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KONG_CPC\Hồ sơ_Báo cáo\Lao động - Tiền lương\Năm 2026\"/>
    </mc:Choice>
  </mc:AlternateContent>
  <bookViews>
    <workbookView xWindow="2835" yWindow="3165" windowWidth="9465" windowHeight="7365" tabRatio="807" activeTab="3"/>
  </bookViews>
  <sheets>
    <sheet name="CDCN- VCKD" sheetId="41" r:id="rId1"/>
    <sheet name="KL VCKD chung" sheetId="17" r:id="rId2"/>
    <sheet name="TTTL VCKD chung" sheetId="152" r:id="rId3"/>
    <sheet name="PTL VCKD 1" sheetId="114" r:id="rId4"/>
    <sheet name="Kiểm tra" sheetId="43" state="hidden" r:id="rId5"/>
    <sheet name="KL tổ 4" sheetId="35" state="hidden" r:id="rId6"/>
    <sheet name="TTTL tổ 4" sheetId="36" state="hidden" r:id="rId7"/>
    <sheet name="Gia cảnh 4" sheetId="37" state="hidden" r:id="rId8"/>
    <sheet name="KL tổ 3" sheetId="11" state="hidden" r:id="rId9"/>
    <sheet name="TTTL tổ 3" sheetId="12" state="hidden" r:id="rId10"/>
    <sheet name="Gia cảnh 3" sheetId="13" state="hidden" r:id="rId11"/>
    <sheet name="KL tổ 10" sheetId="20" state="hidden" r:id="rId12"/>
    <sheet name="TTTL tổ 10" sheetId="21" state="hidden" r:id="rId13"/>
    <sheet name="Gia cảnh 10" sheetId="22" state="hidden" r:id="rId14"/>
    <sheet name="KL Tổ BVTX " sheetId="1" state="hidden" r:id="rId15"/>
    <sheet name="TTTL tổ BVTX" sheetId="2" state="hidden" r:id="rId16"/>
    <sheet name="Gia cảnh BVTX " sheetId="3" state="hidden" r:id="rId17"/>
    <sheet name="KL tổ 5" sheetId="8" state="hidden" r:id="rId18"/>
    <sheet name="TTTL tổ 5" sheetId="9" state="hidden" r:id="rId19"/>
    <sheet name="Gia cảnh 5" sheetId="10" state="hidden" r:id="rId20"/>
    <sheet name="KL tổ 6" sheetId="49" state="hidden" r:id="rId21"/>
    <sheet name="TTTL tổ 6" sheetId="50" state="hidden" r:id="rId22"/>
    <sheet name="Gia cảnh 6" sheetId="51" state="hidden" r:id="rId23"/>
    <sheet name="KL tổ 9" sheetId="38" state="hidden" r:id="rId24"/>
    <sheet name="TTTL tổ 9" sheetId="39" state="hidden" r:id="rId25"/>
    <sheet name="Gia cảnh 9" sheetId="40" state="hidden" r:id="rId26"/>
    <sheet name="KL tổ 11" sheetId="53" state="hidden" r:id="rId27"/>
    <sheet name="TTTL tổ 11" sheetId="54" state="hidden" r:id="rId28"/>
    <sheet name="Gia cảnh 11" sheetId="55" state="hidden" r:id="rId29"/>
  </sheets>
  <externalReferences>
    <externalReference r:id="rId30"/>
    <externalReference r:id="rId31"/>
  </externalReferences>
  <definedNames>
    <definedName name="_xlnm._FilterDatabase" localSheetId="11" hidden="1">'KL tổ 10'!$A$8:$BH$22</definedName>
    <definedName name="_xlnm._FilterDatabase" localSheetId="8" hidden="1">'KL tổ 3'!$A$8:$BS$105</definedName>
    <definedName name="_xlnm._FilterDatabase" localSheetId="5" hidden="1">'KL tổ 4'!$A$8:$BS$107</definedName>
    <definedName name="_xlnm._FilterDatabase" localSheetId="17" hidden="1">'KL tổ 5'!$A$8:$BZ$48</definedName>
    <definedName name="_xlnm._FilterDatabase" localSheetId="14" hidden="1">'KL Tổ BVTX '!$A$8:$BS$15</definedName>
    <definedName name="_xlnm._FilterDatabase" localSheetId="1" hidden="1">'KL VCKD chung'!$A$9:$V$581</definedName>
    <definedName name="_xlnm._FilterDatabase" localSheetId="12" hidden="1">'TTTL tổ 10'!$A$10:$O$25</definedName>
    <definedName name="_xlnm._FilterDatabase" localSheetId="9" hidden="1">'TTTL tổ 3'!$A$9:$N$108</definedName>
    <definedName name="_xlnm._FilterDatabase" localSheetId="18" hidden="1">'TTTL tổ 5'!$A$10:$N$48</definedName>
    <definedName name="_xlnm._FilterDatabase" localSheetId="24" hidden="1">'TTTL tổ 9'!$A$9:$WVV$280</definedName>
    <definedName name="_xlnm._FilterDatabase" localSheetId="15" hidden="1">'TTTL tổ BVTX'!$A$9:$S$18</definedName>
    <definedName name="_xlnm._FilterDatabase" localSheetId="2" hidden="1">'TTTL VCKD chung'!$A$12:$AA$583</definedName>
    <definedName name="_xlnm.Print_Area" localSheetId="0">'CDCN- VCKD'!$A$1:$H$40</definedName>
    <definedName name="_xlnm.Print_Area" localSheetId="4">'Kiểm tra'!$A$1:$AJ$28</definedName>
    <definedName name="_xlnm.Print_Area" localSheetId="11">'KL tổ 10'!$A$1:$BH$30</definedName>
    <definedName name="_xlnm.Print_Area" localSheetId="8">'KL tổ 3'!$A$1:$CE$113</definedName>
    <definedName name="_xlnm.Print_Area" localSheetId="5">'KL tổ 4'!$A$1:$CA$115</definedName>
    <definedName name="_xlnm.Print_Area" localSheetId="17">'KL tổ 5'!$A$1:$BX$53</definedName>
    <definedName name="_xlnm.Print_Area" localSheetId="14">'KL Tổ BVTX '!$A$1:$BS$25</definedName>
    <definedName name="_xlnm.Print_Area" localSheetId="1">'KL VCKD chung'!$A$1:$R$590</definedName>
    <definedName name="_xlnm.Print_Area" localSheetId="3">'PTL VCKD 1'!$A$1:$G$46</definedName>
    <definedName name="_xlnm.Print_Area" localSheetId="15">'TTTL tổ BVTX'!$A$1:$Q$27</definedName>
    <definedName name="_xlnm.Print_Area" localSheetId="2">'TTTL VCKD chung'!$A$1:$AA$591</definedName>
    <definedName name="_xlnm.Print_Titles" localSheetId="11">'KL tổ 10'!$7:$8</definedName>
    <definedName name="_xlnm.Print_Titles" localSheetId="8">'KL tổ 3'!$7:$8</definedName>
    <definedName name="_xlnm.Print_Titles" localSheetId="5">'KL tổ 4'!$7:$8</definedName>
    <definedName name="_xlnm.Print_Titles" localSheetId="17">'KL tổ 5'!$7:$8</definedName>
    <definedName name="_xlnm.Print_Titles" localSheetId="20">'KL tổ 6'!$7:$8</definedName>
    <definedName name="_xlnm.Print_Titles" localSheetId="23">'KL tổ 9'!$7:$8</definedName>
    <definedName name="_xlnm.Print_Titles" localSheetId="14">'KL Tổ BVTX '!$7:$8</definedName>
    <definedName name="_xlnm.Print_Titles" localSheetId="1">'KL VCKD chung'!$9:$12</definedName>
    <definedName name="_xlnm.Print_Titles" localSheetId="3">'PTL VCKD 1'!$14:$14</definedName>
    <definedName name="_xlnm.Print_Titles" localSheetId="12">'TTTL tổ 10'!$8:$10</definedName>
    <definedName name="_xlnm.Print_Titles" localSheetId="9">'TTTL tổ 3'!$8:$10</definedName>
    <definedName name="_xlnm.Print_Titles" localSheetId="6">'TTTL tổ 4'!$8:$10</definedName>
    <definedName name="_xlnm.Print_Titles" localSheetId="18">'TTTL tổ 5'!$8:$10</definedName>
    <definedName name="_xlnm.Print_Titles" localSheetId="21">'TTTL tổ 6'!$7:$9</definedName>
    <definedName name="_xlnm.Print_Titles" localSheetId="24">'TTTL tổ 9'!$7:$9</definedName>
    <definedName name="_xlnm.Print_Titles" localSheetId="15">'TTTL tổ BVTX'!$8:$9</definedName>
    <definedName name="_xlnm.Print_Titles" localSheetId="2">'TTTL VCKD chung'!$10:$12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43" i="17" l="1"/>
  <c r="F18" i="114"/>
  <c r="R573" i="152"/>
  <c r="R575" i="152"/>
  <c r="AA580" i="152" l="1"/>
  <c r="W577" i="17" l="1"/>
  <c r="U577" i="17"/>
  <c r="S576" i="17"/>
  <c r="T576" i="17"/>
  <c r="W16" i="17" l="1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W94" i="17"/>
  <c r="W95" i="17"/>
  <c r="W96" i="17"/>
  <c r="W97" i="17"/>
  <c r="W98" i="17"/>
  <c r="W99" i="17"/>
  <c r="W100" i="17"/>
  <c r="W101" i="17"/>
  <c r="W102" i="17"/>
  <c r="W103" i="17"/>
  <c r="W104" i="17"/>
  <c r="W105" i="17"/>
  <c r="W106" i="17"/>
  <c r="W107" i="17"/>
  <c r="W108" i="17"/>
  <c r="W109" i="17"/>
  <c r="W110" i="17"/>
  <c r="W111" i="17"/>
  <c r="W112" i="17"/>
  <c r="W113" i="17"/>
  <c r="W114" i="17"/>
  <c r="W115" i="17"/>
  <c r="W116" i="17"/>
  <c r="W117" i="17"/>
  <c r="W118" i="17"/>
  <c r="W119" i="17"/>
  <c r="W120" i="17"/>
  <c r="W121" i="17"/>
  <c r="W122" i="17"/>
  <c r="W123" i="17"/>
  <c r="W124" i="17"/>
  <c r="W125" i="17"/>
  <c r="W126" i="17"/>
  <c r="W127" i="17"/>
  <c r="W128" i="17"/>
  <c r="W129" i="17"/>
  <c r="W130" i="17"/>
  <c r="W131" i="17"/>
  <c r="W132" i="17"/>
  <c r="W133" i="17"/>
  <c r="W134" i="17"/>
  <c r="W135" i="17"/>
  <c r="W136" i="17"/>
  <c r="W137" i="17"/>
  <c r="W138" i="17"/>
  <c r="W139" i="17"/>
  <c r="W140" i="17"/>
  <c r="W141" i="17"/>
  <c r="W142" i="17"/>
  <c r="W143" i="17"/>
  <c r="W144" i="17"/>
  <c r="W145" i="17"/>
  <c r="W146" i="17"/>
  <c r="W147" i="17"/>
  <c r="W148" i="17"/>
  <c r="W149" i="17"/>
  <c r="W150" i="17"/>
  <c r="W151" i="17"/>
  <c r="W152" i="17"/>
  <c r="W153" i="17"/>
  <c r="W154" i="17"/>
  <c r="W155" i="17"/>
  <c r="W156" i="17"/>
  <c r="W157" i="17"/>
  <c r="W158" i="17"/>
  <c r="W159" i="17"/>
  <c r="W160" i="17"/>
  <c r="W161" i="17"/>
  <c r="W162" i="17"/>
  <c r="W163" i="17"/>
  <c r="W164" i="17"/>
  <c r="W165" i="17"/>
  <c r="W166" i="17"/>
  <c r="W167" i="17"/>
  <c r="W168" i="17"/>
  <c r="W169" i="17"/>
  <c r="W170" i="17"/>
  <c r="W171" i="17"/>
  <c r="W172" i="17"/>
  <c r="W173" i="17"/>
  <c r="W174" i="17"/>
  <c r="W175" i="17"/>
  <c r="W176" i="17"/>
  <c r="W177" i="17"/>
  <c r="W178" i="17"/>
  <c r="W179" i="17"/>
  <c r="W180" i="17"/>
  <c r="W181" i="17"/>
  <c r="W182" i="17"/>
  <c r="W183" i="17"/>
  <c r="W184" i="17"/>
  <c r="W185" i="17"/>
  <c r="W186" i="17"/>
  <c r="W187" i="17"/>
  <c r="W188" i="17"/>
  <c r="W189" i="17"/>
  <c r="W190" i="17"/>
  <c r="W191" i="17"/>
  <c r="W192" i="17"/>
  <c r="W193" i="17"/>
  <c r="W194" i="17"/>
  <c r="W195" i="17"/>
  <c r="W196" i="17"/>
  <c r="W197" i="17"/>
  <c r="W198" i="17"/>
  <c r="W199" i="17"/>
  <c r="W200" i="17"/>
  <c r="W201" i="17"/>
  <c r="W202" i="17"/>
  <c r="W203" i="17"/>
  <c r="W204" i="17"/>
  <c r="W205" i="17"/>
  <c r="W206" i="17"/>
  <c r="W207" i="17"/>
  <c r="W208" i="17"/>
  <c r="W209" i="17"/>
  <c r="W210" i="17"/>
  <c r="W211" i="17"/>
  <c r="W212" i="17"/>
  <c r="W213" i="17"/>
  <c r="W214" i="17"/>
  <c r="W215" i="17"/>
  <c r="W216" i="17"/>
  <c r="W217" i="17"/>
  <c r="W218" i="17"/>
  <c r="W219" i="17"/>
  <c r="W220" i="17"/>
  <c r="W221" i="17"/>
  <c r="W222" i="17"/>
  <c r="W223" i="17"/>
  <c r="W224" i="17"/>
  <c r="W225" i="17"/>
  <c r="W226" i="17"/>
  <c r="W227" i="17"/>
  <c r="W228" i="17"/>
  <c r="W229" i="17"/>
  <c r="W230" i="17"/>
  <c r="W231" i="17"/>
  <c r="W232" i="17"/>
  <c r="W233" i="17"/>
  <c r="W234" i="17"/>
  <c r="W235" i="17"/>
  <c r="W236" i="17"/>
  <c r="W237" i="17"/>
  <c r="W238" i="17"/>
  <c r="W239" i="17"/>
  <c r="W240" i="17"/>
  <c r="W241" i="17"/>
  <c r="W242" i="17"/>
  <c r="W243" i="17"/>
  <c r="W244" i="17"/>
  <c r="W245" i="17"/>
  <c r="W246" i="17"/>
  <c r="W247" i="17"/>
  <c r="W248" i="17"/>
  <c r="W249" i="17"/>
  <c r="W250" i="17"/>
  <c r="W251" i="17"/>
  <c r="W252" i="17"/>
  <c r="W253" i="17"/>
  <c r="W254" i="17"/>
  <c r="W255" i="17"/>
  <c r="W256" i="17"/>
  <c r="W257" i="17"/>
  <c r="W258" i="17"/>
  <c r="W259" i="17"/>
  <c r="W260" i="17"/>
  <c r="W261" i="17"/>
  <c r="W262" i="17"/>
  <c r="W263" i="17"/>
  <c r="W264" i="17"/>
  <c r="W265" i="17"/>
  <c r="W266" i="17"/>
  <c r="W267" i="17"/>
  <c r="W268" i="17"/>
  <c r="W269" i="17"/>
  <c r="W270" i="17"/>
  <c r="W271" i="17"/>
  <c r="W272" i="17"/>
  <c r="W273" i="17"/>
  <c r="W274" i="17"/>
  <c r="W275" i="17"/>
  <c r="W276" i="17"/>
  <c r="W277" i="17"/>
  <c r="W278" i="17"/>
  <c r="W279" i="17"/>
  <c r="W280" i="17"/>
  <c r="W281" i="17"/>
  <c r="W282" i="17"/>
  <c r="W283" i="17"/>
  <c r="W284" i="17"/>
  <c r="W285" i="17"/>
  <c r="W286" i="17"/>
  <c r="W287" i="17"/>
  <c r="W288" i="17"/>
  <c r="W289" i="17"/>
  <c r="W290" i="17"/>
  <c r="W291" i="17"/>
  <c r="W292" i="17"/>
  <c r="W293" i="17"/>
  <c r="W294" i="17"/>
  <c r="W295" i="17"/>
  <c r="W296" i="17"/>
  <c r="W297" i="17"/>
  <c r="W298" i="17"/>
  <c r="W299" i="17"/>
  <c r="W300" i="17"/>
  <c r="W301" i="17"/>
  <c r="W302" i="17"/>
  <c r="W303" i="17"/>
  <c r="W304" i="17"/>
  <c r="W305" i="17"/>
  <c r="W306" i="17"/>
  <c r="W307" i="17"/>
  <c r="W308" i="17"/>
  <c r="W309" i="17"/>
  <c r="W310" i="17"/>
  <c r="W311" i="17"/>
  <c r="W312" i="17"/>
  <c r="W313" i="17"/>
  <c r="W314" i="17"/>
  <c r="W315" i="17"/>
  <c r="W316" i="17"/>
  <c r="W317" i="17"/>
  <c r="W318" i="17"/>
  <c r="W319" i="17"/>
  <c r="W320" i="17"/>
  <c r="W321" i="17"/>
  <c r="W322" i="17"/>
  <c r="W323" i="17"/>
  <c r="W324" i="17"/>
  <c r="W325" i="17"/>
  <c r="W326" i="17"/>
  <c r="W327" i="17"/>
  <c r="W328" i="17"/>
  <c r="W329" i="17"/>
  <c r="W330" i="17"/>
  <c r="W331" i="17"/>
  <c r="W332" i="17"/>
  <c r="W333" i="17"/>
  <c r="W334" i="17"/>
  <c r="W335" i="17"/>
  <c r="W336" i="17"/>
  <c r="W337" i="17"/>
  <c r="W338" i="17"/>
  <c r="W339" i="17"/>
  <c r="W340" i="17"/>
  <c r="W341" i="17"/>
  <c r="W342" i="17"/>
  <c r="W343" i="17"/>
  <c r="W344" i="17"/>
  <c r="W345" i="17"/>
  <c r="W346" i="17"/>
  <c r="W347" i="17"/>
  <c r="W348" i="17"/>
  <c r="W349" i="17"/>
  <c r="W350" i="17"/>
  <c r="W351" i="17"/>
  <c r="W352" i="17"/>
  <c r="W353" i="17"/>
  <c r="W354" i="17"/>
  <c r="W355" i="17"/>
  <c r="W356" i="17"/>
  <c r="W357" i="17"/>
  <c r="W358" i="17"/>
  <c r="W359" i="17"/>
  <c r="W360" i="17"/>
  <c r="W361" i="17"/>
  <c r="W362" i="17"/>
  <c r="W363" i="17"/>
  <c r="W364" i="17"/>
  <c r="W365" i="17"/>
  <c r="W366" i="17"/>
  <c r="W367" i="17"/>
  <c r="W368" i="17"/>
  <c r="W369" i="17"/>
  <c r="W370" i="17"/>
  <c r="W371" i="17"/>
  <c r="W372" i="17"/>
  <c r="W373" i="17"/>
  <c r="W374" i="17"/>
  <c r="W375" i="17"/>
  <c r="W376" i="17"/>
  <c r="W377" i="17"/>
  <c r="W378" i="17"/>
  <c r="W379" i="17"/>
  <c r="W380" i="17"/>
  <c r="W381" i="17"/>
  <c r="W382" i="17"/>
  <c r="W383" i="17"/>
  <c r="W384" i="17"/>
  <c r="W385" i="17"/>
  <c r="W386" i="17"/>
  <c r="W387" i="17"/>
  <c r="W388" i="17"/>
  <c r="W389" i="17"/>
  <c r="W390" i="17"/>
  <c r="W391" i="17"/>
  <c r="W392" i="17"/>
  <c r="W393" i="17"/>
  <c r="W394" i="17"/>
  <c r="W395" i="17"/>
  <c r="W396" i="17"/>
  <c r="W397" i="17"/>
  <c r="W398" i="17"/>
  <c r="W399" i="17"/>
  <c r="W400" i="17"/>
  <c r="W401" i="17"/>
  <c r="W402" i="17"/>
  <c r="W403" i="17"/>
  <c r="W404" i="17"/>
  <c r="W405" i="17"/>
  <c r="W406" i="17"/>
  <c r="W407" i="17"/>
  <c r="W408" i="17"/>
  <c r="W409" i="17"/>
  <c r="W410" i="17"/>
  <c r="W411" i="17"/>
  <c r="W412" i="17"/>
  <c r="W413" i="17"/>
  <c r="W414" i="17"/>
  <c r="W415" i="17"/>
  <c r="W416" i="17"/>
  <c r="W417" i="17"/>
  <c r="W418" i="17"/>
  <c r="W419" i="17"/>
  <c r="W420" i="17"/>
  <c r="W421" i="17"/>
  <c r="W422" i="17"/>
  <c r="W423" i="17"/>
  <c r="W424" i="17"/>
  <c r="W425" i="17"/>
  <c r="W426" i="17"/>
  <c r="W427" i="17"/>
  <c r="W428" i="17"/>
  <c r="W429" i="17"/>
  <c r="W430" i="17"/>
  <c r="W431" i="17"/>
  <c r="W432" i="17"/>
  <c r="W433" i="17"/>
  <c r="W434" i="17"/>
  <c r="W435" i="17"/>
  <c r="W436" i="17"/>
  <c r="W437" i="17"/>
  <c r="W438" i="17"/>
  <c r="W439" i="17"/>
  <c r="W440" i="17"/>
  <c r="W441" i="17"/>
  <c r="W442" i="17"/>
  <c r="W443" i="17"/>
  <c r="W444" i="17"/>
  <c r="W445" i="17"/>
  <c r="W446" i="17"/>
  <c r="W447" i="17"/>
  <c r="W448" i="17"/>
  <c r="W449" i="17"/>
  <c r="W450" i="17"/>
  <c r="W451" i="17"/>
  <c r="W452" i="17"/>
  <c r="W453" i="17"/>
  <c r="W454" i="17"/>
  <c r="W455" i="17"/>
  <c r="W456" i="17"/>
  <c r="W457" i="17"/>
  <c r="W458" i="17"/>
  <c r="W459" i="17"/>
  <c r="W460" i="17"/>
  <c r="W461" i="17"/>
  <c r="W462" i="17"/>
  <c r="W463" i="17"/>
  <c r="W464" i="17"/>
  <c r="W465" i="17"/>
  <c r="W466" i="17"/>
  <c r="W467" i="17"/>
  <c r="W468" i="17"/>
  <c r="W469" i="17"/>
  <c r="W470" i="17"/>
  <c r="W471" i="17"/>
  <c r="W472" i="17"/>
  <c r="W473" i="17"/>
  <c r="W474" i="17"/>
  <c r="W475" i="17"/>
  <c r="W476" i="17"/>
  <c r="W477" i="17"/>
  <c r="W478" i="17"/>
  <c r="W479" i="17"/>
  <c r="W480" i="17"/>
  <c r="W481" i="17"/>
  <c r="W482" i="17"/>
  <c r="W483" i="17"/>
  <c r="W484" i="17"/>
  <c r="W485" i="17"/>
  <c r="W486" i="17"/>
  <c r="W487" i="17"/>
  <c r="W488" i="17"/>
  <c r="W489" i="17"/>
  <c r="W490" i="17"/>
  <c r="W491" i="17"/>
  <c r="W492" i="17"/>
  <c r="W493" i="17"/>
  <c r="W494" i="17"/>
  <c r="W495" i="17"/>
  <c r="W496" i="17"/>
  <c r="W497" i="17"/>
  <c r="W498" i="17"/>
  <c r="W499" i="17"/>
  <c r="W500" i="17"/>
  <c r="W501" i="17"/>
  <c r="W502" i="17"/>
  <c r="W503" i="17"/>
  <c r="W504" i="17"/>
  <c r="W505" i="17"/>
  <c r="W506" i="17"/>
  <c r="W507" i="17"/>
  <c r="W508" i="17"/>
  <c r="W509" i="17"/>
  <c r="W510" i="17"/>
  <c r="W511" i="17"/>
  <c r="W512" i="17"/>
  <c r="W513" i="17"/>
  <c r="W514" i="17"/>
  <c r="W515" i="17"/>
  <c r="W516" i="17"/>
  <c r="W517" i="17"/>
  <c r="W518" i="17"/>
  <c r="W519" i="17"/>
  <c r="W520" i="17"/>
  <c r="W521" i="17"/>
  <c r="W522" i="17"/>
  <c r="W523" i="17"/>
  <c r="W524" i="17"/>
  <c r="W525" i="17"/>
  <c r="W526" i="17"/>
  <c r="W527" i="17"/>
  <c r="W528" i="17"/>
  <c r="W529" i="17"/>
  <c r="W530" i="17"/>
  <c r="W531" i="17"/>
  <c r="W532" i="17"/>
  <c r="W533" i="17"/>
  <c r="W534" i="17"/>
  <c r="W535" i="17"/>
  <c r="W536" i="17"/>
  <c r="W537" i="17"/>
  <c r="W538" i="17"/>
  <c r="W539" i="17"/>
  <c r="W540" i="17"/>
  <c r="W541" i="17"/>
  <c r="W542" i="17"/>
  <c r="W543" i="17"/>
  <c r="W544" i="17"/>
  <c r="W545" i="17"/>
  <c r="W546" i="17"/>
  <c r="W547" i="17"/>
  <c r="W548" i="17"/>
  <c r="W549" i="17"/>
  <c r="W550" i="17"/>
  <c r="W551" i="17"/>
  <c r="W552" i="17"/>
  <c r="W553" i="17"/>
  <c r="W554" i="17"/>
  <c r="W555" i="17"/>
  <c r="W556" i="17"/>
  <c r="W557" i="17"/>
  <c r="W558" i="17"/>
  <c r="W559" i="17"/>
  <c r="W560" i="17"/>
  <c r="W561" i="17"/>
  <c r="W562" i="17"/>
  <c r="W563" i="17"/>
  <c r="W564" i="17"/>
  <c r="W565" i="17"/>
  <c r="W566" i="17"/>
  <c r="W567" i="17"/>
  <c r="W568" i="17"/>
  <c r="W569" i="17"/>
  <c r="W570" i="17"/>
  <c r="W571" i="17"/>
  <c r="W572" i="17"/>
  <c r="W573" i="17"/>
  <c r="W574" i="17"/>
  <c r="W575" i="17"/>
  <c r="W576" i="17"/>
  <c r="W578" i="17"/>
  <c r="W579" i="17"/>
  <c r="W580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345" i="17"/>
  <c r="V346" i="17"/>
  <c r="V347" i="17"/>
  <c r="V348" i="17"/>
  <c r="V349" i="17"/>
  <c r="V350" i="17"/>
  <c r="V351" i="17"/>
  <c r="V352" i="17"/>
  <c r="V353" i="17"/>
  <c r="V354" i="17"/>
  <c r="V355" i="17"/>
  <c r="V356" i="17"/>
  <c r="V357" i="17"/>
  <c r="V358" i="17"/>
  <c r="V359" i="17"/>
  <c r="V360" i="17"/>
  <c r="V361" i="17"/>
  <c r="V362" i="17"/>
  <c r="V363" i="17"/>
  <c r="V364" i="17"/>
  <c r="V365" i="17"/>
  <c r="V366" i="17"/>
  <c r="V367" i="17"/>
  <c r="V368" i="17"/>
  <c r="V369" i="17"/>
  <c r="V370" i="17"/>
  <c r="V371" i="17"/>
  <c r="V372" i="17"/>
  <c r="V373" i="17"/>
  <c r="V374" i="17"/>
  <c r="V375" i="17"/>
  <c r="V376" i="17"/>
  <c r="V377" i="17"/>
  <c r="V378" i="17"/>
  <c r="V379" i="17"/>
  <c r="V380" i="17"/>
  <c r="V381" i="17"/>
  <c r="V382" i="17"/>
  <c r="V383" i="17"/>
  <c r="V384" i="17"/>
  <c r="V385" i="17"/>
  <c r="V386" i="17"/>
  <c r="V387" i="17"/>
  <c r="V388" i="17"/>
  <c r="V389" i="17"/>
  <c r="V390" i="17"/>
  <c r="V391" i="17"/>
  <c r="V392" i="17"/>
  <c r="V393" i="17"/>
  <c r="V394" i="17"/>
  <c r="V395" i="17"/>
  <c r="V396" i="17"/>
  <c r="V397" i="17"/>
  <c r="V398" i="17"/>
  <c r="V399" i="17"/>
  <c r="V400" i="17"/>
  <c r="V401" i="17"/>
  <c r="V402" i="17"/>
  <c r="V403" i="17"/>
  <c r="V404" i="17"/>
  <c r="V405" i="17"/>
  <c r="V406" i="17"/>
  <c r="V407" i="17"/>
  <c r="V408" i="17"/>
  <c r="V409" i="17"/>
  <c r="V410" i="17"/>
  <c r="V411" i="17"/>
  <c r="V412" i="17"/>
  <c r="V413" i="17"/>
  <c r="V414" i="17"/>
  <c r="V415" i="17"/>
  <c r="V416" i="17"/>
  <c r="V417" i="17"/>
  <c r="V418" i="17"/>
  <c r="V419" i="17"/>
  <c r="V420" i="17"/>
  <c r="V421" i="17"/>
  <c r="V422" i="17"/>
  <c r="V423" i="17"/>
  <c r="V424" i="17"/>
  <c r="V425" i="17"/>
  <c r="V426" i="17"/>
  <c r="V427" i="17"/>
  <c r="V428" i="17"/>
  <c r="V429" i="17"/>
  <c r="V430" i="17"/>
  <c r="V431" i="17"/>
  <c r="V432" i="17"/>
  <c r="V433" i="17"/>
  <c r="V434" i="17"/>
  <c r="V435" i="17"/>
  <c r="V436" i="17"/>
  <c r="V437" i="17"/>
  <c r="V438" i="17"/>
  <c r="V439" i="17"/>
  <c r="V440" i="17"/>
  <c r="V441" i="17"/>
  <c r="V442" i="17"/>
  <c r="V443" i="17"/>
  <c r="V444" i="17"/>
  <c r="V445" i="17"/>
  <c r="V446" i="17"/>
  <c r="V447" i="17"/>
  <c r="V448" i="17"/>
  <c r="V449" i="17"/>
  <c r="V450" i="17"/>
  <c r="V451" i="17"/>
  <c r="V452" i="17"/>
  <c r="V453" i="17"/>
  <c r="V454" i="17"/>
  <c r="V455" i="17"/>
  <c r="V456" i="17"/>
  <c r="V457" i="17"/>
  <c r="V458" i="17"/>
  <c r="V459" i="17"/>
  <c r="V460" i="17"/>
  <c r="V461" i="17"/>
  <c r="V462" i="17"/>
  <c r="V463" i="17"/>
  <c r="V464" i="17"/>
  <c r="V465" i="17"/>
  <c r="V466" i="17"/>
  <c r="V467" i="17"/>
  <c r="V468" i="17"/>
  <c r="V469" i="17"/>
  <c r="V470" i="17"/>
  <c r="V471" i="17"/>
  <c r="V472" i="17"/>
  <c r="V473" i="17"/>
  <c r="V474" i="17"/>
  <c r="V475" i="17"/>
  <c r="V476" i="17"/>
  <c r="V477" i="17"/>
  <c r="V478" i="17"/>
  <c r="V479" i="17"/>
  <c r="V480" i="17"/>
  <c r="V481" i="17"/>
  <c r="V482" i="17"/>
  <c r="V483" i="17"/>
  <c r="V484" i="17"/>
  <c r="V485" i="17"/>
  <c r="V486" i="17"/>
  <c r="V487" i="17"/>
  <c r="V488" i="17"/>
  <c r="V489" i="17"/>
  <c r="V490" i="17"/>
  <c r="V491" i="17"/>
  <c r="V492" i="17"/>
  <c r="V493" i="17"/>
  <c r="V494" i="17"/>
  <c r="V495" i="17"/>
  <c r="V496" i="17"/>
  <c r="V497" i="17"/>
  <c r="V498" i="17"/>
  <c r="V499" i="17"/>
  <c r="V500" i="17"/>
  <c r="V501" i="17"/>
  <c r="V502" i="17"/>
  <c r="V503" i="17"/>
  <c r="V504" i="17"/>
  <c r="V505" i="17"/>
  <c r="V506" i="17"/>
  <c r="V507" i="17"/>
  <c r="V508" i="17"/>
  <c r="V509" i="17"/>
  <c r="V510" i="17"/>
  <c r="V511" i="17"/>
  <c r="V512" i="17"/>
  <c r="V513" i="17"/>
  <c r="V514" i="17"/>
  <c r="V515" i="17"/>
  <c r="V516" i="17"/>
  <c r="V517" i="17"/>
  <c r="V518" i="17"/>
  <c r="V519" i="17"/>
  <c r="V520" i="17"/>
  <c r="V521" i="17"/>
  <c r="V522" i="17"/>
  <c r="V523" i="17"/>
  <c r="V524" i="17"/>
  <c r="V525" i="17"/>
  <c r="V526" i="17"/>
  <c r="V527" i="17"/>
  <c r="V528" i="17"/>
  <c r="V529" i="17"/>
  <c r="V530" i="17"/>
  <c r="V531" i="17"/>
  <c r="V532" i="17"/>
  <c r="V533" i="17"/>
  <c r="V534" i="17"/>
  <c r="V535" i="17"/>
  <c r="V536" i="17"/>
  <c r="V537" i="17"/>
  <c r="V538" i="17"/>
  <c r="V539" i="17"/>
  <c r="V540" i="17"/>
  <c r="V541" i="17"/>
  <c r="V542" i="17"/>
  <c r="V543" i="17"/>
  <c r="V544" i="17"/>
  <c r="V545" i="17"/>
  <c r="V546" i="17"/>
  <c r="V547" i="17"/>
  <c r="V548" i="17"/>
  <c r="V549" i="17"/>
  <c r="V550" i="17"/>
  <c r="V551" i="17"/>
  <c r="V552" i="17"/>
  <c r="V553" i="17"/>
  <c r="V554" i="17"/>
  <c r="V555" i="17"/>
  <c r="V556" i="17"/>
  <c r="V557" i="17"/>
  <c r="V558" i="17"/>
  <c r="V559" i="17"/>
  <c r="V560" i="17"/>
  <c r="V561" i="17"/>
  <c r="V562" i="17"/>
  <c r="V563" i="17"/>
  <c r="V564" i="17"/>
  <c r="V565" i="17"/>
  <c r="V566" i="17"/>
  <c r="V567" i="17"/>
  <c r="V568" i="17"/>
  <c r="V569" i="17"/>
  <c r="V570" i="17"/>
  <c r="V571" i="17"/>
  <c r="V572" i="17"/>
  <c r="V573" i="17"/>
  <c r="V574" i="17"/>
  <c r="V575" i="17"/>
  <c r="V576" i="17"/>
  <c r="V577" i="17"/>
  <c r="V578" i="17"/>
  <c r="V579" i="17"/>
  <c r="V580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109" i="17"/>
  <c r="U110" i="17"/>
  <c r="U111" i="17"/>
  <c r="U112" i="17"/>
  <c r="U113" i="17"/>
  <c r="U114" i="17"/>
  <c r="U115" i="17"/>
  <c r="U116" i="17"/>
  <c r="U117" i="17"/>
  <c r="U118" i="17"/>
  <c r="U119" i="17"/>
  <c r="U120" i="17"/>
  <c r="U121" i="17"/>
  <c r="U122" i="17"/>
  <c r="U123" i="17"/>
  <c r="U124" i="17"/>
  <c r="U125" i="17"/>
  <c r="U126" i="17"/>
  <c r="U127" i="17"/>
  <c r="U128" i="17"/>
  <c r="U129" i="17"/>
  <c r="U130" i="17"/>
  <c r="U131" i="17"/>
  <c r="U132" i="17"/>
  <c r="U133" i="17"/>
  <c r="U134" i="17"/>
  <c r="U135" i="17"/>
  <c r="U136" i="17"/>
  <c r="U137" i="17"/>
  <c r="U138" i="17"/>
  <c r="U139" i="17"/>
  <c r="U140" i="17"/>
  <c r="U141" i="17"/>
  <c r="U142" i="17"/>
  <c r="U143" i="17"/>
  <c r="U144" i="17"/>
  <c r="U145" i="17"/>
  <c r="U146" i="17"/>
  <c r="U147" i="17"/>
  <c r="U148" i="17"/>
  <c r="U149" i="17"/>
  <c r="U150" i="17"/>
  <c r="U151" i="17"/>
  <c r="U152" i="17"/>
  <c r="U153" i="17"/>
  <c r="U154" i="17"/>
  <c r="U155" i="17"/>
  <c r="U156" i="17"/>
  <c r="U157" i="17"/>
  <c r="U158" i="17"/>
  <c r="U159" i="17"/>
  <c r="U160" i="17"/>
  <c r="U161" i="17"/>
  <c r="U162" i="17"/>
  <c r="U163" i="17"/>
  <c r="U164" i="17"/>
  <c r="U165" i="17"/>
  <c r="U166" i="17"/>
  <c r="U167" i="17"/>
  <c r="U168" i="17"/>
  <c r="U169" i="17"/>
  <c r="U170" i="17"/>
  <c r="U171" i="17"/>
  <c r="U172" i="17"/>
  <c r="U173" i="17"/>
  <c r="U174" i="17"/>
  <c r="U175" i="17"/>
  <c r="U176" i="17"/>
  <c r="U177" i="17"/>
  <c r="U178" i="17"/>
  <c r="U179" i="17"/>
  <c r="U180" i="17"/>
  <c r="U181" i="17"/>
  <c r="U182" i="17"/>
  <c r="U183" i="17"/>
  <c r="U184" i="17"/>
  <c r="U185" i="17"/>
  <c r="U186" i="17"/>
  <c r="U187" i="17"/>
  <c r="U188" i="17"/>
  <c r="U189" i="17"/>
  <c r="U190" i="17"/>
  <c r="U191" i="17"/>
  <c r="U192" i="17"/>
  <c r="U193" i="17"/>
  <c r="U194" i="17"/>
  <c r="U195" i="17"/>
  <c r="U196" i="17"/>
  <c r="U197" i="17"/>
  <c r="U198" i="17"/>
  <c r="U199" i="17"/>
  <c r="U200" i="17"/>
  <c r="U201" i="17"/>
  <c r="U202" i="17"/>
  <c r="U203" i="17"/>
  <c r="U204" i="17"/>
  <c r="U205" i="17"/>
  <c r="U206" i="17"/>
  <c r="U207" i="17"/>
  <c r="U208" i="17"/>
  <c r="U209" i="17"/>
  <c r="U210" i="17"/>
  <c r="U211" i="17"/>
  <c r="U212" i="17"/>
  <c r="U213" i="17"/>
  <c r="U214" i="17"/>
  <c r="U215" i="17"/>
  <c r="U216" i="17"/>
  <c r="U217" i="17"/>
  <c r="U218" i="17"/>
  <c r="U219" i="17"/>
  <c r="U220" i="17"/>
  <c r="U221" i="17"/>
  <c r="U222" i="17"/>
  <c r="U223" i="17"/>
  <c r="U224" i="17"/>
  <c r="U225" i="17"/>
  <c r="U226" i="17"/>
  <c r="U227" i="17"/>
  <c r="U228" i="17"/>
  <c r="U229" i="17"/>
  <c r="U230" i="17"/>
  <c r="U231" i="17"/>
  <c r="U232" i="17"/>
  <c r="U233" i="17"/>
  <c r="U234" i="17"/>
  <c r="U235" i="17"/>
  <c r="U236" i="17"/>
  <c r="U237" i="17"/>
  <c r="U238" i="17"/>
  <c r="U239" i="17"/>
  <c r="U240" i="17"/>
  <c r="U241" i="17"/>
  <c r="U242" i="17"/>
  <c r="U243" i="17"/>
  <c r="U244" i="17"/>
  <c r="U245" i="17"/>
  <c r="U246" i="17"/>
  <c r="U247" i="17"/>
  <c r="U248" i="17"/>
  <c r="U249" i="17"/>
  <c r="U250" i="17"/>
  <c r="U251" i="17"/>
  <c r="U252" i="17"/>
  <c r="U253" i="17"/>
  <c r="U254" i="17"/>
  <c r="U255" i="17"/>
  <c r="U256" i="17"/>
  <c r="U257" i="17"/>
  <c r="U258" i="17"/>
  <c r="U259" i="17"/>
  <c r="U260" i="17"/>
  <c r="U261" i="17"/>
  <c r="U262" i="17"/>
  <c r="U263" i="17"/>
  <c r="U264" i="17"/>
  <c r="U265" i="17"/>
  <c r="U266" i="17"/>
  <c r="U267" i="17"/>
  <c r="U268" i="17"/>
  <c r="U269" i="17"/>
  <c r="U270" i="17"/>
  <c r="U271" i="17"/>
  <c r="U272" i="17"/>
  <c r="U273" i="17"/>
  <c r="U274" i="17"/>
  <c r="U275" i="17"/>
  <c r="U276" i="17"/>
  <c r="U277" i="17"/>
  <c r="U278" i="17"/>
  <c r="U279" i="17"/>
  <c r="U280" i="17"/>
  <c r="U281" i="17"/>
  <c r="U282" i="17"/>
  <c r="U283" i="17"/>
  <c r="U284" i="17"/>
  <c r="U285" i="17"/>
  <c r="U286" i="17"/>
  <c r="U287" i="17"/>
  <c r="U288" i="17"/>
  <c r="U289" i="17"/>
  <c r="U290" i="17"/>
  <c r="U291" i="17"/>
  <c r="U292" i="17"/>
  <c r="U293" i="17"/>
  <c r="U294" i="17"/>
  <c r="U295" i="17"/>
  <c r="U296" i="17"/>
  <c r="U297" i="17"/>
  <c r="U298" i="17"/>
  <c r="U299" i="17"/>
  <c r="U300" i="17"/>
  <c r="U301" i="17"/>
  <c r="U302" i="17"/>
  <c r="U303" i="17"/>
  <c r="U304" i="17"/>
  <c r="U305" i="17"/>
  <c r="U306" i="17"/>
  <c r="U307" i="17"/>
  <c r="U308" i="17"/>
  <c r="U309" i="17"/>
  <c r="U310" i="17"/>
  <c r="U311" i="17"/>
  <c r="U312" i="17"/>
  <c r="U313" i="17"/>
  <c r="U314" i="17"/>
  <c r="U315" i="17"/>
  <c r="U316" i="17"/>
  <c r="U317" i="17"/>
  <c r="U318" i="17"/>
  <c r="U319" i="17"/>
  <c r="U320" i="17"/>
  <c r="U321" i="17"/>
  <c r="U322" i="17"/>
  <c r="U323" i="17"/>
  <c r="U324" i="17"/>
  <c r="U325" i="17"/>
  <c r="U326" i="17"/>
  <c r="U327" i="17"/>
  <c r="U328" i="17"/>
  <c r="U329" i="17"/>
  <c r="U330" i="17"/>
  <c r="U331" i="17"/>
  <c r="U332" i="17"/>
  <c r="U333" i="17"/>
  <c r="U334" i="17"/>
  <c r="U335" i="17"/>
  <c r="U336" i="17"/>
  <c r="U337" i="17"/>
  <c r="U338" i="17"/>
  <c r="U339" i="17"/>
  <c r="U340" i="17"/>
  <c r="U341" i="17"/>
  <c r="U342" i="17"/>
  <c r="U343" i="17"/>
  <c r="U344" i="17"/>
  <c r="U345" i="17"/>
  <c r="U346" i="17"/>
  <c r="U347" i="17"/>
  <c r="U348" i="17"/>
  <c r="U349" i="17"/>
  <c r="U350" i="17"/>
  <c r="U351" i="17"/>
  <c r="U352" i="17"/>
  <c r="U353" i="17"/>
  <c r="U354" i="17"/>
  <c r="U355" i="17"/>
  <c r="U356" i="17"/>
  <c r="U357" i="17"/>
  <c r="U358" i="17"/>
  <c r="U359" i="17"/>
  <c r="U360" i="17"/>
  <c r="U361" i="17"/>
  <c r="U362" i="17"/>
  <c r="U363" i="17"/>
  <c r="U364" i="17"/>
  <c r="U365" i="17"/>
  <c r="U366" i="17"/>
  <c r="U367" i="17"/>
  <c r="U368" i="17"/>
  <c r="U369" i="17"/>
  <c r="U370" i="17"/>
  <c r="U371" i="17"/>
  <c r="U372" i="17"/>
  <c r="U373" i="17"/>
  <c r="U374" i="17"/>
  <c r="U375" i="17"/>
  <c r="U376" i="17"/>
  <c r="U377" i="17"/>
  <c r="U378" i="17"/>
  <c r="U379" i="17"/>
  <c r="U380" i="17"/>
  <c r="U381" i="17"/>
  <c r="U382" i="17"/>
  <c r="U383" i="17"/>
  <c r="U384" i="17"/>
  <c r="U385" i="17"/>
  <c r="U386" i="17"/>
  <c r="U387" i="17"/>
  <c r="U388" i="17"/>
  <c r="U389" i="17"/>
  <c r="U390" i="17"/>
  <c r="U391" i="17"/>
  <c r="U392" i="17"/>
  <c r="U393" i="17"/>
  <c r="U394" i="17"/>
  <c r="U395" i="17"/>
  <c r="U396" i="17"/>
  <c r="U397" i="17"/>
  <c r="U398" i="17"/>
  <c r="U399" i="17"/>
  <c r="U400" i="17"/>
  <c r="U401" i="17"/>
  <c r="U402" i="17"/>
  <c r="U403" i="17"/>
  <c r="U404" i="17"/>
  <c r="U405" i="17"/>
  <c r="U406" i="17"/>
  <c r="U407" i="17"/>
  <c r="U408" i="17"/>
  <c r="U409" i="17"/>
  <c r="U410" i="17"/>
  <c r="U411" i="17"/>
  <c r="U412" i="17"/>
  <c r="U413" i="17"/>
  <c r="U414" i="17"/>
  <c r="U415" i="17"/>
  <c r="U416" i="17"/>
  <c r="U417" i="17"/>
  <c r="U418" i="17"/>
  <c r="U419" i="17"/>
  <c r="U420" i="17"/>
  <c r="U421" i="17"/>
  <c r="U422" i="17"/>
  <c r="U423" i="17"/>
  <c r="U424" i="17"/>
  <c r="U425" i="17"/>
  <c r="U426" i="17"/>
  <c r="U427" i="17"/>
  <c r="U428" i="17"/>
  <c r="U429" i="17"/>
  <c r="U430" i="17"/>
  <c r="U431" i="17"/>
  <c r="U432" i="17"/>
  <c r="U433" i="17"/>
  <c r="U434" i="17"/>
  <c r="U435" i="17"/>
  <c r="U436" i="17"/>
  <c r="U437" i="17"/>
  <c r="U438" i="17"/>
  <c r="U439" i="17"/>
  <c r="U440" i="17"/>
  <c r="U441" i="17"/>
  <c r="U442" i="17"/>
  <c r="U443" i="17"/>
  <c r="U444" i="17"/>
  <c r="U445" i="17"/>
  <c r="U446" i="17"/>
  <c r="U447" i="17"/>
  <c r="U448" i="17"/>
  <c r="U449" i="17"/>
  <c r="U450" i="17"/>
  <c r="U451" i="17"/>
  <c r="U452" i="17"/>
  <c r="U453" i="17"/>
  <c r="U454" i="17"/>
  <c r="U455" i="17"/>
  <c r="U456" i="17"/>
  <c r="U457" i="17"/>
  <c r="U458" i="17"/>
  <c r="U459" i="17"/>
  <c r="U460" i="17"/>
  <c r="U461" i="17"/>
  <c r="U462" i="17"/>
  <c r="U463" i="17"/>
  <c r="U464" i="17"/>
  <c r="U465" i="17"/>
  <c r="U466" i="17"/>
  <c r="U467" i="17"/>
  <c r="U468" i="17"/>
  <c r="U469" i="17"/>
  <c r="U470" i="17"/>
  <c r="U471" i="17"/>
  <c r="U472" i="17"/>
  <c r="U473" i="17"/>
  <c r="U474" i="17"/>
  <c r="U475" i="17"/>
  <c r="U476" i="17"/>
  <c r="U477" i="17"/>
  <c r="U478" i="17"/>
  <c r="U479" i="17"/>
  <c r="U480" i="17"/>
  <c r="U481" i="17"/>
  <c r="U482" i="17"/>
  <c r="U483" i="17"/>
  <c r="U484" i="17"/>
  <c r="U485" i="17"/>
  <c r="U486" i="17"/>
  <c r="U487" i="17"/>
  <c r="U488" i="17"/>
  <c r="U489" i="17"/>
  <c r="U490" i="17"/>
  <c r="U491" i="17"/>
  <c r="U492" i="17"/>
  <c r="U493" i="17"/>
  <c r="U494" i="17"/>
  <c r="U495" i="17"/>
  <c r="U496" i="17"/>
  <c r="U497" i="17"/>
  <c r="U498" i="17"/>
  <c r="U499" i="17"/>
  <c r="U500" i="17"/>
  <c r="U501" i="17"/>
  <c r="U502" i="17"/>
  <c r="U503" i="17"/>
  <c r="U504" i="17"/>
  <c r="U505" i="17"/>
  <c r="U506" i="17"/>
  <c r="U507" i="17"/>
  <c r="U508" i="17"/>
  <c r="U509" i="17"/>
  <c r="U510" i="17"/>
  <c r="U511" i="17"/>
  <c r="U512" i="17"/>
  <c r="U513" i="17"/>
  <c r="U514" i="17"/>
  <c r="U515" i="17"/>
  <c r="U516" i="17"/>
  <c r="U517" i="17"/>
  <c r="U518" i="17"/>
  <c r="U519" i="17"/>
  <c r="U520" i="17"/>
  <c r="U521" i="17"/>
  <c r="U522" i="17"/>
  <c r="U523" i="17"/>
  <c r="U524" i="17"/>
  <c r="U525" i="17"/>
  <c r="U526" i="17"/>
  <c r="U527" i="17"/>
  <c r="U528" i="17"/>
  <c r="U529" i="17"/>
  <c r="U530" i="17"/>
  <c r="U531" i="17"/>
  <c r="U532" i="17"/>
  <c r="U533" i="17"/>
  <c r="U534" i="17"/>
  <c r="U535" i="17"/>
  <c r="U536" i="17"/>
  <c r="U537" i="17"/>
  <c r="U538" i="17"/>
  <c r="U539" i="17"/>
  <c r="U540" i="17"/>
  <c r="U541" i="17"/>
  <c r="U542" i="17"/>
  <c r="U543" i="17"/>
  <c r="U544" i="17"/>
  <c r="U545" i="17"/>
  <c r="U546" i="17"/>
  <c r="U547" i="17"/>
  <c r="U548" i="17"/>
  <c r="U549" i="17"/>
  <c r="U550" i="17"/>
  <c r="U551" i="17"/>
  <c r="U552" i="17"/>
  <c r="U553" i="17"/>
  <c r="U554" i="17"/>
  <c r="U555" i="17"/>
  <c r="U556" i="17"/>
  <c r="U557" i="17"/>
  <c r="U558" i="17"/>
  <c r="U559" i="17"/>
  <c r="U560" i="17"/>
  <c r="U561" i="17"/>
  <c r="U562" i="17"/>
  <c r="U563" i="17"/>
  <c r="U564" i="17"/>
  <c r="U565" i="17"/>
  <c r="U566" i="17"/>
  <c r="U567" i="17"/>
  <c r="U568" i="17"/>
  <c r="U569" i="17"/>
  <c r="U570" i="17"/>
  <c r="U571" i="17"/>
  <c r="U572" i="17"/>
  <c r="U573" i="17"/>
  <c r="U574" i="17"/>
  <c r="U575" i="17"/>
  <c r="U576" i="17"/>
  <c r="U578" i="17"/>
  <c r="U579" i="17"/>
  <c r="U580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T170" i="17"/>
  <c r="T171" i="17"/>
  <c r="T172" i="17"/>
  <c r="T173" i="17"/>
  <c r="T174" i="17"/>
  <c r="T175" i="17"/>
  <c r="T176" i="17"/>
  <c r="T177" i="17"/>
  <c r="T178" i="17"/>
  <c r="T179" i="17"/>
  <c r="T180" i="17"/>
  <c r="T181" i="17"/>
  <c r="T182" i="17"/>
  <c r="T183" i="17"/>
  <c r="T184" i="17"/>
  <c r="T185" i="17"/>
  <c r="T186" i="17"/>
  <c r="T187" i="17"/>
  <c r="T188" i="17"/>
  <c r="T189" i="17"/>
  <c r="T190" i="17"/>
  <c r="T191" i="17"/>
  <c r="T192" i="17"/>
  <c r="T193" i="17"/>
  <c r="T194" i="17"/>
  <c r="T195" i="17"/>
  <c r="T196" i="17"/>
  <c r="T197" i="17"/>
  <c r="T198" i="17"/>
  <c r="T199" i="17"/>
  <c r="T200" i="17"/>
  <c r="T201" i="17"/>
  <c r="T202" i="17"/>
  <c r="T203" i="17"/>
  <c r="T204" i="17"/>
  <c r="T205" i="17"/>
  <c r="T206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21" i="17"/>
  <c r="T222" i="17"/>
  <c r="T223" i="17"/>
  <c r="T224" i="17"/>
  <c r="T225" i="17"/>
  <c r="T226" i="17"/>
  <c r="T227" i="17"/>
  <c r="T228" i="17"/>
  <c r="T229" i="17"/>
  <c r="T230" i="17"/>
  <c r="T231" i="17"/>
  <c r="T232" i="17"/>
  <c r="T233" i="17"/>
  <c r="T234" i="17"/>
  <c r="T235" i="17"/>
  <c r="T236" i="17"/>
  <c r="T237" i="17"/>
  <c r="T238" i="17"/>
  <c r="T239" i="17"/>
  <c r="T240" i="17"/>
  <c r="T241" i="17"/>
  <c r="T242" i="17"/>
  <c r="T243" i="17"/>
  <c r="T244" i="17"/>
  <c r="T245" i="17"/>
  <c r="T246" i="17"/>
  <c r="T247" i="17"/>
  <c r="T248" i="17"/>
  <c r="T249" i="17"/>
  <c r="T250" i="17"/>
  <c r="T251" i="17"/>
  <c r="T252" i="17"/>
  <c r="T253" i="17"/>
  <c r="T254" i="17"/>
  <c r="T255" i="17"/>
  <c r="T256" i="17"/>
  <c r="T257" i="17"/>
  <c r="T258" i="17"/>
  <c r="T259" i="17"/>
  <c r="T260" i="17"/>
  <c r="T261" i="17"/>
  <c r="T262" i="17"/>
  <c r="T263" i="17"/>
  <c r="T264" i="17"/>
  <c r="T265" i="17"/>
  <c r="T266" i="17"/>
  <c r="T267" i="17"/>
  <c r="T268" i="17"/>
  <c r="T269" i="17"/>
  <c r="T270" i="17"/>
  <c r="T271" i="17"/>
  <c r="T272" i="17"/>
  <c r="T273" i="17"/>
  <c r="T274" i="17"/>
  <c r="T275" i="17"/>
  <c r="T276" i="17"/>
  <c r="T277" i="17"/>
  <c r="T278" i="17"/>
  <c r="T279" i="17"/>
  <c r="T280" i="17"/>
  <c r="T281" i="17"/>
  <c r="T282" i="17"/>
  <c r="T283" i="17"/>
  <c r="T284" i="17"/>
  <c r="T285" i="17"/>
  <c r="T286" i="17"/>
  <c r="T287" i="17"/>
  <c r="T288" i="17"/>
  <c r="T289" i="17"/>
  <c r="T290" i="17"/>
  <c r="T291" i="17"/>
  <c r="T292" i="17"/>
  <c r="T293" i="17"/>
  <c r="T294" i="17"/>
  <c r="T295" i="17"/>
  <c r="T296" i="17"/>
  <c r="T297" i="17"/>
  <c r="T298" i="17"/>
  <c r="T299" i="17"/>
  <c r="T300" i="17"/>
  <c r="T301" i="17"/>
  <c r="T302" i="17"/>
  <c r="T303" i="17"/>
  <c r="T304" i="17"/>
  <c r="T305" i="17"/>
  <c r="T306" i="17"/>
  <c r="T307" i="17"/>
  <c r="T308" i="17"/>
  <c r="T309" i="17"/>
  <c r="T310" i="17"/>
  <c r="T311" i="17"/>
  <c r="T312" i="17"/>
  <c r="T313" i="17"/>
  <c r="T314" i="17"/>
  <c r="T315" i="17"/>
  <c r="T316" i="17"/>
  <c r="T317" i="17"/>
  <c r="T318" i="17"/>
  <c r="T319" i="17"/>
  <c r="T320" i="17"/>
  <c r="T321" i="17"/>
  <c r="T322" i="17"/>
  <c r="T323" i="17"/>
  <c r="T324" i="17"/>
  <c r="T325" i="17"/>
  <c r="T326" i="17"/>
  <c r="T327" i="17"/>
  <c r="T328" i="17"/>
  <c r="T329" i="17"/>
  <c r="T330" i="17"/>
  <c r="T331" i="17"/>
  <c r="T332" i="17"/>
  <c r="T333" i="17"/>
  <c r="T334" i="17"/>
  <c r="T335" i="17"/>
  <c r="T336" i="17"/>
  <c r="T337" i="17"/>
  <c r="T338" i="17"/>
  <c r="T339" i="17"/>
  <c r="T340" i="17"/>
  <c r="T341" i="17"/>
  <c r="T342" i="17"/>
  <c r="T343" i="17"/>
  <c r="T344" i="17"/>
  <c r="T345" i="17"/>
  <c r="T346" i="17"/>
  <c r="T347" i="17"/>
  <c r="T348" i="17"/>
  <c r="T349" i="17"/>
  <c r="T350" i="17"/>
  <c r="T351" i="17"/>
  <c r="T352" i="17"/>
  <c r="T353" i="17"/>
  <c r="T354" i="17"/>
  <c r="T355" i="17"/>
  <c r="T356" i="17"/>
  <c r="T357" i="17"/>
  <c r="T358" i="17"/>
  <c r="T359" i="17"/>
  <c r="T360" i="17"/>
  <c r="T361" i="17"/>
  <c r="T362" i="17"/>
  <c r="T363" i="17"/>
  <c r="T364" i="17"/>
  <c r="T365" i="17"/>
  <c r="T366" i="17"/>
  <c r="T367" i="17"/>
  <c r="T368" i="17"/>
  <c r="T369" i="17"/>
  <c r="T370" i="17"/>
  <c r="T371" i="17"/>
  <c r="T372" i="17"/>
  <c r="T373" i="17"/>
  <c r="T374" i="17"/>
  <c r="T375" i="17"/>
  <c r="T376" i="17"/>
  <c r="T377" i="17"/>
  <c r="T378" i="17"/>
  <c r="T379" i="17"/>
  <c r="T380" i="17"/>
  <c r="T381" i="17"/>
  <c r="T382" i="17"/>
  <c r="T383" i="17"/>
  <c r="T384" i="17"/>
  <c r="T385" i="17"/>
  <c r="T386" i="17"/>
  <c r="T387" i="17"/>
  <c r="T388" i="17"/>
  <c r="T389" i="17"/>
  <c r="T390" i="17"/>
  <c r="T391" i="17"/>
  <c r="T392" i="17"/>
  <c r="T393" i="17"/>
  <c r="T394" i="17"/>
  <c r="T395" i="17"/>
  <c r="T396" i="17"/>
  <c r="T397" i="17"/>
  <c r="T398" i="17"/>
  <c r="T399" i="17"/>
  <c r="T400" i="17"/>
  <c r="T401" i="17"/>
  <c r="T402" i="17"/>
  <c r="T403" i="17"/>
  <c r="T404" i="17"/>
  <c r="T405" i="17"/>
  <c r="T406" i="17"/>
  <c r="T407" i="17"/>
  <c r="T408" i="17"/>
  <c r="T409" i="17"/>
  <c r="T410" i="17"/>
  <c r="T411" i="17"/>
  <c r="T412" i="17"/>
  <c r="T413" i="17"/>
  <c r="T414" i="17"/>
  <c r="T415" i="17"/>
  <c r="T416" i="17"/>
  <c r="T417" i="17"/>
  <c r="T418" i="17"/>
  <c r="T419" i="17"/>
  <c r="T420" i="17"/>
  <c r="T421" i="17"/>
  <c r="T422" i="17"/>
  <c r="T423" i="17"/>
  <c r="T424" i="17"/>
  <c r="T425" i="17"/>
  <c r="T426" i="17"/>
  <c r="T427" i="17"/>
  <c r="T428" i="17"/>
  <c r="T429" i="17"/>
  <c r="T430" i="17"/>
  <c r="T431" i="17"/>
  <c r="T432" i="17"/>
  <c r="T433" i="17"/>
  <c r="T434" i="17"/>
  <c r="T435" i="17"/>
  <c r="T436" i="17"/>
  <c r="T437" i="17"/>
  <c r="T438" i="17"/>
  <c r="T439" i="17"/>
  <c r="T440" i="17"/>
  <c r="T441" i="17"/>
  <c r="T442" i="17"/>
  <c r="T443" i="17"/>
  <c r="T444" i="17"/>
  <c r="T445" i="17"/>
  <c r="T446" i="17"/>
  <c r="T447" i="17"/>
  <c r="T448" i="17"/>
  <c r="T449" i="17"/>
  <c r="T450" i="17"/>
  <c r="T451" i="17"/>
  <c r="T452" i="17"/>
  <c r="T453" i="17"/>
  <c r="T454" i="17"/>
  <c r="T455" i="17"/>
  <c r="T456" i="17"/>
  <c r="T457" i="17"/>
  <c r="T458" i="17"/>
  <c r="T459" i="17"/>
  <c r="T460" i="17"/>
  <c r="T461" i="17"/>
  <c r="T462" i="17"/>
  <c r="T463" i="17"/>
  <c r="T464" i="17"/>
  <c r="T465" i="17"/>
  <c r="T466" i="17"/>
  <c r="T467" i="17"/>
  <c r="T468" i="17"/>
  <c r="T469" i="17"/>
  <c r="T470" i="17"/>
  <c r="T471" i="17"/>
  <c r="T472" i="17"/>
  <c r="T473" i="17"/>
  <c r="T474" i="17"/>
  <c r="T475" i="17"/>
  <c r="T476" i="17"/>
  <c r="T477" i="17"/>
  <c r="T478" i="17"/>
  <c r="T479" i="17"/>
  <c r="T480" i="17"/>
  <c r="T481" i="17"/>
  <c r="T482" i="17"/>
  <c r="T483" i="17"/>
  <c r="T484" i="17"/>
  <c r="T485" i="17"/>
  <c r="T486" i="17"/>
  <c r="T487" i="17"/>
  <c r="T488" i="17"/>
  <c r="T489" i="17"/>
  <c r="T490" i="17"/>
  <c r="T491" i="17"/>
  <c r="T492" i="17"/>
  <c r="T493" i="17"/>
  <c r="T494" i="17"/>
  <c r="T495" i="17"/>
  <c r="T496" i="17"/>
  <c r="T497" i="17"/>
  <c r="T498" i="17"/>
  <c r="T499" i="17"/>
  <c r="T500" i="17"/>
  <c r="T501" i="17"/>
  <c r="T502" i="17"/>
  <c r="T503" i="17"/>
  <c r="T504" i="17"/>
  <c r="T505" i="17"/>
  <c r="T506" i="17"/>
  <c r="T507" i="17"/>
  <c r="T508" i="17"/>
  <c r="T509" i="17"/>
  <c r="T510" i="17"/>
  <c r="T511" i="17"/>
  <c r="T512" i="17"/>
  <c r="T513" i="17"/>
  <c r="T514" i="17"/>
  <c r="T515" i="17"/>
  <c r="T516" i="17"/>
  <c r="T517" i="17"/>
  <c r="T518" i="17"/>
  <c r="T519" i="17"/>
  <c r="T520" i="17"/>
  <c r="T521" i="17"/>
  <c r="T522" i="17"/>
  <c r="T523" i="17"/>
  <c r="T524" i="17"/>
  <c r="T525" i="17"/>
  <c r="T526" i="17"/>
  <c r="T527" i="17"/>
  <c r="T528" i="17"/>
  <c r="T529" i="17"/>
  <c r="T530" i="17"/>
  <c r="T531" i="17"/>
  <c r="T532" i="17"/>
  <c r="T533" i="17"/>
  <c r="T534" i="17"/>
  <c r="T535" i="17"/>
  <c r="T536" i="17"/>
  <c r="T537" i="17"/>
  <c r="T538" i="17"/>
  <c r="T539" i="17"/>
  <c r="T540" i="17"/>
  <c r="T541" i="17"/>
  <c r="T542" i="17"/>
  <c r="T543" i="17"/>
  <c r="T544" i="17"/>
  <c r="T545" i="17"/>
  <c r="T546" i="17"/>
  <c r="T547" i="17"/>
  <c r="T548" i="17"/>
  <c r="T549" i="17"/>
  <c r="T550" i="17"/>
  <c r="T551" i="17"/>
  <c r="T552" i="17"/>
  <c r="T553" i="17"/>
  <c r="T554" i="17"/>
  <c r="T555" i="17"/>
  <c r="T556" i="17"/>
  <c r="T557" i="17"/>
  <c r="T558" i="17"/>
  <c r="T559" i="17"/>
  <c r="T560" i="17"/>
  <c r="T561" i="17"/>
  <c r="T562" i="17"/>
  <c r="T563" i="17"/>
  <c r="T564" i="17"/>
  <c r="T565" i="17"/>
  <c r="T566" i="17"/>
  <c r="T567" i="17"/>
  <c r="T568" i="17"/>
  <c r="T569" i="17"/>
  <c r="T570" i="17"/>
  <c r="T571" i="17"/>
  <c r="T572" i="17"/>
  <c r="T573" i="17"/>
  <c r="T574" i="17"/>
  <c r="T575" i="17"/>
  <c r="T577" i="17"/>
  <c r="T578" i="17"/>
  <c r="T579" i="17"/>
  <c r="T580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202" i="17"/>
  <c r="S203" i="17"/>
  <c r="S204" i="17"/>
  <c r="S205" i="17"/>
  <c r="S206" i="17"/>
  <c r="S207" i="17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21" i="17"/>
  <c r="S222" i="17"/>
  <c r="S223" i="17"/>
  <c r="S224" i="17"/>
  <c r="S225" i="17"/>
  <c r="S226" i="17"/>
  <c r="S227" i="17"/>
  <c r="S228" i="17"/>
  <c r="S229" i="17"/>
  <c r="S230" i="17"/>
  <c r="S231" i="17"/>
  <c r="S232" i="17"/>
  <c r="S233" i="17"/>
  <c r="S234" i="17"/>
  <c r="S235" i="17"/>
  <c r="S236" i="17"/>
  <c r="S237" i="17"/>
  <c r="S238" i="17"/>
  <c r="S239" i="17"/>
  <c r="S240" i="17"/>
  <c r="S241" i="17"/>
  <c r="S242" i="17"/>
  <c r="S243" i="17"/>
  <c r="S244" i="17"/>
  <c r="S245" i="17"/>
  <c r="S246" i="17"/>
  <c r="S247" i="17"/>
  <c r="S248" i="17"/>
  <c r="S249" i="17"/>
  <c r="S250" i="17"/>
  <c r="S251" i="17"/>
  <c r="S252" i="17"/>
  <c r="S253" i="17"/>
  <c r="S254" i="17"/>
  <c r="S255" i="17"/>
  <c r="S256" i="17"/>
  <c r="S257" i="17"/>
  <c r="S258" i="17"/>
  <c r="S259" i="17"/>
  <c r="S260" i="17"/>
  <c r="S261" i="17"/>
  <c r="S262" i="17"/>
  <c r="S263" i="17"/>
  <c r="S264" i="17"/>
  <c r="S265" i="17"/>
  <c r="S266" i="17"/>
  <c r="S267" i="17"/>
  <c r="S268" i="17"/>
  <c r="S269" i="17"/>
  <c r="S270" i="17"/>
  <c r="S271" i="17"/>
  <c r="S272" i="17"/>
  <c r="S273" i="17"/>
  <c r="S274" i="17"/>
  <c r="S275" i="17"/>
  <c r="S276" i="17"/>
  <c r="S277" i="17"/>
  <c r="S278" i="17"/>
  <c r="S279" i="17"/>
  <c r="S280" i="17"/>
  <c r="S281" i="17"/>
  <c r="S282" i="17"/>
  <c r="S283" i="17"/>
  <c r="S284" i="17"/>
  <c r="S285" i="17"/>
  <c r="S286" i="17"/>
  <c r="S287" i="17"/>
  <c r="S288" i="17"/>
  <c r="S289" i="17"/>
  <c r="S290" i="17"/>
  <c r="S291" i="17"/>
  <c r="S292" i="17"/>
  <c r="S293" i="17"/>
  <c r="S294" i="17"/>
  <c r="S295" i="17"/>
  <c r="S296" i="17"/>
  <c r="S297" i="17"/>
  <c r="S298" i="17"/>
  <c r="S299" i="17"/>
  <c r="S300" i="17"/>
  <c r="S301" i="17"/>
  <c r="S302" i="17"/>
  <c r="S303" i="17"/>
  <c r="S304" i="17"/>
  <c r="S305" i="17"/>
  <c r="S306" i="17"/>
  <c r="S307" i="17"/>
  <c r="S308" i="17"/>
  <c r="S309" i="17"/>
  <c r="S310" i="17"/>
  <c r="S311" i="17"/>
  <c r="S312" i="17"/>
  <c r="S313" i="17"/>
  <c r="S314" i="17"/>
  <c r="S315" i="17"/>
  <c r="S316" i="17"/>
  <c r="S317" i="17"/>
  <c r="S318" i="17"/>
  <c r="S319" i="17"/>
  <c r="S320" i="17"/>
  <c r="S321" i="17"/>
  <c r="S322" i="17"/>
  <c r="S323" i="17"/>
  <c r="S324" i="17"/>
  <c r="S325" i="17"/>
  <c r="S326" i="17"/>
  <c r="S327" i="17"/>
  <c r="S328" i="17"/>
  <c r="S329" i="17"/>
  <c r="S330" i="17"/>
  <c r="S331" i="17"/>
  <c r="S332" i="17"/>
  <c r="S333" i="17"/>
  <c r="S334" i="17"/>
  <c r="S335" i="17"/>
  <c r="S336" i="17"/>
  <c r="S337" i="17"/>
  <c r="S338" i="17"/>
  <c r="S339" i="17"/>
  <c r="S340" i="17"/>
  <c r="S341" i="17"/>
  <c r="S342" i="17"/>
  <c r="S343" i="17"/>
  <c r="S344" i="17"/>
  <c r="S345" i="17"/>
  <c r="S346" i="17"/>
  <c r="S347" i="17"/>
  <c r="S348" i="17"/>
  <c r="S349" i="17"/>
  <c r="S350" i="17"/>
  <c r="S351" i="17"/>
  <c r="S352" i="17"/>
  <c r="S353" i="17"/>
  <c r="S354" i="17"/>
  <c r="S355" i="17"/>
  <c r="S356" i="17"/>
  <c r="S357" i="17"/>
  <c r="S358" i="17"/>
  <c r="S359" i="17"/>
  <c r="S360" i="17"/>
  <c r="S361" i="17"/>
  <c r="S362" i="17"/>
  <c r="S363" i="17"/>
  <c r="S364" i="17"/>
  <c r="S365" i="17"/>
  <c r="S366" i="17"/>
  <c r="S367" i="17"/>
  <c r="S368" i="17"/>
  <c r="S369" i="17"/>
  <c r="S370" i="17"/>
  <c r="S371" i="17"/>
  <c r="S372" i="17"/>
  <c r="S373" i="17"/>
  <c r="S374" i="17"/>
  <c r="S375" i="17"/>
  <c r="S376" i="17"/>
  <c r="S377" i="17"/>
  <c r="S378" i="17"/>
  <c r="S379" i="17"/>
  <c r="S380" i="17"/>
  <c r="S381" i="17"/>
  <c r="S382" i="17"/>
  <c r="S383" i="17"/>
  <c r="S384" i="17"/>
  <c r="S385" i="17"/>
  <c r="S386" i="17"/>
  <c r="S387" i="17"/>
  <c r="S388" i="17"/>
  <c r="S389" i="17"/>
  <c r="S390" i="17"/>
  <c r="S391" i="17"/>
  <c r="S392" i="17"/>
  <c r="S393" i="17"/>
  <c r="S394" i="17"/>
  <c r="S395" i="17"/>
  <c r="S396" i="17"/>
  <c r="S397" i="17"/>
  <c r="S398" i="17"/>
  <c r="S399" i="17"/>
  <c r="S400" i="17"/>
  <c r="S401" i="17"/>
  <c r="S402" i="17"/>
  <c r="S403" i="17"/>
  <c r="S404" i="17"/>
  <c r="S405" i="17"/>
  <c r="S406" i="17"/>
  <c r="X406" i="17" s="1"/>
  <c r="S407" i="17"/>
  <c r="S408" i="17"/>
  <c r="S409" i="17"/>
  <c r="S410" i="17"/>
  <c r="X410" i="17" s="1"/>
  <c r="S411" i="17"/>
  <c r="S412" i="17"/>
  <c r="S413" i="17"/>
  <c r="S414" i="17"/>
  <c r="X414" i="17" s="1"/>
  <c r="S415" i="17"/>
  <c r="S416" i="17"/>
  <c r="S417" i="17"/>
  <c r="S418" i="17"/>
  <c r="X418" i="17" s="1"/>
  <c r="S419" i="17"/>
  <c r="S420" i="17"/>
  <c r="S421" i="17"/>
  <c r="S422" i="17"/>
  <c r="X422" i="17" s="1"/>
  <c r="S423" i="17"/>
  <c r="S424" i="17"/>
  <c r="S425" i="17"/>
  <c r="S426" i="17"/>
  <c r="X426" i="17" s="1"/>
  <c r="S427" i="17"/>
  <c r="S428" i="17"/>
  <c r="S429" i="17"/>
  <c r="S430" i="17"/>
  <c r="X430" i="17" s="1"/>
  <c r="S431" i="17"/>
  <c r="S432" i="17"/>
  <c r="S433" i="17"/>
  <c r="S434" i="17"/>
  <c r="X434" i="17" s="1"/>
  <c r="S435" i="17"/>
  <c r="S436" i="17"/>
  <c r="S437" i="17"/>
  <c r="S438" i="17"/>
  <c r="X438" i="17" s="1"/>
  <c r="S439" i="17"/>
  <c r="S440" i="17"/>
  <c r="S441" i="17"/>
  <c r="S442" i="17"/>
  <c r="X442" i="17" s="1"/>
  <c r="S443" i="17"/>
  <c r="S444" i="17"/>
  <c r="S445" i="17"/>
  <c r="S446" i="17"/>
  <c r="X446" i="17" s="1"/>
  <c r="S447" i="17"/>
  <c r="S448" i="17"/>
  <c r="S449" i="17"/>
  <c r="S450" i="17"/>
  <c r="X450" i="17" s="1"/>
  <c r="S451" i="17"/>
  <c r="S452" i="17"/>
  <c r="S453" i="17"/>
  <c r="S454" i="17"/>
  <c r="X454" i="17" s="1"/>
  <c r="S455" i="17"/>
  <c r="S456" i="17"/>
  <c r="S457" i="17"/>
  <c r="S458" i="17"/>
  <c r="X458" i="17" s="1"/>
  <c r="S459" i="17"/>
  <c r="S460" i="17"/>
  <c r="S461" i="17"/>
  <c r="S462" i="17"/>
  <c r="X462" i="17" s="1"/>
  <c r="S463" i="17"/>
  <c r="S464" i="17"/>
  <c r="S465" i="17"/>
  <c r="S466" i="17"/>
  <c r="X466" i="17" s="1"/>
  <c r="S467" i="17"/>
  <c r="S468" i="17"/>
  <c r="S469" i="17"/>
  <c r="S470" i="17"/>
  <c r="X470" i="17" s="1"/>
  <c r="S471" i="17"/>
  <c r="S472" i="17"/>
  <c r="S473" i="17"/>
  <c r="S474" i="17"/>
  <c r="X474" i="17" s="1"/>
  <c r="S475" i="17"/>
  <c r="S476" i="17"/>
  <c r="S477" i="17"/>
  <c r="S478" i="17"/>
  <c r="X478" i="17" s="1"/>
  <c r="S479" i="17"/>
  <c r="S480" i="17"/>
  <c r="S481" i="17"/>
  <c r="S482" i="17"/>
  <c r="X482" i="17" s="1"/>
  <c r="S483" i="17"/>
  <c r="S484" i="17"/>
  <c r="S485" i="17"/>
  <c r="S486" i="17"/>
  <c r="X486" i="17" s="1"/>
  <c r="S487" i="17"/>
  <c r="S488" i="17"/>
  <c r="S489" i="17"/>
  <c r="S490" i="17"/>
  <c r="X490" i="17" s="1"/>
  <c r="S491" i="17"/>
  <c r="S492" i="17"/>
  <c r="S493" i="17"/>
  <c r="S494" i="17"/>
  <c r="X494" i="17" s="1"/>
  <c r="S495" i="17"/>
  <c r="S496" i="17"/>
  <c r="S497" i="17"/>
  <c r="S498" i="17"/>
  <c r="X498" i="17" s="1"/>
  <c r="S499" i="17"/>
  <c r="S500" i="17"/>
  <c r="S501" i="17"/>
  <c r="S502" i="17"/>
  <c r="X502" i="17" s="1"/>
  <c r="S503" i="17"/>
  <c r="S504" i="17"/>
  <c r="S505" i="17"/>
  <c r="S506" i="17"/>
  <c r="X506" i="17" s="1"/>
  <c r="S507" i="17"/>
  <c r="S508" i="17"/>
  <c r="S509" i="17"/>
  <c r="S510" i="17"/>
  <c r="X510" i="17" s="1"/>
  <c r="S511" i="17"/>
  <c r="S512" i="17"/>
  <c r="S513" i="17"/>
  <c r="S514" i="17"/>
  <c r="X514" i="17" s="1"/>
  <c r="S515" i="17"/>
  <c r="S516" i="17"/>
  <c r="S517" i="17"/>
  <c r="S518" i="17"/>
  <c r="X518" i="17" s="1"/>
  <c r="S519" i="17"/>
  <c r="S520" i="17"/>
  <c r="S521" i="17"/>
  <c r="S522" i="17"/>
  <c r="X522" i="17" s="1"/>
  <c r="S523" i="17"/>
  <c r="S524" i="17"/>
  <c r="S525" i="17"/>
  <c r="S526" i="17"/>
  <c r="X526" i="17" s="1"/>
  <c r="S527" i="17"/>
  <c r="S528" i="17"/>
  <c r="S529" i="17"/>
  <c r="S530" i="17"/>
  <c r="X530" i="17" s="1"/>
  <c r="S531" i="17"/>
  <c r="S532" i="17"/>
  <c r="S533" i="17"/>
  <c r="S534" i="17"/>
  <c r="X534" i="17" s="1"/>
  <c r="S535" i="17"/>
  <c r="S536" i="17"/>
  <c r="S537" i="17"/>
  <c r="S538" i="17"/>
  <c r="X538" i="17" s="1"/>
  <c r="S539" i="17"/>
  <c r="S540" i="17"/>
  <c r="S541" i="17"/>
  <c r="S542" i="17"/>
  <c r="X542" i="17" s="1"/>
  <c r="S543" i="17"/>
  <c r="S544" i="17"/>
  <c r="S545" i="17"/>
  <c r="S546" i="17"/>
  <c r="X546" i="17" s="1"/>
  <c r="S547" i="17"/>
  <c r="S548" i="17"/>
  <c r="S549" i="17"/>
  <c r="S550" i="17"/>
  <c r="X550" i="17" s="1"/>
  <c r="S551" i="17"/>
  <c r="S552" i="17"/>
  <c r="S553" i="17"/>
  <c r="S554" i="17"/>
  <c r="X554" i="17" s="1"/>
  <c r="S555" i="17"/>
  <c r="S556" i="17"/>
  <c r="S557" i="17"/>
  <c r="S558" i="17"/>
  <c r="X558" i="17" s="1"/>
  <c r="S559" i="17"/>
  <c r="S560" i="17"/>
  <c r="S561" i="17"/>
  <c r="S562" i="17"/>
  <c r="X562" i="17" s="1"/>
  <c r="S563" i="17"/>
  <c r="S564" i="17"/>
  <c r="S565" i="17"/>
  <c r="S566" i="17"/>
  <c r="X566" i="17" s="1"/>
  <c r="S567" i="17"/>
  <c r="S568" i="17"/>
  <c r="S569" i="17"/>
  <c r="S570" i="17"/>
  <c r="X570" i="17" s="1"/>
  <c r="S571" i="17"/>
  <c r="S572" i="17"/>
  <c r="S573" i="17"/>
  <c r="S574" i="17"/>
  <c r="X574" i="17" s="1"/>
  <c r="S575" i="17"/>
  <c r="S577" i="17"/>
  <c r="S578" i="17"/>
  <c r="X578" i="17" s="1"/>
  <c r="S579" i="17"/>
  <c r="S580" i="17"/>
  <c r="W15" i="17"/>
  <c r="V15" i="17"/>
  <c r="U15" i="17"/>
  <c r="T15" i="17"/>
  <c r="S15" i="17"/>
  <c r="X576" i="17" l="1"/>
  <c r="X15" i="17"/>
  <c r="X402" i="17"/>
  <c r="X398" i="17"/>
  <c r="X394" i="17"/>
  <c r="X390" i="17"/>
  <c r="X386" i="17"/>
  <c r="X382" i="17"/>
  <c r="X378" i="17"/>
  <c r="X374" i="17"/>
  <c r="X370" i="17"/>
  <c r="X366" i="17"/>
  <c r="X362" i="17"/>
  <c r="X358" i="17"/>
  <c r="X354" i="17"/>
  <c r="X350" i="17"/>
  <c r="X346" i="17"/>
  <c r="X342" i="17"/>
  <c r="X338" i="17"/>
  <c r="X334" i="17"/>
  <c r="X330" i="17"/>
  <c r="X326" i="17"/>
  <c r="X322" i="17"/>
  <c r="X318" i="17"/>
  <c r="X314" i="17"/>
  <c r="X310" i="17"/>
  <c r="X306" i="17"/>
  <c r="X302" i="17"/>
  <c r="X298" i="17"/>
  <c r="X294" i="17"/>
  <c r="X290" i="17"/>
  <c r="X286" i="17"/>
  <c r="X282" i="17"/>
  <c r="X278" i="17"/>
  <c r="X274" i="17"/>
  <c r="X270" i="17"/>
  <c r="X266" i="17"/>
  <c r="X262" i="17"/>
  <c r="X258" i="17"/>
  <c r="X254" i="17"/>
  <c r="X250" i="17"/>
  <c r="X246" i="17"/>
  <c r="X242" i="17"/>
  <c r="X238" i="17"/>
  <c r="X234" i="17"/>
  <c r="X230" i="17"/>
  <c r="X226" i="17"/>
  <c r="X222" i="17"/>
  <c r="X218" i="17"/>
  <c r="X214" i="17"/>
  <c r="X210" i="17"/>
  <c r="X206" i="17"/>
  <c r="X202" i="17"/>
  <c r="X198" i="17"/>
  <c r="X194" i="17"/>
  <c r="X190" i="17"/>
  <c r="X186" i="17"/>
  <c r="X182" i="17"/>
  <c r="X178" i="17"/>
  <c r="X174" i="17"/>
  <c r="X170" i="17"/>
  <c r="X166" i="17"/>
  <c r="X162" i="17"/>
  <c r="X158" i="17"/>
  <c r="X154" i="17"/>
  <c r="X150" i="17"/>
  <c r="X146" i="17"/>
  <c r="X142" i="17"/>
  <c r="X138" i="17"/>
  <c r="X134" i="17"/>
  <c r="X130" i="17"/>
  <c r="X126" i="17"/>
  <c r="X122" i="17"/>
  <c r="X118" i="17"/>
  <c r="X114" i="17"/>
  <c r="X110" i="17"/>
  <c r="X106" i="17"/>
  <c r="X94" i="17"/>
  <c r="X90" i="17"/>
  <c r="X86" i="17"/>
  <c r="X82" i="17"/>
  <c r="X78" i="17"/>
  <c r="X74" i="17"/>
  <c r="X70" i="17"/>
  <c r="X66" i="17"/>
  <c r="X62" i="17"/>
  <c r="X102" i="17"/>
  <c r="X98" i="17"/>
  <c r="X571" i="17"/>
  <c r="X555" i="17"/>
  <c r="X539" i="17"/>
  <c r="X523" i="17"/>
  <c r="X507" i="17"/>
  <c r="X491" i="17"/>
  <c r="X475" i="17"/>
  <c r="X459" i="17"/>
  <c r="X443" i="17"/>
  <c r="X427" i="17"/>
  <c r="X411" i="17"/>
  <c r="X395" i="17"/>
  <c r="X379" i="17"/>
  <c r="X363" i="17"/>
  <c r="X553" i="17"/>
  <c r="X577" i="17"/>
  <c r="X573" i="17"/>
  <c r="X569" i="17"/>
  <c r="X565" i="17"/>
  <c r="X561" i="17"/>
  <c r="X557" i="17"/>
  <c r="X549" i="17"/>
  <c r="X50" i="17"/>
  <c r="X46" i="17"/>
  <c r="X42" i="17"/>
  <c r="X38" i="17"/>
  <c r="X34" i="17"/>
  <c r="X30" i="17"/>
  <c r="X26" i="17"/>
  <c r="X18" i="17"/>
  <c r="X58" i="17"/>
  <c r="X54" i="17"/>
  <c r="X22" i="17"/>
  <c r="X579" i="17"/>
  <c r="X575" i="17"/>
  <c r="X567" i="17"/>
  <c r="X563" i="17"/>
  <c r="X559" i="17"/>
  <c r="X551" i="17"/>
  <c r="X547" i="17"/>
  <c r="X543" i="17"/>
  <c r="X535" i="17"/>
  <c r="X531" i="17"/>
  <c r="X527" i="17"/>
  <c r="X519" i="17"/>
  <c r="X515" i="17"/>
  <c r="X511" i="17"/>
  <c r="X503" i="17"/>
  <c r="X499" i="17"/>
  <c r="X495" i="17"/>
  <c r="X487" i="17"/>
  <c r="X483" i="17"/>
  <c r="X479" i="17"/>
  <c r="X471" i="17"/>
  <c r="X467" i="17"/>
  <c r="X463" i="17"/>
  <c r="X455" i="17"/>
  <c r="X451" i="17"/>
  <c r="X447" i="17"/>
  <c r="X439" i="17"/>
  <c r="X435" i="17"/>
  <c r="X431" i="17"/>
  <c r="X423" i="17"/>
  <c r="X419" i="17"/>
  <c r="X415" i="17"/>
  <c r="X407" i="17"/>
  <c r="X403" i="17"/>
  <c r="X399" i="17"/>
  <c r="X391" i="17"/>
  <c r="X387" i="17"/>
  <c r="X383" i="17"/>
  <c r="X375" i="17"/>
  <c r="X371" i="17"/>
  <c r="X367" i="17"/>
  <c r="X359" i="17"/>
  <c r="X355" i="17"/>
  <c r="X545" i="17"/>
  <c r="X541" i="17"/>
  <c r="X537" i="17"/>
  <c r="X533" i="17"/>
  <c r="X529" i="17"/>
  <c r="X525" i="17"/>
  <c r="X521" i="17"/>
  <c r="X517" i="17"/>
  <c r="X513" i="17"/>
  <c r="X509" i="17"/>
  <c r="X505" i="17"/>
  <c r="X501" i="17"/>
  <c r="X497" i="17"/>
  <c r="X493" i="17"/>
  <c r="X489" i="17"/>
  <c r="X485" i="17"/>
  <c r="X481" i="17"/>
  <c r="X477" i="17"/>
  <c r="X473" i="17"/>
  <c r="X469" i="17"/>
  <c r="X465" i="17"/>
  <c r="X461" i="17"/>
  <c r="X457" i="17"/>
  <c r="X453" i="17"/>
  <c r="X449" i="17"/>
  <c r="X445" i="17"/>
  <c r="X441" i="17"/>
  <c r="X437" i="17"/>
  <c r="X433" i="17"/>
  <c r="X429" i="17"/>
  <c r="X425" i="17"/>
  <c r="X421" i="17"/>
  <c r="X417" i="17"/>
  <c r="X413" i="17"/>
  <c r="X409" i="17"/>
  <c r="X405" i="17"/>
  <c r="X401" i="17"/>
  <c r="X397" i="17"/>
  <c r="X393" i="17"/>
  <c r="X389" i="17"/>
  <c r="X385" i="17"/>
  <c r="X381" i="17"/>
  <c r="X377" i="17"/>
  <c r="X373" i="17"/>
  <c r="X369" i="17"/>
  <c r="X365" i="17"/>
  <c r="X361" i="17"/>
  <c r="X357" i="17"/>
  <c r="X353" i="17"/>
  <c r="X349" i="17"/>
  <c r="X345" i="17"/>
  <c r="X341" i="17"/>
  <c r="X337" i="17"/>
  <c r="X333" i="17"/>
  <c r="X329" i="17"/>
  <c r="X325" i="17"/>
  <c r="X321" i="17"/>
  <c r="X317" i="17"/>
  <c r="X313" i="17"/>
  <c r="X309" i="17"/>
  <c r="X305" i="17"/>
  <c r="X301" i="17"/>
  <c r="X297" i="17"/>
  <c r="X293" i="17"/>
  <c r="X289" i="17"/>
  <c r="X285" i="17"/>
  <c r="X281" i="17"/>
  <c r="X277" i="17"/>
  <c r="X273" i="17"/>
  <c r="X269" i="17"/>
  <c r="X265" i="17"/>
  <c r="X261" i="17"/>
  <c r="X257" i="17"/>
  <c r="X253" i="17"/>
  <c r="X249" i="17"/>
  <c r="X245" i="17"/>
  <c r="X241" i="17"/>
  <c r="X237" i="17"/>
  <c r="X233" i="17"/>
  <c r="X229" i="17"/>
  <c r="X225" i="17"/>
  <c r="X221" i="17"/>
  <c r="X217" i="17"/>
  <c r="X213" i="17"/>
  <c r="X209" i="17"/>
  <c r="X205" i="17"/>
  <c r="X201" i="17"/>
  <c r="X197" i="17"/>
  <c r="X193" i="17"/>
  <c r="X189" i="17"/>
  <c r="X185" i="17"/>
  <c r="X181" i="17"/>
  <c r="X177" i="17"/>
  <c r="X173" i="17"/>
  <c r="X169" i="17"/>
  <c r="X165" i="17"/>
  <c r="X161" i="17"/>
  <c r="X157" i="17"/>
  <c r="X153" i="17"/>
  <c r="X149" i="17"/>
  <c r="X145" i="17"/>
  <c r="X141" i="17"/>
  <c r="X137" i="17"/>
  <c r="X133" i="17"/>
  <c r="X129" i="17"/>
  <c r="X125" i="17"/>
  <c r="X121" i="17"/>
  <c r="X117" i="17"/>
  <c r="X113" i="17"/>
  <c r="X109" i="17"/>
  <c r="X105" i="17"/>
  <c r="X101" i="17"/>
  <c r="X97" i="17"/>
  <c r="X93" i="17"/>
  <c r="X89" i="17"/>
  <c r="X85" i="17"/>
  <c r="X81" i="17"/>
  <c r="X77" i="17"/>
  <c r="X73" i="17"/>
  <c r="X69" i="17"/>
  <c r="X65" i="17"/>
  <c r="X61" i="17"/>
  <c r="X57" i="17"/>
  <c r="X53" i="17"/>
  <c r="X49" i="17"/>
  <c r="X45" i="17"/>
  <c r="X41" i="17"/>
  <c r="X37" i="17"/>
  <c r="X33" i="17"/>
  <c r="X29" i="17"/>
  <c r="X25" i="17"/>
  <c r="X21" i="17"/>
  <c r="X17" i="17"/>
  <c r="X580" i="17"/>
  <c r="X572" i="17"/>
  <c r="X568" i="17"/>
  <c r="X564" i="17"/>
  <c r="X560" i="17"/>
  <c r="X556" i="17"/>
  <c r="X552" i="17"/>
  <c r="X548" i="17"/>
  <c r="X544" i="17"/>
  <c r="X540" i="17"/>
  <c r="X536" i="17"/>
  <c r="X532" i="17"/>
  <c r="X528" i="17"/>
  <c r="X524" i="17"/>
  <c r="X520" i="17"/>
  <c r="X516" i="17"/>
  <c r="X512" i="17"/>
  <c r="X508" i="17"/>
  <c r="X504" i="17"/>
  <c r="X500" i="17"/>
  <c r="X496" i="17"/>
  <c r="X492" i="17"/>
  <c r="X488" i="17"/>
  <c r="X484" i="17"/>
  <c r="X480" i="17"/>
  <c r="X476" i="17"/>
  <c r="X472" i="17"/>
  <c r="X468" i="17"/>
  <c r="X464" i="17"/>
  <c r="X460" i="17"/>
  <c r="X456" i="17"/>
  <c r="X452" i="17"/>
  <c r="X448" i="17"/>
  <c r="X444" i="17"/>
  <c r="X440" i="17"/>
  <c r="X436" i="17"/>
  <c r="X432" i="17"/>
  <c r="X428" i="17"/>
  <c r="X424" i="17"/>
  <c r="X420" i="17"/>
  <c r="X416" i="17"/>
  <c r="X412" i="17"/>
  <c r="X408" i="17"/>
  <c r="X404" i="17"/>
  <c r="X400" i="17"/>
  <c r="X396" i="17"/>
  <c r="X392" i="17"/>
  <c r="X388" i="17"/>
  <c r="X384" i="17"/>
  <c r="X380" i="17"/>
  <c r="X376" i="17"/>
  <c r="X372" i="17"/>
  <c r="X368" i="17"/>
  <c r="X364" i="17"/>
  <c r="X360" i="17"/>
  <c r="X356" i="17"/>
  <c r="X352" i="17"/>
  <c r="X348" i="17"/>
  <c r="X344" i="17"/>
  <c r="X340" i="17"/>
  <c r="X336" i="17"/>
  <c r="X332" i="17"/>
  <c r="X328" i="17"/>
  <c r="X324" i="17"/>
  <c r="X320" i="17"/>
  <c r="X316" i="17"/>
  <c r="X312" i="17"/>
  <c r="X308" i="17"/>
  <c r="X304" i="17"/>
  <c r="X300" i="17"/>
  <c r="X296" i="17"/>
  <c r="X292" i="17"/>
  <c r="X288" i="17"/>
  <c r="X284" i="17"/>
  <c r="X280" i="17"/>
  <c r="X276" i="17"/>
  <c r="X272" i="17"/>
  <c r="X268" i="17"/>
  <c r="X264" i="17"/>
  <c r="X260" i="17"/>
  <c r="X256" i="17"/>
  <c r="X252" i="17"/>
  <c r="X248" i="17"/>
  <c r="X244" i="17"/>
  <c r="X240" i="17"/>
  <c r="X236" i="17"/>
  <c r="X232" i="17"/>
  <c r="X228" i="17"/>
  <c r="X224" i="17"/>
  <c r="X220" i="17"/>
  <c r="X216" i="17"/>
  <c r="X212" i="17"/>
  <c r="X208" i="17"/>
  <c r="X204" i="17"/>
  <c r="X200" i="17"/>
  <c r="X196" i="17"/>
  <c r="X192" i="17"/>
  <c r="X188" i="17"/>
  <c r="X184" i="17"/>
  <c r="X180" i="17"/>
  <c r="X176" i="17"/>
  <c r="X172" i="17"/>
  <c r="X168" i="17"/>
  <c r="X164" i="17"/>
  <c r="X160" i="17"/>
  <c r="X156" i="17"/>
  <c r="X152" i="17"/>
  <c r="X148" i="17"/>
  <c r="X144" i="17"/>
  <c r="X140" i="17"/>
  <c r="X136" i="17"/>
  <c r="X132" i="17"/>
  <c r="X128" i="17"/>
  <c r="X124" i="17"/>
  <c r="X120" i="17"/>
  <c r="X116" i="17"/>
  <c r="X112" i="17"/>
  <c r="X108" i="17"/>
  <c r="X104" i="17"/>
  <c r="X100" i="17"/>
  <c r="X96" i="17"/>
  <c r="X92" i="17"/>
  <c r="X88" i="17"/>
  <c r="X84" i="17"/>
  <c r="X80" i="17"/>
  <c r="X76" i="17"/>
  <c r="X72" i="17"/>
  <c r="X68" i="17"/>
  <c r="X64" i="17"/>
  <c r="X60" i="17"/>
  <c r="X56" i="17"/>
  <c r="X52" i="17"/>
  <c r="X48" i="17"/>
  <c r="X44" i="17"/>
  <c r="X40" i="17"/>
  <c r="X36" i="17"/>
  <c r="X32" i="17"/>
  <c r="X28" i="17"/>
  <c r="X24" i="17"/>
  <c r="X20" i="17"/>
  <c r="X16" i="17"/>
  <c r="X351" i="17"/>
  <c r="X347" i="17"/>
  <c r="X339" i="17"/>
  <c r="X335" i="17"/>
  <c r="X331" i="17"/>
  <c r="X327" i="17"/>
  <c r="X323" i="17"/>
  <c r="X319" i="17"/>
  <c r="X315" i="17"/>
  <c r="X311" i="17"/>
  <c r="X307" i="17"/>
  <c r="X303" i="17"/>
  <c r="X299" i="17"/>
  <c r="X295" i="17"/>
  <c r="X291" i="17"/>
  <c r="X287" i="17"/>
  <c r="X283" i="17"/>
  <c r="X279" i="17"/>
  <c r="X275" i="17"/>
  <c r="X271" i="17"/>
  <c r="X267" i="17"/>
  <c r="X263" i="17"/>
  <c r="X259" i="17"/>
  <c r="X255" i="17"/>
  <c r="X251" i="17"/>
  <c r="X247" i="17"/>
  <c r="X243" i="17"/>
  <c r="X239" i="17"/>
  <c r="X235" i="17"/>
  <c r="X231" i="17"/>
  <c r="X227" i="17"/>
  <c r="X223" i="17"/>
  <c r="X219" i="17"/>
  <c r="X215" i="17"/>
  <c r="X211" i="17"/>
  <c r="X207" i="17"/>
  <c r="X203" i="17"/>
  <c r="X199" i="17"/>
  <c r="X195" i="17"/>
  <c r="X191" i="17"/>
  <c r="X187" i="17"/>
  <c r="X183" i="17"/>
  <c r="X179" i="17"/>
  <c r="X175" i="17"/>
  <c r="X171" i="17"/>
  <c r="X167" i="17"/>
  <c r="X163" i="17"/>
  <c r="X159" i="17"/>
  <c r="X155" i="17"/>
  <c r="X151" i="17"/>
  <c r="X147" i="17"/>
  <c r="X143" i="17"/>
  <c r="X139" i="17"/>
  <c r="X135" i="17"/>
  <c r="X131" i="17"/>
  <c r="X127" i="17"/>
  <c r="X123" i="17"/>
  <c r="X119" i="17"/>
  <c r="X115" i="17"/>
  <c r="X111" i="17"/>
  <c r="X107" i="17"/>
  <c r="X103" i="17"/>
  <c r="X99" i="17"/>
  <c r="X95" i="17"/>
  <c r="X91" i="17"/>
  <c r="X87" i="17"/>
  <c r="X83" i="17"/>
  <c r="X79" i="17"/>
  <c r="X75" i="17"/>
  <c r="X71" i="17"/>
  <c r="X67" i="17"/>
  <c r="X63" i="17"/>
  <c r="X59" i="17"/>
  <c r="X55" i="17"/>
  <c r="X51" i="17"/>
  <c r="X47" i="17"/>
  <c r="X43" i="17"/>
  <c r="X39" i="17"/>
  <c r="X35" i="17"/>
  <c r="X31" i="17"/>
  <c r="X27" i="17"/>
  <c r="X23" i="17"/>
  <c r="X19" i="17"/>
  <c r="I581" i="17"/>
  <c r="J581" i="17"/>
  <c r="Q16" i="17" l="1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156" i="17"/>
  <c r="Q157" i="17"/>
  <c r="Q158" i="17"/>
  <c r="Q159" i="17"/>
  <c r="Q160" i="17"/>
  <c r="Q161" i="17"/>
  <c r="Q162" i="17"/>
  <c r="Q163" i="17"/>
  <c r="Q164" i="17"/>
  <c r="Q165" i="17"/>
  <c r="Q166" i="17"/>
  <c r="Q167" i="17"/>
  <c r="Q168" i="17"/>
  <c r="Q169" i="17"/>
  <c r="Q170" i="17"/>
  <c r="Q171" i="17"/>
  <c r="Q172" i="17"/>
  <c r="Q173" i="17"/>
  <c r="Q174" i="17"/>
  <c r="Q175" i="17"/>
  <c r="Q176" i="17"/>
  <c r="Q177" i="17"/>
  <c r="Q178" i="17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1" i="17"/>
  <c r="Q192" i="17"/>
  <c r="Q193" i="17"/>
  <c r="Q194" i="17"/>
  <c r="Q195" i="17"/>
  <c r="Q196" i="17"/>
  <c r="Q197" i="17"/>
  <c r="Q198" i="17"/>
  <c r="Q199" i="17"/>
  <c r="Q200" i="17"/>
  <c r="Q201" i="17"/>
  <c r="Q202" i="17"/>
  <c r="Q203" i="17"/>
  <c r="Q204" i="17"/>
  <c r="Q205" i="17"/>
  <c r="Q206" i="17"/>
  <c r="Q207" i="17"/>
  <c r="Q208" i="17"/>
  <c r="Q209" i="17"/>
  <c r="Q210" i="17"/>
  <c r="Q211" i="17"/>
  <c r="Q212" i="17"/>
  <c r="Q213" i="17"/>
  <c r="Q214" i="17"/>
  <c r="Q215" i="17"/>
  <c r="Q216" i="17"/>
  <c r="Q217" i="17"/>
  <c r="Q218" i="17"/>
  <c r="Q219" i="17"/>
  <c r="Q220" i="17"/>
  <c r="Q221" i="17"/>
  <c r="Q222" i="17"/>
  <c r="Q223" i="17"/>
  <c r="Q224" i="17"/>
  <c r="Q225" i="17"/>
  <c r="Q226" i="17"/>
  <c r="Q227" i="17"/>
  <c r="Q228" i="17"/>
  <c r="Q229" i="17"/>
  <c r="Q230" i="17"/>
  <c r="Q231" i="17"/>
  <c r="Q232" i="17"/>
  <c r="Q233" i="17"/>
  <c r="Q234" i="17"/>
  <c r="Q235" i="17"/>
  <c r="Q236" i="17"/>
  <c r="Q237" i="17"/>
  <c r="Q238" i="17"/>
  <c r="Q239" i="17"/>
  <c r="Q240" i="17"/>
  <c r="Q241" i="17"/>
  <c r="Q242" i="17"/>
  <c r="Q243" i="17"/>
  <c r="Q244" i="17"/>
  <c r="Q245" i="17"/>
  <c r="Q246" i="17"/>
  <c r="Q247" i="17"/>
  <c r="Q248" i="17"/>
  <c r="Q249" i="17"/>
  <c r="Q250" i="17"/>
  <c r="Q251" i="17"/>
  <c r="Q252" i="17"/>
  <c r="Q253" i="17"/>
  <c r="Q254" i="17"/>
  <c r="Q255" i="17"/>
  <c r="Q256" i="17"/>
  <c r="Q257" i="17"/>
  <c r="Q258" i="17"/>
  <c r="Q259" i="17"/>
  <c r="Q260" i="17"/>
  <c r="Q261" i="17"/>
  <c r="Q262" i="17"/>
  <c r="Q263" i="17"/>
  <c r="Q264" i="17"/>
  <c r="Q265" i="17"/>
  <c r="Q266" i="17"/>
  <c r="Q267" i="17"/>
  <c r="Q268" i="17"/>
  <c r="Q269" i="17"/>
  <c r="Q270" i="17"/>
  <c r="Q271" i="17"/>
  <c r="Q272" i="17"/>
  <c r="Q273" i="17"/>
  <c r="Q274" i="17"/>
  <c r="Q275" i="17"/>
  <c r="Q276" i="17"/>
  <c r="Q277" i="17"/>
  <c r="Q278" i="17"/>
  <c r="Q279" i="17"/>
  <c r="Q280" i="17"/>
  <c r="Q281" i="17"/>
  <c r="Q282" i="17"/>
  <c r="Q283" i="17"/>
  <c r="Q284" i="17"/>
  <c r="Q285" i="17"/>
  <c r="Q286" i="17"/>
  <c r="Q287" i="17"/>
  <c r="Q288" i="17"/>
  <c r="Q289" i="17"/>
  <c r="Q290" i="17"/>
  <c r="Q291" i="17"/>
  <c r="Q292" i="17"/>
  <c r="Q293" i="17"/>
  <c r="Q294" i="17"/>
  <c r="Q295" i="17"/>
  <c r="Q296" i="17"/>
  <c r="Q297" i="17"/>
  <c r="Q298" i="17"/>
  <c r="Q299" i="17"/>
  <c r="Q300" i="17"/>
  <c r="Q301" i="17"/>
  <c r="Q302" i="17"/>
  <c r="Q303" i="17"/>
  <c r="Q304" i="17"/>
  <c r="Q305" i="17"/>
  <c r="Q306" i="17"/>
  <c r="Q307" i="17"/>
  <c r="Q308" i="17"/>
  <c r="Q309" i="17"/>
  <c r="Q310" i="17"/>
  <c r="Q311" i="17"/>
  <c r="Q312" i="17"/>
  <c r="Q313" i="17"/>
  <c r="Q314" i="17"/>
  <c r="Q315" i="17"/>
  <c r="Q316" i="17"/>
  <c r="Q317" i="17"/>
  <c r="Q318" i="17"/>
  <c r="Q319" i="17"/>
  <c r="Q320" i="17"/>
  <c r="Q321" i="17"/>
  <c r="Q322" i="17"/>
  <c r="Q323" i="17"/>
  <c r="Q324" i="17"/>
  <c r="Q325" i="17"/>
  <c r="Q326" i="17"/>
  <c r="Q327" i="17"/>
  <c r="Q328" i="17"/>
  <c r="Q329" i="17"/>
  <c r="Q330" i="17"/>
  <c r="Q331" i="17"/>
  <c r="Q332" i="17"/>
  <c r="Q333" i="17"/>
  <c r="Q334" i="17"/>
  <c r="Q335" i="17"/>
  <c r="Q336" i="17"/>
  <c r="Q337" i="17"/>
  <c r="Q338" i="17"/>
  <c r="Q339" i="17"/>
  <c r="Q340" i="17"/>
  <c r="Q341" i="17"/>
  <c r="Q342" i="17"/>
  <c r="Q343" i="17"/>
  <c r="Q344" i="17"/>
  <c r="Q345" i="17"/>
  <c r="Q346" i="17"/>
  <c r="Q347" i="17"/>
  <c r="Q348" i="17"/>
  <c r="Q349" i="17"/>
  <c r="Q350" i="17"/>
  <c r="Q351" i="17"/>
  <c r="Q352" i="17"/>
  <c r="Q353" i="17"/>
  <c r="Q354" i="17"/>
  <c r="Q355" i="17"/>
  <c r="Q356" i="17"/>
  <c r="Q357" i="17"/>
  <c r="Q358" i="17"/>
  <c r="Q359" i="17"/>
  <c r="Q360" i="17"/>
  <c r="Q361" i="17"/>
  <c r="Q362" i="17"/>
  <c r="Q363" i="17"/>
  <c r="Q364" i="17"/>
  <c r="Q365" i="17"/>
  <c r="Q366" i="17"/>
  <c r="Q367" i="17"/>
  <c r="Q368" i="17"/>
  <c r="Q369" i="17"/>
  <c r="Q370" i="17"/>
  <c r="Q371" i="17"/>
  <c r="Q372" i="17"/>
  <c r="Q373" i="17"/>
  <c r="Q374" i="17"/>
  <c r="Q375" i="17"/>
  <c r="Q376" i="17"/>
  <c r="Q377" i="17"/>
  <c r="Q378" i="17"/>
  <c r="Q379" i="17"/>
  <c r="Q380" i="17"/>
  <c r="Q381" i="17"/>
  <c r="Q382" i="17"/>
  <c r="Q383" i="17"/>
  <c r="Q384" i="17"/>
  <c r="Q385" i="17"/>
  <c r="Q386" i="17"/>
  <c r="Q387" i="17"/>
  <c r="Q388" i="17"/>
  <c r="Q389" i="17"/>
  <c r="Q390" i="17"/>
  <c r="Q391" i="17"/>
  <c r="Q392" i="17"/>
  <c r="Q393" i="17"/>
  <c r="Q394" i="17"/>
  <c r="Q395" i="17"/>
  <c r="Q396" i="17"/>
  <c r="Q397" i="17"/>
  <c r="Q398" i="17"/>
  <c r="Q399" i="17"/>
  <c r="Q400" i="17"/>
  <c r="Q401" i="17"/>
  <c r="Q402" i="17"/>
  <c r="Q403" i="17"/>
  <c r="Q404" i="17"/>
  <c r="Q405" i="17"/>
  <c r="Q406" i="17"/>
  <c r="Q407" i="17"/>
  <c r="Q408" i="17"/>
  <c r="Q409" i="17"/>
  <c r="Q410" i="17"/>
  <c r="Q411" i="17"/>
  <c r="Q412" i="17"/>
  <c r="Q413" i="17"/>
  <c r="Q414" i="17"/>
  <c r="Q415" i="17"/>
  <c r="Q416" i="17"/>
  <c r="Q417" i="17"/>
  <c r="Q418" i="17"/>
  <c r="Q419" i="17"/>
  <c r="Q420" i="17"/>
  <c r="Q421" i="17"/>
  <c r="Q422" i="17"/>
  <c r="Q423" i="17"/>
  <c r="Q424" i="17"/>
  <c r="Q425" i="17"/>
  <c r="Q426" i="17"/>
  <c r="Q427" i="17"/>
  <c r="Q428" i="17"/>
  <c r="Q429" i="17"/>
  <c r="Q430" i="17"/>
  <c r="Q431" i="17"/>
  <c r="Q432" i="17"/>
  <c r="Q433" i="17"/>
  <c r="Q434" i="17"/>
  <c r="Q435" i="17"/>
  <c r="Q436" i="17"/>
  <c r="Q437" i="17"/>
  <c r="Q438" i="17"/>
  <c r="Q439" i="17"/>
  <c r="Q440" i="17"/>
  <c r="Q441" i="17"/>
  <c r="Q442" i="17"/>
  <c r="Q443" i="17"/>
  <c r="Q444" i="17"/>
  <c r="Q445" i="17"/>
  <c r="Q446" i="17"/>
  <c r="Q447" i="17"/>
  <c r="Q448" i="17"/>
  <c r="Q449" i="17"/>
  <c r="Q450" i="17"/>
  <c r="Q451" i="17"/>
  <c r="Q452" i="17"/>
  <c r="Q453" i="17"/>
  <c r="Q454" i="17"/>
  <c r="Q455" i="17"/>
  <c r="Q456" i="17"/>
  <c r="Q457" i="17"/>
  <c r="Q458" i="17"/>
  <c r="Q459" i="17"/>
  <c r="Q460" i="17"/>
  <c r="Q461" i="17"/>
  <c r="Q462" i="17"/>
  <c r="Q463" i="17"/>
  <c r="Q464" i="17"/>
  <c r="Q465" i="17"/>
  <c r="Q466" i="17"/>
  <c r="Q467" i="17"/>
  <c r="Q468" i="17"/>
  <c r="Q469" i="17"/>
  <c r="Q470" i="17"/>
  <c r="Q471" i="17"/>
  <c r="Q472" i="17"/>
  <c r="Q473" i="17"/>
  <c r="Q474" i="17"/>
  <c r="Q475" i="17"/>
  <c r="Q476" i="17"/>
  <c r="Q477" i="17"/>
  <c r="Q478" i="17"/>
  <c r="Q479" i="17"/>
  <c r="Q480" i="17"/>
  <c r="Q481" i="17"/>
  <c r="Q482" i="17"/>
  <c r="Q483" i="17"/>
  <c r="Q484" i="17"/>
  <c r="Q485" i="17"/>
  <c r="Q486" i="17"/>
  <c r="Q487" i="17"/>
  <c r="Q488" i="17"/>
  <c r="Q489" i="17"/>
  <c r="Q490" i="17"/>
  <c r="Q491" i="17"/>
  <c r="Q492" i="17"/>
  <c r="Q493" i="17"/>
  <c r="Q494" i="17"/>
  <c r="Q495" i="17"/>
  <c r="Q496" i="17"/>
  <c r="Q497" i="17"/>
  <c r="Q498" i="17"/>
  <c r="Q499" i="17"/>
  <c r="Q500" i="17"/>
  <c r="Q501" i="17"/>
  <c r="Q502" i="17"/>
  <c r="Q503" i="17"/>
  <c r="Q504" i="17"/>
  <c r="Q505" i="17"/>
  <c r="Q506" i="17"/>
  <c r="Q507" i="17"/>
  <c r="Q508" i="17"/>
  <c r="Q509" i="17"/>
  <c r="Q510" i="17"/>
  <c r="Q511" i="17"/>
  <c r="Q512" i="17"/>
  <c r="Q513" i="17"/>
  <c r="Q514" i="17"/>
  <c r="Q515" i="17"/>
  <c r="Q516" i="17"/>
  <c r="Q517" i="17"/>
  <c r="Q518" i="17"/>
  <c r="Q519" i="17"/>
  <c r="Q520" i="17"/>
  <c r="Q521" i="17"/>
  <c r="Q522" i="17"/>
  <c r="Q523" i="17"/>
  <c r="Q524" i="17"/>
  <c r="Q525" i="17"/>
  <c r="Q526" i="17"/>
  <c r="Q527" i="17"/>
  <c r="Q528" i="17"/>
  <c r="Q529" i="17"/>
  <c r="Q530" i="17"/>
  <c r="Q531" i="17"/>
  <c r="Q532" i="17"/>
  <c r="Q533" i="17"/>
  <c r="Q534" i="17"/>
  <c r="Q535" i="17"/>
  <c r="Q536" i="17"/>
  <c r="Q537" i="17"/>
  <c r="Q538" i="17"/>
  <c r="Q539" i="17"/>
  <c r="Q540" i="17"/>
  <c r="Q541" i="17"/>
  <c r="Q542" i="17"/>
  <c r="Q543" i="17"/>
  <c r="Q544" i="17"/>
  <c r="Q545" i="17"/>
  <c r="Q546" i="17"/>
  <c r="Q547" i="17"/>
  <c r="Q548" i="17"/>
  <c r="Q549" i="17"/>
  <c r="Q550" i="17"/>
  <c r="Q551" i="17"/>
  <c r="Q552" i="17"/>
  <c r="Q553" i="17"/>
  <c r="Q554" i="17"/>
  <c r="Q555" i="17"/>
  <c r="Q556" i="17"/>
  <c r="Q557" i="17"/>
  <c r="Q558" i="17"/>
  <c r="Q559" i="17"/>
  <c r="Q560" i="17"/>
  <c r="Q561" i="17"/>
  <c r="Q562" i="17"/>
  <c r="Q563" i="17"/>
  <c r="Q564" i="17"/>
  <c r="Q565" i="17"/>
  <c r="Q566" i="17"/>
  <c r="Q567" i="17"/>
  <c r="Q568" i="17"/>
  <c r="Q569" i="17"/>
  <c r="Q570" i="17"/>
  <c r="Q571" i="17"/>
  <c r="Q572" i="17"/>
  <c r="Q573" i="17"/>
  <c r="Q574" i="17"/>
  <c r="Q575" i="17"/>
  <c r="Q576" i="17"/>
  <c r="Q577" i="17"/>
  <c r="Q578" i="17"/>
  <c r="Q579" i="17"/>
  <c r="Q580" i="17"/>
  <c r="Q15" i="17"/>
  <c r="I23" i="41" l="1"/>
  <c r="D15" i="152" l="1"/>
  <c r="D16" i="152"/>
  <c r="D17" i="152"/>
  <c r="D18" i="152"/>
  <c r="D19" i="152"/>
  <c r="D20" i="152"/>
  <c r="D21" i="152"/>
  <c r="D22" i="152"/>
  <c r="D23" i="152"/>
  <c r="D24" i="152"/>
  <c r="D25" i="152"/>
  <c r="D26" i="152"/>
  <c r="D27" i="152"/>
  <c r="D28" i="152"/>
  <c r="D29" i="152"/>
  <c r="D30" i="152"/>
  <c r="D31" i="152"/>
  <c r="D32" i="152"/>
  <c r="D33" i="152"/>
  <c r="D34" i="152"/>
  <c r="D35" i="152"/>
  <c r="D36" i="152"/>
  <c r="D37" i="152"/>
  <c r="D38" i="152"/>
  <c r="D39" i="152"/>
  <c r="D40" i="152"/>
  <c r="D41" i="152"/>
  <c r="D42" i="152"/>
  <c r="D43" i="152"/>
  <c r="D44" i="152"/>
  <c r="D45" i="152"/>
  <c r="D46" i="152"/>
  <c r="D47" i="152"/>
  <c r="D48" i="152"/>
  <c r="D49" i="152"/>
  <c r="D50" i="152"/>
  <c r="D51" i="152"/>
  <c r="D52" i="152"/>
  <c r="D53" i="152"/>
  <c r="D54" i="152"/>
  <c r="D55" i="152"/>
  <c r="D56" i="152"/>
  <c r="D57" i="152"/>
  <c r="D58" i="152"/>
  <c r="D59" i="152"/>
  <c r="D60" i="152"/>
  <c r="D61" i="152"/>
  <c r="D62" i="152"/>
  <c r="D63" i="152"/>
  <c r="D64" i="152"/>
  <c r="D65" i="152"/>
  <c r="D66" i="152"/>
  <c r="D67" i="152"/>
  <c r="D68" i="152"/>
  <c r="D69" i="152"/>
  <c r="D70" i="152"/>
  <c r="D71" i="152"/>
  <c r="D72" i="152"/>
  <c r="D73" i="152"/>
  <c r="D74" i="152"/>
  <c r="D75" i="152"/>
  <c r="D76" i="152"/>
  <c r="D77" i="152"/>
  <c r="D78" i="152"/>
  <c r="D79" i="152"/>
  <c r="D80" i="152"/>
  <c r="D81" i="152"/>
  <c r="D82" i="152"/>
  <c r="D83" i="152"/>
  <c r="D84" i="152"/>
  <c r="D85" i="152"/>
  <c r="D86" i="152"/>
  <c r="D87" i="152"/>
  <c r="D88" i="152"/>
  <c r="D89" i="152"/>
  <c r="D90" i="152"/>
  <c r="D91" i="152"/>
  <c r="D92" i="152"/>
  <c r="D93" i="152"/>
  <c r="D94" i="152"/>
  <c r="D95" i="152"/>
  <c r="D96" i="152"/>
  <c r="D97" i="152"/>
  <c r="D98" i="152"/>
  <c r="D99" i="152"/>
  <c r="D100" i="152"/>
  <c r="D101" i="152"/>
  <c r="D102" i="152"/>
  <c r="D103" i="152"/>
  <c r="D104" i="152"/>
  <c r="D105" i="152"/>
  <c r="D106" i="152"/>
  <c r="D107" i="152"/>
  <c r="D108" i="152"/>
  <c r="D109" i="152"/>
  <c r="D110" i="152"/>
  <c r="D111" i="152"/>
  <c r="D112" i="152"/>
  <c r="D113" i="152"/>
  <c r="D114" i="152"/>
  <c r="D115" i="152"/>
  <c r="D116" i="152"/>
  <c r="D117" i="152"/>
  <c r="D118" i="152"/>
  <c r="D119" i="152"/>
  <c r="D120" i="152"/>
  <c r="D121" i="152"/>
  <c r="D122" i="152"/>
  <c r="D123" i="152"/>
  <c r="D124" i="152"/>
  <c r="D125" i="152"/>
  <c r="D126" i="152"/>
  <c r="D127" i="152"/>
  <c r="D128" i="152"/>
  <c r="D129" i="152"/>
  <c r="D130" i="152"/>
  <c r="D131" i="152"/>
  <c r="D132" i="152"/>
  <c r="D133" i="152"/>
  <c r="D134" i="152"/>
  <c r="D135" i="152"/>
  <c r="D136" i="152"/>
  <c r="D137" i="152"/>
  <c r="D138" i="152"/>
  <c r="D139" i="152"/>
  <c r="D140" i="152"/>
  <c r="D141" i="152"/>
  <c r="D142" i="152"/>
  <c r="D143" i="152"/>
  <c r="D144" i="152"/>
  <c r="D145" i="152"/>
  <c r="D146" i="152"/>
  <c r="D147" i="152"/>
  <c r="D148" i="152"/>
  <c r="D149" i="152"/>
  <c r="D150" i="152"/>
  <c r="D151" i="152"/>
  <c r="D152" i="152"/>
  <c r="D153" i="152"/>
  <c r="D154" i="152"/>
  <c r="D155" i="152"/>
  <c r="D156" i="152"/>
  <c r="D157" i="152"/>
  <c r="D158" i="152"/>
  <c r="D159" i="152"/>
  <c r="D160" i="152"/>
  <c r="D161" i="152"/>
  <c r="D162" i="152"/>
  <c r="D163" i="152"/>
  <c r="D164" i="152"/>
  <c r="D165" i="152"/>
  <c r="D166" i="152"/>
  <c r="D167" i="152"/>
  <c r="D168" i="152"/>
  <c r="D169" i="152"/>
  <c r="D170" i="152"/>
  <c r="D171" i="152"/>
  <c r="D172" i="152"/>
  <c r="D173" i="152"/>
  <c r="D174" i="152"/>
  <c r="D175" i="152"/>
  <c r="D176" i="152"/>
  <c r="D177" i="152"/>
  <c r="D178" i="152"/>
  <c r="D179" i="152"/>
  <c r="D180" i="152"/>
  <c r="D181" i="152"/>
  <c r="D182" i="152"/>
  <c r="D183" i="152"/>
  <c r="D184" i="152"/>
  <c r="D185" i="152"/>
  <c r="D186" i="152"/>
  <c r="D187" i="152"/>
  <c r="D188" i="152"/>
  <c r="D189" i="152"/>
  <c r="D190" i="152"/>
  <c r="D191" i="152"/>
  <c r="D192" i="152"/>
  <c r="D193" i="152"/>
  <c r="D194" i="152"/>
  <c r="D195" i="152"/>
  <c r="D196" i="152"/>
  <c r="D197" i="152"/>
  <c r="D198" i="152"/>
  <c r="D199" i="152"/>
  <c r="D200" i="152"/>
  <c r="D201" i="152"/>
  <c r="D202" i="152"/>
  <c r="D203" i="152"/>
  <c r="D204" i="152"/>
  <c r="D205" i="152"/>
  <c r="D206" i="152"/>
  <c r="D207" i="152"/>
  <c r="D208" i="152"/>
  <c r="D209" i="152"/>
  <c r="D210" i="152"/>
  <c r="D211" i="152"/>
  <c r="D212" i="152"/>
  <c r="D213" i="152"/>
  <c r="D214" i="152"/>
  <c r="D215" i="152"/>
  <c r="D216" i="152"/>
  <c r="D217" i="152"/>
  <c r="D218" i="152"/>
  <c r="D219" i="152"/>
  <c r="D220" i="152"/>
  <c r="D221" i="152"/>
  <c r="D222" i="152"/>
  <c r="D223" i="152"/>
  <c r="D224" i="152"/>
  <c r="D225" i="152"/>
  <c r="D226" i="152"/>
  <c r="D227" i="152"/>
  <c r="D228" i="152"/>
  <c r="D229" i="152"/>
  <c r="D230" i="152"/>
  <c r="D231" i="152"/>
  <c r="D232" i="152"/>
  <c r="D233" i="152"/>
  <c r="D234" i="152"/>
  <c r="D235" i="152"/>
  <c r="D236" i="152"/>
  <c r="D237" i="152"/>
  <c r="D238" i="152"/>
  <c r="D239" i="152"/>
  <c r="D240" i="152"/>
  <c r="D241" i="152"/>
  <c r="D242" i="152"/>
  <c r="D243" i="152"/>
  <c r="D244" i="152"/>
  <c r="D245" i="152"/>
  <c r="D246" i="152"/>
  <c r="D247" i="152"/>
  <c r="D248" i="152"/>
  <c r="D249" i="152"/>
  <c r="D250" i="152"/>
  <c r="D251" i="152"/>
  <c r="D252" i="152"/>
  <c r="D253" i="152"/>
  <c r="D254" i="152"/>
  <c r="D255" i="152"/>
  <c r="D256" i="152"/>
  <c r="D257" i="152"/>
  <c r="D258" i="152"/>
  <c r="D259" i="152"/>
  <c r="D260" i="152"/>
  <c r="D261" i="152"/>
  <c r="D262" i="152"/>
  <c r="D263" i="152"/>
  <c r="D264" i="152"/>
  <c r="D265" i="152"/>
  <c r="D266" i="152"/>
  <c r="D267" i="152"/>
  <c r="D268" i="152"/>
  <c r="D269" i="152"/>
  <c r="D270" i="152"/>
  <c r="D271" i="152"/>
  <c r="D272" i="152"/>
  <c r="D273" i="152"/>
  <c r="D274" i="152"/>
  <c r="D275" i="152"/>
  <c r="D276" i="152"/>
  <c r="D277" i="152"/>
  <c r="D278" i="152"/>
  <c r="D279" i="152"/>
  <c r="D280" i="152"/>
  <c r="D281" i="152"/>
  <c r="D282" i="152"/>
  <c r="D283" i="152"/>
  <c r="D284" i="152"/>
  <c r="D285" i="152"/>
  <c r="D286" i="152"/>
  <c r="D287" i="152"/>
  <c r="D288" i="152"/>
  <c r="D289" i="152"/>
  <c r="D290" i="152"/>
  <c r="D291" i="152"/>
  <c r="D292" i="152"/>
  <c r="D293" i="152"/>
  <c r="D294" i="152"/>
  <c r="D295" i="152"/>
  <c r="D296" i="152"/>
  <c r="D297" i="152"/>
  <c r="D298" i="152"/>
  <c r="D299" i="152"/>
  <c r="D300" i="152"/>
  <c r="D301" i="152"/>
  <c r="D302" i="152"/>
  <c r="D303" i="152"/>
  <c r="D304" i="152"/>
  <c r="D305" i="152"/>
  <c r="D306" i="152"/>
  <c r="D307" i="152"/>
  <c r="D308" i="152"/>
  <c r="D309" i="152"/>
  <c r="D310" i="152"/>
  <c r="D311" i="152"/>
  <c r="D312" i="152"/>
  <c r="D313" i="152"/>
  <c r="D314" i="152"/>
  <c r="D315" i="152"/>
  <c r="D316" i="152"/>
  <c r="D317" i="152"/>
  <c r="D318" i="152"/>
  <c r="D319" i="152"/>
  <c r="D320" i="152"/>
  <c r="D321" i="152"/>
  <c r="D322" i="152"/>
  <c r="D323" i="152"/>
  <c r="D324" i="152"/>
  <c r="D325" i="152"/>
  <c r="D326" i="152"/>
  <c r="D327" i="152"/>
  <c r="D328" i="152"/>
  <c r="D329" i="152"/>
  <c r="D330" i="152"/>
  <c r="D331" i="152"/>
  <c r="D332" i="152"/>
  <c r="D333" i="152"/>
  <c r="D334" i="152"/>
  <c r="D335" i="152"/>
  <c r="D336" i="152"/>
  <c r="D337" i="152"/>
  <c r="D338" i="152"/>
  <c r="D339" i="152"/>
  <c r="D340" i="152"/>
  <c r="D341" i="152"/>
  <c r="D342" i="152"/>
  <c r="D343" i="152"/>
  <c r="D344" i="152"/>
  <c r="D345" i="152"/>
  <c r="D346" i="152"/>
  <c r="D347" i="152"/>
  <c r="D348" i="152"/>
  <c r="D349" i="152"/>
  <c r="D350" i="152"/>
  <c r="D351" i="152"/>
  <c r="D352" i="152"/>
  <c r="D353" i="152"/>
  <c r="D354" i="152"/>
  <c r="D355" i="152"/>
  <c r="D356" i="152"/>
  <c r="D357" i="152"/>
  <c r="D358" i="152"/>
  <c r="D359" i="152"/>
  <c r="D360" i="152"/>
  <c r="D361" i="152"/>
  <c r="D362" i="152"/>
  <c r="D363" i="152"/>
  <c r="D364" i="152"/>
  <c r="D365" i="152"/>
  <c r="D366" i="152"/>
  <c r="D367" i="152"/>
  <c r="D368" i="152"/>
  <c r="D369" i="152"/>
  <c r="D370" i="152"/>
  <c r="D371" i="152"/>
  <c r="D372" i="152"/>
  <c r="D373" i="152"/>
  <c r="D374" i="152"/>
  <c r="D375" i="152"/>
  <c r="D376" i="152"/>
  <c r="D377" i="152"/>
  <c r="D378" i="152"/>
  <c r="D379" i="152"/>
  <c r="D380" i="152"/>
  <c r="D381" i="152"/>
  <c r="D382" i="152"/>
  <c r="D383" i="152"/>
  <c r="D384" i="152"/>
  <c r="D385" i="152"/>
  <c r="D386" i="152"/>
  <c r="D387" i="152"/>
  <c r="D388" i="152"/>
  <c r="D389" i="152"/>
  <c r="D390" i="152"/>
  <c r="D391" i="152"/>
  <c r="D392" i="152"/>
  <c r="D393" i="152"/>
  <c r="D394" i="152"/>
  <c r="D395" i="152"/>
  <c r="D396" i="152"/>
  <c r="D397" i="152"/>
  <c r="D398" i="152"/>
  <c r="D399" i="152"/>
  <c r="D400" i="152"/>
  <c r="D401" i="152"/>
  <c r="D402" i="152"/>
  <c r="D403" i="152"/>
  <c r="D404" i="152"/>
  <c r="D405" i="152"/>
  <c r="D406" i="152"/>
  <c r="D407" i="152"/>
  <c r="D408" i="152"/>
  <c r="D409" i="152"/>
  <c r="D410" i="152"/>
  <c r="D411" i="152"/>
  <c r="D412" i="152"/>
  <c r="D413" i="152"/>
  <c r="D414" i="152"/>
  <c r="D415" i="152"/>
  <c r="D416" i="152"/>
  <c r="D417" i="152"/>
  <c r="D418" i="152"/>
  <c r="D419" i="152"/>
  <c r="D420" i="152"/>
  <c r="D421" i="152"/>
  <c r="D422" i="152"/>
  <c r="D423" i="152"/>
  <c r="D424" i="152"/>
  <c r="D425" i="152"/>
  <c r="D426" i="152"/>
  <c r="D427" i="152"/>
  <c r="D428" i="152"/>
  <c r="D429" i="152"/>
  <c r="D430" i="152"/>
  <c r="D431" i="152"/>
  <c r="D432" i="152"/>
  <c r="D433" i="152"/>
  <c r="D434" i="152"/>
  <c r="D435" i="152"/>
  <c r="D436" i="152"/>
  <c r="D437" i="152"/>
  <c r="D438" i="152"/>
  <c r="D439" i="152"/>
  <c r="D440" i="152"/>
  <c r="D441" i="152"/>
  <c r="D442" i="152"/>
  <c r="D443" i="152"/>
  <c r="D444" i="152"/>
  <c r="D445" i="152"/>
  <c r="D446" i="152"/>
  <c r="D447" i="152"/>
  <c r="D448" i="152"/>
  <c r="D449" i="152"/>
  <c r="D450" i="152"/>
  <c r="D451" i="152"/>
  <c r="D452" i="152"/>
  <c r="D453" i="152"/>
  <c r="D454" i="152"/>
  <c r="D455" i="152"/>
  <c r="D456" i="152"/>
  <c r="D457" i="152"/>
  <c r="D458" i="152"/>
  <c r="D459" i="152"/>
  <c r="D460" i="152"/>
  <c r="D461" i="152"/>
  <c r="D462" i="152"/>
  <c r="D463" i="152"/>
  <c r="D464" i="152"/>
  <c r="D465" i="152"/>
  <c r="D466" i="152"/>
  <c r="D467" i="152"/>
  <c r="D468" i="152"/>
  <c r="D469" i="152"/>
  <c r="D470" i="152"/>
  <c r="D471" i="152"/>
  <c r="D472" i="152"/>
  <c r="D473" i="152"/>
  <c r="D474" i="152"/>
  <c r="D475" i="152"/>
  <c r="D476" i="152"/>
  <c r="D477" i="152"/>
  <c r="D478" i="152"/>
  <c r="D479" i="152"/>
  <c r="D480" i="152"/>
  <c r="D481" i="152"/>
  <c r="D482" i="152"/>
  <c r="D483" i="152"/>
  <c r="D484" i="152"/>
  <c r="D485" i="152"/>
  <c r="D486" i="152"/>
  <c r="D487" i="152"/>
  <c r="D488" i="152"/>
  <c r="D489" i="152"/>
  <c r="D490" i="152"/>
  <c r="D491" i="152"/>
  <c r="D492" i="152"/>
  <c r="D493" i="152"/>
  <c r="D494" i="152"/>
  <c r="D495" i="152"/>
  <c r="D496" i="152"/>
  <c r="D497" i="152"/>
  <c r="D498" i="152"/>
  <c r="D499" i="152"/>
  <c r="D500" i="152"/>
  <c r="D501" i="152"/>
  <c r="D502" i="152"/>
  <c r="D503" i="152"/>
  <c r="D504" i="152"/>
  <c r="D505" i="152"/>
  <c r="D506" i="152"/>
  <c r="D507" i="152"/>
  <c r="D508" i="152"/>
  <c r="D509" i="152"/>
  <c r="D510" i="152"/>
  <c r="D511" i="152"/>
  <c r="D512" i="152"/>
  <c r="D513" i="152"/>
  <c r="D514" i="152"/>
  <c r="D515" i="152"/>
  <c r="D516" i="152"/>
  <c r="D517" i="152"/>
  <c r="D518" i="152"/>
  <c r="D519" i="152"/>
  <c r="D520" i="152"/>
  <c r="D521" i="152"/>
  <c r="D522" i="152"/>
  <c r="D523" i="152"/>
  <c r="D524" i="152"/>
  <c r="D525" i="152"/>
  <c r="D526" i="152"/>
  <c r="D527" i="152"/>
  <c r="D528" i="152"/>
  <c r="D529" i="152"/>
  <c r="D530" i="152"/>
  <c r="D531" i="152"/>
  <c r="D532" i="152"/>
  <c r="D533" i="152"/>
  <c r="D534" i="152"/>
  <c r="D535" i="152"/>
  <c r="D536" i="152"/>
  <c r="D537" i="152"/>
  <c r="D538" i="152"/>
  <c r="D539" i="152"/>
  <c r="D540" i="152"/>
  <c r="D541" i="152"/>
  <c r="D542" i="152"/>
  <c r="D543" i="152"/>
  <c r="D544" i="152"/>
  <c r="D545" i="152"/>
  <c r="D546" i="152"/>
  <c r="D547" i="152"/>
  <c r="D548" i="152"/>
  <c r="D549" i="152"/>
  <c r="D550" i="152"/>
  <c r="D551" i="152"/>
  <c r="D552" i="152"/>
  <c r="D553" i="152"/>
  <c r="D554" i="152"/>
  <c r="D555" i="152"/>
  <c r="D556" i="152"/>
  <c r="D557" i="152"/>
  <c r="D558" i="152"/>
  <c r="D559" i="152"/>
  <c r="D560" i="152"/>
  <c r="D561" i="152"/>
  <c r="D562" i="152"/>
  <c r="D563" i="152"/>
  <c r="D564" i="152"/>
  <c r="D565" i="152"/>
  <c r="D566" i="152"/>
  <c r="D567" i="152"/>
  <c r="D568" i="152"/>
  <c r="D569" i="152"/>
  <c r="D570" i="152"/>
  <c r="D571" i="152"/>
  <c r="D572" i="152"/>
  <c r="D573" i="152"/>
  <c r="D574" i="152"/>
  <c r="D575" i="152"/>
  <c r="D576" i="152"/>
  <c r="D577" i="152"/>
  <c r="D578" i="152"/>
  <c r="D579" i="152"/>
  <c r="E15" i="152"/>
  <c r="E16" i="152"/>
  <c r="E17" i="152"/>
  <c r="E18" i="152"/>
  <c r="E19" i="152"/>
  <c r="E20" i="152"/>
  <c r="E21" i="152"/>
  <c r="E22" i="152"/>
  <c r="E23" i="152"/>
  <c r="E24" i="152"/>
  <c r="E25" i="152"/>
  <c r="E26" i="152"/>
  <c r="E27" i="152"/>
  <c r="E28" i="152"/>
  <c r="E29" i="152"/>
  <c r="E30" i="152"/>
  <c r="E31" i="152"/>
  <c r="E32" i="152"/>
  <c r="E33" i="152"/>
  <c r="E34" i="152"/>
  <c r="E35" i="152"/>
  <c r="E36" i="152"/>
  <c r="E37" i="152"/>
  <c r="E38" i="152"/>
  <c r="E39" i="152"/>
  <c r="E40" i="152"/>
  <c r="E41" i="152"/>
  <c r="E42" i="152"/>
  <c r="E43" i="152"/>
  <c r="E44" i="152"/>
  <c r="E45" i="152"/>
  <c r="E46" i="152"/>
  <c r="E47" i="152"/>
  <c r="E48" i="152"/>
  <c r="E49" i="152"/>
  <c r="E50" i="152"/>
  <c r="E51" i="152"/>
  <c r="E52" i="152"/>
  <c r="E53" i="152"/>
  <c r="E54" i="152"/>
  <c r="E55" i="152"/>
  <c r="E56" i="152"/>
  <c r="E57" i="152"/>
  <c r="E58" i="152"/>
  <c r="E59" i="152"/>
  <c r="E60" i="152"/>
  <c r="E61" i="152"/>
  <c r="E62" i="152"/>
  <c r="E63" i="152"/>
  <c r="E64" i="152"/>
  <c r="E65" i="152"/>
  <c r="E66" i="152"/>
  <c r="E67" i="152"/>
  <c r="E68" i="152"/>
  <c r="E69" i="152"/>
  <c r="E70" i="152"/>
  <c r="E71" i="152"/>
  <c r="E72" i="152"/>
  <c r="E73" i="152"/>
  <c r="E74" i="152"/>
  <c r="E75" i="152"/>
  <c r="E76" i="152"/>
  <c r="E77" i="152"/>
  <c r="E78" i="152"/>
  <c r="E79" i="152"/>
  <c r="E80" i="152"/>
  <c r="E81" i="152"/>
  <c r="E82" i="152"/>
  <c r="E83" i="152"/>
  <c r="E84" i="152"/>
  <c r="E85" i="152"/>
  <c r="E86" i="152"/>
  <c r="E87" i="152"/>
  <c r="E88" i="152"/>
  <c r="E89" i="152"/>
  <c r="E90" i="152"/>
  <c r="E91" i="152"/>
  <c r="E92" i="152"/>
  <c r="E93" i="152"/>
  <c r="E94" i="152"/>
  <c r="E95" i="152"/>
  <c r="E96" i="152"/>
  <c r="E97" i="152"/>
  <c r="E98" i="152"/>
  <c r="E99" i="152"/>
  <c r="E100" i="152"/>
  <c r="E101" i="152"/>
  <c r="E102" i="152"/>
  <c r="E103" i="152"/>
  <c r="E104" i="152"/>
  <c r="E105" i="152"/>
  <c r="E106" i="152"/>
  <c r="E107" i="152"/>
  <c r="E108" i="152"/>
  <c r="E109" i="152"/>
  <c r="E110" i="152"/>
  <c r="E111" i="152"/>
  <c r="E112" i="152"/>
  <c r="E113" i="152"/>
  <c r="E114" i="152"/>
  <c r="E115" i="152"/>
  <c r="E116" i="152"/>
  <c r="E117" i="152"/>
  <c r="E118" i="152"/>
  <c r="E119" i="152"/>
  <c r="E120" i="152"/>
  <c r="E121" i="152"/>
  <c r="E122" i="152"/>
  <c r="E123" i="152"/>
  <c r="E124" i="152"/>
  <c r="E125" i="152"/>
  <c r="E126" i="152"/>
  <c r="E127" i="152"/>
  <c r="E128" i="152"/>
  <c r="E129" i="152"/>
  <c r="E130" i="152"/>
  <c r="E131" i="152"/>
  <c r="E132" i="152"/>
  <c r="E133" i="152"/>
  <c r="E134" i="152"/>
  <c r="E135" i="152"/>
  <c r="E136" i="152"/>
  <c r="E137" i="152"/>
  <c r="E138" i="152"/>
  <c r="E139" i="152"/>
  <c r="E140" i="152"/>
  <c r="E141" i="152"/>
  <c r="E142" i="152"/>
  <c r="E143" i="152"/>
  <c r="E144" i="152"/>
  <c r="E145" i="152"/>
  <c r="E146" i="152"/>
  <c r="E147" i="152"/>
  <c r="E148" i="152"/>
  <c r="E149" i="152"/>
  <c r="E150" i="152"/>
  <c r="E151" i="152"/>
  <c r="E152" i="152"/>
  <c r="E153" i="152"/>
  <c r="E154" i="152"/>
  <c r="E155" i="152"/>
  <c r="E156" i="152"/>
  <c r="E157" i="152"/>
  <c r="E158" i="152"/>
  <c r="E159" i="152"/>
  <c r="E160" i="152"/>
  <c r="E161" i="152"/>
  <c r="E162" i="152"/>
  <c r="E163" i="152"/>
  <c r="E164" i="152"/>
  <c r="E165" i="152"/>
  <c r="E166" i="152"/>
  <c r="E167" i="152"/>
  <c r="E168" i="152"/>
  <c r="E169" i="152"/>
  <c r="E170" i="152"/>
  <c r="E171" i="152"/>
  <c r="E172" i="152"/>
  <c r="E173" i="152"/>
  <c r="E174" i="152"/>
  <c r="E175" i="152"/>
  <c r="E176" i="152"/>
  <c r="E177" i="152"/>
  <c r="E178" i="152"/>
  <c r="E179" i="152"/>
  <c r="E180" i="152"/>
  <c r="E181" i="152"/>
  <c r="E182" i="152"/>
  <c r="E183" i="152"/>
  <c r="E184" i="152"/>
  <c r="E185" i="152"/>
  <c r="E186" i="152"/>
  <c r="E187" i="152"/>
  <c r="E188" i="152"/>
  <c r="E189" i="152"/>
  <c r="E190" i="152"/>
  <c r="E191" i="152"/>
  <c r="E192" i="152"/>
  <c r="E193" i="152"/>
  <c r="E194" i="152"/>
  <c r="E195" i="152"/>
  <c r="E196" i="152"/>
  <c r="E197" i="152"/>
  <c r="E198" i="152"/>
  <c r="E199" i="152"/>
  <c r="E200" i="152"/>
  <c r="E201" i="152"/>
  <c r="E202" i="152"/>
  <c r="E203" i="152"/>
  <c r="E204" i="152"/>
  <c r="E205" i="152"/>
  <c r="E206" i="152"/>
  <c r="E207" i="152"/>
  <c r="E208" i="152"/>
  <c r="E209" i="152"/>
  <c r="E210" i="152"/>
  <c r="E211" i="152"/>
  <c r="E212" i="152"/>
  <c r="E213" i="152"/>
  <c r="E214" i="152"/>
  <c r="E215" i="152"/>
  <c r="E216" i="152"/>
  <c r="E217" i="152"/>
  <c r="E218" i="152"/>
  <c r="E219" i="152"/>
  <c r="E220" i="152"/>
  <c r="E221" i="152"/>
  <c r="E222" i="152"/>
  <c r="E223" i="152"/>
  <c r="E224" i="152"/>
  <c r="E225" i="152"/>
  <c r="E226" i="152"/>
  <c r="E227" i="152"/>
  <c r="E228" i="152"/>
  <c r="E229" i="152"/>
  <c r="E230" i="152"/>
  <c r="E231" i="152"/>
  <c r="E232" i="152"/>
  <c r="E233" i="152"/>
  <c r="E234" i="152"/>
  <c r="E235" i="152"/>
  <c r="E236" i="152"/>
  <c r="E237" i="152"/>
  <c r="E238" i="152"/>
  <c r="E239" i="152"/>
  <c r="E240" i="152"/>
  <c r="E241" i="152"/>
  <c r="E242" i="152"/>
  <c r="E243" i="152"/>
  <c r="E244" i="152"/>
  <c r="E245" i="152"/>
  <c r="E246" i="152"/>
  <c r="E247" i="152"/>
  <c r="E248" i="152"/>
  <c r="E249" i="152"/>
  <c r="E250" i="152"/>
  <c r="E251" i="152"/>
  <c r="E252" i="152"/>
  <c r="E253" i="152"/>
  <c r="E254" i="152"/>
  <c r="E255" i="152"/>
  <c r="E256" i="152"/>
  <c r="E257" i="152"/>
  <c r="E258" i="152"/>
  <c r="E259" i="152"/>
  <c r="E260" i="152"/>
  <c r="E261" i="152"/>
  <c r="E262" i="152"/>
  <c r="E263" i="152"/>
  <c r="E264" i="152"/>
  <c r="E265" i="152"/>
  <c r="E266" i="152"/>
  <c r="E267" i="152"/>
  <c r="E268" i="152"/>
  <c r="E269" i="152"/>
  <c r="E270" i="152"/>
  <c r="E271" i="152"/>
  <c r="E272" i="152"/>
  <c r="E273" i="152"/>
  <c r="E274" i="152"/>
  <c r="E275" i="152"/>
  <c r="E276" i="152"/>
  <c r="E277" i="152"/>
  <c r="E278" i="152"/>
  <c r="E279" i="152"/>
  <c r="E280" i="152"/>
  <c r="E281" i="152"/>
  <c r="E282" i="152"/>
  <c r="E283" i="152"/>
  <c r="E284" i="152"/>
  <c r="E285" i="152"/>
  <c r="E286" i="152"/>
  <c r="E287" i="152"/>
  <c r="E288" i="152"/>
  <c r="E289" i="152"/>
  <c r="E290" i="152"/>
  <c r="E291" i="152"/>
  <c r="E292" i="152"/>
  <c r="E293" i="152"/>
  <c r="E294" i="152"/>
  <c r="E295" i="152"/>
  <c r="E296" i="152"/>
  <c r="E297" i="152"/>
  <c r="E298" i="152"/>
  <c r="E299" i="152"/>
  <c r="E300" i="152"/>
  <c r="E301" i="152"/>
  <c r="E302" i="152"/>
  <c r="E303" i="152"/>
  <c r="E304" i="152"/>
  <c r="E305" i="152"/>
  <c r="E306" i="152"/>
  <c r="E307" i="152"/>
  <c r="E308" i="152"/>
  <c r="E309" i="152"/>
  <c r="E310" i="152"/>
  <c r="E311" i="152"/>
  <c r="E312" i="152"/>
  <c r="E313" i="152"/>
  <c r="E314" i="152"/>
  <c r="E315" i="152"/>
  <c r="E316" i="152"/>
  <c r="E317" i="152"/>
  <c r="E318" i="152"/>
  <c r="E319" i="152"/>
  <c r="E320" i="152"/>
  <c r="E321" i="152"/>
  <c r="E322" i="152"/>
  <c r="E323" i="152"/>
  <c r="E324" i="152"/>
  <c r="E325" i="152"/>
  <c r="E326" i="152"/>
  <c r="E327" i="152"/>
  <c r="E328" i="152"/>
  <c r="E329" i="152"/>
  <c r="E330" i="152"/>
  <c r="E331" i="152"/>
  <c r="E332" i="152"/>
  <c r="E333" i="152"/>
  <c r="E334" i="152"/>
  <c r="E335" i="152"/>
  <c r="E336" i="152"/>
  <c r="E337" i="152"/>
  <c r="E338" i="152"/>
  <c r="E339" i="152"/>
  <c r="E340" i="152"/>
  <c r="E341" i="152"/>
  <c r="E342" i="152"/>
  <c r="E343" i="152"/>
  <c r="E344" i="152"/>
  <c r="E345" i="152"/>
  <c r="E346" i="152"/>
  <c r="E347" i="152"/>
  <c r="E348" i="152"/>
  <c r="E349" i="152"/>
  <c r="E350" i="152"/>
  <c r="E351" i="152"/>
  <c r="E352" i="152"/>
  <c r="E353" i="152"/>
  <c r="E354" i="152"/>
  <c r="E355" i="152"/>
  <c r="E356" i="152"/>
  <c r="E357" i="152"/>
  <c r="E358" i="152"/>
  <c r="E359" i="152"/>
  <c r="E360" i="152"/>
  <c r="E361" i="152"/>
  <c r="E362" i="152"/>
  <c r="E363" i="152"/>
  <c r="E364" i="152"/>
  <c r="E365" i="152"/>
  <c r="E366" i="152"/>
  <c r="E367" i="152"/>
  <c r="E368" i="152"/>
  <c r="E369" i="152"/>
  <c r="E370" i="152"/>
  <c r="E371" i="152"/>
  <c r="E372" i="152"/>
  <c r="E373" i="152"/>
  <c r="E374" i="152"/>
  <c r="E375" i="152"/>
  <c r="E376" i="152"/>
  <c r="E377" i="152"/>
  <c r="E378" i="152"/>
  <c r="E379" i="152"/>
  <c r="E380" i="152"/>
  <c r="E381" i="152"/>
  <c r="E382" i="152"/>
  <c r="E383" i="152"/>
  <c r="E384" i="152"/>
  <c r="E385" i="152"/>
  <c r="E386" i="152"/>
  <c r="E387" i="152"/>
  <c r="E388" i="152"/>
  <c r="E389" i="152"/>
  <c r="E390" i="152"/>
  <c r="E391" i="152"/>
  <c r="E392" i="152"/>
  <c r="E393" i="152"/>
  <c r="E394" i="152"/>
  <c r="E395" i="152"/>
  <c r="E396" i="152"/>
  <c r="E397" i="152"/>
  <c r="E398" i="152"/>
  <c r="E399" i="152"/>
  <c r="E400" i="152"/>
  <c r="E401" i="152"/>
  <c r="E402" i="152"/>
  <c r="E403" i="152"/>
  <c r="E404" i="152"/>
  <c r="E405" i="152"/>
  <c r="E406" i="152"/>
  <c r="E407" i="152"/>
  <c r="E408" i="152"/>
  <c r="E409" i="152"/>
  <c r="E410" i="152"/>
  <c r="E411" i="152"/>
  <c r="E412" i="152"/>
  <c r="E413" i="152"/>
  <c r="E414" i="152"/>
  <c r="E415" i="152"/>
  <c r="E416" i="152"/>
  <c r="E417" i="152"/>
  <c r="E418" i="152"/>
  <c r="E419" i="152"/>
  <c r="E420" i="152"/>
  <c r="E421" i="152"/>
  <c r="E422" i="152"/>
  <c r="E423" i="152"/>
  <c r="E424" i="152"/>
  <c r="E425" i="152"/>
  <c r="E426" i="152"/>
  <c r="E427" i="152"/>
  <c r="E428" i="152"/>
  <c r="E429" i="152"/>
  <c r="E430" i="152"/>
  <c r="E431" i="152"/>
  <c r="E432" i="152"/>
  <c r="E433" i="152"/>
  <c r="E434" i="152"/>
  <c r="E435" i="152"/>
  <c r="E436" i="152"/>
  <c r="E437" i="152"/>
  <c r="E438" i="152"/>
  <c r="E439" i="152"/>
  <c r="E440" i="152"/>
  <c r="E441" i="152"/>
  <c r="E442" i="152"/>
  <c r="E443" i="152"/>
  <c r="E444" i="152"/>
  <c r="E445" i="152"/>
  <c r="E446" i="152"/>
  <c r="E447" i="152"/>
  <c r="E448" i="152"/>
  <c r="E449" i="152"/>
  <c r="E450" i="152"/>
  <c r="E451" i="152"/>
  <c r="E452" i="152"/>
  <c r="E453" i="152"/>
  <c r="E454" i="152"/>
  <c r="E455" i="152"/>
  <c r="E456" i="152"/>
  <c r="E457" i="152"/>
  <c r="E458" i="152"/>
  <c r="E459" i="152"/>
  <c r="E460" i="152"/>
  <c r="E461" i="152"/>
  <c r="E462" i="152"/>
  <c r="E463" i="152"/>
  <c r="E464" i="152"/>
  <c r="E465" i="152"/>
  <c r="E466" i="152"/>
  <c r="E467" i="152"/>
  <c r="E468" i="152"/>
  <c r="E469" i="152"/>
  <c r="E470" i="152"/>
  <c r="E471" i="152"/>
  <c r="E472" i="152"/>
  <c r="E473" i="152"/>
  <c r="E474" i="152"/>
  <c r="E475" i="152"/>
  <c r="E476" i="152"/>
  <c r="E477" i="152"/>
  <c r="E478" i="152"/>
  <c r="E479" i="152"/>
  <c r="E480" i="152"/>
  <c r="E481" i="152"/>
  <c r="E482" i="152"/>
  <c r="E483" i="152"/>
  <c r="E484" i="152"/>
  <c r="E485" i="152"/>
  <c r="E486" i="152"/>
  <c r="E487" i="152"/>
  <c r="E488" i="152"/>
  <c r="E489" i="152"/>
  <c r="E490" i="152"/>
  <c r="E491" i="152"/>
  <c r="E492" i="152"/>
  <c r="E493" i="152"/>
  <c r="E494" i="152"/>
  <c r="E495" i="152"/>
  <c r="E496" i="152"/>
  <c r="E497" i="152"/>
  <c r="E498" i="152"/>
  <c r="E499" i="152"/>
  <c r="E500" i="152"/>
  <c r="E501" i="152"/>
  <c r="E502" i="152"/>
  <c r="E503" i="152"/>
  <c r="E504" i="152"/>
  <c r="E505" i="152"/>
  <c r="E506" i="152"/>
  <c r="E507" i="152"/>
  <c r="E508" i="152"/>
  <c r="E509" i="152"/>
  <c r="E510" i="152"/>
  <c r="E511" i="152"/>
  <c r="E512" i="152"/>
  <c r="E513" i="152"/>
  <c r="E514" i="152"/>
  <c r="E515" i="152"/>
  <c r="E516" i="152"/>
  <c r="E517" i="152"/>
  <c r="E518" i="152"/>
  <c r="E519" i="152"/>
  <c r="E520" i="152"/>
  <c r="E521" i="152"/>
  <c r="E522" i="152"/>
  <c r="E523" i="152"/>
  <c r="E524" i="152"/>
  <c r="E525" i="152"/>
  <c r="E526" i="152"/>
  <c r="E527" i="152"/>
  <c r="E528" i="152"/>
  <c r="E529" i="152"/>
  <c r="E530" i="152"/>
  <c r="E531" i="152"/>
  <c r="E532" i="152"/>
  <c r="E533" i="152"/>
  <c r="E534" i="152"/>
  <c r="E535" i="152"/>
  <c r="E536" i="152"/>
  <c r="E537" i="152"/>
  <c r="E538" i="152"/>
  <c r="E539" i="152"/>
  <c r="E540" i="152"/>
  <c r="E541" i="152"/>
  <c r="E542" i="152"/>
  <c r="E543" i="152"/>
  <c r="E544" i="152"/>
  <c r="E545" i="152"/>
  <c r="E546" i="152"/>
  <c r="E547" i="152"/>
  <c r="E548" i="152"/>
  <c r="E549" i="152"/>
  <c r="E550" i="152"/>
  <c r="E551" i="152"/>
  <c r="E552" i="152"/>
  <c r="E553" i="152"/>
  <c r="E554" i="152"/>
  <c r="E555" i="152"/>
  <c r="E556" i="152"/>
  <c r="E557" i="152"/>
  <c r="E558" i="152"/>
  <c r="E559" i="152"/>
  <c r="E560" i="152"/>
  <c r="E561" i="152"/>
  <c r="E562" i="152"/>
  <c r="E563" i="152"/>
  <c r="E564" i="152"/>
  <c r="E565" i="152"/>
  <c r="E566" i="152"/>
  <c r="E567" i="152"/>
  <c r="E568" i="152"/>
  <c r="E569" i="152"/>
  <c r="E570" i="152"/>
  <c r="E571" i="152"/>
  <c r="E572" i="152"/>
  <c r="E573" i="152"/>
  <c r="E574" i="152"/>
  <c r="E575" i="152"/>
  <c r="E576" i="152"/>
  <c r="E577" i="152"/>
  <c r="E578" i="152"/>
  <c r="E579" i="152"/>
  <c r="B15" i="152"/>
  <c r="B16" i="152"/>
  <c r="B17" i="152"/>
  <c r="B18" i="152"/>
  <c r="B19" i="152"/>
  <c r="B20" i="152"/>
  <c r="B21" i="152"/>
  <c r="B22" i="152"/>
  <c r="B23" i="152"/>
  <c r="B24" i="152"/>
  <c r="B25" i="152"/>
  <c r="B26" i="152"/>
  <c r="B27" i="152"/>
  <c r="B28" i="152"/>
  <c r="B29" i="152"/>
  <c r="B30" i="152"/>
  <c r="B31" i="152"/>
  <c r="B32" i="152"/>
  <c r="B33" i="152"/>
  <c r="B34" i="152"/>
  <c r="B35" i="152"/>
  <c r="B36" i="152"/>
  <c r="B37" i="152"/>
  <c r="B38" i="152"/>
  <c r="B39" i="152"/>
  <c r="B40" i="152"/>
  <c r="B41" i="152"/>
  <c r="B42" i="152"/>
  <c r="B43" i="152"/>
  <c r="B44" i="152"/>
  <c r="B45" i="152"/>
  <c r="B46" i="152"/>
  <c r="B47" i="152"/>
  <c r="B48" i="152"/>
  <c r="B49" i="152"/>
  <c r="B50" i="152"/>
  <c r="B51" i="152"/>
  <c r="B52" i="152"/>
  <c r="B53" i="152"/>
  <c r="B54" i="152"/>
  <c r="B55" i="152"/>
  <c r="B56" i="152"/>
  <c r="B57" i="152"/>
  <c r="B58" i="152"/>
  <c r="B59" i="152"/>
  <c r="B60" i="152"/>
  <c r="B61" i="152"/>
  <c r="B62" i="152"/>
  <c r="B63" i="152"/>
  <c r="B64" i="152"/>
  <c r="B65" i="152"/>
  <c r="B66" i="152"/>
  <c r="B67" i="152"/>
  <c r="B68" i="152"/>
  <c r="B69" i="152"/>
  <c r="B70" i="152"/>
  <c r="B71" i="152"/>
  <c r="B72" i="152"/>
  <c r="B73" i="152"/>
  <c r="B74" i="152"/>
  <c r="B75" i="152"/>
  <c r="B76" i="152"/>
  <c r="B77" i="152"/>
  <c r="B78" i="152"/>
  <c r="B79" i="152"/>
  <c r="B80" i="152"/>
  <c r="B81" i="152"/>
  <c r="B82" i="152"/>
  <c r="B83" i="152"/>
  <c r="B84" i="152"/>
  <c r="B85" i="152"/>
  <c r="B86" i="152"/>
  <c r="B87" i="152"/>
  <c r="B88" i="152"/>
  <c r="B89" i="152"/>
  <c r="B90" i="152"/>
  <c r="B91" i="152"/>
  <c r="B92" i="152"/>
  <c r="B93" i="152"/>
  <c r="B94" i="152"/>
  <c r="B95" i="152"/>
  <c r="B96" i="152"/>
  <c r="B97" i="152"/>
  <c r="B98" i="152"/>
  <c r="B99" i="152"/>
  <c r="B100" i="152"/>
  <c r="B101" i="152"/>
  <c r="B102" i="152"/>
  <c r="B103" i="152"/>
  <c r="B104" i="152"/>
  <c r="B105" i="152"/>
  <c r="B106" i="152"/>
  <c r="B107" i="152"/>
  <c r="B108" i="152"/>
  <c r="B109" i="152"/>
  <c r="B110" i="152"/>
  <c r="B111" i="152"/>
  <c r="B112" i="152"/>
  <c r="B113" i="152"/>
  <c r="B114" i="152"/>
  <c r="B115" i="152"/>
  <c r="B116" i="152"/>
  <c r="B117" i="152"/>
  <c r="B118" i="152"/>
  <c r="B119" i="152"/>
  <c r="B120" i="152"/>
  <c r="B121" i="152"/>
  <c r="B122" i="152"/>
  <c r="B123" i="152"/>
  <c r="B124" i="152"/>
  <c r="B125" i="152"/>
  <c r="B126" i="152"/>
  <c r="B127" i="152"/>
  <c r="B128" i="152"/>
  <c r="B129" i="152"/>
  <c r="B130" i="152"/>
  <c r="B131" i="152"/>
  <c r="B132" i="152"/>
  <c r="B133" i="152"/>
  <c r="B134" i="152"/>
  <c r="B135" i="152"/>
  <c r="B136" i="152"/>
  <c r="B137" i="152"/>
  <c r="B138" i="152"/>
  <c r="B139" i="152"/>
  <c r="B140" i="152"/>
  <c r="B141" i="152"/>
  <c r="B142" i="152"/>
  <c r="B143" i="152"/>
  <c r="B144" i="152"/>
  <c r="B145" i="152"/>
  <c r="B146" i="152"/>
  <c r="B147" i="152"/>
  <c r="B148" i="152"/>
  <c r="B149" i="152"/>
  <c r="B150" i="152"/>
  <c r="B151" i="152"/>
  <c r="B152" i="152"/>
  <c r="B153" i="152"/>
  <c r="B154" i="152"/>
  <c r="B155" i="152"/>
  <c r="B156" i="152"/>
  <c r="B157" i="152"/>
  <c r="B158" i="152"/>
  <c r="B159" i="152"/>
  <c r="B160" i="152"/>
  <c r="B161" i="152"/>
  <c r="B162" i="152"/>
  <c r="B163" i="152"/>
  <c r="B164" i="152"/>
  <c r="B165" i="152"/>
  <c r="B166" i="152"/>
  <c r="B167" i="152"/>
  <c r="B168" i="152"/>
  <c r="B169" i="152"/>
  <c r="B170" i="152"/>
  <c r="B171" i="152"/>
  <c r="B172" i="152"/>
  <c r="B173" i="152"/>
  <c r="B174" i="152"/>
  <c r="B175" i="152"/>
  <c r="B176" i="152"/>
  <c r="B177" i="152"/>
  <c r="B178" i="152"/>
  <c r="B179" i="152"/>
  <c r="B180" i="152"/>
  <c r="B181" i="152"/>
  <c r="B182" i="152"/>
  <c r="B183" i="152"/>
  <c r="B184" i="152"/>
  <c r="B185" i="152"/>
  <c r="B186" i="152"/>
  <c r="B187" i="152"/>
  <c r="B188" i="152"/>
  <c r="B189" i="152"/>
  <c r="B190" i="152"/>
  <c r="B191" i="152"/>
  <c r="B192" i="152"/>
  <c r="B193" i="152"/>
  <c r="B194" i="152"/>
  <c r="B195" i="152"/>
  <c r="B196" i="152"/>
  <c r="B197" i="152"/>
  <c r="B198" i="152"/>
  <c r="B199" i="152"/>
  <c r="B200" i="152"/>
  <c r="B201" i="152"/>
  <c r="B202" i="152"/>
  <c r="B203" i="152"/>
  <c r="B204" i="152"/>
  <c r="B205" i="152"/>
  <c r="B206" i="152"/>
  <c r="B207" i="152"/>
  <c r="B208" i="152"/>
  <c r="B209" i="152"/>
  <c r="B210" i="152"/>
  <c r="B211" i="152"/>
  <c r="B212" i="152"/>
  <c r="B213" i="152"/>
  <c r="B214" i="152"/>
  <c r="B215" i="152"/>
  <c r="B216" i="152"/>
  <c r="B217" i="152"/>
  <c r="B218" i="152"/>
  <c r="B219" i="152"/>
  <c r="B220" i="152"/>
  <c r="B221" i="152"/>
  <c r="B222" i="152"/>
  <c r="B223" i="152"/>
  <c r="B224" i="152"/>
  <c r="B225" i="152"/>
  <c r="B226" i="152"/>
  <c r="B227" i="152"/>
  <c r="B228" i="152"/>
  <c r="B229" i="152"/>
  <c r="B230" i="152"/>
  <c r="B231" i="152"/>
  <c r="B232" i="152"/>
  <c r="B233" i="152"/>
  <c r="B234" i="152"/>
  <c r="B235" i="152"/>
  <c r="B236" i="152"/>
  <c r="B237" i="152"/>
  <c r="B238" i="152"/>
  <c r="B239" i="152"/>
  <c r="B240" i="152"/>
  <c r="B241" i="152"/>
  <c r="B242" i="152"/>
  <c r="B243" i="152"/>
  <c r="B244" i="152"/>
  <c r="B245" i="152"/>
  <c r="B246" i="152"/>
  <c r="B247" i="152"/>
  <c r="B248" i="152"/>
  <c r="B249" i="152"/>
  <c r="B250" i="152"/>
  <c r="B251" i="152"/>
  <c r="B252" i="152"/>
  <c r="B253" i="152"/>
  <c r="B254" i="152"/>
  <c r="B255" i="152"/>
  <c r="B256" i="152"/>
  <c r="B257" i="152"/>
  <c r="B258" i="152"/>
  <c r="B259" i="152"/>
  <c r="B260" i="152"/>
  <c r="B261" i="152"/>
  <c r="B262" i="152"/>
  <c r="B263" i="152"/>
  <c r="B264" i="152"/>
  <c r="B265" i="152"/>
  <c r="B266" i="152"/>
  <c r="B267" i="152"/>
  <c r="B268" i="152"/>
  <c r="B269" i="152"/>
  <c r="B270" i="152"/>
  <c r="B271" i="152"/>
  <c r="B272" i="152"/>
  <c r="B273" i="152"/>
  <c r="B274" i="152"/>
  <c r="B275" i="152"/>
  <c r="B276" i="152"/>
  <c r="B277" i="152"/>
  <c r="B278" i="152"/>
  <c r="B279" i="152"/>
  <c r="B280" i="152"/>
  <c r="B281" i="152"/>
  <c r="B282" i="152"/>
  <c r="B283" i="152"/>
  <c r="B284" i="152"/>
  <c r="B285" i="152"/>
  <c r="B286" i="152"/>
  <c r="B287" i="152"/>
  <c r="B288" i="152"/>
  <c r="B289" i="152"/>
  <c r="B290" i="152"/>
  <c r="B291" i="152"/>
  <c r="B292" i="152"/>
  <c r="B293" i="152"/>
  <c r="B294" i="152"/>
  <c r="B295" i="152"/>
  <c r="B296" i="152"/>
  <c r="B297" i="152"/>
  <c r="B298" i="152"/>
  <c r="B299" i="152"/>
  <c r="B300" i="152"/>
  <c r="B301" i="152"/>
  <c r="B302" i="152"/>
  <c r="B303" i="152"/>
  <c r="B304" i="152"/>
  <c r="B305" i="152"/>
  <c r="B306" i="152"/>
  <c r="B307" i="152"/>
  <c r="B308" i="152"/>
  <c r="B309" i="152"/>
  <c r="B310" i="152"/>
  <c r="B311" i="152"/>
  <c r="B312" i="152"/>
  <c r="B313" i="152"/>
  <c r="B314" i="152"/>
  <c r="B315" i="152"/>
  <c r="B316" i="152"/>
  <c r="B317" i="152"/>
  <c r="B318" i="152"/>
  <c r="B319" i="152"/>
  <c r="B320" i="152"/>
  <c r="B321" i="152"/>
  <c r="B322" i="152"/>
  <c r="B323" i="152"/>
  <c r="B324" i="152"/>
  <c r="B325" i="152"/>
  <c r="B326" i="152"/>
  <c r="B327" i="152"/>
  <c r="B328" i="152"/>
  <c r="B329" i="152"/>
  <c r="B330" i="152"/>
  <c r="B331" i="152"/>
  <c r="B332" i="152"/>
  <c r="B333" i="152"/>
  <c r="B334" i="152"/>
  <c r="B335" i="152"/>
  <c r="B336" i="152"/>
  <c r="B337" i="152"/>
  <c r="B338" i="152"/>
  <c r="B339" i="152"/>
  <c r="B340" i="152"/>
  <c r="B341" i="152"/>
  <c r="B342" i="152"/>
  <c r="B343" i="152"/>
  <c r="B344" i="152"/>
  <c r="B345" i="152"/>
  <c r="B346" i="152"/>
  <c r="B347" i="152"/>
  <c r="B348" i="152"/>
  <c r="B349" i="152"/>
  <c r="B350" i="152"/>
  <c r="B351" i="152"/>
  <c r="B352" i="152"/>
  <c r="B353" i="152"/>
  <c r="B354" i="152"/>
  <c r="B355" i="152"/>
  <c r="B356" i="152"/>
  <c r="B357" i="152"/>
  <c r="B358" i="152"/>
  <c r="B359" i="152"/>
  <c r="B360" i="152"/>
  <c r="B361" i="152"/>
  <c r="B362" i="152"/>
  <c r="B363" i="152"/>
  <c r="B364" i="152"/>
  <c r="B365" i="152"/>
  <c r="B366" i="152"/>
  <c r="B367" i="152"/>
  <c r="B368" i="152"/>
  <c r="B369" i="152"/>
  <c r="B370" i="152"/>
  <c r="B371" i="152"/>
  <c r="B372" i="152"/>
  <c r="B373" i="152"/>
  <c r="B374" i="152"/>
  <c r="B375" i="152"/>
  <c r="B376" i="152"/>
  <c r="B377" i="152"/>
  <c r="B378" i="152"/>
  <c r="B379" i="152"/>
  <c r="B380" i="152"/>
  <c r="B381" i="152"/>
  <c r="B382" i="152"/>
  <c r="B383" i="152"/>
  <c r="B384" i="152"/>
  <c r="B385" i="152"/>
  <c r="B386" i="152"/>
  <c r="B387" i="152"/>
  <c r="B388" i="152"/>
  <c r="B389" i="152"/>
  <c r="B390" i="152"/>
  <c r="B391" i="152"/>
  <c r="B392" i="152"/>
  <c r="B393" i="152"/>
  <c r="B394" i="152"/>
  <c r="B395" i="152"/>
  <c r="B396" i="152"/>
  <c r="B397" i="152"/>
  <c r="B398" i="152"/>
  <c r="B399" i="152"/>
  <c r="B400" i="152"/>
  <c r="B401" i="152"/>
  <c r="B402" i="152"/>
  <c r="B403" i="152"/>
  <c r="B404" i="152"/>
  <c r="B405" i="152"/>
  <c r="B406" i="152"/>
  <c r="B407" i="152"/>
  <c r="B408" i="152"/>
  <c r="B409" i="152"/>
  <c r="B410" i="152"/>
  <c r="B411" i="152"/>
  <c r="B412" i="152"/>
  <c r="B413" i="152"/>
  <c r="B414" i="152"/>
  <c r="B415" i="152"/>
  <c r="B416" i="152"/>
  <c r="B417" i="152"/>
  <c r="B418" i="152"/>
  <c r="B419" i="152"/>
  <c r="B420" i="152"/>
  <c r="B421" i="152"/>
  <c r="B422" i="152"/>
  <c r="B423" i="152"/>
  <c r="B424" i="152"/>
  <c r="B425" i="152"/>
  <c r="B426" i="152"/>
  <c r="B427" i="152"/>
  <c r="B428" i="152"/>
  <c r="B429" i="152"/>
  <c r="B430" i="152"/>
  <c r="B431" i="152"/>
  <c r="B432" i="152"/>
  <c r="B433" i="152"/>
  <c r="B434" i="152"/>
  <c r="B435" i="152"/>
  <c r="B436" i="152"/>
  <c r="B437" i="152"/>
  <c r="B438" i="152"/>
  <c r="B439" i="152"/>
  <c r="B440" i="152"/>
  <c r="B441" i="152"/>
  <c r="B442" i="152"/>
  <c r="B443" i="152"/>
  <c r="B444" i="152"/>
  <c r="B445" i="152"/>
  <c r="B446" i="152"/>
  <c r="B447" i="152"/>
  <c r="B448" i="152"/>
  <c r="B449" i="152"/>
  <c r="B450" i="152"/>
  <c r="B451" i="152"/>
  <c r="B452" i="152"/>
  <c r="B453" i="152"/>
  <c r="B454" i="152"/>
  <c r="B455" i="152"/>
  <c r="B456" i="152"/>
  <c r="B457" i="152"/>
  <c r="B458" i="152"/>
  <c r="B459" i="152"/>
  <c r="B460" i="152"/>
  <c r="B461" i="152"/>
  <c r="B462" i="152"/>
  <c r="B463" i="152"/>
  <c r="B464" i="152"/>
  <c r="B465" i="152"/>
  <c r="B466" i="152"/>
  <c r="B467" i="152"/>
  <c r="B468" i="152"/>
  <c r="B469" i="152"/>
  <c r="B470" i="152"/>
  <c r="B471" i="152"/>
  <c r="B472" i="152"/>
  <c r="B473" i="152"/>
  <c r="B474" i="152"/>
  <c r="B475" i="152"/>
  <c r="B476" i="152"/>
  <c r="B477" i="152"/>
  <c r="B478" i="152"/>
  <c r="B479" i="152"/>
  <c r="B480" i="152"/>
  <c r="B481" i="152"/>
  <c r="B482" i="152"/>
  <c r="B483" i="152"/>
  <c r="B484" i="152"/>
  <c r="B485" i="152"/>
  <c r="B486" i="152"/>
  <c r="B487" i="152"/>
  <c r="B488" i="152"/>
  <c r="B489" i="152"/>
  <c r="B490" i="152"/>
  <c r="B491" i="152"/>
  <c r="B492" i="152"/>
  <c r="B493" i="152"/>
  <c r="B494" i="152"/>
  <c r="B495" i="152"/>
  <c r="B496" i="152"/>
  <c r="B497" i="152"/>
  <c r="B498" i="152"/>
  <c r="B499" i="152"/>
  <c r="B500" i="152"/>
  <c r="B501" i="152"/>
  <c r="B502" i="152"/>
  <c r="B503" i="152"/>
  <c r="B504" i="152"/>
  <c r="B505" i="152"/>
  <c r="B506" i="152"/>
  <c r="B507" i="152"/>
  <c r="B508" i="152"/>
  <c r="B509" i="152"/>
  <c r="B510" i="152"/>
  <c r="B511" i="152"/>
  <c r="B512" i="152"/>
  <c r="B513" i="152"/>
  <c r="B514" i="152"/>
  <c r="B515" i="152"/>
  <c r="B516" i="152"/>
  <c r="B517" i="152"/>
  <c r="B518" i="152"/>
  <c r="B519" i="152"/>
  <c r="B520" i="152"/>
  <c r="B521" i="152"/>
  <c r="B522" i="152"/>
  <c r="B523" i="152"/>
  <c r="B524" i="152"/>
  <c r="B525" i="152"/>
  <c r="B526" i="152"/>
  <c r="B527" i="152"/>
  <c r="B528" i="152"/>
  <c r="B529" i="152"/>
  <c r="B530" i="152"/>
  <c r="B531" i="152"/>
  <c r="B532" i="152"/>
  <c r="B533" i="152"/>
  <c r="B534" i="152"/>
  <c r="B535" i="152"/>
  <c r="B536" i="152"/>
  <c r="B537" i="152"/>
  <c r="B538" i="152"/>
  <c r="B539" i="152"/>
  <c r="B540" i="152"/>
  <c r="B541" i="152"/>
  <c r="B542" i="152"/>
  <c r="B543" i="152"/>
  <c r="B544" i="152"/>
  <c r="B545" i="152"/>
  <c r="B546" i="152"/>
  <c r="B547" i="152"/>
  <c r="B548" i="152"/>
  <c r="B549" i="152"/>
  <c r="B550" i="152"/>
  <c r="B551" i="152"/>
  <c r="B552" i="152"/>
  <c r="B553" i="152"/>
  <c r="B554" i="152"/>
  <c r="B555" i="152"/>
  <c r="B556" i="152"/>
  <c r="B557" i="152"/>
  <c r="B558" i="152"/>
  <c r="B559" i="152"/>
  <c r="B560" i="152"/>
  <c r="B561" i="152"/>
  <c r="B562" i="152"/>
  <c r="B563" i="152"/>
  <c r="B564" i="152"/>
  <c r="B565" i="152"/>
  <c r="B566" i="152"/>
  <c r="B567" i="152"/>
  <c r="B568" i="152"/>
  <c r="B569" i="152"/>
  <c r="B570" i="152"/>
  <c r="B571" i="152"/>
  <c r="B572" i="152"/>
  <c r="B573" i="152"/>
  <c r="B574" i="152"/>
  <c r="B575" i="152"/>
  <c r="B576" i="152"/>
  <c r="B577" i="152"/>
  <c r="B578" i="152"/>
  <c r="B579" i="152"/>
  <c r="Q27" i="152"/>
  <c r="R27" i="152" s="1"/>
  <c r="V27" i="152" s="1"/>
  <c r="Q28" i="152"/>
  <c r="R28" i="152" s="1"/>
  <c r="V28" i="152" s="1"/>
  <c r="Q29" i="152"/>
  <c r="R29" i="152" s="1"/>
  <c r="V29" i="152" s="1"/>
  <c r="Q30" i="152"/>
  <c r="R30" i="152" s="1"/>
  <c r="V30" i="152" s="1"/>
  <c r="Q31" i="152"/>
  <c r="R31" i="152" s="1"/>
  <c r="V31" i="152" s="1"/>
  <c r="Q32" i="152"/>
  <c r="R32" i="152" s="1"/>
  <c r="V32" i="152" s="1"/>
  <c r="Q33" i="152"/>
  <c r="R33" i="152" s="1"/>
  <c r="V33" i="152" s="1"/>
  <c r="Q34" i="152"/>
  <c r="R34" i="152" s="1"/>
  <c r="V34" i="152" s="1"/>
  <c r="Q35" i="152"/>
  <c r="R35" i="152" s="1"/>
  <c r="V35" i="152" s="1"/>
  <c r="Q36" i="152"/>
  <c r="R36" i="152" s="1"/>
  <c r="V36" i="152" s="1"/>
  <c r="Q37" i="152"/>
  <c r="R37" i="152" s="1"/>
  <c r="V37" i="152" s="1"/>
  <c r="Q38" i="152"/>
  <c r="R38" i="152" s="1"/>
  <c r="V38" i="152" s="1"/>
  <c r="Q39" i="152"/>
  <c r="R39" i="152" s="1"/>
  <c r="V39" i="152" s="1"/>
  <c r="Q40" i="152"/>
  <c r="R40" i="152" s="1"/>
  <c r="V40" i="152" s="1"/>
  <c r="Q41" i="152"/>
  <c r="R41" i="152" s="1"/>
  <c r="V41" i="152" s="1"/>
  <c r="Q42" i="152"/>
  <c r="R42" i="152" s="1"/>
  <c r="V42" i="152" s="1"/>
  <c r="Q43" i="152"/>
  <c r="R43" i="152" s="1"/>
  <c r="V43" i="152" s="1"/>
  <c r="Q44" i="152"/>
  <c r="R44" i="152" s="1"/>
  <c r="V44" i="152" s="1"/>
  <c r="Q45" i="152"/>
  <c r="R45" i="152" s="1"/>
  <c r="V45" i="152" s="1"/>
  <c r="Q46" i="152"/>
  <c r="R46" i="152" s="1"/>
  <c r="V46" i="152" s="1"/>
  <c r="Q47" i="152"/>
  <c r="R47" i="152" s="1"/>
  <c r="V47" i="152" s="1"/>
  <c r="Q48" i="152"/>
  <c r="R48" i="152" s="1"/>
  <c r="V48" i="152" s="1"/>
  <c r="Q49" i="152"/>
  <c r="R49" i="152" s="1"/>
  <c r="V49" i="152" s="1"/>
  <c r="Q50" i="152"/>
  <c r="R50" i="152" s="1"/>
  <c r="V50" i="152" s="1"/>
  <c r="Q51" i="152"/>
  <c r="R51" i="152" s="1"/>
  <c r="V51" i="152" s="1"/>
  <c r="Q52" i="152"/>
  <c r="R52" i="152" s="1"/>
  <c r="V52" i="152" s="1"/>
  <c r="Q53" i="152"/>
  <c r="R53" i="152" s="1"/>
  <c r="V53" i="152" s="1"/>
  <c r="Q54" i="152"/>
  <c r="R54" i="152" s="1"/>
  <c r="V54" i="152" s="1"/>
  <c r="Q55" i="152"/>
  <c r="R55" i="152" s="1"/>
  <c r="V55" i="152" s="1"/>
  <c r="Q56" i="152"/>
  <c r="R56" i="152" s="1"/>
  <c r="V56" i="152" s="1"/>
  <c r="Q57" i="152"/>
  <c r="R57" i="152" s="1"/>
  <c r="V57" i="152" s="1"/>
  <c r="Q58" i="152"/>
  <c r="R58" i="152" s="1"/>
  <c r="V58" i="152" s="1"/>
  <c r="Q59" i="152"/>
  <c r="R59" i="152" s="1"/>
  <c r="V59" i="152" s="1"/>
  <c r="Q60" i="152"/>
  <c r="R60" i="152" s="1"/>
  <c r="V60" i="152" s="1"/>
  <c r="Q61" i="152"/>
  <c r="R61" i="152" s="1"/>
  <c r="V61" i="152" s="1"/>
  <c r="Q62" i="152"/>
  <c r="R62" i="152" s="1"/>
  <c r="V62" i="152" s="1"/>
  <c r="Q63" i="152"/>
  <c r="R63" i="152" s="1"/>
  <c r="V63" i="152" s="1"/>
  <c r="Q64" i="152"/>
  <c r="R64" i="152" s="1"/>
  <c r="V64" i="152" s="1"/>
  <c r="Q65" i="152"/>
  <c r="R65" i="152" s="1"/>
  <c r="V65" i="152" s="1"/>
  <c r="Q66" i="152"/>
  <c r="R66" i="152" s="1"/>
  <c r="V66" i="152" s="1"/>
  <c r="Q67" i="152"/>
  <c r="R67" i="152" s="1"/>
  <c r="V67" i="152" s="1"/>
  <c r="Q68" i="152"/>
  <c r="R68" i="152" s="1"/>
  <c r="V68" i="152" s="1"/>
  <c r="Q69" i="152"/>
  <c r="R69" i="152" s="1"/>
  <c r="V69" i="152" s="1"/>
  <c r="Q70" i="152"/>
  <c r="R70" i="152" s="1"/>
  <c r="V70" i="152" s="1"/>
  <c r="Q71" i="152"/>
  <c r="R71" i="152" s="1"/>
  <c r="V71" i="152" s="1"/>
  <c r="Q72" i="152"/>
  <c r="R72" i="152" s="1"/>
  <c r="V72" i="152" s="1"/>
  <c r="Q73" i="152"/>
  <c r="R73" i="152" s="1"/>
  <c r="V73" i="152" s="1"/>
  <c r="Q74" i="152"/>
  <c r="R74" i="152" s="1"/>
  <c r="V74" i="152" s="1"/>
  <c r="Q75" i="152"/>
  <c r="R75" i="152" s="1"/>
  <c r="V75" i="152" s="1"/>
  <c r="Q76" i="152"/>
  <c r="Q77" i="152"/>
  <c r="R77" i="152" s="1"/>
  <c r="V77" i="152" s="1"/>
  <c r="Q78" i="152"/>
  <c r="R78" i="152" s="1"/>
  <c r="V78" i="152" s="1"/>
  <c r="Q79" i="152"/>
  <c r="R79" i="152" s="1"/>
  <c r="V79" i="152" s="1"/>
  <c r="Q80" i="152"/>
  <c r="R80" i="152" s="1"/>
  <c r="V80" i="152" s="1"/>
  <c r="Q81" i="152"/>
  <c r="R81" i="152" s="1"/>
  <c r="V81" i="152" s="1"/>
  <c r="Q82" i="152"/>
  <c r="R82" i="152" s="1"/>
  <c r="V82" i="152" s="1"/>
  <c r="Q83" i="152"/>
  <c r="R83" i="152" s="1"/>
  <c r="V83" i="152" s="1"/>
  <c r="Q84" i="152"/>
  <c r="R84" i="152" s="1"/>
  <c r="V84" i="152" s="1"/>
  <c r="Q85" i="152"/>
  <c r="R85" i="152" s="1"/>
  <c r="V85" i="152" s="1"/>
  <c r="Q86" i="152"/>
  <c r="R86" i="152" s="1"/>
  <c r="V86" i="152" s="1"/>
  <c r="Q87" i="152"/>
  <c r="R87" i="152" s="1"/>
  <c r="V87" i="152" s="1"/>
  <c r="Q88" i="152"/>
  <c r="R88" i="152" s="1"/>
  <c r="V88" i="152" s="1"/>
  <c r="Q89" i="152"/>
  <c r="R89" i="152" s="1"/>
  <c r="V89" i="152" s="1"/>
  <c r="Q90" i="152"/>
  <c r="R90" i="152" s="1"/>
  <c r="V90" i="152" s="1"/>
  <c r="Q91" i="152"/>
  <c r="R91" i="152" s="1"/>
  <c r="V91" i="152" s="1"/>
  <c r="Q92" i="152"/>
  <c r="R92" i="152" s="1"/>
  <c r="V92" i="152" s="1"/>
  <c r="Q93" i="152"/>
  <c r="R93" i="152" s="1"/>
  <c r="V93" i="152" s="1"/>
  <c r="Q94" i="152"/>
  <c r="R94" i="152" s="1"/>
  <c r="V94" i="152" s="1"/>
  <c r="Q95" i="152"/>
  <c r="R95" i="152" s="1"/>
  <c r="V95" i="152" s="1"/>
  <c r="Q96" i="152"/>
  <c r="R96" i="152" s="1"/>
  <c r="V96" i="152" s="1"/>
  <c r="Q97" i="152"/>
  <c r="R97" i="152" s="1"/>
  <c r="V97" i="152" s="1"/>
  <c r="Q98" i="152"/>
  <c r="R98" i="152" s="1"/>
  <c r="V98" i="152" s="1"/>
  <c r="Q99" i="152"/>
  <c r="R99" i="152" s="1"/>
  <c r="V99" i="152" s="1"/>
  <c r="Q100" i="152"/>
  <c r="R100" i="152" s="1"/>
  <c r="V100" i="152" s="1"/>
  <c r="Q101" i="152"/>
  <c r="R101" i="152" s="1"/>
  <c r="V101" i="152" s="1"/>
  <c r="Q102" i="152"/>
  <c r="R102" i="152" s="1"/>
  <c r="V102" i="152" s="1"/>
  <c r="Q103" i="152"/>
  <c r="R103" i="152" s="1"/>
  <c r="V103" i="152" s="1"/>
  <c r="Q104" i="152"/>
  <c r="R104" i="152" s="1"/>
  <c r="V104" i="152" s="1"/>
  <c r="Q105" i="152"/>
  <c r="R105" i="152" s="1"/>
  <c r="V105" i="152" s="1"/>
  <c r="Q106" i="152"/>
  <c r="R106" i="152" s="1"/>
  <c r="V106" i="152" s="1"/>
  <c r="Q107" i="152"/>
  <c r="R107" i="152" s="1"/>
  <c r="V107" i="152" s="1"/>
  <c r="Q108" i="152"/>
  <c r="R108" i="152" s="1"/>
  <c r="V108" i="152" s="1"/>
  <c r="Q109" i="152"/>
  <c r="R109" i="152" s="1"/>
  <c r="V109" i="152" s="1"/>
  <c r="Q110" i="152"/>
  <c r="R110" i="152" s="1"/>
  <c r="V110" i="152" s="1"/>
  <c r="Q111" i="152"/>
  <c r="R111" i="152" s="1"/>
  <c r="V111" i="152" s="1"/>
  <c r="Q112" i="152"/>
  <c r="R112" i="152" s="1"/>
  <c r="V112" i="152" s="1"/>
  <c r="Q113" i="152"/>
  <c r="R113" i="152" s="1"/>
  <c r="V113" i="152" s="1"/>
  <c r="Q114" i="152"/>
  <c r="R114" i="152" s="1"/>
  <c r="V114" i="152" s="1"/>
  <c r="Q115" i="152"/>
  <c r="R115" i="152" s="1"/>
  <c r="V115" i="152" s="1"/>
  <c r="Q116" i="152"/>
  <c r="R116" i="152" s="1"/>
  <c r="V116" i="152" s="1"/>
  <c r="Q117" i="152"/>
  <c r="R117" i="152" s="1"/>
  <c r="V117" i="152" s="1"/>
  <c r="Q118" i="152"/>
  <c r="R118" i="152" s="1"/>
  <c r="V118" i="152" s="1"/>
  <c r="Q119" i="152"/>
  <c r="R119" i="152" s="1"/>
  <c r="V119" i="152" s="1"/>
  <c r="Q120" i="152"/>
  <c r="R120" i="152" s="1"/>
  <c r="V120" i="152" s="1"/>
  <c r="Q121" i="152"/>
  <c r="R121" i="152" s="1"/>
  <c r="V121" i="152" s="1"/>
  <c r="Q122" i="152"/>
  <c r="R122" i="152" s="1"/>
  <c r="V122" i="152" s="1"/>
  <c r="Q123" i="152"/>
  <c r="R123" i="152" s="1"/>
  <c r="V123" i="152" s="1"/>
  <c r="Q124" i="152"/>
  <c r="R124" i="152" s="1"/>
  <c r="V124" i="152" s="1"/>
  <c r="Q125" i="152"/>
  <c r="R125" i="152" s="1"/>
  <c r="V125" i="152" s="1"/>
  <c r="Q126" i="152"/>
  <c r="R126" i="152" s="1"/>
  <c r="V126" i="152" s="1"/>
  <c r="Q127" i="152"/>
  <c r="R127" i="152" s="1"/>
  <c r="V127" i="152" s="1"/>
  <c r="Q128" i="152"/>
  <c r="R128" i="152" s="1"/>
  <c r="V128" i="152" s="1"/>
  <c r="Q129" i="152"/>
  <c r="R129" i="152" s="1"/>
  <c r="V129" i="152" s="1"/>
  <c r="Q130" i="152"/>
  <c r="R130" i="152" s="1"/>
  <c r="V130" i="152" s="1"/>
  <c r="Q131" i="152"/>
  <c r="R131" i="152" s="1"/>
  <c r="V131" i="152" s="1"/>
  <c r="Q132" i="152"/>
  <c r="R132" i="152" s="1"/>
  <c r="V132" i="152" s="1"/>
  <c r="Q133" i="152"/>
  <c r="R133" i="152" s="1"/>
  <c r="V133" i="152" s="1"/>
  <c r="Q134" i="152"/>
  <c r="R134" i="152" s="1"/>
  <c r="V134" i="152" s="1"/>
  <c r="Q135" i="152"/>
  <c r="R135" i="152" s="1"/>
  <c r="V135" i="152" s="1"/>
  <c r="Q136" i="152"/>
  <c r="R136" i="152" s="1"/>
  <c r="V136" i="152" s="1"/>
  <c r="Q137" i="152"/>
  <c r="R137" i="152" s="1"/>
  <c r="V137" i="152" s="1"/>
  <c r="Q138" i="152"/>
  <c r="R138" i="152" s="1"/>
  <c r="V138" i="152" s="1"/>
  <c r="Q139" i="152"/>
  <c r="R139" i="152" s="1"/>
  <c r="V139" i="152" s="1"/>
  <c r="Q140" i="152"/>
  <c r="R140" i="152" s="1"/>
  <c r="V140" i="152" s="1"/>
  <c r="Q141" i="152"/>
  <c r="R141" i="152" s="1"/>
  <c r="V141" i="152" s="1"/>
  <c r="Q142" i="152"/>
  <c r="R142" i="152" s="1"/>
  <c r="V142" i="152" s="1"/>
  <c r="Q143" i="152"/>
  <c r="R143" i="152" s="1"/>
  <c r="V143" i="152" s="1"/>
  <c r="Q144" i="152"/>
  <c r="R144" i="152" s="1"/>
  <c r="V144" i="152" s="1"/>
  <c r="Q145" i="152"/>
  <c r="R145" i="152" s="1"/>
  <c r="V145" i="152" s="1"/>
  <c r="Q146" i="152"/>
  <c r="R146" i="152" s="1"/>
  <c r="V146" i="152" s="1"/>
  <c r="Q147" i="152"/>
  <c r="R147" i="152" s="1"/>
  <c r="V147" i="152" s="1"/>
  <c r="Q148" i="152"/>
  <c r="R148" i="152" s="1"/>
  <c r="V148" i="152" s="1"/>
  <c r="Q149" i="152"/>
  <c r="R149" i="152" s="1"/>
  <c r="V149" i="152" s="1"/>
  <c r="Q150" i="152"/>
  <c r="R150" i="152" s="1"/>
  <c r="V150" i="152" s="1"/>
  <c r="Q151" i="152"/>
  <c r="R151" i="152" s="1"/>
  <c r="V151" i="152" s="1"/>
  <c r="Q152" i="152"/>
  <c r="R152" i="152" s="1"/>
  <c r="V152" i="152" s="1"/>
  <c r="Q153" i="152"/>
  <c r="R153" i="152" s="1"/>
  <c r="V153" i="152" s="1"/>
  <c r="Q154" i="152"/>
  <c r="R154" i="152" s="1"/>
  <c r="V154" i="152" s="1"/>
  <c r="Q155" i="152"/>
  <c r="R155" i="152" s="1"/>
  <c r="V155" i="152" s="1"/>
  <c r="Q156" i="152"/>
  <c r="R156" i="152" s="1"/>
  <c r="V156" i="152" s="1"/>
  <c r="Q157" i="152"/>
  <c r="R157" i="152" s="1"/>
  <c r="V157" i="152" s="1"/>
  <c r="Q158" i="152"/>
  <c r="R158" i="152" s="1"/>
  <c r="V158" i="152" s="1"/>
  <c r="Q159" i="152"/>
  <c r="R159" i="152" s="1"/>
  <c r="V159" i="152" s="1"/>
  <c r="Q160" i="152"/>
  <c r="R160" i="152" s="1"/>
  <c r="V160" i="152" s="1"/>
  <c r="Q161" i="152"/>
  <c r="R161" i="152" s="1"/>
  <c r="V161" i="152" s="1"/>
  <c r="Q162" i="152"/>
  <c r="R162" i="152" s="1"/>
  <c r="V162" i="152" s="1"/>
  <c r="Q163" i="152"/>
  <c r="R163" i="152" s="1"/>
  <c r="V163" i="152" s="1"/>
  <c r="Q164" i="152"/>
  <c r="R164" i="152" s="1"/>
  <c r="V164" i="152" s="1"/>
  <c r="Q165" i="152"/>
  <c r="R165" i="152" s="1"/>
  <c r="V165" i="152" s="1"/>
  <c r="Q166" i="152"/>
  <c r="R166" i="152" s="1"/>
  <c r="V166" i="152" s="1"/>
  <c r="Q167" i="152"/>
  <c r="R167" i="152" s="1"/>
  <c r="V167" i="152" s="1"/>
  <c r="Q168" i="152"/>
  <c r="R168" i="152" s="1"/>
  <c r="V168" i="152" s="1"/>
  <c r="Q169" i="152"/>
  <c r="R169" i="152" s="1"/>
  <c r="V169" i="152" s="1"/>
  <c r="Q170" i="152"/>
  <c r="R170" i="152" s="1"/>
  <c r="V170" i="152" s="1"/>
  <c r="Q171" i="152"/>
  <c r="R171" i="152" s="1"/>
  <c r="V171" i="152" s="1"/>
  <c r="Q172" i="152"/>
  <c r="R172" i="152" s="1"/>
  <c r="V172" i="152" s="1"/>
  <c r="Q173" i="152"/>
  <c r="R173" i="152" s="1"/>
  <c r="V173" i="152" s="1"/>
  <c r="Q174" i="152"/>
  <c r="R174" i="152" s="1"/>
  <c r="V174" i="152" s="1"/>
  <c r="Q175" i="152"/>
  <c r="R175" i="152" s="1"/>
  <c r="V175" i="152" s="1"/>
  <c r="Q176" i="152"/>
  <c r="R176" i="152" s="1"/>
  <c r="V176" i="152" s="1"/>
  <c r="Q177" i="152"/>
  <c r="R177" i="152" s="1"/>
  <c r="V177" i="152" s="1"/>
  <c r="Q178" i="152"/>
  <c r="R178" i="152" s="1"/>
  <c r="V178" i="152" s="1"/>
  <c r="Q179" i="152"/>
  <c r="R179" i="152" s="1"/>
  <c r="V179" i="152" s="1"/>
  <c r="Q180" i="152"/>
  <c r="R180" i="152" s="1"/>
  <c r="V180" i="152" s="1"/>
  <c r="Q181" i="152"/>
  <c r="R181" i="152" s="1"/>
  <c r="V181" i="152" s="1"/>
  <c r="Q182" i="152"/>
  <c r="R182" i="152" s="1"/>
  <c r="V182" i="152" s="1"/>
  <c r="Q183" i="152"/>
  <c r="R183" i="152" s="1"/>
  <c r="V183" i="152" s="1"/>
  <c r="Q184" i="152"/>
  <c r="R184" i="152" s="1"/>
  <c r="V184" i="152" s="1"/>
  <c r="Q185" i="152"/>
  <c r="R185" i="152" s="1"/>
  <c r="V185" i="152" s="1"/>
  <c r="Q186" i="152"/>
  <c r="R186" i="152" s="1"/>
  <c r="V186" i="152" s="1"/>
  <c r="Q187" i="152"/>
  <c r="R187" i="152" s="1"/>
  <c r="V187" i="152" s="1"/>
  <c r="Q188" i="152"/>
  <c r="R188" i="152" s="1"/>
  <c r="V188" i="152" s="1"/>
  <c r="Q189" i="152"/>
  <c r="R189" i="152" s="1"/>
  <c r="V189" i="152" s="1"/>
  <c r="Q190" i="152"/>
  <c r="R190" i="152" s="1"/>
  <c r="V190" i="152" s="1"/>
  <c r="Q191" i="152"/>
  <c r="R191" i="152" s="1"/>
  <c r="V191" i="152" s="1"/>
  <c r="Q192" i="152"/>
  <c r="R192" i="152" s="1"/>
  <c r="V192" i="152" s="1"/>
  <c r="Q193" i="152"/>
  <c r="R193" i="152" s="1"/>
  <c r="V193" i="152" s="1"/>
  <c r="Q194" i="152"/>
  <c r="R194" i="152" s="1"/>
  <c r="V194" i="152" s="1"/>
  <c r="Q195" i="152"/>
  <c r="R195" i="152" s="1"/>
  <c r="V195" i="152" s="1"/>
  <c r="Q196" i="152"/>
  <c r="R196" i="152" s="1"/>
  <c r="V196" i="152" s="1"/>
  <c r="Q197" i="152"/>
  <c r="R197" i="152" s="1"/>
  <c r="V197" i="152" s="1"/>
  <c r="Q198" i="152"/>
  <c r="R198" i="152" s="1"/>
  <c r="V198" i="152" s="1"/>
  <c r="Q199" i="152"/>
  <c r="R199" i="152" s="1"/>
  <c r="V199" i="152" s="1"/>
  <c r="Q200" i="152"/>
  <c r="R200" i="152" s="1"/>
  <c r="V200" i="152" s="1"/>
  <c r="Q201" i="152"/>
  <c r="R201" i="152" s="1"/>
  <c r="V201" i="152" s="1"/>
  <c r="Q202" i="152"/>
  <c r="R202" i="152" s="1"/>
  <c r="V202" i="152" s="1"/>
  <c r="Q203" i="152"/>
  <c r="R203" i="152" s="1"/>
  <c r="V203" i="152" s="1"/>
  <c r="Q204" i="152"/>
  <c r="R204" i="152" s="1"/>
  <c r="V204" i="152" s="1"/>
  <c r="Q205" i="152"/>
  <c r="R205" i="152" s="1"/>
  <c r="V205" i="152" s="1"/>
  <c r="Q206" i="152"/>
  <c r="R206" i="152" s="1"/>
  <c r="V206" i="152" s="1"/>
  <c r="Q207" i="152"/>
  <c r="R207" i="152" s="1"/>
  <c r="V207" i="152" s="1"/>
  <c r="Q208" i="152"/>
  <c r="R208" i="152" s="1"/>
  <c r="V208" i="152" s="1"/>
  <c r="Q209" i="152"/>
  <c r="R209" i="152" s="1"/>
  <c r="V209" i="152" s="1"/>
  <c r="Q210" i="152"/>
  <c r="R210" i="152" s="1"/>
  <c r="V210" i="152" s="1"/>
  <c r="Q211" i="152"/>
  <c r="R211" i="152" s="1"/>
  <c r="V211" i="152" s="1"/>
  <c r="Q212" i="152"/>
  <c r="R212" i="152" s="1"/>
  <c r="V212" i="152" s="1"/>
  <c r="Q213" i="152"/>
  <c r="R213" i="152" s="1"/>
  <c r="V213" i="152" s="1"/>
  <c r="Q214" i="152"/>
  <c r="R214" i="152" s="1"/>
  <c r="V214" i="152" s="1"/>
  <c r="Q215" i="152"/>
  <c r="R215" i="152" s="1"/>
  <c r="V215" i="152" s="1"/>
  <c r="Q216" i="152"/>
  <c r="R216" i="152" s="1"/>
  <c r="V216" i="152" s="1"/>
  <c r="Q217" i="152"/>
  <c r="R217" i="152" s="1"/>
  <c r="V217" i="152" s="1"/>
  <c r="Q218" i="152"/>
  <c r="R218" i="152" s="1"/>
  <c r="V218" i="152" s="1"/>
  <c r="Q219" i="152"/>
  <c r="R219" i="152" s="1"/>
  <c r="V219" i="152" s="1"/>
  <c r="Q220" i="152"/>
  <c r="R220" i="152" s="1"/>
  <c r="V220" i="152" s="1"/>
  <c r="Q221" i="152"/>
  <c r="R221" i="152" s="1"/>
  <c r="V221" i="152" s="1"/>
  <c r="Q222" i="152"/>
  <c r="R222" i="152" s="1"/>
  <c r="V222" i="152" s="1"/>
  <c r="Q223" i="152"/>
  <c r="R223" i="152" s="1"/>
  <c r="V223" i="152" s="1"/>
  <c r="Q224" i="152"/>
  <c r="R224" i="152" s="1"/>
  <c r="V224" i="152" s="1"/>
  <c r="Q225" i="152"/>
  <c r="R225" i="152" s="1"/>
  <c r="V225" i="152" s="1"/>
  <c r="Q226" i="152"/>
  <c r="R226" i="152" s="1"/>
  <c r="V226" i="152" s="1"/>
  <c r="Q227" i="152"/>
  <c r="R227" i="152" s="1"/>
  <c r="V227" i="152" s="1"/>
  <c r="Q228" i="152"/>
  <c r="R228" i="152" s="1"/>
  <c r="V228" i="152" s="1"/>
  <c r="Q229" i="152"/>
  <c r="R229" i="152" s="1"/>
  <c r="V229" i="152" s="1"/>
  <c r="Q230" i="152"/>
  <c r="R230" i="152" s="1"/>
  <c r="V230" i="152" s="1"/>
  <c r="Q231" i="152"/>
  <c r="R231" i="152" s="1"/>
  <c r="V231" i="152" s="1"/>
  <c r="Q232" i="152"/>
  <c r="R232" i="152" s="1"/>
  <c r="V232" i="152" s="1"/>
  <c r="Q233" i="152"/>
  <c r="R233" i="152" s="1"/>
  <c r="V233" i="152" s="1"/>
  <c r="Q234" i="152"/>
  <c r="R234" i="152" s="1"/>
  <c r="V234" i="152" s="1"/>
  <c r="Q235" i="152"/>
  <c r="R235" i="152" s="1"/>
  <c r="V235" i="152" s="1"/>
  <c r="Q236" i="152"/>
  <c r="R236" i="152" s="1"/>
  <c r="V236" i="152" s="1"/>
  <c r="Q237" i="152"/>
  <c r="R237" i="152" s="1"/>
  <c r="V237" i="152" s="1"/>
  <c r="Q238" i="152"/>
  <c r="R238" i="152" s="1"/>
  <c r="V238" i="152" s="1"/>
  <c r="Q239" i="152"/>
  <c r="R239" i="152" s="1"/>
  <c r="V239" i="152" s="1"/>
  <c r="Q240" i="152"/>
  <c r="R240" i="152" s="1"/>
  <c r="V240" i="152" s="1"/>
  <c r="Q241" i="152"/>
  <c r="R241" i="152" s="1"/>
  <c r="V241" i="152" s="1"/>
  <c r="Q242" i="152"/>
  <c r="R242" i="152" s="1"/>
  <c r="V242" i="152" s="1"/>
  <c r="Q243" i="152"/>
  <c r="R243" i="152" s="1"/>
  <c r="V243" i="152" s="1"/>
  <c r="Q244" i="152"/>
  <c r="R244" i="152" s="1"/>
  <c r="V244" i="152" s="1"/>
  <c r="Q245" i="152"/>
  <c r="R245" i="152" s="1"/>
  <c r="V245" i="152" s="1"/>
  <c r="Q246" i="152"/>
  <c r="R246" i="152" s="1"/>
  <c r="V246" i="152" s="1"/>
  <c r="Q247" i="152"/>
  <c r="R247" i="152" s="1"/>
  <c r="V247" i="152" s="1"/>
  <c r="Q248" i="152"/>
  <c r="R248" i="152" s="1"/>
  <c r="V248" i="152" s="1"/>
  <c r="Q249" i="152"/>
  <c r="R249" i="152" s="1"/>
  <c r="V249" i="152" s="1"/>
  <c r="Q250" i="152"/>
  <c r="R250" i="152" s="1"/>
  <c r="V250" i="152" s="1"/>
  <c r="Q251" i="152"/>
  <c r="R251" i="152" s="1"/>
  <c r="V251" i="152" s="1"/>
  <c r="Q252" i="152"/>
  <c r="R252" i="152" s="1"/>
  <c r="V252" i="152" s="1"/>
  <c r="Q253" i="152"/>
  <c r="R253" i="152" s="1"/>
  <c r="V253" i="152" s="1"/>
  <c r="Q254" i="152"/>
  <c r="R254" i="152" s="1"/>
  <c r="V254" i="152" s="1"/>
  <c r="Q255" i="152"/>
  <c r="R255" i="152" s="1"/>
  <c r="V255" i="152" s="1"/>
  <c r="Q256" i="152"/>
  <c r="R256" i="152" s="1"/>
  <c r="V256" i="152" s="1"/>
  <c r="Q257" i="152"/>
  <c r="R257" i="152" s="1"/>
  <c r="V257" i="152" s="1"/>
  <c r="Q258" i="152"/>
  <c r="R258" i="152" s="1"/>
  <c r="V258" i="152" s="1"/>
  <c r="Q259" i="152"/>
  <c r="R259" i="152" s="1"/>
  <c r="V259" i="152" s="1"/>
  <c r="Q260" i="152"/>
  <c r="R260" i="152" s="1"/>
  <c r="V260" i="152" s="1"/>
  <c r="Q261" i="152"/>
  <c r="R261" i="152" s="1"/>
  <c r="V261" i="152" s="1"/>
  <c r="Q262" i="152"/>
  <c r="R262" i="152" s="1"/>
  <c r="V262" i="152" s="1"/>
  <c r="Q263" i="152"/>
  <c r="R263" i="152" s="1"/>
  <c r="V263" i="152" s="1"/>
  <c r="Q264" i="152"/>
  <c r="R264" i="152" s="1"/>
  <c r="V264" i="152" s="1"/>
  <c r="Q265" i="152"/>
  <c r="R265" i="152" s="1"/>
  <c r="V265" i="152" s="1"/>
  <c r="Q266" i="152"/>
  <c r="R266" i="152" s="1"/>
  <c r="V266" i="152" s="1"/>
  <c r="Q267" i="152"/>
  <c r="R267" i="152" s="1"/>
  <c r="V267" i="152" s="1"/>
  <c r="Q268" i="152"/>
  <c r="R268" i="152" s="1"/>
  <c r="V268" i="152" s="1"/>
  <c r="Q269" i="152"/>
  <c r="R269" i="152" s="1"/>
  <c r="V269" i="152" s="1"/>
  <c r="Q270" i="152"/>
  <c r="R270" i="152" s="1"/>
  <c r="V270" i="152" s="1"/>
  <c r="Q271" i="152"/>
  <c r="R271" i="152" s="1"/>
  <c r="V271" i="152" s="1"/>
  <c r="Q272" i="152"/>
  <c r="R272" i="152" s="1"/>
  <c r="V272" i="152" s="1"/>
  <c r="Q273" i="152"/>
  <c r="R273" i="152" s="1"/>
  <c r="V273" i="152" s="1"/>
  <c r="Q274" i="152"/>
  <c r="R274" i="152" s="1"/>
  <c r="V274" i="152" s="1"/>
  <c r="Q275" i="152"/>
  <c r="R275" i="152" s="1"/>
  <c r="V275" i="152" s="1"/>
  <c r="Q276" i="152"/>
  <c r="R276" i="152" s="1"/>
  <c r="V276" i="152" s="1"/>
  <c r="Q277" i="152"/>
  <c r="R277" i="152" s="1"/>
  <c r="V277" i="152" s="1"/>
  <c r="Q278" i="152"/>
  <c r="R278" i="152" s="1"/>
  <c r="V278" i="152" s="1"/>
  <c r="Q279" i="152"/>
  <c r="R279" i="152" s="1"/>
  <c r="V279" i="152" s="1"/>
  <c r="Q280" i="152"/>
  <c r="R280" i="152" s="1"/>
  <c r="V280" i="152" s="1"/>
  <c r="Q281" i="152"/>
  <c r="R281" i="152" s="1"/>
  <c r="V281" i="152" s="1"/>
  <c r="Q282" i="152"/>
  <c r="R282" i="152" s="1"/>
  <c r="V282" i="152" s="1"/>
  <c r="Q283" i="152"/>
  <c r="R283" i="152" s="1"/>
  <c r="V283" i="152" s="1"/>
  <c r="Q284" i="152"/>
  <c r="R284" i="152" s="1"/>
  <c r="V284" i="152" s="1"/>
  <c r="Q285" i="152"/>
  <c r="R285" i="152" s="1"/>
  <c r="V285" i="152" s="1"/>
  <c r="Q286" i="152"/>
  <c r="R286" i="152" s="1"/>
  <c r="V286" i="152" s="1"/>
  <c r="Q287" i="152"/>
  <c r="R287" i="152" s="1"/>
  <c r="V287" i="152" s="1"/>
  <c r="Q288" i="152"/>
  <c r="R288" i="152" s="1"/>
  <c r="V288" i="152" s="1"/>
  <c r="Q289" i="152"/>
  <c r="R289" i="152" s="1"/>
  <c r="V289" i="152" s="1"/>
  <c r="Q290" i="152"/>
  <c r="R290" i="152" s="1"/>
  <c r="V290" i="152" s="1"/>
  <c r="Q291" i="152"/>
  <c r="R291" i="152" s="1"/>
  <c r="V291" i="152" s="1"/>
  <c r="Q292" i="152"/>
  <c r="R292" i="152" s="1"/>
  <c r="V292" i="152" s="1"/>
  <c r="Q293" i="152"/>
  <c r="R293" i="152" s="1"/>
  <c r="V293" i="152" s="1"/>
  <c r="Q294" i="152"/>
  <c r="R294" i="152" s="1"/>
  <c r="V294" i="152" s="1"/>
  <c r="Q295" i="152"/>
  <c r="R295" i="152" s="1"/>
  <c r="V295" i="152" s="1"/>
  <c r="Q296" i="152"/>
  <c r="R296" i="152" s="1"/>
  <c r="V296" i="152" s="1"/>
  <c r="Q297" i="152"/>
  <c r="R297" i="152" s="1"/>
  <c r="V297" i="152" s="1"/>
  <c r="Q298" i="152"/>
  <c r="R298" i="152" s="1"/>
  <c r="V298" i="152" s="1"/>
  <c r="Q299" i="152"/>
  <c r="R299" i="152" s="1"/>
  <c r="V299" i="152" s="1"/>
  <c r="Q300" i="152"/>
  <c r="R300" i="152" s="1"/>
  <c r="V300" i="152" s="1"/>
  <c r="Q301" i="152"/>
  <c r="R301" i="152" s="1"/>
  <c r="V301" i="152" s="1"/>
  <c r="Q302" i="152"/>
  <c r="R302" i="152" s="1"/>
  <c r="V302" i="152" s="1"/>
  <c r="Q303" i="152"/>
  <c r="R303" i="152" s="1"/>
  <c r="V303" i="152" s="1"/>
  <c r="Q304" i="152"/>
  <c r="R304" i="152" s="1"/>
  <c r="V304" i="152" s="1"/>
  <c r="Q305" i="152"/>
  <c r="R305" i="152" s="1"/>
  <c r="V305" i="152" s="1"/>
  <c r="Q306" i="152"/>
  <c r="R306" i="152" s="1"/>
  <c r="V306" i="152" s="1"/>
  <c r="Q307" i="152"/>
  <c r="R307" i="152" s="1"/>
  <c r="V307" i="152" s="1"/>
  <c r="Q308" i="152"/>
  <c r="R308" i="152" s="1"/>
  <c r="V308" i="152" s="1"/>
  <c r="Q309" i="152"/>
  <c r="R309" i="152" s="1"/>
  <c r="V309" i="152" s="1"/>
  <c r="Q310" i="152"/>
  <c r="R310" i="152" s="1"/>
  <c r="V310" i="152" s="1"/>
  <c r="Q311" i="152"/>
  <c r="R311" i="152" s="1"/>
  <c r="V311" i="152" s="1"/>
  <c r="Q312" i="152"/>
  <c r="R312" i="152" s="1"/>
  <c r="V312" i="152" s="1"/>
  <c r="Q313" i="152"/>
  <c r="R313" i="152" s="1"/>
  <c r="V313" i="152" s="1"/>
  <c r="Q314" i="152"/>
  <c r="R314" i="152" s="1"/>
  <c r="V314" i="152" s="1"/>
  <c r="Q315" i="152"/>
  <c r="R315" i="152" s="1"/>
  <c r="V315" i="152" s="1"/>
  <c r="Q316" i="152"/>
  <c r="R316" i="152" s="1"/>
  <c r="V316" i="152" s="1"/>
  <c r="Q317" i="152"/>
  <c r="R317" i="152" s="1"/>
  <c r="V317" i="152" s="1"/>
  <c r="Q318" i="152"/>
  <c r="R318" i="152" s="1"/>
  <c r="V318" i="152" s="1"/>
  <c r="Q319" i="152"/>
  <c r="R319" i="152" s="1"/>
  <c r="V319" i="152" s="1"/>
  <c r="Q320" i="152"/>
  <c r="R320" i="152" s="1"/>
  <c r="V320" i="152" s="1"/>
  <c r="Q321" i="152"/>
  <c r="R321" i="152" s="1"/>
  <c r="V321" i="152" s="1"/>
  <c r="Q322" i="152"/>
  <c r="R322" i="152" s="1"/>
  <c r="V322" i="152" s="1"/>
  <c r="Q323" i="152"/>
  <c r="R323" i="152" s="1"/>
  <c r="V323" i="152" s="1"/>
  <c r="Q324" i="152"/>
  <c r="R324" i="152" s="1"/>
  <c r="V324" i="152" s="1"/>
  <c r="Q325" i="152"/>
  <c r="R325" i="152" s="1"/>
  <c r="V325" i="152" s="1"/>
  <c r="Q326" i="152"/>
  <c r="R326" i="152" s="1"/>
  <c r="V326" i="152" s="1"/>
  <c r="Q327" i="152"/>
  <c r="R327" i="152" s="1"/>
  <c r="V327" i="152" s="1"/>
  <c r="Q328" i="152"/>
  <c r="R328" i="152" s="1"/>
  <c r="V328" i="152" s="1"/>
  <c r="Q329" i="152"/>
  <c r="R329" i="152" s="1"/>
  <c r="V329" i="152" s="1"/>
  <c r="Q330" i="152"/>
  <c r="R330" i="152" s="1"/>
  <c r="V330" i="152" s="1"/>
  <c r="Q331" i="152"/>
  <c r="R331" i="152" s="1"/>
  <c r="V331" i="152" s="1"/>
  <c r="Q332" i="152"/>
  <c r="R332" i="152" s="1"/>
  <c r="V332" i="152" s="1"/>
  <c r="Q333" i="152"/>
  <c r="R333" i="152" s="1"/>
  <c r="V333" i="152" s="1"/>
  <c r="Q334" i="152"/>
  <c r="R334" i="152" s="1"/>
  <c r="V334" i="152" s="1"/>
  <c r="Q335" i="152"/>
  <c r="R335" i="152" s="1"/>
  <c r="V335" i="152" s="1"/>
  <c r="Q336" i="152"/>
  <c r="R336" i="152" s="1"/>
  <c r="V336" i="152" s="1"/>
  <c r="Q337" i="152"/>
  <c r="R337" i="152" s="1"/>
  <c r="V337" i="152" s="1"/>
  <c r="Q338" i="152"/>
  <c r="R338" i="152" s="1"/>
  <c r="V338" i="152" s="1"/>
  <c r="Q339" i="152"/>
  <c r="R339" i="152" s="1"/>
  <c r="V339" i="152" s="1"/>
  <c r="Q340" i="152"/>
  <c r="R340" i="152" s="1"/>
  <c r="V340" i="152" s="1"/>
  <c r="Q341" i="152"/>
  <c r="R341" i="152" s="1"/>
  <c r="V341" i="152" s="1"/>
  <c r="Q342" i="152"/>
  <c r="R342" i="152" s="1"/>
  <c r="V342" i="152" s="1"/>
  <c r="Q343" i="152"/>
  <c r="R343" i="152" s="1"/>
  <c r="V343" i="152" s="1"/>
  <c r="Q344" i="152"/>
  <c r="R344" i="152" s="1"/>
  <c r="V344" i="152" s="1"/>
  <c r="Q345" i="152"/>
  <c r="R345" i="152" s="1"/>
  <c r="V345" i="152" s="1"/>
  <c r="Q346" i="152"/>
  <c r="R346" i="152" s="1"/>
  <c r="V346" i="152" s="1"/>
  <c r="Q347" i="152"/>
  <c r="R347" i="152" s="1"/>
  <c r="V347" i="152" s="1"/>
  <c r="Q348" i="152"/>
  <c r="R348" i="152" s="1"/>
  <c r="V348" i="152" s="1"/>
  <c r="Q349" i="152"/>
  <c r="R349" i="152" s="1"/>
  <c r="V349" i="152" s="1"/>
  <c r="Q350" i="152"/>
  <c r="R350" i="152" s="1"/>
  <c r="V350" i="152" s="1"/>
  <c r="Q351" i="152"/>
  <c r="R351" i="152" s="1"/>
  <c r="V351" i="152" s="1"/>
  <c r="Q352" i="152"/>
  <c r="R352" i="152" s="1"/>
  <c r="V352" i="152" s="1"/>
  <c r="Q353" i="152"/>
  <c r="R353" i="152" s="1"/>
  <c r="V353" i="152" s="1"/>
  <c r="Q354" i="152"/>
  <c r="R354" i="152" s="1"/>
  <c r="V354" i="152" s="1"/>
  <c r="Q355" i="152"/>
  <c r="R355" i="152" s="1"/>
  <c r="V355" i="152" s="1"/>
  <c r="Q356" i="152"/>
  <c r="R356" i="152" s="1"/>
  <c r="V356" i="152" s="1"/>
  <c r="Q357" i="152"/>
  <c r="R357" i="152" s="1"/>
  <c r="V357" i="152" s="1"/>
  <c r="Q358" i="152"/>
  <c r="R358" i="152" s="1"/>
  <c r="V358" i="152" s="1"/>
  <c r="Q359" i="152"/>
  <c r="R359" i="152" s="1"/>
  <c r="V359" i="152" s="1"/>
  <c r="Q360" i="152"/>
  <c r="R360" i="152" s="1"/>
  <c r="V360" i="152" s="1"/>
  <c r="Q361" i="152"/>
  <c r="R361" i="152" s="1"/>
  <c r="V361" i="152" s="1"/>
  <c r="Q362" i="152"/>
  <c r="R362" i="152" s="1"/>
  <c r="V362" i="152" s="1"/>
  <c r="Q363" i="152"/>
  <c r="R363" i="152" s="1"/>
  <c r="V363" i="152" s="1"/>
  <c r="Q364" i="152"/>
  <c r="R364" i="152" s="1"/>
  <c r="V364" i="152" s="1"/>
  <c r="Q365" i="152"/>
  <c r="R365" i="152" s="1"/>
  <c r="V365" i="152" s="1"/>
  <c r="Q366" i="152"/>
  <c r="R366" i="152" s="1"/>
  <c r="V366" i="152" s="1"/>
  <c r="Q367" i="152"/>
  <c r="R367" i="152" s="1"/>
  <c r="V367" i="152" s="1"/>
  <c r="Q368" i="152"/>
  <c r="R368" i="152" s="1"/>
  <c r="V368" i="152" s="1"/>
  <c r="Q369" i="152"/>
  <c r="R369" i="152" s="1"/>
  <c r="V369" i="152" s="1"/>
  <c r="Q370" i="152"/>
  <c r="R370" i="152" s="1"/>
  <c r="V370" i="152" s="1"/>
  <c r="Q371" i="152"/>
  <c r="R371" i="152" s="1"/>
  <c r="V371" i="152" s="1"/>
  <c r="Q372" i="152"/>
  <c r="R372" i="152" s="1"/>
  <c r="V372" i="152" s="1"/>
  <c r="Q373" i="152"/>
  <c r="R373" i="152" s="1"/>
  <c r="V373" i="152" s="1"/>
  <c r="Q374" i="152"/>
  <c r="R374" i="152" s="1"/>
  <c r="V374" i="152" s="1"/>
  <c r="Q375" i="152"/>
  <c r="R375" i="152" s="1"/>
  <c r="V375" i="152" s="1"/>
  <c r="Q376" i="152"/>
  <c r="R376" i="152" s="1"/>
  <c r="V376" i="152" s="1"/>
  <c r="Q377" i="152"/>
  <c r="R377" i="152" s="1"/>
  <c r="V377" i="152" s="1"/>
  <c r="Q378" i="152"/>
  <c r="R378" i="152" s="1"/>
  <c r="V378" i="152" s="1"/>
  <c r="Q379" i="152"/>
  <c r="R379" i="152" s="1"/>
  <c r="V379" i="152" s="1"/>
  <c r="Q380" i="152"/>
  <c r="R380" i="152" s="1"/>
  <c r="V380" i="152" s="1"/>
  <c r="Q381" i="152"/>
  <c r="R381" i="152" s="1"/>
  <c r="V381" i="152" s="1"/>
  <c r="Q382" i="152"/>
  <c r="R382" i="152" s="1"/>
  <c r="V382" i="152" s="1"/>
  <c r="Q383" i="152"/>
  <c r="R383" i="152" s="1"/>
  <c r="V383" i="152" s="1"/>
  <c r="Q384" i="152"/>
  <c r="R384" i="152" s="1"/>
  <c r="V384" i="152" s="1"/>
  <c r="Q385" i="152"/>
  <c r="R385" i="152" s="1"/>
  <c r="V385" i="152" s="1"/>
  <c r="Q386" i="152"/>
  <c r="R386" i="152" s="1"/>
  <c r="V386" i="152" s="1"/>
  <c r="Q387" i="152"/>
  <c r="R387" i="152" s="1"/>
  <c r="V387" i="152" s="1"/>
  <c r="Q388" i="152"/>
  <c r="R388" i="152" s="1"/>
  <c r="V388" i="152" s="1"/>
  <c r="Q389" i="152"/>
  <c r="R389" i="152" s="1"/>
  <c r="V389" i="152" s="1"/>
  <c r="Q390" i="152"/>
  <c r="R390" i="152" s="1"/>
  <c r="V390" i="152" s="1"/>
  <c r="Q391" i="152"/>
  <c r="R391" i="152" s="1"/>
  <c r="V391" i="152" s="1"/>
  <c r="Q392" i="152"/>
  <c r="R392" i="152" s="1"/>
  <c r="V392" i="152" s="1"/>
  <c r="Q393" i="152"/>
  <c r="R393" i="152" s="1"/>
  <c r="V393" i="152" s="1"/>
  <c r="Q394" i="152"/>
  <c r="R394" i="152" s="1"/>
  <c r="V394" i="152" s="1"/>
  <c r="Q395" i="152"/>
  <c r="R395" i="152" s="1"/>
  <c r="V395" i="152" s="1"/>
  <c r="Q396" i="152"/>
  <c r="R396" i="152" s="1"/>
  <c r="V396" i="152" s="1"/>
  <c r="Q397" i="152"/>
  <c r="R397" i="152" s="1"/>
  <c r="V397" i="152" s="1"/>
  <c r="Q398" i="152"/>
  <c r="R398" i="152" s="1"/>
  <c r="V398" i="152" s="1"/>
  <c r="Q399" i="152"/>
  <c r="R399" i="152" s="1"/>
  <c r="V399" i="152" s="1"/>
  <c r="Q400" i="152"/>
  <c r="R400" i="152" s="1"/>
  <c r="V400" i="152" s="1"/>
  <c r="Q401" i="152"/>
  <c r="R401" i="152" s="1"/>
  <c r="V401" i="152" s="1"/>
  <c r="Q402" i="152"/>
  <c r="R402" i="152" s="1"/>
  <c r="V402" i="152" s="1"/>
  <c r="Q403" i="152"/>
  <c r="R403" i="152" s="1"/>
  <c r="V403" i="152" s="1"/>
  <c r="Q404" i="152"/>
  <c r="R404" i="152" s="1"/>
  <c r="V404" i="152" s="1"/>
  <c r="Q405" i="152"/>
  <c r="R405" i="152" s="1"/>
  <c r="V405" i="152" s="1"/>
  <c r="Q406" i="152"/>
  <c r="R406" i="152" s="1"/>
  <c r="V406" i="152" s="1"/>
  <c r="Q407" i="152"/>
  <c r="R407" i="152" s="1"/>
  <c r="V407" i="152" s="1"/>
  <c r="Q408" i="152"/>
  <c r="R408" i="152" s="1"/>
  <c r="V408" i="152" s="1"/>
  <c r="Q409" i="152"/>
  <c r="R409" i="152" s="1"/>
  <c r="V409" i="152" s="1"/>
  <c r="Q410" i="152"/>
  <c r="R410" i="152" s="1"/>
  <c r="V410" i="152" s="1"/>
  <c r="Q411" i="152"/>
  <c r="R411" i="152" s="1"/>
  <c r="V411" i="152" s="1"/>
  <c r="Q412" i="152"/>
  <c r="R412" i="152" s="1"/>
  <c r="V412" i="152" s="1"/>
  <c r="Q413" i="152"/>
  <c r="R413" i="152" s="1"/>
  <c r="V413" i="152" s="1"/>
  <c r="Q414" i="152"/>
  <c r="R414" i="152" s="1"/>
  <c r="V414" i="152" s="1"/>
  <c r="Q415" i="152"/>
  <c r="R415" i="152" s="1"/>
  <c r="V415" i="152" s="1"/>
  <c r="Q416" i="152"/>
  <c r="R416" i="152" s="1"/>
  <c r="V416" i="152" s="1"/>
  <c r="Q417" i="152"/>
  <c r="R417" i="152" s="1"/>
  <c r="V417" i="152" s="1"/>
  <c r="Q418" i="152"/>
  <c r="R418" i="152" s="1"/>
  <c r="V418" i="152" s="1"/>
  <c r="Q419" i="152"/>
  <c r="R419" i="152" s="1"/>
  <c r="V419" i="152" s="1"/>
  <c r="Q420" i="152"/>
  <c r="R420" i="152" s="1"/>
  <c r="V420" i="152" s="1"/>
  <c r="Q421" i="152"/>
  <c r="R421" i="152" s="1"/>
  <c r="V421" i="152" s="1"/>
  <c r="Q422" i="152"/>
  <c r="R422" i="152" s="1"/>
  <c r="V422" i="152" s="1"/>
  <c r="Q423" i="152"/>
  <c r="R423" i="152" s="1"/>
  <c r="V423" i="152" s="1"/>
  <c r="Q424" i="152"/>
  <c r="R424" i="152" s="1"/>
  <c r="V424" i="152" s="1"/>
  <c r="Q425" i="152"/>
  <c r="R425" i="152" s="1"/>
  <c r="V425" i="152" s="1"/>
  <c r="Q426" i="152"/>
  <c r="R426" i="152" s="1"/>
  <c r="V426" i="152" s="1"/>
  <c r="Q427" i="152"/>
  <c r="R427" i="152" s="1"/>
  <c r="V427" i="152" s="1"/>
  <c r="Q428" i="152"/>
  <c r="R428" i="152" s="1"/>
  <c r="V428" i="152" s="1"/>
  <c r="Q429" i="152"/>
  <c r="R429" i="152" s="1"/>
  <c r="V429" i="152" s="1"/>
  <c r="Q430" i="152"/>
  <c r="R430" i="152" s="1"/>
  <c r="V430" i="152" s="1"/>
  <c r="Q431" i="152"/>
  <c r="R431" i="152" s="1"/>
  <c r="V431" i="152" s="1"/>
  <c r="Q432" i="152"/>
  <c r="R432" i="152" s="1"/>
  <c r="V432" i="152" s="1"/>
  <c r="Q433" i="152"/>
  <c r="R433" i="152" s="1"/>
  <c r="V433" i="152" s="1"/>
  <c r="Q434" i="152"/>
  <c r="R434" i="152" s="1"/>
  <c r="V434" i="152" s="1"/>
  <c r="Q435" i="152"/>
  <c r="R435" i="152" s="1"/>
  <c r="V435" i="152" s="1"/>
  <c r="Q436" i="152"/>
  <c r="R436" i="152" s="1"/>
  <c r="V436" i="152" s="1"/>
  <c r="Q437" i="152"/>
  <c r="R437" i="152" s="1"/>
  <c r="V437" i="152" s="1"/>
  <c r="Q438" i="152"/>
  <c r="R438" i="152" s="1"/>
  <c r="V438" i="152" s="1"/>
  <c r="Q439" i="152"/>
  <c r="R439" i="152" s="1"/>
  <c r="V439" i="152" s="1"/>
  <c r="Q440" i="152"/>
  <c r="R440" i="152" s="1"/>
  <c r="V440" i="152" s="1"/>
  <c r="Q441" i="152"/>
  <c r="R441" i="152" s="1"/>
  <c r="V441" i="152" s="1"/>
  <c r="Q442" i="152"/>
  <c r="R442" i="152" s="1"/>
  <c r="V442" i="152" s="1"/>
  <c r="Q443" i="152"/>
  <c r="R443" i="152" s="1"/>
  <c r="V443" i="152" s="1"/>
  <c r="Q444" i="152"/>
  <c r="R444" i="152" s="1"/>
  <c r="V444" i="152" s="1"/>
  <c r="Q445" i="152"/>
  <c r="R445" i="152" s="1"/>
  <c r="V445" i="152" s="1"/>
  <c r="Q446" i="152"/>
  <c r="R446" i="152" s="1"/>
  <c r="V446" i="152" s="1"/>
  <c r="Q447" i="152"/>
  <c r="R447" i="152" s="1"/>
  <c r="V447" i="152" s="1"/>
  <c r="Q448" i="152"/>
  <c r="R448" i="152" s="1"/>
  <c r="V448" i="152" s="1"/>
  <c r="Q449" i="152"/>
  <c r="R449" i="152" s="1"/>
  <c r="V449" i="152" s="1"/>
  <c r="Q450" i="152"/>
  <c r="R450" i="152" s="1"/>
  <c r="V450" i="152" s="1"/>
  <c r="Q451" i="152"/>
  <c r="R451" i="152" s="1"/>
  <c r="V451" i="152" s="1"/>
  <c r="Q452" i="152"/>
  <c r="R452" i="152" s="1"/>
  <c r="V452" i="152" s="1"/>
  <c r="Q453" i="152"/>
  <c r="R453" i="152" s="1"/>
  <c r="V453" i="152" s="1"/>
  <c r="Q454" i="152"/>
  <c r="R454" i="152" s="1"/>
  <c r="V454" i="152" s="1"/>
  <c r="Q455" i="152"/>
  <c r="R455" i="152" s="1"/>
  <c r="V455" i="152" s="1"/>
  <c r="Q456" i="152"/>
  <c r="R456" i="152" s="1"/>
  <c r="V456" i="152" s="1"/>
  <c r="Q457" i="152"/>
  <c r="R457" i="152" s="1"/>
  <c r="V457" i="152" s="1"/>
  <c r="Q458" i="152"/>
  <c r="R458" i="152" s="1"/>
  <c r="V458" i="152" s="1"/>
  <c r="Q459" i="152"/>
  <c r="R459" i="152" s="1"/>
  <c r="V459" i="152" s="1"/>
  <c r="Q460" i="152"/>
  <c r="R460" i="152" s="1"/>
  <c r="V460" i="152" s="1"/>
  <c r="Q461" i="152"/>
  <c r="R461" i="152" s="1"/>
  <c r="V461" i="152" s="1"/>
  <c r="Q462" i="152"/>
  <c r="R462" i="152" s="1"/>
  <c r="V462" i="152" s="1"/>
  <c r="Q463" i="152"/>
  <c r="R463" i="152" s="1"/>
  <c r="V463" i="152" s="1"/>
  <c r="Q464" i="152"/>
  <c r="R464" i="152" s="1"/>
  <c r="V464" i="152" s="1"/>
  <c r="Q465" i="152"/>
  <c r="R465" i="152" s="1"/>
  <c r="V465" i="152" s="1"/>
  <c r="Q466" i="152"/>
  <c r="R466" i="152" s="1"/>
  <c r="V466" i="152" s="1"/>
  <c r="Q467" i="152"/>
  <c r="R467" i="152" s="1"/>
  <c r="V467" i="152" s="1"/>
  <c r="Q468" i="152"/>
  <c r="R468" i="152" s="1"/>
  <c r="V468" i="152" s="1"/>
  <c r="Q469" i="152"/>
  <c r="R469" i="152" s="1"/>
  <c r="V469" i="152" s="1"/>
  <c r="Q470" i="152"/>
  <c r="R470" i="152" s="1"/>
  <c r="V470" i="152" s="1"/>
  <c r="Q471" i="152"/>
  <c r="R471" i="152" s="1"/>
  <c r="V471" i="152" s="1"/>
  <c r="Q472" i="152"/>
  <c r="R472" i="152" s="1"/>
  <c r="V472" i="152" s="1"/>
  <c r="Q473" i="152"/>
  <c r="R473" i="152" s="1"/>
  <c r="V473" i="152" s="1"/>
  <c r="Q474" i="152"/>
  <c r="R474" i="152" s="1"/>
  <c r="V474" i="152" s="1"/>
  <c r="Q475" i="152"/>
  <c r="R475" i="152" s="1"/>
  <c r="V475" i="152" s="1"/>
  <c r="Q476" i="152"/>
  <c r="R476" i="152" s="1"/>
  <c r="V476" i="152" s="1"/>
  <c r="Q477" i="152"/>
  <c r="R477" i="152" s="1"/>
  <c r="V477" i="152" s="1"/>
  <c r="Q478" i="152"/>
  <c r="R478" i="152" s="1"/>
  <c r="V478" i="152" s="1"/>
  <c r="Q479" i="152"/>
  <c r="R479" i="152" s="1"/>
  <c r="V479" i="152" s="1"/>
  <c r="Q480" i="152"/>
  <c r="R480" i="152" s="1"/>
  <c r="V480" i="152" s="1"/>
  <c r="Q481" i="152"/>
  <c r="R481" i="152" s="1"/>
  <c r="V481" i="152" s="1"/>
  <c r="Q482" i="152"/>
  <c r="R482" i="152" s="1"/>
  <c r="V482" i="152" s="1"/>
  <c r="Q483" i="152"/>
  <c r="R483" i="152" s="1"/>
  <c r="V483" i="152" s="1"/>
  <c r="Q484" i="152"/>
  <c r="R484" i="152" s="1"/>
  <c r="V484" i="152" s="1"/>
  <c r="Q485" i="152"/>
  <c r="R485" i="152" s="1"/>
  <c r="V485" i="152" s="1"/>
  <c r="Q486" i="152"/>
  <c r="R486" i="152" s="1"/>
  <c r="V486" i="152" s="1"/>
  <c r="Q487" i="152"/>
  <c r="R487" i="152" s="1"/>
  <c r="V487" i="152" s="1"/>
  <c r="Q488" i="152"/>
  <c r="R488" i="152" s="1"/>
  <c r="V488" i="152" s="1"/>
  <c r="Q489" i="152"/>
  <c r="R489" i="152" s="1"/>
  <c r="V489" i="152" s="1"/>
  <c r="Q490" i="152"/>
  <c r="R490" i="152" s="1"/>
  <c r="V490" i="152" s="1"/>
  <c r="Q491" i="152"/>
  <c r="R491" i="152" s="1"/>
  <c r="V491" i="152" s="1"/>
  <c r="Q492" i="152"/>
  <c r="R492" i="152" s="1"/>
  <c r="V492" i="152" s="1"/>
  <c r="Q493" i="152"/>
  <c r="R493" i="152" s="1"/>
  <c r="V493" i="152" s="1"/>
  <c r="Q494" i="152"/>
  <c r="R494" i="152" s="1"/>
  <c r="V494" i="152" s="1"/>
  <c r="Q495" i="152"/>
  <c r="R495" i="152" s="1"/>
  <c r="V495" i="152" s="1"/>
  <c r="Q496" i="152"/>
  <c r="R496" i="152" s="1"/>
  <c r="V496" i="152" s="1"/>
  <c r="Q497" i="152"/>
  <c r="R497" i="152" s="1"/>
  <c r="V497" i="152" s="1"/>
  <c r="Q498" i="152"/>
  <c r="R498" i="152" s="1"/>
  <c r="V498" i="152" s="1"/>
  <c r="Q499" i="152"/>
  <c r="R499" i="152" s="1"/>
  <c r="V499" i="152" s="1"/>
  <c r="Q500" i="152"/>
  <c r="R500" i="152" s="1"/>
  <c r="V500" i="152" s="1"/>
  <c r="Q501" i="152"/>
  <c r="R501" i="152" s="1"/>
  <c r="V501" i="152" s="1"/>
  <c r="Q502" i="152"/>
  <c r="R502" i="152" s="1"/>
  <c r="V502" i="152" s="1"/>
  <c r="Q503" i="152"/>
  <c r="R503" i="152" s="1"/>
  <c r="V503" i="152" s="1"/>
  <c r="Q504" i="152"/>
  <c r="R504" i="152" s="1"/>
  <c r="V504" i="152" s="1"/>
  <c r="Q505" i="152"/>
  <c r="R505" i="152" s="1"/>
  <c r="V505" i="152" s="1"/>
  <c r="Q506" i="152"/>
  <c r="R506" i="152" s="1"/>
  <c r="V506" i="152" s="1"/>
  <c r="Q507" i="152"/>
  <c r="R507" i="152" s="1"/>
  <c r="V507" i="152" s="1"/>
  <c r="Q508" i="152"/>
  <c r="R508" i="152" s="1"/>
  <c r="V508" i="152" s="1"/>
  <c r="Q509" i="152"/>
  <c r="R509" i="152" s="1"/>
  <c r="V509" i="152" s="1"/>
  <c r="Q510" i="152"/>
  <c r="R510" i="152" s="1"/>
  <c r="V510" i="152" s="1"/>
  <c r="Q511" i="152"/>
  <c r="R511" i="152" s="1"/>
  <c r="V511" i="152" s="1"/>
  <c r="Q512" i="152"/>
  <c r="R512" i="152" s="1"/>
  <c r="V512" i="152" s="1"/>
  <c r="Q513" i="152"/>
  <c r="R513" i="152" s="1"/>
  <c r="V513" i="152" s="1"/>
  <c r="Q514" i="152"/>
  <c r="R514" i="152" s="1"/>
  <c r="V514" i="152" s="1"/>
  <c r="Q515" i="152"/>
  <c r="R515" i="152" s="1"/>
  <c r="V515" i="152" s="1"/>
  <c r="Q516" i="152"/>
  <c r="R516" i="152" s="1"/>
  <c r="V516" i="152" s="1"/>
  <c r="Q517" i="152"/>
  <c r="R517" i="152" s="1"/>
  <c r="V517" i="152" s="1"/>
  <c r="Q518" i="152"/>
  <c r="R518" i="152" s="1"/>
  <c r="V518" i="152" s="1"/>
  <c r="Q519" i="152"/>
  <c r="R519" i="152" s="1"/>
  <c r="V519" i="152" s="1"/>
  <c r="Q520" i="152"/>
  <c r="R520" i="152" s="1"/>
  <c r="V520" i="152" s="1"/>
  <c r="Q521" i="152"/>
  <c r="R521" i="152" s="1"/>
  <c r="V521" i="152" s="1"/>
  <c r="Q522" i="152"/>
  <c r="R522" i="152" s="1"/>
  <c r="V522" i="152" s="1"/>
  <c r="Q523" i="152"/>
  <c r="R523" i="152" s="1"/>
  <c r="V523" i="152" s="1"/>
  <c r="Q524" i="152"/>
  <c r="R524" i="152" s="1"/>
  <c r="V524" i="152" s="1"/>
  <c r="Q525" i="152"/>
  <c r="R525" i="152" s="1"/>
  <c r="V525" i="152" s="1"/>
  <c r="Q526" i="152"/>
  <c r="R526" i="152" s="1"/>
  <c r="V526" i="152" s="1"/>
  <c r="Q527" i="152"/>
  <c r="R527" i="152" s="1"/>
  <c r="V527" i="152" s="1"/>
  <c r="Q528" i="152"/>
  <c r="R528" i="152" s="1"/>
  <c r="V528" i="152" s="1"/>
  <c r="Q529" i="152"/>
  <c r="R529" i="152" s="1"/>
  <c r="V529" i="152" s="1"/>
  <c r="Q530" i="152"/>
  <c r="R530" i="152" s="1"/>
  <c r="V530" i="152" s="1"/>
  <c r="Q531" i="152"/>
  <c r="R531" i="152" s="1"/>
  <c r="V531" i="152" s="1"/>
  <c r="Q532" i="152"/>
  <c r="R532" i="152" s="1"/>
  <c r="V532" i="152" s="1"/>
  <c r="Q533" i="152"/>
  <c r="R533" i="152" s="1"/>
  <c r="V533" i="152" s="1"/>
  <c r="Q534" i="152"/>
  <c r="R534" i="152" s="1"/>
  <c r="V534" i="152" s="1"/>
  <c r="Q535" i="152"/>
  <c r="R535" i="152" s="1"/>
  <c r="V535" i="152" s="1"/>
  <c r="Q536" i="152"/>
  <c r="R536" i="152" s="1"/>
  <c r="V536" i="152" s="1"/>
  <c r="Q537" i="152"/>
  <c r="R537" i="152" s="1"/>
  <c r="V537" i="152" s="1"/>
  <c r="Q538" i="152"/>
  <c r="R538" i="152" s="1"/>
  <c r="V538" i="152" s="1"/>
  <c r="Q539" i="152"/>
  <c r="R539" i="152" s="1"/>
  <c r="V539" i="152" s="1"/>
  <c r="Q540" i="152"/>
  <c r="R540" i="152" s="1"/>
  <c r="V540" i="152" s="1"/>
  <c r="Q541" i="152"/>
  <c r="R541" i="152" s="1"/>
  <c r="V541" i="152" s="1"/>
  <c r="Q542" i="152"/>
  <c r="R542" i="152" s="1"/>
  <c r="V542" i="152" s="1"/>
  <c r="Q543" i="152"/>
  <c r="R543" i="152" s="1"/>
  <c r="V543" i="152" s="1"/>
  <c r="Q544" i="152"/>
  <c r="R544" i="152" s="1"/>
  <c r="V544" i="152" s="1"/>
  <c r="Q545" i="152"/>
  <c r="R545" i="152" s="1"/>
  <c r="V545" i="152" s="1"/>
  <c r="Q546" i="152"/>
  <c r="R546" i="152" s="1"/>
  <c r="V546" i="152" s="1"/>
  <c r="Q547" i="152"/>
  <c r="R547" i="152" s="1"/>
  <c r="V547" i="152" s="1"/>
  <c r="Q548" i="152"/>
  <c r="R548" i="152" s="1"/>
  <c r="V548" i="152" s="1"/>
  <c r="Q549" i="152"/>
  <c r="R549" i="152" s="1"/>
  <c r="V549" i="152" s="1"/>
  <c r="Q550" i="152"/>
  <c r="R550" i="152" s="1"/>
  <c r="V550" i="152" s="1"/>
  <c r="Q551" i="152"/>
  <c r="R551" i="152" s="1"/>
  <c r="V551" i="152" s="1"/>
  <c r="Q552" i="152"/>
  <c r="R552" i="152" s="1"/>
  <c r="V552" i="152" s="1"/>
  <c r="Q553" i="152"/>
  <c r="R553" i="152" s="1"/>
  <c r="V553" i="152" s="1"/>
  <c r="Q554" i="152"/>
  <c r="R554" i="152" s="1"/>
  <c r="V554" i="152" s="1"/>
  <c r="Q555" i="152"/>
  <c r="R555" i="152" s="1"/>
  <c r="V555" i="152" s="1"/>
  <c r="Q556" i="152"/>
  <c r="R556" i="152" s="1"/>
  <c r="V556" i="152" s="1"/>
  <c r="Q557" i="152"/>
  <c r="R557" i="152" s="1"/>
  <c r="V557" i="152" s="1"/>
  <c r="Q558" i="152"/>
  <c r="R558" i="152" s="1"/>
  <c r="V558" i="152" s="1"/>
  <c r="Q559" i="152"/>
  <c r="R559" i="152" s="1"/>
  <c r="V559" i="152" s="1"/>
  <c r="Q560" i="152"/>
  <c r="R560" i="152" s="1"/>
  <c r="V560" i="152" s="1"/>
  <c r="Q561" i="152"/>
  <c r="R561" i="152" s="1"/>
  <c r="V561" i="152" s="1"/>
  <c r="Q562" i="152"/>
  <c r="R562" i="152" s="1"/>
  <c r="V562" i="152" s="1"/>
  <c r="Q563" i="152"/>
  <c r="R563" i="152" s="1"/>
  <c r="V563" i="152" s="1"/>
  <c r="Q564" i="152"/>
  <c r="R564" i="152" s="1"/>
  <c r="V564" i="152" s="1"/>
  <c r="Q565" i="152"/>
  <c r="R565" i="152" s="1"/>
  <c r="V565" i="152" s="1"/>
  <c r="Q569" i="152"/>
  <c r="R569" i="152" s="1"/>
  <c r="V569" i="152" s="1"/>
  <c r="Q570" i="152"/>
  <c r="R570" i="152" s="1"/>
  <c r="V570" i="152" s="1"/>
  <c r="Q568" i="152" l="1"/>
  <c r="R568" i="152" s="1"/>
  <c r="V568" i="152" s="1"/>
  <c r="X568" i="152" s="1"/>
  <c r="Y568" i="152" s="1"/>
  <c r="Q567" i="152"/>
  <c r="R567" i="152" s="1"/>
  <c r="V567" i="152" s="1"/>
  <c r="X567" i="152" s="1"/>
  <c r="Y567" i="152" s="1"/>
  <c r="Q566" i="152"/>
  <c r="R566" i="152" s="1"/>
  <c r="V566" i="152" s="1"/>
  <c r="X566" i="152" s="1"/>
  <c r="Y566" i="152" s="1"/>
  <c r="Q571" i="152"/>
  <c r="R571" i="152" s="1"/>
  <c r="V571" i="152" s="1"/>
  <c r="X571" i="152" s="1"/>
  <c r="Y571" i="152" s="1"/>
  <c r="Q572" i="152"/>
  <c r="R572" i="152" s="1"/>
  <c r="V572" i="152" s="1"/>
  <c r="X572" i="152" s="1"/>
  <c r="Y572" i="152" s="1"/>
  <c r="Q573" i="152"/>
  <c r="V573" i="152" s="1"/>
  <c r="X573" i="152" s="1"/>
  <c r="Y573" i="152" s="1"/>
  <c r="Q574" i="152"/>
  <c r="R574" i="152" s="1"/>
  <c r="V574" i="152" s="1"/>
  <c r="X574" i="152" s="1"/>
  <c r="Y574" i="152" s="1"/>
  <c r="Q575" i="152"/>
  <c r="Q576" i="152"/>
  <c r="R576" i="152" s="1"/>
  <c r="Q577" i="152"/>
  <c r="R577" i="152" s="1"/>
  <c r="Q578" i="152"/>
  <c r="R578" i="152" s="1"/>
  <c r="V578" i="152" s="1"/>
  <c r="X578" i="152" s="1"/>
  <c r="Y578" i="152" s="1"/>
  <c r="Q579" i="152"/>
  <c r="R579" i="152" s="1"/>
  <c r="V579" i="152" s="1"/>
  <c r="X579" i="152" s="1"/>
  <c r="Y579" i="152" s="1"/>
  <c r="R76" i="152"/>
  <c r="V76" i="152" s="1"/>
  <c r="X76" i="152" s="1"/>
  <c r="Y76" i="152" s="1"/>
  <c r="X555" i="152"/>
  <c r="Y555" i="152" s="1"/>
  <c r="X543" i="152"/>
  <c r="Y543" i="152" s="1"/>
  <c r="X531" i="152"/>
  <c r="Y531" i="152" s="1"/>
  <c r="X519" i="152"/>
  <c r="Y519" i="152" s="1"/>
  <c r="X507" i="152"/>
  <c r="Y507" i="152" s="1"/>
  <c r="X495" i="152"/>
  <c r="Y495" i="152" s="1"/>
  <c r="X483" i="152"/>
  <c r="Y483" i="152" s="1"/>
  <c r="X471" i="152"/>
  <c r="Y471" i="152" s="1"/>
  <c r="X459" i="152"/>
  <c r="Y459" i="152" s="1"/>
  <c r="X443" i="152"/>
  <c r="Y443" i="152" s="1"/>
  <c r="X435" i="152"/>
  <c r="Y435" i="152" s="1"/>
  <c r="X423" i="152"/>
  <c r="Y423" i="152" s="1"/>
  <c r="X415" i="152"/>
  <c r="Y415" i="152" s="1"/>
  <c r="X403" i="152"/>
  <c r="Y403" i="152" s="1"/>
  <c r="X391" i="152"/>
  <c r="Y391" i="152" s="1"/>
  <c r="X375" i="152"/>
  <c r="Y375" i="152" s="1"/>
  <c r="X359" i="152"/>
  <c r="Y359" i="152" s="1"/>
  <c r="X319" i="152"/>
  <c r="Y319" i="152" s="1"/>
  <c r="X263" i="152"/>
  <c r="Y263" i="152" s="1"/>
  <c r="X227" i="152"/>
  <c r="Y227" i="152" s="1"/>
  <c r="X570" i="152"/>
  <c r="Y570" i="152" s="1"/>
  <c r="X558" i="152"/>
  <c r="Y558" i="152" s="1"/>
  <c r="X546" i="152"/>
  <c r="Y546" i="152" s="1"/>
  <c r="X534" i="152"/>
  <c r="Y534" i="152" s="1"/>
  <c r="X522" i="152"/>
  <c r="Y522" i="152" s="1"/>
  <c r="X506" i="152"/>
  <c r="Y506" i="152" s="1"/>
  <c r="X498" i="152"/>
  <c r="Y498" i="152" s="1"/>
  <c r="X486" i="152"/>
  <c r="Y486" i="152" s="1"/>
  <c r="X470" i="152"/>
  <c r="Y470" i="152" s="1"/>
  <c r="X458" i="152"/>
  <c r="Y458" i="152" s="1"/>
  <c r="X446" i="152"/>
  <c r="Y446" i="152" s="1"/>
  <c r="X438" i="152"/>
  <c r="Y438" i="152" s="1"/>
  <c r="X426" i="152"/>
  <c r="Y426" i="152" s="1"/>
  <c r="X414" i="152"/>
  <c r="Y414" i="152" s="1"/>
  <c r="X402" i="152"/>
  <c r="Y402" i="152" s="1"/>
  <c r="X398" i="152"/>
  <c r="Y398" i="152" s="1"/>
  <c r="X390" i="152"/>
  <c r="Y390" i="152" s="1"/>
  <c r="X378" i="152"/>
  <c r="Y378" i="152" s="1"/>
  <c r="X370" i="152"/>
  <c r="Y370" i="152" s="1"/>
  <c r="X362" i="152"/>
  <c r="Y362" i="152" s="1"/>
  <c r="X354" i="152"/>
  <c r="Y354" i="152" s="1"/>
  <c r="X350" i="152"/>
  <c r="Y350" i="152" s="1"/>
  <c r="X342" i="152"/>
  <c r="Y342" i="152" s="1"/>
  <c r="X334" i="152"/>
  <c r="Y334" i="152" s="1"/>
  <c r="X322" i="152"/>
  <c r="Y322" i="152" s="1"/>
  <c r="X314" i="152"/>
  <c r="Y314" i="152" s="1"/>
  <c r="X306" i="152"/>
  <c r="Y306" i="152" s="1"/>
  <c r="X298" i="152"/>
  <c r="Y298" i="152" s="1"/>
  <c r="X290" i="152"/>
  <c r="Y290" i="152" s="1"/>
  <c r="X278" i="152"/>
  <c r="Y278" i="152" s="1"/>
  <c r="X266" i="152"/>
  <c r="Y266" i="152" s="1"/>
  <c r="X258" i="152"/>
  <c r="Y258" i="152" s="1"/>
  <c r="X246" i="152"/>
  <c r="Y246" i="152" s="1"/>
  <c r="X230" i="152"/>
  <c r="Y230" i="152" s="1"/>
  <c r="X218" i="152"/>
  <c r="Y218" i="152" s="1"/>
  <c r="X210" i="152"/>
  <c r="Y210" i="152" s="1"/>
  <c r="X202" i="152"/>
  <c r="Y202" i="152" s="1"/>
  <c r="X198" i="152"/>
  <c r="Y198" i="152" s="1"/>
  <c r="X194" i="152"/>
  <c r="Y194" i="152" s="1"/>
  <c r="X186" i="152"/>
  <c r="Y186" i="152" s="1"/>
  <c r="X182" i="152"/>
  <c r="Y182" i="152" s="1"/>
  <c r="X178" i="152"/>
  <c r="Y178" i="152" s="1"/>
  <c r="X170" i="152"/>
  <c r="Y170" i="152" s="1"/>
  <c r="X166" i="152"/>
  <c r="Y166" i="152" s="1"/>
  <c r="X162" i="152"/>
  <c r="Y162" i="152" s="1"/>
  <c r="X154" i="152"/>
  <c r="Y154" i="152" s="1"/>
  <c r="X150" i="152"/>
  <c r="Y150" i="152" s="1"/>
  <c r="X146" i="152"/>
  <c r="Y146" i="152" s="1"/>
  <c r="X138" i="152"/>
  <c r="Y138" i="152" s="1"/>
  <c r="X134" i="152"/>
  <c r="Y134" i="152" s="1"/>
  <c r="X130" i="152"/>
  <c r="Y130" i="152" s="1"/>
  <c r="X122" i="152"/>
  <c r="Y122" i="152" s="1"/>
  <c r="X118" i="152"/>
  <c r="Y118" i="152" s="1"/>
  <c r="X114" i="152"/>
  <c r="Y114" i="152" s="1"/>
  <c r="X106" i="152"/>
  <c r="Y106" i="152" s="1"/>
  <c r="X102" i="152"/>
  <c r="Y102" i="152" s="1"/>
  <c r="X98" i="152"/>
  <c r="Y98" i="152" s="1"/>
  <c r="X90" i="152"/>
  <c r="Y90" i="152" s="1"/>
  <c r="X86" i="152"/>
  <c r="Y86" i="152" s="1"/>
  <c r="X82" i="152"/>
  <c r="Y82" i="152" s="1"/>
  <c r="X74" i="152"/>
  <c r="Y74" i="152" s="1"/>
  <c r="X70" i="152"/>
  <c r="Y70" i="152" s="1"/>
  <c r="X66" i="152"/>
  <c r="Y66" i="152" s="1"/>
  <c r="X58" i="152"/>
  <c r="Y58" i="152" s="1"/>
  <c r="X54" i="152"/>
  <c r="Y54" i="152" s="1"/>
  <c r="X50" i="152"/>
  <c r="Y50" i="152" s="1"/>
  <c r="X42" i="152"/>
  <c r="Y42" i="152" s="1"/>
  <c r="X38" i="152"/>
  <c r="Y38" i="152" s="1"/>
  <c r="X34" i="152"/>
  <c r="Y34" i="152" s="1"/>
  <c r="X559" i="152"/>
  <c r="Y559" i="152" s="1"/>
  <c r="X547" i="152"/>
  <c r="Y547" i="152" s="1"/>
  <c r="X535" i="152"/>
  <c r="Y535" i="152" s="1"/>
  <c r="X523" i="152"/>
  <c r="Y523" i="152" s="1"/>
  <c r="X511" i="152"/>
  <c r="Y511" i="152" s="1"/>
  <c r="X503" i="152"/>
  <c r="Y503" i="152" s="1"/>
  <c r="X491" i="152"/>
  <c r="Y491" i="152" s="1"/>
  <c r="X479" i="152"/>
  <c r="Y479" i="152" s="1"/>
  <c r="X467" i="152"/>
  <c r="Y467" i="152" s="1"/>
  <c r="X451" i="152"/>
  <c r="Y451" i="152" s="1"/>
  <c r="X439" i="152"/>
  <c r="Y439" i="152" s="1"/>
  <c r="X427" i="152"/>
  <c r="Y427" i="152" s="1"/>
  <c r="X411" i="152"/>
  <c r="Y411" i="152" s="1"/>
  <c r="X399" i="152"/>
  <c r="Y399" i="152" s="1"/>
  <c r="X387" i="152"/>
  <c r="Y387" i="152" s="1"/>
  <c r="X379" i="152"/>
  <c r="Y379" i="152" s="1"/>
  <c r="X367" i="152"/>
  <c r="Y367" i="152" s="1"/>
  <c r="X355" i="152"/>
  <c r="Y355" i="152" s="1"/>
  <c r="X255" i="152"/>
  <c r="Y255" i="152" s="1"/>
  <c r="X562" i="152"/>
  <c r="Y562" i="152" s="1"/>
  <c r="X550" i="152"/>
  <c r="Y550" i="152" s="1"/>
  <c r="X542" i="152"/>
  <c r="Y542" i="152" s="1"/>
  <c r="X530" i="152"/>
  <c r="Y530" i="152" s="1"/>
  <c r="X518" i="152"/>
  <c r="Y518" i="152" s="1"/>
  <c r="X502" i="152"/>
  <c r="Y502" i="152" s="1"/>
  <c r="X494" i="152"/>
  <c r="Y494" i="152" s="1"/>
  <c r="X482" i="152"/>
  <c r="Y482" i="152" s="1"/>
  <c r="X474" i="152"/>
  <c r="Y474" i="152" s="1"/>
  <c r="X466" i="152"/>
  <c r="Y466" i="152" s="1"/>
  <c r="X450" i="152"/>
  <c r="Y450" i="152" s="1"/>
  <c r="X442" i="152"/>
  <c r="Y442" i="152" s="1"/>
  <c r="X430" i="152"/>
  <c r="Y430" i="152" s="1"/>
  <c r="X418" i="152"/>
  <c r="Y418" i="152" s="1"/>
  <c r="X406" i="152"/>
  <c r="Y406" i="152" s="1"/>
  <c r="X394" i="152"/>
  <c r="Y394" i="152" s="1"/>
  <c r="X386" i="152"/>
  <c r="Y386" i="152" s="1"/>
  <c r="X374" i="152"/>
  <c r="Y374" i="152" s="1"/>
  <c r="X366" i="152"/>
  <c r="Y366" i="152" s="1"/>
  <c r="X358" i="152"/>
  <c r="Y358" i="152" s="1"/>
  <c r="X346" i="152"/>
  <c r="Y346" i="152" s="1"/>
  <c r="X338" i="152"/>
  <c r="Y338" i="152" s="1"/>
  <c r="X330" i="152"/>
  <c r="Y330" i="152" s="1"/>
  <c r="X326" i="152"/>
  <c r="Y326" i="152" s="1"/>
  <c r="X318" i="152"/>
  <c r="Y318" i="152" s="1"/>
  <c r="X310" i="152"/>
  <c r="Y310" i="152" s="1"/>
  <c r="X302" i="152"/>
  <c r="Y302" i="152" s="1"/>
  <c r="X294" i="152"/>
  <c r="Y294" i="152" s="1"/>
  <c r="X286" i="152"/>
  <c r="Y286" i="152" s="1"/>
  <c r="X282" i="152"/>
  <c r="Y282" i="152" s="1"/>
  <c r="X274" i="152"/>
  <c r="Y274" i="152" s="1"/>
  <c r="X262" i="152"/>
  <c r="Y262" i="152" s="1"/>
  <c r="X250" i="152"/>
  <c r="Y250" i="152" s="1"/>
  <c r="X242" i="152"/>
  <c r="Y242" i="152" s="1"/>
  <c r="X234" i="152"/>
  <c r="Y234" i="152" s="1"/>
  <c r="X226" i="152"/>
  <c r="Y226" i="152" s="1"/>
  <c r="X214" i="152"/>
  <c r="Y214" i="152" s="1"/>
  <c r="X569" i="152"/>
  <c r="Y569" i="152" s="1"/>
  <c r="X565" i="152"/>
  <c r="Y565" i="152" s="1"/>
  <c r="X561" i="152"/>
  <c r="Y561" i="152" s="1"/>
  <c r="X557" i="152"/>
  <c r="Y557" i="152" s="1"/>
  <c r="X553" i="152"/>
  <c r="Y553" i="152" s="1"/>
  <c r="X549" i="152"/>
  <c r="Y549" i="152" s="1"/>
  <c r="X545" i="152"/>
  <c r="Y545" i="152" s="1"/>
  <c r="X541" i="152"/>
  <c r="Y541" i="152" s="1"/>
  <c r="X537" i="152"/>
  <c r="Y537" i="152" s="1"/>
  <c r="X533" i="152"/>
  <c r="Y533" i="152" s="1"/>
  <c r="X529" i="152"/>
  <c r="Y529" i="152" s="1"/>
  <c r="X525" i="152"/>
  <c r="Y525" i="152" s="1"/>
  <c r="X521" i="152"/>
  <c r="Y521" i="152" s="1"/>
  <c r="X517" i="152"/>
  <c r="Y517" i="152" s="1"/>
  <c r="X513" i="152"/>
  <c r="Y513" i="152" s="1"/>
  <c r="X509" i="152"/>
  <c r="Y509" i="152" s="1"/>
  <c r="X505" i="152"/>
  <c r="Y505" i="152" s="1"/>
  <c r="X501" i="152"/>
  <c r="Y501" i="152" s="1"/>
  <c r="X497" i="152"/>
  <c r="Y497" i="152" s="1"/>
  <c r="X493" i="152"/>
  <c r="Y493" i="152" s="1"/>
  <c r="X489" i="152"/>
  <c r="Y489" i="152" s="1"/>
  <c r="X485" i="152"/>
  <c r="Y485" i="152" s="1"/>
  <c r="X481" i="152"/>
  <c r="Y481" i="152" s="1"/>
  <c r="X477" i="152"/>
  <c r="Y477" i="152" s="1"/>
  <c r="X473" i="152"/>
  <c r="Y473" i="152" s="1"/>
  <c r="X469" i="152"/>
  <c r="Y469" i="152" s="1"/>
  <c r="X465" i="152"/>
  <c r="Y465" i="152" s="1"/>
  <c r="X461" i="152"/>
  <c r="Y461" i="152" s="1"/>
  <c r="X457" i="152"/>
  <c r="Y457" i="152" s="1"/>
  <c r="X453" i="152"/>
  <c r="Y453" i="152" s="1"/>
  <c r="X449" i="152"/>
  <c r="Y449" i="152" s="1"/>
  <c r="X445" i="152"/>
  <c r="Y445" i="152" s="1"/>
  <c r="X441" i="152"/>
  <c r="Y441" i="152" s="1"/>
  <c r="X437" i="152"/>
  <c r="Y437" i="152" s="1"/>
  <c r="X433" i="152"/>
  <c r="Y433" i="152" s="1"/>
  <c r="X429" i="152"/>
  <c r="Y429" i="152" s="1"/>
  <c r="X425" i="152"/>
  <c r="Y425" i="152" s="1"/>
  <c r="X421" i="152"/>
  <c r="Y421" i="152" s="1"/>
  <c r="X417" i="152"/>
  <c r="Y417" i="152" s="1"/>
  <c r="X413" i="152"/>
  <c r="Y413" i="152" s="1"/>
  <c r="X409" i="152"/>
  <c r="Y409" i="152" s="1"/>
  <c r="X405" i="152"/>
  <c r="Y405" i="152" s="1"/>
  <c r="X401" i="152"/>
  <c r="Y401" i="152" s="1"/>
  <c r="X397" i="152"/>
  <c r="Y397" i="152" s="1"/>
  <c r="X393" i="152"/>
  <c r="Y393" i="152" s="1"/>
  <c r="X389" i="152"/>
  <c r="Y389" i="152" s="1"/>
  <c r="X385" i="152"/>
  <c r="Y385" i="152" s="1"/>
  <c r="X381" i="152"/>
  <c r="Y381" i="152" s="1"/>
  <c r="X377" i="152"/>
  <c r="Y377" i="152" s="1"/>
  <c r="X373" i="152"/>
  <c r="Y373" i="152" s="1"/>
  <c r="X369" i="152"/>
  <c r="Y369" i="152" s="1"/>
  <c r="X365" i="152"/>
  <c r="Y365" i="152" s="1"/>
  <c r="X361" i="152"/>
  <c r="Y361" i="152" s="1"/>
  <c r="X357" i="152"/>
  <c r="Y357" i="152" s="1"/>
  <c r="X353" i="152"/>
  <c r="Y353" i="152" s="1"/>
  <c r="X349" i="152"/>
  <c r="Y349" i="152" s="1"/>
  <c r="X345" i="152"/>
  <c r="Y345" i="152" s="1"/>
  <c r="X341" i="152"/>
  <c r="Y341" i="152" s="1"/>
  <c r="X337" i="152"/>
  <c r="Y337" i="152" s="1"/>
  <c r="X333" i="152"/>
  <c r="Y333" i="152" s="1"/>
  <c r="X329" i="152"/>
  <c r="Y329" i="152" s="1"/>
  <c r="X325" i="152"/>
  <c r="Y325" i="152" s="1"/>
  <c r="X321" i="152"/>
  <c r="Y321" i="152" s="1"/>
  <c r="X317" i="152"/>
  <c r="Y317" i="152" s="1"/>
  <c r="X313" i="152"/>
  <c r="Y313" i="152" s="1"/>
  <c r="X309" i="152"/>
  <c r="Y309" i="152" s="1"/>
  <c r="X305" i="152"/>
  <c r="Y305" i="152" s="1"/>
  <c r="X301" i="152"/>
  <c r="Y301" i="152" s="1"/>
  <c r="X297" i="152"/>
  <c r="Y297" i="152" s="1"/>
  <c r="X293" i="152"/>
  <c r="Y293" i="152" s="1"/>
  <c r="X289" i="152"/>
  <c r="Y289" i="152" s="1"/>
  <c r="X285" i="152"/>
  <c r="Y285" i="152" s="1"/>
  <c r="X269" i="152"/>
  <c r="Y269" i="152" s="1"/>
  <c r="X237" i="152"/>
  <c r="Y237" i="152" s="1"/>
  <c r="X225" i="152"/>
  <c r="Y225" i="152" s="1"/>
  <c r="X205" i="152"/>
  <c r="Y205" i="152" s="1"/>
  <c r="X197" i="152"/>
  <c r="Y197" i="152" s="1"/>
  <c r="X173" i="152"/>
  <c r="Y173" i="152" s="1"/>
  <c r="X169" i="152"/>
  <c r="Y169" i="152" s="1"/>
  <c r="X109" i="152"/>
  <c r="Y109" i="152" s="1"/>
  <c r="X45" i="152"/>
  <c r="Y45" i="152" s="1"/>
  <c r="X563" i="152"/>
  <c r="Y563" i="152" s="1"/>
  <c r="X551" i="152"/>
  <c r="Y551" i="152" s="1"/>
  <c r="X539" i="152"/>
  <c r="Y539" i="152" s="1"/>
  <c r="X527" i="152"/>
  <c r="Y527" i="152" s="1"/>
  <c r="X515" i="152"/>
  <c r="Y515" i="152" s="1"/>
  <c r="X499" i="152"/>
  <c r="Y499" i="152" s="1"/>
  <c r="X487" i="152"/>
  <c r="Y487" i="152" s="1"/>
  <c r="X475" i="152"/>
  <c r="Y475" i="152" s="1"/>
  <c r="X463" i="152"/>
  <c r="Y463" i="152" s="1"/>
  <c r="X455" i="152"/>
  <c r="Y455" i="152" s="1"/>
  <c r="X447" i="152"/>
  <c r="Y447" i="152" s="1"/>
  <c r="X431" i="152"/>
  <c r="Y431" i="152" s="1"/>
  <c r="X419" i="152"/>
  <c r="Y419" i="152" s="1"/>
  <c r="X407" i="152"/>
  <c r="Y407" i="152" s="1"/>
  <c r="X395" i="152"/>
  <c r="Y395" i="152" s="1"/>
  <c r="X383" i="152"/>
  <c r="Y383" i="152" s="1"/>
  <c r="X371" i="152"/>
  <c r="Y371" i="152" s="1"/>
  <c r="X363" i="152"/>
  <c r="Y363" i="152" s="1"/>
  <c r="X327" i="152"/>
  <c r="Y327" i="152" s="1"/>
  <c r="X291" i="152"/>
  <c r="Y291" i="152" s="1"/>
  <c r="X195" i="152"/>
  <c r="Y195" i="152" s="1"/>
  <c r="X131" i="152"/>
  <c r="Y131" i="152" s="1"/>
  <c r="X67" i="152"/>
  <c r="Y67" i="152" s="1"/>
  <c r="X554" i="152"/>
  <c r="Y554" i="152" s="1"/>
  <c r="X538" i="152"/>
  <c r="Y538" i="152" s="1"/>
  <c r="X526" i="152"/>
  <c r="Y526" i="152" s="1"/>
  <c r="X514" i="152"/>
  <c r="Y514" i="152" s="1"/>
  <c r="X510" i="152"/>
  <c r="Y510" i="152" s="1"/>
  <c r="X490" i="152"/>
  <c r="Y490" i="152" s="1"/>
  <c r="X478" i="152"/>
  <c r="Y478" i="152" s="1"/>
  <c r="X462" i="152"/>
  <c r="Y462" i="152" s="1"/>
  <c r="X454" i="152"/>
  <c r="Y454" i="152" s="1"/>
  <c r="X434" i="152"/>
  <c r="Y434" i="152" s="1"/>
  <c r="X422" i="152"/>
  <c r="Y422" i="152" s="1"/>
  <c r="X410" i="152"/>
  <c r="Y410" i="152" s="1"/>
  <c r="X382" i="152"/>
  <c r="Y382" i="152" s="1"/>
  <c r="X564" i="152"/>
  <c r="Y564" i="152" s="1"/>
  <c r="X560" i="152"/>
  <c r="Y560" i="152" s="1"/>
  <c r="X556" i="152"/>
  <c r="Y556" i="152" s="1"/>
  <c r="X552" i="152"/>
  <c r="Y552" i="152" s="1"/>
  <c r="X548" i="152"/>
  <c r="Y548" i="152" s="1"/>
  <c r="X544" i="152"/>
  <c r="Y544" i="152" s="1"/>
  <c r="X540" i="152"/>
  <c r="Y540" i="152" s="1"/>
  <c r="X536" i="152"/>
  <c r="Y536" i="152" s="1"/>
  <c r="X532" i="152"/>
  <c r="Y532" i="152" s="1"/>
  <c r="X528" i="152"/>
  <c r="Y528" i="152" s="1"/>
  <c r="X524" i="152"/>
  <c r="Y524" i="152" s="1"/>
  <c r="X520" i="152"/>
  <c r="Y520" i="152" s="1"/>
  <c r="X516" i="152"/>
  <c r="Y516" i="152" s="1"/>
  <c r="X512" i="152"/>
  <c r="Y512" i="152" s="1"/>
  <c r="X508" i="152"/>
  <c r="Y508" i="152" s="1"/>
  <c r="X504" i="152"/>
  <c r="Y504" i="152" s="1"/>
  <c r="X500" i="152"/>
  <c r="Y500" i="152" s="1"/>
  <c r="X496" i="152"/>
  <c r="Y496" i="152" s="1"/>
  <c r="X492" i="152"/>
  <c r="Y492" i="152" s="1"/>
  <c r="X488" i="152"/>
  <c r="Y488" i="152" s="1"/>
  <c r="X484" i="152"/>
  <c r="Y484" i="152" s="1"/>
  <c r="X480" i="152"/>
  <c r="Y480" i="152" s="1"/>
  <c r="X476" i="152"/>
  <c r="Y476" i="152" s="1"/>
  <c r="X472" i="152"/>
  <c r="Y472" i="152" s="1"/>
  <c r="X468" i="152"/>
  <c r="Y468" i="152" s="1"/>
  <c r="X464" i="152"/>
  <c r="Y464" i="152" s="1"/>
  <c r="X460" i="152"/>
  <c r="Y460" i="152" s="1"/>
  <c r="X456" i="152"/>
  <c r="Y456" i="152" s="1"/>
  <c r="X452" i="152"/>
  <c r="Y452" i="152" s="1"/>
  <c r="X448" i="152"/>
  <c r="Y448" i="152" s="1"/>
  <c r="X444" i="152"/>
  <c r="Y444" i="152" s="1"/>
  <c r="X440" i="152"/>
  <c r="Y440" i="152" s="1"/>
  <c r="X436" i="152"/>
  <c r="Y436" i="152" s="1"/>
  <c r="X432" i="152"/>
  <c r="Y432" i="152" s="1"/>
  <c r="X428" i="152"/>
  <c r="Y428" i="152" s="1"/>
  <c r="X424" i="152"/>
  <c r="Y424" i="152" s="1"/>
  <c r="X420" i="152"/>
  <c r="Y420" i="152" s="1"/>
  <c r="X416" i="152"/>
  <c r="Y416" i="152" s="1"/>
  <c r="X412" i="152"/>
  <c r="Y412" i="152" s="1"/>
  <c r="X408" i="152"/>
  <c r="Y408" i="152" s="1"/>
  <c r="X404" i="152"/>
  <c r="Y404" i="152" s="1"/>
  <c r="X400" i="152"/>
  <c r="Y400" i="152" s="1"/>
  <c r="X396" i="152"/>
  <c r="Y396" i="152" s="1"/>
  <c r="X392" i="152"/>
  <c r="Y392" i="152" s="1"/>
  <c r="X388" i="152"/>
  <c r="Y388" i="152" s="1"/>
  <c r="X384" i="152"/>
  <c r="Y384" i="152" s="1"/>
  <c r="X380" i="152"/>
  <c r="Y380" i="152" s="1"/>
  <c r="X376" i="152"/>
  <c r="Y376" i="152" s="1"/>
  <c r="X372" i="152"/>
  <c r="Y372" i="152" s="1"/>
  <c r="X368" i="152"/>
  <c r="Y368" i="152" s="1"/>
  <c r="X364" i="152"/>
  <c r="Y364" i="152" s="1"/>
  <c r="X360" i="152"/>
  <c r="Y360" i="152" s="1"/>
  <c r="X356" i="152"/>
  <c r="Y356" i="152" s="1"/>
  <c r="X348" i="152"/>
  <c r="Y348" i="152" s="1"/>
  <c r="X340" i="152"/>
  <c r="Y340" i="152" s="1"/>
  <c r="X312" i="152"/>
  <c r="Y312" i="152" s="1"/>
  <c r="X284" i="152"/>
  <c r="Y284" i="152" s="1"/>
  <c r="X276" i="152"/>
  <c r="Y276" i="152" s="1"/>
  <c r="X248" i="152"/>
  <c r="Y248" i="152" s="1"/>
  <c r="X216" i="152"/>
  <c r="Y216" i="152" s="1"/>
  <c r="X152" i="152"/>
  <c r="Y152" i="152" s="1"/>
  <c r="X140" i="152"/>
  <c r="Y140" i="152" s="1"/>
  <c r="X112" i="152"/>
  <c r="Y112" i="152" s="1"/>
  <c r="X88" i="152"/>
  <c r="Y88" i="152" s="1"/>
  <c r="X84" i="152"/>
  <c r="Y84" i="152" s="1"/>
  <c r="X336" i="152"/>
  <c r="Y336" i="152" s="1"/>
  <c r="X324" i="152"/>
  <c r="Y324" i="152" s="1"/>
  <c r="X288" i="152"/>
  <c r="Y288" i="152" s="1"/>
  <c r="X260" i="152"/>
  <c r="Y260" i="152" s="1"/>
  <c r="X252" i="152"/>
  <c r="Y252" i="152" s="1"/>
  <c r="X236" i="152"/>
  <c r="Y236" i="152" s="1"/>
  <c r="X224" i="152"/>
  <c r="Y224" i="152" s="1"/>
  <c r="X212" i="152"/>
  <c r="Y212" i="152" s="1"/>
  <c r="X204" i="152"/>
  <c r="Y204" i="152" s="1"/>
  <c r="X196" i="152"/>
  <c r="Y196" i="152" s="1"/>
  <c r="X184" i="152"/>
  <c r="Y184" i="152" s="1"/>
  <c r="X164" i="152"/>
  <c r="Y164" i="152" s="1"/>
  <c r="X156" i="152"/>
  <c r="Y156" i="152" s="1"/>
  <c r="X144" i="152"/>
  <c r="Y144" i="152" s="1"/>
  <c r="X132" i="152"/>
  <c r="Y132" i="152" s="1"/>
  <c r="X104" i="152"/>
  <c r="Y104" i="152" s="1"/>
  <c r="X281" i="152"/>
  <c r="Y281" i="152" s="1"/>
  <c r="X277" i="152"/>
  <c r="Y277" i="152" s="1"/>
  <c r="X273" i="152"/>
  <c r="Y273" i="152" s="1"/>
  <c r="X265" i="152"/>
  <c r="Y265" i="152" s="1"/>
  <c r="X261" i="152"/>
  <c r="Y261" i="152" s="1"/>
  <c r="X257" i="152"/>
  <c r="Y257" i="152" s="1"/>
  <c r="X253" i="152"/>
  <c r="Y253" i="152" s="1"/>
  <c r="X249" i="152"/>
  <c r="Y249" i="152" s="1"/>
  <c r="X245" i="152"/>
  <c r="Y245" i="152" s="1"/>
  <c r="X241" i="152"/>
  <c r="Y241" i="152" s="1"/>
  <c r="X233" i="152"/>
  <c r="Y233" i="152" s="1"/>
  <c r="X229" i="152"/>
  <c r="Y229" i="152" s="1"/>
  <c r="X221" i="152"/>
  <c r="Y221" i="152" s="1"/>
  <c r="X217" i="152"/>
  <c r="Y217" i="152" s="1"/>
  <c r="X213" i="152"/>
  <c r="Y213" i="152" s="1"/>
  <c r="X209" i="152"/>
  <c r="Y209" i="152" s="1"/>
  <c r="X201" i="152"/>
  <c r="Y201" i="152" s="1"/>
  <c r="X193" i="152"/>
  <c r="Y193" i="152" s="1"/>
  <c r="X189" i="152"/>
  <c r="Y189" i="152" s="1"/>
  <c r="X185" i="152"/>
  <c r="Y185" i="152" s="1"/>
  <c r="X181" i="152"/>
  <c r="Y181" i="152" s="1"/>
  <c r="X177" i="152"/>
  <c r="Y177" i="152" s="1"/>
  <c r="X165" i="152"/>
  <c r="Y165" i="152" s="1"/>
  <c r="X161" i="152"/>
  <c r="Y161" i="152" s="1"/>
  <c r="X157" i="152"/>
  <c r="Y157" i="152" s="1"/>
  <c r="X153" i="152"/>
  <c r="Y153" i="152" s="1"/>
  <c r="X149" i="152"/>
  <c r="Y149" i="152" s="1"/>
  <c r="X145" i="152"/>
  <c r="Y145" i="152" s="1"/>
  <c r="X141" i="152"/>
  <c r="Y141" i="152" s="1"/>
  <c r="X137" i="152"/>
  <c r="Y137" i="152" s="1"/>
  <c r="X133" i="152"/>
  <c r="Y133" i="152" s="1"/>
  <c r="X129" i="152"/>
  <c r="Y129" i="152" s="1"/>
  <c r="X125" i="152"/>
  <c r="Y125" i="152" s="1"/>
  <c r="X121" i="152"/>
  <c r="Y121" i="152" s="1"/>
  <c r="X117" i="152"/>
  <c r="Y117" i="152" s="1"/>
  <c r="X113" i="152"/>
  <c r="Y113" i="152" s="1"/>
  <c r="X105" i="152"/>
  <c r="Y105" i="152" s="1"/>
  <c r="X101" i="152"/>
  <c r="Y101" i="152" s="1"/>
  <c r="X97" i="152"/>
  <c r="Y97" i="152" s="1"/>
  <c r="X93" i="152"/>
  <c r="Y93" i="152" s="1"/>
  <c r="X89" i="152"/>
  <c r="Y89" i="152" s="1"/>
  <c r="X85" i="152"/>
  <c r="Y85" i="152" s="1"/>
  <c r="X81" i="152"/>
  <c r="Y81" i="152" s="1"/>
  <c r="X77" i="152"/>
  <c r="Y77" i="152" s="1"/>
  <c r="X73" i="152"/>
  <c r="Y73" i="152" s="1"/>
  <c r="X69" i="152"/>
  <c r="Y69" i="152" s="1"/>
  <c r="X65" i="152"/>
  <c r="Y65" i="152" s="1"/>
  <c r="X61" i="152"/>
  <c r="Y61" i="152" s="1"/>
  <c r="X57" i="152"/>
  <c r="Y57" i="152" s="1"/>
  <c r="X53" i="152"/>
  <c r="Y53" i="152" s="1"/>
  <c r="X49" i="152"/>
  <c r="Y49" i="152" s="1"/>
  <c r="X41" i="152"/>
  <c r="Y41" i="152" s="1"/>
  <c r="X37" i="152"/>
  <c r="Y37" i="152" s="1"/>
  <c r="X33" i="152"/>
  <c r="Y33" i="152" s="1"/>
  <c r="X29" i="152"/>
  <c r="Y29" i="152" s="1"/>
  <c r="X328" i="152"/>
  <c r="Y328" i="152" s="1"/>
  <c r="X292" i="152"/>
  <c r="Y292" i="152" s="1"/>
  <c r="X272" i="152"/>
  <c r="Y272" i="152" s="1"/>
  <c r="X264" i="152"/>
  <c r="Y264" i="152" s="1"/>
  <c r="X256" i="152"/>
  <c r="Y256" i="152" s="1"/>
  <c r="X232" i="152"/>
  <c r="Y232" i="152" s="1"/>
  <c r="X220" i="152"/>
  <c r="Y220" i="152" s="1"/>
  <c r="X208" i="152"/>
  <c r="Y208" i="152" s="1"/>
  <c r="X200" i="152"/>
  <c r="Y200" i="152" s="1"/>
  <c r="X192" i="152"/>
  <c r="Y192" i="152" s="1"/>
  <c r="X180" i="152"/>
  <c r="Y180" i="152" s="1"/>
  <c r="X172" i="152"/>
  <c r="Y172" i="152" s="1"/>
  <c r="X160" i="152"/>
  <c r="Y160" i="152" s="1"/>
  <c r="X136" i="152"/>
  <c r="Y136" i="152" s="1"/>
  <c r="X124" i="152"/>
  <c r="Y124" i="152" s="1"/>
  <c r="X100" i="152"/>
  <c r="Y100" i="152" s="1"/>
  <c r="X96" i="152"/>
  <c r="Y96" i="152" s="1"/>
  <c r="X64" i="152"/>
  <c r="Y64" i="152" s="1"/>
  <c r="X44" i="152"/>
  <c r="Y44" i="152" s="1"/>
  <c r="X36" i="152"/>
  <c r="Y36" i="152" s="1"/>
  <c r="X270" i="152"/>
  <c r="Y270" i="152" s="1"/>
  <c r="X254" i="152"/>
  <c r="Y254" i="152" s="1"/>
  <c r="X238" i="152"/>
  <c r="Y238" i="152" s="1"/>
  <c r="X222" i="152"/>
  <c r="Y222" i="152" s="1"/>
  <c r="X206" i="152"/>
  <c r="Y206" i="152" s="1"/>
  <c r="X190" i="152"/>
  <c r="Y190" i="152" s="1"/>
  <c r="X174" i="152"/>
  <c r="Y174" i="152" s="1"/>
  <c r="X158" i="152"/>
  <c r="Y158" i="152" s="1"/>
  <c r="X142" i="152"/>
  <c r="Y142" i="152" s="1"/>
  <c r="X126" i="152"/>
  <c r="Y126" i="152" s="1"/>
  <c r="X110" i="152"/>
  <c r="Y110" i="152" s="1"/>
  <c r="X94" i="152"/>
  <c r="Y94" i="152" s="1"/>
  <c r="X78" i="152"/>
  <c r="Y78" i="152" s="1"/>
  <c r="X62" i="152"/>
  <c r="Y62" i="152" s="1"/>
  <c r="X46" i="152"/>
  <c r="Y46" i="152" s="1"/>
  <c r="X30" i="152"/>
  <c r="Y30" i="152" s="1"/>
  <c r="X344" i="152"/>
  <c r="Y344" i="152" s="1"/>
  <c r="X332" i="152"/>
  <c r="Y332" i="152" s="1"/>
  <c r="X320" i="152"/>
  <c r="Y320" i="152" s="1"/>
  <c r="X304" i="152"/>
  <c r="Y304" i="152" s="1"/>
  <c r="X296" i="152"/>
  <c r="Y296" i="152" s="1"/>
  <c r="X280" i="152"/>
  <c r="Y280" i="152" s="1"/>
  <c r="X268" i="152"/>
  <c r="Y268" i="152" s="1"/>
  <c r="X244" i="152"/>
  <c r="Y244" i="152" s="1"/>
  <c r="X228" i="152"/>
  <c r="Y228" i="152" s="1"/>
  <c r="X188" i="152"/>
  <c r="Y188" i="152" s="1"/>
  <c r="X176" i="152"/>
  <c r="Y176" i="152" s="1"/>
  <c r="X168" i="152"/>
  <c r="Y168" i="152" s="1"/>
  <c r="X148" i="152"/>
  <c r="Y148" i="152" s="1"/>
  <c r="X128" i="152"/>
  <c r="Y128" i="152" s="1"/>
  <c r="X120" i="152"/>
  <c r="Y120" i="152" s="1"/>
  <c r="X116" i="152"/>
  <c r="Y116" i="152" s="1"/>
  <c r="X108" i="152"/>
  <c r="Y108" i="152" s="1"/>
  <c r="X92" i="152"/>
  <c r="Y92" i="152" s="1"/>
  <c r="X80" i="152"/>
  <c r="Y80" i="152" s="1"/>
  <c r="X72" i="152"/>
  <c r="Y72" i="152" s="1"/>
  <c r="X60" i="152"/>
  <c r="Y60" i="152" s="1"/>
  <c r="X52" i="152"/>
  <c r="Y52" i="152" s="1"/>
  <c r="X40" i="152"/>
  <c r="Y40" i="152" s="1"/>
  <c r="X32" i="152"/>
  <c r="Y32" i="152" s="1"/>
  <c r="X275" i="152"/>
  <c r="Y275" i="152" s="1"/>
  <c r="X267" i="152"/>
  <c r="Y267" i="152" s="1"/>
  <c r="X259" i="152"/>
  <c r="Y259" i="152" s="1"/>
  <c r="X247" i="152"/>
  <c r="Y247" i="152" s="1"/>
  <c r="X235" i="152"/>
  <c r="Y235" i="152" s="1"/>
  <c r="X223" i="152"/>
  <c r="Y223" i="152" s="1"/>
  <c r="X219" i="152"/>
  <c r="Y219" i="152" s="1"/>
  <c r="X211" i="152"/>
  <c r="Y211" i="152" s="1"/>
  <c r="X203" i="152"/>
  <c r="Y203" i="152" s="1"/>
  <c r="X187" i="152"/>
  <c r="Y187" i="152" s="1"/>
  <c r="X175" i="152"/>
  <c r="Y175" i="152" s="1"/>
  <c r="X167" i="152"/>
  <c r="Y167" i="152" s="1"/>
  <c r="X159" i="152"/>
  <c r="Y159" i="152" s="1"/>
  <c r="X155" i="152"/>
  <c r="Y155" i="152" s="1"/>
  <c r="X151" i="152"/>
  <c r="Y151" i="152" s="1"/>
  <c r="X143" i="152"/>
  <c r="Y143" i="152" s="1"/>
  <c r="X139" i="152"/>
  <c r="Y139" i="152" s="1"/>
  <c r="X135" i="152"/>
  <c r="Y135" i="152" s="1"/>
  <c r="X127" i="152"/>
  <c r="Y127" i="152" s="1"/>
  <c r="X123" i="152"/>
  <c r="Y123" i="152" s="1"/>
  <c r="X119" i="152"/>
  <c r="Y119" i="152" s="1"/>
  <c r="X115" i="152"/>
  <c r="Y115" i="152" s="1"/>
  <c r="X111" i="152"/>
  <c r="Y111" i="152" s="1"/>
  <c r="X107" i="152"/>
  <c r="Y107" i="152" s="1"/>
  <c r="X103" i="152"/>
  <c r="Y103" i="152" s="1"/>
  <c r="X99" i="152"/>
  <c r="Y99" i="152" s="1"/>
  <c r="X95" i="152"/>
  <c r="Y95" i="152" s="1"/>
  <c r="X91" i="152"/>
  <c r="Y91" i="152" s="1"/>
  <c r="X87" i="152"/>
  <c r="Y87" i="152" s="1"/>
  <c r="X83" i="152"/>
  <c r="Y83" i="152" s="1"/>
  <c r="X79" i="152"/>
  <c r="Y79" i="152" s="1"/>
  <c r="X75" i="152"/>
  <c r="Y75" i="152" s="1"/>
  <c r="X71" i="152"/>
  <c r="Y71" i="152" s="1"/>
  <c r="X63" i="152"/>
  <c r="Y63" i="152" s="1"/>
  <c r="X59" i="152"/>
  <c r="Y59" i="152" s="1"/>
  <c r="X55" i="152"/>
  <c r="Y55" i="152" s="1"/>
  <c r="X51" i="152"/>
  <c r="Y51" i="152" s="1"/>
  <c r="X47" i="152"/>
  <c r="Y47" i="152" s="1"/>
  <c r="X43" i="152"/>
  <c r="Y43" i="152" s="1"/>
  <c r="X39" i="152"/>
  <c r="Y39" i="152" s="1"/>
  <c r="X35" i="152"/>
  <c r="Y35" i="152" s="1"/>
  <c r="X31" i="152"/>
  <c r="Y31" i="152" s="1"/>
  <c r="X27" i="152"/>
  <c r="Y27" i="152" s="1"/>
  <c r="X352" i="152"/>
  <c r="Y352" i="152" s="1"/>
  <c r="X316" i="152"/>
  <c r="Y316" i="152" s="1"/>
  <c r="X308" i="152"/>
  <c r="Y308" i="152" s="1"/>
  <c r="X300" i="152"/>
  <c r="Y300" i="152" s="1"/>
  <c r="X240" i="152"/>
  <c r="Y240" i="152" s="1"/>
  <c r="X68" i="152"/>
  <c r="Y68" i="152" s="1"/>
  <c r="X56" i="152"/>
  <c r="Y56" i="152" s="1"/>
  <c r="X48" i="152"/>
  <c r="Y48" i="152" s="1"/>
  <c r="X28" i="152"/>
  <c r="Y28" i="152" s="1"/>
  <c r="X351" i="152"/>
  <c r="Y351" i="152" s="1"/>
  <c r="X347" i="152"/>
  <c r="Y347" i="152" s="1"/>
  <c r="X343" i="152"/>
  <c r="Y343" i="152" s="1"/>
  <c r="X339" i="152"/>
  <c r="Y339" i="152" s="1"/>
  <c r="X335" i="152"/>
  <c r="Y335" i="152" s="1"/>
  <c r="X331" i="152"/>
  <c r="Y331" i="152" s="1"/>
  <c r="X323" i="152"/>
  <c r="Y323" i="152" s="1"/>
  <c r="X315" i="152"/>
  <c r="Y315" i="152" s="1"/>
  <c r="X311" i="152"/>
  <c r="Y311" i="152" s="1"/>
  <c r="X307" i="152"/>
  <c r="Y307" i="152" s="1"/>
  <c r="X303" i="152"/>
  <c r="Y303" i="152" s="1"/>
  <c r="X299" i="152"/>
  <c r="Y299" i="152" s="1"/>
  <c r="X295" i="152"/>
  <c r="Y295" i="152" s="1"/>
  <c r="X287" i="152"/>
  <c r="Y287" i="152" s="1"/>
  <c r="X283" i="152"/>
  <c r="Y283" i="152" s="1"/>
  <c r="X279" i="152"/>
  <c r="Y279" i="152" s="1"/>
  <c r="X271" i="152"/>
  <c r="Y271" i="152" s="1"/>
  <c r="X251" i="152"/>
  <c r="Y251" i="152" s="1"/>
  <c r="X243" i="152"/>
  <c r="Y243" i="152" s="1"/>
  <c r="X239" i="152"/>
  <c r="Y239" i="152" s="1"/>
  <c r="X231" i="152"/>
  <c r="Y231" i="152" s="1"/>
  <c r="X215" i="152"/>
  <c r="Y215" i="152" s="1"/>
  <c r="X207" i="152"/>
  <c r="Y207" i="152" s="1"/>
  <c r="X199" i="152"/>
  <c r="Y199" i="152" s="1"/>
  <c r="X191" i="152"/>
  <c r="Y191" i="152" s="1"/>
  <c r="X183" i="152"/>
  <c r="Y183" i="152" s="1"/>
  <c r="X179" i="152"/>
  <c r="Y179" i="152" s="1"/>
  <c r="X171" i="152"/>
  <c r="Y171" i="152" s="1"/>
  <c r="X163" i="152"/>
  <c r="Y163" i="152" s="1"/>
  <c r="X147" i="152"/>
  <c r="Y147" i="152" s="1"/>
  <c r="Q15" i="152"/>
  <c r="R15" i="152" s="1"/>
  <c r="V15" i="152" s="1"/>
  <c r="Q16" i="152"/>
  <c r="R16" i="152" s="1"/>
  <c r="V16" i="152" s="1"/>
  <c r="Q17" i="152"/>
  <c r="R17" i="152" s="1"/>
  <c r="V17" i="152" s="1"/>
  <c r="Q18" i="152"/>
  <c r="R18" i="152" s="1"/>
  <c r="V18" i="152" s="1"/>
  <c r="Q19" i="152"/>
  <c r="R19" i="152" s="1"/>
  <c r="V19" i="152" s="1"/>
  <c r="Q20" i="152"/>
  <c r="R20" i="152" s="1"/>
  <c r="V20" i="152" s="1"/>
  <c r="Q21" i="152"/>
  <c r="R21" i="152" s="1"/>
  <c r="V21" i="152" s="1"/>
  <c r="Q22" i="152"/>
  <c r="R22" i="152" s="1"/>
  <c r="V22" i="152" s="1"/>
  <c r="Q23" i="152"/>
  <c r="R23" i="152" s="1"/>
  <c r="V23" i="152" s="1"/>
  <c r="Q24" i="152"/>
  <c r="R24" i="152" s="1"/>
  <c r="V24" i="152" s="1"/>
  <c r="Q25" i="152"/>
  <c r="R25" i="152" s="1"/>
  <c r="V25" i="152" s="1"/>
  <c r="Q26" i="152"/>
  <c r="R26" i="152" s="1"/>
  <c r="V26" i="152" s="1"/>
  <c r="K581" i="17"/>
  <c r="V575" i="152" l="1"/>
  <c r="X575" i="152" s="1"/>
  <c r="Y575" i="152" s="1"/>
  <c r="V577" i="152"/>
  <c r="V576" i="152"/>
  <c r="Z345" i="152"/>
  <c r="Z312" i="152"/>
  <c r="Z297" i="152"/>
  <c r="Z334" i="152"/>
  <c r="Z41" i="152"/>
  <c r="Z105" i="152"/>
  <c r="Z121" i="152"/>
  <c r="Z92" i="152"/>
  <c r="Z168" i="152"/>
  <c r="Z228" i="152"/>
  <c r="Z190" i="152"/>
  <c r="Z76" i="152"/>
  <c r="Z104" i="152"/>
  <c r="Z494" i="152"/>
  <c r="Z300" i="152"/>
  <c r="Z108" i="152"/>
  <c r="Z296" i="152"/>
  <c r="Z332" i="152"/>
  <c r="Z174" i="152"/>
  <c r="Z206" i="152"/>
  <c r="Z254" i="152"/>
  <c r="Z132" i="152"/>
  <c r="Z409" i="152"/>
  <c r="Z148" i="152"/>
  <c r="Z172" i="152"/>
  <c r="Z200" i="152"/>
  <c r="Z292" i="152"/>
  <c r="Z184" i="152"/>
  <c r="Z260" i="152"/>
  <c r="Z473" i="152"/>
  <c r="Z451" i="152"/>
  <c r="Z162" i="152"/>
  <c r="Z142" i="152"/>
  <c r="Z44" i="152"/>
  <c r="Z77" i="152"/>
  <c r="Z89" i="152"/>
  <c r="Z204" i="152"/>
  <c r="Z236" i="152"/>
  <c r="Z276" i="152"/>
  <c r="Z169" i="152"/>
  <c r="Z313" i="152"/>
  <c r="Z425" i="152"/>
  <c r="Z366" i="152"/>
  <c r="Z446" i="152"/>
  <c r="Z28" i="152"/>
  <c r="Z68" i="152"/>
  <c r="Z40" i="152"/>
  <c r="Z72" i="152"/>
  <c r="Z120" i="152"/>
  <c r="Z268" i="152"/>
  <c r="Z62" i="152"/>
  <c r="Z36" i="152"/>
  <c r="Z100" i="152"/>
  <c r="Z220" i="152"/>
  <c r="Z264" i="152"/>
  <c r="Z217" i="152"/>
  <c r="Z156" i="152"/>
  <c r="Z324" i="152"/>
  <c r="Z348" i="152"/>
  <c r="Z478" i="152"/>
  <c r="Z371" i="152"/>
  <c r="Z499" i="152"/>
  <c r="Z393" i="152"/>
  <c r="Z489" i="152"/>
  <c r="Z438" i="152"/>
  <c r="Z403" i="152"/>
  <c r="Z435" i="152"/>
  <c r="Z56" i="152"/>
  <c r="Z78" i="152"/>
  <c r="Z126" i="152"/>
  <c r="Z238" i="152"/>
  <c r="Z136" i="152"/>
  <c r="Z232" i="152"/>
  <c r="Z328" i="152"/>
  <c r="Z153" i="152"/>
  <c r="Z249" i="152"/>
  <c r="Z164" i="152"/>
  <c r="Z196" i="152"/>
  <c r="Z212" i="152"/>
  <c r="Z84" i="152"/>
  <c r="Z140" i="152"/>
  <c r="Z248" i="152"/>
  <c r="Z284" i="152"/>
  <c r="Z340" i="152"/>
  <c r="Z382" i="152"/>
  <c r="Z551" i="152"/>
  <c r="Z361" i="152"/>
  <c r="Z457" i="152"/>
  <c r="Z302" i="152"/>
  <c r="Z430" i="152"/>
  <c r="Z387" i="152"/>
  <c r="Z467" i="152"/>
  <c r="Z414" i="152"/>
  <c r="X20" i="152"/>
  <c r="Y20" i="152" s="1"/>
  <c r="X23" i="152"/>
  <c r="Y23" i="152" s="1"/>
  <c r="X19" i="152"/>
  <c r="Y19" i="152" s="1"/>
  <c r="X15" i="152"/>
  <c r="Y15" i="152" s="1"/>
  <c r="Z163" i="152"/>
  <c r="Z179" i="152"/>
  <c r="Z191" i="152"/>
  <c r="Z207" i="152"/>
  <c r="Z231" i="152"/>
  <c r="Z243" i="152"/>
  <c r="Z271" i="152"/>
  <c r="Z283" i="152"/>
  <c r="Z295" i="152"/>
  <c r="Z303" i="152"/>
  <c r="Z311" i="152"/>
  <c r="Z323" i="152"/>
  <c r="Z335" i="152"/>
  <c r="Z343" i="152"/>
  <c r="Z351" i="152"/>
  <c r="Z48" i="152"/>
  <c r="Z316" i="152"/>
  <c r="Z27" i="152"/>
  <c r="Z35" i="152"/>
  <c r="Z43" i="152"/>
  <c r="Z51" i="152"/>
  <c r="Z59" i="152"/>
  <c r="Z71" i="152"/>
  <c r="Z79" i="152"/>
  <c r="Z87" i="152"/>
  <c r="Z95" i="152"/>
  <c r="Z103" i="152"/>
  <c r="Z111" i="152"/>
  <c r="Z119" i="152"/>
  <c r="Z127" i="152"/>
  <c r="Z139" i="152"/>
  <c r="Z151" i="152"/>
  <c r="Z159" i="152"/>
  <c r="Z175" i="152"/>
  <c r="Z203" i="152"/>
  <c r="Z219" i="152"/>
  <c r="Z235" i="152"/>
  <c r="Z259" i="152"/>
  <c r="Z275" i="152"/>
  <c r="Z60" i="152"/>
  <c r="Z80" i="152"/>
  <c r="Z176" i="152"/>
  <c r="Z320" i="152"/>
  <c r="Z344" i="152"/>
  <c r="Z46" i="152"/>
  <c r="Z110" i="152"/>
  <c r="Z270" i="152"/>
  <c r="Z192" i="152"/>
  <c r="Z208" i="152"/>
  <c r="Z29" i="152"/>
  <c r="Z37" i="152"/>
  <c r="Z49" i="152"/>
  <c r="Z57" i="152"/>
  <c r="Z65" i="152"/>
  <c r="Z73" i="152"/>
  <c r="Z81" i="152"/>
  <c r="Z97" i="152"/>
  <c r="Z117" i="152"/>
  <c r="Z125" i="152"/>
  <c r="Z133" i="152"/>
  <c r="Z141" i="152"/>
  <c r="Z149" i="152"/>
  <c r="Z157" i="152"/>
  <c r="Z165" i="152"/>
  <c r="Z181" i="152"/>
  <c r="Z189" i="152"/>
  <c r="Z201" i="152"/>
  <c r="Z213" i="152"/>
  <c r="Z221" i="152"/>
  <c r="Z233" i="152"/>
  <c r="Z245" i="152"/>
  <c r="Z253" i="152"/>
  <c r="Z261" i="152"/>
  <c r="Z273" i="152"/>
  <c r="Z281" i="152"/>
  <c r="Z224" i="152"/>
  <c r="Z252" i="152"/>
  <c r="Z288" i="152"/>
  <c r="Z336" i="152"/>
  <c r="Z88" i="152"/>
  <c r="Z216" i="152"/>
  <c r="Z360" i="152"/>
  <c r="Z368" i="152"/>
  <c r="Z376" i="152"/>
  <c r="Z384" i="152"/>
  <c r="Z392" i="152"/>
  <c r="Z400" i="152"/>
  <c r="Z408" i="152"/>
  <c r="Z416" i="152"/>
  <c r="Z424" i="152"/>
  <c r="Z432" i="152"/>
  <c r="Z440" i="152"/>
  <c r="Z448" i="152"/>
  <c r="Z456" i="152"/>
  <c r="Z464" i="152"/>
  <c r="Z472" i="152"/>
  <c r="Z480" i="152"/>
  <c r="Z488" i="152"/>
  <c r="Z496" i="152"/>
  <c r="Z504" i="152"/>
  <c r="Z512" i="152"/>
  <c r="Z520" i="152"/>
  <c r="Z528" i="152"/>
  <c r="Z536" i="152"/>
  <c r="Z544" i="152"/>
  <c r="Z552" i="152"/>
  <c r="Z560" i="152"/>
  <c r="Z568" i="152"/>
  <c r="Z410" i="152"/>
  <c r="Z434" i="152"/>
  <c r="Z462" i="152"/>
  <c r="Z490" i="152"/>
  <c r="Z514" i="152"/>
  <c r="Z538" i="152"/>
  <c r="Z566" i="152"/>
  <c r="Z67" i="152"/>
  <c r="Z195" i="152"/>
  <c r="Z327" i="152"/>
  <c r="Z395" i="152"/>
  <c r="Z419" i="152"/>
  <c r="Z447" i="152"/>
  <c r="Z463" i="152"/>
  <c r="Z487" i="152"/>
  <c r="Z515" i="152"/>
  <c r="Z539" i="152"/>
  <c r="Z563" i="152"/>
  <c r="Z45" i="152"/>
  <c r="Z197" i="152"/>
  <c r="Z225" i="152"/>
  <c r="Z269" i="152"/>
  <c r="Z289" i="152"/>
  <c r="Z305" i="152"/>
  <c r="Z321" i="152"/>
  <c r="Z329" i="152"/>
  <c r="Z337" i="152"/>
  <c r="Z353" i="152"/>
  <c r="Z369" i="152"/>
  <c r="Z377" i="152"/>
  <c r="Z385" i="152"/>
  <c r="Z401" i="152"/>
  <c r="Z417" i="152"/>
  <c r="Z433" i="152"/>
  <c r="Z441" i="152"/>
  <c r="Z449" i="152"/>
  <c r="Z465" i="152"/>
  <c r="Z481" i="152"/>
  <c r="Z497" i="152"/>
  <c r="Z505" i="152"/>
  <c r="Z513" i="152"/>
  <c r="Z521" i="152"/>
  <c r="Z529" i="152"/>
  <c r="Z537" i="152"/>
  <c r="Z545" i="152"/>
  <c r="Z553" i="152"/>
  <c r="Z561" i="152"/>
  <c r="Z569" i="152"/>
  <c r="Z226" i="152"/>
  <c r="Z242" i="152"/>
  <c r="Z262" i="152"/>
  <c r="Z282" i="152"/>
  <c r="Z294" i="152"/>
  <c r="Z310" i="152"/>
  <c r="Z326" i="152"/>
  <c r="Z338" i="152"/>
  <c r="Z358" i="152"/>
  <c r="Z374" i="152"/>
  <c r="Z394" i="152"/>
  <c r="Z418" i="152"/>
  <c r="Z442" i="152"/>
  <c r="Z466" i="152"/>
  <c r="Z482" i="152"/>
  <c r="Z502" i="152"/>
  <c r="Z530" i="152"/>
  <c r="Z550" i="152"/>
  <c r="Z574" i="152"/>
  <c r="Z355" i="152"/>
  <c r="Z379" i="152"/>
  <c r="Z399" i="152"/>
  <c r="Z427" i="152"/>
  <c r="Z479" i="152"/>
  <c r="Z503" i="152"/>
  <c r="Z523" i="152"/>
  <c r="Z547" i="152"/>
  <c r="Z571" i="152"/>
  <c r="Z38" i="152"/>
  <c r="Z50" i="152"/>
  <c r="Z58" i="152"/>
  <c r="Z70" i="152"/>
  <c r="Z82" i="152"/>
  <c r="Z90" i="152"/>
  <c r="Z102" i="152"/>
  <c r="Z114" i="152"/>
  <c r="Z122" i="152"/>
  <c r="Z134" i="152"/>
  <c r="Z146" i="152"/>
  <c r="Z154" i="152"/>
  <c r="Z166" i="152"/>
  <c r="Z178" i="152"/>
  <c r="Z186" i="152"/>
  <c r="Z198" i="152"/>
  <c r="Z210" i="152"/>
  <c r="Z230" i="152"/>
  <c r="Z258" i="152"/>
  <c r="Z278" i="152"/>
  <c r="Z298" i="152"/>
  <c r="Z314" i="152"/>
  <c r="Z350" i="152"/>
  <c r="Z362" i="152"/>
  <c r="Z378" i="152"/>
  <c r="Z398" i="152"/>
  <c r="Z458" i="152"/>
  <c r="Z486" i="152"/>
  <c r="Z506" i="152"/>
  <c r="Z534" i="152"/>
  <c r="Z558" i="152"/>
  <c r="Z227" i="152"/>
  <c r="Z319" i="152"/>
  <c r="Z375" i="152"/>
  <c r="Z423" i="152"/>
  <c r="Z443" i="152"/>
  <c r="Z471" i="152"/>
  <c r="Z495" i="152"/>
  <c r="Z519" i="152"/>
  <c r="Z543" i="152"/>
  <c r="Z567" i="152"/>
  <c r="X24" i="152"/>
  <c r="Y24" i="152" s="1"/>
  <c r="X22" i="152"/>
  <c r="Y22" i="152" s="1"/>
  <c r="X16" i="152"/>
  <c r="Y16" i="152" s="1"/>
  <c r="X26" i="152"/>
  <c r="Y26" i="152" s="1"/>
  <c r="X18" i="152"/>
  <c r="Y18" i="152" s="1"/>
  <c r="X25" i="152"/>
  <c r="Y25" i="152" s="1"/>
  <c r="X21" i="152"/>
  <c r="Y21" i="152" s="1"/>
  <c r="X17" i="152"/>
  <c r="Y17" i="152" s="1"/>
  <c r="Z147" i="152"/>
  <c r="Z171" i="152"/>
  <c r="Z183" i="152"/>
  <c r="Z199" i="152"/>
  <c r="Z215" i="152"/>
  <c r="Z239" i="152"/>
  <c r="Z251" i="152"/>
  <c r="Z279" i="152"/>
  <c r="Z287" i="152"/>
  <c r="Z299" i="152"/>
  <c r="Z307" i="152"/>
  <c r="Z315" i="152"/>
  <c r="Z331" i="152"/>
  <c r="Z339" i="152"/>
  <c r="Z347" i="152"/>
  <c r="Z240" i="152"/>
  <c r="Z308" i="152"/>
  <c r="Z352" i="152"/>
  <c r="Z31" i="152"/>
  <c r="Z39" i="152"/>
  <c r="Z47" i="152"/>
  <c r="Z55" i="152"/>
  <c r="Z63" i="152"/>
  <c r="Z75" i="152"/>
  <c r="Z83" i="152"/>
  <c r="Z91" i="152"/>
  <c r="Z99" i="152"/>
  <c r="Z107" i="152"/>
  <c r="Z115" i="152"/>
  <c r="Z123" i="152"/>
  <c r="Z135" i="152"/>
  <c r="Z143" i="152"/>
  <c r="Z155" i="152"/>
  <c r="Z167" i="152"/>
  <c r="Z187" i="152"/>
  <c r="Z211" i="152"/>
  <c r="Z223" i="152"/>
  <c r="Z247" i="152"/>
  <c r="Z267" i="152"/>
  <c r="Z32" i="152"/>
  <c r="Z52" i="152"/>
  <c r="Z116" i="152"/>
  <c r="Z128" i="152"/>
  <c r="Z188" i="152"/>
  <c r="Z244" i="152"/>
  <c r="Z280" i="152"/>
  <c r="Z304" i="152"/>
  <c r="Z30" i="152"/>
  <c r="Z94" i="152"/>
  <c r="Z158" i="152"/>
  <c r="Z222" i="152"/>
  <c r="Z64" i="152"/>
  <c r="Z96" i="152"/>
  <c r="Z124" i="152"/>
  <c r="Z160" i="152"/>
  <c r="Z180" i="152"/>
  <c r="Z256" i="152"/>
  <c r="Z272" i="152"/>
  <c r="Z33" i="152"/>
  <c r="Z53" i="152"/>
  <c r="Z61" i="152"/>
  <c r="Z69" i="152"/>
  <c r="Z85" i="152"/>
  <c r="Z93" i="152"/>
  <c r="Z101" i="152"/>
  <c r="Z113" i="152"/>
  <c r="Z129" i="152"/>
  <c r="Z137" i="152"/>
  <c r="Z145" i="152"/>
  <c r="Z161" i="152"/>
  <c r="Z177" i="152"/>
  <c r="Z185" i="152"/>
  <c r="Z193" i="152"/>
  <c r="Z209" i="152"/>
  <c r="Z229" i="152"/>
  <c r="Z241" i="152"/>
  <c r="Z257" i="152"/>
  <c r="Z265" i="152"/>
  <c r="Z277" i="152"/>
  <c r="Z144" i="152"/>
  <c r="Z112" i="152"/>
  <c r="Z152" i="152"/>
  <c r="Z356" i="152"/>
  <c r="Z364" i="152"/>
  <c r="Z372" i="152"/>
  <c r="Z380" i="152"/>
  <c r="Z388" i="152"/>
  <c r="Z396" i="152"/>
  <c r="Z404" i="152"/>
  <c r="Z412" i="152"/>
  <c r="Z420" i="152"/>
  <c r="Z428" i="152"/>
  <c r="Z436" i="152"/>
  <c r="Z444" i="152"/>
  <c r="Z452" i="152"/>
  <c r="Z460" i="152"/>
  <c r="Z468" i="152"/>
  <c r="Z476" i="152"/>
  <c r="Z484" i="152"/>
  <c r="Z492" i="152"/>
  <c r="Z500" i="152"/>
  <c r="Z508" i="152"/>
  <c r="Z516" i="152"/>
  <c r="Z524" i="152"/>
  <c r="Z532" i="152"/>
  <c r="Z540" i="152"/>
  <c r="Z548" i="152"/>
  <c r="Z556" i="152"/>
  <c r="Z564" i="152"/>
  <c r="Z572" i="152"/>
  <c r="Z422" i="152"/>
  <c r="Z454" i="152"/>
  <c r="Z510" i="152"/>
  <c r="Z526" i="152"/>
  <c r="Z554" i="152"/>
  <c r="Z578" i="152"/>
  <c r="Z131" i="152"/>
  <c r="Z291" i="152"/>
  <c r="Z363" i="152"/>
  <c r="Z383" i="152"/>
  <c r="Z407" i="152"/>
  <c r="Z431" i="152"/>
  <c r="Z455" i="152"/>
  <c r="Z475" i="152"/>
  <c r="Z527" i="152"/>
  <c r="Z109" i="152"/>
  <c r="Z173" i="152"/>
  <c r="Z205" i="152"/>
  <c r="Z237" i="152"/>
  <c r="Z285" i="152"/>
  <c r="Z293" i="152"/>
  <c r="Z301" i="152"/>
  <c r="Z309" i="152"/>
  <c r="Z317" i="152"/>
  <c r="Z325" i="152"/>
  <c r="Z333" i="152"/>
  <c r="Z341" i="152"/>
  <c r="Z349" i="152"/>
  <c r="Z357" i="152"/>
  <c r="Z365" i="152"/>
  <c r="Z373" i="152"/>
  <c r="Z381" i="152"/>
  <c r="Z389" i="152"/>
  <c r="Z397" i="152"/>
  <c r="Z405" i="152"/>
  <c r="Z413" i="152"/>
  <c r="Z421" i="152"/>
  <c r="Z429" i="152"/>
  <c r="Z437" i="152"/>
  <c r="Z445" i="152"/>
  <c r="Z453" i="152"/>
  <c r="Z461" i="152"/>
  <c r="Z469" i="152"/>
  <c r="Z477" i="152"/>
  <c r="Z485" i="152"/>
  <c r="Z493" i="152"/>
  <c r="Z501" i="152"/>
  <c r="Z509" i="152"/>
  <c r="Z517" i="152"/>
  <c r="Z525" i="152"/>
  <c r="Z533" i="152"/>
  <c r="Z541" i="152"/>
  <c r="Z549" i="152"/>
  <c r="Z557" i="152"/>
  <c r="Z565" i="152"/>
  <c r="Z573" i="152"/>
  <c r="Z214" i="152"/>
  <c r="Z234" i="152"/>
  <c r="Z250" i="152"/>
  <c r="Z274" i="152"/>
  <c r="Z286" i="152"/>
  <c r="Z318" i="152"/>
  <c r="Z330" i="152"/>
  <c r="Z346" i="152"/>
  <c r="Z386" i="152"/>
  <c r="Z406" i="152"/>
  <c r="Z450" i="152"/>
  <c r="Z474" i="152"/>
  <c r="Z518" i="152"/>
  <c r="Z542" i="152"/>
  <c r="Z562" i="152"/>
  <c r="Z255" i="152"/>
  <c r="Z367" i="152"/>
  <c r="Z411" i="152"/>
  <c r="Z439" i="152"/>
  <c r="Z491" i="152"/>
  <c r="Z511" i="152"/>
  <c r="Z535" i="152"/>
  <c r="Z559" i="152"/>
  <c r="Z34" i="152"/>
  <c r="Z42" i="152"/>
  <c r="Z54" i="152"/>
  <c r="Z66" i="152"/>
  <c r="Z74" i="152"/>
  <c r="Z86" i="152"/>
  <c r="Z98" i="152"/>
  <c r="Z106" i="152"/>
  <c r="Z118" i="152"/>
  <c r="Z130" i="152"/>
  <c r="Z138" i="152"/>
  <c r="Z150" i="152"/>
  <c r="Z170" i="152"/>
  <c r="Z182" i="152"/>
  <c r="Z194" i="152"/>
  <c r="Z202" i="152"/>
  <c r="Z218" i="152"/>
  <c r="Z246" i="152"/>
  <c r="Z266" i="152"/>
  <c r="Z290" i="152"/>
  <c r="Z306" i="152"/>
  <c r="Z322" i="152"/>
  <c r="Z342" i="152"/>
  <c r="Z354" i="152"/>
  <c r="Z370" i="152"/>
  <c r="Z390" i="152"/>
  <c r="Z402" i="152"/>
  <c r="Z426" i="152"/>
  <c r="Z470" i="152"/>
  <c r="Z498" i="152"/>
  <c r="Z522" i="152"/>
  <c r="Z546" i="152"/>
  <c r="Z570" i="152"/>
  <c r="Z263" i="152"/>
  <c r="Z359" i="152"/>
  <c r="Z391" i="152"/>
  <c r="Z415" i="152"/>
  <c r="Z459" i="152"/>
  <c r="Z483" i="152"/>
  <c r="Z507" i="152"/>
  <c r="Z531" i="152"/>
  <c r="Z555" i="152"/>
  <c r="Z579" i="152"/>
  <c r="S580" i="152"/>
  <c r="B14" i="152"/>
  <c r="N581" i="17"/>
  <c r="L581" i="17"/>
  <c r="H581" i="17"/>
  <c r="M581" i="17"/>
  <c r="O581" i="17"/>
  <c r="G581" i="17"/>
  <c r="Z575" i="152" l="1"/>
  <c r="X577" i="152"/>
  <c r="Y577" i="152" s="1"/>
  <c r="X576" i="152"/>
  <c r="Y576" i="152" s="1"/>
  <c r="Z21" i="152"/>
  <c r="Z16" i="152"/>
  <c r="Z24" i="152"/>
  <c r="Z18" i="152"/>
  <c r="Z19" i="152"/>
  <c r="Z15" i="152"/>
  <c r="Z23" i="152"/>
  <c r="Z17" i="152"/>
  <c r="Z25" i="152"/>
  <c r="Z26" i="152"/>
  <c r="Z22" i="152"/>
  <c r="Z20" i="152"/>
  <c r="P581" i="17"/>
  <c r="D14" i="152"/>
  <c r="E14" i="152"/>
  <c r="G14" i="152"/>
  <c r="G580" i="152" s="1"/>
  <c r="G15" i="152"/>
  <c r="H15" i="152" s="1"/>
  <c r="G16" i="152"/>
  <c r="H16" i="152" s="1"/>
  <c r="U16" i="152" s="1"/>
  <c r="G17" i="152"/>
  <c r="H17" i="152" s="1"/>
  <c r="G18" i="152"/>
  <c r="H18" i="152" s="1"/>
  <c r="G19" i="152"/>
  <c r="H19" i="152" s="1"/>
  <c r="G20" i="152"/>
  <c r="H20" i="152" s="1"/>
  <c r="G21" i="152"/>
  <c r="H21" i="152" s="1"/>
  <c r="G22" i="152"/>
  <c r="H22" i="152" s="1"/>
  <c r="G23" i="152"/>
  <c r="H23" i="152" s="1"/>
  <c r="G24" i="152"/>
  <c r="H24" i="152" s="1"/>
  <c r="U24" i="152" s="1"/>
  <c r="G25" i="152"/>
  <c r="H25" i="152" s="1"/>
  <c r="G26" i="152"/>
  <c r="H26" i="152" s="1"/>
  <c r="U26" i="152" s="1"/>
  <c r="G27" i="152"/>
  <c r="H27" i="152" s="1"/>
  <c r="G28" i="152"/>
  <c r="H28" i="152" s="1"/>
  <c r="U28" i="152" s="1"/>
  <c r="G29" i="152"/>
  <c r="H29" i="152" s="1"/>
  <c r="G30" i="152"/>
  <c r="H30" i="152" s="1"/>
  <c r="K30" i="152" s="1"/>
  <c r="O30" i="152" s="1"/>
  <c r="G31" i="152"/>
  <c r="H31" i="152" s="1"/>
  <c r="G32" i="152"/>
  <c r="H32" i="152" s="1"/>
  <c r="U32" i="152" s="1"/>
  <c r="G33" i="152"/>
  <c r="H33" i="152" s="1"/>
  <c r="U33" i="152" s="1"/>
  <c r="G34" i="152"/>
  <c r="H34" i="152" s="1"/>
  <c r="G35" i="152"/>
  <c r="H35" i="152" s="1"/>
  <c r="K35" i="152" s="1"/>
  <c r="G36" i="152"/>
  <c r="H36" i="152" s="1"/>
  <c r="G37" i="152"/>
  <c r="H37" i="152" s="1"/>
  <c r="G38" i="152"/>
  <c r="H38" i="152" s="1"/>
  <c r="G39" i="152"/>
  <c r="H39" i="152" s="1"/>
  <c r="K39" i="152" s="1"/>
  <c r="G40" i="152"/>
  <c r="H40" i="152" s="1"/>
  <c r="G41" i="152"/>
  <c r="H41" i="152" s="1"/>
  <c r="G42" i="152"/>
  <c r="H42" i="152" s="1"/>
  <c r="G43" i="152"/>
  <c r="H43" i="152" s="1"/>
  <c r="K43" i="152" s="1"/>
  <c r="G44" i="152"/>
  <c r="H44" i="152" s="1"/>
  <c r="G45" i="152"/>
  <c r="H45" i="152" s="1"/>
  <c r="G46" i="152"/>
  <c r="H46" i="152" s="1"/>
  <c r="G47" i="152"/>
  <c r="H47" i="152" s="1"/>
  <c r="K47" i="152" s="1"/>
  <c r="G48" i="152"/>
  <c r="H48" i="152" s="1"/>
  <c r="G49" i="152"/>
  <c r="H49" i="152" s="1"/>
  <c r="G50" i="152"/>
  <c r="H50" i="152" s="1"/>
  <c r="G51" i="152"/>
  <c r="H51" i="152" s="1"/>
  <c r="K51" i="152" s="1"/>
  <c r="G52" i="152"/>
  <c r="H52" i="152" s="1"/>
  <c r="G53" i="152"/>
  <c r="H53" i="152" s="1"/>
  <c r="G54" i="152"/>
  <c r="H54" i="152" s="1"/>
  <c r="G55" i="152"/>
  <c r="H55" i="152" s="1"/>
  <c r="K55" i="152" s="1"/>
  <c r="G56" i="152"/>
  <c r="H56" i="152" s="1"/>
  <c r="G57" i="152"/>
  <c r="H57" i="152" s="1"/>
  <c r="G58" i="152"/>
  <c r="H58" i="152" s="1"/>
  <c r="G59" i="152"/>
  <c r="H59" i="152" s="1"/>
  <c r="K59" i="152" s="1"/>
  <c r="G60" i="152"/>
  <c r="H60" i="152" s="1"/>
  <c r="G61" i="152"/>
  <c r="H61" i="152" s="1"/>
  <c r="G62" i="152"/>
  <c r="H62" i="152" s="1"/>
  <c r="G63" i="152"/>
  <c r="H63" i="152" s="1"/>
  <c r="K63" i="152" s="1"/>
  <c r="G64" i="152"/>
  <c r="H64" i="152" s="1"/>
  <c r="G65" i="152"/>
  <c r="H65" i="152" s="1"/>
  <c r="G66" i="152"/>
  <c r="H66" i="152" s="1"/>
  <c r="G67" i="152"/>
  <c r="H67" i="152" s="1"/>
  <c r="K67" i="152" s="1"/>
  <c r="G68" i="152"/>
  <c r="H68" i="152" s="1"/>
  <c r="G69" i="152"/>
  <c r="H69" i="152" s="1"/>
  <c r="G70" i="152"/>
  <c r="H70" i="152" s="1"/>
  <c r="G71" i="152"/>
  <c r="H71" i="152" s="1"/>
  <c r="K71" i="152" s="1"/>
  <c r="G72" i="152"/>
  <c r="H72" i="152" s="1"/>
  <c r="G73" i="152"/>
  <c r="H73" i="152" s="1"/>
  <c r="G74" i="152"/>
  <c r="H74" i="152" s="1"/>
  <c r="G75" i="152"/>
  <c r="H75" i="152" s="1"/>
  <c r="K75" i="152" s="1"/>
  <c r="G76" i="152"/>
  <c r="H76" i="152" s="1"/>
  <c r="G77" i="152"/>
  <c r="H77" i="152" s="1"/>
  <c r="G78" i="152"/>
  <c r="H78" i="152" s="1"/>
  <c r="G79" i="152"/>
  <c r="H79" i="152" s="1"/>
  <c r="K79" i="152" s="1"/>
  <c r="G80" i="152"/>
  <c r="H80" i="152" s="1"/>
  <c r="G81" i="152"/>
  <c r="H81" i="152" s="1"/>
  <c r="G82" i="152"/>
  <c r="H82" i="152" s="1"/>
  <c r="G83" i="152"/>
  <c r="H83" i="152" s="1"/>
  <c r="G84" i="152"/>
  <c r="H84" i="152" s="1"/>
  <c r="G85" i="152"/>
  <c r="H85" i="152" s="1"/>
  <c r="G86" i="152"/>
  <c r="H86" i="152" s="1"/>
  <c r="G87" i="152"/>
  <c r="H87" i="152" s="1"/>
  <c r="G88" i="152"/>
  <c r="H88" i="152" s="1"/>
  <c r="G89" i="152"/>
  <c r="H89" i="152" s="1"/>
  <c r="G90" i="152"/>
  <c r="H90" i="152" s="1"/>
  <c r="G91" i="152"/>
  <c r="H91" i="152" s="1"/>
  <c r="G92" i="152"/>
  <c r="H92" i="152" s="1"/>
  <c r="G93" i="152"/>
  <c r="H93" i="152" s="1"/>
  <c r="G94" i="152"/>
  <c r="H94" i="152" s="1"/>
  <c r="G95" i="152"/>
  <c r="H95" i="152" s="1"/>
  <c r="G96" i="152"/>
  <c r="H96" i="152" s="1"/>
  <c r="G97" i="152"/>
  <c r="H97" i="152" s="1"/>
  <c r="G98" i="152"/>
  <c r="H98" i="152" s="1"/>
  <c r="U98" i="152" s="1"/>
  <c r="G99" i="152"/>
  <c r="H99" i="152" s="1"/>
  <c r="G100" i="152"/>
  <c r="H100" i="152" s="1"/>
  <c r="G101" i="152"/>
  <c r="H101" i="152" s="1"/>
  <c r="G102" i="152"/>
  <c r="H102" i="152" s="1"/>
  <c r="U102" i="152" s="1"/>
  <c r="G103" i="152"/>
  <c r="H103" i="152" s="1"/>
  <c r="G104" i="152"/>
  <c r="H104" i="152" s="1"/>
  <c r="U104" i="152" s="1"/>
  <c r="G105" i="152"/>
  <c r="H105" i="152" s="1"/>
  <c r="G106" i="152"/>
  <c r="H106" i="152" s="1"/>
  <c r="U106" i="152" s="1"/>
  <c r="G107" i="152"/>
  <c r="H107" i="152" s="1"/>
  <c r="G108" i="152"/>
  <c r="H108" i="152" s="1"/>
  <c r="G109" i="152"/>
  <c r="H109" i="152" s="1"/>
  <c r="G110" i="152"/>
  <c r="H110" i="152" s="1"/>
  <c r="U110" i="152" s="1"/>
  <c r="G111" i="152"/>
  <c r="H111" i="152" s="1"/>
  <c r="G112" i="152"/>
  <c r="H112" i="152" s="1"/>
  <c r="U112" i="152" s="1"/>
  <c r="G113" i="152"/>
  <c r="H113" i="152" s="1"/>
  <c r="G114" i="152"/>
  <c r="H114" i="152" s="1"/>
  <c r="U114" i="152" s="1"/>
  <c r="G115" i="152"/>
  <c r="H115" i="152" s="1"/>
  <c r="G116" i="152"/>
  <c r="H116" i="152" s="1"/>
  <c r="G117" i="152"/>
  <c r="H117" i="152" s="1"/>
  <c r="G118" i="152"/>
  <c r="H118" i="152" s="1"/>
  <c r="U118" i="152" s="1"/>
  <c r="G119" i="152"/>
  <c r="H119" i="152" s="1"/>
  <c r="G120" i="152"/>
  <c r="H120" i="152" s="1"/>
  <c r="U120" i="152" s="1"/>
  <c r="G121" i="152"/>
  <c r="H121" i="152" s="1"/>
  <c r="G122" i="152"/>
  <c r="H122" i="152" s="1"/>
  <c r="U122" i="152" s="1"/>
  <c r="G123" i="152"/>
  <c r="H123" i="152" s="1"/>
  <c r="G124" i="152"/>
  <c r="H124" i="152" s="1"/>
  <c r="U124" i="152" s="1"/>
  <c r="G125" i="152"/>
  <c r="H125" i="152" s="1"/>
  <c r="U125" i="152" s="1"/>
  <c r="G126" i="152"/>
  <c r="H126" i="152" s="1"/>
  <c r="G127" i="152"/>
  <c r="H127" i="152" s="1"/>
  <c r="G128" i="152"/>
  <c r="H128" i="152" s="1"/>
  <c r="G129" i="152"/>
  <c r="H129" i="152" s="1"/>
  <c r="U129" i="152" s="1"/>
  <c r="G130" i="152"/>
  <c r="H130" i="152" s="1"/>
  <c r="G131" i="152"/>
  <c r="H131" i="152" s="1"/>
  <c r="G132" i="152"/>
  <c r="H132" i="152" s="1"/>
  <c r="U132" i="152" s="1"/>
  <c r="G133" i="152"/>
  <c r="H133" i="152" s="1"/>
  <c r="U133" i="152" s="1"/>
  <c r="G134" i="152"/>
  <c r="H134" i="152" s="1"/>
  <c r="G135" i="152"/>
  <c r="H135" i="152" s="1"/>
  <c r="G136" i="152"/>
  <c r="H136" i="152" s="1"/>
  <c r="G137" i="152"/>
  <c r="H137" i="152" s="1"/>
  <c r="G138" i="152"/>
  <c r="H138" i="152" s="1"/>
  <c r="G139" i="152"/>
  <c r="H139" i="152" s="1"/>
  <c r="G142" i="152"/>
  <c r="H142" i="152" s="1"/>
  <c r="G143" i="152"/>
  <c r="H143" i="152" s="1"/>
  <c r="G144" i="152"/>
  <c r="H144" i="152" s="1"/>
  <c r="G145" i="152"/>
  <c r="H145" i="152" s="1"/>
  <c r="U145" i="152" s="1"/>
  <c r="G146" i="152"/>
  <c r="H146" i="152" s="1"/>
  <c r="G147" i="152"/>
  <c r="H147" i="152" s="1"/>
  <c r="G148" i="152"/>
  <c r="H148" i="152" s="1"/>
  <c r="G149" i="152"/>
  <c r="H149" i="152" s="1"/>
  <c r="G150" i="152"/>
  <c r="H150" i="152" s="1"/>
  <c r="G151" i="152"/>
  <c r="H151" i="152" s="1"/>
  <c r="G152" i="152"/>
  <c r="H152" i="152" s="1"/>
  <c r="G153" i="152"/>
  <c r="H153" i="152" s="1"/>
  <c r="G154" i="152"/>
  <c r="H154" i="152" s="1"/>
  <c r="G155" i="152"/>
  <c r="H155" i="152" s="1"/>
  <c r="G156" i="152"/>
  <c r="H156" i="152" s="1"/>
  <c r="G157" i="152"/>
  <c r="H157" i="152" s="1"/>
  <c r="G158" i="152"/>
  <c r="H158" i="152" s="1"/>
  <c r="G159" i="152"/>
  <c r="H159" i="152" s="1"/>
  <c r="G160" i="152"/>
  <c r="H160" i="152" s="1"/>
  <c r="G161" i="152"/>
  <c r="H161" i="152" s="1"/>
  <c r="G162" i="152"/>
  <c r="H162" i="152" s="1"/>
  <c r="G163" i="152"/>
  <c r="H163" i="152" s="1"/>
  <c r="G164" i="152"/>
  <c r="H164" i="152" s="1"/>
  <c r="G165" i="152"/>
  <c r="H165" i="152" s="1"/>
  <c r="G166" i="152"/>
  <c r="H166" i="152" s="1"/>
  <c r="G167" i="152"/>
  <c r="H167" i="152" s="1"/>
  <c r="G168" i="152"/>
  <c r="H168" i="152" s="1"/>
  <c r="G169" i="152"/>
  <c r="H169" i="152" s="1"/>
  <c r="G170" i="152"/>
  <c r="H170" i="152" s="1"/>
  <c r="G171" i="152"/>
  <c r="H171" i="152" s="1"/>
  <c r="G172" i="152"/>
  <c r="H172" i="152" s="1"/>
  <c r="G173" i="152"/>
  <c r="H173" i="152" s="1"/>
  <c r="G174" i="152"/>
  <c r="H174" i="152" s="1"/>
  <c r="G175" i="152"/>
  <c r="H175" i="152" s="1"/>
  <c r="G176" i="152"/>
  <c r="H176" i="152" s="1"/>
  <c r="G177" i="152"/>
  <c r="H177" i="152" s="1"/>
  <c r="G178" i="152"/>
  <c r="H178" i="152" s="1"/>
  <c r="G179" i="152"/>
  <c r="H179" i="152" s="1"/>
  <c r="G180" i="152"/>
  <c r="H180" i="152" s="1"/>
  <c r="G181" i="152"/>
  <c r="H181" i="152" s="1"/>
  <c r="G182" i="152"/>
  <c r="H182" i="152" s="1"/>
  <c r="G183" i="152"/>
  <c r="H183" i="152" s="1"/>
  <c r="G184" i="152"/>
  <c r="H184" i="152" s="1"/>
  <c r="G185" i="152"/>
  <c r="H185" i="152" s="1"/>
  <c r="G186" i="152"/>
  <c r="H186" i="152" s="1"/>
  <c r="G187" i="152"/>
  <c r="H187" i="152" s="1"/>
  <c r="G188" i="152"/>
  <c r="H188" i="152" s="1"/>
  <c r="G189" i="152"/>
  <c r="H189" i="152" s="1"/>
  <c r="G190" i="152"/>
  <c r="H190" i="152" s="1"/>
  <c r="G191" i="152"/>
  <c r="H191" i="152" s="1"/>
  <c r="G192" i="152"/>
  <c r="H192" i="152" s="1"/>
  <c r="G193" i="152"/>
  <c r="H193" i="152" s="1"/>
  <c r="G194" i="152"/>
  <c r="H194" i="152" s="1"/>
  <c r="G195" i="152"/>
  <c r="H195" i="152" s="1"/>
  <c r="G196" i="152"/>
  <c r="H196" i="152" s="1"/>
  <c r="G197" i="152"/>
  <c r="H197" i="152" s="1"/>
  <c r="G198" i="152"/>
  <c r="H198" i="152" s="1"/>
  <c r="G199" i="152"/>
  <c r="H199" i="152" s="1"/>
  <c r="G200" i="152"/>
  <c r="H200" i="152" s="1"/>
  <c r="AB580" i="152"/>
  <c r="N580" i="152"/>
  <c r="M580" i="152"/>
  <c r="L580" i="152"/>
  <c r="J580" i="152"/>
  <c r="I580" i="152"/>
  <c r="Z577" i="152" l="1"/>
  <c r="Z576" i="152"/>
  <c r="U30" i="152"/>
  <c r="H14" i="152"/>
  <c r="H580" i="152" s="1"/>
  <c r="U34" i="152"/>
  <c r="K34" i="152"/>
  <c r="P34" i="152" s="1"/>
  <c r="U137" i="152"/>
  <c r="U18" i="152"/>
  <c r="U136" i="152"/>
  <c r="U15" i="152"/>
  <c r="K15" i="152"/>
  <c r="O15" i="152" s="1"/>
  <c r="K20" i="152"/>
  <c r="U20" i="152"/>
  <c r="K29" i="152"/>
  <c r="O29" i="152" s="1"/>
  <c r="U29" i="152"/>
  <c r="U38" i="152"/>
  <c r="K38" i="152"/>
  <c r="U46" i="152"/>
  <c r="K46" i="152"/>
  <c r="U54" i="152"/>
  <c r="K54" i="152"/>
  <c r="U62" i="152"/>
  <c r="K62" i="152"/>
  <c r="U70" i="152"/>
  <c r="K70" i="152"/>
  <c r="U78" i="152"/>
  <c r="K78" i="152"/>
  <c r="U19" i="152"/>
  <c r="K19" i="152"/>
  <c r="U40" i="152"/>
  <c r="K40" i="152"/>
  <c r="U48" i="152"/>
  <c r="K48" i="152"/>
  <c r="U56" i="152"/>
  <c r="K56" i="152"/>
  <c r="U121" i="152"/>
  <c r="U23" i="152"/>
  <c r="K23" i="152"/>
  <c r="O23" i="152" s="1"/>
  <c r="U64" i="152"/>
  <c r="K64" i="152"/>
  <c r="U72" i="152"/>
  <c r="K72" i="152"/>
  <c r="U80" i="152"/>
  <c r="K80" i="152"/>
  <c r="U117" i="152"/>
  <c r="U17" i="152"/>
  <c r="K17" i="152"/>
  <c r="O17" i="152" s="1"/>
  <c r="K22" i="152"/>
  <c r="U22" i="152"/>
  <c r="U27" i="152"/>
  <c r="K27" i="152"/>
  <c r="O27" i="152" s="1"/>
  <c r="K31" i="152"/>
  <c r="O31" i="152" s="1"/>
  <c r="U31" i="152"/>
  <c r="U42" i="152"/>
  <c r="K42" i="152"/>
  <c r="U50" i="152"/>
  <c r="K50" i="152"/>
  <c r="U58" i="152"/>
  <c r="K58" i="152"/>
  <c r="U66" i="152"/>
  <c r="K66" i="152"/>
  <c r="U74" i="152"/>
  <c r="K74" i="152"/>
  <c r="U109" i="152"/>
  <c r="U113" i="152"/>
  <c r="U21" i="152"/>
  <c r="K21" i="152"/>
  <c r="U25" i="152"/>
  <c r="K25" i="152"/>
  <c r="O25" i="152" s="1"/>
  <c r="U36" i="152"/>
  <c r="K36" i="152"/>
  <c r="U44" i="152"/>
  <c r="K44" i="152"/>
  <c r="U52" i="152"/>
  <c r="K52" i="152"/>
  <c r="U60" i="152"/>
  <c r="K60" i="152"/>
  <c r="U68" i="152"/>
  <c r="K68" i="152"/>
  <c r="U76" i="152"/>
  <c r="K76" i="152"/>
  <c r="U101" i="152"/>
  <c r="U105" i="152"/>
  <c r="U41" i="152"/>
  <c r="U61" i="152"/>
  <c r="U69" i="152"/>
  <c r="U82" i="152"/>
  <c r="K82" i="152"/>
  <c r="U85" i="152"/>
  <c r="U53" i="152"/>
  <c r="U57" i="152"/>
  <c r="U77" i="152"/>
  <c r="U84" i="152"/>
  <c r="K84" i="152"/>
  <c r="U86" i="152"/>
  <c r="K86" i="152"/>
  <c r="U87" i="152"/>
  <c r="U92" i="152"/>
  <c r="K92" i="152"/>
  <c r="U95" i="152"/>
  <c r="K16" i="152"/>
  <c r="O16" i="152" s="1"/>
  <c r="K24" i="152"/>
  <c r="O24" i="152" s="1"/>
  <c r="K28" i="152"/>
  <c r="O28" i="152" s="1"/>
  <c r="K32" i="152"/>
  <c r="O32" i="152" s="1"/>
  <c r="K33" i="152"/>
  <c r="K37" i="152"/>
  <c r="K41" i="152"/>
  <c r="K45" i="152"/>
  <c r="K49" i="152"/>
  <c r="K53" i="152"/>
  <c r="K57" i="152"/>
  <c r="K61" i="152"/>
  <c r="K65" i="152"/>
  <c r="K69" i="152"/>
  <c r="K73" i="152"/>
  <c r="K77" i="152"/>
  <c r="K81" i="152"/>
  <c r="K83" i="152"/>
  <c r="K85" i="152"/>
  <c r="K87" i="152"/>
  <c r="K89" i="152"/>
  <c r="K91" i="152"/>
  <c r="K93" i="152"/>
  <c r="K95" i="152"/>
  <c r="K97" i="152"/>
  <c r="U130" i="152"/>
  <c r="U135" i="152"/>
  <c r="U146" i="152"/>
  <c r="U37" i="152"/>
  <c r="U45" i="152"/>
  <c r="U73" i="152"/>
  <c r="U81" i="152"/>
  <c r="U83" i="152"/>
  <c r="U89" i="152"/>
  <c r="U93" i="152"/>
  <c r="U96" i="152"/>
  <c r="K96" i="152"/>
  <c r="U115" i="152"/>
  <c r="U123" i="152"/>
  <c r="U134" i="152"/>
  <c r="U35" i="152"/>
  <c r="U39" i="152"/>
  <c r="U43" i="152"/>
  <c r="U47" i="152"/>
  <c r="U51" i="152"/>
  <c r="U55" i="152"/>
  <c r="U59" i="152"/>
  <c r="U63" i="152"/>
  <c r="U67" i="152"/>
  <c r="U71" i="152"/>
  <c r="U75" i="152"/>
  <c r="U79" i="152"/>
  <c r="U100" i="152"/>
  <c r="U103" i="152"/>
  <c r="U108" i="152"/>
  <c r="U111" i="152"/>
  <c r="U116" i="152"/>
  <c r="U119" i="152"/>
  <c r="U126" i="152"/>
  <c r="U128" i="152"/>
  <c r="U131" i="152"/>
  <c r="U142" i="152"/>
  <c r="U144" i="152"/>
  <c r="U147" i="152"/>
  <c r="U49" i="152"/>
  <c r="U65" i="152"/>
  <c r="U88" i="152"/>
  <c r="K88" i="152"/>
  <c r="U90" i="152"/>
  <c r="K90" i="152"/>
  <c r="U91" i="152"/>
  <c r="U94" i="152"/>
  <c r="K94" i="152"/>
  <c r="U97" i="152"/>
  <c r="U99" i="152"/>
  <c r="U107" i="152"/>
  <c r="U139" i="152"/>
  <c r="K18" i="152"/>
  <c r="O18" i="152" s="1"/>
  <c r="K26" i="152"/>
  <c r="O26" i="152" s="1"/>
  <c r="U127" i="152"/>
  <c r="U138" i="152"/>
  <c r="U143" i="152"/>
  <c r="U14" i="152" l="1"/>
  <c r="U580" i="152" s="1"/>
  <c r="K14" i="152"/>
  <c r="O14" i="152" s="1"/>
  <c r="O580" i="152" s="1"/>
  <c r="O34" i="152"/>
  <c r="O21" i="152"/>
  <c r="P21" i="152"/>
  <c r="O20" i="152"/>
  <c r="P20" i="152"/>
  <c r="O19" i="152"/>
  <c r="P19" i="152"/>
  <c r="P580" i="152" s="1"/>
  <c r="P33" i="152"/>
  <c r="O33" i="152"/>
  <c r="O22" i="152"/>
  <c r="P22" i="152"/>
  <c r="K580" i="152" l="1"/>
  <c r="Q581" i="17" l="1"/>
  <c r="W166" i="152"/>
  <c r="W146" i="152"/>
  <c r="T122" i="152"/>
  <c r="T102" i="152"/>
  <c r="T94" i="152"/>
  <c r="W86" i="152"/>
  <c r="W66" i="152"/>
  <c r="W58" i="152"/>
  <c r="T42" i="152"/>
  <c r="W34" i="152"/>
  <c r="W18" i="152"/>
  <c r="Q14" i="152"/>
  <c r="R14" i="152" s="1"/>
  <c r="W165" i="152"/>
  <c r="W161" i="152"/>
  <c r="W145" i="152"/>
  <c r="AC141" i="152"/>
  <c r="AD141" i="152" s="1"/>
  <c r="T137" i="152"/>
  <c r="T133" i="152"/>
  <c r="W125" i="152"/>
  <c r="W121" i="152"/>
  <c r="T117" i="152"/>
  <c r="T113" i="152"/>
  <c r="T109" i="152"/>
  <c r="W101" i="152"/>
  <c r="T93" i="152"/>
  <c r="T81" i="152"/>
  <c r="W77" i="152"/>
  <c r="T73" i="152"/>
  <c r="W69" i="152"/>
  <c r="T57" i="152"/>
  <c r="T53" i="152"/>
  <c r="W49" i="152"/>
  <c r="W45" i="152"/>
  <c r="W37" i="152"/>
  <c r="T29" i="152"/>
  <c r="W17" i="152"/>
  <c r="W142" i="152"/>
  <c r="W106" i="152"/>
  <c r="T90" i="152"/>
  <c r="W82" i="152"/>
  <c r="T70" i="152"/>
  <c r="T62" i="152"/>
  <c r="W54" i="152"/>
  <c r="W46" i="152"/>
  <c r="T38" i="152"/>
  <c r="W30" i="152"/>
  <c r="W22" i="152"/>
  <c r="W172" i="152"/>
  <c r="W168" i="152"/>
  <c r="W160" i="152"/>
  <c r="W148" i="152"/>
  <c r="W144" i="152"/>
  <c r="AC140" i="152"/>
  <c r="AD140" i="152" s="1"/>
  <c r="T132" i="152"/>
  <c r="T128" i="152"/>
  <c r="W124" i="152"/>
  <c r="T120" i="152"/>
  <c r="W116" i="152"/>
  <c r="T112" i="152"/>
  <c r="T108" i="152"/>
  <c r="W100" i="152"/>
  <c r="T96" i="152"/>
  <c r="T92" i="152"/>
  <c r="T88" i="152"/>
  <c r="W80" i="152"/>
  <c r="W76" i="152"/>
  <c r="T72" i="152"/>
  <c r="T68" i="152"/>
  <c r="W64" i="152"/>
  <c r="T60" i="152"/>
  <c r="W52" i="152"/>
  <c r="W48" i="152"/>
  <c r="W44" i="152"/>
  <c r="W40" i="152"/>
  <c r="T36" i="152"/>
  <c r="W32" i="152"/>
  <c r="W28" i="152"/>
  <c r="W20" i="152"/>
  <c r="W16" i="152"/>
  <c r="W162" i="152"/>
  <c r="W150" i="152"/>
  <c r="T138" i="152"/>
  <c r="W126" i="152"/>
  <c r="W74" i="152"/>
  <c r="W171" i="152"/>
  <c r="W167" i="152"/>
  <c r="W163" i="152"/>
  <c r="W155" i="152"/>
  <c r="T143" i="152"/>
  <c r="W135" i="152"/>
  <c r="T131" i="152"/>
  <c r="T127" i="152"/>
  <c r="W123" i="152"/>
  <c r="W119" i="152"/>
  <c r="W115" i="152"/>
  <c r="W107" i="152"/>
  <c r="W103" i="152"/>
  <c r="T99" i="152"/>
  <c r="W87" i="152"/>
  <c r="T83" i="152"/>
  <c r="T75" i="152"/>
  <c r="W71" i="152"/>
  <c r="T67" i="152"/>
  <c r="T63" i="152"/>
  <c r="W59" i="152"/>
  <c r="T55" i="152"/>
  <c r="W47" i="152"/>
  <c r="W43" i="152"/>
  <c r="T39" i="152"/>
  <c r="W31" i="152"/>
  <c r="T27" i="152"/>
  <c r="W23" i="152"/>
  <c r="T15" i="152"/>
  <c r="W61" i="152"/>
  <c r="W110" i="152"/>
  <c r="R580" i="152" l="1"/>
  <c r="Q580" i="152"/>
  <c r="W38" i="152"/>
  <c r="T56" i="152"/>
  <c r="W118" i="152"/>
  <c r="W70" i="152"/>
  <c r="W88" i="152"/>
  <c r="W57" i="152"/>
  <c r="W173" i="152"/>
  <c r="W136" i="152"/>
  <c r="T45" i="152"/>
  <c r="T125" i="152"/>
  <c r="T89" i="152"/>
  <c r="W41" i="152"/>
  <c r="W105" i="152"/>
  <c r="W132" i="152"/>
  <c r="W55" i="152"/>
  <c r="T78" i="152"/>
  <c r="T110" i="152"/>
  <c r="T118" i="152"/>
  <c r="W170" i="152"/>
  <c r="W120" i="152"/>
  <c r="T136" i="152"/>
  <c r="W109" i="152"/>
  <c r="W157" i="152"/>
  <c r="W42" i="152"/>
  <c r="W78" i="152"/>
  <c r="T24" i="152"/>
  <c r="T40" i="152"/>
  <c r="W72" i="152"/>
  <c r="T104" i="152"/>
  <c r="W29" i="152"/>
  <c r="T77" i="152"/>
  <c r="W114" i="152"/>
  <c r="W24" i="152"/>
  <c r="W56" i="152"/>
  <c r="W104" i="152"/>
  <c r="T61" i="152"/>
  <c r="W93" i="152"/>
  <c r="W39" i="152"/>
  <c r="W137" i="152"/>
  <c r="W62" i="152"/>
  <c r="T100" i="152"/>
  <c r="T41" i="152"/>
  <c r="T34" i="152"/>
  <c r="T66" i="152"/>
  <c r="W102" i="152"/>
  <c r="W164" i="152"/>
  <c r="T114" i="152"/>
  <c r="T105" i="152"/>
  <c r="T58" i="152"/>
  <c r="T146" i="152"/>
  <c r="W73" i="152"/>
  <c r="T23" i="152"/>
  <c r="T35" i="152"/>
  <c r="T71" i="152"/>
  <c r="T135" i="152"/>
  <c r="W94" i="152"/>
  <c r="W83" i="152"/>
  <c r="W19" i="152"/>
  <c r="T19" i="152"/>
  <c r="W35" i="152"/>
  <c r="T115" i="152"/>
  <c r="W89" i="152"/>
  <c r="T121" i="152"/>
  <c r="T30" i="152"/>
  <c r="W25" i="152"/>
  <c r="T134" i="152"/>
  <c r="T16" i="152"/>
  <c r="W51" i="152"/>
  <c r="W147" i="152"/>
  <c r="W158" i="152"/>
  <c r="W36" i="152"/>
  <c r="W169" i="152"/>
  <c r="W117" i="152"/>
  <c r="W134" i="152"/>
  <c r="W85" i="152"/>
  <c r="T47" i="152"/>
  <c r="W99" i="152"/>
  <c r="W131" i="152"/>
  <c r="T85" i="152"/>
  <c r="T26" i="152"/>
  <c r="T98" i="152"/>
  <c r="T106" i="152"/>
  <c r="W84" i="152"/>
  <c r="T25" i="152"/>
  <c r="W133" i="152"/>
  <c r="T54" i="152"/>
  <c r="T101" i="152"/>
  <c r="W26" i="152"/>
  <c r="T69" i="152"/>
  <c r="T65" i="152"/>
  <c r="T86" i="152"/>
  <c r="W63" i="152"/>
  <c r="T79" i="152"/>
  <c r="W127" i="152"/>
  <c r="T22" i="152"/>
  <c r="W90" i="152"/>
  <c r="T142" i="152"/>
  <c r="T52" i="152"/>
  <c r="W68" i="152"/>
  <c r="T84" i="152"/>
  <c r="W128" i="152"/>
  <c r="W53" i="152"/>
  <c r="T97" i="152"/>
  <c r="W129" i="152"/>
  <c r="T59" i="152"/>
  <c r="T28" i="152"/>
  <c r="T80" i="152"/>
  <c r="W112" i="152"/>
  <c r="W15" i="152"/>
  <c r="T21" i="152"/>
  <c r="T74" i="152"/>
  <c r="W122" i="152"/>
  <c r="T33" i="152"/>
  <c r="W149" i="152"/>
  <c r="T31" i="152"/>
  <c r="T51" i="152"/>
  <c r="T91" i="152"/>
  <c r="W111" i="152"/>
  <c r="W159" i="152"/>
  <c r="W21" i="152"/>
  <c r="T82" i="152"/>
  <c r="W98" i="152"/>
  <c r="T130" i="152"/>
  <c r="W138" i="152"/>
  <c r="T20" i="152"/>
  <c r="T64" i="152"/>
  <c r="T116" i="152"/>
  <c r="T37" i="152"/>
  <c r="T145" i="152"/>
  <c r="T107" i="152"/>
  <c r="T50" i="152"/>
  <c r="T124" i="152"/>
  <c r="W156" i="152"/>
  <c r="T17" i="152"/>
  <c r="W33" i="152"/>
  <c r="W81" i="152"/>
  <c r="W27" i="152"/>
  <c r="T43" i="152"/>
  <c r="W65" i="152"/>
  <c r="W113" i="152"/>
  <c r="W130" i="152"/>
  <c r="T123" i="152"/>
  <c r="W139" i="152"/>
  <c r="T49" i="152"/>
  <c r="W97" i="152"/>
  <c r="T129" i="152"/>
  <c r="T18" i="152"/>
  <c r="T46" i="152"/>
  <c r="W50" i="152"/>
  <c r="T126" i="152"/>
  <c r="T139" i="152"/>
  <c r="W75" i="152"/>
  <c r="W91" i="152"/>
  <c r="T44" i="152"/>
  <c r="W60" i="152"/>
  <c r="T76" i="152"/>
  <c r="W92" i="152"/>
  <c r="W108" i="152"/>
  <c r="T87" i="152"/>
  <c r="W143" i="152"/>
  <c r="W79" i="152"/>
  <c r="T95" i="152"/>
  <c r="W67" i="152"/>
  <c r="W95" i="152"/>
  <c r="T103" i="152"/>
  <c r="T111" i="152"/>
  <c r="T119" i="152"/>
  <c r="T147" i="152"/>
  <c r="T32" i="152"/>
  <c r="T48" i="152"/>
  <c r="W96" i="152"/>
  <c r="T144" i="152"/>
  <c r="AC261" i="152"/>
  <c r="AD261" i="152" s="1"/>
  <c r="AC272" i="152"/>
  <c r="AD272" i="152" s="1"/>
  <c r="AC270" i="152"/>
  <c r="AD270" i="152" s="1"/>
  <c r="AC450" i="152"/>
  <c r="AD450" i="152" s="1"/>
  <c r="AC237" i="152"/>
  <c r="AD237" i="152" s="1"/>
  <c r="AC242" i="152"/>
  <c r="AD242" i="152" s="1"/>
  <c r="AC203" i="152"/>
  <c r="AD203" i="152" s="1"/>
  <c r="AC218" i="152"/>
  <c r="AD218" i="152" s="1"/>
  <c r="AC463" i="152"/>
  <c r="AD463" i="152" s="1"/>
  <c r="AC213" i="152"/>
  <c r="AD213" i="152" s="1"/>
  <c r="AC383" i="152"/>
  <c r="AD383" i="152" s="1"/>
  <c r="AC179" i="152"/>
  <c r="AD179" i="152" s="1"/>
  <c r="AC283" i="152"/>
  <c r="AD283" i="152" s="1"/>
  <c r="AC341" i="152"/>
  <c r="AD341" i="152" s="1"/>
  <c r="AC186" i="152"/>
  <c r="AD186" i="152" s="1"/>
  <c r="AC392" i="152"/>
  <c r="AD392" i="152" s="1"/>
  <c r="AC449" i="152"/>
  <c r="AD449" i="152" s="1"/>
  <c r="AC332" i="152"/>
  <c r="AD332" i="152" s="1"/>
  <c r="AC447" i="152"/>
  <c r="AD447" i="152" s="1"/>
  <c r="AC193" i="152"/>
  <c r="AD193" i="152" s="1"/>
  <c r="AC359" i="152"/>
  <c r="AD359" i="152" s="1"/>
  <c r="AC285" i="152"/>
  <c r="AD285" i="152" s="1"/>
  <c r="AC363" i="152"/>
  <c r="AD363" i="152" s="1"/>
  <c r="AC437" i="152"/>
  <c r="AD437" i="152" s="1"/>
  <c r="AC192" i="152"/>
  <c r="AD192" i="152" s="1"/>
  <c r="AC296" i="152"/>
  <c r="AD296" i="152" s="1"/>
  <c r="AC394" i="152"/>
  <c r="AD394" i="152" s="1"/>
  <c r="AC294" i="152"/>
  <c r="AD294" i="152" s="1"/>
  <c r="AC251" i="152"/>
  <c r="AD251" i="152" s="1"/>
  <c r="AC275" i="152"/>
  <c r="AD275" i="152" s="1"/>
  <c r="AC351" i="152"/>
  <c r="AD351" i="152" s="1"/>
  <c r="AC442" i="152"/>
  <c r="AD442" i="152" s="1"/>
  <c r="AC217" i="152"/>
  <c r="AD217" i="152" s="1"/>
  <c r="AC265" i="152"/>
  <c r="AD265" i="152" s="1"/>
  <c r="AC440" i="152"/>
  <c r="AD440" i="152" s="1"/>
  <c r="AC464" i="152"/>
  <c r="AD464" i="152" s="1"/>
  <c r="AC174" i="152"/>
  <c r="AD174" i="152" s="1"/>
  <c r="AC210" i="152"/>
  <c r="AD210" i="152" s="1"/>
  <c r="AC306" i="152"/>
  <c r="AD306" i="152" s="1"/>
  <c r="AC240" i="152"/>
  <c r="AD240" i="152" s="1"/>
  <c r="AC264" i="152"/>
  <c r="AD264" i="152" s="1"/>
  <c r="AC288" i="152"/>
  <c r="AD288" i="152" s="1"/>
  <c r="AC453" i="152"/>
  <c r="AD453" i="152" s="1"/>
  <c r="AC219" i="152"/>
  <c r="AD219" i="152" s="1"/>
  <c r="AC243" i="152"/>
  <c r="AD243" i="152" s="1"/>
  <c r="AC267" i="152"/>
  <c r="AD267" i="152" s="1"/>
  <c r="AC327" i="152"/>
  <c r="AD327" i="152" s="1"/>
  <c r="AC405" i="152"/>
  <c r="AD405" i="152" s="1"/>
  <c r="AC443" i="152"/>
  <c r="AD443" i="152" s="1"/>
  <c r="AC201" i="152"/>
  <c r="AD201" i="152" s="1"/>
  <c r="AC387" i="152"/>
  <c r="AD387" i="152" s="1"/>
  <c r="AC432" i="152"/>
  <c r="AD432" i="152" s="1"/>
  <c r="AC456" i="152"/>
  <c r="AD456" i="152" s="1"/>
  <c r="AC258" i="152"/>
  <c r="AD258" i="152" s="1"/>
  <c r="AC290" i="152"/>
  <c r="AD290" i="152" s="1"/>
  <c r="AC350" i="152"/>
  <c r="AD350" i="152" s="1"/>
  <c r="AC208" i="152"/>
  <c r="AD208" i="152" s="1"/>
  <c r="AC232" i="152"/>
  <c r="AD232" i="152" s="1"/>
  <c r="AC256" i="152"/>
  <c r="AD256" i="152" s="1"/>
  <c r="AC348" i="152"/>
  <c r="AD348" i="152" s="1"/>
  <c r="AC386" i="152"/>
  <c r="AD386" i="152" s="1"/>
  <c r="AC414" i="152"/>
  <c r="AD414" i="152" s="1"/>
  <c r="AC293" i="152"/>
  <c r="AD293" i="152" s="1"/>
  <c r="AC353" i="152"/>
  <c r="AD353" i="152" s="1"/>
  <c r="AC190" i="152"/>
  <c r="AD190" i="152" s="1"/>
  <c r="AC388" i="152"/>
  <c r="AD388" i="152" s="1"/>
  <c r="AC187" i="152"/>
  <c r="AD187" i="152" s="1"/>
  <c r="AC211" i="152"/>
  <c r="AD211" i="152" s="1"/>
  <c r="AC235" i="152"/>
  <c r="AD235" i="152" s="1"/>
  <c r="AC307" i="152"/>
  <c r="AD307" i="152" s="1"/>
  <c r="AC397" i="152"/>
  <c r="AD397" i="152" s="1"/>
  <c r="AC431" i="152"/>
  <c r="AD431" i="152" s="1"/>
  <c r="AC297" i="152"/>
  <c r="AD297" i="152" s="1"/>
  <c r="AC357" i="152"/>
  <c r="AD357" i="152" s="1"/>
  <c r="AC411" i="152"/>
  <c r="AD411" i="152" s="1"/>
  <c r="AC226" i="152"/>
  <c r="AD226" i="152" s="1"/>
  <c r="AC250" i="152"/>
  <c r="AD250" i="152" s="1"/>
  <c r="AC278" i="152"/>
  <c r="AD278" i="152" s="1"/>
  <c r="AC465" i="152"/>
  <c r="AD465" i="152" s="1"/>
  <c r="AC152" i="152"/>
  <c r="AD152" i="152" s="1"/>
  <c r="AC176" i="152"/>
  <c r="AD176" i="152" s="1"/>
  <c r="AC200" i="152"/>
  <c r="AD200" i="152" s="1"/>
  <c r="AC224" i="152"/>
  <c r="AD224" i="152" s="1"/>
  <c r="AC304" i="152"/>
  <c r="AD304" i="152" s="1"/>
  <c r="AC340" i="152"/>
  <c r="AD340" i="152" s="1"/>
  <c r="AC365" i="152"/>
  <c r="AD365" i="152" s="1"/>
  <c r="AC229" i="152"/>
  <c r="AD229" i="152" s="1"/>
  <c r="AC273" i="152"/>
  <c r="AD273" i="152" s="1"/>
  <c r="AC337" i="152"/>
  <c r="AD337" i="152" s="1"/>
  <c r="AC358" i="152"/>
  <c r="AD358" i="152" s="1"/>
  <c r="AC299" i="152"/>
  <c r="AD299" i="152" s="1"/>
  <c r="AC343" i="152"/>
  <c r="AD343" i="152" s="1"/>
  <c r="AC389" i="152"/>
  <c r="AD389" i="152" s="1"/>
  <c r="AC434" i="152"/>
  <c r="AD434" i="152" s="1"/>
  <c r="AC338" i="152"/>
  <c r="AD338" i="152" s="1"/>
  <c r="AC433" i="152"/>
  <c r="AD433" i="152" s="1"/>
  <c r="AC195" i="152"/>
  <c r="AD195" i="152" s="1"/>
  <c r="AC227" i="152"/>
  <c r="AD227" i="152" s="1"/>
  <c r="AC259" i="152"/>
  <c r="AD259" i="152" s="1"/>
  <c r="AC291" i="152"/>
  <c r="AD291" i="152" s="1"/>
  <c r="AC335" i="152"/>
  <c r="AD335" i="152" s="1"/>
  <c r="AC381" i="152"/>
  <c r="AD381" i="152" s="1"/>
  <c r="AC413" i="152"/>
  <c r="AD413" i="152" s="1"/>
  <c r="AC458" i="152"/>
  <c r="AD458" i="152" s="1"/>
  <c r="AC459" i="152"/>
  <c r="AD459" i="152" s="1"/>
  <c r="AC189" i="152"/>
  <c r="AD189" i="152" s="1"/>
  <c r="AC249" i="152"/>
  <c r="AD249" i="152" s="1"/>
  <c r="AC313" i="152"/>
  <c r="AD313" i="152" s="1"/>
  <c r="AC403" i="152"/>
  <c r="AD403" i="152" s="1"/>
  <c r="AC448" i="152"/>
  <c r="AD448" i="152" s="1"/>
  <c r="AC202" i="152"/>
  <c r="AD202" i="152" s="1"/>
  <c r="AC234" i="152"/>
  <c r="AD234" i="152" s="1"/>
  <c r="AC266" i="152"/>
  <c r="AD266" i="152" s="1"/>
  <c r="AC334" i="152"/>
  <c r="AD334" i="152" s="1"/>
  <c r="AC408" i="152"/>
  <c r="AD408" i="152" s="1"/>
  <c r="AC184" i="152"/>
  <c r="AD184" i="152" s="1"/>
  <c r="AC216" i="152"/>
  <c r="AD216" i="152" s="1"/>
  <c r="AC248" i="152"/>
  <c r="AD248" i="152" s="1"/>
  <c r="AC280" i="152"/>
  <c r="AD280" i="152" s="1"/>
  <c r="AC312" i="152"/>
  <c r="AD312" i="152" s="1"/>
  <c r="AC356" i="152"/>
  <c r="AD356" i="152" s="1"/>
  <c r="AC402" i="152"/>
  <c r="AD402" i="152" s="1"/>
  <c r="AC177" i="152"/>
  <c r="AD177" i="152" s="1"/>
  <c r="AC241" i="152"/>
  <c r="AD241" i="152" s="1"/>
  <c r="AC309" i="152"/>
  <c r="AD309" i="152" s="1"/>
  <c r="AC399" i="152"/>
  <c r="AD399" i="152" s="1"/>
  <c r="AC314" i="152"/>
  <c r="AD314" i="152" s="1"/>
  <c r="AC404" i="152"/>
  <c r="AD404" i="152" s="1"/>
  <c r="AC153" i="152"/>
  <c r="AD153" i="152" s="1"/>
  <c r="AC181" i="152"/>
  <c r="AD181" i="152" s="1"/>
  <c r="AC197" i="152"/>
  <c r="AD197" i="152" s="1"/>
  <c r="AC209" i="152"/>
  <c r="AD209" i="152" s="1"/>
  <c r="AC225" i="152"/>
  <c r="AD225" i="152" s="1"/>
  <c r="AC245" i="152"/>
  <c r="AD245" i="152" s="1"/>
  <c r="AC257" i="152"/>
  <c r="AD257" i="152" s="1"/>
  <c r="AC277" i="152"/>
  <c r="AD277" i="152" s="1"/>
  <c r="AC289" i="152"/>
  <c r="AD289" i="152" s="1"/>
  <c r="AC305" i="152"/>
  <c r="AD305" i="152" s="1"/>
  <c r="AC333" i="152"/>
  <c r="AD333" i="152" s="1"/>
  <c r="AC349" i="152"/>
  <c r="AD349" i="152" s="1"/>
  <c r="AC379" i="152"/>
  <c r="AD379" i="152" s="1"/>
  <c r="AC395" i="152"/>
  <c r="AD395" i="152" s="1"/>
  <c r="AC407" i="152"/>
  <c r="AD407" i="152" s="1"/>
  <c r="AC415" i="152"/>
  <c r="AD415" i="152" s="1"/>
  <c r="AC436" i="152"/>
  <c r="AD436" i="152" s="1"/>
  <c r="AC444" i="152"/>
  <c r="AD444" i="152" s="1"/>
  <c r="AC452" i="152"/>
  <c r="AD452" i="152" s="1"/>
  <c r="AC460" i="152"/>
  <c r="AD460" i="152" s="1"/>
  <c r="AC185" i="152"/>
  <c r="AD185" i="152" s="1"/>
  <c r="AC205" i="152"/>
  <c r="AD205" i="152" s="1"/>
  <c r="AC221" i="152"/>
  <c r="AD221" i="152" s="1"/>
  <c r="AC233" i="152"/>
  <c r="AD233" i="152" s="1"/>
  <c r="AC253" i="152"/>
  <c r="AD253" i="152" s="1"/>
  <c r="AC269" i="152"/>
  <c r="AD269" i="152" s="1"/>
  <c r="AC281" i="152"/>
  <c r="AD281" i="152" s="1"/>
  <c r="AC301" i="152"/>
  <c r="AD301" i="152" s="1"/>
  <c r="AC329" i="152"/>
  <c r="AD329" i="152" s="1"/>
  <c r="AC345" i="152"/>
  <c r="AD345" i="152" s="1"/>
  <c r="AC361" i="152"/>
  <c r="AD361" i="152" s="1"/>
  <c r="AC391" i="152"/>
  <c r="AD391" i="152" s="1"/>
  <c r="AC182" i="152"/>
  <c r="AD182" i="152" s="1"/>
  <c r="AC198" i="152"/>
  <c r="AD198" i="152" s="1"/>
  <c r="AC286" i="152"/>
  <c r="AD286" i="152" s="1"/>
  <c r="AC302" i="152"/>
  <c r="AD302" i="152" s="1"/>
  <c r="AC330" i="152"/>
  <c r="AD330" i="152" s="1"/>
  <c r="AC346" i="152"/>
  <c r="AD346" i="152" s="1"/>
  <c r="AC380" i="152"/>
  <c r="AD380" i="152" s="1"/>
  <c r="AC396" i="152"/>
  <c r="AD396" i="152" s="1"/>
  <c r="AC412" i="152"/>
  <c r="AD412" i="152" s="1"/>
  <c r="AC441" i="152"/>
  <c r="AD441" i="152" s="1"/>
  <c r="AC461" i="152"/>
  <c r="AD461" i="152" s="1"/>
  <c r="AC151" i="152"/>
  <c r="AD151" i="152" s="1"/>
  <c r="AC175" i="152"/>
  <c r="AD175" i="152" s="1"/>
  <c r="AC183" i="152"/>
  <c r="AD183" i="152" s="1"/>
  <c r="AC191" i="152"/>
  <c r="AD191" i="152" s="1"/>
  <c r="AC199" i="152"/>
  <c r="AD199" i="152" s="1"/>
  <c r="AC207" i="152"/>
  <c r="AD207" i="152" s="1"/>
  <c r="AC215" i="152"/>
  <c r="AD215" i="152" s="1"/>
  <c r="AC223" i="152"/>
  <c r="AD223" i="152" s="1"/>
  <c r="AC231" i="152"/>
  <c r="AD231" i="152" s="1"/>
  <c r="AC239" i="152"/>
  <c r="AD239" i="152" s="1"/>
  <c r="AC247" i="152"/>
  <c r="AD247" i="152" s="1"/>
  <c r="AC255" i="152"/>
  <c r="AD255" i="152" s="1"/>
  <c r="AC263" i="152"/>
  <c r="AD263" i="152" s="1"/>
  <c r="AC271" i="152"/>
  <c r="AD271" i="152" s="1"/>
  <c r="AC279" i="152"/>
  <c r="AD279" i="152" s="1"/>
  <c r="AC287" i="152"/>
  <c r="AD287" i="152" s="1"/>
  <c r="AC295" i="152"/>
  <c r="AD295" i="152" s="1"/>
  <c r="AC303" i="152"/>
  <c r="AD303" i="152" s="1"/>
  <c r="AC311" i="152"/>
  <c r="AD311" i="152" s="1"/>
  <c r="AC331" i="152"/>
  <c r="AD331" i="152" s="1"/>
  <c r="AC339" i="152"/>
  <c r="AD339" i="152" s="1"/>
  <c r="AC347" i="152"/>
  <c r="AD347" i="152" s="1"/>
  <c r="AC355" i="152"/>
  <c r="AD355" i="152" s="1"/>
  <c r="AC364" i="152"/>
  <c r="AD364" i="152" s="1"/>
  <c r="AC385" i="152"/>
  <c r="AD385" i="152" s="1"/>
  <c r="AC393" i="152"/>
  <c r="AD393" i="152" s="1"/>
  <c r="AC401" i="152"/>
  <c r="AD401" i="152" s="1"/>
  <c r="AC409" i="152"/>
  <c r="AD409" i="152" s="1"/>
  <c r="AC430" i="152"/>
  <c r="AD430" i="152" s="1"/>
  <c r="AC438" i="152"/>
  <c r="AD438" i="152" s="1"/>
  <c r="AC446" i="152"/>
  <c r="AD446" i="152" s="1"/>
  <c r="AC454" i="152"/>
  <c r="AD454" i="152" s="1"/>
  <c r="AC462" i="152"/>
  <c r="AD462" i="152" s="1"/>
  <c r="AC410" i="152"/>
  <c r="AD410" i="152" s="1"/>
  <c r="AC435" i="152"/>
  <c r="AD435" i="152" s="1"/>
  <c r="AC451" i="152"/>
  <c r="AD451" i="152" s="1"/>
  <c r="AC154" i="152"/>
  <c r="AD154" i="152" s="1"/>
  <c r="AC178" i="152"/>
  <c r="AD178" i="152" s="1"/>
  <c r="AC194" i="152"/>
  <c r="AD194" i="152" s="1"/>
  <c r="AC206" i="152"/>
  <c r="AD206" i="152" s="1"/>
  <c r="AC214" i="152"/>
  <c r="AD214" i="152" s="1"/>
  <c r="AC222" i="152"/>
  <c r="AD222" i="152" s="1"/>
  <c r="AC230" i="152"/>
  <c r="AD230" i="152" s="1"/>
  <c r="AC238" i="152"/>
  <c r="AD238" i="152" s="1"/>
  <c r="AC246" i="152"/>
  <c r="AD246" i="152" s="1"/>
  <c r="AC254" i="152"/>
  <c r="AD254" i="152" s="1"/>
  <c r="AC262" i="152"/>
  <c r="AD262" i="152" s="1"/>
  <c r="AC274" i="152"/>
  <c r="AD274" i="152" s="1"/>
  <c r="AC282" i="152"/>
  <c r="AD282" i="152" s="1"/>
  <c r="AC298" i="152"/>
  <c r="AD298" i="152" s="1"/>
  <c r="AC310" i="152"/>
  <c r="AD310" i="152" s="1"/>
  <c r="AC342" i="152"/>
  <c r="AD342" i="152" s="1"/>
  <c r="AC354" i="152"/>
  <c r="AD354" i="152" s="1"/>
  <c r="AC384" i="152"/>
  <c r="AD384" i="152" s="1"/>
  <c r="AC400" i="152"/>
  <c r="AD400" i="152" s="1"/>
  <c r="AC416" i="152"/>
  <c r="AD416" i="152" s="1"/>
  <c r="AC445" i="152"/>
  <c r="AD445" i="152" s="1"/>
  <c r="AC457" i="152"/>
  <c r="AD457" i="152" s="1"/>
  <c r="AC180" i="152"/>
  <c r="AD180" i="152" s="1"/>
  <c r="AC188" i="152"/>
  <c r="AD188" i="152" s="1"/>
  <c r="AC196" i="152"/>
  <c r="AD196" i="152" s="1"/>
  <c r="AC204" i="152"/>
  <c r="AD204" i="152" s="1"/>
  <c r="AC212" i="152"/>
  <c r="AD212" i="152" s="1"/>
  <c r="AC220" i="152"/>
  <c r="AD220" i="152" s="1"/>
  <c r="AC228" i="152"/>
  <c r="AD228" i="152" s="1"/>
  <c r="AC236" i="152"/>
  <c r="AD236" i="152" s="1"/>
  <c r="AC244" i="152"/>
  <c r="AD244" i="152" s="1"/>
  <c r="AC252" i="152"/>
  <c r="AD252" i="152" s="1"/>
  <c r="AC260" i="152"/>
  <c r="AD260" i="152" s="1"/>
  <c r="AC268" i="152"/>
  <c r="AD268" i="152" s="1"/>
  <c r="AC276" i="152"/>
  <c r="AD276" i="152" s="1"/>
  <c r="AC284" i="152"/>
  <c r="AD284" i="152" s="1"/>
  <c r="AC292" i="152"/>
  <c r="AD292" i="152" s="1"/>
  <c r="AC300" i="152"/>
  <c r="AD300" i="152" s="1"/>
  <c r="AC308" i="152"/>
  <c r="AD308" i="152" s="1"/>
  <c r="AC328" i="152"/>
  <c r="AD328" i="152" s="1"/>
  <c r="AC336" i="152"/>
  <c r="AD336" i="152" s="1"/>
  <c r="AC344" i="152"/>
  <c r="AD344" i="152" s="1"/>
  <c r="AC352" i="152"/>
  <c r="AD352" i="152" s="1"/>
  <c r="AC360" i="152"/>
  <c r="AD360" i="152" s="1"/>
  <c r="AC382" i="152"/>
  <c r="AD382" i="152" s="1"/>
  <c r="AC390" i="152"/>
  <c r="AD390" i="152" s="1"/>
  <c r="AC398" i="152"/>
  <c r="AD398" i="152" s="1"/>
  <c r="AC406" i="152"/>
  <c r="AD406" i="152" s="1"/>
  <c r="AC439" i="152"/>
  <c r="AD439" i="152" s="1"/>
  <c r="AC455" i="152"/>
  <c r="AD455" i="152" s="1"/>
  <c r="T14" i="152" l="1"/>
  <c r="T580" i="152" s="1"/>
  <c r="V14" i="152"/>
  <c r="V580" i="152" s="1"/>
  <c r="W14" i="152"/>
  <c r="W580" i="152" s="1"/>
  <c r="AC112" i="152"/>
  <c r="AD112" i="152" s="1"/>
  <c r="AC25" i="152"/>
  <c r="AD25" i="152" s="1"/>
  <c r="AC138" i="152"/>
  <c r="AD138" i="152" s="1"/>
  <c r="AC92" i="152"/>
  <c r="AD92" i="152" s="1"/>
  <c r="AC169" i="152"/>
  <c r="AD169" i="152" s="1"/>
  <c r="AC22" i="152"/>
  <c r="AD22" i="152" s="1"/>
  <c r="AC128" i="152"/>
  <c r="AD128" i="152" s="1"/>
  <c r="AC24" i="152"/>
  <c r="AD24" i="152" s="1"/>
  <c r="AC81" i="152"/>
  <c r="AD81" i="152" s="1"/>
  <c r="AC120" i="152"/>
  <c r="AD120" i="152" s="1"/>
  <c r="AC28" i="152"/>
  <c r="AD28" i="152" s="1"/>
  <c r="AC42" i="152"/>
  <c r="AD42" i="152" s="1"/>
  <c r="AC73" i="152"/>
  <c r="AD73" i="152" s="1"/>
  <c r="AC52" i="152"/>
  <c r="AD52" i="152" s="1"/>
  <c r="AC132" i="152"/>
  <c r="AD132" i="152" s="1"/>
  <c r="AC44" i="152"/>
  <c r="AD44" i="152" s="1"/>
  <c r="AC74" i="152"/>
  <c r="AD74" i="152" s="1"/>
  <c r="AC117" i="152"/>
  <c r="AD117" i="152" s="1"/>
  <c r="AC96" i="152"/>
  <c r="AD96" i="152" s="1"/>
  <c r="AC160" i="152"/>
  <c r="AD160" i="152" s="1"/>
  <c r="AC76" i="152"/>
  <c r="AD76" i="152" s="1"/>
  <c r="AC106" i="152"/>
  <c r="AD106" i="152" s="1"/>
  <c r="AC149" i="152"/>
  <c r="AD149" i="152" s="1"/>
  <c r="AC109" i="152"/>
  <c r="AD109" i="152" s="1"/>
  <c r="AC53" i="152"/>
  <c r="AD53" i="152" s="1"/>
  <c r="AC116" i="152"/>
  <c r="AD116" i="152" s="1"/>
  <c r="AC100" i="152"/>
  <c r="AD100" i="152" s="1"/>
  <c r="AC64" i="152"/>
  <c r="AD64" i="152" s="1"/>
  <c r="AC32" i="152"/>
  <c r="AD32" i="152" s="1"/>
  <c r="AC61" i="152"/>
  <c r="AD61" i="152" s="1"/>
  <c r="AC168" i="152"/>
  <c r="AD168" i="152" s="1"/>
  <c r="AC144" i="152"/>
  <c r="AD144" i="152" s="1"/>
  <c r="AC124" i="152"/>
  <c r="AD124" i="152" s="1"/>
  <c r="AC104" i="152"/>
  <c r="AD104" i="152" s="1"/>
  <c r="AC88" i="152"/>
  <c r="AD88" i="152" s="1"/>
  <c r="AC68" i="152"/>
  <c r="AD68" i="152" s="1"/>
  <c r="AC36" i="152"/>
  <c r="AD36" i="152" s="1"/>
  <c r="AC20" i="152"/>
  <c r="AD20" i="152" s="1"/>
  <c r="AC122" i="152"/>
  <c r="AD122" i="152" s="1"/>
  <c r="AC90" i="152"/>
  <c r="AD90" i="152" s="1"/>
  <c r="AC54" i="152"/>
  <c r="AD54" i="152" s="1"/>
  <c r="AC34" i="152"/>
  <c r="AD34" i="152" s="1"/>
  <c r="AC18" i="152"/>
  <c r="AD18" i="152" s="1"/>
  <c r="AC134" i="152"/>
  <c r="AD134" i="152" s="1"/>
  <c r="AC102" i="152"/>
  <c r="AD102" i="152" s="1"/>
  <c r="AC38" i="152"/>
  <c r="AD38" i="152" s="1"/>
  <c r="AC137" i="152"/>
  <c r="AD137" i="152" s="1"/>
  <c r="AC167" i="152"/>
  <c r="AD167" i="152" s="1"/>
  <c r="AC113" i="152"/>
  <c r="AD113" i="152" s="1"/>
  <c r="AC49" i="152"/>
  <c r="AD49" i="152" s="1"/>
  <c r="AC143" i="152"/>
  <c r="AD143" i="152" s="1"/>
  <c r="AC127" i="152"/>
  <c r="AD127" i="152" s="1"/>
  <c r="AC99" i="152"/>
  <c r="AD99" i="152" s="1"/>
  <c r="AC75" i="152"/>
  <c r="AD75" i="152" s="1"/>
  <c r="AC59" i="152"/>
  <c r="AD59" i="152" s="1"/>
  <c r="AC43" i="152"/>
  <c r="AD43" i="152" s="1"/>
  <c r="AC15" i="152"/>
  <c r="AD15" i="152" s="1"/>
  <c r="AC125" i="152"/>
  <c r="AD125" i="152" s="1"/>
  <c r="AC69" i="152"/>
  <c r="AD69" i="152" s="1"/>
  <c r="AC33" i="152"/>
  <c r="AD33" i="152" s="1"/>
  <c r="AC108" i="152"/>
  <c r="AD108" i="152" s="1"/>
  <c r="AC72" i="152"/>
  <c r="AD72" i="152" s="1"/>
  <c r="AC56" i="152"/>
  <c r="AD56" i="152" s="1"/>
  <c r="AC40" i="152"/>
  <c r="AD40" i="152" s="1"/>
  <c r="AC166" i="152"/>
  <c r="AD166" i="152" s="1"/>
  <c r="AC150" i="152"/>
  <c r="AD150" i="152" s="1"/>
  <c r="AC110" i="152"/>
  <c r="AD110" i="152" s="1"/>
  <c r="AC78" i="152"/>
  <c r="AD78" i="152" s="1"/>
  <c r="AC46" i="152"/>
  <c r="AD46" i="152" s="1"/>
  <c r="AC97" i="152"/>
  <c r="AD97" i="152" s="1"/>
  <c r="AC57" i="152"/>
  <c r="AD57" i="152" s="1"/>
  <c r="AC163" i="152"/>
  <c r="AD163" i="152" s="1"/>
  <c r="AC111" i="152"/>
  <c r="AD111" i="152" s="1"/>
  <c r="AC133" i="152"/>
  <c r="AD133" i="152" s="1"/>
  <c r="AC17" i="152"/>
  <c r="AD17" i="152" s="1"/>
  <c r="AC164" i="152"/>
  <c r="AD164" i="152" s="1"/>
  <c r="AC84" i="152"/>
  <c r="AD84" i="152" s="1"/>
  <c r="AC114" i="152"/>
  <c r="AD114" i="152" s="1"/>
  <c r="AC82" i="152"/>
  <c r="AD82" i="152" s="1"/>
  <c r="AC62" i="152"/>
  <c r="AD62" i="152" s="1"/>
  <c r="AC26" i="152"/>
  <c r="AD26" i="152" s="1"/>
  <c r="AC119" i="152"/>
  <c r="AD119" i="152" s="1"/>
  <c r="AC118" i="152"/>
  <c r="AD118" i="152" s="1"/>
  <c r="AC86" i="152"/>
  <c r="AD86" i="152" s="1"/>
  <c r="AC30" i="152"/>
  <c r="AD30" i="152" s="1"/>
  <c r="AC41" i="152"/>
  <c r="AD41" i="152" s="1"/>
  <c r="AC159" i="152"/>
  <c r="AD159" i="152" s="1"/>
  <c r="AC121" i="152"/>
  <c r="AD121" i="152" s="1"/>
  <c r="AC85" i="152"/>
  <c r="AD85" i="152" s="1"/>
  <c r="AC29" i="152"/>
  <c r="AD29" i="152" s="1"/>
  <c r="AC131" i="152"/>
  <c r="AD131" i="152" s="1"/>
  <c r="AC115" i="152"/>
  <c r="AD115" i="152" s="1"/>
  <c r="AC91" i="152"/>
  <c r="AD91" i="152" s="1"/>
  <c r="AC63" i="152"/>
  <c r="AD63" i="152" s="1"/>
  <c r="AC47" i="152"/>
  <c r="AD47" i="152" s="1"/>
  <c r="AC31" i="152"/>
  <c r="AD31" i="152" s="1"/>
  <c r="AC157" i="152"/>
  <c r="AD157" i="152" s="1"/>
  <c r="AC93" i="152"/>
  <c r="AD93" i="152" s="1"/>
  <c r="AC37" i="152"/>
  <c r="AD37" i="152" s="1"/>
  <c r="AC136" i="152"/>
  <c r="AD136" i="152" s="1"/>
  <c r="AC80" i="152"/>
  <c r="AD80" i="152" s="1"/>
  <c r="AC60" i="152"/>
  <c r="AD60" i="152" s="1"/>
  <c r="AC48" i="152"/>
  <c r="AD48" i="152" s="1"/>
  <c r="AC16" i="152"/>
  <c r="AD16" i="152" s="1"/>
  <c r="AC158" i="152"/>
  <c r="AD158" i="152" s="1"/>
  <c r="AC126" i="152"/>
  <c r="AD126" i="152" s="1"/>
  <c r="AC94" i="152"/>
  <c r="AD94" i="152" s="1"/>
  <c r="AC70" i="152"/>
  <c r="AD70" i="152" s="1"/>
  <c r="AC129" i="152"/>
  <c r="AD129" i="152" s="1"/>
  <c r="AC89" i="152"/>
  <c r="AD89" i="152" s="1"/>
  <c r="AC21" i="152"/>
  <c r="AD21" i="152" s="1"/>
  <c r="AC155" i="152"/>
  <c r="AD155" i="152" s="1"/>
  <c r="AC79" i="152"/>
  <c r="AD79" i="152" s="1"/>
  <c r="AC101" i="152"/>
  <c r="AD101" i="152" s="1"/>
  <c r="AC172" i="152"/>
  <c r="AD172" i="152" s="1"/>
  <c r="AC156" i="152"/>
  <c r="AD156" i="152" s="1"/>
  <c r="AC170" i="152"/>
  <c r="AD170" i="152" s="1"/>
  <c r="AC98" i="152"/>
  <c r="AD98" i="152" s="1"/>
  <c r="AC66" i="152"/>
  <c r="AD66" i="152" s="1"/>
  <c r="AC58" i="152"/>
  <c r="AD58" i="152" s="1"/>
  <c r="AC161" i="152"/>
  <c r="AD161" i="152" s="1"/>
  <c r="AC35" i="152"/>
  <c r="AD35" i="152" s="1"/>
  <c r="AC135" i="152"/>
  <c r="AD135" i="152" s="1"/>
  <c r="AC107" i="152"/>
  <c r="AD107" i="152" s="1"/>
  <c r="AC87" i="152"/>
  <c r="AD87" i="152" s="1"/>
  <c r="AC55" i="152"/>
  <c r="AD55" i="152" s="1"/>
  <c r="AC27" i="152"/>
  <c r="AD27" i="152" s="1"/>
  <c r="AC142" i="152"/>
  <c r="AD142" i="152" s="1"/>
  <c r="AC171" i="152"/>
  <c r="AD171" i="152" s="1"/>
  <c r="AC95" i="152"/>
  <c r="AD95" i="152" s="1"/>
  <c r="AC45" i="152"/>
  <c r="AD45" i="152" s="1"/>
  <c r="AC146" i="152"/>
  <c r="AD146" i="152" s="1"/>
  <c r="AC50" i="152"/>
  <c r="AD50" i="152" s="1"/>
  <c r="AC77" i="152"/>
  <c r="AD77" i="152" s="1"/>
  <c r="AC83" i="152"/>
  <c r="AD83" i="152" s="1"/>
  <c r="AC51" i="152"/>
  <c r="AD51" i="152" s="1"/>
  <c r="AC162" i="152"/>
  <c r="AD162" i="152" s="1"/>
  <c r="AC139" i="152"/>
  <c r="AD139" i="152" s="1"/>
  <c r="AC123" i="152"/>
  <c r="AD123" i="152" s="1"/>
  <c r="AC103" i="152"/>
  <c r="AD103" i="152" s="1"/>
  <c r="AC71" i="152"/>
  <c r="AD71" i="152" s="1"/>
  <c r="AC39" i="152"/>
  <c r="AD39" i="152" s="1"/>
  <c r="AC23" i="152"/>
  <c r="AD23" i="152" s="1"/>
  <c r="AC173" i="152"/>
  <c r="AD173" i="152" s="1"/>
  <c r="AC147" i="152"/>
  <c r="AD147" i="152" s="1"/>
  <c r="AC145" i="152"/>
  <c r="AD145" i="152" s="1"/>
  <c r="AC148" i="152"/>
  <c r="AD148" i="152" s="1"/>
  <c r="AC130" i="152"/>
  <c r="AD130" i="152" s="1"/>
  <c r="AC105" i="152"/>
  <c r="AD105" i="152" s="1"/>
  <c r="AC65" i="152"/>
  <c r="AD65" i="152" s="1"/>
  <c r="AC67" i="152"/>
  <c r="AD67" i="152" s="1"/>
  <c r="AC19" i="152"/>
  <c r="AD19" i="152" s="1"/>
  <c r="AC165" i="152"/>
  <c r="AD165" i="152" s="1"/>
  <c r="H28" i="114"/>
  <c r="X14" i="152" l="1"/>
  <c r="X580" i="152" s="1"/>
  <c r="AC467" i="152"/>
  <c r="AD467" i="152" s="1"/>
  <c r="AC466" i="152"/>
  <c r="AD466" i="152" s="1"/>
  <c r="F24" i="114"/>
  <c r="Z14" i="152" l="1"/>
  <c r="Z580" i="152" s="1"/>
  <c r="Y14" i="152"/>
  <c r="Y580" i="152" s="1"/>
  <c r="F27" i="114"/>
  <c r="AC14" i="152" l="1"/>
  <c r="AC580" i="152" s="1"/>
  <c r="AC591" i="152"/>
  <c r="G12" i="41"/>
  <c r="H25" i="114"/>
  <c r="AD14" i="152" l="1"/>
  <c r="AD580" i="152" s="1"/>
  <c r="D16" i="114"/>
  <c r="D20" i="114"/>
  <c r="F21" i="114"/>
  <c r="F16" i="114" l="1"/>
  <c r="F26" i="114" s="1"/>
  <c r="D26" i="114"/>
  <c r="F17" i="114"/>
  <c r="F23" i="114" l="1"/>
  <c r="F25" i="114"/>
  <c r="F22" i="114"/>
  <c r="F20" i="114"/>
  <c r="D15" i="114"/>
  <c r="F15" i="114" s="1"/>
  <c r="F28" i="114" l="1"/>
  <c r="H20" i="114" l="1"/>
  <c r="I28" i="114" l="1"/>
  <c r="G11" i="41" l="1"/>
  <c r="T12" i="17" l="1"/>
  <c r="F156" i="55" l="1"/>
  <c r="E156" i="55"/>
  <c r="D156" i="55"/>
  <c r="C156" i="55"/>
  <c r="H155" i="55"/>
  <c r="I155" i="55" s="1"/>
  <c r="G155" i="55"/>
  <c r="H154" i="55"/>
  <c r="I154" i="55" s="1"/>
  <c r="G154" i="55"/>
  <c r="H153" i="55"/>
  <c r="I153" i="55" s="1"/>
  <c r="G153" i="55"/>
  <c r="H152" i="55"/>
  <c r="I152" i="55" s="1"/>
  <c r="G152" i="55"/>
  <c r="H151" i="55"/>
  <c r="I151" i="55" s="1"/>
  <c r="G151" i="55"/>
  <c r="H150" i="55"/>
  <c r="I150" i="55" s="1"/>
  <c r="G150" i="55"/>
  <c r="H149" i="55"/>
  <c r="I149" i="55" s="1"/>
  <c r="G149" i="55"/>
  <c r="H148" i="55"/>
  <c r="I148" i="55" s="1"/>
  <c r="G148" i="55"/>
  <c r="H147" i="55"/>
  <c r="I147" i="55" s="1"/>
  <c r="G147" i="55"/>
  <c r="H146" i="55"/>
  <c r="I146" i="55" s="1"/>
  <c r="G146" i="55"/>
  <c r="H145" i="55"/>
  <c r="I145" i="55" s="1"/>
  <c r="G145" i="55"/>
  <c r="H144" i="55"/>
  <c r="I144" i="55" s="1"/>
  <c r="G144" i="55"/>
  <c r="H143" i="55"/>
  <c r="I143" i="55" s="1"/>
  <c r="G143" i="55"/>
  <c r="H142" i="55"/>
  <c r="I142" i="55" s="1"/>
  <c r="G142" i="55"/>
  <c r="H141" i="55"/>
  <c r="I141" i="55" s="1"/>
  <c r="G141" i="55"/>
  <c r="H140" i="55"/>
  <c r="I140" i="55" s="1"/>
  <c r="G140" i="55"/>
  <c r="H139" i="55"/>
  <c r="I139" i="55" s="1"/>
  <c r="G139" i="55"/>
  <c r="H138" i="55"/>
  <c r="I138" i="55" s="1"/>
  <c r="G138" i="55"/>
  <c r="H137" i="55"/>
  <c r="I137" i="55" s="1"/>
  <c r="G137" i="55"/>
  <c r="H136" i="55"/>
  <c r="I136" i="55" s="1"/>
  <c r="G136" i="55"/>
  <c r="H135" i="55"/>
  <c r="I135" i="55" s="1"/>
  <c r="G135" i="55"/>
  <c r="H134" i="55"/>
  <c r="I134" i="55" s="1"/>
  <c r="G134" i="55"/>
  <c r="H133" i="55"/>
  <c r="I133" i="55" s="1"/>
  <c r="G133" i="55"/>
  <c r="H132" i="55"/>
  <c r="I132" i="55" s="1"/>
  <c r="G132" i="55"/>
  <c r="H131" i="55"/>
  <c r="I131" i="55" s="1"/>
  <c r="G131" i="55"/>
  <c r="H130" i="55"/>
  <c r="I130" i="55" s="1"/>
  <c r="G130" i="55"/>
  <c r="H129" i="55"/>
  <c r="I129" i="55" s="1"/>
  <c r="G129" i="55"/>
  <c r="H128" i="55"/>
  <c r="I128" i="55" s="1"/>
  <c r="G128" i="55"/>
  <c r="H127" i="55"/>
  <c r="I127" i="55" s="1"/>
  <c r="G127" i="55"/>
  <c r="H126" i="55"/>
  <c r="I126" i="55" s="1"/>
  <c r="G126" i="55"/>
  <c r="H125" i="55"/>
  <c r="I125" i="55" s="1"/>
  <c r="G125" i="55"/>
  <c r="H124" i="55"/>
  <c r="I124" i="55" s="1"/>
  <c r="G124" i="55"/>
  <c r="H123" i="55"/>
  <c r="I123" i="55" s="1"/>
  <c r="G123" i="55"/>
  <c r="H122" i="55"/>
  <c r="I122" i="55" s="1"/>
  <c r="G122" i="55"/>
  <c r="H121" i="55"/>
  <c r="I121" i="55" s="1"/>
  <c r="G121" i="55"/>
  <c r="H120" i="55"/>
  <c r="I120" i="55" s="1"/>
  <c r="G120" i="55"/>
  <c r="H119" i="55"/>
  <c r="I119" i="55" s="1"/>
  <c r="G119" i="55"/>
  <c r="H118" i="55"/>
  <c r="I118" i="55" s="1"/>
  <c r="G118" i="55"/>
  <c r="H117" i="55"/>
  <c r="I117" i="55" s="1"/>
  <c r="G117" i="55"/>
  <c r="H116" i="55"/>
  <c r="I116" i="55" s="1"/>
  <c r="G116" i="55"/>
  <c r="H115" i="55"/>
  <c r="I115" i="55" s="1"/>
  <c r="G115" i="55"/>
  <c r="H114" i="55"/>
  <c r="I114" i="55" s="1"/>
  <c r="G114" i="55"/>
  <c r="H113" i="55"/>
  <c r="I113" i="55" s="1"/>
  <c r="G113" i="55"/>
  <c r="H112" i="55"/>
  <c r="I112" i="55" s="1"/>
  <c r="G112" i="55"/>
  <c r="H111" i="55"/>
  <c r="I111" i="55" s="1"/>
  <c r="G111" i="55"/>
  <c r="H110" i="55"/>
  <c r="I110" i="55" s="1"/>
  <c r="G110" i="55"/>
  <c r="H109" i="55"/>
  <c r="I109" i="55" s="1"/>
  <c r="G109" i="55"/>
  <c r="H108" i="55"/>
  <c r="I108" i="55" s="1"/>
  <c r="G108" i="55"/>
  <c r="H107" i="55"/>
  <c r="I107" i="55" s="1"/>
  <c r="G107" i="55"/>
  <c r="I106" i="55"/>
  <c r="H106" i="55"/>
  <c r="G106" i="55"/>
  <c r="H105" i="55"/>
  <c r="I105" i="55" s="1"/>
  <c r="G105" i="55"/>
  <c r="H104" i="55"/>
  <c r="I104" i="55" s="1"/>
  <c r="G104" i="55"/>
  <c r="H103" i="55"/>
  <c r="I103" i="55" s="1"/>
  <c r="G103" i="55"/>
  <c r="H102" i="55"/>
  <c r="I102" i="55" s="1"/>
  <c r="G102" i="55"/>
  <c r="H101" i="55"/>
  <c r="I101" i="55" s="1"/>
  <c r="G101" i="55"/>
  <c r="H100" i="55"/>
  <c r="I100" i="55" s="1"/>
  <c r="G100" i="55"/>
  <c r="H99" i="55"/>
  <c r="I99" i="55" s="1"/>
  <c r="G99" i="55"/>
  <c r="H98" i="55"/>
  <c r="I98" i="55" s="1"/>
  <c r="G98" i="55"/>
  <c r="H97" i="55"/>
  <c r="I97" i="55" s="1"/>
  <c r="G97" i="55"/>
  <c r="H96" i="55"/>
  <c r="I96" i="55" s="1"/>
  <c r="G96" i="55"/>
  <c r="H95" i="55"/>
  <c r="I95" i="55" s="1"/>
  <c r="G95" i="55"/>
  <c r="H94" i="55"/>
  <c r="I94" i="55" s="1"/>
  <c r="G94" i="55"/>
  <c r="H93" i="55"/>
  <c r="I93" i="55" s="1"/>
  <c r="G93" i="55"/>
  <c r="H92" i="55"/>
  <c r="I92" i="55" s="1"/>
  <c r="G92" i="55"/>
  <c r="H91" i="55"/>
  <c r="I91" i="55" s="1"/>
  <c r="G91" i="55"/>
  <c r="I90" i="55"/>
  <c r="H90" i="55"/>
  <c r="G90" i="55"/>
  <c r="H89" i="55"/>
  <c r="I89" i="55" s="1"/>
  <c r="G89" i="55"/>
  <c r="H88" i="55"/>
  <c r="I88" i="55" s="1"/>
  <c r="G88" i="55"/>
  <c r="L87" i="55"/>
  <c r="I87" i="55"/>
  <c r="H87" i="55"/>
  <c r="G87" i="55"/>
  <c r="L86" i="55"/>
  <c r="H86" i="55"/>
  <c r="I86" i="55" s="1"/>
  <c r="G86" i="55"/>
  <c r="L85" i="55"/>
  <c r="I85" i="55"/>
  <c r="H85" i="55"/>
  <c r="G85" i="55"/>
  <c r="L84" i="55"/>
  <c r="H84" i="55"/>
  <c r="I84" i="55" s="1"/>
  <c r="G84" i="55"/>
  <c r="L83" i="55"/>
  <c r="H83" i="55"/>
  <c r="I83" i="55" s="1"/>
  <c r="G83" i="55"/>
  <c r="L82" i="55"/>
  <c r="H82" i="55"/>
  <c r="I82" i="55" s="1"/>
  <c r="G82" i="55"/>
  <c r="L81" i="55"/>
  <c r="H81" i="55"/>
  <c r="I81" i="55" s="1"/>
  <c r="G81" i="55"/>
  <c r="L80" i="55"/>
  <c r="H80" i="55"/>
  <c r="I80" i="55" s="1"/>
  <c r="G80" i="55"/>
  <c r="L79" i="55"/>
  <c r="H79" i="55"/>
  <c r="I79" i="55" s="1"/>
  <c r="G79" i="55"/>
  <c r="L78" i="55"/>
  <c r="H78" i="55"/>
  <c r="I78" i="55" s="1"/>
  <c r="G78" i="55"/>
  <c r="L77" i="55"/>
  <c r="H77" i="55"/>
  <c r="I77" i="55" s="1"/>
  <c r="G77" i="55"/>
  <c r="L76" i="55"/>
  <c r="H76" i="55"/>
  <c r="I76" i="55" s="1"/>
  <c r="G76" i="55"/>
  <c r="L75" i="55"/>
  <c r="H75" i="55"/>
  <c r="I75" i="55" s="1"/>
  <c r="G75" i="55"/>
  <c r="L74" i="55"/>
  <c r="H74" i="55"/>
  <c r="I74" i="55" s="1"/>
  <c r="G74" i="55"/>
  <c r="L73" i="55"/>
  <c r="H73" i="55"/>
  <c r="I73" i="55" s="1"/>
  <c r="G73" i="55"/>
  <c r="L72" i="55"/>
  <c r="H72" i="55"/>
  <c r="I72" i="55" s="1"/>
  <c r="G72" i="55"/>
  <c r="L71" i="55"/>
  <c r="H71" i="55"/>
  <c r="I71" i="55" s="1"/>
  <c r="G71" i="55"/>
  <c r="H70" i="55"/>
  <c r="I70" i="55" s="1"/>
  <c r="H69" i="55"/>
  <c r="I69" i="55" s="1"/>
  <c r="H68" i="55"/>
  <c r="I68" i="55" s="1"/>
  <c r="H67" i="55"/>
  <c r="I67" i="55" s="1"/>
  <c r="H66" i="55"/>
  <c r="I66" i="55" s="1"/>
  <c r="H65" i="55"/>
  <c r="I65" i="55" s="1"/>
  <c r="H64" i="55"/>
  <c r="I64" i="55" s="1"/>
  <c r="H63" i="55"/>
  <c r="I63" i="55" s="1"/>
  <c r="H62" i="55"/>
  <c r="I62" i="55" s="1"/>
  <c r="G62" i="55"/>
  <c r="L61" i="55"/>
  <c r="H61" i="55"/>
  <c r="I61" i="55" s="1"/>
  <c r="G61" i="55"/>
  <c r="L60" i="55"/>
  <c r="H60" i="55"/>
  <c r="I60" i="55" s="1"/>
  <c r="G60" i="55"/>
  <c r="L59" i="55"/>
  <c r="H59" i="55"/>
  <c r="I59" i="55" s="1"/>
  <c r="G59" i="55"/>
  <c r="L58" i="55"/>
  <c r="H58" i="55"/>
  <c r="I58" i="55" s="1"/>
  <c r="G58" i="55"/>
  <c r="L57" i="55"/>
  <c r="H57" i="55"/>
  <c r="I57" i="55" s="1"/>
  <c r="G57" i="55"/>
  <c r="L56" i="55"/>
  <c r="H56" i="55"/>
  <c r="I56" i="55" s="1"/>
  <c r="G56" i="55"/>
  <c r="L55" i="55"/>
  <c r="H55" i="55"/>
  <c r="I55" i="55" s="1"/>
  <c r="G55" i="55"/>
  <c r="L54" i="55"/>
  <c r="H54" i="55"/>
  <c r="I54" i="55" s="1"/>
  <c r="G54" i="55"/>
  <c r="L53" i="55"/>
  <c r="H53" i="55"/>
  <c r="I53" i="55" s="1"/>
  <c r="G53" i="55"/>
  <c r="L52" i="55"/>
  <c r="H52" i="55"/>
  <c r="I52" i="55" s="1"/>
  <c r="G52" i="55"/>
  <c r="L51" i="55"/>
  <c r="H51" i="55"/>
  <c r="I51" i="55" s="1"/>
  <c r="G51" i="55"/>
  <c r="L50" i="55"/>
  <c r="H50" i="55"/>
  <c r="I50" i="55" s="1"/>
  <c r="G50" i="55"/>
  <c r="L49" i="55"/>
  <c r="H49" i="55"/>
  <c r="I49" i="55" s="1"/>
  <c r="G49" i="55"/>
  <c r="L48" i="55"/>
  <c r="H48" i="55"/>
  <c r="I48" i="55" s="1"/>
  <c r="G48" i="55"/>
  <c r="L47" i="55"/>
  <c r="H47" i="55"/>
  <c r="I47" i="55" s="1"/>
  <c r="G47" i="55"/>
  <c r="L46" i="55"/>
  <c r="H46" i="55"/>
  <c r="I46" i="55" s="1"/>
  <c r="G46" i="55"/>
  <c r="L45" i="55"/>
  <c r="H45" i="55"/>
  <c r="I45" i="55" s="1"/>
  <c r="G45" i="55"/>
  <c r="L44" i="55"/>
  <c r="H44" i="55"/>
  <c r="I44" i="55" s="1"/>
  <c r="G44" i="55"/>
  <c r="L43" i="55"/>
  <c r="H43" i="55"/>
  <c r="I43" i="55" s="1"/>
  <c r="G43" i="55"/>
  <c r="L42" i="55"/>
  <c r="H42" i="55"/>
  <c r="I42" i="55" s="1"/>
  <c r="G42" i="55"/>
  <c r="L41" i="55"/>
  <c r="H41" i="55"/>
  <c r="I41" i="55" s="1"/>
  <c r="G41" i="55"/>
  <c r="L40" i="55"/>
  <c r="H40" i="55"/>
  <c r="I40" i="55" s="1"/>
  <c r="G40" i="55"/>
  <c r="L39" i="55"/>
  <c r="H39" i="55"/>
  <c r="I39" i="55" s="1"/>
  <c r="G39" i="55"/>
  <c r="L38" i="55"/>
  <c r="I38" i="55"/>
  <c r="H38" i="55"/>
  <c r="G38" i="55"/>
  <c r="H37" i="55"/>
  <c r="I37" i="55" s="1"/>
  <c r="G37" i="55"/>
  <c r="L36" i="55"/>
  <c r="H36" i="55"/>
  <c r="I36" i="55" s="1"/>
  <c r="G36" i="55"/>
  <c r="L35" i="55"/>
  <c r="H35" i="55"/>
  <c r="I35" i="55" s="1"/>
  <c r="G35" i="55"/>
  <c r="L34" i="55"/>
  <c r="H34" i="55"/>
  <c r="I34" i="55" s="1"/>
  <c r="G34" i="55"/>
  <c r="L33" i="55"/>
  <c r="H33" i="55"/>
  <c r="I33" i="55" s="1"/>
  <c r="G33" i="55"/>
  <c r="L32" i="55"/>
  <c r="H32" i="55"/>
  <c r="I32" i="55" s="1"/>
  <c r="G32" i="55"/>
  <c r="L31" i="55"/>
  <c r="H31" i="55"/>
  <c r="I31" i="55" s="1"/>
  <c r="G31" i="55"/>
  <c r="L30" i="55"/>
  <c r="H30" i="55"/>
  <c r="I30" i="55" s="1"/>
  <c r="G30" i="55"/>
  <c r="L29" i="55"/>
  <c r="H29" i="55"/>
  <c r="I29" i="55" s="1"/>
  <c r="G29" i="55"/>
  <c r="L28" i="55"/>
  <c r="H28" i="55"/>
  <c r="I28" i="55" s="1"/>
  <c r="G28" i="55"/>
  <c r="L27" i="55"/>
  <c r="H27" i="55"/>
  <c r="I27" i="55" s="1"/>
  <c r="G27" i="55"/>
  <c r="L26" i="55"/>
  <c r="H26" i="55"/>
  <c r="I26" i="55" s="1"/>
  <c r="G26" i="55"/>
  <c r="L25" i="55"/>
  <c r="H25" i="55"/>
  <c r="I25" i="55" s="1"/>
  <c r="G25" i="55"/>
  <c r="L24" i="55"/>
  <c r="H24" i="55"/>
  <c r="I24" i="55" s="1"/>
  <c r="G24" i="55"/>
  <c r="L23" i="55"/>
  <c r="H23" i="55"/>
  <c r="I23" i="55" s="1"/>
  <c r="G23" i="55"/>
  <c r="L22" i="55"/>
  <c r="H22" i="55"/>
  <c r="I22" i="55" s="1"/>
  <c r="G22" i="55"/>
  <c r="L21" i="55"/>
  <c r="H21" i="55"/>
  <c r="I21" i="55" s="1"/>
  <c r="G21" i="55"/>
  <c r="L20" i="55"/>
  <c r="H20" i="55"/>
  <c r="I20" i="55" s="1"/>
  <c r="G20" i="55"/>
  <c r="L19" i="55"/>
  <c r="H19" i="55"/>
  <c r="I19" i="55" s="1"/>
  <c r="G19" i="55"/>
  <c r="L18" i="55"/>
  <c r="H18" i="55"/>
  <c r="I18" i="55" s="1"/>
  <c r="G18" i="55"/>
  <c r="L17" i="55"/>
  <c r="H17" i="55"/>
  <c r="I17" i="55" s="1"/>
  <c r="G17" i="55"/>
  <c r="L16" i="55"/>
  <c r="H16" i="55"/>
  <c r="I16" i="55" s="1"/>
  <c r="G16" i="55"/>
  <c r="L15" i="55"/>
  <c r="H15" i="55"/>
  <c r="I15" i="55" s="1"/>
  <c r="G15" i="55"/>
  <c r="L14" i="55"/>
  <c r="H14" i="55"/>
  <c r="I14" i="55" s="1"/>
  <c r="G14" i="55"/>
  <c r="L13" i="55"/>
  <c r="H13" i="55"/>
  <c r="I13" i="55" s="1"/>
  <c r="G13" i="55"/>
  <c r="L12" i="55"/>
  <c r="H12" i="55"/>
  <c r="I12" i="55" s="1"/>
  <c r="G12" i="55"/>
  <c r="L11" i="55"/>
  <c r="H11" i="55"/>
  <c r="I11" i="55" s="1"/>
  <c r="G11" i="55"/>
  <c r="L10" i="55"/>
  <c r="H10" i="55"/>
  <c r="I10" i="55" s="1"/>
  <c r="G10" i="55"/>
  <c r="L9" i="55"/>
  <c r="H9" i="55"/>
  <c r="I9" i="55" s="1"/>
  <c r="G9" i="55"/>
  <c r="L8" i="55"/>
  <c r="H8" i="55"/>
  <c r="I8" i="55" s="1"/>
  <c r="G8" i="55"/>
  <c r="L7" i="55"/>
  <c r="H7" i="55"/>
  <c r="I7" i="55" s="1"/>
  <c r="G7" i="55"/>
  <c r="L6" i="55"/>
  <c r="H6" i="55"/>
  <c r="I6" i="55" s="1"/>
  <c r="G6" i="55"/>
  <c r="G160" i="54"/>
  <c r="F160" i="54"/>
  <c r="B159" i="54"/>
  <c r="B155" i="55" s="1"/>
  <c r="A159" i="54"/>
  <c r="A155" i="55" s="1"/>
  <c r="B158" i="54"/>
  <c r="B154" i="55" s="1"/>
  <c r="A158" i="54"/>
  <c r="A154" i="55" s="1"/>
  <c r="B157" i="54"/>
  <c r="B153" i="55" s="1"/>
  <c r="A157" i="54"/>
  <c r="A153" i="55" s="1"/>
  <c r="B156" i="54"/>
  <c r="B152" i="55" s="1"/>
  <c r="A156" i="54"/>
  <c r="A152" i="55" s="1"/>
  <c r="B155" i="54"/>
  <c r="B151" i="55" s="1"/>
  <c r="A155" i="54"/>
  <c r="A151" i="55" s="1"/>
  <c r="B154" i="54"/>
  <c r="B150" i="55" s="1"/>
  <c r="A154" i="54"/>
  <c r="A150" i="55" s="1"/>
  <c r="B153" i="54"/>
  <c r="B149" i="55" s="1"/>
  <c r="A153" i="54"/>
  <c r="A149" i="55" s="1"/>
  <c r="B152" i="54"/>
  <c r="B148" i="55" s="1"/>
  <c r="A152" i="54"/>
  <c r="A148" i="55" s="1"/>
  <c r="B151" i="54"/>
  <c r="B147" i="55" s="1"/>
  <c r="A151" i="54"/>
  <c r="A147" i="55" s="1"/>
  <c r="B150" i="54"/>
  <c r="B146" i="55" s="1"/>
  <c r="A150" i="54"/>
  <c r="A146" i="55" s="1"/>
  <c r="B149" i="54"/>
  <c r="B145" i="55" s="1"/>
  <c r="A149" i="54"/>
  <c r="A145" i="55" s="1"/>
  <c r="B148" i="54"/>
  <c r="B144" i="55" s="1"/>
  <c r="A148" i="54"/>
  <c r="A144" i="55" s="1"/>
  <c r="B147" i="54"/>
  <c r="B143" i="55" s="1"/>
  <c r="A147" i="54"/>
  <c r="A143" i="55" s="1"/>
  <c r="B146" i="54"/>
  <c r="B142" i="55" s="1"/>
  <c r="A146" i="54"/>
  <c r="A142" i="55" s="1"/>
  <c r="B145" i="54"/>
  <c r="B141" i="55" s="1"/>
  <c r="A145" i="54"/>
  <c r="A141" i="55" s="1"/>
  <c r="B144" i="54"/>
  <c r="B140" i="55" s="1"/>
  <c r="A144" i="54"/>
  <c r="A140" i="55" s="1"/>
  <c r="B143" i="54"/>
  <c r="B139" i="55" s="1"/>
  <c r="A143" i="54"/>
  <c r="A139" i="55" s="1"/>
  <c r="B142" i="54"/>
  <c r="B138" i="55" s="1"/>
  <c r="A142" i="54"/>
  <c r="A138" i="55" s="1"/>
  <c r="B141" i="54"/>
  <c r="B137" i="55" s="1"/>
  <c r="A141" i="54"/>
  <c r="A137" i="55" s="1"/>
  <c r="B140" i="54"/>
  <c r="B136" i="55" s="1"/>
  <c r="A140" i="54"/>
  <c r="A136" i="55" s="1"/>
  <c r="B139" i="54"/>
  <c r="B135" i="55" s="1"/>
  <c r="A139" i="54"/>
  <c r="A135" i="55" s="1"/>
  <c r="B138" i="54"/>
  <c r="B134" i="55" s="1"/>
  <c r="A138" i="54"/>
  <c r="A134" i="55" s="1"/>
  <c r="B137" i="54"/>
  <c r="B133" i="55" s="1"/>
  <c r="A137" i="54"/>
  <c r="A133" i="55" s="1"/>
  <c r="B136" i="54"/>
  <c r="B132" i="55" s="1"/>
  <c r="A136" i="54"/>
  <c r="A132" i="55" s="1"/>
  <c r="B135" i="54"/>
  <c r="B131" i="55" s="1"/>
  <c r="A135" i="54"/>
  <c r="A131" i="55" s="1"/>
  <c r="B134" i="54"/>
  <c r="B130" i="55" s="1"/>
  <c r="A134" i="54"/>
  <c r="A130" i="55" s="1"/>
  <c r="B133" i="54"/>
  <c r="B129" i="55" s="1"/>
  <c r="A133" i="54"/>
  <c r="A129" i="55" s="1"/>
  <c r="B132" i="54"/>
  <c r="B128" i="55" s="1"/>
  <c r="A132" i="54"/>
  <c r="A128" i="55" s="1"/>
  <c r="B131" i="54"/>
  <c r="B127" i="55" s="1"/>
  <c r="A131" i="54"/>
  <c r="A127" i="55" s="1"/>
  <c r="B130" i="54"/>
  <c r="B126" i="55" s="1"/>
  <c r="A130" i="54"/>
  <c r="A126" i="55" s="1"/>
  <c r="B129" i="54"/>
  <c r="B125" i="55" s="1"/>
  <c r="A129" i="54"/>
  <c r="A125" i="55" s="1"/>
  <c r="B128" i="54"/>
  <c r="B124" i="55" s="1"/>
  <c r="A128" i="54"/>
  <c r="A124" i="55" s="1"/>
  <c r="B127" i="54"/>
  <c r="B123" i="55" s="1"/>
  <c r="A127" i="54"/>
  <c r="A123" i="55" s="1"/>
  <c r="B126" i="54"/>
  <c r="B122" i="55" s="1"/>
  <c r="A126" i="54"/>
  <c r="A122" i="55" s="1"/>
  <c r="B125" i="54"/>
  <c r="B121" i="55" s="1"/>
  <c r="A125" i="54"/>
  <c r="A121" i="55" s="1"/>
  <c r="B124" i="54"/>
  <c r="B120" i="55" s="1"/>
  <c r="A124" i="54"/>
  <c r="A120" i="55" s="1"/>
  <c r="B123" i="54"/>
  <c r="B119" i="55" s="1"/>
  <c r="A123" i="54"/>
  <c r="A119" i="55" s="1"/>
  <c r="B122" i="54"/>
  <c r="B118" i="55" s="1"/>
  <c r="A122" i="54"/>
  <c r="A118" i="55" s="1"/>
  <c r="B121" i="54"/>
  <c r="B117" i="55" s="1"/>
  <c r="A121" i="54"/>
  <c r="A117" i="55" s="1"/>
  <c r="B120" i="54"/>
  <c r="B116" i="55" s="1"/>
  <c r="A120" i="54"/>
  <c r="A116" i="55" s="1"/>
  <c r="B119" i="54"/>
  <c r="B115" i="55" s="1"/>
  <c r="A119" i="54"/>
  <c r="A115" i="55" s="1"/>
  <c r="B118" i="54"/>
  <c r="B114" i="55" s="1"/>
  <c r="A118" i="54"/>
  <c r="A114" i="55" s="1"/>
  <c r="B117" i="54"/>
  <c r="B113" i="55" s="1"/>
  <c r="A117" i="54"/>
  <c r="A113" i="55" s="1"/>
  <c r="B116" i="54"/>
  <c r="B112" i="55" s="1"/>
  <c r="A116" i="54"/>
  <c r="A112" i="55" s="1"/>
  <c r="B115" i="54"/>
  <c r="B111" i="55" s="1"/>
  <c r="A115" i="54"/>
  <c r="A111" i="55" s="1"/>
  <c r="B114" i="54"/>
  <c r="B110" i="55" s="1"/>
  <c r="A114" i="54"/>
  <c r="A110" i="55" s="1"/>
  <c r="B113" i="54"/>
  <c r="B109" i="55" s="1"/>
  <c r="A113" i="54"/>
  <c r="A109" i="55" s="1"/>
  <c r="B112" i="54"/>
  <c r="B108" i="55" s="1"/>
  <c r="A112" i="54"/>
  <c r="A108" i="55" s="1"/>
  <c r="B111" i="54"/>
  <c r="B107" i="55" s="1"/>
  <c r="A111" i="54"/>
  <c r="A107" i="55" s="1"/>
  <c r="B110" i="54"/>
  <c r="B106" i="55" s="1"/>
  <c r="A110" i="54"/>
  <c r="A106" i="55" s="1"/>
  <c r="B109" i="54"/>
  <c r="B105" i="55" s="1"/>
  <c r="A109" i="54"/>
  <c r="A105" i="55" s="1"/>
  <c r="B108" i="54"/>
  <c r="B104" i="55" s="1"/>
  <c r="A108" i="54"/>
  <c r="A104" i="55" s="1"/>
  <c r="B107" i="54"/>
  <c r="B103" i="55" s="1"/>
  <c r="A107" i="54"/>
  <c r="A103" i="55" s="1"/>
  <c r="B106" i="54"/>
  <c r="B102" i="55" s="1"/>
  <c r="A106" i="54"/>
  <c r="A102" i="55" s="1"/>
  <c r="B105" i="54"/>
  <c r="B101" i="55" s="1"/>
  <c r="A105" i="54"/>
  <c r="A101" i="55" s="1"/>
  <c r="B104" i="54"/>
  <c r="B100" i="55" s="1"/>
  <c r="A104" i="54"/>
  <c r="A100" i="55" s="1"/>
  <c r="B103" i="54"/>
  <c r="B99" i="55" s="1"/>
  <c r="A103" i="54"/>
  <c r="A99" i="55" s="1"/>
  <c r="B102" i="54"/>
  <c r="B98" i="55" s="1"/>
  <c r="A102" i="54"/>
  <c r="A98" i="55" s="1"/>
  <c r="B101" i="54"/>
  <c r="B97" i="55" s="1"/>
  <c r="A101" i="54"/>
  <c r="A97" i="55" s="1"/>
  <c r="B100" i="54"/>
  <c r="B96" i="55" s="1"/>
  <c r="A100" i="54"/>
  <c r="A96" i="55" s="1"/>
  <c r="B99" i="54"/>
  <c r="B95" i="55" s="1"/>
  <c r="A99" i="54"/>
  <c r="A95" i="55" s="1"/>
  <c r="B98" i="54"/>
  <c r="B94" i="55" s="1"/>
  <c r="A98" i="54"/>
  <c r="A94" i="55" s="1"/>
  <c r="B97" i="54"/>
  <c r="B93" i="55" s="1"/>
  <c r="A97" i="54"/>
  <c r="A93" i="55" s="1"/>
  <c r="K96" i="54"/>
  <c r="B96" i="54"/>
  <c r="B92" i="55" s="1"/>
  <c r="A96" i="54"/>
  <c r="A92" i="55" s="1"/>
  <c r="B95" i="54"/>
  <c r="B91" i="55" s="1"/>
  <c r="A95" i="54"/>
  <c r="A91" i="55" s="1"/>
  <c r="B94" i="54"/>
  <c r="B90" i="55" s="1"/>
  <c r="A94" i="54"/>
  <c r="A90" i="55" s="1"/>
  <c r="B93" i="54"/>
  <c r="B89" i="55" s="1"/>
  <c r="A93" i="54"/>
  <c r="A89" i="55" s="1"/>
  <c r="B92" i="54"/>
  <c r="B88" i="55" s="1"/>
  <c r="A92" i="54"/>
  <c r="A88" i="55" s="1"/>
  <c r="B91" i="54"/>
  <c r="B87" i="55" s="1"/>
  <c r="A91" i="54"/>
  <c r="A87" i="55" s="1"/>
  <c r="B90" i="54"/>
  <c r="B86" i="55" s="1"/>
  <c r="A90" i="54"/>
  <c r="A86" i="55" s="1"/>
  <c r="B89" i="54"/>
  <c r="B85" i="55" s="1"/>
  <c r="A89" i="54"/>
  <c r="A85" i="55" s="1"/>
  <c r="K88" i="54"/>
  <c r="B88" i="54"/>
  <c r="B84" i="55" s="1"/>
  <c r="A88" i="54"/>
  <c r="A84" i="55" s="1"/>
  <c r="B87" i="54"/>
  <c r="B83" i="55" s="1"/>
  <c r="A87" i="54"/>
  <c r="A83" i="55" s="1"/>
  <c r="B86" i="54"/>
  <c r="B82" i="55" s="1"/>
  <c r="A86" i="54"/>
  <c r="A82" i="55" s="1"/>
  <c r="B85" i="54"/>
  <c r="B81" i="55" s="1"/>
  <c r="A85" i="54"/>
  <c r="A81" i="55" s="1"/>
  <c r="B84" i="54"/>
  <c r="B80" i="55" s="1"/>
  <c r="A84" i="54"/>
  <c r="A80" i="55" s="1"/>
  <c r="B83" i="54"/>
  <c r="B79" i="55" s="1"/>
  <c r="A83" i="54"/>
  <c r="A79" i="55" s="1"/>
  <c r="B82" i="54"/>
  <c r="B78" i="55" s="1"/>
  <c r="A82" i="54"/>
  <c r="A78" i="55" s="1"/>
  <c r="B81" i="54"/>
  <c r="B77" i="55" s="1"/>
  <c r="A81" i="54"/>
  <c r="A77" i="55" s="1"/>
  <c r="B80" i="54"/>
  <c r="B76" i="55" s="1"/>
  <c r="A80" i="54"/>
  <c r="A76" i="55" s="1"/>
  <c r="B79" i="54"/>
  <c r="B75" i="55" s="1"/>
  <c r="A79" i="54"/>
  <c r="A75" i="55" s="1"/>
  <c r="B78" i="54"/>
  <c r="B74" i="55" s="1"/>
  <c r="A78" i="54"/>
  <c r="A74" i="55" s="1"/>
  <c r="B77" i="54"/>
  <c r="B73" i="55" s="1"/>
  <c r="A77" i="54"/>
  <c r="A73" i="55" s="1"/>
  <c r="B76" i="54"/>
  <c r="B72" i="55" s="1"/>
  <c r="A76" i="54"/>
  <c r="A72" i="55" s="1"/>
  <c r="B75" i="54"/>
  <c r="B71" i="55" s="1"/>
  <c r="A75" i="54"/>
  <c r="A71" i="55" s="1"/>
  <c r="B74" i="54"/>
  <c r="B70" i="55" s="1"/>
  <c r="A74" i="54"/>
  <c r="A70" i="55" s="1"/>
  <c r="B73" i="54"/>
  <c r="B69" i="55" s="1"/>
  <c r="A73" i="54"/>
  <c r="A69" i="55" s="1"/>
  <c r="B72" i="54"/>
  <c r="B68" i="55" s="1"/>
  <c r="A72" i="54"/>
  <c r="A68" i="55" s="1"/>
  <c r="B71" i="54"/>
  <c r="B67" i="55" s="1"/>
  <c r="A71" i="54"/>
  <c r="A67" i="55" s="1"/>
  <c r="B70" i="54"/>
  <c r="B66" i="55" s="1"/>
  <c r="A70" i="54"/>
  <c r="A66" i="55" s="1"/>
  <c r="B69" i="54"/>
  <c r="B65" i="55" s="1"/>
  <c r="A69" i="54"/>
  <c r="A65" i="55" s="1"/>
  <c r="B68" i="54"/>
  <c r="B64" i="55" s="1"/>
  <c r="A68" i="54"/>
  <c r="A64" i="55" s="1"/>
  <c r="B67" i="54"/>
  <c r="B63" i="55" s="1"/>
  <c r="A67" i="54"/>
  <c r="A63" i="55" s="1"/>
  <c r="B66" i="54"/>
  <c r="B62" i="55" s="1"/>
  <c r="A66" i="54"/>
  <c r="A62" i="55" s="1"/>
  <c r="B65" i="54"/>
  <c r="B61" i="55" s="1"/>
  <c r="A65" i="54"/>
  <c r="A61" i="55" s="1"/>
  <c r="B64" i="54"/>
  <c r="B60" i="55" s="1"/>
  <c r="A64" i="54"/>
  <c r="A60" i="55" s="1"/>
  <c r="K63" i="54"/>
  <c r="B63" i="54"/>
  <c r="B59" i="55" s="1"/>
  <c r="A63" i="54"/>
  <c r="A59" i="55" s="1"/>
  <c r="B62" i="54"/>
  <c r="B58" i="55" s="1"/>
  <c r="A62" i="54"/>
  <c r="A58" i="55" s="1"/>
  <c r="B61" i="54"/>
  <c r="B57" i="55" s="1"/>
  <c r="A61" i="54"/>
  <c r="A57" i="55" s="1"/>
  <c r="B60" i="54"/>
  <c r="B56" i="55" s="1"/>
  <c r="A60" i="54"/>
  <c r="A56" i="55" s="1"/>
  <c r="K59" i="54"/>
  <c r="B59" i="54"/>
  <c r="B55" i="55" s="1"/>
  <c r="A59" i="54"/>
  <c r="A55" i="55" s="1"/>
  <c r="B58" i="54"/>
  <c r="B54" i="55" s="1"/>
  <c r="A58" i="54"/>
  <c r="A54" i="55" s="1"/>
  <c r="B57" i="54"/>
  <c r="B53" i="55" s="1"/>
  <c r="A57" i="54"/>
  <c r="A53" i="55" s="1"/>
  <c r="B56" i="54"/>
  <c r="B52" i="55" s="1"/>
  <c r="A56" i="54"/>
  <c r="A52" i="55" s="1"/>
  <c r="B55" i="54"/>
  <c r="B51" i="55" s="1"/>
  <c r="A55" i="54"/>
  <c r="A51" i="55" s="1"/>
  <c r="B54" i="54"/>
  <c r="B50" i="55" s="1"/>
  <c r="A54" i="54"/>
  <c r="A50" i="55" s="1"/>
  <c r="B53" i="54"/>
  <c r="B49" i="55" s="1"/>
  <c r="A53" i="54"/>
  <c r="A49" i="55" s="1"/>
  <c r="B52" i="54"/>
  <c r="B48" i="55" s="1"/>
  <c r="A52" i="54"/>
  <c r="A48" i="55" s="1"/>
  <c r="B51" i="54"/>
  <c r="B47" i="55" s="1"/>
  <c r="A51" i="54"/>
  <c r="A47" i="55" s="1"/>
  <c r="B50" i="54"/>
  <c r="B46" i="55" s="1"/>
  <c r="A50" i="54"/>
  <c r="A46" i="55" s="1"/>
  <c r="B49" i="54"/>
  <c r="B45" i="55" s="1"/>
  <c r="A49" i="54"/>
  <c r="A45" i="55" s="1"/>
  <c r="B48" i="54"/>
  <c r="B44" i="55" s="1"/>
  <c r="A48" i="54"/>
  <c r="A44" i="55" s="1"/>
  <c r="B47" i="54"/>
  <c r="B43" i="55" s="1"/>
  <c r="A47" i="54"/>
  <c r="A43" i="55" s="1"/>
  <c r="B46" i="54"/>
  <c r="B42" i="55" s="1"/>
  <c r="A46" i="54"/>
  <c r="A42" i="55" s="1"/>
  <c r="B45" i="54"/>
  <c r="B41" i="55" s="1"/>
  <c r="A45" i="54"/>
  <c r="A41" i="55" s="1"/>
  <c r="B44" i="54"/>
  <c r="B40" i="55" s="1"/>
  <c r="A44" i="54"/>
  <c r="A40" i="55" s="1"/>
  <c r="B43" i="54"/>
  <c r="B39" i="55" s="1"/>
  <c r="A43" i="54"/>
  <c r="A39" i="55" s="1"/>
  <c r="B42" i="54"/>
  <c r="B38" i="55" s="1"/>
  <c r="A42" i="54"/>
  <c r="A38" i="55" s="1"/>
  <c r="B41" i="54"/>
  <c r="B37" i="55" s="1"/>
  <c r="A41" i="54"/>
  <c r="A37" i="55" s="1"/>
  <c r="B40" i="54"/>
  <c r="B36" i="55" s="1"/>
  <c r="A40" i="54"/>
  <c r="A36" i="55" s="1"/>
  <c r="B39" i="54"/>
  <c r="B35" i="55" s="1"/>
  <c r="A39" i="54"/>
  <c r="A35" i="55" s="1"/>
  <c r="B38" i="54"/>
  <c r="B34" i="55" s="1"/>
  <c r="A38" i="54"/>
  <c r="A34" i="55" s="1"/>
  <c r="B37" i="54"/>
  <c r="B33" i="55" s="1"/>
  <c r="A37" i="54"/>
  <c r="A33" i="55" s="1"/>
  <c r="B36" i="54"/>
  <c r="B32" i="55" s="1"/>
  <c r="A36" i="54"/>
  <c r="A32" i="55" s="1"/>
  <c r="B35" i="54"/>
  <c r="B31" i="55" s="1"/>
  <c r="A35" i="54"/>
  <c r="A31" i="55" s="1"/>
  <c r="B34" i="54"/>
  <c r="B30" i="55" s="1"/>
  <c r="A34" i="54"/>
  <c r="A30" i="55" s="1"/>
  <c r="B33" i="54"/>
  <c r="B29" i="55" s="1"/>
  <c r="A33" i="54"/>
  <c r="A29" i="55" s="1"/>
  <c r="B32" i="54"/>
  <c r="B28" i="55" s="1"/>
  <c r="A32" i="54"/>
  <c r="A28" i="55" s="1"/>
  <c r="B31" i="54"/>
  <c r="B27" i="55" s="1"/>
  <c r="A31" i="54"/>
  <c r="A27" i="55" s="1"/>
  <c r="B30" i="54"/>
  <c r="B26" i="55" s="1"/>
  <c r="A30" i="54"/>
  <c r="A26" i="55" s="1"/>
  <c r="B29" i="54"/>
  <c r="B25" i="55" s="1"/>
  <c r="A29" i="54"/>
  <c r="A25" i="55" s="1"/>
  <c r="B28" i="54"/>
  <c r="B24" i="55" s="1"/>
  <c r="A28" i="54"/>
  <c r="A24" i="55" s="1"/>
  <c r="B27" i="54"/>
  <c r="B23" i="55" s="1"/>
  <c r="A27" i="54"/>
  <c r="A23" i="55" s="1"/>
  <c r="B26" i="54"/>
  <c r="B22" i="55" s="1"/>
  <c r="A26" i="54"/>
  <c r="A22" i="55" s="1"/>
  <c r="B25" i="54"/>
  <c r="B21" i="55" s="1"/>
  <c r="A25" i="54"/>
  <c r="A21" i="55" s="1"/>
  <c r="B24" i="54"/>
  <c r="B20" i="55" s="1"/>
  <c r="A24" i="54"/>
  <c r="A20" i="55" s="1"/>
  <c r="B23" i="54"/>
  <c r="B19" i="55" s="1"/>
  <c r="A23" i="54"/>
  <c r="A19" i="55" s="1"/>
  <c r="B22" i="54"/>
  <c r="B18" i="55" s="1"/>
  <c r="A22" i="54"/>
  <c r="A18" i="55" s="1"/>
  <c r="B21" i="54"/>
  <c r="B17" i="55" s="1"/>
  <c r="A21" i="54"/>
  <c r="A17" i="55" s="1"/>
  <c r="B20" i="54"/>
  <c r="B16" i="55" s="1"/>
  <c r="A20" i="54"/>
  <c r="A16" i="55" s="1"/>
  <c r="B19" i="54"/>
  <c r="B15" i="55" s="1"/>
  <c r="A19" i="54"/>
  <c r="A15" i="55" s="1"/>
  <c r="B18" i="54"/>
  <c r="B14" i="55" s="1"/>
  <c r="A18" i="54"/>
  <c r="A14" i="55" s="1"/>
  <c r="K17" i="54"/>
  <c r="B17" i="54"/>
  <c r="B13" i="55" s="1"/>
  <c r="A17" i="54"/>
  <c r="A13" i="55" s="1"/>
  <c r="K16" i="54"/>
  <c r="B16" i="54"/>
  <c r="B12" i="55" s="1"/>
  <c r="A16" i="54"/>
  <c r="A12" i="55" s="1"/>
  <c r="K15" i="54"/>
  <c r="B15" i="54"/>
  <c r="B11" i="55" s="1"/>
  <c r="A15" i="54"/>
  <c r="A11" i="55" s="1"/>
  <c r="K14" i="54"/>
  <c r="B14" i="54"/>
  <c r="B10" i="55" s="1"/>
  <c r="A14" i="54"/>
  <c r="A10" i="55" s="1"/>
  <c r="K13" i="54"/>
  <c r="B13" i="54"/>
  <c r="B9" i="55" s="1"/>
  <c r="A13" i="54"/>
  <c r="A9" i="55" s="1"/>
  <c r="K12" i="54"/>
  <c r="B12" i="54"/>
  <c r="B8" i="55" s="1"/>
  <c r="A12" i="54"/>
  <c r="A8" i="55" s="1"/>
  <c r="B11" i="54"/>
  <c r="B7" i="55" s="1"/>
  <c r="A11" i="54"/>
  <c r="A7" i="55" s="1"/>
  <c r="B10" i="54"/>
  <c r="B6" i="55" s="1"/>
  <c r="A10" i="54"/>
  <c r="A6" i="55" s="1"/>
  <c r="S159" i="53"/>
  <c r="Q159" i="53"/>
  <c r="O159" i="53"/>
  <c r="M159" i="53"/>
  <c r="K159" i="53"/>
  <c r="I159" i="53"/>
  <c r="G159" i="53"/>
  <c r="E159" i="53"/>
  <c r="C159" i="53"/>
  <c r="T158" i="53"/>
  <c r="R158" i="53"/>
  <c r="P158" i="53"/>
  <c r="N158" i="53"/>
  <c r="L158" i="53"/>
  <c r="J158" i="53"/>
  <c r="U158" i="53" s="1"/>
  <c r="D159" i="54" s="1"/>
  <c r="E159" i="54" s="1"/>
  <c r="H159" i="54" s="1"/>
  <c r="H158" i="53"/>
  <c r="F158" i="53"/>
  <c r="D158" i="53"/>
  <c r="T157" i="53"/>
  <c r="R157" i="53"/>
  <c r="P157" i="53"/>
  <c r="N157" i="53"/>
  <c r="L157" i="53"/>
  <c r="J157" i="53"/>
  <c r="H157" i="53"/>
  <c r="F157" i="53"/>
  <c r="D157" i="53"/>
  <c r="U157" i="53" s="1"/>
  <c r="D158" i="54" s="1"/>
  <c r="E158" i="54" s="1"/>
  <c r="H158" i="54" s="1"/>
  <c r="T156" i="53"/>
  <c r="R156" i="53"/>
  <c r="P156" i="53"/>
  <c r="N156" i="53"/>
  <c r="L156" i="53"/>
  <c r="J156" i="53"/>
  <c r="H156" i="53"/>
  <c r="F156" i="53"/>
  <c r="D156" i="53"/>
  <c r="T155" i="53"/>
  <c r="R155" i="53"/>
  <c r="P155" i="53"/>
  <c r="N155" i="53"/>
  <c r="L155" i="53"/>
  <c r="J155" i="53"/>
  <c r="H155" i="53"/>
  <c r="F155" i="53"/>
  <c r="D155" i="53"/>
  <c r="T154" i="53"/>
  <c r="R154" i="53"/>
  <c r="P154" i="53"/>
  <c r="N154" i="53"/>
  <c r="L154" i="53"/>
  <c r="J154" i="53"/>
  <c r="U154" i="53" s="1"/>
  <c r="D155" i="54" s="1"/>
  <c r="E155" i="54" s="1"/>
  <c r="H155" i="54" s="1"/>
  <c r="J155" i="54" s="1"/>
  <c r="K155" i="54" s="1"/>
  <c r="L155" i="54" s="1"/>
  <c r="H154" i="53"/>
  <c r="F154" i="53"/>
  <c r="D154" i="53"/>
  <c r="T153" i="53"/>
  <c r="R153" i="53"/>
  <c r="P153" i="53"/>
  <c r="N153" i="53"/>
  <c r="L153" i="53"/>
  <c r="J153" i="53"/>
  <c r="H153" i="53"/>
  <c r="F153" i="53"/>
  <c r="D153" i="53"/>
  <c r="U153" i="53" s="1"/>
  <c r="D154" i="54" s="1"/>
  <c r="E154" i="54" s="1"/>
  <c r="H154" i="54" s="1"/>
  <c r="J154" i="54" s="1"/>
  <c r="K154" i="54" s="1"/>
  <c r="L154" i="54" s="1"/>
  <c r="T152" i="53"/>
  <c r="R152" i="53"/>
  <c r="P152" i="53"/>
  <c r="N152" i="53"/>
  <c r="L152" i="53"/>
  <c r="J152" i="53"/>
  <c r="H152" i="53"/>
  <c r="F152" i="53"/>
  <c r="D152" i="53"/>
  <c r="T151" i="53"/>
  <c r="R151" i="53"/>
  <c r="P151" i="53"/>
  <c r="N151" i="53"/>
  <c r="L151" i="53"/>
  <c r="J151" i="53"/>
  <c r="H151" i="53"/>
  <c r="F151" i="53"/>
  <c r="D151" i="53"/>
  <c r="T150" i="53"/>
  <c r="R150" i="53"/>
  <c r="P150" i="53"/>
  <c r="N150" i="53"/>
  <c r="L150" i="53"/>
  <c r="J150" i="53"/>
  <c r="U150" i="53" s="1"/>
  <c r="D151" i="54" s="1"/>
  <c r="E151" i="54" s="1"/>
  <c r="H151" i="54" s="1"/>
  <c r="J151" i="54" s="1"/>
  <c r="K151" i="54" s="1"/>
  <c r="L151" i="54" s="1"/>
  <c r="H150" i="53"/>
  <c r="F150" i="53"/>
  <c r="D150" i="53"/>
  <c r="T149" i="53"/>
  <c r="R149" i="53"/>
  <c r="P149" i="53"/>
  <c r="N149" i="53"/>
  <c r="L149" i="53"/>
  <c r="J149" i="53"/>
  <c r="H149" i="53"/>
  <c r="F149" i="53"/>
  <c r="D149" i="53"/>
  <c r="U149" i="53" s="1"/>
  <c r="D150" i="54" s="1"/>
  <c r="E150" i="54" s="1"/>
  <c r="H150" i="54" s="1"/>
  <c r="J150" i="54" s="1"/>
  <c r="K150" i="54" s="1"/>
  <c r="L150" i="54" s="1"/>
  <c r="T148" i="53"/>
  <c r="R148" i="53"/>
  <c r="P148" i="53"/>
  <c r="N148" i="53"/>
  <c r="L148" i="53"/>
  <c r="J148" i="53"/>
  <c r="H148" i="53"/>
  <c r="F148" i="53"/>
  <c r="D148" i="53"/>
  <c r="T147" i="53"/>
  <c r="R147" i="53"/>
  <c r="P147" i="53"/>
  <c r="N147" i="53"/>
  <c r="L147" i="53"/>
  <c r="J147" i="53"/>
  <c r="H147" i="53"/>
  <c r="F147" i="53"/>
  <c r="D147" i="53"/>
  <c r="T146" i="53"/>
  <c r="R146" i="53"/>
  <c r="P146" i="53"/>
  <c r="N146" i="53"/>
  <c r="L146" i="53"/>
  <c r="J146" i="53"/>
  <c r="U146" i="53" s="1"/>
  <c r="D147" i="54" s="1"/>
  <c r="E147" i="54" s="1"/>
  <c r="H147" i="54" s="1"/>
  <c r="J147" i="54" s="1"/>
  <c r="K147" i="54" s="1"/>
  <c r="L147" i="54" s="1"/>
  <c r="H146" i="53"/>
  <c r="F146" i="53"/>
  <c r="D146" i="53"/>
  <c r="T145" i="53"/>
  <c r="R145" i="53"/>
  <c r="P145" i="53"/>
  <c r="N145" i="53"/>
  <c r="L145" i="53"/>
  <c r="J145" i="53"/>
  <c r="H145" i="53"/>
  <c r="F145" i="53"/>
  <c r="D145" i="53"/>
  <c r="U145" i="53" s="1"/>
  <c r="D146" i="54" s="1"/>
  <c r="E146" i="54" s="1"/>
  <c r="H146" i="54" s="1"/>
  <c r="J146" i="54" s="1"/>
  <c r="K146" i="54" s="1"/>
  <c r="L146" i="54" s="1"/>
  <c r="T144" i="53"/>
  <c r="R144" i="53"/>
  <c r="P144" i="53"/>
  <c r="N144" i="53"/>
  <c r="L144" i="53"/>
  <c r="J144" i="53"/>
  <c r="H144" i="53"/>
  <c r="F144" i="53"/>
  <c r="D144" i="53"/>
  <c r="T143" i="53"/>
  <c r="R143" i="53"/>
  <c r="P143" i="53"/>
  <c r="N143" i="53"/>
  <c r="L143" i="53"/>
  <c r="J143" i="53"/>
  <c r="H143" i="53"/>
  <c r="F143" i="53"/>
  <c r="D143" i="53"/>
  <c r="T142" i="53"/>
  <c r="R142" i="53"/>
  <c r="P142" i="53"/>
  <c r="N142" i="53"/>
  <c r="L142" i="53"/>
  <c r="J142" i="53"/>
  <c r="U142" i="53" s="1"/>
  <c r="D143" i="54" s="1"/>
  <c r="E143" i="54" s="1"/>
  <c r="H143" i="54" s="1"/>
  <c r="J143" i="54" s="1"/>
  <c r="K143" i="54" s="1"/>
  <c r="L143" i="54" s="1"/>
  <c r="H142" i="53"/>
  <c r="F142" i="53"/>
  <c r="D142" i="53"/>
  <c r="T141" i="53"/>
  <c r="R141" i="53"/>
  <c r="P141" i="53"/>
  <c r="N141" i="53"/>
  <c r="L141" i="53"/>
  <c r="J141" i="53"/>
  <c r="H141" i="53"/>
  <c r="F141" i="53"/>
  <c r="D141" i="53"/>
  <c r="U141" i="53" s="1"/>
  <c r="D142" i="54" s="1"/>
  <c r="E142" i="54" s="1"/>
  <c r="H142" i="54" s="1"/>
  <c r="J142" i="54" s="1"/>
  <c r="K142" i="54" s="1"/>
  <c r="L142" i="54" s="1"/>
  <c r="T140" i="53"/>
  <c r="R140" i="53"/>
  <c r="P140" i="53"/>
  <c r="N140" i="53"/>
  <c r="L140" i="53"/>
  <c r="J140" i="53"/>
  <c r="H140" i="53"/>
  <c r="F140" i="53"/>
  <c r="D140" i="53"/>
  <c r="T139" i="53"/>
  <c r="R139" i="53"/>
  <c r="P139" i="53"/>
  <c r="N139" i="53"/>
  <c r="L139" i="53"/>
  <c r="J139" i="53"/>
  <c r="H139" i="53"/>
  <c r="F139" i="53"/>
  <c r="D139" i="53"/>
  <c r="T138" i="53"/>
  <c r="R138" i="53"/>
  <c r="P138" i="53"/>
  <c r="N138" i="53"/>
  <c r="L138" i="53"/>
  <c r="J138" i="53"/>
  <c r="U138" i="53" s="1"/>
  <c r="D139" i="54" s="1"/>
  <c r="E139" i="54" s="1"/>
  <c r="H139" i="54" s="1"/>
  <c r="J139" i="54" s="1"/>
  <c r="K139" i="54" s="1"/>
  <c r="L139" i="54" s="1"/>
  <c r="H138" i="53"/>
  <c r="F138" i="53"/>
  <c r="D138" i="53"/>
  <c r="T137" i="53"/>
  <c r="R137" i="53"/>
  <c r="P137" i="53"/>
  <c r="N137" i="53"/>
  <c r="L137" i="53"/>
  <c r="J137" i="53"/>
  <c r="H137" i="53"/>
  <c r="F137" i="53"/>
  <c r="D137" i="53"/>
  <c r="U137" i="53" s="1"/>
  <c r="D138" i="54" s="1"/>
  <c r="E138" i="54" s="1"/>
  <c r="H138" i="54" s="1"/>
  <c r="J138" i="54" s="1"/>
  <c r="K138" i="54" s="1"/>
  <c r="L138" i="54" s="1"/>
  <c r="T136" i="53"/>
  <c r="R136" i="53"/>
  <c r="P136" i="53"/>
  <c r="N136" i="53"/>
  <c r="L136" i="53"/>
  <c r="J136" i="53"/>
  <c r="H136" i="53"/>
  <c r="F136" i="53"/>
  <c r="D136" i="53"/>
  <c r="T135" i="53"/>
  <c r="R135" i="53"/>
  <c r="P135" i="53"/>
  <c r="N135" i="53"/>
  <c r="L135" i="53"/>
  <c r="J135" i="53"/>
  <c r="H135" i="53"/>
  <c r="F135" i="53"/>
  <c r="D135" i="53"/>
  <c r="T134" i="53"/>
  <c r="R134" i="53"/>
  <c r="P134" i="53"/>
  <c r="N134" i="53"/>
  <c r="L134" i="53"/>
  <c r="J134" i="53"/>
  <c r="U134" i="53" s="1"/>
  <c r="D135" i="54" s="1"/>
  <c r="E135" i="54" s="1"/>
  <c r="H135" i="54" s="1"/>
  <c r="J135" i="54" s="1"/>
  <c r="K135" i="54" s="1"/>
  <c r="L135" i="54" s="1"/>
  <c r="H134" i="53"/>
  <c r="F134" i="53"/>
  <c r="D134" i="53"/>
  <c r="T133" i="53"/>
  <c r="R133" i="53"/>
  <c r="P133" i="53"/>
  <c r="N133" i="53"/>
  <c r="L133" i="53"/>
  <c r="J133" i="53"/>
  <c r="H133" i="53"/>
  <c r="F133" i="53"/>
  <c r="D133" i="53"/>
  <c r="U133" i="53" s="1"/>
  <c r="D134" i="54" s="1"/>
  <c r="E134" i="54" s="1"/>
  <c r="H134" i="54" s="1"/>
  <c r="J134" i="54" s="1"/>
  <c r="K134" i="54" s="1"/>
  <c r="L134" i="54" s="1"/>
  <c r="T132" i="53"/>
  <c r="R132" i="53"/>
  <c r="P132" i="53"/>
  <c r="N132" i="53"/>
  <c r="L132" i="53"/>
  <c r="J132" i="53"/>
  <c r="H132" i="53"/>
  <c r="F132" i="53"/>
  <c r="D132" i="53"/>
  <c r="T131" i="53"/>
  <c r="R131" i="53"/>
  <c r="P131" i="53"/>
  <c r="N131" i="53"/>
  <c r="L131" i="53"/>
  <c r="J131" i="53"/>
  <c r="H131" i="53"/>
  <c r="F131" i="53"/>
  <c r="D131" i="53"/>
  <c r="T130" i="53"/>
  <c r="R130" i="53"/>
  <c r="P130" i="53"/>
  <c r="N130" i="53"/>
  <c r="L130" i="53"/>
  <c r="J130" i="53"/>
  <c r="U130" i="53" s="1"/>
  <c r="D131" i="54" s="1"/>
  <c r="E131" i="54" s="1"/>
  <c r="H131" i="54" s="1"/>
  <c r="J131" i="54" s="1"/>
  <c r="K131" i="54" s="1"/>
  <c r="L131" i="54" s="1"/>
  <c r="H130" i="53"/>
  <c r="F130" i="53"/>
  <c r="D130" i="53"/>
  <c r="T129" i="53"/>
  <c r="R129" i="53"/>
  <c r="P129" i="53"/>
  <c r="N129" i="53"/>
  <c r="L129" i="53"/>
  <c r="J129" i="53"/>
  <c r="H129" i="53"/>
  <c r="F129" i="53"/>
  <c r="D129" i="53"/>
  <c r="U129" i="53" s="1"/>
  <c r="D130" i="54" s="1"/>
  <c r="E130" i="54" s="1"/>
  <c r="H130" i="54" s="1"/>
  <c r="J130" i="54" s="1"/>
  <c r="K130" i="54" s="1"/>
  <c r="L130" i="54" s="1"/>
  <c r="T128" i="53"/>
  <c r="R128" i="53"/>
  <c r="P128" i="53"/>
  <c r="N128" i="53"/>
  <c r="L128" i="53"/>
  <c r="J128" i="53"/>
  <c r="H128" i="53"/>
  <c r="F128" i="53"/>
  <c r="D128" i="53"/>
  <c r="T127" i="53"/>
  <c r="R127" i="53"/>
  <c r="P127" i="53"/>
  <c r="N127" i="53"/>
  <c r="L127" i="53"/>
  <c r="J127" i="53"/>
  <c r="H127" i="53"/>
  <c r="F127" i="53"/>
  <c r="D127" i="53"/>
  <c r="T126" i="53"/>
  <c r="R126" i="53"/>
  <c r="P126" i="53"/>
  <c r="N126" i="53"/>
  <c r="L126" i="53"/>
  <c r="J126" i="53"/>
  <c r="U126" i="53" s="1"/>
  <c r="D127" i="54" s="1"/>
  <c r="E127" i="54" s="1"/>
  <c r="H127" i="54" s="1"/>
  <c r="J127" i="54" s="1"/>
  <c r="K127" i="54" s="1"/>
  <c r="L127" i="54" s="1"/>
  <c r="H126" i="53"/>
  <c r="F126" i="53"/>
  <c r="D126" i="53"/>
  <c r="T125" i="53"/>
  <c r="R125" i="53"/>
  <c r="P125" i="53"/>
  <c r="N125" i="53"/>
  <c r="L125" i="53"/>
  <c r="J125" i="53"/>
  <c r="H125" i="53"/>
  <c r="F125" i="53"/>
  <c r="D125" i="53"/>
  <c r="U125" i="53" s="1"/>
  <c r="D126" i="54" s="1"/>
  <c r="E126" i="54" s="1"/>
  <c r="H126" i="54" s="1"/>
  <c r="J126" i="54" s="1"/>
  <c r="K126" i="54" s="1"/>
  <c r="L126" i="54" s="1"/>
  <c r="T124" i="53"/>
  <c r="R124" i="53"/>
  <c r="P124" i="53"/>
  <c r="N124" i="53"/>
  <c r="L124" i="53"/>
  <c r="J124" i="53"/>
  <c r="H124" i="53"/>
  <c r="F124" i="53"/>
  <c r="D124" i="53"/>
  <c r="T123" i="53"/>
  <c r="R123" i="53"/>
  <c r="P123" i="53"/>
  <c r="N123" i="53"/>
  <c r="L123" i="53"/>
  <c r="J123" i="53"/>
  <c r="H123" i="53"/>
  <c r="F123" i="53"/>
  <c r="D123" i="53"/>
  <c r="T122" i="53"/>
  <c r="R122" i="53"/>
  <c r="P122" i="53"/>
  <c r="N122" i="53"/>
  <c r="L122" i="53"/>
  <c r="J122" i="53"/>
  <c r="U122" i="53" s="1"/>
  <c r="D123" i="54" s="1"/>
  <c r="E123" i="54" s="1"/>
  <c r="H123" i="54" s="1"/>
  <c r="J123" i="54" s="1"/>
  <c r="K123" i="54" s="1"/>
  <c r="L123" i="54" s="1"/>
  <c r="H122" i="53"/>
  <c r="F122" i="53"/>
  <c r="D122" i="53"/>
  <c r="T121" i="53"/>
  <c r="R121" i="53"/>
  <c r="P121" i="53"/>
  <c r="N121" i="53"/>
  <c r="L121" i="53"/>
  <c r="J121" i="53"/>
  <c r="H121" i="53"/>
  <c r="F121" i="53"/>
  <c r="D121" i="53"/>
  <c r="U121" i="53" s="1"/>
  <c r="D122" i="54" s="1"/>
  <c r="E122" i="54" s="1"/>
  <c r="H122" i="54" s="1"/>
  <c r="J122" i="54" s="1"/>
  <c r="K122" i="54" s="1"/>
  <c r="L122" i="54" s="1"/>
  <c r="T120" i="53"/>
  <c r="R120" i="53"/>
  <c r="P120" i="53"/>
  <c r="N120" i="53"/>
  <c r="L120" i="53"/>
  <c r="J120" i="53"/>
  <c r="H120" i="53"/>
  <c r="F120" i="53"/>
  <c r="D120" i="53"/>
  <c r="T119" i="53"/>
  <c r="R119" i="53"/>
  <c r="P119" i="53"/>
  <c r="N119" i="53"/>
  <c r="L119" i="53"/>
  <c r="J119" i="53"/>
  <c r="H119" i="53"/>
  <c r="F119" i="53"/>
  <c r="D119" i="53"/>
  <c r="T118" i="53"/>
  <c r="R118" i="53"/>
  <c r="P118" i="53"/>
  <c r="N118" i="53"/>
  <c r="L118" i="53"/>
  <c r="J118" i="53"/>
  <c r="U118" i="53" s="1"/>
  <c r="D119" i="54" s="1"/>
  <c r="E119" i="54" s="1"/>
  <c r="H119" i="54" s="1"/>
  <c r="J119" i="54" s="1"/>
  <c r="K119" i="54" s="1"/>
  <c r="L119" i="54" s="1"/>
  <c r="H118" i="53"/>
  <c r="F118" i="53"/>
  <c r="D118" i="53"/>
  <c r="T117" i="53"/>
  <c r="R117" i="53"/>
  <c r="P117" i="53"/>
  <c r="N117" i="53"/>
  <c r="L117" i="53"/>
  <c r="J117" i="53"/>
  <c r="H117" i="53"/>
  <c r="F117" i="53"/>
  <c r="D117" i="53"/>
  <c r="U117" i="53" s="1"/>
  <c r="D118" i="54" s="1"/>
  <c r="E118" i="54" s="1"/>
  <c r="H118" i="54" s="1"/>
  <c r="J118" i="54" s="1"/>
  <c r="K118" i="54" s="1"/>
  <c r="L118" i="54" s="1"/>
  <c r="T116" i="53"/>
  <c r="R116" i="53"/>
  <c r="P116" i="53"/>
  <c r="N116" i="53"/>
  <c r="L116" i="53"/>
  <c r="J116" i="53"/>
  <c r="H116" i="53"/>
  <c r="F116" i="53"/>
  <c r="D116" i="53"/>
  <c r="T115" i="53"/>
  <c r="R115" i="53"/>
  <c r="P115" i="53"/>
  <c r="N115" i="53"/>
  <c r="L115" i="53"/>
  <c r="J115" i="53"/>
  <c r="H115" i="53"/>
  <c r="F115" i="53"/>
  <c r="D115" i="53"/>
  <c r="T114" i="53"/>
  <c r="R114" i="53"/>
  <c r="P114" i="53"/>
  <c r="N114" i="53"/>
  <c r="L114" i="53"/>
  <c r="J114" i="53"/>
  <c r="U114" i="53" s="1"/>
  <c r="D115" i="54" s="1"/>
  <c r="E115" i="54" s="1"/>
  <c r="H115" i="54" s="1"/>
  <c r="J115" i="54" s="1"/>
  <c r="K115" i="54" s="1"/>
  <c r="L115" i="54" s="1"/>
  <c r="H114" i="53"/>
  <c r="F114" i="53"/>
  <c r="D114" i="53"/>
  <c r="T113" i="53"/>
  <c r="R113" i="53"/>
  <c r="P113" i="53"/>
  <c r="N113" i="53"/>
  <c r="L113" i="53"/>
  <c r="J113" i="53"/>
  <c r="H113" i="53"/>
  <c r="F113" i="53"/>
  <c r="D113" i="53"/>
  <c r="U113" i="53" s="1"/>
  <c r="D114" i="54" s="1"/>
  <c r="E114" i="54" s="1"/>
  <c r="H114" i="54" s="1"/>
  <c r="J114" i="54" s="1"/>
  <c r="K114" i="54" s="1"/>
  <c r="L114" i="54" s="1"/>
  <c r="T112" i="53"/>
  <c r="R112" i="53"/>
  <c r="P112" i="53"/>
  <c r="N112" i="53"/>
  <c r="L112" i="53"/>
  <c r="J112" i="53"/>
  <c r="H112" i="53"/>
  <c r="F112" i="53"/>
  <c r="D112" i="53"/>
  <c r="T111" i="53"/>
  <c r="R111" i="53"/>
  <c r="P111" i="53"/>
  <c r="N111" i="53"/>
  <c r="L111" i="53"/>
  <c r="J111" i="53"/>
  <c r="H111" i="53"/>
  <c r="F111" i="53"/>
  <c r="D111" i="53"/>
  <c r="T110" i="53"/>
  <c r="R110" i="53"/>
  <c r="P110" i="53"/>
  <c r="N110" i="53"/>
  <c r="L110" i="53"/>
  <c r="J110" i="53"/>
  <c r="U110" i="53" s="1"/>
  <c r="D111" i="54" s="1"/>
  <c r="E111" i="54" s="1"/>
  <c r="H111" i="54" s="1"/>
  <c r="J111" i="54" s="1"/>
  <c r="K111" i="54" s="1"/>
  <c r="L111" i="54" s="1"/>
  <c r="H110" i="53"/>
  <c r="F110" i="53"/>
  <c r="D110" i="53"/>
  <c r="T109" i="53"/>
  <c r="R109" i="53"/>
  <c r="P109" i="53"/>
  <c r="N109" i="53"/>
  <c r="L109" i="53"/>
  <c r="J109" i="53"/>
  <c r="H109" i="53"/>
  <c r="F109" i="53"/>
  <c r="D109" i="53"/>
  <c r="U109" i="53" s="1"/>
  <c r="D110" i="54" s="1"/>
  <c r="E110" i="54" s="1"/>
  <c r="H110" i="54" s="1"/>
  <c r="J110" i="54" s="1"/>
  <c r="K110" i="54" s="1"/>
  <c r="L110" i="54" s="1"/>
  <c r="T108" i="53"/>
  <c r="R108" i="53"/>
  <c r="P108" i="53"/>
  <c r="N108" i="53"/>
  <c r="L108" i="53"/>
  <c r="J108" i="53"/>
  <c r="H108" i="53"/>
  <c r="F108" i="53"/>
  <c r="D108" i="53"/>
  <c r="T107" i="53"/>
  <c r="R107" i="53"/>
  <c r="P107" i="53"/>
  <c r="N107" i="53"/>
  <c r="L107" i="53"/>
  <c r="J107" i="53"/>
  <c r="H107" i="53"/>
  <c r="F107" i="53"/>
  <c r="D107" i="53"/>
  <c r="T106" i="53"/>
  <c r="R106" i="53"/>
  <c r="P106" i="53"/>
  <c r="N106" i="53"/>
  <c r="L106" i="53"/>
  <c r="J106" i="53"/>
  <c r="U106" i="53" s="1"/>
  <c r="D107" i="54" s="1"/>
  <c r="E107" i="54" s="1"/>
  <c r="H107" i="54" s="1"/>
  <c r="J107" i="54" s="1"/>
  <c r="K107" i="54" s="1"/>
  <c r="L107" i="54" s="1"/>
  <c r="H106" i="53"/>
  <c r="F106" i="53"/>
  <c r="D106" i="53"/>
  <c r="T105" i="53"/>
  <c r="R105" i="53"/>
  <c r="P105" i="53"/>
  <c r="N105" i="53"/>
  <c r="L105" i="53"/>
  <c r="J105" i="53"/>
  <c r="H105" i="53"/>
  <c r="F105" i="53"/>
  <c r="D105" i="53"/>
  <c r="U105" i="53" s="1"/>
  <c r="D106" i="54" s="1"/>
  <c r="E106" i="54" s="1"/>
  <c r="H106" i="54" s="1"/>
  <c r="J106" i="54" s="1"/>
  <c r="K106" i="54" s="1"/>
  <c r="L106" i="54" s="1"/>
  <c r="T104" i="53"/>
  <c r="R104" i="53"/>
  <c r="P104" i="53"/>
  <c r="N104" i="53"/>
  <c r="L104" i="53"/>
  <c r="J104" i="53"/>
  <c r="H104" i="53"/>
  <c r="F104" i="53"/>
  <c r="D104" i="53"/>
  <c r="T103" i="53"/>
  <c r="R103" i="53"/>
  <c r="P103" i="53"/>
  <c r="N103" i="53"/>
  <c r="L103" i="53"/>
  <c r="J103" i="53"/>
  <c r="H103" i="53"/>
  <c r="F103" i="53"/>
  <c r="D103" i="53"/>
  <c r="T102" i="53"/>
  <c r="R102" i="53"/>
  <c r="P102" i="53"/>
  <c r="N102" i="53"/>
  <c r="L102" i="53"/>
  <c r="J102" i="53"/>
  <c r="U102" i="53" s="1"/>
  <c r="D103" i="54" s="1"/>
  <c r="E103" i="54" s="1"/>
  <c r="H103" i="54" s="1"/>
  <c r="J103" i="54" s="1"/>
  <c r="K103" i="54" s="1"/>
  <c r="L103" i="54" s="1"/>
  <c r="H102" i="53"/>
  <c r="F102" i="53"/>
  <c r="D102" i="53"/>
  <c r="T101" i="53"/>
  <c r="R101" i="53"/>
  <c r="P101" i="53"/>
  <c r="N101" i="53"/>
  <c r="L101" i="53"/>
  <c r="J101" i="53"/>
  <c r="H101" i="53"/>
  <c r="F101" i="53"/>
  <c r="D101" i="53"/>
  <c r="U101" i="53" s="1"/>
  <c r="D102" i="54" s="1"/>
  <c r="E102" i="54" s="1"/>
  <c r="H102" i="54" s="1"/>
  <c r="J102" i="54" s="1"/>
  <c r="K102" i="54" s="1"/>
  <c r="L102" i="54" s="1"/>
  <c r="T100" i="53"/>
  <c r="R100" i="53"/>
  <c r="P100" i="53"/>
  <c r="N100" i="53"/>
  <c r="L100" i="53"/>
  <c r="J100" i="53"/>
  <c r="H100" i="53"/>
  <c r="F100" i="53"/>
  <c r="D100" i="53"/>
  <c r="T99" i="53"/>
  <c r="R99" i="53"/>
  <c r="P99" i="53"/>
  <c r="N99" i="53"/>
  <c r="L99" i="53"/>
  <c r="J99" i="53"/>
  <c r="H99" i="53"/>
  <c r="F99" i="53"/>
  <c r="D99" i="53"/>
  <c r="T98" i="53"/>
  <c r="R98" i="53"/>
  <c r="P98" i="53"/>
  <c r="N98" i="53"/>
  <c r="L98" i="53"/>
  <c r="J98" i="53"/>
  <c r="U98" i="53" s="1"/>
  <c r="D99" i="54" s="1"/>
  <c r="E99" i="54" s="1"/>
  <c r="H99" i="54" s="1"/>
  <c r="J99" i="54" s="1"/>
  <c r="K99" i="54" s="1"/>
  <c r="L99" i="54" s="1"/>
  <c r="H98" i="53"/>
  <c r="F98" i="53"/>
  <c r="D98" i="53"/>
  <c r="T97" i="53"/>
  <c r="R97" i="53"/>
  <c r="P97" i="53"/>
  <c r="N97" i="53"/>
  <c r="L97" i="53"/>
  <c r="J97" i="53"/>
  <c r="H97" i="53"/>
  <c r="F97" i="53"/>
  <c r="D97" i="53"/>
  <c r="U97" i="53" s="1"/>
  <c r="D98" i="54" s="1"/>
  <c r="E98" i="54" s="1"/>
  <c r="H98" i="54" s="1"/>
  <c r="J98" i="54" s="1"/>
  <c r="K98" i="54" s="1"/>
  <c r="L98" i="54" s="1"/>
  <c r="T96" i="53"/>
  <c r="R96" i="53"/>
  <c r="P96" i="53"/>
  <c r="N96" i="53"/>
  <c r="L96" i="53"/>
  <c r="J96" i="53"/>
  <c r="H96" i="53"/>
  <c r="F96" i="53"/>
  <c r="D96" i="53"/>
  <c r="T95" i="53"/>
  <c r="R95" i="53"/>
  <c r="P95" i="53"/>
  <c r="N95" i="53"/>
  <c r="L95" i="53"/>
  <c r="J95" i="53"/>
  <c r="H95" i="53"/>
  <c r="F95" i="53"/>
  <c r="D95" i="53"/>
  <c r="T94" i="53"/>
  <c r="R94" i="53"/>
  <c r="P94" i="53"/>
  <c r="N94" i="53"/>
  <c r="L94" i="53"/>
  <c r="J94" i="53"/>
  <c r="U94" i="53" s="1"/>
  <c r="D95" i="54" s="1"/>
  <c r="E95" i="54" s="1"/>
  <c r="H95" i="54" s="1"/>
  <c r="J95" i="54" s="1"/>
  <c r="K95" i="54" s="1"/>
  <c r="L95" i="54" s="1"/>
  <c r="H94" i="53"/>
  <c r="F94" i="53"/>
  <c r="D94" i="53"/>
  <c r="T93" i="53"/>
  <c r="R93" i="53"/>
  <c r="P93" i="53"/>
  <c r="N93" i="53"/>
  <c r="L93" i="53"/>
  <c r="J93" i="53"/>
  <c r="H93" i="53"/>
  <c r="F93" i="53"/>
  <c r="D93" i="53"/>
  <c r="T92" i="53"/>
  <c r="R92" i="53"/>
  <c r="P92" i="53"/>
  <c r="N92" i="53"/>
  <c r="L92" i="53"/>
  <c r="J92" i="53"/>
  <c r="H92" i="53"/>
  <c r="F92" i="53"/>
  <c r="D92" i="53"/>
  <c r="T91" i="53"/>
  <c r="R91" i="53"/>
  <c r="P91" i="53"/>
  <c r="N91" i="53"/>
  <c r="L91" i="53"/>
  <c r="J91" i="53"/>
  <c r="H91" i="53"/>
  <c r="F91" i="53"/>
  <c r="D91" i="53"/>
  <c r="T90" i="53"/>
  <c r="R90" i="53"/>
  <c r="P90" i="53"/>
  <c r="N90" i="53"/>
  <c r="L90" i="53"/>
  <c r="J90" i="53"/>
  <c r="U90" i="53" s="1"/>
  <c r="D91" i="54" s="1"/>
  <c r="E91" i="54" s="1"/>
  <c r="H91" i="54" s="1"/>
  <c r="J91" i="54" s="1"/>
  <c r="K91" i="54" s="1"/>
  <c r="L91" i="54" s="1"/>
  <c r="H90" i="53"/>
  <c r="F90" i="53"/>
  <c r="D90" i="53"/>
  <c r="T89" i="53"/>
  <c r="R89" i="53"/>
  <c r="P89" i="53"/>
  <c r="N89" i="53"/>
  <c r="L89" i="53"/>
  <c r="J89" i="53"/>
  <c r="H89" i="53"/>
  <c r="F89" i="53"/>
  <c r="D89" i="53"/>
  <c r="T88" i="53"/>
  <c r="R88" i="53"/>
  <c r="P88" i="53"/>
  <c r="N88" i="53"/>
  <c r="L88" i="53"/>
  <c r="J88" i="53"/>
  <c r="H88" i="53"/>
  <c r="F88" i="53"/>
  <c r="D88" i="53"/>
  <c r="T87" i="53"/>
  <c r="R87" i="53"/>
  <c r="P87" i="53"/>
  <c r="N87" i="53"/>
  <c r="L87" i="53"/>
  <c r="J87" i="53"/>
  <c r="H87" i="53"/>
  <c r="F87" i="53"/>
  <c r="D87" i="53"/>
  <c r="T86" i="53"/>
  <c r="R86" i="53"/>
  <c r="P86" i="53"/>
  <c r="N86" i="53"/>
  <c r="L86" i="53"/>
  <c r="J86" i="53"/>
  <c r="U86" i="53" s="1"/>
  <c r="D87" i="54" s="1"/>
  <c r="E87" i="54" s="1"/>
  <c r="H87" i="54" s="1"/>
  <c r="H86" i="53"/>
  <c r="F86" i="53"/>
  <c r="D86" i="53"/>
  <c r="T85" i="53"/>
  <c r="R85" i="53"/>
  <c r="P85" i="53"/>
  <c r="N85" i="53"/>
  <c r="L85" i="53"/>
  <c r="J85" i="53"/>
  <c r="H85" i="53"/>
  <c r="F85" i="53"/>
  <c r="D85" i="53"/>
  <c r="T84" i="53"/>
  <c r="R84" i="53"/>
  <c r="P84" i="53"/>
  <c r="N84" i="53"/>
  <c r="L84" i="53"/>
  <c r="J84" i="53"/>
  <c r="H84" i="53"/>
  <c r="F84" i="53"/>
  <c r="D84" i="53"/>
  <c r="T83" i="53"/>
  <c r="R83" i="53"/>
  <c r="P83" i="53"/>
  <c r="N83" i="53"/>
  <c r="L83" i="53"/>
  <c r="J83" i="53"/>
  <c r="H83" i="53"/>
  <c r="F83" i="53"/>
  <c r="D83" i="53"/>
  <c r="T82" i="53"/>
  <c r="R82" i="53"/>
  <c r="P82" i="53"/>
  <c r="N82" i="53"/>
  <c r="L82" i="53"/>
  <c r="J82" i="53"/>
  <c r="U82" i="53" s="1"/>
  <c r="D83" i="54" s="1"/>
  <c r="E83" i="54" s="1"/>
  <c r="H83" i="54" s="1"/>
  <c r="H82" i="53"/>
  <c r="F82" i="53"/>
  <c r="D82" i="53"/>
  <c r="T81" i="53"/>
  <c r="R81" i="53"/>
  <c r="P81" i="53"/>
  <c r="N81" i="53"/>
  <c r="L81" i="53"/>
  <c r="J81" i="53"/>
  <c r="H81" i="53"/>
  <c r="F81" i="53"/>
  <c r="D81" i="53"/>
  <c r="T80" i="53"/>
  <c r="R80" i="53"/>
  <c r="P80" i="53"/>
  <c r="N80" i="53"/>
  <c r="L80" i="53"/>
  <c r="J80" i="53"/>
  <c r="H80" i="53"/>
  <c r="F80" i="53"/>
  <c r="D80" i="53"/>
  <c r="T79" i="53"/>
  <c r="R79" i="53"/>
  <c r="P79" i="53"/>
  <c r="N79" i="53"/>
  <c r="L79" i="53"/>
  <c r="J79" i="53"/>
  <c r="H79" i="53"/>
  <c r="F79" i="53"/>
  <c r="D79" i="53"/>
  <c r="T78" i="53"/>
  <c r="R78" i="53"/>
  <c r="P78" i="53"/>
  <c r="N78" i="53"/>
  <c r="L78" i="53"/>
  <c r="J78" i="53"/>
  <c r="H78" i="53"/>
  <c r="F78" i="53"/>
  <c r="D78" i="53"/>
  <c r="T77" i="53"/>
  <c r="R77" i="53"/>
  <c r="P77" i="53"/>
  <c r="N77" i="53"/>
  <c r="L77" i="53"/>
  <c r="J77" i="53"/>
  <c r="H77" i="53"/>
  <c r="F77" i="53"/>
  <c r="D77" i="53"/>
  <c r="T76" i="53"/>
  <c r="R76" i="53"/>
  <c r="P76" i="53"/>
  <c r="N76" i="53"/>
  <c r="L76" i="53"/>
  <c r="J76" i="53"/>
  <c r="H76" i="53"/>
  <c r="F76" i="53"/>
  <c r="D76" i="53"/>
  <c r="T75" i="53"/>
  <c r="R75" i="53"/>
  <c r="P75" i="53"/>
  <c r="N75" i="53"/>
  <c r="L75" i="53"/>
  <c r="J75" i="53"/>
  <c r="H75" i="53"/>
  <c r="F75" i="53"/>
  <c r="D75" i="53"/>
  <c r="T74" i="53"/>
  <c r="R74" i="53"/>
  <c r="P74" i="53"/>
  <c r="N74" i="53"/>
  <c r="L74" i="53"/>
  <c r="J74" i="53"/>
  <c r="H74" i="53"/>
  <c r="F74" i="53"/>
  <c r="D74" i="53"/>
  <c r="T73" i="53"/>
  <c r="R73" i="53"/>
  <c r="P73" i="53"/>
  <c r="N73" i="53"/>
  <c r="L73" i="53"/>
  <c r="J73" i="53"/>
  <c r="H73" i="53"/>
  <c r="F73" i="53"/>
  <c r="D73" i="53"/>
  <c r="T72" i="53"/>
  <c r="R72" i="53"/>
  <c r="P72" i="53"/>
  <c r="N72" i="53"/>
  <c r="L72" i="53"/>
  <c r="J72" i="53"/>
  <c r="H72" i="53"/>
  <c r="F72" i="53"/>
  <c r="D72" i="53"/>
  <c r="T71" i="53"/>
  <c r="R71" i="53"/>
  <c r="P71" i="53"/>
  <c r="N71" i="53"/>
  <c r="L71" i="53"/>
  <c r="J71" i="53"/>
  <c r="H71" i="53"/>
  <c r="F71" i="53"/>
  <c r="D71" i="53"/>
  <c r="T70" i="53"/>
  <c r="R70" i="53"/>
  <c r="P70" i="53"/>
  <c r="N70" i="53"/>
  <c r="L70" i="53"/>
  <c r="J70" i="53"/>
  <c r="H70" i="53"/>
  <c r="F70" i="53"/>
  <c r="D70" i="53"/>
  <c r="T69" i="53"/>
  <c r="R69" i="53"/>
  <c r="P69" i="53"/>
  <c r="N69" i="53"/>
  <c r="L69" i="53"/>
  <c r="J69" i="53"/>
  <c r="H69" i="53"/>
  <c r="F69" i="53"/>
  <c r="D69" i="53"/>
  <c r="T68" i="53"/>
  <c r="R68" i="53"/>
  <c r="P68" i="53"/>
  <c r="N68" i="53"/>
  <c r="L68" i="53"/>
  <c r="J68" i="53"/>
  <c r="H68" i="53"/>
  <c r="F68" i="53"/>
  <c r="D68" i="53"/>
  <c r="T67" i="53"/>
  <c r="R67" i="53"/>
  <c r="P67" i="53"/>
  <c r="N67" i="53"/>
  <c r="L67" i="53"/>
  <c r="J67" i="53"/>
  <c r="H67" i="53"/>
  <c r="F67" i="53"/>
  <c r="D67" i="53"/>
  <c r="T66" i="53"/>
  <c r="R66" i="53"/>
  <c r="P66" i="53"/>
  <c r="N66" i="53"/>
  <c r="L66" i="53"/>
  <c r="J66" i="53"/>
  <c r="H66" i="53"/>
  <c r="F66" i="53"/>
  <c r="D66" i="53"/>
  <c r="T65" i="53"/>
  <c r="R65" i="53"/>
  <c r="P65" i="53"/>
  <c r="N65" i="53"/>
  <c r="L65" i="53"/>
  <c r="J65" i="53"/>
  <c r="H65" i="53"/>
  <c r="F65" i="53"/>
  <c r="D65" i="53"/>
  <c r="T64" i="53"/>
  <c r="R64" i="53"/>
  <c r="P64" i="53"/>
  <c r="N64" i="53"/>
  <c r="L64" i="53"/>
  <c r="J64" i="53"/>
  <c r="H64" i="53"/>
  <c r="F64" i="53"/>
  <c r="D64" i="53"/>
  <c r="T63" i="53"/>
  <c r="R63" i="53"/>
  <c r="P63" i="53"/>
  <c r="N63" i="53"/>
  <c r="L63" i="53"/>
  <c r="J63" i="53"/>
  <c r="H63" i="53"/>
  <c r="F63" i="53"/>
  <c r="D63" i="53"/>
  <c r="T62" i="53"/>
  <c r="R62" i="53"/>
  <c r="P62" i="53"/>
  <c r="N62" i="53"/>
  <c r="L62" i="53"/>
  <c r="J62" i="53"/>
  <c r="H62" i="53"/>
  <c r="F62" i="53"/>
  <c r="D62" i="53"/>
  <c r="T61" i="53"/>
  <c r="R61" i="53"/>
  <c r="P61" i="53"/>
  <c r="N61" i="53"/>
  <c r="L61" i="53"/>
  <c r="J61" i="53"/>
  <c r="H61" i="53"/>
  <c r="F61" i="53"/>
  <c r="D61" i="53"/>
  <c r="T60" i="53"/>
  <c r="R60" i="53"/>
  <c r="P60" i="53"/>
  <c r="N60" i="53"/>
  <c r="L60" i="53"/>
  <c r="J60" i="53"/>
  <c r="H60" i="53"/>
  <c r="F60" i="53"/>
  <c r="D60" i="53"/>
  <c r="T59" i="53"/>
  <c r="R59" i="53"/>
  <c r="P59" i="53"/>
  <c r="N59" i="53"/>
  <c r="L59" i="53"/>
  <c r="J59" i="53"/>
  <c r="H59" i="53"/>
  <c r="F59" i="53"/>
  <c r="D59" i="53"/>
  <c r="T58" i="53"/>
  <c r="R58" i="53"/>
  <c r="P58" i="53"/>
  <c r="N58" i="53"/>
  <c r="L58" i="53"/>
  <c r="J58" i="53"/>
  <c r="H58" i="53"/>
  <c r="F58" i="53"/>
  <c r="D58" i="53"/>
  <c r="T57" i="53"/>
  <c r="R57" i="53"/>
  <c r="P57" i="53"/>
  <c r="N57" i="53"/>
  <c r="L57" i="53"/>
  <c r="J57" i="53"/>
  <c r="H57" i="53"/>
  <c r="F57" i="53"/>
  <c r="D57" i="53"/>
  <c r="T56" i="53"/>
  <c r="R56" i="53"/>
  <c r="P56" i="53"/>
  <c r="N56" i="53"/>
  <c r="L56" i="53"/>
  <c r="J56" i="53"/>
  <c r="H56" i="53"/>
  <c r="F56" i="53"/>
  <c r="D56" i="53"/>
  <c r="T55" i="53"/>
  <c r="R55" i="53"/>
  <c r="P55" i="53"/>
  <c r="N55" i="53"/>
  <c r="L55" i="53"/>
  <c r="J55" i="53"/>
  <c r="H55" i="53"/>
  <c r="F55" i="53"/>
  <c r="D55" i="53"/>
  <c r="T54" i="53"/>
  <c r="R54" i="53"/>
  <c r="P54" i="53"/>
  <c r="N54" i="53"/>
  <c r="L54" i="53"/>
  <c r="J54" i="53"/>
  <c r="H54" i="53"/>
  <c r="F54" i="53"/>
  <c r="D54" i="53"/>
  <c r="T53" i="53"/>
  <c r="R53" i="53"/>
  <c r="P53" i="53"/>
  <c r="N53" i="53"/>
  <c r="L53" i="53"/>
  <c r="J53" i="53"/>
  <c r="H53" i="53"/>
  <c r="F53" i="53"/>
  <c r="D53" i="53"/>
  <c r="T52" i="53"/>
  <c r="R52" i="53"/>
  <c r="P52" i="53"/>
  <c r="N52" i="53"/>
  <c r="L52" i="53"/>
  <c r="J52" i="53"/>
  <c r="H52" i="53"/>
  <c r="F52" i="53"/>
  <c r="D52" i="53"/>
  <c r="T51" i="53"/>
  <c r="R51" i="53"/>
  <c r="P51" i="53"/>
  <c r="N51" i="53"/>
  <c r="L51" i="53"/>
  <c r="J51" i="53"/>
  <c r="H51" i="53"/>
  <c r="F51" i="53"/>
  <c r="D51" i="53"/>
  <c r="T50" i="53"/>
  <c r="R50" i="53"/>
  <c r="P50" i="53"/>
  <c r="N50" i="53"/>
  <c r="L50" i="53"/>
  <c r="J50" i="53"/>
  <c r="H50" i="53"/>
  <c r="F50" i="53"/>
  <c r="D50" i="53"/>
  <c r="T49" i="53"/>
  <c r="R49" i="53"/>
  <c r="P49" i="53"/>
  <c r="N49" i="53"/>
  <c r="L49" i="53"/>
  <c r="J49" i="53"/>
  <c r="H49" i="53"/>
  <c r="F49" i="53"/>
  <c r="D49" i="53"/>
  <c r="T48" i="53"/>
  <c r="R48" i="53"/>
  <c r="P48" i="53"/>
  <c r="N48" i="53"/>
  <c r="L48" i="53"/>
  <c r="J48" i="53"/>
  <c r="H48" i="53"/>
  <c r="F48" i="53"/>
  <c r="D48" i="53"/>
  <c r="T47" i="53"/>
  <c r="R47" i="53"/>
  <c r="P47" i="53"/>
  <c r="N47" i="53"/>
  <c r="L47" i="53"/>
  <c r="J47" i="53"/>
  <c r="H47" i="53"/>
  <c r="F47" i="53"/>
  <c r="D47" i="53"/>
  <c r="T46" i="53"/>
  <c r="R46" i="53"/>
  <c r="P46" i="53"/>
  <c r="N46" i="53"/>
  <c r="L46" i="53"/>
  <c r="J46" i="53"/>
  <c r="H46" i="53"/>
  <c r="F46" i="53"/>
  <c r="D46" i="53"/>
  <c r="T45" i="53"/>
  <c r="R45" i="53"/>
  <c r="P45" i="53"/>
  <c r="N45" i="53"/>
  <c r="L45" i="53"/>
  <c r="J45" i="53"/>
  <c r="H45" i="53"/>
  <c r="F45" i="53"/>
  <c r="D45" i="53"/>
  <c r="T44" i="53"/>
  <c r="R44" i="53"/>
  <c r="P44" i="53"/>
  <c r="N44" i="53"/>
  <c r="L44" i="53"/>
  <c r="J44" i="53"/>
  <c r="H44" i="53"/>
  <c r="F44" i="53"/>
  <c r="D44" i="53"/>
  <c r="T43" i="53"/>
  <c r="R43" i="53"/>
  <c r="P43" i="53"/>
  <c r="N43" i="53"/>
  <c r="L43" i="53"/>
  <c r="J43" i="53"/>
  <c r="H43" i="53"/>
  <c r="F43" i="53"/>
  <c r="D43" i="53"/>
  <c r="T42" i="53"/>
  <c r="R42" i="53"/>
  <c r="P42" i="53"/>
  <c r="N42" i="53"/>
  <c r="L42" i="53"/>
  <c r="J42" i="53"/>
  <c r="H42" i="53"/>
  <c r="F42" i="53"/>
  <c r="D42" i="53"/>
  <c r="T41" i="53"/>
  <c r="R41" i="53"/>
  <c r="P41" i="53"/>
  <c r="N41" i="53"/>
  <c r="L41" i="53"/>
  <c r="J41" i="53"/>
  <c r="H41" i="53"/>
  <c r="F41" i="53"/>
  <c r="D41" i="53"/>
  <c r="T40" i="53"/>
  <c r="R40" i="53"/>
  <c r="P40" i="53"/>
  <c r="N40" i="53"/>
  <c r="L40" i="53"/>
  <c r="J40" i="53"/>
  <c r="H40" i="53"/>
  <c r="F40" i="53"/>
  <c r="D40" i="53"/>
  <c r="T39" i="53"/>
  <c r="R39" i="53"/>
  <c r="P39" i="53"/>
  <c r="N39" i="53"/>
  <c r="L39" i="53"/>
  <c r="J39" i="53"/>
  <c r="H39" i="53"/>
  <c r="F39" i="53"/>
  <c r="D39" i="53"/>
  <c r="T38" i="53"/>
  <c r="R38" i="53"/>
  <c r="P38" i="53"/>
  <c r="N38" i="53"/>
  <c r="L38" i="53"/>
  <c r="J38" i="53"/>
  <c r="H38" i="53"/>
  <c r="F38" i="53"/>
  <c r="D38" i="53"/>
  <c r="T37" i="53"/>
  <c r="R37" i="53"/>
  <c r="P37" i="53"/>
  <c r="N37" i="53"/>
  <c r="L37" i="53"/>
  <c r="J37" i="53"/>
  <c r="H37" i="53"/>
  <c r="F37" i="53"/>
  <c r="D37" i="53"/>
  <c r="T36" i="53"/>
  <c r="R36" i="53"/>
  <c r="P36" i="53"/>
  <c r="N36" i="53"/>
  <c r="L36" i="53"/>
  <c r="J36" i="53"/>
  <c r="H36" i="53"/>
  <c r="F36" i="53"/>
  <c r="D36" i="53"/>
  <c r="T35" i="53"/>
  <c r="R35" i="53"/>
  <c r="P35" i="53"/>
  <c r="N35" i="53"/>
  <c r="L35" i="53"/>
  <c r="J35" i="53"/>
  <c r="H35" i="53"/>
  <c r="F35" i="53"/>
  <c r="D35" i="53"/>
  <c r="T34" i="53"/>
  <c r="R34" i="53"/>
  <c r="P34" i="53"/>
  <c r="N34" i="53"/>
  <c r="L34" i="53"/>
  <c r="J34" i="53"/>
  <c r="H34" i="53"/>
  <c r="F34" i="53"/>
  <c r="D34" i="53"/>
  <c r="T33" i="53"/>
  <c r="R33" i="53"/>
  <c r="P33" i="53"/>
  <c r="N33" i="53"/>
  <c r="L33" i="53"/>
  <c r="J33" i="53"/>
  <c r="H33" i="53"/>
  <c r="F33" i="53"/>
  <c r="D33" i="53"/>
  <c r="T32" i="53"/>
  <c r="R32" i="53"/>
  <c r="P32" i="53"/>
  <c r="N32" i="53"/>
  <c r="L32" i="53"/>
  <c r="J32" i="53"/>
  <c r="H32" i="53"/>
  <c r="F32" i="53"/>
  <c r="D32" i="53"/>
  <c r="T31" i="53"/>
  <c r="R31" i="53"/>
  <c r="P31" i="53"/>
  <c r="N31" i="53"/>
  <c r="L31" i="53"/>
  <c r="J31" i="53"/>
  <c r="H31" i="53"/>
  <c r="F31" i="53"/>
  <c r="D31" i="53"/>
  <c r="T30" i="53"/>
  <c r="R30" i="53"/>
  <c r="P30" i="53"/>
  <c r="N30" i="53"/>
  <c r="L30" i="53"/>
  <c r="J30" i="53"/>
  <c r="H30" i="53"/>
  <c r="F30" i="53"/>
  <c r="D30" i="53"/>
  <c r="T29" i="53"/>
  <c r="R29" i="53"/>
  <c r="P29" i="53"/>
  <c r="N29" i="53"/>
  <c r="L29" i="53"/>
  <c r="J29" i="53"/>
  <c r="H29" i="53"/>
  <c r="F29" i="53"/>
  <c r="D29" i="53"/>
  <c r="T28" i="53"/>
  <c r="R28" i="53"/>
  <c r="P28" i="53"/>
  <c r="N28" i="53"/>
  <c r="L28" i="53"/>
  <c r="J28" i="53"/>
  <c r="H28" i="53"/>
  <c r="F28" i="53"/>
  <c r="D28" i="53"/>
  <c r="T27" i="53"/>
  <c r="R27" i="53"/>
  <c r="P27" i="53"/>
  <c r="N27" i="53"/>
  <c r="L27" i="53"/>
  <c r="J27" i="53"/>
  <c r="H27" i="53"/>
  <c r="F27" i="53"/>
  <c r="D27" i="53"/>
  <c r="T26" i="53"/>
  <c r="R26" i="53"/>
  <c r="P26" i="53"/>
  <c r="N26" i="53"/>
  <c r="L26" i="53"/>
  <c r="J26" i="53"/>
  <c r="H26" i="53"/>
  <c r="F26" i="53"/>
  <c r="D26" i="53"/>
  <c r="T25" i="53"/>
  <c r="R25" i="53"/>
  <c r="P25" i="53"/>
  <c r="N25" i="53"/>
  <c r="L25" i="53"/>
  <c r="J25" i="53"/>
  <c r="H25" i="53"/>
  <c r="F25" i="53"/>
  <c r="D25" i="53"/>
  <c r="T24" i="53"/>
  <c r="R24" i="53"/>
  <c r="P24" i="53"/>
  <c r="N24" i="53"/>
  <c r="L24" i="53"/>
  <c r="J24" i="53"/>
  <c r="H24" i="53"/>
  <c r="F24" i="53"/>
  <c r="D24" i="53"/>
  <c r="T23" i="53"/>
  <c r="R23" i="53"/>
  <c r="P23" i="53"/>
  <c r="N23" i="53"/>
  <c r="L23" i="53"/>
  <c r="J23" i="53"/>
  <c r="H23" i="53"/>
  <c r="F23" i="53"/>
  <c r="D23" i="53"/>
  <c r="T22" i="53"/>
  <c r="R22" i="53"/>
  <c r="P22" i="53"/>
  <c r="N22" i="53"/>
  <c r="L22" i="53"/>
  <c r="J22" i="53"/>
  <c r="H22" i="53"/>
  <c r="F22" i="53"/>
  <c r="D22" i="53"/>
  <c r="T21" i="53"/>
  <c r="R21" i="53"/>
  <c r="P21" i="53"/>
  <c r="N21" i="53"/>
  <c r="L21" i="53"/>
  <c r="J21" i="53"/>
  <c r="H21" i="53"/>
  <c r="F21" i="53"/>
  <c r="D21" i="53"/>
  <c r="T20" i="53"/>
  <c r="R20" i="53"/>
  <c r="P20" i="53"/>
  <c r="N20" i="53"/>
  <c r="L20" i="53"/>
  <c r="J20" i="53"/>
  <c r="H20" i="53"/>
  <c r="F20" i="53"/>
  <c r="D20" i="53"/>
  <c r="T19" i="53"/>
  <c r="R19" i="53"/>
  <c r="P19" i="53"/>
  <c r="N19" i="53"/>
  <c r="L19" i="53"/>
  <c r="J19" i="53"/>
  <c r="H19" i="53"/>
  <c r="F19" i="53"/>
  <c r="D19" i="53"/>
  <c r="T18" i="53"/>
  <c r="R18" i="53"/>
  <c r="P18" i="53"/>
  <c r="N18" i="53"/>
  <c r="L18" i="53"/>
  <c r="J18" i="53"/>
  <c r="H18" i="53"/>
  <c r="F18" i="53"/>
  <c r="D18" i="53"/>
  <c r="T17" i="53"/>
  <c r="R17" i="53"/>
  <c r="P17" i="53"/>
  <c r="N17" i="53"/>
  <c r="L17" i="53"/>
  <c r="J17" i="53"/>
  <c r="H17" i="53"/>
  <c r="F17" i="53"/>
  <c r="D17" i="53"/>
  <c r="T16" i="53"/>
  <c r="R16" i="53"/>
  <c r="P16" i="53"/>
  <c r="N16" i="53"/>
  <c r="L16" i="53"/>
  <c r="J16" i="53"/>
  <c r="H16" i="53"/>
  <c r="F16" i="53"/>
  <c r="D16" i="53"/>
  <c r="T15" i="53"/>
  <c r="R15" i="53"/>
  <c r="P15" i="53"/>
  <c r="N15" i="53"/>
  <c r="L15" i="53"/>
  <c r="J15" i="53"/>
  <c r="H15" i="53"/>
  <c r="F15" i="53"/>
  <c r="D15" i="53"/>
  <c r="T14" i="53"/>
  <c r="R14" i="53"/>
  <c r="P14" i="53"/>
  <c r="N14" i="53"/>
  <c r="L14" i="53"/>
  <c r="J14" i="53"/>
  <c r="H14" i="53"/>
  <c r="F14" i="53"/>
  <c r="D14" i="53"/>
  <c r="T13" i="53"/>
  <c r="R13" i="53"/>
  <c r="P13" i="53"/>
  <c r="N13" i="53"/>
  <c r="L13" i="53"/>
  <c r="J13" i="53"/>
  <c r="H13" i="53"/>
  <c r="F13" i="53"/>
  <c r="D13" i="53"/>
  <c r="T12" i="53"/>
  <c r="R12" i="53"/>
  <c r="P12" i="53"/>
  <c r="N12" i="53"/>
  <c r="L12" i="53"/>
  <c r="J12" i="53"/>
  <c r="H12" i="53"/>
  <c r="F12" i="53"/>
  <c r="D12" i="53"/>
  <c r="T11" i="53"/>
  <c r="R11" i="53"/>
  <c r="P11" i="53"/>
  <c r="N11" i="53"/>
  <c r="L11" i="53"/>
  <c r="J11" i="53"/>
  <c r="H11" i="53"/>
  <c r="F11" i="53"/>
  <c r="D11" i="53"/>
  <c r="T10" i="53"/>
  <c r="R10" i="53"/>
  <c r="P10" i="53"/>
  <c r="N10" i="53"/>
  <c r="L10" i="53"/>
  <c r="J10" i="53"/>
  <c r="H10" i="53"/>
  <c r="F10" i="53"/>
  <c r="D10" i="53"/>
  <c r="T9" i="53"/>
  <c r="R9" i="53"/>
  <c r="P9" i="53"/>
  <c r="N9" i="53"/>
  <c r="L9" i="53"/>
  <c r="J9" i="53"/>
  <c r="H9" i="53"/>
  <c r="F9" i="53"/>
  <c r="D9" i="53"/>
  <c r="F275" i="40"/>
  <c r="E275" i="40"/>
  <c r="D275" i="40"/>
  <c r="C275" i="40"/>
  <c r="H274" i="40"/>
  <c r="I274" i="40" s="1"/>
  <c r="G274" i="40"/>
  <c r="A274" i="40"/>
  <c r="H273" i="40"/>
  <c r="I273" i="40" s="1"/>
  <c r="G273" i="40"/>
  <c r="A273" i="40"/>
  <c r="H272" i="40"/>
  <c r="I272" i="40" s="1"/>
  <c r="G272" i="40"/>
  <c r="A272" i="40"/>
  <c r="H271" i="40"/>
  <c r="I271" i="40" s="1"/>
  <c r="G271" i="40"/>
  <c r="A271" i="40"/>
  <c r="H270" i="40"/>
  <c r="I270" i="40" s="1"/>
  <c r="G270" i="40"/>
  <c r="A270" i="40"/>
  <c r="H269" i="40"/>
  <c r="I269" i="40" s="1"/>
  <c r="G269" i="40"/>
  <c r="A269" i="40"/>
  <c r="H268" i="40"/>
  <c r="I268" i="40" s="1"/>
  <c r="G268" i="40"/>
  <c r="A268" i="40"/>
  <c r="H267" i="40"/>
  <c r="I267" i="40" s="1"/>
  <c r="G267" i="40"/>
  <c r="A267" i="40"/>
  <c r="H266" i="40"/>
  <c r="I266" i="40" s="1"/>
  <c r="G266" i="40"/>
  <c r="A266" i="40"/>
  <c r="H265" i="40"/>
  <c r="I265" i="40" s="1"/>
  <c r="G265" i="40"/>
  <c r="A265" i="40"/>
  <c r="H264" i="40"/>
  <c r="I264" i="40" s="1"/>
  <c r="G264" i="40"/>
  <c r="A264" i="40"/>
  <c r="H263" i="40"/>
  <c r="I263" i="40" s="1"/>
  <c r="G263" i="40"/>
  <c r="A263" i="40"/>
  <c r="H262" i="40"/>
  <c r="I262" i="40" s="1"/>
  <c r="G262" i="40"/>
  <c r="A262" i="40"/>
  <c r="H261" i="40"/>
  <c r="I261" i="40" s="1"/>
  <c r="G261" i="40"/>
  <c r="A261" i="40"/>
  <c r="H260" i="40"/>
  <c r="I260" i="40" s="1"/>
  <c r="G260" i="40"/>
  <c r="A260" i="40"/>
  <c r="H259" i="40"/>
  <c r="I259" i="40" s="1"/>
  <c r="G259" i="40"/>
  <c r="A259" i="40"/>
  <c r="H258" i="40"/>
  <c r="I258" i="40" s="1"/>
  <c r="G258" i="40"/>
  <c r="A258" i="40"/>
  <c r="H257" i="40"/>
  <c r="I257" i="40" s="1"/>
  <c r="G257" i="40"/>
  <c r="A257" i="40"/>
  <c r="H256" i="40"/>
  <c r="I256" i="40" s="1"/>
  <c r="G256" i="40"/>
  <c r="A256" i="40"/>
  <c r="H255" i="40"/>
  <c r="I255" i="40" s="1"/>
  <c r="G255" i="40"/>
  <c r="A255" i="40"/>
  <c r="H254" i="40"/>
  <c r="I254" i="40" s="1"/>
  <c r="G254" i="40"/>
  <c r="A254" i="40"/>
  <c r="H253" i="40"/>
  <c r="I253" i="40" s="1"/>
  <c r="G253" i="40"/>
  <c r="A253" i="40"/>
  <c r="H252" i="40"/>
  <c r="I252" i="40" s="1"/>
  <c r="G252" i="40"/>
  <c r="A252" i="40"/>
  <c r="H251" i="40"/>
  <c r="I251" i="40" s="1"/>
  <c r="G251" i="40"/>
  <c r="A251" i="40"/>
  <c r="H250" i="40"/>
  <c r="I250" i="40" s="1"/>
  <c r="G250" i="40"/>
  <c r="A250" i="40"/>
  <c r="H249" i="40"/>
  <c r="I249" i="40" s="1"/>
  <c r="G249" i="40"/>
  <c r="A249" i="40"/>
  <c r="I248" i="40"/>
  <c r="H248" i="40"/>
  <c r="G248" i="40"/>
  <c r="A248" i="40"/>
  <c r="H247" i="40"/>
  <c r="I247" i="40" s="1"/>
  <c r="G247" i="40"/>
  <c r="A247" i="40"/>
  <c r="H246" i="40"/>
  <c r="I246" i="40" s="1"/>
  <c r="G246" i="40"/>
  <c r="A246" i="40"/>
  <c r="H245" i="40"/>
  <c r="I245" i="40" s="1"/>
  <c r="G245" i="40"/>
  <c r="A245" i="40"/>
  <c r="H244" i="40"/>
  <c r="I244" i="40" s="1"/>
  <c r="G244" i="40"/>
  <c r="A244" i="40"/>
  <c r="H243" i="40"/>
  <c r="I243" i="40" s="1"/>
  <c r="G243" i="40"/>
  <c r="A243" i="40"/>
  <c r="H242" i="40"/>
  <c r="I242" i="40" s="1"/>
  <c r="G242" i="40"/>
  <c r="A242" i="40"/>
  <c r="H241" i="40"/>
  <c r="I241" i="40" s="1"/>
  <c r="G241" i="40"/>
  <c r="H240" i="40"/>
  <c r="I240" i="40" s="1"/>
  <c r="G240" i="40"/>
  <c r="H239" i="40"/>
  <c r="I239" i="40" s="1"/>
  <c r="G239" i="40"/>
  <c r="I238" i="40"/>
  <c r="H238" i="40"/>
  <c r="G238" i="40"/>
  <c r="H237" i="40"/>
  <c r="I237" i="40" s="1"/>
  <c r="G237" i="40"/>
  <c r="H236" i="40"/>
  <c r="I236" i="40" s="1"/>
  <c r="G236" i="40"/>
  <c r="H235" i="40"/>
  <c r="I235" i="40" s="1"/>
  <c r="G235" i="40"/>
  <c r="H234" i="40"/>
  <c r="I234" i="40" s="1"/>
  <c r="G234" i="40"/>
  <c r="H233" i="40"/>
  <c r="I233" i="40" s="1"/>
  <c r="G233" i="40"/>
  <c r="H232" i="40"/>
  <c r="I232" i="40" s="1"/>
  <c r="G232" i="40"/>
  <c r="H231" i="40"/>
  <c r="I231" i="40" s="1"/>
  <c r="G231" i="40"/>
  <c r="H230" i="40"/>
  <c r="I230" i="40" s="1"/>
  <c r="G230" i="40"/>
  <c r="H229" i="40"/>
  <c r="I229" i="40" s="1"/>
  <c r="G229" i="40"/>
  <c r="H228" i="40"/>
  <c r="I228" i="40" s="1"/>
  <c r="G228" i="40"/>
  <c r="H227" i="40"/>
  <c r="I227" i="40" s="1"/>
  <c r="G227" i="40"/>
  <c r="H226" i="40"/>
  <c r="I226" i="40" s="1"/>
  <c r="G226" i="40"/>
  <c r="H225" i="40"/>
  <c r="I225" i="40" s="1"/>
  <c r="G225" i="40"/>
  <c r="H224" i="40"/>
  <c r="I224" i="40" s="1"/>
  <c r="G224" i="40"/>
  <c r="H223" i="40"/>
  <c r="I223" i="40" s="1"/>
  <c r="G223" i="40"/>
  <c r="H222" i="40"/>
  <c r="I222" i="40" s="1"/>
  <c r="G222" i="40"/>
  <c r="H221" i="40"/>
  <c r="I221" i="40" s="1"/>
  <c r="G221" i="40"/>
  <c r="H220" i="40"/>
  <c r="I220" i="40" s="1"/>
  <c r="G220" i="40"/>
  <c r="H219" i="40"/>
  <c r="I219" i="40" s="1"/>
  <c r="G219" i="40"/>
  <c r="H218" i="40"/>
  <c r="I218" i="40" s="1"/>
  <c r="G218" i="40"/>
  <c r="H217" i="40"/>
  <c r="I217" i="40" s="1"/>
  <c r="G217" i="40"/>
  <c r="H216" i="40"/>
  <c r="I216" i="40" s="1"/>
  <c r="G216" i="40"/>
  <c r="H215" i="40"/>
  <c r="I215" i="40" s="1"/>
  <c r="G215" i="40"/>
  <c r="H214" i="40"/>
  <c r="I214" i="40" s="1"/>
  <c r="G214" i="40"/>
  <c r="H213" i="40"/>
  <c r="I213" i="40" s="1"/>
  <c r="G213" i="40"/>
  <c r="H212" i="40"/>
  <c r="I212" i="40" s="1"/>
  <c r="G212" i="40"/>
  <c r="H211" i="40"/>
  <c r="I211" i="40" s="1"/>
  <c r="G211" i="40"/>
  <c r="H210" i="40"/>
  <c r="I210" i="40" s="1"/>
  <c r="G210" i="40"/>
  <c r="H209" i="40"/>
  <c r="I209" i="40" s="1"/>
  <c r="G209" i="40"/>
  <c r="H208" i="40"/>
  <c r="I208" i="40" s="1"/>
  <c r="G208" i="40"/>
  <c r="H207" i="40"/>
  <c r="I207" i="40" s="1"/>
  <c r="G207" i="40"/>
  <c r="H206" i="40"/>
  <c r="I206" i="40" s="1"/>
  <c r="G206" i="40"/>
  <c r="H205" i="40"/>
  <c r="I205" i="40" s="1"/>
  <c r="G205" i="40"/>
  <c r="H204" i="40"/>
  <c r="I204" i="40" s="1"/>
  <c r="G204" i="40"/>
  <c r="H203" i="40"/>
  <c r="I203" i="40" s="1"/>
  <c r="G203" i="40"/>
  <c r="H202" i="40"/>
  <c r="I202" i="40" s="1"/>
  <c r="G202" i="40"/>
  <c r="H201" i="40"/>
  <c r="I201" i="40" s="1"/>
  <c r="G201" i="40"/>
  <c r="H200" i="40"/>
  <c r="I200" i="40" s="1"/>
  <c r="G200" i="40"/>
  <c r="H199" i="40"/>
  <c r="I199" i="40" s="1"/>
  <c r="G199" i="40"/>
  <c r="H198" i="40"/>
  <c r="I198" i="40" s="1"/>
  <c r="G198" i="40"/>
  <c r="H197" i="40"/>
  <c r="I197" i="40" s="1"/>
  <c r="G197" i="40"/>
  <c r="H196" i="40"/>
  <c r="I196" i="40" s="1"/>
  <c r="G196" i="40"/>
  <c r="H195" i="40"/>
  <c r="I195" i="40" s="1"/>
  <c r="G195" i="40"/>
  <c r="H194" i="40"/>
  <c r="I194" i="40" s="1"/>
  <c r="G194" i="40"/>
  <c r="H193" i="40"/>
  <c r="I193" i="40" s="1"/>
  <c r="G193" i="40"/>
  <c r="H192" i="40"/>
  <c r="I192" i="40" s="1"/>
  <c r="G192" i="40"/>
  <c r="H191" i="40"/>
  <c r="I191" i="40" s="1"/>
  <c r="G191" i="40"/>
  <c r="H190" i="40"/>
  <c r="I190" i="40" s="1"/>
  <c r="G190" i="40"/>
  <c r="H189" i="40"/>
  <c r="I189" i="40" s="1"/>
  <c r="G189" i="40"/>
  <c r="H188" i="40"/>
  <c r="I188" i="40" s="1"/>
  <c r="G188" i="40"/>
  <c r="H187" i="40"/>
  <c r="I187" i="40" s="1"/>
  <c r="G187" i="40"/>
  <c r="H186" i="40"/>
  <c r="I186" i="40" s="1"/>
  <c r="G186" i="40"/>
  <c r="H185" i="40"/>
  <c r="I185" i="40" s="1"/>
  <c r="G185" i="40"/>
  <c r="H184" i="40"/>
  <c r="I184" i="40" s="1"/>
  <c r="G184" i="40"/>
  <c r="H183" i="40"/>
  <c r="I183" i="40" s="1"/>
  <c r="G183" i="40"/>
  <c r="I182" i="40"/>
  <c r="H182" i="40"/>
  <c r="G182" i="40"/>
  <c r="H181" i="40"/>
  <c r="I181" i="40" s="1"/>
  <c r="G181" i="40"/>
  <c r="H180" i="40"/>
  <c r="I180" i="40" s="1"/>
  <c r="G180" i="40"/>
  <c r="H179" i="40"/>
  <c r="I179" i="40" s="1"/>
  <c r="G179" i="40"/>
  <c r="H178" i="40"/>
  <c r="I178" i="40" s="1"/>
  <c r="G178" i="40"/>
  <c r="H177" i="40"/>
  <c r="I177" i="40" s="1"/>
  <c r="G177" i="40"/>
  <c r="H176" i="40"/>
  <c r="I176" i="40" s="1"/>
  <c r="G176" i="40"/>
  <c r="H175" i="40"/>
  <c r="I175" i="40" s="1"/>
  <c r="G175" i="40"/>
  <c r="H174" i="40"/>
  <c r="I174" i="40" s="1"/>
  <c r="G174" i="40"/>
  <c r="H173" i="40"/>
  <c r="I173" i="40" s="1"/>
  <c r="G173" i="40"/>
  <c r="H172" i="40"/>
  <c r="I172" i="40" s="1"/>
  <c r="G172" i="40"/>
  <c r="H171" i="40"/>
  <c r="I171" i="40" s="1"/>
  <c r="G171" i="40"/>
  <c r="H170" i="40"/>
  <c r="I170" i="40" s="1"/>
  <c r="G170" i="40"/>
  <c r="H169" i="40"/>
  <c r="I169" i="40" s="1"/>
  <c r="G169" i="40"/>
  <c r="H168" i="40"/>
  <c r="I168" i="40" s="1"/>
  <c r="G168" i="40"/>
  <c r="H167" i="40"/>
  <c r="I167" i="40" s="1"/>
  <c r="G167" i="40"/>
  <c r="H166" i="40"/>
  <c r="I166" i="40" s="1"/>
  <c r="G166" i="40"/>
  <c r="H165" i="40"/>
  <c r="I165" i="40" s="1"/>
  <c r="G165" i="40"/>
  <c r="H164" i="40"/>
  <c r="I164" i="40" s="1"/>
  <c r="G164" i="40"/>
  <c r="H163" i="40"/>
  <c r="I163" i="40" s="1"/>
  <c r="G163" i="40"/>
  <c r="H162" i="40"/>
  <c r="I162" i="40" s="1"/>
  <c r="G162" i="40"/>
  <c r="H161" i="40"/>
  <c r="I161" i="40" s="1"/>
  <c r="G161" i="40"/>
  <c r="H160" i="40"/>
  <c r="I160" i="40" s="1"/>
  <c r="G160" i="40"/>
  <c r="H159" i="40"/>
  <c r="I159" i="40" s="1"/>
  <c r="G159" i="40"/>
  <c r="H158" i="40"/>
  <c r="I158" i="40" s="1"/>
  <c r="G158" i="40"/>
  <c r="H157" i="40"/>
  <c r="I157" i="40" s="1"/>
  <c r="G157" i="40"/>
  <c r="H156" i="40"/>
  <c r="I156" i="40" s="1"/>
  <c r="G156" i="40"/>
  <c r="H155" i="40"/>
  <c r="I155" i="40" s="1"/>
  <c r="G155" i="40"/>
  <c r="H154" i="40"/>
  <c r="I154" i="40" s="1"/>
  <c r="G154" i="40"/>
  <c r="H153" i="40"/>
  <c r="I153" i="40" s="1"/>
  <c r="G153" i="40"/>
  <c r="H152" i="40"/>
  <c r="I152" i="40" s="1"/>
  <c r="G152" i="40"/>
  <c r="H151" i="40"/>
  <c r="I151" i="40" s="1"/>
  <c r="G151" i="40"/>
  <c r="H150" i="40"/>
  <c r="I150" i="40" s="1"/>
  <c r="G150" i="40"/>
  <c r="H149" i="40"/>
  <c r="I149" i="40" s="1"/>
  <c r="G149" i="40"/>
  <c r="H148" i="40"/>
  <c r="I148" i="40" s="1"/>
  <c r="G148" i="40"/>
  <c r="H147" i="40"/>
  <c r="I147" i="40" s="1"/>
  <c r="G147" i="40"/>
  <c r="H146" i="40"/>
  <c r="I146" i="40" s="1"/>
  <c r="G146" i="40"/>
  <c r="H145" i="40"/>
  <c r="I145" i="40" s="1"/>
  <c r="G145" i="40"/>
  <c r="H144" i="40"/>
  <c r="I144" i="40" s="1"/>
  <c r="G144" i="40"/>
  <c r="H143" i="40"/>
  <c r="I143" i="40" s="1"/>
  <c r="G143" i="40"/>
  <c r="H142" i="40"/>
  <c r="I142" i="40" s="1"/>
  <c r="G142" i="40"/>
  <c r="H141" i="40"/>
  <c r="I141" i="40" s="1"/>
  <c r="G141" i="40"/>
  <c r="H140" i="40"/>
  <c r="I140" i="40" s="1"/>
  <c r="G140" i="40"/>
  <c r="H139" i="40"/>
  <c r="I139" i="40" s="1"/>
  <c r="G139" i="40"/>
  <c r="H138" i="40"/>
  <c r="I138" i="40" s="1"/>
  <c r="G138" i="40"/>
  <c r="H137" i="40"/>
  <c r="I137" i="40" s="1"/>
  <c r="G137" i="40"/>
  <c r="I136" i="40"/>
  <c r="H136" i="40"/>
  <c r="G136" i="40"/>
  <c r="H135" i="40"/>
  <c r="I135" i="40" s="1"/>
  <c r="G135" i="40"/>
  <c r="H134" i="40"/>
  <c r="I134" i="40" s="1"/>
  <c r="G134" i="40"/>
  <c r="H133" i="40"/>
  <c r="I133" i="40" s="1"/>
  <c r="G133" i="40"/>
  <c r="H132" i="40"/>
  <c r="I132" i="40" s="1"/>
  <c r="G132" i="40"/>
  <c r="H131" i="40"/>
  <c r="I131" i="40" s="1"/>
  <c r="G131" i="40"/>
  <c r="H130" i="40"/>
  <c r="I130" i="40" s="1"/>
  <c r="G130" i="40"/>
  <c r="H129" i="40"/>
  <c r="I129" i="40" s="1"/>
  <c r="G129" i="40"/>
  <c r="H128" i="40"/>
  <c r="I128" i="40" s="1"/>
  <c r="G128" i="40"/>
  <c r="H127" i="40"/>
  <c r="I127" i="40" s="1"/>
  <c r="G127" i="40"/>
  <c r="H126" i="40"/>
  <c r="I126" i="40" s="1"/>
  <c r="G126" i="40"/>
  <c r="H125" i="40"/>
  <c r="I125" i="40" s="1"/>
  <c r="G125" i="40"/>
  <c r="H124" i="40"/>
  <c r="I124" i="40" s="1"/>
  <c r="G124" i="40"/>
  <c r="H123" i="40"/>
  <c r="I123" i="40" s="1"/>
  <c r="G123" i="40"/>
  <c r="H122" i="40"/>
  <c r="I122" i="40" s="1"/>
  <c r="G122" i="40"/>
  <c r="H121" i="40"/>
  <c r="I121" i="40" s="1"/>
  <c r="G121" i="40"/>
  <c r="H120" i="40"/>
  <c r="I120" i="40" s="1"/>
  <c r="G120" i="40"/>
  <c r="H119" i="40"/>
  <c r="I119" i="40" s="1"/>
  <c r="G119" i="40"/>
  <c r="H118" i="40"/>
  <c r="I118" i="40" s="1"/>
  <c r="G118" i="40"/>
  <c r="H117" i="40"/>
  <c r="I117" i="40" s="1"/>
  <c r="G117" i="40"/>
  <c r="H116" i="40"/>
  <c r="I116" i="40" s="1"/>
  <c r="G116" i="40"/>
  <c r="H115" i="40"/>
  <c r="I115" i="40" s="1"/>
  <c r="G115" i="40"/>
  <c r="H114" i="40"/>
  <c r="I114" i="40" s="1"/>
  <c r="G114" i="40"/>
  <c r="H113" i="40"/>
  <c r="I113" i="40" s="1"/>
  <c r="G113" i="40"/>
  <c r="H112" i="40"/>
  <c r="I112" i="40" s="1"/>
  <c r="G112" i="40"/>
  <c r="H111" i="40"/>
  <c r="I111" i="40" s="1"/>
  <c r="G111" i="40"/>
  <c r="H110" i="40"/>
  <c r="I110" i="40" s="1"/>
  <c r="G110" i="40"/>
  <c r="H109" i="40"/>
  <c r="I109" i="40" s="1"/>
  <c r="G109" i="40"/>
  <c r="H108" i="40"/>
  <c r="I108" i="40" s="1"/>
  <c r="G108" i="40"/>
  <c r="H107" i="40"/>
  <c r="I107" i="40" s="1"/>
  <c r="G107" i="40"/>
  <c r="H106" i="40"/>
  <c r="I106" i="40" s="1"/>
  <c r="G106" i="40"/>
  <c r="H105" i="40"/>
  <c r="I105" i="40" s="1"/>
  <c r="G105" i="40"/>
  <c r="H104" i="40"/>
  <c r="I104" i="40" s="1"/>
  <c r="G104" i="40"/>
  <c r="H103" i="40"/>
  <c r="I103" i="40" s="1"/>
  <c r="G103" i="40"/>
  <c r="H102" i="40"/>
  <c r="I102" i="40" s="1"/>
  <c r="G102" i="40"/>
  <c r="H101" i="40"/>
  <c r="I101" i="40" s="1"/>
  <c r="G101" i="40"/>
  <c r="H100" i="40"/>
  <c r="I100" i="40" s="1"/>
  <c r="G100" i="40"/>
  <c r="H99" i="40"/>
  <c r="I99" i="40" s="1"/>
  <c r="G99" i="40"/>
  <c r="H98" i="40"/>
  <c r="I98" i="40" s="1"/>
  <c r="H97" i="40"/>
  <c r="I97" i="40" s="1"/>
  <c r="G97" i="40"/>
  <c r="H96" i="40"/>
  <c r="I96" i="40" s="1"/>
  <c r="G96" i="40"/>
  <c r="H95" i="40"/>
  <c r="I95" i="40" s="1"/>
  <c r="G95" i="40"/>
  <c r="H94" i="40"/>
  <c r="I94" i="40" s="1"/>
  <c r="G94" i="40"/>
  <c r="H93" i="40"/>
  <c r="I93" i="40" s="1"/>
  <c r="G93" i="40"/>
  <c r="H92" i="40"/>
  <c r="I92" i="40" s="1"/>
  <c r="G92" i="40"/>
  <c r="H91" i="40"/>
  <c r="I91" i="40" s="1"/>
  <c r="G91" i="40"/>
  <c r="H90" i="40"/>
  <c r="I90" i="40" s="1"/>
  <c r="G90" i="40"/>
  <c r="H89" i="40"/>
  <c r="I89" i="40" s="1"/>
  <c r="G89" i="40"/>
  <c r="H88" i="40"/>
  <c r="I88" i="40" s="1"/>
  <c r="G88" i="40"/>
  <c r="H87" i="40"/>
  <c r="I87" i="40" s="1"/>
  <c r="G87" i="40"/>
  <c r="H86" i="40"/>
  <c r="I86" i="40" s="1"/>
  <c r="G86" i="40"/>
  <c r="H85" i="40"/>
  <c r="I85" i="40" s="1"/>
  <c r="G85" i="40"/>
  <c r="I84" i="40"/>
  <c r="H84" i="40"/>
  <c r="G84" i="40"/>
  <c r="H83" i="40"/>
  <c r="I83" i="40" s="1"/>
  <c r="G83" i="40"/>
  <c r="H82" i="40"/>
  <c r="I82" i="40" s="1"/>
  <c r="G82" i="40"/>
  <c r="H81" i="40"/>
  <c r="I81" i="40" s="1"/>
  <c r="G81" i="40"/>
  <c r="H80" i="40"/>
  <c r="I80" i="40" s="1"/>
  <c r="G80" i="40"/>
  <c r="H79" i="40"/>
  <c r="I79" i="40" s="1"/>
  <c r="G79" i="40"/>
  <c r="H78" i="40"/>
  <c r="I78" i="40" s="1"/>
  <c r="G78" i="40"/>
  <c r="H77" i="40"/>
  <c r="I77" i="40" s="1"/>
  <c r="G77" i="40"/>
  <c r="H76" i="40"/>
  <c r="I76" i="40" s="1"/>
  <c r="G76" i="40"/>
  <c r="H75" i="40"/>
  <c r="I75" i="40" s="1"/>
  <c r="G75" i="40"/>
  <c r="H74" i="40"/>
  <c r="I74" i="40" s="1"/>
  <c r="G74" i="40"/>
  <c r="H73" i="40"/>
  <c r="I73" i="40" s="1"/>
  <c r="G73" i="40"/>
  <c r="H72" i="40"/>
  <c r="I72" i="40" s="1"/>
  <c r="G72" i="40"/>
  <c r="H71" i="40"/>
  <c r="I71" i="40" s="1"/>
  <c r="G71" i="40"/>
  <c r="H70" i="40"/>
  <c r="I70" i="40" s="1"/>
  <c r="G70" i="40"/>
  <c r="H69" i="40"/>
  <c r="I69" i="40" s="1"/>
  <c r="G69" i="40"/>
  <c r="H68" i="40"/>
  <c r="I68" i="40" s="1"/>
  <c r="G68" i="40"/>
  <c r="H67" i="40"/>
  <c r="I67" i="40" s="1"/>
  <c r="G67" i="40"/>
  <c r="H66" i="40"/>
  <c r="I66" i="40" s="1"/>
  <c r="G66" i="40"/>
  <c r="H65" i="40"/>
  <c r="I65" i="40" s="1"/>
  <c r="G65" i="40"/>
  <c r="H64" i="40"/>
  <c r="I64" i="40" s="1"/>
  <c r="G64" i="40"/>
  <c r="H63" i="40"/>
  <c r="I63" i="40" s="1"/>
  <c r="G63" i="40"/>
  <c r="H62" i="40"/>
  <c r="I62" i="40" s="1"/>
  <c r="G62" i="40"/>
  <c r="H61" i="40"/>
  <c r="I61" i="40" s="1"/>
  <c r="G61" i="40"/>
  <c r="H60" i="40"/>
  <c r="I60" i="40" s="1"/>
  <c r="G60" i="40"/>
  <c r="H59" i="40"/>
  <c r="I59" i="40" s="1"/>
  <c r="G59" i="40"/>
  <c r="H58" i="40"/>
  <c r="I58" i="40" s="1"/>
  <c r="G58" i="40"/>
  <c r="H57" i="40"/>
  <c r="I57" i="40" s="1"/>
  <c r="G57" i="40"/>
  <c r="H56" i="40"/>
  <c r="I56" i="40" s="1"/>
  <c r="G56" i="40"/>
  <c r="H55" i="40"/>
  <c r="I55" i="40" s="1"/>
  <c r="G55" i="40"/>
  <c r="H54" i="40"/>
  <c r="I54" i="40" s="1"/>
  <c r="G54" i="40"/>
  <c r="H53" i="40"/>
  <c r="I53" i="40" s="1"/>
  <c r="G53" i="40"/>
  <c r="I52" i="40"/>
  <c r="H52" i="40"/>
  <c r="G52" i="40"/>
  <c r="H51" i="40"/>
  <c r="I51" i="40" s="1"/>
  <c r="G51" i="40"/>
  <c r="H50" i="40"/>
  <c r="I50" i="40" s="1"/>
  <c r="G50" i="40"/>
  <c r="H49" i="40"/>
  <c r="I49" i="40" s="1"/>
  <c r="G49" i="40"/>
  <c r="H48" i="40"/>
  <c r="I48" i="40" s="1"/>
  <c r="H47" i="40"/>
  <c r="I47" i="40" s="1"/>
  <c r="H46" i="40"/>
  <c r="I46" i="40" s="1"/>
  <c r="G46" i="40"/>
  <c r="L45" i="40"/>
  <c r="H45" i="40"/>
  <c r="I45" i="40" s="1"/>
  <c r="G45" i="40"/>
  <c r="L44" i="40"/>
  <c r="H44" i="40"/>
  <c r="I44" i="40" s="1"/>
  <c r="G44" i="40"/>
  <c r="L43" i="40"/>
  <c r="H43" i="40"/>
  <c r="I43" i="40" s="1"/>
  <c r="G43" i="40"/>
  <c r="L42" i="40"/>
  <c r="H42" i="40"/>
  <c r="I42" i="40" s="1"/>
  <c r="G42" i="40"/>
  <c r="L41" i="40"/>
  <c r="H41" i="40"/>
  <c r="I41" i="40" s="1"/>
  <c r="G41" i="40"/>
  <c r="L40" i="40"/>
  <c r="H40" i="40"/>
  <c r="I40" i="40" s="1"/>
  <c r="G40" i="40"/>
  <c r="L39" i="40"/>
  <c r="H39" i="40"/>
  <c r="I39" i="40" s="1"/>
  <c r="G39" i="40"/>
  <c r="L38" i="40"/>
  <c r="H38" i="40"/>
  <c r="I38" i="40" s="1"/>
  <c r="G38" i="40"/>
  <c r="L37" i="40"/>
  <c r="H37" i="40"/>
  <c r="I37" i="40" s="1"/>
  <c r="G37" i="40"/>
  <c r="L36" i="40"/>
  <c r="H36" i="40"/>
  <c r="I36" i="40" s="1"/>
  <c r="G36" i="40"/>
  <c r="L35" i="40"/>
  <c r="H35" i="40"/>
  <c r="I35" i="40" s="1"/>
  <c r="G35" i="40"/>
  <c r="L34" i="40"/>
  <c r="H34" i="40"/>
  <c r="I34" i="40" s="1"/>
  <c r="G34" i="40"/>
  <c r="L33" i="40"/>
  <c r="H33" i="40"/>
  <c r="I33" i="40" s="1"/>
  <c r="G33" i="40"/>
  <c r="L32" i="40"/>
  <c r="H32" i="40"/>
  <c r="I32" i="40" s="1"/>
  <c r="G32" i="40"/>
  <c r="L31" i="40"/>
  <c r="H31" i="40"/>
  <c r="I31" i="40" s="1"/>
  <c r="G31" i="40"/>
  <c r="L30" i="40"/>
  <c r="H30" i="40"/>
  <c r="I30" i="40" s="1"/>
  <c r="G30" i="40"/>
  <c r="L29" i="40"/>
  <c r="H29" i="40"/>
  <c r="I29" i="40" s="1"/>
  <c r="G29" i="40"/>
  <c r="L28" i="40"/>
  <c r="H28" i="40"/>
  <c r="I28" i="40" s="1"/>
  <c r="G28" i="40"/>
  <c r="L27" i="40"/>
  <c r="H27" i="40"/>
  <c r="I27" i="40" s="1"/>
  <c r="G27" i="40"/>
  <c r="L26" i="40"/>
  <c r="H26" i="40"/>
  <c r="I26" i="40" s="1"/>
  <c r="G26" i="40"/>
  <c r="L25" i="40"/>
  <c r="H25" i="40"/>
  <c r="I25" i="40" s="1"/>
  <c r="G25" i="40"/>
  <c r="L24" i="40"/>
  <c r="H24" i="40"/>
  <c r="I24" i="40" s="1"/>
  <c r="G24" i="40"/>
  <c r="L23" i="40"/>
  <c r="H23" i="40"/>
  <c r="I23" i="40" s="1"/>
  <c r="G23" i="40"/>
  <c r="L22" i="40"/>
  <c r="H22" i="40"/>
  <c r="I22" i="40" s="1"/>
  <c r="G22" i="40"/>
  <c r="L21" i="40"/>
  <c r="H21" i="40"/>
  <c r="I21" i="40" s="1"/>
  <c r="G21" i="40"/>
  <c r="L20" i="40"/>
  <c r="H20" i="40"/>
  <c r="I20" i="40" s="1"/>
  <c r="G20" i="40"/>
  <c r="L19" i="40"/>
  <c r="H19" i="40"/>
  <c r="I19" i="40" s="1"/>
  <c r="G19" i="40"/>
  <c r="L18" i="40"/>
  <c r="H18" i="40"/>
  <c r="I18" i="40" s="1"/>
  <c r="G18" i="40"/>
  <c r="L17" i="40"/>
  <c r="H17" i="40"/>
  <c r="I17" i="40" s="1"/>
  <c r="G17" i="40"/>
  <c r="L16" i="40"/>
  <c r="H16" i="40"/>
  <c r="I16" i="40" s="1"/>
  <c r="G16" i="40"/>
  <c r="L15" i="40"/>
  <c r="H15" i="40"/>
  <c r="I15" i="40" s="1"/>
  <c r="G15" i="40"/>
  <c r="L14" i="40"/>
  <c r="H14" i="40"/>
  <c r="I14" i="40" s="1"/>
  <c r="G14" i="40"/>
  <c r="L13" i="40"/>
  <c r="H13" i="40"/>
  <c r="I13" i="40" s="1"/>
  <c r="G13" i="40"/>
  <c r="L12" i="40"/>
  <c r="H12" i="40"/>
  <c r="I12" i="40" s="1"/>
  <c r="G12" i="40"/>
  <c r="L11" i="40"/>
  <c r="H11" i="40"/>
  <c r="I11" i="40" s="1"/>
  <c r="G11" i="40"/>
  <c r="L10" i="40"/>
  <c r="H10" i="40"/>
  <c r="I10" i="40" s="1"/>
  <c r="G10" i="40"/>
  <c r="L9" i="40"/>
  <c r="H9" i="40"/>
  <c r="I9" i="40" s="1"/>
  <c r="G9" i="40"/>
  <c r="L8" i="40"/>
  <c r="H8" i="40"/>
  <c r="I8" i="40" s="1"/>
  <c r="G8" i="40"/>
  <c r="L7" i="40"/>
  <c r="H7" i="40"/>
  <c r="I7" i="40" s="1"/>
  <c r="G7" i="40"/>
  <c r="L6" i="40"/>
  <c r="H6" i="40"/>
  <c r="I6" i="40" s="1"/>
  <c r="G6" i="40"/>
  <c r="F279" i="39"/>
  <c r="B278" i="39"/>
  <c r="B274" i="40" s="1"/>
  <c r="B277" i="39"/>
  <c r="B273" i="40" s="1"/>
  <c r="B276" i="39"/>
  <c r="B272" i="40" s="1"/>
  <c r="B275" i="39"/>
  <c r="B271" i="40" s="1"/>
  <c r="B274" i="39"/>
  <c r="B270" i="40" s="1"/>
  <c r="B273" i="39"/>
  <c r="B269" i="40" s="1"/>
  <c r="B272" i="39"/>
  <c r="B268" i="40" s="1"/>
  <c r="B271" i="39"/>
  <c r="B267" i="40" s="1"/>
  <c r="B270" i="39"/>
  <c r="B266" i="40" s="1"/>
  <c r="B269" i="39"/>
  <c r="B265" i="40" s="1"/>
  <c r="B268" i="39"/>
  <c r="B264" i="40" s="1"/>
  <c r="B267" i="39"/>
  <c r="B263" i="40" s="1"/>
  <c r="B266" i="39"/>
  <c r="B262" i="40" s="1"/>
  <c r="B265" i="39"/>
  <c r="B261" i="40" s="1"/>
  <c r="B264" i="39"/>
  <c r="B260" i="40" s="1"/>
  <c r="B263" i="39"/>
  <c r="B259" i="40" s="1"/>
  <c r="B262" i="39"/>
  <c r="B258" i="40" s="1"/>
  <c r="B261" i="39"/>
  <c r="B257" i="40" s="1"/>
  <c r="B260" i="39"/>
  <c r="B256" i="40" s="1"/>
  <c r="B259" i="39"/>
  <c r="B255" i="40" s="1"/>
  <c r="B258" i="39"/>
  <c r="B254" i="40" s="1"/>
  <c r="B257" i="39"/>
  <c r="B253" i="40" s="1"/>
  <c r="B256" i="39"/>
  <c r="B252" i="40" s="1"/>
  <c r="B255" i="39"/>
  <c r="B251" i="40" s="1"/>
  <c r="B254" i="39"/>
  <c r="B250" i="40" s="1"/>
  <c r="B253" i="39"/>
  <c r="B249" i="40" s="1"/>
  <c r="B252" i="39"/>
  <c r="B248" i="40" s="1"/>
  <c r="B251" i="39"/>
  <c r="B247" i="40" s="1"/>
  <c r="B250" i="39"/>
  <c r="B246" i="40" s="1"/>
  <c r="B249" i="39"/>
  <c r="B245" i="40" s="1"/>
  <c r="B248" i="39"/>
  <c r="B244" i="40" s="1"/>
  <c r="B247" i="39"/>
  <c r="B243" i="40" s="1"/>
  <c r="B246" i="39"/>
  <c r="B242" i="40" s="1"/>
  <c r="B245" i="39"/>
  <c r="B241" i="40" s="1"/>
  <c r="A245" i="39"/>
  <c r="A241" i="40" s="1"/>
  <c r="K244" i="39"/>
  <c r="B244" i="39"/>
  <c r="B240" i="40" s="1"/>
  <c r="A244" i="39"/>
  <c r="A240" i="40" s="1"/>
  <c r="B243" i="39"/>
  <c r="B239" i="40" s="1"/>
  <c r="A243" i="39"/>
  <c r="A239" i="40" s="1"/>
  <c r="B242" i="39"/>
  <c r="B238" i="40" s="1"/>
  <c r="A242" i="39"/>
  <c r="A238" i="40" s="1"/>
  <c r="B241" i="39"/>
  <c r="B237" i="40" s="1"/>
  <c r="A241" i="39"/>
  <c r="A237" i="40" s="1"/>
  <c r="B240" i="39"/>
  <c r="B236" i="40" s="1"/>
  <c r="A240" i="39"/>
  <c r="A236" i="40" s="1"/>
  <c r="B239" i="39"/>
  <c r="B235" i="40" s="1"/>
  <c r="A239" i="39"/>
  <c r="A235" i="40" s="1"/>
  <c r="B238" i="39"/>
  <c r="B234" i="40" s="1"/>
  <c r="A238" i="39"/>
  <c r="A234" i="40" s="1"/>
  <c r="B237" i="39"/>
  <c r="B233" i="40" s="1"/>
  <c r="A237" i="39"/>
  <c r="A233" i="40" s="1"/>
  <c r="B236" i="39"/>
  <c r="B232" i="40" s="1"/>
  <c r="A236" i="39"/>
  <c r="A232" i="40" s="1"/>
  <c r="B235" i="39"/>
  <c r="B231" i="40" s="1"/>
  <c r="A235" i="39"/>
  <c r="A231" i="40" s="1"/>
  <c r="B234" i="39"/>
  <c r="B230" i="40" s="1"/>
  <c r="A234" i="39"/>
  <c r="A230" i="40" s="1"/>
  <c r="B233" i="39"/>
  <c r="B229" i="40" s="1"/>
  <c r="A233" i="39"/>
  <c r="A229" i="40" s="1"/>
  <c r="B232" i="39"/>
  <c r="B228" i="40" s="1"/>
  <c r="A232" i="39"/>
  <c r="A228" i="40" s="1"/>
  <c r="B231" i="39"/>
  <c r="B227" i="40" s="1"/>
  <c r="A231" i="39"/>
  <c r="A227" i="40" s="1"/>
  <c r="B230" i="39"/>
  <c r="B226" i="40" s="1"/>
  <c r="A230" i="39"/>
  <c r="A226" i="40" s="1"/>
  <c r="B229" i="39"/>
  <c r="B225" i="40" s="1"/>
  <c r="A229" i="39"/>
  <c r="A225" i="40" s="1"/>
  <c r="B228" i="39"/>
  <c r="B224" i="40" s="1"/>
  <c r="A228" i="39"/>
  <c r="A224" i="40" s="1"/>
  <c r="B227" i="39"/>
  <c r="B223" i="40" s="1"/>
  <c r="A227" i="39"/>
  <c r="A223" i="40" s="1"/>
  <c r="B226" i="39"/>
  <c r="B222" i="40" s="1"/>
  <c r="A226" i="39"/>
  <c r="A222" i="40" s="1"/>
  <c r="B225" i="39"/>
  <c r="B221" i="40" s="1"/>
  <c r="A225" i="39"/>
  <c r="A221" i="40" s="1"/>
  <c r="B224" i="39"/>
  <c r="B220" i="40" s="1"/>
  <c r="A224" i="39"/>
  <c r="A220" i="40" s="1"/>
  <c r="B223" i="39"/>
  <c r="B219" i="40" s="1"/>
  <c r="A223" i="39"/>
  <c r="A219" i="40" s="1"/>
  <c r="B222" i="39"/>
  <c r="B218" i="40" s="1"/>
  <c r="A222" i="39"/>
  <c r="A218" i="40" s="1"/>
  <c r="B221" i="39"/>
  <c r="B217" i="40" s="1"/>
  <c r="A221" i="39"/>
  <c r="A217" i="40" s="1"/>
  <c r="B220" i="39"/>
  <c r="B216" i="40" s="1"/>
  <c r="A220" i="39"/>
  <c r="A216" i="40" s="1"/>
  <c r="B219" i="39"/>
  <c r="B215" i="40" s="1"/>
  <c r="A219" i="39"/>
  <c r="A215" i="40" s="1"/>
  <c r="B218" i="39"/>
  <c r="B214" i="40" s="1"/>
  <c r="A218" i="39"/>
  <c r="A214" i="40" s="1"/>
  <c r="B217" i="39"/>
  <c r="B213" i="40" s="1"/>
  <c r="A217" i="39"/>
  <c r="A213" i="40" s="1"/>
  <c r="B216" i="39"/>
  <c r="B212" i="40" s="1"/>
  <c r="A216" i="39"/>
  <c r="A212" i="40" s="1"/>
  <c r="B215" i="39"/>
  <c r="B211" i="40" s="1"/>
  <c r="A215" i="39"/>
  <c r="A211" i="40" s="1"/>
  <c r="B214" i="39"/>
  <c r="B210" i="40" s="1"/>
  <c r="A214" i="39"/>
  <c r="A210" i="40" s="1"/>
  <c r="B213" i="39"/>
  <c r="B209" i="40" s="1"/>
  <c r="A213" i="39"/>
  <c r="A209" i="40" s="1"/>
  <c r="B212" i="39"/>
  <c r="B208" i="40" s="1"/>
  <c r="A212" i="39"/>
  <c r="A208" i="40" s="1"/>
  <c r="B211" i="39"/>
  <c r="B207" i="40" s="1"/>
  <c r="A211" i="39"/>
  <c r="A207" i="40" s="1"/>
  <c r="B210" i="39"/>
  <c r="B206" i="40" s="1"/>
  <c r="A210" i="39"/>
  <c r="A206" i="40" s="1"/>
  <c r="B209" i="39"/>
  <c r="B205" i="40" s="1"/>
  <c r="A209" i="39"/>
  <c r="A205" i="40" s="1"/>
  <c r="B208" i="39"/>
  <c r="B204" i="40" s="1"/>
  <c r="A208" i="39"/>
  <c r="A204" i="40" s="1"/>
  <c r="B207" i="39"/>
  <c r="B203" i="40" s="1"/>
  <c r="A207" i="39"/>
  <c r="A203" i="40" s="1"/>
  <c r="B206" i="39"/>
  <c r="B202" i="40" s="1"/>
  <c r="A206" i="39"/>
  <c r="A202" i="40" s="1"/>
  <c r="B205" i="39"/>
  <c r="B201" i="40" s="1"/>
  <c r="A205" i="39"/>
  <c r="A201" i="40" s="1"/>
  <c r="B204" i="39"/>
  <c r="B200" i="40" s="1"/>
  <c r="A204" i="39"/>
  <c r="A200" i="40" s="1"/>
  <c r="B203" i="39"/>
  <c r="B199" i="40" s="1"/>
  <c r="A203" i="39"/>
  <c r="A199" i="40" s="1"/>
  <c r="B202" i="39"/>
  <c r="B198" i="40" s="1"/>
  <c r="A202" i="39"/>
  <c r="A198" i="40" s="1"/>
  <c r="B201" i="39"/>
  <c r="B197" i="40" s="1"/>
  <c r="A201" i="39"/>
  <c r="A197" i="40" s="1"/>
  <c r="B200" i="39"/>
  <c r="B196" i="40" s="1"/>
  <c r="A200" i="39"/>
  <c r="A196" i="40" s="1"/>
  <c r="B199" i="39"/>
  <c r="B195" i="40" s="1"/>
  <c r="A199" i="39"/>
  <c r="A195" i="40" s="1"/>
  <c r="B198" i="39"/>
  <c r="B194" i="40" s="1"/>
  <c r="A198" i="39"/>
  <c r="A194" i="40" s="1"/>
  <c r="B197" i="39"/>
  <c r="B193" i="40" s="1"/>
  <c r="A197" i="39"/>
  <c r="A193" i="40" s="1"/>
  <c r="B196" i="39"/>
  <c r="B192" i="40" s="1"/>
  <c r="A196" i="39"/>
  <c r="A192" i="40" s="1"/>
  <c r="B195" i="39"/>
  <c r="B191" i="40" s="1"/>
  <c r="A195" i="39"/>
  <c r="A191" i="40" s="1"/>
  <c r="K194" i="39"/>
  <c r="B194" i="39"/>
  <c r="B190" i="40" s="1"/>
  <c r="A194" i="39"/>
  <c r="A190" i="40" s="1"/>
  <c r="B193" i="39"/>
  <c r="B189" i="40" s="1"/>
  <c r="A193" i="39"/>
  <c r="A189" i="40" s="1"/>
  <c r="B192" i="39"/>
  <c r="B188" i="40" s="1"/>
  <c r="A192" i="39"/>
  <c r="A188" i="40" s="1"/>
  <c r="B191" i="39"/>
  <c r="B187" i="40" s="1"/>
  <c r="A191" i="39"/>
  <c r="A187" i="40" s="1"/>
  <c r="K190" i="39"/>
  <c r="B190" i="39"/>
  <c r="B186" i="40" s="1"/>
  <c r="A190" i="39"/>
  <c r="A186" i="40" s="1"/>
  <c r="K189" i="39"/>
  <c r="B189" i="39"/>
  <c r="B185" i="40" s="1"/>
  <c r="A189" i="39"/>
  <c r="A185" i="40" s="1"/>
  <c r="B188" i="39"/>
  <c r="B184" i="40" s="1"/>
  <c r="A188" i="39"/>
  <c r="A184" i="40" s="1"/>
  <c r="B187" i="39"/>
  <c r="B183" i="40" s="1"/>
  <c r="A187" i="39"/>
  <c r="A183" i="40" s="1"/>
  <c r="B186" i="39"/>
  <c r="B182" i="40" s="1"/>
  <c r="A186" i="39"/>
  <c r="A182" i="40" s="1"/>
  <c r="B185" i="39"/>
  <c r="B181" i="40" s="1"/>
  <c r="A185" i="39"/>
  <c r="A181" i="40" s="1"/>
  <c r="B184" i="39"/>
  <c r="B180" i="40" s="1"/>
  <c r="A184" i="39"/>
  <c r="A180" i="40" s="1"/>
  <c r="B183" i="39"/>
  <c r="B179" i="40" s="1"/>
  <c r="A183" i="39"/>
  <c r="A179" i="40" s="1"/>
  <c r="B182" i="39"/>
  <c r="B178" i="40" s="1"/>
  <c r="A182" i="39"/>
  <c r="A178" i="40" s="1"/>
  <c r="B181" i="39"/>
  <c r="B177" i="40" s="1"/>
  <c r="A181" i="39"/>
  <c r="A177" i="40" s="1"/>
  <c r="B180" i="39"/>
  <c r="B176" i="40" s="1"/>
  <c r="A180" i="39"/>
  <c r="A176" i="40" s="1"/>
  <c r="B179" i="39"/>
  <c r="B175" i="40" s="1"/>
  <c r="A179" i="39"/>
  <c r="A175" i="40" s="1"/>
  <c r="B178" i="39"/>
  <c r="B174" i="40" s="1"/>
  <c r="A178" i="39"/>
  <c r="A174" i="40" s="1"/>
  <c r="B177" i="39"/>
  <c r="B173" i="40" s="1"/>
  <c r="A177" i="39"/>
  <c r="A173" i="40" s="1"/>
  <c r="B176" i="39"/>
  <c r="B172" i="40" s="1"/>
  <c r="A176" i="39"/>
  <c r="A172" i="40" s="1"/>
  <c r="B175" i="39"/>
  <c r="B171" i="40" s="1"/>
  <c r="A175" i="39"/>
  <c r="A171" i="40" s="1"/>
  <c r="B174" i="39"/>
  <c r="B170" i="40" s="1"/>
  <c r="A174" i="39"/>
  <c r="A170" i="40" s="1"/>
  <c r="B173" i="39"/>
  <c r="B169" i="40" s="1"/>
  <c r="A173" i="39"/>
  <c r="A169" i="40" s="1"/>
  <c r="B172" i="39"/>
  <c r="B168" i="40" s="1"/>
  <c r="A172" i="39"/>
  <c r="A168" i="40" s="1"/>
  <c r="B171" i="39"/>
  <c r="B167" i="40" s="1"/>
  <c r="A171" i="39"/>
  <c r="A167" i="40" s="1"/>
  <c r="B170" i="39"/>
  <c r="B166" i="40" s="1"/>
  <c r="A170" i="39"/>
  <c r="A166" i="40" s="1"/>
  <c r="B169" i="39"/>
  <c r="B165" i="40" s="1"/>
  <c r="A169" i="39"/>
  <c r="A165" i="40" s="1"/>
  <c r="B168" i="39"/>
  <c r="B164" i="40" s="1"/>
  <c r="A168" i="39"/>
  <c r="A164" i="40" s="1"/>
  <c r="B167" i="39"/>
  <c r="B163" i="40" s="1"/>
  <c r="A167" i="39"/>
  <c r="A163" i="40" s="1"/>
  <c r="B166" i="39"/>
  <c r="B162" i="40" s="1"/>
  <c r="A166" i="39"/>
  <c r="A162" i="40" s="1"/>
  <c r="B165" i="39"/>
  <c r="B161" i="40" s="1"/>
  <c r="A165" i="39"/>
  <c r="A161" i="40" s="1"/>
  <c r="B164" i="39"/>
  <c r="B160" i="40" s="1"/>
  <c r="A164" i="39"/>
  <c r="A160" i="40" s="1"/>
  <c r="B163" i="39"/>
  <c r="B159" i="40" s="1"/>
  <c r="A163" i="39"/>
  <c r="A159" i="40" s="1"/>
  <c r="B162" i="39"/>
  <c r="B158" i="40" s="1"/>
  <c r="A162" i="39"/>
  <c r="A158" i="40" s="1"/>
  <c r="B161" i="39"/>
  <c r="B157" i="40" s="1"/>
  <c r="A161" i="39"/>
  <c r="A157" i="40" s="1"/>
  <c r="B160" i="39"/>
  <c r="B156" i="40" s="1"/>
  <c r="A160" i="39"/>
  <c r="A156" i="40" s="1"/>
  <c r="B159" i="39"/>
  <c r="B155" i="40" s="1"/>
  <c r="A159" i="39"/>
  <c r="A155" i="40" s="1"/>
  <c r="B158" i="39"/>
  <c r="B154" i="40" s="1"/>
  <c r="A158" i="39"/>
  <c r="A154" i="40" s="1"/>
  <c r="B157" i="39"/>
  <c r="B153" i="40" s="1"/>
  <c r="A157" i="39"/>
  <c r="A153" i="40" s="1"/>
  <c r="B156" i="39"/>
  <c r="B152" i="40" s="1"/>
  <c r="A156" i="39"/>
  <c r="A152" i="40" s="1"/>
  <c r="B155" i="39"/>
  <c r="B151" i="40" s="1"/>
  <c r="A155" i="39"/>
  <c r="A151" i="40" s="1"/>
  <c r="B154" i="39"/>
  <c r="B150" i="40" s="1"/>
  <c r="A154" i="39"/>
  <c r="A150" i="40" s="1"/>
  <c r="B153" i="39"/>
  <c r="B149" i="40" s="1"/>
  <c r="A153" i="39"/>
  <c r="A149" i="40" s="1"/>
  <c r="B152" i="39"/>
  <c r="B148" i="40" s="1"/>
  <c r="A152" i="39"/>
  <c r="A148" i="40" s="1"/>
  <c r="B151" i="39"/>
  <c r="B147" i="40" s="1"/>
  <c r="A151" i="39"/>
  <c r="A147" i="40" s="1"/>
  <c r="B150" i="39"/>
  <c r="B146" i="40" s="1"/>
  <c r="A150" i="39"/>
  <c r="A146" i="40" s="1"/>
  <c r="B149" i="39"/>
  <c r="B145" i="40" s="1"/>
  <c r="A149" i="39"/>
  <c r="A145" i="40" s="1"/>
  <c r="B148" i="39"/>
  <c r="B144" i="40" s="1"/>
  <c r="A148" i="39"/>
  <c r="A144" i="40" s="1"/>
  <c r="B147" i="39"/>
  <c r="B143" i="40" s="1"/>
  <c r="A147" i="39"/>
  <c r="A143" i="40" s="1"/>
  <c r="B146" i="39"/>
  <c r="B142" i="40" s="1"/>
  <c r="A146" i="39"/>
  <c r="A142" i="40" s="1"/>
  <c r="B145" i="39"/>
  <c r="B141" i="40" s="1"/>
  <c r="A145" i="39"/>
  <c r="A141" i="40" s="1"/>
  <c r="B144" i="39"/>
  <c r="B140" i="40" s="1"/>
  <c r="A144" i="39"/>
  <c r="A140" i="40" s="1"/>
  <c r="B143" i="39"/>
  <c r="B139" i="40" s="1"/>
  <c r="A143" i="39"/>
  <c r="A139" i="40" s="1"/>
  <c r="B142" i="39"/>
  <c r="B138" i="40" s="1"/>
  <c r="A142" i="39"/>
  <c r="A138" i="40" s="1"/>
  <c r="B141" i="39"/>
  <c r="B137" i="40" s="1"/>
  <c r="A141" i="39"/>
  <c r="A137" i="40" s="1"/>
  <c r="B140" i="39"/>
  <c r="B136" i="40" s="1"/>
  <c r="A140" i="39"/>
  <c r="A136" i="40" s="1"/>
  <c r="B139" i="39"/>
  <c r="B135" i="40" s="1"/>
  <c r="A139" i="39"/>
  <c r="A135" i="40" s="1"/>
  <c r="B138" i="39"/>
  <c r="B134" i="40" s="1"/>
  <c r="A138" i="39"/>
  <c r="A134" i="40" s="1"/>
  <c r="B137" i="39"/>
  <c r="B133" i="40" s="1"/>
  <c r="A137" i="39"/>
  <c r="A133" i="40" s="1"/>
  <c r="B136" i="39"/>
  <c r="B132" i="40" s="1"/>
  <c r="A136" i="39"/>
  <c r="A132" i="40" s="1"/>
  <c r="B135" i="39"/>
  <c r="B131" i="40" s="1"/>
  <c r="A135" i="39"/>
  <c r="A131" i="40" s="1"/>
  <c r="B134" i="39"/>
  <c r="B130" i="40" s="1"/>
  <c r="A134" i="39"/>
  <c r="A130" i="40" s="1"/>
  <c r="B133" i="39"/>
  <c r="B129" i="40" s="1"/>
  <c r="A133" i="39"/>
  <c r="A129" i="40" s="1"/>
  <c r="B132" i="39"/>
  <c r="B128" i="40" s="1"/>
  <c r="A132" i="39"/>
  <c r="A128" i="40" s="1"/>
  <c r="B131" i="39"/>
  <c r="B127" i="40" s="1"/>
  <c r="A131" i="39"/>
  <c r="A127" i="40" s="1"/>
  <c r="B130" i="39"/>
  <c r="B126" i="40" s="1"/>
  <c r="A130" i="39"/>
  <c r="A126" i="40" s="1"/>
  <c r="B129" i="39"/>
  <c r="B125" i="40" s="1"/>
  <c r="A129" i="39"/>
  <c r="A125" i="40" s="1"/>
  <c r="B128" i="39"/>
  <c r="B124" i="40" s="1"/>
  <c r="A128" i="39"/>
  <c r="A124" i="40" s="1"/>
  <c r="B127" i="39"/>
  <c r="B123" i="40" s="1"/>
  <c r="A127" i="39"/>
  <c r="A123" i="40" s="1"/>
  <c r="B126" i="39"/>
  <c r="B122" i="40" s="1"/>
  <c r="A126" i="39"/>
  <c r="A122" i="40" s="1"/>
  <c r="B125" i="39"/>
  <c r="B121" i="40" s="1"/>
  <c r="A125" i="39"/>
  <c r="A121" i="40" s="1"/>
  <c r="B124" i="39"/>
  <c r="B120" i="40" s="1"/>
  <c r="A124" i="39"/>
  <c r="A120" i="40" s="1"/>
  <c r="B123" i="39"/>
  <c r="B119" i="40" s="1"/>
  <c r="A123" i="39"/>
  <c r="A119" i="40" s="1"/>
  <c r="B122" i="39"/>
  <c r="B118" i="40" s="1"/>
  <c r="A122" i="39"/>
  <c r="A118" i="40" s="1"/>
  <c r="B121" i="39"/>
  <c r="B117" i="40" s="1"/>
  <c r="A121" i="39"/>
  <c r="A117" i="40" s="1"/>
  <c r="B120" i="39"/>
  <c r="B116" i="40" s="1"/>
  <c r="A120" i="39"/>
  <c r="A116" i="40" s="1"/>
  <c r="B119" i="39"/>
  <c r="B115" i="40" s="1"/>
  <c r="A119" i="39"/>
  <c r="A115" i="40" s="1"/>
  <c r="B118" i="39"/>
  <c r="B114" i="40" s="1"/>
  <c r="A118" i="39"/>
  <c r="A114" i="40" s="1"/>
  <c r="B117" i="39"/>
  <c r="B113" i="40" s="1"/>
  <c r="A117" i="39"/>
  <c r="A113" i="40" s="1"/>
  <c r="B116" i="39"/>
  <c r="B112" i="40" s="1"/>
  <c r="A116" i="39"/>
  <c r="A112" i="40" s="1"/>
  <c r="B115" i="39"/>
  <c r="B111" i="40" s="1"/>
  <c r="A115" i="39"/>
  <c r="A111" i="40" s="1"/>
  <c r="B114" i="39"/>
  <c r="B110" i="40" s="1"/>
  <c r="A114" i="39"/>
  <c r="A110" i="40" s="1"/>
  <c r="B113" i="39"/>
  <c r="B109" i="40" s="1"/>
  <c r="A113" i="39"/>
  <c r="A109" i="40" s="1"/>
  <c r="B112" i="39"/>
  <c r="B108" i="40" s="1"/>
  <c r="A112" i="39"/>
  <c r="A108" i="40" s="1"/>
  <c r="B111" i="39"/>
  <c r="B107" i="40" s="1"/>
  <c r="A111" i="39"/>
  <c r="A107" i="40" s="1"/>
  <c r="K110" i="39"/>
  <c r="B110" i="39"/>
  <c r="B106" i="40" s="1"/>
  <c r="A110" i="39"/>
  <c r="A106" i="40" s="1"/>
  <c r="B109" i="39"/>
  <c r="B105" i="40" s="1"/>
  <c r="A109" i="39"/>
  <c r="A105" i="40" s="1"/>
  <c r="B108" i="39"/>
  <c r="B104" i="40" s="1"/>
  <c r="A108" i="39"/>
  <c r="A104" i="40" s="1"/>
  <c r="B107" i="39"/>
  <c r="B103" i="40" s="1"/>
  <c r="A107" i="39"/>
  <c r="A103" i="40" s="1"/>
  <c r="B106" i="39"/>
  <c r="B102" i="40" s="1"/>
  <c r="A106" i="39"/>
  <c r="A102" i="40" s="1"/>
  <c r="B105" i="39"/>
  <c r="B101" i="40" s="1"/>
  <c r="A105" i="39"/>
  <c r="A101" i="40" s="1"/>
  <c r="B104" i="39"/>
  <c r="B100" i="40" s="1"/>
  <c r="A104" i="39"/>
  <c r="A100" i="40" s="1"/>
  <c r="B103" i="39"/>
  <c r="B99" i="40" s="1"/>
  <c r="A103" i="39"/>
  <c r="A99" i="40" s="1"/>
  <c r="B102" i="39"/>
  <c r="B98" i="40" s="1"/>
  <c r="A102" i="39"/>
  <c r="A98" i="40" s="1"/>
  <c r="B101" i="39"/>
  <c r="B97" i="40" s="1"/>
  <c r="A101" i="39"/>
  <c r="A97" i="40" s="1"/>
  <c r="B100" i="39"/>
  <c r="B96" i="40" s="1"/>
  <c r="A100" i="39"/>
  <c r="A96" i="40" s="1"/>
  <c r="B99" i="39"/>
  <c r="B95" i="40" s="1"/>
  <c r="A99" i="39"/>
  <c r="A95" i="40" s="1"/>
  <c r="K98" i="39"/>
  <c r="B98" i="39"/>
  <c r="B94" i="40" s="1"/>
  <c r="A98" i="39"/>
  <c r="A94" i="40" s="1"/>
  <c r="B97" i="39"/>
  <c r="B93" i="40" s="1"/>
  <c r="A97" i="39"/>
  <c r="A93" i="40" s="1"/>
  <c r="B96" i="39"/>
  <c r="B92" i="40" s="1"/>
  <c r="A96" i="39"/>
  <c r="A92" i="40" s="1"/>
  <c r="B95" i="39"/>
  <c r="B91" i="40" s="1"/>
  <c r="A95" i="39"/>
  <c r="A91" i="40" s="1"/>
  <c r="B94" i="39"/>
  <c r="B90" i="40" s="1"/>
  <c r="A94" i="39"/>
  <c r="A90" i="40" s="1"/>
  <c r="B93" i="39"/>
  <c r="B89" i="40" s="1"/>
  <c r="A93" i="39"/>
  <c r="A89" i="40" s="1"/>
  <c r="B92" i="39"/>
  <c r="B88" i="40" s="1"/>
  <c r="A92" i="39"/>
  <c r="A88" i="40" s="1"/>
  <c r="B91" i="39"/>
  <c r="B87" i="40" s="1"/>
  <c r="A91" i="39"/>
  <c r="A87" i="40" s="1"/>
  <c r="B90" i="39"/>
  <c r="B86" i="40" s="1"/>
  <c r="A90" i="39"/>
  <c r="A86" i="40" s="1"/>
  <c r="B89" i="39"/>
  <c r="B85" i="40" s="1"/>
  <c r="A89" i="39"/>
  <c r="A85" i="40" s="1"/>
  <c r="B88" i="39"/>
  <c r="B84" i="40" s="1"/>
  <c r="A88" i="39"/>
  <c r="A84" i="40" s="1"/>
  <c r="B87" i="39"/>
  <c r="B83" i="40" s="1"/>
  <c r="A87" i="39"/>
  <c r="A83" i="40" s="1"/>
  <c r="B86" i="39"/>
  <c r="B82" i="40" s="1"/>
  <c r="A86" i="39"/>
  <c r="A82" i="40" s="1"/>
  <c r="B85" i="39"/>
  <c r="B81" i="40" s="1"/>
  <c r="A85" i="39"/>
  <c r="A81" i="40" s="1"/>
  <c r="B84" i="39"/>
  <c r="B80" i="40" s="1"/>
  <c r="A84" i="39"/>
  <c r="A80" i="40" s="1"/>
  <c r="K83" i="39"/>
  <c r="B83" i="39"/>
  <c r="B79" i="40" s="1"/>
  <c r="A83" i="39"/>
  <c r="A79" i="40" s="1"/>
  <c r="B82" i="39"/>
  <c r="B78" i="40" s="1"/>
  <c r="A82" i="39"/>
  <c r="A78" i="40" s="1"/>
  <c r="B81" i="39"/>
  <c r="B77" i="40" s="1"/>
  <c r="A81" i="39"/>
  <c r="A77" i="40" s="1"/>
  <c r="B80" i="39"/>
  <c r="B76" i="40" s="1"/>
  <c r="A80" i="39"/>
  <c r="A76" i="40" s="1"/>
  <c r="B79" i="39"/>
  <c r="B75" i="40" s="1"/>
  <c r="A79" i="39"/>
  <c r="A75" i="40" s="1"/>
  <c r="B78" i="39"/>
  <c r="B74" i="40" s="1"/>
  <c r="A78" i="39"/>
  <c r="A74" i="40" s="1"/>
  <c r="B77" i="39"/>
  <c r="B73" i="40" s="1"/>
  <c r="A77" i="39"/>
  <c r="A73" i="40" s="1"/>
  <c r="B76" i="39"/>
  <c r="B72" i="40" s="1"/>
  <c r="A76" i="39"/>
  <c r="A72" i="40" s="1"/>
  <c r="B75" i="39"/>
  <c r="B71" i="40" s="1"/>
  <c r="A75" i="39"/>
  <c r="A71" i="40" s="1"/>
  <c r="B74" i="39"/>
  <c r="B70" i="40" s="1"/>
  <c r="A74" i="39"/>
  <c r="A70" i="40" s="1"/>
  <c r="B73" i="39"/>
  <c r="B69" i="40" s="1"/>
  <c r="A73" i="39"/>
  <c r="A69" i="40" s="1"/>
  <c r="B72" i="39"/>
  <c r="B68" i="40" s="1"/>
  <c r="A72" i="39"/>
  <c r="A68" i="40" s="1"/>
  <c r="B71" i="39"/>
  <c r="B67" i="40" s="1"/>
  <c r="A71" i="39"/>
  <c r="A67" i="40" s="1"/>
  <c r="H70" i="39"/>
  <c r="J70" i="39" s="1"/>
  <c r="K70" i="39" s="1"/>
  <c r="L70" i="39" s="1"/>
  <c r="B70" i="39"/>
  <c r="B66" i="40" s="1"/>
  <c r="A70" i="39"/>
  <c r="A66" i="40" s="1"/>
  <c r="B69" i="39"/>
  <c r="B65" i="40" s="1"/>
  <c r="A69" i="39"/>
  <c r="A65" i="40" s="1"/>
  <c r="B68" i="39"/>
  <c r="B64" i="40" s="1"/>
  <c r="A68" i="39"/>
  <c r="A64" i="40" s="1"/>
  <c r="B67" i="39"/>
  <c r="B63" i="40" s="1"/>
  <c r="A67" i="39"/>
  <c r="A63" i="40" s="1"/>
  <c r="B66" i="39"/>
  <c r="B62" i="40" s="1"/>
  <c r="A66" i="39"/>
  <c r="A62" i="40" s="1"/>
  <c r="B65" i="39"/>
  <c r="B61" i="40" s="1"/>
  <c r="A65" i="39"/>
  <c r="A61" i="40" s="1"/>
  <c r="B64" i="39"/>
  <c r="B60" i="40" s="1"/>
  <c r="A64" i="39"/>
  <c r="A60" i="40" s="1"/>
  <c r="B63" i="39"/>
  <c r="B59" i="40" s="1"/>
  <c r="A63" i="39"/>
  <c r="A59" i="40" s="1"/>
  <c r="B62" i="39"/>
  <c r="B58" i="40" s="1"/>
  <c r="A62" i="39"/>
  <c r="A58" i="40" s="1"/>
  <c r="B61" i="39"/>
  <c r="B57" i="40" s="1"/>
  <c r="A61" i="39"/>
  <c r="A57" i="40" s="1"/>
  <c r="B60" i="39"/>
  <c r="B56" i="40" s="1"/>
  <c r="A60" i="39"/>
  <c r="A56" i="40" s="1"/>
  <c r="H59" i="39"/>
  <c r="J59" i="39" s="1"/>
  <c r="B59" i="39"/>
  <c r="B55" i="40" s="1"/>
  <c r="A59" i="39"/>
  <c r="A55" i="40" s="1"/>
  <c r="H58" i="39"/>
  <c r="J58" i="39" s="1"/>
  <c r="B58" i="39"/>
  <c r="B54" i="40" s="1"/>
  <c r="A58" i="39"/>
  <c r="A54" i="40" s="1"/>
  <c r="H57" i="39"/>
  <c r="B57" i="39"/>
  <c r="B53" i="40" s="1"/>
  <c r="A57" i="39"/>
  <c r="A53" i="40" s="1"/>
  <c r="H56" i="39"/>
  <c r="J56" i="39" s="1"/>
  <c r="B56" i="39"/>
  <c r="B52" i="40" s="1"/>
  <c r="A56" i="39"/>
  <c r="A52" i="40" s="1"/>
  <c r="H55" i="39"/>
  <c r="J55" i="39" s="1"/>
  <c r="B55" i="39"/>
  <c r="B51" i="40" s="1"/>
  <c r="A55" i="39"/>
  <c r="A51" i="40" s="1"/>
  <c r="J54" i="39"/>
  <c r="H54" i="39"/>
  <c r="I54" i="39" s="1"/>
  <c r="B54" i="39"/>
  <c r="B50" i="40" s="1"/>
  <c r="A54" i="39"/>
  <c r="A50" i="40" s="1"/>
  <c r="B53" i="39"/>
  <c r="B49" i="40" s="1"/>
  <c r="A53" i="39"/>
  <c r="A49" i="40" s="1"/>
  <c r="B52" i="39"/>
  <c r="B48" i="40" s="1"/>
  <c r="A52" i="39"/>
  <c r="A48" i="40" s="1"/>
  <c r="B51" i="39"/>
  <c r="B47" i="40" s="1"/>
  <c r="A51" i="39"/>
  <c r="A47" i="40" s="1"/>
  <c r="B50" i="39"/>
  <c r="B46" i="40" s="1"/>
  <c r="A50" i="39"/>
  <c r="A46" i="40" s="1"/>
  <c r="B49" i="39"/>
  <c r="B45" i="40" s="1"/>
  <c r="A49" i="39"/>
  <c r="A45" i="40" s="1"/>
  <c r="B48" i="39"/>
  <c r="B44" i="40" s="1"/>
  <c r="A48" i="39"/>
  <c r="A44" i="40" s="1"/>
  <c r="B47" i="39"/>
  <c r="B43" i="40" s="1"/>
  <c r="A47" i="39"/>
  <c r="A43" i="40" s="1"/>
  <c r="B46" i="39"/>
  <c r="B42" i="40" s="1"/>
  <c r="A46" i="39"/>
  <c r="A42" i="40" s="1"/>
  <c r="B45" i="39"/>
  <c r="B41" i="40" s="1"/>
  <c r="A45" i="39"/>
  <c r="A41" i="40" s="1"/>
  <c r="B44" i="39"/>
  <c r="B40" i="40" s="1"/>
  <c r="A44" i="39"/>
  <c r="A40" i="40" s="1"/>
  <c r="B43" i="39"/>
  <c r="B39" i="40" s="1"/>
  <c r="A43" i="39"/>
  <c r="A39" i="40" s="1"/>
  <c r="B42" i="39"/>
  <c r="B38" i="40" s="1"/>
  <c r="A42" i="39"/>
  <c r="A38" i="40" s="1"/>
  <c r="B41" i="39"/>
  <c r="B37" i="40" s="1"/>
  <c r="A41" i="39"/>
  <c r="A37" i="40" s="1"/>
  <c r="B40" i="39"/>
  <c r="B36" i="40" s="1"/>
  <c r="A40" i="39"/>
  <c r="A36" i="40" s="1"/>
  <c r="B39" i="39"/>
  <c r="B35" i="40" s="1"/>
  <c r="A39" i="39"/>
  <c r="A35" i="40" s="1"/>
  <c r="B38" i="39"/>
  <c r="B34" i="40" s="1"/>
  <c r="A38" i="39"/>
  <c r="A34" i="40" s="1"/>
  <c r="B37" i="39"/>
  <c r="B33" i="40" s="1"/>
  <c r="A37" i="39"/>
  <c r="A33" i="40" s="1"/>
  <c r="B36" i="39"/>
  <c r="B32" i="40" s="1"/>
  <c r="A36" i="39"/>
  <c r="A32" i="40" s="1"/>
  <c r="B35" i="39"/>
  <c r="B31" i="40" s="1"/>
  <c r="A35" i="39"/>
  <c r="A31" i="40" s="1"/>
  <c r="B34" i="39"/>
  <c r="B30" i="40" s="1"/>
  <c r="A34" i="39"/>
  <c r="A30" i="40" s="1"/>
  <c r="H33" i="39"/>
  <c r="I33" i="39" s="1"/>
  <c r="B33" i="39"/>
  <c r="B29" i="40" s="1"/>
  <c r="A33" i="39"/>
  <c r="A29" i="40" s="1"/>
  <c r="I32" i="39"/>
  <c r="H32" i="39"/>
  <c r="J32" i="39" s="1"/>
  <c r="B32" i="39"/>
  <c r="B28" i="40" s="1"/>
  <c r="A32" i="39"/>
  <c r="A28" i="40" s="1"/>
  <c r="H31" i="39"/>
  <c r="I31" i="39" s="1"/>
  <c r="B31" i="39"/>
  <c r="B27" i="40" s="1"/>
  <c r="A31" i="39"/>
  <c r="A27" i="40" s="1"/>
  <c r="H30" i="39"/>
  <c r="J30" i="39" s="1"/>
  <c r="B30" i="39"/>
  <c r="B26" i="40" s="1"/>
  <c r="A30" i="39"/>
  <c r="A26" i="40" s="1"/>
  <c r="H29" i="39"/>
  <c r="I29" i="39" s="1"/>
  <c r="B29" i="39"/>
  <c r="B25" i="40" s="1"/>
  <c r="A29" i="39"/>
  <c r="A25" i="40" s="1"/>
  <c r="G28" i="39"/>
  <c r="H28" i="39" s="1"/>
  <c r="B28" i="39"/>
  <c r="B24" i="40" s="1"/>
  <c r="A28" i="39"/>
  <c r="A24" i="40" s="1"/>
  <c r="G27" i="39"/>
  <c r="B27" i="39"/>
  <c r="B23" i="40" s="1"/>
  <c r="A27" i="39"/>
  <c r="A23" i="40" s="1"/>
  <c r="B26" i="39"/>
  <c r="B22" i="40" s="1"/>
  <c r="A26" i="39"/>
  <c r="A22" i="40" s="1"/>
  <c r="B25" i="39"/>
  <c r="B21" i="40" s="1"/>
  <c r="A25" i="39"/>
  <c r="A21" i="40" s="1"/>
  <c r="M24" i="39"/>
  <c r="M279" i="39" s="1"/>
  <c r="B24" i="39"/>
  <c r="B20" i="40" s="1"/>
  <c r="A24" i="39"/>
  <c r="A20" i="40" s="1"/>
  <c r="B23" i="39"/>
  <c r="B19" i="40" s="1"/>
  <c r="A23" i="39"/>
  <c r="A19" i="40" s="1"/>
  <c r="B22" i="39"/>
  <c r="B18" i="40" s="1"/>
  <c r="A22" i="39"/>
  <c r="A18" i="40" s="1"/>
  <c r="B21" i="39"/>
  <c r="B17" i="40" s="1"/>
  <c r="A21" i="39"/>
  <c r="A17" i="40" s="1"/>
  <c r="B20" i="39"/>
  <c r="B16" i="40" s="1"/>
  <c r="A20" i="39"/>
  <c r="A16" i="40" s="1"/>
  <c r="B19" i="39"/>
  <c r="B15" i="40" s="1"/>
  <c r="A19" i="39"/>
  <c r="A15" i="40" s="1"/>
  <c r="B18" i="39"/>
  <c r="B14" i="40" s="1"/>
  <c r="A18" i="39"/>
  <c r="A14" i="40" s="1"/>
  <c r="H17" i="39"/>
  <c r="I17" i="39" s="1"/>
  <c r="B17" i="39"/>
  <c r="B13" i="40" s="1"/>
  <c r="A17" i="39"/>
  <c r="A13" i="40" s="1"/>
  <c r="B16" i="39"/>
  <c r="B12" i="40" s="1"/>
  <c r="A16" i="39"/>
  <c r="A12" i="40" s="1"/>
  <c r="B15" i="39"/>
  <c r="B11" i="40" s="1"/>
  <c r="A15" i="39"/>
  <c r="A11" i="40" s="1"/>
  <c r="B14" i="39"/>
  <c r="B10" i="40" s="1"/>
  <c r="A14" i="39"/>
  <c r="A10" i="40" s="1"/>
  <c r="B13" i="39"/>
  <c r="B9" i="40" s="1"/>
  <c r="A13" i="39"/>
  <c r="A9" i="40" s="1"/>
  <c r="B12" i="39"/>
  <c r="B8" i="40" s="1"/>
  <c r="A12" i="39"/>
  <c r="A8" i="40" s="1"/>
  <c r="B11" i="39"/>
  <c r="B7" i="40" s="1"/>
  <c r="A11" i="39"/>
  <c r="A7" i="40" s="1"/>
  <c r="B10" i="39"/>
  <c r="B6" i="40" s="1"/>
  <c r="A10" i="39"/>
  <c r="A6" i="40" s="1"/>
  <c r="AA278" i="38"/>
  <c r="Y278" i="38"/>
  <c r="W278" i="38"/>
  <c r="U278" i="38"/>
  <c r="C18" i="43" s="1"/>
  <c r="S278" i="38"/>
  <c r="Q278" i="38"/>
  <c r="O278" i="38"/>
  <c r="M278" i="38"/>
  <c r="K278" i="38"/>
  <c r="I278" i="38"/>
  <c r="G278" i="38"/>
  <c r="E278" i="38"/>
  <c r="C278" i="38"/>
  <c r="AB277" i="38"/>
  <c r="Z277" i="38"/>
  <c r="X277" i="38"/>
  <c r="V277" i="38"/>
  <c r="T277" i="38"/>
  <c r="R277" i="38"/>
  <c r="P277" i="38"/>
  <c r="N277" i="38"/>
  <c r="L277" i="38"/>
  <c r="J277" i="38"/>
  <c r="H277" i="38"/>
  <c r="F277" i="38"/>
  <c r="D277" i="38"/>
  <c r="AB276" i="38"/>
  <c r="Z276" i="38"/>
  <c r="X276" i="38"/>
  <c r="V276" i="38"/>
  <c r="T276" i="38"/>
  <c r="R276" i="38"/>
  <c r="P276" i="38"/>
  <c r="N276" i="38"/>
  <c r="L276" i="38"/>
  <c r="J276" i="38"/>
  <c r="H276" i="38"/>
  <c r="F276" i="38"/>
  <c r="D276" i="38"/>
  <c r="AB275" i="38"/>
  <c r="Z275" i="38"/>
  <c r="X275" i="38"/>
  <c r="V275" i="38"/>
  <c r="T275" i="38"/>
  <c r="R275" i="38"/>
  <c r="P275" i="38"/>
  <c r="N275" i="38"/>
  <c r="L275" i="38"/>
  <c r="J275" i="38"/>
  <c r="H275" i="38"/>
  <c r="F275" i="38"/>
  <c r="D275" i="38"/>
  <c r="AB274" i="38"/>
  <c r="Z274" i="38"/>
  <c r="X274" i="38"/>
  <c r="V274" i="38"/>
  <c r="T274" i="38"/>
  <c r="R274" i="38"/>
  <c r="P274" i="38"/>
  <c r="N274" i="38"/>
  <c r="L274" i="38"/>
  <c r="J274" i="38"/>
  <c r="H274" i="38"/>
  <c r="F274" i="38"/>
  <c r="D274" i="38"/>
  <c r="AB273" i="38"/>
  <c r="Z273" i="38"/>
  <c r="X273" i="38"/>
  <c r="V273" i="38"/>
  <c r="T273" i="38"/>
  <c r="R273" i="38"/>
  <c r="P273" i="38"/>
  <c r="N273" i="38"/>
  <c r="L273" i="38"/>
  <c r="J273" i="38"/>
  <c r="H273" i="38"/>
  <c r="F273" i="38"/>
  <c r="D273" i="38"/>
  <c r="AB272" i="38"/>
  <c r="Z272" i="38"/>
  <c r="X272" i="38"/>
  <c r="V272" i="38"/>
  <c r="T272" i="38"/>
  <c r="R272" i="38"/>
  <c r="P272" i="38"/>
  <c r="N272" i="38"/>
  <c r="L272" i="38"/>
  <c r="J272" i="38"/>
  <c r="H272" i="38"/>
  <c r="F272" i="38"/>
  <c r="D272" i="38"/>
  <c r="AB271" i="38"/>
  <c r="Z271" i="38"/>
  <c r="X271" i="38"/>
  <c r="V271" i="38"/>
  <c r="T271" i="38"/>
  <c r="R271" i="38"/>
  <c r="P271" i="38"/>
  <c r="N271" i="38"/>
  <c r="L271" i="38"/>
  <c r="J271" i="38"/>
  <c r="H271" i="38"/>
  <c r="F271" i="38"/>
  <c r="D271" i="38"/>
  <c r="AB270" i="38"/>
  <c r="Z270" i="38"/>
  <c r="X270" i="38"/>
  <c r="V270" i="38"/>
  <c r="T270" i="38"/>
  <c r="R270" i="38"/>
  <c r="P270" i="38"/>
  <c r="N270" i="38"/>
  <c r="L270" i="38"/>
  <c r="J270" i="38"/>
  <c r="H270" i="38"/>
  <c r="F270" i="38"/>
  <c r="D270" i="38"/>
  <c r="AB269" i="38"/>
  <c r="Z269" i="38"/>
  <c r="X269" i="38"/>
  <c r="V269" i="38"/>
  <c r="T269" i="38"/>
  <c r="R269" i="38"/>
  <c r="P269" i="38"/>
  <c r="N269" i="38"/>
  <c r="L269" i="38"/>
  <c r="J269" i="38"/>
  <c r="H269" i="38"/>
  <c r="F269" i="38"/>
  <c r="D269" i="38"/>
  <c r="AB268" i="38"/>
  <c r="Z268" i="38"/>
  <c r="X268" i="38"/>
  <c r="V268" i="38"/>
  <c r="T268" i="38"/>
  <c r="R268" i="38"/>
  <c r="P268" i="38"/>
  <c r="N268" i="38"/>
  <c r="L268" i="38"/>
  <c r="J268" i="38"/>
  <c r="H268" i="38"/>
  <c r="F268" i="38"/>
  <c r="D268" i="38"/>
  <c r="AB267" i="38"/>
  <c r="Z267" i="38"/>
  <c r="X267" i="38"/>
  <c r="V267" i="38"/>
  <c r="T267" i="38"/>
  <c r="R267" i="38"/>
  <c r="P267" i="38"/>
  <c r="N267" i="38"/>
  <c r="L267" i="38"/>
  <c r="J267" i="38"/>
  <c r="H267" i="38"/>
  <c r="F267" i="38"/>
  <c r="D267" i="38"/>
  <c r="AB266" i="38"/>
  <c r="Z266" i="38"/>
  <c r="X266" i="38"/>
  <c r="V266" i="38"/>
  <c r="T266" i="38"/>
  <c r="R266" i="38"/>
  <c r="P266" i="38"/>
  <c r="N266" i="38"/>
  <c r="L266" i="38"/>
  <c r="J266" i="38"/>
  <c r="H266" i="38"/>
  <c r="F266" i="38"/>
  <c r="D266" i="38"/>
  <c r="AB265" i="38"/>
  <c r="Z265" i="38"/>
  <c r="X265" i="38"/>
  <c r="V265" i="38"/>
  <c r="T265" i="38"/>
  <c r="R265" i="38"/>
  <c r="P265" i="38"/>
  <c r="N265" i="38"/>
  <c r="L265" i="38"/>
  <c r="J265" i="38"/>
  <c r="H265" i="38"/>
  <c r="F265" i="38"/>
  <c r="D265" i="38"/>
  <c r="AB264" i="38"/>
  <c r="Z264" i="38"/>
  <c r="X264" i="38"/>
  <c r="V264" i="38"/>
  <c r="T264" i="38"/>
  <c r="R264" i="38"/>
  <c r="P264" i="38"/>
  <c r="N264" i="38"/>
  <c r="L264" i="38"/>
  <c r="J264" i="38"/>
  <c r="H264" i="38"/>
  <c r="F264" i="38"/>
  <c r="D264" i="38"/>
  <c r="AB263" i="38"/>
  <c r="Z263" i="38"/>
  <c r="X263" i="38"/>
  <c r="V263" i="38"/>
  <c r="T263" i="38"/>
  <c r="R263" i="38"/>
  <c r="P263" i="38"/>
  <c r="N263" i="38"/>
  <c r="L263" i="38"/>
  <c r="J263" i="38"/>
  <c r="H263" i="38"/>
  <c r="F263" i="38"/>
  <c r="D263" i="38"/>
  <c r="AB262" i="38"/>
  <c r="Z262" i="38"/>
  <c r="X262" i="38"/>
  <c r="V262" i="38"/>
  <c r="T262" i="38"/>
  <c r="R262" i="38"/>
  <c r="P262" i="38"/>
  <c r="N262" i="38"/>
  <c r="L262" i="38"/>
  <c r="J262" i="38"/>
  <c r="H262" i="38"/>
  <c r="F262" i="38"/>
  <c r="D262" i="38"/>
  <c r="AB261" i="38"/>
  <c r="Z261" i="38"/>
  <c r="X261" i="38"/>
  <c r="V261" i="38"/>
  <c r="T261" i="38"/>
  <c r="R261" i="38"/>
  <c r="P261" i="38"/>
  <c r="N261" i="38"/>
  <c r="L261" i="38"/>
  <c r="J261" i="38"/>
  <c r="H261" i="38"/>
  <c r="F261" i="38"/>
  <c r="D261" i="38"/>
  <c r="AB260" i="38"/>
  <c r="Z260" i="38"/>
  <c r="X260" i="38"/>
  <c r="V260" i="38"/>
  <c r="T260" i="38"/>
  <c r="R260" i="38"/>
  <c r="P260" i="38"/>
  <c r="N260" i="38"/>
  <c r="L260" i="38"/>
  <c r="J260" i="38"/>
  <c r="H260" i="38"/>
  <c r="F260" i="38"/>
  <c r="D260" i="38"/>
  <c r="AB259" i="38"/>
  <c r="Z259" i="38"/>
  <c r="X259" i="38"/>
  <c r="V259" i="38"/>
  <c r="T259" i="38"/>
  <c r="R259" i="38"/>
  <c r="P259" i="38"/>
  <c r="N259" i="38"/>
  <c r="L259" i="38"/>
  <c r="J259" i="38"/>
  <c r="H259" i="38"/>
  <c r="F259" i="38"/>
  <c r="D259" i="38"/>
  <c r="AB258" i="38"/>
  <c r="Z258" i="38"/>
  <c r="X258" i="38"/>
  <c r="V258" i="38"/>
  <c r="T258" i="38"/>
  <c r="R258" i="38"/>
  <c r="P258" i="38"/>
  <c r="N258" i="38"/>
  <c r="L258" i="38"/>
  <c r="J258" i="38"/>
  <c r="H258" i="38"/>
  <c r="F258" i="38"/>
  <c r="D258" i="38"/>
  <c r="AB257" i="38"/>
  <c r="Z257" i="38"/>
  <c r="X257" i="38"/>
  <c r="V257" i="38"/>
  <c r="T257" i="38"/>
  <c r="R257" i="38"/>
  <c r="P257" i="38"/>
  <c r="N257" i="38"/>
  <c r="L257" i="38"/>
  <c r="J257" i="38"/>
  <c r="H257" i="38"/>
  <c r="F257" i="38"/>
  <c r="D257" i="38"/>
  <c r="AB256" i="38"/>
  <c r="Z256" i="38"/>
  <c r="X256" i="38"/>
  <c r="V256" i="38"/>
  <c r="T256" i="38"/>
  <c r="R256" i="38"/>
  <c r="P256" i="38"/>
  <c r="N256" i="38"/>
  <c r="L256" i="38"/>
  <c r="J256" i="38"/>
  <c r="H256" i="38"/>
  <c r="F256" i="38"/>
  <c r="D256" i="38"/>
  <c r="AB255" i="38"/>
  <c r="Z255" i="38"/>
  <c r="X255" i="38"/>
  <c r="V255" i="38"/>
  <c r="T255" i="38"/>
  <c r="R255" i="38"/>
  <c r="P255" i="38"/>
  <c r="N255" i="38"/>
  <c r="L255" i="38"/>
  <c r="J255" i="38"/>
  <c r="H255" i="38"/>
  <c r="F255" i="38"/>
  <c r="D255" i="38"/>
  <c r="AB254" i="38"/>
  <c r="Z254" i="38"/>
  <c r="X254" i="38"/>
  <c r="V254" i="38"/>
  <c r="T254" i="38"/>
  <c r="R254" i="38"/>
  <c r="P254" i="38"/>
  <c r="N254" i="38"/>
  <c r="L254" i="38"/>
  <c r="J254" i="38"/>
  <c r="H254" i="38"/>
  <c r="F254" i="38"/>
  <c r="D254" i="38"/>
  <c r="AB253" i="38"/>
  <c r="Z253" i="38"/>
  <c r="X253" i="38"/>
  <c r="V253" i="38"/>
  <c r="T253" i="38"/>
  <c r="R253" i="38"/>
  <c r="P253" i="38"/>
  <c r="N253" i="38"/>
  <c r="L253" i="38"/>
  <c r="J253" i="38"/>
  <c r="H253" i="38"/>
  <c r="F253" i="38"/>
  <c r="D253" i="38"/>
  <c r="AB252" i="38"/>
  <c r="Z252" i="38"/>
  <c r="X252" i="38"/>
  <c r="V252" i="38"/>
  <c r="T252" i="38"/>
  <c r="R252" i="38"/>
  <c r="P252" i="38"/>
  <c r="N252" i="38"/>
  <c r="L252" i="38"/>
  <c r="J252" i="38"/>
  <c r="H252" i="38"/>
  <c r="F252" i="38"/>
  <c r="D252" i="38"/>
  <c r="AB251" i="38"/>
  <c r="Z251" i="38"/>
  <c r="X251" i="38"/>
  <c r="V251" i="38"/>
  <c r="T251" i="38"/>
  <c r="R251" i="38"/>
  <c r="P251" i="38"/>
  <c r="N251" i="38"/>
  <c r="L251" i="38"/>
  <c r="J251" i="38"/>
  <c r="H251" i="38"/>
  <c r="F251" i="38"/>
  <c r="D251" i="38"/>
  <c r="AB250" i="38"/>
  <c r="Z250" i="38"/>
  <c r="X250" i="38"/>
  <c r="V250" i="38"/>
  <c r="T250" i="38"/>
  <c r="R250" i="38"/>
  <c r="P250" i="38"/>
  <c r="N250" i="38"/>
  <c r="L250" i="38"/>
  <c r="J250" i="38"/>
  <c r="H250" i="38"/>
  <c r="F250" i="38"/>
  <c r="D250" i="38"/>
  <c r="AB249" i="38"/>
  <c r="Z249" i="38"/>
  <c r="X249" i="38"/>
  <c r="V249" i="38"/>
  <c r="T249" i="38"/>
  <c r="R249" i="38"/>
  <c r="P249" i="38"/>
  <c r="N249" i="38"/>
  <c r="L249" i="38"/>
  <c r="J249" i="38"/>
  <c r="H249" i="38"/>
  <c r="F249" i="38"/>
  <c r="D249" i="38"/>
  <c r="AB248" i="38"/>
  <c r="Z248" i="38"/>
  <c r="X248" i="38"/>
  <c r="V248" i="38"/>
  <c r="T248" i="38"/>
  <c r="R248" i="38"/>
  <c r="P248" i="38"/>
  <c r="N248" i="38"/>
  <c r="L248" i="38"/>
  <c r="J248" i="38"/>
  <c r="H248" i="38"/>
  <c r="F248" i="38"/>
  <c r="D248" i="38"/>
  <c r="AB247" i="38"/>
  <c r="Z247" i="38"/>
  <c r="X247" i="38"/>
  <c r="V247" i="38"/>
  <c r="T247" i="38"/>
  <c r="R247" i="38"/>
  <c r="P247" i="38"/>
  <c r="N247" i="38"/>
  <c r="L247" i="38"/>
  <c r="J247" i="38"/>
  <c r="H247" i="38"/>
  <c r="F247" i="38"/>
  <c r="D247" i="38"/>
  <c r="AB246" i="38"/>
  <c r="Z246" i="38"/>
  <c r="X246" i="38"/>
  <c r="V246" i="38"/>
  <c r="T246" i="38"/>
  <c r="R246" i="38"/>
  <c r="P246" i="38"/>
  <c r="N246" i="38"/>
  <c r="L246" i="38"/>
  <c r="J246" i="38"/>
  <c r="H246" i="38"/>
  <c r="F246" i="38"/>
  <c r="D246" i="38"/>
  <c r="AB245" i="38"/>
  <c r="Z245" i="38"/>
  <c r="X245" i="38"/>
  <c r="V245" i="38"/>
  <c r="T245" i="38"/>
  <c r="R245" i="38"/>
  <c r="P245" i="38"/>
  <c r="N245" i="38"/>
  <c r="L245" i="38"/>
  <c r="J245" i="38"/>
  <c r="H245" i="38"/>
  <c r="F245" i="38"/>
  <c r="D245" i="38"/>
  <c r="AB244" i="38"/>
  <c r="Z244" i="38"/>
  <c r="X244" i="38"/>
  <c r="V244" i="38"/>
  <c r="T244" i="38"/>
  <c r="R244" i="38"/>
  <c r="P244" i="38"/>
  <c r="N244" i="38"/>
  <c r="L244" i="38"/>
  <c r="J244" i="38"/>
  <c r="H244" i="38"/>
  <c r="F244" i="38"/>
  <c r="D244" i="38"/>
  <c r="AB243" i="38"/>
  <c r="Z243" i="38"/>
  <c r="X243" i="38"/>
  <c r="V243" i="38"/>
  <c r="T243" i="38"/>
  <c r="R243" i="38"/>
  <c r="P243" i="38"/>
  <c r="N243" i="38"/>
  <c r="L243" i="38"/>
  <c r="J243" i="38"/>
  <c r="H243" i="38"/>
  <c r="F243" i="38"/>
  <c r="D243" i="38"/>
  <c r="AB242" i="38"/>
  <c r="Z242" i="38"/>
  <c r="X242" i="38"/>
  <c r="V242" i="38"/>
  <c r="T242" i="38"/>
  <c r="R242" i="38"/>
  <c r="P242" i="38"/>
  <c r="N242" i="38"/>
  <c r="L242" i="38"/>
  <c r="J242" i="38"/>
  <c r="H242" i="38"/>
  <c r="F242" i="38"/>
  <c r="D242" i="38"/>
  <c r="AB241" i="38"/>
  <c r="Z241" i="38"/>
  <c r="X241" i="38"/>
  <c r="V241" i="38"/>
  <c r="T241" i="38"/>
  <c r="R241" i="38"/>
  <c r="P241" i="38"/>
  <c r="N241" i="38"/>
  <c r="L241" i="38"/>
  <c r="J241" i="38"/>
  <c r="H241" i="38"/>
  <c r="F241" i="38"/>
  <c r="D241" i="38"/>
  <c r="AB240" i="38"/>
  <c r="Z240" i="38"/>
  <c r="X240" i="38"/>
  <c r="V240" i="38"/>
  <c r="T240" i="38"/>
  <c r="R240" i="38"/>
  <c r="P240" i="38"/>
  <c r="N240" i="38"/>
  <c r="L240" i="38"/>
  <c r="J240" i="38"/>
  <c r="H240" i="38"/>
  <c r="F240" i="38"/>
  <c r="D240" i="38"/>
  <c r="AB239" i="38"/>
  <c r="Z239" i="38"/>
  <c r="X239" i="38"/>
  <c r="V239" i="38"/>
  <c r="T239" i="38"/>
  <c r="R239" i="38"/>
  <c r="P239" i="38"/>
  <c r="N239" i="38"/>
  <c r="L239" i="38"/>
  <c r="J239" i="38"/>
  <c r="H239" i="38"/>
  <c r="F239" i="38"/>
  <c r="D239" i="38"/>
  <c r="AB238" i="38"/>
  <c r="Z238" i="38"/>
  <c r="X238" i="38"/>
  <c r="V238" i="38"/>
  <c r="T238" i="38"/>
  <c r="R238" i="38"/>
  <c r="P238" i="38"/>
  <c r="N238" i="38"/>
  <c r="L238" i="38"/>
  <c r="J238" i="38"/>
  <c r="H238" i="38"/>
  <c r="F238" i="38"/>
  <c r="D238" i="38"/>
  <c r="AB237" i="38"/>
  <c r="Z237" i="38"/>
  <c r="X237" i="38"/>
  <c r="V237" i="38"/>
  <c r="T237" i="38"/>
  <c r="R237" i="38"/>
  <c r="P237" i="38"/>
  <c r="N237" i="38"/>
  <c r="L237" i="38"/>
  <c r="J237" i="38"/>
  <c r="H237" i="38"/>
  <c r="F237" i="38"/>
  <c r="D237" i="38"/>
  <c r="AB236" i="38"/>
  <c r="Z236" i="38"/>
  <c r="X236" i="38"/>
  <c r="V236" i="38"/>
  <c r="T236" i="38"/>
  <c r="R236" i="38"/>
  <c r="P236" i="38"/>
  <c r="N236" i="38"/>
  <c r="L236" i="38"/>
  <c r="J236" i="38"/>
  <c r="H236" i="38"/>
  <c r="F236" i="38"/>
  <c r="D236" i="38"/>
  <c r="AB235" i="38"/>
  <c r="Z235" i="38"/>
  <c r="X235" i="38"/>
  <c r="V235" i="38"/>
  <c r="T235" i="38"/>
  <c r="R235" i="38"/>
  <c r="P235" i="38"/>
  <c r="N235" i="38"/>
  <c r="L235" i="38"/>
  <c r="J235" i="38"/>
  <c r="H235" i="38"/>
  <c r="F235" i="38"/>
  <c r="D235" i="38"/>
  <c r="AB234" i="38"/>
  <c r="Z234" i="38"/>
  <c r="X234" i="38"/>
  <c r="V234" i="38"/>
  <c r="T234" i="38"/>
  <c r="R234" i="38"/>
  <c r="P234" i="38"/>
  <c r="N234" i="38"/>
  <c r="L234" i="38"/>
  <c r="J234" i="38"/>
  <c r="H234" i="38"/>
  <c r="F234" i="38"/>
  <c r="D234" i="38"/>
  <c r="AB233" i="38"/>
  <c r="Z233" i="38"/>
  <c r="X233" i="38"/>
  <c r="V233" i="38"/>
  <c r="T233" i="38"/>
  <c r="R233" i="38"/>
  <c r="P233" i="38"/>
  <c r="N233" i="38"/>
  <c r="L233" i="38"/>
  <c r="J233" i="38"/>
  <c r="H233" i="38"/>
  <c r="F233" i="38"/>
  <c r="D233" i="38"/>
  <c r="AB232" i="38"/>
  <c r="Z232" i="38"/>
  <c r="X232" i="38"/>
  <c r="V232" i="38"/>
  <c r="T232" i="38"/>
  <c r="R232" i="38"/>
  <c r="P232" i="38"/>
  <c r="N232" i="38"/>
  <c r="L232" i="38"/>
  <c r="J232" i="38"/>
  <c r="H232" i="38"/>
  <c r="F232" i="38"/>
  <c r="D232" i="38"/>
  <c r="AB231" i="38"/>
  <c r="Z231" i="38"/>
  <c r="X231" i="38"/>
  <c r="V231" i="38"/>
  <c r="T231" i="38"/>
  <c r="R231" i="38"/>
  <c r="P231" i="38"/>
  <c r="N231" i="38"/>
  <c r="L231" i="38"/>
  <c r="J231" i="38"/>
  <c r="H231" i="38"/>
  <c r="F231" i="38"/>
  <c r="D231" i="38"/>
  <c r="AB230" i="38"/>
  <c r="Z230" i="38"/>
  <c r="X230" i="38"/>
  <c r="V230" i="38"/>
  <c r="T230" i="38"/>
  <c r="R230" i="38"/>
  <c r="P230" i="38"/>
  <c r="N230" i="38"/>
  <c r="L230" i="38"/>
  <c r="J230" i="38"/>
  <c r="H230" i="38"/>
  <c r="F230" i="38"/>
  <c r="D230" i="38"/>
  <c r="AB229" i="38"/>
  <c r="Z229" i="38"/>
  <c r="X229" i="38"/>
  <c r="V229" i="38"/>
  <c r="T229" i="38"/>
  <c r="R229" i="38"/>
  <c r="P229" i="38"/>
  <c r="N229" i="38"/>
  <c r="L229" i="38"/>
  <c r="J229" i="38"/>
  <c r="H229" i="38"/>
  <c r="F229" i="38"/>
  <c r="D229" i="38"/>
  <c r="AB228" i="38"/>
  <c r="Z228" i="38"/>
  <c r="X228" i="38"/>
  <c r="V228" i="38"/>
  <c r="T228" i="38"/>
  <c r="R228" i="38"/>
  <c r="P228" i="38"/>
  <c r="N228" i="38"/>
  <c r="L228" i="38"/>
  <c r="J228" i="38"/>
  <c r="H228" i="38"/>
  <c r="F228" i="38"/>
  <c r="D228" i="38"/>
  <c r="AB227" i="38"/>
  <c r="Z227" i="38"/>
  <c r="X227" i="38"/>
  <c r="V227" i="38"/>
  <c r="T227" i="38"/>
  <c r="R227" i="38"/>
  <c r="P227" i="38"/>
  <c r="N227" i="38"/>
  <c r="L227" i="38"/>
  <c r="J227" i="38"/>
  <c r="H227" i="38"/>
  <c r="F227" i="38"/>
  <c r="D227" i="38"/>
  <c r="AB226" i="38"/>
  <c r="Z226" i="38"/>
  <c r="X226" i="38"/>
  <c r="V226" i="38"/>
  <c r="T226" i="38"/>
  <c r="R226" i="38"/>
  <c r="P226" i="38"/>
  <c r="N226" i="38"/>
  <c r="L226" i="38"/>
  <c r="J226" i="38"/>
  <c r="H226" i="38"/>
  <c r="F226" i="38"/>
  <c r="D226" i="38"/>
  <c r="AB225" i="38"/>
  <c r="Z225" i="38"/>
  <c r="X225" i="38"/>
  <c r="V225" i="38"/>
  <c r="T225" i="38"/>
  <c r="R225" i="38"/>
  <c r="P225" i="38"/>
  <c r="N225" i="38"/>
  <c r="L225" i="38"/>
  <c r="J225" i="38"/>
  <c r="H225" i="38"/>
  <c r="F225" i="38"/>
  <c r="D225" i="38"/>
  <c r="AB224" i="38"/>
  <c r="Z224" i="38"/>
  <c r="X224" i="38"/>
  <c r="V224" i="38"/>
  <c r="T224" i="38"/>
  <c r="R224" i="38"/>
  <c r="P224" i="38"/>
  <c r="N224" i="38"/>
  <c r="L224" i="38"/>
  <c r="J224" i="38"/>
  <c r="H224" i="38"/>
  <c r="F224" i="38"/>
  <c r="D224" i="38"/>
  <c r="AB223" i="38"/>
  <c r="Z223" i="38"/>
  <c r="X223" i="38"/>
  <c r="V223" i="38"/>
  <c r="T223" i="38"/>
  <c r="R223" i="38"/>
  <c r="P223" i="38"/>
  <c r="N223" i="38"/>
  <c r="L223" i="38"/>
  <c r="J223" i="38"/>
  <c r="H223" i="38"/>
  <c r="F223" i="38"/>
  <c r="D223" i="38"/>
  <c r="AB222" i="38"/>
  <c r="Z222" i="38"/>
  <c r="X222" i="38"/>
  <c r="V222" i="38"/>
  <c r="T222" i="38"/>
  <c r="R222" i="38"/>
  <c r="P222" i="38"/>
  <c r="N222" i="38"/>
  <c r="L222" i="38"/>
  <c r="J222" i="38"/>
  <c r="H222" i="38"/>
  <c r="F222" i="38"/>
  <c r="D222" i="38"/>
  <c r="AB221" i="38"/>
  <c r="Z221" i="38"/>
  <c r="X221" i="38"/>
  <c r="V221" i="38"/>
  <c r="T221" i="38"/>
  <c r="R221" i="38"/>
  <c r="P221" i="38"/>
  <c r="N221" i="38"/>
  <c r="L221" i="38"/>
  <c r="J221" i="38"/>
  <c r="H221" i="38"/>
  <c r="F221" i="38"/>
  <c r="D221" i="38"/>
  <c r="AB220" i="38"/>
  <c r="Z220" i="38"/>
  <c r="X220" i="38"/>
  <c r="V220" i="38"/>
  <c r="T220" i="38"/>
  <c r="R220" i="38"/>
  <c r="P220" i="38"/>
  <c r="N220" i="38"/>
  <c r="L220" i="38"/>
  <c r="J220" i="38"/>
  <c r="H220" i="38"/>
  <c r="F220" i="38"/>
  <c r="D220" i="38"/>
  <c r="AB219" i="38"/>
  <c r="Z219" i="38"/>
  <c r="X219" i="38"/>
  <c r="V219" i="38"/>
  <c r="T219" i="38"/>
  <c r="R219" i="38"/>
  <c r="P219" i="38"/>
  <c r="N219" i="38"/>
  <c r="L219" i="38"/>
  <c r="J219" i="38"/>
  <c r="H219" i="38"/>
  <c r="F219" i="38"/>
  <c r="D219" i="38"/>
  <c r="AB218" i="38"/>
  <c r="Z218" i="38"/>
  <c r="X218" i="38"/>
  <c r="V218" i="38"/>
  <c r="T218" i="38"/>
  <c r="R218" i="38"/>
  <c r="P218" i="38"/>
  <c r="N218" i="38"/>
  <c r="L218" i="38"/>
  <c r="J218" i="38"/>
  <c r="H218" i="38"/>
  <c r="F218" i="38"/>
  <c r="D218" i="38"/>
  <c r="AB217" i="38"/>
  <c r="Z217" i="38"/>
  <c r="X217" i="38"/>
  <c r="V217" i="38"/>
  <c r="T217" i="38"/>
  <c r="R217" i="38"/>
  <c r="P217" i="38"/>
  <c r="N217" i="38"/>
  <c r="L217" i="38"/>
  <c r="J217" i="38"/>
  <c r="H217" i="38"/>
  <c r="F217" i="38"/>
  <c r="D217" i="38"/>
  <c r="AB216" i="38"/>
  <c r="Z216" i="38"/>
  <c r="X216" i="38"/>
  <c r="V216" i="38"/>
  <c r="T216" i="38"/>
  <c r="R216" i="38"/>
  <c r="P216" i="38"/>
  <c r="N216" i="38"/>
  <c r="L216" i="38"/>
  <c r="J216" i="38"/>
  <c r="H216" i="38"/>
  <c r="F216" i="38"/>
  <c r="D216" i="38"/>
  <c r="AB215" i="38"/>
  <c r="Z215" i="38"/>
  <c r="X215" i="38"/>
  <c r="V215" i="38"/>
  <c r="T215" i="38"/>
  <c r="R215" i="38"/>
  <c r="P215" i="38"/>
  <c r="N215" i="38"/>
  <c r="L215" i="38"/>
  <c r="J215" i="38"/>
  <c r="H215" i="38"/>
  <c r="F215" i="38"/>
  <c r="D215" i="38"/>
  <c r="AB214" i="38"/>
  <c r="Z214" i="38"/>
  <c r="X214" i="38"/>
  <c r="V214" i="38"/>
  <c r="T214" i="38"/>
  <c r="R214" i="38"/>
  <c r="P214" i="38"/>
  <c r="N214" i="38"/>
  <c r="L214" i="38"/>
  <c r="J214" i="38"/>
  <c r="H214" i="38"/>
  <c r="F214" i="38"/>
  <c r="D214" i="38"/>
  <c r="AB213" i="38"/>
  <c r="Z213" i="38"/>
  <c r="X213" i="38"/>
  <c r="V213" i="38"/>
  <c r="T213" i="38"/>
  <c r="R213" i="38"/>
  <c r="P213" i="38"/>
  <c r="N213" i="38"/>
  <c r="L213" i="38"/>
  <c r="J213" i="38"/>
  <c r="H213" i="38"/>
  <c r="F213" i="38"/>
  <c r="D213" i="38"/>
  <c r="AB212" i="38"/>
  <c r="Z212" i="38"/>
  <c r="X212" i="38"/>
  <c r="V212" i="38"/>
  <c r="T212" i="38"/>
  <c r="R212" i="38"/>
  <c r="P212" i="38"/>
  <c r="N212" i="38"/>
  <c r="L212" i="38"/>
  <c r="J212" i="38"/>
  <c r="H212" i="38"/>
  <c r="F212" i="38"/>
  <c r="D212" i="38"/>
  <c r="AB211" i="38"/>
  <c r="Z211" i="38"/>
  <c r="X211" i="38"/>
  <c r="V211" i="38"/>
  <c r="T211" i="38"/>
  <c r="R211" i="38"/>
  <c r="P211" i="38"/>
  <c r="N211" i="38"/>
  <c r="L211" i="38"/>
  <c r="J211" i="38"/>
  <c r="H211" i="38"/>
  <c r="F211" i="38"/>
  <c r="D211" i="38"/>
  <c r="AB210" i="38"/>
  <c r="Z210" i="38"/>
  <c r="X210" i="38"/>
  <c r="V210" i="38"/>
  <c r="T210" i="38"/>
  <c r="R210" i="38"/>
  <c r="P210" i="38"/>
  <c r="N210" i="38"/>
  <c r="L210" i="38"/>
  <c r="J210" i="38"/>
  <c r="H210" i="38"/>
  <c r="F210" i="38"/>
  <c r="D210" i="38"/>
  <c r="AB209" i="38"/>
  <c r="Z209" i="38"/>
  <c r="X209" i="38"/>
  <c r="V209" i="38"/>
  <c r="T209" i="38"/>
  <c r="R209" i="38"/>
  <c r="P209" i="38"/>
  <c r="N209" i="38"/>
  <c r="L209" i="38"/>
  <c r="J209" i="38"/>
  <c r="H209" i="38"/>
  <c r="F209" i="38"/>
  <c r="D209" i="38"/>
  <c r="AB208" i="38"/>
  <c r="Z208" i="38"/>
  <c r="X208" i="38"/>
  <c r="V208" i="38"/>
  <c r="T208" i="38"/>
  <c r="R208" i="38"/>
  <c r="P208" i="38"/>
  <c r="N208" i="38"/>
  <c r="L208" i="38"/>
  <c r="J208" i="38"/>
  <c r="H208" i="38"/>
  <c r="F208" i="38"/>
  <c r="D208" i="38"/>
  <c r="AB207" i="38"/>
  <c r="Z207" i="38"/>
  <c r="X207" i="38"/>
  <c r="V207" i="38"/>
  <c r="T207" i="38"/>
  <c r="R207" i="38"/>
  <c r="P207" i="38"/>
  <c r="N207" i="38"/>
  <c r="L207" i="38"/>
  <c r="J207" i="38"/>
  <c r="H207" i="38"/>
  <c r="F207" i="38"/>
  <c r="D207" i="38"/>
  <c r="AB206" i="38"/>
  <c r="Z206" i="38"/>
  <c r="X206" i="38"/>
  <c r="V206" i="38"/>
  <c r="T206" i="38"/>
  <c r="R206" i="38"/>
  <c r="P206" i="38"/>
  <c r="N206" i="38"/>
  <c r="L206" i="38"/>
  <c r="J206" i="38"/>
  <c r="H206" i="38"/>
  <c r="F206" i="38"/>
  <c r="D206" i="38"/>
  <c r="AB205" i="38"/>
  <c r="Z205" i="38"/>
  <c r="X205" i="38"/>
  <c r="V205" i="38"/>
  <c r="T205" i="38"/>
  <c r="R205" i="38"/>
  <c r="P205" i="38"/>
  <c r="N205" i="38"/>
  <c r="L205" i="38"/>
  <c r="J205" i="38"/>
  <c r="H205" i="38"/>
  <c r="F205" i="38"/>
  <c r="D205" i="38"/>
  <c r="AB204" i="38"/>
  <c r="Z204" i="38"/>
  <c r="X204" i="38"/>
  <c r="V204" i="38"/>
  <c r="T204" i="38"/>
  <c r="R204" i="38"/>
  <c r="P204" i="38"/>
  <c r="N204" i="38"/>
  <c r="L204" i="38"/>
  <c r="J204" i="38"/>
  <c r="H204" i="38"/>
  <c r="F204" i="38"/>
  <c r="D204" i="38"/>
  <c r="AB203" i="38"/>
  <c r="Z203" i="38"/>
  <c r="X203" i="38"/>
  <c r="V203" i="38"/>
  <c r="T203" i="38"/>
  <c r="R203" i="38"/>
  <c r="P203" i="38"/>
  <c r="N203" i="38"/>
  <c r="L203" i="38"/>
  <c r="J203" i="38"/>
  <c r="H203" i="38"/>
  <c r="F203" i="38"/>
  <c r="D203" i="38"/>
  <c r="AB202" i="38"/>
  <c r="Z202" i="38"/>
  <c r="X202" i="38"/>
  <c r="V202" i="38"/>
  <c r="T202" i="38"/>
  <c r="R202" i="38"/>
  <c r="P202" i="38"/>
  <c r="N202" i="38"/>
  <c r="L202" i="38"/>
  <c r="J202" i="38"/>
  <c r="H202" i="38"/>
  <c r="F202" i="38"/>
  <c r="D202" i="38"/>
  <c r="AB201" i="38"/>
  <c r="Z201" i="38"/>
  <c r="X201" i="38"/>
  <c r="V201" i="38"/>
  <c r="T201" i="38"/>
  <c r="R201" i="38"/>
  <c r="P201" i="38"/>
  <c r="N201" i="38"/>
  <c r="L201" i="38"/>
  <c r="J201" i="38"/>
  <c r="H201" i="38"/>
  <c r="F201" i="38"/>
  <c r="D201" i="38"/>
  <c r="AB200" i="38"/>
  <c r="Z200" i="38"/>
  <c r="X200" i="38"/>
  <c r="V200" i="38"/>
  <c r="T200" i="38"/>
  <c r="R200" i="38"/>
  <c r="P200" i="38"/>
  <c r="N200" i="38"/>
  <c r="L200" i="38"/>
  <c r="J200" i="38"/>
  <c r="H200" i="38"/>
  <c r="F200" i="38"/>
  <c r="D200" i="38"/>
  <c r="AB199" i="38"/>
  <c r="Z199" i="38"/>
  <c r="X199" i="38"/>
  <c r="V199" i="38"/>
  <c r="T199" i="38"/>
  <c r="R199" i="38"/>
  <c r="P199" i="38"/>
  <c r="N199" i="38"/>
  <c r="L199" i="38"/>
  <c r="J199" i="38"/>
  <c r="H199" i="38"/>
  <c r="F199" i="38"/>
  <c r="D199" i="38"/>
  <c r="AB198" i="38"/>
  <c r="Z198" i="38"/>
  <c r="X198" i="38"/>
  <c r="V198" i="38"/>
  <c r="T198" i="38"/>
  <c r="R198" i="38"/>
  <c r="P198" i="38"/>
  <c r="N198" i="38"/>
  <c r="L198" i="38"/>
  <c r="J198" i="38"/>
  <c r="H198" i="38"/>
  <c r="F198" i="38"/>
  <c r="D198" i="38"/>
  <c r="AB197" i="38"/>
  <c r="Z197" i="38"/>
  <c r="X197" i="38"/>
  <c r="V197" i="38"/>
  <c r="T197" i="38"/>
  <c r="R197" i="38"/>
  <c r="P197" i="38"/>
  <c r="N197" i="38"/>
  <c r="L197" i="38"/>
  <c r="J197" i="38"/>
  <c r="H197" i="38"/>
  <c r="F197" i="38"/>
  <c r="D197" i="38"/>
  <c r="AB196" i="38"/>
  <c r="Z196" i="38"/>
  <c r="X196" i="38"/>
  <c r="V196" i="38"/>
  <c r="T196" i="38"/>
  <c r="R196" i="38"/>
  <c r="P196" i="38"/>
  <c r="N196" i="38"/>
  <c r="L196" i="38"/>
  <c r="J196" i="38"/>
  <c r="H196" i="38"/>
  <c r="F196" i="38"/>
  <c r="D196" i="38"/>
  <c r="AB195" i="38"/>
  <c r="Z195" i="38"/>
  <c r="X195" i="38"/>
  <c r="V195" i="38"/>
  <c r="T195" i="38"/>
  <c r="R195" i="38"/>
  <c r="P195" i="38"/>
  <c r="N195" i="38"/>
  <c r="L195" i="38"/>
  <c r="J195" i="38"/>
  <c r="H195" i="38"/>
  <c r="F195" i="38"/>
  <c r="D195" i="38"/>
  <c r="AB194" i="38"/>
  <c r="Z194" i="38"/>
  <c r="X194" i="38"/>
  <c r="V194" i="38"/>
  <c r="T194" i="38"/>
  <c r="R194" i="38"/>
  <c r="P194" i="38"/>
  <c r="N194" i="38"/>
  <c r="L194" i="38"/>
  <c r="J194" i="38"/>
  <c r="H194" i="38"/>
  <c r="F194" i="38"/>
  <c r="D194" i="38"/>
  <c r="AB193" i="38"/>
  <c r="Z193" i="38"/>
  <c r="X193" i="38"/>
  <c r="V193" i="38"/>
  <c r="T193" i="38"/>
  <c r="R193" i="38"/>
  <c r="P193" i="38"/>
  <c r="N193" i="38"/>
  <c r="L193" i="38"/>
  <c r="J193" i="38"/>
  <c r="H193" i="38"/>
  <c r="F193" i="38"/>
  <c r="D193" i="38"/>
  <c r="AB192" i="38"/>
  <c r="Z192" i="38"/>
  <c r="X192" i="38"/>
  <c r="V192" i="38"/>
  <c r="T192" i="38"/>
  <c r="R192" i="38"/>
  <c r="P192" i="38"/>
  <c r="N192" i="38"/>
  <c r="L192" i="38"/>
  <c r="J192" i="38"/>
  <c r="H192" i="38"/>
  <c r="F192" i="38"/>
  <c r="D192" i="38"/>
  <c r="AB191" i="38"/>
  <c r="Z191" i="38"/>
  <c r="X191" i="38"/>
  <c r="V191" i="38"/>
  <c r="T191" i="38"/>
  <c r="R191" i="38"/>
  <c r="P191" i="38"/>
  <c r="N191" i="38"/>
  <c r="L191" i="38"/>
  <c r="J191" i="38"/>
  <c r="H191" i="38"/>
  <c r="F191" i="38"/>
  <c r="D191" i="38"/>
  <c r="AB190" i="38"/>
  <c r="Z190" i="38"/>
  <c r="X190" i="38"/>
  <c r="V190" i="38"/>
  <c r="T190" i="38"/>
  <c r="R190" i="38"/>
  <c r="P190" i="38"/>
  <c r="N190" i="38"/>
  <c r="L190" i="38"/>
  <c r="J190" i="38"/>
  <c r="H190" i="38"/>
  <c r="F190" i="38"/>
  <c r="D190" i="38"/>
  <c r="AB189" i="38"/>
  <c r="Z189" i="38"/>
  <c r="X189" i="38"/>
  <c r="V189" i="38"/>
  <c r="T189" i="38"/>
  <c r="R189" i="38"/>
  <c r="P189" i="38"/>
  <c r="N189" i="38"/>
  <c r="L189" i="38"/>
  <c r="J189" i="38"/>
  <c r="H189" i="38"/>
  <c r="F189" i="38"/>
  <c r="D189" i="38"/>
  <c r="AB188" i="38"/>
  <c r="Z188" i="38"/>
  <c r="X188" i="38"/>
  <c r="V188" i="38"/>
  <c r="T188" i="38"/>
  <c r="R188" i="38"/>
  <c r="P188" i="38"/>
  <c r="N188" i="38"/>
  <c r="L188" i="38"/>
  <c r="J188" i="38"/>
  <c r="H188" i="38"/>
  <c r="F188" i="38"/>
  <c r="D188" i="38"/>
  <c r="AB187" i="38"/>
  <c r="Z187" i="38"/>
  <c r="X187" i="38"/>
  <c r="V187" i="38"/>
  <c r="T187" i="38"/>
  <c r="R187" i="38"/>
  <c r="P187" i="38"/>
  <c r="N187" i="38"/>
  <c r="L187" i="38"/>
  <c r="J187" i="38"/>
  <c r="H187" i="38"/>
  <c r="F187" i="38"/>
  <c r="D187" i="38"/>
  <c r="AB186" i="38"/>
  <c r="Z186" i="38"/>
  <c r="X186" i="38"/>
  <c r="V186" i="38"/>
  <c r="T186" i="38"/>
  <c r="R186" i="38"/>
  <c r="P186" i="38"/>
  <c r="N186" i="38"/>
  <c r="L186" i="38"/>
  <c r="J186" i="38"/>
  <c r="H186" i="38"/>
  <c r="F186" i="38"/>
  <c r="D186" i="38"/>
  <c r="AB185" i="38"/>
  <c r="Z185" i="38"/>
  <c r="X185" i="38"/>
  <c r="V185" i="38"/>
  <c r="T185" i="38"/>
  <c r="R185" i="38"/>
  <c r="P185" i="38"/>
  <c r="N185" i="38"/>
  <c r="L185" i="38"/>
  <c r="J185" i="38"/>
  <c r="H185" i="38"/>
  <c r="F185" i="38"/>
  <c r="D185" i="38"/>
  <c r="AB184" i="38"/>
  <c r="Z184" i="38"/>
  <c r="X184" i="38"/>
  <c r="V184" i="38"/>
  <c r="T184" i="38"/>
  <c r="R184" i="38"/>
  <c r="P184" i="38"/>
  <c r="N184" i="38"/>
  <c r="L184" i="38"/>
  <c r="J184" i="38"/>
  <c r="H184" i="38"/>
  <c r="F184" i="38"/>
  <c r="D184" i="38"/>
  <c r="AB183" i="38"/>
  <c r="Z183" i="38"/>
  <c r="X183" i="38"/>
  <c r="V183" i="38"/>
  <c r="T183" i="38"/>
  <c r="R183" i="38"/>
  <c r="P183" i="38"/>
  <c r="N183" i="38"/>
  <c r="L183" i="38"/>
  <c r="J183" i="38"/>
  <c r="H183" i="38"/>
  <c r="F183" i="38"/>
  <c r="D183" i="38"/>
  <c r="AB182" i="38"/>
  <c r="Z182" i="38"/>
  <c r="X182" i="38"/>
  <c r="V182" i="38"/>
  <c r="T182" i="38"/>
  <c r="R182" i="38"/>
  <c r="P182" i="38"/>
  <c r="N182" i="38"/>
  <c r="L182" i="38"/>
  <c r="J182" i="38"/>
  <c r="H182" i="38"/>
  <c r="F182" i="38"/>
  <c r="D182" i="38"/>
  <c r="AB181" i="38"/>
  <c r="Z181" i="38"/>
  <c r="X181" i="38"/>
  <c r="V181" i="38"/>
  <c r="T181" i="38"/>
  <c r="R181" i="38"/>
  <c r="P181" i="38"/>
  <c r="N181" i="38"/>
  <c r="L181" i="38"/>
  <c r="J181" i="38"/>
  <c r="H181" i="38"/>
  <c r="F181" i="38"/>
  <c r="D181" i="38"/>
  <c r="AB180" i="38"/>
  <c r="Z180" i="38"/>
  <c r="X180" i="38"/>
  <c r="V180" i="38"/>
  <c r="T180" i="38"/>
  <c r="R180" i="38"/>
  <c r="P180" i="38"/>
  <c r="N180" i="38"/>
  <c r="L180" i="38"/>
  <c r="J180" i="38"/>
  <c r="H180" i="38"/>
  <c r="F180" i="38"/>
  <c r="D180" i="38"/>
  <c r="AB179" i="38"/>
  <c r="Z179" i="38"/>
  <c r="X179" i="38"/>
  <c r="V179" i="38"/>
  <c r="T179" i="38"/>
  <c r="R179" i="38"/>
  <c r="P179" i="38"/>
  <c r="N179" i="38"/>
  <c r="L179" i="38"/>
  <c r="J179" i="38"/>
  <c r="H179" i="38"/>
  <c r="F179" i="38"/>
  <c r="D179" i="38"/>
  <c r="AB178" i="38"/>
  <c r="Z178" i="38"/>
  <c r="X178" i="38"/>
  <c r="V178" i="38"/>
  <c r="T178" i="38"/>
  <c r="R178" i="38"/>
  <c r="P178" i="38"/>
  <c r="N178" i="38"/>
  <c r="L178" i="38"/>
  <c r="J178" i="38"/>
  <c r="H178" i="38"/>
  <c r="F178" i="38"/>
  <c r="D178" i="38"/>
  <c r="AB177" i="38"/>
  <c r="Z177" i="38"/>
  <c r="X177" i="38"/>
  <c r="V177" i="38"/>
  <c r="T177" i="38"/>
  <c r="R177" i="38"/>
  <c r="P177" i="38"/>
  <c r="N177" i="38"/>
  <c r="L177" i="38"/>
  <c r="J177" i="38"/>
  <c r="H177" i="38"/>
  <c r="F177" i="38"/>
  <c r="D177" i="38"/>
  <c r="AB176" i="38"/>
  <c r="Z176" i="38"/>
  <c r="X176" i="38"/>
  <c r="V176" i="38"/>
  <c r="T176" i="38"/>
  <c r="R176" i="38"/>
  <c r="P176" i="38"/>
  <c r="N176" i="38"/>
  <c r="L176" i="38"/>
  <c r="J176" i="38"/>
  <c r="H176" i="38"/>
  <c r="F176" i="38"/>
  <c r="D176" i="38"/>
  <c r="AB175" i="38"/>
  <c r="Z175" i="38"/>
  <c r="X175" i="38"/>
  <c r="V175" i="38"/>
  <c r="T175" i="38"/>
  <c r="R175" i="38"/>
  <c r="P175" i="38"/>
  <c r="N175" i="38"/>
  <c r="L175" i="38"/>
  <c r="J175" i="38"/>
  <c r="H175" i="38"/>
  <c r="F175" i="38"/>
  <c r="D175" i="38"/>
  <c r="AB174" i="38"/>
  <c r="Z174" i="38"/>
  <c r="X174" i="38"/>
  <c r="V174" i="38"/>
  <c r="T174" i="38"/>
  <c r="R174" i="38"/>
  <c r="P174" i="38"/>
  <c r="N174" i="38"/>
  <c r="L174" i="38"/>
  <c r="J174" i="38"/>
  <c r="H174" i="38"/>
  <c r="F174" i="38"/>
  <c r="D174" i="38"/>
  <c r="AB173" i="38"/>
  <c r="Z173" i="38"/>
  <c r="X173" i="38"/>
  <c r="V173" i="38"/>
  <c r="T173" i="38"/>
  <c r="R173" i="38"/>
  <c r="P173" i="38"/>
  <c r="N173" i="38"/>
  <c r="L173" i="38"/>
  <c r="J173" i="38"/>
  <c r="H173" i="38"/>
  <c r="F173" i="38"/>
  <c r="D173" i="38"/>
  <c r="AB172" i="38"/>
  <c r="Z172" i="38"/>
  <c r="X172" i="38"/>
  <c r="V172" i="38"/>
  <c r="T172" i="38"/>
  <c r="R172" i="38"/>
  <c r="P172" i="38"/>
  <c r="N172" i="38"/>
  <c r="L172" i="38"/>
  <c r="J172" i="38"/>
  <c r="H172" i="38"/>
  <c r="F172" i="38"/>
  <c r="D172" i="38"/>
  <c r="AB171" i="38"/>
  <c r="Z171" i="38"/>
  <c r="X171" i="38"/>
  <c r="V171" i="38"/>
  <c r="T171" i="38"/>
  <c r="R171" i="38"/>
  <c r="P171" i="38"/>
  <c r="N171" i="38"/>
  <c r="L171" i="38"/>
  <c r="J171" i="38"/>
  <c r="H171" i="38"/>
  <c r="F171" i="38"/>
  <c r="D171" i="38"/>
  <c r="AB170" i="38"/>
  <c r="Z170" i="38"/>
  <c r="X170" i="38"/>
  <c r="V170" i="38"/>
  <c r="T170" i="38"/>
  <c r="R170" i="38"/>
  <c r="P170" i="38"/>
  <c r="N170" i="38"/>
  <c r="L170" i="38"/>
  <c r="J170" i="38"/>
  <c r="H170" i="38"/>
  <c r="F170" i="38"/>
  <c r="D170" i="38"/>
  <c r="AB169" i="38"/>
  <c r="Z169" i="38"/>
  <c r="X169" i="38"/>
  <c r="V169" i="38"/>
  <c r="T169" i="38"/>
  <c r="R169" i="38"/>
  <c r="P169" i="38"/>
  <c r="N169" i="38"/>
  <c r="L169" i="38"/>
  <c r="J169" i="38"/>
  <c r="H169" i="38"/>
  <c r="F169" i="38"/>
  <c r="D169" i="38"/>
  <c r="AB168" i="38"/>
  <c r="Z168" i="38"/>
  <c r="X168" i="38"/>
  <c r="V168" i="38"/>
  <c r="T168" i="38"/>
  <c r="R168" i="38"/>
  <c r="P168" i="38"/>
  <c r="N168" i="38"/>
  <c r="L168" i="38"/>
  <c r="J168" i="38"/>
  <c r="H168" i="38"/>
  <c r="F168" i="38"/>
  <c r="D168" i="38"/>
  <c r="AB167" i="38"/>
  <c r="Z167" i="38"/>
  <c r="X167" i="38"/>
  <c r="V167" i="38"/>
  <c r="T167" i="38"/>
  <c r="R167" i="38"/>
  <c r="P167" i="38"/>
  <c r="N167" i="38"/>
  <c r="L167" i="38"/>
  <c r="J167" i="38"/>
  <c r="H167" i="38"/>
  <c r="F167" i="38"/>
  <c r="D167" i="38"/>
  <c r="AB166" i="38"/>
  <c r="Z166" i="38"/>
  <c r="X166" i="38"/>
  <c r="V166" i="38"/>
  <c r="T166" i="38"/>
  <c r="R166" i="38"/>
  <c r="P166" i="38"/>
  <c r="N166" i="38"/>
  <c r="L166" i="38"/>
  <c r="J166" i="38"/>
  <c r="H166" i="38"/>
  <c r="F166" i="38"/>
  <c r="D166" i="38"/>
  <c r="AB165" i="38"/>
  <c r="Z165" i="38"/>
  <c r="X165" i="38"/>
  <c r="V165" i="38"/>
  <c r="T165" i="38"/>
  <c r="R165" i="38"/>
  <c r="P165" i="38"/>
  <c r="N165" i="38"/>
  <c r="L165" i="38"/>
  <c r="J165" i="38"/>
  <c r="H165" i="38"/>
  <c r="F165" i="38"/>
  <c r="D165" i="38"/>
  <c r="AB164" i="38"/>
  <c r="Z164" i="38"/>
  <c r="X164" i="38"/>
  <c r="V164" i="38"/>
  <c r="T164" i="38"/>
  <c r="R164" i="38"/>
  <c r="P164" i="38"/>
  <c r="N164" i="38"/>
  <c r="L164" i="38"/>
  <c r="J164" i="38"/>
  <c r="H164" i="38"/>
  <c r="F164" i="38"/>
  <c r="D164" i="38"/>
  <c r="AB163" i="38"/>
  <c r="Z163" i="38"/>
  <c r="X163" i="38"/>
  <c r="V163" i="38"/>
  <c r="T163" i="38"/>
  <c r="R163" i="38"/>
  <c r="P163" i="38"/>
  <c r="N163" i="38"/>
  <c r="L163" i="38"/>
  <c r="J163" i="38"/>
  <c r="H163" i="38"/>
  <c r="F163" i="38"/>
  <c r="D163" i="38"/>
  <c r="AB162" i="38"/>
  <c r="Z162" i="38"/>
  <c r="X162" i="38"/>
  <c r="V162" i="38"/>
  <c r="T162" i="38"/>
  <c r="R162" i="38"/>
  <c r="P162" i="38"/>
  <c r="N162" i="38"/>
  <c r="L162" i="38"/>
  <c r="J162" i="38"/>
  <c r="H162" i="38"/>
  <c r="F162" i="38"/>
  <c r="D162" i="38"/>
  <c r="AB161" i="38"/>
  <c r="Z161" i="38"/>
  <c r="X161" i="38"/>
  <c r="V161" i="38"/>
  <c r="T161" i="38"/>
  <c r="R161" i="38"/>
  <c r="P161" i="38"/>
  <c r="N161" i="38"/>
  <c r="L161" i="38"/>
  <c r="J161" i="38"/>
  <c r="H161" i="38"/>
  <c r="F161" i="38"/>
  <c r="D161" i="38"/>
  <c r="AB160" i="38"/>
  <c r="Z160" i="38"/>
  <c r="X160" i="38"/>
  <c r="V160" i="38"/>
  <c r="T160" i="38"/>
  <c r="R160" i="38"/>
  <c r="P160" i="38"/>
  <c r="N160" i="38"/>
  <c r="L160" i="38"/>
  <c r="J160" i="38"/>
  <c r="H160" i="38"/>
  <c r="F160" i="38"/>
  <c r="D160" i="38"/>
  <c r="AB159" i="38"/>
  <c r="Z159" i="38"/>
  <c r="X159" i="38"/>
  <c r="V159" i="38"/>
  <c r="T159" i="38"/>
  <c r="R159" i="38"/>
  <c r="P159" i="38"/>
  <c r="N159" i="38"/>
  <c r="L159" i="38"/>
  <c r="J159" i="38"/>
  <c r="H159" i="38"/>
  <c r="F159" i="38"/>
  <c r="D159" i="38"/>
  <c r="AB158" i="38"/>
  <c r="Z158" i="38"/>
  <c r="X158" i="38"/>
  <c r="V158" i="38"/>
  <c r="T158" i="38"/>
  <c r="R158" i="38"/>
  <c r="P158" i="38"/>
  <c r="N158" i="38"/>
  <c r="L158" i="38"/>
  <c r="J158" i="38"/>
  <c r="H158" i="38"/>
  <c r="F158" i="38"/>
  <c r="D158" i="38"/>
  <c r="AB157" i="38"/>
  <c r="Z157" i="38"/>
  <c r="X157" i="38"/>
  <c r="V157" i="38"/>
  <c r="T157" i="38"/>
  <c r="R157" i="38"/>
  <c r="P157" i="38"/>
  <c r="N157" i="38"/>
  <c r="L157" i="38"/>
  <c r="J157" i="38"/>
  <c r="H157" i="38"/>
  <c r="F157" i="38"/>
  <c r="D157" i="38"/>
  <c r="AB156" i="38"/>
  <c r="Z156" i="38"/>
  <c r="X156" i="38"/>
  <c r="V156" i="38"/>
  <c r="T156" i="38"/>
  <c r="R156" i="38"/>
  <c r="P156" i="38"/>
  <c r="N156" i="38"/>
  <c r="L156" i="38"/>
  <c r="J156" i="38"/>
  <c r="H156" i="38"/>
  <c r="F156" i="38"/>
  <c r="D156" i="38"/>
  <c r="AB155" i="38"/>
  <c r="Z155" i="38"/>
  <c r="X155" i="38"/>
  <c r="V155" i="38"/>
  <c r="T155" i="38"/>
  <c r="R155" i="38"/>
  <c r="P155" i="38"/>
  <c r="N155" i="38"/>
  <c r="L155" i="38"/>
  <c r="J155" i="38"/>
  <c r="H155" i="38"/>
  <c r="F155" i="38"/>
  <c r="D155" i="38"/>
  <c r="AB154" i="38"/>
  <c r="Z154" i="38"/>
  <c r="X154" i="38"/>
  <c r="V154" i="38"/>
  <c r="T154" i="38"/>
  <c r="R154" i="38"/>
  <c r="P154" i="38"/>
  <c r="N154" i="38"/>
  <c r="L154" i="38"/>
  <c r="J154" i="38"/>
  <c r="H154" i="38"/>
  <c r="F154" i="38"/>
  <c r="D154" i="38"/>
  <c r="AB153" i="38"/>
  <c r="Z153" i="38"/>
  <c r="X153" i="38"/>
  <c r="V153" i="38"/>
  <c r="T153" i="38"/>
  <c r="R153" i="38"/>
  <c r="P153" i="38"/>
  <c r="N153" i="38"/>
  <c r="L153" i="38"/>
  <c r="J153" i="38"/>
  <c r="H153" i="38"/>
  <c r="F153" i="38"/>
  <c r="D153" i="38"/>
  <c r="AB152" i="38"/>
  <c r="Z152" i="38"/>
  <c r="X152" i="38"/>
  <c r="V152" i="38"/>
  <c r="T152" i="38"/>
  <c r="R152" i="38"/>
  <c r="P152" i="38"/>
  <c r="N152" i="38"/>
  <c r="L152" i="38"/>
  <c r="J152" i="38"/>
  <c r="H152" i="38"/>
  <c r="F152" i="38"/>
  <c r="D152" i="38"/>
  <c r="AB151" i="38"/>
  <c r="Z151" i="38"/>
  <c r="X151" i="38"/>
  <c r="V151" i="38"/>
  <c r="T151" i="38"/>
  <c r="R151" i="38"/>
  <c r="P151" i="38"/>
  <c r="N151" i="38"/>
  <c r="L151" i="38"/>
  <c r="J151" i="38"/>
  <c r="H151" i="38"/>
  <c r="F151" i="38"/>
  <c r="D151" i="38"/>
  <c r="AB150" i="38"/>
  <c r="Z150" i="38"/>
  <c r="X150" i="38"/>
  <c r="V150" i="38"/>
  <c r="T150" i="38"/>
  <c r="R150" i="38"/>
  <c r="P150" i="38"/>
  <c r="N150" i="38"/>
  <c r="L150" i="38"/>
  <c r="J150" i="38"/>
  <c r="H150" i="38"/>
  <c r="F150" i="38"/>
  <c r="D150" i="38"/>
  <c r="AB149" i="38"/>
  <c r="Z149" i="38"/>
  <c r="X149" i="38"/>
  <c r="V149" i="38"/>
  <c r="T149" i="38"/>
  <c r="R149" i="38"/>
  <c r="P149" i="38"/>
  <c r="N149" i="38"/>
  <c r="L149" i="38"/>
  <c r="J149" i="38"/>
  <c r="H149" i="38"/>
  <c r="F149" i="38"/>
  <c r="D149" i="38"/>
  <c r="AB148" i="38"/>
  <c r="Z148" i="38"/>
  <c r="X148" i="38"/>
  <c r="V148" i="38"/>
  <c r="T148" i="38"/>
  <c r="R148" i="38"/>
  <c r="P148" i="38"/>
  <c r="N148" i="38"/>
  <c r="L148" i="38"/>
  <c r="J148" i="38"/>
  <c r="H148" i="38"/>
  <c r="F148" i="38"/>
  <c r="D148" i="38"/>
  <c r="AB147" i="38"/>
  <c r="Z147" i="38"/>
  <c r="X147" i="38"/>
  <c r="V147" i="38"/>
  <c r="T147" i="38"/>
  <c r="R147" i="38"/>
  <c r="P147" i="38"/>
  <c r="N147" i="38"/>
  <c r="L147" i="38"/>
  <c r="J147" i="38"/>
  <c r="H147" i="38"/>
  <c r="F147" i="38"/>
  <c r="D147" i="38"/>
  <c r="AB146" i="38"/>
  <c r="Z146" i="38"/>
  <c r="X146" i="38"/>
  <c r="V146" i="38"/>
  <c r="T146" i="38"/>
  <c r="R146" i="38"/>
  <c r="P146" i="38"/>
  <c r="N146" i="38"/>
  <c r="L146" i="38"/>
  <c r="J146" i="38"/>
  <c r="H146" i="38"/>
  <c r="F146" i="38"/>
  <c r="D146" i="38"/>
  <c r="AB145" i="38"/>
  <c r="Z145" i="38"/>
  <c r="X145" i="38"/>
  <c r="V145" i="38"/>
  <c r="T145" i="38"/>
  <c r="R145" i="38"/>
  <c r="P145" i="38"/>
  <c r="N145" i="38"/>
  <c r="L145" i="38"/>
  <c r="J145" i="38"/>
  <c r="H145" i="38"/>
  <c r="F145" i="38"/>
  <c r="D145" i="38"/>
  <c r="AB144" i="38"/>
  <c r="Z144" i="38"/>
  <c r="X144" i="38"/>
  <c r="V144" i="38"/>
  <c r="T144" i="38"/>
  <c r="R144" i="38"/>
  <c r="P144" i="38"/>
  <c r="N144" i="38"/>
  <c r="L144" i="38"/>
  <c r="J144" i="38"/>
  <c r="H144" i="38"/>
  <c r="F144" i="38"/>
  <c r="D144" i="38"/>
  <c r="AB143" i="38"/>
  <c r="Z143" i="38"/>
  <c r="X143" i="38"/>
  <c r="V143" i="38"/>
  <c r="T143" i="38"/>
  <c r="R143" i="38"/>
  <c r="P143" i="38"/>
  <c r="N143" i="38"/>
  <c r="L143" i="38"/>
  <c r="J143" i="38"/>
  <c r="H143" i="38"/>
  <c r="F143" i="38"/>
  <c r="D143" i="38"/>
  <c r="AB142" i="38"/>
  <c r="Z142" i="38"/>
  <c r="X142" i="38"/>
  <c r="V142" i="38"/>
  <c r="T142" i="38"/>
  <c r="R142" i="38"/>
  <c r="P142" i="38"/>
  <c r="N142" i="38"/>
  <c r="L142" i="38"/>
  <c r="J142" i="38"/>
  <c r="H142" i="38"/>
  <c r="F142" i="38"/>
  <c r="D142" i="38"/>
  <c r="AB141" i="38"/>
  <c r="Z141" i="38"/>
  <c r="X141" i="38"/>
  <c r="V141" i="38"/>
  <c r="T141" i="38"/>
  <c r="R141" i="38"/>
  <c r="P141" i="38"/>
  <c r="N141" i="38"/>
  <c r="L141" i="38"/>
  <c r="J141" i="38"/>
  <c r="H141" i="38"/>
  <c r="F141" i="38"/>
  <c r="D141" i="38"/>
  <c r="AB140" i="38"/>
  <c r="Z140" i="38"/>
  <c r="X140" i="38"/>
  <c r="V140" i="38"/>
  <c r="T140" i="38"/>
  <c r="R140" i="38"/>
  <c r="P140" i="38"/>
  <c r="N140" i="38"/>
  <c r="L140" i="38"/>
  <c r="J140" i="38"/>
  <c r="H140" i="38"/>
  <c r="F140" i="38"/>
  <c r="D140" i="38"/>
  <c r="AB139" i="38"/>
  <c r="Z139" i="38"/>
  <c r="X139" i="38"/>
  <c r="V139" i="38"/>
  <c r="T139" i="38"/>
  <c r="R139" i="38"/>
  <c r="P139" i="38"/>
  <c r="N139" i="38"/>
  <c r="L139" i="38"/>
  <c r="J139" i="38"/>
  <c r="H139" i="38"/>
  <c r="F139" i="38"/>
  <c r="D139" i="38"/>
  <c r="AB138" i="38"/>
  <c r="Z138" i="38"/>
  <c r="X138" i="38"/>
  <c r="V138" i="38"/>
  <c r="T138" i="38"/>
  <c r="R138" i="38"/>
  <c r="P138" i="38"/>
  <c r="N138" i="38"/>
  <c r="L138" i="38"/>
  <c r="J138" i="38"/>
  <c r="H138" i="38"/>
  <c r="F138" i="38"/>
  <c r="D138" i="38"/>
  <c r="AB137" i="38"/>
  <c r="Z137" i="38"/>
  <c r="X137" i="38"/>
  <c r="V137" i="38"/>
  <c r="T137" i="38"/>
  <c r="R137" i="38"/>
  <c r="P137" i="38"/>
  <c r="N137" i="38"/>
  <c r="L137" i="38"/>
  <c r="J137" i="38"/>
  <c r="H137" i="38"/>
  <c r="F137" i="38"/>
  <c r="D137" i="38"/>
  <c r="AB136" i="38"/>
  <c r="Z136" i="38"/>
  <c r="X136" i="38"/>
  <c r="V136" i="38"/>
  <c r="T136" i="38"/>
  <c r="R136" i="38"/>
  <c r="P136" i="38"/>
  <c r="N136" i="38"/>
  <c r="L136" i="38"/>
  <c r="J136" i="38"/>
  <c r="H136" i="38"/>
  <c r="F136" i="38"/>
  <c r="D136" i="38"/>
  <c r="AB135" i="38"/>
  <c r="Z135" i="38"/>
  <c r="X135" i="38"/>
  <c r="V135" i="38"/>
  <c r="T135" i="38"/>
  <c r="R135" i="38"/>
  <c r="P135" i="38"/>
  <c r="N135" i="38"/>
  <c r="L135" i="38"/>
  <c r="J135" i="38"/>
  <c r="H135" i="38"/>
  <c r="F135" i="38"/>
  <c r="D135" i="38"/>
  <c r="AB134" i="38"/>
  <c r="Z134" i="38"/>
  <c r="X134" i="38"/>
  <c r="V134" i="38"/>
  <c r="T134" i="38"/>
  <c r="R134" i="38"/>
  <c r="P134" i="38"/>
  <c r="N134" i="38"/>
  <c r="L134" i="38"/>
  <c r="J134" i="38"/>
  <c r="H134" i="38"/>
  <c r="F134" i="38"/>
  <c r="D134" i="38"/>
  <c r="AB133" i="38"/>
  <c r="Z133" i="38"/>
  <c r="X133" i="38"/>
  <c r="V133" i="38"/>
  <c r="T133" i="38"/>
  <c r="R133" i="38"/>
  <c r="P133" i="38"/>
  <c r="N133" i="38"/>
  <c r="L133" i="38"/>
  <c r="J133" i="38"/>
  <c r="H133" i="38"/>
  <c r="F133" i="38"/>
  <c r="D133" i="38"/>
  <c r="AB132" i="38"/>
  <c r="Z132" i="38"/>
  <c r="X132" i="38"/>
  <c r="V132" i="38"/>
  <c r="T132" i="38"/>
  <c r="R132" i="38"/>
  <c r="P132" i="38"/>
  <c r="N132" i="38"/>
  <c r="L132" i="38"/>
  <c r="J132" i="38"/>
  <c r="H132" i="38"/>
  <c r="F132" i="38"/>
  <c r="D132" i="38"/>
  <c r="AB131" i="38"/>
  <c r="Z131" i="38"/>
  <c r="X131" i="38"/>
  <c r="V131" i="38"/>
  <c r="T131" i="38"/>
  <c r="R131" i="38"/>
  <c r="P131" i="38"/>
  <c r="N131" i="38"/>
  <c r="L131" i="38"/>
  <c r="J131" i="38"/>
  <c r="H131" i="38"/>
  <c r="F131" i="38"/>
  <c r="D131" i="38"/>
  <c r="AB130" i="38"/>
  <c r="Z130" i="38"/>
  <c r="X130" i="38"/>
  <c r="V130" i="38"/>
  <c r="T130" i="38"/>
  <c r="R130" i="38"/>
  <c r="P130" i="38"/>
  <c r="N130" i="38"/>
  <c r="L130" i="38"/>
  <c r="J130" i="38"/>
  <c r="H130" i="38"/>
  <c r="F130" i="38"/>
  <c r="D130" i="38"/>
  <c r="AB129" i="38"/>
  <c r="Z129" i="38"/>
  <c r="X129" i="38"/>
  <c r="V129" i="38"/>
  <c r="T129" i="38"/>
  <c r="R129" i="38"/>
  <c r="P129" i="38"/>
  <c r="N129" i="38"/>
  <c r="L129" i="38"/>
  <c r="J129" i="38"/>
  <c r="H129" i="38"/>
  <c r="F129" i="38"/>
  <c r="D129" i="38"/>
  <c r="AB128" i="38"/>
  <c r="Z128" i="38"/>
  <c r="X128" i="38"/>
  <c r="V128" i="38"/>
  <c r="T128" i="38"/>
  <c r="R128" i="38"/>
  <c r="P128" i="38"/>
  <c r="N128" i="38"/>
  <c r="L128" i="38"/>
  <c r="J128" i="38"/>
  <c r="H128" i="38"/>
  <c r="F128" i="38"/>
  <c r="D128" i="38"/>
  <c r="AB127" i="38"/>
  <c r="Z127" i="38"/>
  <c r="X127" i="38"/>
  <c r="V127" i="38"/>
  <c r="T127" i="38"/>
  <c r="R127" i="38"/>
  <c r="P127" i="38"/>
  <c r="N127" i="38"/>
  <c r="L127" i="38"/>
  <c r="J127" i="38"/>
  <c r="H127" i="38"/>
  <c r="F127" i="38"/>
  <c r="D127" i="38"/>
  <c r="AB126" i="38"/>
  <c r="Z126" i="38"/>
  <c r="X126" i="38"/>
  <c r="V126" i="38"/>
  <c r="T126" i="38"/>
  <c r="R126" i="38"/>
  <c r="P126" i="38"/>
  <c r="N126" i="38"/>
  <c r="L126" i="38"/>
  <c r="J126" i="38"/>
  <c r="H126" i="38"/>
  <c r="F126" i="38"/>
  <c r="D126" i="38"/>
  <c r="AB125" i="38"/>
  <c r="Z125" i="38"/>
  <c r="X125" i="38"/>
  <c r="V125" i="38"/>
  <c r="T125" i="38"/>
  <c r="R125" i="38"/>
  <c r="P125" i="38"/>
  <c r="N125" i="38"/>
  <c r="L125" i="38"/>
  <c r="J125" i="38"/>
  <c r="H125" i="38"/>
  <c r="F125" i="38"/>
  <c r="D125" i="38"/>
  <c r="AB124" i="38"/>
  <c r="Z124" i="38"/>
  <c r="X124" i="38"/>
  <c r="V124" i="38"/>
  <c r="T124" i="38"/>
  <c r="R124" i="38"/>
  <c r="P124" i="38"/>
  <c r="N124" i="38"/>
  <c r="L124" i="38"/>
  <c r="J124" i="38"/>
  <c r="H124" i="38"/>
  <c r="F124" i="38"/>
  <c r="D124" i="38"/>
  <c r="AB123" i="38"/>
  <c r="Z123" i="38"/>
  <c r="X123" i="38"/>
  <c r="V123" i="38"/>
  <c r="T123" i="38"/>
  <c r="R123" i="38"/>
  <c r="P123" i="38"/>
  <c r="N123" i="38"/>
  <c r="L123" i="38"/>
  <c r="J123" i="38"/>
  <c r="H123" i="38"/>
  <c r="F123" i="38"/>
  <c r="D123" i="38"/>
  <c r="AB122" i="38"/>
  <c r="Z122" i="38"/>
  <c r="X122" i="38"/>
  <c r="V122" i="38"/>
  <c r="T122" i="38"/>
  <c r="R122" i="38"/>
  <c r="P122" i="38"/>
  <c r="N122" i="38"/>
  <c r="L122" i="38"/>
  <c r="J122" i="38"/>
  <c r="H122" i="38"/>
  <c r="F122" i="38"/>
  <c r="D122" i="38"/>
  <c r="AB121" i="38"/>
  <c r="Z121" i="38"/>
  <c r="X121" i="38"/>
  <c r="V121" i="38"/>
  <c r="T121" i="38"/>
  <c r="R121" i="38"/>
  <c r="P121" i="38"/>
  <c r="N121" i="38"/>
  <c r="L121" i="38"/>
  <c r="J121" i="38"/>
  <c r="H121" i="38"/>
  <c r="F121" i="38"/>
  <c r="D121" i="38"/>
  <c r="AB120" i="38"/>
  <c r="Z120" i="38"/>
  <c r="X120" i="38"/>
  <c r="V120" i="38"/>
  <c r="T120" i="38"/>
  <c r="R120" i="38"/>
  <c r="P120" i="38"/>
  <c r="N120" i="38"/>
  <c r="L120" i="38"/>
  <c r="J120" i="38"/>
  <c r="H120" i="38"/>
  <c r="F120" i="38"/>
  <c r="D120" i="38"/>
  <c r="AB119" i="38"/>
  <c r="Z119" i="38"/>
  <c r="X119" i="38"/>
  <c r="V119" i="38"/>
  <c r="T119" i="38"/>
  <c r="R119" i="38"/>
  <c r="P119" i="38"/>
  <c r="N119" i="38"/>
  <c r="L119" i="38"/>
  <c r="J119" i="38"/>
  <c r="H119" i="38"/>
  <c r="F119" i="38"/>
  <c r="D119" i="38"/>
  <c r="AB118" i="38"/>
  <c r="Z118" i="38"/>
  <c r="X118" i="38"/>
  <c r="V118" i="38"/>
  <c r="T118" i="38"/>
  <c r="R118" i="38"/>
  <c r="P118" i="38"/>
  <c r="N118" i="38"/>
  <c r="L118" i="38"/>
  <c r="J118" i="38"/>
  <c r="H118" i="38"/>
  <c r="F118" i="38"/>
  <c r="D118" i="38"/>
  <c r="AB117" i="38"/>
  <c r="Z117" i="38"/>
  <c r="X117" i="38"/>
  <c r="V117" i="38"/>
  <c r="T117" i="38"/>
  <c r="R117" i="38"/>
  <c r="P117" i="38"/>
  <c r="N117" i="38"/>
  <c r="L117" i="38"/>
  <c r="J117" i="38"/>
  <c r="H117" i="38"/>
  <c r="F117" i="38"/>
  <c r="D117" i="38"/>
  <c r="AB116" i="38"/>
  <c r="Z116" i="38"/>
  <c r="X116" i="38"/>
  <c r="V116" i="38"/>
  <c r="T116" i="38"/>
  <c r="R116" i="38"/>
  <c r="P116" i="38"/>
  <c r="N116" i="38"/>
  <c r="L116" i="38"/>
  <c r="J116" i="38"/>
  <c r="H116" i="38"/>
  <c r="F116" i="38"/>
  <c r="D116" i="38"/>
  <c r="AB115" i="38"/>
  <c r="Z115" i="38"/>
  <c r="X115" i="38"/>
  <c r="V115" i="38"/>
  <c r="T115" i="38"/>
  <c r="R115" i="38"/>
  <c r="P115" i="38"/>
  <c r="N115" i="38"/>
  <c r="L115" i="38"/>
  <c r="J115" i="38"/>
  <c r="H115" i="38"/>
  <c r="F115" i="38"/>
  <c r="D115" i="38"/>
  <c r="AB114" i="38"/>
  <c r="Z114" i="38"/>
  <c r="X114" i="38"/>
  <c r="V114" i="38"/>
  <c r="T114" i="38"/>
  <c r="R114" i="38"/>
  <c r="P114" i="38"/>
  <c r="N114" i="38"/>
  <c r="L114" i="38"/>
  <c r="J114" i="38"/>
  <c r="H114" i="38"/>
  <c r="F114" i="38"/>
  <c r="D114" i="38"/>
  <c r="AB113" i="38"/>
  <c r="Z113" i="38"/>
  <c r="X113" i="38"/>
  <c r="V113" i="38"/>
  <c r="T113" i="38"/>
  <c r="R113" i="38"/>
  <c r="P113" i="38"/>
  <c r="N113" i="38"/>
  <c r="L113" i="38"/>
  <c r="J113" i="38"/>
  <c r="H113" i="38"/>
  <c r="F113" i="38"/>
  <c r="D113" i="38"/>
  <c r="AB112" i="38"/>
  <c r="Z112" i="38"/>
  <c r="X112" i="38"/>
  <c r="V112" i="38"/>
  <c r="T112" i="38"/>
  <c r="R112" i="38"/>
  <c r="P112" i="38"/>
  <c r="N112" i="38"/>
  <c r="L112" i="38"/>
  <c r="J112" i="38"/>
  <c r="H112" i="38"/>
  <c r="F112" i="38"/>
  <c r="D112" i="38"/>
  <c r="AB111" i="38"/>
  <c r="Z111" i="38"/>
  <c r="X111" i="38"/>
  <c r="V111" i="38"/>
  <c r="T111" i="38"/>
  <c r="R111" i="38"/>
  <c r="P111" i="38"/>
  <c r="N111" i="38"/>
  <c r="L111" i="38"/>
  <c r="J111" i="38"/>
  <c r="H111" i="38"/>
  <c r="F111" i="38"/>
  <c r="D111" i="38"/>
  <c r="AB110" i="38"/>
  <c r="Z110" i="38"/>
  <c r="X110" i="38"/>
  <c r="V110" i="38"/>
  <c r="T110" i="38"/>
  <c r="R110" i="38"/>
  <c r="P110" i="38"/>
  <c r="N110" i="38"/>
  <c r="L110" i="38"/>
  <c r="J110" i="38"/>
  <c r="H110" i="38"/>
  <c r="F110" i="38"/>
  <c r="D110" i="38"/>
  <c r="AB109" i="38"/>
  <c r="Z109" i="38"/>
  <c r="X109" i="38"/>
  <c r="V109" i="38"/>
  <c r="T109" i="38"/>
  <c r="R109" i="38"/>
  <c r="P109" i="38"/>
  <c r="N109" i="38"/>
  <c r="L109" i="38"/>
  <c r="J109" i="38"/>
  <c r="H109" i="38"/>
  <c r="F109" i="38"/>
  <c r="D109" i="38"/>
  <c r="AB108" i="38"/>
  <c r="Z108" i="38"/>
  <c r="X108" i="38"/>
  <c r="V108" i="38"/>
  <c r="T108" i="38"/>
  <c r="R108" i="38"/>
  <c r="P108" i="38"/>
  <c r="N108" i="38"/>
  <c r="L108" i="38"/>
  <c r="J108" i="38"/>
  <c r="H108" i="38"/>
  <c r="F108" i="38"/>
  <c r="D108" i="38"/>
  <c r="AB107" i="38"/>
  <c r="Z107" i="38"/>
  <c r="X107" i="38"/>
  <c r="V107" i="38"/>
  <c r="T107" i="38"/>
  <c r="R107" i="38"/>
  <c r="P107" i="38"/>
  <c r="N107" i="38"/>
  <c r="L107" i="38"/>
  <c r="J107" i="38"/>
  <c r="H107" i="38"/>
  <c r="F107" i="38"/>
  <c r="D107" i="38"/>
  <c r="AB106" i="38"/>
  <c r="Z106" i="38"/>
  <c r="X106" i="38"/>
  <c r="V106" i="38"/>
  <c r="T106" i="38"/>
  <c r="R106" i="38"/>
  <c r="P106" i="38"/>
  <c r="N106" i="38"/>
  <c r="L106" i="38"/>
  <c r="J106" i="38"/>
  <c r="H106" i="38"/>
  <c r="F106" i="38"/>
  <c r="D106" i="38"/>
  <c r="AB105" i="38"/>
  <c r="Z105" i="38"/>
  <c r="X105" i="38"/>
  <c r="V105" i="38"/>
  <c r="T105" i="38"/>
  <c r="R105" i="38"/>
  <c r="P105" i="38"/>
  <c r="N105" i="38"/>
  <c r="L105" i="38"/>
  <c r="J105" i="38"/>
  <c r="H105" i="38"/>
  <c r="F105" i="38"/>
  <c r="D105" i="38"/>
  <c r="AB104" i="38"/>
  <c r="Z104" i="38"/>
  <c r="X104" i="38"/>
  <c r="V104" i="38"/>
  <c r="T104" i="38"/>
  <c r="R104" i="38"/>
  <c r="P104" i="38"/>
  <c r="N104" i="38"/>
  <c r="L104" i="38"/>
  <c r="J104" i="38"/>
  <c r="H104" i="38"/>
  <c r="F104" i="38"/>
  <c r="D104" i="38"/>
  <c r="AB103" i="38"/>
  <c r="Z103" i="38"/>
  <c r="X103" i="38"/>
  <c r="V103" i="38"/>
  <c r="T103" i="38"/>
  <c r="R103" i="38"/>
  <c r="P103" i="38"/>
  <c r="N103" i="38"/>
  <c r="L103" i="38"/>
  <c r="J103" i="38"/>
  <c r="H103" i="38"/>
  <c r="F103" i="38"/>
  <c r="D103" i="38"/>
  <c r="AB102" i="38"/>
  <c r="Z102" i="38"/>
  <c r="X102" i="38"/>
  <c r="V102" i="38"/>
  <c r="T102" i="38"/>
  <c r="R102" i="38"/>
  <c r="P102" i="38"/>
  <c r="N102" i="38"/>
  <c r="L102" i="38"/>
  <c r="J102" i="38"/>
  <c r="H102" i="38"/>
  <c r="F102" i="38"/>
  <c r="D102" i="38"/>
  <c r="AB101" i="38"/>
  <c r="Z101" i="38"/>
  <c r="X101" i="38"/>
  <c r="V101" i="38"/>
  <c r="T101" i="38"/>
  <c r="R101" i="38"/>
  <c r="P101" i="38"/>
  <c r="N101" i="38"/>
  <c r="L101" i="38"/>
  <c r="J101" i="38"/>
  <c r="H101" i="38"/>
  <c r="F101" i="38"/>
  <c r="D101" i="38"/>
  <c r="AB100" i="38"/>
  <c r="Z100" i="38"/>
  <c r="X100" i="38"/>
  <c r="V100" i="38"/>
  <c r="T100" i="38"/>
  <c r="R100" i="38"/>
  <c r="P100" i="38"/>
  <c r="N100" i="38"/>
  <c r="L100" i="38"/>
  <c r="J100" i="38"/>
  <c r="H100" i="38"/>
  <c r="F100" i="38"/>
  <c r="D100" i="38"/>
  <c r="AB99" i="38"/>
  <c r="Z99" i="38"/>
  <c r="X99" i="38"/>
  <c r="V99" i="38"/>
  <c r="T99" i="38"/>
  <c r="R99" i="38"/>
  <c r="P99" i="38"/>
  <c r="N99" i="38"/>
  <c r="L99" i="38"/>
  <c r="J99" i="38"/>
  <c r="H99" i="38"/>
  <c r="F99" i="38"/>
  <c r="D99" i="38"/>
  <c r="AB98" i="38"/>
  <c r="Z98" i="38"/>
  <c r="X98" i="38"/>
  <c r="V98" i="38"/>
  <c r="T98" i="38"/>
  <c r="R98" i="38"/>
  <c r="P98" i="38"/>
  <c r="N98" i="38"/>
  <c r="L98" i="38"/>
  <c r="J98" i="38"/>
  <c r="H98" i="38"/>
  <c r="F98" i="38"/>
  <c r="D98" i="38"/>
  <c r="AB97" i="38"/>
  <c r="Z97" i="38"/>
  <c r="X97" i="38"/>
  <c r="V97" i="38"/>
  <c r="T97" i="38"/>
  <c r="R97" i="38"/>
  <c r="P97" i="38"/>
  <c r="N97" i="38"/>
  <c r="L97" i="38"/>
  <c r="J97" i="38"/>
  <c r="H97" i="38"/>
  <c r="F97" i="38"/>
  <c r="D97" i="38"/>
  <c r="AB96" i="38"/>
  <c r="Z96" i="38"/>
  <c r="X96" i="38"/>
  <c r="V96" i="38"/>
  <c r="T96" i="38"/>
  <c r="R96" i="38"/>
  <c r="P96" i="38"/>
  <c r="N96" i="38"/>
  <c r="L96" i="38"/>
  <c r="J96" i="38"/>
  <c r="H96" i="38"/>
  <c r="F96" i="38"/>
  <c r="D96" i="38"/>
  <c r="AB95" i="38"/>
  <c r="Z95" i="38"/>
  <c r="X95" i="38"/>
  <c r="V95" i="38"/>
  <c r="T95" i="38"/>
  <c r="R95" i="38"/>
  <c r="P95" i="38"/>
  <c r="N95" i="38"/>
  <c r="L95" i="38"/>
  <c r="J95" i="38"/>
  <c r="H95" i="38"/>
  <c r="F95" i="38"/>
  <c r="D95" i="38"/>
  <c r="AB94" i="38"/>
  <c r="Z94" i="38"/>
  <c r="X94" i="38"/>
  <c r="V94" i="38"/>
  <c r="T94" i="38"/>
  <c r="R94" i="38"/>
  <c r="P94" i="38"/>
  <c r="N94" i="38"/>
  <c r="L94" i="38"/>
  <c r="J94" i="38"/>
  <c r="H94" i="38"/>
  <c r="F94" i="38"/>
  <c r="D94" i="38"/>
  <c r="AB93" i="38"/>
  <c r="Z93" i="38"/>
  <c r="X93" i="38"/>
  <c r="V93" i="38"/>
  <c r="T93" i="38"/>
  <c r="R93" i="38"/>
  <c r="P93" i="38"/>
  <c r="N93" i="38"/>
  <c r="L93" i="38"/>
  <c r="J93" i="38"/>
  <c r="H93" i="38"/>
  <c r="F93" i="38"/>
  <c r="D93" i="38"/>
  <c r="AB92" i="38"/>
  <c r="Z92" i="38"/>
  <c r="X92" i="38"/>
  <c r="V92" i="38"/>
  <c r="T92" i="38"/>
  <c r="R92" i="38"/>
  <c r="P92" i="38"/>
  <c r="N92" i="38"/>
  <c r="L92" i="38"/>
  <c r="J92" i="38"/>
  <c r="H92" i="38"/>
  <c r="F92" i="38"/>
  <c r="D92" i="38"/>
  <c r="AB91" i="38"/>
  <c r="Z91" i="38"/>
  <c r="X91" i="38"/>
  <c r="V91" i="38"/>
  <c r="T91" i="38"/>
  <c r="R91" i="38"/>
  <c r="P91" i="38"/>
  <c r="N91" i="38"/>
  <c r="L91" i="38"/>
  <c r="J91" i="38"/>
  <c r="H91" i="38"/>
  <c r="F91" i="38"/>
  <c r="D91" i="38"/>
  <c r="AB90" i="38"/>
  <c r="Z90" i="38"/>
  <c r="X90" i="38"/>
  <c r="V90" i="38"/>
  <c r="T90" i="38"/>
  <c r="R90" i="38"/>
  <c r="P90" i="38"/>
  <c r="N90" i="38"/>
  <c r="L90" i="38"/>
  <c r="J90" i="38"/>
  <c r="H90" i="38"/>
  <c r="F90" i="38"/>
  <c r="D90" i="38"/>
  <c r="AB89" i="38"/>
  <c r="Z89" i="38"/>
  <c r="X89" i="38"/>
  <c r="V89" i="38"/>
  <c r="T89" i="38"/>
  <c r="R89" i="38"/>
  <c r="P89" i="38"/>
  <c r="N89" i="38"/>
  <c r="L89" i="38"/>
  <c r="J89" i="38"/>
  <c r="H89" i="38"/>
  <c r="F89" i="38"/>
  <c r="D89" i="38"/>
  <c r="AB88" i="38"/>
  <c r="Z88" i="38"/>
  <c r="X88" i="38"/>
  <c r="V88" i="38"/>
  <c r="T88" i="38"/>
  <c r="R88" i="38"/>
  <c r="P88" i="38"/>
  <c r="N88" i="38"/>
  <c r="L88" i="38"/>
  <c r="J88" i="38"/>
  <c r="H88" i="38"/>
  <c r="F88" i="38"/>
  <c r="D88" i="38"/>
  <c r="AB87" i="38"/>
  <c r="Z87" i="38"/>
  <c r="X87" i="38"/>
  <c r="V87" i="38"/>
  <c r="T87" i="38"/>
  <c r="R87" i="38"/>
  <c r="P87" i="38"/>
  <c r="N87" i="38"/>
  <c r="L87" i="38"/>
  <c r="J87" i="38"/>
  <c r="H87" i="38"/>
  <c r="F87" i="38"/>
  <c r="D87" i="38"/>
  <c r="AB86" i="38"/>
  <c r="Z86" i="38"/>
  <c r="X86" i="38"/>
  <c r="V86" i="38"/>
  <c r="T86" i="38"/>
  <c r="R86" i="38"/>
  <c r="P86" i="38"/>
  <c r="N86" i="38"/>
  <c r="L86" i="38"/>
  <c r="J86" i="38"/>
  <c r="H86" i="38"/>
  <c r="F86" i="38"/>
  <c r="D86" i="38"/>
  <c r="AB85" i="38"/>
  <c r="Z85" i="38"/>
  <c r="X85" i="38"/>
  <c r="V85" i="38"/>
  <c r="T85" i="38"/>
  <c r="R85" i="38"/>
  <c r="P85" i="38"/>
  <c r="N85" i="38"/>
  <c r="L85" i="38"/>
  <c r="J85" i="38"/>
  <c r="H85" i="38"/>
  <c r="F85" i="38"/>
  <c r="D85" i="38"/>
  <c r="AB84" i="38"/>
  <c r="Z84" i="38"/>
  <c r="X84" i="38"/>
  <c r="V84" i="38"/>
  <c r="T84" i="38"/>
  <c r="R84" i="38"/>
  <c r="P84" i="38"/>
  <c r="N84" i="38"/>
  <c r="L84" i="38"/>
  <c r="J84" i="38"/>
  <c r="H84" i="38"/>
  <c r="F84" i="38"/>
  <c r="D84" i="38"/>
  <c r="AB83" i="38"/>
  <c r="Z83" i="38"/>
  <c r="X83" i="38"/>
  <c r="V83" i="38"/>
  <c r="T83" i="38"/>
  <c r="R83" i="38"/>
  <c r="P83" i="38"/>
  <c r="N83" i="38"/>
  <c r="L83" i="38"/>
  <c r="J83" i="38"/>
  <c r="H83" i="38"/>
  <c r="F83" i="38"/>
  <c r="D83" i="38"/>
  <c r="AB82" i="38"/>
  <c r="Z82" i="38"/>
  <c r="X82" i="38"/>
  <c r="V82" i="38"/>
  <c r="T82" i="38"/>
  <c r="R82" i="38"/>
  <c r="P82" i="38"/>
  <c r="N82" i="38"/>
  <c r="L82" i="38"/>
  <c r="J82" i="38"/>
  <c r="H82" i="38"/>
  <c r="F82" i="38"/>
  <c r="D82" i="38"/>
  <c r="AB81" i="38"/>
  <c r="Z81" i="38"/>
  <c r="X81" i="38"/>
  <c r="V81" i="38"/>
  <c r="T81" i="38"/>
  <c r="R81" i="38"/>
  <c r="P81" i="38"/>
  <c r="N81" i="38"/>
  <c r="L81" i="38"/>
  <c r="J81" i="38"/>
  <c r="H81" i="38"/>
  <c r="F81" i="38"/>
  <c r="D81" i="38"/>
  <c r="AB80" i="38"/>
  <c r="Z80" i="38"/>
  <c r="X80" i="38"/>
  <c r="V80" i="38"/>
  <c r="T80" i="38"/>
  <c r="R80" i="38"/>
  <c r="P80" i="38"/>
  <c r="N80" i="38"/>
  <c r="L80" i="38"/>
  <c r="J80" i="38"/>
  <c r="H80" i="38"/>
  <c r="F80" i="38"/>
  <c r="D80" i="38"/>
  <c r="AB79" i="38"/>
  <c r="Z79" i="38"/>
  <c r="X79" i="38"/>
  <c r="V79" i="38"/>
  <c r="T79" i="38"/>
  <c r="R79" i="38"/>
  <c r="P79" i="38"/>
  <c r="N79" i="38"/>
  <c r="L79" i="38"/>
  <c r="J79" i="38"/>
  <c r="H79" i="38"/>
  <c r="F79" i="38"/>
  <c r="D79" i="38"/>
  <c r="AB78" i="38"/>
  <c r="Z78" i="38"/>
  <c r="X78" i="38"/>
  <c r="V78" i="38"/>
  <c r="T78" i="38"/>
  <c r="R78" i="38"/>
  <c r="P78" i="38"/>
  <c r="N78" i="38"/>
  <c r="L78" i="38"/>
  <c r="J78" i="38"/>
  <c r="H78" i="38"/>
  <c r="F78" i="38"/>
  <c r="D78" i="38"/>
  <c r="AB77" i="38"/>
  <c r="Z77" i="38"/>
  <c r="X77" i="38"/>
  <c r="V77" i="38"/>
  <c r="T77" i="38"/>
  <c r="R77" i="38"/>
  <c r="P77" i="38"/>
  <c r="N77" i="38"/>
  <c r="L77" i="38"/>
  <c r="J77" i="38"/>
  <c r="H77" i="38"/>
  <c r="F77" i="38"/>
  <c r="D77" i="38"/>
  <c r="AB76" i="38"/>
  <c r="Z76" i="38"/>
  <c r="X76" i="38"/>
  <c r="V76" i="38"/>
  <c r="T76" i="38"/>
  <c r="R76" i="38"/>
  <c r="P76" i="38"/>
  <c r="N76" i="38"/>
  <c r="L76" i="38"/>
  <c r="J76" i="38"/>
  <c r="H76" i="38"/>
  <c r="F76" i="38"/>
  <c r="D76" i="38"/>
  <c r="AB75" i="38"/>
  <c r="Z75" i="38"/>
  <c r="X75" i="38"/>
  <c r="V75" i="38"/>
  <c r="T75" i="38"/>
  <c r="R75" i="38"/>
  <c r="P75" i="38"/>
  <c r="N75" i="38"/>
  <c r="L75" i="38"/>
  <c r="J75" i="38"/>
  <c r="H75" i="38"/>
  <c r="F75" i="38"/>
  <c r="D75" i="38"/>
  <c r="AB74" i="38"/>
  <c r="Z74" i="38"/>
  <c r="X74" i="38"/>
  <c r="V74" i="38"/>
  <c r="T74" i="38"/>
  <c r="R74" i="38"/>
  <c r="P74" i="38"/>
  <c r="N74" i="38"/>
  <c r="L74" i="38"/>
  <c r="J74" i="38"/>
  <c r="H74" i="38"/>
  <c r="F74" i="38"/>
  <c r="D74" i="38"/>
  <c r="AB73" i="38"/>
  <c r="Z73" i="38"/>
  <c r="X73" i="38"/>
  <c r="V73" i="38"/>
  <c r="T73" i="38"/>
  <c r="R73" i="38"/>
  <c r="P73" i="38"/>
  <c r="N73" i="38"/>
  <c r="L73" i="38"/>
  <c r="J73" i="38"/>
  <c r="H73" i="38"/>
  <c r="F73" i="38"/>
  <c r="D73" i="38"/>
  <c r="AB72" i="38"/>
  <c r="Z72" i="38"/>
  <c r="X72" i="38"/>
  <c r="V72" i="38"/>
  <c r="T72" i="38"/>
  <c r="R72" i="38"/>
  <c r="P72" i="38"/>
  <c r="N72" i="38"/>
  <c r="L72" i="38"/>
  <c r="J72" i="38"/>
  <c r="H72" i="38"/>
  <c r="F72" i="38"/>
  <c r="D72" i="38"/>
  <c r="AB71" i="38"/>
  <c r="Z71" i="38"/>
  <c r="X71" i="38"/>
  <c r="V71" i="38"/>
  <c r="T71" i="38"/>
  <c r="R71" i="38"/>
  <c r="P71" i="38"/>
  <c r="N71" i="38"/>
  <c r="L71" i="38"/>
  <c r="J71" i="38"/>
  <c r="H71" i="38"/>
  <c r="F71" i="38"/>
  <c r="D71" i="38"/>
  <c r="AB70" i="38"/>
  <c r="Z70" i="38"/>
  <c r="X70" i="38"/>
  <c r="V70" i="38"/>
  <c r="T70" i="38"/>
  <c r="R70" i="38"/>
  <c r="P70" i="38"/>
  <c r="N70" i="38"/>
  <c r="L70" i="38"/>
  <c r="J70" i="38"/>
  <c r="H70" i="38"/>
  <c r="F70" i="38"/>
  <c r="D70" i="38"/>
  <c r="AB69" i="38"/>
  <c r="Z69" i="38"/>
  <c r="X69" i="38"/>
  <c r="V69" i="38"/>
  <c r="T69" i="38"/>
  <c r="R69" i="38"/>
  <c r="P69" i="38"/>
  <c r="N69" i="38"/>
  <c r="L69" i="38"/>
  <c r="J69" i="38"/>
  <c r="H69" i="38"/>
  <c r="F69" i="38"/>
  <c r="D69" i="38"/>
  <c r="AB68" i="38"/>
  <c r="Z68" i="38"/>
  <c r="X68" i="38"/>
  <c r="V68" i="38"/>
  <c r="T68" i="38"/>
  <c r="R68" i="38"/>
  <c r="P68" i="38"/>
  <c r="N68" i="38"/>
  <c r="L68" i="38"/>
  <c r="J68" i="38"/>
  <c r="H68" i="38"/>
  <c r="F68" i="38"/>
  <c r="D68" i="38"/>
  <c r="AB67" i="38"/>
  <c r="Z67" i="38"/>
  <c r="X67" i="38"/>
  <c r="V67" i="38"/>
  <c r="T67" i="38"/>
  <c r="R67" i="38"/>
  <c r="P67" i="38"/>
  <c r="N67" i="38"/>
  <c r="L67" i="38"/>
  <c r="J67" i="38"/>
  <c r="H67" i="38"/>
  <c r="F67" i="38"/>
  <c r="D67" i="38"/>
  <c r="AB66" i="38"/>
  <c r="Z66" i="38"/>
  <c r="X66" i="38"/>
  <c r="V66" i="38"/>
  <c r="T66" i="38"/>
  <c r="R66" i="38"/>
  <c r="P66" i="38"/>
  <c r="N66" i="38"/>
  <c r="L66" i="38"/>
  <c r="J66" i="38"/>
  <c r="H66" i="38"/>
  <c r="F66" i="38"/>
  <c r="D66" i="38"/>
  <c r="AB65" i="38"/>
  <c r="Z65" i="38"/>
  <c r="X65" i="38"/>
  <c r="V65" i="38"/>
  <c r="T65" i="38"/>
  <c r="R65" i="38"/>
  <c r="P65" i="38"/>
  <c r="N65" i="38"/>
  <c r="L65" i="38"/>
  <c r="J65" i="38"/>
  <c r="H65" i="38"/>
  <c r="F65" i="38"/>
  <c r="D65" i="38"/>
  <c r="AB64" i="38"/>
  <c r="Z64" i="38"/>
  <c r="X64" i="38"/>
  <c r="V64" i="38"/>
  <c r="T64" i="38"/>
  <c r="R64" i="38"/>
  <c r="P64" i="38"/>
  <c r="N64" i="38"/>
  <c r="L64" i="38"/>
  <c r="J64" i="38"/>
  <c r="H64" i="38"/>
  <c r="F64" i="38"/>
  <c r="D64" i="38"/>
  <c r="AB63" i="38"/>
  <c r="Z63" i="38"/>
  <c r="X63" i="38"/>
  <c r="V63" i="38"/>
  <c r="T63" i="38"/>
  <c r="R63" i="38"/>
  <c r="P63" i="38"/>
  <c r="N63" i="38"/>
  <c r="L63" i="38"/>
  <c r="J63" i="38"/>
  <c r="H63" i="38"/>
  <c r="F63" i="38"/>
  <c r="D63" i="38"/>
  <c r="AB62" i="38"/>
  <c r="Z62" i="38"/>
  <c r="X62" i="38"/>
  <c r="V62" i="38"/>
  <c r="T62" i="38"/>
  <c r="R62" i="38"/>
  <c r="P62" i="38"/>
  <c r="N62" i="38"/>
  <c r="L62" i="38"/>
  <c r="J62" i="38"/>
  <c r="H62" i="38"/>
  <c r="F62" i="38"/>
  <c r="D62" i="38"/>
  <c r="AB61" i="38"/>
  <c r="Z61" i="38"/>
  <c r="X61" i="38"/>
  <c r="V61" i="38"/>
  <c r="T61" i="38"/>
  <c r="R61" i="38"/>
  <c r="P61" i="38"/>
  <c r="N61" i="38"/>
  <c r="L61" i="38"/>
  <c r="J61" i="38"/>
  <c r="H61" i="38"/>
  <c r="F61" i="38"/>
  <c r="D61" i="38"/>
  <c r="AB60" i="38"/>
  <c r="Z60" i="38"/>
  <c r="X60" i="38"/>
  <c r="V60" i="38"/>
  <c r="T60" i="38"/>
  <c r="R60" i="38"/>
  <c r="P60" i="38"/>
  <c r="N60" i="38"/>
  <c r="L60" i="38"/>
  <c r="J60" i="38"/>
  <c r="H60" i="38"/>
  <c r="F60" i="38"/>
  <c r="D60" i="38"/>
  <c r="AB59" i="38"/>
  <c r="Z59" i="38"/>
  <c r="X59" i="38"/>
  <c r="V59" i="38"/>
  <c r="T59" i="38"/>
  <c r="R59" i="38"/>
  <c r="P59" i="38"/>
  <c r="N59" i="38"/>
  <c r="L59" i="38"/>
  <c r="J59" i="38"/>
  <c r="H59" i="38"/>
  <c r="F59" i="38"/>
  <c r="D59" i="38"/>
  <c r="AB58" i="38"/>
  <c r="Z58" i="38"/>
  <c r="X58" i="38"/>
  <c r="V58" i="38"/>
  <c r="T58" i="38"/>
  <c r="R58" i="38"/>
  <c r="P58" i="38"/>
  <c r="N58" i="38"/>
  <c r="L58" i="38"/>
  <c r="J58" i="38"/>
  <c r="H58" i="38"/>
  <c r="F58" i="38"/>
  <c r="D58" i="38"/>
  <c r="AB57" i="38"/>
  <c r="Z57" i="38"/>
  <c r="X57" i="38"/>
  <c r="V57" i="38"/>
  <c r="T57" i="38"/>
  <c r="R57" i="38"/>
  <c r="P57" i="38"/>
  <c r="N57" i="38"/>
  <c r="L57" i="38"/>
  <c r="J57" i="38"/>
  <c r="H57" i="38"/>
  <c r="F57" i="38"/>
  <c r="D57" i="38"/>
  <c r="AB56" i="38"/>
  <c r="Z56" i="38"/>
  <c r="X56" i="38"/>
  <c r="V56" i="38"/>
  <c r="T56" i="38"/>
  <c r="R56" i="38"/>
  <c r="P56" i="38"/>
  <c r="N56" i="38"/>
  <c r="L56" i="38"/>
  <c r="J56" i="38"/>
  <c r="H56" i="38"/>
  <c r="F56" i="38"/>
  <c r="D56" i="38"/>
  <c r="AB55" i="38"/>
  <c r="Z55" i="38"/>
  <c r="X55" i="38"/>
  <c r="V55" i="38"/>
  <c r="T55" i="38"/>
  <c r="R55" i="38"/>
  <c r="P55" i="38"/>
  <c r="N55" i="38"/>
  <c r="L55" i="38"/>
  <c r="J55" i="38"/>
  <c r="H55" i="38"/>
  <c r="F55" i="38"/>
  <c r="D55" i="38"/>
  <c r="AB54" i="38"/>
  <c r="Z54" i="38"/>
  <c r="X54" i="38"/>
  <c r="V54" i="38"/>
  <c r="T54" i="38"/>
  <c r="R54" i="38"/>
  <c r="P54" i="38"/>
  <c r="N54" i="38"/>
  <c r="L54" i="38"/>
  <c r="J54" i="38"/>
  <c r="H54" i="38"/>
  <c r="F54" i="38"/>
  <c r="D54" i="38"/>
  <c r="AB53" i="38"/>
  <c r="Z53" i="38"/>
  <c r="X53" i="38"/>
  <c r="V53" i="38"/>
  <c r="T53" i="38"/>
  <c r="R53" i="38"/>
  <c r="P53" i="38"/>
  <c r="N53" i="38"/>
  <c r="L53" i="38"/>
  <c r="J53" i="38"/>
  <c r="H53" i="38"/>
  <c r="F53" i="38"/>
  <c r="D53" i="38"/>
  <c r="AB52" i="38"/>
  <c r="Z52" i="38"/>
  <c r="X52" i="38"/>
  <c r="V52" i="38"/>
  <c r="T52" i="38"/>
  <c r="R52" i="38"/>
  <c r="P52" i="38"/>
  <c r="N52" i="38"/>
  <c r="L52" i="38"/>
  <c r="J52" i="38"/>
  <c r="H52" i="38"/>
  <c r="F52" i="38"/>
  <c r="D52" i="38"/>
  <c r="Z51" i="38"/>
  <c r="X51" i="38"/>
  <c r="V51" i="38"/>
  <c r="T51" i="38"/>
  <c r="R51" i="38"/>
  <c r="P51" i="38"/>
  <c r="N51" i="38"/>
  <c r="L51" i="38"/>
  <c r="J51" i="38"/>
  <c r="H51" i="38"/>
  <c r="F51" i="38"/>
  <c r="D51" i="38"/>
  <c r="Z50" i="38"/>
  <c r="X50" i="38"/>
  <c r="V50" i="38"/>
  <c r="T50" i="38"/>
  <c r="R50" i="38"/>
  <c r="P50" i="38"/>
  <c r="N50" i="38"/>
  <c r="L50" i="38"/>
  <c r="J50" i="38"/>
  <c r="H50" i="38"/>
  <c r="F50" i="38"/>
  <c r="D50" i="38"/>
  <c r="Z49" i="38"/>
  <c r="X49" i="38"/>
  <c r="V49" i="38"/>
  <c r="T49" i="38"/>
  <c r="R49" i="38"/>
  <c r="P49" i="38"/>
  <c r="N49" i="38"/>
  <c r="L49" i="38"/>
  <c r="J49" i="38"/>
  <c r="H49" i="38"/>
  <c r="F49" i="38"/>
  <c r="D49" i="38"/>
  <c r="AB48" i="38"/>
  <c r="Z48" i="38"/>
  <c r="X48" i="38"/>
  <c r="V48" i="38"/>
  <c r="T48" i="38"/>
  <c r="R48" i="38"/>
  <c r="P48" i="38"/>
  <c r="N48" i="38"/>
  <c r="L48" i="38"/>
  <c r="J48" i="38"/>
  <c r="H48" i="38"/>
  <c r="F48" i="38"/>
  <c r="D48" i="38"/>
  <c r="AB47" i="38"/>
  <c r="Z47" i="38"/>
  <c r="X47" i="38"/>
  <c r="V47" i="38"/>
  <c r="T47" i="38"/>
  <c r="R47" i="38"/>
  <c r="P47" i="38"/>
  <c r="N47" i="38"/>
  <c r="L47" i="38"/>
  <c r="J47" i="38"/>
  <c r="H47" i="38"/>
  <c r="F47" i="38"/>
  <c r="D47" i="38"/>
  <c r="AB46" i="38"/>
  <c r="Z46" i="38"/>
  <c r="X46" i="38"/>
  <c r="V46" i="38"/>
  <c r="T46" i="38"/>
  <c r="R46" i="38"/>
  <c r="P46" i="38"/>
  <c r="N46" i="38"/>
  <c r="L46" i="38"/>
  <c r="J46" i="38"/>
  <c r="H46" i="38"/>
  <c r="F46" i="38"/>
  <c r="D46" i="38"/>
  <c r="AB45" i="38"/>
  <c r="Z45" i="38"/>
  <c r="X45" i="38"/>
  <c r="V45" i="38"/>
  <c r="T45" i="38"/>
  <c r="R45" i="38"/>
  <c r="P45" i="38"/>
  <c r="N45" i="38"/>
  <c r="L45" i="38"/>
  <c r="J45" i="38"/>
  <c r="H45" i="38"/>
  <c r="F45" i="38"/>
  <c r="D45" i="38"/>
  <c r="AB44" i="38"/>
  <c r="Z44" i="38"/>
  <c r="X44" i="38"/>
  <c r="V44" i="38"/>
  <c r="T44" i="38"/>
  <c r="R44" i="38"/>
  <c r="P44" i="38"/>
  <c r="N44" i="38"/>
  <c r="L44" i="38"/>
  <c r="J44" i="38"/>
  <c r="H44" i="38"/>
  <c r="F44" i="38"/>
  <c r="D44" i="38"/>
  <c r="AB43" i="38"/>
  <c r="Z43" i="38"/>
  <c r="X43" i="38"/>
  <c r="V43" i="38"/>
  <c r="T43" i="38"/>
  <c r="R43" i="38"/>
  <c r="P43" i="38"/>
  <c r="N43" i="38"/>
  <c r="L43" i="38"/>
  <c r="J43" i="38"/>
  <c r="H43" i="38"/>
  <c r="F43" i="38"/>
  <c r="D43" i="38"/>
  <c r="AB42" i="38"/>
  <c r="Z42" i="38"/>
  <c r="X42" i="38"/>
  <c r="V42" i="38"/>
  <c r="T42" i="38"/>
  <c r="R42" i="38"/>
  <c r="P42" i="38"/>
  <c r="N42" i="38"/>
  <c r="L42" i="38"/>
  <c r="J42" i="38"/>
  <c r="H42" i="38"/>
  <c r="F42" i="38"/>
  <c r="D42" i="38"/>
  <c r="AB41" i="38"/>
  <c r="Z41" i="38"/>
  <c r="X41" i="38"/>
  <c r="V41" i="38"/>
  <c r="T41" i="38"/>
  <c r="R41" i="38"/>
  <c r="P41" i="38"/>
  <c r="N41" i="38"/>
  <c r="L41" i="38"/>
  <c r="J41" i="38"/>
  <c r="H41" i="38"/>
  <c r="F41" i="38"/>
  <c r="D41" i="38"/>
  <c r="AB40" i="38"/>
  <c r="Z40" i="38"/>
  <c r="X40" i="38"/>
  <c r="V40" i="38"/>
  <c r="T40" i="38"/>
  <c r="R40" i="38"/>
  <c r="P40" i="38"/>
  <c r="N40" i="38"/>
  <c r="L40" i="38"/>
  <c r="J40" i="38"/>
  <c r="H40" i="38"/>
  <c r="F40" i="38"/>
  <c r="D40" i="38"/>
  <c r="AB39" i="38"/>
  <c r="Z39" i="38"/>
  <c r="X39" i="38"/>
  <c r="V39" i="38"/>
  <c r="T39" i="38"/>
  <c r="R39" i="38"/>
  <c r="P39" i="38"/>
  <c r="N39" i="38"/>
  <c r="L39" i="38"/>
  <c r="J39" i="38"/>
  <c r="H39" i="38"/>
  <c r="F39" i="38"/>
  <c r="D39" i="38"/>
  <c r="AB38" i="38"/>
  <c r="Z38" i="38"/>
  <c r="X38" i="38"/>
  <c r="V38" i="38"/>
  <c r="T38" i="38"/>
  <c r="R38" i="38"/>
  <c r="P38" i="38"/>
  <c r="N38" i="38"/>
  <c r="L38" i="38"/>
  <c r="J38" i="38"/>
  <c r="H38" i="38"/>
  <c r="F38" i="38"/>
  <c r="D38" i="38"/>
  <c r="AB37" i="38"/>
  <c r="Z37" i="38"/>
  <c r="X37" i="38"/>
  <c r="V37" i="38"/>
  <c r="T37" i="38"/>
  <c r="R37" i="38"/>
  <c r="P37" i="38"/>
  <c r="N37" i="38"/>
  <c r="L37" i="38"/>
  <c r="J37" i="38"/>
  <c r="H37" i="38"/>
  <c r="F37" i="38"/>
  <c r="D37" i="38"/>
  <c r="AB36" i="38"/>
  <c r="Z36" i="38"/>
  <c r="X36" i="38"/>
  <c r="V36" i="38"/>
  <c r="T36" i="38"/>
  <c r="R36" i="38"/>
  <c r="P36" i="38"/>
  <c r="N36" i="38"/>
  <c r="L36" i="38"/>
  <c r="J36" i="38"/>
  <c r="H36" i="38"/>
  <c r="F36" i="38"/>
  <c r="D36" i="38"/>
  <c r="AB35" i="38"/>
  <c r="Z35" i="38"/>
  <c r="X35" i="38"/>
  <c r="V35" i="38"/>
  <c r="T35" i="38"/>
  <c r="R35" i="38"/>
  <c r="P35" i="38"/>
  <c r="N35" i="38"/>
  <c r="L35" i="38"/>
  <c r="J35" i="38"/>
  <c r="H35" i="38"/>
  <c r="F35" i="38"/>
  <c r="D35" i="38"/>
  <c r="AB34" i="38"/>
  <c r="Z34" i="38"/>
  <c r="X34" i="38"/>
  <c r="V34" i="38"/>
  <c r="T34" i="38"/>
  <c r="R34" i="38"/>
  <c r="P34" i="38"/>
  <c r="N34" i="38"/>
  <c r="L34" i="38"/>
  <c r="J34" i="38"/>
  <c r="H34" i="38"/>
  <c r="F34" i="38"/>
  <c r="D34" i="38"/>
  <c r="AB33" i="38"/>
  <c r="Z33" i="38"/>
  <c r="X33" i="38"/>
  <c r="V33" i="38"/>
  <c r="T33" i="38"/>
  <c r="R33" i="38"/>
  <c r="P33" i="38"/>
  <c r="N33" i="38"/>
  <c r="L33" i="38"/>
  <c r="J33" i="38"/>
  <c r="H33" i="38"/>
  <c r="F33" i="38"/>
  <c r="D33" i="38"/>
  <c r="AB32" i="38"/>
  <c r="Z32" i="38"/>
  <c r="X32" i="38"/>
  <c r="V32" i="38"/>
  <c r="T32" i="38"/>
  <c r="R32" i="38"/>
  <c r="P32" i="38"/>
  <c r="N32" i="38"/>
  <c r="L32" i="38"/>
  <c r="J32" i="38"/>
  <c r="H32" i="38"/>
  <c r="F32" i="38"/>
  <c r="D32" i="38"/>
  <c r="AB31" i="38"/>
  <c r="Z31" i="38"/>
  <c r="X31" i="38"/>
  <c r="V31" i="38"/>
  <c r="T31" i="38"/>
  <c r="R31" i="38"/>
  <c r="P31" i="38"/>
  <c r="N31" i="38"/>
  <c r="L31" i="38"/>
  <c r="J31" i="38"/>
  <c r="H31" i="38"/>
  <c r="F31" i="38"/>
  <c r="D31" i="38"/>
  <c r="AJ30" i="38"/>
  <c r="AB30" i="38"/>
  <c r="Z30" i="38"/>
  <c r="X30" i="38"/>
  <c r="V30" i="38"/>
  <c r="T30" i="38"/>
  <c r="R30" i="38"/>
  <c r="P30" i="38"/>
  <c r="N30" i="38"/>
  <c r="L30" i="38"/>
  <c r="J30" i="38"/>
  <c r="H30" i="38"/>
  <c r="F30" i="38"/>
  <c r="D30" i="38"/>
  <c r="AB29" i="38"/>
  <c r="Z29" i="38"/>
  <c r="X29" i="38"/>
  <c r="V29" i="38"/>
  <c r="T29" i="38"/>
  <c r="R29" i="38"/>
  <c r="P29" i="38"/>
  <c r="N29" i="38"/>
  <c r="L29" i="38"/>
  <c r="J29" i="38"/>
  <c r="H29" i="38"/>
  <c r="F29" i="38"/>
  <c r="D29" i="38"/>
  <c r="AB28" i="38"/>
  <c r="Z28" i="38"/>
  <c r="X28" i="38"/>
  <c r="V28" i="38"/>
  <c r="T28" i="38"/>
  <c r="R28" i="38"/>
  <c r="P28" i="38"/>
  <c r="N28" i="38"/>
  <c r="L28" i="38"/>
  <c r="J28" i="38"/>
  <c r="H28" i="38"/>
  <c r="F28" i="38"/>
  <c r="D28" i="38"/>
  <c r="AJ27" i="38"/>
  <c r="AB27" i="38"/>
  <c r="Z27" i="38"/>
  <c r="X27" i="38"/>
  <c r="V27" i="38"/>
  <c r="T27" i="38"/>
  <c r="R27" i="38"/>
  <c r="P27" i="38"/>
  <c r="N27" i="38"/>
  <c r="L27" i="38"/>
  <c r="J27" i="38"/>
  <c r="H27" i="38"/>
  <c r="F27" i="38"/>
  <c r="D27" i="38"/>
  <c r="AB26" i="38"/>
  <c r="Z26" i="38"/>
  <c r="X26" i="38"/>
  <c r="V26" i="38"/>
  <c r="T26" i="38"/>
  <c r="R26" i="38"/>
  <c r="P26" i="38"/>
  <c r="N26" i="38"/>
  <c r="L26" i="38"/>
  <c r="J26" i="38"/>
  <c r="H26" i="38"/>
  <c r="F26" i="38"/>
  <c r="D26" i="38"/>
  <c r="AB25" i="38"/>
  <c r="Z25" i="38"/>
  <c r="X25" i="38"/>
  <c r="V25" i="38"/>
  <c r="T25" i="38"/>
  <c r="R25" i="38"/>
  <c r="P25" i="38"/>
  <c r="N25" i="38"/>
  <c r="L25" i="38"/>
  <c r="J25" i="38"/>
  <c r="H25" i="38"/>
  <c r="F25" i="38"/>
  <c r="D25" i="38"/>
  <c r="AB24" i="38"/>
  <c r="Z24" i="38"/>
  <c r="X24" i="38"/>
  <c r="V24" i="38"/>
  <c r="T24" i="38"/>
  <c r="R24" i="38"/>
  <c r="P24" i="38"/>
  <c r="N24" i="38"/>
  <c r="L24" i="38"/>
  <c r="J24" i="38"/>
  <c r="H24" i="38"/>
  <c r="F24" i="38"/>
  <c r="D24" i="38"/>
  <c r="AB23" i="38"/>
  <c r="Z23" i="38"/>
  <c r="X23" i="38"/>
  <c r="V23" i="38"/>
  <c r="T23" i="38"/>
  <c r="R23" i="38"/>
  <c r="P23" i="38"/>
  <c r="N23" i="38"/>
  <c r="L23" i="38"/>
  <c r="J23" i="38"/>
  <c r="H23" i="38"/>
  <c r="F23" i="38"/>
  <c r="D23" i="38"/>
  <c r="AB22" i="38"/>
  <c r="Z22" i="38"/>
  <c r="X22" i="38"/>
  <c r="V22" i="38"/>
  <c r="T22" i="38"/>
  <c r="R22" i="38"/>
  <c r="P22" i="38"/>
  <c r="N22" i="38"/>
  <c r="L22" i="38"/>
  <c r="J22" i="38"/>
  <c r="H22" i="38"/>
  <c r="F22" i="38"/>
  <c r="D22" i="38"/>
  <c r="AB21" i="38"/>
  <c r="Z21" i="38"/>
  <c r="X21" i="38"/>
  <c r="V21" i="38"/>
  <c r="T21" i="38"/>
  <c r="R21" i="38"/>
  <c r="P21" i="38"/>
  <c r="N21" i="38"/>
  <c r="L21" i="38"/>
  <c r="J21" i="38"/>
  <c r="H21" i="38"/>
  <c r="F21" i="38"/>
  <c r="D21" i="38"/>
  <c r="AB20" i="38"/>
  <c r="Z20" i="38"/>
  <c r="X20" i="38"/>
  <c r="V20" i="38"/>
  <c r="T20" i="38"/>
  <c r="R20" i="38"/>
  <c r="P20" i="38"/>
  <c r="N20" i="38"/>
  <c r="L20" i="38"/>
  <c r="J20" i="38"/>
  <c r="H20" i="38"/>
  <c r="F20" i="38"/>
  <c r="D20" i="38"/>
  <c r="AB19" i="38"/>
  <c r="Z19" i="38"/>
  <c r="X19" i="38"/>
  <c r="V19" i="38"/>
  <c r="T19" i="38"/>
  <c r="R19" i="38"/>
  <c r="P19" i="38"/>
  <c r="N19" i="38"/>
  <c r="L19" i="38"/>
  <c r="J19" i="38"/>
  <c r="H19" i="38"/>
  <c r="F19" i="38"/>
  <c r="D19" i="38"/>
  <c r="AB18" i="38"/>
  <c r="Z18" i="38"/>
  <c r="X18" i="38"/>
  <c r="V18" i="38"/>
  <c r="T18" i="38"/>
  <c r="R18" i="38"/>
  <c r="P18" i="38"/>
  <c r="N18" i="38"/>
  <c r="L18" i="38"/>
  <c r="J18" i="38"/>
  <c r="H18" i="38"/>
  <c r="F18" i="38"/>
  <c r="D18" i="38"/>
  <c r="AB17" i="38"/>
  <c r="Z17" i="38"/>
  <c r="X17" i="38"/>
  <c r="V17" i="38"/>
  <c r="T17" i="38"/>
  <c r="R17" i="38"/>
  <c r="P17" i="38"/>
  <c r="N17" i="38"/>
  <c r="L17" i="38"/>
  <c r="J17" i="38"/>
  <c r="H17" i="38"/>
  <c r="F17" i="38"/>
  <c r="D17" i="38"/>
  <c r="AB16" i="38"/>
  <c r="Z16" i="38"/>
  <c r="X16" i="38"/>
  <c r="V16" i="38"/>
  <c r="T16" i="38"/>
  <c r="R16" i="38"/>
  <c r="P16" i="38"/>
  <c r="N16" i="38"/>
  <c r="L16" i="38"/>
  <c r="J16" i="38"/>
  <c r="H16" i="38"/>
  <c r="F16" i="38"/>
  <c r="D16" i="38"/>
  <c r="AB15" i="38"/>
  <c r="Z15" i="38"/>
  <c r="X15" i="38"/>
  <c r="V15" i="38"/>
  <c r="T15" i="38"/>
  <c r="R15" i="38"/>
  <c r="P15" i="38"/>
  <c r="N15" i="38"/>
  <c r="L15" i="38"/>
  <c r="J15" i="38"/>
  <c r="H15" i="38"/>
  <c r="F15" i="38"/>
  <c r="D15" i="38"/>
  <c r="AB14" i="38"/>
  <c r="Z14" i="38"/>
  <c r="X14" i="38"/>
  <c r="V14" i="38"/>
  <c r="T14" i="38"/>
  <c r="R14" i="38"/>
  <c r="P14" i="38"/>
  <c r="N14" i="38"/>
  <c r="L14" i="38"/>
  <c r="J14" i="38"/>
  <c r="H14" i="38"/>
  <c r="F14" i="38"/>
  <c r="D14" i="38"/>
  <c r="AB13" i="38"/>
  <c r="Z13" i="38"/>
  <c r="X13" i="38"/>
  <c r="V13" i="38"/>
  <c r="T13" i="38"/>
  <c r="R13" i="38"/>
  <c r="P13" i="38"/>
  <c r="N13" i="38"/>
  <c r="L13" i="38"/>
  <c r="J13" i="38"/>
  <c r="H13" i="38"/>
  <c r="F13" i="38"/>
  <c r="D13" i="38"/>
  <c r="AB12" i="38"/>
  <c r="Z12" i="38"/>
  <c r="X12" i="38"/>
  <c r="V12" i="38"/>
  <c r="T12" i="38"/>
  <c r="R12" i="38"/>
  <c r="P12" i="38"/>
  <c r="N12" i="38"/>
  <c r="L12" i="38"/>
  <c r="J12" i="38"/>
  <c r="H12" i="38"/>
  <c r="F12" i="38"/>
  <c r="D12" i="38"/>
  <c r="AB11" i="38"/>
  <c r="Z11" i="38"/>
  <c r="X11" i="38"/>
  <c r="V11" i="38"/>
  <c r="T11" i="38"/>
  <c r="R11" i="38"/>
  <c r="P11" i="38"/>
  <c r="N11" i="38"/>
  <c r="L11" i="38"/>
  <c r="J11" i="38"/>
  <c r="H11" i="38"/>
  <c r="F11" i="38"/>
  <c r="D11" i="38"/>
  <c r="AB10" i="38"/>
  <c r="Z10" i="38"/>
  <c r="X10" i="38"/>
  <c r="V10" i="38"/>
  <c r="T10" i="38"/>
  <c r="R10" i="38"/>
  <c r="P10" i="38"/>
  <c r="N10" i="38"/>
  <c r="L10" i="38"/>
  <c r="J10" i="38"/>
  <c r="H10" i="38"/>
  <c r="F10" i="38"/>
  <c r="D10" i="38"/>
  <c r="T9" i="38"/>
  <c r="D9" i="38"/>
  <c r="F274" i="51"/>
  <c r="E274" i="51"/>
  <c r="D274" i="51"/>
  <c r="C274" i="51"/>
  <c r="H273" i="51"/>
  <c r="I273" i="51" s="1"/>
  <c r="G273" i="51"/>
  <c r="I272" i="51"/>
  <c r="H272" i="51"/>
  <c r="G272" i="51"/>
  <c r="H271" i="51"/>
  <c r="I271" i="51" s="1"/>
  <c r="G271" i="51"/>
  <c r="H270" i="51"/>
  <c r="I270" i="51" s="1"/>
  <c r="G270" i="51"/>
  <c r="H269" i="51"/>
  <c r="I269" i="51" s="1"/>
  <c r="G269" i="51"/>
  <c r="H268" i="51"/>
  <c r="I268" i="51" s="1"/>
  <c r="G268" i="51"/>
  <c r="H267" i="51"/>
  <c r="I267" i="51" s="1"/>
  <c r="G267" i="51"/>
  <c r="H266" i="51"/>
  <c r="I266" i="51" s="1"/>
  <c r="G266" i="51"/>
  <c r="I265" i="51"/>
  <c r="H265" i="51"/>
  <c r="G265" i="51"/>
  <c r="H264" i="51"/>
  <c r="I264" i="51" s="1"/>
  <c r="G264" i="51"/>
  <c r="H263" i="51"/>
  <c r="I263" i="51" s="1"/>
  <c r="G263" i="51"/>
  <c r="H262" i="51"/>
  <c r="I262" i="51" s="1"/>
  <c r="G262" i="51"/>
  <c r="I261" i="51"/>
  <c r="H261" i="51"/>
  <c r="G261" i="51"/>
  <c r="H260" i="51"/>
  <c r="I260" i="51" s="1"/>
  <c r="G260" i="51"/>
  <c r="H259" i="51"/>
  <c r="I259" i="51" s="1"/>
  <c r="G259" i="51"/>
  <c r="H258" i="51"/>
  <c r="I258" i="51" s="1"/>
  <c r="G258" i="51"/>
  <c r="H257" i="51"/>
  <c r="I257" i="51" s="1"/>
  <c r="G257" i="51"/>
  <c r="I256" i="51"/>
  <c r="H256" i="51"/>
  <c r="G256" i="51"/>
  <c r="H255" i="51"/>
  <c r="I255" i="51" s="1"/>
  <c r="G255" i="51"/>
  <c r="H254" i="51"/>
  <c r="I254" i="51" s="1"/>
  <c r="G254" i="51"/>
  <c r="H253" i="51"/>
  <c r="I253" i="51" s="1"/>
  <c r="G253" i="51"/>
  <c r="H252" i="51"/>
  <c r="I252" i="51" s="1"/>
  <c r="G252" i="51"/>
  <c r="H251" i="51"/>
  <c r="I251" i="51" s="1"/>
  <c r="G251" i="51"/>
  <c r="H250" i="51"/>
  <c r="I250" i="51" s="1"/>
  <c r="G250" i="51"/>
  <c r="H249" i="51"/>
  <c r="I249" i="51" s="1"/>
  <c r="G249" i="51"/>
  <c r="H248" i="51"/>
  <c r="I248" i="51" s="1"/>
  <c r="G248" i="51"/>
  <c r="H247" i="51"/>
  <c r="I247" i="51" s="1"/>
  <c r="G247" i="51"/>
  <c r="H246" i="51"/>
  <c r="I246" i="51" s="1"/>
  <c r="G246" i="51"/>
  <c r="I245" i="51"/>
  <c r="H245" i="51"/>
  <c r="G245" i="51"/>
  <c r="H244" i="51"/>
  <c r="I244" i="51" s="1"/>
  <c r="G244" i="51"/>
  <c r="H243" i="51"/>
  <c r="I243" i="51" s="1"/>
  <c r="G243" i="51"/>
  <c r="H242" i="51"/>
  <c r="I242" i="51" s="1"/>
  <c r="G242" i="51"/>
  <c r="H241" i="51"/>
  <c r="I241" i="51" s="1"/>
  <c r="G241" i="51"/>
  <c r="H240" i="51"/>
  <c r="I240" i="51" s="1"/>
  <c r="G240" i="51"/>
  <c r="H239" i="51"/>
  <c r="I239" i="51" s="1"/>
  <c r="G239" i="51"/>
  <c r="H238" i="51"/>
  <c r="I238" i="51" s="1"/>
  <c r="G238" i="51"/>
  <c r="H237" i="51"/>
  <c r="I237" i="51" s="1"/>
  <c r="G237" i="51"/>
  <c r="H236" i="51"/>
  <c r="I236" i="51" s="1"/>
  <c r="G236" i="51"/>
  <c r="H235" i="51"/>
  <c r="I235" i="51" s="1"/>
  <c r="G235" i="51"/>
  <c r="H234" i="51"/>
  <c r="I234" i="51" s="1"/>
  <c r="G234" i="51"/>
  <c r="H233" i="51"/>
  <c r="I233" i="51" s="1"/>
  <c r="G233" i="51"/>
  <c r="H232" i="51"/>
  <c r="I232" i="51" s="1"/>
  <c r="G232" i="51"/>
  <c r="H231" i="51"/>
  <c r="I231" i="51" s="1"/>
  <c r="G231" i="51"/>
  <c r="H230" i="51"/>
  <c r="I230" i="51" s="1"/>
  <c r="G230" i="51"/>
  <c r="H229" i="51"/>
  <c r="I229" i="51" s="1"/>
  <c r="G229" i="51"/>
  <c r="H228" i="51"/>
  <c r="I228" i="51" s="1"/>
  <c r="G228" i="51"/>
  <c r="H227" i="51"/>
  <c r="I227" i="51" s="1"/>
  <c r="G227" i="51"/>
  <c r="H226" i="51"/>
  <c r="I226" i="51" s="1"/>
  <c r="G226" i="51"/>
  <c r="H225" i="51"/>
  <c r="I225" i="51" s="1"/>
  <c r="G225" i="51"/>
  <c r="H224" i="51"/>
  <c r="I224" i="51" s="1"/>
  <c r="G224" i="51"/>
  <c r="H223" i="51"/>
  <c r="I223" i="51" s="1"/>
  <c r="G223" i="51"/>
  <c r="H222" i="51"/>
  <c r="I222" i="51" s="1"/>
  <c r="G222" i="51"/>
  <c r="H221" i="51"/>
  <c r="I221" i="51" s="1"/>
  <c r="G221" i="51"/>
  <c r="H220" i="51"/>
  <c r="I220" i="51" s="1"/>
  <c r="G220" i="51"/>
  <c r="H219" i="51"/>
  <c r="I219" i="51" s="1"/>
  <c r="G219" i="51"/>
  <c r="H218" i="51"/>
  <c r="I218" i="51" s="1"/>
  <c r="G218" i="51"/>
  <c r="I217" i="51"/>
  <c r="H217" i="51"/>
  <c r="G217" i="51"/>
  <c r="H216" i="51"/>
  <c r="I216" i="51" s="1"/>
  <c r="G216" i="51"/>
  <c r="H215" i="51"/>
  <c r="I215" i="51" s="1"/>
  <c r="G215" i="51"/>
  <c r="H214" i="51"/>
  <c r="I214" i="51" s="1"/>
  <c r="G214" i="51"/>
  <c r="H213" i="51"/>
  <c r="I213" i="51" s="1"/>
  <c r="G213" i="51"/>
  <c r="H212" i="51"/>
  <c r="I212" i="51" s="1"/>
  <c r="G212" i="51"/>
  <c r="H211" i="51"/>
  <c r="I211" i="51" s="1"/>
  <c r="G211" i="51"/>
  <c r="H210" i="51"/>
  <c r="I210" i="51" s="1"/>
  <c r="G210" i="51"/>
  <c r="H209" i="51"/>
  <c r="I209" i="51" s="1"/>
  <c r="G209" i="51"/>
  <c r="I208" i="51"/>
  <c r="H208" i="51"/>
  <c r="G208" i="51"/>
  <c r="H207" i="51"/>
  <c r="I207" i="51" s="1"/>
  <c r="G207" i="51"/>
  <c r="H206" i="51"/>
  <c r="I206" i="51" s="1"/>
  <c r="G206" i="51"/>
  <c r="H205" i="51"/>
  <c r="I205" i="51" s="1"/>
  <c r="G205" i="51"/>
  <c r="H204" i="51"/>
  <c r="I204" i="51" s="1"/>
  <c r="G204" i="51"/>
  <c r="H203" i="51"/>
  <c r="I203" i="51" s="1"/>
  <c r="G203" i="51"/>
  <c r="H202" i="51"/>
  <c r="I202" i="51" s="1"/>
  <c r="G202" i="51"/>
  <c r="I201" i="51"/>
  <c r="H201" i="51"/>
  <c r="G201" i="51"/>
  <c r="H200" i="51"/>
  <c r="I200" i="51" s="1"/>
  <c r="G200" i="51"/>
  <c r="H199" i="51"/>
  <c r="I199" i="51" s="1"/>
  <c r="G199" i="51"/>
  <c r="H198" i="51"/>
  <c r="I198" i="51" s="1"/>
  <c r="G198" i="51"/>
  <c r="H197" i="51"/>
  <c r="I197" i="51" s="1"/>
  <c r="G197" i="51"/>
  <c r="H196" i="51"/>
  <c r="I196" i="51" s="1"/>
  <c r="G196" i="51"/>
  <c r="H195" i="51"/>
  <c r="I195" i="51" s="1"/>
  <c r="G195" i="51"/>
  <c r="H194" i="51"/>
  <c r="I194" i="51" s="1"/>
  <c r="G194" i="51"/>
  <c r="H193" i="51"/>
  <c r="I193" i="51" s="1"/>
  <c r="G193" i="51"/>
  <c r="H192" i="51"/>
  <c r="I192" i="51" s="1"/>
  <c r="G192" i="51"/>
  <c r="H191" i="51"/>
  <c r="I191" i="51" s="1"/>
  <c r="G191" i="51"/>
  <c r="H190" i="51"/>
  <c r="I190" i="51" s="1"/>
  <c r="G190" i="51"/>
  <c r="H189" i="51"/>
  <c r="I189" i="51" s="1"/>
  <c r="G189" i="51"/>
  <c r="H188" i="51"/>
  <c r="I188" i="51" s="1"/>
  <c r="G188" i="51"/>
  <c r="H187" i="51"/>
  <c r="I187" i="51" s="1"/>
  <c r="G187" i="51"/>
  <c r="H186" i="51"/>
  <c r="I186" i="51" s="1"/>
  <c r="G186" i="51"/>
  <c r="H185" i="51"/>
  <c r="I185" i="51" s="1"/>
  <c r="G185" i="51"/>
  <c r="I184" i="51"/>
  <c r="H184" i="51"/>
  <c r="G184" i="51"/>
  <c r="H183" i="51"/>
  <c r="I183" i="51" s="1"/>
  <c r="G183" i="51"/>
  <c r="H182" i="51"/>
  <c r="I182" i="51" s="1"/>
  <c r="G182" i="51"/>
  <c r="H181" i="51"/>
  <c r="I181" i="51" s="1"/>
  <c r="G181" i="51"/>
  <c r="H180" i="51"/>
  <c r="I180" i="51" s="1"/>
  <c r="G180" i="51"/>
  <c r="H179" i="51"/>
  <c r="I179" i="51" s="1"/>
  <c r="G179" i="51"/>
  <c r="H178" i="51"/>
  <c r="I178" i="51" s="1"/>
  <c r="G178" i="51"/>
  <c r="H177" i="51"/>
  <c r="I177" i="51" s="1"/>
  <c r="G177" i="51"/>
  <c r="H176" i="51"/>
  <c r="I176" i="51" s="1"/>
  <c r="G176" i="51"/>
  <c r="H175" i="51"/>
  <c r="I175" i="51" s="1"/>
  <c r="G175" i="51"/>
  <c r="H174" i="51"/>
  <c r="I174" i="51" s="1"/>
  <c r="G174" i="51"/>
  <c r="H173" i="51"/>
  <c r="I173" i="51" s="1"/>
  <c r="G173" i="51"/>
  <c r="I172" i="51"/>
  <c r="H172" i="51"/>
  <c r="G172" i="51"/>
  <c r="H171" i="51"/>
  <c r="I171" i="51" s="1"/>
  <c r="G171" i="51"/>
  <c r="H170" i="51"/>
  <c r="I170" i="51" s="1"/>
  <c r="G170" i="51"/>
  <c r="H169" i="51"/>
  <c r="I169" i="51" s="1"/>
  <c r="G169" i="51"/>
  <c r="H168" i="51"/>
  <c r="I168" i="51" s="1"/>
  <c r="G168" i="51"/>
  <c r="H167" i="51"/>
  <c r="I167" i="51" s="1"/>
  <c r="G167" i="51"/>
  <c r="H166" i="51"/>
  <c r="I166" i="51" s="1"/>
  <c r="G166" i="51"/>
  <c r="H165" i="51"/>
  <c r="I165" i="51" s="1"/>
  <c r="G165" i="51"/>
  <c r="H164" i="51"/>
  <c r="I164" i="51" s="1"/>
  <c r="G164" i="51"/>
  <c r="H163" i="51"/>
  <c r="I163" i="51" s="1"/>
  <c r="G163" i="51"/>
  <c r="H162" i="51"/>
  <c r="I162" i="51" s="1"/>
  <c r="G162" i="51"/>
  <c r="H161" i="51"/>
  <c r="I161" i="51" s="1"/>
  <c r="G161" i="51"/>
  <c r="H160" i="51"/>
  <c r="I160" i="51" s="1"/>
  <c r="G160" i="51"/>
  <c r="H159" i="51"/>
  <c r="I159" i="51" s="1"/>
  <c r="G159" i="51"/>
  <c r="H158" i="51"/>
  <c r="I158" i="51" s="1"/>
  <c r="G158" i="51"/>
  <c r="H157" i="51"/>
  <c r="I157" i="51" s="1"/>
  <c r="G157" i="51"/>
  <c r="H156" i="51"/>
  <c r="I156" i="51" s="1"/>
  <c r="G156" i="51"/>
  <c r="H155" i="51"/>
  <c r="I155" i="51" s="1"/>
  <c r="G155" i="51"/>
  <c r="H154" i="51"/>
  <c r="I154" i="51" s="1"/>
  <c r="G154" i="51"/>
  <c r="H153" i="51"/>
  <c r="I153" i="51" s="1"/>
  <c r="G153" i="51"/>
  <c r="H152" i="51"/>
  <c r="I152" i="51" s="1"/>
  <c r="G152" i="51"/>
  <c r="H151" i="51"/>
  <c r="I151" i="51" s="1"/>
  <c r="G151" i="51"/>
  <c r="H150" i="51"/>
  <c r="I150" i="51" s="1"/>
  <c r="G150" i="51"/>
  <c r="H149" i="51"/>
  <c r="I149" i="51" s="1"/>
  <c r="G149" i="51"/>
  <c r="H148" i="51"/>
  <c r="I148" i="51" s="1"/>
  <c r="G148" i="51"/>
  <c r="H147" i="51"/>
  <c r="I147" i="51" s="1"/>
  <c r="G147" i="51"/>
  <c r="H146" i="51"/>
  <c r="I146" i="51" s="1"/>
  <c r="G146" i="51"/>
  <c r="H145" i="51"/>
  <c r="I145" i="51" s="1"/>
  <c r="G145" i="51"/>
  <c r="H144" i="51"/>
  <c r="I144" i="51" s="1"/>
  <c r="G144" i="51"/>
  <c r="H143" i="51"/>
  <c r="I143" i="51" s="1"/>
  <c r="G143" i="51"/>
  <c r="H142" i="51"/>
  <c r="I142" i="51" s="1"/>
  <c r="G142" i="51"/>
  <c r="H141" i="51"/>
  <c r="I141" i="51" s="1"/>
  <c r="G141" i="51"/>
  <c r="I140" i="51"/>
  <c r="H140" i="51"/>
  <c r="G140" i="51"/>
  <c r="H139" i="51"/>
  <c r="I139" i="51" s="1"/>
  <c r="G139" i="51"/>
  <c r="H138" i="51"/>
  <c r="I138" i="51" s="1"/>
  <c r="G138" i="51"/>
  <c r="H137" i="51"/>
  <c r="I137" i="51" s="1"/>
  <c r="G137" i="51"/>
  <c r="H136" i="51"/>
  <c r="I136" i="51" s="1"/>
  <c r="G136" i="51"/>
  <c r="H135" i="51"/>
  <c r="I135" i="51" s="1"/>
  <c r="G135" i="51"/>
  <c r="H134" i="51"/>
  <c r="I134" i="51" s="1"/>
  <c r="G134" i="51"/>
  <c r="H133" i="51"/>
  <c r="I133" i="51" s="1"/>
  <c r="G133" i="51"/>
  <c r="I132" i="51"/>
  <c r="H132" i="51"/>
  <c r="G132" i="51"/>
  <c r="H131" i="51"/>
  <c r="I131" i="51" s="1"/>
  <c r="G131" i="51"/>
  <c r="H130" i="51"/>
  <c r="I130" i="51" s="1"/>
  <c r="G130" i="51"/>
  <c r="H129" i="51"/>
  <c r="I129" i="51" s="1"/>
  <c r="G129" i="51"/>
  <c r="H128" i="51"/>
  <c r="I128" i="51" s="1"/>
  <c r="G128" i="51"/>
  <c r="H127" i="51"/>
  <c r="I127" i="51" s="1"/>
  <c r="G127" i="51"/>
  <c r="H126" i="51"/>
  <c r="I126" i="51" s="1"/>
  <c r="G126" i="51"/>
  <c r="H125" i="51"/>
  <c r="I125" i="51" s="1"/>
  <c r="G125" i="51"/>
  <c r="H124" i="51"/>
  <c r="I124" i="51" s="1"/>
  <c r="G124" i="51"/>
  <c r="H123" i="51"/>
  <c r="I123" i="51" s="1"/>
  <c r="G123" i="51"/>
  <c r="H122" i="51"/>
  <c r="I122" i="51" s="1"/>
  <c r="G122" i="51"/>
  <c r="H121" i="51"/>
  <c r="I121" i="51" s="1"/>
  <c r="G121" i="51"/>
  <c r="H120" i="51"/>
  <c r="I120" i="51" s="1"/>
  <c r="G120" i="51"/>
  <c r="H119" i="51"/>
  <c r="I119" i="51" s="1"/>
  <c r="G119" i="51"/>
  <c r="H118" i="51"/>
  <c r="I118" i="51" s="1"/>
  <c r="G118" i="51"/>
  <c r="I117" i="51"/>
  <c r="H117" i="51"/>
  <c r="G117" i="51"/>
  <c r="H116" i="51"/>
  <c r="I116" i="51" s="1"/>
  <c r="G116" i="51"/>
  <c r="H115" i="51"/>
  <c r="I115" i="51" s="1"/>
  <c r="G115" i="51"/>
  <c r="H114" i="51"/>
  <c r="I114" i="51" s="1"/>
  <c r="G114" i="51"/>
  <c r="H113" i="51"/>
  <c r="I113" i="51" s="1"/>
  <c r="G113" i="51"/>
  <c r="I112" i="51"/>
  <c r="H112" i="51"/>
  <c r="G112" i="51"/>
  <c r="H111" i="51"/>
  <c r="I111" i="51" s="1"/>
  <c r="G111" i="51"/>
  <c r="H110" i="51"/>
  <c r="I110" i="51" s="1"/>
  <c r="G110" i="51"/>
  <c r="H109" i="51"/>
  <c r="I109" i="51" s="1"/>
  <c r="G109" i="51"/>
  <c r="H108" i="51"/>
  <c r="I108" i="51" s="1"/>
  <c r="G108" i="51"/>
  <c r="H107" i="51"/>
  <c r="I107" i="51" s="1"/>
  <c r="G107" i="51"/>
  <c r="H106" i="51"/>
  <c r="I106" i="51" s="1"/>
  <c r="G106" i="51"/>
  <c r="H105" i="51"/>
  <c r="I105" i="51" s="1"/>
  <c r="G105" i="51"/>
  <c r="H104" i="51"/>
  <c r="I104" i="51" s="1"/>
  <c r="G104" i="51"/>
  <c r="H103" i="51"/>
  <c r="I103" i="51" s="1"/>
  <c r="G103" i="51"/>
  <c r="H102" i="51"/>
  <c r="I102" i="51" s="1"/>
  <c r="G102" i="51"/>
  <c r="H101" i="51"/>
  <c r="I101" i="51" s="1"/>
  <c r="G101" i="51"/>
  <c r="H100" i="51"/>
  <c r="I100" i="51" s="1"/>
  <c r="G100" i="51"/>
  <c r="H99" i="51"/>
  <c r="I99" i="51" s="1"/>
  <c r="G99" i="51"/>
  <c r="H98" i="51"/>
  <c r="I98" i="51" s="1"/>
  <c r="G98" i="51"/>
  <c r="H97" i="51"/>
  <c r="I97" i="51" s="1"/>
  <c r="G97" i="51"/>
  <c r="H96" i="51"/>
  <c r="I96" i="51" s="1"/>
  <c r="G96" i="51"/>
  <c r="H95" i="51"/>
  <c r="I95" i="51" s="1"/>
  <c r="G95" i="51"/>
  <c r="H94" i="51"/>
  <c r="I94" i="51" s="1"/>
  <c r="G94" i="51"/>
  <c r="I93" i="51"/>
  <c r="H93" i="51"/>
  <c r="G93" i="51"/>
  <c r="H92" i="51"/>
  <c r="I92" i="51" s="1"/>
  <c r="G92" i="51"/>
  <c r="H91" i="51"/>
  <c r="I91" i="51" s="1"/>
  <c r="G91" i="51"/>
  <c r="H90" i="51"/>
  <c r="I90" i="51" s="1"/>
  <c r="G90" i="51"/>
  <c r="H89" i="51"/>
  <c r="I89" i="51" s="1"/>
  <c r="G89" i="51"/>
  <c r="H88" i="51"/>
  <c r="I88" i="51" s="1"/>
  <c r="G88" i="51"/>
  <c r="H87" i="51"/>
  <c r="I87" i="51" s="1"/>
  <c r="G87" i="51"/>
  <c r="H86" i="51"/>
  <c r="I86" i="51" s="1"/>
  <c r="G86" i="51"/>
  <c r="L85" i="51"/>
  <c r="H85" i="51"/>
  <c r="I85" i="51" s="1"/>
  <c r="G85" i="51"/>
  <c r="L84" i="51"/>
  <c r="H84" i="51"/>
  <c r="I84" i="51" s="1"/>
  <c r="G84" i="51"/>
  <c r="L83" i="51"/>
  <c r="H83" i="51"/>
  <c r="I83" i="51" s="1"/>
  <c r="G83" i="51"/>
  <c r="L82" i="51"/>
  <c r="H82" i="51"/>
  <c r="I82" i="51" s="1"/>
  <c r="G82" i="51"/>
  <c r="L81" i="51"/>
  <c r="H81" i="51"/>
  <c r="I81" i="51" s="1"/>
  <c r="G81" i="51"/>
  <c r="L80" i="51"/>
  <c r="H80" i="51"/>
  <c r="I80" i="51" s="1"/>
  <c r="G80" i="51"/>
  <c r="L79" i="51"/>
  <c r="H79" i="51"/>
  <c r="I79" i="51" s="1"/>
  <c r="G79" i="51"/>
  <c r="L78" i="51"/>
  <c r="H78" i="51"/>
  <c r="I78" i="51" s="1"/>
  <c r="G78" i="51"/>
  <c r="L77" i="51"/>
  <c r="H77" i="51"/>
  <c r="I77" i="51" s="1"/>
  <c r="G77" i="51"/>
  <c r="L76" i="51"/>
  <c r="H76" i="51"/>
  <c r="I76" i="51" s="1"/>
  <c r="G76" i="51"/>
  <c r="L75" i="51"/>
  <c r="H75" i="51"/>
  <c r="I75" i="51" s="1"/>
  <c r="G75" i="51"/>
  <c r="L74" i="51"/>
  <c r="H74" i="51"/>
  <c r="I74" i="51" s="1"/>
  <c r="G74" i="51"/>
  <c r="L73" i="51"/>
  <c r="H73" i="51"/>
  <c r="I73" i="51" s="1"/>
  <c r="G73" i="51"/>
  <c r="L72" i="51"/>
  <c r="H72" i="51"/>
  <c r="I72" i="51" s="1"/>
  <c r="G72" i="51"/>
  <c r="L71" i="51"/>
  <c r="H71" i="51"/>
  <c r="I71" i="51" s="1"/>
  <c r="G71" i="51"/>
  <c r="L70" i="51"/>
  <c r="H70" i="51"/>
  <c r="I70" i="51" s="1"/>
  <c r="G70" i="51"/>
  <c r="H69" i="51"/>
  <c r="I69" i="51" s="1"/>
  <c r="H68" i="51"/>
  <c r="I68" i="51" s="1"/>
  <c r="H67" i="51"/>
  <c r="I67" i="51" s="1"/>
  <c r="I66" i="51"/>
  <c r="H66" i="51"/>
  <c r="H65" i="51"/>
  <c r="I65" i="51" s="1"/>
  <c r="H64" i="51"/>
  <c r="I64" i="51" s="1"/>
  <c r="H63" i="51"/>
  <c r="I63" i="51" s="1"/>
  <c r="I62" i="51"/>
  <c r="H62" i="51"/>
  <c r="G62" i="51"/>
  <c r="L61" i="51"/>
  <c r="I61" i="51"/>
  <c r="H61" i="51"/>
  <c r="G61" i="51"/>
  <c r="L60" i="51"/>
  <c r="I60" i="51"/>
  <c r="H60" i="51"/>
  <c r="G60" i="51"/>
  <c r="L59" i="51"/>
  <c r="H59" i="51"/>
  <c r="I59" i="51" s="1"/>
  <c r="G59" i="51"/>
  <c r="L58" i="51"/>
  <c r="H58" i="51"/>
  <c r="I58" i="51" s="1"/>
  <c r="G58" i="51"/>
  <c r="L57" i="51"/>
  <c r="H57" i="51"/>
  <c r="I57" i="51" s="1"/>
  <c r="G57" i="51"/>
  <c r="L56" i="51"/>
  <c r="H56" i="51"/>
  <c r="I56" i="51" s="1"/>
  <c r="G56" i="51"/>
  <c r="L55" i="51"/>
  <c r="H55" i="51"/>
  <c r="I55" i="51" s="1"/>
  <c r="G55" i="51"/>
  <c r="L54" i="51"/>
  <c r="H54" i="51"/>
  <c r="I54" i="51" s="1"/>
  <c r="G54" i="51"/>
  <c r="L53" i="51"/>
  <c r="H53" i="51"/>
  <c r="I53" i="51" s="1"/>
  <c r="G53" i="51"/>
  <c r="L52" i="51"/>
  <c r="H52" i="51"/>
  <c r="I52" i="51" s="1"/>
  <c r="G52" i="51"/>
  <c r="L51" i="51"/>
  <c r="H51" i="51"/>
  <c r="I51" i="51" s="1"/>
  <c r="G51" i="51"/>
  <c r="L50" i="51"/>
  <c r="H50" i="51"/>
  <c r="I50" i="51" s="1"/>
  <c r="G50" i="51"/>
  <c r="L49" i="51"/>
  <c r="H49" i="51"/>
  <c r="I49" i="51" s="1"/>
  <c r="G49" i="51"/>
  <c r="L48" i="51"/>
  <c r="H48" i="51"/>
  <c r="I48" i="51" s="1"/>
  <c r="G48" i="51"/>
  <c r="L47" i="51"/>
  <c r="H47" i="51"/>
  <c r="I47" i="51" s="1"/>
  <c r="G47" i="51"/>
  <c r="L46" i="51"/>
  <c r="H46" i="51"/>
  <c r="I46" i="51" s="1"/>
  <c r="G46" i="51"/>
  <c r="L45" i="51"/>
  <c r="H45" i="51"/>
  <c r="I45" i="51" s="1"/>
  <c r="G45" i="51"/>
  <c r="L44" i="51"/>
  <c r="H44" i="51"/>
  <c r="I44" i="51" s="1"/>
  <c r="G44" i="51"/>
  <c r="L43" i="51"/>
  <c r="H43" i="51"/>
  <c r="I43" i="51" s="1"/>
  <c r="G43" i="51"/>
  <c r="L42" i="51"/>
  <c r="H42" i="51"/>
  <c r="I42" i="51" s="1"/>
  <c r="G42" i="51"/>
  <c r="L41" i="51"/>
  <c r="H41" i="51"/>
  <c r="I41" i="51" s="1"/>
  <c r="G41" i="51"/>
  <c r="L40" i="51"/>
  <c r="H40" i="51"/>
  <c r="I40" i="51" s="1"/>
  <c r="G40" i="51"/>
  <c r="L39" i="51"/>
  <c r="H39" i="51"/>
  <c r="I39" i="51" s="1"/>
  <c r="G39" i="51"/>
  <c r="L38" i="51"/>
  <c r="H38" i="51"/>
  <c r="I38" i="51" s="1"/>
  <c r="G38" i="51"/>
  <c r="H37" i="51"/>
  <c r="I37" i="51" s="1"/>
  <c r="G37" i="51"/>
  <c r="L36" i="51"/>
  <c r="H36" i="51"/>
  <c r="I36" i="51" s="1"/>
  <c r="G36" i="51"/>
  <c r="L35" i="51"/>
  <c r="H35" i="51"/>
  <c r="I35" i="51" s="1"/>
  <c r="G35" i="51"/>
  <c r="L34" i="51"/>
  <c r="H34" i="51"/>
  <c r="I34" i="51" s="1"/>
  <c r="G34" i="51"/>
  <c r="L33" i="51"/>
  <c r="H33" i="51"/>
  <c r="I33" i="51" s="1"/>
  <c r="G33" i="51"/>
  <c r="L32" i="51"/>
  <c r="H32" i="51"/>
  <c r="I32" i="51" s="1"/>
  <c r="G32" i="51"/>
  <c r="L31" i="51"/>
  <c r="H31" i="51"/>
  <c r="I31" i="51" s="1"/>
  <c r="G31" i="51"/>
  <c r="L30" i="51"/>
  <c r="H30" i="51"/>
  <c r="I30" i="51" s="1"/>
  <c r="G30" i="51"/>
  <c r="L29" i="51"/>
  <c r="H29" i="51"/>
  <c r="I29" i="51" s="1"/>
  <c r="G29" i="51"/>
  <c r="L28" i="51"/>
  <c r="H28" i="51"/>
  <c r="I28" i="51" s="1"/>
  <c r="G28" i="51"/>
  <c r="L27" i="51"/>
  <c r="H27" i="51"/>
  <c r="I27" i="51" s="1"/>
  <c r="G27" i="51"/>
  <c r="L26" i="51"/>
  <c r="H26" i="51"/>
  <c r="I26" i="51" s="1"/>
  <c r="G26" i="51"/>
  <c r="L25" i="51"/>
  <c r="H25" i="51"/>
  <c r="I25" i="51" s="1"/>
  <c r="G25" i="51"/>
  <c r="L24" i="51"/>
  <c r="H24" i="51"/>
  <c r="I24" i="51" s="1"/>
  <c r="G24" i="51"/>
  <c r="L23" i="51"/>
  <c r="H23" i="51"/>
  <c r="I23" i="51" s="1"/>
  <c r="G23" i="51"/>
  <c r="L22" i="51"/>
  <c r="H22" i="51"/>
  <c r="I22" i="51" s="1"/>
  <c r="G22" i="51"/>
  <c r="L21" i="51"/>
  <c r="H21" i="51"/>
  <c r="I21" i="51" s="1"/>
  <c r="G21" i="51"/>
  <c r="L20" i="51"/>
  <c r="H20" i="51"/>
  <c r="I20" i="51" s="1"/>
  <c r="G20" i="51"/>
  <c r="L19" i="51"/>
  <c r="H19" i="51"/>
  <c r="I19" i="51" s="1"/>
  <c r="G19" i="51"/>
  <c r="L18" i="51"/>
  <c r="H18" i="51"/>
  <c r="I18" i="51" s="1"/>
  <c r="G18" i="51"/>
  <c r="L17" i="51"/>
  <c r="H17" i="51"/>
  <c r="I17" i="51" s="1"/>
  <c r="G17" i="51"/>
  <c r="L16" i="51"/>
  <c r="H16" i="51"/>
  <c r="I16" i="51" s="1"/>
  <c r="G16" i="51"/>
  <c r="L15" i="51"/>
  <c r="H15" i="51"/>
  <c r="I15" i="51" s="1"/>
  <c r="G15" i="51"/>
  <c r="L14" i="51"/>
  <c r="H14" i="51"/>
  <c r="I14" i="51" s="1"/>
  <c r="G14" i="51"/>
  <c r="L13" i="51"/>
  <c r="H13" i="51"/>
  <c r="I13" i="51" s="1"/>
  <c r="G13" i="51"/>
  <c r="L12" i="51"/>
  <c r="H12" i="51"/>
  <c r="I12" i="51" s="1"/>
  <c r="G12" i="51"/>
  <c r="L11" i="51"/>
  <c r="H11" i="51"/>
  <c r="I11" i="51" s="1"/>
  <c r="G11" i="51"/>
  <c r="L10" i="51"/>
  <c r="H10" i="51"/>
  <c r="I10" i="51" s="1"/>
  <c r="G10" i="51"/>
  <c r="L9" i="51"/>
  <c r="H9" i="51"/>
  <c r="I9" i="51" s="1"/>
  <c r="G9" i="51"/>
  <c r="L8" i="51"/>
  <c r="H8" i="51"/>
  <c r="I8" i="51" s="1"/>
  <c r="G8" i="51"/>
  <c r="L7" i="51"/>
  <c r="H7" i="51"/>
  <c r="I7" i="51" s="1"/>
  <c r="G7" i="51"/>
  <c r="L6" i="51"/>
  <c r="H6" i="51"/>
  <c r="G6" i="51"/>
  <c r="M278" i="50"/>
  <c r="G278" i="50"/>
  <c r="F278" i="50"/>
  <c r="B277" i="50"/>
  <c r="B273" i="51" s="1"/>
  <c r="A277" i="50"/>
  <c r="A273" i="51" s="1"/>
  <c r="B276" i="50"/>
  <c r="B272" i="51" s="1"/>
  <c r="A276" i="50"/>
  <c r="A272" i="51" s="1"/>
  <c r="B275" i="50"/>
  <c r="B271" i="51" s="1"/>
  <c r="A275" i="50"/>
  <c r="A271" i="51" s="1"/>
  <c r="B274" i="50"/>
  <c r="B270" i="51" s="1"/>
  <c r="A274" i="50"/>
  <c r="A270" i="51" s="1"/>
  <c r="B273" i="50"/>
  <c r="B269" i="51" s="1"/>
  <c r="A273" i="50"/>
  <c r="A269" i="51" s="1"/>
  <c r="B272" i="50"/>
  <c r="B268" i="51" s="1"/>
  <c r="A272" i="50"/>
  <c r="A268" i="51" s="1"/>
  <c r="B271" i="50"/>
  <c r="B267" i="51" s="1"/>
  <c r="A271" i="50"/>
  <c r="A267" i="51" s="1"/>
  <c r="B270" i="50"/>
  <c r="B266" i="51" s="1"/>
  <c r="A270" i="50"/>
  <c r="A266" i="51" s="1"/>
  <c r="B269" i="50"/>
  <c r="B265" i="51" s="1"/>
  <c r="A269" i="50"/>
  <c r="A265" i="51" s="1"/>
  <c r="B268" i="50"/>
  <c r="B264" i="51" s="1"/>
  <c r="A268" i="50"/>
  <c r="A264" i="51" s="1"/>
  <c r="B267" i="50"/>
  <c r="B263" i="51" s="1"/>
  <c r="A267" i="50"/>
  <c r="A263" i="51" s="1"/>
  <c r="B266" i="50"/>
  <c r="B262" i="51" s="1"/>
  <c r="A266" i="50"/>
  <c r="A262" i="51" s="1"/>
  <c r="B265" i="50"/>
  <c r="B261" i="51" s="1"/>
  <c r="A265" i="50"/>
  <c r="A261" i="51" s="1"/>
  <c r="B264" i="50"/>
  <c r="B260" i="51" s="1"/>
  <c r="A264" i="50"/>
  <c r="A260" i="51" s="1"/>
  <c r="B263" i="50"/>
  <c r="B259" i="51" s="1"/>
  <c r="A263" i="50"/>
  <c r="A259" i="51" s="1"/>
  <c r="B262" i="50"/>
  <c r="B258" i="51" s="1"/>
  <c r="A262" i="50"/>
  <c r="A258" i="51" s="1"/>
  <c r="B261" i="50"/>
  <c r="B257" i="51" s="1"/>
  <c r="A261" i="50"/>
  <c r="A257" i="51" s="1"/>
  <c r="B260" i="50"/>
  <c r="B256" i="51" s="1"/>
  <c r="A260" i="50"/>
  <c r="A256" i="51" s="1"/>
  <c r="B259" i="50"/>
  <c r="B255" i="51" s="1"/>
  <c r="A259" i="50"/>
  <c r="A255" i="51" s="1"/>
  <c r="B258" i="50"/>
  <c r="B254" i="51" s="1"/>
  <c r="A258" i="50"/>
  <c r="A254" i="51" s="1"/>
  <c r="B257" i="50"/>
  <c r="B253" i="51" s="1"/>
  <c r="A257" i="50"/>
  <c r="A253" i="51" s="1"/>
  <c r="B256" i="50"/>
  <c r="B252" i="51" s="1"/>
  <c r="A256" i="50"/>
  <c r="A252" i="51" s="1"/>
  <c r="B255" i="50"/>
  <c r="B251" i="51" s="1"/>
  <c r="A255" i="50"/>
  <c r="A251" i="51" s="1"/>
  <c r="B254" i="50"/>
  <c r="B250" i="51" s="1"/>
  <c r="A254" i="50"/>
  <c r="A250" i="51" s="1"/>
  <c r="B253" i="50"/>
  <c r="B249" i="51" s="1"/>
  <c r="A253" i="50"/>
  <c r="A249" i="51" s="1"/>
  <c r="B252" i="50"/>
  <c r="B248" i="51" s="1"/>
  <c r="A252" i="50"/>
  <c r="A248" i="51" s="1"/>
  <c r="B251" i="50"/>
  <c r="B247" i="51" s="1"/>
  <c r="A251" i="50"/>
  <c r="A247" i="51" s="1"/>
  <c r="B250" i="50"/>
  <c r="B246" i="51" s="1"/>
  <c r="A250" i="50"/>
  <c r="A246" i="51" s="1"/>
  <c r="B249" i="50"/>
  <c r="B245" i="51" s="1"/>
  <c r="A249" i="50"/>
  <c r="A245" i="51" s="1"/>
  <c r="B248" i="50"/>
  <c r="B244" i="51" s="1"/>
  <c r="A248" i="50"/>
  <c r="A244" i="51" s="1"/>
  <c r="B247" i="50"/>
  <c r="B243" i="51" s="1"/>
  <c r="A247" i="50"/>
  <c r="A243" i="51" s="1"/>
  <c r="B246" i="50"/>
  <c r="B242" i="51" s="1"/>
  <c r="A246" i="50"/>
  <c r="A242" i="51" s="1"/>
  <c r="B245" i="50"/>
  <c r="B241" i="51" s="1"/>
  <c r="A245" i="50"/>
  <c r="A241" i="51" s="1"/>
  <c r="B244" i="50"/>
  <c r="B240" i="51" s="1"/>
  <c r="A244" i="50"/>
  <c r="A240" i="51" s="1"/>
  <c r="B243" i="50"/>
  <c r="B239" i="51" s="1"/>
  <c r="A243" i="50"/>
  <c r="A239" i="51" s="1"/>
  <c r="B242" i="50"/>
  <c r="B238" i="51" s="1"/>
  <c r="A242" i="50"/>
  <c r="A238" i="51" s="1"/>
  <c r="B241" i="50"/>
  <c r="B237" i="51" s="1"/>
  <c r="A241" i="50"/>
  <c r="A237" i="51" s="1"/>
  <c r="B240" i="50"/>
  <c r="B236" i="51" s="1"/>
  <c r="A240" i="50"/>
  <c r="A236" i="51" s="1"/>
  <c r="B239" i="50"/>
  <c r="B235" i="51" s="1"/>
  <c r="A239" i="50"/>
  <c r="A235" i="51" s="1"/>
  <c r="B238" i="50"/>
  <c r="B234" i="51" s="1"/>
  <c r="A238" i="50"/>
  <c r="A234" i="51" s="1"/>
  <c r="B237" i="50"/>
  <c r="B233" i="51" s="1"/>
  <c r="A237" i="50"/>
  <c r="A233" i="51" s="1"/>
  <c r="B236" i="50"/>
  <c r="B232" i="51" s="1"/>
  <c r="A236" i="50"/>
  <c r="A232" i="51" s="1"/>
  <c r="B235" i="50"/>
  <c r="B231" i="51" s="1"/>
  <c r="A235" i="50"/>
  <c r="A231" i="51" s="1"/>
  <c r="B234" i="50"/>
  <c r="B230" i="51" s="1"/>
  <c r="A234" i="50"/>
  <c r="A230" i="51" s="1"/>
  <c r="B233" i="50"/>
  <c r="B229" i="51" s="1"/>
  <c r="A233" i="50"/>
  <c r="A229" i="51" s="1"/>
  <c r="B232" i="50"/>
  <c r="B228" i="51" s="1"/>
  <c r="A232" i="50"/>
  <c r="A228" i="51" s="1"/>
  <c r="B231" i="50"/>
  <c r="B227" i="51" s="1"/>
  <c r="A231" i="50"/>
  <c r="A227" i="51" s="1"/>
  <c r="B230" i="50"/>
  <c r="B226" i="51" s="1"/>
  <c r="A230" i="50"/>
  <c r="A226" i="51" s="1"/>
  <c r="B229" i="50"/>
  <c r="B225" i="51" s="1"/>
  <c r="A229" i="50"/>
  <c r="A225" i="51" s="1"/>
  <c r="B228" i="50"/>
  <c r="B224" i="51" s="1"/>
  <c r="A228" i="50"/>
  <c r="A224" i="51" s="1"/>
  <c r="B227" i="50"/>
  <c r="B223" i="51" s="1"/>
  <c r="A227" i="50"/>
  <c r="A223" i="51" s="1"/>
  <c r="B226" i="50"/>
  <c r="B222" i="51" s="1"/>
  <c r="A226" i="50"/>
  <c r="A222" i="51" s="1"/>
  <c r="B225" i="50"/>
  <c r="B221" i="51" s="1"/>
  <c r="A225" i="50"/>
  <c r="A221" i="51" s="1"/>
  <c r="K224" i="50"/>
  <c r="B224" i="50"/>
  <c r="B220" i="51" s="1"/>
  <c r="A224" i="50"/>
  <c r="A220" i="51" s="1"/>
  <c r="B223" i="50"/>
  <c r="B219" i="51" s="1"/>
  <c r="A223" i="50"/>
  <c r="A219" i="51" s="1"/>
  <c r="B222" i="50"/>
  <c r="B218" i="51" s="1"/>
  <c r="A222" i="50"/>
  <c r="A218" i="51" s="1"/>
  <c r="B221" i="50"/>
  <c r="B217" i="51" s="1"/>
  <c r="A221" i="50"/>
  <c r="A217" i="51" s="1"/>
  <c r="B220" i="50"/>
  <c r="B216" i="51" s="1"/>
  <c r="A220" i="50"/>
  <c r="A216" i="51" s="1"/>
  <c r="B219" i="50"/>
  <c r="B215" i="51" s="1"/>
  <c r="A219" i="50"/>
  <c r="A215" i="51" s="1"/>
  <c r="K218" i="50"/>
  <c r="B218" i="50"/>
  <c r="B214" i="51" s="1"/>
  <c r="A218" i="50"/>
  <c r="A214" i="51" s="1"/>
  <c r="B217" i="50"/>
  <c r="B213" i="51" s="1"/>
  <c r="A217" i="50"/>
  <c r="A213" i="51" s="1"/>
  <c r="B216" i="50"/>
  <c r="B212" i="51" s="1"/>
  <c r="A216" i="50"/>
  <c r="A212" i="51" s="1"/>
  <c r="B215" i="50"/>
  <c r="B211" i="51" s="1"/>
  <c r="A215" i="50"/>
  <c r="A211" i="51" s="1"/>
  <c r="B214" i="50"/>
  <c r="B210" i="51" s="1"/>
  <c r="A214" i="50"/>
  <c r="A210" i="51" s="1"/>
  <c r="B213" i="50"/>
  <c r="B209" i="51" s="1"/>
  <c r="A213" i="50"/>
  <c r="A209" i="51" s="1"/>
  <c r="B212" i="50"/>
  <c r="B208" i="51" s="1"/>
  <c r="A212" i="50"/>
  <c r="A208" i="51" s="1"/>
  <c r="B211" i="50"/>
  <c r="B207" i="51" s="1"/>
  <c r="A211" i="50"/>
  <c r="A207" i="51" s="1"/>
  <c r="B210" i="50"/>
  <c r="B206" i="51" s="1"/>
  <c r="A210" i="50"/>
  <c r="A206" i="51" s="1"/>
  <c r="B209" i="50"/>
  <c r="B205" i="51" s="1"/>
  <c r="A209" i="50"/>
  <c r="A205" i="51" s="1"/>
  <c r="B208" i="50"/>
  <c r="B204" i="51" s="1"/>
  <c r="A208" i="50"/>
  <c r="A204" i="51" s="1"/>
  <c r="B207" i="50"/>
  <c r="B203" i="51" s="1"/>
  <c r="A207" i="50"/>
  <c r="A203" i="51" s="1"/>
  <c r="B206" i="50"/>
  <c r="B202" i="51" s="1"/>
  <c r="A206" i="50"/>
  <c r="A202" i="51" s="1"/>
  <c r="B205" i="50"/>
  <c r="B201" i="51" s="1"/>
  <c r="A205" i="50"/>
  <c r="A201" i="51" s="1"/>
  <c r="B204" i="50"/>
  <c r="B200" i="51" s="1"/>
  <c r="A204" i="50"/>
  <c r="A200" i="51" s="1"/>
  <c r="B203" i="50"/>
  <c r="B199" i="51" s="1"/>
  <c r="A203" i="50"/>
  <c r="A199" i="51" s="1"/>
  <c r="B202" i="50"/>
  <c r="B198" i="51" s="1"/>
  <c r="A202" i="50"/>
  <c r="A198" i="51" s="1"/>
  <c r="B201" i="50"/>
  <c r="B197" i="51" s="1"/>
  <c r="A201" i="50"/>
  <c r="A197" i="51" s="1"/>
  <c r="B200" i="50"/>
  <c r="B196" i="51" s="1"/>
  <c r="A200" i="50"/>
  <c r="A196" i="51" s="1"/>
  <c r="B199" i="50"/>
  <c r="B195" i="51" s="1"/>
  <c r="A199" i="50"/>
  <c r="A195" i="51" s="1"/>
  <c r="B198" i="50"/>
  <c r="B194" i="51" s="1"/>
  <c r="A198" i="50"/>
  <c r="A194" i="51" s="1"/>
  <c r="B197" i="50"/>
  <c r="B193" i="51" s="1"/>
  <c r="A197" i="50"/>
  <c r="A193" i="51" s="1"/>
  <c r="B196" i="50"/>
  <c r="B192" i="51" s="1"/>
  <c r="A196" i="50"/>
  <c r="A192" i="51" s="1"/>
  <c r="B195" i="50"/>
  <c r="B191" i="51" s="1"/>
  <c r="A195" i="50"/>
  <c r="A191" i="51" s="1"/>
  <c r="B194" i="50"/>
  <c r="B190" i="51" s="1"/>
  <c r="A194" i="50"/>
  <c r="A190" i="51" s="1"/>
  <c r="B193" i="50"/>
  <c r="B189" i="51" s="1"/>
  <c r="A193" i="50"/>
  <c r="A189" i="51" s="1"/>
  <c r="B192" i="50"/>
  <c r="B188" i="51" s="1"/>
  <c r="A192" i="50"/>
  <c r="A188" i="51" s="1"/>
  <c r="B191" i="50"/>
  <c r="B187" i="51" s="1"/>
  <c r="A191" i="50"/>
  <c r="A187" i="51" s="1"/>
  <c r="B190" i="50"/>
  <c r="B186" i="51" s="1"/>
  <c r="A190" i="50"/>
  <c r="A186" i="51" s="1"/>
  <c r="B189" i="50"/>
  <c r="B185" i="51" s="1"/>
  <c r="A189" i="50"/>
  <c r="A185" i="51" s="1"/>
  <c r="B188" i="50"/>
  <c r="B184" i="51" s="1"/>
  <c r="A188" i="50"/>
  <c r="A184" i="51" s="1"/>
  <c r="B187" i="50"/>
  <c r="B183" i="51" s="1"/>
  <c r="A187" i="50"/>
  <c r="A183" i="51" s="1"/>
  <c r="B186" i="50"/>
  <c r="B182" i="51" s="1"/>
  <c r="A186" i="50"/>
  <c r="A182" i="51" s="1"/>
  <c r="B185" i="50"/>
  <c r="B181" i="51" s="1"/>
  <c r="A185" i="50"/>
  <c r="A181" i="51" s="1"/>
  <c r="B184" i="50"/>
  <c r="B180" i="51" s="1"/>
  <c r="A184" i="50"/>
  <c r="A180" i="51" s="1"/>
  <c r="B183" i="50"/>
  <c r="B179" i="51" s="1"/>
  <c r="A183" i="50"/>
  <c r="A179" i="51" s="1"/>
  <c r="B182" i="50"/>
  <c r="B178" i="51" s="1"/>
  <c r="A182" i="50"/>
  <c r="A178" i="51" s="1"/>
  <c r="B181" i="50"/>
  <c r="B177" i="51" s="1"/>
  <c r="A181" i="50"/>
  <c r="A177" i="51" s="1"/>
  <c r="B180" i="50"/>
  <c r="B176" i="51" s="1"/>
  <c r="A180" i="50"/>
  <c r="A176" i="51" s="1"/>
  <c r="K179" i="50"/>
  <c r="B179" i="50"/>
  <c r="B175" i="51" s="1"/>
  <c r="A179" i="50"/>
  <c r="A175" i="51" s="1"/>
  <c r="B178" i="50"/>
  <c r="B174" i="51" s="1"/>
  <c r="A178" i="50"/>
  <c r="A174" i="51" s="1"/>
  <c r="B177" i="50"/>
  <c r="B173" i="51" s="1"/>
  <c r="A177" i="50"/>
  <c r="A173" i="51" s="1"/>
  <c r="B176" i="50"/>
  <c r="B172" i="51" s="1"/>
  <c r="A176" i="50"/>
  <c r="A172" i="51" s="1"/>
  <c r="B175" i="50"/>
  <c r="B171" i="51" s="1"/>
  <c r="A175" i="50"/>
  <c r="A171" i="51" s="1"/>
  <c r="B174" i="50"/>
  <c r="B170" i="51" s="1"/>
  <c r="A174" i="50"/>
  <c r="A170" i="51" s="1"/>
  <c r="B173" i="50"/>
  <c r="B169" i="51" s="1"/>
  <c r="A173" i="50"/>
  <c r="A169" i="51" s="1"/>
  <c r="B172" i="50"/>
  <c r="B168" i="51" s="1"/>
  <c r="A172" i="50"/>
  <c r="A168" i="51" s="1"/>
  <c r="B171" i="50"/>
  <c r="B167" i="51" s="1"/>
  <c r="A171" i="50"/>
  <c r="A167" i="51" s="1"/>
  <c r="B170" i="50"/>
  <c r="B166" i="51" s="1"/>
  <c r="A170" i="50"/>
  <c r="A166" i="51" s="1"/>
  <c r="B169" i="50"/>
  <c r="B165" i="51" s="1"/>
  <c r="A169" i="50"/>
  <c r="A165" i="51" s="1"/>
  <c r="B168" i="50"/>
  <c r="B164" i="51" s="1"/>
  <c r="A168" i="50"/>
  <c r="A164" i="51" s="1"/>
  <c r="B167" i="50"/>
  <c r="B163" i="51" s="1"/>
  <c r="A167" i="50"/>
  <c r="A163" i="51" s="1"/>
  <c r="B166" i="50"/>
  <c r="B162" i="51" s="1"/>
  <c r="A166" i="50"/>
  <c r="A162" i="51" s="1"/>
  <c r="B165" i="50"/>
  <c r="B161" i="51" s="1"/>
  <c r="A165" i="50"/>
  <c r="A161" i="51" s="1"/>
  <c r="B164" i="50"/>
  <c r="B160" i="51" s="1"/>
  <c r="A164" i="50"/>
  <c r="A160" i="51" s="1"/>
  <c r="B163" i="50"/>
  <c r="B159" i="51" s="1"/>
  <c r="A163" i="50"/>
  <c r="A159" i="51" s="1"/>
  <c r="B162" i="50"/>
  <c r="B158" i="51" s="1"/>
  <c r="A162" i="50"/>
  <c r="A158" i="51" s="1"/>
  <c r="K161" i="50"/>
  <c r="B161" i="50"/>
  <c r="B157" i="51" s="1"/>
  <c r="A161" i="50"/>
  <c r="A157" i="51" s="1"/>
  <c r="B160" i="50"/>
  <c r="B156" i="51" s="1"/>
  <c r="A160" i="50"/>
  <c r="A156" i="51" s="1"/>
  <c r="B159" i="50"/>
  <c r="B155" i="51" s="1"/>
  <c r="A159" i="50"/>
  <c r="A155" i="51" s="1"/>
  <c r="B158" i="50"/>
  <c r="B154" i="51" s="1"/>
  <c r="A158" i="50"/>
  <c r="A154" i="51" s="1"/>
  <c r="B157" i="50"/>
  <c r="B153" i="51" s="1"/>
  <c r="A157" i="50"/>
  <c r="A153" i="51" s="1"/>
  <c r="B156" i="50"/>
  <c r="B152" i="51" s="1"/>
  <c r="A156" i="50"/>
  <c r="A152" i="51" s="1"/>
  <c r="B155" i="50"/>
  <c r="B151" i="51" s="1"/>
  <c r="A155" i="50"/>
  <c r="A151" i="51" s="1"/>
  <c r="B154" i="50"/>
  <c r="B150" i="51" s="1"/>
  <c r="A154" i="50"/>
  <c r="A150" i="51" s="1"/>
  <c r="B153" i="50"/>
  <c r="B149" i="51" s="1"/>
  <c r="A153" i="50"/>
  <c r="A149" i="51" s="1"/>
  <c r="B152" i="50"/>
  <c r="B148" i="51" s="1"/>
  <c r="A152" i="50"/>
  <c r="A148" i="51" s="1"/>
  <c r="B151" i="50"/>
  <c r="B147" i="51" s="1"/>
  <c r="A151" i="50"/>
  <c r="A147" i="51" s="1"/>
  <c r="B150" i="50"/>
  <c r="B146" i="51" s="1"/>
  <c r="A150" i="50"/>
  <c r="A146" i="51" s="1"/>
  <c r="B149" i="50"/>
  <c r="B145" i="51" s="1"/>
  <c r="A149" i="50"/>
  <c r="A145" i="51" s="1"/>
  <c r="B148" i="50"/>
  <c r="B144" i="51" s="1"/>
  <c r="A148" i="50"/>
  <c r="A144" i="51" s="1"/>
  <c r="B147" i="50"/>
  <c r="B143" i="51" s="1"/>
  <c r="A147" i="50"/>
  <c r="A143" i="51" s="1"/>
  <c r="B146" i="50"/>
  <c r="B142" i="51" s="1"/>
  <c r="A146" i="50"/>
  <c r="A142" i="51" s="1"/>
  <c r="B145" i="50"/>
  <c r="B141" i="51" s="1"/>
  <c r="A145" i="50"/>
  <c r="A141" i="51" s="1"/>
  <c r="K144" i="50"/>
  <c r="B144" i="50"/>
  <c r="B140" i="51" s="1"/>
  <c r="A144" i="50"/>
  <c r="A140" i="51" s="1"/>
  <c r="B143" i="50"/>
  <c r="B139" i="51" s="1"/>
  <c r="A143" i="50"/>
  <c r="A139" i="51" s="1"/>
  <c r="B142" i="50"/>
  <c r="B138" i="51" s="1"/>
  <c r="A142" i="50"/>
  <c r="A138" i="51" s="1"/>
  <c r="B141" i="50"/>
  <c r="B137" i="51" s="1"/>
  <c r="A141" i="50"/>
  <c r="A137" i="51" s="1"/>
  <c r="B140" i="50"/>
  <c r="B136" i="51" s="1"/>
  <c r="A140" i="50"/>
  <c r="A136" i="51" s="1"/>
  <c r="B139" i="50"/>
  <c r="B135" i="51" s="1"/>
  <c r="A139" i="50"/>
  <c r="A135" i="51" s="1"/>
  <c r="B138" i="50"/>
  <c r="B134" i="51" s="1"/>
  <c r="A138" i="50"/>
  <c r="A134" i="51" s="1"/>
  <c r="B137" i="50"/>
  <c r="B133" i="51" s="1"/>
  <c r="A137" i="50"/>
  <c r="A133" i="51" s="1"/>
  <c r="K136" i="50"/>
  <c r="B136" i="50"/>
  <c r="B132" i="51" s="1"/>
  <c r="A136" i="50"/>
  <c r="A132" i="51" s="1"/>
  <c r="B135" i="50"/>
  <c r="B131" i="51" s="1"/>
  <c r="A135" i="50"/>
  <c r="A131" i="51" s="1"/>
  <c r="B134" i="50"/>
  <c r="B130" i="51" s="1"/>
  <c r="A134" i="50"/>
  <c r="A130" i="51" s="1"/>
  <c r="B133" i="50"/>
  <c r="B129" i="51" s="1"/>
  <c r="A133" i="50"/>
  <c r="A129" i="51" s="1"/>
  <c r="B132" i="50"/>
  <c r="B128" i="51" s="1"/>
  <c r="A132" i="50"/>
  <c r="A128" i="51" s="1"/>
  <c r="B131" i="50"/>
  <c r="B127" i="51" s="1"/>
  <c r="A131" i="50"/>
  <c r="A127" i="51" s="1"/>
  <c r="B130" i="50"/>
  <c r="B126" i="51" s="1"/>
  <c r="A130" i="50"/>
  <c r="A126" i="51" s="1"/>
  <c r="B129" i="50"/>
  <c r="B125" i="51" s="1"/>
  <c r="A129" i="50"/>
  <c r="A125" i="51" s="1"/>
  <c r="B128" i="50"/>
  <c r="B124" i="51" s="1"/>
  <c r="A128" i="50"/>
  <c r="A124" i="51" s="1"/>
  <c r="B127" i="50"/>
  <c r="B123" i="51" s="1"/>
  <c r="A127" i="50"/>
  <c r="A123" i="51" s="1"/>
  <c r="B126" i="50"/>
  <c r="B122" i="51" s="1"/>
  <c r="A126" i="50"/>
  <c r="A122" i="51" s="1"/>
  <c r="B125" i="50"/>
  <c r="B121" i="51" s="1"/>
  <c r="A125" i="50"/>
  <c r="A121" i="51" s="1"/>
  <c r="K124" i="50"/>
  <c r="B124" i="50"/>
  <c r="B120" i="51" s="1"/>
  <c r="A124" i="50"/>
  <c r="A120" i="51" s="1"/>
  <c r="B123" i="50"/>
  <c r="B119" i="51" s="1"/>
  <c r="A123" i="50"/>
  <c r="A119" i="51" s="1"/>
  <c r="B122" i="50"/>
  <c r="B118" i="51" s="1"/>
  <c r="A122" i="50"/>
  <c r="A118" i="51" s="1"/>
  <c r="B121" i="50"/>
  <c r="B117" i="51" s="1"/>
  <c r="A121" i="50"/>
  <c r="A117" i="51" s="1"/>
  <c r="B120" i="50"/>
  <c r="B116" i="51" s="1"/>
  <c r="A120" i="50"/>
  <c r="A116" i="51" s="1"/>
  <c r="B119" i="50"/>
  <c r="B115" i="51" s="1"/>
  <c r="A119" i="50"/>
  <c r="A115" i="51" s="1"/>
  <c r="B118" i="50"/>
  <c r="B114" i="51" s="1"/>
  <c r="A118" i="50"/>
  <c r="A114" i="51" s="1"/>
  <c r="K117" i="50"/>
  <c r="B117" i="50"/>
  <c r="B113" i="51" s="1"/>
  <c r="A117" i="50"/>
  <c r="A113" i="51" s="1"/>
  <c r="B116" i="50"/>
  <c r="B112" i="51" s="1"/>
  <c r="A116" i="50"/>
  <c r="A112" i="51" s="1"/>
  <c r="B115" i="50"/>
  <c r="B111" i="51" s="1"/>
  <c r="A115" i="50"/>
  <c r="A111" i="51" s="1"/>
  <c r="B114" i="50"/>
  <c r="B110" i="51" s="1"/>
  <c r="A114" i="50"/>
  <c r="A110" i="51" s="1"/>
  <c r="B113" i="50"/>
  <c r="B109" i="51" s="1"/>
  <c r="A113" i="50"/>
  <c r="A109" i="51" s="1"/>
  <c r="B112" i="50"/>
  <c r="B108" i="51" s="1"/>
  <c r="A112" i="50"/>
  <c r="A108" i="51" s="1"/>
  <c r="B111" i="50"/>
  <c r="B107" i="51" s="1"/>
  <c r="A111" i="50"/>
  <c r="A107" i="51" s="1"/>
  <c r="B110" i="50"/>
  <c r="B106" i="51" s="1"/>
  <c r="A110" i="50"/>
  <c r="A106" i="51" s="1"/>
  <c r="B109" i="50"/>
  <c r="B105" i="51" s="1"/>
  <c r="A109" i="50"/>
  <c r="A105" i="51" s="1"/>
  <c r="B108" i="50"/>
  <c r="B104" i="51" s="1"/>
  <c r="A108" i="50"/>
  <c r="A104" i="51" s="1"/>
  <c r="B107" i="50"/>
  <c r="B103" i="51" s="1"/>
  <c r="A107" i="50"/>
  <c r="A103" i="51" s="1"/>
  <c r="B106" i="50"/>
  <c r="B102" i="51" s="1"/>
  <c r="A106" i="50"/>
  <c r="A102" i="51" s="1"/>
  <c r="B105" i="50"/>
  <c r="B101" i="51" s="1"/>
  <c r="A105" i="50"/>
  <c r="A101" i="51" s="1"/>
  <c r="B104" i="50"/>
  <c r="B100" i="51" s="1"/>
  <c r="A104" i="50"/>
  <c r="A100" i="51" s="1"/>
  <c r="B103" i="50"/>
  <c r="B99" i="51" s="1"/>
  <c r="A103" i="50"/>
  <c r="A99" i="51" s="1"/>
  <c r="B102" i="50"/>
  <c r="B98" i="51" s="1"/>
  <c r="A102" i="50"/>
  <c r="A98" i="51" s="1"/>
  <c r="B101" i="50"/>
  <c r="B97" i="51" s="1"/>
  <c r="A101" i="50"/>
  <c r="A97" i="51" s="1"/>
  <c r="B100" i="50"/>
  <c r="B96" i="51" s="1"/>
  <c r="A100" i="50"/>
  <c r="A96" i="51" s="1"/>
  <c r="B99" i="50"/>
  <c r="B95" i="51" s="1"/>
  <c r="A99" i="50"/>
  <c r="A95" i="51" s="1"/>
  <c r="B98" i="50"/>
  <c r="B94" i="51" s="1"/>
  <c r="A98" i="50"/>
  <c r="A94" i="51" s="1"/>
  <c r="K97" i="50"/>
  <c r="B97" i="50"/>
  <c r="B93" i="51" s="1"/>
  <c r="A97" i="50"/>
  <c r="A93" i="51" s="1"/>
  <c r="B96" i="50"/>
  <c r="B92" i="51" s="1"/>
  <c r="A96" i="50"/>
  <c r="A92" i="51" s="1"/>
  <c r="B95" i="50"/>
  <c r="B91" i="51" s="1"/>
  <c r="A95" i="50"/>
  <c r="A91" i="51" s="1"/>
  <c r="B94" i="50"/>
  <c r="B90" i="51" s="1"/>
  <c r="A94" i="50"/>
  <c r="A90" i="51" s="1"/>
  <c r="B93" i="50"/>
  <c r="B89" i="51" s="1"/>
  <c r="A93" i="50"/>
  <c r="A89" i="51" s="1"/>
  <c r="B92" i="50"/>
  <c r="B88" i="51" s="1"/>
  <c r="A92" i="50"/>
  <c r="A88" i="51" s="1"/>
  <c r="B91" i="50"/>
  <c r="B87" i="51" s="1"/>
  <c r="A91" i="50"/>
  <c r="A87" i="51" s="1"/>
  <c r="B90" i="50"/>
  <c r="B86" i="51" s="1"/>
  <c r="A90" i="50"/>
  <c r="A86" i="51" s="1"/>
  <c r="B89" i="50"/>
  <c r="B85" i="51" s="1"/>
  <c r="A89" i="50"/>
  <c r="A85" i="51" s="1"/>
  <c r="B88" i="50"/>
  <c r="B84" i="51" s="1"/>
  <c r="A88" i="50"/>
  <c r="A84" i="51" s="1"/>
  <c r="B87" i="50"/>
  <c r="B83" i="51" s="1"/>
  <c r="A87" i="50"/>
  <c r="A83" i="51" s="1"/>
  <c r="B86" i="50"/>
  <c r="B82" i="51" s="1"/>
  <c r="A86" i="50"/>
  <c r="A82" i="51" s="1"/>
  <c r="B85" i="50"/>
  <c r="B81" i="51" s="1"/>
  <c r="A85" i="50"/>
  <c r="A81" i="51" s="1"/>
  <c r="K84" i="50"/>
  <c r="B84" i="50"/>
  <c r="B80" i="51" s="1"/>
  <c r="A84" i="50"/>
  <c r="A80" i="51" s="1"/>
  <c r="B83" i="50"/>
  <c r="B79" i="51" s="1"/>
  <c r="A83" i="50"/>
  <c r="A79" i="51" s="1"/>
  <c r="K82" i="50"/>
  <c r="B82" i="50"/>
  <c r="B78" i="51" s="1"/>
  <c r="A82" i="50"/>
  <c r="A78" i="51" s="1"/>
  <c r="B81" i="50"/>
  <c r="B77" i="51" s="1"/>
  <c r="A81" i="50"/>
  <c r="A77" i="51" s="1"/>
  <c r="B80" i="50"/>
  <c r="B76" i="51" s="1"/>
  <c r="A80" i="50"/>
  <c r="A76" i="51" s="1"/>
  <c r="B79" i="50"/>
  <c r="B75" i="51" s="1"/>
  <c r="A79" i="50"/>
  <c r="A75" i="51" s="1"/>
  <c r="K78" i="50"/>
  <c r="B78" i="50"/>
  <c r="B74" i="51" s="1"/>
  <c r="A78" i="50"/>
  <c r="A74" i="51" s="1"/>
  <c r="B77" i="50"/>
  <c r="B73" i="51" s="1"/>
  <c r="A77" i="50"/>
  <c r="A73" i="51" s="1"/>
  <c r="B76" i="50"/>
  <c r="B72" i="51" s="1"/>
  <c r="A76" i="50"/>
  <c r="A72" i="51" s="1"/>
  <c r="B75" i="50"/>
  <c r="B71" i="51" s="1"/>
  <c r="A75" i="50"/>
  <c r="A71" i="51" s="1"/>
  <c r="B74" i="50"/>
  <c r="B70" i="51" s="1"/>
  <c r="A74" i="50"/>
  <c r="A70" i="51" s="1"/>
  <c r="B73" i="50"/>
  <c r="B69" i="51" s="1"/>
  <c r="A73" i="50"/>
  <c r="A69" i="51" s="1"/>
  <c r="B72" i="50"/>
  <c r="B68" i="51" s="1"/>
  <c r="A72" i="50"/>
  <c r="A68" i="51" s="1"/>
  <c r="B71" i="50"/>
  <c r="B67" i="51" s="1"/>
  <c r="A71" i="50"/>
  <c r="A67" i="51" s="1"/>
  <c r="B70" i="50"/>
  <c r="B66" i="51" s="1"/>
  <c r="A70" i="50"/>
  <c r="A66" i="51" s="1"/>
  <c r="B69" i="50"/>
  <c r="B65" i="51" s="1"/>
  <c r="A69" i="50"/>
  <c r="A65" i="51" s="1"/>
  <c r="B68" i="50"/>
  <c r="B64" i="51" s="1"/>
  <c r="A68" i="50"/>
  <c r="A64" i="51" s="1"/>
  <c r="B67" i="50"/>
  <c r="B63" i="51" s="1"/>
  <c r="A67" i="50"/>
  <c r="A63" i="51" s="1"/>
  <c r="B66" i="50"/>
  <c r="B62" i="51" s="1"/>
  <c r="A66" i="50"/>
  <c r="A62" i="51" s="1"/>
  <c r="B65" i="50"/>
  <c r="B61" i="51" s="1"/>
  <c r="A65" i="50"/>
  <c r="A61" i="51" s="1"/>
  <c r="B64" i="50"/>
  <c r="B60" i="51" s="1"/>
  <c r="A64" i="50"/>
  <c r="A60" i="51" s="1"/>
  <c r="B63" i="50"/>
  <c r="B59" i="51" s="1"/>
  <c r="A63" i="50"/>
  <c r="A59" i="51" s="1"/>
  <c r="B62" i="50"/>
  <c r="B58" i="51" s="1"/>
  <c r="A62" i="50"/>
  <c r="A58" i="51" s="1"/>
  <c r="B61" i="50"/>
  <c r="B57" i="51" s="1"/>
  <c r="A61" i="50"/>
  <c r="A57" i="51" s="1"/>
  <c r="B60" i="50"/>
  <c r="B56" i="51" s="1"/>
  <c r="A60" i="50"/>
  <c r="A56" i="51" s="1"/>
  <c r="B59" i="50"/>
  <c r="B55" i="51" s="1"/>
  <c r="A59" i="50"/>
  <c r="A55" i="51" s="1"/>
  <c r="B58" i="50"/>
  <c r="B54" i="51" s="1"/>
  <c r="A58" i="50"/>
  <c r="A54" i="51" s="1"/>
  <c r="B57" i="50"/>
  <c r="B53" i="51" s="1"/>
  <c r="A57" i="50"/>
  <c r="A53" i="51" s="1"/>
  <c r="B56" i="50"/>
  <c r="B52" i="51" s="1"/>
  <c r="A56" i="50"/>
  <c r="A52" i="51" s="1"/>
  <c r="B55" i="50"/>
  <c r="B51" i="51" s="1"/>
  <c r="A55" i="50"/>
  <c r="A51" i="51" s="1"/>
  <c r="B54" i="50"/>
  <c r="B50" i="51" s="1"/>
  <c r="A54" i="50"/>
  <c r="A50" i="51" s="1"/>
  <c r="B53" i="50"/>
  <c r="B49" i="51" s="1"/>
  <c r="A53" i="50"/>
  <c r="A49" i="51" s="1"/>
  <c r="K52" i="50"/>
  <c r="B52" i="50"/>
  <c r="B48" i="51" s="1"/>
  <c r="A52" i="50"/>
  <c r="A48" i="51" s="1"/>
  <c r="B51" i="50"/>
  <c r="B47" i="51" s="1"/>
  <c r="A51" i="50"/>
  <c r="A47" i="51" s="1"/>
  <c r="B50" i="50"/>
  <c r="B46" i="51" s="1"/>
  <c r="A50" i="50"/>
  <c r="A46" i="51" s="1"/>
  <c r="B49" i="50"/>
  <c r="B45" i="51" s="1"/>
  <c r="A49" i="50"/>
  <c r="A45" i="51" s="1"/>
  <c r="B48" i="50"/>
  <c r="B44" i="51" s="1"/>
  <c r="A48" i="50"/>
  <c r="A44" i="51" s="1"/>
  <c r="B47" i="50"/>
  <c r="B43" i="51" s="1"/>
  <c r="A47" i="50"/>
  <c r="A43" i="51" s="1"/>
  <c r="B46" i="50"/>
  <c r="B42" i="51" s="1"/>
  <c r="A46" i="50"/>
  <c r="A42" i="51" s="1"/>
  <c r="B45" i="50"/>
  <c r="B41" i="51" s="1"/>
  <c r="A45" i="50"/>
  <c r="A41" i="51" s="1"/>
  <c r="B44" i="50"/>
  <c r="B40" i="51" s="1"/>
  <c r="A44" i="50"/>
  <c r="A40" i="51" s="1"/>
  <c r="B43" i="50"/>
  <c r="B39" i="51" s="1"/>
  <c r="A43" i="50"/>
  <c r="A39" i="51" s="1"/>
  <c r="B42" i="50"/>
  <c r="B38" i="51" s="1"/>
  <c r="A42" i="50"/>
  <c r="A38" i="51" s="1"/>
  <c r="B41" i="50"/>
  <c r="B37" i="51" s="1"/>
  <c r="A41" i="50"/>
  <c r="A37" i="51" s="1"/>
  <c r="B40" i="50"/>
  <c r="B36" i="51" s="1"/>
  <c r="A40" i="50"/>
  <c r="A36" i="51" s="1"/>
  <c r="B39" i="50"/>
  <c r="B35" i="51" s="1"/>
  <c r="A39" i="50"/>
  <c r="A35" i="51" s="1"/>
  <c r="B38" i="50"/>
  <c r="B34" i="51" s="1"/>
  <c r="A38" i="50"/>
  <c r="A34" i="51" s="1"/>
  <c r="B37" i="50"/>
  <c r="B33" i="51" s="1"/>
  <c r="A37" i="50"/>
  <c r="A33" i="51" s="1"/>
  <c r="B36" i="50"/>
  <c r="B32" i="51" s="1"/>
  <c r="A36" i="50"/>
  <c r="A32" i="51" s="1"/>
  <c r="B35" i="50"/>
  <c r="B31" i="51" s="1"/>
  <c r="A35" i="50"/>
  <c r="A31" i="51" s="1"/>
  <c r="B34" i="50"/>
  <c r="B30" i="51" s="1"/>
  <c r="A34" i="50"/>
  <c r="A30" i="51" s="1"/>
  <c r="B33" i="50"/>
  <c r="B29" i="51" s="1"/>
  <c r="A33" i="50"/>
  <c r="A29" i="51" s="1"/>
  <c r="B32" i="50"/>
  <c r="B28" i="51" s="1"/>
  <c r="A32" i="50"/>
  <c r="A28" i="51" s="1"/>
  <c r="B31" i="50"/>
  <c r="B27" i="51" s="1"/>
  <c r="A31" i="50"/>
  <c r="A27" i="51" s="1"/>
  <c r="B30" i="50"/>
  <c r="B26" i="51" s="1"/>
  <c r="A30" i="50"/>
  <c r="A26" i="51" s="1"/>
  <c r="B29" i="50"/>
  <c r="B25" i="51" s="1"/>
  <c r="A29" i="50"/>
  <c r="A25" i="51" s="1"/>
  <c r="B28" i="50"/>
  <c r="B24" i="51" s="1"/>
  <c r="A28" i="50"/>
  <c r="A24" i="51" s="1"/>
  <c r="B27" i="50"/>
  <c r="B23" i="51" s="1"/>
  <c r="A27" i="50"/>
  <c r="A23" i="51" s="1"/>
  <c r="B26" i="50"/>
  <c r="B22" i="51" s="1"/>
  <c r="A26" i="50"/>
  <c r="A22" i="51" s="1"/>
  <c r="B25" i="50"/>
  <c r="B21" i="51" s="1"/>
  <c r="A25" i="50"/>
  <c r="A21" i="51" s="1"/>
  <c r="B24" i="50"/>
  <c r="B20" i="51" s="1"/>
  <c r="A24" i="50"/>
  <c r="A20" i="51" s="1"/>
  <c r="B23" i="50"/>
  <c r="B19" i="51" s="1"/>
  <c r="A23" i="50"/>
  <c r="A19" i="51" s="1"/>
  <c r="B22" i="50"/>
  <c r="B18" i="51" s="1"/>
  <c r="A22" i="50"/>
  <c r="A18" i="51" s="1"/>
  <c r="B21" i="50"/>
  <c r="B17" i="51" s="1"/>
  <c r="A21" i="50"/>
  <c r="A17" i="51" s="1"/>
  <c r="B20" i="50"/>
  <c r="B16" i="51" s="1"/>
  <c r="A20" i="50"/>
  <c r="A16" i="51" s="1"/>
  <c r="B19" i="50"/>
  <c r="B15" i="51" s="1"/>
  <c r="A19" i="50"/>
  <c r="A15" i="51" s="1"/>
  <c r="B18" i="50"/>
  <c r="B14" i="51" s="1"/>
  <c r="A18" i="50"/>
  <c r="A14" i="51" s="1"/>
  <c r="B17" i="50"/>
  <c r="B13" i="51" s="1"/>
  <c r="A17" i="50"/>
  <c r="A13" i="51" s="1"/>
  <c r="B16" i="50"/>
  <c r="B12" i="51" s="1"/>
  <c r="A16" i="50"/>
  <c r="A12" i="51" s="1"/>
  <c r="B15" i="50"/>
  <c r="B11" i="51" s="1"/>
  <c r="A15" i="50"/>
  <c r="A11" i="51" s="1"/>
  <c r="B14" i="50"/>
  <c r="B10" i="51" s="1"/>
  <c r="A14" i="50"/>
  <c r="A10" i="51" s="1"/>
  <c r="B13" i="50"/>
  <c r="B9" i="51" s="1"/>
  <c r="A13" i="50"/>
  <c r="A9" i="51" s="1"/>
  <c r="K12" i="50"/>
  <c r="B12" i="50"/>
  <c r="B8" i="51" s="1"/>
  <c r="A12" i="50"/>
  <c r="A8" i="51" s="1"/>
  <c r="K11" i="50"/>
  <c r="B11" i="50"/>
  <c r="B7" i="51" s="1"/>
  <c r="A11" i="50"/>
  <c r="A7" i="51" s="1"/>
  <c r="B10" i="50"/>
  <c r="B6" i="51" s="1"/>
  <c r="A10" i="50"/>
  <c r="A6" i="51" s="1"/>
  <c r="AC277" i="49"/>
  <c r="AA277" i="49"/>
  <c r="Y277" i="49"/>
  <c r="W277" i="49"/>
  <c r="U277" i="49"/>
  <c r="S277" i="49"/>
  <c r="Q277" i="49"/>
  <c r="O277" i="49"/>
  <c r="M277" i="49"/>
  <c r="K277" i="49"/>
  <c r="I277" i="49"/>
  <c r="G277" i="49"/>
  <c r="E277" i="49"/>
  <c r="C277" i="49"/>
  <c r="AB276" i="49"/>
  <c r="Z276" i="49"/>
  <c r="X276" i="49"/>
  <c r="V276" i="49"/>
  <c r="T276" i="49"/>
  <c r="R276" i="49"/>
  <c r="P276" i="49"/>
  <c r="N276" i="49"/>
  <c r="L276" i="49"/>
  <c r="J276" i="49"/>
  <c r="H276" i="49"/>
  <c r="F276" i="49"/>
  <c r="D276" i="49"/>
  <c r="AB275" i="49"/>
  <c r="Z275" i="49"/>
  <c r="X275" i="49"/>
  <c r="V275" i="49"/>
  <c r="T275" i="49"/>
  <c r="R275" i="49"/>
  <c r="P275" i="49"/>
  <c r="N275" i="49"/>
  <c r="L275" i="49"/>
  <c r="J275" i="49"/>
  <c r="H275" i="49"/>
  <c r="F275" i="49"/>
  <c r="D275" i="49"/>
  <c r="AB274" i="49"/>
  <c r="Z274" i="49"/>
  <c r="X274" i="49"/>
  <c r="V274" i="49"/>
  <c r="T274" i="49"/>
  <c r="R274" i="49"/>
  <c r="P274" i="49"/>
  <c r="N274" i="49"/>
  <c r="L274" i="49"/>
  <c r="J274" i="49"/>
  <c r="H274" i="49"/>
  <c r="F274" i="49"/>
  <c r="D274" i="49"/>
  <c r="AB273" i="49"/>
  <c r="Z273" i="49"/>
  <c r="X273" i="49"/>
  <c r="V273" i="49"/>
  <c r="T273" i="49"/>
  <c r="R273" i="49"/>
  <c r="P273" i="49"/>
  <c r="N273" i="49"/>
  <c r="L273" i="49"/>
  <c r="J273" i="49"/>
  <c r="H273" i="49"/>
  <c r="F273" i="49"/>
  <c r="D273" i="49"/>
  <c r="AB272" i="49"/>
  <c r="Z272" i="49"/>
  <c r="X272" i="49"/>
  <c r="V272" i="49"/>
  <c r="T272" i="49"/>
  <c r="R272" i="49"/>
  <c r="P272" i="49"/>
  <c r="N272" i="49"/>
  <c r="L272" i="49"/>
  <c r="J272" i="49"/>
  <c r="H272" i="49"/>
  <c r="F272" i="49"/>
  <c r="D272" i="49"/>
  <c r="AB271" i="49"/>
  <c r="Z271" i="49"/>
  <c r="X271" i="49"/>
  <c r="V271" i="49"/>
  <c r="T271" i="49"/>
  <c r="R271" i="49"/>
  <c r="P271" i="49"/>
  <c r="N271" i="49"/>
  <c r="L271" i="49"/>
  <c r="J271" i="49"/>
  <c r="H271" i="49"/>
  <c r="F271" i="49"/>
  <c r="D271" i="49"/>
  <c r="AB270" i="49"/>
  <c r="Z270" i="49"/>
  <c r="X270" i="49"/>
  <c r="V270" i="49"/>
  <c r="T270" i="49"/>
  <c r="R270" i="49"/>
  <c r="P270" i="49"/>
  <c r="N270" i="49"/>
  <c r="L270" i="49"/>
  <c r="J270" i="49"/>
  <c r="H270" i="49"/>
  <c r="F270" i="49"/>
  <c r="D270" i="49"/>
  <c r="AB269" i="49"/>
  <c r="Z269" i="49"/>
  <c r="X269" i="49"/>
  <c r="V269" i="49"/>
  <c r="T269" i="49"/>
  <c r="R269" i="49"/>
  <c r="P269" i="49"/>
  <c r="N269" i="49"/>
  <c r="L269" i="49"/>
  <c r="J269" i="49"/>
  <c r="H269" i="49"/>
  <c r="F269" i="49"/>
  <c r="D269" i="49"/>
  <c r="AB268" i="49"/>
  <c r="Z268" i="49"/>
  <c r="X268" i="49"/>
  <c r="V268" i="49"/>
  <c r="T268" i="49"/>
  <c r="R268" i="49"/>
  <c r="P268" i="49"/>
  <c r="N268" i="49"/>
  <c r="L268" i="49"/>
  <c r="J268" i="49"/>
  <c r="H268" i="49"/>
  <c r="F268" i="49"/>
  <c r="D268" i="49"/>
  <c r="AB267" i="49"/>
  <c r="Z267" i="49"/>
  <c r="X267" i="49"/>
  <c r="V267" i="49"/>
  <c r="T267" i="49"/>
  <c r="R267" i="49"/>
  <c r="P267" i="49"/>
  <c r="N267" i="49"/>
  <c r="L267" i="49"/>
  <c r="J267" i="49"/>
  <c r="H267" i="49"/>
  <c r="F267" i="49"/>
  <c r="D267" i="49"/>
  <c r="AB266" i="49"/>
  <c r="Z266" i="49"/>
  <c r="X266" i="49"/>
  <c r="V266" i="49"/>
  <c r="T266" i="49"/>
  <c r="R266" i="49"/>
  <c r="P266" i="49"/>
  <c r="N266" i="49"/>
  <c r="L266" i="49"/>
  <c r="J266" i="49"/>
  <c r="H266" i="49"/>
  <c r="F266" i="49"/>
  <c r="D266" i="49"/>
  <c r="AB265" i="49"/>
  <c r="Z265" i="49"/>
  <c r="X265" i="49"/>
  <c r="V265" i="49"/>
  <c r="T265" i="49"/>
  <c r="R265" i="49"/>
  <c r="P265" i="49"/>
  <c r="N265" i="49"/>
  <c r="L265" i="49"/>
  <c r="J265" i="49"/>
  <c r="H265" i="49"/>
  <c r="F265" i="49"/>
  <c r="D265" i="49"/>
  <c r="AB264" i="49"/>
  <c r="Z264" i="49"/>
  <c r="X264" i="49"/>
  <c r="V264" i="49"/>
  <c r="T264" i="49"/>
  <c r="R264" i="49"/>
  <c r="P264" i="49"/>
  <c r="N264" i="49"/>
  <c r="L264" i="49"/>
  <c r="J264" i="49"/>
  <c r="H264" i="49"/>
  <c r="F264" i="49"/>
  <c r="D264" i="49"/>
  <c r="AB263" i="49"/>
  <c r="Z263" i="49"/>
  <c r="X263" i="49"/>
  <c r="V263" i="49"/>
  <c r="T263" i="49"/>
  <c r="R263" i="49"/>
  <c r="P263" i="49"/>
  <c r="N263" i="49"/>
  <c r="L263" i="49"/>
  <c r="J263" i="49"/>
  <c r="H263" i="49"/>
  <c r="F263" i="49"/>
  <c r="D263" i="49"/>
  <c r="AB262" i="49"/>
  <c r="Z262" i="49"/>
  <c r="X262" i="49"/>
  <c r="V262" i="49"/>
  <c r="T262" i="49"/>
  <c r="R262" i="49"/>
  <c r="P262" i="49"/>
  <c r="N262" i="49"/>
  <c r="L262" i="49"/>
  <c r="J262" i="49"/>
  <c r="H262" i="49"/>
  <c r="F262" i="49"/>
  <c r="D262" i="49"/>
  <c r="AB261" i="49"/>
  <c r="Z261" i="49"/>
  <c r="X261" i="49"/>
  <c r="V261" i="49"/>
  <c r="T261" i="49"/>
  <c r="R261" i="49"/>
  <c r="P261" i="49"/>
  <c r="N261" i="49"/>
  <c r="L261" i="49"/>
  <c r="J261" i="49"/>
  <c r="H261" i="49"/>
  <c r="F261" i="49"/>
  <c r="D261" i="49"/>
  <c r="AB260" i="49"/>
  <c r="Z260" i="49"/>
  <c r="X260" i="49"/>
  <c r="V260" i="49"/>
  <c r="T260" i="49"/>
  <c r="R260" i="49"/>
  <c r="P260" i="49"/>
  <c r="N260" i="49"/>
  <c r="L260" i="49"/>
  <c r="J260" i="49"/>
  <c r="H260" i="49"/>
  <c r="F260" i="49"/>
  <c r="D260" i="49"/>
  <c r="AB259" i="49"/>
  <c r="Z259" i="49"/>
  <c r="X259" i="49"/>
  <c r="V259" i="49"/>
  <c r="T259" i="49"/>
  <c r="R259" i="49"/>
  <c r="P259" i="49"/>
  <c r="N259" i="49"/>
  <c r="L259" i="49"/>
  <c r="J259" i="49"/>
  <c r="H259" i="49"/>
  <c r="F259" i="49"/>
  <c r="D259" i="49"/>
  <c r="AB258" i="49"/>
  <c r="Z258" i="49"/>
  <c r="X258" i="49"/>
  <c r="V258" i="49"/>
  <c r="T258" i="49"/>
  <c r="R258" i="49"/>
  <c r="P258" i="49"/>
  <c r="N258" i="49"/>
  <c r="L258" i="49"/>
  <c r="J258" i="49"/>
  <c r="H258" i="49"/>
  <c r="F258" i="49"/>
  <c r="D258" i="49"/>
  <c r="AB257" i="49"/>
  <c r="Z257" i="49"/>
  <c r="X257" i="49"/>
  <c r="V257" i="49"/>
  <c r="T257" i="49"/>
  <c r="R257" i="49"/>
  <c r="P257" i="49"/>
  <c r="N257" i="49"/>
  <c r="L257" i="49"/>
  <c r="J257" i="49"/>
  <c r="H257" i="49"/>
  <c r="F257" i="49"/>
  <c r="D257" i="49"/>
  <c r="AB256" i="49"/>
  <c r="Z256" i="49"/>
  <c r="X256" i="49"/>
  <c r="V256" i="49"/>
  <c r="T256" i="49"/>
  <c r="R256" i="49"/>
  <c r="P256" i="49"/>
  <c r="N256" i="49"/>
  <c r="L256" i="49"/>
  <c r="J256" i="49"/>
  <c r="H256" i="49"/>
  <c r="F256" i="49"/>
  <c r="D256" i="49"/>
  <c r="AB255" i="49"/>
  <c r="Z255" i="49"/>
  <c r="X255" i="49"/>
  <c r="V255" i="49"/>
  <c r="T255" i="49"/>
  <c r="R255" i="49"/>
  <c r="P255" i="49"/>
  <c r="N255" i="49"/>
  <c r="L255" i="49"/>
  <c r="J255" i="49"/>
  <c r="H255" i="49"/>
  <c r="F255" i="49"/>
  <c r="D255" i="49"/>
  <c r="AB254" i="49"/>
  <c r="Z254" i="49"/>
  <c r="X254" i="49"/>
  <c r="V254" i="49"/>
  <c r="T254" i="49"/>
  <c r="R254" i="49"/>
  <c r="P254" i="49"/>
  <c r="N254" i="49"/>
  <c r="L254" i="49"/>
  <c r="J254" i="49"/>
  <c r="H254" i="49"/>
  <c r="F254" i="49"/>
  <c r="D254" i="49"/>
  <c r="AB253" i="49"/>
  <c r="Z253" i="49"/>
  <c r="X253" i="49"/>
  <c r="V253" i="49"/>
  <c r="T253" i="49"/>
  <c r="R253" i="49"/>
  <c r="P253" i="49"/>
  <c r="N253" i="49"/>
  <c r="L253" i="49"/>
  <c r="J253" i="49"/>
  <c r="H253" i="49"/>
  <c r="F253" i="49"/>
  <c r="D253" i="49"/>
  <c r="AB252" i="49"/>
  <c r="Z252" i="49"/>
  <c r="X252" i="49"/>
  <c r="V252" i="49"/>
  <c r="T252" i="49"/>
  <c r="R252" i="49"/>
  <c r="P252" i="49"/>
  <c r="N252" i="49"/>
  <c r="L252" i="49"/>
  <c r="J252" i="49"/>
  <c r="H252" i="49"/>
  <c r="F252" i="49"/>
  <c r="D252" i="49"/>
  <c r="AB251" i="49"/>
  <c r="Z251" i="49"/>
  <c r="X251" i="49"/>
  <c r="V251" i="49"/>
  <c r="T251" i="49"/>
  <c r="R251" i="49"/>
  <c r="P251" i="49"/>
  <c r="N251" i="49"/>
  <c r="L251" i="49"/>
  <c r="J251" i="49"/>
  <c r="H251" i="49"/>
  <c r="F251" i="49"/>
  <c r="D251" i="49"/>
  <c r="AB250" i="49"/>
  <c r="Z250" i="49"/>
  <c r="X250" i="49"/>
  <c r="V250" i="49"/>
  <c r="T250" i="49"/>
  <c r="R250" i="49"/>
  <c r="P250" i="49"/>
  <c r="N250" i="49"/>
  <c r="L250" i="49"/>
  <c r="J250" i="49"/>
  <c r="H250" i="49"/>
  <c r="F250" i="49"/>
  <c r="D250" i="49"/>
  <c r="AB249" i="49"/>
  <c r="Z249" i="49"/>
  <c r="X249" i="49"/>
  <c r="V249" i="49"/>
  <c r="T249" i="49"/>
  <c r="R249" i="49"/>
  <c r="P249" i="49"/>
  <c r="N249" i="49"/>
  <c r="L249" i="49"/>
  <c r="J249" i="49"/>
  <c r="H249" i="49"/>
  <c r="F249" i="49"/>
  <c r="D249" i="49"/>
  <c r="AB248" i="49"/>
  <c r="Z248" i="49"/>
  <c r="X248" i="49"/>
  <c r="V248" i="49"/>
  <c r="T248" i="49"/>
  <c r="R248" i="49"/>
  <c r="P248" i="49"/>
  <c r="N248" i="49"/>
  <c r="L248" i="49"/>
  <c r="J248" i="49"/>
  <c r="H248" i="49"/>
  <c r="F248" i="49"/>
  <c r="D248" i="49"/>
  <c r="AB247" i="49"/>
  <c r="Z247" i="49"/>
  <c r="X247" i="49"/>
  <c r="V247" i="49"/>
  <c r="T247" i="49"/>
  <c r="R247" i="49"/>
  <c r="P247" i="49"/>
  <c r="N247" i="49"/>
  <c r="L247" i="49"/>
  <c r="J247" i="49"/>
  <c r="H247" i="49"/>
  <c r="F247" i="49"/>
  <c r="D247" i="49"/>
  <c r="AB246" i="49"/>
  <c r="Z246" i="49"/>
  <c r="X246" i="49"/>
  <c r="V246" i="49"/>
  <c r="T246" i="49"/>
  <c r="R246" i="49"/>
  <c r="P246" i="49"/>
  <c r="N246" i="49"/>
  <c r="L246" i="49"/>
  <c r="J246" i="49"/>
  <c r="H246" i="49"/>
  <c r="F246" i="49"/>
  <c r="D246" i="49"/>
  <c r="AB245" i="49"/>
  <c r="Z245" i="49"/>
  <c r="X245" i="49"/>
  <c r="V245" i="49"/>
  <c r="T245" i="49"/>
  <c r="R245" i="49"/>
  <c r="P245" i="49"/>
  <c r="N245" i="49"/>
  <c r="L245" i="49"/>
  <c r="J245" i="49"/>
  <c r="H245" i="49"/>
  <c r="F245" i="49"/>
  <c r="D245" i="49"/>
  <c r="AB244" i="49"/>
  <c r="Z244" i="49"/>
  <c r="X244" i="49"/>
  <c r="V244" i="49"/>
  <c r="T244" i="49"/>
  <c r="R244" i="49"/>
  <c r="P244" i="49"/>
  <c r="N244" i="49"/>
  <c r="L244" i="49"/>
  <c r="J244" i="49"/>
  <c r="H244" i="49"/>
  <c r="F244" i="49"/>
  <c r="D244" i="49"/>
  <c r="AB243" i="49"/>
  <c r="Z243" i="49"/>
  <c r="X243" i="49"/>
  <c r="V243" i="49"/>
  <c r="T243" i="49"/>
  <c r="R243" i="49"/>
  <c r="P243" i="49"/>
  <c r="N243" i="49"/>
  <c r="L243" i="49"/>
  <c r="J243" i="49"/>
  <c r="H243" i="49"/>
  <c r="F243" i="49"/>
  <c r="D243" i="49"/>
  <c r="AB242" i="49"/>
  <c r="Z242" i="49"/>
  <c r="X242" i="49"/>
  <c r="V242" i="49"/>
  <c r="T242" i="49"/>
  <c r="R242" i="49"/>
  <c r="P242" i="49"/>
  <c r="N242" i="49"/>
  <c r="L242" i="49"/>
  <c r="J242" i="49"/>
  <c r="H242" i="49"/>
  <c r="F242" i="49"/>
  <c r="D242" i="49"/>
  <c r="AB241" i="49"/>
  <c r="Z241" i="49"/>
  <c r="X241" i="49"/>
  <c r="V241" i="49"/>
  <c r="T241" i="49"/>
  <c r="R241" i="49"/>
  <c r="P241" i="49"/>
  <c r="N241" i="49"/>
  <c r="L241" i="49"/>
  <c r="J241" i="49"/>
  <c r="H241" i="49"/>
  <c r="F241" i="49"/>
  <c r="D241" i="49"/>
  <c r="AB240" i="49"/>
  <c r="Z240" i="49"/>
  <c r="X240" i="49"/>
  <c r="V240" i="49"/>
  <c r="T240" i="49"/>
  <c r="R240" i="49"/>
  <c r="P240" i="49"/>
  <c r="N240" i="49"/>
  <c r="L240" i="49"/>
  <c r="J240" i="49"/>
  <c r="H240" i="49"/>
  <c r="F240" i="49"/>
  <c r="D240" i="49"/>
  <c r="AB239" i="49"/>
  <c r="Z239" i="49"/>
  <c r="X239" i="49"/>
  <c r="V239" i="49"/>
  <c r="T239" i="49"/>
  <c r="R239" i="49"/>
  <c r="P239" i="49"/>
  <c r="N239" i="49"/>
  <c r="L239" i="49"/>
  <c r="J239" i="49"/>
  <c r="H239" i="49"/>
  <c r="F239" i="49"/>
  <c r="D239" i="49"/>
  <c r="AB238" i="49"/>
  <c r="Z238" i="49"/>
  <c r="X238" i="49"/>
  <c r="V238" i="49"/>
  <c r="T238" i="49"/>
  <c r="R238" i="49"/>
  <c r="P238" i="49"/>
  <c r="N238" i="49"/>
  <c r="L238" i="49"/>
  <c r="J238" i="49"/>
  <c r="H238" i="49"/>
  <c r="F238" i="49"/>
  <c r="D238" i="49"/>
  <c r="AB237" i="49"/>
  <c r="Z237" i="49"/>
  <c r="X237" i="49"/>
  <c r="V237" i="49"/>
  <c r="T237" i="49"/>
  <c r="R237" i="49"/>
  <c r="P237" i="49"/>
  <c r="N237" i="49"/>
  <c r="L237" i="49"/>
  <c r="J237" i="49"/>
  <c r="H237" i="49"/>
  <c r="F237" i="49"/>
  <c r="D237" i="49"/>
  <c r="AB236" i="49"/>
  <c r="Z236" i="49"/>
  <c r="X236" i="49"/>
  <c r="V236" i="49"/>
  <c r="T236" i="49"/>
  <c r="R236" i="49"/>
  <c r="P236" i="49"/>
  <c r="N236" i="49"/>
  <c r="L236" i="49"/>
  <c r="J236" i="49"/>
  <c r="H236" i="49"/>
  <c r="F236" i="49"/>
  <c r="D236" i="49"/>
  <c r="AB235" i="49"/>
  <c r="Z235" i="49"/>
  <c r="X235" i="49"/>
  <c r="V235" i="49"/>
  <c r="T235" i="49"/>
  <c r="R235" i="49"/>
  <c r="P235" i="49"/>
  <c r="N235" i="49"/>
  <c r="L235" i="49"/>
  <c r="J235" i="49"/>
  <c r="H235" i="49"/>
  <c r="F235" i="49"/>
  <c r="D235" i="49"/>
  <c r="AB234" i="49"/>
  <c r="Z234" i="49"/>
  <c r="X234" i="49"/>
  <c r="V234" i="49"/>
  <c r="T234" i="49"/>
  <c r="R234" i="49"/>
  <c r="P234" i="49"/>
  <c r="N234" i="49"/>
  <c r="L234" i="49"/>
  <c r="J234" i="49"/>
  <c r="H234" i="49"/>
  <c r="F234" i="49"/>
  <c r="D234" i="49"/>
  <c r="AB233" i="49"/>
  <c r="Z233" i="49"/>
  <c r="X233" i="49"/>
  <c r="V233" i="49"/>
  <c r="T233" i="49"/>
  <c r="R233" i="49"/>
  <c r="P233" i="49"/>
  <c r="N233" i="49"/>
  <c r="L233" i="49"/>
  <c r="J233" i="49"/>
  <c r="H233" i="49"/>
  <c r="F233" i="49"/>
  <c r="D233" i="49"/>
  <c r="AB232" i="49"/>
  <c r="Z232" i="49"/>
  <c r="X232" i="49"/>
  <c r="V232" i="49"/>
  <c r="T232" i="49"/>
  <c r="R232" i="49"/>
  <c r="P232" i="49"/>
  <c r="N232" i="49"/>
  <c r="L232" i="49"/>
  <c r="J232" i="49"/>
  <c r="H232" i="49"/>
  <c r="F232" i="49"/>
  <c r="D232" i="49"/>
  <c r="AB231" i="49"/>
  <c r="Z231" i="49"/>
  <c r="X231" i="49"/>
  <c r="V231" i="49"/>
  <c r="T231" i="49"/>
  <c r="R231" i="49"/>
  <c r="P231" i="49"/>
  <c r="N231" i="49"/>
  <c r="L231" i="49"/>
  <c r="J231" i="49"/>
  <c r="H231" i="49"/>
  <c r="F231" i="49"/>
  <c r="D231" i="49"/>
  <c r="AB230" i="49"/>
  <c r="Z230" i="49"/>
  <c r="X230" i="49"/>
  <c r="V230" i="49"/>
  <c r="T230" i="49"/>
  <c r="R230" i="49"/>
  <c r="P230" i="49"/>
  <c r="N230" i="49"/>
  <c r="L230" i="49"/>
  <c r="J230" i="49"/>
  <c r="H230" i="49"/>
  <c r="F230" i="49"/>
  <c r="D230" i="49"/>
  <c r="AB229" i="49"/>
  <c r="Z229" i="49"/>
  <c r="X229" i="49"/>
  <c r="V229" i="49"/>
  <c r="T229" i="49"/>
  <c r="R229" i="49"/>
  <c r="P229" i="49"/>
  <c r="N229" i="49"/>
  <c r="L229" i="49"/>
  <c r="J229" i="49"/>
  <c r="H229" i="49"/>
  <c r="F229" i="49"/>
  <c r="D229" i="49"/>
  <c r="AB228" i="49"/>
  <c r="Z228" i="49"/>
  <c r="X228" i="49"/>
  <c r="V228" i="49"/>
  <c r="T228" i="49"/>
  <c r="R228" i="49"/>
  <c r="P228" i="49"/>
  <c r="N228" i="49"/>
  <c r="L228" i="49"/>
  <c r="J228" i="49"/>
  <c r="H228" i="49"/>
  <c r="F228" i="49"/>
  <c r="D228" i="49"/>
  <c r="AB227" i="49"/>
  <c r="Z227" i="49"/>
  <c r="X227" i="49"/>
  <c r="V227" i="49"/>
  <c r="T227" i="49"/>
  <c r="R227" i="49"/>
  <c r="P227" i="49"/>
  <c r="N227" i="49"/>
  <c r="L227" i="49"/>
  <c r="J227" i="49"/>
  <c r="H227" i="49"/>
  <c r="F227" i="49"/>
  <c r="D227" i="49"/>
  <c r="AB226" i="49"/>
  <c r="Z226" i="49"/>
  <c r="X226" i="49"/>
  <c r="V226" i="49"/>
  <c r="T226" i="49"/>
  <c r="R226" i="49"/>
  <c r="P226" i="49"/>
  <c r="N226" i="49"/>
  <c r="L226" i="49"/>
  <c r="J226" i="49"/>
  <c r="H226" i="49"/>
  <c r="F226" i="49"/>
  <c r="D226" i="49"/>
  <c r="AB225" i="49"/>
  <c r="Z225" i="49"/>
  <c r="X225" i="49"/>
  <c r="V225" i="49"/>
  <c r="T225" i="49"/>
  <c r="R225" i="49"/>
  <c r="P225" i="49"/>
  <c r="N225" i="49"/>
  <c r="L225" i="49"/>
  <c r="J225" i="49"/>
  <c r="H225" i="49"/>
  <c r="F225" i="49"/>
  <c r="D225" i="49"/>
  <c r="AB224" i="49"/>
  <c r="Z224" i="49"/>
  <c r="X224" i="49"/>
  <c r="V224" i="49"/>
  <c r="T224" i="49"/>
  <c r="R224" i="49"/>
  <c r="P224" i="49"/>
  <c r="N224" i="49"/>
  <c r="L224" i="49"/>
  <c r="J224" i="49"/>
  <c r="H224" i="49"/>
  <c r="F224" i="49"/>
  <c r="D224" i="49"/>
  <c r="AB223" i="49"/>
  <c r="Z223" i="49"/>
  <c r="X223" i="49"/>
  <c r="V223" i="49"/>
  <c r="T223" i="49"/>
  <c r="R223" i="49"/>
  <c r="P223" i="49"/>
  <c r="N223" i="49"/>
  <c r="L223" i="49"/>
  <c r="J223" i="49"/>
  <c r="H223" i="49"/>
  <c r="F223" i="49"/>
  <c r="D223" i="49"/>
  <c r="AB222" i="49"/>
  <c r="Z222" i="49"/>
  <c r="X222" i="49"/>
  <c r="V222" i="49"/>
  <c r="T222" i="49"/>
  <c r="R222" i="49"/>
  <c r="P222" i="49"/>
  <c r="N222" i="49"/>
  <c r="L222" i="49"/>
  <c r="J222" i="49"/>
  <c r="H222" i="49"/>
  <c r="F222" i="49"/>
  <c r="D222" i="49"/>
  <c r="AB221" i="49"/>
  <c r="Z221" i="49"/>
  <c r="X221" i="49"/>
  <c r="V221" i="49"/>
  <c r="T221" i="49"/>
  <c r="R221" i="49"/>
  <c r="P221" i="49"/>
  <c r="N221" i="49"/>
  <c r="L221" i="49"/>
  <c r="J221" i="49"/>
  <c r="H221" i="49"/>
  <c r="F221" i="49"/>
  <c r="D221" i="49"/>
  <c r="AB220" i="49"/>
  <c r="Z220" i="49"/>
  <c r="X220" i="49"/>
  <c r="V220" i="49"/>
  <c r="T220" i="49"/>
  <c r="R220" i="49"/>
  <c r="P220" i="49"/>
  <c r="N220" i="49"/>
  <c r="L220" i="49"/>
  <c r="J220" i="49"/>
  <c r="H220" i="49"/>
  <c r="F220" i="49"/>
  <c r="D220" i="49"/>
  <c r="AB219" i="49"/>
  <c r="Z219" i="49"/>
  <c r="X219" i="49"/>
  <c r="V219" i="49"/>
  <c r="T219" i="49"/>
  <c r="R219" i="49"/>
  <c r="P219" i="49"/>
  <c r="N219" i="49"/>
  <c r="L219" i="49"/>
  <c r="J219" i="49"/>
  <c r="H219" i="49"/>
  <c r="F219" i="49"/>
  <c r="D219" i="49"/>
  <c r="AB218" i="49"/>
  <c r="Z218" i="49"/>
  <c r="X218" i="49"/>
  <c r="V218" i="49"/>
  <c r="T218" i="49"/>
  <c r="R218" i="49"/>
  <c r="P218" i="49"/>
  <c r="N218" i="49"/>
  <c r="L218" i="49"/>
  <c r="J218" i="49"/>
  <c r="H218" i="49"/>
  <c r="F218" i="49"/>
  <c r="D218" i="49"/>
  <c r="AB217" i="49"/>
  <c r="Z217" i="49"/>
  <c r="X217" i="49"/>
  <c r="V217" i="49"/>
  <c r="T217" i="49"/>
  <c r="R217" i="49"/>
  <c r="P217" i="49"/>
  <c r="N217" i="49"/>
  <c r="L217" i="49"/>
  <c r="J217" i="49"/>
  <c r="H217" i="49"/>
  <c r="F217" i="49"/>
  <c r="D217" i="49"/>
  <c r="AB216" i="49"/>
  <c r="Z216" i="49"/>
  <c r="X216" i="49"/>
  <c r="V216" i="49"/>
  <c r="T216" i="49"/>
  <c r="R216" i="49"/>
  <c r="P216" i="49"/>
  <c r="N216" i="49"/>
  <c r="L216" i="49"/>
  <c r="J216" i="49"/>
  <c r="H216" i="49"/>
  <c r="F216" i="49"/>
  <c r="D216" i="49"/>
  <c r="AB215" i="49"/>
  <c r="Z215" i="49"/>
  <c r="X215" i="49"/>
  <c r="V215" i="49"/>
  <c r="T215" i="49"/>
  <c r="R215" i="49"/>
  <c r="P215" i="49"/>
  <c r="N215" i="49"/>
  <c r="L215" i="49"/>
  <c r="J215" i="49"/>
  <c r="H215" i="49"/>
  <c r="F215" i="49"/>
  <c r="D215" i="49"/>
  <c r="AB214" i="49"/>
  <c r="Z214" i="49"/>
  <c r="X214" i="49"/>
  <c r="V214" i="49"/>
  <c r="T214" i="49"/>
  <c r="R214" i="49"/>
  <c r="P214" i="49"/>
  <c r="N214" i="49"/>
  <c r="L214" i="49"/>
  <c r="J214" i="49"/>
  <c r="H214" i="49"/>
  <c r="F214" i="49"/>
  <c r="D214" i="49"/>
  <c r="AB213" i="49"/>
  <c r="Z213" i="49"/>
  <c r="X213" i="49"/>
  <c r="V213" i="49"/>
  <c r="T213" i="49"/>
  <c r="R213" i="49"/>
  <c r="P213" i="49"/>
  <c r="N213" i="49"/>
  <c r="L213" i="49"/>
  <c r="J213" i="49"/>
  <c r="H213" i="49"/>
  <c r="F213" i="49"/>
  <c r="D213" i="49"/>
  <c r="AB212" i="49"/>
  <c r="Z212" i="49"/>
  <c r="X212" i="49"/>
  <c r="V212" i="49"/>
  <c r="T212" i="49"/>
  <c r="R212" i="49"/>
  <c r="P212" i="49"/>
  <c r="N212" i="49"/>
  <c r="L212" i="49"/>
  <c r="J212" i="49"/>
  <c r="H212" i="49"/>
  <c r="F212" i="49"/>
  <c r="D212" i="49"/>
  <c r="AB211" i="49"/>
  <c r="Z211" i="49"/>
  <c r="X211" i="49"/>
  <c r="V211" i="49"/>
  <c r="T211" i="49"/>
  <c r="R211" i="49"/>
  <c r="P211" i="49"/>
  <c r="N211" i="49"/>
  <c r="L211" i="49"/>
  <c r="J211" i="49"/>
  <c r="H211" i="49"/>
  <c r="F211" i="49"/>
  <c r="D211" i="49"/>
  <c r="AB210" i="49"/>
  <c r="Z210" i="49"/>
  <c r="X210" i="49"/>
  <c r="V210" i="49"/>
  <c r="T210" i="49"/>
  <c r="R210" i="49"/>
  <c r="P210" i="49"/>
  <c r="N210" i="49"/>
  <c r="L210" i="49"/>
  <c r="J210" i="49"/>
  <c r="H210" i="49"/>
  <c r="F210" i="49"/>
  <c r="D210" i="49"/>
  <c r="AB209" i="49"/>
  <c r="Z209" i="49"/>
  <c r="X209" i="49"/>
  <c r="V209" i="49"/>
  <c r="T209" i="49"/>
  <c r="R209" i="49"/>
  <c r="P209" i="49"/>
  <c r="N209" i="49"/>
  <c r="L209" i="49"/>
  <c r="J209" i="49"/>
  <c r="H209" i="49"/>
  <c r="F209" i="49"/>
  <c r="D209" i="49"/>
  <c r="AB208" i="49"/>
  <c r="Z208" i="49"/>
  <c r="X208" i="49"/>
  <c r="V208" i="49"/>
  <c r="T208" i="49"/>
  <c r="R208" i="49"/>
  <c r="P208" i="49"/>
  <c r="N208" i="49"/>
  <c r="L208" i="49"/>
  <c r="J208" i="49"/>
  <c r="H208" i="49"/>
  <c r="F208" i="49"/>
  <c r="D208" i="49"/>
  <c r="AB207" i="49"/>
  <c r="Z207" i="49"/>
  <c r="X207" i="49"/>
  <c r="V207" i="49"/>
  <c r="T207" i="49"/>
  <c r="R207" i="49"/>
  <c r="P207" i="49"/>
  <c r="N207" i="49"/>
  <c r="L207" i="49"/>
  <c r="J207" i="49"/>
  <c r="H207" i="49"/>
  <c r="F207" i="49"/>
  <c r="D207" i="49"/>
  <c r="AB206" i="49"/>
  <c r="Z206" i="49"/>
  <c r="X206" i="49"/>
  <c r="V206" i="49"/>
  <c r="T206" i="49"/>
  <c r="R206" i="49"/>
  <c r="P206" i="49"/>
  <c r="N206" i="49"/>
  <c r="L206" i="49"/>
  <c r="J206" i="49"/>
  <c r="H206" i="49"/>
  <c r="F206" i="49"/>
  <c r="D206" i="49"/>
  <c r="AB205" i="49"/>
  <c r="Z205" i="49"/>
  <c r="X205" i="49"/>
  <c r="V205" i="49"/>
  <c r="T205" i="49"/>
  <c r="R205" i="49"/>
  <c r="P205" i="49"/>
  <c r="N205" i="49"/>
  <c r="L205" i="49"/>
  <c r="J205" i="49"/>
  <c r="H205" i="49"/>
  <c r="F205" i="49"/>
  <c r="D205" i="49"/>
  <c r="AB204" i="49"/>
  <c r="Z204" i="49"/>
  <c r="X204" i="49"/>
  <c r="V204" i="49"/>
  <c r="T204" i="49"/>
  <c r="R204" i="49"/>
  <c r="P204" i="49"/>
  <c r="N204" i="49"/>
  <c r="L204" i="49"/>
  <c r="J204" i="49"/>
  <c r="H204" i="49"/>
  <c r="F204" i="49"/>
  <c r="D204" i="49"/>
  <c r="AB203" i="49"/>
  <c r="Z203" i="49"/>
  <c r="X203" i="49"/>
  <c r="V203" i="49"/>
  <c r="T203" i="49"/>
  <c r="R203" i="49"/>
  <c r="P203" i="49"/>
  <c r="N203" i="49"/>
  <c r="L203" i="49"/>
  <c r="J203" i="49"/>
  <c r="H203" i="49"/>
  <c r="F203" i="49"/>
  <c r="D203" i="49"/>
  <c r="AB202" i="49"/>
  <c r="Z202" i="49"/>
  <c r="X202" i="49"/>
  <c r="V202" i="49"/>
  <c r="T202" i="49"/>
  <c r="R202" i="49"/>
  <c r="P202" i="49"/>
  <c r="N202" i="49"/>
  <c r="L202" i="49"/>
  <c r="J202" i="49"/>
  <c r="H202" i="49"/>
  <c r="F202" i="49"/>
  <c r="D202" i="49"/>
  <c r="AB201" i="49"/>
  <c r="Z201" i="49"/>
  <c r="X201" i="49"/>
  <c r="V201" i="49"/>
  <c r="T201" i="49"/>
  <c r="R201" i="49"/>
  <c r="P201" i="49"/>
  <c r="N201" i="49"/>
  <c r="L201" i="49"/>
  <c r="J201" i="49"/>
  <c r="H201" i="49"/>
  <c r="F201" i="49"/>
  <c r="D201" i="49"/>
  <c r="AB200" i="49"/>
  <c r="Z200" i="49"/>
  <c r="X200" i="49"/>
  <c r="V200" i="49"/>
  <c r="T200" i="49"/>
  <c r="R200" i="49"/>
  <c r="P200" i="49"/>
  <c r="N200" i="49"/>
  <c r="L200" i="49"/>
  <c r="J200" i="49"/>
  <c r="H200" i="49"/>
  <c r="F200" i="49"/>
  <c r="D200" i="49"/>
  <c r="AB199" i="49"/>
  <c r="Z199" i="49"/>
  <c r="X199" i="49"/>
  <c r="V199" i="49"/>
  <c r="T199" i="49"/>
  <c r="R199" i="49"/>
  <c r="P199" i="49"/>
  <c r="N199" i="49"/>
  <c r="L199" i="49"/>
  <c r="J199" i="49"/>
  <c r="H199" i="49"/>
  <c r="F199" i="49"/>
  <c r="D199" i="49"/>
  <c r="AB198" i="49"/>
  <c r="Z198" i="49"/>
  <c r="X198" i="49"/>
  <c r="V198" i="49"/>
  <c r="T198" i="49"/>
  <c r="R198" i="49"/>
  <c r="P198" i="49"/>
  <c r="N198" i="49"/>
  <c r="L198" i="49"/>
  <c r="J198" i="49"/>
  <c r="H198" i="49"/>
  <c r="F198" i="49"/>
  <c r="D198" i="49"/>
  <c r="AB197" i="49"/>
  <c r="Z197" i="49"/>
  <c r="X197" i="49"/>
  <c r="V197" i="49"/>
  <c r="T197" i="49"/>
  <c r="R197" i="49"/>
  <c r="P197" i="49"/>
  <c r="N197" i="49"/>
  <c r="L197" i="49"/>
  <c r="J197" i="49"/>
  <c r="H197" i="49"/>
  <c r="F197" i="49"/>
  <c r="D197" i="49"/>
  <c r="AB196" i="49"/>
  <c r="Z196" i="49"/>
  <c r="X196" i="49"/>
  <c r="V196" i="49"/>
  <c r="T196" i="49"/>
  <c r="R196" i="49"/>
  <c r="P196" i="49"/>
  <c r="N196" i="49"/>
  <c r="L196" i="49"/>
  <c r="J196" i="49"/>
  <c r="H196" i="49"/>
  <c r="F196" i="49"/>
  <c r="D196" i="49"/>
  <c r="AB195" i="49"/>
  <c r="Z195" i="49"/>
  <c r="X195" i="49"/>
  <c r="V195" i="49"/>
  <c r="T195" i="49"/>
  <c r="R195" i="49"/>
  <c r="P195" i="49"/>
  <c r="N195" i="49"/>
  <c r="L195" i="49"/>
  <c r="J195" i="49"/>
  <c r="H195" i="49"/>
  <c r="F195" i="49"/>
  <c r="D195" i="49"/>
  <c r="AB194" i="49"/>
  <c r="Z194" i="49"/>
  <c r="X194" i="49"/>
  <c r="V194" i="49"/>
  <c r="T194" i="49"/>
  <c r="R194" i="49"/>
  <c r="P194" i="49"/>
  <c r="N194" i="49"/>
  <c r="L194" i="49"/>
  <c r="J194" i="49"/>
  <c r="H194" i="49"/>
  <c r="F194" i="49"/>
  <c r="D194" i="49"/>
  <c r="AB193" i="49"/>
  <c r="Z193" i="49"/>
  <c r="X193" i="49"/>
  <c r="V193" i="49"/>
  <c r="T193" i="49"/>
  <c r="R193" i="49"/>
  <c r="P193" i="49"/>
  <c r="N193" i="49"/>
  <c r="L193" i="49"/>
  <c r="J193" i="49"/>
  <c r="H193" i="49"/>
  <c r="F193" i="49"/>
  <c r="D193" i="49"/>
  <c r="AB192" i="49"/>
  <c r="Z192" i="49"/>
  <c r="X192" i="49"/>
  <c r="V192" i="49"/>
  <c r="T192" i="49"/>
  <c r="R192" i="49"/>
  <c r="P192" i="49"/>
  <c r="N192" i="49"/>
  <c r="L192" i="49"/>
  <c r="J192" i="49"/>
  <c r="H192" i="49"/>
  <c r="F192" i="49"/>
  <c r="D192" i="49"/>
  <c r="AB191" i="49"/>
  <c r="Z191" i="49"/>
  <c r="X191" i="49"/>
  <c r="V191" i="49"/>
  <c r="T191" i="49"/>
  <c r="R191" i="49"/>
  <c r="P191" i="49"/>
  <c r="N191" i="49"/>
  <c r="L191" i="49"/>
  <c r="J191" i="49"/>
  <c r="H191" i="49"/>
  <c r="F191" i="49"/>
  <c r="D191" i="49"/>
  <c r="AB190" i="49"/>
  <c r="Z190" i="49"/>
  <c r="X190" i="49"/>
  <c r="V190" i="49"/>
  <c r="T190" i="49"/>
  <c r="R190" i="49"/>
  <c r="P190" i="49"/>
  <c r="N190" i="49"/>
  <c r="L190" i="49"/>
  <c r="J190" i="49"/>
  <c r="H190" i="49"/>
  <c r="F190" i="49"/>
  <c r="D190" i="49"/>
  <c r="AB189" i="49"/>
  <c r="Z189" i="49"/>
  <c r="X189" i="49"/>
  <c r="V189" i="49"/>
  <c r="T189" i="49"/>
  <c r="R189" i="49"/>
  <c r="P189" i="49"/>
  <c r="N189" i="49"/>
  <c r="L189" i="49"/>
  <c r="J189" i="49"/>
  <c r="H189" i="49"/>
  <c r="F189" i="49"/>
  <c r="D189" i="49"/>
  <c r="AB188" i="49"/>
  <c r="Z188" i="49"/>
  <c r="X188" i="49"/>
  <c r="V188" i="49"/>
  <c r="T188" i="49"/>
  <c r="R188" i="49"/>
  <c r="P188" i="49"/>
  <c r="N188" i="49"/>
  <c r="L188" i="49"/>
  <c r="J188" i="49"/>
  <c r="H188" i="49"/>
  <c r="F188" i="49"/>
  <c r="D188" i="49"/>
  <c r="AB187" i="49"/>
  <c r="Z187" i="49"/>
  <c r="X187" i="49"/>
  <c r="V187" i="49"/>
  <c r="T187" i="49"/>
  <c r="R187" i="49"/>
  <c r="P187" i="49"/>
  <c r="N187" i="49"/>
  <c r="L187" i="49"/>
  <c r="J187" i="49"/>
  <c r="H187" i="49"/>
  <c r="F187" i="49"/>
  <c r="D187" i="49"/>
  <c r="AB186" i="49"/>
  <c r="Z186" i="49"/>
  <c r="X186" i="49"/>
  <c r="V186" i="49"/>
  <c r="T186" i="49"/>
  <c r="R186" i="49"/>
  <c r="P186" i="49"/>
  <c r="N186" i="49"/>
  <c r="L186" i="49"/>
  <c r="J186" i="49"/>
  <c r="H186" i="49"/>
  <c r="F186" i="49"/>
  <c r="D186" i="49"/>
  <c r="AB185" i="49"/>
  <c r="Z185" i="49"/>
  <c r="X185" i="49"/>
  <c r="V185" i="49"/>
  <c r="T185" i="49"/>
  <c r="R185" i="49"/>
  <c r="P185" i="49"/>
  <c r="N185" i="49"/>
  <c r="L185" i="49"/>
  <c r="J185" i="49"/>
  <c r="H185" i="49"/>
  <c r="F185" i="49"/>
  <c r="D185" i="49"/>
  <c r="AB184" i="49"/>
  <c r="Z184" i="49"/>
  <c r="X184" i="49"/>
  <c r="V184" i="49"/>
  <c r="T184" i="49"/>
  <c r="R184" i="49"/>
  <c r="P184" i="49"/>
  <c r="N184" i="49"/>
  <c r="L184" i="49"/>
  <c r="J184" i="49"/>
  <c r="H184" i="49"/>
  <c r="F184" i="49"/>
  <c r="D184" i="49"/>
  <c r="AB183" i="49"/>
  <c r="Z183" i="49"/>
  <c r="X183" i="49"/>
  <c r="V183" i="49"/>
  <c r="T183" i="49"/>
  <c r="R183" i="49"/>
  <c r="P183" i="49"/>
  <c r="N183" i="49"/>
  <c r="L183" i="49"/>
  <c r="J183" i="49"/>
  <c r="H183" i="49"/>
  <c r="F183" i="49"/>
  <c r="D183" i="49"/>
  <c r="AB182" i="49"/>
  <c r="Z182" i="49"/>
  <c r="X182" i="49"/>
  <c r="V182" i="49"/>
  <c r="T182" i="49"/>
  <c r="R182" i="49"/>
  <c r="P182" i="49"/>
  <c r="N182" i="49"/>
  <c r="L182" i="49"/>
  <c r="J182" i="49"/>
  <c r="H182" i="49"/>
  <c r="F182" i="49"/>
  <c r="D182" i="49"/>
  <c r="AB181" i="49"/>
  <c r="Z181" i="49"/>
  <c r="X181" i="49"/>
  <c r="V181" i="49"/>
  <c r="T181" i="49"/>
  <c r="R181" i="49"/>
  <c r="P181" i="49"/>
  <c r="N181" i="49"/>
  <c r="L181" i="49"/>
  <c r="J181" i="49"/>
  <c r="H181" i="49"/>
  <c r="F181" i="49"/>
  <c r="D181" i="49"/>
  <c r="AB180" i="49"/>
  <c r="Z180" i="49"/>
  <c r="X180" i="49"/>
  <c r="V180" i="49"/>
  <c r="T180" i="49"/>
  <c r="R180" i="49"/>
  <c r="P180" i="49"/>
  <c r="N180" i="49"/>
  <c r="L180" i="49"/>
  <c r="J180" i="49"/>
  <c r="H180" i="49"/>
  <c r="F180" i="49"/>
  <c r="D180" i="49"/>
  <c r="AB179" i="49"/>
  <c r="Z179" i="49"/>
  <c r="X179" i="49"/>
  <c r="V179" i="49"/>
  <c r="T179" i="49"/>
  <c r="R179" i="49"/>
  <c r="P179" i="49"/>
  <c r="N179" i="49"/>
  <c r="L179" i="49"/>
  <c r="J179" i="49"/>
  <c r="H179" i="49"/>
  <c r="F179" i="49"/>
  <c r="D179" i="49"/>
  <c r="AB178" i="49"/>
  <c r="Z178" i="49"/>
  <c r="X178" i="49"/>
  <c r="V178" i="49"/>
  <c r="T178" i="49"/>
  <c r="R178" i="49"/>
  <c r="P178" i="49"/>
  <c r="N178" i="49"/>
  <c r="L178" i="49"/>
  <c r="J178" i="49"/>
  <c r="H178" i="49"/>
  <c r="F178" i="49"/>
  <c r="D178" i="49"/>
  <c r="AB177" i="49"/>
  <c r="Z177" i="49"/>
  <c r="X177" i="49"/>
  <c r="V177" i="49"/>
  <c r="T177" i="49"/>
  <c r="R177" i="49"/>
  <c r="P177" i="49"/>
  <c r="N177" i="49"/>
  <c r="L177" i="49"/>
  <c r="J177" i="49"/>
  <c r="H177" i="49"/>
  <c r="F177" i="49"/>
  <c r="D177" i="49"/>
  <c r="AB176" i="49"/>
  <c r="Z176" i="49"/>
  <c r="X176" i="49"/>
  <c r="V176" i="49"/>
  <c r="T176" i="49"/>
  <c r="R176" i="49"/>
  <c r="P176" i="49"/>
  <c r="N176" i="49"/>
  <c r="L176" i="49"/>
  <c r="J176" i="49"/>
  <c r="H176" i="49"/>
  <c r="F176" i="49"/>
  <c r="D176" i="49"/>
  <c r="AB175" i="49"/>
  <c r="Z175" i="49"/>
  <c r="X175" i="49"/>
  <c r="V175" i="49"/>
  <c r="T175" i="49"/>
  <c r="R175" i="49"/>
  <c r="P175" i="49"/>
  <c r="N175" i="49"/>
  <c r="L175" i="49"/>
  <c r="J175" i="49"/>
  <c r="H175" i="49"/>
  <c r="F175" i="49"/>
  <c r="D175" i="49"/>
  <c r="AB174" i="49"/>
  <c r="Z174" i="49"/>
  <c r="X174" i="49"/>
  <c r="V174" i="49"/>
  <c r="T174" i="49"/>
  <c r="R174" i="49"/>
  <c r="P174" i="49"/>
  <c r="N174" i="49"/>
  <c r="L174" i="49"/>
  <c r="J174" i="49"/>
  <c r="H174" i="49"/>
  <c r="F174" i="49"/>
  <c r="D174" i="49"/>
  <c r="AB173" i="49"/>
  <c r="Z173" i="49"/>
  <c r="X173" i="49"/>
  <c r="V173" i="49"/>
  <c r="T173" i="49"/>
  <c r="R173" i="49"/>
  <c r="P173" i="49"/>
  <c r="N173" i="49"/>
  <c r="L173" i="49"/>
  <c r="J173" i="49"/>
  <c r="H173" i="49"/>
  <c r="F173" i="49"/>
  <c r="D173" i="49"/>
  <c r="AB172" i="49"/>
  <c r="Z172" i="49"/>
  <c r="X172" i="49"/>
  <c r="V172" i="49"/>
  <c r="T172" i="49"/>
  <c r="R172" i="49"/>
  <c r="P172" i="49"/>
  <c r="N172" i="49"/>
  <c r="L172" i="49"/>
  <c r="J172" i="49"/>
  <c r="H172" i="49"/>
  <c r="F172" i="49"/>
  <c r="D172" i="49"/>
  <c r="AB171" i="49"/>
  <c r="Z171" i="49"/>
  <c r="X171" i="49"/>
  <c r="V171" i="49"/>
  <c r="T171" i="49"/>
  <c r="R171" i="49"/>
  <c r="P171" i="49"/>
  <c r="N171" i="49"/>
  <c r="L171" i="49"/>
  <c r="J171" i="49"/>
  <c r="H171" i="49"/>
  <c r="F171" i="49"/>
  <c r="D171" i="49"/>
  <c r="AB170" i="49"/>
  <c r="Z170" i="49"/>
  <c r="X170" i="49"/>
  <c r="V170" i="49"/>
  <c r="T170" i="49"/>
  <c r="R170" i="49"/>
  <c r="P170" i="49"/>
  <c r="N170" i="49"/>
  <c r="L170" i="49"/>
  <c r="J170" i="49"/>
  <c r="H170" i="49"/>
  <c r="F170" i="49"/>
  <c r="D170" i="49"/>
  <c r="AB169" i="49"/>
  <c r="Z169" i="49"/>
  <c r="X169" i="49"/>
  <c r="V169" i="49"/>
  <c r="T169" i="49"/>
  <c r="R169" i="49"/>
  <c r="P169" i="49"/>
  <c r="N169" i="49"/>
  <c r="L169" i="49"/>
  <c r="J169" i="49"/>
  <c r="H169" i="49"/>
  <c r="F169" i="49"/>
  <c r="D169" i="49"/>
  <c r="AB168" i="49"/>
  <c r="Z168" i="49"/>
  <c r="X168" i="49"/>
  <c r="V168" i="49"/>
  <c r="T168" i="49"/>
  <c r="R168" i="49"/>
  <c r="P168" i="49"/>
  <c r="N168" i="49"/>
  <c r="L168" i="49"/>
  <c r="J168" i="49"/>
  <c r="H168" i="49"/>
  <c r="F168" i="49"/>
  <c r="D168" i="49"/>
  <c r="AB167" i="49"/>
  <c r="Z167" i="49"/>
  <c r="X167" i="49"/>
  <c r="V167" i="49"/>
  <c r="T167" i="49"/>
  <c r="R167" i="49"/>
  <c r="P167" i="49"/>
  <c r="N167" i="49"/>
  <c r="L167" i="49"/>
  <c r="J167" i="49"/>
  <c r="H167" i="49"/>
  <c r="F167" i="49"/>
  <c r="D167" i="49"/>
  <c r="AB166" i="49"/>
  <c r="Z166" i="49"/>
  <c r="X166" i="49"/>
  <c r="V166" i="49"/>
  <c r="T166" i="49"/>
  <c r="R166" i="49"/>
  <c r="P166" i="49"/>
  <c r="N166" i="49"/>
  <c r="L166" i="49"/>
  <c r="J166" i="49"/>
  <c r="H166" i="49"/>
  <c r="F166" i="49"/>
  <c r="D166" i="49"/>
  <c r="AB165" i="49"/>
  <c r="Z165" i="49"/>
  <c r="X165" i="49"/>
  <c r="V165" i="49"/>
  <c r="T165" i="49"/>
  <c r="R165" i="49"/>
  <c r="P165" i="49"/>
  <c r="N165" i="49"/>
  <c r="L165" i="49"/>
  <c r="J165" i="49"/>
  <c r="H165" i="49"/>
  <c r="F165" i="49"/>
  <c r="D165" i="49"/>
  <c r="AB164" i="49"/>
  <c r="Z164" i="49"/>
  <c r="X164" i="49"/>
  <c r="V164" i="49"/>
  <c r="T164" i="49"/>
  <c r="R164" i="49"/>
  <c r="P164" i="49"/>
  <c r="N164" i="49"/>
  <c r="L164" i="49"/>
  <c r="J164" i="49"/>
  <c r="H164" i="49"/>
  <c r="F164" i="49"/>
  <c r="D164" i="49"/>
  <c r="AB163" i="49"/>
  <c r="Z163" i="49"/>
  <c r="X163" i="49"/>
  <c r="V163" i="49"/>
  <c r="T163" i="49"/>
  <c r="R163" i="49"/>
  <c r="P163" i="49"/>
  <c r="N163" i="49"/>
  <c r="L163" i="49"/>
  <c r="J163" i="49"/>
  <c r="H163" i="49"/>
  <c r="F163" i="49"/>
  <c r="D163" i="49"/>
  <c r="AB162" i="49"/>
  <c r="Z162" i="49"/>
  <c r="X162" i="49"/>
  <c r="V162" i="49"/>
  <c r="T162" i="49"/>
  <c r="R162" i="49"/>
  <c r="P162" i="49"/>
  <c r="N162" i="49"/>
  <c r="L162" i="49"/>
  <c r="J162" i="49"/>
  <c r="H162" i="49"/>
  <c r="F162" i="49"/>
  <c r="D162" i="49"/>
  <c r="AB161" i="49"/>
  <c r="Z161" i="49"/>
  <c r="X161" i="49"/>
  <c r="V161" i="49"/>
  <c r="T161" i="49"/>
  <c r="R161" i="49"/>
  <c r="P161" i="49"/>
  <c r="N161" i="49"/>
  <c r="L161" i="49"/>
  <c r="J161" i="49"/>
  <c r="H161" i="49"/>
  <c r="F161" i="49"/>
  <c r="D161" i="49"/>
  <c r="AB160" i="49"/>
  <c r="Z160" i="49"/>
  <c r="X160" i="49"/>
  <c r="V160" i="49"/>
  <c r="T160" i="49"/>
  <c r="R160" i="49"/>
  <c r="P160" i="49"/>
  <c r="N160" i="49"/>
  <c r="L160" i="49"/>
  <c r="J160" i="49"/>
  <c r="H160" i="49"/>
  <c r="F160" i="49"/>
  <c r="D160" i="49"/>
  <c r="AB159" i="49"/>
  <c r="Z159" i="49"/>
  <c r="X159" i="49"/>
  <c r="V159" i="49"/>
  <c r="T159" i="49"/>
  <c r="R159" i="49"/>
  <c r="P159" i="49"/>
  <c r="N159" i="49"/>
  <c r="L159" i="49"/>
  <c r="J159" i="49"/>
  <c r="H159" i="49"/>
  <c r="F159" i="49"/>
  <c r="D159" i="49"/>
  <c r="AB158" i="49"/>
  <c r="Z158" i="49"/>
  <c r="X158" i="49"/>
  <c r="V158" i="49"/>
  <c r="T158" i="49"/>
  <c r="R158" i="49"/>
  <c r="P158" i="49"/>
  <c r="N158" i="49"/>
  <c r="L158" i="49"/>
  <c r="J158" i="49"/>
  <c r="H158" i="49"/>
  <c r="F158" i="49"/>
  <c r="D158" i="49"/>
  <c r="AB157" i="49"/>
  <c r="Z157" i="49"/>
  <c r="X157" i="49"/>
  <c r="V157" i="49"/>
  <c r="T157" i="49"/>
  <c r="R157" i="49"/>
  <c r="P157" i="49"/>
  <c r="N157" i="49"/>
  <c r="L157" i="49"/>
  <c r="J157" i="49"/>
  <c r="H157" i="49"/>
  <c r="F157" i="49"/>
  <c r="D157" i="49"/>
  <c r="AB156" i="49"/>
  <c r="Z156" i="49"/>
  <c r="X156" i="49"/>
  <c r="V156" i="49"/>
  <c r="T156" i="49"/>
  <c r="R156" i="49"/>
  <c r="P156" i="49"/>
  <c r="N156" i="49"/>
  <c r="L156" i="49"/>
  <c r="J156" i="49"/>
  <c r="H156" i="49"/>
  <c r="F156" i="49"/>
  <c r="D156" i="49"/>
  <c r="AB155" i="49"/>
  <c r="Z155" i="49"/>
  <c r="X155" i="49"/>
  <c r="V155" i="49"/>
  <c r="T155" i="49"/>
  <c r="R155" i="49"/>
  <c r="P155" i="49"/>
  <c r="N155" i="49"/>
  <c r="L155" i="49"/>
  <c r="J155" i="49"/>
  <c r="H155" i="49"/>
  <c r="F155" i="49"/>
  <c r="D155" i="49"/>
  <c r="AB154" i="49"/>
  <c r="Z154" i="49"/>
  <c r="X154" i="49"/>
  <c r="V154" i="49"/>
  <c r="T154" i="49"/>
  <c r="R154" i="49"/>
  <c r="P154" i="49"/>
  <c r="N154" i="49"/>
  <c r="L154" i="49"/>
  <c r="J154" i="49"/>
  <c r="H154" i="49"/>
  <c r="F154" i="49"/>
  <c r="D154" i="49"/>
  <c r="AB153" i="49"/>
  <c r="Z153" i="49"/>
  <c r="X153" i="49"/>
  <c r="V153" i="49"/>
  <c r="T153" i="49"/>
  <c r="R153" i="49"/>
  <c r="P153" i="49"/>
  <c r="N153" i="49"/>
  <c r="L153" i="49"/>
  <c r="J153" i="49"/>
  <c r="H153" i="49"/>
  <c r="F153" i="49"/>
  <c r="D153" i="49"/>
  <c r="AB152" i="49"/>
  <c r="Z152" i="49"/>
  <c r="X152" i="49"/>
  <c r="V152" i="49"/>
  <c r="T152" i="49"/>
  <c r="R152" i="49"/>
  <c r="P152" i="49"/>
  <c r="N152" i="49"/>
  <c r="L152" i="49"/>
  <c r="J152" i="49"/>
  <c r="H152" i="49"/>
  <c r="F152" i="49"/>
  <c r="D152" i="49"/>
  <c r="AB151" i="49"/>
  <c r="Z151" i="49"/>
  <c r="X151" i="49"/>
  <c r="V151" i="49"/>
  <c r="T151" i="49"/>
  <c r="R151" i="49"/>
  <c r="P151" i="49"/>
  <c r="N151" i="49"/>
  <c r="L151" i="49"/>
  <c r="J151" i="49"/>
  <c r="H151" i="49"/>
  <c r="F151" i="49"/>
  <c r="D151" i="49"/>
  <c r="AB150" i="49"/>
  <c r="Z150" i="49"/>
  <c r="X150" i="49"/>
  <c r="V150" i="49"/>
  <c r="T150" i="49"/>
  <c r="R150" i="49"/>
  <c r="P150" i="49"/>
  <c r="N150" i="49"/>
  <c r="L150" i="49"/>
  <c r="J150" i="49"/>
  <c r="H150" i="49"/>
  <c r="F150" i="49"/>
  <c r="D150" i="49"/>
  <c r="AB149" i="49"/>
  <c r="Z149" i="49"/>
  <c r="X149" i="49"/>
  <c r="V149" i="49"/>
  <c r="T149" i="49"/>
  <c r="R149" i="49"/>
  <c r="P149" i="49"/>
  <c r="N149" i="49"/>
  <c r="L149" i="49"/>
  <c r="J149" i="49"/>
  <c r="H149" i="49"/>
  <c r="F149" i="49"/>
  <c r="D149" i="49"/>
  <c r="AB148" i="49"/>
  <c r="Z148" i="49"/>
  <c r="X148" i="49"/>
  <c r="V148" i="49"/>
  <c r="T148" i="49"/>
  <c r="R148" i="49"/>
  <c r="P148" i="49"/>
  <c r="N148" i="49"/>
  <c r="L148" i="49"/>
  <c r="J148" i="49"/>
  <c r="H148" i="49"/>
  <c r="F148" i="49"/>
  <c r="D148" i="49"/>
  <c r="AB147" i="49"/>
  <c r="Z147" i="49"/>
  <c r="X147" i="49"/>
  <c r="V147" i="49"/>
  <c r="T147" i="49"/>
  <c r="R147" i="49"/>
  <c r="P147" i="49"/>
  <c r="N147" i="49"/>
  <c r="L147" i="49"/>
  <c r="J147" i="49"/>
  <c r="H147" i="49"/>
  <c r="F147" i="49"/>
  <c r="D147" i="49"/>
  <c r="AB146" i="49"/>
  <c r="Z146" i="49"/>
  <c r="X146" i="49"/>
  <c r="V146" i="49"/>
  <c r="T146" i="49"/>
  <c r="R146" i="49"/>
  <c r="P146" i="49"/>
  <c r="N146" i="49"/>
  <c r="L146" i="49"/>
  <c r="J146" i="49"/>
  <c r="H146" i="49"/>
  <c r="F146" i="49"/>
  <c r="D146" i="49"/>
  <c r="AB145" i="49"/>
  <c r="Z145" i="49"/>
  <c r="X145" i="49"/>
  <c r="V145" i="49"/>
  <c r="T145" i="49"/>
  <c r="R145" i="49"/>
  <c r="P145" i="49"/>
  <c r="N145" i="49"/>
  <c r="L145" i="49"/>
  <c r="J145" i="49"/>
  <c r="H145" i="49"/>
  <c r="F145" i="49"/>
  <c r="D145" i="49"/>
  <c r="AB144" i="49"/>
  <c r="Z144" i="49"/>
  <c r="X144" i="49"/>
  <c r="V144" i="49"/>
  <c r="T144" i="49"/>
  <c r="R144" i="49"/>
  <c r="P144" i="49"/>
  <c r="N144" i="49"/>
  <c r="L144" i="49"/>
  <c r="J144" i="49"/>
  <c r="H144" i="49"/>
  <c r="F144" i="49"/>
  <c r="D144" i="49"/>
  <c r="AB143" i="49"/>
  <c r="Z143" i="49"/>
  <c r="X143" i="49"/>
  <c r="V143" i="49"/>
  <c r="T143" i="49"/>
  <c r="R143" i="49"/>
  <c r="P143" i="49"/>
  <c r="N143" i="49"/>
  <c r="L143" i="49"/>
  <c r="J143" i="49"/>
  <c r="H143" i="49"/>
  <c r="F143" i="49"/>
  <c r="D143" i="49"/>
  <c r="AB142" i="49"/>
  <c r="Z142" i="49"/>
  <c r="X142" i="49"/>
  <c r="V142" i="49"/>
  <c r="T142" i="49"/>
  <c r="R142" i="49"/>
  <c r="P142" i="49"/>
  <c r="N142" i="49"/>
  <c r="L142" i="49"/>
  <c r="J142" i="49"/>
  <c r="H142" i="49"/>
  <c r="F142" i="49"/>
  <c r="D142" i="49"/>
  <c r="AB141" i="49"/>
  <c r="Z141" i="49"/>
  <c r="X141" i="49"/>
  <c r="V141" i="49"/>
  <c r="T141" i="49"/>
  <c r="R141" i="49"/>
  <c r="P141" i="49"/>
  <c r="N141" i="49"/>
  <c r="L141" i="49"/>
  <c r="J141" i="49"/>
  <c r="H141" i="49"/>
  <c r="F141" i="49"/>
  <c r="D141" i="49"/>
  <c r="AB140" i="49"/>
  <c r="Z140" i="49"/>
  <c r="X140" i="49"/>
  <c r="V140" i="49"/>
  <c r="T140" i="49"/>
  <c r="R140" i="49"/>
  <c r="P140" i="49"/>
  <c r="N140" i="49"/>
  <c r="L140" i="49"/>
  <c r="J140" i="49"/>
  <c r="H140" i="49"/>
  <c r="F140" i="49"/>
  <c r="D140" i="49"/>
  <c r="AB139" i="49"/>
  <c r="Z139" i="49"/>
  <c r="X139" i="49"/>
  <c r="V139" i="49"/>
  <c r="T139" i="49"/>
  <c r="R139" i="49"/>
  <c r="P139" i="49"/>
  <c r="N139" i="49"/>
  <c r="L139" i="49"/>
  <c r="J139" i="49"/>
  <c r="H139" i="49"/>
  <c r="F139" i="49"/>
  <c r="D139" i="49"/>
  <c r="AB138" i="49"/>
  <c r="Z138" i="49"/>
  <c r="X138" i="49"/>
  <c r="V138" i="49"/>
  <c r="T138" i="49"/>
  <c r="R138" i="49"/>
  <c r="P138" i="49"/>
  <c r="N138" i="49"/>
  <c r="L138" i="49"/>
  <c r="J138" i="49"/>
  <c r="H138" i="49"/>
  <c r="F138" i="49"/>
  <c r="D138" i="49"/>
  <c r="AB137" i="49"/>
  <c r="Z137" i="49"/>
  <c r="X137" i="49"/>
  <c r="V137" i="49"/>
  <c r="T137" i="49"/>
  <c r="R137" i="49"/>
  <c r="P137" i="49"/>
  <c r="N137" i="49"/>
  <c r="L137" i="49"/>
  <c r="J137" i="49"/>
  <c r="H137" i="49"/>
  <c r="F137" i="49"/>
  <c r="D137" i="49"/>
  <c r="AB136" i="49"/>
  <c r="Z136" i="49"/>
  <c r="X136" i="49"/>
  <c r="V136" i="49"/>
  <c r="T136" i="49"/>
  <c r="R136" i="49"/>
  <c r="P136" i="49"/>
  <c r="N136" i="49"/>
  <c r="L136" i="49"/>
  <c r="J136" i="49"/>
  <c r="H136" i="49"/>
  <c r="F136" i="49"/>
  <c r="D136" i="49"/>
  <c r="AB135" i="49"/>
  <c r="Z135" i="49"/>
  <c r="X135" i="49"/>
  <c r="V135" i="49"/>
  <c r="T135" i="49"/>
  <c r="R135" i="49"/>
  <c r="P135" i="49"/>
  <c r="N135" i="49"/>
  <c r="L135" i="49"/>
  <c r="J135" i="49"/>
  <c r="H135" i="49"/>
  <c r="F135" i="49"/>
  <c r="D135" i="49"/>
  <c r="AB134" i="49"/>
  <c r="Z134" i="49"/>
  <c r="X134" i="49"/>
  <c r="V134" i="49"/>
  <c r="T134" i="49"/>
  <c r="R134" i="49"/>
  <c r="P134" i="49"/>
  <c r="N134" i="49"/>
  <c r="L134" i="49"/>
  <c r="J134" i="49"/>
  <c r="H134" i="49"/>
  <c r="F134" i="49"/>
  <c r="D134" i="49"/>
  <c r="AB133" i="49"/>
  <c r="Z133" i="49"/>
  <c r="X133" i="49"/>
  <c r="V133" i="49"/>
  <c r="T133" i="49"/>
  <c r="R133" i="49"/>
  <c r="P133" i="49"/>
  <c r="N133" i="49"/>
  <c r="L133" i="49"/>
  <c r="J133" i="49"/>
  <c r="H133" i="49"/>
  <c r="F133" i="49"/>
  <c r="D133" i="49"/>
  <c r="AB132" i="49"/>
  <c r="Z132" i="49"/>
  <c r="X132" i="49"/>
  <c r="V132" i="49"/>
  <c r="T132" i="49"/>
  <c r="R132" i="49"/>
  <c r="P132" i="49"/>
  <c r="N132" i="49"/>
  <c r="L132" i="49"/>
  <c r="J132" i="49"/>
  <c r="H132" i="49"/>
  <c r="F132" i="49"/>
  <c r="D132" i="49"/>
  <c r="AB131" i="49"/>
  <c r="Z131" i="49"/>
  <c r="X131" i="49"/>
  <c r="V131" i="49"/>
  <c r="T131" i="49"/>
  <c r="R131" i="49"/>
  <c r="P131" i="49"/>
  <c r="N131" i="49"/>
  <c r="L131" i="49"/>
  <c r="J131" i="49"/>
  <c r="H131" i="49"/>
  <c r="F131" i="49"/>
  <c r="D131" i="49"/>
  <c r="AB130" i="49"/>
  <c r="Z130" i="49"/>
  <c r="X130" i="49"/>
  <c r="V130" i="49"/>
  <c r="T130" i="49"/>
  <c r="R130" i="49"/>
  <c r="P130" i="49"/>
  <c r="N130" i="49"/>
  <c r="L130" i="49"/>
  <c r="J130" i="49"/>
  <c r="H130" i="49"/>
  <c r="F130" i="49"/>
  <c r="D130" i="49"/>
  <c r="AB129" i="49"/>
  <c r="Z129" i="49"/>
  <c r="X129" i="49"/>
  <c r="V129" i="49"/>
  <c r="T129" i="49"/>
  <c r="R129" i="49"/>
  <c r="P129" i="49"/>
  <c r="N129" i="49"/>
  <c r="L129" i="49"/>
  <c r="J129" i="49"/>
  <c r="H129" i="49"/>
  <c r="F129" i="49"/>
  <c r="D129" i="49"/>
  <c r="AB128" i="49"/>
  <c r="Z128" i="49"/>
  <c r="X128" i="49"/>
  <c r="V128" i="49"/>
  <c r="T128" i="49"/>
  <c r="R128" i="49"/>
  <c r="P128" i="49"/>
  <c r="N128" i="49"/>
  <c r="L128" i="49"/>
  <c r="J128" i="49"/>
  <c r="H128" i="49"/>
  <c r="F128" i="49"/>
  <c r="D128" i="49"/>
  <c r="AB127" i="49"/>
  <c r="Z127" i="49"/>
  <c r="X127" i="49"/>
  <c r="V127" i="49"/>
  <c r="T127" i="49"/>
  <c r="R127" i="49"/>
  <c r="P127" i="49"/>
  <c r="N127" i="49"/>
  <c r="L127" i="49"/>
  <c r="J127" i="49"/>
  <c r="H127" i="49"/>
  <c r="F127" i="49"/>
  <c r="D127" i="49"/>
  <c r="AB126" i="49"/>
  <c r="Z126" i="49"/>
  <c r="X126" i="49"/>
  <c r="V126" i="49"/>
  <c r="T126" i="49"/>
  <c r="R126" i="49"/>
  <c r="P126" i="49"/>
  <c r="N126" i="49"/>
  <c r="L126" i="49"/>
  <c r="J126" i="49"/>
  <c r="H126" i="49"/>
  <c r="F126" i="49"/>
  <c r="D126" i="49"/>
  <c r="AB125" i="49"/>
  <c r="Z125" i="49"/>
  <c r="X125" i="49"/>
  <c r="V125" i="49"/>
  <c r="T125" i="49"/>
  <c r="R125" i="49"/>
  <c r="P125" i="49"/>
  <c r="N125" i="49"/>
  <c r="L125" i="49"/>
  <c r="J125" i="49"/>
  <c r="H125" i="49"/>
  <c r="F125" i="49"/>
  <c r="D125" i="49"/>
  <c r="AB124" i="49"/>
  <c r="Z124" i="49"/>
  <c r="X124" i="49"/>
  <c r="V124" i="49"/>
  <c r="T124" i="49"/>
  <c r="R124" i="49"/>
  <c r="P124" i="49"/>
  <c r="N124" i="49"/>
  <c r="L124" i="49"/>
  <c r="J124" i="49"/>
  <c r="H124" i="49"/>
  <c r="F124" i="49"/>
  <c r="D124" i="49"/>
  <c r="AB123" i="49"/>
  <c r="Z123" i="49"/>
  <c r="X123" i="49"/>
  <c r="V123" i="49"/>
  <c r="T123" i="49"/>
  <c r="R123" i="49"/>
  <c r="P123" i="49"/>
  <c r="N123" i="49"/>
  <c r="L123" i="49"/>
  <c r="J123" i="49"/>
  <c r="H123" i="49"/>
  <c r="F123" i="49"/>
  <c r="D123" i="49"/>
  <c r="AB122" i="49"/>
  <c r="Z122" i="49"/>
  <c r="X122" i="49"/>
  <c r="V122" i="49"/>
  <c r="T122" i="49"/>
  <c r="R122" i="49"/>
  <c r="P122" i="49"/>
  <c r="N122" i="49"/>
  <c r="L122" i="49"/>
  <c r="J122" i="49"/>
  <c r="H122" i="49"/>
  <c r="F122" i="49"/>
  <c r="D122" i="49"/>
  <c r="AB121" i="49"/>
  <c r="Z121" i="49"/>
  <c r="X121" i="49"/>
  <c r="V121" i="49"/>
  <c r="T121" i="49"/>
  <c r="R121" i="49"/>
  <c r="P121" i="49"/>
  <c r="N121" i="49"/>
  <c r="L121" i="49"/>
  <c r="J121" i="49"/>
  <c r="H121" i="49"/>
  <c r="F121" i="49"/>
  <c r="D121" i="49"/>
  <c r="AB120" i="49"/>
  <c r="Z120" i="49"/>
  <c r="X120" i="49"/>
  <c r="V120" i="49"/>
  <c r="T120" i="49"/>
  <c r="R120" i="49"/>
  <c r="P120" i="49"/>
  <c r="N120" i="49"/>
  <c r="L120" i="49"/>
  <c r="J120" i="49"/>
  <c r="H120" i="49"/>
  <c r="F120" i="49"/>
  <c r="D120" i="49"/>
  <c r="AB119" i="49"/>
  <c r="Z119" i="49"/>
  <c r="X119" i="49"/>
  <c r="V119" i="49"/>
  <c r="T119" i="49"/>
  <c r="R119" i="49"/>
  <c r="P119" i="49"/>
  <c r="N119" i="49"/>
  <c r="L119" i="49"/>
  <c r="J119" i="49"/>
  <c r="H119" i="49"/>
  <c r="F119" i="49"/>
  <c r="D119" i="49"/>
  <c r="AB118" i="49"/>
  <c r="Z118" i="49"/>
  <c r="X118" i="49"/>
  <c r="V118" i="49"/>
  <c r="T118" i="49"/>
  <c r="R118" i="49"/>
  <c r="P118" i="49"/>
  <c r="N118" i="49"/>
  <c r="L118" i="49"/>
  <c r="J118" i="49"/>
  <c r="H118" i="49"/>
  <c r="F118" i="49"/>
  <c r="D118" i="49"/>
  <c r="AB117" i="49"/>
  <c r="Z117" i="49"/>
  <c r="X117" i="49"/>
  <c r="V117" i="49"/>
  <c r="T117" i="49"/>
  <c r="R117" i="49"/>
  <c r="P117" i="49"/>
  <c r="N117" i="49"/>
  <c r="L117" i="49"/>
  <c r="J117" i="49"/>
  <c r="H117" i="49"/>
  <c r="F117" i="49"/>
  <c r="D117" i="49"/>
  <c r="AD116" i="49"/>
  <c r="AB116" i="49"/>
  <c r="Z116" i="49"/>
  <c r="X116" i="49"/>
  <c r="V116" i="49"/>
  <c r="T116" i="49"/>
  <c r="R116" i="49"/>
  <c r="P116" i="49"/>
  <c r="N116" i="49"/>
  <c r="L116" i="49"/>
  <c r="J116" i="49"/>
  <c r="H116" i="49"/>
  <c r="F116" i="49"/>
  <c r="D116" i="49"/>
  <c r="AD115" i="49"/>
  <c r="AB115" i="49"/>
  <c r="Z115" i="49"/>
  <c r="X115" i="49"/>
  <c r="V115" i="49"/>
  <c r="T115" i="49"/>
  <c r="R115" i="49"/>
  <c r="P115" i="49"/>
  <c r="N115" i="49"/>
  <c r="L115" i="49"/>
  <c r="J115" i="49"/>
  <c r="H115" i="49"/>
  <c r="F115" i="49"/>
  <c r="D115" i="49"/>
  <c r="AD114" i="49"/>
  <c r="AB114" i="49"/>
  <c r="Z114" i="49"/>
  <c r="X114" i="49"/>
  <c r="V114" i="49"/>
  <c r="T114" i="49"/>
  <c r="R114" i="49"/>
  <c r="P114" i="49"/>
  <c r="N114" i="49"/>
  <c r="L114" i="49"/>
  <c r="J114" i="49"/>
  <c r="H114" i="49"/>
  <c r="F114" i="49"/>
  <c r="D114" i="49"/>
  <c r="AD113" i="49"/>
  <c r="AB113" i="49"/>
  <c r="Z113" i="49"/>
  <c r="X113" i="49"/>
  <c r="V113" i="49"/>
  <c r="T113" i="49"/>
  <c r="R113" i="49"/>
  <c r="P113" i="49"/>
  <c r="N113" i="49"/>
  <c r="L113" i="49"/>
  <c r="J113" i="49"/>
  <c r="H113" i="49"/>
  <c r="F113" i="49"/>
  <c r="D113" i="49"/>
  <c r="AD112" i="49"/>
  <c r="AB112" i="49"/>
  <c r="Z112" i="49"/>
  <c r="X112" i="49"/>
  <c r="V112" i="49"/>
  <c r="T112" i="49"/>
  <c r="R112" i="49"/>
  <c r="P112" i="49"/>
  <c r="N112" i="49"/>
  <c r="L112" i="49"/>
  <c r="J112" i="49"/>
  <c r="H112" i="49"/>
  <c r="F112" i="49"/>
  <c r="D112" i="49"/>
  <c r="AD111" i="49"/>
  <c r="AB111" i="49"/>
  <c r="Z111" i="49"/>
  <c r="X111" i="49"/>
  <c r="V111" i="49"/>
  <c r="T111" i="49"/>
  <c r="R111" i="49"/>
  <c r="P111" i="49"/>
  <c r="N111" i="49"/>
  <c r="L111" i="49"/>
  <c r="J111" i="49"/>
  <c r="H111" i="49"/>
  <c r="F111" i="49"/>
  <c r="D111" i="49"/>
  <c r="AD110" i="49"/>
  <c r="AB110" i="49"/>
  <c r="Z110" i="49"/>
  <c r="X110" i="49"/>
  <c r="V110" i="49"/>
  <c r="T110" i="49"/>
  <c r="R110" i="49"/>
  <c r="P110" i="49"/>
  <c r="N110" i="49"/>
  <c r="L110" i="49"/>
  <c r="J110" i="49"/>
  <c r="H110" i="49"/>
  <c r="F110" i="49"/>
  <c r="D110" i="49"/>
  <c r="AD109" i="49"/>
  <c r="AB109" i="49"/>
  <c r="Z109" i="49"/>
  <c r="X109" i="49"/>
  <c r="V109" i="49"/>
  <c r="T109" i="49"/>
  <c r="R109" i="49"/>
  <c r="P109" i="49"/>
  <c r="N109" i="49"/>
  <c r="L109" i="49"/>
  <c r="J109" i="49"/>
  <c r="H109" i="49"/>
  <c r="F109" i="49"/>
  <c r="D109" i="49"/>
  <c r="AD108" i="49"/>
  <c r="AB108" i="49"/>
  <c r="Z108" i="49"/>
  <c r="X108" i="49"/>
  <c r="V108" i="49"/>
  <c r="T108" i="49"/>
  <c r="R108" i="49"/>
  <c r="P108" i="49"/>
  <c r="N108" i="49"/>
  <c r="L108" i="49"/>
  <c r="J108" i="49"/>
  <c r="H108" i="49"/>
  <c r="F108" i="49"/>
  <c r="D108" i="49"/>
  <c r="AD107" i="49"/>
  <c r="AB107" i="49"/>
  <c r="Z107" i="49"/>
  <c r="X107" i="49"/>
  <c r="V107" i="49"/>
  <c r="T107" i="49"/>
  <c r="R107" i="49"/>
  <c r="P107" i="49"/>
  <c r="N107" i="49"/>
  <c r="L107" i="49"/>
  <c r="J107" i="49"/>
  <c r="H107" i="49"/>
  <c r="F107" i="49"/>
  <c r="D107" i="49"/>
  <c r="AD106" i="49"/>
  <c r="AB106" i="49"/>
  <c r="Z106" i="49"/>
  <c r="X106" i="49"/>
  <c r="V106" i="49"/>
  <c r="T106" i="49"/>
  <c r="R106" i="49"/>
  <c r="P106" i="49"/>
  <c r="N106" i="49"/>
  <c r="L106" i="49"/>
  <c r="J106" i="49"/>
  <c r="H106" i="49"/>
  <c r="F106" i="49"/>
  <c r="D106" i="49"/>
  <c r="AD105" i="49"/>
  <c r="AB105" i="49"/>
  <c r="Z105" i="49"/>
  <c r="X105" i="49"/>
  <c r="V105" i="49"/>
  <c r="T105" i="49"/>
  <c r="R105" i="49"/>
  <c r="P105" i="49"/>
  <c r="N105" i="49"/>
  <c r="L105" i="49"/>
  <c r="J105" i="49"/>
  <c r="H105" i="49"/>
  <c r="F105" i="49"/>
  <c r="D105" i="49"/>
  <c r="AD104" i="49"/>
  <c r="AB104" i="49"/>
  <c r="Z104" i="49"/>
  <c r="X104" i="49"/>
  <c r="V104" i="49"/>
  <c r="T104" i="49"/>
  <c r="R104" i="49"/>
  <c r="P104" i="49"/>
  <c r="N104" i="49"/>
  <c r="L104" i="49"/>
  <c r="J104" i="49"/>
  <c r="H104" i="49"/>
  <c r="F104" i="49"/>
  <c r="D104" i="49"/>
  <c r="AD103" i="49"/>
  <c r="AB103" i="49"/>
  <c r="Z103" i="49"/>
  <c r="X103" i="49"/>
  <c r="V103" i="49"/>
  <c r="T103" i="49"/>
  <c r="R103" i="49"/>
  <c r="P103" i="49"/>
  <c r="N103" i="49"/>
  <c r="L103" i="49"/>
  <c r="J103" i="49"/>
  <c r="H103" i="49"/>
  <c r="F103" i="49"/>
  <c r="D103" i="49"/>
  <c r="AD102" i="49"/>
  <c r="AB102" i="49"/>
  <c r="Z102" i="49"/>
  <c r="X102" i="49"/>
  <c r="V102" i="49"/>
  <c r="T102" i="49"/>
  <c r="R102" i="49"/>
  <c r="P102" i="49"/>
  <c r="N102" i="49"/>
  <c r="L102" i="49"/>
  <c r="J102" i="49"/>
  <c r="H102" i="49"/>
  <c r="F102" i="49"/>
  <c r="D102" i="49"/>
  <c r="AD101" i="49"/>
  <c r="AB101" i="49"/>
  <c r="Z101" i="49"/>
  <c r="X101" i="49"/>
  <c r="V101" i="49"/>
  <c r="T101" i="49"/>
  <c r="R101" i="49"/>
  <c r="P101" i="49"/>
  <c r="N101" i="49"/>
  <c r="L101" i="49"/>
  <c r="J101" i="49"/>
  <c r="H101" i="49"/>
  <c r="F101" i="49"/>
  <c r="D101" i="49"/>
  <c r="AD100" i="49"/>
  <c r="AB100" i="49"/>
  <c r="Z100" i="49"/>
  <c r="X100" i="49"/>
  <c r="V100" i="49"/>
  <c r="T100" i="49"/>
  <c r="R100" i="49"/>
  <c r="P100" i="49"/>
  <c r="N100" i="49"/>
  <c r="L100" i="49"/>
  <c r="J100" i="49"/>
  <c r="H100" i="49"/>
  <c r="F100" i="49"/>
  <c r="D100" i="49"/>
  <c r="AD99" i="49"/>
  <c r="AB99" i="49"/>
  <c r="Z99" i="49"/>
  <c r="X99" i="49"/>
  <c r="V99" i="49"/>
  <c r="T99" i="49"/>
  <c r="R99" i="49"/>
  <c r="P99" i="49"/>
  <c r="N99" i="49"/>
  <c r="L99" i="49"/>
  <c r="J99" i="49"/>
  <c r="H99" i="49"/>
  <c r="F99" i="49"/>
  <c r="D99" i="49"/>
  <c r="AD98" i="49"/>
  <c r="AB98" i="49"/>
  <c r="Z98" i="49"/>
  <c r="X98" i="49"/>
  <c r="V98" i="49"/>
  <c r="T98" i="49"/>
  <c r="R98" i="49"/>
  <c r="P98" i="49"/>
  <c r="N98" i="49"/>
  <c r="L98" i="49"/>
  <c r="J98" i="49"/>
  <c r="H98" i="49"/>
  <c r="F98" i="49"/>
  <c r="D98" i="49"/>
  <c r="AD97" i="49"/>
  <c r="AB97" i="49"/>
  <c r="Z97" i="49"/>
  <c r="X97" i="49"/>
  <c r="V97" i="49"/>
  <c r="T97" i="49"/>
  <c r="R97" i="49"/>
  <c r="P97" i="49"/>
  <c r="N97" i="49"/>
  <c r="L97" i="49"/>
  <c r="J97" i="49"/>
  <c r="H97" i="49"/>
  <c r="F97" i="49"/>
  <c r="D97" i="49"/>
  <c r="AD96" i="49"/>
  <c r="AB96" i="49"/>
  <c r="Z96" i="49"/>
  <c r="X96" i="49"/>
  <c r="V96" i="49"/>
  <c r="T96" i="49"/>
  <c r="R96" i="49"/>
  <c r="P96" i="49"/>
  <c r="N96" i="49"/>
  <c r="L96" i="49"/>
  <c r="J96" i="49"/>
  <c r="H96" i="49"/>
  <c r="F96" i="49"/>
  <c r="D96" i="49"/>
  <c r="AD95" i="49"/>
  <c r="AB95" i="49"/>
  <c r="Z95" i="49"/>
  <c r="X95" i="49"/>
  <c r="V95" i="49"/>
  <c r="T95" i="49"/>
  <c r="R95" i="49"/>
  <c r="P95" i="49"/>
  <c r="N95" i="49"/>
  <c r="L95" i="49"/>
  <c r="J95" i="49"/>
  <c r="H95" i="49"/>
  <c r="F95" i="49"/>
  <c r="D95" i="49"/>
  <c r="AD94" i="49"/>
  <c r="AB94" i="49"/>
  <c r="Z94" i="49"/>
  <c r="X94" i="49"/>
  <c r="V94" i="49"/>
  <c r="T94" i="49"/>
  <c r="R94" i="49"/>
  <c r="P94" i="49"/>
  <c r="N94" i="49"/>
  <c r="L94" i="49"/>
  <c r="J94" i="49"/>
  <c r="H94" i="49"/>
  <c r="F94" i="49"/>
  <c r="D94" i="49"/>
  <c r="AD93" i="49"/>
  <c r="AB93" i="49"/>
  <c r="Z93" i="49"/>
  <c r="X93" i="49"/>
  <c r="V93" i="49"/>
  <c r="T93" i="49"/>
  <c r="R93" i="49"/>
  <c r="P93" i="49"/>
  <c r="N93" i="49"/>
  <c r="L93" i="49"/>
  <c r="J93" i="49"/>
  <c r="H93" i="49"/>
  <c r="F93" i="49"/>
  <c r="D93" i="49"/>
  <c r="AD92" i="49"/>
  <c r="AB92" i="49"/>
  <c r="Z92" i="49"/>
  <c r="X92" i="49"/>
  <c r="V92" i="49"/>
  <c r="T92" i="49"/>
  <c r="R92" i="49"/>
  <c r="P92" i="49"/>
  <c r="N92" i="49"/>
  <c r="L92" i="49"/>
  <c r="J92" i="49"/>
  <c r="H92" i="49"/>
  <c r="F92" i="49"/>
  <c r="D92" i="49"/>
  <c r="AD91" i="49"/>
  <c r="AB91" i="49"/>
  <c r="Z91" i="49"/>
  <c r="X91" i="49"/>
  <c r="V91" i="49"/>
  <c r="T91" i="49"/>
  <c r="R91" i="49"/>
  <c r="P91" i="49"/>
  <c r="N91" i="49"/>
  <c r="L91" i="49"/>
  <c r="J91" i="49"/>
  <c r="H91" i="49"/>
  <c r="F91" i="49"/>
  <c r="D91" i="49"/>
  <c r="AD90" i="49"/>
  <c r="AB90" i="49"/>
  <c r="Z90" i="49"/>
  <c r="X90" i="49"/>
  <c r="V90" i="49"/>
  <c r="T90" i="49"/>
  <c r="R90" i="49"/>
  <c r="P90" i="49"/>
  <c r="N90" i="49"/>
  <c r="L90" i="49"/>
  <c r="J90" i="49"/>
  <c r="H90" i="49"/>
  <c r="F90" i="49"/>
  <c r="D90" i="49"/>
  <c r="AD89" i="49"/>
  <c r="AB89" i="49"/>
  <c r="Z89" i="49"/>
  <c r="X89" i="49"/>
  <c r="V89" i="49"/>
  <c r="T89" i="49"/>
  <c r="R89" i="49"/>
  <c r="P89" i="49"/>
  <c r="N89" i="49"/>
  <c r="L89" i="49"/>
  <c r="J89" i="49"/>
  <c r="H89" i="49"/>
  <c r="F89" i="49"/>
  <c r="D89" i="49"/>
  <c r="AD88" i="49"/>
  <c r="AB88" i="49"/>
  <c r="Z88" i="49"/>
  <c r="X88" i="49"/>
  <c r="V88" i="49"/>
  <c r="T88" i="49"/>
  <c r="R88" i="49"/>
  <c r="P88" i="49"/>
  <c r="N88" i="49"/>
  <c r="L88" i="49"/>
  <c r="J88" i="49"/>
  <c r="H88" i="49"/>
  <c r="F88" i="49"/>
  <c r="D88" i="49"/>
  <c r="AD87" i="49"/>
  <c r="AB87" i="49"/>
  <c r="Z87" i="49"/>
  <c r="X87" i="49"/>
  <c r="V87" i="49"/>
  <c r="T87" i="49"/>
  <c r="R87" i="49"/>
  <c r="P87" i="49"/>
  <c r="N87" i="49"/>
  <c r="L87" i="49"/>
  <c r="J87" i="49"/>
  <c r="H87" i="49"/>
  <c r="F87" i="49"/>
  <c r="D87" i="49"/>
  <c r="AD86" i="49"/>
  <c r="AB86" i="49"/>
  <c r="Z86" i="49"/>
  <c r="X86" i="49"/>
  <c r="V86" i="49"/>
  <c r="T86" i="49"/>
  <c r="R86" i="49"/>
  <c r="P86" i="49"/>
  <c r="N86" i="49"/>
  <c r="L86" i="49"/>
  <c r="J86" i="49"/>
  <c r="H86" i="49"/>
  <c r="F86" i="49"/>
  <c r="D86" i="49"/>
  <c r="AD85" i="49"/>
  <c r="AB85" i="49"/>
  <c r="Z85" i="49"/>
  <c r="X85" i="49"/>
  <c r="V85" i="49"/>
  <c r="T85" i="49"/>
  <c r="R85" i="49"/>
  <c r="P85" i="49"/>
  <c r="N85" i="49"/>
  <c r="L85" i="49"/>
  <c r="J85" i="49"/>
  <c r="H85" i="49"/>
  <c r="F85" i="49"/>
  <c r="D85" i="49"/>
  <c r="AD84" i="49"/>
  <c r="AB84" i="49"/>
  <c r="Z84" i="49"/>
  <c r="X84" i="49"/>
  <c r="V84" i="49"/>
  <c r="T84" i="49"/>
  <c r="R84" i="49"/>
  <c r="P84" i="49"/>
  <c r="N84" i="49"/>
  <c r="L84" i="49"/>
  <c r="J84" i="49"/>
  <c r="H84" i="49"/>
  <c r="F84" i="49"/>
  <c r="D84" i="49"/>
  <c r="AD83" i="49"/>
  <c r="AB83" i="49"/>
  <c r="Z83" i="49"/>
  <c r="X83" i="49"/>
  <c r="V83" i="49"/>
  <c r="T83" i="49"/>
  <c r="R83" i="49"/>
  <c r="P83" i="49"/>
  <c r="N83" i="49"/>
  <c r="L83" i="49"/>
  <c r="J83" i="49"/>
  <c r="H83" i="49"/>
  <c r="F83" i="49"/>
  <c r="D83" i="49"/>
  <c r="AD82" i="49"/>
  <c r="AB82" i="49"/>
  <c r="Z82" i="49"/>
  <c r="X82" i="49"/>
  <c r="V82" i="49"/>
  <c r="T82" i="49"/>
  <c r="R82" i="49"/>
  <c r="P82" i="49"/>
  <c r="N82" i="49"/>
  <c r="L82" i="49"/>
  <c r="J82" i="49"/>
  <c r="H82" i="49"/>
  <c r="F82" i="49"/>
  <c r="D82" i="49"/>
  <c r="AD81" i="49"/>
  <c r="AB81" i="49"/>
  <c r="Z81" i="49"/>
  <c r="X81" i="49"/>
  <c r="V81" i="49"/>
  <c r="T81" i="49"/>
  <c r="R81" i="49"/>
  <c r="P81" i="49"/>
  <c r="N81" i="49"/>
  <c r="L81" i="49"/>
  <c r="J81" i="49"/>
  <c r="H81" i="49"/>
  <c r="F81" i="49"/>
  <c r="D81" i="49"/>
  <c r="AD80" i="49"/>
  <c r="AB80" i="49"/>
  <c r="Z80" i="49"/>
  <c r="X80" i="49"/>
  <c r="V80" i="49"/>
  <c r="T80" i="49"/>
  <c r="R80" i="49"/>
  <c r="P80" i="49"/>
  <c r="N80" i="49"/>
  <c r="L80" i="49"/>
  <c r="J80" i="49"/>
  <c r="H80" i="49"/>
  <c r="F80" i="49"/>
  <c r="D80" i="49"/>
  <c r="AD79" i="49"/>
  <c r="AB79" i="49"/>
  <c r="Z79" i="49"/>
  <c r="X79" i="49"/>
  <c r="V79" i="49"/>
  <c r="T79" i="49"/>
  <c r="R79" i="49"/>
  <c r="P79" i="49"/>
  <c r="N79" i="49"/>
  <c r="L79" i="49"/>
  <c r="J79" i="49"/>
  <c r="H79" i="49"/>
  <c r="F79" i="49"/>
  <c r="D79" i="49"/>
  <c r="AD78" i="49"/>
  <c r="AB78" i="49"/>
  <c r="Z78" i="49"/>
  <c r="X78" i="49"/>
  <c r="V78" i="49"/>
  <c r="T78" i="49"/>
  <c r="R78" i="49"/>
  <c r="P78" i="49"/>
  <c r="N78" i="49"/>
  <c r="L78" i="49"/>
  <c r="J78" i="49"/>
  <c r="H78" i="49"/>
  <c r="F78" i="49"/>
  <c r="D78" i="49"/>
  <c r="AD77" i="49"/>
  <c r="AB77" i="49"/>
  <c r="Z77" i="49"/>
  <c r="X77" i="49"/>
  <c r="V77" i="49"/>
  <c r="T77" i="49"/>
  <c r="R77" i="49"/>
  <c r="P77" i="49"/>
  <c r="N77" i="49"/>
  <c r="L77" i="49"/>
  <c r="J77" i="49"/>
  <c r="H77" i="49"/>
  <c r="F77" i="49"/>
  <c r="D77" i="49"/>
  <c r="AD76" i="49"/>
  <c r="AB76" i="49"/>
  <c r="Z76" i="49"/>
  <c r="X76" i="49"/>
  <c r="V76" i="49"/>
  <c r="T76" i="49"/>
  <c r="R76" i="49"/>
  <c r="P76" i="49"/>
  <c r="N76" i="49"/>
  <c r="L76" i="49"/>
  <c r="J76" i="49"/>
  <c r="H76" i="49"/>
  <c r="F76" i="49"/>
  <c r="D76" i="49"/>
  <c r="AD75" i="49"/>
  <c r="AB75" i="49"/>
  <c r="Z75" i="49"/>
  <c r="X75" i="49"/>
  <c r="V75" i="49"/>
  <c r="T75" i="49"/>
  <c r="R75" i="49"/>
  <c r="P75" i="49"/>
  <c r="N75" i="49"/>
  <c r="L75" i="49"/>
  <c r="J75" i="49"/>
  <c r="H75" i="49"/>
  <c r="F75" i="49"/>
  <c r="D75" i="49"/>
  <c r="AD74" i="49"/>
  <c r="AB74" i="49"/>
  <c r="Z74" i="49"/>
  <c r="X74" i="49"/>
  <c r="V74" i="49"/>
  <c r="T74" i="49"/>
  <c r="R74" i="49"/>
  <c r="P74" i="49"/>
  <c r="N74" i="49"/>
  <c r="L74" i="49"/>
  <c r="J74" i="49"/>
  <c r="H74" i="49"/>
  <c r="F74" i="49"/>
  <c r="D74" i="49"/>
  <c r="AD73" i="49"/>
  <c r="AB73" i="49"/>
  <c r="Z73" i="49"/>
  <c r="X73" i="49"/>
  <c r="V73" i="49"/>
  <c r="T73" i="49"/>
  <c r="R73" i="49"/>
  <c r="P73" i="49"/>
  <c r="N73" i="49"/>
  <c r="L73" i="49"/>
  <c r="J73" i="49"/>
  <c r="H73" i="49"/>
  <c r="F73" i="49"/>
  <c r="D73" i="49"/>
  <c r="AD72" i="49"/>
  <c r="AB72" i="49"/>
  <c r="Z72" i="49"/>
  <c r="X72" i="49"/>
  <c r="V72" i="49"/>
  <c r="T72" i="49"/>
  <c r="R72" i="49"/>
  <c r="P72" i="49"/>
  <c r="N72" i="49"/>
  <c r="L72" i="49"/>
  <c r="J72" i="49"/>
  <c r="H72" i="49"/>
  <c r="F72" i="49"/>
  <c r="D72" i="49"/>
  <c r="AD71" i="49"/>
  <c r="AB71" i="49"/>
  <c r="Z71" i="49"/>
  <c r="X71" i="49"/>
  <c r="V71" i="49"/>
  <c r="T71" i="49"/>
  <c r="R71" i="49"/>
  <c r="P71" i="49"/>
  <c r="N71" i="49"/>
  <c r="L71" i="49"/>
  <c r="J71" i="49"/>
  <c r="H71" i="49"/>
  <c r="F71" i="49"/>
  <c r="D71" i="49"/>
  <c r="AD70" i="49"/>
  <c r="AB70" i="49"/>
  <c r="Z70" i="49"/>
  <c r="X70" i="49"/>
  <c r="V70" i="49"/>
  <c r="T70" i="49"/>
  <c r="R70" i="49"/>
  <c r="P70" i="49"/>
  <c r="N70" i="49"/>
  <c r="L70" i="49"/>
  <c r="J70" i="49"/>
  <c r="H70" i="49"/>
  <c r="F70" i="49"/>
  <c r="D70" i="49"/>
  <c r="AD69" i="49"/>
  <c r="AB69" i="49"/>
  <c r="Z69" i="49"/>
  <c r="X69" i="49"/>
  <c r="V69" i="49"/>
  <c r="T69" i="49"/>
  <c r="R69" i="49"/>
  <c r="P69" i="49"/>
  <c r="N69" i="49"/>
  <c r="L69" i="49"/>
  <c r="J69" i="49"/>
  <c r="H69" i="49"/>
  <c r="F69" i="49"/>
  <c r="D69" i="49"/>
  <c r="AD68" i="49"/>
  <c r="AB68" i="49"/>
  <c r="Z68" i="49"/>
  <c r="X68" i="49"/>
  <c r="V68" i="49"/>
  <c r="T68" i="49"/>
  <c r="R68" i="49"/>
  <c r="P68" i="49"/>
  <c r="N68" i="49"/>
  <c r="L68" i="49"/>
  <c r="J68" i="49"/>
  <c r="H68" i="49"/>
  <c r="F68" i="49"/>
  <c r="D68" i="49"/>
  <c r="AD67" i="49"/>
  <c r="AB67" i="49"/>
  <c r="Z67" i="49"/>
  <c r="X67" i="49"/>
  <c r="V67" i="49"/>
  <c r="T67" i="49"/>
  <c r="R67" i="49"/>
  <c r="P67" i="49"/>
  <c r="N67" i="49"/>
  <c r="L67" i="49"/>
  <c r="J67" i="49"/>
  <c r="H67" i="49"/>
  <c r="F67" i="49"/>
  <c r="D67" i="49"/>
  <c r="AD66" i="49"/>
  <c r="AB66" i="49"/>
  <c r="Z66" i="49"/>
  <c r="X66" i="49"/>
  <c r="V66" i="49"/>
  <c r="T66" i="49"/>
  <c r="R66" i="49"/>
  <c r="P66" i="49"/>
  <c r="N66" i="49"/>
  <c r="L66" i="49"/>
  <c r="J66" i="49"/>
  <c r="H66" i="49"/>
  <c r="F66" i="49"/>
  <c r="D66" i="49"/>
  <c r="AD65" i="49"/>
  <c r="AB65" i="49"/>
  <c r="Z65" i="49"/>
  <c r="X65" i="49"/>
  <c r="V65" i="49"/>
  <c r="T65" i="49"/>
  <c r="R65" i="49"/>
  <c r="P65" i="49"/>
  <c r="N65" i="49"/>
  <c r="L65" i="49"/>
  <c r="J65" i="49"/>
  <c r="H65" i="49"/>
  <c r="F65" i="49"/>
  <c r="D65" i="49"/>
  <c r="AD64" i="49"/>
  <c r="AB64" i="49"/>
  <c r="Z64" i="49"/>
  <c r="X64" i="49"/>
  <c r="V64" i="49"/>
  <c r="T64" i="49"/>
  <c r="R64" i="49"/>
  <c r="P64" i="49"/>
  <c r="N64" i="49"/>
  <c r="L64" i="49"/>
  <c r="J64" i="49"/>
  <c r="H64" i="49"/>
  <c r="F64" i="49"/>
  <c r="D64" i="49"/>
  <c r="AD63" i="49"/>
  <c r="AB63" i="49"/>
  <c r="Z63" i="49"/>
  <c r="X63" i="49"/>
  <c r="V63" i="49"/>
  <c r="T63" i="49"/>
  <c r="R63" i="49"/>
  <c r="P63" i="49"/>
  <c r="N63" i="49"/>
  <c r="L63" i="49"/>
  <c r="J63" i="49"/>
  <c r="H63" i="49"/>
  <c r="F63" i="49"/>
  <c r="D63" i="49"/>
  <c r="AD62" i="49"/>
  <c r="AB62" i="49"/>
  <c r="Z62" i="49"/>
  <c r="X62" i="49"/>
  <c r="V62" i="49"/>
  <c r="T62" i="49"/>
  <c r="R62" i="49"/>
  <c r="P62" i="49"/>
  <c r="N62" i="49"/>
  <c r="L62" i="49"/>
  <c r="J62" i="49"/>
  <c r="H62" i="49"/>
  <c r="F62" i="49"/>
  <c r="D62" i="49"/>
  <c r="AD61" i="49"/>
  <c r="AB61" i="49"/>
  <c r="Z61" i="49"/>
  <c r="X61" i="49"/>
  <c r="V61" i="49"/>
  <c r="T61" i="49"/>
  <c r="R61" i="49"/>
  <c r="P61" i="49"/>
  <c r="N61" i="49"/>
  <c r="L61" i="49"/>
  <c r="J61" i="49"/>
  <c r="H61" i="49"/>
  <c r="F61" i="49"/>
  <c r="D61" i="49"/>
  <c r="AD60" i="49"/>
  <c r="AB60" i="49"/>
  <c r="Z60" i="49"/>
  <c r="X60" i="49"/>
  <c r="V60" i="49"/>
  <c r="T60" i="49"/>
  <c r="R60" i="49"/>
  <c r="P60" i="49"/>
  <c r="N60" i="49"/>
  <c r="L60" i="49"/>
  <c r="J60" i="49"/>
  <c r="H60" i="49"/>
  <c r="F60" i="49"/>
  <c r="D60" i="49"/>
  <c r="AD59" i="49"/>
  <c r="AB59" i="49"/>
  <c r="Z59" i="49"/>
  <c r="X59" i="49"/>
  <c r="V59" i="49"/>
  <c r="T59" i="49"/>
  <c r="R59" i="49"/>
  <c r="P59" i="49"/>
  <c r="N59" i="49"/>
  <c r="L59" i="49"/>
  <c r="J59" i="49"/>
  <c r="H59" i="49"/>
  <c r="F59" i="49"/>
  <c r="D59" i="49"/>
  <c r="AD58" i="49"/>
  <c r="AB58" i="49"/>
  <c r="Z58" i="49"/>
  <c r="X58" i="49"/>
  <c r="V58" i="49"/>
  <c r="T58" i="49"/>
  <c r="R58" i="49"/>
  <c r="P58" i="49"/>
  <c r="N58" i="49"/>
  <c r="L58" i="49"/>
  <c r="J58" i="49"/>
  <c r="H58" i="49"/>
  <c r="F58" i="49"/>
  <c r="D58" i="49"/>
  <c r="AD57" i="49"/>
  <c r="AB57" i="49"/>
  <c r="Z57" i="49"/>
  <c r="X57" i="49"/>
  <c r="V57" i="49"/>
  <c r="T57" i="49"/>
  <c r="R57" i="49"/>
  <c r="P57" i="49"/>
  <c r="N57" i="49"/>
  <c r="L57" i="49"/>
  <c r="J57" i="49"/>
  <c r="H57" i="49"/>
  <c r="F57" i="49"/>
  <c r="D57" i="49"/>
  <c r="AD56" i="49"/>
  <c r="AB56" i="49"/>
  <c r="Z56" i="49"/>
  <c r="X56" i="49"/>
  <c r="V56" i="49"/>
  <c r="T56" i="49"/>
  <c r="R56" i="49"/>
  <c r="P56" i="49"/>
  <c r="N56" i="49"/>
  <c r="L56" i="49"/>
  <c r="J56" i="49"/>
  <c r="H56" i="49"/>
  <c r="F56" i="49"/>
  <c r="D56" i="49"/>
  <c r="AD55" i="49"/>
  <c r="AB55" i="49"/>
  <c r="Z55" i="49"/>
  <c r="X55" i="49"/>
  <c r="V55" i="49"/>
  <c r="T55" i="49"/>
  <c r="R55" i="49"/>
  <c r="P55" i="49"/>
  <c r="N55" i="49"/>
  <c r="L55" i="49"/>
  <c r="J55" i="49"/>
  <c r="H55" i="49"/>
  <c r="F55" i="49"/>
  <c r="D55" i="49"/>
  <c r="AD54" i="49"/>
  <c r="AB54" i="49"/>
  <c r="Z54" i="49"/>
  <c r="X54" i="49"/>
  <c r="V54" i="49"/>
  <c r="T54" i="49"/>
  <c r="R54" i="49"/>
  <c r="P54" i="49"/>
  <c r="N54" i="49"/>
  <c r="L54" i="49"/>
  <c r="J54" i="49"/>
  <c r="H54" i="49"/>
  <c r="F54" i="49"/>
  <c r="D54" i="49"/>
  <c r="AD53" i="49"/>
  <c r="AB53" i="49"/>
  <c r="Z53" i="49"/>
  <c r="X53" i="49"/>
  <c r="V53" i="49"/>
  <c r="T53" i="49"/>
  <c r="R53" i="49"/>
  <c r="P53" i="49"/>
  <c r="N53" i="49"/>
  <c r="L53" i="49"/>
  <c r="J53" i="49"/>
  <c r="H53" i="49"/>
  <c r="F53" i="49"/>
  <c r="D53" i="49"/>
  <c r="AD52" i="49"/>
  <c r="AB52" i="49"/>
  <c r="Z52" i="49"/>
  <c r="X52" i="49"/>
  <c r="V52" i="49"/>
  <c r="T52" i="49"/>
  <c r="R52" i="49"/>
  <c r="P52" i="49"/>
  <c r="N52" i="49"/>
  <c r="L52" i="49"/>
  <c r="J52" i="49"/>
  <c r="H52" i="49"/>
  <c r="F52" i="49"/>
  <c r="D52" i="49"/>
  <c r="AD51" i="49"/>
  <c r="AB51" i="49"/>
  <c r="Z51" i="49"/>
  <c r="X51" i="49"/>
  <c r="V51" i="49"/>
  <c r="T51" i="49"/>
  <c r="R51" i="49"/>
  <c r="P51" i="49"/>
  <c r="N51" i="49"/>
  <c r="L51" i="49"/>
  <c r="J51" i="49"/>
  <c r="H51" i="49"/>
  <c r="F51" i="49"/>
  <c r="D51" i="49"/>
  <c r="AD50" i="49"/>
  <c r="AB50" i="49"/>
  <c r="Z50" i="49"/>
  <c r="X50" i="49"/>
  <c r="V50" i="49"/>
  <c r="T50" i="49"/>
  <c r="R50" i="49"/>
  <c r="P50" i="49"/>
  <c r="N50" i="49"/>
  <c r="L50" i="49"/>
  <c r="J50" i="49"/>
  <c r="H50" i="49"/>
  <c r="F50" i="49"/>
  <c r="D50" i="49"/>
  <c r="AD49" i="49"/>
  <c r="AB49" i="49"/>
  <c r="Z49" i="49"/>
  <c r="X49" i="49"/>
  <c r="V49" i="49"/>
  <c r="T49" i="49"/>
  <c r="R49" i="49"/>
  <c r="P49" i="49"/>
  <c r="N49" i="49"/>
  <c r="L49" i="49"/>
  <c r="J49" i="49"/>
  <c r="H49" i="49"/>
  <c r="F49" i="49"/>
  <c r="D49" i="49"/>
  <c r="AD48" i="49"/>
  <c r="AB48" i="49"/>
  <c r="Z48" i="49"/>
  <c r="X48" i="49"/>
  <c r="V48" i="49"/>
  <c r="T48" i="49"/>
  <c r="R48" i="49"/>
  <c r="P48" i="49"/>
  <c r="N48" i="49"/>
  <c r="L48" i="49"/>
  <c r="J48" i="49"/>
  <c r="H48" i="49"/>
  <c r="F48" i="49"/>
  <c r="D48" i="49"/>
  <c r="AD47" i="49"/>
  <c r="AB47" i="49"/>
  <c r="Z47" i="49"/>
  <c r="X47" i="49"/>
  <c r="V47" i="49"/>
  <c r="T47" i="49"/>
  <c r="R47" i="49"/>
  <c r="P47" i="49"/>
  <c r="N47" i="49"/>
  <c r="L47" i="49"/>
  <c r="J47" i="49"/>
  <c r="H47" i="49"/>
  <c r="F47" i="49"/>
  <c r="D47" i="49"/>
  <c r="AD46" i="49"/>
  <c r="AB46" i="49"/>
  <c r="Z46" i="49"/>
  <c r="X46" i="49"/>
  <c r="V46" i="49"/>
  <c r="T46" i="49"/>
  <c r="R46" i="49"/>
  <c r="P46" i="49"/>
  <c r="N46" i="49"/>
  <c r="L46" i="49"/>
  <c r="J46" i="49"/>
  <c r="H46" i="49"/>
  <c r="F46" i="49"/>
  <c r="D46" i="49"/>
  <c r="AD45" i="49"/>
  <c r="AB45" i="49"/>
  <c r="Z45" i="49"/>
  <c r="X45" i="49"/>
  <c r="V45" i="49"/>
  <c r="T45" i="49"/>
  <c r="R45" i="49"/>
  <c r="P45" i="49"/>
  <c r="N45" i="49"/>
  <c r="L45" i="49"/>
  <c r="J45" i="49"/>
  <c r="H45" i="49"/>
  <c r="F45" i="49"/>
  <c r="D45" i="49"/>
  <c r="AD44" i="49"/>
  <c r="AB44" i="49"/>
  <c r="Z44" i="49"/>
  <c r="X44" i="49"/>
  <c r="V44" i="49"/>
  <c r="T44" i="49"/>
  <c r="R44" i="49"/>
  <c r="P44" i="49"/>
  <c r="N44" i="49"/>
  <c r="L44" i="49"/>
  <c r="J44" i="49"/>
  <c r="H44" i="49"/>
  <c r="F44" i="49"/>
  <c r="D44" i="49"/>
  <c r="AD43" i="49"/>
  <c r="AB43" i="49"/>
  <c r="Z43" i="49"/>
  <c r="X43" i="49"/>
  <c r="V43" i="49"/>
  <c r="T43" i="49"/>
  <c r="R43" i="49"/>
  <c r="P43" i="49"/>
  <c r="N43" i="49"/>
  <c r="L43" i="49"/>
  <c r="J43" i="49"/>
  <c r="H43" i="49"/>
  <c r="F43" i="49"/>
  <c r="D43" i="49"/>
  <c r="AD42" i="49"/>
  <c r="AB42" i="49"/>
  <c r="Z42" i="49"/>
  <c r="X42" i="49"/>
  <c r="V42" i="49"/>
  <c r="T42" i="49"/>
  <c r="R42" i="49"/>
  <c r="P42" i="49"/>
  <c r="N42" i="49"/>
  <c r="L42" i="49"/>
  <c r="J42" i="49"/>
  <c r="H42" i="49"/>
  <c r="F42" i="49"/>
  <c r="D42" i="49"/>
  <c r="AD41" i="49"/>
  <c r="AB41" i="49"/>
  <c r="Z41" i="49"/>
  <c r="X41" i="49"/>
  <c r="V41" i="49"/>
  <c r="T41" i="49"/>
  <c r="R41" i="49"/>
  <c r="P41" i="49"/>
  <c r="N41" i="49"/>
  <c r="L41" i="49"/>
  <c r="J41" i="49"/>
  <c r="H41" i="49"/>
  <c r="F41" i="49"/>
  <c r="D41" i="49"/>
  <c r="AD40" i="49"/>
  <c r="AB40" i="49"/>
  <c r="Z40" i="49"/>
  <c r="X40" i="49"/>
  <c r="V40" i="49"/>
  <c r="T40" i="49"/>
  <c r="R40" i="49"/>
  <c r="P40" i="49"/>
  <c r="N40" i="49"/>
  <c r="L40" i="49"/>
  <c r="J40" i="49"/>
  <c r="H40" i="49"/>
  <c r="F40" i="49"/>
  <c r="D40" i="49"/>
  <c r="AD39" i="49"/>
  <c r="AB39" i="49"/>
  <c r="Z39" i="49"/>
  <c r="X39" i="49"/>
  <c r="V39" i="49"/>
  <c r="T39" i="49"/>
  <c r="R39" i="49"/>
  <c r="P39" i="49"/>
  <c r="N39" i="49"/>
  <c r="L39" i="49"/>
  <c r="J39" i="49"/>
  <c r="H39" i="49"/>
  <c r="F39" i="49"/>
  <c r="D39" i="49"/>
  <c r="AD38" i="49"/>
  <c r="AB38" i="49"/>
  <c r="Z38" i="49"/>
  <c r="X38" i="49"/>
  <c r="V38" i="49"/>
  <c r="T38" i="49"/>
  <c r="R38" i="49"/>
  <c r="P38" i="49"/>
  <c r="N38" i="49"/>
  <c r="L38" i="49"/>
  <c r="J38" i="49"/>
  <c r="H38" i="49"/>
  <c r="F38" i="49"/>
  <c r="D38" i="49"/>
  <c r="AD37" i="49"/>
  <c r="AB37" i="49"/>
  <c r="Z37" i="49"/>
  <c r="X37" i="49"/>
  <c r="V37" i="49"/>
  <c r="T37" i="49"/>
  <c r="R37" i="49"/>
  <c r="P37" i="49"/>
  <c r="N37" i="49"/>
  <c r="L37" i="49"/>
  <c r="J37" i="49"/>
  <c r="H37" i="49"/>
  <c r="F37" i="49"/>
  <c r="D37" i="49"/>
  <c r="AD36" i="49"/>
  <c r="AB36" i="49"/>
  <c r="Z36" i="49"/>
  <c r="X36" i="49"/>
  <c r="V36" i="49"/>
  <c r="T36" i="49"/>
  <c r="R36" i="49"/>
  <c r="P36" i="49"/>
  <c r="N36" i="49"/>
  <c r="L36" i="49"/>
  <c r="J36" i="49"/>
  <c r="H36" i="49"/>
  <c r="F36" i="49"/>
  <c r="D36" i="49"/>
  <c r="AD35" i="49"/>
  <c r="AB35" i="49"/>
  <c r="Z35" i="49"/>
  <c r="X35" i="49"/>
  <c r="V35" i="49"/>
  <c r="T35" i="49"/>
  <c r="R35" i="49"/>
  <c r="P35" i="49"/>
  <c r="N35" i="49"/>
  <c r="L35" i="49"/>
  <c r="J35" i="49"/>
  <c r="H35" i="49"/>
  <c r="F35" i="49"/>
  <c r="D35" i="49"/>
  <c r="AD34" i="49"/>
  <c r="AB34" i="49"/>
  <c r="Z34" i="49"/>
  <c r="X34" i="49"/>
  <c r="V34" i="49"/>
  <c r="T34" i="49"/>
  <c r="R34" i="49"/>
  <c r="P34" i="49"/>
  <c r="N34" i="49"/>
  <c r="L34" i="49"/>
  <c r="J34" i="49"/>
  <c r="H34" i="49"/>
  <c r="F34" i="49"/>
  <c r="D34" i="49"/>
  <c r="AD33" i="49"/>
  <c r="AB33" i="49"/>
  <c r="Z33" i="49"/>
  <c r="X33" i="49"/>
  <c r="V33" i="49"/>
  <c r="T33" i="49"/>
  <c r="R33" i="49"/>
  <c r="P33" i="49"/>
  <c r="N33" i="49"/>
  <c r="L33" i="49"/>
  <c r="J33" i="49"/>
  <c r="H33" i="49"/>
  <c r="F33" i="49"/>
  <c r="D33" i="49"/>
  <c r="AD32" i="49"/>
  <c r="AB32" i="49"/>
  <c r="Z32" i="49"/>
  <c r="X32" i="49"/>
  <c r="V32" i="49"/>
  <c r="T32" i="49"/>
  <c r="R32" i="49"/>
  <c r="P32" i="49"/>
  <c r="N32" i="49"/>
  <c r="L32" i="49"/>
  <c r="J32" i="49"/>
  <c r="H32" i="49"/>
  <c r="F32" i="49"/>
  <c r="D32" i="49"/>
  <c r="AD31" i="49"/>
  <c r="AB31" i="49"/>
  <c r="Z31" i="49"/>
  <c r="X31" i="49"/>
  <c r="V31" i="49"/>
  <c r="T31" i="49"/>
  <c r="R31" i="49"/>
  <c r="P31" i="49"/>
  <c r="N31" i="49"/>
  <c r="L31" i="49"/>
  <c r="J31" i="49"/>
  <c r="H31" i="49"/>
  <c r="F31" i="49"/>
  <c r="D31" i="49"/>
  <c r="AD30" i="49"/>
  <c r="AB30" i="49"/>
  <c r="Z30" i="49"/>
  <c r="X30" i="49"/>
  <c r="V30" i="49"/>
  <c r="T30" i="49"/>
  <c r="R30" i="49"/>
  <c r="P30" i="49"/>
  <c r="N30" i="49"/>
  <c r="L30" i="49"/>
  <c r="J30" i="49"/>
  <c r="H30" i="49"/>
  <c r="F30" i="49"/>
  <c r="D30" i="49"/>
  <c r="AD29" i="49"/>
  <c r="AB29" i="49"/>
  <c r="Z29" i="49"/>
  <c r="X29" i="49"/>
  <c r="V29" i="49"/>
  <c r="T29" i="49"/>
  <c r="R29" i="49"/>
  <c r="P29" i="49"/>
  <c r="N29" i="49"/>
  <c r="L29" i="49"/>
  <c r="J29" i="49"/>
  <c r="H29" i="49"/>
  <c r="F29" i="49"/>
  <c r="D29" i="49"/>
  <c r="AD28" i="49"/>
  <c r="AB28" i="49"/>
  <c r="Z28" i="49"/>
  <c r="X28" i="49"/>
  <c r="V28" i="49"/>
  <c r="T28" i="49"/>
  <c r="R28" i="49"/>
  <c r="P28" i="49"/>
  <c r="N28" i="49"/>
  <c r="L28" i="49"/>
  <c r="J28" i="49"/>
  <c r="H28" i="49"/>
  <c r="F28" i="49"/>
  <c r="D28" i="49"/>
  <c r="AD27" i="49"/>
  <c r="AB27" i="49"/>
  <c r="Z27" i="49"/>
  <c r="X27" i="49"/>
  <c r="V27" i="49"/>
  <c r="T27" i="49"/>
  <c r="R27" i="49"/>
  <c r="P27" i="49"/>
  <c r="N27" i="49"/>
  <c r="L27" i="49"/>
  <c r="J27" i="49"/>
  <c r="H27" i="49"/>
  <c r="F27" i="49"/>
  <c r="D27" i="49"/>
  <c r="AD26" i="49"/>
  <c r="AB26" i="49"/>
  <c r="Z26" i="49"/>
  <c r="X26" i="49"/>
  <c r="V26" i="49"/>
  <c r="T26" i="49"/>
  <c r="R26" i="49"/>
  <c r="P26" i="49"/>
  <c r="N26" i="49"/>
  <c r="L26" i="49"/>
  <c r="J26" i="49"/>
  <c r="H26" i="49"/>
  <c r="F26" i="49"/>
  <c r="D26" i="49"/>
  <c r="AD25" i="49"/>
  <c r="AB25" i="49"/>
  <c r="Z25" i="49"/>
  <c r="X25" i="49"/>
  <c r="V25" i="49"/>
  <c r="T25" i="49"/>
  <c r="R25" i="49"/>
  <c r="P25" i="49"/>
  <c r="N25" i="49"/>
  <c r="L25" i="49"/>
  <c r="J25" i="49"/>
  <c r="H25" i="49"/>
  <c r="F25" i="49"/>
  <c r="D25" i="49"/>
  <c r="AD24" i="49"/>
  <c r="AB24" i="49"/>
  <c r="Z24" i="49"/>
  <c r="X24" i="49"/>
  <c r="V24" i="49"/>
  <c r="T24" i="49"/>
  <c r="R24" i="49"/>
  <c r="P24" i="49"/>
  <c r="N24" i="49"/>
  <c r="L24" i="49"/>
  <c r="J24" i="49"/>
  <c r="H24" i="49"/>
  <c r="F24" i="49"/>
  <c r="D24" i="49"/>
  <c r="AD23" i="49"/>
  <c r="AB23" i="49"/>
  <c r="Z23" i="49"/>
  <c r="X23" i="49"/>
  <c r="V23" i="49"/>
  <c r="T23" i="49"/>
  <c r="R23" i="49"/>
  <c r="P23" i="49"/>
  <c r="N23" i="49"/>
  <c r="L23" i="49"/>
  <c r="J23" i="49"/>
  <c r="H23" i="49"/>
  <c r="F23" i="49"/>
  <c r="D23" i="49"/>
  <c r="AD22" i="49"/>
  <c r="AB22" i="49"/>
  <c r="Z22" i="49"/>
  <c r="X22" i="49"/>
  <c r="V22" i="49"/>
  <c r="T22" i="49"/>
  <c r="R22" i="49"/>
  <c r="P22" i="49"/>
  <c r="N22" i="49"/>
  <c r="L22" i="49"/>
  <c r="J22" i="49"/>
  <c r="H22" i="49"/>
  <c r="F22" i="49"/>
  <c r="D22" i="49"/>
  <c r="AD21" i="49"/>
  <c r="AB21" i="49"/>
  <c r="Z21" i="49"/>
  <c r="X21" i="49"/>
  <c r="V21" i="49"/>
  <c r="T21" i="49"/>
  <c r="R21" i="49"/>
  <c r="P21" i="49"/>
  <c r="N21" i="49"/>
  <c r="L21" i="49"/>
  <c r="J21" i="49"/>
  <c r="H21" i="49"/>
  <c r="F21" i="49"/>
  <c r="D21" i="49"/>
  <c r="AD20" i="49"/>
  <c r="AB20" i="49"/>
  <c r="Z20" i="49"/>
  <c r="X20" i="49"/>
  <c r="V20" i="49"/>
  <c r="T20" i="49"/>
  <c r="R20" i="49"/>
  <c r="P20" i="49"/>
  <c r="N20" i="49"/>
  <c r="L20" i="49"/>
  <c r="J20" i="49"/>
  <c r="H20" i="49"/>
  <c r="F20" i="49"/>
  <c r="D20" i="49"/>
  <c r="AD19" i="49"/>
  <c r="AB19" i="49"/>
  <c r="Z19" i="49"/>
  <c r="X19" i="49"/>
  <c r="V19" i="49"/>
  <c r="T19" i="49"/>
  <c r="R19" i="49"/>
  <c r="P19" i="49"/>
  <c r="N19" i="49"/>
  <c r="L19" i="49"/>
  <c r="J19" i="49"/>
  <c r="H19" i="49"/>
  <c r="F19" i="49"/>
  <c r="D19" i="49"/>
  <c r="AD18" i="49"/>
  <c r="AB18" i="49"/>
  <c r="Z18" i="49"/>
  <c r="X18" i="49"/>
  <c r="V18" i="49"/>
  <c r="T18" i="49"/>
  <c r="R18" i="49"/>
  <c r="P18" i="49"/>
  <c r="N18" i="49"/>
  <c r="L18" i="49"/>
  <c r="J18" i="49"/>
  <c r="H18" i="49"/>
  <c r="F18" i="49"/>
  <c r="D18" i="49"/>
  <c r="AD17" i="49"/>
  <c r="AB17" i="49"/>
  <c r="Z17" i="49"/>
  <c r="X17" i="49"/>
  <c r="V17" i="49"/>
  <c r="T17" i="49"/>
  <c r="R17" i="49"/>
  <c r="P17" i="49"/>
  <c r="N17" i="49"/>
  <c r="L17" i="49"/>
  <c r="J17" i="49"/>
  <c r="H17" i="49"/>
  <c r="F17" i="49"/>
  <c r="D17" i="49"/>
  <c r="AD16" i="49"/>
  <c r="AB16" i="49"/>
  <c r="Z16" i="49"/>
  <c r="X16" i="49"/>
  <c r="V16" i="49"/>
  <c r="T16" i="49"/>
  <c r="R16" i="49"/>
  <c r="P16" i="49"/>
  <c r="N16" i="49"/>
  <c r="L16" i="49"/>
  <c r="J16" i="49"/>
  <c r="H16" i="49"/>
  <c r="F16" i="49"/>
  <c r="D16" i="49"/>
  <c r="AD15" i="49"/>
  <c r="AB15" i="49"/>
  <c r="Z15" i="49"/>
  <c r="X15" i="49"/>
  <c r="V15" i="49"/>
  <c r="T15" i="49"/>
  <c r="R15" i="49"/>
  <c r="P15" i="49"/>
  <c r="N15" i="49"/>
  <c r="L15" i="49"/>
  <c r="J15" i="49"/>
  <c r="H15" i="49"/>
  <c r="F15" i="49"/>
  <c r="D15" i="49"/>
  <c r="AD14" i="49"/>
  <c r="AB14" i="49"/>
  <c r="Z14" i="49"/>
  <c r="X14" i="49"/>
  <c r="V14" i="49"/>
  <c r="T14" i="49"/>
  <c r="R14" i="49"/>
  <c r="P14" i="49"/>
  <c r="N14" i="49"/>
  <c r="L14" i="49"/>
  <c r="J14" i="49"/>
  <c r="H14" i="49"/>
  <c r="F14" i="49"/>
  <c r="D14" i="49"/>
  <c r="AD13" i="49"/>
  <c r="AB13" i="49"/>
  <c r="Z13" i="49"/>
  <c r="X13" i="49"/>
  <c r="V13" i="49"/>
  <c r="T13" i="49"/>
  <c r="R13" i="49"/>
  <c r="P13" i="49"/>
  <c r="N13" i="49"/>
  <c r="L13" i="49"/>
  <c r="J13" i="49"/>
  <c r="H13" i="49"/>
  <c r="F13" i="49"/>
  <c r="D13" i="49"/>
  <c r="AD12" i="49"/>
  <c r="AB12" i="49"/>
  <c r="Z12" i="49"/>
  <c r="X12" i="49"/>
  <c r="V12" i="49"/>
  <c r="T12" i="49"/>
  <c r="R12" i="49"/>
  <c r="P12" i="49"/>
  <c r="N12" i="49"/>
  <c r="L12" i="49"/>
  <c r="J12" i="49"/>
  <c r="H12" i="49"/>
  <c r="F12" i="49"/>
  <c r="D12" i="49"/>
  <c r="AD11" i="49"/>
  <c r="AB11" i="49"/>
  <c r="Z11" i="49"/>
  <c r="X11" i="49"/>
  <c r="V11" i="49"/>
  <c r="T11" i="49"/>
  <c r="R11" i="49"/>
  <c r="P11" i="49"/>
  <c r="N11" i="49"/>
  <c r="L11" i="49"/>
  <c r="J11" i="49"/>
  <c r="H11" i="49"/>
  <c r="F11" i="49"/>
  <c r="D11" i="49"/>
  <c r="AD10" i="49"/>
  <c r="AB10" i="49"/>
  <c r="Z10" i="49"/>
  <c r="X10" i="49"/>
  <c r="V10" i="49"/>
  <c r="T10" i="49"/>
  <c r="R10" i="49"/>
  <c r="P10" i="49"/>
  <c r="N10" i="49"/>
  <c r="L10" i="49"/>
  <c r="J10" i="49"/>
  <c r="H10" i="49"/>
  <c r="F10" i="49"/>
  <c r="D10" i="49"/>
  <c r="AB9" i="49"/>
  <c r="Z9" i="49"/>
  <c r="X9" i="49"/>
  <c r="V9" i="49"/>
  <c r="T9" i="49"/>
  <c r="R9" i="49"/>
  <c r="P9" i="49"/>
  <c r="N9" i="49"/>
  <c r="L9" i="49"/>
  <c r="J9" i="49"/>
  <c r="H9" i="49"/>
  <c r="F9" i="49"/>
  <c r="D9" i="49"/>
  <c r="F42" i="10"/>
  <c r="E42" i="10"/>
  <c r="D42" i="10"/>
  <c r="C42" i="10"/>
  <c r="H41" i="10"/>
  <c r="I41" i="10" s="1"/>
  <c r="H40" i="10"/>
  <c r="I40" i="10" s="1"/>
  <c r="H39" i="10"/>
  <c r="I39" i="10" s="1"/>
  <c r="H38" i="10"/>
  <c r="I38" i="10" s="1"/>
  <c r="H37" i="10"/>
  <c r="I37" i="10" s="1"/>
  <c r="H36" i="10"/>
  <c r="I36" i="10" s="1"/>
  <c r="H35" i="10"/>
  <c r="I35" i="10" s="1"/>
  <c r="I34" i="10"/>
  <c r="H34" i="10"/>
  <c r="I33" i="10"/>
  <c r="H33" i="10"/>
  <c r="H32" i="10"/>
  <c r="I32" i="10" s="1"/>
  <c r="H31" i="10"/>
  <c r="I31" i="10" s="1"/>
  <c r="H30" i="10"/>
  <c r="I30" i="10" s="1"/>
  <c r="H29" i="10"/>
  <c r="I29" i="10" s="1"/>
  <c r="H28" i="10"/>
  <c r="I28" i="10" s="1"/>
  <c r="I27" i="10"/>
  <c r="H27" i="10"/>
  <c r="H26" i="10"/>
  <c r="I26" i="10" s="1"/>
  <c r="H25" i="10"/>
  <c r="I25" i="10" s="1"/>
  <c r="H24" i="10"/>
  <c r="I24" i="10" s="1"/>
  <c r="H23" i="10"/>
  <c r="I23" i="10" s="1"/>
  <c r="I22" i="10"/>
  <c r="H22" i="10"/>
  <c r="A22" i="10"/>
  <c r="H21" i="10"/>
  <c r="I21" i="10" s="1"/>
  <c r="I20" i="10"/>
  <c r="H20" i="10"/>
  <c r="H19" i="10"/>
  <c r="I19" i="10" s="1"/>
  <c r="I18" i="10"/>
  <c r="H18" i="10"/>
  <c r="I17" i="10"/>
  <c r="H17" i="10"/>
  <c r="H16" i="10"/>
  <c r="I16" i="10" s="1"/>
  <c r="I15" i="10"/>
  <c r="H15" i="10"/>
  <c r="H14" i="10"/>
  <c r="I14" i="10" s="1"/>
  <c r="H13" i="10"/>
  <c r="H12" i="10"/>
  <c r="I12" i="10" s="1"/>
  <c r="H11" i="10"/>
  <c r="I11" i="10" s="1"/>
  <c r="H10" i="10"/>
  <c r="I10" i="10" s="1"/>
  <c r="G10" i="10"/>
  <c r="H9" i="10"/>
  <c r="I9" i="10" s="1"/>
  <c r="G9" i="10"/>
  <c r="B9" i="10"/>
  <c r="H8" i="10"/>
  <c r="I8" i="10" s="1"/>
  <c r="G8" i="10"/>
  <c r="H7" i="10"/>
  <c r="I7" i="10" s="1"/>
  <c r="G7" i="10"/>
  <c r="H6" i="10"/>
  <c r="I6" i="10" s="1"/>
  <c r="G6" i="10"/>
  <c r="B6" i="10"/>
  <c r="G47" i="9"/>
  <c r="F47" i="9"/>
  <c r="I46" i="9"/>
  <c r="B46" i="9"/>
  <c r="B41" i="10" s="1"/>
  <c r="A46" i="9"/>
  <c r="A41" i="10" s="1"/>
  <c r="I45" i="9"/>
  <c r="B45" i="9"/>
  <c r="B40" i="10" s="1"/>
  <c r="A45" i="9"/>
  <c r="A40" i="10" s="1"/>
  <c r="I44" i="9"/>
  <c r="B44" i="9"/>
  <c r="B39" i="10" s="1"/>
  <c r="A44" i="9"/>
  <c r="A39" i="10" s="1"/>
  <c r="I43" i="9"/>
  <c r="B43" i="9"/>
  <c r="B38" i="10" s="1"/>
  <c r="A43" i="9"/>
  <c r="A38" i="10" s="1"/>
  <c r="I42" i="9"/>
  <c r="B42" i="9"/>
  <c r="B37" i="10" s="1"/>
  <c r="A42" i="9"/>
  <c r="A37" i="10" s="1"/>
  <c r="I41" i="9"/>
  <c r="B41" i="9"/>
  <c r="B36" i="10" s="1"/>
  <c r="A41" i="9"/>
  <c r="A36" i="10" s="1"/>
  <c r="I40" i="9"/>
  <c r="B40" i="9"/>
  <c r="B35" i="10" s="1"/>
  <c r="A40" i="9"/>
  <c r="A35" i="10" s="1"/>
  <c r="I39" i="9"/>
  <c r="B39" i="9"/>
  <c r="B34" i="10" s="1"/>
  <c r="A39" i="9"/>
  <c r="A34" i="10" s="1"/>
  <c r="I38" i="9"/>
  <c r="B38" i="9"/>
  <c r="B33" i="10" s="1"/>
  <c r="A38" i="9"/>
  <c r="A33" i="10" s="1"/>
  <c r="I37" i="9"/>
  <c r="B37" i="9"/>
  <c r="B32" i="10" s="1"/>
  <c r="A37" i="9"/>
  <c r="A32" i="10" s="1"/>
  <c r="I36" i="9"/>
  <c r="B36" i="9"/>
  <c r="B31" i="10" s="1"/>
  <c r="A36" i="9"/>
  <c r="A31" i="10" s="1"/>
  <c r="I35" i="9"/>
  <c r="B35" i="9"/>
  <c r="B30" i="10" s="1"/>
  <c r="A35" i="9"/>
  <c r="A30" i="10" s="1"/>
  <c r="I34" i="9"/>
  <c r="B34" i="9"/>
  <c r="B29" i="10" s="1"/>
  <c r="A34" i="9"/>
  <c r="A29" i="10" s="1"/>
  <c r="I33" i="9"/>
  <c r="B33" i="9"/>
  <c r="B28" i="10" s="1"/>
  <c r="A33" i="9"/>
  <c r="A28" i="10" s="1"/>
  <c r="I32" i="9"/>
  <c r="B32" i="9"/>
  <c r="B27" i="10" s="1"/>
  <c r="A32" i="9"/>
  <c r="A27" i="10" s="1"/>
  <c r="I31" i="9"/>
  <c r="B31" i="9"/>
  <c r="B26" i="10" s="1"/>
  <c r="A31" i="9"/>
  <c r="A26" i="10" s="1"/>
  <c r="I30" i="9"/>
  <c r="B30" i="9"/>
  <c r="B25" i="10" s="1"/>
  <c r="A30" i="9"/>
  <c r="A25" i="10" s="1"/>
  <c r="I29" i="9"/>
  <c r="B29" i="9"/>
  <c r="B24" i="10" s="1"/>
  <c r="A29" i="9"/>
  <c r="A24" i="10" s="1"/>
  <c r="I28" i="9"/>
  <c r="B28" i="9"/>
  <c r="B23" i="10" s="1"/>
  <c r="A28" i="9"/>
  <c r="A23" i="10" s="1"/>
  <c r="I27" i="9"/>
  <c r="B27" i="9"/>
  <c r="B22" i="10" s="1"/>
  <c r="A27" i="9"/>
  <c r="I26" i="9"/>
  <c r="B26" i="9"/>
  <c r="B21" i="10" s="1"/>
  <c r="A26" i="9"/>
  <c r="A21" i="10" s="1"/>
  <c r="I25" i="9"/>
  <c r="B25" i="9"/>
  <c r="B20" i="10" s="1"/>
  <c r="A25" i="9"/>
  <c r="A20" i="10" s="1"/>
  <c r="I24" i="9"/>
  <c r="B24" i="9"/>
  <c r="B19" i="10" s="1"/>
  <c r="A24" i="9"/>
  <c r="A19" i="10" s="1"/>
  <c r="I23" i="9"/>
  <c r="B23" i="9"/>
  <c r="B18" i="10" s="1"/>
  <c r="A23" i="9"/>
  <c r="A18" i="10" s="1"/>
  <c r="I22" i="9"/>
  <c r="B22" i="9"/>
  <c r="B17" i="10" s="1"/>
  <c r="A22" i="9"/>
  <c r="A17" i="10" s="1"/>
  <c r="I21" i="9"/>
  <c r="B21" i="9"/>
  <c r="B16" i="10" s="1"/>
  <c r="A21" i="9"/>
  <c r="A16" i="10" s="1"/>
  <c r="I20" i="9"/>
  <c r="B20" i="9"/>
  <c r="B15" i="10" s="1"/>
  <c r="A20" i="9"/>
  <c r="A15" i="10" s="1"/>
  <c r="I19" i="9"/>
  <c r="B19" i="9"/>
  <c r="B14" i="10" s="1"/>
  <c r="A19" i="9"/>
  <c r="A14" i="10" s="1"/>
  <c r="I18" i="9"/>
  <c r="B18" i="9"/>
  <c r="B13" i="10" s="1"/>
  <c r="A18" i="9"/>
  <c r="A13" i="10" s="1"/>
  <c r="I17" i="9"/>
  <c r="B17" i="9"/>
  <c r="B12" i="10" s="1"/>
  <c r="A17" i="9"/>
  <c r="A12" i="10" s="1"/>
  <c r="I16" i="9"/>
  <c r="B16" i="9"/>
  <c r="B11" i="10" s="1"/>
  <c r="A16" i="9"/>
  <c r="A11" i="10" s="1"/>
  <c r="I15" i="9"/>
  <c r="B15" i="9"/>
  <c r="B10" i="10" s="1"/>
  <c r="A15" i="9"/>
  <c r="A10" i="10" s="1"/>
  <c r="I14" i="9"/>
  <c r="B14" i="9"/>
  <c r="A14" i="9"/>
  <c r="A9" i="10" s="1"/>
  <c r="B13" i="9"/>
  <c r="B8" i="10" s="1"/>
  <c r="A13" i="9"/>
  <c r="A8" i="10" s="1"/>
  <c r="I12" i="9"/>
  <c r="B12" i="9"/>
  <c r="B7" i="10" s="1"/>
  <c r="A12" i="9"/>
  <c r="A7" i="10" s="1"/>
  <c r="I11" i="9"/>
  <c r="A11" i="9"/>
  <c r="A6" i="10" s="1"/>
  <c r="BV45" i="8"/>
  <c r="BU45" i="8"/>
  <c r="BS45" i="8"/>
  <c r="BP45" i="8"/>
  <c r="BO45" i="8"/>
  <c r="BM45" i="8"/>
  <c r="BK45" i="8"/>
  <c r="BI45" i="8"/>
  <c r="BG45" i="8"/>
  <c r="BE45" i="8"/>
  <c r="BC45" i="8"/>
  <c r="BA45" i="8"/>
  <c r="AZ45" i="8"/>
  <c r="AX45" i="8"/>
  <c r="AU45" i="8"/>
  <c r="AT45" i="8"/>
  <c r="AS45" i="8"/>
  <c r="AP45" i="8"/>
  <c r="AM45" i="8"/>
  <c r="AK45" i="8"/>
  <c r="AJ45" i="8"/>
  <c r="AI45" i="8"/>
  <c r="AG45" i="8"/>
  <c r="AE45" i="8"/>
  <c r="AC45" i="8"/>
  <c r="AB45" i="8"/>
  <c r="Z45" i="8"/>
  <c r="X45" i="8"/>
  <c r="V45" i="8"/>
  <c r="Q18" i="43" s="1"/>
  <c r="T45" i="8"/>
  <c r="R45" i="8"/>
  <c r="P45" i="8"/>
  <c r="N45" i="8"/>
  <c r="L45" i="8"/>
  <c r="J45" i="8"/>
  <c r="H45" i="8"/>
  <c r="F45" i="8"/>
  <c r="D45" i="8"/>
  <c r="C45" i="8"/>
  <c r="BT44" i="8"/>
  <c r="BN44" i="8"/>
  <c r="BL44" i="8"/>
  <c r="BJ44" i="8"/>
  <c r="BF44" i="8"/>
  <c r="BD44" i="8"/>
  <c r="BB44" i="8"/>
  <c r="AY44" i="8"/>
  <c r="AV44" i="8"/>
  <c r="AW44" i="8" s="1"/>
  <c r="AQ44" i="8"/>
  <c r="AR44" i="8" s="1"/>
  <c r="AN44" i="8"/>
  <c r="AO44" i="8" s="1"/>
  <c r="AL44" i="8"/>
  <c r="AH44" i="8"/>
  <c r="AF44" i="8"/>
  <c r="AD44" i="8"/>
  <c r="AA44" i="8"/>
  <c r="Y44" i="8"/>
  <c r="W44" i="8"/>
  <c r="S44" i="8"/>
  <c r="Q44" i="8"/>
  <c r="O44" i="8"/>
  <c r="M44" i="8"/>
  <c r="K44" i="8"/>
  <c r="I44" i="8"/>
  <c r="G44" i="8"/>
  <c r="E44" i="8"/>
  <c r="BT43" i="8"/>
  <c r="BR43" i="8"/>
  <c r="BQ43" i="8"/>
  <c r="BN43" i="8"/>
  <c r="BL43" i="8"/>
  <c r="BJ43" i="8"/>
  <c r="BH43" i="8"/>
  <c r="BF43" i="8"/>
  <c r="BD43" i="8"/>
  <c r="BB43" i="8"/>
  <c r="AY43" i="8"/>
  <c r="AV43" i="8"/>
  <c r="AW43" i="8" s="1"/>
  <c r="AQ43" i="8"/>
  <c r="AR43" i="8" s="1"/>
  <c r="AN43" i="8"/>
  <c r="AO43" i="8" s="1"/>
  <c r="AL43" i="8"/>
  <c r="AH43" i="8"/>
  <c r="AF43" i="8"/>
  <c r="AD43" i="8"/>
  <c r="AA43" i="8"/>
  <c r="Y43" i="8"/>
  <c r="W43" i="8"/>
  <c r="U43" i="8"/>
  <c r="S43" i="8"/>
  <c r="Q43" i="8"/>
  <c r="O43" i="8"/>
  <c r="M43" i="8"/>
  <c r="K43" i="8"/>
  <c r="I43" i="8"/>
  <c r="G43" i="8"/>
  <c r="E43" i="8"/>
  <c r="BT42" i="8"/>
  <c r="BR42" i="8"/>
  <c r="BQ42" i="8"/>
  <c r="BN42" i="8"/>
  <c r="BL42" i="8"/>
  <c r="BJ42" i="8"/>
  <c r="BH42" i="8"/>
  <c r="BF42" i="8"/>
  <c r="BD42" i="8"/>
  <c r="BB42" i="8"/>
  <c r="AY42" i="8"/>
  <c r="AV42" i="8"/>
  <c r="AW42" i="8" s="1"/>
  <c r="AQ42" i="8"/>
  <c r="AR42" i="8" s="1"/>
  <c r="AN42" i="8"/>
  <c r="AO42" i="8" s="1"/>
  <c r="AL42" i="8"/>
  <c r="AH42" i="8"/>
  <c r="AF42" i="8"/>
  <c r="AD42" i="8"/>
  <c r="S42" i="8"/>
  <c r="Q42" i="8"/>
  <c r="O42" i="8"/>
  <c r="M42" i="8"/>
  <c r="K42" i="8"/>
  <c r="I42" i="8"/>
  <c r="G42" i="8"/>
  <c r="E42" i="8"/>
  <c r="BT41" i="8"/>
  <c r="BR41" i="8"/>
  <c r="BQ41" i="8"/>
  <c r="BN41" i="8"/>
  <c r="BL41" i="8"/>
  <c r="BJ41" i="8"/>
  <c r="BH41" i="8"/>
  <c r="BF41" i="8"/>
  <c r="BD41" i="8"/>
  <c r="BB41" i="8"/>
  <c r="AY41" i="8"/>
  <c r="AV41" i="8"/>
  <c r="AW41" i="8" s="1"/>
  <c r="AQ41" i="8"/>
  <c r="AR41" i="8" s="1"/>
  <c r="AN41" i="8"/>
  <c r="AO41" i="8" s="1"/>
  <c r="AL41" i="8"/>
  <c r="AH41" i="8"/>
  <c r="AF41" i="8"/>
  <c r="AD41" i="8"/>
  <c r="AA41" i="8"/>
  <c r="Y41" i="8"/>
  <c r="W41" i="8"/>
  <c r="U41" i="8"/>
  <c r="S41" i="8"/>
  <c r="Q41" i="8"/>
  <c r="O41" i="8"/>
  <c r="M41" i="8"/>
  <c r="K41" i="8"/>
  <c r="I41" i="8"/>
  <c r="G41" i="8"/>
  <c r="E41" i="8"/>
  <c r="BT40" i="8"/>
  <c r="BR40" i="8"/>
  <c r="BQ40" i="8"/>
  <c r="BN40" i="8"/>
  <c r="BL40" i="8"/>
  <c r="BJ40" i="8"/>
  <c r="BH40" i="8"/>
  <c r="BF40" i="8"/>
  <c r="BD40" i="8"/>
  <c r="BB40" i="8"/>
  <c r="AY40" i="8"/>
  <c r="AV40" i="8"/>
  <c r="AW40" i="8" s="1"/>
  <c r="AQ40" i="8"/>
  <c r="AR40" i="8" s="1"/>
  <c r="AN40" i="8"/>
  <c r="AO40" i="8" s="1"/>
  <c r="AL40" i="8"/>
  <c r="AH40" i="8"/>
  <c r="AF40" i="8"/>
  <c r="AD40" i="8"/>
  <c r="AA40" i="8"/>
  <c r="Y40" i="8"/>
  <c r="W40" i="8"/>
  <c r="U40" i="8"/>
  <c r="S40" i="8"/>
  <c r="Q40" i="8"/>
  <c r="O40" i="8"/>
  <c r="M40" i="8"/>
  <c r="K40" i="8"/>
  <c r="I40" i="8"/>
  <c r="G40" i="8"/>
  <c r="E40" i="8"/>
  <c r="BT39" i="8"/>
  <c r="BR39" i="8"/>
  <c r="BQ39" i="8"/>
  <c r="BN39" i="8"/>
  <c r="BL39" i="8"/>
  <c r="BJ39" i="8"/>
  <c r="BH39" i="8"/>
  <c r="BF39" i="8"/>
  <c r="BD39" i="8"/>
  <c r="BB39" i="8"/>
  <c r="AY39" i="8"/>
  <c r="AV39" i="8"/>
  <c r="AW39" i="8" s="1"/>
  <c r="AQ39" i="8"/>
  <c r="AR39" i="8" s="1"/>
  <c r="AN39" i="8"/>
  <c r="AO39" i="8" s="1"/>
  <c r="AL39" i="8"/>
  <c r="AH39" i="8"/>
  <c r="AF39" i="8"/>
  <c r="AD39" i="8"/>
  <c r="AA39" i="8"/>
  <c r="Y39" i="8"/>
  <c r="W39" i="8"/>
  <c r="U39" i="8"/>
  <c r="S39" i="8"/>
  <c r="Q39" i="8"/>
  <c r="O39" i="8"/>
  <c r="M39" i="8"/>
  <c r="K39" i="8"/>
  <c r="I39" i="8"/>
  <c r="G39" i="8"/>
  <c r="E39" i="8"/>
  <c r="BT38" i="8"/>
  <c r="BR38" i="8"/>
  <c r="BQ38" i="8"/>
  <c r="BN38" i="8"/>
  <c r="BL38" i="8"/>
  <c r="BJ38" i="8"/>
  <c r="BH38" i="8"/>
  <c r="BF38" i="8"/>
  <c r="BD38" i="8"/>
  <c r="BB38" i="8"/>
  <c r="AY38" i="8"/>
  <c r="AV38" i="8"/>
  <c r="AW38" i="8" s="1"/>
  <c r="AQ38" i="8"/>
  <c r="AR38" i="8" s="1"/>
  <c r="AN38" i="8"/>
  <c r="AO38" i="8" s="1"/>
  <c r="AL38" i="8"/>
  <c r="AH38" i="8"/>
  <c r="AF38" i="8"/>
  <c r="AD38" i="8"/>
  <c r="S38" i="8"/>
  <c r="Q38" i="8"/>
  <c r="O38" i="8"/>
  <c r="M38" i="8"/>
  <c r="K38" i="8"/>
  <c r="I38" i="8"/>
  <c r="G38" i="8"/>
  <c r="E38" i="8"/>
  <c r="BT37" i="8"/>
  <c r="BR37" i="8"/>
  <c r="BQ37" i="8"/>
  <c r="BN37" i="8"/>
  <c r="BL37" i="8"/>
  <c r="BJ37" i="8"/>
  <c r="BH37" i="8"/>
  <c r="BF37" i="8"/>
  <c r="BD37" i="8"/>
  <c r="BB37" i="8"/>
  <c r="AY37" i="8"/>
  <c r="AV37" i="8"/>
  <c r="AW37" i="8" s="1"/>
  <c r="AQ37" i="8"/>
  <c r="AR37" i="8" s="1"/>
  <c r="AN37" i="8"/>
  <c r="AO37" i="8" s="1"/>
  <c r="AL37" i="8"/>
  <c r="AH37" i="8"/>
  <c r="AF37" i="8"/>
  <c r="AD37" i="8"/>
  <c r="AA37" i="8"/>
  <c r="Y37" i="8"/>
  <c r="W37" i="8"/>
  <c r="U37" i="8"/>
  <c r="S37" i="8"/>
  <c r="Q37" i="8"/>
  <c r="O37" i="8"/>
  <c r="M37" i="8"/>
  <c r="K37" i="8"/>
  <c r="I37" i="8"/>
  <c r="G37" i="8"/>
  <c r="E37" i="8"/>
  <c r="BT36" i="8"/>
  <c r="BR36" i="8"/>
  <c r="BQ36" i="8"/>
  <c r="BN36" i="8"/>
  <c r="BL36" i="8"/>
  <c r="BJ36" i="8"/>
  <c r="BH36" i="8"/>
  <c r="BF36" i="8"/>
  <c r="BD36" i="8"/>
  <c r="BB36" i="8"/>
  <c r="AY36" i="8"/>
  <c r="AV36" i="8"/>
  <c r="AW36" i="8" s="1"/>
  <c r="AQ36" i="8"/>
  <c r="AR36" i="8" s="1"/>
  <c r="AN36" i="8"/>
  <c r="AO36" i="8" s="1"/>
  <c r="AL36" i="8"/>
  <c r="AH36" i="8"/>
  <c r="AF36" i="8"/>
  <c r="AD36" i="8"/>
  <c r="AA36" i="8"/>
  <c r="Y36" i="8"/>
  <c r="W36" i="8"/>
  <c r="U36" i="8"/>
  <c r="S36" i="8"/>
  <c r="Q36" i="8"/>
  <c r="O36" i="8"/>
  <c r="M36" i="8"/>
  <c r="K36" i="8"/>
  <c r="I36" i="8"/>
  <c r="G36" i="8"/>
  <c r="E36" i="8"/>
  <c r="BT35" i="8"/>
  <c r="BQ35" i="8"/>
  <c r="BN35" i="8"/>
  <c r="BJ35" i="8"/>
  <c r="BH35" i="8"/>
  <c r="BF35" i="8"/>
  <c r="BD35" i="8"/>
  <c r="BB35" i="8"/>
  <c r="AY35" i="8"/>
  <c r="AW35" i="8"/>
  <c r="AQ35" i="8"/>
  <c r="AR35" i="8" s="1"/>
  <c r="AN35" i="8"/>
  <c r="AO35" i="8" s="1"/>
  <c r="AL35" i="8"/>
  <c r="AH35" i="8"/>
  <c r="AF35" i="8"/>
  <c r="AD35" i="8"/>
  <c r="S35" i="8"/>
  <c r="Q35" i="8"/>
  <c r="O35" i="8"/>
  <c r="M35" i="8"/>
  <c r="K35" i="8"/>
  <c r="I35" i="8"/>
  <c r="G35" i="8"/>
  <c r="E35" i="8"/>
  <c r="BT34" i="8"/>
  <c r="BQ34" i="8"/>
  <c r="BN34" i="8"/>
  <c r="BJ34" i="8"/>
  <c r="BH34" i="8"/>
  <c r="BF34" i="8"/>
  <c r="BD34" i="8"/>
  <c r="BB34" i="8"/>
  <c r="AY34" i="8"/>
  <c r="AW34" i="8"/>
  <c r="AQ34" i="8"/>
  <c r="AR34" i="8" s="1"/>
  <c r="AN34" i="8"/>
  <c r="AO34" i="8" s="1"/>
  <c r="AL34" i="8"/>
  <c r="AH34" i="8"/>
  <c r="AF34" i="8"/>
  <c r="AD34" i="8"/>
  <c r="S34" i="8"/>
  <c r="Q34" i="8"/>
  <c r="O34" i="8"/>
  <c r="M34" i="8"/>
  <c r="K34" i="8"/>
  <c r="I34" i="8"/>
  <c r="G34" i="8"/>
  <c r="E34" i="8"/>
  <c r="BT33" i="8"/>
  <c r="BQ33" i="8"/>
  <c r="BN33" i="8"/>
  <c r="BJ33" i="8"/>
  <c r="BH33" i="8"/>
  <c r="BF33" i="8"/>
  <c r="BD33" i="8"/>
  <c r="BB33" i="8"/>
  <c r="AY33" i="8"/>
  <c r="AW33" i="8"/>
  <c r="AQ33" i="8"/>
  <c r="AR33" i="8" s="1"/>
  <c r="AN33" i="8"/>
  <c r="AO33" i="8" s="1"/>
  <c r="AL33" i="8"/>
  <c r="AH33" i="8"/>
  <c r="AF33" i="8"/>
  <c r="AD33" i="8"/>
  <c r="S33" i="8"/>
  <c r="Q33" i="8"/>
  <c r="O33" i="8"/>
  <c r="M33" i="8"/>
  <c r="K33" i="8"/>
  <c r="I33" i="8"/>
  <c r="G33" i="8"/>
  <c r="E33" i="8"/>
  <c r="BT32" i="8"/>
  <c r="BR32" i="8"/>
  <c r="BQ32" i="8"/>
  <c r="BN32" i="8"/>
  <c r="BL32" i="8"/>
  <c r="BJ32" i="8"/>
  <c r="BH32" i="8"/>
  <c r="BF32" i="8"/>
  <c r="BD32" i="8"/>
  <c r="BB32" i="8"/>
  <c r="AY32" i="8"/>
  <c r="AW32" i="8"/>
  <c r="AV32" i="8"/>
  <c r="AQ32" i="8"/>
  <c r="AR32" i="8" s="1"/>
  <c r="AN32" i="8"/>
  <c r="AO32" i="8" s="1"/>
  <c r="AL32" i="8"/>
  <c r="AH32" i="8"/>
  <c r="AF32" i="8"/>
  <c r="AD32" i="8"/>
  <c r="AA32" i="8"/>
  <c r="Y32" i="8"/>
  <c r="W32" i="8"/>
  <c r="U32" i="8"/>
  <c r="S32" i="8"/>
  <c r="Q32" i="8"/>
  <c r="O32" i="8"/>
  <c r="M32" i="8"/>
  <c r="K32" i="8"/>
  <c r="I32" i="8"/>
  <c r="G32" i="8"/>
  <c r="E32" i="8"/>
  <c r="BT31" i="8"/>
  <c r="BR31" i="8"/>
  <c r="BQ31" i="8"/>
  <c r="BN31" i="8"/>
  <c r="BL31" i="8"/>
  <c r="BJ31" i="8"/>
  <c r="BH31" i="8"/>
  <c r="BF31" i="8"/>
  <c r="BD31" i="8"/>
  <c r="BB31" i="8"/>
  <c r="AY31" i="8"/>
  <c r="AV31" i="8"/>
  <c r="AW31" i="8" s="1"/>
  <c r="AQ31" i="8"/>
  <c r="AR31" i="8" s="1"/>
  <c r="AN31" i="8"/>
  <c r="AO31" i="8" s="1"/>
  <c r="AL31" i="8"/>
  <c r="AH31" i="8"/>
  <c r="AF31" i="8"/>
  <c r="AD31" i="8"/>
  <c r="AA31" i="8"/>
  <c r="Y31" i="8"/>
  <c r="W31" i="8"/>
  <c r="U31" i="8"/>
  <c r="S31" i="8"/>
  <c r="Q31" i="8"/>
  <c r="O31" i="8"/>
  <c r="M31" i="8"/>
  <c r="K31" i="8"/>
  <c r="I31" i="8"/>
  <c r="G31" i="8"/>
  <c r="E31" i="8"/>
  <c r="BT30" i="8"/>
  <c r="BR30" i="8"/>
  <c r="BQ30" i="8"/>
  <c r="BN30" i="8"/>
  <c r="BL30" i="8"/>
  <c r="BJ30" i="8"/>
  <c r="BH30" i="8"/>
  <c r="BF30" i="8"/>
  <c r="BD30" i="8"/>
  <c r="BB30" i="8"/>
  <c r="AY30" i="8"/>
  <c r="AV30" i="8"/>
  <c r="AW30" i="8" s="1"/>
  <c r="AQ30" i="8"/>
  <c r="AR30" i="8" s="1"/>
  <c r="AN30" i="8"/>
  <c r="AO30" i="8" s="1"/>
  <c r="AL30" i="8"/>
  <c r="AH30" i="8"/>
  <c r="AF30" i="8"/>
  <c r="AD30" i="8"/>
  <c r="AA30" i="8"/>
  <c r="Y30" i="8"/>
  <c r="W30" i="8"/>
  <c r="U30" i="8"/>
  <c r="S30" i="8"/>
  <c r="Q30" i="8"/>
  <c r="O30" i="8"/>
  <c r="M30" i="8"/>
  <c r="K30" i="8"/>
  <c r="I30" i="8"/>
  <c r="G30" i="8"/>
  <c r="E30" i="8"/>
  <c r="BT29" i="8"/>
  <c r="BR29" i="8"/>
  <c r="BQ29" i="8"/>
  <c r="BN29" i="8"/>
  <c r="BL29" i="8"/>
  <c r="BJ29" i="8"/>
  <c r="BH29" i="8"/>
  <c r="BF29" i="8"/>
  <c r="BD29" i="8"/>
  <c r="BB29" i="8"/>
  <c r="AY29" i="8"/>
  <c r="AV29" i="8"/>
  <c r="AW29" i="8" s="1"/>
  <c r="AR29" i="8"/>
  <c r="AQ29" i="8"/>
  <c r="AN29" i="8"/>
  <c r="AO29" i="8" s="1"/>
  <c r="AL29" i="8"/>
  <c r="AH29" i="8"/>
  <c r="AF29" i="8"/>
  <c r="AD29" i="8"/>
  <c r="AA29" i="8"/>
  <c r="Y29" i="8"/>
  <c r="W29" i="8"/>
  <c r="U29" i="8"/>
  <c r="S29" i="8"/>
  <c r="Q29" i="8"/>
  <c r="O29" i="8"/>
  <c r="M29" i="8"/>
  <c r="K29" i="8"/>
  <c r="I29" i="8"/>
  <c r="G29" i="8"/>
  <c r="E29" i="8"/>
  <c r="BL28" i="8"/>
  <c r="BH28" i="8"/>
  <c r="BF28" i="8"/>
  <c r="BD28" i="8"/>
  <c r="BB28" i="8"/>
  <c r="AY28" i="8"/>
  <c r="AV28" i="8"/>
  <c r="AW28" i="8" s="1"/>
  <c r="AQ28" i="8"/>
  <c r="AR28" i="8" s="1"/>
  <c r="AN28" i="8"/>
  <c r="AO28" i="8" s="1"/>
  <c r="AL28" i="8"/>
  <c r="AH28" i="8"/>
  <c r="AD28" i="8"/>
  <c r="S28" i="8"/>
  <c r="Q28" i="8"/>
  <c r="O28" i="8"/>
  <c r="M28" i="8"/>
  <c r="K28" i="8"/>
  <c r="I28" i="8"/>
  <c r="G28" i="8"/>
  <c r="E28" i="8"/>
  <c r="BT27" i="8"/>
  <c r="BR27" i="8"/>
  <c r="BQ27" i="8"/>
  <c r="BN27" i="8"/>
  <c r="BL27" i="8"/>
  <c r="BJ27" i="8"/>
  <c r="BH27" i="8"/>
  <c r="BF27" i="8"/>
  <c r="BD27" i="8"/>
  <c r="BB27" i="8"/>
  <c r="AY27" i="8"/>
  <c r="AV27" i="8"/>
  <c r="AW27" i="8" s="1"/>
  <c r="AQ27" i="8"/>
  <c r="AR27" i="8" s="1"/>
  <c r="AO27" i="8"/>
  <c r="AN27" i="8"/>
  <c r="AL27" i="8"/>
  <c r="AH27" i="8"/>
  <c r="AF27" i="8"/>
  <c r="AD27" i="8"/>
  <c r="AA27" i="8"/>
  <c r="Y27" i="8"/>
  <c r="W27" i="8"/>
  <c r="U27" i="8"/>
  <c r="S27" i="8"/>
  <c r="Q27" i="8"/>
  <c r="O27" i="8"/>
  <c r="M27" i="8"/>
  <c r="K27" i="8"/>
  <c r="I27" i="8"/>
  <c r="G27" i="8"/>
  <c r="E27" i="8"/>
  <c r="AH26" i="8"/>
  <c r="AD26" i="8"/>
  <c r="S26" i="8"/>
  <c r="Q26" i="8"/>
  <c r="O26" i="8"/>
  <c r="M26" i="8"/>
  <c r="K26" i="8"/>
  <c r="I26" i="8"/>
  <c r="G26" i="8"/>
  <c r="E26" i="8"/>
  <c r="BT25" i="8"/>
  <c r="BR25" i="8"/>
  <c r="BQ25" i="8"/>
  <c r="BN25" i="8"/>
  <c r="BL25" i="8"/>
  <c r="BJ25" i="8"/>
  <c r="BH25" i="8"/>
  <c r="BF25" i="8"/>
  <c r="BD25" i="8"/>
  <c r="BB25" i="8"/>
  <c r="AY25" i="8"/>
  <c r="AV25" i="8"/>
  <c r="AW25" i="8" s="1"/>
  <c r="AQ25" i="8"/>
  <c r="AR25" i="8" s="1"/>
  <c r="AN25" i="8"/>
  <c r="AO25" i="8" s="1"/>
  <c r="AL25" i="8"/>
  <c r="AH25" i="8"/>
  <c r="AF25" i="8"/>
  <c r="AD25" i="8"/>
  <c r="AA25" i="8"/>
  <c r="Y25" i="8"/>
  <c r="W25" i="8"/>
  <c r="U25" i="8"/>
  <c r="S25" i="8"/>
  <c r="Q25" i="8"/>
  <c r="O25" i="8"/>
  <c r="M25" i="8"/>
  <c r="K25" i="8"/>
  <c r="I25" i="8"/>
  <c r="G25" i="8"/>
  <c r="E25" i="8"/>
  <c r="BT24" i="8"/>
  <c r="BR24" i="8"/>
  <c r="BQ24" i="8"/>
  <c r="BN24" i="8"/>
  <c r="BL24" i="8"/>
  <c r="BJ24" i="8"/>
  <c r="BH24" i="8"/>
  <c r="BF24" i="8"/>
  <c r="BD24" i="8"/>
  <c r="BB24" i="8"/>
  <c r="AY24" i="8"/>
  <c r="AV24" i="8"/>
  <c r="AW24" i="8" s="1"/>
  <c r="AQ24" i="8"/>
  <c r="AR24" i="8" s="1"/>
  <c r="AN24" i="8"/>
  <c r="AO24" i="8" s="1"/>
  <c r="AL24" i="8"/>
  <c r="AH24" i="8"/>
  <c r="AF24" i="8"/>
  <c r="AD24" i="8"/>
  <c r="AA24" i="8"/>
  <c r="Y24" i="8"/>
  <c r="W24" i="8"/>
  <c r="U24" i="8"/>
  <c r="S24" i="8"/>
  <c r="Q24" i="8"/>
  <c r="O24" i="8"/>
  <c r="M24" i="8"/>
  <c r="K24" i="8"/>
  <c r="I24" i="8"/>
  <c r="G24" i="8"/>
  <c r="E24" i="8"/>
  <c r="BT23" i="8"/>
  <c r="BR23" i="8"/>
  <c r="BQ23" i="8"/>
  <c r="BN23" i="8"/>
  <c r="BL23" i="8"/>
  <c r="BJ23" i="8"/>
  <c r="BH23" i="8"/>
  <c r="BF23" i="8"/>
  <c r="BD23" i="8"/>
  <c r="BB23" i="8"/>
  <c r="AY23" i="8"/>
  <c r="AV23" i="8"/>
  <c r="AW23" i="8" s="1"/>
  <c r="AQ23" i="8"/>
  <c r="AR23" i="8" s="1"/>
  <c r="AN23" i="8"/>
  <c r="AO23" i="8" s="1"/>
  <c r="AL23" i="8"/>
  <c r="AH23" i="8"/>
  <c r="AF23" i="8"/>
  <c r="AD23" i="8"/>
  <c r="AA23" i="8"/>
  <c r="Y23" i="8"/>
  <c r="W23" i="8"/>
  <c r="U23" i="8"/>
  <c r="S23" i="8"/>
  <c r="Q23" i="8"/>
  <c r="O23" i="8"/>
  <c r="M23" i="8"/>
  <c r="K23" i="8"/>
  <c r="I23" i="8"/>
  <c r="G23" i="8"/>
  <c r="E23" i="8"/>
  <c r="BT22" i="8"/>
  <c r="BR22" i="8"/>
  <c r="BQ22" i="8"/>
  <c r="BN22" i="8"/>
  <c r="BL22" i="8"/>
  <c r="BJ22" i="8"/>
  <c r="BH22" i="8"/>
  <c r="BF22" i="8"/>
  <c r="BD22" i="8"/>
  <c r="BB22" i="8"/>
  <c r="AY22" i="8"/>
  <c r="AV22" i="8"/>
  <c r="AW22" i="8" s="1"/>
  <c r="AQ22" i="8"/>
  <c r="AR22" i="8" s="1"/>
  <c r="AN22" i="8"/>
  <c r="AO22" i="8" s="1"/>
  <c r="AL22" i="8"/>
  <c r="AH22" i="8"/>
  <c r="AD22" i="8"/>
  <c r="S22" i="8"/>
  <c r="Q22" i="8"/>
  <c r="O22" i="8"/>
  <c r="M22" i="8"/>
  <c r="K22" i="8"/>
  <c r="I22" i="8"/>
  <c r="G22" i="8"/>
  <c r="E22" i="8"/>
  <c r="BT21" i="8"/>
  <c r="BR21" i="8"/>
  <c r="BQ21" i="8"/>
  <c r="BN21" i="8"/>
  <c r="BL21" i="8"/>
  <c r="BJ21" i="8"/>
  <c r="BH21" i="8"/>
  <c r="BF21" i="8"/>
  <c r="BD21" i="8"/>
  <c r="BB21" i="8"/>
  <c r="AY21" i="8"/>
  <c r="AV21" i="8"/>
  <c r="AW21" i="8" s="1"/>
  <c r="AQ21" i="8"/>
  <c r="AR21" i="8" s="1"/>
  <c r="AN21" i="8"/>
  <c r="AO21" i="8" s="1"/>
  <c r="AL21" i="8"/>
  <c r="AH21" i="8"/>
  <c r="AF21" i="8"/>
  <c r="AD21" i="8"/>
  <c r="AA21" i="8"/>
  <c r="Y21" i="8"/>
  <c r="W21" i="8"/>
  <c r="U21" i="8"/>
  <c r="S21" i="8"/>
  <c r="Q21" i="8"/>
  <c r="O21" i="8"/>
  <c r="M21" i="8"/>
  <c r="K21" i="8"/>
  <c r="I21" i="8"/>
  <c r="G21" i="8"/>
  <c r="E21" i="8"/>
  <c r="BT20" i="8"/>
  <c r="BR20" i="8"/>
  <c r="BQ20" i="8"/>
  <c r="BN20" i="8"/>
  <c r="BL20" i="8"/>
  <c r="BJ20" i="8"/>
  <c r="BH20" i="8"/>
  <c r="BF20" i="8"/>
  <c r="BD20" i="8"/>
  <c r="BB20" i="8"/>
  <c r="AY20" i="8"/>
  <c r="AV20" i="8"/>
  <c r="AW20" i="8" s="1"/>
  <c r="AQ20" i="8"/>
  <c r="AR20" i="8" s="1"/>
  <c r="AN20" i="8"/>
  <c r="AO20" i="8" s="1"/>
  <c r="AL20" i="8"/>
  <c r="AH20" i="8"/>
  <c r="AF20" i="8"/>
  <c r="AD20" i="8"/>
  <c r="AA20" i="8"/>
  <c r="Y20" i="8"/>
  <c r="W20" i="8"/>
  <c r="U20" i="8"/>
  <c r="S20" i="8"/>
  <c r="Q20" i="8"/>
  <c r="O20" i="8"/>
  <c r="M20" i="8"/>
  <c r="K20" i="8"/>
  <c r="I20" i="8"/>
  <c r="G20" i="8"/>
  <c r="E20" i="8"/>
  <c r="BT19" i="8"/>
  <c r="BR19" i="8"/>
  <c r="BQ19" i="8"/>
  <c r="BN19" i="8"/>
  <c r="BL19" i="8"/>
  <c r="BJ19" i="8"/>
  <c r="BH19" i="8"/>
  <c r="BF19" i="8"/>
  <c r="BD19" i="8"/>
  <c r="BB19" i="8"/>
  <c r="AY19" i="8"/>
  <c r="AV19" i="8"/>
  <c r="AW19" i="8" s="1"/>
  <c r="AQ19" i="8"/>
  <c r="AR19" i="8" s="1"/>
  <c r="AN19" i="8"/>
  <c r="AO19" i="8" s="1"/>
  <c r="AL19" i="8"/>
  <c r="AH19" i="8"/>
  <c r="AF19" i="8"/>
  <c r="AD19" i="8"/>
  <c r="AA19" i="8"/>
  <c r="Y19" i="8"/>
  <c r="W19" i="8"/>
  <c r="U19" i="8"/>
  <c r="S19" i="8"/>
  <c r="Q19" i="8"/>
  <c r="O19" i="8"/>
  <c r="M19" i="8"/>
  <c r="K19" i="8"/>
  <c r="I19" i="8"/>
  <c r="G19" i="8"/>
  <c r="E19" i="8"/>
  <c r="BT18" i="8"/>
  <c r="BR18" i="8"/>
  <c r="BQ18" i="8"/>
  <c r="BN18" i="8"/>
  <c r="BL18" i="8"/>
  <c r="BJ18" i="8"/>
  <c r="BH18" i="8"/>
  <c r="BF18" i="8"/>
  <c r="BD18" i="8"/>
  <c r="BB18" i="8"/>
  <c r="AY18" i="8"/>
  <c r="AV18" i="8"/>
  <c r="AW18" i="8" s="1"/>
  <c r="AQ18" i="8"/>
  <c r="AR18" i="8" s="1"/>
  <c r="AN18" i="8"/>
  <c r="AO18" i="8" s="1"/>
  <c r="AL18" i="8"/>
  <c r="AH18" i="8"/>
  <c r="AF18" i="8"/>
  <c r="AD18" i="8"/>
  <c r="AA18" i="8"/>
  <c r="Y18" i="8"/>
  <c r="W18" i="8"/>
  <c r="U18" i="8"/>
  <c r="S18" i="8"/>
  <c r="Q18" i="8"/>
  <c r="O18" i="8"/>
  <c r="M18" i="8"/>
  <c r="K18" i="8"/>
  <c r="I18" i="8"/>
  <c r="G18" i="8"/>
  <c r="E18" i="8"/>
  <c r="BT17" i="8"/>
  <c r="BR17" i="8"/>
  <c r="BQ17" i="8"/>
  <c r="BN17" i="8"/>
  <c r="BL17" i="8"/>
  <c r="BJ17" i="8"/>
  <c r="BH17" i="8"/>
  <c r="BF17" i="8"/>
  <c r="BD17" i="8"/>
  <c r="BB17" i="8"/>
  <c r="AY17" i="8"/>
  <c r="AW17" i="8"/>
  <c r="AV17" i="8"/>
  <c r="AQ17" i="8"/>
  <c r="AR17" i="8" s="1"/>
  <c r="AN17" i="8"/>
  <c r="AO17" i="8" s="1"/>
  <c r="AL17" i="8"/>
  <c r="AH17" i="8"/>
  <c r="AF17" i="8"/>
  <c r="AD17" i="8"/>
  <c r="AA17" i="8"/>
  <c r="Y17" i="8"/>
  <c r="W17" i="8"/>
  <c r="U17" i="8"/>
  <c r="S17" i="8"/>
  <c r="Q17" i="8"/>
  <c r="O17" i="8"/>
  <c r="M17" i="8"/>
  <c r="K17" i="8"/>
  <c r="I17" i="8"/>
  <c r="G17" i="8"/>
  <c r="E17" i="8"/>
  <c r="BT16" i="8"/>
  <c r="BR16" i="8"/>
  <c r="BQ16" i="8"/>
  <c r="BN16" i="8"/>
  <c r="BL16" i="8"/>
  <c r="BJ16" i="8"/>
  <c r="BH16" i="8"/>
  <c r="BF16" i="8"/>
  <c r="BD16" i="8"/>
  <c r="BB16" i="8"/>
  <c r="AY16" i="8"/>
  <c r="AV16" i="8"/>
  <c r="AW16" i="8" s="1"/>
  <c r="AQ16" i="8"/>
  <c r="AR16" i="8" s="1"/>
  <c r="AN16" i="8"/>
  <c r="AO16" i="8" s="1"/>
  <c r="AL16" i="8"/>
  <c r="AH16" i="8"/>
  <c r="AF16" i="8"/>
  <c r="AD16" i="8"/>
  <c r="AA16" i="8"/>
  <c r="Y16" i="8"/>
  <c r="W16" i="8"/>
  <c r="U16" i="8"/>
  <c r="S16" i="8"/>
  <c r="Q16" i="8"/>
  <c r="O16" i="8"/>
  <c r="M16" i="8"/>
  <c r="K16" i="8"/>
  <c r="I16" i="8"/>
  <c r="G16" i="8"/>
  <c r="E16" i="8"/>
  <c r="BT15" i="8"/>
  <c r="BR15" i="8"/>
  <c r="BQ15" i="8"/>
  <c r="BN15" i="8"/>
  <c r="BL15" i="8"/>
  <c r="BJ15" i="8"/>
  <c r="BH15" i="8"/>
  <c r="BF15" i="8"/>
  <c r="BD15" i="8"/>
  <c r="BB15" i="8"/>
  <c r="AY15" i="8"/>
  <c r="AV15" i="8"/>
  <c r="AW15" i="8" s="1"/>
  <c r="AQ15" i="8"/>
  <c r="AR15" i="8" s="1"/>
  <c r="AN15" i="8"/>
  <c r="AO15" i="8" s="1"/>
  <c r="AL15" i="8"/>
  <c r="AH15" i="8"/>
  <c r="AF15" i="8"/>
  <c r="AD15" i="8"/>
  <c r="AA15" i="8"/>
  <c r="Y15" i="8"/>
  <c r="W15" i="8"/>
  <c r="U15" i="8"/>
  <c r="S15" i="8"/>
  <c r="Q15" i="8"/>
  <c r="O15" i="8"/>
  <c r="M15" i="8"/>
  <c r="K15" i="8"/>
  <c r="I15" i="8"/>
  <c r="G15" i="8"/>
  <c r="E15" i="8"/>
  <c r="BT14" i="8"/>
  <c r="BR14" i="8"/>
  <c r="BQ14" i="8"/>
  <c r="BN14" i="8"/>
  <c r="BL14" i="8"/>
  <c r="BJ14" i="8"/>
  <c r="BH14" i="8"/>
  <c r="BF14" i="8"/>
  <c r="BD14" i="8"/>
  <c r="BB14" i="8"/>
  <c r="AY14" i="8"/>
  <c r="AV14" i="8"/>
  <c r="AW14" i="8" s="1"/>
  <c r="AR14" i="8"/>
  <c r="AQ14" i="8"/>
  <c r="AN14" i="8"/>
  <c r="AO14" i="8" s="1"/>
  <c r="AL14" i="8"/>
  <c r="AH14" i="8"/>
  <c r="AF14" i="8"/>
  <c r="AD14" i="8"/>
  <c r="AA14" i="8"/>
  <c r="Y14" i="8"/>
  <c r="W14" i="8"/>
  <c r="U14" i="8"/>
  <c r="S14" i="8"/>
  <c r="Q14" i="8"/>
  <c r="O14" i="8"/>
  <c r="M14" i="8"/>
  <c r="K14" i="8"/>
  <c r="I14" i="8"/>
  <c r="G14" i="8"/>
  <c r="E14" i="8"/>
  <c r="BT13" i="8"/>
  <c r="BR13" i="8"/>
  <c r="BQ13" i="8"/>
  <c r="BN13" i="8"/>
  <c r="BL13" i="8"/>
  <c r="BJ13" i="8"/>
  <c r="BH13" i="8"/>
  <c r="BF13" i="8"/>
  <c r="BD13" i="8"/>
  <c r="BB13" i="8"/>
  <c r="AY13" i="8"/>
  <c r="AV13" i="8"/>
  <c r="AW13" i="8" s="1"/>
  <c r="AQ13" i="8"/>
  <c r="AR13" i="8" s="1"/>
  <c r="AN13" i="8"/>
  <c r="AO13" i="8" s="1"/>
  <c r="AL13" i="8"/>
  <c r="AH13" i="8"/>
  <c r="AF13" i="8"/>
  <c r="AD13" i="8"/>
  <c r="AA13" i="8"/>
  <c r="Y13" i="8"/>
  <c r="W13" i="8"/>
  <c r="U13" i="8"/>
  <c r="S13" i="8"/>
  <c r="Q13" i="8"/>
  <c r="O13" i="8"/>
  <c r="M13" i="8"/>
  <c r="K13" i="8"/>
  <c r="I13" i="8"/>
  <c r="G13" i="8"/>
  <c r="E13" i="8"/>
  <c r="BT12" i="8"/>
  <c r="BR12" i="8"/>
  <c r="BQ12" i="8"/>
  <c r="BN12" i="8"/>
  <c r="BL12" i="8"/>
  <c r="BJ12" i="8"/>
  <c r="BH12" i="8"/>
  <c r="BF12" i="8"/>
  <c r="BD12" i="8"/>
  <c r="BB12" i="8"/>
  <c r="AY12" i="8"/>
  <c r="AV12" i="8"/>
  <c r="AW12" i="8" s="1"/>
  <c r="AQ12" i="8"/>
  <c r="AR12" i="8" s="1"/>
  <c r="AN12" i="8"/>
  <c r="AO12" i="8" s="1"/>
  <c r="AL12" i="8"/>
  <c r="AH12" i="8"/>
  <c r="AF12" i="8"/>
  <c r="AD12" i="8"/>
  <c r="AA12" i="8"/>
  <c r="Y12" i="8"/>
  <c r="W12" i="8"/>
  <c r="U12" i="8"/>
  <c r="S12" i="8"/>
  <c r="Q12" i="8"/>
  <c r="O12" i="8"/>
  <c r="M12" i="8"/>
  <c r="K12" i="8"/>
  <c r="I12" i="8"/>
  <c r="G12" i="8"/>
  <c r="E12" i="8"/>
  <c r="S11" i="8"/>
  <c r="Q11" i="8"/>
  <c r="O11" i="8"/>
  <c r="K11" i="8"/>
  <c r="I11" i="8"/>
  <c r="G11" i="8"/>
  <c r="E11" i="8"/>
  <c r="BT10" i="8"/>
  <c r="BR10" i="8"/>
  <c r="BQ10" i="8"/>
  <c r="BN10" i="8"/>
  <c r="BL10" i="8"/>
  <c r="BJ10" i="8"/>
  <c r="BH10" i="8"/>
  <c r="BF10" i="8"/>
  <c r="BD10" i="8"/>
  <c r="BB10" i="8"/>
  <c r="AY10" i="8"/>
  <c r="AV10" i="8"/>
  <c r="AW10" i="8" s="1"/>
  <c r="AQ10" i="8"/>
  <c r="AN10" i="8"/>
  <c r="AO10" i="8" s="1"/>
  <c r="AL10" i="8"/>
  <c r="AH10" i="8"/>
  <c r="AF10" i="8"/>
  <c r="AD10" i="8"/>
  <c r="AA10" i="8"/>
  <c r="Y10" i="8"/>
  <c r="W10" i="8"/>
  <c r="U10" i="8"/>
  <c r="S10" i="8"/>
  <c r="Q10" i="8"/>
  <c r="O10" i="8"/>
  <c r="M10" i="8"/>
  <c r="K10" i="8"/>
  <c r="I10" i="8"/>
  <c r="G10" i="8"/>
  <c r="E10" i="8"/>
  <c r="AH9" i="8"/>
  <c r="AD9" i="8"/>
  <c r="U9" i="8"/>
  <c r="S9" i="8"/>
  <c r="Q9" i="8"/>
  <c r="O9" i="8"/>
  <c r="M9" i="8"/>
  <c r="K9" i="8"/>
  <c r="I9" i="8"/>
  <c r="G9" i="8"/>
  <c r="E9" i="8"/>
  <c r="F13" i="3"/>
  <c r="E13" i="3"/>
  <c r="D13" i="3"/>
  <c r="C13" i="3"/>
  <c r="H11" i="3"/>
  <c r="I11" i="3" s="1"/>
  <c r="G11" i="3"/>
  <c r="H10" i="3"/>
  <c r="I10" i="3" s="1"/>
  <c r="G10" i="3"/>
  <c r="H9" i="3"/>
  <c r="I9" i="3" s="1"/>
  <c r="G9" i="3"/>
  <c r="H8" i="3"/>
  <c r="I8" i="3" s="1"/>
  <c r="G8" i="3"/>
  <c r="H7" i="3"/>
  <c r="I7" i="3" s="1"/>
  <c r="G7" i="3"/>
  <c r="H6" i="3"/>
  <c r="I6" i="3" s="1"/>
  <c r="G6" i="3"/>
  <c r="T17" i="2"/>
  <c r="U17" i="2" s="1"/>
  <c r="K17" i="2"/>
  <c r="H17" i="2"/>
  <c r="G17" i="2"/>
  <c r="F17" i="2"/>
  <c r="I16" i="2"/>
  <c r="B16" i="2"/>
  <c r="B11" i="3" s="1"/>
  <c r="A16" i="2"/>
  <c r="A11" i="3" s="1"/>
  <c r="I15" i="2"/>
  <c r="B15" i="2"/>
  <c r="B10" i="3" s="1"/>
  <c r="A15" i="2"/>
  <c r="A10" i="3" s="1"/>
  <c r="I14" i="2"/>
  <c r="B14" i="2"/>
  <c r="B9" i="3" s="1"/>
  <c r="A14" i="2"/>
  <c r="A9" i="3" s="1"/>
  <c r="I13" i="2"/>
  <c r="B13" i="2"/>
  <c r="B8" i="3" s="1"/>
  <c r="A13" i="2"/>
  <c r="A8" i="3" s="1"/>
  <c r="I12" i="2"/>
  <c r="B12" i="2"/>
  <c r="B7" i="3" s="1"/>
  <c r="A12" i="2"/>
  <c r="A7" i="3" s="1"/>
  <c r="B11" i="2"/>
  <c r="B6" i="3" s="1"/>
  <c r="A11" i="2"/>
  <c r="A6" i="3" s="1"/>
  <c r="BP15" i="1"/>
  <c r="BN15" i="1"/>
  <c r="BL15" i="1"/>
  <c r="BK15" i="1"/>
  <c r="BJ15" i="1"/>
  <c r="BH15" i="1"/>
  <c r="B18" i="43" s="1"/>
  <c r="BG15" i="1"/>
  <c r="BF15" i="1"/>
  <c r="BD15" i="1"/>
  <c r="BB15" i="1"/>
  <c r="AZ15" i="1"/>
  <c r="AX15" i="1"/>
  <c r="AV15" i="1"/>
  <c r="AU15" i="1"/>
  <c r="AT15" i="1"/>
  <c r="AR15" i="1"/>
  <c r="AP15" i="1"/>
  <c r="AN15" i="1"/>
  <c r="R11" i="43" s="1"/>
  <c r="AL15" i="1"/>
  <c r="AJ15" i="1"/>
  <c r="AI15" i="1"/>
  <c r="AH15" i="1"/>
  <c r="AF15" i="1"/>
  <c r="AE15" i="1"/>
  <c r="AD15" i="1"/>
  <c r="AC15" i="1"/>
  <c r="AB15" i="1"/>
  <c r="Z15" i="1"/>
  <c r="X15" i="1"/>
  <c r="W15" i="1"/>
  <c r="AC18" i="43" s="1"/>
  <c r="V15" i="1"/>
  <c r="T15" i="1"/>
  <c r="Q15" i="1"/>
  <c r="P15" i="1"/>
  <c r="O15" i="1"/>
  <c r="M15" i="1"/>
  <c r="K15" i="1"/>
  <c r="I15" i="1"/>
  <c r="S18" i="43" s="1"/>
  <c r="G15" i="1"/>
  <c r="F15" i="1"/>
  <c r="D15" i="1"/>
  <c r="BQ14" i="1"/>
  <c r="BO14" i="1"/>
  <c r="BM14" i="1"/>
  <c r="BI14" i="1"/>
  <c r="BE14" i="1"/>
  <c r="BC14" i="1"/>
  <c r="BA14" i="1"/>
  <c r="AY14" i="1"/>
  <c r="AW14" i="1"/>
  <c r="AS14" i="1"/>
  <c r="AQ14" i="1"/>
  <c r="AO14" i="1"/>
  <c r="AM14" i="1"/>
  <c r="AK14" i="1"/>
  <c r="AG14" i="1"/>
  <c r="AA14" i="1"/>
  <c r="Y14" i="1"/>
  <c r="U14" i="1"/>
  <c r="S14" i="1"/>
  <c r="R14" i="1"/>
  <c r="N14" i="1"/>
  <c r="L14" i="1"/>
  <c r="J14" i="1"/>
  <c r="H14" i="1"/>
  <c r="E14" i="1"/>
  <c r="C14" i="1"/>
  <c r="BQ13" i="1"/>
  <c r="BO13" i="1"/>
  <c r="BM13" i="1"/>
  <c r="BI13" i="1"/>
  <c r="BE13" i="1"/>
  <c r="BC13" i="1"/>
  <c r="BA13" i="1"/>
  <c r="AY13" i="1"/>
  <c r="AW13" i="1"/>
  <c r="AS13" i="1"/>
  <c r="AQ13" i="1"/>
  <c r="AO13" i="1"/>
  <c r="AM13" i="1"/>
  <c r="AK13" i="1"/>
  <c r="AG13" i="1"/>
  <c r="AA13" i="1"/>
  <c r="Y13" i="1"/>
  <c r="U13" i="1"/>
  <c r="S13" i="1"/>
  <c r="R13" i="1"/>
  <c r="N13" i="1"/>
  <c r="L13" i="1"/>
  <c r="J13" i="1"/>
  <c r="H13" i="1"/>
  <c r="E13" i="1"/>
  <c r="C13" i="1"/>
  <c r="BO12" i="1"/>
  <c r="BM12" i="1"/>
  <c r="BO11" i="1"/>
  <c r="BM11" i="1"/>
  <c r="BR11" i="1" s="1"/>
  <c r="D13" i="2" s="1"/>
  <c r="E13" i="2" s="1"/>
  <c r="J13" i="2" s="1"/>
  <c r="BO10" i="1"/>
  <c r="BM10" i="1"/>
  <c r="BI10" i="1"/>
  <c r="BE10" i="1"/>
  <c r="BC10" i="1"/>
  <c r="BA10" i="1"/>
  <c r="AY10" i="1"/>
  <c r="AW10" i="1"/>
  <c r="AS10" i="1"/>
  <c r="AQ10" i="1"/>
  <c r="AO10" i="1"/>
  <c r="AM10" i="1"/>
  <c r="AK10" i="1"/>
  <c r="AG10" i="1"/>
  <c r="AA10" i="1"/>
  <c r="Y10" i="1"/>
  <c r="U10" i="1"/>
  <c r="S10" i="1"/>
  <c r="R10" i="1"/>
  <c r="N10" i="1"/>
  <c r="L10" i="1"/>
  <c r="J10" i="1"/>
  <c r="H10" i="1"/>
  <c r="E10" i="1"/>
  <c r="C10" i="1"/>
  <c r="BO9" i="1"/>
  <c r="BM9" i="1"/>
  <c r="BI9" i="1"/>
  <c r="BE9" i="1"/>
  <c r="BC9" i="1"/>
  <c r="BA9" i="1"/>
  <c r="AY9" i="1"/>
  <c r="AW9" i="1"/>
  <c r="AS9" i="1"/>
  <c r="AQ9" i="1"/>
  <c r="AO9" i="1"/>
  <c r="AM9" i="1"/>
  <c r="AK9" i="1"/>
  <c r="AG9" i="1"/>
  <c r="AA9" i="1"/>
  <c r="Y9" i="1"/>
  <c r="U9" i="1"/>
  <c r="S9" i="1"/>
  <c r="R9" i="1"/>
  <c r="N9" i="1"/>
  <c r="L9" i="1"/>
  <c r="J9" i="1"/>
  <c r="H9" i="1"/>
  <c r="E9" i="1"/>
  <c r="C9" i="1"/>
  <c r="AH11" i="43"/>
  <c r="F19" i="22"/>
  <c r="E19" i="22"/>
  <c r="D19" i="22"/>
  <c r="C19" i="22"/>
  <c r="H18" i="22"/>
  <c r="I18" i="22" s="1"/>
  <c r="G18" i="22"/>
  <c r="H17" i="22"/>
  <c r="I17" i="22" s="1"/>
  <c r="G17" i="22"/>
  <c r="H16" i="22"/>
  <c r="I16" i="22" s="1"/>
  <c r="G16" i="22"/>
  <c r="H15" i="22"/>
  <c r="I15" i="22" s="1"/>
  <c r="G15" i="22"/>
  <c r="H14" i="22"/>
  <c r="I14" i="22" s="1"/>
  <c r="G14" i="22"/>
  <c r="H13" i="22"/>
  <c r="I13" i="22" s="1"/>
  <c r="G13" i="22"/>
  <c r="H12" i="22"/>
  <c r="I12" i="22" s="1"/>
  <c r="G12" i="22"/>
  <c r="H11" i="22"/>
  <c r="I11" i="22" s="1"/>
  <c r="G11" i="22"/>
  <c r="H10" i="22"/>
  <c r="I10" i="22" s="1"/>
  <c r="G10" i="22"/>
  <c r="H9" i="22"/>
  <c r="I9" i="22" s="1"/>
  <c r="G9" i="22"/>
  <c r="A9" i="22"/>
  <c r="H8" i="22"/>
  <c r="I8" i="22" s="1"/>
  <c r="G8" i="22"/>
  <c r="H7" i="22"/>
  <c r="I7" i="22" s="1"/>
  <c r="G7" i="22"/>
  <c r="H6" i="22"/>
  <c r="I6" i="22" s="1"/>
  <c r="G6" i="22"/>
  <c r="I24" i="21"/>
  <c r="F24" i="21"/>
  <c r="G23" i="21"/>
  <c r="B23" i="21"/>
  <c r="B18" i="22" s="1"/>
  <c r="A23" i="21"/>
  <c r="A18" i="22" s="1"/>
  <c r="G22" i="21"/>
  <c r="B22" i="21"/>
  <c r="B17" i="22" s="1"/>
  <c r="A22" i="21"/>
  <c r="A17" i="22" s="1"/>
  <c r="G21" i="21"/>
  <c r="B21" i="21"/>
  <c r="B16" i="22" s="1"/>
  <c r="A21" i="21"/>
  <c r="A16" i="22" s="1"/>
  <c r="G20" i="21"/>
  <c r="B20" i="21"/>
  <c r="B15" i="22" s="1"/>
  <c r="A20" i="21"/>
  <c r="A15" i="22" s="1"/>
  <c r="G19" i="21"/>
  <c r="B19" i="21"/>
  <c r="B14" i="22" s="1"/>
  <c r="A19" i="21"/>
  <c r="A14" i="22" s="1"/>
  <c r="G18" i="21"/>
  <c r="B18" i="21"/>
  <c r="B13" i="22" s="1"/>
  <c r="A18" i="21"/>
  <c r="A13" i="22" s="1"/>
  <c r="G17" i="21"/>
  <c r="B17" i="21"/>
  <c r="B12" i="22" s="1"/>
  <c r="A17" i="21"/>
  <c r="A12" i="22" s="1"/>
  <c r="G16" i="21"/>
  <c r="B16" i="21"/>
  <c r="B11" i="22" s="1"/>
  <c r="A16" i="21"/>
  <c r="A11" i="22" s="1"/>
  <c r="G15" i="21"/>
  <c r="B15" i="21"/>
  <c r="B10" i="22" s="1"/>
  <c r="A15" i="21"/>
  <c r="A10" i="22" s="1"/>
  <c r="G14" i="21"/>
  <c r="B14" i="21"/>
  <c r="B9" i="22" s="1"/>
  <c r="A14" i="21"/>
  <c r="G13" i="21"/>
  <c r="B13" i="21"/>
  <c r="B8" i="22" s="1"/>
  <c r="A13" i="21"/>
  <c r="A8" i="22" s="1"/>
  <c r="G12" i="21"/>
  <c r="B12" i="21"/>
  <c r="B7" i="22" s="1"/>
  <c r="A12" i="21"/>
  <c r="A7" i="22" s="1"/>
  <c r="G11" i="21"/>
  <c r="B11" i="21"/>
  <c r="B6" i="22" s="1"/>
  <c r="BE22" i="20"/>
  <c r="BC22" i="20"/>
  <c r="BA22" i="20"/>
  <c r="AY22" i="20"/>
  <c r="AW22" i="20"/>
  <c r="AT22" i="20"/>
  <c r="AR22" i="20"/>
  <c r="AO22" i="20"/>
  <c r="AM22" i="20"/>
  <c r="AK22" i="20"/>
  <c r="AE4" i="43" s="1"/>
  <c r="AI22" i="20"/>
  <c r="AG22" i="20"/>
  <c r="AE22" i="20"/>
  <c r="AC22" i="20"/>
  <c r="AA22" i="20"/>
  <c r="Y22" i="20"/>
  <c r="W22" i="20"/>
  <c r="U22" i="20"/>
  <c r="S22" i="20"/>
  <c r="AI4" i="43" s="1"/>
  <c r="Q22" i="20"/>
  <c r="O22" i="20"/>
  <c r="W4" i="43" s="1"/>
  <c r="M22" i="20"/>
  <c r="I22" i="20"/>
  <c r="G22" i="20"/>
  <c r="E22" i="20"/>
  <c r="C22" i="20"/>
  <c r="BF21" i="20"/>
  <c r="BD21" i="20"/>
  <c r="BB21" i="20"/>
  <c r="AZ21" i="20"/>
  <c r="AX21" i="20"/>
  <c r="AU21" i="20"/>
  <c r="AV21" i="20" s="1"/>
  <c r="AS21" i="20"/>
  <c r="AP21" i="20"/>
  <c r="AQ21" i="20" s="1"/>
  <c r="AN21" i="20"/>
  <c r="AL21" i="20"/>
  <c r="AJ21" i="20"/>
  <c r="AH21" i="20"/>
  <c r="AF21" i="20"/>
  <c r="AD21" i="20"/>
  <c r="AB21" i="20"/>
  <c r="Z21" i="20"/>
  <c r="X21" i="20"/>
  <c r="V21" i="20"/>
  <c r="T21" i="20"/>
  <c r="BF20" i="20"/>
  <c r="BD20" i="20"/>
  <c r="BB20" i="20"/>
  <c r="AZ20" i="20"/>
  <c r="AX20" i="20"/>
  <c r="AU20" i="20"/>
  <c r="AV20" i="20" s="1"/>
  <c r="AS20" i="20"/>
  <c r="AP20" i="20"/>
  <c r="AQ20" i="20" s="1"/>
  <c r="AN20" i="20"/>
  <c r="AL20" i="20"/>
  <c r="AJ20" i="20"/>
  <c r="AH20" i="20"/>
  <c r="AF20" i="20"/>
  <c r="AD20" i="20"/>
  <c r="AB20" i="20"/>
  <c r="Z20" i="20"/>
  <c r="X20" i="20"/>
  <c r="V20" i="20"/>
  <c r="T20" i="20"/>
  <c r="BF19" i="20"/>
  <c r="BD19" i="20"/>
  <c r="BB19" i="20"/>
  <c r="AZ19" i="20"/>
  <c r="AX19" i="20"/>
  <c r="AU19" i="20"/>
  <c r="AV19" i="20" s="1"/>
  <c r="AS19" i="20"/>
  <c r="AP19" i="20"/>
  <c r="AQ19" i="20" s="1"/>
  <c r="AN19" i="20"/>
  <c r="AL19" i="20"/>
  <c r="AJ19" i="20"/>
  <c r="AH19" i="20"/>
  <c r="AF19" i="20"/>
  <c r="AD19" i="20"/>
  <c r="AB19" i="20"/>
  <c r="Z19" i="20"/>
  <c r="X19" i="20"/>
  <c r="V19" i="20"/>
  <c r="T19" i="20"/>
  <c r="BF18" i="20"/>
  <c r="BD18" i="20"/>
  <c r="BB18" i="20"/>
  <c r="AZ18" i="20"/>
  <c r="AX18" i="20"/>
  <c r="AU18" i="20"/>
  <c r="AV18" i="20" s="1"/>
  <c r="AS18" i="20"/>
  <c r="AP18" i="20"/>
  <c r="AQ18" i="20" s="1"/>
  <c r="AN18" i="20"/>
  <c r="AL18" i="20"/>
  <c r="AJ18" i="20"/>
  <c r="AH18" i="20"/>
  <c r="AF18" i="20"/>
  <c r="AD18" i="20"/>
  <c r="AB18" i="20"/>
  <c r="Z18" i="20"/>
  <c r="X18" i="20"/>
  <c r="V18" i="20"/>
  <c r="T18" i="20"/>
  <c r="BF17" i="20"/>
  <c r="BD17" i="20"/>
  <c r="BB17" i="20"/>
  <c r="AZ17" i="20"/>
  <c r="AX17" i="20"/>
  <c r="AU17" i="20"/>
  <c r="AV17" i="20" s="1"/>
  <c r="AS17" i="20"/>
  <c r="AP17" i="20"/>
  <c r="AQ17" i="20" s="1"/>
  <c r="AN17" i="20"/>
  <c r="AL17" i="20"/>
  <c r="AJ17" i="20"/>
  <c r="AH17" i="20"/>
  <c r="AF17" i="20"/>
  <c r="AD17" i="20"/>
  <c r="AB17" i="20"/>
  <c r="Z17" i="20"/>
  <c r="X17" i="20"/>
  <c r="V17" i="20"/>
  <c r="T17" i="20"/>
  <c r="R17" i="20"/>
  <c r="P17" i="20"/>
  <c r="N17" i="20"/>
  <c r="L17" i="20"/>
  <c r="J17" i="20"/>
  <c r="H17" i="20"/>
  <c r="F17" i="20"/>
  <c r="D17" i="20"/>
  <c r="BF16" i="20"/>
  <c r="BD16" i="20"/>
  <c r="BB16" i="20"/>
  <c r="AZ16" i="20"/>
  <c r="AX16" i="20"/>
  <c r="AU16" i="20"/>
  <c r="AV16" i="20" s="1"/>
  <c r="AS16" i="20"/>
  <c r="AP16" i="20"/>
  <c r="AQ16" i="20" s="1"/>
  <c r="AN16" i="20"/>
  <c r="AL16" i="20"/>
  <c r="AJ16" i="20"/>
  <c r="AH16" i="20"/>
  <c r="AF16" i="20"/>
  <c r="AD16" i="20"/>
  <c r="AB16" i="20"/>
  <c r="Z16" i="20"/>
  <c r="X16" i="20"/>
  <c r="V16" i="20"/>
  <c r="T16" i="20"/>
  <c r="R16" i="20"/>
  <c r="P16" i="20"/>
  <c r="N16" i="20"/>
  <c r="L16" i="20"/>
  <c r="J16" i="20"/>
  <c r="H16" i="20"/>
  <c r="F16" i="20"/>
  <c r="D16" i="20"/>
  <c r="BF15" i="20"/>
  <c r="BD15" i="20"/>
  <c r="BB15" i="20"/>
  <c r="AZ15" i="20"/>
  <c r="AX15" i="20"/>
  <c r="AU15" i="20"/>
  <c r="AV15" i="20" s="1"/>
  <c r="AS15" i="20"/>
  <c r="AP15" i="20"/>
  <c r="AQ15" i="20" s="1"/>
  <c r="AN15" i="20"/>
  <c r="AL15" i="20"/>
  <c r="AJ15" i="20"/>
  <c r="AH15" i="20"/>
  <c r="AF15" i="20"/>
  <c r="AD15" i="20"/>
  <c r="AB15" i="20"/>
  <c r="Z15" i="20"/>
  <c r="X15" i="20"/>
  <c r="V15" i="20"/>
  <c r="T15" i="20"/>
  <c r="R15" i="20"/>
  <c r="P15" i="20"/>
  <c r="N15" i="20"/>
  <c r="L15" i="20"/>
  <c r="J15" i="20"/>
  <c r="H15" i="20"/>
  <c r="F15" i="20"/>
  <c r="D15" i="20"/>
  <c r="BF14" i="20"/>
  <c r="BD14" i="20"/>
  <c r="BB14" i="20"/>
  <c r="AZ14" i="20"/>
  <c r="AX14" i="20"/>
  <c r="AU14" i="20"/>
  <c r="AV14" i="20" s="1"/>
  <c r="AS14" i="20"/>
  <c r="AP14" i="20"/>
  <c r="AQ14" i="20" s="1"/>
  <c r="AN14" i="20"/>
  <c r="AL14" i="20"/>
  <c r="AJ14" i="20"/>
  <c r="AH14" i="20"/>
  <c r="AF14" i="20"/>
  <c r="AD14" i="20"/>
  <c r="AB14" i="20"/>
  <c r="Z14" i="20"/>
  <c r="X14" i="20"/>
  <c r="V14" i="20"/>
  <c r="T14" i="20"/>
  <c r="R14" i="20"/>
  <c r="P14" i="20"/>
  <c r="N14" i="20"/>
  <c r="L14" i="20"/>
  <c r="J14" i="20"/>
  <c r="H14" i="20"/>
  <c r="F14" i="20"/>
  <c r="D14" i="20"/>
  <c r="BF13" i="20"/>
  <c r="BD13" i="20"/>
  <c r="BB13" i="20"/>
  <c r="AZ13" i="20"/>
  <c r="AX13" i="20"/>
  <c r="AU13" i="20"/>
  <c r="AV13" i="20" s="1"/>
  <c r="AS13" i="20"/>
  <c r="AP13" i="20"/>
  <c r="AQ13" i="20" s="1"/>
  <c r="AN13" i="20"/>
  <c r="AL13" i="20"/>
  <c r="AJ13" i="20"/>
  <c r="AH13" i="20"/>
  <c r="AF13" i="20"/>
  <c r="AD13" i="20"/>
  <c r="AB13" i="20"/>
  <c r="Z13" i="20"/>
  <c r="X13" i="20"/>
  <c r="V13" i="20"/>
  <c r="T13" i="20"/>
  <c r="R13" i="20"/>
  <c r="P13" i="20"/>
  <c r="N13" i="20"/>
  <c r="L13" i="20"/>
  <c r="J13" i="20"/>
  <c r="H13" i="20"/>
  <c r="F13" i="20"/>
  <c r="D13" i="20"/>
  <c r="BF12" i="20"/>
  <c r="BD12" i="20"/>
  <c r="BB12" i="20"/>
  <c r="AZ12" i="20"/>
  <c r="AX12" i="20"/>
  <c r="AU12" i="20"/>
  <c r="AV12" i="20" s="1"/>
  <c r="AS12" i="20"/>
  <c r="AP12" i="20"/>
  <c r="AQ12" i="20" s="1"/>
  <c r="AN12" i="20"/>
  <c r="AL12" i="20"/>
  <c r="AJ12" i="20"/>
  <c r="AH12" i="20"/>
  <c r="AF12" i="20"/>
  <c r="AD12" i="20"/>
  <c r="AB12" i="20"/>
  <c r="Z12" i="20"/>
  <c r="X12" i="20"/>
  <c r="V12" i="20"/>
  <c r="T12" i="20"/>
  <c r="R12" i="20"/>
  <c r="P12" i="20"/>
  <c r="N12" i="20"/>
  <c r="L12" i="20"/>
  <c r="J12" i="20"/>
  <c r="H12" i="20"/>
  <c r="F12" i="20"/>
  <c r="D12" i="20"/>
  <c r="BF11" i="20"/>
  <c r="BD11" i="20"/>
  <c r="BB11" i="20"/>
  <c r="AZ11" i="20"/>
  <c r="AX11" i="20"/>
  <c r="AU11" i="20"/>
  <c r="AV11" i="20" s="1"/>
  <c r="AS11" i="20"/>
  <c r="AP11" i="20"/>
  <c r="AQ11" i="20" s="1"/>
  <c r="AN11" i="20"/>
  <c r="AL11" i="20"/>
  <c r="AJ11" i="20"/>
  <c r="AH11" i="20"/>
  <c r="AF11" i="20"/>
  <c r="AD11" i="20"/>
  <c r="AB11" i="20"/>
  <c r="Z11" i="20"/>
  <c r="X11" i="20"/>
  <c r="V11" i="20"/>
  <c r="T11" i="20"/>
  <c r="R11" i="20"/>
  <c r="P11" i="20"/>
  <c r="N11" i="20"/>
  <c r="L11" i="20"/>
  <c r="J11" i="20"/>
  <c r="H11" i="20"/>
  <c r="F11" i="20"/>
  <c r="D11" i="20"/>
  <c r="BF10" i="20"/>
  <c r="BD10" i="20"/>
  <c r="BB10" i="20"/>
  <c r="AZ10" i="20"/>
  <c r="AX10" i="20"/>
  <c r="AU10" i="20"/>
  <c r="AV10" i="20" s="1"/>
  <c r="AS10" i="20"/>
  <c r="AP10" i="20"/>
  <c r="AN10" i="20"/>
  <c r="AL10" i="20"/>
  <c r="AJ10" i="20"/>
  <c r="AH10" i="20"/>
  <c r="AF10" i="20"/>
  <c r="AD10" i="20"/>
  <c r="AB10" i="20"/>
  <c r="Z10" i="20"/>
  <c r="X10" i="20"/>
  <c r="V10" i="20"/>
  <c r="T10" i="20"/>
  <c r="R10" i="20"/>
  <c r="P10" i="20"/>
  <c r="N10" i="20"/>
  <c r="L10" i="20"/>
  <c r="J10" i="20"/>
  <c r="H10" i="20"/>
  <c r="F10" i="20"/>
  <c r="D10" i="20"/>
  <c r="BF9" i="20"/>
  <c r="BD9" i="20"/>
  <c r="BB9" i="20"/>
  <c r="AZ9" i="20"/>
  <c r="AX9" i="20"/>
  <c r="AF9" i="20"/>
  <c r="AD9" i="20"/>
  <c r="Z9" i="20"/>
  <c r="X9" i="20"/>
  <c r="T9" i="20"/>
  <c r="R9" i="20"/>
  <c r="P9" i="20"/>
  <c r="N9" i="20"/>
  <c r="J9" i="20"/>
  <c r="H9" i="20"/>
  <c r="F9" i="20"/>
  <c r="D9" i="20"/>
  <c r="F102" i="13"/>
  <c r="E102" i="13"/>
  <c r="D102" i="13"/>
  <c r="C102" i="13"/>
  <c r="H101" i="13"/>
  <c r="I101" i="13" s="1"/>
  <c r="G101" i="13"/>
  <c r="H100" i="13"/>
  <c r="I100" i="13" s="1"/>
  <c r="G100" i="13"/>
  <c r="H99" i="13"/>
  <c r="I99" i="13" s="1"/>
  <c r="G99" i="13"/>
  <c r="H98" i="13"/>
  <c r="I98" i="13" s="1"/>
  <c r="G98" i="13"/>
  <c r="H97" i="13"/>
  <c r="I97" i="13" s="1"/>
  <c r="G97" i="13"/>
  <c r="H96" i="13"/>
  <c r="I96" i="13" s="1"/>
  <c r="G96" i="13"/>
  <c r="H95" i="13"/>
  <c r="I95" i="13" s="1"/>
  <c r="G95" i="13"/>
  <c r="H94" i="13"/>
  <c r="I94" i="13" s="1"/>
  <c r="G94" i="13"/>
  <c r="H93" i="13"/>
  <c r="I93" i="13" s="1"/>
  <c r="G93" i="13"/>
  <c r="H92" i="13"/>
  <c r="I92" i="13" s="1"/>
  <c r="G92" i="13"/>
  <c r="H91" i="13"/>
  <c r="I91" i="13" s="1"/>
  <c r="G91" i="13"/>
  <c r="H90" i="13"/>
  <c r="I90" i="13" s="1"/>
  <c r="G90" i="13"/>
  <c r="H89" i="13"/>
  <c r="I89" i="13" s="1"/>
  <c r="G89" i="13"/>
  <c r="H88" i="13"/>
  <c r="I88" i="13" s="1"/>
  <c r="G88" i="13"/>
  <c r="H87" i="13"/>
  <c r="I87" i="13" s="1"/>
  <c r="G87" i="13"/>
  <c r="H86" i="13"/>
  <c r="I86" i="13" s="1"/>
  <c r="G86" i="13"/>
  <c r="I85" i="13"/>
  <c r="H85" i="13"/>
  <c r="G85" i="13"/>
  <c r="H84" i="13"/>
  <c r="I84" i="13" s="1"/>
  <c r="G84" i="13"/>
  <c r="H83" i="13"/>
  <c r="I83" i="13" s="1"/>
  <c r="G83" i="13"/>
  <c r="H82" i="13"/>
  <c r="I82" i="13" s="1"/>
  <c r="G82" i="13"/>
  <c r="H81" i="13"/>
  <c r="I81" i="13" s="1"/>
  <c r="G81" i="13"/>
  <c r="H80" i="13"/>
  <c r="I80" i="13" s="1"/>
  <c r="G80" i="13"/>
  <c r="H79" i="13"/>
  <c r="I79" i="13" s="1"/>
  <c r="G79" i="13"/>
  <c r="H78" i="13"/>
  <c r="I78" i="13" s="1"/>
  <c r="G78" i="13"/>
  <c r="H77" i="13"/>
  <c r="I77" i="13" s="1"/>
  <c r="G77" i="13"/>
  <c r="H76" i="13"/>
  <c r="I76" i="13" s="1"/>
  <c r="G76" i="13"/>
  <c r="H75" i="13"/>
  <c r="I75" i="13" s="1"/>
  <c r="G75" i="13"/>
  <c r="H74" i="13"/>
  <c r="I74" i="13" s="1"/>
  <c r="G74" i="13"/>
  <c r="H73" i="13"/>
  <c r="I73" i="13" s="1"/>
  <c r="G73" i="13"/>
  <c r="H72" i="13"/>
  <c r="I72" i="13" s="1"/>
  <c r="G72" i="13"/>
  <c r="H71" i="13"/>
  <c r="I71" i="13" s="1"/>
  <c r="G71" i="13"/>
  <c r="H70" i="13"/>
  <c r="I70" i="13" s="1"/>
  <c r="G70" i="13"/>
  <c r="H69" i="13"/>
  <c r="I69" i="13" s="1"/>
  <c r="G69" i="13"/>
  <c r="H68" i="13"/>
  <c r="I68" i="13" s="1"/>
  <c r="G68" i="13"/>
  <c r="H67" i="13"/>
  <c r="I67" i="13" s="1"/>
  <c r="G67" i="13"/>
  <c r="H66" i="13"/>
  <c r="I66" i="13" s="1"/>
  <c r="G66" i="13"/>
  <c r="H65" i="13"/>
  <c r="I65" i="13" s="1"/>
  <c r="G65" i="13"/>
  <c r="H64" i="13"/>
  <c r="I64" i="13" s="1"/>
  <c r="G64" i="13"/>
  <c r="H63" i="13"/>
  <c r="I63" i="13" s="1"/>
  <c r="G63" i="13"/>
  <c r="H62" i="13"/>
  <c r="I62" i="13" s="1"/>
  <c r="G62" i="13"/>
  <c r="I61" i="13"/>
  <c r="H61" i="13"/>
  <c r="G61" i="13"/>
  <c r="H60" i="13"/>
  <c r="I60" i="13" s="1"/>
  <c r="G60" i="13"/>
  <c r="H59" i="13"/>
  <c r="I59" i="13" s="1"/>
  <c r="G59" i="13"/>
  <c r="H58" i="13"/>
  <c r="I58" i="13" s="1"/>
  <c r="G58" i="13"/>
  <c r="H57" i="13"/>
  <c r="I57" i="13" s="1"/>
  <c r="G57" i="13"/>
  <c r="H56" i="13"/>
  <c r="I56" i="13" s="1"/>
  <c r="G56" i="13"/>
  <c r="H55" i="13"/>
  <c r="I55" i="13" s="1"/>
  <c r="G55" i="13"/>
  <c r="H54" i="13"/>
  <c r="I54" i="13" s="1"/>
  <c r="G54" i="13"/>
  <c r="H53" i="13"/>
  <c r="I53" i="13" s="1"/>
  <c r="G53" i="13"/>
  <c r="H52" i="13"/>
  <c r="I52" i="13" s="1"/>
  <c r="G52" i="13"/>
  <c r="H51" i="13"/>
  <c r="I51" i="13" s="1"/>
  <c r="G51" i="13"/>
  <c r="H50" i="13"/>
  <c r="I50" i="13" s="1"/>
  <c r="G50" i="13"/>
  <c r="H49" i="13"/>
  <c r="I49" i="13" s="1"/>
  <c r="G49" i="13"/>
  <c r="H48" i="13"/>
  <c r="I48" i="13" s="1"/>
  <c r="G48" i="13"/>
  <c r="H47" i="13"/>
  <c r="I47" i="13" s="1"/>
  <c r="G47" i="13"/>
  <c r="H46" i="13"/>
  <c r="I46" i="13" s="1"/>
  <c r="G46" i="13"/>
  <c r="H45" i="13"/>
  <c r="I45" i="13" s="1"/>
  <c r="G45" i="13"/>
  <c r="H44" i="13"/>
  <c r="I44" i="13" s="1"/>
  <c r="G44" i="13"/>
  <c r="H43" i="13"/>
  <c r="I43" i="13" s="1"/>
  <c r="G43" i="13"/>
  <c r="H42" i="13"/>
  <c r="I42" i="13" s="1"/>
  <c r="G42" i="13"/>
  <c r="I41" i="13"/>
  <c r="H41" i="13"/>
  <c r="G41" i="13"/>
  <c r="H40" i="13"/>
  <c r="I40" i="13" s="1"/>
  <c r="G40" i="13"/>
  <c r="H39" i="13"/>
  <c r="I39" i="13" s="1"/>
  <c r="G39" i="13"/>
  <c r="H38" i="13"/>
  <c r="I38" i="13" s="1"/>
  <c r="G38" i="13"/>
  <c r="H37" i="13"/>
  <c r="I37" i="13" s="1"/>
  <c r="G37" i="13"/>
  <c r="H36" i="13"/>
  <c r="I36" i="13" s="1"/>
  <c r="G36" i="13"/>
  <c r="H35" i="13"/>
  <c r="I35" i="13" s="1"/>
  <c r="G35" i="13"/>
  <c r="H34" i="13"/>
  <c r="I34" i="13" s="1"/>
  <c r="G34" i="13"/>
  <c r="H33" i="13"/>
  <c r="I33" i="13" s="1"/>
  <c r="G33" i="13"/>
  <c r="H32" i="13"/>
  <c r="I32" i="13" s="1"/>
  <c r="G32" i="13"/>
  <c r="H31" i="13"/>
  <c r="I31" i="13" s="1"/>
  <c r="G31" i="13"/>
  <c r="H30" i="13"/>
  <c r="I30" i="13" s="1"/>
  <c r="G30" i="13"/>
  <c r="H29" i="13"/>
  <c r="I29" i="13" s="1"/>
  <c r="G29" i="13"/>
  <c r="H28" i="13"/>
  <c r="I28" i="13" s="1"/>
  <c r="G28" i="13"/>
  <c r="H27" i="13"/>
  <c r="I27" i="13" s="1"/>
  <c r="G27" i="13"/>
  <c r="H26" i="13"/>
  <c r="I26" i="13" s="1"/>
  <c r="G26" i="13"/>
  <c r="H25" i="13"/>
  <c r="I25" i="13" s="1"/>
  <c r="G25" i="13"/>
  <c r="H24" i="13"/>
  <c r="I24" i="13" s="1"/>
  <c r="G24" i="13"/>
  <c r="H23" i="13"/>
  <c r="I23" i="13" s="1"/>
  <c r="G23" i="13"/>
  <c r="H22" i="13"/>
  <c r="I22" i="13" s="1"/>
  <c r="G22" i="13"/>
  <c r="H21" i="13"/>
  <c r="I21" i="13" s="1"/>
  <c r="G21" i="13"/>
  <c r="H20" i="13"/>
  <c r="I20" i="13" s="1"/>
  <c r="G20" i="13"/>
  <c r="H19" i="13"/>
  <c r="I19" i="13" s="1"/>
  <c r="G19" i="13"/>
  <c r="H18" i="13"/>
  <c r="I18" i="13" s="1"/>
  <c r="G18" i="13"/>
  <c r="I17" i="13"/>
  <c r="H17" i="13"/>
  <c r="G17" i="13"/>
  <c r="H16" i="13"/>
  <c r="I16" i="13" s="1"/>
  <c r="G16" i="13"/>
  <c r="H15" i="13"/>
  <c r="I15" i="13" s="1"/>
  <c r="G15" i="13"/>
  <c r="H14" i="13"/>
  <c r="I14" i="13" s="1"/>
  <c r="G14" i="13"/>
  <c r="H13" i="13"/>
  <c r="I13" i="13" s="1"/>
  <c r="G13" i="13"/>
  <c r="H12" i="13"/>
  <c r="I12" i="13" s="1"/>
  <c r="G12" i="13"/>
  <c r="H11" i="13"/>
  <c r="I11" i="13" s="1"/>
  <c r="G11" i="13"/>
  <c r="I10" i="13"/>
  <c r="H10" i="13"/>
  <c r="G10" i="13"/>
  <c r="H9" i="13"/>
  <c r="I9" i="13" s="1"/>
  <c r="G9" i="13"/>
  <c r="H8" i="13"/>
  <c r="I8" i="13" s="1"/>
  <c r="G8" i="13"/>
  <c r="H7" i="13"/>
  <c r="I7" i="13" s="1"/>
  <c r="G7" i="13"/>
  <c r="H6" i="13"/>
  <c r="I6" i="13" s="1"/>
  <c r="G6" i="13"/>
  <c r="I107" i="12"/>
  <c r="G107" i="12"/>
  <c r="F107" i="12"/>
  <c r="B106" i="12"/>
  <c r="B101" i="13" s="1"/>
  <c r="A106" i="12"/>
  <c r="A101" i="13" s="1"/>
  <c r="D105" i="12"/>
  <c r="E105" i="12" s="1"/>
  <c r="H105" i="12" s="1"/>
  <c r="B105" i="12"/>
  <c r="B100" i="13" s="1"/>
  <c r="A105" i="12"/>
  <c r="A100" i="13" s="1"/>
  <c r="D104" i="12"/>
  <c r="E104" i="12" s="1"/>
  <c r="H104" i="12" s="1"/>
  <c r="K104" i="12" s="1"/>
  <c r="B104" i="12"/>
  <c r="B99" i="13" s="1"/>
  <c r="A104" i="12"/>
  <c r="A99" i="13" s="1"/>
  <c r="D103" i="12"/>
  <c r="E103" i="12" s="1"/>
  <c r="H103" i="12" s="1"/>
  <c r="B103" i="12"/>
  <c r="B98" i="13" s="1"/>
  <c r="A103" i="12"/>
  <c r="A98" i="13" s="1"/>
  <c r="D102" i="12"/>
  <c r="E102" i="12" s="1"/>
  <c r="H102" i="12" s="1"/>
  <c r="B102" i="12"/>
  <c r="B97" i="13" s="1"/>
  <c r="A102" i="12"/>
  <c r="A97" i="13" s="1"/>
  <c r="D101" i="12"/>
  <c r="E101" i="12" s="1"/>
  <c r="H101" i="12" s="1"/>
  <c r="B101" i="12"/>
  <c r="B96" i="13" s="1"/>
  <c r="A101" i="12"/>
  <c r="A96" i="13" s="1"/>
  <c r="D100" i="12"/>
  <c r="E100" i="12" s="1"/>
  <c r="H100" i="12" s="1"/>
  <c r="K100" i="12" s="1"/>
  <c r="B100" i="12"/>
  <c r="B95" i="13" s="1"/>
  <c r="A100" i="12"/>
  <c r="A95" i="13" s="1"/>
  <c r="D99" i="12"/>
  <c r="E99" i="12" s="1"/>
  <c r="H99" i="12" s="1"/>
  <c r="B99" i="12"/>
  <c r="B94" i="13" s="1"/>
  <c r="A99" i="12"/>
  <c r="A94" i="13" s="1"/>
  <c r="D98" i="12"/>
  <c r="E98" i="12" s="1"/>
  <c r="H98" i="12" s="1"/>
  <c r="B98" i="12"/>
  <c r="B93" i="13" s="1"/>
  <c r="A98" i="12"/>
  <c r="A93" i="13" s="1"/>
  <c r="D97" i="12"/>
  <c r="E97" i="12" s="1"/>
  <c r="H97" i="12" s="1"/>
  <c r="B97" i="12"/>
  <c r="B92" i="13" s="1"/>
  <c r="A97" i="12"/>
  <c r="A92" i="13" s="1"/>
  <c r="D96" i="12"/>
  <c r="E96" i="12" s="1"/>
  <c r="H96" i="12" s="1"/>
  <c r="K96" i="12" s="1"/>
  <c r="B96" i="12"/>
  <c r="B91" i="13" s="1"/>
  <c r="A96" i="12"/>
  <c r="A91" i="13" s="1"/>
  <c r="D95" i="12"/>
  <c r="E95" i="12" s="1"/>
  <c r="H95" i="12" s="1"/>
  <c r="B95" i="12"/>
  <c r="B90" i="13" s="1"/>
  <c r="A95" i="12"/>
  <c r="A90" i="13" s="1"/>
  <c r="D94" i="12"/>
  <c r="E94" i="12" s="1"/>
  <c r="H94" i="12" s="1"/>
  <c r="B94" i="12"/>
  <c r="B89" i="13" s="1"/>
  <c r="A94" i="12"/>
  <c r="A89" i="13" s="1"/>
  <c r="D93" i="12"/>
  <c r="E93" i="12" s="1"/>
  <c r="H93" i="12" s="1"/>
  <c r="B93" i="12"/>
  <c r="B88" i="13" s="1"/>
  <c r="A93" i="12"/>
  <c r="A88" i="13" s="1"/>
  <c r="D92" i="12"/>
  <c r="E92" i="12" s="1"/>
  <c r="H92" i="12" s="1"/>
  <c r="K92" i="12" s="1"/>
  <c r="B92" i="12"/>
  <c r="B87" i="13" s="1"/>
  <c r="A92" i="12"/>
  <c r="A87" i="13" s="1"/>
  <c r="D91" i="12"/>
  <c r="E91" i="12" s="1"/>
  <c r="H91" i="12" s="1"/>
  <c r="B91" i="12"/>
  <c r="B86" i="13" s="1"/>
  <c r="A91" i="12"/>
  <c r="A86" i="13" s="1"/>
  <c r="D90" i="12"/>
  <c r="E90" i="12" s="1"/>
  <c r="H90" i="12" s="1"/>
  <c r="B90" i="12"/>
  <c r="B85" i="13" s="1"/>
  <c r="A90" i="12"/>
  <c r="A85" i="13" s="1"/>
  <c r="D89" i="12"/>
  <c r="E89" i="12" s="1"/>
  <c r="H89" i="12" s="1"/>
  <c r="B89" i="12"/>
  <c r="B84" i="13" s="1"/>
  <c r="A89" i="12"/>
  <c r="A84" i="13" s="1"/>
  <c r="D88" i="12"/>
  <c r="E88" i="12" s="1"/>
  <c r="H88" i="12" s="1"/>
  <c r="K88" i="12" s="1"/>
  <c r="B88" i="12"/>
  <c r="B83" i="13" s="1"/>
  <c r="A88" i="12"/>
  <c r="A83" i="13" s="1"/>
  <c r="D87" i="12"/>
  <c r="E87" i="12" s="1"/>
  <c r="H87" i="12" s="1"/>
  <c r="B87" i="12"/>
  <c r="B82" i="13" s="1"/>
  <c r="A87" i="12"/>
  <c r="A82" i="13" s="1"/>
  <c r="D86" i="12"/>
  <c r="E86" i="12" s="1"/>
  <c r="H86" i="12" s="1"/>
  <c r="B86" i="12"/>
  <c r="B81" i="13" s="1"/>
  <c r="A86" i="12"/>
  <c r="A81" i="13" s="1"/>
  <c r="D85" i="12"/>
  <c r="E85" i="12" s="1"/>
  <c r="H85" i="12" s="1"/>
  <c r="B85" i="12"/>
  <c r="B80" i="13" s="1"/>
  <c r="A85" i="12"/>
  <c r="A80" i="13" s="1"/>
  <c r="D84" i="12"/>
  <c r="E84" i="12" s="1"/>
  <c r="H84" i="12" s="1"/>
  <c r="K84" i="12" s="1"/>
  <c r="B84" i="12"/>
  <c r="B79" i="13" s="1"/>
  <c r="A84" i="12"/>
  <c r="A79" i="13" s="1"/>
  <c r="D83" i="12"/>
  <c r="E83" i="12" s="1"/>
  <c r="H83" i="12" s="1"/>
  <c r="B83" i="12"/>
  <c r="B78" i="13" s="1"/>
  <c r="A83" i="12"/>
  <c r="A78" i="13" s="1"/>
  <c r="D82" i="12"/>
  <c r="E82" i="12" s="1"/>
  <c r="H82" i="12" s="1"/>
  <c r="B82" i="12"/>
  <c r="B77" i="13" s="1"/>
  <c r="A82" i="12"/>
  <c r="A77" i="13" s="1"/>
  <c r="D81" i="12"/>
  <c r="E81" i="12" s="1"/>
  <c r="H81" i="12" s="1"/>
  <c r="B81" i="12"/>
  <c r="B76" i="13" s="1"/>
  <c r="A81" i="12"/>
  <c r="A76" i="13" s="1"/>
  <c r="D80" i="12"/>
  <c r="E80" i="12" s="1"/>
  <c r="H80" i="12" s="1"/>
  <c r="K80" i="12" s="1"/>
  <c r="B80" i="12"/>
  <c r="B75" i="13" s="1"/>
  <c r="A80" i="12"/>
  <c r="A75" i="13" s="1"/>
  <c r="D79" i="12"/>
  <c r="E79" i="12" s="1"/>
  <c r="H79" i="12" s="1"/>
  <c r="B79" i="12"/>
  <c r="B74" i="13" s="1"/>
  <c r="A79" i="12"/>
  <c r="A74" i="13" s="1"/>
  <c r="D78" i="12"/>
  <c r="E78" i="12" s="1"/>
  <c r="H78" i="12" s="1"/>
  <c r="B78" i="12"/>
  <c r="B73" i="13" s="1"/>
  <c r="A78" i="12"/>
  <c r="A73" i="13" s="1"/>
  <c r="D77" i="12"/>
  <c r="E77" i="12" s="1"/>
  <c r="H77" i="12" s="1"/>
  <c r="B77" i="12"/>
  <c r="B72" i="13" s="1"/>
  <c r="A77" i="12"/>
  <c r="A72" i="13" s="1"/>
  <c r="L76" i="12"/>
  <c r="D76" i="12"/>
  <c r="E76" i="12" s="1"/>
  <c r="H76" i="12" s="1"/>
  <c r="K76" i="12" s="1"/>
  <c r="B76" i="12"/>
  <c r="B71" i="13" s="1"/>
  <c r="A76" i="12"/>
  <c r="A71" i="13" s="1"/>
  <c r="K75" i="12"/>
  <c r="J75" i="12"/>
  <c r="L75" i="12" s="1"/>
  <c r="M75" i="12" s="1"/>
  <c r="D75" i="12"/>
  <c r="E75" i="12" s="1"/>
  <c r="H75" i="12" s="1"/>
  <c r="B75" i="12"/>
  <c r="B70" i="13" s="1"/>
  <c r="A75" i="12"/>
  <c r="A70" i="13" s="1"/>
  <c r="D74" i="12"/>
  <c r="E74" i="12" s="1"/>
  <c r="H74" i="12" s="1"/>
  <c r="B74" i="12"/>
  <c r="B69" i="13" s="1"/>
  <c r="A74" i="12"/>
  <c r="A69" i="13" s="1"/>
  <c r="E73" i="12"/>
  <c r="H73" i="12" s="1"/>
  <c r="D73" i="12"/>
  <c r="B73" i="12"/>
  <c r="B68" i="13" s="1"/>
  <c r="A73" i="12"/>
  <c r="A68" i="13" s="1"/>
  <c r="D72" i="12"/>
  <c r="E72" i="12" s="1"/>
  <c r="H72" i="12" s="1"/>
  <c r="B72" i="12"/>
  <c r="B67" i="13" s="1"/>
  <c r="A72" i="12"/>
  <c r="A67" i="13" s="1"/>
  <c r="M71" i="12"/>
  <c r="J71" i="12"/>
  <c r="D71" i="12"/>
  <c r="E71" i="12" s="1"/>
  <c r="H71" i="12" s="1"/>
  <c r="B71" i="12"/>
  <c r="B66" i="13" s="1"/>
  <c r="A71" i="12"/>
  <c r="A66" i="13" s="1"/>
  <c r="D70" i="12"/>
  <c r="E70" i="12" s="1"/>
  <c r="H70" i="12" s="1"/>
  <c r="B70" i="12"/>
  <c r="B65" i="13" s="1"/>
  <c r="A70" i="12"/>
  <c r="A65" i="13" s="1"/>
  <c r="D69" i="12"/>
  <c r="E69" i="12" s="1"/>
  <c r="H69" i="12" s="1"/>
  <c r="B69" i="12"/>
  <c r="B64" i="13" s="1"/>
  <c r="A69" i="12"/>
  <c r="A64" i="13" s="1"/>
  <c r="D68" i="12"/>
  <c r="E68" i="12" s="1"/>
  <c r="H68" i="12" s="1"/>
  <c r="B68" i="12"/>
  <c r="B63" i="13" s="1"/>
  <c r="A68" i="12"/>
  <c r="A63" i="13" s="1"/>
  <c r="D67" i="12"/>
  <c r="E67" i="12" s="1"/>
  <c r="H67" i="12" s="1"/>
  <c r="M67" i="12" s="1"/>
  <c r="B67" i="12"/>
  <c r="B62" i="13" s="1"/>
  <c r="A67" i="12"/>
  <c r="A62" i="13" s="1"/>
  <c r="D66" i="12"/>
  <c r="E66" i="12" s="1"/>
  <c r="H66" i="12" s="1"/>
  <c r="B66" i="12"/>
  <c r="B61" i="13" s="1"/>
  <c r="A66" i="12"/>
  <c r="A61" i="13" s="1"/>
  <c r="D65" i="12"/>
  <c r="E65" i="12" s="1"/>
  <c r="H65" i="12" s="1"/>
  <c r="B65" i="12"/>
  <c r="B60" i="13" s="1"/>
  <c r="A65" i="12"/>
  <c r="A60" i="13" s="1"/>
  <c r="D64" i="12"/>
  <c r="E64" i="12" s="1"/>
  <c r="H64" i="12" s="1"/>
  <c r="B64" i="12"/>
  <c r="B59" i="13" s="1"/>
  <c r="A64" i="12"/>
  <c r="A59" i="13" s="1"/>
  <c r="D63" i="12"/>
  <c r="E63" i="12" s="1"/>
  <c r="H63" i="12" s="1"/>
  <c r="M63" i="12" s="1"/>
  <c r="B63" i="12"/>
  <c r="B58" i="13" s="1"/>
  <c r="A63" i="12"/>
  <c r="A58" i="13" s="1"/>
  <c r="D62" i="12"/>
  <c r="E62" i="12" s="1"/>
  <c r="H62" i="12" s="1"/>
  <c r="M62" i="12" s="1"/>
  <c r="B62" i="12"/>
  <c r="B57" i="13" s="1"/>
  <c r="A62" i="12"/>
  <c r="A57" i="13" s="1"/>
  <c r="D61" i="12"/>
  <c r="E61" i="12" s="1"/>
  <c r="H61" i="12" s="1"/>
  <c r="B61" i="12"/>
  <c r="B56" i="13" s="1"/>
  <c r="A61" i="12"/>
  <c r="A56" i="13" s="1"/>
  <c r="D60" i="12"/>
  <c r="E60" i="12" s="1"/>
  <c r="H60" i="12" s="1"/>
  <c r="B60" i="12"/>
  <c r="B55" i="13" s="1"/>
  <c r="A60" i="12"/>
  <c r="A55" i="13" s="1"/>
  <c r="D59" i="12"/>
  <c r="E59" i="12" s="1"/>
  <c r="H59" i="12" s="1"/>
  <c r="B59" i="12"/>
  <c r="B54" i="13" s="1"/>
  <c r="A59" i="12"/>
  <c r="A54" i="13" s="1"/>
  <c r="D58" i="12"/>
  <c r="E58" i="12" s="1"/>
  <c r="H58" i="12" s="1"/>
  <c r="B58" i="12"/>
  <c r="B53" i="13" s="1"/>
  <c r="A58" i="12"/>
  <c r="A53" i="13" s="1"/>
  <c r="D57" i="12"/>
  <c r="E57" i="12" s="1"/>
  <c r="H57" i="12" s="1"/>
  <c r="M57" i="12" s="1"/>
  <c r="B57" i="12"/>
  <c r="B52" i="13" s="1"/>
  <c r="A57" i="12"/>
  <c r="A52" i="13" s="1"/>
  <c r="D56" i="12"/>
  <c r="E56" i="12" s="1"/>
  <c r="H56" i="12" s="1"/>
  <c r="B56" i="12"/>
  <c r="B51" i="13" s="1"/>
  <c r="A56" i="12"/>
  <c r="A51" i="13" s="1"/>
  <c r="D55" i="12"/>
  <c r="E55" i="12" s="1"/>
  <c r="H55" i="12" s="1"/>
  <c r="B55" i="12"/>
  <c r="B50" i="13" s="1"/>
  <c r="A55" i="12"/>
  <c r="A50" i="13" s="1"/>
  <c r="H54" i="12"/>
  <c r="M54" i="12" s="1"/>
  <c r="D54" i="12"/>
  <c r="B54" i="12"/>
  <c r="B49" i="13" s="1"/>
  <c r="A54" i="12"/>
  <c r="A49" i="13" s="1"/>
  <c r="J53" i="12"/>
  <c r="H53" i="12"/>
  <c r="M53" i="12" s="1"/>
  <c r="D53" i="12"/>
  <c r="B53" i="12"/>
  <c r="B48" i="13" s="1"/>
  <c r="A53" i="12"/>
  <c r="A48" i="13" s="1"/>
  <c r="H52" i="12"/>
  <c r="M52" i="12" s="1"/>
  <c r="D52" i="12"/>
  <c r="B52" i="12"/>
  <c r="B47" i="13" s="1"/>
  <c r="A52" i="12"/>
  <c r="A47" i="13" s="1"/>
  <c r="H51" i="12"/>
  <c r="M51" i="12" s="1"/>
  <c r="D51" i="12"/>
  <c r="B51" i="12"/>
  <c r="B46" i="13" s="1"/>
  <c r="A51" i="12"/>
  <c r="A46" i="13" s="1"/>
  <c r="H50" i="12"/>
  <c r="J50" i="12" s="1"/>
  <c r="D50" i="12"/>
  <c r="B50" i="12"/>
  <c r="B45" i="13" s="1"/>
  <c r="A50" i="12"/>
  <c r="A45" i="13" s="1"/>
  <c r="H49" i="12"/>
  <c r="M49" i="12" s="1"/>
  <c r="D49" i="12"/>
  <c r="B49" i="12"/>
  <c r="B44" i="13" s="1"/>
  <c r="A49" i="12"/>
  <c r="A44" i="13" s="1"/>
  <c r="H48" i="12"/>
  <c r="M48" i="12" s="1"/>
  <c r="D48" i="12"/>
  <c r="B48" i="12"/>
  <c r="B43" i="13" s="1"/>
  <c r="A48" i="12"/>
  <c r="A43" i="13" s="1"/>
  <c r="H47" i="12"/>
  <c r="M47" i="12" s="1"/>
  <c r="D47" i="12"/>
  <c r="B47" i="12"/>
  <c r="B42" i="13" s="1"/>
  <c r="A47" i="12"/>
  <c r="A42" i="13" s="1"/>
  <c r="H46" i="12"/>
  <c r="M46" i="12" s="1"/>
  <c r="D46" i="12"/>
  <c r="B46" i="12"/>
  <c r="B41" i="13" s="1"/>
  <c r="A46" i="12"/>
  <c r="A41" i="13" s="1"/>
  <c r="H45" i="12"/>
  <c r="M45" i="12" s="1"/>
  <c r="D45" i="12"/>
  <c r="B45" i="12"/>
  <c r="B40" i="13" s="1"/>
  <c r="A45" i="12"/>
  <c r="A40" i="13" s="1"/>
  <c r="H44" i="12"/>
  <c r="D44" i="12"/>
  <c r="B44" i="12"/>
  <c r="B39" i="13" s="1"/>
  <c r="A44" i="12"/>
  <c r="A39" i="13" s="1"/>
  <c r="H43" i="12"/>
  <c r="M43" i="12" s="1"/>
  <c r="D43" i="12"/>
  <c r="B43" i="12"/>
  <c r="B38" i="13" s="1"/>
  <c r="A43" i="12"/>
  <c r="A38" i="13" s="1"/>
  <c r="H42" i="12"/>
  <c r="M42" i="12" s="1"/>
  <c r="D42" i="12"/>
  <c r="B42" i="12"/>
  <c r="B37" i="13" s="1"/>
  <c r="A42" i="12"/>
  <c r="A37" i="13" s="1"/>
  <c r="H41" i="12"/>
  <c r="M41" i="12" s="1"/>
  <c r="D41" i="12"/>
  <c r="B41" i="12"/>
  <c r="B36" i="13" s="1"/>
  <c r="A41" i="12"/>
  <c r="A36" i="13" s="1"/>
  <c r="H40" i="12"/>
  <c r="J40" i="12" s="1"/>
  <c r="D40" i="12"/>
  <c r="B40" i="12"/>
  <c r="B35" i="13" s="1"/>
  <c r="A40" i="12"/>
  <c r="A35" i="13" s="1"/>
  <c r="H39" i="12"/>
  <c r="M39" i="12" s="1"/>
  <c r="D39" i="12"/>
  <c r="B39" i="12"/>
  <c r="B34" i="13" s="1"/>
  <c r="A39" i="12"/>
  <c r="A34" i="13" s="1"/>
  <c r="H38" i="12"/>
  <c r="M38" i="12" s="1"/>
  <c r="D38" i="12"/>
  <c r="B38" i="12"/>
  <c r="B33" i="13" s="1"/>
  <c r="A38" i="12"/>
  <c r="A33" i="13" s="1"/>
  <c r="H37" i="12"/>
  <c r="M37" i="12" s="1"/>
  <c r="D37" i="12"/>
  <c r="B37" i="12"/>
  <c r="B32" i="13" s="1"/>
  <c r="A37" i="12"/>
  <c r="A32" i="13" s="1"/>
  <c r="M36" i="12"/>
  <c r="H36" i="12"/>
  <c r="J36" i="12" s="1"/>
  <c r="D36" i="12"/>
  <c r="B36" i="12"/>
  <c r="B31" i="13" s="1"/>
  <c r="A36" i="12"/>
  <c r="A31" i="13" s="1"/>
  <c r="H35" i="12"/>
  <c r="M35" i="12" s="1"/>
  <c r="D35" i="12"/>
  <c r="B35" i="12"/>
  <c r="B30" i="13" s="1"/>
  <c r="A35" i="12"/>
  <c r="A30" i="13" s="1"/>
  <c r="H34" i="12"/>
  <c r="M34" i="12" s="1"/>
  <c r="D34" i="12"/>
  <c r="B34" i="12"/>
  <c r="B29" i="13" s="1"/>
  <c r="A34" i="12"/>
  <c r="A29" i="13" s="1"/>
  <c r="H33" i="12"/>
  <c r="M33" i="12" s="1"/>
  <c r="D33" i="12"/>
  <c r="B33" i="12"/>
  <c r="B28" i="13" s="1"/>
  <c r="A33" i="12"/>
  <c r="A28" i="13" s="1"/>
  <c r="H32" i="12"/>
  <c r="J32" i="12" s="1"/>
  <c r="D32" i="12"/>
  <c r="B32" i="12"/>
  <c r="B27" i="13" s="1"/>
  <c r="A32" i="12"/>
  <c r="A27" i="13" s="1"/>
  <c r="H31" i="12"/>
  <c r="M31" i="12" s="1"/>
  <c r="D31" i="12"/>
  <c r="B31" i="12"/>
  <c r="B26" i="13" s="1"/>
  <c r="A31" i="12"/>
  <c r="A26" i="13" s="1"/>
  <c r="H30" i="12"/>
  <c r="B30" i="12"/>
  <c r="B25" i="13" s="1"/>
  <c r="A30" i="12"/>
  <c r="A25" i="13" s="1"/>
  <c r="H29" i="12"/>
  <c r="M29" i="12" s="1"/>
  <c r="B29" i="12"/>
  <c r="B24" i="13" s="1"/>
  <c r="A29" i="12"/>
  <c r="A24" i="13" s="1"/>
  <c r="H28" i="12"/>
  <c r="J28" i="12" s="1"/>
  <c r="B28" i="12"/>
  <c r="B23" i="13" s="1"/>
  <c r="A28" i="12"/>
  <c r="A23" i="13" s="1"/>
  <c r="H27" i="12"/>
  <c r="M27" i="12" s="1"/>
  <c r="B27" i="12"/>
  <c r="B22" i="13" s="1"/>
  <c r="A27" i="12"/>
  <c r="A22" i="13" s="1"/>
  <c r="M26" i="12"/>
  <c r="H26" i="12"/>
  <c r="J26" i="12" s="1"/>
  <c r="B26" i="12"/>
  <c r="B21" i="13" s="1"/>
  <c r="A26" i="12"/>
  <c r="A21" i="13" s="1"/>
  <c r="H25" i="12"/>
  <c r="M25" i="12" s="1"/>
  <c r="B25" i="12"/>
  <c r="B20" i="13" s="1"/>
  <c r="A25" i="12"/>
  <c r="A20" i="13" s="1"/>
  <c r="H24" i="12"/>
  <c r="J24" i="12" s="1"/>
  <c r="B24" i="12"/>
  <c r="B19" i="13" s="1"/>
  <c r="A24" i="12"/>
  <c r="A19" i="13" s="1"/>
  <c r="H23" i="12"/>
  <c r="M23" i="12" s="1"/>
  <c r="B23" i="12"/>
  <c r="B18" i="13" s="1"/>
  <c r="A23" i="12"/>
  <c r="A18" i="13" s="1"/>
  <c r="H22" i="12"/>
  <c r="M22" i="12" s="1"/>
  <c r="B22" i="12"/>
  <c r="B17" i="13" s="1"/>
  <c r="A22" i="12"/>
  <c r="A17" i="13" s="1"/>
  <c r="H21" i="12"/>
  <c r="M21" i="12" s="1"/>
  <c r="B21" i="12"/>
  <c r="B16" i="13" s="1"/>
  <c r="A21" i="12"/>
  <c r="A16" i="13" s="1"/>
  <c r="H20" i="12"/>
  <c r="M20" i="12" s="1"/>
  <c r="B20" i="12"/>
  <c r="B15" i="13" s="1"/>
  <c r="A20" i="12"/>
  <c r="A15" i="13" s="1"/>
  <c r="H19" i="12"/>
  <c r="B19" i="12"/>
  <c r="B14" i="13" s="1"/>
  <c r="A19" i="12"/>
  <c r="A14" i="13" s="1"/>
  <c r="H18" i="12"/>
  <c r="B18" i="12"/>
  <c r="B13" i="13" s="1"/>
  <c r="A18" i="12"/>
  <c r="A13" i="13" s="1"/>
  <c r="H17" i="12"/>
  <c r="B17" i="12"/>
  <c r="B12" i="13" s="1"/>
  <c r="A17" i="12"/>
  <c r="A12" i="13" s="1"/>
  <c r="H16" i="12"/>
  <c r="M16" i="12" s="1"/>
  <c r="B16" i="12"/>
  <c r="B11" i="13" s="1"/>
  <c r="A16" i="12"/>
  <c r="A11" i="13" s="1"/>
  <c r="H15" i="12"/>
  <c r="B15" i="12"/>
  <c r="B10" i="13" s="1"/>
  <c r="A15" i="12"/>
  <c r="A10" i="13" s="1"/>
  <c r="H14" i="12"/>
  <c r="M14" i="12" s="1"/>
  <c r="B14" i="12"/>
  <c r="B9" i="13" s="1"/>
  <c r="A14" i="12"/>
  <c r="A9" i="13" s="1"/>
  <c r="H13" i="12"/>
  <c r="M13" i="12" s="1"/>
  <c r="B13" i="12"/>
  <c r="B8" i="13" s="1"/>
  <c r="A13" i="12"/>
  <c r="A8" i="13" s="1"/>
  <c r="H12" i="12"/>
  <c r="M12" i="12" s="1"/>
  <c r="B12" i="12"/>
  <c r="B7" i="13" s="1"/>
  <c r="A12" i="12"/>
  <c r="A7" i="13" s="1"/>
  <c r="B11" i="12"/>
  <c r="B6" i="13" s="1"/>
  <c r="A11" i="12"/>
  <c r="A6" i="13" s="1"/>
  <c r="CC105" i="11"/>
  <c r="CB105" i="11"/>
  <c r="CA105" i="11"/>
  <c r="BZ105" i="11"/>
  <c r="BY105" i="11"/>
  <c r="BX105" i="11"/>
  <c r="BW105" i="11"/>
  <c r="BV105" i="11"/>
  <c r="BU105" i="11"/>
  <c r="BT105" i="11"/>
  <c r="BS105" i="11"/>
  <c r="BR105" i="11"/>
  <c r="BQ105" i="11"/>
  <c r="BP105" i="11"/>
  <c r="BO105" i="11"/>
  <c r="BN105" i="11"/>
  <c r="BL105" i="11"/>
  <c r="BK105" i="11"/>
  <c r="BJ105" i="11"/>
  <c r="BI105" i="11"/>
  <c r="BH105" i="11"/>
  <c r="BG105" i="11"/>
  <c r="BF105" i="11"/>
  <c r="BE105" i="11"/>
  <c r="BD105" i="11"/>
  <c r="BC105" i="11"/>
  <c r="BB105" i="11"/>
  <c r="BA105" i="11"/>
  <c r="AZ105" i="11"/>
  <c r="AY105" i="11"/>
  <c r="AX105" i="11"/>
  <c r="AW105" i="11"/>
  <c r="AV105" i="11"/>
  <c r="AU105" i="11"/>
  <c r="AT105" i="11"/>
  <c r="AS105" i="11"/>
  <c r="AR105" i="11"/>
  <c r="AQ105" i="11"/>
  <c r="AP105" i="11"/>
  <c r="AO105" i="11"/>
  <c r="AN105" i="11"/>
  <c r="AM105" i="11"/>
  <c r="AL105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R105" i="11"/>
  <c r="Q105" i="11"/>
  <c r="P105" i="11"/>
  <c r="N105" i="11"/>
  <c r="J105" i="11"/>
  <c r="H105" i="11"/>
  <c r="G105" i="11"/>
  <c r="F105" i="11"/>
  <c r="E105" i="11"/>
  <c r="D105" i="11"/>
  <c r="C105" i="11"/>
  <c r="T104" i="11"/>
  <c r="T105" i="11" s="1"/>
  <c r="S104" i="11"/>
  <c r="O104" i="11"/>
  <c r="M104" i="11"/>
  <c r="I104" i="11"/>
  <c r="S103" i="11"/>
  <c r="O103" i="11"/>
  <c r="M103" i="11"/>
  <c r="I103" i="11"/>
  <c r="S102" i="11"/>
  <c r="O102" i="11"/>
  <c r="M102" i="11"/>
  <c r="I102" i="11"/>
  <c r="S101" i="11"/>
  <c r="O101" i="11"/>
  <c r="M101" i="11"/>
  <c r="I101" i="11"/>
  <c r="S100" i="11"/>
  <c r="O100" i="11"/>
  <c r="M100" i="11"/>
  <c r="I100" i="11"/>
  <c r="S99" i="11"/>
  <c r="O99" i="11"/>
  <c r="M99" i="11"/>
  <c r="I99" i="11"/>
  <c r="S98" i="11"/>
  <c r="O98" i="11"/>
  <c r="M98" i="11"/>
  <c r="I98" i="11"/>
  <c r="S97" i="11"/>
  <c r="O97" i="11"/>
  <c r="M97" i="11"/>
  <c r="I97" i="11"/>
  <c r="S96" i="11"/>
  <c r="O96" i="11"/>
  <c r="M96" i="11"/>
  <c r="I96" i="11"/>
  <c r="S95" i="11"/>
  <c r="O95" i="11"/>
  <c r="M95" i="11"/>
  <c r="I95" i="11"/>
  <c r="S94" i="11"/>
  <c r="O94" i="11"/>
  <c r="M94" i="11"/>
  <c r="I94" i="11"/>
  <c r="S93" i="11"/>
  <c r="O93" i="11"/>
  <c r="M93" i="11"/>
  <c r="I93" i="11"/>
  <c r="S92" i="11"/>
  <c r="O92" i="11"/>
  <c r="M92" i="11"/>
  <c r="I92" i="11"/>
  <c r="S91" i="11"/>
  <c r="O91" i="11"/>
  <c r="M91" i="11"/>
  <c r="I91" i="11"/>
  <c r="S90" i="11"/>
  <c r="O90" i="11"/>
  <c r="M90" i="11"/>
  <c r="I90" i="11"/>
  <c r="S89" i="11"/>
  <c r="O89" i="11"/>
  <c r="M89" i="11"/>
  <c r="I89" i="11"/>
  <c r="S88" i="11"/>
  <c r="O88" i="11"/>
  <c r="M88" i="11"/>
  <c r="I88" i="11"/>
  <c r="S87" i="11"/>
  <c r="O87" i="11"/>
  <c r="M87" i="11"/>
  <c r="I87" i="11"/>
  <c r="S86" i="11"/>
  <c r="O86" i="11"/>
  <c r="M86" i="11"/>
  <c r="I86" i="11"/>
  <c r="S85" i="11"/>
  <c r="O85" i="11"/>
  <c r="M85" i="11"/>
  <c r="I85" i="11"/>
  <c r="S84" i="11"/>
  <c r="O84" i="11"/>
  <c r="M84" i="11"/>
  <c r="I84" i="11"/>
  <c r="S83" i="11"/>
  <c r="O83" i="11"/>
  <c r="M83" i="11"/>
  <c r="I83" i="11"/>
  <c r="S82" i="11"/>
  <c r="O82" i="11"/>
  <c r="M82" i="11"/>
  <c r="I82" i="11"/>
  <c r="S81" i="11"/>
  <c r="O81" i="11"/>
  <c r="M81" i="11"/>
  <c r="I81" i="11"/>
  <c r="S80" i="11"/>
  <c r="O80" i="11"/>
  <c r="M80" i="11"/>
  <c r="I80" i="11"/>
  <c r="S79" i="11"/>
  <c r="O79" i="11"/>
  <c r="M79" i="11"/>
  <c r="I79" i="11"/>
  <c r="S78" i="11"/>
  <c r="O78" i="11"/>
  <c r="M78" i="11"/>
  <c r="I78" i="11"/>
  <c r="S77" i="11"/>
  <c r="O77" i="11"/>
  <c r="M77" i="11"/>
  <c r="I77" i="11"/>
  <c r="S76" i="11"/>
  <c r="O76" i="11"/>
  <c r="M76" i="11"/>
  <c r="I76" i="11"/>
  <c r="S75" i="11"/>
  <c r="O75" i="11"/>
  <c r="M75" i="11"/>
  <c r="I75" i="11"/>
  <c r="S74" i="11"/>
  <c r="O74" i="11"/>
  <c r="M74" i="11"/>
  <c r="I74" i="11"/>
  <c r="S73" i="11"/>
  <c r="O73" i="11"/>
  <c r="M73" i="11"/>
  <c r="I73" i="11"/>
  <c r="S72" i="11"/>
  <c r="O72" i="11"/>
  <c r="M72" i="11"/>
  <c r="I72" i="11"/>
  <c r="S71" i="11"/>
  <c r="O71" i="11"/>
  <c r="M71" i="11"/>
  <c r="I71" i="11"/>
  <c r="S70" i="11"/>
  <c r="O70" i="11"/>
  <c r="M70" i="11"/>
  <c r="I70" i="11"/>
  <c r="S69" i="11"/>
  <c r="O69" i="11"/>
  <c r="M69" i="11"/>
  <c r="I69" i="11"/>
  <c r="S68" i="11"/>
  <c r="O68" i="11"/>
  <c r="M68" i="11"/>
  <c r="I68" i="11"/>
  <c r="S67" i="11"/>
  <c r="O67" i="11"/>
  <c r="M67" i="11"/>
  <c r="I67" i="11"/>
  <c r="S66" i="11"/>
  <c r="O66" i="11"/>
  <c r="M66" i="11"/>
  <c r="I66" i="11"/>
  <c r="S65" i="11"/>
  <c r="O65" i="11"/>
  <c r="M65" i="11"/>
  <c r="I65" i="11"/>
  <c r="S64" i="11"/>
  <c r="O64" i="11"/>
  <c r="M64" i="11"/>
  <c r="I64" i="11"/>
  <c r="S63" i="11"/>
  <c r="O63" i="11"/>
  <c r="M63" i="11"/>
  <c r="I63" i="11"/>
  <c r="S62" i="11"/>
  <c r="O62" i="11"/>
  <c r="M62" i="11"/>
  <c r="I62" i="11"/>
  <c r="S61" i="11"/>
  <c r="O61" i="11"/>
  <c r="M61" i="11"/>
  <c r="I61" i="11"/>
  <c r="S60" i="11"/>
  <c r="O60" i="11"/>
  <c r="M60" i="11"/>
  <c r="I60" i="11"/>
  <c r="S59" i="11"/>
  <c r="O59" i="11"/>
  <c r="M59" i="11"/>
  <c r="I59" i="11"/>
  <c r="S58" i="11"/>
  <c r="O58" i="11"/>
  <c r="M58" i="11"/>
  <c r="I58" i="11"/>
  <c r="S57" i="11"/>
  <c r="O57" i="11"/>
  <c r="M57" i="11"/>
  <c r="I57" i="11"/>
  <c r="S56" i="11"/>
  <c r="O56" i="11"/>
  <c r="M56" i="11"/>
  <c r="I56" i="11"/>
  <c r="S55" i="11"/>
  <c r="O55" i="11"/>
  <c r="M55" i="11"/>
  <c r="I55" i="11"/>
  <c r="S54" i="11"/>
  <c r="O54" i="11"/>
  <c r="M54" i="11"/>
  <c r="I54" i="11"/>
  <c r="S53" i="11"/>
  <c r="O53" i="11"/>
  <c r="M53" i="11"/>
  <c r="I53" i="11"/>
  <c r="S52" i="11"/>
  <c r="O52" i="11"/>
  <c r="M52" i="11"/>
  <c r="I52" i="11"/>
  <c r="S51" i="11"/>
  <c r="O51" i="11"/>
  <c r="M51" i="11"/>
  <c r="I51" i="11"/>
  <c r="S50" i="11"/>
  <c r="O50" i="11"/>
  <c r="M50" i="11"/>
  <c r="I50" i="11"/>
  <c r="S49" i="11"/>
  <c r="O49" i="11"/>
  <c r="M49" i="11"/>
  <c r="I49" i="11"/>
  <c r="S48" i="11"/>
  <c r="O48" i="11"/>
  <c r="M48" i="11"/>
  <c r="I48" i="11"/>
  <c r="S47" i="11"/>
  <c r="O47" i="11"/>
  <c r="M47" i="11"/>
  <c r="I47" i="11"/>
  <c r="S46" i="11"/>
  <c r="O46" i="11"/>
  <c r="M46" i="11"/>
  <c r="I46" i="11"/>
  <c r="S45" i="11"/>
  <c r="O45" i="11"/>
  <c r="M45" i="11"/>
  <c r="I45" i="11"/>
  <c r="S44" i="11"/>
  <c r="O44" i="11"/>
  <c r="M44" i="11"/>
  <c r="I44" i="11"/>
  <c r="S43" i="11"/>
  <c r="O43" i="11"/>
  <c r="M43" i="11"/>
  <c r="I43" i="11"/>
  <c r="S42" i="11"/>
  <c r="O42" i="11"/>
  <c r="M42" i="11"/>
  <c r="I42" i="11"/>
  <c r="S41" i="11"/>
  <c r="O41" i="11"/>
  <c r="M41" i="11"/>
  <c r="I41" i="11"/>
  <c r="S40" i="11"/>
  <c r="O40" i="11"/>
  <c r="M40" i="11"/>
  <c r="I40" i="11"/>
  <c r="S39" i="11"/>
  <c r="O39" i="11"/>
  <c r="M39" i="11"/>
  <c r="I39" i="11"/>
  <c r="S38" i="11"/>
  <c r="O38" i="11"/>
  <c r="M38" i="11"/>
  <c r="I38" i="11"/>
  <c r="S37" i="11"/>
  <c r="O37" i="11"/>
  <c r="M37" i="11"/>
  <c r="I37" i="11"/>
  <c r="S36" i="11"/>
  <c r="O36" i="11"/>
  <c r="M36" i="11"/>
  <c r="I36" i="11"/>
  <c r="S35" i="11"/>
  <c r="O35" i="11"/>
  <c r="M35" i="11"/>
  <c r="I35" i="11"/>
  <c r="S34" i="11"/>
  <c r="O34" i="11"/>
  <c r="M34" i="11"/>
  <c r="I34" i="11"/>
  <c r="S33" i="11"/>
  <c r="O33" i="11"/>
  <c r="M33" i="11"/>
  <c r="I33" i="11"/>
  <c r="S32" i="11"/>
  <c r="O32" i="11"/>
  <c r="M32" i="11"/>
  <c r="I32" i="11"/>
  <c r="S31" i="11"/>
  <c r="O31" i="11"/>
  <c r="M31" i="11"/>
  <c r="I31" i="11"/>
  <c r="S30" i="11"/>
  <c r="O30" i="11"/>
  <c r="M30" i="11"/>
  <c r="I30" i="11"/>
  <c r="S29" i="11"/>
  <c r="O29" i="11"/>
  <c r="M29" i="11"/>
  <c r="I29" i="11"/>
  <c r="S28" i="11"/>
  <c r="O28" i="11"/>
  <c r="M28" i="11"/>
  <c r="I28" i="11"/>
  <c r="S27" i="11"/>
  <c r="O27" i="11"/>
  <c r="M27" i="11"/>
  <c r="I27" i="11"/>
  <c r="S26" i="11"/>
  <c r="O26" i="11"/>
  <c r="M26" i="11"/>
  <c r="I26" i="11"/>
  <c r="S25" i="11"/>
  <c r="O25" i="11"/>
  <c r="M25" i="11"/>
  <c r="I25" i="11"/>
  <c r="S24" i="11"/>
  <c r="O24" i="11"/>
  <c r="M24" i="11"/>
  <c r="I24" i="11"/>
  <c r="S23" i="11"/>
  <c r="O23" i="11"/>
  <c r="M23" i="11"/>
  <c r="I23" i="11"/>
  <c r="S22" i="11"/>
  <c r="O22" i="11"/>
  <c r="M22" i="11"/>
  <c r="I22" i="11"/>
  <c r="S21" i="11"/>
  <c r="O21" i="11"/>
  <c r="M21" i="11"/>
  <c r="I21" i="11"/>
  <c r="S20" i="11"/>
  <c r="O20" i="11"/>
  <c r="M20" i="11"/>
  <c r="I20" i="11"/>
  <c r="S19" i="11"/>
  <c r="O19" i="11"/>
  <c r="M19" i="11"/>
  <c r="I19" i="11"/>
  <c r="S18" i="11"/>
  <c r="O18" i="11"/>
  <c r="M18" i="11"/>
  <c r="I18" i="11"/>
  <c r="S17" i="11"/>
  <c r="O17" i="11"/>
  <c r="M17" i="11"/>
  <c r="I17" i="11"/>
  <c r="S16" i="11"/>
  <c r="O16" i="11"/>
  <c r="M16" i="11"/>
  <c r="I16" i="11"/>
  <c r="S15" i="11"/>
  <c r="O15" i="11"/>
  <c r="M15" i="11"/>
  <c r="I15" i="11"/>
  <c r="S14" i="11"/>
  <c r="O14" i="11"/>
  <c r="M14" i="11"/>
  <c r="I14" i="11"/>
  <c r="S13" i="11"/>
  <c r="O13" i="11"/>
  <c r="M13" i="11"/>
  <c r="I13" i="11"/>
  <c r="S12" i="11"/>
  <c r="O12" i="11"/>
  <c r="M12" i="11"/>
  <c r="I12" i="11"/>
  <c r="S11" i="11"/>
  <c r="O11" i="11"/>
  <c r="M11" i="11"/>
  <c r="I11" i="11"/>
  <c r="S10" i="11"/>
  <c r="O10" i="11"/>
  <c r="M10" i="11"/>
  <c r="I10" i="11"/>
  <c r="S9" i="11"/>
  <c r="O9" i="11"/>
  <c r="M9" i="11"/>
  <c r="CD9" i="11" s="1"/>
  <c r="I9" i="11"/>
  <c r="F104" i="37"/>
  <c r="E104" i="37"/>
  <c r="D104" i="37"/>
  <c r="C104" i="37"/>
  <c r="H103" i="37"/>
  <c r="I103" i="37" s="1"/>
  <c r="G103" i="37"/>
  <c r="H102" i="37"/>
  <c r="I102" i="37" s="1"/>
  <c r="G102" i="37"/>
  <c r="H101" i="37"/>
  <c r="I101" i="37" s="1"/>
  <c r="G101" i="37"/>
  <c r="H100" i="37"/>
  <c r="I100" i="37" s="1"/>
  <c r="G100" i="37"/>
  <c r="H99" i="37"/>
  <c r="I99" i="37" s="1"/>
  <c r="G99" i="37"/>
  <c r="H98" i="37"/>
  <c r="I98" i="37" s="1"/>
  <c r="G98" i="37"/>
  <c r="I97" i="37"/>
  <c r="H97" i="37"/>
  <c r="G97" i="37"/>
  <c r="H96" i="37"/>
  <c r="I96" i="37" s="1"/>
  <c r="G96" i="37"/>
  <c r="H95" i="37"/>
  <c r="I95" i="37" s="1"/>
  <c r="G95" i="37"/>
  <c r="H94" i="37"/>
  <c r="I94" i="37" s="1"/>
  <c r="G94" i="37"/>
  <c r="H93" i="37"/>
  <c r="I93" i="37" s="1"/>
  <c r="G93" i="37"/>
  <c r="I92" i="37"/>
  <c r="H92" i="37"/>
  <c r="G92" i="37"/>
  <c r="H91" i="37"/>
  <c r="I91" i="37" s="1"/>
  <c r="G91" i="37"/>
  <c r="H90" i="37"/>
  <c r="I90" i="37" s="1"/>
  <c r="G90" i="37"/>
  <c r="H89" i="37"/>
  <c r="I89" i="37" s="1"/>
  <c r="G89" i="37"/>
  <c r="H88" i="37"/>
  <c r="I88" i="37" s="1"/>
  <c r="G88" i="37"/>
  <c r="I87" i="37"/>
  <c r="H87" i="37"/>
  <c r="G87" i="37"/>
  <c r="H86" i="37"/>
  <c r="I86" i="37" s="1"/>
  <c r="G86" i="37"/>
  <c r="H85" i="37"/>
  <c r="I85" i="37" s="1"/>
  <c r="G85" i="37"/>
  <c r="H84" i="37"/>
  <c r="I84" i="37" s="1"/>
  <c r="G84" i="37"/>
  <c r="H83" i="37"/>
  <c r="I83" i="37" s="1"/>
  <c r="G83" i="37"/>
  <c r="H82" i="37"/>
  <c r="I82" i="37" s="1"/>
  <c r="G82" i="37"/>
  <c r="H81" i="37"/>
  <c r="I81" i="37" s="1"/>
  <c r="G81" i="37"/>
  <c r="H80" i="37"/>
  <c r="I80" i="37" s="1"/>
  <c r="G80" i="37"/>
  <c r="H79" i="37"/>
  <c r="I79" i="37" s="1"/>
  <c r="G79" i="37"/>
  <c r="H78" i="37"/>
  <c r="I78" i="37" s="1"/>
  <c r="G78" i="37"/>
  <c r="H77" i="37"/>
  <c r="I77" i="37" s="1"/>
  <c r="G77" i="37"/>
  <c r="H76" i="37"/>
  <c r="I76" i="37" s="1"/>
  <c r="G76" i="37"/>
  <c r="H75" i="37"/>
  <c r="I75" i="37" s="1"/>
  <c r="G75" i="37"/>
  <c r="H74" i="37"/>
  <c r="I74" i="37" s="1"/>
  <c r="G74" i="37"/>
  <c r="I73" i="37"/>
  <c r="H73" i="37"/>
  <c r="G73" i="37"/>
  <c r="H72" i="37"/>
  <c r="I72" i="37" s="1"/>
  <c r="G72" i="37"/>
  <c r="H71" i="37"/>
  <c r="I71" i="37" s="1"/>
  <c r="G71" i="37"/>
  <c r="H70" i="37"/>
  <c r="I70" i="37" s="1"/>
  <c r="G70" i="37"/>
  <c r="H69" i="37"/>
  <c r="I69" i="37" s="1"/>
  <c r="G69" i="37"/>
  <c r="I68" i="37"/>
  <c r="H68" i="37"/>
  <c r="G68" i="37"/>
  <c r="H67" i="37"/>
  <c r="I67" i="37" s="1"/>
  <c r="G67" i="37"/>
  <c r="H66" i="37"/>
  <c r="I66" i="37" s="1"/>
  <c r="G66" i="37"/>
  <c r="H65" i="37"/>
  <c r="I65" i="37" s="1"/>
  <c r="G65" i="37"/>
  <c r="H64" i="37"/>
  <c r="I64" i="37" s="1"/>
  <c r="G64" i="37"/>
  <c r="I63" i="37"/>
  <c r="H63" i="37"/>
  <c r="G63" i="37"/>
  <c r="H62" i="37"/>
  <c r="I62" i="37" s="1"/>
  <c r="G62" i="37"/>
  <c r="H61" i="37"/>
  <c r="I61" i="37" s="1"/>
  <c r="G61" i="37"/>
  <c r="H60" i="37"/>
  <c r="I60" i="37" s="1"/>
  <c r="G60" i="37"/>
  <c r="H59" i="37"/>
  <c r="I59" i="37" s="1"/>
  <c r="G59" i="37"/>
  <c r="H58" i="37"/>
  <c r="I58" i="37" s="1"/>
  <c r="G58" i="37"/>
  <c r="H57" i="37"/>
  <c r="I57" i="37" s="1"/>
  <c r="G57" i="37"/>
  <c r="H56" i="37"/>
  <c r="I56" i="37" s="1"/>
  <c r="G56" i="37"/>
  <c r="H55" i="37"/>
  <c r="I55" i="37" s="1"/>
  <c r="G55" i="37"/>
  <c r="H54" i="37"/>
  <c r="I54" i="37" s="1"/>
  <c r="G54" i="37"/>
  <c r="H53" i="37"/>
  <c r="I53" i="37" s="1"/>
  <c r="G53" i="37"/>
  <c r="H52" i="37"/>
  <c r="I52" i="37" s="1"/>
  <c r="G52" i="37"/>
  <c r="H51" i="37"/>
  <c r="I51" i="37" s="1"/>
  <c r="G51" i="37"/>
  <c r="H50" i="37"/>
  <c r="I50" i="37" s="1"/>
  <c r="G50" i="37"/>
  <c r="H49" i="37"/>
  <c r="I49" i="37" s="1"/>
  <c r="G49" i="37"/>
  <c r="H48" i="37"/>
  <c r="I48" i="37" s="1"/>
  <c r="G48" i="37"/>
  <c r="H47" i="37"/>
  <c r="I47" i="37" s="1"/>
  <c r="G47" i="37"/>
  <c r="H46" i="37"/>
  <c r="I46" i="37" s="1"/>
  <c r="G46" i="37"/>
  <c r="H45" i="37"/>
  <c r="I45" i="37" s="1"/>
  <c r="G45" i="37"/>
  <c r="H44" i="37"/>
  <c r="I44" i="37" s="1"/>
  <c r="G44" i="37"/>
  <c r="I43" i="37"/>
  <c r="H43" i="37"/>
  <c r="G43" i="37"/>
  <c r="H42" i="37"/>
  <c r="I42" i="37" s="1"/>
  <c r="G42" i="37"/>
  <c r="H41" i="37"/>
  <c r="I41" i="37" s="1"/>
  <c r="G41" i="37"/>
  <c r="H40" i="37"/>
  <c r="I40" i="37" s="1"/>
  <c r="G40" i="37"/>
  <c r="H39" i="37"/>
  <c r="I39" i="37" s="1"/>
  <c r="G39" i="37"/>
  <c r="H38" i="37"/>
  <c r="I38" i="37" s="1"/>
  <c r="G38" i="37"/>
  <c r="H37" i="37"/>
  <c r="I37" i="37" s="1"/>
  <c r="G37" i="37"/>
  <c r="H36" i="37"/>
  <c r="I36" i="37" s="1"/>
  <c r="G36" i="37"/>
  <c r="H35" i="37"/>
  <c r="I35" i="37" s="1"/>
  <c r="G35" i="37"/>
  <c r="H34" i="37"/>
  <c r="I34" i="37" s="1"/>
  <c r="G34" i="37"/>
  <c r="H33" i="37"/>
  <c r="I33" i="37" s="1"/>
  <c r="G33" i="37"/>
  <c r="H32" i="37"/>
  <c r="I32" i="37" s="1"/>
  <c r="G32" i="37"/>
  <c r="H31" i="37"/>
  <c r="I31" i="37" s="1"/>
  <c r="G31" i="37"/>
  <c r="H30" i="37"/>
  <c r="I30" i="37" s="1"/>
  <c r="G30" i="37"/>
  <c r="H29" i="37"/>
  <c r="I29" i="37" s="1"/>
  <c r="G29" i="37"/>
  <c r="H28" i="37"/>
  <c r="I28" i="37" s="1"/>
  <c r="G28" i="37"/>
  <c r="H27" i="37"/>
  <c r="I27" i="37" s="1"/>
  <c r="G27" i="37"/>
  <c r="H26" i="37"/>
  <c r="I26" i="37" s="1"/>
  <c r="G26" i="37"/>
  <c r="H25" i="37"/>
  <c r="I25" i="37" s="1"/>
  <c r="G25" i="37"/>
  <c r="I24" i="37"/>
  <c r="H24" i="37"/>
  <c r="G24" i="37"/>
  <c r="H23" i="37"/>
  <c r="I23" i="37" s="1"/>
  <c r="G23" i="37"/>
  <c r="H22" i="37"/>
  <c r="I22" i="37" s="1"/>
  <c r="G22" i="37"/>
  <c r="I21" i="37"/>
  <c r="H21" i="37"/>
  <c r="G21" i="37"/>
  <c r="H20" i="37"/>
  <c r="I20" i="37" s="1"/>
  <c r="G20" i="37"/>
  <c r="I19" i="37"/>
  <c r="H19" i="37"/>
  <c r="G19" i="37"/>
  <c r="H18" i="37"/>
  <c r="I18" i="37" s="1"/>
  <c r="G18" i="37"/>
  <c r="H17" i="37"/>
  <c r="I17" i="37" s="1"/>
  <c r="G17" i="37"/>
  <c r="I16" i="37"/>
  <c r="H16" i="37"/>
  <c r="G16" i="37"/>
  <c r="H15" i="37"/>
  <c r="I15" i="37" s="1"/>
  <c r="G15" i="37"/>
  <c r="H14" i="37"/>
  <c r="I14" i="37" s="1"/>
  <c r="G14" i="37"/>
  <c r="H13" i="37"/>
  <c r="I13" i="37" s="1"/>
  <c r="G13" i="37"/>
  <c r="H12" i="37"/>
  <c r="I12" i="37" s="1"/>
  <c r="G12" i="37"/>
  <c r="H11" i="37"/>
  <c r="I11" i="37" s="1"/>
  <c r="G11" i="37"/>
  <c r="H10" i="37"/>
  <c r="I10" i="37" s="1"/>
  <c r="G10" i="37"/>
  <c r="I9" i="37"/>
  <c r="H9" i="37"/>
  <c r="G9" i="37"/>
  <c r="H8" i="37"/>
  <c r="I8" i="37" s="1"/>
  <c r="G8" i="37"/>
  <c r="H7" i="37"/>
  <c r="I7" i="37" s="1"/>
  <c r="G7" i="37"/>
  <c r="H6" i="37"/>
  <c r="I6" i="37" s="1"/>
  <c r="G6" i="37"/>
  <c r="I109" i="36"/>
  <c r="G109" i="36"/>
  <c r="F109" i="36"/>
  <c r="B108" i="36"/>
  <c r="B103" i="37" s="1"/>
  <c r="A108" i="36"/>
  <c r="A103" i="37" s="1"/>
  <c r="B107" i="36"/>
  <c r="B102" i="37" s="1"/>
  <c r="A107" i="36"/>
  <c r="A102" i="37" s="1"/>
  <c r="B106" i="36"/>
  <c r="B101" i="37" s="1"/>
  <c r="A106" i="36"/>
  <c r="A101" i="37" s="1"/>
  <c r="B105" i="36"/>
  <c r="B100" i="37" s="1"/>
  <c r="A105" i="36"/>
  <c r="A100" i="37" s="1"/>
  <c r="B104" i="36"/>
  <c r="B99" i="37" s="1"/>
  <c r="A104" i="36"/>
  <c r="A99" i="37" s="1"/>
  <c r="B103" i="36"/>
  <c r="B98" i="37" s="1"/>
  <c r="A103" i="36"/>
  <c r="A98" i="37" s="1"/>
  <c r="B102" i="36"/>
  <c r="B97" i="37" s="1"/>
  <c r="A102" i="36"/>
  <c r="A97" i="37" s="1"/>
  <c r="B101" i="36"/>
  <c r="B96" i="37" s="1"/>
  <c r="A101" i="36"/>
  <c r="A96" i="37" s="1"/>
  <c r="B100" i="36"/>
  <c r="B95" i="37" s="1"/>
  <c r="A100" i="36"/>
  <c r="A95" i="37" s="1"/>
  <c r="B99" i="36"/>
  <c r="B94" i="37" s="1"/>
  <c r="A99" i="36"/>
  <c r="A94" i="37" s="1"/>
  <c r="B98" i="36"/>
  <c r="B93" i="37" s="1"/>
  <c r="A98" i="36"/>
  <c r="A93" i="37" s="1"/>
  <c r="B97" i="36"/>
  <c r="B92" i="37" s="1"/>
  <c r="A97" i="36"/>
  <c r="A92" i="37" s="1"/>
  <c r="B96" i="36"/>
  <c r="B91" i="37" s="1"/>
  <c r="A96" i="36"/>
  <c r="A91" i="37" s="1"/>
  <c r="B95" i="36"/>
  <c r="B90" i="37" s="1"/>
  <c r="A95" i="36"/>
  <c r="A90" i="37" s="1"/>
  <c r="B94" i="36"/>
  <c r="B89" i="37" s="1"/>
  <c r="A94" i="36"/>
  <c r="A89" i="37" s="1"/>
  <c r="B93" i="36"/>
  <c r="B88" i="37" s="1"/>
  <c r="A93" i="36"/>
  <c r="A88" i="37" s="1"/>
  <c r="B92" i="36"/>
  <c r="B87" i="37" s="1"/>
  <c r="A92" i="36"/>
  <c r="A87" i="37" s="1"/>
  <c r="B91" i="36"/>
  <c r="B86" i="37" s="1"/>
  <c r="A91" i="36"/>
  <c r="A86" i="37" s="1"/>
  <c r="B90" i="36"/>
  <c r="B85" i="37" s="1"/>
  <c r="A90" i="36"/>
  <c r="A85" i="37" s="1"/>
  <c r="B89" i="36"/>
  <c r="B84" i="37" s="1"/>
  <c r="A89" i="36"/>
  <c r="A84" i="37" s="1"/>
  <c r="B88" i="36"/>
  <c r="B83" i="37" s="1"/>
  <c r="A88" i="36"/>
  <c r="A83" i="37" s="1"/>
  <c r="B87" i="36"/>
  <c r="B82" i="37" s="1"/>
  <c r="A87" i="36"/>
  <c r="A82" i="37" s="1"/>
  <c r="B86" i="36"/>
  <c r="B81" i="37" s="1"/>
  <c r="A86" i="36"/>
  <c r="A81" i="37" s="1"/>
  <c r="B85" i="36"/>
  <c r="B80" i="37" s="1"/>
  <c r="A85" i="36"/>
  <c r="A80" i="37" s="1"/>
  <c r="B84" i="36"/>
  <c r="B79" i="37" s="1"/>
  <c r="A84" i="36"/>
  <c r="A79" i="37" s="1"/>
  <c r="B83" i="36"/>
  <c r="B78" i="37" s="1"/>
  <c r="A83" i="36"/>
  <c r="A78" i="37" s="1"/>
  <c r="B82" i="36"/>
  <c r="B77" i="37" s="1"/>
  <c r="A82" i="36"/>
  <c r="A77" i="37" s="1"/>
  <c r="B81" i="36"/>
  <c r="B76" i="37" s="1"/>
  <c r="A81" i="36"/>
  <c r="A76" i="37" s="1"/>
  <c r="B80" i="36"/>
  <c r="B75" i="37" s="1"/>
  <c r="A80" i="36"/>
  <c r="A75" i="37" s="1"/>
  <c r="B79" i="36"/>
  <c r="B74" i="37" s="1"/>
  <c r="A79" i="36"/>
  <c r="A74" i="37" s="1"/>
  <c r="B78" i="36"/>
  <c r="B73" i="37" s="1"/>
  <c r="A78" i="36"/>
  <c r="A73" i="37" s="1"/>
  <c r="B77" i="36"/>
  <c r="B72" i="37" s="1"/>
  <c r="A77" i="36"/>
  <c r="A72" i="37" s="1"/>
  <c r="B76" i="36"/>
  <c r="B71" i="37" s="1"/>
  <c r="A76" i="36"/>
  <c r="A71" i="37" s="1"/>
  <c r="B75" i="36"/>
  <c r="B70" i="37" s="1"/>
  <c r="A75" i="36"/>
  <c r="A70" i="37" s="1"/>
  <c r="B74" i="36"/>
  <c r="B69" i="37" s="1"/>
  <c r="A74" i="36"/>
  <c r="A69" i="37" s="1"/>
  <c r="B73" i="36"/>
  <c r="B68" i="37" s="1"/>
  <c r="A73" i="36"/>
  <c r="A68" i="37" s="1"/>
  <c r="B72" i="36"/>
  <c r="B67" i="37" s="1"/>
  <c r="A72" i="36"/>
  <c r="A67" i="37" s="1"/>
  <c r="B71" i="36"/>
  <c r="B66" i="37" s="1"/>
  <c r="A71" i="36"/>
  <c r="A66" i="37" s="1"/>
  <c r="B70" i="36"/>
  <c r="B65" i="37" s="1"/>
  <c r="A70" i="36"/>
  <c r="A65" i="37" s="1"/>
  <c r="B69" i="36"/>
  <c r="B64" i="37" s="1"/>
  <c r="A69" i="36"/>
  <c r="A64" i="37" s="1"/>
  <c r="B68" i="36"/>
  <c r="B63" i="37" s="1"/>
  <c r="A68" i="36"/>
  <c r="A63" i="37" s="1"/>
  <c r="B67" i="36"/>
  <c r="B62" i="37" s="1"/>
  <c r="A67" i="36"/>
  <c r="A62" i="37" s="1"/>
  <c r="B66" i="36"/>
  <c r="B61" i="37" s="1"/>
  <c r="A66" i="36"/>
  <c r="A61" i="37" s="1"/>
  <c r="B65" i="36"/>
  <c r="B60" i="37" s="1"/>
  <c r="A65" i="36"/>
  <c r="A60" i="37" s="1"/>
  <c r="B64" i="36"/>
  <c r="B59" i="37" s="1"/>
  <c r="A64" i="36"/>
  <c r="A59" i="37" s="1"/>
  <c r="B63" i="36"/>
  <c r="B58" i="37" s="1"/>
  <c r="A63" i="36"/>
  <c r="A58" i="37" s="1"/>
  <c r="B62" i="36"/>
  <c r="B57" i="37" s="1"/>
  <c r="A62" i="36"/>
  <c r="A57" i="37" s="1"/>
  <c r="B61" i="36"/>
  <c r="B56" i="37" s="1"/>
  <c r="A61" i="36"/>
  <c r="A56" i="37" s="1"/>
  <c r="B60" i="36"/>
  <c r="B55" i="37" s="1"/>
  <c r="A60" i="36"/>
  <c r="A55" i="37" s="1"/>
  <c r="B59" i="36"/>
  <c r="B54" i="37" s="1"/>
  <c r="A59" i="36"/>
  <c r="A54" i="37" s="1"/>
  <c r="B58" i="36"/>
  <c r="B53" i="37" s="1"/>
  <c r="A58" i="36"/>
  <c r="A53" i="37" s="1"/>
  <c r="B57" i="36"/>
  <c r="B52" i="37" s="1"/>
  <c r="A57" i="36"/>
  <c r="A52" i="37" s="1"/>
  <c r="B56" i="36"/>
  <c r="B51" i="37" s="1"/>
  <c r="A56" i="36"/>
  <c r="A51" i="37" s="1"/>
  <c r="B55" i="36"/>
  <c r="B50" i="37" s="1"/>
  <c r="A55" i="36"/>
  <c r="A50" i="37" s="1"/>
  <c r="H54" i="36"/>
  <c r="M54" i="36" s="1"/>
  <c r="B54" i="36"/>
  <c r="B49" i="37" s="1"/>
  <c r="A54" i="36"/>
  <c r="A49" i="37" s="1"/>
  <c r="H53" i="36"/>
  <c r="K53" i="36" s="1"/>
  <c r="B53" i="36"/>
  <c r="B48" i="37" s="1"/>
  <c r="A53" i="36"/>
  <c r="A48" i="37" s="1"/>
  <c r="M52" i="36"/>
  <c r="J52" i="36"/>
  <c r="H52" i="36"/>
  <c r="K52" i="36" s="1"/>
  <c r="B52" i="36"/>
  <c r="B47" i="37" s="1"/>
  <c r="A52" i="36"/>
  <c r="A47" i="37" s="1"/>
  <c r="K51" i="36"/>
  <c r="H51" i="36"/>
  <c r="M51" i="36" s="1"/>
  <c r="B51" i="36"/>
  <c r="B46" i="37" s="1"/>
  <c r="A51" i="36"/>
  <c r="A46" i="37" s="1"/>
  <c r="H50" i="36"/>
  <c r="M50" i="36" s="1"/>
  <c r="B50" i="36"/>
  <c r="B45" i="37" s="1"/>
  <c r="A50" i="36"/>
  <c r="A45" i="37" s="1"/>
  <c r="H49" i="36"/>
  <c r="K49" i="36" s="1"/>
  <c r="B49" i="36"/>
  <c r="B44" i="37" s="1"/>
  <c r="A49" i="36"/>
  <c r="A44" i="37" s="1"/>
  <c r="M48" i="36"/>
  <c r="K48" i="36"/>
  <c r="J48" i="36"/>
  <c r="H48" i="36"/>
  <c r="B48" i="36"/>
  <c r="B43" i="37" s="1"/>
  <c r="A48" i="36"/>
  <c r="A43" i="37" s="1"/>
  <c r="H47" i="36"/>
  <c r="M47" i="36" s="1"/>
  <c r="B47" i="36"/>
  <c r="B42" i="37" s="1"/>
  <c r="A47" i="36"/>
  <c r="A42" i="37" s="1"/>
  <c r="H46" i="36"/>
  <c r="M46" i="36" s="1"/>
  <c r="B46" i="36"/>
  <c r="B41" i="37" s="1"/>
  <c r="A46" i="36"/>
  <c r="A41" i="37" s="1"/>
  <c r="H45" i="36"/>
  <c r="K45" i="36" s="1"/>
  <c r="B45" i="36"/>
  <c r="B40" i="37" s="1"/>
  <c r="A45" i="36"/>
  <c r="A40" i="37" s="1"/>
  <c r="M44" i="36"/>
  <c r="J44" i="36"/>
  <c r="H44" i="36"/>
  <c r="K44" i="36" s="1"/>
  <c r="B44" i="36"/>
  <c r="B39" i="37" s="1"/>
  <c r="A44" i="36"/>
  <c r="A39" i="37" s="1"/>
  <c r="K43" i="36"/>
  <c r="H43" i="36"/>
  <c r="M43" i="36" s="1"/>
  <c r="B43" i="36"/>
  <c r="B38" i="37" s="1"/>
  <c r="A43" i="36"/>
  <c r="A38" i="37" s="1"/>
  <c r="H42" i="36"/>
  <c r="M42" i="36" s="1"/>
  <c r="B42" i="36"/>
  <c r="B37" i="37" s="1"/>
  <c r="A42" i="36"/>
  <c r="A37" i="37" s="1"/>
  <c r="H41" i="36"/>
  <c r="K41" i="36" s="1"/>
  <c r="B41" i="36"/>
  <c r="B36" i="37" s="1"/>
  <c r="A41" i="36"/>
  <c r="A36" i="37" s="1"/>
  <c r="M40" i="36"/>
  <c r="K40" i="36"/>
  <c r="J40" i="36"/>
  <c r="H40" i="36"/>
  <c r="B40" i="36"/>
  <c r="B35" i="37" s="1"/>
  <c r="A40" i="36"/>
  <c r="A35" i="37" s="1"/>
  <c r="H39" i="36"/>
  <c r="M39" i="36" s="1"/>
  <c r="B39" i="36"/>
  <c r="B34" i="37" s="1"/>
  <c r="A39" i="36"/>
  <c r="A34" i="37" s="1"/>
  <c r="H38" i="36"/>
  <c r="M38" i="36" s="1"/>
  <c r="B38" i="36"/>
  <c r="B33" i="37" s="1"/>
  <c r="A38" i="36"/>
  <c r="A33" i="37" s="1"/>
  <c r="H37" i="36"/>
  <c r="K37" i="36" s="1"/>
  <c r="B37" i="36"/>
  <c r="B32" i="37" s="1"/>
  <c r="A37" i="36"/>
  <c r="A32" i="37" s="1"/>
  <c r="M36" i="36"/>
  <c r="J36" i="36"/>
  <c r="H36" i="36"/>
  <c r="K36" i="36" s="1"/>
  <c r="B36" i="36"/>
  <c r="B31" i="37" s="1"/>
  <c r="A36" i="36"/>
  <c r="A31" i="37" s="1"/>
  <c r="K35" i="36"/>
  <c r="H35" i="36"/>
  <c r="M35" i="36" s="1"/>
  <c r="B35" i="36"/>
  <c r="B30" i="37" s="1"/>
  <c r="A35" i="36"/>
  <c r="A30" i="37" s="1"/>
  <c r="H34" i="36"/>
  <c r="M34" i="36" s="1"/>
  <c r="B34" i="36"/>
  <c r="B29" i="37" s="1"/>
  <c r="A34" i="36"/>
  <c r="A29" i="37" s="1"/>
  <c r="H33" i="36"/>
  <c r="K33" i="36" s="1"/>
  <c r="B33" i="36"/>
  <c r="B28" i="37" s="1"/>
  <c r="A33" i="36"/>
  <c r="A28" i="37" s="1"/>
  <c r="M32" i="36"/>
  <c r="K32" i="36"/>
  <c r="J32" i="36"/>
  <c r="H32" i="36"/>
  <c r="B32" i="36"/>
  <c r="B27" i="37" s="1"/>
  <c r="A32" i="36"/>
  <c r="A27" i="37" s="1"/>
  <c r="H31" i="36"/>
  <c r="M31" i="36" s="1"/>
  <c r="B31" i="36"/>
  <c r="B26" i="37" s="1"/>
  <c r="A31" i="36"/>
  <c r="A26" i="37" s="1"/>
  <c r="H30" i="36"/>
  <c r="M30" i="36" s="1"/>
  <c r="B30" i="36"/>
  <c r="B25" i="37" s="1"/>
  <c r="A30" i="36"/>
  <c r="A25" i="37" s="1"/>
  <c r="H29" i="36"/>
  <c r="M29" i="36" s="1"/>
  <c r="B29" i="36"/>
  <c r="B24" i="37" s="1"/>
  <c r="A29" i="36"/>
  <c r="A24" i="37" s="1"/>
  <c r="H28" i="36"/>
  <c r="B28" i="36"/>
  <c r="B23" i="37" s="1"/>
  <c r="A28" i="36"/>
  <c r="A23" i="37" s="1"/>
  <c r="H27" i="36"/>
  <c r="M27" i="36" s="1"/>
  <c r="B27" i="36"/>
  <c r="B22" i="37" s="1"/>
  <c r="A27" i="36"/>
  <c r="A22" i="37" s="1"/>
  <c r="H26" i="36"/>
  <c r="K26" i="36" s="1"/>
  <c r="B26" i="36"/>
  <c r="B21" i="37" s="1"/>
  <c r="A26" i="36"/>
  <c r="A21" i="37" s="1"/>
  <c r="H25" i="36"/>
  <c r="J25" i="36" s="1"/>
  <c r="B25" i="36"/>
  <c r="B20" i="37" s="1"/>
  <c r="A25" i="36"/>
  <c r="A20" i="37" s="1"/>
  <c r="K24" i="36"/>
  <c r="J24" i="36"/>
  <c r="H24" i="36"/>
  <c r="M24" i="36" s="1"/>
  <c r="B24" i="36"/>
  <c r="B19" i="37" s="1"/>
  <c r="A24" i="36"/>
  <c r="A19" i="37" s="1"/>
  <c r="H23" i="36"/>
  <c r="M23" i="36" s="1"/>
  <c r="B23" i="36"/>
  <c r="B18" i="37" s="1"/>
  <c r="A23" i="36"/>
  <c r="A18" i="37" s="1"/>
  <c r="M22" i="36"/>
  <c r="K22" i="36"/>
  <c r="H22" i="36"/>
  <c r="B22" i="36"/>
  <c r="B17" i="37" s="1"/>
  <c r="A22" i="36"/>
  <c r="A17" i="37" s="1"/>
  <c r="H21" i="36"/>
  <c r="M21" i="36" s="1"/>
  <c r="B21" i="36"/>
  <c r="B16" i="37" s="1"/>
  <c r="A21" i="36"/>
  <c r="A16" i="37" s="1"/>
  <c r="H20" i="36"/>
  <c r="M20" i="36" s="1"/>
  <c r="B20" i="36"/>
  <c r="B15" i="37" s="1"/>
  <c r="A20" i="36"/>
  <c r="A15" i="37" s="1"/>
  <c r="H19" i="36"/>
  <c r="K19" i="36" s="1"/>
  <c r="B19" i="36"/>
  <c r="B14" i="37" s="1"/>
  <c r="A19" i="36"/>
  <c r="A14" i="37" s="1"/>
  <c r="H18" i="36"/>
  <c r="K18" i="36" s="1"/>
  <c r="B18" i="36"/>
  <c r="B13" i="37" s="1"/>
  <c r="A18" i="36"/>
  <c r="A13" i="37" s="1"/>
  <c r="H17" i="36"/>
  <c r="M17" i="36" s="1"/>
  <c r="B17" i="36"/>
  <c r="B12" i="37" s="1"/>
  <c r="A17" i="36"/>
  <c r="A12" i="37" s="1"/>
  <c r="H16" i="36"/>
  <c r="K16" i="36" s="1"/>
  <c r="B16" i="36"/>
  <c r="B11" i="37" s="1"/>
  <c r="A16" i="36"/>
  <c r="A11" i="37" s="1"/>
  <c r="H15" i="36"/>
  <c r="B15" i="36"/>
  <c r="B10" i="37" s="1"/>
  <c r="A15" i="36"/>
  <c r="A10" i="37" s="1"/>
  <c r="H14" i="36"/>
  <c r="J14" i="36" s="1"/>
  <c r="B14" i="36"/>
  <c r="B9" i="37" s="1"/>
  <c r="A14" i="36"/>
  <c r="A9" i="37" s="1"/>
  <c r="H13" i="36"/>
  <c r="M13" i="36" s="1"/>
  <c r="B13" i="36"/>
  <c r="B8" i="37" s="1"/>
  <c r="A13" i="36"/>
  <c r="A8" i="37" s="1"/>
  <c r="H12" i="36"/>
  <c r="M12" i="36" s="1"/>
  <c r="B12" i="36"/>
  <c r="B7" i="37" s="1"/>
  <c r="A12" i="36"/>
  <c r="A7" i="37" s="1"/>
  <c r="H11" i="36"/>
  <c r="B11" i="36"/>
  <c r="B6" i="37" s="1"/>
  <c r="A11" i="36"/>
  <c r="A6" i="37" s="1"/>
  <c r="BX107" i="35"/>
  <c r="BV107" i="35"/>
  <c r="BT107" i="35"/>
  <c r="BR107" i="35"/>
  <c r="BO107" i="35"/>
  <c r="BM107" i="35"/>
  <c r="BK107" i="35"/>
  <c r="BG107" i="35"/>
  <c r="BE107" i="35"/>
  <c r="BB107" i="35"/>
  <c r="BA107" i="35"/>
  <c r="AZ107" i="35"/>
  <c r="AW107" i="35"/>
  <c r="AU107" i="35"/>
  <c r="AT107" i="35"/>
  <c r="AS107" i="35"/>
  <c r="AQ107" i="35"/>
  <c r="AO107" i="35"/>
  <c r="AN107" i="35"/>
  <c r="AL107" i="35"/>
  <c r="AJ107" i="35"/>
  <c r="AH107" i="35"/>
  <c r="AF107" i="35"/>
  <c r="AD107" i="35"/>
  <c r="AB107" i="35"/>
  <c r="Z107" i="35"/>
  <c r="X107" i="35"/>
  <c r="V107" i="35"/>
  <c r="T107" i="35"/>
  <c r="R107" i="35"/>
  <c r="P107" i="35"/>
  <c r="N107" i="35"/>
  <c r="L107" i="35"/>
  <c r="J107" i="35"/>
  <c r="H107" i="35"/>
  <c r="G107" i="35"/>
  <c r="F107" i="35"/>
  <c r="C107" i="35"/>
  <c r="M106" i="35"/>
  <c r="K106" i="35"/>
  <c r="I106" i="35"/>
  <c r="M105" i="35"/>
  <c r="K105" i="35"/>
  <c r="I105" i="35"/>
  <c r="M104" i="35"/>
  <c r="K104" i="35"/>
  <c r="I104" i="35"/>
  <c r="M103" i="35"/>
  <c r="K103" i="35"/>
  <c r="I103" i="35"/>
  <c r="M102" i="35"/>
  <c r="K102" i="35"/>
  <c r="I102" i="35"/>
  <c r="M101" i="35"/>
  <c r="K101" i="35"/>
  <c r="I101" i="35"/>
  <c r="M100" i="35"/>
  <c r="K100" i="35"/>
  <c r="I100" i="35"/>
  <c r="M99" i="35"/>
  <c r="K99" i="35"/>
  <c r="I99" i="35"/>
  <c r="M98" i="35"/>
  <c r="K98" i="35"/>
  <c r="I98" i="35"/>
  <c r="M97" i="35"/>
  <c r="K97" i="35"/>
  <c r="I97" i="35"/>
  <c r="M96" i="35"/>
  <c r="K96" i="35"/>
  <c r="I96" i="35"/>
  <c r="M95" i="35"/>
  <c r="K95" i="35"/>
  <c r="I95" i="35"/>
  <c r="M94" i="35"/>
  <c r="K94" i="35"/>
  <c r="I94" i="35"/>
  <c r="M93" i="35"/>
  <c r="K93" i="35"/>
  <c r="I93" i="35"/>
  <c r="M92" i="35"/>
  <c r="K92" i="35"/>
  <c r="I92" i="35"/>
  <c r="M91" i="35"/>
  <c r="K91" i="35"/>
  <c r="I91" i="35"/>
  <c r="M90" i="35"/>
  <c r="K90" i="35"/>
  <c r="I90" i="35"/>
  <c r="M89" i="35"/>
  <c r="K89" i="35"/>
  <c r="I89" i="35"/>
  <c r="M88" i="35"/>
  <c r="K88" i="35"/>
  <c r="I88" i="35"/>
  <c r="M87" i="35"/>
  <c r="K87" i="35"/>
  <c r="I87" i="35"/>
  <c r="M86" i="35"/>
  <c r="K86" i="35"/>
  <c r="I86" i="35"/>
  <c r="M85" i="35"/>
  <c r="K85" i="35"/>
  <c r="I85" i="35"/>
  <c r="M84" i="35"/>
  <c r="K84" i="35"/>
  <c r="I84" i="35"/>
  <c r="M83" i="35"/>
  <c r="K83" i="35"/>
  <c r="I83" i="35"/>
  <c r="M82" i="35"/>
  <c r="K82" i="35"/>
  <c r="I82" i="35"/>
  <c r="M81" i="35"/>
  <c r="K81" i="35"/>
  <c r="I81" i="35"/>
  <c r="M80" i="35"/>
  <c r="K80" i="35"/>
  <c r="I80" i="35"/>
  <c r="M79" i="35"/>
  <c r="K79" i="35"/>
  <c r="I79" i="35"/>
  <c r="M78" i="35"/>
  <c r="K78" i="35"/>
  <c r="I78" i="35"/>
  <c r="M77" i="35"/>
  <c r="K77" i="35"/>
  <c r="I77" i="35"/>
  <c r="M76" i="35"/>
  <c r="K76" i="35"/>
  <c r="I76" i="35"/>
  <c r="M75" i="35"/>
  <c r="K75" i="35"/>
  <c r="I75" i="35"/>
  <c r="M74" i="35"/>
  <c r="K74" i="35"/>
  <c r="I74" i="35"/>
  <c r="M73" i="35"/>
  <c r="K73" i="35"/>
  <c r="I73" i="35"/>
  <c r="M72" i="35"/>
  <c r="K72" i="35"/>
  <c r="I72" i="35"/>
  <c r="BY71" i="35"/>
  <c r="BW71" i="35"/>
  <c r="BU71" i="35"/>
  <c r="BS71" i="35"/>
  <c r="BP71" i="35"/>
  <c r="BQ71" i="35" s="1"/>
  <c r="BN71" i="35"/>
  <c r="BL71" i="35"/>
  <c r="BJ71" i="35"/>
  <c r="BH71" i="35"/>
  <c r="BF71" i="35"/>
  <c r="BC71" i="35"/>
  <c r="BD71" i="35" s="1"/>
  <c r="AX71" i="35"/>
  <c r="AY71" i="35" s="1"/>
  <c r="AV71" i="35"/>
  <c r="AR71" i="35"/>
  <c r="AP71" i="35"/>
  <c r="AM71" i="35"/>
  <c r="AK71" i="35"/>
  <c r="AI71" i="35"/>
  <c r="AG71" i="35"/>
  <c r="AE71" i="35"/>
  <c r="AC71" i="35"/>
  <c r="AA71" i="35"/>
  <c r="Y71" i="35"/>
  <c r="W71" i="35"/>
  <c r="U71" i="35"/>
  <c r="S71" i="35"/>
  <c r="Q71" i="35"/>
  <c r="O71" i="35"/>
  <c r="M71" i="35"/>
  <c r="K71" i="35"/>
  <c r="I71" i="35"/>
  <c r="BY70" i="35"/>
  <c r="BW70" i="35"/>
  <c r="BU70" i="35"/>
  <c r="BS70" i="35"/>
  <c r="BP70" i="35"/>
  <c r="BQ70" i="35" s="1"/>
  <c r="BN70" i="35"/>
  <c r="BL70" i="35"/>
  <c r="BJ70" i="35"/>
  <c r="BH70" i="35"/>
  <c r="BF70" i="35"/>
  <c r="BC70" i="35"/>
  <c r="BD70" i="35" s="1"/>
  <c r="AX70" i="35"/>
  <c r="AY70" i="35" s="1"/>
  <c r="AV70" i="35"/>
  <c r="AR70" i="35"/>
  <c r="AP70" i="35"/>
  <c r="AM70" i="35"/>
  <c r="AK70" i="35"/>
  <c r="AI70" i="35"/>
  <c r="AG70" i="35"/>
  <c r="AE70" i="35"/>
  <c r="AC70" i="35"/>
  <c r="AA70" i="35"/>
  <c r="Y70" i="35"/>
  <c r="W70" i="35"/>
  <c r="U70" i="35"/>
  <c r="S70" i="35"/>
  <c r="Q70" i="35"/>
  <c r="O70" i="35"/>
  <c r="M70" i="35"/>
  <c r="K70" i="35"/>
  <c r="I70" i="35"/>
  <c r="BY69" i="35"/>
  <c r="BW69" i="35"/>
  <c r="BU69" i="35"/>
  <c r="BS69" i="35"/>
  <c r="BP69" i="35"/>
  <c r="BQ69" i="35" s="1"/>
  <c r="BN69" i="35"/>
  <c r="BL69" i="35"/>
  <c r="BJ69" i="35"/>
  <c r="BH69" i="35"/>
  <c r="BF69" i="35"/>
  <c r="BC69" i="35"/>
  <c r="BD69" i="35" s="1"/>
  <c r="AX69" i="35"/>
  <c r="AY69" i="35" s="1"/>
  <c r="AV69" i="35"/>
  <c r="AR69" i="35"/>
  <c r="AP69" i="35"/>
  <c r="AM69" i="35"/>
  <c r="AK69" i="35"/>
  <c r="AI69" i="35"/>
  <c r="AG69" i="35"/>
  <c r="AE69" i="35"/>
  <c r="AC69" i="35"/>
  <c r="AA69" i="35"/>
  <c r="Y69" i="35"/>
  <c r="W69" i="35"/>
  <c r="U69" i="35"/>
  <c r="S69" i="35"/>
  <c r="Q69" i="35"/>
  <c r="O69" i="35"/>
  <c r="M69" i="35"/>
  <c r="K69" i="35"/>
  <c r="I69" i="35"/>
  <c r="BY68" i="35"/>
  <c r="BW68" i="35"/>
  <c r="BU68" i="35"/>
  <c r="BS68" i="35"/>
  <c r="BP68" i="35"/>
  <c r="BQ68" i="35" s="1"/>
  <c r="BN68" i="35"/>
  <c r="BL68" i="35"/>
  <c r="BJ68" i="35"/>
  <c r="BH68" i="35"/>
  <c r="BF68" i="35"/>
  <c r="BC68" i="35"/>
  <c r="BD68" i="35" s="1"/>
  <c r="AX68" i="35"/>
  <c r="AY68" i="35" s="1"/>
  <c r="AV68" i="35"/>
  <c r="AR68" i="35"/>
  <c r="AP68" i="35"/>
  <c r="AM68" i="35"/>
  <c r="AK68" i="35"/>
  <c r="AI68" i="35"/>
  <c r="AG68" i="35"/>
  <c r="AE68" i="35"/>
  <c r="AC68" i="35"/>
  <c r="AA68" i="35"/>
  <c r="Y68" i="35"/>
  <c r="W68" i="35"/>
  <c r="U68" i="35"/>
  <c r="S68" i="35"/>
  <c r="Q68" i="35"/>
  <c r="O68" i="35"/>
  <c r="M68" i="35"/>
  <c r="K68" i="35"/>
  <c r="I68" i="35"/>
  <c r="BY67" i="35"/>
  <c r="BW67" i="35"/>
  <c r="BU67" i="35"/>
  <c r="BS67" i="35"/>
  <c r="BP67" i="35"/>
  <c r="BQ67" i="35" s="1"/>
  <c r="BN67" i="35"/>
  <c r="BL67" i="35"/>
  <c r="BJ67" i="35"/>
  <c r="BH67" i="35"/>
  <c r="BF67" i="35"/>
  <c r="BC67" i="35"/>
  <c r="BD67" i="35" s="1"/>
  <c r="AX67" i="35"/>
  <c r="AY67" i="35" s="1"/>
  <c r="AV67" i="35"/>
  <c r="AR67" i="35"/>
  <c r="AP67" i="35"/>
  <c r="AM67" i="35"/>
  <c r="AK67" i="35"/>
  <c r="AI67" i="35"/>
  <c r="AG67" i="35"/>
  <c r="AE67" i="35"/>
  <c r="AC67" i="35"/>
  <c r="AA67" i="35"/>
  <c r="Y67" i="35"/>
  <c r="W67" i="35"/>
  <c r="U67" i="35"/>
  <c r="S67" i="35"/>
  <c r="Q67" i="35"/>
  <c r="O67" i="35"/>
  <c r="M67" i="35"/>
  <c r="K67" i="35"/>
  <c r="I67" i="35"/>
  <c r="BY66" i="35"/>
  <c r="BW66" i="35"/>
  <c r="BU66" i="35"/>
  <c r="BS66" i="35"/>
  <c r="BP66" i="35"/>
  <c r="BQ66" i="35" s="1"/>
  <c r="BN66" i="35"/>
  <c r="BL66" i="35"/>
  <c r="BJ66" i="35"/>
  <c r="BH66" i="35"/>
  <c r="BF66" i="35"/>
  <c r="BC66" i="35"/>
  <c r="BD66" i="35" s="1"/>
  <c r="AX66" i="35"/>
  <c r="AY66" i="35" s="1"/>
  <c r="AV66" i="35"/>
  <c r="AR66" i="35"/>
  <c r="AP66" i="35"/>
  <c r="AM66" i="35"/>
  <c r="AK66" i="35"/>
  <c r="AI66" i="35"/>
  <c r="AG66" i="35"/>
  <c r="AE66" i="35"/>
  <c r="AC66" i="35"/>
  <c r="AA66" i="35"/>
  <c r="Y66" i="35"/>
  <c r="W66" i="35"/>
  <c r="U66" i="35"/>
  <c r="S66" i="35"/>
  <c r="Q66" i="35"/>
  <c r="O66" i="35"/>
  <c r="M66" i="35"/>
  <c r="K66" i="35"/>
  <c r="I66" i="35"/>
  <c r="BY65" i="35"/>
  <c r="BW65" i="35"/>
  <c r="BU65" i="35"/>
  <c r="BS65" i="35"/>
  <c r="BP65" i="35"/>
  <c r="BQ65" i="35" s="1"/>
  <c r="BN65" i="35"/>
  <c r="BL65" i="35"/>
  <c r="BJ65" i="35"/>
  <c r="BH65" i="35"/>
  <c r="BF65" i="35"/>
  <c r="BC65" i="35"/>
  <c r="BD65" i="35" s="1"/>
  <c r="AX65" i="35"/>
  <c r="AY65" i="35" s="1"/>
  <c r="AV65" i="35"/>
  <c r="AR65" i="35"/>
  <c r="AP65" i="35"/>
  <c r="AM65" i="35"/>
  <c r="AK65" i="35"/>
  <c r="AI65" i="35"/>
  <c r="AG65" i="35"/>
  <c r="AE65" i="35"/>
  <c r="AC65" i="35"/>
  <c r="AA65" i="35"/>
  <c r="Y65" i="35"/>
  <c r="W65" i="35"/>
  <c r="U65" i="35"/>
  <c r="S65" i="35"/>
  <c r="Q65" i="35"/>
  <c r="O65" i="35"/>
  <c r="M65" i="35"/>
  <c r="K65" i="35"/>
  <c r="I65" i="35"/>
  <c r="BY64" i="35"/>
  <c r="BW64" i="35"/>
  <c r="BU64" i="35"/>
  <c r="BS64" i="35"/>
  <c r="BP64" i="35"/>
  <c r="BQ64" i="35" s="1"/>
  <c r="BN64" i="35"/>
  <c r="BL64" i="35"/>
  <c r="BJ64" i="35"/>
  <c r="BH64" i="35"/>
  <c r="BF64" i="35"/>
  <c r="BC64" i="35"/>
  <c r="BD64" i="35" s="1"/>
  <c r="AX64" i="35"/>
  <c r="AY64" i="35" s="1"/>
  <c r="AV64" i="35"/>
  <c r="AR64" i="35"/>
  <c r="AP64" i="35"/>
  <c r="AM64" i="35"/>
  <c r="AK64" i="35"/>
  <c r="AI64" i="35"/>
  <c r="AG64" i="35"/>
  <c r="AE64" i="35"/>
  <c r="AC64" i="35"/>
  <c r="AA64" i="35"/>
  <c r="Y64" i="35"/>
  <c r="W64" i="35"/>
  <c r="U64" i="35"/>
  <c r="S64" i="35"/>
  <c r="Q64" i="35"/>
  <c r="O64" i="35"/>
  <c r="M64" i="35"/>
  <c r="K64" i="35"/>
  <c r="I64" i="35"/>
  <c r="BY63" i="35"/>
  <c r="BW63" i="35"/>
  <c r="BU63" i="35"/>
  <c r="BS63" i="35"/>
  <c r="BP63" i="35"/>
  <c r="BQ63" i="35" s="1"/>
  <c r="BN63" i="35"/>
  <c r="BL63" i="35"/>
  <c r="BJ63" i="35"/>
  <c r="BH63" i="35"/>
  <c r="BF63" i="35"/>
  <c r="BC63" i="35"/>
  <c r="BD63" i="35" s="1"/>
  <c r="AX63" i="35"/>
  <c r="AY63" i="35" s="1"/>
  <c r="AV63" i="35"/>
  <c r="AR63" i="35"/>
  <c r="AP63" i="35"/>
  <c r="AM63" i="35"/>
  <c r="AK63" i="35"/>
  <c r="AI63" i="35"/>
  <c r="AG63" i="35"/>
  <c r="AE63" i="35"/>
  <c r="AC63" i="35"/>
  <c r="AA63" i="35"/>
  <c r="Y63" i="35"/>
  <c r="W63" i="35"/>
  <c r="U63" i="35"/>
  <c r="S63" i="35"/>
  <c r="Q63" i="35"/>
  <c r="O63" i="35"/>
  <c r="M63" i="35"/>
  <c r="K63" i="35"/>
  <c r="I63" i="35"/>
  <c r="BY62" i="35"/>
  <c r="BW62" i="35"/>
  <c r="BU62" i="35"/>
  <c r="BS62" i="35"/>
  <c r="BP62" i="35"/>
  <c r="BQ62" i="35" s="1"/>
  <c r="BN62" i="35"/>
  <c r="BL62" i="35"/>
  <c r="BJ62" i="35"/>
  <c r="BH62" i="35"/>
  <c r="BF62" i="35"/>
  <c r="BC62" i="35"/>
  <c r="BD62" i="35" s="1"/>
  <c r="AX62" i="35"/>
  <c r="AY62" i="35" s="1"/>
  <c r="AV62" i="35"/>
  <c r="AR62" i="35"/>
  <c r="AP62" i="35"/>
  <c r="AM62" i="35"/>
  <c r="AK62" i="35"/>
  <c r="AI62" i="35"/>
  <c r="AG62" i="35"/>
  <c r="AE62" i="35"/>
  <c r="AC62" i="35"/>
  <c r="AA62" i="35"/>
  <c r="Y62" i="35"/>
  <c r="W62" i="35"/>
  <c r="U62" i="35"/>
  <c r="S62" i="35"/>
  <c r="Q62" i="35"/>
  <c r="O62" i="35"/>
  <c r="M62" i="35"/>
  <c r="K62" i="35"/>
  <c r="I62" i="35"/>
  <c r="BY61" i="35"/>
  <c r="BW61" i="35"/>
  <c r="BU61" i="35"/>
  <c r="BS61" i="35"/>
  <c r="BP61" i="35"/>
  <c r="BQ61" i="35" s="1"/>
  <c r="BN61" i="35"/>
  <c r="BL61" i="35"/>
  <c r="BJ61" i="35"/>
  <c r="BH61" i="35"/>
  <c r="BF61" i="35"/>
  <c r="BC61" i="35"/>
  <c r="BD61" i="35" s="1"/>
  <c r="AX61" i="35"/>
  <c r="AY61" i="35" s="1"/>
  <c r="AV61" i="35"/>
  <c r="AR61" i="35"/>
  <c r="AP61" i="35"/>
  <c r="AM61" i="35"/>
  <c r="AK61" i="35"/>
  <c r="AI61" i="35"/>
  <c r="AG61" i="35"/>
  <c r="AE61" i="35"/>
  <c r="AC61" i="35"/>
  <c r="AA61" i="35"/>
  <c r="Y61" i="35"/>
  <c r="W61" i="35"/>
  <c r="U61" i="35"/>
  <c r="S61" i="35"/>
  <c r="Q61" i="35"/>
  <c r="O61" i="35"/>
  <c r="M61" i="35"/>
  <c r="K61" i="35"/>
  <c r="I61" i="35"/>
  <c r="BY60" i="35"/>
  <c r="BW60" i="35"/>
  <c r="BU60" i="35"/>
  <c r="BS60" i="35"/>
  <c r="BP60" i="35"/>
  <c r="BQ60" i="35" s="1"/>
  <c r="BN60" i="35"/>
  <c r="BL60" i="35"/>
  <c r="BJ60" i="35"/>
  <c r="BH60" i="35"/>
  <c r="BF60" i="35"/>
  <c r="BC60" i="35"/>
  <c r="BD60" i="35" s="1"/>
  <c r="AX60" i="35"/>
  <c r="AY60" i="35" s="1"/>
  <c r="AV60" i="35"/>
  <c r="AR60" i="35"/>
  <c r="AP60" i="35"/>
  <c r="AM60" i="35"/>
  <c r="AK60" i="35"/>
  <c r="AI60" i="35"/>
  <c r="AG60" i="35"/>
  <c r="AE60" i="35"/>
  <c r="AC60" i="35"/>
  <c r="AA60" i="35"/>
  <c r="Y60" i="35"/>
  <c r="W60" i="35"/>
  <c r="U60" i="35"/>
  <c r="S60" i="35"/>
  <c r="Q60" i="35"/>
  <c r="O60" i="35"/>
  <c r="M60" i="35"/>
  <c r="K60" i="35"/>
  <c r="I60" i="35"/>
  <c r="BY59" i="35"/>
  <c r="BW59" i="35"/>
  <c r="BU59" i="35"/>
  <c r="BS59" i="35"/>
  <c r="BQ59" i="35"/>
  <c r="BP59" i="35"/>
  <c r="BN59" i="35"/>
  <c r="BL59" i="35"/>
  <c r="BJ59" i="35"/>
  <c r="BH59" i="35"/>
  <c r="BF59" i="35"/>
  <c r="BC59" i="35"/>
  <c r="BD59" i="35" s="1"/>
  <c r="AY59" i="35"/>
  <c r="AX59" i="35"/>
  <c r="AV59" i="35"/>
  <c r="AR59" i="35"/>
  <c r="AP59" i="35"/>
  <c r="AM59" i="35"/>
  <c r="AK59" i="35"/>
  <c r="AI59" i="35"/>
  <c r="AG59" i="35"/>
  <c r="AE59" i="35"/>
  <c r="AC59" i="35"/>
  <c r="AA59" i="35"/>
  <c r="Y59" i="35"/>
  <c r="W59" i="35"/>
  <c r="U59" i="35"/>
  <c r="S59" i="35"/>
  <c r="Q59" i="35"/>
  <c r="O59" i="35"/>
  <c r="M59" i="35"/>
  <c r="K59" i="35"/>
  <c r="I59" i="35"/>
  <c r="BY58" i="35"/>
  <c r="BW58" i="35"/>
  <c r="BU58" i="35"/>
  <c r="BS58" i="35"/>
  <c r="BP58" i="35"/>
  <c r="BQ58" i="35" s="1"/>
  <c r="BN58" i="35"/>
  <c r="BL58" i="35"/>
  <c r="BJ58" i="35"/>
  <c r="BH58" i="35"/>
  <c r="BF58" i="35"/>
  <c r="BC58" i="35"/>
  <c r="BD58" i="35" s="1"/>
  <c r="AY58" i="35"/>
  <c r="AX58" i="35"/>
  <c r="AV58" i="35"/>
  <c r="AR58" i="35"/>
  <c r="AP58" i="35"/>
  <c r="AM58" i="35"/>
  <c r="AK58" i="35"/>
  <c r="AI58" i="35"/>
  <c r="AG58" i="35"/>
  <c r="AE58" i="35"/>
  <c r="AC58" i="35"/>
  <c r="AA58" i="35"/>
  <c r="Y58" i="35"/>
  <c r="W58" i="35"/>
  <c r="U58" i="35"/>
  <c r="S58" i="35"/>
  <c r="Q58" i="35"/>
  <c r="O58" i="35"/>
  <c r="M58" i="35"/>
  <c r="K58" i="35"/>
  <c r="I58" i="35"/>
  <c r="BY57" i="35"/>
  <c r="BW57" i="35"/>
  <c r="BU57" i="35"/>
  <c r="BS57" i="35"/>
  <c r="BP57" i="35"/>
  <c r="BQ57" i="35" s="1"/>
  <c r="BN57" i="35"/>
  <c r="BL57" i="35"/>
  <c r="BJ57" i="35"/>
  <c r="BH57" i="35"/>
  <c r="BF57" i="35"/>
  <c r="BC57" i="35"/>
  <c r="BD57" i="35" s="1"/>
  <c r="AX57" i="35"/>
  <c r="AY57" i="35" s="1"/>
  <c r="AV57" i="35"/>
  <c r="AR57" i="35"/>
  <c r="AP57" i="35"/>
  <c r="AM57" i="35"/>
  <c r="AK57" i="35"/>
  <c r="AI57" i="35"/>
  <c r="AG57" i="35"/>
  <c r="AE57" i="35"/>
  <c r="AC57" i="35"/>
  <c r="AA57" i="35"/>
  <c r="Y57" i="35"/>
  <c r="W57" i="35"/>
  <c r="U57" i="35"/>
  <c r="S57" i="35"/>
  <c r="Q57" i="35"/>
  <c r="O57" i="35"/>
  <c r="M57" i="35"/>
  <c r="K57" i="35"/>
  <c r="I57" i="35"/>
  <c r="BY56" i="35"/>
  <c r="BW56" i="35"/>
  <c r="BU56" i="35"/>
  <c r="BS56" i="35"/>
  <c r="BP56" i="35"/>
  <c r="BQ56" i="35" s="1"/>
  <c r="BN56" i="35"/>
  <c r="BL56" i="35"/>
  <c r="BJ56" i="35"/>
  <c r="BH56" i="35"/>
  <c r="BF56" i="35"/>
  <c r="BC56" i="35"/>
  <c r="BD56" i="35" s="1"/>
  <c r="AX56" i="35"/>
  <c r="AY56" i="35" s="1"/>
  <c r="AV56" i="35"/>
  <c r="AR56" i="35"/>
  <c r="AP56" i="35"/>
  <c r="AM56" i="35"/>
  <c r="AK56" i="35"/>
  <c r="AI56" i="35"/>
  <c r="AG56" i="35"/>
  <c r="AE56" i="35"/>
  <c r="AC56" i="35"/>
  <c r="AA56" i="35"/>
  <c r="Y56" i="35"/>
  <c r="W56" i="35"/>
  <c r="U56" i="35"/>
  <c r="S56" i="35"/>
  <c r="Q56" i="35"/>
  <c r="O56" i="35"/>
  <c r="M56" i="35"/>
  <c r="K56" i="35"/>
  <c r="I56" i="35"/>
  <c r="BY55" i="35"/>
  <c r="BW55" i="35"/>
  <c r="BU55" i="35"/>
  <c r="BS55" i="35"/>
  <c r="BQ55" i="35"/>
  <c r="BP55" i="35"/>
  <c r="BN55" i="35"/>
  <c r="BL55" i="35"/>
  <c r="BJ55" i="35"/>
  <c r="BH55" i="35"/>
  <c r="BF55" i="35"/>
  <c r="BC55" i="35"/>
  <c r="BD55" i="35" s="1"/>
  <c r="AY55" i="35"/>
  <c r="AX55" i="35"/>
  <c r="AV55" i="35"/>
  <c r="AR55" i="35"/>
  <c r="AP55" i="35"/>
  <c r="AM55" i="35"/>
  <c r="AK55" i="35"/>
  <c r="AI55" i="35"/>
  <c r="AG55" i="35"/>
  <c r="AE55" i="35"/>
  <c r="AC55" i="35"/>
  <c r="AA55" i="35"/>
  <c r="Y55" i="35"/>
  <c r="W55" i="35"/>
  <c r="U55" i="35"/>
  <c r="S55" i="35"/>
  <c r="Q55" i="35"/>
  <c r="O55" i="35"/>
  <c r="M55" i="35"/>
  <c r="K55" i="35"/>
  <c r="I55" i="35"/>
  <c r="BY54" i="35"/>
  <c r="BW54" i="35"/>
  <c r="BU54" i="35"/>
  <c r="BS54" i="35"/>
  <c r="BP54" i="35"/>
  <c r="BQ54" i="35" s="1"/>
  <c r="BN54" i="35"/>
  <c r="BL54" i="35"/>
  <c r="BJ54" i="35"/>
  <c r="BH54" i="35"/>
  <c r="BF54" i="35"/>
  <c r="BC54" i="35"/>
  <c r="BD54" i="35" s="1"/>
  <c r="AY54" i="35"/>
  <c r="AX54" i="35"/>
  <c r="AV54" i="35"/>
  <c r="AR54" i="35"/>
  <c r="AP54" i="35"/>
  <c r="AM54" i="35"/>
  <c r="AK54" i="35"/>
  <c r="AI54" i="35"/>
  <c r="AG54" i="35"/>
  <c r="AE54" i="35"/>
  <c r="AC54" i="35"/>
  <c r="AA54" i="35"/>
  <c r="Y54" i="35"/>
  <c r="W54" i="35"/>
  <c r="U54" i="35"/>
  <c r="S54" i="35"/>
  <c r="Q54" i="35"/>
  <c r="O54" i="35"/>
  <c r="M54" i="35"/>
  <c r="K54" i="35"/>
  <c r="I54" i="35"/>
  <c r="BY53" i="35"/>
  <c r="BW53" i="35"/>
  <c r="BU53" i="35"/>
  <c r="BS53" i="35"/>
  <c r="BP53" i="35"/>
  <c r="BQ53" i="35" s="1"/>
  <c r="BN53" i="35"/>
  <c r="BL53" i="35"/>
  <c r="BJ53" i="35"/>
  <c r="BH53" i="35"/>
  <c r="BF53" i="35"/>
  <c r="BC53" i="35"/>
  <c r="BD53" i="35" s="1"/>
  <c r="AX53" i="35"/>
  <c r="AY53" i="35" s="1"/>
  <c r="AV53" i="35"/>
  <c r="AR53" i="35"/>
  <c r="AP53" i="35"/>
  <c r="AM53" i="35"/>
  <c r="AK53" i="35"/>
  <c r="AI53" i="35"/>
  <c r="AG53" i="35"/>
  <c r="AE53" i="35"/>
  <c r="AC53" i="35"/>
  <c r="AA53" i="35"/>
  <c r="Y53" i="35"/>
  <c r="W53" i="35"/>
  <c r="U53" i="35"/>
  <c r="S53" i="35"/>
  <c r="Q53" i="35"/>
  <c r="O53" i="35"/>
  <c r="M53" i="35"/>
  <c r="K53" i="35"/>
  <c r="I53" i="35"/>
  <c r="BY52" i="35"/>
  <c r="BW52" i="35"/>
  <c r="BU52" i="35"/>
  <c r="BS52" i="35"/>
  <c r="BP52" i="35"/>
  <c r="BQ52" i="35" s="1"/>
  <c r="BN52" i="35"/>
  <c r="BL52" i="35"/>
  <c r="BJ52" i="35"/>
  <c r="BH52" i="35"/>
  <c r="BF52" i="35"/>
  <c r="BC52" i="35"/>
  <c r="BD52" i="35" s="1"/>
  <c r="AX52" i="35"/>
  <c r="AY52" i="35" s="1"/>
  <c r="AV52" i="35"/>
  <c r="AR52" i="35"/>
  <c r="AP52" i="35"/>
  <c r="AM52" i="35"/>
  <c r="AK52" i="35"/>
  <c r="AI52" i="35"/>
  <c r="AG52" i="35"/>
  <c r="AE52" i="35"/>
  <c r="AC52" i="35"/>
  <c r="AA52" i="35"/>
  <c r="Y52" i="35"/>
  <c r="W52" i="35"/>
  <c r="U52" i="35"/>
  <c r="S52" i="35"/>
  <c r="Q52" i="35"/>
  <c r="O52" i="35"/>
  <c r="M52" i="35"/>
  <c r="K52" i="35"/>
  <c r="I52" i="35"/>
  <c r="BY51" i="35"/>
  <c r="BW51" i="35"/>
  <c r="BU51" i="35"/>
  <c r="BS51" i="35"/>
  <c r="BP51" i="35"/>
  <c r="BQ51" i="35" s="1"/>
  <c r="BN51" i="35"/>
  <c r="BL51" i="35"/>
  <c r="BJ51" i="35"/>
  <c r="BH51" i="35"/>
  <c r="BF51" i="35"/>
  <c r="BC51" i="35"/>
  <c r="BD51" i="35" s="1"/>
  <c r="AX51" i="35"/>
  <c r="AY51" i="35" s="1"/>
  <c r="AV51" i="35"/>
  <c r="AR51" i="35"/>
  <c r="AP51" i="35"/>
  <c r="AM51" i="35"/>
  <c r="AK51" i="35"/>
  <c r="AI51" i="35"/>
  <c r="AG51" i="35"/>
  <c r="AE51" i="35"/>
  <c r="AC51" i="35"/>
  <c r="AA51" i="35"/>
  <c r="Y51" i="35"/>
  <c r="W51" i="35"/>
  <c r="U51" i="35"/>
  <c r="S51" i="35"/>
  <c r="Q51" i="35"/>
  <c r="O51" i="35"/>
  <c r="M51" i="35"/>
  <c r="K51" i="35"/>
  <c r="I51" i="35"/>
  <c r="BY50" i="35"/>
  <c r="BW50" i="35"/>
  <c r="BU50" i="35"/>
  <c r="BS50" i="35"/>
  <c r="BP50" i="35"/>
  <c r="BQ50" i="35" s="1"/>
  <c r="BN50" i="35"/>
  <c r="BL50" i="35"/>
  <c r="BJ50" i="35"/>
  <c r="BH50" i="35"/>
  <c r="BF50" i="35"/>
  <c r="BC50" i="35"/>
  <c r="BD50" i="35" s="1"/>
  <c r="AX50" i="35"/>
  <c r="AY50" i="35" s="1"/>
  <c r="AV50" i="35"/>
  <c r="AR50" i="35"/>
  <c r="AP50" i="35"/>
  <c r="AM50" i="35"/>
  <c r="AK50" i="35"/>
  <c r="AI50" i="35"/>
  <c r="AG50" i="35"/>
  <c r="AE50" i="35"/>
  <c r="AC50" i="35"/>
  <c r="AA50" i="35"/>
  <c r="Y50" i="35"/>
  <c r="W50" i="35"/>
  <c r="U50" i="35"/>
  <c r="S50" i="35"/>
  <c r="Q50" i="35"/>
  <c r="O50" i="35"/>
  <c r="M50" i="35"/>
  <c r="K50" i="35"/>
  <c r="I50" i="35"/>
  <c r="BY49" i="35"/>
  <c r="BW49" i="35"/>
  <c r="BU49" i="35"/>
  <c r="BS49" i="35"/>
  <c r="BP49" i="35"/>
  <c r="BQ49" i="35" s="1"/>
  <c r="BN49" i="35"/>
  <c r="BL49" i="35"/>
  <c r="BJ49" i="35"/>
  <c r="BH49" i="35"/>
  <c r="BF49" i="35"/>
  <c r="BC49" i="35"/>
  <c r="BD49" i="35" s="1"/>
  <c r="AX49" i="35"/>
  <c r="AY49" i="35" s="1"/>
  <c r="AV49" i="35"/>
  <c r="AR49" i="35"/>
  <c r="AP49" i="35"/>
  <c r="AM49" i="35"/>
  <c r="AK49" i="35"/>
  <c r="AI49" i="35"/>
  <c r="AG49" i="35"/>
  <c r="AE49" i="35"/>
  <c r="AC49" i="35"/>
  <c r="AA49" i="35"/>
  <c r="Y49" i="35"/>
  <c r="W49" i="35"/>
  <c r="U49" i="35"/>
  <c r="S49" i="35"/>
  <c r="Q49" i="35"/>
  <c r="O49" i="35"/>
  <c r="M49" i="35"/>
  <c r="K49" i="35"/>
  <c r="I49" i="35"/>
  <c r="BY48" i="35"/>
  <c r="BW48" i="35"/>
  <c r="BU48" i="35"/>
  <c r="BS48" i="35"/>
  <c r="BP48" i="35"/>
  <c r="BQ48" i="35" s="1"/>
  <c r="BN48" i="35"/>
  <c r="BL48" i="35"/>
  <c r="BJ48" i="35"/>
  <c r="BH48" i="35"/>
  <c r="BF48" i="35"/>
  <c r="BC48" i="35"/>
  <c r="BD48" i="35" s="1"/>
  <c r="AX48" i="35"/>
  <c r="AY48" i="35" s="1"/>
  <c r="AV48" i="35"/>
  <c r="AR48" i="35"/>
  <c r="AP48" i="35"/>
  <c r="AM48" i="35"/>
  <c r="AK48" i="35"/>
  <c r="AI48" i="35"/>
  <c r="AG48" i="35"/>
  <c r="AE48" i="35"/>
  <c r="AC48" i="35"/>
  <c r="AA48" i="35"/>
  <c r="Y48" i="35"/>
  <c r="W48" i="35"/>
  <c r="U48" i="35"/>
  <c r="S48" i="35"/>
  <c r="Q48" i="35"/>
  <c r="O48" i="35"/>
  <c r="M48" i="35"/>
  <c r="K48" i="35"/>
  <c r="I48" i="35"/>
  <c r="BY47" i="35"/>
  <c r="BW47" i="35"/>
  <c r="BU47" i="35"/>
  <c r="BS47" i="35"/>
  <c r="BP47" i="35"/>
  <c r="BQ47" i="35" s="1"/>
  <c r="BN47" i="35"/>
  <c r="BL47" i="35"/>
  <c r="BJ47" i="35"/>
  <c r="BH47" i="35"/>
  <c r="BF47" i="35"/>
  <c r="BC47" i="35"/>
  <c r="BD47" i="35" s="1"/>
  <c r="AX47" i="35"/>
  <c r="AY47" i="35" s="1"/>
  <c r="AV47" i="35"/>
  <c r="AR47" i="35"/>
  <c r="AP47" i="35"/>
  <c r="AM47" i="35"/>
  <c r="AK47" i="35"/>
  <c r="AI47" i="35"/>
  <c r="AG47" i="35"/>
  <c r="AE47" i="35"/>
  <c r="AC47" i="35"/>
  <c r="AA47" i="35"/>
  <c r="Y47" i="35"/>
  <c r="W47" i="35"/>
  <c r="U47" i="35"/>
  <c r="S47" i="35"/>
  <c r="Q47" i="35"/>
  <c r="O47" i="35"/>
  <c r="M47" i="35"/>
  <c r="K47" i="35"/>
  <c r="I47" i="35"/>
  <c r="S46" i="35"/>
  <c r="Q46" i="35"/>
  <c r="O46" i="35"/>
  <c r="M46" i="35"/>
  <c r="K46" i="35"/>
  <c r="I46" i="35"/>
  <c r="BY45" i="35"/>
  <c r="BW45" i="35"/>
  <c r="BU45" i="35"/>
  <c r="BS45" i="35"/>
  <c r="BP45" i="35"/>
  <c r="BQ45" i="35" s="1"/>
  <c r="BN45" i="35"/>
  <c r="BL45" i="35"/>
  <c r="BJ45" i="35"/>
  <c r="BH45" i="35"/>
  <c r="BF45" i="35"/>
  <c r="BC45" i="35"/>
  <c r="BD45" i="35" s="1"/>
  <c r="AX45" i="35"/>
  <c r="AY45" i="35" s="1"/>
  <c r="AV45" i="35"/>
  <c r="AR45" i="35"/>
  <c r="AP45" i="35"/>
  <c r="AM45" i="35"/>
  <c r="AK45" i="35"/>
  <c r="AI45" i="35"/>
  <c r="AG45" i="35"/>
  <c r="AE45" i="35"/>
  <c r="AC45" i="35"/>
  <c r="AA45" i="35"/>
  <c r="Y45" i="35"/>
  <c r="W45" i="35"/>
  <c r="U45" i="35"/>
  <c r="S45" i="35"/>
  <c r="Q45" i="35"/>
  <c r="O45" i="35"/>
  <c r="M45" i="35"/>
  <c r="K45" i="35"/>
  <c r="I45" i="35"/>
  <c r="BY44" i="35"/>
  <c r="BW44" i="35"/>
  <c r="BU44" i="35"/>
  <c r="BS44" i="35"/>
  <c r="BP44" i="35"/>
  <c r="BQ44" i="35" s="1"/>
  <c r="BN44" i="35"/>
  <c r="BL44" i="35"/>
  <c r="BJ44" i="35"/>
  <c r="BH44" i="35"/>
  <c r="BF44" i="35"/>
  <c r="BC44" i="35"/>
  <c r="BD44" i="35" s="1"/>
  <c r="AX44" i="35"/>
  <c r="AY44" i="35" s="1"/>
  <c r="AV44" i="35"/>
  <c r="AR44" i="35"/>
  <c r="AP44" i="35"/>
  <c r="AM44" i="35"/>
  <c r="AK44" i="35"/>
  <c r="AI44" i="35"/>
  <c r="AG44" i="35"/>
  <c r="AE44" i="35"/>
  <c r="AC44" i="35"/>
  <c r="AA44" i="35"/>
  <c r="Y44" i="35"/>
  <c r="W44" i="35"/>
  <c r="U44" i="35"/>
  <c r="S44" i="35"/>
  <c r="Q44" i="35"/>
  <c r="O44" i="35"/>
  <c r="M44" i="35"/>
  <c r="K44" i="35"/>
  <c r="I44" i="35"/>
  <c r="BY43" i="35"/>
  <c r="BW43" i="35"/>
  <c r="BU43" i="35"/>
  <c r="BS43" i="35"/>
  <c r="BP43" i="35"/>
  <c r="BQ43" i="35" s="1"/>
  <c r="BN43" i="35"/>
  <c r="BL43" i="35"/>
  <c r="BJ43" i="35"/>
  <c r="BH43" i="35"/>
  <c r="BF43" i="35"/>
  <c r="BC43" i="35"/>
  <c r="BD43" i="35" s="1"/>
  <c r="AX43" i="35"/>
  <c r="AY43" i="35" s="1"/>
  <c r="AV43" i="35"/>
  <c r="AR43" i="35"/>
  <c r="AP43" i="35"/>
  <c r="AM43" i="35"/>
  <c r="AK43" i="35"/>
  <c r="AI43" i="35"/>
  <c r="AG43" i="35"/>
  <c r="AE43" i="35"/>
  <c r="AC43" i="35"/>
  <c r="AA43" i="35"/>
  <c r="Y43" i="35"/>
  <c r="W43" i="35"/>
  <c r="U43" i="35"/>
  <c r="S43" i="35"/>
  <c r="Q43" i="35"/>
  <c r="O43" i="35"/>
  <c r="M43" i="35"/>
  <c r="K43" i="35"/>
  <c r="I43" i="35"/>
  <c r="BY42" i="35"/>
  <c r="BW42" i="35"/>
  <c r="BU42" i="35"/>
  <c r="BS42" i="35"/>
  <c r="BP42" i="35"/>
  <c r="BQ42" i="35" s="1"/>
  <c r="BN42" i="35"/>
  <c r="BL42" i="35"/>
  <c r="BJ42" i="35"/>
  <c r="BH42" i="35"/>
  <c r="BF42" i="35"/>
  <c r="BC42" i="35"/>
  <c r="BD42" i="35" s="1"/>
  <c r="AX42" i="35"/>
  <c r="AY42" i="35" s="1"/>
  <c r="AV42" i="35"/>
  <c r="AR42" i="35"/>
  <c r="AP42" i="35"/>
  <c r="AM42" i="35"/>
  <c r="AK42" i="35"/>
  <c r="AI42" i="35"/>
  <c r="AG42" i="35"/>
  <c r="AE42" i="35"/>
  <c r="AC42" i="35"/>
  <c r="AA42" i="35"/>
  <c r="Y42" i="35"/>
  <c r="W42" i="35"/>
  <c r="U42" i="35"/>
  <c r="S42" i="35"/>
  <c r="Q42" i="35"/>
  <c r="O42" i="35"/>
  <c r="M42" i="35"/>
  <c r="K42" i="35"/>
  <c r="I42" i="35"/>
  <c r="BY41" i="35"/>
  <c r="BW41" i="35"/>
  <c r="BU41" i="35"/>
  <c r="BS41" i="35"/>
  <c r="BP41" i="35"/>
  <c r="BQ41" i="35" s="1"/>
  <c r="BN41" i="35"/>
  <c r="BL41" i="35"/>
  <c r="BJ41" i="35"/>
  <c r="BH41" i="35"/>
  <c r="BF41" i="35"/>
  <c r="BC41" i="35"/>
  <c r="BD41" i="35" s="1"/>
  <c r="AX41" i="35"/>
  <c r="AY41" i="35" s="1"/>
  <c r="AV41" i="35"/>
  <c r="AR41" i="35"/>
  <c r="AP41" i="35"/>
  <c r="AM41" i="35"/>
  <c r="AK41" i="35"/>
  <c r="AI41" i="35"/>
  <c r="AG41" i="35"/>
  <c r="AE41" i="35"/>
  <c r="AC41" i="35"/>
  <c r="AA41" i="35"/>
  <c r="Y41" i="35"/>
  <c r="W41" i="35"/>
  <c r="U41" i="35"/>
  <c r="S41" i="35"/>
  <c r="Q41" i="35"/>
  <c r="O41" i="35"/>
  <c r="M41" i="35"/>
  <c r="K41" i="35"/>
  <c r="I41" i="35"/>
  <c r="BY40" i="35"/>
  <c r="BW40" i="35"/>
  <c r="BU40" i="35"/>
  <c r="BS40" i="35"/>
  <c r="BP40" i="35"/>
  <c r="BQ40" i="35" s="1"/>
  <c r="BN40" i="35"/>
  <c r="BL40" i="35"/>
  <c r="BJ40" i="35"/>
  <c r="BH40" i="35"/>
  <c r="BF40" i="35"/>
  <c r="BC40" i="35"/>
  <c r="BD40" i="35" s="1"/>
  <c r="AX40" i="35"/>
  <c r="AY40" i="35" s="1"/>
  <c r="AV40" i="35"/>
  <c r="AR40" i="35"/>
  <c r="AP40" i="35"/>
  <c r="AM40" i="35"/>
  <c r="AK40" i="35"/>
  <c r="AI40" i="35"/>
  <c r="AG40" i="35"/>
  <c r="AE40" i="35"/>
  <c r="AC40" i="35"/>
  <c r="AA40" i="35"/>
  <c r="Y40" i="35"/>
  <c r="W40" i="35"/>
  <c r="U40" i="35"/>
  <c r="S40" i="35"/>
  <c r="Q40" i="35"/>
  <c r="O40" i="35"/>
  <c r="M40" i="35"/>
  <c r="K40" i="35"/>
  <c r="I40" i="35"/>
  <c r="BY39" i="35"/>
  <c r="BW39" i="35"/>
  <c r="BU39" i="35"/>
  <c r="BS39" i="35"/>
  <c r="BP39" i="35"/>
  <c r="BQ39" i="35" s="1"/>
  <c r="BN39" i="35"/>
  <c r="BL39" i="35"/>
  <c r="BJ39" i="35"/>
  <c r="BH39" i="35"/>
  <c r="BF39" i="35"/>
  <c r="BC39" i="35"/>
  <c r="BD39" i="35" s="1"/>
  <c r="AY39" i="35"/>
  <c r="AX39" i="35"/>
  <c r="AV39" i="35"/>
  <c r="AR39" i="35"/>
  <c r="AP39" i="35"/>
  <c r="AM39" i="35"/>
  <c r="AK39" i="35"/>
  <c r="AI39" i="35"/>
  <c r="AG39" i="35"/>
  <c r="AE39" i="35"/>
  <c r="AC39" i="35"/>
  <c r="AA39" i="35"/>
  <c r="Y39" i="35"/>
  <c r="W39" i="35"/>
  <c r="U39" i="35"/>
  <c r="S39" i="35"/>
  <c r="Q39" i="35"/>
  <c r="O39" i="35"/>
  <c r="M39" i="35"/>
  <c r="K39" i="35"/>
  <c r="I39" i="35"/>
  <c r="BY38" i="35"/>
  <c r="BW38" i="35"/>
  <c r="BU38" i="35"/>
  <c r="BS38" i="35"/>
  <c r="BP38" i="35"/>
  <c r="BQ38" i="35" s="1"/>
  <c r="BN38" i="35"/>
  <c r="BL38" i="35"/>
  <c r="BJ38" i="35"/>
  <c r="BH38" i="35"/>
  <c r="BF38" i="35"/>
  <c r="BC38" i="35"/>
  <c r="BD38" i="35" s="1"/>
  <c r="AX38" i="35"/>
  <c r="AY38" i="35" s="1"/>
  <c r="AV38" i="35"/>
  <c r="AR38" i="35"/>
  <c r="AP38" i="35"/>
  <c r="AM38" i="35"/>
  <c r="AK38" i="35"/>
  <c r="AI38" i="35"/>
  <c r="AG38" i="35"/>
  <c r="AE38" i="35"/>
  <c r="AC38" i="35"/>
  <c r="AA38" i="35"/>
  <c r="Y38" i="35"/>
  <c r="W38" i="35"/>
  <c r="U38" i="35"/>
  <c r="S38" i="35"/>
  <c r="Q38" i="35"/>
  <c r="O38" i="35"/>
  <c r="M38" i="35"/>
  <c r="K38" i="35"/>
  <c r="I38" i="35"/>
  <c r="BY37" i="35"/>
  <c r="BW37" i="35"/>
  <c r="BU37" i="35"/>
  <c r="BS37" i="35"/>
  <c r="BP37" i="35"/>
  <c r="BQ37" i="35" s="1"/>
  <c r="BN37" i="35"/>
  <c r="BL37" i="35"/>
  <c r="BJ37" i="35"/>
  <c r="BH37" i="35"/>
  <c r="BF37" i="35"/>
  <c r="BC37" i="35"/>
  <c r="BD37" i="35" s="1"/>
  <c r="AX37" i="35"/>
  <c r="AY37" i="35" s="1"/>
  <c r="AV37" i="35"/>
  <c r="AR37" i="35"/>
  <c r="AP37" i="35"/>
  <c r="AM37" i="35"/>
  <c r="AK37" i="35"/>
  <c r="AI37" i="35"/>
  <c r="AG37" i="35"/>
  <c r="AE37" i="35"/>
  <c r="AC37" i="35"/>
  <c r="AA37" i="35"/>
  <c r="Y37" i="35"/>
  <c r="W37" i="35"/>
  <c r="U37" i="35"/>
  <c r="S37" i="35"/>
  <c r="Q37" i="35"/>
  <c r="O37" i="35"/>
  <c r="M37" i="35"/>
  <c r="K37" i="35"/>
  <c r="I37" i="35"/>
  <c r="S36" i="35"/>
  <c r="Q36" i="35"/>
  <c r="O36" i="35"/>
  <c r="M36" i="35"/>
  <c r="K36" i="35"/>
  <c r="I36" i="35"/>
  <c r="BY35" i="35"/>
  <c r="BW35" i="35"/>
  <c r="BU35" i="35"/>
  <c r="BS35" i="35"/>
  <c r="BP35" i="35"/>
  <c r="BQ35" i="35" s="1"/>
  <c r="BN35" i="35"/>
  <c r="BL35" i="35"/>
  <c r="BJ35" i="35"/>
  <c r="BH35" i="35"/>
  <c r="BF35" i="35"/>
  <c r="BC35" i="35"/>
  <c r="BD35" i="35" s="1"/>
  <c r="AX35" i="35"/>
  <c r="AY35" i="35" s="1"/>
  <c r="AV35" i="35"/>
  <c r="AR35" i="35"/>
  <c r="AP35" i="35"/>
  <c r="AM35" i="35"/>
  <c r="AK35" i="35"/>
  <c r="AI35" i="35"/>
  <c r="AG35" i="35"/>
  <c r="AE35" i="35"/>
  <c r="AC35" i="35"/>
  <c r="AA35" i="35"/>
  <c r="Y35" i="35"/>
  <c r="W35" i="35"/>
  <c r="U35" i="35"/>
  <c r="S35" i="35"/>
  <c r="Q35" i="35"/>
  <c r="O35" i="35"/>
  <c r="M35" i="35"/>
  <c r="K35" i="35"/>
  <c r="I35" i="35"/>
  <c r="BY34" i="35"/>
  <c r="BW34" i="35"/>
  <c r="BU34" i="35"/>
  <c r="BS34" i="35"/>
  <c r="BP34" i="35"/>
  <c r="BQ34" i="35" s="1"/>
  <c r="BN34" i="35"/>
  <c r="BL34" i="35"/>
  <c r="BJ34" i="35"/>
  <c r="BH34" i="35"/>
  <c r="BF34" i="35"/>
  <c r="BC34" i="35"/>
  <c r="BD34" i="35" s="1"/>
  <c r="AX34" i="35"/>
  <c r="AY34" i="35" s="1"/>
  <c r="AV34" i="35"/>
  <c r="AR34" i="35"/>
  <c r="AP34" i="35"/>
  <c r="AM34" i="35"/>
  <c r="AK34" i="35"/>
  <c r="AI34" i="35"/>
  <c r="AG34" i="35"/>
  <c r="AE34" i="35"/>
  <c r="AC34" i="35"/>
  <c r="AA34" i="35"/>
  <c r="Y34" i="35"/>
  <c r="W34" i="35"/>
  <c r="U34" i="35"/>
  <c r="S34" i="35"/>
  <c r="Q34" i="35"/>
  <c r="O34" i="35"/>
  <c r="M34" i="35"/>
  <c r="K34" i="35"/>
  <c r="I34" i="35"/>
  <c r="BY33" i="35"/>
  <c r="BW33" i="35"/>
  <c r="BU33" i="35"/>
  <c r="BS33" i="35"/>
  <c r="BP33" i="35"/>
  <c r="BQ33" i="35" s="1"/>
  <c r="BN33" i="35"/>
  <c r="BL33" i="35"/>
  <c r="BJ33" i="35"/>
  <c r="BH33" i="35"/>
  <c r="BF33" i="35"/>
  <c r="BC33" i="35"/>
  <c r="BD33" i="35" s="1"/>
  <c r="AX33" i="35"/>
  <c r="AY33" i="35" s="1"/>
  <c r="AV33" i="35"/>
  <c r="AR33" i="35"/>
  <c r="AP33" i="35"/>
  <c r="AM33" i="35"/>
  <c r="AK33" i="35"/>
  <c r="AI33" i="35"/>
  <c r="AG33" i="35"/>
  <c r="AE33" i="35"/>
  <c r="AC33" i="35"/>
  <c r="AA33" i="35"/>
  <c r="Y33" i="35"/>
  <c r="W33" i="35"/>
  <c r="U33" i="35"/>
  <c r="S33" i="35"/>
  <c r="Q33" i="35"/>
  <c r="O33" i="35"/>
  <c r="M33" i="35"/>
  <c r="K33" i="35"/>
  <c r="I33" i="35"/>
  <c r="BY32" i="35"/>
  <c r="BW32" i="35"/>
  <c r="BU32" i="35"/>
  <c r="BS32" i="35"/>
  <c r="BP32" i="35"/>
  <c r="BQ32" i="35" s="1"/>
  <c r="BN32" i="35"/>
  <c r="BL32" i="35"/>
  <c r="BJ32" i="35"/>
  <c r="BH32" i="35"/>
  <c r="BF32" i="35"/>
  <c r="BC32" i="35"/>
  <c r="BD32" i="35" s="1"/>
  <c r="AX32" i="35"/>
  <c r="AY32" i="35" s="1"/>
  <c r="AV32" i="35"/>
  <c r="AR32" i="35"/>
  <c r="AP32" i="35"/>
  <c r="AM32" i="35"/>
  <c r="AK32" i="35"/>
  <c r="AI32" i="35"/>
  <c r="AG32" i="35"/>
  <c r="AE32" i="35"/>
  <c r="AC32" i="35"/>
  <c r="AA32" i="35"/>
  <c r="Y32" i="35"/>
  <c r="W32" i="35"/>
  <c r="U32" i="35"/>
  <c r="S32" i="35"/>
  <c r="Q32" i="35"/>
  <c r="O32" i="35"/>
  <c r="M32" i="35"/>
  <c r="K32" i="35"/>
  <c r="I32" i="35"/>
  <c r="BY31" i="35"/>
  <c r="BW31" i="35"/>
  <c r="BU31" i="35"/>
  <c r="BS31" i="35"/>
  <c r="BP31" i="35"/>
  <c r="BQ31" i="35" s="1"/>
  <c r="BN31" i="35"/>
  <c r="BL31" i="35"/>
  <c r="BJ31" i="35"/>
  <c r="BH31" i="35"/>
  <c r="BF31" i="35"/>
  <c r="BC31" i="35"/>
  <c r="BD31" i="35" s="1"/>
  <c r="AX31" i="35"/>
  <c r="AY31" i="35" s="1"/>
  <c r="AV31" i="35"/>
  <c r="AR31" i="35"/>
  <c r="AP31" i="35"/>
  <c r="AM31" i="35"/>
  <c r="AK31" i="35"/>
  <c r="AI31" i="35"/>
  <c r="AG31" i="35"/>
  <c r="AE31" i="35"/>
  <c r="AC31" i="35"/>
  <c r="AA31" i="35"/>
  <c r="Y31" i="35"/>
  <c r="W31" i="35"/>
  <c r="U31" i="35"/>
  <c r="S31" i="35"/>
  <c r="Q31" i="35"/>
  <c r="O31" i="35"/>
  <c r="M31" i="35"/>
  <c r="K31" i="35"/>
  <c r="I31" i="35"/>
  <c r="BY30" i="35"/>
  <c r="BW30" i="35"/>
  <c r="BU30" i="35"/>
  <c r="BS30" i="35"/>
  <c r="BP30" i="35"/>
  <c r="BQ30" i="35" s="1"/>
  <c r="BN30" i="35"/>
  <c r="BL30" i="35"/>
  <c r="BJ30" i="35"/>
  <c r="BH30" i="35"/>
  <c r="BF30" i="35"/>
  <c r="BC30" i="35"/>
  <c r="BD30" i="35" s="1"/>
  <c r="AX30" i="35"/>
  <c r="AY30" i="35" s="1"/>
  <c r="AV30" i="35"/>
  <c r="AR30" i="35"/>
  <c r="AP30" i="35"/>
  <c r="AM30" i="35"/>
  <c r="AK30" i="35"/>
  <c r="AI30" i="35"/>
  <c r="AG30" i="35"/>
  <c r="AE30" i="35"/>
  <c r="AC30" i="35"/>
  <c r="AA30" i="35"/>
  <c r="Y30" i="35"/>
  <c r="W30" i="35"/>
  <c r="U30" i="35"/>
  <c r="S30" i="35"/>
  <c r="Q30" i="35"/>
  <c r="O30" i="35"/>
  <c r="M30" i="35"/>
  <c r="K30" i="35"/>
  <c r="I30" i="35"/>
  <c r="BY29" i="35"/>
  <c r="BW29" i="35"/>
  <c r="BU29" i="35"/>
  <c r="BS29" i="35"/>
  <c r="BP29" i="35"/>
  <c r="BQ29" i="35" s="1"/>
  <c r="BN29" i="35"/>
  <c r="BL29" i="35"/>
  <c r="BJ29" i="35"/>
  <c r="BH29" i="35"/>
  <c r="BF29" i="35"/>
  <c r="BC29" i="35"/>
  <c r="BD29" i="35" s="1"/>
  <c r="AX29" i="35"/>
  <c r="AY29" i="35" s="1"/>
  <c r="AV29" i="35"/>
  <c r="AR29" i="35"/>
  <c r="AP29" i="35"/>
  <c r="AM29" i="35"/>
  <c r="AK29" i="35"/>
  <c r="AI29" i="35"/>
  <c r="AG29" i="35"/>
  <c r="AE29" i="35"/>
  <c r="AC29" i="35"/>
  <c r="AA29" i="35"/>
  <c r="Y29" i="35"/>
  <c r="W29" i="35"/>
  <c r="U29" i="35"/>
  <c r="S29" i="35"/>
  <c r="Q29" i="35"/>
  <c r="O29" i="35"/>
  <c r="M29" i="35"/>
  <c r="K29" i="35"/>
  <c r="I29" i="35"/>
  <c r="BY28" i="35"/>
  <c r="BW28" i="35"/>
  <c r="BU28" i="35"/>
  <c r="BS28" i="35"/>
  <c r="BP28" i="35"/>
  <c r="BQ28" i="35" s="1"/>
  <c r="BN28" i="35"/>
  <c r="BL28" i="35"/>
  <c r="BJ28" i="35"/>
  <c r="BH28" i="35"/>
  <c r="BF28" i="35"/>
  <c r="BC28" i="35"/>
  <c r="BD28" i="35" s="1"/>
  <c r="AX28" i="35"/>
  <c r="AY28" i="35" s="1"/>
  <c r="AV28" i="35"/>
  <c r="AR28" i="35"/>
  <c r="AP28" i="35"/>
  <c r="AM28" i="35"/>
  <c r="AK28" i="35"/>
  <c r="AI28" i="35"/>
  <c r="AG28" i="35"/>
  <c r="AE28" i="35"/>
  <c r="AC28" i="35"/>
  <c r="AA28" i="35"/>
  <c r="Y28" i="35"/>
  <c r="W28" i="35"/>
  <c r="U28" i="35"/>
  <c r="S28" i="35"/>
  <c r="Q28" i="35"/>
  <c r="O28" i="35"/>
  <c r="M28" i="35"/>
  <c r="K28" i="35"/>
  <c r="I28" i="35"/>
  <c r="BY27" i="35"/>
  <c r="BW27" i="35"/>
  <c r="BU27" i="35"/>
  <c r="BS27" i="35"/>
  <c r="BP27" i="35"/>
  <c r="BQ27" i="35" s="1"/>
  <c r="BN27" i="35"/>
  <c r="BL27" i="35"/>
  <c r="BJ27" i="35"/>
  <c r="BH27" i="35"/>
  <c r="BF27" i="35"/>
  <c r="BC27" i="35"/>
  <c r="BD27" i="35" s="1"/>
  <c r="AX27" i="35"/>
  <c r="AY27" i="35" s="1"/>
  <c r="AV27" i="35"/>
  <c r="AR27" i="35"/>
  <c r="AP27" i="35"/>
  <c r="AM27" i="35"/>
  <c r="AK27" i="35"/>
  <c r="AI27" i="35"/>
  <c r="AG27" i="35"/>
  <c r="AE27" i="35"/>
  <c r="AC27" i="35"/>
  <c r="AA27" i="35"/>
  <c r="Y27" i="35"/>
  <c r="W27" i="35"/>
  <c r="U27" i="35"/>
  <c r="S27" i="35"/>
  <c r="Q27" i="35"/>
  <c r="O27" i="35"/>
  <c r="M27" i="35"/>
  <c r="K27" i="35"/>
  <c r="I27" i="35"/>
  <c r="S26" i="35"/>
  <c r="Q26" i="35"/>
  <c r="O26" i="35"/>
  <c r="M26" i="35"/>
  <c r="K26" i="35"/>
  <c r="I26" i="35"/>
  <c r="BY25" i="35"/>
  <c r="BW25" i="35"/>
  <c r="BU25" i="35"/>
  <c r="BS25" i="35"/>
  <c r="BP25" i="35"/>
  <c r="BQ25" i="35" s="1"/>
  <c r="BN25" i="35"/>
  <c r="BL25" i="35"/>
  <c r="BJ25" i="35"/>
  <c r="BH25" i="35"/>
  <c r="BF25" i="35"/>
  <c r="BC25" i="35"/>
  <c r="BD25" i="35" s="1"/>
  <c r="AX25" i="35"/>
  <c r="AY25" i="35" s="1"/>
  <c r="AV25" i="35"/>
  <c r="AR25" i="35"/>
  <c r="AP25" i="35"/>
  <c r="AM25" i="35"/>
  <c r="AK25" i="35"/>
  <c r="AI25" i="35"/>
  <c r="AG25" i="35"/>
  <c r="AE25" i="35"/>
  <c r="AC25" i="35"/>
  <c r="AA25" i="35"/>
  <c r="Y25" i="35"/>
  <c r="W25" i="35"/>
  <c r="U25" i="35"/>
  <c r="S25" i="35"/>
  <c r="Q25" i="35"/>
  <c r="O25" i="35"/>
  <c r="M25" i="35"/>
  <c r="K25" i="35"/>
  <c r="I25" i="35"/>
  <c r="BY24" i="35"/>
  <c r="BW24" i="35"/>
  <c r="BU24" i="35"/>
  <c r="BS24" i="35"/>
  <c r="BP24" i="35"/>
  <c r="BQ24" i="35" s="1"/>
  <c r="BN24" i="35"/>
  <c r="BL24" i="35"/>
  <c r="BJ24" i="35"/>
  <c r="BH24" i="35"/>
  <c r="BF24" i="35"/>
  <c r="BC24" i="35"/>
  <c r="BD24" i="35" s="1"/>
  <c r="AX24" i="35"/>
  <c r="AY24" i="35" s="1"/>
  <c r="AV24" i="35"/>
  <c r="AR24" i="35"/>
  <c r="AP24" i="35"/>
  <c r="AM24" i="35"/>
  <c r="AK24" i="35"/>
  <c r="AI24" i="35"/>
  <c r="AG24" i="35"/>
  <c r="AE24" i="35"/>
  <c r="AC24" i="35"/>
  <c r="AA24" i="35"/>
  <c r="Y24" i="35"/>
  <c r="W24" i="35"/>
  <c r="U24" i="35"/>
  <c r="S24" i="35"/>
  <c r="Q24" i="35"/>
  <c r="O24" i="35"/>
  <c r="M24" i="35"/>
  <c r="K24" i="35"/>
  <c r="I24" i="35"/>
  <c r="BY23" i="35"/>
  <c r="BW23" i="35"/>
  <c r="BU23" i="35"/>
  <c r="BS23" i="35"/>
  <c r="BP23" i="35"/>
  <c r="BQ23" i="35" s="1"/>
  <c r="BN23" i="35"/>
  <c r="BL23" i="35"/>
  <c r="BJ23" i="35"/>
  <c r="BH23" i="35"/>
  <c r="BF23" i="35"/>
  <c r="BC23" i="35"/>
  <c r="BD23" i="35" s="1"/>
  <c r="AX23" i="35"/>
  <c r="AY23" i="35" s="1"/>
  <c r="AV23" i="35"/>
  <c r="AR23" i="35"/>
  <c r="AP23" i="35"/>
  <c r="AM23" i="35"/>
  <c r="AK23" i="35"/>
  <c r="AI23" i="35"/>
  <c r="AG23" i="35"/>
  <c r="AE23" i="35"/>
  <c r="AC23" i="35"/>
  <c r="AA23" i="35"/>
  <c r="Y23" i="35"/>
  <c r="W23" i="35"/>
  <c r="U23" i="35"/>
  <c r="S23" i="35"/>
  <c r="Q23" i="35"/>
  <c r="O23" i="35"/>
  <c r="M23" i="35"/>
  <c r="K23" i="35"/>
  <c r="I23" i="35"/>
  <c r="BY22" i="35"/>
  <c r="BW22" i="35"/>
  <c r="BU22" i="35"/>
  <c r="BS22" i="35"/>
  <c r="BP22" i="35"/>
  <c r="BQ22" i="35" s="1"/>
  <c r="BN22" i="35"/>
  <c r="BL22" i="35"/>
  <c r="BJ22" i="35"/>
  <c r="BH22" i="35"/>
  <c r="BF22" i="35"/>
  <c r="BC22" i="35"/>
  <c r="BD22" i="35" s="1"/>
  <c r="AX22" i="35"/>
  <c r="AY22" i="35" s="1"/>
  <c r="AV22" i="35"/>
  <c r="AR22" i="35"/>
  <c r="AP22" i="35"/>
  <c r="AM22" i="35"/>
  <c r="AK22" i="35"/>
  <c r="AI22" i="35"/>
  <c r="AG22" i="35"/>
  <c r="AE22" i="35"/>
  <c r="AC22" i="35"/>
  <c r="AA22" i="35"/>
  <c r="Y22" i="35"/>
  <c r="W22" i="35"/>
  <c r="U22" i="35"/>
  <c r="S22" i="35"/>
  <c r="Q22" i="35"/>
  <c r="O22" i="35"/>
  <c r="M22" i="35"/>
  <c r="K22" i="35"/>
  <c r="I22" i="35"/>
  <c r="S21" i="35"/>
  <c r="Q21" i="35"/>
  <c r="O21" i="35"/>
  <c r="M21" i="35"/>
  <c r="K21" i="35"/>
  <c r="I21" i="35"/>
  <c r="BY20" i="35"/>
  <c r="BW20" i="35"/>
  <c r="BU20" i="35"/>
  <c r="BS20" i="35"/>
  <c r="BQ20" i="35"/>
  <c r="BP20" i="35"/>
  <c r="BN20" i="35"/>
  <c r="BL20" i="35"/>
  <c r="BJ20" i="35"/>
  <c r="BH20" i="35"/>
  <c r="BF20" i="35"/>
  <c r="BC20" i="35"/>
  <c r="BD20" i="35" s="1"/>
  <c r="AX20" i="35"/>
  <c r="AY20" i="35" s="1"/>
  <c r="AV20" i="35"/>
  <c r="AR20" i="35"/>
  <c r="AP20" i="35"/>
  <c r="AM20" i="35"/>
  <c r="AK20" i="35"/>
  <c r="AI20" i="35"/>
  <c r="AG20" i="35"/>
  <c r="AE20" i="35"/>
  <c r="AC20" i="35"/>
  <c r="AA20" i="35"/>
  <c r="Y20" i="35"/>
  <c r="W20" i="35"/>
  <c r="U20" i="35"/>
  <c r="S20" i="35"/>
  <c r="Q20" i="35"/>
  <c r="O20" i="35"/>
  <c r="M20" i="35"/>
  <c r="K20" i="35"/>
  <c r="I20" i="35"/>
  <c r="BY19" i="35"/>
  <c r="BW19" i="35"/>
  <c r="BU19" i="35"/>
  <c r="BS19" i="35"/>
  <c r="BP19" i="35"/>
  <c r="BQ19" i="35" s="1"/>
  <c r="BN19" i="35"/>
  <c r="BL19" i="35"/>
  <c r="BJ19" i="35"/>
  <c r="BH19" i="35"/>
  <c r="BF19" i="35"/>
  <c r="BC19" i="35"/>
  <c r="BD19" i="35" s="1"/>
  <c r="AX19" i="35"/>
  <c r="AY19" i="35" s="1"/>
  <c r="AV19" i="35"/>
  <c r="AR19" i="35"/>
  <c r="AP19" i="35"/>
  <c r="AM19" i="35"/>
  <c r="AK19" i="35"/>
  <c r="AI19" i="35"/>
  <c r="AG19" i="35"/>
  <c r="AE19" i="35"/>
  <c r="AC19" i="35"/>
  <c r="AA19" i="35"/>
  <c r="Y19" i="35"/>
  <c r="W19" i="35"/>
  <c r="U19" i="35"/>
  <c r="S19" i="35"/>
  <c r="Q19" i="35"/>
  <c r="O19" i="35"/>
  <c r="M19" i="35"/>
  <c r="K19" i="35"/>
  <c r="I19" i="35"/>
  <c r="D19" i="35"/>
  <c r="BY18" i="35"/>
  <c r="BW18" i="35"/>
  <c r="BU18" i="35"/>
  <c r="BS18" i="35"/>
  <c r="BP18" i="35"/>
  <c r="BQ18" i="35" s="1"/>
  <c r="BN18" i="35"/>
  <c r="BL18" i="35"/>
  <c r="BJ18" i="35"/>
  <c r="BH18" i="35"/>
  <c r="BF18" i="35"/>
  <c r="BC18" i="35"/>
  <c r="BD18" i="35" s="1"/>
  <c r="AX18" i="35"/>
  <c r="AY18" i="35" s="1"/>
  <c r="AV18" i="35"/>
  <c r="AR18" i="35"/>
  <c r="AP18" i="35"/>
  <c r="AM18" i="35"/>
  <c r="AK18" i="35"/>
  <c r="AI18" i="35"/>
  <c r="AG18" i="35"/>
  <c r="AE18" i="35"/>
  <c r="AC18" i="35"/>
  <c r="AA18" i="35"/>
  <c r="Y18" i="35"/>
  <c r="W18" i="35"/>
  <c r="U18" i="35"/>
  <c r="S18" i="35"/>
  <c r="Q18" i="35"/>
  <c r="O18" i="35"/>
  <c r="M18" i="35"/>
  <c r="K18" i="35"/>
  <c r="I18" i="35"/>
  <c r="D18" i="35"/>
  <c r="BY17" i="35"/>
  <c r="BW17" i="35"/>
  <c r="BU17" i="35"/>
  <c r="BS17" i="35"/>
  <c r="BP17" i="35"/>
  <c r="BQ17" i="35" s="1"/>
  <c r="BN17" i="35"/>
  <c r="BL17" i="35"/>
  <c r="BJ17" i="35"/>
  <c r="BH17" i="35"/>
  <c r="BF17" i="35"/>
  <c r="BC17" i="35"/>
  <c r="BD17" i="35" s="1"/>
  <c r="AX17" i="35"/>
  <c r="AY17" i="35" s="1"/>
  <c r="AV17" i="35"/>
  <c r="AR17" i="35"/>
  <c r="AP17" i="35"/>
  <c r="AM17" i="35"/>
  <c r="AK17" i="35"/>
  <c r="AI17" i="35"/>
  <c r="AG17" i="35"/>
  <c r="AE17" i="35"/>
  <c r="AC17" i="35"/>
  <c r="AA17" i="35"/>
  <c r="Y17" i="35"/>
  <c r="W17" i="35"/>
  <c r="U17" i="35"/>
  <c r="S17" i="35"/>
  <c r="Q17" i="35"/>
  <c r="O17" i="35"/>
  <c r="M17" i="35"/>
  <c r="K17" i="35"/>
  <c r="I17" i="35"/>
  <c r="D17" i="35"/>
  <c r="BY16" i="35"/>
  <c r="BW16" i="35"/>
  <c r="BU16" i="35"/>
  <c r="BS16" i="35"/>
  <c r="BP16" i="35"/>
  <c r="BQ16" i="35" s="1"/>
  <c r="BN16" i="35"/>
  <c r="BL16" i="35"/>
  <c r="BJ16" i="35"/>
  <c r="BH16" i="35"/>
  <c r="BF16" i="35"/>
  <c r="BC16" i="35"/>
  <c r="BD16" i="35" s="1"/>
  <c r="AY16" i="35"/>
  <c r="AX16" i="35"/>
  <c r="AV16" i="35"/>
  <c r="AR16" i="35"/>
  <c r="AP16" i="35"/>
  <c r="AM16" i="35"/>
  <c r="AK16" i="35"/>
  <c r="AI16" i="35"/>
  <c r="AG16" i="35"/>
  <c r="AE16" i="35"/>
  <c r="AC16" i="35"/>
  <c r="AA16" i="35"/>
  <c r="Y16" i="35"/>
  <c r="W16" i="35"/>
  <c r="U16" i="35"/>
  <c r="S16" i="35"/>
  <c r="Q16" i="35"/>
  <c r="O16" i="35"/>
  <c r="M16" i="35"/>
  <c r="K16" i="35"/>
  <c r="I16" i="35"/>
  <c r="D16" i="35"/>
  <c r="S15" i="35"/>
  <c r="Q15" i="35"/>
  <c r="O15" i="35"/>
  <c r="M15" i="35"/>
  <c r="K15" i="35"/>
  <c r="I15" i="35"/>
  <c r="BY14" i="35"/>
  <c r="BW14" i="35"/>
  <c r="BU14" i="35"/>
  <c r="BS14" i="35"/>
  <c r="BP14" i="35"/>
  <c r="BQ14" i="35" s="1"/>
  <c r="BN14" i="35"/>
  <c r="BL14" i="35"/>
  <c r="BJ14" i="35"/>
  <c r="BH14" i="35"/>
  <c r="BF14" i="35"/>
  <c r="BC14" i="35"/>
  <c r="BD14" i="35" s="1"/>
  <c r="AX14" i="35"/>
  <c r="AY14" i="35" s="1"/>
  <c r="AV14" i="35"/>
  <c r="AR14" i="35"/>
  <c r="AP14" i="35"/>
  <c r="AM14" i="35"/>
  <c r="AK14" i="35"/>
  <c r="AI14" i="35"/>
  <c r="AG14" i="35"/>
  <c r="AE14" i="35"/>
  <c r="AC14" i="35"/>
  <c r="AA14" i="35"/>
  <c r="Y14" i="35"/>
  <c r="W14" i="35"/>
  <c r="U14" i="35"/>
  <c r="S14" i="35"/>
  <c r="Q14" i="35"/>
  <c r="O14" i="35"/>
  <c r="M14" i="35"/>
  <c r="K14" i="35"/>
  <c r="I14" i="35"/>
  <c r="D14" i="35"/>
  <c r="BY13" i="35"/>
  <c r="BW13" i="35"/>
  <c r="BU13" i="35"/>
  <c r="BS13" i="35"/>
  <c r="BP13" i="35"/>
  <c r="BQ13" i="35" s="1"/>
  <c r="BN13" i="35"/>
  <c r="BL13" i="35"/>
  <c r="BJ13" i="35"/>
  <c r="BH13" i="35"/>
  <c r="BF13" i="35"/>
  <c r="BC13" i="35"/>
  <c r="BD13" i="35" s="1"/>
  <c r="AX13" i="35"/>
  <c r="AY13" i="35" s="1"/>
  <c r="AV13" i="35"/>
  <c r="AR13" i="35"/>
  <c r="AP13" i="35"/>
  <c r="AM13" i="35"/>
  <c r="AK13" i="35"/>
  <c r="AI13" i="35"/>
  <c r="AG13" i="35"/>
  <c r="AE13" i="35"/>
  <c r="AC13" i="35"/>
  <c r="AA13" i="35"/>
  <c r="Y13" i="35"/>
  <c r="W13" i="35"/>
  <c r="U13" i="35"/>
  <c r="S13" i="35"/>
  <c r="Q13" i="35"/>
  <c r="O13" i="35"/>
  <c r="M13" i="35"/>
  <c r="K13" i="35"/>
  <c r="I13" i="35"/>
  <c r="D13" i="35"/>
  <c r="BY12" i="35"/>
  <c r="BW12" i="35"/>
  <c r="BU12" i="35"/>
  <c r="BS12" i="35"/>
  <c r="BP12" i="35"/>
  <c r="BQ12" i="35" s="1"/>
  <c r="BN12" i="35"/>
  <c r="BL12" i="35"/>
  <c r="BJ12" i="35"/>
  <c r="BH12" i="35"/>
  <c r="BF12" i="35"/>
  <c r="BC12" i="35"/>
  <c r="BD12" i="35" s="1"/>
  <c r="AX12" i="35"/>
  <c r="AY12" i="35" s="1"/>
  <c r="AV12" i="35"/>
  <c r="AR12" i="35"/>
  <c r="AP12" i="35"/>
  <c r="AM12" i="35"/>
  <c r="AK12" i="35"/>
  <c r="AI12" i="35"/>
  <c r="AG12" i="35"/>
  <c r="AE12" i="35"/>
  <c r="AC12" i="35"/>
  <c r="AA12" i="35"/>
  <c r="Y12" i="35"/>
  <c r="W12" i="35"/>
  <c r="U12" i="35"/>
  <c r="S12" i="35"/>
  <c r="Q12" i="35"/>
  <c r="O12" i="35"/>
  <c r="M12" i="35"/>
  <c r="K12" i="35"/>
  <c r="I12" i="35"/>
  <c r="BY11" i="35"/>
  <c r="BW11" i="35"/>
  <c r="BU11" i="35"/>
  <c r="BS11" i="35"/>
  <c r="BP11" i="35"/>
  <c r="BQ11" i="35" s="1"/>
  <c r="BN11" i="35"/>
  <c r="BL11" i="35"/>
  <c r="BJ11" i="35"/>
  <c r="BH11" i="35"/>
  <c r="BF11" i="35"/>
  <c r="BC11" i="35"/>
  <c r="BD11" i="35" s="1"/>
  <c r="AX11" i="35"/>
  <c r="AY11" i="35" s="1"/>
  <c r="AV11" i="35"/>
  <c r="AR11" i="35"/>
  <c r="AP11" i="35"/>
  <c r="AM11" i="35"/>
  <c r="AK11" i="35"/>
  <c r="AI11" i="35"/>
  <c r="AG11" i="35"/>
  <c r="AE11" i="35"/>
  <c r="AC11" i="35"/>
  <c r="AA11" i="35"/>
  <c r="Y11" i="35"/>
  <c r="W11" i="35"/>
  <c r="U11" i="35"/>
  <c r="S11" i="35"/>
  <c r="Q11" i="35"/>
  <c r="O11" i="35"/>
  <c r="M11" i="35"/>
  <c r="K11" i="35"/>
  <c r="I11" i="35"/>
  <c r="BY10" i="35"/>
  <c r="BW10" i="35"/>
  <c r="BU10" i="35"/>
  <c r="BS10" i="35"/>
  <c r="BP10" i="35"/>
  <c r="BN10" i="35"/>
  <c r="BL10" i="35"/>
  <c r="BJ10" i="35"/>
  <c r="BH10" i="35"/>
  <c r="BF10" i="35"/>
  <c r="BC10" i="35"/>
  <c r="AX10" i="35"/>
  <c r="AY10" i="35" s="1"/>
  <c r="AV10" i="35"/>
  <c r="AR10" i="35"/>
  <c r="AP10" i="35"/>
  <c r="AM10" i="35"/>
  <c r="AK10" i="35"/>
  <c r="AI10" i="35"/>
  <c r="AG10" i="35"/>
  <c r="AE10" i="35"/>
  <c r="AC10" i="35"/>
  <c r="AA10" i="35"/>
  <c r="Y10" i="35"/>
  <c r="W10" i="35"/>
  <c r="U10" i="35"/>
  <c r="S10" i="35"/>
  <c r="Q10" i="35"/>
  <c r="O10" i="35"/>
  <c r="M10" i="35"/>
  <c r="K10" i="35"/>
  <c r="I10" i="35"/>
  <c r="D10" i="35"/>
  <c r="BS9" i="35"/>
  <c r="BQ9" i="35"/>
  <c r="BN9" i="35"/>
  <c r="BH9" i="35"/>
  <c r="AV9" i="35"/>
  <c r="AR9" i="35"/>
  <c r="AP9" i="35"/>
  <c r="AM9" i="35"/>
  <c r="AE9" i="35"/>
  <c r="Y9" i="35"/>
  <c r="S9" i="35"/>
  <c r="Q9" i="35"/>
  <c r="O9" i="35"/>
  <c r="M9" i="35"/>
  <c r="K9" i="35"/>
  <c r="I9" i="35"/>
  <c r="E9" i="35"/>
  <c r="E107" i="35" s="1"/>
  <c r="U27" i="43"/>
  <c r="R27" i="43"/>
  <c r="P27" i="43"/>
  <c r="X26" i="43"/>
  <c r="W24" i="43"/>
  <c r="AD18" i="43"/>
  <c r="AB18" i="43"/>
  <c r="Y18" i="43"/>
  <c r="X18" i="43"/>
  <c r="T18" i="43"/>
  <c r="O18" i="43"/>
  <c r="N18" i="43"/>
  <c r="M18" i="43"/>
  <c r="K18" i="43"/>
  <c r="J18" i="43"/>
  <c r="I18" i="43"/>
  <c r="H18" i="43"/>
  <c r="G18" i="43"/>
  <c r="F18" i="43"/>
  <c r="E18" i="43"/>
  <c r="A13" i="43"/>
  <c r="AJ11" i="43"/>
  <c r="AI11" i="43"/>
  <c r="AF11" i="43"/>
  <c r="AE11" i="43"/>
  <c r="AD11" i="43"/>
  <c r="Z11" i="43"/>
  <c r="X11" i="43"/>
  <c r="V11" i="43"/>
  <c r="U11" i="43"/>
  <c r="T11" i="43"/>
  <c r="S11" i="43"/>
  <c r="P11" i="43"/>
  <c r="N11" i="43"/>
  <c r="M11" i="43"/>
  <c r="J11" i="43"/>
  <c r="I11" i="43"/>
  <c r="H11" i="43"/>
  <c r="G11" i="43"/>
  <c r="C11" i="43"/>
  <c r="AH4" i="43"/>
  <c r="AG4" i="43"/>
  <c r="R4" i="43"/>
  <c r="K25" i="36" l="1"/>
  <c r="M33" i="36"/>
  <c r="M37" i="36"/>
  <c r="M41" i="36"/>
  <c r="M45" i="36"/>
  <c r="M49" i="36"/>
  <c r="M53" i="36"/>
  <c r="M40" i="12"/>
  <c r="J17" i="39"/>
  <c r="I30" i="39"/>
  <c r="I59" i="39"/>
  <c r="K59" i="39" s="1"/>
  <c r="L59" i="39" s="1"/>
  <c r="AV107" i="35"/>
  <c r="BS107" i="35"/>
  <c r="AK107" i="35"/>
  <c r="BP107" i="35"/>
  <c r="BZ20" i="35"/>
  <c r="D22" i="36" s="1"/>
  <c r="BZ69" i="35"/>
  <c r="D71" i="36" s="1"/>
  <c r="E71" i="36" s="1"/>
  <c r="H71" i="36" s="1"/>
  <c r="BZ72" i="35"/>
  <c r="D74" i="36" s="1"/>
  <c r="E74" i="36" s="1"/>
  <c r="H74" i="36" s="1"/>
  <c r="BZ76" i="35"/>
  <c r="D78" i="36" s="1"/>
  <c r="E78" i="36" s="1"/>
  <c r="H78" i="36" s="1"/>
  <c r="K78" i="36" s="1"/>
  <c r="BZ80" i="35"/>
  <c r="D82" i="36" s="1"/>
  <c r="E82" i="36" s="1"/>
  <c r="H82" i="36" s="1"/>
  <c r="BZ84" i="35"/>
  <c r="D86" i="36" s="1"/>
  <c r="E86" i="36" s="1"/>
  <c r="H86" i="36" s="1"/>
  <c r="BZ88" i="35"/>
  <c r="D90" i="36" s="1"/>
  <c r="E90" i="36" s="1"/>
  <c r="H90" i="36" s="1"/>
  <c r="BZ92" i="35"/>
  <c r="D94" i="36" s="1"/>
  <c r="E94" i="36" s="1"/>
  <c r="H94" i="36" s="1"/>
  <c r="K94" i="36" s="1"/>
  <c r="BZ96" i="35"/>
  <c r="D98" i="36" s="1"/>
  <c r="E98" i="36" s="1"/>
  <c r="H98" i="36" s="1"/>
  <c r="BZ100" i="35"/>
  <c r="D102" i="36" s="1"/>
  <c r="E102" i="36" s="1"/>
  <c r="H102" i="36" s="1"/>
  <c r="BZ104" i="35"/>
  <c r="D106" i="36" s="1"/>
  <c r="E106" i="36" s="1"/>
  <c r="H106" i="36" s="1"/>
  <c r="K12" i="36"/>
  <c r="J18" i="36"/>
  <c r="L9" i="11"/>
  <c r="K9" i="11" s="1"/>
  <c r="M50" i="12"/>
  <c r="I17" i="2"/>
  <c r="I21" i="2" s="1"/>
  <c r="BW39" i="8"/>
  <c r="D41" i="9" s="1"/>
  <c r="E41" i="9" s="1"/>
  <c r="H41" i="9" s="1"/>
  <c r="M18" i="36"/>
  <c r="BM15" i="1"/>
  <c r="BR12" i="1"/>
  <c r="D14" i="2" s="1"/>
  <c r="E14" i="2" s="1"/>
  <c r="J14" i="2" s="1"/>
  <c r="I56" i="39"/>
  <c r="M15" i="12"/>
  <c r="J15" i="12"/>
  <c r="M19" i="36"/>
  <c r="M28" i="36"/>
  <c r="J28" i="36"/>
  <c r="M18" i="12"/>
  <c r="J18" i="12"/>
  <c r="M44" i="12"/>
  <c r="J44" i="12"/>
  <c r="M19" i="12"/>
  <c r="J19" i="12"/>
  <c r="BZ41" i="35"/>
  <c r="D43" i="36" s="1"/>
  <c r="BW107" i="35"/>
  <c r="BZ11" i="35"/>
  <c r="D13" i="36" s="1"/>
  <c r="M14" i="36"/>
  <c r="K14" i="36"/>
  <c r="J15" i="36"/>
  <c r="K15" i="36"/>
  <c r="J17" i="12"/>
  <c r="M17" i="12"/>
  <c r="O107" i="35"/>
  <c r="AE107" i="35"/>
  <c r="U107" i="35"/>
  <c r="AC107" i="35"/>
  <c r="J30" i="12"/>
  <c r="M30" i="12"/>
  <c r="BZ19" i="35"/>
  <c r="D21" i="36" s="1"/>
  <c r="BZ29" i="35"/>
  <c r="D31" i="36" s="1"/>
  <c r="BZ38" i="35"/>
  <c r="D40" i="36" s="1"/>
  <c r="BZ48" i="35"/>
  <c r="D50" i="36" s="1"/>
  <c r="BZ64" i="35"/>
  <c r="D66" i="36" s="1"/>
  <c r="E66" i="36" s="1"/>
  <c r="H66" i="36" s="1"/>
  <c r="J66" i="36" s="1"/>
  <c r="BZ66" i="35"/>
  <c r="D68" i="36" s="1"/>
  <c r="E68" i="36" s="1"/>
  <c r="H68" i="36" s="1"/>
  <c r="O105" i="11"/>
  <c r="CD10" i="11"/>
  <c r="D12" i="12" s="1"/>
  <c r="CD11" i="11"/>
  <c r="D13" i="12" s="1"/>
  <c r="CD12" i="11"/>
  <c r="D14" i="12" s="1"/>
  <c r="CD14" i="11"/>
  <c r="D16" i="12" s="1"/>
  <c r="CD15" i="11"/>
  <c r="D17" i="12" s="1"/>
  <c r="CD16" i="11"/>
  <c r="D18" i="12" s="1"/>
  <c r="CD18" i="11"/>
  <c r="D20" i="12" s="1"/>
  <c r="CD19" i="11"/>
  <c r="D21" i="12" s="1"/>
  <c r="CD20" i="11"/>
  <c r="D22" i="12" s="1"/>
  <c r="CD22" i="11"/>
  <c r="D24" i="12" s="1"/>
  <c r="CD23" i="11"/>
  <c r="D25" i="12" s="1"/>
  <c r="CD24" i="11"/>
  <c r="D26" i="12" s="1"/>
  <c r="CD26" i="11"/>
  <c r="D28" i="12" s="1"/>
  <c r="CD27" i="11"/>
  <c r="D29" i="12" s="1"/>
  <c r="CD28" i="11"/>
  <c r="D30" i="12" s="1"/>
  <c r="CD104" i="11"/>
  <c r="D106" i="12" s="1"/>
  <c r="E106" i="12" s="1"/>
  <c r="H106" i="12" s="1"/>
  <c r="J12" i="12"/>
  <c r="M32" i="12"/>
  <c r="J67" i="12"/>
  <c r="BG11" i="20"/>
  <c r="D13" i="21" s="1"/>
  <c r="E13" i="21" s="1"/>
  <c r="H13" i="21" s="1"/>
  <c r="BW18" i="8"/>
  <c r="D20" i="9" s="1"/>
  <c r="E20" i="9" s="1"/>
  <c r="H20" i="9" s="1"/>
  <c r="BW33" i="8"/>
  <c r="D35" i="9" s="1"/>
  <c r="E35" i="9" s="1"/>
  <c r="H35" i="9" s="1"/>
  <c r="K35" i="9" s="1"/>
  <c r="BZ47" i="35"/>
  <c r="D49" i="36" s="1"/>
  <c r="BZ53" i="35"/>
  <c r="D55" i="36" s="1"/>
  <c r="E55" i="36" s="1"/>
  <c r="BZ61" i="35"/>
  <c r="D63" i="36" s="1"/>
  <c r="E63" i="36" s="1"/>
  <c r="H63" i="36" s="1"/>
  <c r="K63" i="36" s="1"/>
  <c r="BZ74" i="35"/>
  <c r="D76" i="36" s="1"/>
  <c r="E76" i="36" s="1"/>
  <c r="H76" i="36" s="1"/>
  <c r="BZ78" i="35"/>
  <c r="D80" i="36" s="1"/>
  <c r="E80" i="36" s="1"/>
  <c r="H80" i="36" s="1"/>
  <c r="BZ82" i="35"/>
  <c r="D84" i="36" s="1"/>
  <c r="E84" i="36" s="1"/>
  <c r="H84" i="36" s="1"/>
  <c r="BZ86" i="35"/>
  <c r="D88" i="36" s="1"/>
  <c r="E88" i="36" s="1"/>
  <c r="H88" i="36" s="1"/>
  <c r="J88" i="36" s="1"/>
  <c r="L88" i="36" s="1"/>
  <c r="M88" i="36" s="1"/>
  <c r="BZ90" i="35"/>
  <c r="D92" i="36" s="1"/>
  <c r="E92" i="36" s="1"/>
  <c r="H92" i="36" s="1"/>
  <c r="BZ94" i="35"/>
  <c r="D96" i="36" s="1"/>
  <c r="E96" i="36" s="1"/>
  <c r="H96" i="36" s="1"/>
  <c r="BZ98" i="35"/>
  <c r="D100" i="36" s="1"/>
  <c r="E100" i="36" s="1"/>
  <c r="H100" i="36" s="1"/>
  <c r="BZ102" i="35"/>
  <c r="D104" i="36" s="1"/>
  <c r="E104" i="36" s="1"/>
  <c r="H104" i="36" s="1"/>
  <c r="J104" i="36" s="1"/>
  <c r="L104" i="36" s="1"/>
  <c r="M104" i="36" s="1"/>
  <c r="BZ106" i="35"/>
  <c r="D108" i="36" s="1"/>
  <c r="E108" i="36" s="1"/>
  <c r="H108" i="36" s="1"/>
  <c r="I105" i="11"/>
  <c r="H15" i="1"/>
  <c r="R15" i="1"/>
  <c r="AA15" i="1"/>
  <c r="AO15" i="1"/>
  <c r="AA18" i="43" s="1"/>
  <c r="AY15" i="1"/>
  <c r="BI15" i="1"/>
  <c r="Q4" i="43" s="1"/>
  <c r="BW10" i="8"/>
  <c r="D12" i="9" s="1"/>
  <c r="E12" i="9" s="1"/>
  <c r="H12" i="9" s="1"/>
  <c r="BG16" i="20"/>
  <c r="D18" i="21" s="1"/>
  <c r="E18" i="21" s="1"/>
  <c r="H18" i="21" s="1"/>
  <c r="J18" i="21" s="1"/>
  <c r="K18" i="21" s="1"/>
  <c r="L18" i="21" s="1"/>
  <c r="AG15" i="1"/>
  <c r="O11" i="43" s="1"/>
  <c r="BA15" i="1"/>
  <c r="AG11" i="43" s="1"/>
  <c r="BR9" i="1"/>
  <c r="D11" i="2" s="1"/>
  <c r="BR14" i="1"/>
  <c r="D16" i="2" s="1"/>
  <c r="E16" i="2" s="1"/>
  <c r="J16" i="2" s="1"/>
  <c r="BW11" i="8"/>
  <c r="D13" i="9" s="1"/>
  <c r="E13" i="9" s="1"/>
  <c r="H13" i="9" s="1"/>
  <c r="U15" i="1"/>
  <c r="AC11" i="43" s="1"/>
  <c r="AK15" i="1"/>
  <c r="AS15" i="1"/>
  <c r="BR13" i="1"/>
  <c r="D15" i="2" s="1"/>
  <c r="E15" i="2" s="1"/>
  <c r="J15" i="2" s="1"/>
  <c r="J278" i="38"/>
  <c r="R278" i="38"/>
  <c r="Z278" i="38"/>
  <c r="K54" i="39"/>
  <c r="L54" i="39" s="1"/>
  <c r="I55" i="39"/>
  <c r="K55" i="39" s="1"/>
  <c r="L55" i="39" s="1"/>
  <c r="K56" i="39"/>
  <c r="L56" i="39" s="1"/>
  <c r="I58" i="39"/>
  <c r="K58" i="39" s="1"/>
  <c r="L58" i="39" s="1"/>
  <c r="M70" i="12"/>
  <c r="J70" i="12"/>
  <c r="J79" i="12"/>
  <c r="L79" i="12" s="1"/>
  <c r="M79" i="12" s="1"/>
  <c r="K79" i="12"/>
  <c r="J83" i="12"/>
  <c r="L83" i="12" s="1"/>
  <c r="M83" i="12" s="1"/>
  <c r="K83" i="12"/>
  <c r="J87" i="12"/>
  <c r="L87" i="12" s="1"/>
  <c r="M87" i="12" s="1"/>
  <c r="K87" i="12"/>
  <c r="J91" i="12"/>
  <c r="L91" i="12" s="1"/>
  <c r="M91" i="12" s="1"/>
  <c r="K91" i="12"/>
  <c r="J95" i="12"/>
  <c r="L95" i="12" s="1"/>
  <c r="M95" i="12" s="1"/>
  <c r="K95" i="12"/>
  <c r="J99" i="12"/>
  <c r="L99" i="12" s="1"/>
  <c r="M99" i="12" s="1"/>
  <c r="K99" i="12"/>
  <c r="J103" i="12"/>
  <c r="L103" i="12" s="1"/>
  <c r="M103" i="12" s="1"/>
  <c r="K103" i="12"/>
  <c r="M66" i="12"/>
  <c r="J66" i="12"/>
  <c r="I107" i="35"/>
  <c r="Q107" i="35"/>
  <c r="AM107" i="35"/>
  <c r="BH107" i="35"/>
  <c r="D107" i="35"/>
  <c r="W107" i="35"/>
  <c r="AY107" i="35"/>
  <c r="BJ107" i="35"/>
  <c r="BQ10" i="35"/>
  <c r="BY107" i="35"/>
  <c r="BZ16" i="35"/>
  <c r="D18" i="36" s="1"/>
  <c r="W18" i="43"/>
  <c r="BZ21" i="35"/>
  <c r="D23" i="36" s="1"/>
  <c r="BZ23" i="35"/>
  <c r="D25" i="36" s="1"/>
  <c r="BZ24" i="35"/>
  <c r="D26" i="36" s="1"/>
  <c r="BZ26" i="35"/>
  <c r="D28" i="36" s="1"/>
  <c r="BZ37" i="35"/>
  <c r="D39" i="36" s="1"/>
  <c r="BZ50" i="35"/>
  <c r="D52" i="36" s="1"/>
  <c r="BZ51" i="35"/>
  <c r="D53" i="36" s="1"/>
  <c r="BZ56" i="35"/>
  <c r="D58" i="36" s="1"/>
  <c r="E58" i="36" s="1"/>
  <c r="H58" i="36" s="1"/>
  <c r="M58" i="36" s="1"/>
  <c r="BZ58" i="35"/>
  <c r="D60" i="36" s="1"/>
  <c r="E60" i="36" s="1"/>
  <c r="H60" i="36" s="1"/>
  <c r="BZ59" i="35"/>
  <c r="D61" i="36" s="1"/>
  <c r="E61" i="36" s="1"/>
  <c r="H61" i="36" s="1"/>
  <c r="BZ65" i="35"/>
  <c r="D67" i="36" s="1"/>
  <c r="E67" i="36" s="1"/>
  <c r="H67" i="36" s="1"/>
  <c r="BZ73" i="35"/>
  <c r="D75" i="36" s="1"/>
  <c r="E75" i="36" s="1"/>
  <c r="H75" i="36" s="1"/>
  <c r="J75" i="36" s="1"/>
  <c r="BZ77" i="35"/>
  <c r="D79" i="36" s="1"/>
  <c r="E79" i="36" s="1"/>
  <c r="H79" i="36" s="1"/>
  <c r="BZ81" i="35"/>
  <c r="D83" i="36" s="1"/>
  <c r="E83" i="36" s="1"/>
  <c r="H83" i="36" s="1"/>
  <c r="BZ85" i="35"/>
  <c r="D87" i="36" s="1"/>
  <c r="E87" i="36" s="1"/>
  <c r="H87" i="36" s="1"/>
  <c r="BZ89" i="35"/>
  <c r="D91" i="36" s="1"/>
  <c r="E91" i="36" s="1"/>
  <c r="H91" i="36" s="1"/>
  <c r="K91" i="36" s="1"/>
  <c r="BZ93" i="35"/>
  <c r="D95" i="36" s="1"/>
  <c r="E95" i="36" s="1"/>
  <c r="H95" i="36" s="1"/>
  <c r="BZ97" i="35"/>
  <c r="D99" i="36" s="1"/>
  <c r="E99" i="36" s="1"/>
  <c r="H99" i="36" s="1"/>
  <c r="BZ101" i="35"/>
  <c r="D103" i="36" s="1"/>
  <c r="E103" i="36" s="1"/>
  <c r="H103" i="36" s="1"/>
  <c r="BZ105" i="35"/>
  <c r="D107" i="36" s="1"/>
  <c r="E107" i="36" s="1"/>
  <c r="H107" i="36" s="1"/>
  <c r="M15" i="36"/>
  <c r="M16" i="36"/>
  <c r="J21" i="36"/>
  <c r="M25" i="36"/>
  <c r="M26" i="36"/>
  <c r="K28" i="36"/>
  <c r="K29" i="36"/>
  <c r="J31" i="36"/>
  <c r="J39" i="36"/>
  <c r="J47" i="36"/>
  <c r="G104" i="37"/>
  <c r="M105" i="11"/>
  <c r="CD13" i="11"/>
  <c r="D15" i="12" s="1"/>
  <c r="CD17" i="11"/>
  <c r="D19" i="12" s="1"/>
  <c r="CD21" i="11"/>
  <c r="D23" i="12" s="1"/>
  <c r="CD25" i="11"/>
  <c r="D27" i="12" s="1"/>
  <c r="J20" i="12"/>
  <c r="J21" i="12"/>
  <c r="M24" i="12"/>
  <c r="J34" i="12"/>
  <c r="J38" i="12"/>
  <c r="J42" i="12"/>
  <c r="J49" i="12"/>
  <c r="H102" i="13"/>
  <c r="BW21" i="8"/>
  <c r="D23" i="9" s="1"/>
  <c r="E23" i="9" s="1"/>
  <c r="H23" i="9" s="1"/>
  <c r="BW23" i="8"/>
  <c r="D25" i="9" s="1"/>
  <c r="E25" i="9" s="1"/>
  <c r="H25" i="9" s="1"/>
  <c r="AE120" i="49"/>
  <c r="D121" i="50" s="1"/>
  <c r="E121" i="50" s="1"/>
  <c r="H121" i="50" s="1"/>
  <c r="J121" i="50" s="1"/>
  <c r="K121" i="50" s="1"/>
  <c r="AE124" i="49"/>
  <c r="D125" i="50" s="1"/>
  <c r="E125" i="50" s="1"/>
  <c r="H125" i="50" s="1"/>
  <c r="J125" i="50" s="1"/>
  <c r="K125" i="50" s="1"/>
  <c r="AE128" i="49"/>
  <c r="D129" i="50" s="1"/>
  <c r="E129" i="50" s="1"/>
  <c r="H129" i="50" s="1"/>
  <c r="J129" i="50" s="1"/>
  <c r="K129" i="50" s="1"/>
  <c r="AE132" i="49"/>
  <c r="D133" i="50" s="1"/>
  <c r="E133" i="50" s="1"/>
  <c r="H133" i="50" s="1"/>
  <c r="J133" i="50" s="1"/>
  <c r="K133" i="50" s="1"/>
  <c r="AE136" i="49"/>
  <c r="D137" i="50" s="1"/>
  <c r="E137" i="50" s="1"/>
  <c r="H137" i="50" s="1"/>
  <c r="J137" i="50" s="1"/>
  <c r="K137" i="50" s="1"/>
  <c r="AE140" i="49"/>
  <c r="D141" i="50" s="1"/>
  <c r="E141" i="50" s="1"/>
  <c r="H141" i="50" s="1"/>
  <c r="J141" i="50" s="1"/>
  <c r="K141" i="50" s="1"/>
  <c r="AE144" i="49"/>
  <c r="D145" i="50" s="1"/>
  <c r="E145" i="50" s="1"/>
  <c r="H145" i="50" s="1"/>
  <c r="J145" i="50" s="1"/>
  <c r="K145" i="50" s="1"/>
  <c r="AE148" i="49"/>
  <c r="D149" i="50" s="1"/>
  <c r="E149" i="50" s="1"/>
  <c r="H149" i="50" s="1"/>
  <c r="J149" i="50" s="1"/>
  <c r="K149" i="50" s="1"/>
  <c r="AE152" i="49"/>
  <c r="D153" i="50" s="1"/>
  <c r="E153" i="50" s="1"/>
  <c r="H153" i="50" s="1"/>
  <c r="J153" i="50" s="1"/>
  <c r="K153" i="50" s="1"/>
  <c r="AE156" i="49"/>
  <c r="D157" i="50" s="1"/>
  <c r="E157" i="50" s="1"/>
  <c r="H157" i="50" s="1"/>
  <c r="J157" i="50" s="1"/>
  <c r="K157" i="50" s="1"/>
  <c r="AE160" i="49"/>
  <c r="D161" i="50" s="1"/>
  <c r="E161" i="50" s="1"/>
  <c r="H161" i="50" s="1"/>
  <c r="AE164" i="49"/>
  <c r="D165" i="50" s="1"/>
  <c r="E165" i="50" s="1"/>
  <c r="H165" i="50" s="1"/>
  <c r="J165" i="50" s="1"/>
  <c r="K165" i="50" s="1"/>
  <c r="AE168" i="49"/>
  <c r="D169" i="50" s="1"/>
  <c r="E169" i="50" s="1"/>
  <c r="H169" i="50" s="1"/>
  <c r="J169" i="50" s="1"/>
  <c r="K169" i="50" s="1"/>
  <c r="AE172" i="49"/>
  <c r="D173" i="50" s="1"/>
  <c r="E173" i="50" s="1"/>
  <c r="H173" i="50" s="1"/>
  <c r="J173" i="50" s="1"/>
  <c r="K173" i="50" s="1"/>
  <c r="AE176" i="49"/>
  <c r="D177" i="50" s="1"/>
  <c r="E177" i="50" s="1"/>
  <c r="H177" i="50" s="1"/>
  <c r="J177" i="50" s="1"/>
  <c r="K177" i="50" s="1"/>
  <c r="L177" i="50" s="1"/>
  <c r="AE180" i="49"/>
  <c r="D181" i="50" s="1"/>
  <c r="E181" i="50" s="1"/>
  <c r="H181" i="50" s="1"/>
  <c r="J181" i="50" s="1"/>
  <c r="K181" i="50" s="1"/>
  <c r="L181" i="50" s="1"/>
  <c r="AE184" i="49"/>
  <c r="D185" i="50" s="1"/>
  <c r="E185" i="50" s="1"/>
  <c r="H185" i="50" s="1"/>
  <c r="J185" i="50" s="1"/>
  <c r="K185" i="50" s="1"/>
  <c r="L185" i="50" s="1"/>
  <c r="AE188" i="49"/>
  <c r="D189" i="50" s="1"/>
  <c r="E189" i="50" s="1"/>
  <c r="H189" i="50" s="1"/>
  <c r="J189" i="50" s="1"/>
  <c r="K189" i="50" s="1"/>
  <c r="L189" i="50" s="1"/>
  <c r="AE192" i="49"/>
  <c r="D193" i="50" s="1"/>
  <c r="E193" i="50" s="1"/>
  <c r="H193" i="50" s="1"/>
  <c r="J193" i="50" s="1"/>
  <c r="K193" i="50" s="1"/>
  <c r="L193" i="50" s="1"/>
  <c r="AE196" i="49"/>
  <c r="D197" i="50" s="1"/>
  <c r="E197" i="50" s="1"/>
  <c r="H197" i="50" s="1"/>
  <c r="J197" i="50" s="1"/>
  <c r="K197" i="50" s="1"/>
  <c r="L197" i="50" s="1"/>
  <c r="AE200" i="49"/>
  <c r="D201" i="50" s="1"/>
  <c r="E201" i="50" s="1"/>
  <c r="H201" i="50" s="1"/>
  <c r="J201" i="50" s="1"/>
  <c r="K201" i="50" s="1"/>
  <c r="L201" i="50" s="1"/>
  <c r="AE204" i="49"/>
  <c r="D205" i="50" s="1"/>
  <c r="E205" i="50" s="1"/>
  <c r="H205" i="50" s="1"/>
  <c r="J205" i="50" s="1"/>
  <c r="K205" i="50" s="1"/>
  <c r="L205" i="50" s="1"/>
  <c r="AE208" i="49"/>
  <c r="D209" i="50" s="1"/>
  <c r="E209" i="50" s="1"/>
  <c r="H209" i="50" s="1"/>
  <c r="J209" i="50" s="1"/>
  <c r="K209" i="50" s="1"/>
  <c r="L209" i="50" s="1"/>
  <c r="AE212" i="49"/>
  <c r="D213" i="50" s="1"/>
  <c r="E213" i="50" s="1"/>
  <c r="H213" i="50" s="1"/>
  <c r="J213" i="50" s="1"/>
  <c r="K213" i="50" s="1"/>
  <c r="L213" i="50" s="1"/>
  <c r="AE216" i="49"/>
  <c r="D217" i="50" s="1"/>
  <c r="E217" i="50" s="1"/>
  <c r="H217" i="50" s="1"/>
  <c r="J217" i="50" s="1"/>
  <c r="K217" i="50" s="1"/>
  <c r="L217" i="50" s="1"/>
  <c r="AE220" i="49"/>
  <c r="D221" i="50" s="1"/>
  <c r="E221" i="50" s="1"/>
  <c r="H221" i="50" s="1"/>
  <c r="J221" i="50" s="1"/>
  <c r="K221" i="50" s="1"/>
  <c r="L221" i="50" s="1"/>
  <c r="AE224" i="49"/>
  <c r="D225" i="50" s="1"/>
  <c r="E225" i="50" s="1"/>
  <c r="H225" i="50" s="1"/>
  <c r="J225" i="50" s="1"/>
  <c r="K225" i="50" s="1"/>
  <c r="L225" i="50" s="1"/>
  <c r="AE228" i="49"/>
  <c r="D229" i="50" s="1"/>
  <c r="E229" i="50" s="1"/>
  <c r="H229" i="50" s="1"/>
  <c r="J229" i="50" s="1"/>
  <c r="K229" i="50" s="1"/>
  <c r="L229" i="50" s="1"/>
  <c r="AE232" i="49"/>
  <c r="D233" i="50" s="1"/>
  <c r="E233" i="50" s="1"/>
  <c r="H233" i="50" s="1"/>
  <c r="J233" i="50" s="1"/>
  <c r="K233" i="50" s="1"/>
  <c r="L233" i="50" s="1"/>
  <c r="AE236" i="49"/>
  <c r="D237" i="50" s="1"/>
  <c r="E237" i="50" s="1"/>
  <c r="H237" i="50" s="1"/>
  <c r="J237" i="50" s="1"/>
  <c r="K237" i="50" s="1"/>
  <c r="L237" i="50" s="1"/>
  <c r="AE240" i="49"/>
  <c r="D241" i="50" s="1"/>
  <c r="E241" i="50" s="1"/>
  <c r="H241" i="50" s="1"/>
  <c r="J241" i="50" s="1"/>
  <c r="K241" i="50" s="1"/>
  <c r="L241" i="50" s="1"/>
  <c r="AE244" i="49"/>
  <c r="D245" i="50" s="1"/>
  <c r="E245" i="50" s="1"/>
  <c r="H245" i="50" s="1"/>
  <c r="J245" i="50" s="1"/>
  <c r="K245" i="50" s="1"/>
  <c r="L245" i="50" s="1"/>
  <c r="AE248" i="49"/>
  <c r="D249" i="50" s="1"/>
  <c r="E249" i="50" s="1"/>
  <c r="H249" i="50" s="1"/>
  <c r="J249" i="50" s="1"/>
  <c r="K249" i="50" s="1"/>
  <c r="L249" i="50" s="1"/>
  <c r="AE252" i="49"/>
  <c r="D253" i="50" s="1"/>
  <c r="E253" i="50" s="1"/>
  <c r="H253" i="50" s="1"/>
  <c r="J253" i="50" s="1"/>
  <c r="K253" i="50" s="1"/>
  <c r="L253" i="50" s="1"/>
  <c r="AE256" i="49"/>
  <c r="D257" i="50" s="1"/>
  <c r="E257" i="50" s="1"/>
  <c r="H257" i="50" s="1"/>
  <c r="J257" i="50" s="1"/>
  <c r="K257" i="50" s="1"/>
  <c r="L257" i="50" s="1"/>
  <c r="AE260" i="49"/>
  <c r="D261" i="50" s="1"/>
  <c r="E261" i="50" s="1"/>
  <c r="H261" i="50" s="1"/>
  <c r="J261" i="50" s="1"/>
  <c r="K261" i="50" s="1"/>
  <c r="L261" i="50" s="1"/>
  <c r="AE264" i="49"/>
  <c r="D265" i="50" s="1"/>
  <c r="E265" i="50" s="1"/>
  <c r="H265" i="50" s="1"/>
  <c r="J265" i="50" s="1"/>
  <c r="K265" i="50" s="1"/>
  <c r="L265" i="50" s="1"/>
  <c r="AE268" i="49"/>
  <c r="D269" i="50" s="1"/>
  <c r="E269" i="50" s="1"/>
  <c r="H269" i="50" s="1"/>
  <c r="J269" i="50" s="1"/>
  <c r="K269" i="50" s="1"/>
  <c r="L269" i="50" s="1"/>
  <c r="AE272" i="49"/>
  <c r="D273" i="50" s="1"/>
  <c r="E273" i="50" s="1"/>
  <c r="H273" i="50" s="1"/>
  <c r="J273" i="50" s="1"/>
  <c r="K273" i="50" s="1"/>
  <c r="L273" i="50" s="1"/>
  <c r="AE276" i="49"/>
  <c r="D277" i="50" s="1"/>
  <c r="E277" i="50" s="1"/>
  <c r="H277" i="50" s="1"/>
  <c r="J277" i="50" s="1"/>
  <c r="K277" i="50" s="1"/>
  <c r="L277" i="50" s="1"/>
  <c r="K107" i="35"/>
  <c r="S107" i="35"/>
  <c r="AP107" i="35"/>
  <c r="BN107" i="35"/>
  <c r="AG107" i="35"/>
  <c r="BC107" i="35"/>
  <c r="BL107" i="35"/>
  <c r="BZ15" i="35"/>
  <c r="D17" i="36" s="1"/>
  <c r="BZ17" i="35"/>
  <c r="D19" i="36" s="1"/>
  <c r="BZ22" i="35"/>
  <c r="D24" i="36" s="1"/>
  <c r="BZ25" i="35"/>
  <c r="D27" i="36" s="1"/>
  <c r="BZ31" i="35"/>
  <c r="D33" i="36" s="1"/>
  <c r="BZ32" i="35"/>
  <c r="D34" i="36" s="1"/>
  <c r="BZ34" i="35"/>
  <c r="D36" i="36" s="1"/>
  <c r="BZ35" i="35"/>
  <c r="D37" i="36" s="1"/>
  <c r="BZ36" i="35"/>
  <c r="D38" i="36" s="1"/>
  <c r="BZ43" i="35"/>
  <c r="D45" i="36" s="1"/>
  <c r="BZ44" i="35"/>
  <c r="D46" i="36" s="1"/>
  <c r="BZ46" i="35"/>
  <c r="D48" i="36" s="1"/>
  <c r="BZ49" i="35"/>
  <c r="D51" i="36" s="1"/>
  <c r="BZ57" i="35"/>
  <c r="D59" i="36" s="1"/>
  <c r="E59" i="36" s="1"/>
  <c r="H59" i="36" s="1"/>
  <c r="BZ60" i="35"/>
  <c r="D62" i="36" s="1"/>
  <c r="E62" i="36" s="1"/>
  <c r="H62" i="36" s="1"/>
  <c r="M62" i="36" s="1"/>
  <c r="BZ71" i="35"/>
  <c r="D73" i="36" s="1"/>
  <c r="E73" i="36" s="1"/>
  <c r="H73" i="36" s="1"/>
  <c r="K21" i="36"/>
  <c r="K31" i="36"/>
  <c r="K39" i="36"/>
  <c r="K47" i="36"/>
  <c r="AV22" i="20"/>
  <c r="J13" i="21"/>
  <c r="K13" i="21" s="1"/>
  <c r="L13" i="21" s="1"/>
  <c r="BG21" i="20"/>
  <c r="D23" i="21" s="1"/>
  <c r="E23" i="21" s="1"/>
  <c r="H23" i="21" s="1"/>
  <c r="J23" i="21" s="1"/>
  <c r="K23" i="21" s="1"/>
  <c r="L23" i="21" s="1"/>
  <c r="I13" i="3"/>
  <c r="BW13" i="8"/>
  <c r="D15" i="9" s="1"/>
  <c r="E15" i="9" s="1"/>
  <c r="H15" i="9" s="1"/>
  <c r="G45" i="8"/>
  <c r="BW24" i="8"/>
  <c r="D26" i="9" s="1"/>
  <c r="E26" i="9" s="1"/>
  <c r="H26" i="9" s="1"/>
  <c r="W45" i="8"/>
  <c r="R18" i="43" s="1"/>
  <c r="BW42" i="8"/>
  <c r="D44" i="9" s="1"/>
  <c r="E44" i="9" s="1"/>
  <c r="H44" i="9" s="1"/>
  <c r="M107" i="35"/>
  <c r="Y107" i="35"/>
  <c r="AR107" i="35"/>
  <c r="BZ10" i="35"/>
  <c r="D12" i="36" s="1"/>
  <c r="AA107" i="35"/>
  <c r="AI107" i="35"/>
  <c r="BF107" i="35"/>
  <c r="BU107" i="35"/>
  <c r="BZ12" i="35"/>
  <c r="D14" i="36" s="1"/>
  <c r="BZ13" i="35"/>
  <c r="D15" i="36" s="1"/>
  <c r="BZ14" i="35"/>
  <c r="D16" i="36" s="1"/>
  <c r="BZ18" i="35"/>
  <c r="D20" i="36" s="1"/>
  <c r="BZ27" i="35"/>
  <c r="D29" i="36" s="1"/>
  <c r="BZ28" i="35"/>
  <c r="D30" i="36" s="1"/>
  <c r="BZ30" i="35"/>
  <c r="D32" i="36" s="1"/>
  <c r="BZ33" i="35"/>
  <c r="D35" i="36" s="1"/>
  <c r="BZ39" i="35"/>
  <c r="D41" i="36" s="1"/>
  <c r="BZ40" i="35"/>
  <c r="D42" i="36" s="1"/>
  <c r="BZ42" i="35"/>
  <c r="D44" i="36" s="1"/>
  <c r="BZ45" i="35"/>
  <c r="D47" i="36" s="1"/>
  <c r="BZ52" i="35"/>
  <c r="D54" i="36" s="1"/>
  <c r="BZ54" i="35"/>
  <c r="D56" i="36" s="1"/>
  <c r="E56" i="36" s="1"/>
  <c r="H56" i="36" s="1"/>
  <c r="J56" i="36" s="1"/>
  <c r="BZ55" i="35"/>
  <c r="D57" i="36" s="1"/>
  <c r="E57" i="36" s="1"/>
  <c r="H57" i="36" s="1"/>
  <c r="BZ62" i="35"/>
  <c r="D64" i="36" s="1"/>
  <c r="E64" i="36" s="1"/>
  <c r="H64" i="36" s="1"/>
  <c r="BZ63" i="35"/>
  <c r="D65" i="36" s="1"/>
  <c r="E65" i="36" s="1"/>
  <c r="H65" i="36" s="1"/>
  <c r="BZ67" i="35"/>
  <c r="D69" i="36" s="1"/>
  <c r="E69" i="36" s="1"/>
  <c r="H69" i="36" s="1"/>
  <c r="J69" i="36" s="1"/>
  <c r="BZ68" i="35"/>
  <c r="D70" i="36" s="1"/>
  <c r="E70" i="36" s="1"/>
  <c r="H70" i="36" s="1"/>
  <c r="BZ70" i="35"/>
  <c r="D72" i="36" s="1"/>
  <c r="E72" i="36" s="1"/>
  <c r="H72" i="36" s="1"/>
  <c r="BZ75" i="35"/>
  <c r="D77" i="36" s="1"/>
  <c r="E77" i="36" s="1"/>
  <c r="H77" i="36" s="1"/>
  <c r="BZ79" i="35"/>
  <c r="D81" i="36" s="1"/>
  <c r="E81" i="36" s="1"/>
  <c r="H81" i="36" s="1"/>
  <c r="J81" i="36" s="1"/>
  <c r="L81" i="36" s="1"/>
  <c r="M81" i="36" s="1"/>
  <c r="BZ83" i="35"/>
  <c r="D85" i="36" s="1"/>
  <c r="E85" i="36" s="1"/>
  <c r="H85" i="36" s="1"/>
  <c r="BZ87" i="35"/>
  <c r="D89" i="36" s="1"/>
  <c r="E89" i="36" s="1"/>
  <c r="H89" i="36" s="1"/>
  <c r="BZ91" i="35"/>
  <c r="D93" i="36" s="1"/>
  <c r="E93" i="36" s="1"/>
  <c r="H93" i="36" s="1"/>
  <c r="BZ95" i="35"/>
  <c r="D97" i="36" s="1"/>
  <c r="E97" i="36" s="1"/>
  <c r="H97" i="36" s="1"/>
  <c r="J97" i="36" s="1"/>
  <c r="L97" i="36" s="1"/>
  <c r="M97" i="36" s="1"/>
  <c r="BZ99" i="35"/>
  <c r="D101" i="36" s="1"/>
  <c r="E101" i="36" s="1"/>
  <c r="H101" i="36" s="1"/>
  <c r="BZ103" i="35"/>
  <c r="D105" i="36" s="1"/>
  <c r="E105" i="36" s="1"/>
  <c r="H105" i="36" s="1"/>
  <c r="J35" i="36"/>
  <c r="J43" i="36"/>
  <c r="J51" i="36"/>
  <c r="S105" i="11"/>
  <c r="J16" i="12"/>
  <c r="M28" i="12"/>
  <c r="J46" i="12"/>
  <c r="J51" i="12"/>
  <c r="J62" i="12"/>
  <c r="J63" i="12"/>
  <c r="G102" i="13"/>
  <c r="X22" i="20"/>
  <c r="AH22" i="20"/>
  <c r="AP22" i="20"/>
  <c r="AQ10" i="20"/>
  <c r="AQ22" i="20" s="1"/>
  <c r="BF45" i="8"/>
  <c r="O45" i="8"/>
  <c r="BW38" i="8"/>
  <c r="D40" i="9" s="1"/>
  <c r="E40" i="9" s="1"/>
  <c r="H40" i="9" s="1"/>
  <c r="H22" i="20"/>
  <c r="P22" i="20"/>
  <c r="X4" i="43" s="1"/>
  <c r="Z22" i="20"/>
  <c r="AZ22" i="20"/>
  <c r="AB22" i="20"/>
  <c r="AJ22" i="20"/>
  <c r="AX22" i="20"/>
  <c r="BF22" i="20"/>
  <c r="BG13" i="20"/>
  <c r="D15" i="21" s="1"/>
  <c r="E15" i="21" s="1"/>
  <c r="H15" i="21" s="1"/>
  <c r="J15" i="21" s="1"/>
  <c r="K15" i="21" s="1"/>
  <c r="L15" i="21" s="1"/>
  <c r="G19" i="22"/>
  <c r="J15" i="1"/>
  <c r="E45" i="8"/>
  <c r="M45" i="8"/>
  <c r="U45" i="8"/>
  <c r="AY45" i="8"/>
  <c r="BH45" i="8"/>
  <c r="BQ45" i="8"/>
  <c r="BW16" i="8"/>
  <c r="D18" i="9" s="1"/>
  <c r="E18" i="9" s="1"/>
  <c r="H18" i="9" s="1"/>
  <c r="BW19" i="8"/>
  <c r="D21" i="9" s="1"/>
  <c r="E21" i="9" s="1"/>
  <c r="H21" i="9" s="1"/>
  <c r="K45" i="8"/>
  <c r="S45" i="8"/>
  <c r="AA45" i="8"/>
  <c r="BR45" i="8"/>
  <c r="BW26" i="8"/>
  <c r="D28" i="9" s="1"/>
  <c r="E28" i="9" s="1"/>
  <c r="H28" i="9" s="1"/>
  <c r="K28" i="9" s="1"/>
  <c r="BW27" i="8"/>
  <c r="D29" i="9" s="1"/>
  <c r="E29" i="9" s="1"/>
  <c r="H29" i="9" s="1"/>
  <c r="BW31" i="8"/>
  <c r="D33" i="9" s="1"/>
  <c r="E33" i="9" s="1"/>
  <c r="H33" i="9" s="1"/>
  <c r="BW34" i="8"/>
  <c r="D36" i="9" s="1"/>
  <c r="E36" i="9" s="1"/>
  <c r="H36" i="9" s="1"/>
  <c r="BW35" i="8"/>
  <c r="D37" i="9" s="1"/>
  <c r="E37" i="9" s="1"/>
  <c r="H37" i="9" s="1"/>
  <c r="K37" i="9" s="1"/>
  <c r="BW44" i="8"/>
  <c r="D46" i="9" s="1"/>
  <c r="E46" i="9" s="1"/>
  <c r="H46" i="9" s="1"/>
  <c r="AE61" i="49"/>
  <c r="D62" i="50" s="1"/>
  <c r="E62" i="50" s="1"/>
  <c r="H62" i="50" s="1"/>
  <c r="AE65" i="49"/>
  <c r="D66" i="50" s="1"/>
  <c r="E66" i="50" s="1"/>
  <c r="H66" i="50" s="1"/>
  <c r="AE69" i="49"/>
  <c r="D70" i="50" s="1"/>
  <c r="E70" i="50" s="1"/>
  <c r="H70" i="50" s="1"/>
  <c r="J70" i="50" s="1"/>
  <c r="AE73" i="49"/>
  <c r="D74" i="50" s="1"/>
  <c r="E74" i="50" s="1"/>
  <c r="H74" i="50" s="1"/>
  <c r="AE77" i="49"/>
  <c r="D78" i="50" s="1"/>
  <c r="E78" i="50" s="1"/>
  <c r="H78" i="50" s="1"/>
  <c r="L78" i="50" s="1"/>
  <c r="AE81" i="49"/>
  <c r="D82" i="50" s="1"/>
  <c r="E82" i="50" s="1"/>
  <c r="H82" i="50" s="1"/>
  <c r="AE85" i="49"/>
  <c r="D86" i="50" s="1"/>
  <c r="E86" i="50" s="1"/>
  <c r="H86" i="50" s="1"/>
  <c r="J86" i="50" s="1"/>
  <c r="K86" i="50" s="1"/>
  <c r="L86" i="50" s="1"/>
  <c r="AE89" i="49"/>
  <c r="D90" i="50" s="1"/>
  <c r="E90" i="50" s="1"/>
  <c r="H90" i="50" s="1"/>
  <c r="J90" i="50" s="1"/>
  <c r="K90" i="50" s="1"/>
  <c r="L90" i="50" s="1"/>
  <c r="AE93" i="49"/>
  <c r="D94" i="50" s="1"/>
  <c r="E94" i="50" s="1"/>
  <c r="H94" i="50" s="1"/>
  <c r="J94" i="50" s="1"/>
  <c r="K94" i="50" s="1"/>
  <c r="L94" i="50" s="1"/>
  <c r="AE97" i="49"/>
  <c r="D98" i="50" s="1"/>
  <c r="E98" i="50" s="1"/>
  <c r="H98" i="50" s="1"/>
  <c r="J98" i="50" s="1"/>
  <c r="K98" i="50" s="1"/>
  <c r="L98" i="50" s="1"/>
  <c r="AE101" i="49"/>
  <c r="D102" i="50" s="1"/>
  <c r="E102" i="50" s="1"/>
  <c r="H102" i="50" s="1"/>
  <c r="J102" i="50" s="1"/>
  <c r="K102" i="50" s="1"/>
  <c r="L102" i="50" s="1"/>
  <c r="AE105" i="49"/>
  <c r="D106" i="50" s="1"/>
  <c r="E106" i="50" s="1"/>
  <c r="H106" i="50" s="1"/>
  <c r="J106" i="50" s="1"/>
  <c r="K106" i="50" s="1"/>
  <c r="L106" i="50" s="1"/>
  <c r="AE109" i="49"/>
  <c r="D110" i="50" s="1"/>
  <c r="E110" i="50" s="1"/>
  <c r="H110" i="50" s="1"/>
  <c r="J110" i="50" s="1"/>
  <c r="K110" i="50" s="1"/>
  <c r="L110" i="50" s="1"/>
  <c r="AE113" i="49"/>
  <c r="D114" i="50" s="1"/>
  <c r="E114" i="50" s="1"/>
  <c r="H114" i="50" s="1"/>
  <c r="J114" i="50" s="1"/>
  <c r="K114" i="50" s="1"/>
  <c r="AE117" i="49"/>
  <c r="D118" i="50" s="1"/>
  <c r="E118" i="50" s="1"/>
  <c r="H118" i="50" s="1"/>
  <c r="J118" i="50" s="1"/>
  <c r="K118" i="50" s="1"/>
  <c r="AE121" i="49"/>
  <c r="D122" i="50" s="1"/>
  <c r="E122" i="50" s="1"/>
  <c r="H122" i="50" s="1"/>
  <c r="J122" i="50" s="1"/>
  <c r="K122" i="50" s="1"/>
  <c r="AE125" i="49"/>
  <c r="D126" i="50" s="1"/>
  <c r="E126" i="50" s="1"/>
  <c r="H126" i="50" s="1"/>
  <c r="J126" i="50" s="1"/>
  <c r="K126" i="50" s="1"/>
  <c r="AE129" i="49"/>
  <c r="D130" i="50" s="1"/>
  <c r="E130" i="50" s="1"/>
  <c r="H130" i="50" s="1"/>
  <c r="J130" i="50" s="1"/>
  <c r="K130" i="50" s="1"/>
  <c r="AE133" i="49"/>
  <c r="D134" i="50" s="1"/>
  <c r="E134" i="50" s="1"/>
  <c r="H134" i="50" s="1"/>
  <c r="J134" i="50" s="1"/>
  <c r="K134" i="50" s="1"/>
  <c r="AE137" i="49"/>
  <c r="D138" i="50" s="1"/>
  <c r="E138" i="50" s="1"/>
  <c r="H138" i="50" s="1"/>
  <c r="J138" i="50" s="1"/>
  <c r="K138" i="50" s="1"/>
  <c r="AE141" i="49"/>
  <c r="D142" i="50" s="1"/>
  <c r="E142" i="50" s="1"/>
  <c r="H142" i="50" s="1"/>
  <c r="J142" i="50" s="1"/>
  <c r="K142" i="50" s="1"/>
  <c r="AE145" i="49"/>
  <c r="D146" i="50" s="1"/>
  <c r="E146" i="50" s="1"/>
  <c r="H146" i="50" s="1"/>
  <c r="J146" i="50" s="1"/>
  <c r="K146" i="50" s="1"/>
  <c r="AE149" i="49"/>
  <c r="D150" i="50" s="1"/>
  <c r="E150" i="50" s="1"/>
  <c r="H150" i="50" s="1"/>
  <c r="J150" i="50" s="1"/>
  <c r="K150" i="50" s="1"/>
  <c r="AE153" i="49"/>
  <c r="D154" i="50" s="1"/>
  <c r="E154" i="50" s="1"/>
  <c r="H154" i="50" s="1"/>
  <c r="J154" i="50" s="1"/>
  <c r="K154" i="50" s="1"/>
  <c r="AE157" i="49"/>
  <c r="D158" i="50" s="1"/>
  <c r="E158" i="50" s="1"/>
  <c r="H158" i="50" s="1"/>
  <c r="J158" i="50" s="1"/>
  <c r="K158" i="50" s="1"/>
  <c r="AE161" i="49"/>
  <c r="D162" i="50" s="1"/>
  <c r="E162" i="50" s="1"/>
  <c r="H162" i="50" s="1"/>
  <c r="J162" i="50" s="1"/>
  <c r="K162" i="50" s="1"/>
  <c r="AE165" i="49"/>
  <c r="D166" i="50" s="1"/>
  <c r="E166" i="50" s="1"/>
  <c r="H166" i="50" s="1"/>
  <c r="J166" i="50" s="1"/>
  <c r="K166" i="50" s="1"/>
  <c r="AE169" i="49"/>
  <c r="D170" i="50" s="1"/>
  <c r="E170" i="50" s="1"/>
  <c r="H170" i="50" s="1"/>
  <c r="J170" i="50" s="1"/>
  <c r="K170" i="50" s="1"/>
  <c r="AE173" i="49"/>
  <c r="D174" i="50" s="1"/>
  <c r="E174" i="50" s="1"/>
  <c r="H174" i="50" s="1"/>
  <c r="J174" i="50" s="1"/>
  <c r="K174" i="50" s="1"/>
  <c r="AE177" i="49"/>
  <c r="D178" i="50" s="1"/>
  <c r="E178" i="50" s="1"/>
  <c r="H178" i="50" s="1"/>
  <c r="J178" i="50" s="1"/>
  <c r="K178" i="50" s="1"/>
  <c r="L178" i="50" s="1"/>
  <c r="AE181" i="49"/>
  <c r="D182" i="50" s="1"/>
  <c r="E182" i="50" s="1"/>
  <c r="H182" i="50" s="1"/>
  <c r="J182" i="50" s="1"/>
  <c r="K182" i="50" s="1"/>
  <c r="L182" i="50" s="1"/>
  <c r="AE185" i="49"/>
  <c r="D186" i="50" s="1"/>
  <c r="E186" i="50" s="1"/>
  <c r="H186" i="50" s="1"/>
  <c r="J186" i="50" s="1"/>
  <c r="K186" i="50" s="1"/>
  <c r="L186" i="50" s="1"/>
  <c r="AE189" i="49"/>
  <c r="D190" i="50" s="1"/>
  <c r="E190" i="50" s="1"/>
  <c r="H190" i="50" s="1"/>
  <c r="J190" i="50" s="1"/>
  <c r="K190" i="50" s="1"/>
  <c r="L190" i="50" s="1"/>
  <c r="AE193" i="49"/>
  <c r="D194" i="50" s="1"/>
  <c r="E194" i="50" s="1"/>
  <c r="H194" i="50" s="1"/>
  <c r="J194" i="50" s="1"/>
  <c r="K194" i="50" s="1"/>
  <c r="L194" i="50" s="1"/>
  <c r="AE197" i="49"/>
  <c r="D198" i="50" s="1"/>
  <c r="E198" i="50" s="1"/>
  <c r="H198" i="50" s="1"/>
  <c r="J198" i="50" s="1"/>
  <c r="K198" i="50" s="1"/>
  <c r="L198" i="50" s="1"/>
  <c r="AE201" i="49"/>
  <c r="D202" i="50" s="1"/>
  <c r="E202" i="50" s="1"/>
  <c r="H202" i="50" s="1"/>
  <c r="J202" i="50" s="1"/>
  <c r="K202" i="50" s="1"/>
  <c r="L202" i="50" s="1"/>
  <c r="AE205" i="49"/>
  <c r="D206" i="50" s="1"/>
  <c r="E206" i="50" s="1"/>
  <c r="H206" i="50" s="1"/>
  <c r="J206" i="50" s="1"/>
  <c r="K206" i="50" s="1"/>
  <c r="L206" i="50" s="1"/>
  <c r="AE209" i="49"/>
  <c r="D210" i="50" s="1"/>
  <c r="E210" i="50" s="1"/>
  <c r="H210" i="50" s="1"/>
  <c r="J210" i="50" s="1"/>
  <c r="K210" i="50" s="1"/>
  <c r="L210" i="50" s="1"/>
  <c r="AE213" i="49"/>
  <c r="D214" i="50" s="1"/>
  <c r="E214" i="50" s="1"/>
  <c r="H214" i="50" s="1"/>
  <c r="J214" i="50" s="1"/>
  <c r="K214" i="50" s="1"/>
  <c r="L214" i="50" s="1"/>
  <c r="AE217" i="49"/>
  <c r="D218" i="50" s="1"/>
  <c r="E218" i="50" s="1"/>
  <c r="H218" i="50" s="1"/>
  <c r="AE221" i="49"/>
  <c r="D222" i="50" s="1"/>
  <c r="E222" i="50" s="1"/>
  <c r="H222" i="50" s="1"/>
  <c r="J222" i="50" s="1"/>
  <c r="K222" i="50" s="1"/>
  <c r="L222" i="50" s="1"/>
  <c r="AE225" i="49"/>
  <c r="D226" i="50" s="1"/>
  <c r="E226" i="50" s="1"/>
  <c r="H226" i="50" s="1"/>
  <c r="J226" i="50" s="1"/>
  <c r="K226" i="50" s="1"/>
  <c r="L226" i="50" s="1"/>
  <c r="AE229" i="49"/>
  <c r="D230" i="50" s="1"/>
  <c r="E230" i="50" s="1"/>
  <c r="H230" i="50" s="1"/>
  <c r="J230" i="50" s="1"/>
  <c r="K230" i="50" s="1"/>
  <c r="L230" i="50" s="1"/>
  <c r="AE233" i="49"/>
  <c r="D234" i="50" s="1"/>
  <c r="E234" i="50" s="1"/>
  <c r="H234" i="50" s="1"/>
  <c r="J234" i="50" s="1"/>
  <c r="K234" i="50" s="1"/>
  <c r="L234" i="50" s="1"/>
  <c r="AE237" i="49"/>
  <c r="D238" i="50" s="1"/>
  <c r="E238" i="50" s="1"/>
  <c r="H238" i="50" s="1"/>
  <c r="J238" i="50" s="1"/>
  <c r="K238" i="50" s="1"/>
  <c r="L238" i="50" s="1"/>
  <c r="J22" i="20"/>
  <c r="R22" i="20"/>
  <c r="D11" i="43" s="1"/>
  <c r="AD22" i="20"/>
  <c r="BB22" i="20"/>
  <c r="AS22" i="20"/>
  <c r="BG12" i="20"/>
  <c r="D14" i="21" s="1"/>
  <c r="E14" i="21" s="1"/>
  <c r="H14" i="21" s="1"/>
  <c r="J14" i="21" s="1"/>
  <c r="K14" i="21" s="1"/>
  <c r="L14" i="21" s="1"/>
  <c r="BG15" i="20"/>
  <c r="D17" i="21" s="1"/>
  <c r="E17" i="21" s="1"/>
  <c r="H17" i="21" s="1"/>
  <c r="J17" i="21" s="1"/>
  <c r="K17" i="21" s="1"/>
  <c r="L17" i="21" s="1"/>
  <c r="BG18" i="20"/>
  <c r="D20" i="21" s="1"/>
  <c r="E20" i="21" s="1"/>
  <c r="H20" i="21" s="1"/>
  <c r="J20" i="21" s="1"/>
  <c r="K20" i="21" s="1"/>
  <c r="L20" i="21" s="1"/>
  <c r="G24" i="21"/>
  <c r="C15" i="1"/>
  <c r="L15" i="1"/>
  <c r="BC15" i="1"/>
  <c r="BO15" i="1"/>
  <c r="E15" i="1"/>
  <c r="Y15" i="1"/>
  <c r="AW15" i="1"/>
  <c r="BE15" i="1"/>
  <c r="BQ15" i="1"/>
  <c r="AD45" i="8"/>
  <c r="Y45" i="8"/>
  <c r="AQ45" i="8"/>
  <c r="BB45" i="8"/>
  <c r="BJ45" i="8"/>
  <c r="BW14" i="8"/>
  <c r="D16" i="9" s="1"/>
  <c r="E16" i="9" s="1"/>
  <c r="H16" i="9" s="1"/>
  <c r="BW17" i="8"/>
  <c r="D19" i="9" s="1"/>
  <c r="E19" i="9" s="1"/>
  <c r="H19" i="9" s="1"/>
  <c r="BW22" i="8"/>
  <c r="D24" i="9" s="1"/>
  <c r="E24" i="9" s="1"/>
  <c r="H24" i="9" s="1"/>
  <c r="K24" i="9" s="1"/>
  <c r="BN45" i="8"/>
  <c r="BW25" i="8"/>
  <c r="D27" i="9" s="1"/>
  <c r="E27" i="9" s="1"/>
  <c r="H27" i="9" s="1"/>
  <c r="BW29" i="8"/>
  <c r="D31" i="9" s="1"/>
  <c r="E31" i="9" s="1"/>
  <c r="H31" i="9" s="1"/>
  <c r="BW32" i="8"/>
  <c r="D34" i="9" s="1"/>
  <c r="E34" i="9" s="1"/>
  <c r="H34" i="9" s="1"/>
  <c r="K34" i="9" s="1"/>
  <c r="BW36" i="8"/>
  <c r="D38" i="9" s="1"/>
  <c r="E38" i="9" s="1"/>
  <c r="H38" i="9" s="1"/>
  <c r="J38" i="9" s="1"/>
  <c r="L38" i="9" s="1"/>
  <c r="M38" i="9" s="1"/>
  <c r="BW37" i="8"/>
  <c r="D39" i="9" s="1"/>
  <c r="E39" i="9" s="1"/>
  <c r="H39" i="9" s="1"/>
  <c r="BW40" i="8"/>
  <c r="D42" i="9" s="1"/>
  <c r="E42" i="9" s="1"/>
  <c r="H42" i="9" s="1"/>
  <c r="BW41" i="8"/>
  <c r="D43" i="9" s="1"/>
  <c r="E43" i="9" s="1"/>
  <c r="H43" i="9" s="1"/>
  <c r="K43" i="9" s="1"/>
  <c r="D22" i="20"/>
  <c r="K9" i="20"/>
  <c r="L9" i="20" s="1"/>
  <c r="L22" i="20" s="1"/>
  <c r="T22" i="20"/>
  <c r="AJ4" i="43" s="1"/>
  <c r="AF22" i="20"/>
  <c r="BD22" i="20"/>
  <c r="AN22" i="20"/>
  <c r="F22" i="20"/>
  <c r="N22" i="20"/>
  <c r="V22" i="20"/>
  <c r="AL22" i="20"/>
  <c r="AF4" i="43" s="1"/>
  <c r="BG14" i="20"/>
  <c r="D16" i="21" s="1"/>
  <c r="E16" i="21" s="1"/>
  <c r="H16" i="21" s="1"/>
  <c r="J16" i="21" s="1"/>
  <c r="K16" i="21" s="1"/>
  <c r="L16" i="21" s="1"/>
  <c r="BG17" i="20"/>
  <c r="D19" i="21" s="1"/>
  <c r="E19" i="21" s="1"/>
  <c r="H19" i="21" s="1"/>
  <c r="J19" i="21" s="1"/>
  <c r="K19" i="21" s="1"/>
  <c r="L19" i="21" s="1"/>
  <c r="BG19" i="20"/>
  <c r="D21" i="21" s="1"/>
  <c r="E21" i="21" s="1"/>
  <c r="H21" i="21" s="1"/>
  <c r="J21" i="21" s="1"/>
  <c r="K21" i="21" s="1"/>
  <c r="L21" i="21" s="1"/>
  <c r="BG20" i="20"/>
  <c r="D22" i="21" s="1"/>
  <c r="E22" i="21" s="1"/>
  <c r="H22" i="21" s="1"/>
  <c r="J22" i="21" s="1"/>
  <c r="K22" i="21" s="1"/>
  <c r="L22" i="21" s="1"/>
  <c r="N15" i="1"/>
  <c r="AM15" i="1"/>
  <c r="S15" i="1"/>
  <c r="AQ15" i="1"/>
  <c r="BR10" i="1"/>
  <c r="D12" i="2" s="1"/>
  <c r="E12" i="2" s="1"/>
  <c r="J12" i="2" s="1"/>
  <c r="G13" i="3"/>
  <c r="I45" i="8"/>
  <c r="Q45" i="8"/>
  <c r="AH45" i="8"/>
  <c r="AL45" i="8"/>
  <c r="BW12" i="8"/>
  <c r="D14" i="9" s="1"/>
  <c r="E14" i="9" s="1"/>
  <c r="H14" i="9" s="1"/>
  <c r="K14" i="9" s="1"/>
  <c r="AO45" i="8"/>
  <c r="BW15" i="8"/>
  <c r="D17" i="9" s="1"/>
  <c r="E17" i="9" s="1"/>
  <c r="H17" i="9" s="1"/>
  <c r="BW20" i="8"/>
  <c r="D22" i="9" s="1"/>
  <c r="E22" i="9" s="1"/>
  <c r="H22" i="9" s="1"/>
  <c r="K22" i="9" s="1"/>
  <c r="BW28" i="8"/>
  <c r="D30" i="9" s="1"/>
  <c r="E30" i="9" s="1"/>
  <c r="H30" i="9" s="1"/>
  <c r="K30" i="9" s="1"/>
  <c r="BW30" i="8"/>
  <c r="D32" i="9" s="1"/>
  <c r="E32" i="9" s="1"/>
  <c r="H32" i="9" s="1"/>
  <c r="BW43" i="8"/>
  <c r="D45" i="9" s="1"/>
  <c r="E45" i="9" s="1"/>
  <c r="H45" i="9" s="1"/>
  <c r="I47" i="9"/>
  <c r="G42" i="10"/>
  <c r="F277" i="49"/>
  <c r="N277" i="49"/>
  <c r="V277" i="49"/>
  <c r="AE11" i="49"/>
  <c r="D12" i="50" s="1"/>
  <c r="E12" i="50" s="1"/>
  <c r="H12" i="50" s="1"/>
  <c r="L12" i="50" s="1"/>
  <c r="AE15" i="49"/>
  <c r="D16" i="50" s="1"/>
  <c r="E16" i="50" s="1"/>
  <c r="H16" i="50" s="1"/>
  <c r="I16" i="50" s="1"/>
  <c r="K16" i="50" s="1"/>
  <c r="L16" i="50" s="1"/>
  <c r="AE16" i="49"/>
  <c r="D17" i="50" s="1"/>
  <c r="E17" i="50" s="1"/>
  <c r="H17" i="50" s="1"/>
  <c r="I17" i="50" s="1"/>
  <c r="K17" i="50" s="1"/>
  <c r="L17" i="50" s="1"/>
  <c r="AE241" i="49"/>
  <c r="D242" i="50" s="1"/>
  <c r="E242" i="50" s="1"/>
  <c r="H242" i="50" s="1"/>
  <c r="J242" i="50" s="1"/>
  <c r="K242" i="50" s="1"/>
  <c r="L242" i="50" s="1"/>
  <c r="AE245" i="49"/>
  <c r="D246" i="50" s="1"/>
  <c r="E246" i="50" s="1"/>
  <c r="H246" i="50" s="1"/>
  <c r="J246" i="50" s="1"/>
  <c r="K246" i="50" s="1"/>
  <c r="L246" i="50" s="1"/>
  <c r="AE10" i="49"/>
  <c r="D11" i="50" s="1"/>
  <c r="E11" i="50" s="1"/>
  <c r="H11" i="50" s="1"/>
  <c r="AE14" i="49"/>
  <c r="D15" i="50" s="1"/>
  <c r="E15" i="50" s="1"/>
  <c r="H15" i="50" s="1"/>
  <c r="I15" i="50" s="1"/>
  <c r="K15" i="50" s="1"/>
  <c r="L15" i="50" s="1"/>
  <c r="AE26" i="49"/>
  <c r="D27" i="50" s="1"/>
  <c r="E27" i="50" s="1"/>
  <c r="H27" i="50" s="1"/>
  <c r="J27" i="50" s="1"/>
  <c r="AE30" i="49"/>
  <c r="D31" i="50" s="1"/>
  <c r="E31" i="50" s="1"/>
  <c r="H31" i="50" s="1"/>
  <c r="I31" i="50" s="1"/>
  <c r="AE42" i="49"/>
  <c r="D43" i="50" s="1"/>
  <c r="E43" i="50" s="1"/>
  <c r="H43" i="50" s="1"/>
  <c r="AE46" i="49"/>
  <c r="D47" i="50" s="1"/>
  <c r="E47" i="50" s="1"/>
  <c r="H47" i="50" s="1"/>
  <c r="I47" i="50" s="1"/>
  <c r="K47" i="50" s="1"/>
  <c r="L47" i="50" s="1"/>
  <c r="AE58" i="49"/>
  <c r="D59" i="50" s="1"/>
  <c r="E59" i="50" s="1"/>
  <c r="H59" i="50" s="1"/>
  <c r="J59" i="50" s="1"/>
  <c r="AE62" i="49"/>
  <c r="D63" i="50" s="1"/>
  <c r="E63" i="50" s="1"/>
  <c r="H63" i="50" s="1"/>
  <c r="I63" i="50" s="1"/>
  <c r="AE66" i="49"/>
  <c r="D67" i="50" s="1"/>
  <c r="E67" i="50" s="1"/>
  <c r="H67" i="50" s="1"/>
  <c r="AE70" i="49"/>
  <c r="D71" i="50" s="1"/>
  <c r="E71" i="50" s="1"/>
  <c r="H71" i="50" s="1"/>
  <c r="AE74" i="49"/>
  <c r="D75" i="50" s="1"/>
  <c r="E75" i="50" s="1"/>
  <c r="H75" i="50" s="1"/>
  <c r="J75" i="50" s="1"/>
  <c r="AE78" i="49"/>
  <c r="D79" i="50" s="1"/>
  <c r="E79" i="50" s="1"/>
  <c r="H79" i="50" s="1"/>
  <c r="J79" i="50" s="1"/>
  <c r="K79" i="50" s="1"/>
  <c r="L79" i="50" s="1"/>
  <c r="AE82" i="49"/>
  <c r="D83" i="50" s="1"/>
  <c r="E83" i="50" s="1"/>
  <c r="H83" i="50" s="1"/>
  <c r="J83" i="50" s="1"/>
  <c r="K83" i="50" s="1"/>
  <c r="L83" i="50" s="1"/>
  <c r="AE86" i="49"/>
  <c r="D87" i="50" s="1"/>
  <c r="E87" i="50" s="1"/>
  <c r="H87" i="50" s="1"/>
  <c r="J87" i="50" s="1"/>
  <c r="K87" i="50" s="1"/>
  <c r="L87" i="50" s="1"/>
  <c r="AE90" i="49"/>
  <c r="D91" i="50" s="1"/>
  <c r="E91" i="50" s="1"/>
  <c r="H91" i="50" s="1"/>
  <c r="J91" i="50" s="1"/>
  <c r="K91" i="50" s="1"/>
  <c r="L91" i="50" s="1"/>
  <c r="AE94" i="49"/>
  <c r="D95" i="50" s="1"/>
  <c r="E95" i="50" s="1"/>
  <c r="H95" i="50" s="1"/>
  <c r="J95" i="50" s="1"/>
  <c r="K95" i="50" s="1"/>
  <c r="L95" i="50" s="1"/>
  <c r="AE98" i="49"/>
  <c r="D99" i="50" s="1"/>
  <c r="E99" i="50" s="1"/>
  <c r="H99" i="50" s="1"/>
  <c r="J99" i="50" s="1"/>
  <c r="K99" i="50" s="1"/>
  <c r="L99" i="50" s="1"/>
  <c r="AE102" i="49"/>
  <c r="D103" i="50" s="1"/>
  <c r="E103" i="50" s="1"/>
  <c r="H103" i="50" s="1"/>
  <c r="J103" i="50" s="1"/>
  <c r="K103" i="50" s="1"/>
  <c r="L103" i="50" s="1"/>
  <c r="AE106" i="49"/>
  <c r="D107" i="50" s="1"/>
  <c r="E107" i="50" s="1"/>
  <c r="H107" i="50" s="1"/>
  <c r="J107" i="50" s="1"/>
  <c r="K107" i="50" s="1"/>
  <c r="L107" i="50" s="1"/>
  <c r="AE110" i="49"/>
  <c r="D111" i="50" s="1"/>
  <c r="E111" i="50" s="1"/>
  <c r="H111" i="50" s="1"/>
  <c r="J111" i="50" s="1"/>
  <c r="K111" i="50" s="1"/>
  <c r="AE114" i="49"/>
  <c r="D115" i="50" s="1"/>
  <c r="E115" i="50" s="1"/>
  <c r="H115" i="50" s="1"/>
  <c r="J115" i="50" s="1"/>
  <c r="K115" i="50" s="1"/>
  <c r="AE118" i="49"/>
  <c r="D119" i="50" s="1"/>
  <c r="E119" i="50" s="1"/>
  <c r="H119" i="50" s="1"/>
  <c r="J119" i="50" s="1"/>
  <c r="K119" i="50" s="1"/>
  <c r="AE122" i="49"/>
  <c r="D123" i="50" s="1"/>
  <c r="E123" i="50" s="1"/>
  <c r="H123" i="50" s="1"/>
  <c r="J123" i="50" s="1"/>
  <c r="K123" i="50" s="1"/>
  <c r="AE126" i="49"/>
  <c r="D127" i="50" s="1"/>
  <c r="E127" i="50" s="1"/>
  <c r="H127" i="50" s="1"/>
  <c r="J127" i="50" s="1"/>
  <c r="K127" i="50" s="1"/>
  <c r="AE130" i="49"/>
  <c r="D131" i="50" s="1"/>
  <c r="E131" i="50" s="1"/>
  <c r="H131" i="50" s="1"/>
  <c r="J131" i="50" s="1"/>
  <c r="K131" i="50" s="1"/>
  <c r="AE134" i="49"/>
  <c r="D135" i="50" s="1"/>
  <c r="E135" i="50" s="1"/>
  <c r="H135" i="50" s="1"/>
  <c r="J135" i="50" s="1"/>
  <c r="K135" i="50" s="1"/>
  <c r="AE138" i="49"/>
  <c r="D139" i="50" s="1"/>
  <c r="E139" i="50" s="1"/>
  <c r="H139" i="50" s="1"/>
  <c r="J139" i="50" s="1"/>
  <c r="K139" i="50" s="1"/>
  <c r="AE142" i="49"/>
  <c r="D143" i="50" s="1"/>
  <c r="E143" i="50" s="1"/>
  <c r="H143" i="50" s="1"/>
  <c r="J143" i="50" s="1"/>
  <c r="K143" i="50" s="1"/>
  <c r="AE146" i="49"/>
  <c r="D147" i="50" s="1"/>
  <c r="E147" i="50" s="1"/>
  <c r="H147" i="50" s="1"/>
  <c r="J147" i="50" s="1"/>
  <c r="K147" i="50" s="1"/>
  <c r="AE150" i="49"/>
  <c r="D151" i="50" s="1"/>
  <c r="E151" i="50" s="1"/>
  <c r="H151" i="50" s="1"/>
  <c r="J151" i="50" s="1"/>
  <c r="K151" i="50" s="1"/>
  <c r="AE154" i="49"/>
  <c r="D155" i="50" s="1"/>
  <c r="E155" i="50" s="1"/>
  <c r="H155" i="50" s="1"/>
  <c r="J155" i="50" s="1"/>
  <c r="K155" i="50" s="1"/>
  <c r="AE158" i="49"/>
  <c r="D159" i="50" s="1"/>
  <c r="E159" i="50" s="1"/>
  <c r="H159" i="50" s="1"/>
  <c r="J159" i="50" s="1"/>
  <c r="K159" i="50" s="1"/>
  <c r="AE162" i="49"/>
  <c r="D163" i="50" s="1"/>
  <c r="E163" i="50" s="1"/>
  <c r="H163" i="50" s="1"/>
  <c r="J163" i="50" s="1"/>
  <c r="K163" i="50" s="1"/>
  <c r="AE166" i="49"/>
  <c r="D167" i="50" s="1"/>
  <c r="E167" i="50" s="1"/>
  <c r="H167" i="50" s="1"/>
  <c r="J167" i="50" s="1"/>
  <c r="K167" i="50" s="1"/>
  <c r="AE170" i="49"/>
  <c r="D171" i="50" s="1"/>
  <c r="E171" i="50" s="1"/>
  <c r="H171" i="50" s="1"/>
  <c r="J171" i="50" s="1"/>
  <c r="K171" i="50" s="1"/>
  <c r="AE174" i="49"/>
  <c r="D175" i="50" s="1"/>
  <c r="E175" i="50" s="1"/>
  <c r="H175" i="50" s="1"/>
  <c r="J175" i="50" s="1"/>
  <c r="K175" i="50" s="1"/>
  <c r="L175" i="50" s="1"/>
  <c r="AE178" i="49"/>
  <c r="D179" i="50" s="1"/>
  <c r="E179" i="50" s="1"/>
  <c r="H179" i="50" s="1"/>
  <c r="L179" i="50" s="1"/>
  <c r="AE182" i="49"/>
  <c r="D183" i="50" s="1"/>
  <c r="E183" i="50" s="1"/>
  <c r="H183" i="50" s="1"/>
  <c r="J183" i="50" s="1"/>
  <c r="K183" i="50" s="1"/>
  <c r="L183" i="50" s="1"/>
  <c r="AE186" i="49"/>
  <c r="D187" i="50" s="1"/>
  <c r="E187" i="50" s="1"/>
  <c r="H187" i="50" s="1"/>
  <c r="J187" i="50" s="1"/>
  <c r="K187" i="50" s="1"/>
  <c r="L187" i="50" s="1"/>
  <c r="AE190" i="49"/>
  <c r="D191" i="50" s="1"/>
  <c r="E191" i="50" s="1"/>
  <c r="H191" i="50" s="1"/>
  <c r="J191" i="50" s="1"/>
  <c r="K191" i="50" s="1"/>
  <c r="L191" i="50" s="1"/>
  <c r="AE194" i="49"/>
  <c r="D195" i="50" s="1"/>
  <c r="E195" i="50" s="1"/>
  <c r="H195" i="50" s="1"/>
  <c r="J195" i="50" s="1"/>
  <c r="K195" i="50" s="1"/>
  <c r="L195" i="50" s="1"/>
  <c r="AE198" i="49"/>
  <c r="D199" i="50" s="1"/>
  <c r="E199" i="50" s="1"/>
  <c r="H199" i="50" s="1"/>
  <c r="J199" i="50" s="1"/>
  <c r="K199" i="50" s="1"/>
  <c r="L199" i="50" s="1"/>
  <c r="AE202" i="49"/>
  <c r="D203" i="50" s="1"/>
  <c r="E203" i="50" s="1"/>
  <c r="H203" i="50" s="1"/>
  <c r="J203" i="50" s="1"/>
  <c r="K203" i="50" s="1"/>
  <c r="L203" i="50" s="1"/>
  <c r="AE206" i="49"/>
  <c r="D207" i="50" s="1"/>
  <c r="E207" i="50" s="1"/>
  <c r="H207" i="50" s="1"/>
  <c r="J207" i="50" s="1"/>
  <c r="K207" i="50" s="1"/>
  <c r="L207" i="50" s="1"/>
  <c r="AE210" i="49"/>
  <c r="D211" i="50" s="1"/>
  <c r="E211" i="50" s="1"/>
  <c r="H211" i="50" s="1"/>
  <c r="J211" i="50" s="1"/>
  <c r="K211" i="50" s="1"/>
  <c r="L211" i="50" s="1"/>
  <c r="AE214" i="49"/>
  <c r="D215" i="50" s="1"/>
  <c r="E215" i="50" s="1"/>
  <c r="H215" i="50" s="1"/>
  <c r="J215" i="50" s="1"/>
  <c r="K215" i="50" s="1"/>
  <c r="L215" i="50" s="1"/>
  <c r="AE218" i="49"/>
  <c r="D219" i="50" s="1"/>
  <c r="E219" i="50" s="1"/>
  <c r="H219" i="50" s="1"/>
  <c r="J219" i="50" s="1"/>
  <c r="K219" i="50" s="1"/>
  <c r="L219" i="50" s="1"/>
  <c r="AE222" i="49"/>
  <c r="D223" i="50" s="1"/>
  <c r="E223" i="50" s="1"/>
  <c r="H223" i="50" s="1"/>
  <c r="J223" i="50" s="1"/>
  <c r="K223" i="50" s="1"/>
  <c r="L223" i="50" s="1"/>
  <c r="AE226" i="49"/>
  <c r="D227" i="50" s="1"/>
  <c r="E227" i="50" s="1"/>
  <c r="H227" i="50" s="1"/>
  <c r="J227" i="50" s="1"/>
  <c r="K227" i="50" s="1"/>
  <c r="L227" i="50" s="1"/>
  <c r="AE230" i="49"/>
  <c r="D231" i="50" s="1"/>
  <c r="E231" i="50" s="1"/>
  <c r="H231" i="50" s="1"/>
  <c r="J231" i="50" s="1"/>
  <c r="K231" i="50" s="1"/>
  <c r="L231" i="50" s="1"/>
  <c r="AE234" i="49"/>
  <c r="D235" i="50" s="1"/>
  <c r="E235" i="50" s="1"/>
  <c r="H235" i="50" s="1"/>
  <c r="J235" i="50" s="1"/>
  <c r="K235" i="50" s="1"/>
  <c r="L235" i="50" s="1"/>
  <c r="AE238" i="49"/>
  <c r="D239" i="50" s="1"/>
  <c r="E239" i="50" s="1"/>
  <c r="H239" i="50" s="1"/>
  <c r="J239" i="50" s="1"/>
  <c r="K239" i="50" s="1"/>
  <c r="L239" i="50" s="1"/>
  <c r="AE242" i="49"/>
  <c r="D243" i="50" s="1"/>
  <c r="E243" i="50" s="1"/>
  <c r="H243" i="50" s="1"/>
  <c r="J243" i="50" s="1"/>
  <c r="K243" i="50" s="1"/>
  <c r="L243" i="50" s="1"/>
  <c r="AE246" i="49"/>
  <c r="D247" i="50" s="1"/>
  <c r="E247" i="50" s="1"/>
  <c r="H247" i="50" s="1"/>
  <c r="J247" i="50" s="1"/>
  <c r="K247" i="50" s="1"/>
  <c r="L247" i="50" s="1"/>
  <c r="AE250" i="49"/>
  <c r="D251" i="50" s="1"/>
  <c r="E251" i="50" s="1"/>
  <c r="H251" i="50" s="1"/>
  <c r="J251" i="50" s="1"/>
  <c r="K251" i="50" s="1"/>
  <c r="L251" i="50" s="1"/>
  <c r="AE254" i="49"/>
  <c r="D255" i="50" s="1"/>
  <c r="E255" i="50" s="1"/>
  <c r="H255" i="50" s="1"/>
  <c r="J255" i="50" s="1"/>
  <c r="K255" i="50" s="1"/>
  <c r="L255" i="50" s="1"/>
  <c r="AC12" i="38"/>
  <c r="D13" i="39" s="1"/>
  <c r="E13" i="39" s="1"/>
  <c r="H13" i="39" s="1"/>
  <c r="J13" i="39" s="1"/>
  <c r="AC16" i="38"/>
  <c r="D17" i="39" s="1"/>
  <c r="AC20" i="38"/>
  <c r="D21" i="39" s="1"/>
  <c r="E21" i="39" s="1"/>
  <c r="H21" i="39" s="1"/>
  <c r="J21" i="39" s="1"/>
  <c r="AC24" i="38"/>
  <c r="D25" i="39" s="1"/>
  <c r="E25" i="39" s="1"/>
  <c r="H25" i="39" s="1"/>
  <c r="I25" i="39" s="1"/>
  <c r="AC32" i="38"/>
  <c r="D33" i="39" s="1"/>
  <c r="AC36" i="38"/>
  <c r="D37" i="39" s="1"/>
  <c r="E37" i="39" s="1"/>
  <c r="H37" i="39" s="1"/>
  <c r="AC40" i="38"/>
  <c r="D41" i="39" s="1"/>
  <c r="E41" i="39" s="1"/>
  <c r="H41" i="39" s="1"/>
  <c r="AC44" i="38"/>
  <c r="D45" i="39" s="1"/>
  <c r="E45" i="39" s="1"/>
  <c r="H45" i="39" s="1"/>
  <c r="J45" i="39" s="1"/>
  <c r="AC48" i="38"/>
  <c r="D49" i="39" s="1"/>
  <c r="E49" i="39" s="1"/>
  <c r="H49" i="39" s="1"/>
  <c r="AC52" i="38"/>
  <c r="D53" i="39" s="1"/>
  <c r="E53" i="39" s="1"/>
  <c r="H53" i="39" s="1"/>
  <c r="AC55" i="38"/>
  <c r="D56" i="39" s="1"/>
  <c r="AC56" i="38"/>
  <c r="D57" i="39" s="1"/>
  <c r="AC59" i="38"/>
  <c r="D60" i="39" s="1"/>
  <c r="E60" i="39" s="1"/>
  <c r="H60" i="39" s="1"/>
  <c r="I60" i="39" s="1"/>
  <c r="K60" i="39" s="1"/>
  <c r="L60" i="39" s="1"/>
  <c r="AC60" i="38"/>
  <c r="D61" i="39" s="1"/>
  <c r="E61" i="39" s="1"/>
  <c r="H61" i="39" s="1"/>
  <c r="AC63" i="38"/>
  <c r="D64" i="39" s="1"/>
  <c r="E64" i="39" s="1"/>
  <c r="H64" i="39" s="1"/>
  <c r="J64" i="39" s="1"/>
  <c r="AC64" i="38"/>
  <c r="D65" i="39" s="1"/>
  <c r="E65" i="39" s="1"/>
  <c r="H65" i="39" s="1"/>
  <c r="J65" i="39" s="1"/>
  <c r="AC67" i="38"/>
  <c r="D68" i="39" s="1"/>
  <c r="E68" i="39" s="1"/>
  <c r="H68" i="39" s="1"/>
  <c r="AC68" i="38"/>
  <c r="D69" i="39" s="1"/>
  <c r="E69" i="39" s="1"/>
  <c r="H69" i="39" s="1"/>
  <c r="AC71" i="38"/>
  <c r="D72" i="39" s="1"/>
  <c r="E72" i="39" s="1"/>
  <c r="H72" i="39" s="1"/>
  <c r="J72" i="39" s="1"/>
  <c r="AC72" i="38"/>
  <c r="D73" i="39" s="1"/>
  <c r="E73" i="39" s="1"/>
  <c r="H73" i="39" s="1"/>
  <c r="I73" i="39" s="1"/>
  <c r="K73" i="39" s="1"/>
  <c r="L73" i="39" s="1"/>
  <c r="AC75" i="38"/>
  <c r="D76" i="39" s="1"/>
  <c r="E76" i="39" s="1"/>
  <c r="H76" i="39" s="1"/>
  <c r="AC76" i="38"/>
  <c r="D77" i="39" s="1"/>
  <c r="E77" i="39" s="1"/>
  <c r="H77" i="39" s="1"/>
  <c r="AC79" i="38"/>
  <c r="D80" i="39" s="1"/>
  <c r="E80" i="39" s="1"/>
  <c r="H80" i="39" s="1"/>
  <c r="AC80" i="38"/>
  <c r="D81" i="39" s="1"/>
  <c r="E81" i="39" s="1"/>
  <c r="H81" i="39" s="1"/>
  <c r="I81" i="39" s="1"/>
  <c r="AC83" i="38"/>
  <c r="D84" i="39" s="1"/>
  <c r="E84" i="39" s="1"/>
  <c r="H84" i="39" s="1"/>
  <c r="J84" i="39" s="1"/>
  <c r="K84" i="39" s="1"/>
  <c r="L84" i="39" s="1"/>
  <c r="AC84" i="38"/>
  <c r="D85" i="39" s="1"/>
  <c r="E85" i="39" s="1"/>
  <c r="H85" i="39" s="1"/>
  <c r="J85" i="39" s="1"/>
  <c r="K85" i="39" s="1"/>
  <c r="L85" i="39" s="1"/>
  <c r="AC87" i="38"/>
  <c r="D88" i="39" s="1"/>
  <c r="E88" i="39" s="1"/>
  <c r="H88" i="39" s="1"/>
  <c r="J88" i="39" s="1"/>
  <c r="K88" i="39" s="1"/>
  <c r="L88" i="39" s="1"/>
  <c r="AC88" i="38"/>
  <c r="D89" i="39" s="1"/>
  <c r="E89" i="39" s="1"/>
  <c r="H89" i="39" s="1"/>
  <c r="J89" i="39" s="1"/>
  <c r="K89" i="39" s="1"/>
  <c r="L89" i="39" s="1"/>
  <c r="AC91" i="38"/>
  <c r="D92" i="39" s="1"/>
  <c r="E92" i="39" s="1"/>
  <c r="H92" i="39" s="1"/>
  <c r="J92" i="39" s="1"/>
  <c r="K92" i="39" s="1"/>
  <c r="L92" i="39" s="1"/>
  <c r="AC92" i="38"/>
  <c r="D93" i="39" s="1"/>
  <c r="E93" i="39" s="1"/>
  <c r="H93" i="39" s="1"/>
  <c r="J93" i="39" s="1"/>
  <c r="K93" i="39" s="1"/>
  <c r="L93" i="39" s="1"/>
  <c r="AC95" i="38"/>
  <c r="D96" i="39" s="1"/>
  <c r="E96" i="39" s="1"/>
  <c r="H96" i="39" s="1"/>
  <c r="J96" i="39" s="1"/>
  <c r="K96" i="39" s="1"/>
  <c r="L96" i="39" s="1"/>
  <c r="AC96" i="38"/>
  <c r="D97" i="39" s="1"/>
  <c r="E97" i="39" s="1"/>
  <c r="H97" i="39" s="1"/>
  <c r="J97" i="39" s="1"/>
  <c r="K97" i="39" s="1"/>
  <c r="L97" i="39" s="1"/>
  <c r="AC99" i="38"/>
  <c r="D100" i="39" s="1"/>
  <c r="E100" i="39" s="1"/>
  <c r="H100" i="39" s="1"/>
  <c r="J100" i="39" s="1"/>
  <c r="K100" i="39" s="1"/>
  <c r="L100" i="39" s="1"/>
  <c r="AC100" i="38"/>
  <c r="D101" i="39" s="1"/>
  <c r="E101" i="39" s="1"/>
  <c r="H101" i="39" s="1"/>
  <c r="J101" i="39" s="1"/>
  <c r="K101" i="39" s="1"/>
  <c r="L101" i="39" s="1"/>
  <c r="AC103" i="38"/>
  <c r="D104" i="39" s="1"/>
  <c r="E104" i="39" s="1"/>
  <c r="H104" i="39" s="1"/>
  <c r="J104" i="39" s="1"/>
  <c r="K104" i="39" s="1"/>
  <c r="L104" i="39" s="1"/>
  <c r="AC104" i="38"/>
  <c r="D105" i="39" s="1"/>
  <c r="E105" i="39" s="1"/>
  <c r="H105" i="39" s="1"/>
  <c r="J105" i="39" s="1"/>
  <c r="K105" i="39" s="1"/>
  <c r="L105" i="39" s="1"/>
  <c r="AC107" i="38"/>
  <c r="D108" i="39" s="1"/>
  <c r="E108" i="39" s="1"/>
  <c r="H108" i="39" s="1"/>
  <c r="J108" i="39" s="1"/>
  <c r="K108" i="39" s="1"/>
  <c r="L108" i="39" s="1"/>
  <c r="AC108" i="38"/>
  <c r="D109" i="39" s="1"/>
  <c r="E109" i="39" s="1"/>
  <c r="H109" i="39" s="1"/>
  <c r="J109" i="39" s="1"/>
  <c r="K109" i="39" s="1"/>
  <c r="L109" i="39" s="1"/>
  <c r="AC111" i="38"/>
  <c r="D112" i="39" s="1"/>
  <c r="E112" i="39" s="1"/>
  <c r="H112" i="39" s="1"/>
  <c r="J112" i="39" s="1"/>
  <c r="K112" i="39" s="1"/>
  <c r="L112" i="39" s="1"/>
  <c r="AC112" i="38"/>
  <c r="D113" i="39" s="1"/>
  <c r="E113" i="39" s="1"/>
  <c r="H113" i="39" s="1"/>
  <c r="J113" i="39" s="1"/>
  <c r="K113" i="39" s="1"/>
  <c r="L113" i="39" s="1"/>
  <c r="AC115" i="38"/>
  <c r="D116" i="39" s="1"/>
  <c r="E116" i="39" s="1"/>
  <c r="H116" i="39" s="1"/>
  <c r="J116" i="39" s="1"/>
  <c r="K116" i="39" s="1"/>
  <c r="L116" i="39" s="1"/>
  <c r="AC116" i="38"/>
  <c r="D117" i="39" s="1"/>
  <c r="E117" i="39" s="1"/>
  <c r="H117" i="39" s="1"/>
  <c r="AC119" i="38"/>
  <c r="D120" i="39" s="1"/>
  <c r="E120" i="39" s="1"/>
  <c r="H120" i="39" s="1"/>
  <c r="L120" i="39" s="1"/>
  <c r="AC120" i="38"/>
  <c r="D121" i="39" s="1"/>
  <c r="E121" i="39" s="1"/>
  <c r="H121" i="39" s="1"/>
  <c r="L121" i="39" s="1"/>
  <c r="AC123" i="38"/>
  <c r="D124" i="39" s="1"/>
  <c r="E124" i="39" s="1"/>
  <c r="H124" i="39" s="1"/>
  <c r="J124" i="39" s="1"/>
  <c r="AC124" i="38"/>
  <c r="D125" i="39" s="1"/>
  <c r="E125" i="39" s="1"/>
  <c r="H125" i="39" s="1"/>
  <c r="AC127" i="38"/>
  <c r="D128" i="39" s="1"/>
  <c r="E128" i="39" s="1"/>
  <c r="H128" i="39" s="1"/>
  <c r="J128" i="39" s="1"/>
  <c r="AC128" i="38"/>
  <c r="D129" i="39" s="1"/>
  <c r="E129" i="39" s="1"/>
  <c r="H129" i="39" s="1"/>
  <c r="L129" i="39" s="1"/>
  <c r="AC131" i="38"/>
  <c r="D132" i="39" s="1"/>
  <c r="E132" i="39" s="1"/>
  <c r="H132" i="39" s="1"/>
  <c r="J132" i="39" s="1"/>
  <c r="AC132" i="38"/>
  <c r="D133" i="39" s="1"/>
  <c r="E133" i="39" s="1"/>
  <c r="H133" i="39" s="1"/>
  <c r="AC135" i="38"/>
  <c r="D136" i="39" s="1"/>
  <c r="E136" i="39" s="1"/>
  <c r="H136" i="39" s="1"/>
  <c r="AC136" i="38"/>
  <c r="D137" i="39" s="1"/>
  <c r="E137" i="39" s="1"/>
  <c r="H137" i="39" s="1"/>
  <c r="L137" i="39" s="1"/>
  <c r="AC139" i="38"/>
  <c r="D140" i="39" s="1"/>
  <c r="E140" i="39" s="1"/>
  <c r="H140" i="39" s="1"/>
  <c r="J140" i="39" s="1"/>
  <c r="AC140" i="38"/>
  <c r="D141" i="39" s="1"/>
  <c r="E141" i="39" s="1"/>
  <c r="H141" i="39" s="1"/>
  <c r="AC143" i="38"/>
  <c r="D144" i="39" s="1"/>
  <c r="E144" i="39" s="1"/>
  <c r="H144" i="39" s="1"/>
  <c r="L144" i="39" s="1"/>
  <c r="AC144" i="38"/>
  <c r="D145" i="39" s="1"/>
  <c r="E145" i="39" s="1"/>
  <c r="H145" i="39" s="1"/>
  <c r="J145" i="39" s="1"/>
  <c r="AC147" i="38"/>
  <c r="D148" i="39" s="1"/>
  <c r="E148" i="39" s="1"/>
  <c r="H148" i="39" s="1"/>
  <c r="J148" i="39" s="1"/>
  <c r="AC148" i="38"/>
  <c r="D149" i="39" s="1"/>
  <c r="E149" i="39" s="1"/>
  <c r="H149" i="39" s="1"/>
  <c r="AC151" i="38"/>
  <c r="D152" i="39" s="1"/>
  <c r="E152" i="39" s="1"/>
  <c r="H152" i="39" s="1"/>
  <c r="L152" i="39" s="1"/>
  <c r="AC152" i="38"/>
  <c r="D153" i="39" s="1"/>
  <c r="E153" i="39" s="1"/>
  <c r="H153" i="39" s="1"/>
  <c r="L153" i="39" s="1"/>
  <c r="AC155" i="38"/>
  <c r="D156" i="39" s="1"/>
  <c r="E156" i="39" s="1"/>
  <c r="H156" i="39" s="1"/>
  <c r="J156" i="39" s="1"/>
  <c r="AC156" i="38"/>
  <c r="D157" i="39" s="1"/>
  <c r="E157" i="39" s="1"/>
  <c r="H157" i="39" s="1"/>
  <c r="AC159" i="38"/>
  <c r="D160" i="39" s="1"/>
  <c r="E160" i="39" s="1"/>
  <c r="H160" i="39" s="1"/>
  <c r="J160" i="39" s="1"/>
  <c r="AC160" i="38"/>
  <c r="D161" i="39" s="1"/>
  <c r="E161" i="39" s="1"/>
  <c r="H161" i="39" s="1"/>
  <c r="L161" i="39" s="1"/>
  <c r="AC163" i="38"/>
  <c r="D164" i="39" s="1"/>
  <c r="E164" i="39" s="1"/>
  <c r="H164" i="39" s="1"/>
  <c r="J164" i="39" s="1"/>
  <c r="AC164" i="38"/>
  <c r="D165" i="39" s="1"/>
  <c r="E165" i="39" s="1"/>
  <c r="H165" i="39" s="1"/>
  <c r="AC167" i="38"/>
  <c r="D168" i="39" s="1"/>
  <c r="E168" i="39" s="1"/>
  <c r="H168" i="39" s="1"/>
  <c r="AC168" i="38"/>
  <c r="D169" i="39" s="1"/>
  <c r="E169" i="39" s="1"/>
  <c r="H169" i="39" s="1"/>
  <c r="L169" i="39" s="1"/>
  <c r="AC171" i="38"/>
  <c r="D172" i="39" s="1"/>
  <c r="E172" i="39" s="1"/>
  <c r="H172" i="39" s="1"/>
  <c r="L172" i="39" s="1"/>
  <c r="AC172" i="38"/>
  <c r="D173" i="39" s="1"/>
  <c r="E173" i="39" s="1"/>
  <c r="H173" i="39" s="1"/>
  <c r="J173" i="39" s="1"/>
  <c r="AC175" i="38"/>
  <c r="D176" i="39" s="1"/>
  <c r="E176" i="39" s="1"/>
  <c r="H176" i="39" s="1"/>
  <c r="J176" i="39" s="1"/>
  <c r="AC179" i="38"/>
  <c r="D180" i="39" s="1"/>
  <c r="E180" i="39" s="1"/>
  <c r="H180" i="39" s="1"/>
  <c r="J180" i="39" s="1"/>
  <c r="J28" i="39"/>
  <c r="I28" i="39"/>
  <c r="J57" i="39"/>
  <c r="I57" i="39"/>
  <c r="AE19" i="49"/>
  <c r="D20" i="50" s="1"/>
  <c r="E20" i="50" s="1"/>
  <c r="H20" i="50" s="1"/>
  <c r="J20" i="50" s="1"/>
  <c r="AE23" i="49"/>
  <c r="D24" i="50" s="1"/>
  <c r="E24" i="50" s="1"/>
  <c r="H24" i="50" s="1"/>
  <c r="I24" i="50" s="1"/>
  <c r="AE24" i="49"/>
  <c r="D25" i="50" s="1"/>
  <c r="E25" i="50" s="1"/>
  <c r="H25" i="50" s="1"/>
  <c r="I25" i="50" s="1"/>
  <c r="AE27" i="49"/>
  <c r="D28" i="50" s="1"/>
  <c r="E28" i="50" s="1"/>
  <c r="H28" i="50" s="1"/>
  <c r="I28" i="50" s="1"/>
  <c r="AE31" i="49"/>
  <c r="D32" i="50" s="1"/>
  <c r="E32" i="50" s="1"/>
  <c r="H32" i="50" s="1"/>
  <c r="J32" i="50" s="1"/>
  <c r="AE32" i="49"/>
  <c r="D33" i="50" s="1"/>
  <c r="E33" i="50" s="1"/>
  <c r="H33" i="50" s="1"/>
  <c r="I33" i="50" s="1"/>
  <c r="AE35" i="49"/>
  <c r="D36" i="50" s="1"/>
  <c r="E36" i="50" s="1"/>
  <c r="H36" i="50" s="1"/>
  <c r="I36" i="50" s="1"/>
  <c r="AE39" i="49"/>
  <c r="D40" i="50" s="1"/>
  <c r="E40" i="50" s="1"/>
  <c r="H40" i="50" s="1"/>
  <c r="I40" i="50" s="1"/>
  <c r="K40" i="50" s="1"/>
  <c r="L40" i="50" s="1"/>
  <c r="AE40" i="49"/>
  <c r="D41" i="50" s="1"/>
  <c r="E41" i="50" s="1"/>
  <c r="H41" i="50" s="1"/>
  <c r="J41" i="50" s="1"/>
  <c r="AE43" i="49"/>
  <c r="D44" i="50" s="1"/>
  <c r="E44" i="50" s="1"/>
  <c r="H44" i="50" s="1"/>
  <c r="J44" i="50" s="1"/>
  <c r="AE47" i="49"/>
  <c r="D48" i="50" s="1"/>
  <c r="E48" i="50" s="1"/>
  <c r="H48" i="50" s="1"/>
  <c r="AE48" i="49"/>
  <c r="D49" i="50" s="1"/>
  <c r="E49" i="50" s="1"/>
  <c r="H49" i="50" s="1"/>
  <c r="J49" i="50" s="1"/>
  <c r="AE51" i="49"/>
  <c r="D52" i="50" s="1"/>
  <c r="E52" i="50" s="1"/>
  <c r="H52" i="50" s="1"/>
  <c r="L52" i="50" s="1"/>
  <c r="AE55" i="49"/>
  <c r="D56" i="50" s="1"/>
  <c r="E56" i="50" s="1"/>
  <c r="H56" i="50" s="1"/>
  <c r="I56" i="50" s="1"/>
  <c r="AE56" i="49"/>
  <c r="D57" i="50" s="1"/>
  <c r="E57" i="50" s="1"/>
  <c r="H57" i="50" s="1"/>
  <c r="AE60" i="49"/>
  <c r="D61" i="50" s="1"/>
  <c r="E61" i="50" s="1"/>
  <c r="H61" i="50" s="1"/>
  <c r="I61" i="50" s="1"/>
  <c r="K61" i="50" s="1"/>
  <c r="L61" i="50" s="1"/>
  <c r="AE63" i="49"/>
  <c r="D64" i="50" s="1"/>
  <c r="E64" i="50" s="1"/>
  <c r="H64" i="50" s="1"/>
  <c r="I64" i="50" s="1"/>
  <c r="AE64" i="49"/>
  <c r="D65" i="50" s="1"/>
  <c r="E65" i="50" s="1"/>
  <c r="H65" i="50" s="1"/>
  <c r="I65" i="50" s="1"/>
  <c r="K65" i="50" s="1"/>
  <c r="L65" i="50" s="1"/>
  <c r="AE67" i="49"/>
  <c r="D68" i="50" s="1"/>
  <c r="E68" i="50" s="1"/>
  <c r="H68" i="50" s="1"/>
  <c r="I68" i="50" s="1"/>
  <c r="K68" i="50" s="1"/>
  <c r="L68" i="50" s="1"/>
  <c r="AE68" i="49"/>
  <c r="D69" i="50" s="1"/>
  <c r="E69" i="50" s="1"/>
  <c r="H69" i="50" s="1"/>
  <c r="J69" i="50" s="1"/>
  <c r="AE71" i="49"/>
  <c r="D72" i="50" s="1"/>
  <c r="E72" i="50" s="1"/>
  <c r="H72" i="50" s="1"/>
  <c r="J72" i="50" s="1"/>
  <c r="AE72" i="49"/>
  <c r="D73" i="50" s="1"/>
  <c r="E73" i="50" s="1"/>
  <c r="H73" i="50" s="1"/>
  <c r="J73" i="50" s="1"/>
  <c r="AE75" i="49"/>
  <c r="D76" i="50" s="1"/>
  <c r="E76" i="50" s="1"/>
  <c r="H76" i="50" s="1"/>
  <c r="I76" i="50" s="1"/>
  <c r="K76" i="50" s="1"/>
  <c r="L76" i="50" s="1"/>
  <c r="AE76" i="49"/>
  <c r="D77" i="50" s="1"/>
  <c r="E77" i="50" s="1"/>
  <c r="H77" i="50" s="1"/>
  <c r="J77" i="50" s="1"/>
  <c r="AE79" i="49"/>
  <c r="D80" i="50" s="1"/>
  <c r="E80" i="50" s="1"/>
  <c r="H80" i="50" s="1"/>
  <c r="J80" i="50" s="1"/>
  <c r="K80" i="50" s="1"/>
  <c r="L80" i="50" s="1"/>
  <c r="AE80" i="49"/>
  <c r="D81" i="50" s="1"/>
  <c r="E81" i="50" s="1"/>
  <c r="H81" i="50" s="1"/>
  <c r="J81" i="50" s="1"/>
  <c r="K81" i="50" s="1"/>
  <c r="L81" i="50" s="1"/>
  <c r="AE83" i="49"/>
  <c r="D84" i="50" s="1"/>
  <c r="E84" i="50" s="1"/>
  <c r="H84" i="50" s="1"/>
  <c r="L84" i="50" s="1"/>
  <c r="AE84" i="49"/>
  <c r="D85" i="50" s="1"/>
  <c r="E85" i="50" s="1"/>
  <c r="H85" i="50" s="1"/>
  <c r="J85" i="50" s="1"/>
  <c r="K85" i="50" s="1"/>
  <c r="L85" i="50" s="1"/>
  <c r="AE87" i="49"/>
  <c r="D88" i="50" s="1"/>
  <c r="E88" i="50" s="1"/>
  <c r="H88" i="50" s="1"/>
  <c r="J88" i="50" s="1"/>
  <c r="K88" i="50" s="1"/>
  <c r="L88" i="50" s="1"/>
  <c r="AE88" i="49"/>
  <c r="D89" i="50" s="1"/>
  <c r="E89" i="50" s="1"/>
  <c r="H89" i="50" s="1"/>
  <c r="J89" i="50" s="1"/>
  <c r="K89" i="50" s="1"/>
  <c r="L89" i="50" s="1"/>
  <c r="AE91" i="49"/>
  <c r="D92" i="50" s="1"/>
  <c r="E92" i="50" s="1"/>
  <c r="H92" i="50" s="1"/>
  <c r="J92" i="50" s="1"/>
  <c r="K92" i="50" s="1"/>
  <c r="L92" i="50" s="1"/>
  <c r="AE92" i="49"/>
  <c r="D93" i="50" s="1"/>
  <c r="E93" i="50" s="1"/>
  <c r="H93" i="50" s="1"/>
  <c r="J93" i="50" s="1"/>
  <c r="K93" i="50" s="1"/>
  <c r="L93" i="50" s="1"/>
  <c r="AE95" i="49"/>
  <c r="D96" i="50" s="1"/>
  <c r="E96" i="50" s="1"/>
  <c r="H96" i="50" s="1"/>
  <c r="J96" i="50" s="1"/>
  <c r="K96" i="50" s="1"/>
  <c r="L96" i="50" s="1"/>
  <c r="AE96" i="49"/>
  <c r="D97" i="50" s="1"/>
  <c r="E97" i="50" s="1"/>
  <c r="H97" i="50" s="1"/>
  <c r="L97" i="50" s="1"/>
  <c r="AE99" i="49"/>
  <c r="D100" i="50" s="1"/>
  <c r="E100" i="50" s="1"/>
  <c r="H100" i="50" s="1"/>
  <c r="J100" i="50" s="1"/>
  <c r="K100" i="50" s="1"/>
  <c r="L100" i="50" s="1"/>
  <c r="AE100" i="49"/>
  <c r="D101" i="50" s="1"/>
  <c r="E101" i="50" s="1"/>
  <c r="H101" i="50" s="1"/>
  <c r="J101" i="50" s="1"/>
  <c r="K101" i="50" s="1"/>
  <c r="L101" i="50" s="1"/>
  <c r="AE103" i="49"/>
  <c r="D104" i="50" s="1"/>
  <c r="E104" i="50" s="1"/>
  <c r="H104" i="50" s="1"/>
  <c r="J104" i="50" s="1"/>
  <c r="K104" i="50" s="1"/>
  <c r="L104" i="50" s="1"/>
  <c r="AE104" i="49"/>
  <c r="D105" i="50" s="1"/>
  <c r="E105" i="50" s="1"/>
  <c r="H105" i="50" s="1"/>
  <c r="J105" i="50" s="1"/>
  <c r="K105" i="50" s="1"/>
  <c r="L105" i="50" s="1"/>
  <c r="AE107" i="49"/>
  <c r="D108" i="50" s="1"/>
  <c r="E108" i="50" s="1"/>
  <c r="H108" i="50" s="1"/>
  <c r="J108" i="50" s="1"/>
  <c r="K108" i="50" s="1"/>
  <c r="L108" i="50" s="1"/>
  <c r="AE108" i="49"/>
  <c r="D109" i="50" s="1"/>
  <c r="E109" i="50" s="1"/>
  <c r="H109" i="50" s="1"/>
  <c r="J109" i="50" s="1"/>
  <c r="K109" i="50" s="1"/>
  <c r="L109" i="50" s="1"/>
  <c r="AE111" i="49"/>
  <c r="D112" i="50" s="1"/>
  <c r="E112" i="50" s="1"/>
  <c r="H112" i="50" s="1"/>
  <c r="J112" i="50" s="1"/>
  <c r="K112" i="50" s="1"/>
  <c r="AE112" i="49"/>
  <c r="D113" i="50" s="1"/>
  <c r="E113" i="50" s="1"/>
  <c r="H113" i="50" s="1"/>
  <c r="J113" i="50" s="1"/>
  <c r="K113" i="50" s="1"/>
  <c r="AE115" i="49"/>
  <c r="D116" i="50" s="1"/>
  <c r="E116" i="50" s="1"/>
  <c r="H116" i="50" s="1"/>
  <c r="J116" i="50" s="1"/>
  <c r="K116" i="50" s="1"/>
  <c r="AE116" i="49"/>
  <c r="D117" i="50" s="1"/>
  <c r="E117" i="50" s="1"/>
  <c r="H117" i="50" s="1"/>
  <c r="AE119" i="49"/>
  <c r="D120" i="50" s="1"/>
  <c r="E120" i="50" s="1"/>
  <c r="H120" i="50" s="1"/>
  <c r="J120" i="50" s="1"/>
  <c r="K120" i="50" s="1"/>
  <c r="AE123" i="49"/>
  <c r="D124" i="50" s="1"/>
  <c r="E124" i="50" s="1"/>
  <c r="H124" i="50" s="1"/>
  <c r="AE127" i="49"/>
  <c r="D128" i="50" s="1"/>
  <c r="E128" i="50" s="1"/>
  <c r="H128" i="50" s="1"/>
  <c r="J128" i="50" s="1"/>
  <c r="K128" i="50" s="1"/>
  <c r="AE131" i="49"/>
  <c r="D132" i="50" s="1"/>
  <c r="E132" i="50" s="1"/>
  <c r="H132" i="50" s="1"/>
  <c r="J132" i="50" s="1"/>
  <c r="K132" i="50" s="1"/>
  <c r="AE135" i="49"/>
  <c r="D136" i="50" s="1"/>
  <c r="E136" i="50" s="1"/>
  <c r="H136" i="50" s="1"/>
  <c r="AE139" i="49"/>
  <c r="D140" i="50" s="1"/>
  <c r="E140" i="50" s="1"/>
  <c r="H140" i="50" s="1"/>
  <c r="J140" i="50" s="1"/>
  <c r="K140" i="50" s="1"/>
  <c r="AE143" i="49"/>
  <c r="D144" i="50" s="1"/>
  <c r="E144" i="50" s="1"/>
  <c r="H144" i="50" s="1"/>
  <c r="AE147" i="49"/>
  <c r="D148" i="50" s="1"/>
  <c r="E148" i="50" s="1"/>
  <c r="H148" i="50" s="1"/>
  <c r="J148" i="50" s="1"/>
  <c r="K148" i="50" s="1"/>
  <c r="AE151" i="49"/>
  <c r="D152" i="50" s="1"/>
  <c r="E152" i="50" s="1"/>
  <c r="H152" i="50" s="1"/>
  <c r="J152" i="50" s="1"/>
  <c r="K152" i="50" s="1"/>
  <c r="AE155" i="49"/>
  <c r="D156" i="50" s="1"/>
  <c r="E156" i="50" s="1"/>
  <c r="H156" i="50" s="1"/>
  <c r="J156" i="50" s="1"/>
  <c r="K156" i="50" s="1"/>
  <c r="AE159" i="49"/>
  <c r="D160" i="50" s="1"/>
  <c r="E160" i="50" s="1"/>
  <c r="H160" i="50" s="1"/>
  <c r="J160" i="50" s="1"/>
  <c r="K160" i="50" s="1"/>
  <c r="AE163" i="49"/>
  <c r="D164" i="50" s="1"/>
  <c r="E164" i="50" s="1"/>
  <c r="H164" i="50" s="1"/>
  <c r="J164" i="50" s="1"/>
  <c r="K164" i="50" s="1"/>
  <c r="AE167" i="49"/>
  <c r="D168" i="50" s="1"/>
  <c r="E168" i="50" s="1"/>
  <c r="H168" i="50" s="1"/>
  <c r="J168" i="50" s="1"/>
  <c r="K168" i="50" s="1"/>
  <c r="AE171" i="49"/>
  <c r="D172" i="50" s="1"/>
  <c r="E172" i="50" s="1"/>
  <c r="H172" i="50" s="1"/>
  <c r="J172" i="50" s="1"/>
  <c r="K172" i="50" s="1"/>
  <c r="AE175" i="49"/>
  <c r="D176" i="50" s="1"/>
  <c r="E176" i="50" s="1"/>
  <c r="H176" i="50" s="1"/>
  <c r="J176" i="50" s="1"/>
  <c r="K176" i="50" s="1"/>
  <c r="L176" i="50" s="1"/>
  <c r="AE179" i="49"/>
  <c r="D180" i="50" s="1"/>
  <c r="E180" i="50" s="1"/>
  <c r="H180" i="50" s="1"/>
  <c r="J180" i="50" s="1"/>
  <c r="K180" i="50" s="1"/>
  <c r="L180" i="50" s="1"/>
  <c r="AE183" i="49"/>
  <c r="D184" i="50" s="1"/>
  <c r="E184" i="50" s="1"/>
  <c r="H184" i="50" s="1"/>
  <c r="J184" i="50" s="1"/>
  <c r="K184" i="50" s="1"/>
  <c r="L184" i="50" s="1"/>
  <c r="AE187" i="49"/>
  <c r="D188" i="50" s="1"/>
  <c r="E188" i="50" s="1"/>
  <c r="H188" i="50" s="1"/>
  <c r="J188" i="50" s="1"/>
  <c r="K188" i="50" s="1"/>
  <c r="L188" i="50" s="1"/>
  <c r="AE191" i="49"/>
  <c r="D192" i="50" s="1"/>
  <c r="E192" i="50" s="1"/>
  <c r="H192" i="50" s="1"/>
  <c r="J192" i="50" s="1"/>
  <c r="K192" i="50" s="1"/>
  <c r="L192" i="50" s="1"/>
  <c r="AE195" i="49"/>
  <c r="D196" i="50" s="1"/>
  <c r="E196" i="50" s="1"/>
  <c r="H196" i="50" s="1"/>
  <c r="J196" i="50" s="1"/>
  <c r="K196" i="50" s="1"/>
  <c r="L196" i="50" s="1"/>
  <c r="AE199" i="49"/>
  <c r="D200" i="50" s="1"/>
  <c r="E200" i="50" s="1"/>
  <c r="H200" i="50" s="1"/>
  <c r="J200" i="50" s="1"/>
  <c r="K200" i="50" s="1"/>
  <c r="L200" i="50" s="1"/>
  <c r="AE203" i="49"/>
  <c r="D204" i="50" s="1"/>
  <c r="E204" i="50" s="1"/>
  <c r="H204" i="50" s="1"/>
  <c r="J204" i="50" s="1"/>
  <c r="K204" i="50" s="1"/>
  <c r="L204" i="50" s="1"/>
  <c r="AE207" i="49"/>
  <c r="D208" i="50" s="1"/>
  <c r="E208" i="50" s="1"/>
  <c r="H208" i="50" s="1"/>
  <c r="J208" i="50" s="1"/>
  <c r="K208" i="50" s="1"/>
  <c r="L208" i="50" s="1"/>
  <c r="AE211" i="49"/>
  <c r="D212" i="50" s="1"/>
  <c r="E212" i="50" s="1"/>
  <c r="H212" i="50" s="1"/>
  <c r="J212" i="50" s="1"/>
  <c r="K212" i="50" s="1"/>
  <c r="L212" i="50" s="1"/>
  <c r="AE215" i="49"/>
  <c r="D216" i="50" s="1"/>
  <c r="E216" i="50" s="1"/>
  <c r="H216" i="50" s="1"/>
  <c r="J216" i="50" s="1"/>
  <c r="K216" i="50" s="1"/>
  <c r="L216" i="50" s="1"/>
  <c r="AE219" i="49"/>
  <c r="D220" i="50" s="1"/>
  <c r="E220" i="50" s="1"/>
  <c r="H220" i="50" s="1"/>
  <c r="J220" i="50" s="1"/>
  <c r="K220" i="50" s="1"/>
  <c r="L220" i="50" s="1"/>
  <c r="AE223" i="49"/>
  <c r="D224" i="50" s="1"/>
  <c r="E224" i="50" s="1"/>
  <c r="H224" i="50" s="1"/>
  <c r="L224" i="50" s="1"/>
  <c r="AE227" i="49"/>
  <c r="D228" i="50" s="1"/>
  <c r="E228" i="50" s="1"/>
  <c r="H228" i="50" s="1"/>
  <c r="J228" i="50" s="1"/>
  <c r="K228" i="50" s="1"/>
  <c r="L228" i="50" s="1"/>
  <c r="AE231" i="49"/>
  <c r="D232" i="50" s="1"/>
  <c r="E232" i="50" s="1"/>
  <c r="H232" i="50" s="1"/>
  <c r="J232" i="50" s="1"/>
  <c r="K232" i="50" s="1"/>
  <c r="L232" i="50" s="1"/>
  <c r="AE235" i="49"/>
  <c r="D236" i="50" s="1"/>
  <c r="E236" i="50" s="1"/>
  <c r="H236" i="50" s="1"/>
  <c r="J236" i="50" s="1"/>
  <c r="K236" i="50" s="1"/>
  <c r="L236" i="50" s="1"/>
  <c r="AE239" i="49"/>
  <c r="D240" i="50" s="1"/>
  <c r="E240" i="50" s="1"/>
  <c r="H240" i="50" s="1"/>
  <c r="J240" i="50" s="1"/>
  <c r="K240" i="50" s="1"/>
  <c r="L240" i="50" s="1"/>
  <c r="AE243" i="49"/>
  <c r="D244" i="50" s="1"/>
  <c r="E244" i="50" s="1"/>
  <c r="H244" i="50" s="1"/>
  <c r="J244" i="50" s="1"/>
  <c r="K244" i="50" s="1"/>
  <c r="L244" i="50" s="1"/>
  <c r="AE247" i="49"/>
  <c r="D248" i="50" s="1"/>
  <c r="E248" i="50" s="1"/>
  <c r="H248" i="50" s="1"/>
  <c r="J248" i="50" s="1"/>
  <c r="K248" i="50" s="1"/>
  <c r="L248" i="50" s="1"/>
  <c r="AE251" i="49"/>
  <c r="D252" i="50" s="1"/>
  <c r="E252" i="50" s="1"/>
  <c r="H252" i="50" s="1"/>
  <c r="J252" i="50" s="1"/>
  <c r="K252" i="50" s="1"/>
  <c r="L252" i="50" s="1"/>
  <c r="AE255" i="49"/>
  <c r="D256" i="50" s="1"/>
  <c r="E256" i="50" s="1"/>
  <c r="H256" i="50" s="1"/>
  <c r="J256" i="50" s="1"/>
  <c r="K256" i="50" s="1"/>
  <c r="L256" i="50" s="1"/>
  <c r="AE259" i="49"/>
  <c r="D260" i="50" s="1"/>
  <c r="E260" i="50" s="1"/>
  <c r="H260" i="50" s="1"/>
  <c r="J260" i="50" s="1"/>
  <c r="K260" i="50" s="1"/>
  <c r="L260" i="50" s="1"/>
  <c r="AE263" i="49"/>
  <c r="D264" i="50" s="1"/>
  <c r="E264" i="50" s="1"/>
  <c r="H264" i="50" s="1"/>
  <c r="J264" i="50" s="1"/>
  <c r="K264" i="50" s="1"/>
  <c r="L264" i="50" s="1"/>
  <c r="AE267" i="49"/>
  <c r="D268" i="50" s="1"/>
  <c r="E268" i="50" s="1"/>
  <c r="H268" i="50" s="1"/>
  <c r="J268" i="50" s="1"/>
  <c r="K268" i="50" s="1"/>
  <c r="L268" i="50" s="1"/>
  <c r="AE271" i="49"/>
  <c r="D272" i="50" s="1"/>
  <c r="E272" i="50" s="1"/>
  <c r="H272" i="50" s="1"/>
  <c r="J272" i="50" s="1"/>
  <c r="K272" i="50" s="1"/>
  <c r="L272" i="50" s="1"/>
  <c r="AE275" i="49"/>
  <c r="D276" i="50" s="1"/>
  <c r="E276" i="50" s="1"/>
  <c r="H276" i="50" s="1"/>
  <c r="J276" i="50" s="1"/>
  <c r="K276" i="50" s="1"/>
  <c r="L276" i="50" s="1"/>
  <c r="AE249" i="49"/>
  <c r="D250" i="50" s="1"/>
  <c r="E250" i="50" s="1"/>
  <c r="H250" i="50" s="1"/>
  <c r="J250" i="50" s="1"/>
  <c r="K250" i="50" s="1"/>
  <c r="L250" i="50" s="1"/>
  <c r="AE253" i="49"/>
  <c r="D254" i="50" s="1"/>
  <c r="E254" i="50" s="1"/>
  <c r="H254" i="50" s="1"/>
  <c r="J254" i="50" s="1"/>
  <c r="K254" i="50" s="1"/>
  <c r="L254" i="50" s="1"/>
  <c r="AE257" i="49"/>
  <c r="D258" i="50" s="1"/>
  <c r="E258" i="50" s="1"/>
  <c r="H258" i="50" s="1"/>
  <c r="J258" i="50" s="1"/>
  <c r="K258" i="50" s="1"/>
  <c r="L258" i="50" s="1"/>
  <c r="AE261" i="49"/>
  <c r="D262" i="50" s="1"/>
  <c r="E262" i="50" s="1"/>
  <c r="H262" i="50" s="1"/>
  <c r="J262" i="50" s="1"/>
  <c r="K262" i="50" s="1"/>
  <c r="L262" i="50" s="1"/>
  <c r="AE265" i="49"/>
  <c r="D266" i="50" s="1"/>
  <c r="E266" i="50" s="1"/>
  <c r="H266" i="50" s="1"/>
  <c r="J266" i="50" s="1"/>
  <c r="K266" i="50" s="1"/>
  <c r="L266" i="50" s="1"/>
  <c r="AE269" i="49"/>
  <c r="D270" i="50" s="1"/>
  <c r="E270" i="50" s="1"/>
  <c r="H270" i="50" s="1"/>
  <c r="J270" i="50" s="1"/>
  <c r="K270" i="50" s="1"/>
  <c r="L270" i="50" s="1"/>
  <c r="AE273" i="49"/>
  <c r="D274" i="50" s="1"/>
  <c r="E274" i="50" s="1"/>
  <c r="H274" i="50" s="1"/>
  <c r="J274" i="50" s="1"/>
  <c r="K274" i="50" s="1"/>
  <c r="L274" i="50" s="1"/>
  <c r="D278" i="38"/>
  <c r="L278" i="38"/>
  <c r="T278" i="38"/>
  <c r="AB278" i="38"/>
  <c r="P18" i="43" s="1"/>
  <c r="AC11" i="38"/>
  <c r="D12" i="39" s="1"/>
  <c r="E12" i="39" s="1"/>
  <c r="H12" i="39" s="1"/>
  <c r="AC15" i="38"/>
  <c r="D16" i="39" s="1"/>
  <c r="E16" i="39" s="1"/>
  <c r="H16" i="39" s="1"/>
  <c r="I16" i="39" s="1"/>
  <c r="AC19" i="38"/>
  <c r="D20" i="39" s="1"/>
  <c r="E20" i="39" s="1"/>
  <c r="H20" i="39" s="1"/>
  <c r="J20" i="39" s="1"/>
  <c r="AC23" i="38"/>
  <c r="D24" i="39" s="1"/>
  <c r="E24" i="39" s="1"/>
  <c r="H24" i="39" s="1"/>
  <c r="I24" i="39" s="1"/>
  <c r="AC27" i="38"/>
  <c r="D28" i="39" s="1"/>
  <c r="AC30" i="38"/>
  <c r="D31" i="39" s="1"/>
  <c r="AC31" i="38"/>
  <c r="D32" i="39" s="1"/>
  <c r="AC35" i="38"/>
  <c r="D36" i="39" s="1"/>
  <c r="E36" i="39" s="1"/>
  <c r="H36" i="39" s="1"/>
  <c r="AC39" i="38"/>
  <c r="D40" i="39" s="1"/>
  <c r="E40" i="39" s="1"/>
  <c r="H40" i="39" s="1"/>
  <c r="I40" i="39" s="1"/>
  <c r="AC43" i="38"/>
  <c r="D44" i="39" s="1"/>
  <c r="E44" i="39" s="1"/>
  <c r="H44" i="39" s="1"/>
  <c r="J44" i="39" s="1"/>
  <c r="AC47" i="38"/>
  <c r="D48" i="39" s="1"/>
  <c r="E48" i="39" s="1"/>
  <c r="H48" i="39" s="1"/>
  <c r="J48" i="39" s="1"/>
  <c r="AC51" i="38"/>
  <c r="D52" i="39" s="1"/>
  <c r="E52" i="39" s="1"/>
  <c r="H52" i="39" s="1"/>
  <c r="J52" i="39" s="1"/>
  <c r="K52" i="39" s="1"/>
  <c r="L52" i="39" s="1"/>
  <c r="AC176" i="38"/>
  <c r="D177" i="39" s="1"/>
  <c r="E177" i="39" s="1"/>
  <c r="H177" i="39" s="1"/>
  <c r="J177" i="39" s="1"/>
  <c r="AC180" i="38"/>
  <c r="D181" i="39" s="1"/>
  <c r="E181" i="39" s="1"/>
  <c r="H181" i="39" s="1"/>
  <c r="J181" i="39" s="1"/>
  <c r="K181" i="39" s="1"/>
  <c r="AC181" i="38"/>
  <c r="D182" i="39" s="1"/>
  <c r="E182" i="39" s="1"/>
  <c r="H182" i="39" s="1"/>
  <c r="J182" i="39" s="1"/>
  <c r="K182" i="39" s="1"/>
  <c r="AC184" i="38"/>
  <c r="D185" i="39" s="1"/>
  <c r="E185" i="39" s="1"/>
  <c r="H185" i="39" s="1"/>
  <c r="J185" i="39" s="1"/>
  <c r="K185" i="39" s="1"/>
  <c r="AC185" i="38"/>
  <c r="D186" i="39" s="1"/>
  <c r="E186" i="39" s="1"/>
  <c r="H186" i="39" s="1"/>
  <c r="J186" i="39" s="1"/>
  <c r="K186" i="39" s="1"/>
  <c r="AC188" i="38"/>
  <c r="D189" i="39" s="1"/>
  <c r="E189" i="39" s="1"/>
  <c r="H189" i="39" s="1"/>
  <c r="AC189" i="38"/>
  <c r="D190" i="39" s="1"/>
  <c r="E190" i="39" s="1"/>
  <c r="H190" i="39" s="1"/>
  <c r="AC192" i="38"/>
  <c r="D193" i="39" s="1"/>
  <c r="E193" i="39" s="1"/>
  <c r="H193" i="39" s="1"/>
  <c r="J193" i="39" s="1"/>
  <c r="K193" i="39" s="1"/>
  <c r="AC193" i="38"/>
  <c r="D194" i="39" s="1"/>
  <c r="E194" i="39" s="1"/>
  <c r="H194" i="39" s="1"/>
  <c r="AC196" i="38"/>
  <c r="D197" i="39" s="1"/>
  <c r="E197" i="39" s="1"/>
  <c r="H197" i="39" s="1"/>
  <c r="J197" i="39" s="1"/>
  <c r="K197" i="39" s="1"/>
  <c r="AC197" i="38"/>
  <c r="D198" i="39" s="1"/>
  <c r="E198" i="39" s="1"/>
  <c r="H198" i="39" s="1"/>
  <c r="J198" i="39" s="1"/>
  <c r="K198" i="39" s="1"/>
  <c r="AC200" i="38"/>
  <c r="D201" i="39" s="1"/>
  <c r="E201" i="39" s="1"/>
  <c r="H201" i="39" s="1"/>
  <c r="J201" i="39" s="1"/>
  <c r="K201" i="39" s="1"/>
  <c r="AC201" i="38"/>
  <c r="D202" i="39" s="1"/>
  <c r="E202" i="39" s="1"/>
  <c r="H202" i="39" s="1"/>
  <c r="J202" i="39" s="1"/>
  <c r="K202" i="39" s="1"/>
  <c r="AC204" i="38"/>
  <c r="D205" i="39" s="1"/>
  <c r="E205" i="39" s="1"/>
  <c r="H205" i="39" s="1"/>
  <c r="J205" i="39" s="1"/>
  <c r="K205" i="39" s="1"/>
  <c r="AC205" i="38"/>
  <c r="D206" i="39" s="1"/>
  <c r="E206" i="39" s="1"/>
  <c r="H206" i="39" s="1"/>
  <c r="J206" i="39" s="1"/>
  <c r="K206" i="39" s="1"/>
  <c r="AC208" i="38"/>
  <c r="D209" i="39" s="1"/>
  <c r="E209" i="39" s="1"/>
  <c r="H209" i="39" s="1"/>
  <c r="J209" i="39" s="1"/>
  <c r="K209" i="39" s="1"/>
  <c r="AC209" i="38"/>
  <c r="D210" i="39" s="1"/>
  <c r="E210" i="39" s="1"/>
  <c r="H210" i="39" s="1"/>
  <c r="J210" i="39" s="1"/>
  <c r="K210" i="39" s="1"/>
  <c r="AC212" i="38"/>
  <c r="D213" i="39" s="1"/>
  <c r="E213" i="39" s="1"/>
  <c r="H213" i="39" s="1"/>
  <c r="J213" i="39" s="1"/>
  <c r="K213" i="39" s="1"/>
  <c r="AC213" i="38"/>
  <c r="D214" i="39" s="1"/>
  <c r="E214" i="39" s="1"/>
  <c r="H214" i="39" s="1"/>
  <c r="J214" i="39" s="1"/>
  <c r="K214" i="39" s="1"/>
  <c r="AC216" i="38"/>
  <c r="D217" i="39" s="1"/>
  <c r="E217" i="39" s="1"/>
  <c r="H217" i="39" s="1"/>
  <c r="J217" i="39" s="1"/>
  <c r="K217" i="39" s="1"/>
  <c r="AC217" i="38"/>
  <c r="D218" i="39" s="1"/>
  <c r="E218" i="39" s="1"/>
  <c r="H218" i="39" s="1"/>
  <c r="J218" i="39" s="1"/>
  <c r="K218" i="39" s="1"/>
  <c r="AC220" i="38"/>
  <c r="D221" i="39" s="1"/>
  <c r="E221" i="39" s="1"/>
  <c r="H221" i="39" s="1"/>
  <c r="J221" i="39" s="1"/>
  <c r="K221" i="39" s="1"/>
  <c r="AC221" i="38"/>
  <c r="D222" i="39" s="1"/>
  <c r="E222" i="39" s="1"/>
  <c r="H222" i="39" s="1"/>
  <c r="J222" i="39" s="1"/>
  <c r="K222" i="39" s="1"/>
  <c r="AC224" i="38"/>
  <c r="D225" i="39" s="1"/>
  <c r="E225" i="39" s="1"/>
  <c r="H225" i="39" s="1"/>
  <c r="J225" i="39" s="1"/>
  <c r="K225" i="39" s="1"/>
  <c r="AC225" i="38"/>
  <c r="D226" i="39" s="1"/>
  <c r="E226" i="39" s="1"/>
  <c r="H226" i="39" s="1"/>
  <c r="J226" i="39" s="1"/>
  <c r="K226" i="39" s="1"/>
  <c r="AC228" i="38"/>
  <c r="D229" i="39" s="1"/>
  <c r="E229" i="39" s="1"/>
  <c r="H229" i="39" s="1"/>
  <c r="J229" i="39" s="1"/>
  <c r="K229" i="39" s="1"/>
  <c r="AC229" i="38"/>
  <c r="D230" i="39" s="1"/>
  <c r="E230" i="39" s="1"/>
  <c r="H230" i="39" s="1"/>
  <c r="J230" i="39" s="1"/>
  <c r="K230" i="39" s="1"/>
  <c r="AC232" i="38"/>
  <c r="D233" i="39" s="1"/>
  <c r="E233" i="39" s="1"/>
  <c r="H233" i="39" s="1"/>
  <c r="J233" i="39" s="1"/>
  <c r="K233" i="39" s="1"/>
  <c r="AC233" i="38"/>
  <c r="D234" i="39" s="1"/>
  <c r="E234" i="39" s="1"/>
  <c r="H234" i="39" s="1"/>
  <c r="J234" i="39" s="1"/>
  <c r="K234" i="39" s="1"/>
  <c r="AC236" i="38"/>
  <c r="D237" i="39" s="1"/>
  <c r="E237" i="39" s="1"/>
  <c r="H237" i="39" s="1"/>
  <c r="J237" i="39" s="1"/>
  <c r="K237" i="39" s="1"/>
  <c r="AC237" i="38"/>
  <c r="D238" i="39" s="1"/>
  <c r="E238" i="39" s="1"/>
  <c r="H238" i="39" s="1"/>
  <c r="J238" i="39" s="1"/>
  <c r="K238" i="39" s="1"/>
  <c r="AC240" i="38"/>
  <c r="D241" i="39" s="1"/>
  <c r="E241" i="39" s="1"/>
  <c r="H241" i="39" s="1"/>
  <c r="J241" i="39" s="1"/>
  <c r="K241" i="39" s="1"/>
  <c r="AC241" i="38"/>
  <c r="D242" i="39" s="1"/>
  <c r="E242" i="39" s="1"/>
  <c r="H242" i="39" s="1"/>
  <c r="J242" i="39" s="1"/>
  <c r="K242" i="39" s="1"/>
  <c r="AC244" i="38"/>
  <c r="D245" i="39" s="1"/>
  <c r="E245" i="39" s="1"/>
  <c r="H245" i="39" s="1"/>
  <c r="J245" i="39" s="1"/>
  <c r="K245" i="39" s="1"/>
  <c r="L245" i="39" s="1"/>
  <c r="AC245" i="38"/>
  <c r="D246" i="39" s="1"/>
  <c r="E246" i="39" s="1"/>
  <c r="H246" i="39" s="1"/>
  <c r="J246" i="39" s="1"/>
  <c r="K246" i="39" s="1"/>
  <c r="L246" i="39" s="1"/>
  <c r="AC248" i="38"/>
  <c r="D249" i="39" s="1"/>
  <c r="E249" i="39" s="1"/>
  <c r="H249" i="39" s="1"/>
  <c r="J249" i="39" s="1"/>
  <c r="K249" i="39" s="1"/>
  <c r="L249" i="39" s="1"/>
  <c r="AC249" i="38"/>
  <c r="D250" i="39" s="1"/>
  <c r="E250" i="39" s="1"/>
  <c r="H250" i="39" s="1"/>
  <c r="J250" i="39" s="1"/>
  <c r="K250" i="39" s="1"/>
  <c r="L250" i="39" s="1"/>
  <c r="AC252" i="38"/>
  <c r="D253" i="39" s="1"/>
  <c r="E253" i="39" s="1"/>
  <c r="H253" i="39" s="1"/>
  <c r="J253" i="39" s="1"/>
  <c r="K253" i="39" s="1"/>
  <c r="L253" i="39" s="1"/>
  <c r="AC253" i="38"/>
  <c r="D254" i="39" s="1"/>
  <c r="E254" i="39" s="1"/>
  <c r="H254" i="39" s="1"/>
  <c r="J254" i="39" s="1"/>
  <c r="K254" i="39" s="1"/>
  <c r="L254" i="39" s="1"/>
  <c r="AC256" i="38"/>
  <c r="D257" i="39" s="1"/>
  <c r="E257" i="39" s="1"/>
  <c r="H257" i="39" s="1"/>
  <c r="J257" i="39" s="1"/>
  <c r="K257" i="39" s="1"/>
  <c r="L257" i="39" s="1"/>
  <c r="AC257" i="38"/>
  <c r="D258" i="39" s="1"/>
  <c r="E258" i="39" s="1"/>
  <c r="H258" i="39" s="1"/>
  <c r="J258" i="39" s="1"/>
  <c r="K258" i="39" s="1"/>
  <c r="L258" i="39" s="1"/>
  <c r="AC260" i="38"/>
  <c r="D261" i="39" s="1"/>
  <c r="E261" i="39" s="1"/>
  <c r="H261" i="39" s="1"/>
  <c r="J261" i="39" s="1"/>
  <c r="K261" i="39" s="1"/>
  <c r="L261" i="39" s="1"/>
  <c r="AC261" i="38"/>
  <c r="D262" i="39" s="1"/>
  <c r="E262" i="39" s="1"/>
  <c r="H262" i="39" s="1"/>
  <c r="J262" i="39" s="1"/>
  <c r="K262" i="39" s="1"/>
  <c r="L262" i="39" s="1"/>
  <c r="AC264" i="38"/>
  <c r="D265" i="39" s="1"/>
  <c r="E265" i="39" s="1"/>
  <c r="H265" i="39" s="1"/>
  <c r="J265" i="39" s="1"/>
  <c r="K265" i="39" s="1"/>
  <c r="L265" i="39" s="1"/>
  <c r="AC265" i="38"/>
  <c r="D266" i="39" s="1"/>
  <c r="E266" i="39" s="1"/>
  <c r="H266" i="39" s="1"/>
  <c r="J266" i="39" s="1"/>
  <c r="K266" i="39" s="1"/>
  <c r="L266" i="39" s="1"/>
  <c r="AC268" i="38"/>
  <c r="D269" i="39" s="1"/>
  <c r="E269" i="39" s="1"/>
  <c r="H269" i="39" s="1"/>
  <c r="J269" i="39" s="1"/>
  <c r="K269" i="39" s="1"/>
  <c r="L269" i="39" s="1"/>
  <c r="AC269" i="38"/>
  <c r="D270" i="39" s="1"/>
  <c r="E270" i="39" s="1"/>
  <c r="H270" i="39" s="1"/>
  <c r="J270" i="39" s="1"/>
  <c r="K270" i="39" s="1"/>
  <c r="L270" i="39" s="1"/>
  <c r="AC272" i="38"/>
  <c r="D273" i="39" s="1"/>
  <c r="E273" i="39" s="1"/>
  <c r="H273" i="39" s="1"/>
  <c r="J273" i="39" s="1"/>
  <c r="K273" i="39" s="1"/>
  <c r="L273" i="39" s="1"/>
  <c r="AC273" i="38"/>
  <c r="D274" i="39" s="1"/>
  <c r="E274" i="39" s="1"/>
  <c r="H274" i="39" s="1"/>
  <c r="J274" i="39" s="1"/>
  <c r="K274" i="39" s="1"/>
  <c r="L274" i="39" s="1"/>
  <c r="AC276" i="38"/>
  <c r="D277" i="39" s="1"/>
  <c r="E277" i="39" s="1"/>
  <c r="H277" i="39" s="1"/>
  <c r="J277" i="39" s="1"/>
  <c r="K277" i="39" s="1"/>
  <c r="L277" i="39" s="1"/>
  <c r="AC277" i="38"/>
  <c r="D278" i="39" s="1"/>
  <c r="E278" i="39" s="1"/>
  <c r="H278" i="39" s="1"/>
  <c r="J278" i="39" s="1"/>
  <c r="K278" i="39" s="1"/>
  <c r="L278" i="39" s="1"/>
  <c r="G279" i="39"/>
  <c r="AE258" i="49"/>
  <c r="D259" i="50" s="1"/>
  <c r="E259" i="50" s="1"/>
  <c r="H259" i="50" s="1"/>
  <c r="J259" i="50" s="1"/>
  <c r="K259" i="50" s="1"/>
  <c r="L259" i="50" s="1"/>
  <c r="AE262" i="49"/>
  <c r="D263" i="50" s="1"/>
  <c r="E263" i="50" s="1"/>
  <c r="H263" i="50" s="1"/>
  <c r="J263" i="50" s="1"/>
  <c r="K263" i="50" s="1"/>
  <c r="L263" i="50" s="1"/>
  <c r="AE266" i="49"/>
  <c r="D267" i="50" s="1"/>
  <c r="E267" i="50" s="1"/>
  <c r="H267" i="50" s="1"/>
  <c r="J267" i="50" s="1"/>
  <c r="K267" i="50" s="1"/>
  <c r="L267" i="50" s="1"/>
  <c r="AE270" i="49"/>
  <c r="D271" i="50" s="1"/>
  <c r="E271" i="50" s="1"/>
  <c r="H271" i="50" s="1"/>
  <c r="J271" i="50" s="1"/>
  <c r="K271" i="50" s="1"/>
  <c r="L271" i="50" s="1"/>
  <c r="AE274" i="49"/>
  <c r="D275" i="50" s="1"/>
  <c r="E275" i="50" s="1"/>
  <c r="H275" i="50" s="1"/>
  <c r="J275" i="50" s="1"/>
  <c r="K275" i="50" s="1"/>
  <c r="L275" i="50" s="1"/>
  <c r="H274" i="51"/>
  <c r="F278" i="38"/>
  <c r="N278" i="38"/>
  <c r="V278" i="38"/>
  <c r="D18" i="43" s="1"/>
  <c r="AC14" i="38"/>
  <c r="D15" i="39" s="1"/>
  <c r="E15" i="39" s="1"/>
  <c r="H15" i="39" s="1"/>
  <c r="J15" i="39" s="1"/>
  <c r="AC18" i="38"/>
  <c r="D19" i="39" s="1"/>
  <c r="E19" i="39" s="1"/>
  <c r="H19" i="39" s="1"/>
  <c r="I19" i="39" s="1"/>
  <c r="AC22" i="38"/>
  <c r="D23" i="39" s="1"/>
  <c r="E23" i="39" s="1"/>
  <c r="H23" i="39" s="1"/>
  <c r="J23" i="39" s="1"/>
  <c r="AC26" i="38"/>
  <c r="D27" i="39" s="1"/>
  <c r="E27" i="39" s="1"/>
  <c r="H27" i="39" s="1"/>
  <c r="I27" i="39" s="1"/>
  <c r="AC34" i="38"/>
  <c r="D35" i="39" s="1"/>
  <c r="E35" i="39" s="1"/>
  <c r="H35" i="39" s="1"/>
  <c r="I35" i="39" s="1"/>
  <c r="AC38" i="38"/>
  <c r="D39" i="39" s="1"/>
  <c r="E39" i="39" s="1"/>
  <c r="H39" i="39" s="1"/>
  <c r="I39" i="39" s="1"/>
  <c r="AC42" i="38"/>
  <c r="D43" i="39" s="1"/>
  <c r="E43" i="39" s="1"/>
  <c r="H43" i="39" s="1"/>
  <c r="AC46" i="38"/>
  <c r="D47" i="39" s="1"/>
  <c r="E47" i="39" s="1"/>
  <c r="H47" i="39" s="1"/>
  <c r="J47" i="39" s="1"/>
  <c r="AC50" i="38"/>
  <c r="D51" i="39" s="1"/>
  <c r="E51" i="39" s="1"/>
  <c r="H51" i="39" s="1"/>
  <c r="J51" i="39" s="1"/>
  <c r="AC53" i="38"/>
  <c r="D54" i="39" s="1"/>
  <c r="AC54" i="38"/>
  <c r="D55" i="39" s="1"/>
  <c r="AC57" i="38"/>
  <c r="D58" i="39" s="1"/>
  <c r="AC58" i="38"/>
  <c r="D59" i="39" s="1"/>
  <c r="AC61" i="38"/>
  <c r="D62" i="39" s="1"/>
  <c r="E62" i="39" s="1"/>
  <c r="H62" i="39" s="1"/>
  <c r="AC62" i="38"/>
  <c r="D63" i="39" s="1"/>
  <c r="E63" i="39" s="1"/>
  <c r="H63" i="39" s="1"/>
  <c r="I63" i="39" s="1"/>
  <c r="AC65" i="38"/>
  <c r="D66" i="39" s="1"/>
  <c r="E66" i="39" s="1"/>
  <c r="H66" i="39" s="1"/>
  <c r="I66" i="39" s="1"/>
  <c r="K66" i="39" s="1"/>
  <c r="L66" i="39" s="1"/>
  <c r="AC66" i="38"/>
  <c r="D67" i="39" s="1"/>
  <c r="E67" i="39" s="1"/>
  <c r="H67" i="39" s="1"/>
  <c r="J67" i="39" s="1"/>
  <c r="AC69" i="38"/>
  <c r="D70" i="39" s="1"/>
  <c r="AC70" i="38"/>
  <c r="D71" i="39" s="1"/>
  <c r="E71" i="39" s="1"/>
  <c r="H71" i="39" s="1"/>
  <c r="I71" i="39" s="1"/>
  <c r="AC73" i="38"/>
  <c r="D74" i="39" s="1"/>
  <c r="E74" i="39" s="1"/>
  <c r="H74" i="39" s="1"/>
  <c r="J74" i="39" s="1"/>
  <c r="AC74" i="38"/>
  <c r="D75" i="39" s="1"/>
  <c r="E75" i="39" s="1"/>
  <c r="H75" i="39" s="1"/>
  <c r="J75" i="39" s="1"/>
  <c r="AC77" i="38"/>
  <c r="D78" i="39" s="1"/>
  <c r="E78" i="39" s="1"/>
  <c r="H78" i="39" s="1"/>
  <c r="J78" i="39" s="1"/>
  <c r="AC78" i="38"/>
  <c r="D79" i="39" s="1"/>
  <c r="E79" i="39" s="1"/>
  <c r="H79" i="39" s="1"/>
  <c r="I79" i="39" s="1"/>
  <c r="AC81" i="38"/>
  <c r="D82" i="39" s="1"/>
  <c r="E82" i="39" s="1"/>
  <c r="H82" i="39" s="1"/>
  <c r="J82" i="39" s="1"/>
  <c r="K82" i="39" s="1"/>
  <c r="L82" i="39" s="1"/>
  <c r="AC82" i="38"/>
  <c r="D83" i="39" s="1"/>
  <c r="E83" i="39" s="1"/>
  <c r="H83" i="39" s="1"/>
  <c r="L83" i="39" s="1"/>
  <c r="AC85" i="38"/>
  <c r="D86" i="39" s="1"/>
  <c r="E86" i="39" s="1"/>
  <c r="H86" i="39" s="1"/>
  <c r="J86" i="39" s="1"/>
  <c r="K86" i="39" s="1"/>
  <c r="L86" i="39" s="1"/>
  <c r="AC86" i="38"/>
  <c r="D87" i="39" s="1"/>
  <c r="E87" i="39" s="1"/>
  <c r="H87" i="39" s="1"/>
  <c r="J87" i="39" s="1"/>
  <c r="K87" i="39" s="1"/>
  <c r="L87" i="39" s="1"/>
  <c r="AC89" i="38"/>
  <c r="D90" i="39" s="1"/>
  <c r="E90" i="39" s="1"/>
  <c r="H90" i="39" s="1"/>
  <c r="J90" i="39" s="1"/>
  <c r="K90" i="39" s="1"/>
  <c r="L90" i="39" s="1"/>
  <c r="AC90" i="38"/>
  <c r="D91" i="39" s="1"/>
  <c r="E91" i="39" s="1"/>
  <c r="H91" i="39" s="1"/>
  <c r="J91" i="39" s="1"/>
  <c r="K91" i="39" s="1"/>
  <c r="L91" i="39" s="1"/>
  <c r="AC93" i="38"/>
  <c r="D94" i="39" s="1"/>
  <c r="E94" i="39" s="1"/>
  <c r="H94" i="39" s="1"/>
  <c r="J94" i="39" s="1"/>
  <c r="K94" i="39" s="1"/>
  <c r="L94" i="39" s="1"/>
  <c r="AC94" i="38"/>
  <c r="D95" i="39" s="1"/>
  <c r="E95" i="39" s="1"/>
  <c r="H95" i="39" s="1"/>
  <c r="J95" i="39" s="1"/>
  <c r="K95" i="39" s="1"/>
  <c r="L95" i="39" s="1"/>
  <c r="AC97" i="38"/>
  <c r="D98" i="39" s="1"/>
  <c r="E98" i="39" s="1"/>
  <c r="H98" i="39" s="1"/>
  <c r="L98" i="39" s="1"/>
  <c r="AC98" i="38"/>
  <c r="D99" i="39" s="1"/>
  <c r="E99" i="39" s="1"/>
  <c r="H99" i="39" s="1"/>
  <c r="J99" i="39" s="1"/>
  <c r="K99" i="39" s="1"/>
  <c r="L99" i="39" s="1"/>
  <c r="AC101" i="38"/>
  <c r="D102" i="39" s="1"/>
  <c r="E102" i="39" s="1"/>
  <c r="H102" i="39" s="1"/>
  <c r="J102" i="39" s="1"/>
  <c r="K102" i="39" s="1"/>
  <c r="L102" i="39" s="1"/>
  <c r="AC102" i="38"/>
  <c r="D103" i="39" s="1"/>
  <c r="E103" i="39" s="1"/>
  <c r="H103" i="39" s="1"/>
  <c r="J103" i="39" s="1"/>
  <c r="K103" i="39" s="1"/>
  <c r="L103" i="39" s="1"/>
  <c r="AC105" i="38"/>
  <c r="D106" i="39" s="1"/>
  <c r="E106" i="39" s="1"/>
  <c r="H106" i="39" s="1"/>
  <c r="J106" i="39" s="1"/>
  <c r="K106" i="39" s="1"/>
  <c r="L106" i="39" s="1"/>
  <c r="AC106" i="38"/>
  <c r="D107" i="39" s="1"/>
  <c r="E107" i="39" s="1"/>
  <c r="H107" i="39" s="1"/>
  <c r="J107" i="39" s="1"/>
  <c r="K107" i="39" s="1"/>
  <c r="L107" i="39" s="1"/>
  <c r="AC109" i="38"/>
  <c r="D110" i="39" s="1"/>
  <c r="E110" i="39" s="1"/>
  <c r="H110" i="39" s="1"/>
  <c r="L110" i="39" s="1"/>
  <c r="AC110" i="38"/>
  <c r="D111" i="39" s="1"/>
  <c r="E111" i="39" s="1"/>
  <c r="H111" i="39" s="1"/>
  <c r="J111" i="39" s="1"/>
  <c r="K111" i="39" s="1"/>
  <c r="L111" i="39" s="1"/>
  <c r="AC113" i="38"/>
  <c r="D114" i="39" s="1"/>
  <c r="E114" i="39" s="1"/>
  <c r="H114" i="39" s="1"/>
  <c r="J114" i="39" s="1"/>
  <c r="K114" i="39" s="1"/>
  <c r="L114" i="39" s="1"/>
  <c r="AC114" i="38"/>
  <c r="D115" i="39" s="1"/>
  <c r="E115" i="39" s="1"/>
  <c r="H115" i="39" s="1"/>
  <c r="J115" i="39" s="1"/>
  <c r="K115" i="39" s="1"/>
  <c r="L115" i="39" s="1"/>
  <c r="AC117" i="38"/>
  <c r="D118" i="39" s="1"/>
  <c r="E118" i="39" s="1"/>
  <c r="H118" i="39" s="1"/>
  <c r="J118" i="39" s="1"/>
  <c r="AC118" i="38"/>
  <c r="D119" i="39" s="1"/>
  <c r="E119" i="39" s="1"/>
  <c r="H119" i="39" s="1"/>
  <c r="J119" i="39" s="1"/>
  <c r="AC121" i="38"/>
  <c r="D122" i="39" s="1"/>
  <c r="E122" i="39" s="1"/>
  <c r="H122" i="39" s="1"/>
  <c r="L122" i="39" s="1"/>
  <c r="AC122" i="38"/>
  <c r="D123" i="39" s="1"/>
  <c r="E123" i="39" s="1"/>
  <c r="H123" i="39" s="1"/>
  <c r="J123" i="39" s="1"/>
  <c r="AC125" i="38"/>
  <c r="D126" i="39" s="1"/>
  <c r="E126" i="39" s="1"/>
  <c r="H126" i="39" s="1"/>
  <c r="AC126" i="38"/>
  <c r="D127" i="39" s="1"/>
  <c r="E127" i="39" s="1"/>
  <c r="H127" i="39" s="1"/>
  <c r="L127" i="39" s="1"/>
  <c r="AC129" i="38"/>
  <c r="D130" i="39" s="1"/>
  <c r="E130" i="39" s="1"/>
  <c r="H130" i="39" s="1"/>
  <c r="L130" i="39" s="1"/>
  <c r="AC130" i="38"/>
  <c r="D131" i="39" s="1"/>
  <c r="E131" i="39" s="1"/>
  <c r="H131" i="39" s="1"/>
  <c r="J131" i="39" s="1"/>
  <c r="AC133" i="38"/>
  <c r="D134" i="39" s="1"/>
  <c r="E134" i="39" s="1"/>
  <c r="H134" i="39" s="1"/>
  <c r="L134" i="39" s="1"/>
  <c r="AC134" i="38"/>
  <c r="D135" i="39" s="1"/>
  <c r="E135" i="39" s="1"/>
  <c r="H135" i="39" s="1"/>
  <c r="J135" i="39" s="1"/>
  <c r="AC137" i="38"/>
  <c r="D138" i="39" s="1"/>
  <c r="E138" i="39" s="1"/>
  <c r="H138" i="39" s="1"/>
  <c r="J138" i="39" s="1"/>
  <c r="AC138" i="38"/>
  <c r="D139" i="39" s="1"/>
  <c r="E139" i="39" s="1"/>
  <c r="H139" i="39" s="1"/>
  <c r="J139" i="39" s="1"/>
  <c r="AC141" i="38"/>
  <c r="D142" i="39" s="1"/>
  <c r="E142" i="39" s="1"/>
  <c r="H142" i="39" s="1"/>
  <c r="L142" i="39" s="1"/>
  <c r="AC142" i="38"/>
  <c r="D143" i="39" s="1"/>
  <c r="E143" i="39" s="1"/>
  <c r="H143" i="39" s="1"/>
  <c r="AC145" i="38"/>
  <c r="D146" i="39" s="1"/>
  <c r="E146" i="39" s="1"/>
  <c r="H146" i="39" s="1"/>
  <c r="L146" i="39" s="1"/>
  <c r="AC146" i="38"/>
  <c r="D147" i="39" s="1"/>
  <c r="E147" i="39" s="1"/>
  <c r="H147" i="39" s="1"/>
  <c r="J147" i="39" s="1"/>
  <c r="AC149" i="38"/>
  <c r="D150" i="39" s="1"/>
  <c r="E150" i="39" s="1"/>
  <c r="H150" i="39" s="1"/>
  <c r="J150" i="39" s="1"/>
  <c r="AC150" i="38"/>
  <c r="D151" i="39" s="1"/>
  <c r="E151" i="39" s="1"/>
  <c r="H151" i="39" s="1"/>
  <c r="J151" i="39" s="1"/>
  <c r="AC153" i="38"/>
  <c r="D154" i="39" s="1"/>
  <c r="E154" i="39" s="1"/>
  <c r="H154" i="39" s="1"/>
  <c r="L154" i="39" s="1"/>
  <c r="AC154" i="38"/>
  <c r="D155" i="39" s="1"/>
  <c r="E155" i="39" s="1"/>
  <c r="H155" i="39" s="1"/>
  <c r="J155" i="39" s="1"/>
  <c r="AC157" i="38"/>
  <c r="D158" i="39" s="1"/>
  <c r="E158" i="39" s="1"/>
  <c r="H158" i="39" s="1"/>
  <c r="AC158" i="38"/>
  <c r="D159" i="39" s="1"/>
  <c r="E159" i="39" s="1"/>
  <c r="H159" i="39" s="1"/>
  <c r="L159" i="39" s="1"/>
  <c r="AC161" i="38"/>
  <c r="D162" i="39" s="1"/>
  <c r="E162" i="39" s="1"/>
  <c r="H162" i="39" s="1"/>
  <c r="L162" i="39" s="1"/>
  <c r="AC162" i="38"/>
  <c r="D163" i="39" s="1"/>
  <c r="E163" i="39" s="1"/>
  <c r="H163" i="39" s="1"/>
  <c r="L163" i="39" s="1"/>
  <c r="AC165" i="38"/>
  <c r="D166" i="39" s="1"/>
  <c r="E166" i="39" s="1"/>
  <c r="H166" i="39" s="1"/>
  <c r="AC166" i="38"/>
  <c r="D167" i="39" s="1"/>
  <c r="E167" i="39" s="1"/>
  <c r="H167" i="39" s="1"/>
  <c r="J167" i="39" s="1"/>
  <c r="AC169" i="38"/>
  <c r="D170" i="39" s="1"/>
  <c r="E170" i="39" s="1"/>
  <c r="H170" i="39" s="1"/>
  <c r="L170" i="39" s="1"/>
  <c r="AC170" i="38"/>
  <c r="D171" i="39" s="1"/>
  <c r="E171" i="39" s="1"/>
  <c r="H171" i="39" s="1"/>
  <c r="L171" i="39" s="1"/>
  <c r="AC173" i="38"/>
  <c r="D174" i="39" s="1"/>
  <c r="E174" i="39" s="1"/>
  <c r="H174" i="39" s="1"/>
  <c r="L174" i="39" s="1"/>
  <c r="AC177" i="38"/>
  <c r="D178" i="39" s="1"/>
  <c r="E178" i="39" s="1"/>
  <c r="H178" i="39" s="1"/>
  <c r="J178" i="39" s="1"/>
  <c r="AC9" i="38"/>
  <c r="D10" i="39" s="1"/>
  <c r="H278" i="38"/>
  <c r="P278" i="38"/>
  <c r="X278" i="38"/>
  <c r="L18" i="43" s="1"/>
  <c r="AC13" i="38"/>
  <c r="D14" i="39" s="1"/>
  <c r="E14" i="39" s="1"/>
  <c r="H14" i="39" s="1"/>
  <c r="J14" i="39" s="1"/>
  <c r="AC17" i="38"/>
  <c r="D18" i="39" s="1"/>
  <c r="E18" i="39" s="1"/>
  <c r="H18" i="39" s="1"/>
  <c r="I18" i="39" s="1"/>
  <c r="AC21" i="38"/>
  <c r="D22" i="39" s="1"/>
  <c r="E22" i="39" s="1"/>
  <c r="H22" i="39" s="1"/>
  <c r="J22" i="39" s="1"/>
  <c r="AC25" i="38"/>
  <c r="D26" i="39" s="1"/>
  <c r="E26" i="39" s="1"/>
  <c r="H26" i="39" s="1"/>
  <c r="I26" i="39" s="1"/>
  <c r="AC28" i="38"/>
  <c r="D29" i="39" s="1"/>
  <c r="AC29" i="38"/>
  <c r="D30" i="39" s="1"/>
  <c r="AC33" i="38"/>
  <c r="D34" i="39" s="1"/>
  <c r="E34" i="39" s="1"/>
  <c r="H34" i="39" s="1"/>
  <c r="J34" i="39" s="1"/>
  <c r="AC37" i="38"/>
  <c r="D38" i="39" s="1"/>
  <c r="E38" i="39" s="1"/>
  <c r="H38" i="39" s="1"/>
  <c r="AC41" i="38"/>
  <c r="D42" i="39" s="1"/>
  <c r="E42" i="39" s="1"/>
  <c r="H42" i="39" s="1"/>
  <c r="J42" i="39" s="1"/>
  <c r="AC45" i="38"/>
  <c r="D46" i="39" s="1"/>
  <c r="E46" i="39" s="1"/>
  <c r="H46" i="39" s="1"/>
  <c r="J46" i="39" s="1"/>
  <c r="AC49" i="38"/>
  <c r="D50" i="39" s="1"/>
  <c r="E50" i="39" s="1"/>
  <c r="H50" i="39" s="1"/>
  <c r="J50" i="39" s="1"/>
  <c r="AC174" i="38"/>
  <c r="D175" i="39" s="1"/>
  <c r="E175" i="39" s="1"/>
  <c r="H175" i="39" s="1"/>
  <c r="J175" i="39" s="1"/>
  <c r="AC178" i="38"/>
  <c r="D179" i="39" s="1"/>
  <c r="E179" i="39" s="1"/>
  <c r="H179" i="39" s="1"/>
  <c r="L179" i="39" s="1"/>
  <c r="AC182" i="38"/>
  <c r="D183" i="39" s="1"/>
  <c r="E183" i="39" s="1"/>
  <c r="H183" i="39" s="1"/>
  <c r="J183" i="39" s="1"/>
  <c r="K183" i="39" s="1"/>
  <c r="AC183" i="38"/>
  <c r="D184" i="39" s="1"/>
  <c r="E184" i="39" s="1"/>
  <c r="H184" i="39" s="1"/>
  <c r="J184" i="39" s="1"/>
  <c r="K184" i="39" s="1"/>
  <c r="AC186" i="38"/>
  <c r="D187" i="39" s="1"/>
  <c r="E187" i="39" s="1"/>
  <c r="H187" i="39" s="1"/>
  <c r="J187" i="39" s="1"/>
  <c r="K187" i="39" s="1"/>
  <c r="AC187" i="38"/>
  <c r="D188" i="39" s="1"/>
  <c r="E188" i="39" s="1"/>
  <c r="H188" i="39" s="1"/>
  <c r="J188" i="39" s="1"/>
  <c r="K188" i="39" s="1"/>
  <c r="AC190" i="38"/>
  <c r="D191" i="39" s="1"/>
  <c r="E191" i="39" s="1"/>
  <c r="H191" i="39" s="1"/>
  <c r="J191" i="39" s="1"/>
  <c r="K191" i="39" s="1"/>
  <c r="AC191" i="38"/>
  <c r="D192" i="39" s="1"/>
  <c r="E192" i="39" s="1"/>
  <c r="H192" i="39" s="1"/>
  <c r="J192" i="39" s="1"/>
  <c r="K192" i="39" s="1"/>
  <c r="AC194" i="38"/>
  <c r="D195" i="39" s="1"/>
  <c r="E195" i="39" s="1"/>
  <c r="H195" i="39" s="1"/>
  <c r="J195" i="39" s="1"/>
  <c r="K195" i="39" s="1"/>
  <c r="AC195" i="38"/>
  <c r="D196" i="39" s="1"/>
  <c r="E196" i="39" s="1"/>
  <c r="H196" i="39" s="1"/>
  <c r="J196" i="39" s="1"/>
  <c r="K196" i="39" s="1"/>
  <c r="AC198" i="38"/>
  <c r="D199" i="39" s="1"/>
  <c r="E199" i="39" s="1"/>
  <c r="H199" i="39" s="1"/>
  <c r="J199" i="39" s="1"/>
  <c r="K199" i="39" s="1"/>
  <c r="AC199" i="38"/>
  <c r="D200" i="39" s="1"/>
  <c r="E200" i="39" s="1"/>
  <c r="H200" i="39" s="1"/>
  <c r="J200" i="39" s="1"/>
  <c r="K200" i="39" s="1"/>
  <c r="AC202" i="38"/>
  <c r="D203" i="39" s="1"/>
  <c r="E203" i="39" s="1"/>
  <c r="H203" i="39" s="1"/>
  <c r="J203" i="39" s="1"/>
  <c r="K203" i="39" s="1"/>
  <c r="AC203" i="38"/>
  <c r="D204" i="39" s="1"/>
  <c r="E204" i="39" s="1"/>
  <c r="H204" i="39" s="1"/>
  <c r="J204" i="39" s="1"/>
  <c r="K204" i="39" s="1"/>
  <c r="AC206" i="38"/>
  <c r="D207" i="39" s="1"/>
  <c r="E207" i="39" s="1"/>
  <c r="H207" i="39" s="1"/>
  <c r="J207" i="39" s="1"/>
  <c r="K207" i="39" s="1"/>
  <c r="AC207" i="38"/>
  <c r="D208" i="39" s="1"/>
  <c r="E208" i="39" s="1"/>
  <c r="H208" i="39" s="1"/>
  <c r="J208" i="39" s="1"/>
  <c r="K208" i="39" s="1"/>
  <c r="AC210" i="38"/>
  <c r="D211" i="39" s="1"/>
  <c r="E211" i="39" s="1"/>
  <c r="H211" i="39" s="1"/>
  <c r="J211" i="39" s="1"/>
  <c r="K211" i="39" s="1"/>
  <c r="AC211" i="38"/>
  <c r="D212" i="39" s="1"/>
  <c r="E212" i="39" s="1"/>
  <c r="H212" i="39" s="1"/>
  <c r="J212" i="39" s="1"/>
  <c r="K212" i="39" s="1"/>
  <c r="AC214" i="38"/>
  <c r="D215" i="39" s="1"/>
  <c r="E215" i="39" s="1"/>
  <c r="H215" i="39" s="1"/>
  <c r="J215" i="39" s="1"/>
  <c r="K215" i="39" s="1"/>
  <c r="AC215" i="38"/>
  <c r="D216" i="39" s="1"/>
  <c r="E216" i="39" s="1"/>
  <c r="H216" i="39" s="1"/>
  <c r="J216" i="39" s="1"/>
  <c r="K216" i="39" s="1"/>
  <c r="AC218" i="38"/>
  <c r="D219" i="39" s="1"/>
  <c r="E219" i="39" s="1"/>
  <c r="H219" i="39" s="1"/>
  <c r="J219" i="39" s="1"/>
  <c r="K219" i="39" s="1"/>
  <c r="AC219" i="38"/>
  <c r="D220" i="39" s="1"/>
  <c r="E220" i="39" s="1"/>
  <c r="H220" i="39" s="1"/>
  <c r="J220" i="39" s="1"/>
  <c r="K220" i="39" s="1"/>
  <c r="AC222" i="38"/>
  <c r="D223" i="39" s="1"/>
  <c r="E223" i="39" s="1"/>
  <c r="H223" i="39" s="1"/>
  <c r="J223" i="39" s="1"/>
  <c r="K223" i="39" s="1"/>
  <c r="AC223" i="38"/>
  <c r="D224" i="39" s="1"/>
  <c r="E224" i="39" s="1"/>
  <c r="H224" i="39" s="1"/>
  <c r="J224" i="39" s="1"/>
  <c r="K224" i="39" s="1"/>
  <c r="AC226" i="38"/>
  <c r="D227" i="39" s="1"/>
  <c r="E227" i="39" s="1"/>
  <c r="H227" i="39" s="1"/>
  <c r="J227" i="39" s="1"/>
  <c r="K227" i="39" s="1"/>
  <c r="AC227" i="38"/>
  <c r="D228" i="39" s="1"/>
  <c r="E228" i="39" s="1"/>
  <c r="H228" i="39" s="1"/>
  <c r="J228" i="39" s="1"/>
  <c r="K228" i="39" s="1"/>
  <c r="AC230" i="38"/>
  <c r="D231" i="39" s="1"/>
  <c r="E231" i="39" s="1"/>
  <c r="H231" i="39" s="1"/>
  <c r="J231" i="39" s="1"/>
  <c r="K231" i="39" s="1"/>
  <c r="AC231" i="38"/>
  <c r="D232" i="39" s="1"/>
  <c r="E232" i="39" s="1"/>
  <c r="H232" i="39" s="1"/>
  <c r="J232" i="39" s="1"/>
  <c r="K232" i="39" s="1"/>
  <c r="AC234" i="38"/>
  <c r="D235" i="39" s="1"/>
  <c r="E235" i="39" s="1"/>
  <c r="H235" i="39" s="1"/>
  <c r="J235" i="39" s="1"/>
  <c r="K235" i="39" s="1"/>
  <c r="AC235" i="38"/>
  <c r="D236" i="39" s="1"/>
  <c r="E236" i="39" s="1"/>
  <c r="H236" i="39" s="1"/>
  <c r="J236" i="39" s="1"/>
  <c r="K236" i="39" s="1"/>
  <c r="AC238" i="38"/>
  <c r="D239" i="39" s="1"/>
  <c r="E239" i="39" s="1"/>
  <c r="H239" i="39" s="1"/>
  <c r="J239" i="39" s="1"/>
  <c r="K239" i="39" s="1"/>
  <c r="AC239" i="38"/>
  <c r="D240" i="39" s="1"/>
  <c r="E240" i="39" s="1"/>
  <c r="H240" i="39" s="1"/>
  <c r="J240" i="39" s="1"/>
  <c r="K240" i="39" s="1"/>
  <c r="AC242" i="38"/>
  <c r="D243" i="39" s="1"/>
  <c r="E243" i="39" s="1"/>
  <c r="H243" i="39" s="1"/>
  <c r="J243" i="39" s="1"/>
  <c r="K243" i="39" s="1"/>
  <c r="AC243" i="38"/>
  <c r="D244" i="39" s="1"/>
  <c r="E244" i="39" s="1"/>
  <c r="H244" i="39" s="1"/>
  <c r="AC246" i="38"/>
  <c r="D247" i="39" s="1"/>
  <c r="E247" i="39" s="1"/>
  <c r="H247" i="39" s="1"/>
  <c r="J247" i="39" s="1"/>
  <c r="K247" i="39" s="1"/>
  <c r="L247" i="39" s="1"/>
  <c r="AC247" i="38"/>
  <c r="D248" i="39" s="1"/>
  <c r="E248" i="39" s="1"/>
  <c r="H248" i="39" s="1"/>
  <c r="J248" i="39" s="1"/>
  <c r="K248" i="39" s="1"/>
  <c r="L248" i="39" s="1"/>
  <c r="AC250" i="38"/>
  <c r="D251" i="39" s="1"/>
  <c r="E251" i="39" s="1"/>
  <c r="H251" i="39" s="1"/>
  <c r="J251" i="39" s="1"/>
  <c r="K251" i="39" s="1"/>
  <c r="L251" i="39" s="1"/>
  <c r="AC251" i="38"/>
  <c r="D252" i="39" s="1"/>
  <c r="E252" i="39" s="1"/>
  <c r="H252" i="39" s="1"/>
  <c r="J252" i="39" s="1"/>
  <c r="K252" i="39" s="1"/>
  <c r="L252" i="39" s="1"/>
  <c r="AC254" i="38"/>
  <c r="D255" i="39" s="1"/>
  <c r="E255" i="39" s="1"/>
  <c r="H255" i="39" s="1"/>
  <c r="J255" i="39" s="1"/>
  <c r="K255" i="39" s="1"/>
  <c r="L255" i="39" s="1"/>
  <c r="AC255" i="38"/>
  <c r="D256" i="39" s="1"/>
  <c r="E256" i="39" s="1"/>
  <c r="H256" i="39" s="1"/>
  <c r="J256" i="39" s="1"/>
  <c r="K256" i="39" s="1"/>
  <c r="L256" i="39" s="1"/>
  <c r="AC258" i="38"/>
  <c r="D259" i="39" s="1"/>
  <c r="E259" i="39" s="1"/>
  <c r="H259" i="39" s="1"/>
  <c r="J259" i="39" s="1"/>
  <c r="K259" i="39" s="1"/>
  <c r="L259" i="39" s="1"/>
  <c r="AC259" i="38"/>
  <c r="D260" i="39" s="1"/>
  <c r="E260" i="39" s="1"/>
  <c r="H260" i="39" s="1"/>
  <c r="J260" i="39" s="1"/>
  <c r="K260" i="39" s="1"/>
  <c r="L260" i="39" s="1"/>
  <c r="AC262" i="38"/>
  <c r="D263" i="39" s="1"/>
  <c r="E263" i="39" s="1"/>
  <c r="H263" i="39" s="1"/>
  <c r="J263" i="39" s="1"/>
  <c r="K263" i="39" s="1"/>
  <c r="L263" i="39" s="1"/>
  <c r="AC263" i="38"/>
  <c r="D264" i="39" s="1"/>
  <c r="E264" i="39" s="1"/>
  <c r="H264" i="39" s="1"/>
  <c r="J264" i="39" s="1"/>
  <c r="K264" i="39" s="1"/>
  <c r="L264" i="39" s="1"/>
  <c r="AC266" i="38"/>
  <c r="D267" i="39" s="1"/>
  <c r="E267" i="39" s="1"/>
  <c r="H267" i="39" s="1"/>
  <c r="J267" i="39" s="1"/>
  <c r="K267" i="39" s="1"/>
  <c r="L267" i="39" s="1"/>
  <c r="AC267" i="38"/>
  <c r="D268" i="39" s="1"/>
  <c r="E268" i="39" s="1"/>
  <c r="H268" i="39" s="1"/>
  <c r="J268" i="39" s="1"/>
  <c r="K268" i="39" s="1"/>
  <c r="L268" i="39" s="1"/>
  <c r="AC270" i="38"/>
  <c r="D271" i="39" s="1"/>
  <c r="E271" i="39" s="1"/>
  <c r="H271" i="39" s="1"/>
  <c r="J271" i="39" s="1"/>
  <c r="K271" i="39" s="1"/>
  <c r="L271" i="39" s="1"/>
  <c r="AC271" i="38"/>
  <c r="D272" i="39" s="1"/>
  <c r="E272" i="39" s="1"/>
  <c r="H272" i="39" s="1"/>
  <c r="J272" i="39" s="1"/>
  <c r="K272" i="39" s="1"/>
  <c r="L272" i="39" s="1"/>
  <c r="AC274" i="38"/>
  <c r="D275" i="39" s="1"/>
  <c r="E275" i="39" s="1"/>
  <c r="H275" i="39" s="1"/>
  <c r="J275" i="39" s="1"/>
  <c r="K275" i="39" s="1"/>
  <c r="L275" i="39" s="1"/>
  <c r="AC275" i="38"/>
  <c r="D276" i="39" s="1"/>
  <c r="E276" i="39" s="1"/>
  <c r="H276" i="39" s="1"/>
  <c r="J276" i="39" s="1"/>
  <c r="K276" i="39" s="1"/>
  <c r="L276" i="39" s="1"/>
  <c r="H275" i="40"/>
  <c r="U10" i="53"/>
  <c r="D11" i="54" s="1"/>
  <c r="E11" i="54" s="1"/>
  <c r="H11" i="54" s="1"/>
  <c r="J11" i="54" s="1"/>
  <c r="K11" i="54" s="1"/>
  <c r="L11" i="54" s="1"/>
  <c r="M11" i="54" s="1"/>
  <c r="U11" i="53"/>
  <c r="D12" i="54" s="1"/>
  <c r="E12" i="54" s="1"/>
  <c r="H12" i="54" s="1"/>
  <c r="L12" i="54" s="1"/>
  <c r="M12" i="54" s="1"/>
  <c r="U14" i="53"/>
  <c r="D15" i="54" s="1"/>
  <c r="E15" i="54" s="1"/>
  <c r="H15" i="54" s="1"/>
  <c r="U15" i="53"/>
  <c r="D16" i="54" s="1"/>
  <c r="E16" i="54" s="1"/>
  <c r="H16" i="54" s="1"/>
  <c r="L16" i="54" s="1"/>
  <c r="M16" i="54" s="1"/>
  <c r="U18" i="53"/>
  <c r="D19" i="54" s="1"/>
  <c r="E19" i="54" s="1"/>
  <c r="H19" i="54" s="1"/>
  <c r="J19" i="54" s="1"/>
  <c r="K19" i="54" s="1"/>
  <c r="L19" i="54" s="1"/>
  <c r="M19" i="54" s="1"/>
  <c r="U19" i="53"/>
  <c r="D20" i="54" s="1"/>
  <c r="E20" i="54" s="1"/>
  <c r="H20" i="54" s="1"/>
  <c r="J20" i="54" s="1"/>
  <c r="K20" i="54" s="1"/>
  <c r="L20" i="54" s="1"/>
  <c r="M20" i="54" s="1"/>
  <c r="U22" i="53"/>
  <c r="D23" i="54" s="1"/>
  <c r="E23" i="54" s="1"/>
  <c r="H23" i="54" s="1"/>
  <c r="J23" i="54" s="1"/>
  <c r="K23" i="54" s="1"/>
  <c r="L23" i="54" s="1"/>
  <c r="M23" i="54" s="1"/>
  <c r="U23" i="53"/>
  <c r="D24" i="54" s="1"/>
  <c r="E24" i="54" s="1"/>
  <c r="H24" i="54" s="1"/>
  <c r="J24" i="54" s="1"/>
  <c r="K24" i="54" s="1"/>
  <c r="L24" i="54" s="1"/>
  <c r="M24" i="54" s="1"/>
  <c r="U26" i="53"/>
  <c r="D27" i="54" s="1"/>
  <c r="E27" i="54" s="1"/>
  <c r="H27" i="54" s="1"/>
  <c r="J27" i="54" s="1"/>
  <c r="K27" i="54" s="1"/>
  <c r="L27" i="54" s="1"/>
  <c r="U27" i="53"/>
  <c r="D28" i="54" s="1"/>
  <c r="E28" i="54" s="1"/>
  <c r="H28" i="54" s="1"/>
  <c r="J28" i="54" s="1"/>
  <c r="K28" i="54" s="1"/>
  <c r="L28" i="54" s="1"/>
  <c r="U30" i="53"/>
  <c r="D31" i="54" s="1"/>
  <c r="E31" i="54" s="1"/>
  <c r="H31" i="54" s="1"/>
  <c r="J31" i="54" s="1"/>
  <c r="K31" i="54" s="1"/>
  <c r="L31" i="54" s="1"/>
  <c r="U31" i="53"/>
  <c r="D32" i="54" s="1"/>
  <c r="E32" i="54" s="1"/>
  <c r="H32" i="54" s="1"/>
  <c r="J32" i="54" s="1"/>
  <c r="K32" i="54" s="1"/>
  <c r="L32" i="54" s="1"/>
  <c r="U34" i="53"/>
  <c r="D35" i="54" s="1"/>
  <c r="E35" i="54" s="1"/>
  <c r="H35" i="54" s="1"/>
  <c r="J35" i="54" s="1"/>
  <c r="K35" i="54" s="1"/>
  <c r="L35" i="54" s="1"/>
  <c r="U35" i="53"/>
  <c r="D36" i="54" s="1"/>
  <c r="E36" i="54" s="1"/>
  <c r="H36" i="54" s="1"/>
  <c r="J36" i="54" s="1"/>
  <c r="K36" i="54" s="1"/>
  <c r="L36" i="54" s="1"/>
  <c r="U38" i="53"/>
  <c r="D39" i="54" s="1"/>
  <c r="E39" i="54" s="1"/>
  <c r="H39" i="54" s="1"/>
  <c r="J39" i="54" s="1"/>
  <c r="U39" i="53"/>
  <c r="D40" i="54" s="1"/>
  <c r="E40" i="54" s="1"/>
  <c r="H40" i="54" s="1"/>
  <c r="I40" i="54" s="1"/>
  <c r="U42" i="53"/>
  <c r="D43" i="54" s="1"/>
  <c r="E43" i="54" s="1"/>
  <c r="H43" i="54" s="1"/>
  <c r="J43" i="54" s="1"/>
  <c r="K43" i="54" s="1"/>
  <c r="L43" i="54" s="1"/>
  <c r="U43" i="53"/>
  <c r="D44" i="54" s="1"/>
  <c r="E44" i="54" s="1"/>
  <c r="H44" i="54" s="1"/>
  <c r="J44" i="54" s="1"/>
  <c r="K44" i="54" s="1"/>
  <c r="L44" i="54" s="1"/>
  <c r="U46" i="53"/>
  <c r="D47" i="54" s="1"/>
  <c r="E47" i="54" s="1"/>
  <c r="H47" i="54" s="1"/>
  <c r="J47" i="54" s="1"/>
  <c r="K47" i="54" s="1"/>
  <c r="L47" i="54" s="1"/>
  <c r="U47" i="53"/>
  <c r="D48" i="54" s="1"/>
  <c r="E48" i="54" s="1"/>
  <c r="H48" i="54" s="1"/>
  <c r="J48" i="54" s="1"/>
  <c r="K48" i="54" s="1"/>
  <c r="L48" i="54" s="1"/>
  <c r="U50" i="53"/>
  <c r="D51" i="54" s="1"/>
  <c r="E51" i="54" s="1"/>
  <c r="H51" i="54" s="1"/>
  <c r="I51" i="54" s="1"/>
  <c r="K51" i="54" s="1"/>
  <c r="L51" i="54" s="1"/>
  <c r="U51" i="53"/>
  <c r="D52" i="54" s="1"/>
  <c r="E52" i="54" s="1"/>
  <c r="H52" i="54" s="1"/>
  <c r="I52" i="54" s="1"/>
  <c r="U54" i="53"/>
  <c r="D55" i="54" s="1"/>
  <c r="E55" i="54" s="1"/>
  <c r="H55" i="54" s="1"/>
  <c r="J55" i="54" s="1"/>
  <c r="U55" i="53"/>
  <c r="D56" i="54" s="1"/>
  <c r="E56" i="54" s="1"/>
  <c r="H56" i="54" s="1"/>
  <c r="I56" i="54" s="1"/>
  <c r="U58" i="53"/>
  <c r="D59" i="54" s="1"/>
  <c r="E59" i="54" s="1"/>
  <c r="H59" i="54" s="1"/>
  <c r="L59" i="54" s="1"/>
  <c r="U59" i="53"/>
  <c r="D60" i="54" s="1"/>
  <c r="E60" i="54" s="1"/>
  <c r="H60" i="54" s="1"/>
  <c r="J60" i="54" s="1"/>
  <c r="K60" i="54" s="1"/>
  <c r="L60" i="54" s="1"/>
  <c r="U62" i="53"/>
  <c r="D63" i="54" s="1"/>
  <c r="E63" i="54" s="1"/>
  <c r="H63" i="54" s="1"/>
  <c r="L63" i="54" s="1"/>
  <c r="U63" i="53"/>
  <c r="D64" i="54" s="1"/>
  <c r="E64" i="54" s="1"/>
  <c r="H64" i="54" s="1"/>
  <c r="I64" i="54" s="1"/>
  <c r="U66" i="53"/>
  <c r="D67" i="54" s="1"/>
  <c r="E67" i="54" s="1"/>
  <c r="H67" i="54" s="1"/>
  <c r="J67" i="54" s="1"/>
  <c r="U67" i="53"/>
  <c r="D68" i="54" s="1"/>
  <c r="E68" i="54" s="1"/>
  <c r="H68" i="54" s="1"/>
  <c r="J68" i="54" s="1"/>
  <c r="U70" i="53"/>
  <c r="D71" i="54" s="1"/>
  <c r="E71" i="54" s="1"/>
  <c r="H71" i="54" s="1"/>
  <c r="J71" i="54" s="1"/>
  <c r="K71" i="54" s="1"/>
  <c r="L71" i="54" s="1"/>
  <c r="U71" i="53"/>
  <c r="D72" i="54" s="1"/>
  <c r="E72" i="54" s="1"/>
  <c r="H72" i="54" s="1"/>
  <c r="J72" i="54" s="1"/>
  <c r="K72" i="54" s="1"/>
  <c r="L72" i="54" s="1"/>
  <c r="U74" i="53"/>
  <c r="D75" i="54" s="1"/>
  <c r="E75" i="54" s="1"/>
  <c r="H75" i="54" s="1"/>
  <c r="J75" i="54" s="1"/>
  <c r="K75" i="54" s="1"/>
  <c r="L75" i="54" s="1"/>
  <c r="U75" i="53"/>
  <c r="D76" i="54" s="1"/>
  <c r="E76" i="54" s="1"/>
  <c r="H76" i="54" s="1"/>
  <c r="U78" i="53"/>
  <c r="D79" i="54" s="1"/>
  <c r="E79" i="54" s="1"/>
  <c r="H79" i="54" s="1"/>
  <c r="J79" i="54" s="1"/>
  <c r="U79" i="53"/>
  <c r="D80" i="54" s="1"/>
  <c r="E80" i="54" s="1"/>
  <c r="H80" i="54" s="1"/>
  <c r="J80" i="54" s="1"/>
  <c r="U81" i="53"/>
  <c r="D82" i="54" s="1"/>
  <c r="E82" i="54" s="1"/>
  <c r="H82" i="54" s="1"/>
  <c r="J82" i="54" s="1"/>
  <c r="U85" i="53"/>
  <c r="D86" i="54" s="1"/>
  <c r="E86" i="54" s="1"/>
  <c r="H86" i="54" s="1"/>
  <c r="J86" i="54" s="1"/>
  <c r="U83" i="53"/>
  <c r="D84" i="54" s="1"/>
  <c r="E84" i="54" s="1"/>
  <c r="H84" i="54" s="1"/>
  <c r="I84" i="54" s="1"/>
  <c r="U87" i="53"/>
  <c r="D88" i="54" s="1"/>
  <c r="E88" i="54" s="1"/>
  <c r="H88" i="54" s="1"/>
  <c r="L88" i="54" s="1"/>
  <c r="U88" i="53"/>
  <c r="D89" i="54" s="1"/>
  <c r="E89" i="54" s="1"/>
  <c r="H89" i="54" s="1"/>
  <c r="J89" i="54" s="1"/>
  <c r="K89" i="54" s="1"/>
  <c r="L89" i="54" s="1"/>
  <c r="U91" i="53"/>
  <c r="D92" i="54" s="1"/>
  <c r="E92" i="54" s="1"/>
  <c r="H92" i="54" s="1"/>
  <c r="J92" i="54" s="1"/>
  <c r="K92" i="54" s="1"/>
  <c r="L92" i="54" s="1"/>
  <c r="U92" i="53"/>
  <c r="D93" i="54" s="1"/>
  <c r="E93" i="54" s="1"/>
  <c r="H93" i="54" s="1"/>
  <c r="J93" i="54" s="1"/>
  <c r="K93" i="54" s="1"/>
  <c r="L93" i="54" s="1"/>
  <c r="U95" i="53"/>
  <c r="D96" i="54" s="1"/>
  <c r="E96" i="54" s="1"/>
  <c r="H96" i="54" s="1"/>
  <c r="L96" i="54" s="1"/>
  <c r="U96" i="53"/>
  <c r="D97" i="54" s="1"/>
  <c r="E97" i="54" s="1"/>
  <c r="H97" i="54" s="1"/>
  <c r="J97" i="54" s="1"/>
  <c r="K97" i="54" s="1"/>
  <c r="L97" i="54" s="1"/>
  <c r="U99" i="53"/>
  <c r="D100" i="54" s="1"/>
  <c r="E100" i="54" s="1"/>
  <c r="H100" i="54" s="1"/>
  <c r="J100" i="54" s="1"/>
  <c r="K100" i="54" s="1"/>
  <c r="L100" i="54" s="1"/>
  <c r="U100" i="53"/>
  <c r="D101" i="54" s="1"/>
  <c r="E101" i="54" s="1"/>
  <c r="H101" i="54" s="1"/>
  <c r="J101" i="54" s="1"/>
  <c r="K101" i="54" s="1"/>
  <c r="L101" i="54" s="1"/>
  <c r="U103" i="53"/>
  <c r="D104" i="54" s="1"/>
  <c r="E104" i="54" s="1"/>
  <c r="H104" i="54" s="1"/>
  <c r="J104" i="54" s="1"/>
  <c r="K104" i="54" s="1"/>
  <c r="L104" i="54" s="1"/>
  <c r="U104" i="53"/>
  <c r="D105" i="54" s="1"/>
  <c r="E105" i="54" s="1"/>
  <c r="H105" i="54" s="1"/>
  <c r="J105" i="54" s="1"/>
  <c r="K105" i="54" s="1"/>
  <c r="L105" i="54" s="1"/>
  <c r="U107" i="53"/>
  <c r="D108" i="54" s="1"/>
  <c r="E108" i="54" s="1"/>
  <c r="H108" i="54" s="1"/>
  <c r="J108" i="54" s="1"/>
  <c r="K108" i="54" s="1"/>
  <c r="L108" i="54" s="1"/>
  <c r="U108" i="53"/>
  <c r="D109" i="54" s="1"/>
  <c r="E109" i="54" s="1"/>
  <c r="H109" i="54" s="1"/>
  <c r="J109" i="54" s="1"/>
  <c r="K109" i="54" s="1"/>
  <c r="L109" i="54" s="1"/>
  <c r="U111" i="53"/>
  <c r="D112" i="54" s="1"/>
  <c r="E112" i="54" s="1"/>
  <c r="H112" i="54" s="1"/>
  <c r="J112" i="54" s="1"/>
  <c r="K112" i="54" s="1"/>
  <c r="L112" i="54" s="1"/>
  <c r="U112" i="53"/>
  <c r="D113" i="54" s="1"/>
  <c r="E113" i="54" s="1"/>
  <c r="H113" i="54" s="1"/>
  <c r="J113" i="54" s="1"/>
  <c r="K113" i="54" s="1"/>
  <c r="L113" i="54" s="1"/>
  <c r="U115" i="53"/>
  <c r="D116" i="54" s="1"/>
  <c r="E116" i="54" s="1"/>
  <c r="H116" i="54" s="1"/>
  <c r="J116" i="54" s="1"/>
  <c r="K116" i="54" s="1"/>
  <c r="L116" i="54" s="1"/>
  <c r="U116" i="53"/>
  <c r="D117" i="54" s="1"/>
  <c r="E117" i="54" s="1"/>
  <c r="H117" i="54" s="1"/>
  <c r="J117" i="54" s="1"/>
  <c r="K117" i="54" s="1"/>
  <c r="L117" i="54" s="1"/>
  <c r="U119" i="53"/>
  <c r="D120" i="54" s="1"/>
  <c r="E120" i="54" s="1"/>
  <c r="H120" i="54" s="1"/>
  <c r="J120" i="54" s="1"/>
  <c r="K120" i="54" s="1"/>
  <c r="L120" i="54" s="1"/>
  <c r="U120" i="53"/>
  <c r="D121" i="54" s="1"/>
  <c r="E121" i="54" s="1"/>
  <c r="H121" i="54" s="1"/>
  <c r="J121" i="54" s="1"/>
  <c r="K121" i="54" s="1"/>
  <c r="L121" i="54" s="1"/>
  <c r="U123" i="53"/>
  <c r="D124" i="54" s="1"/>
  <c r="E124" i="54" s="1"/>
  <c r="H124" i="54" s="1"/>
  <c r="J124" i="54" s="1"/>
  <c r="K124" i="54" s="1"/>
  <c r="L124" i="54" s="1"/>
  <c r="U124" i="53"/>
  <c r="D125" i="54" s="1"/>
  <c r="E125" i="54" s="1"/>
  <c r="H125" i="54" s="1"/>
  <c r="J125" i="54" s="1"/>
  <c r="K125" i="54" s="1"/>
  <c r="L125" i="54" s="1"/>
  <c r="U127" i="53"/>
  <c r="D128" i="54" s="1"/>
  <c r="E128" i="54" s="1"/>
  <c r="H128" i="54" s="1"/>
  <c r="J128" i="54" s="1"/>
  <c r="K128" i="54" s="1"/>
  <c r="L128" i="54" s="1"/>
  <c r="U128" i="53"/>
  <c r="D129" i="54" s="1"/>
  <c r="E129" i="54" s="1"/>
  <c r="H129" i="54" s="1"/>
  <c r="J129" i="54" s="1"/>
  <c r="K129" i="54" s="1"/>
  <c r="L129" i="54" s="1"/>
  <c r="U131" i="53"/>
  <c r="D132" i="54" s="1"/>
  <c r="E132" i="54" s="1"/>
  <c r="H132" i="54" s="1"/>
  <c r="J132" i="54" s="1"/>
  <c r="K132" i="54" s="1"/>
  <c r="L132" i="54" s="1"/>
  <c r="U132" i="53"/>
  <c r="D133" i="54" s="1"/>
  <c r="E133" i="54" s="1"/>
  <c r="H133" i="54" s="1"/>
  <c r="J133" i="54" s="1"/>
  <c r="K133" i="54" s="1"/>
  <c r="L133" i="54" s="1"/>
  <c r="U135" i="53"/>
  <c r="D136" i="54" s="1"/>
  <c r="E136" i="54" s="1"/>
  <c r="H136" i="54" s="1"/>
  <c r="J136" i="54" s="1"/>
  <c r="K136" i="54" s="1"/>
  <c r="L136" i="54" s="1"/>
  <c r="U136" i="53"/>
  <c r="D137" i="54" s="1"/>
  <c r="E137" i="54" s="1"/>
  <c r="H137" i="54" s="1"/>
  <c r="J137" i="54" s="1"/>
  <c r="K137" i="54" s="1"/>
  <c r="L137" i="54" s="1"/>
  <c r="U139" i="53"/>
  <c r="D140" i="54" s="1"/>
  <c r="E140" i="54" s="1"/>
  <c r="H140" i="54" s="1"/>
  <c r="J140" i="54" s="1"/>
  <c r="K140" i="54" s="1"/>
  <c r="L140" i="54" s="1"/>
  <c r="U140" i="53"/>
  <c r="D141" i="54" s="1"/>
  <c r="E141" i="54" s="1"/>
  <c r="H141" i="54" s="1"/>
  <c r="J141" i="54" s="1"/>
  <c r="K141" i="54" s="1"/>
  <c r="L141" i="54" s="1"/>
  <c r="U143" i="53"/>
  <c r="D144" i="54" s="1"/>
  <c r="E144" i="54" s="1"/>
  <c r="H144" i="54" s="1"/>
  <c r="J144" i="54" s="1"/>
  <c r="K144" i="54" s="1"/>
  <c r="L144" i="54" s="1"/>
  <c r="U144" i="53"/>
  <c r="D145" i="54" s="1"/>
  <c r="E145" i="54" s="1"/>
  <c r="H145" i="54" s="1"/>
  <c r="J145" i="54" s="1"/>
  <c r="K145" i="54" s="1"/>
  <c r="L145" i="54" s="1"/>
  <c r="U147" i="53"/>
  <c r="D148" i="54" s="1"/>
  <c r="E148" i="54" s="1"/>
  <c r="H148" i="54" s="1"/>
  <c r="J148" i="54" s="1"/>
  <c r="K148" i="54" s="1"/>
  <c r="L148" i="54" s="1"/>
  <c r="U148" i="53"/>
  <c r="D149" i="54" s="1"/>
  <c r="E149" i="54" s="1"/>
  <c r="H149" i="54" s="1"/>
  <c r="J149" i="54" s="1"/>
  <c r="K149" i="54" s="1"/>
  <c r="L149" i="54" s="1"/>
  <c r="U151" i="53"/>
  <c r="D152" i="54" s="1"/>
  <c r="E152" i="54" s="1"/>
  <c r="H152" i="54" s="1"/>
  <c r="J152" i="54" s="1"/>
  <c r="K152" i="54" s="1"/>
  <c r="L152" i="54" s="1"/>
  <c r="U152" i="53"/>
  <c r="D153" i="54" s="1"/>
  <c r="E153" i="54" s="1"/>
  <c r="H153" i="54" s="1"/>
  <c r="J153" i="54" s="1"/>
  <c r="K153" i="54" s="1"/>
  <c r="L153" i="54" s="1"/>
  <c r="U155" i="53"/>
  <c r="D156" i="54" s="1"/>
  <c r="E156" i="54" s="1"/>
  <c r="H156" i="54" s="1"/>
  <c r="J156" i="54" s="1"/>
  <c r="U156" i="53"/>
  <c r="D157" i="54" s="1"/>
  <c r="E157" i="54" s="1"/>
  <c r="H157" i="54" s="1"/>
  <c r="J157" i="54" s="1"/>
  <c r="U13" i="53"/>
  <c r="D14" i="54" s="1"/>
  <c r="E14" i="54" s="1"/>
  <c r="H14" i="54" s="1"/>
  <c r="L14" i="54" s="1"/>
  <c r="M14" i="54" s="1"/>
  <c r="U17" i="53"/>
  <c r="D18" i="54" s="1"/>
  <c r="E18" i="54" s="1"/>
  <c r="H18" i="54" s="1"/>
  <c r="J18" i="54" s="1"/>
  <c r="K18" i="54" s="1"/>
  <c r="L18" i="54" s="1"/>
  <c r="M18" i="54" s="1"/>
  <c r="U21" i="53"/>
  <c r="D22" i="54" s="1"/>
  <c r="E22" i="54" s="1"/>
  <c r="H22" i="54" s="1"/>
  <c r="J22" i="54" s="1"/>
  <c r="K22" i="54" s="1"/>
  <c r="L22" i="54" s="1"/>
  <c r="M22" i="54" s="1"/>
  <c r="U25" i="53"/>
  <c r="D26" i="54" s="1"/>
  <c r="E26" i="54" s="1"/>
  <c r="H26" i="54" s="1"/>
  <c r="J26" i="54" s="1"/>
  <c r="K26" i="54" s="1"/>
  <c r="L26" i="54" s="1"/>
  <c r="U29" i="53"/>
  <c r="D30" i="54" s="1"/>
  <c r="E30" i="54" s="1"/>
  <c r="H30" i="54" s="1"/>
  <c r="J30" i="54" s="1"/>
  <c r="K30" i="54" s="1"/>
  <c r="L30" i="54" s="1"/>
  <c r="U33" i="53"/>
  <c r="D34" i="54" s="1"/>
  <c r="E34" i="54" s="1"/>
  <c r="H34" i="54" s="1"/>
  <c r="J34" i="54" s="1"/>
  <c r="K34" i="54" s="1"/>
  <c r="L34" i="54" s="1"/>
  <c r="U37" i="53"/>
  <c r="D38" i="54" s="1"/>
  <c r="E38" i="54" s="1"/>
  <c r="H38" i="54" s="1"/>
  <c r="I38" i="54" s="1"/>
  <c r="K38" i="54" s="1"/>
  <c r="L38" i="54" s="1"/>
  <c r="U41" i="53"/>
  <c r="D42" i="54" s="1"/>
  <c r="E42" i="54" s="1"/>
  <c r="H42" i="54" s="1"/>
  <c r="I42" i="54" s="1"/>
  <c r="U45" i="53"/>
  <c r="D46" i="54" s="1"/>
  <c r="E46" i="54" s="1"/>
  <c r="H46" i="54" s="1"/>
  <c r="J46" i="54" s="1"/>
  <c r="K46" i="54" s="1"/>
  <c r="L46" i="54" s="1"/>
  <c r="U49" i="53"/>
  <c r="D50" i="54" s="1"/>
  <c r="E50" i="54" s="1"/>
  <c r="H50" i="54" s="1"/>
  <c r="U53" i="53"/>
  <c r="D54" i="54" s="1"/>
  <c r="E54" i="54" s="1"/>
  <c r="H54" i="54" s="1"/>
  <c r="U57" i="53"/>
  <c r="D58" i="54" s="1"/>
  <c r="E58" i="54" s="1"/>
  <c r="H58" i="54" s="1"/>
  <c r="J58" i="54" s="1"/>
  <c r="K58" i="54" s="1"/>
  <c r="L58" i="54" s="1"/>
  <c r="U61" i="53"/>
  <c r="D62" i="54" s="1"/>
  <c r="E62" i="54" s="1"/>
  <c r="H62" i="54" s="1"/>
  <c r="J62" i="54" s="1"/>
  <c r="K62" i="54" s="1"/>
  <c r="L62" i="54" s="1"/>
  <c r="U65" i="53"/>
  <c r="D66" i="54" s="1"/>
  <c r="E66" i="54" s="1"/>
  <c r="H66" i="54" s="1"/>
  <c r="U69" i="53"/>
  <c r="D70" i="54" s="1"/>
  <c r="E70" i="54" s="1"/>
  <c r="H70" i="54" s="1"/>
  <c r="J70" i="54" s="1"/>
  <c r="K70" i="54" s="1"/>
  <c r="L70" i="54" s="1"/>
  <c r="U73" i="53"/>
  <c r="D74" i="54" s="1"/>
  <c r="E74" i="54" s="1"/>
  <c r="H74" i="54" s="1"/>
  <c r="J74" i="54" s="1"/>
  <c r="K74" i="54" s="1"/>
  <c r="L74" i="54" s="1"/>
  <c r="J59" i="36"/>
  <c r="M59" i="36"/>
  <c r="K59" i="36"/>
  <c r="J62" i="36"/>
  <c r="J73" i="36"/>
  <c r="M73" i="36"/>
  <c r="K73" i="36"/>
  <c r="J74" i="36"/>
  <c r="M74" i="36"/>
  <c r="K74" i="36"/>
  <c r="K82" i="36"/>
  <c r="J82" i="36"/>
  <c r="L82" i="36" s="1"/>
  <c r="M82" i="36" s="1"/>
  <c r="K86" i="36"/>
  <c r="J86" i="36"/>
  <c r="L86" i="36" s="1"/>
  <c r="M86" i="36" s="1"/>
  <c r="K90" i="36"/>
  <c r="J90" i="36"/>
  <c r="L90" i="36" s="1"/>
  <c r="M90" i="36" s="1"/>
  <c r="K98" i="36"/>
  <c r="J98" i="36"/>
  <c r="L98" i="36" s="1"/>
  <c r="M98" i="36" s="1"/>
  <c r="K102" i="36"/>
  <c r="J102" i="36"/>
  <c r="L102" i="36" s="1"/>
  <c r="M102" i="36" s="1"/>
  <c r="K106" i="36"/>
  <c r="J106" i="36"/>
  <c r="L106" i="36" s="1"/>
  <c r="M106" i="36" s="1"/>
  <c r="I104" i="37"/>
  <c r="K106" i="12"/>
  <c r="J106" i="12"/>
  <c r="L106" i="12" s="1"/>
  <c r="M106" i="12" s="1"/>
  <c r="J58" i="12"/>
  <c r="M58" i="12"/>
  <c r="J64" i="12"/>
  <c r="M64" i="12"/>
  <c r="J72" i="12"/>
  <c r="M72" i="12"/>
  <c r="J74" i="12"/>
  <c r="L74" i="12" s="1"/>
  <c r="M74" i="12" s="1"/>
  <c r="K74" i="12"/>
  <c r="J58" i="36"/>
  <c r="J61" i="36"/>
  <c r="M61" i="36"/>
  <c r="K61" i="36"/>
  <c r="J67" i="36"/>
  <c r="M67" i="36"/>
  <c r="K67" i="36"/>
  <c r="K79" i="36"/>
  <c r="J79" i="36"/>
  <c r="L79" i="36" s="1"/>
  <c r="M79" i="36" s="1"/>
  <c r="K87" i="36"/>
  <c r="J87" i="36"/>
  <c r="L87" i="36" s="1"/>
  <c r="M87" i="36" s="1"/>
  <c r="K99" i="36"/>
  <c r="J99" i="36"/>
  <c r="L99" i="36" s="1"/>
  <c r="M99" i="36" s="1"/>
  <c r="K107" i="36"/>
  <c r="J107" i="36"/>
  <c r="L107" i="36" s="1"/>
  <c r="M107" i="36" s="1"/>
  <c r="M59" i="12"/>
  <c r="J59" i="12"/>
  <c r="J60" i="12"/>
  <c r="M60" i="12"/>
  <c r="K56" i="36"/>
  <c r="J57" i="36"/>
  <c r="M57" i="36"/>
  <c r="K57" i="36"/>
  <c r="J64" i="36"/>
  <c r="M64" i="36"/>
  <c r="K64" i="36"/>
  <c r="J65" i="36"/>
  <c r="M65" i="36"/>
  <c r="K65" i="36"/>
  <c r="K69" i="36"/>
  <c r="J70" i="36"/>
  <c r="M70" i="36"/>
  <c r="K70" i="36"/>
  <c r="J72" i="36"/>
  <c r="M72" i="36"/>
  <c r="K72" i="36"/>
  <c r="K77" i="36"/>
  <c r="J77" i="36"/>
  <c r="L77" i="36" s="1"/>
  <c r="M77" i="36" s="1"/>
  <c r="K81" i="36"/>
  <c r="K85" i="36"/>
  <c r="J85" i="36"/>
  <c r="L85" i="36" s="1"/>
  <c r="M85" i="36" s="1"/>
  <c r="K89" i="36"/>
  <c r="J89" i="36"/>
  <c r="L89" i="36" s="1"/>
  <c r="M89" i="36" s="1"/>
  <c r="K93" i="36"/>
  <c r="J93" i="36"/>
  <c r="L93" i="36" s="1"/>
  <c r="M93" i="36" s="1"/>
  <c r="K97" i="36"/>
  <c r="K101" i="36"/>
  <c r="J101" i="36"/>
  <c r="L101" i="36" s="1"/>
  <c r="M101" i="36" s="1"/>
  <c r="K105" i="36"/>
  <c r="J105" i="36"/>
  <c r="L105" i="36" s="1"/>
  <c r="M105" i="36" s="1"/>
  <c r="M56" i="12"/>
  <c r="J56" i="12"/>
  <c r="K77" i="12"/>
  <c r="J77" i="12"/>
  <c r="L77" i="12" s="1"/>
  <c r="M77" i="12" s="1"/>
  <c r="K78" i="12"/>
  <c r="J78" i="12"/>
  <c r="L78" i="12" s="1"/>
  <c r="M78" i="12" s="1"/>
  <c r="K81" i="12"/>
  <c r="J81" i="12"/>
  <c r="L81" i="12" s="1"/>
  <c r="M81" i="12" s="1"/>
  <c r="K82" i="12"/>
  <c r="J82" i="12"/>
  <c r="L82" i="12" s="1"/>
  <c r="M82" i="12" s="1"/>
  <c r="K85" i="12"/>
  <c r="J85" i="12"/>
  <c r="L85" i="12" s="1"/>
  <c r="M85" i="12" s="1"/>
  <c r="K86" i="12"/>
  <c r="J86" i="12"/>
  <c r="L86" i="12" s="1"/>
  <c r="M86" i="12" s="1"/>
  <c r="K89" i="12"/>
  <c r="J89" i="12"/>
  <c r="L89" i="12" s="1"/>
  <c r="M89" i="12" s="1"/>
  <c r="K90" i="12"/>
  <c r="J90" i="12"/>
  <c r="L90" i="12" s="1"/>
  <c r="M90" i="12" s="1"/>
  <c r="K93" i="12"/>
  <c r="J93" i="12"/>
  <c r="L93" i="12" s="1"/>
  <c r="M93" i="12" s="1"/>
  <c r="K94" i="12"/>
  <c r="J94" i="12"/>
  <c r="L94" i="12" s="1"/>
  <c r="M94" i="12" s="1"/>
  <c r="K97" i="12"/>
  <c r="J97" i="12"/>
  <c r="L97" i="12" s="1"/>
  <c r="M97" i="12" s="1"/>
  <c r="K98" i="12"/>
  <c r="J98" i="12"/>
  <c r="L98" i="12" s="1"/>
  <c r="M98" i="12" s="1"/>
  <c r="K101" i="12"/>
  <c r="J101" i="12"/>
  <c r="L101" i="12" s="1"/>
  <c r="M101" i="12" s="1"/>
  <c r="K102" i="12"/>
  <c r="J102" i="12"/>
  <c r="L102" i="12" s="1"/>
  <c r="M102" i="12" s="1"/>
  <c r="K105" i="12"/>
  <c r="J105" i="12"/>
  <c r="L105" i="12" s="1"/>
  <c r="M105" i="12" s="1"/>
  <c r="J60" i="36"/>
  <c r="M60" i="36"/>
  <c r="K60" i="36"/>
  <c r="K75" i="36"/>
  <c r="K83" i="36"/>
  <c r="J83" i="36"/>
  <c r="L83" i="36" s="1"/>
  <c r="M83" i="36" s="1"/>
  <c r="J91" i="36"/>
  <c r="L91" i="36" s="1"/>
  <c r="M91" i="36" s="1"/>
  <c r="K95" i="36"/>
  <c r="J95" i="36"/>
  <c r="L95" i="36" s="1"/>
  <c r="M95" i="36" s="1"/>
  <c r="K103" i="36"/>
  <c r="J103" i="36"/>
  <c r="L103" i="36" s="1"/>
  <c r="M103" i="36" s="1"/>
  <c r="BQ107" i="35"/>
  <c r="H55" i="36"/>
  <c r="J63" i="36"/>
  <c r="M63" i="36"/>
  <c r="M66" i="36"/>
  <c r="K66" i="36"/>
  <c r="J68" i="36"/>
  <c r="M68" i="36"/>
  <c r="K68" i="36"/>
  <c r="J71" i="36"/>
  <c r="M71" i="36"/>
  <c r="K71" i="36"/>
  <c r="J76" i="36"/>
  <c r="L76" i="36" s="1"/>
  <c r="K76" i="36"/>
  <c r="J80" i="36"/>
  <c r="L80" i="36" s="1"/>
  <c r="M80" i="36" s="1"/>
  <c r="K80" i="36"/>
  <c r="J84" i="36"/>
  <c r="L84" i="36" s="1"/>
  <c r="M84" i="36" s="1"/>
  <c r="K84" i="36"/>
  <c r="J92" i="36"/>
  <c r="L92" i="36" s="1"/>
  <c r="M92" i="36" s="1"/>
  <c r="K92" i="36"/>
  <c r="J96" i="36"/>
  <c r="L96" i="36" s="1"/>
  <c r="M96" i="36" s="1"/>
  <c r="K96" i="36"/>
  <c r="J100" i="36"/>
  <c r="L100" i="36" s="1"/>
  <c r="M100" i="36" s="1"/>
  <c r="K100" i="36"/>
  <c r="J108" i="36"/>
  <c r="L108" i="36" s="1"/>
  <c r="M108" i="36" s="1"/>
  <c r="K108" i="36"/>
  <c r="J55" i="12"/>
  <c r="M55" i="12"/>
  <c r="J68" i="12"/>
  <c r="M68" i="12"/>
  <c r="J13" i="36"/>
  <c r="K17" i="36"/>
  <c r="J20" i="36"/>
  <c r="J23" i="36"/>
  <c r="J27" i="36"/>
  <c r="J30" i="36"/>
  <c r="J34" i="36"/>
  <c r="J38" i="36"/>
  <c r="J42" i="36"/>
  <c r="J46" i="36"/>
  <c r="J50" i="36"/>
  <c r="K54" i="36"/>
  <c r="H104" i="37"/>
  <c r="J54" i="12"/>
  <c r="J80" i="12"/>
  <c r="L80" i="12" s="1"/>
  <c r="M80" i="12" s="1"/>
  <c r="J84" i="12"/>
  <c r="L84" i="12" s="1"/>
  <c r="M84" i="12" s="1"/>
  <c r="J88" i="12"/>
  <c r="L88" i="12" s="1"/>
  <c r="M88" i="12" s="1"/>
  <c r="J92" i="12"/>
  <c r="L92" i="12" s="1"/>
  <c r="M92" i="12" s="1"/>
  <c r="J96" i="12"/>
  <c r="L96" i="12" s="1"/>
  <c r="M96" i="12" s="1"/>
  <c r="J100" i="12"/>
  <c r="L100" i="12" s="1"/>
  <c r="M100" i="12" s="1"/>
  <c r="J104" i="12"/>
  <c r="L104" i="12" s="1"/>
  <c r="M104" i="12" s="1"/>
  <c r="M16" i="2"/>
  <c r="L16" i="2"/>
  <c r="N16" i="2" s="1"/>
  <c r="O16" i="2" s="1"/>
  <c r="K17" i="9"/>
  <c r="J17" i="9"/>
  <c r="L17" i="9" s="1"/>
  <c r="M17" i="9" s="1"/>
  <c r="J30" i="9"/>
  <c r="L30" i="9" s="1"/>
  <c r="M30" i="9" s="1"/>
  <c r="J32" i="9"/>
  <c r="L32" i="9" s="1"/>
  <c r="M32" i="9" s="1"/>
  <c r="K32" i="9"/>
  <c r="K45" i="9"/>
  <c r="J45" i="9"/>
  <c r="L45" i="9" s="1"/>
  <c r="M45" i="9" s="1"/>
  <c r="J24" i="50"/>
  <c r="I32" i="50"/>
  <c r="J48" i="50"/>
  <c r="I48" i="50"/>
  <c r="BD10" i="35"/>
  <c r="BD107" i="35" s="1"/>
  <c r="AX107" i="35"/>
  <c r="J11" i="36"/>
  <c r="K13" i="36"/>
  <c r="J16" i="36"/>
  <c r="J19" i="36"/>
  <c r="K20" i="36"/>
  <c r="K23" i="36"/>
  <c r="J26" i="36"/>
  <c r="K27" i="36"/>
  <c r="K30" i="36"/>
  <c r="J33" i="36"/>
  <c r="K34" i="36"/>
  <c r="J37" i="36"/>
  <c r="K38" i="36"/>
  <c r="J41" i="36"/>
  <c r="K42" i="36"/>
  <c r="J45" i="36"/>
  <c r="K46" i="36"/>
  <c r="J49" i="36"/>
  <c r="K50" i="36"/>
  <c r="J53" i="36"/>
  <c r="D11" i="12"/>
  <c r="J23" i="12"/>
  <c r="J25" i="12"/>
  <c r="J27" i="12"/>
  <c r="J29" i="12"/>
  <c r="J31" i="12"/>
  <c r="J33" i="12"/>
  <c r="J35" i="12"/>
  <c r="J37" i="12"/>
  <c r="J39" i="12"/>
  <c r="J41" i="12"/>
  <c r="J43" i="12"/>
  <c r="J45" i="12"/>
  <c r="M76" i="12"/>
  <c r="K12" i="9"/>
  <c r="J12" i="9"/>
  <c r="L12" i="9" s="1"/>
  <c r="M12" i="9" s="1"/>
  <c r="AW45" i="8"/>
  <c r="K13" i="9"/>
  <c r="J13" i="9"/>
  <c r="L13" i="9" s="1"/>
  <c r="M13" i="9" s="1"/>
  <c r="K15" i="9"/>
  <c r="J15" i="9"/>
  <c r="L15" i="9" s="1"/>
  <c r="M15" i="9" s="1"/>
  <c r="K20" i="9"/>
  <c r="J20" i="9"/>
  <c r="L20" i="9" s="1"/>
  <c r="M20" i="9" s="1"/>
  <c r="K23" i="9"/>
  <c r="J23" i="9"/>
  <c r="L23" i="9" s="1"/>
  <c r="M23" i="9" s="1"/>
  <c r="K25" i="9"/>
  <c r="J25" i="9"/>
  <c r="L25" i="9" s="1"/>
  <c r="M25" i="9" s="1"/>
  <c r="K26" i="9"/>
  <c r="J26" i="9"/>
  <c r="L26" i="9" s="1"/>
  <c r="M26" i="9" s="1"/>
  <c r="J40" i="9"/>
  <c r="L40" i="9" s="1"/>
  <c r="M40" i="9" s="1"/>
  <c r="K40" i="9"/>
  <c r="K41" i="9"/>
  <c r="J41" i="9"/>
  <c r="L41" i="9" s="1"/>
  <c r="M41" i="9" s="1"/>
  <c r="K44" i="9"/>
  <c r="J44" i="9"/>
  <c r="L44" i="9" s="1"/>
  <c r="M44" i="9" s="1"/>
  <c r="BZ9" i="35"/>
  <c r="G14" i="41"/>
  <c r="L104" i="11"/>
  <c r="K104" i="11" s="1"/>
  <c r="K105" i="11" s="1"/>
  <c r="M61" i="12"/>
  <c r="J61" i="12"/>
  <c r="M65" i="12"/>
  <c r="J65" i="12"/>
  <c r="M69" i="12"/>
  <c r="J69" i="12"/>
  <c r="K73" i="12"/>
  <c r="J73" i="12"/>
  <c r="L73" i="12" s="1"/>
  <c r="I19" i="22"/>
  <c r="L15" i="2"/>
  <c r="N15" i="2" s="1"/>
  <c r="O15" i="2" s="1"/>
  <c r="M15" i="2"/>
  <c r="M14" i="2"/>
  <c r="L14" i="2"/>
  <c r="N14" i="2" s="1"/>
  <c r="O14" i="2" s="1"/>
  <c r="P14" i="2" s="1"/>
  <c r="K18" i="9"/>
  <c r="J18" i="9"/>
  <c r="L18" i="9" s="1"/>
  <c r="M18" i="9" s="1"/>
  <c r="K21" i="9"/>
  <c r="J21" i="9"/>
  <c r="L21" i="9" s="1"/>
  <c r="M21" i="9" s="1"/>
  <c r="K29" i="9"/>
  <c r="J29" i="9"/>
  <c r="L29" i="9" s="1"/>
  <c r="M29" i="9" s="1"/>
  <c r="K33" i="9"/>
  <c r="J33" i="9"/>
  <c r="L33" i="9" s="1"/>
  <c r="M33" i="9" s="1"/>
  <c r="K36" i="9"/>
  <c r="J36" i="9"/>
  <c r="L36" i="9" s="1"/>
  <c r="M36" i="9" s="1"/>
  <c r="K46" i="9"/>
  <c r="J46" i="9"/>
  <c r="L46" i="9" s="1"/>
  <c r="M46" i="9" s="1"/>
  <c r="I42" i="10"/>
  <c r="I102" i="13"/>
  <c r="BR15" i="1"/>
  <c r="M12" i="2"/>
  <c r="L12" i="2"/>
  <c r="N12" i="2" s="1"/>
  <c r="O12" i="2" s="1"/>
  <c r="P12" i="2" s="1"/>
  <c r="M13" i="2"/>
  <c r="L13" i="2"/>
  <c r="N13" i="2" s="1"/>
  <c r="O13" i="2" s="1"/>
  <c r="P13" i="2" s="1"/>
  <c r="J16" i="9"/>
  <c r="L16" i="9" s="1"/>
  <c r="M16" i="9" s="1"/>
  <c r="K16" i="9"/>
  <c r="K19" i="9"/>
  <c r="J19" i="9"/>
  <c r="L19" i="9" s="1"/>
  <c r="M19" i="9" s="1"/>
  <c r="J24" i="9"/>
  <c r="L24" i="9" s="1"/>
  <c r="M24" i="9" s="1"/>
  <c r="K27" i="9"/>
  <c r="J27" i="9"/>
  <c r="L27" i="9" s="1"/>
  <c r="M27" i="9" s="1"/>
  <c r="K31" i="9"/>
  <c r="J31" i="9"/>
  <c r="L31" i="9" s="1"/>
  <c r="M31" i="9" s="1"/>
  <c r="J34" i="9"/>
  <c r="L34" i="9" s="1"/>
  <c r="M34" i="9" s="1"/>
  <c r="K38" i="9"/>
  <c r="K39" i="9"/>
  <c r="J39" i="9"/>
  <c r="L39" i="9" s="1"/>
  <c r="M39" i="9" s="1"/>
  <c r="K42" i="9"/>
  <c r="J42" i="9"/>
  <c r="L42" i="9" s="1"/>
  <c r="M42" i="9" s="1"/>
  <c r="J43" i="9"/>
  <c r="L43" i="9" s="1"/>
  <c r="M43" i="9" s="1"/>
  <c r="BG9" i="20"/>
  <c r="H19" i="22"/>
  <c r="H13" i="3"/>
  <c r="AE17" i="49"/>
  <c r="D18" i="50" s="1"/>
  <c r="E18" i="50" s="1"/>
  <c r="H18" i="50" s="1"/>
  <c r="J25" i="50"/>
  <c r="AE33" i="49"/>
  <c r="D34" i="50" s="1"/>
  <c r="E34" i="50" s="1"/>
  <c r="H34" i="50" s="1"/>
  <c r="I41" i="50"/>
  <c r="AE49" i="49"/>
  <c r="D50" i="50" s="1"/>
  <c r="E50" i="50" s="1"/>
  <c r="H50" i="50" s="1"/>
  <c r="J57" i="50"/>
  <c r="I57" i="50"/>
  <c r="AE59" i="49"/>
  <c r="D60" i="50" s="1"/>
  <c r="E60" i="50" s="1"/>
  <c r="H60" i="50" s="1"/>
  <c r="I60" i="50" s="1"/>
  <c r="K60" i="50" s="1"/>
  <c r="L60" i="50" s="1"/>
  <c r="I73" i="50"/>
  <c r="L11" i="50"/>
  <c r="K22" i="20"/>
  <c r="AU22" i="20"/>
  <c r="E11" i="2"/>
  <c r="BW9" i="8"/>
  <c r="AR10" i="8"/>
  <c r="AR45" i="8" s="1"/>
  <c r="H42" i="10"/>
  <c r="H277" i="49"/>
  <c r="P277" i="49"/>
  <c r="X277" i="49"/>
  <c r="AD277" i="49"/>
  <c r="AE12" i="49"/>
  <c r="D13" i="50" s="1"/>
  <c r="E13" i="50" s="1"/>
  <c r="H13" i="50" s="1"/>
  <c r="J13" i="50" s="1"/>
  <c r="K13" i="50" s="1"/>
  <c r="L13" i="50" s="1"/>
  <c r="AE18" i="49"/>
  <c r="D19" i="50" s="1"/>
  <c r="E19" i="50" s="1"/>
  <c r="H19" i="50" s="1"/>
  <c r="AE21" i="49"/>
  <c r="D22" i="50" s="1"/>
  <c r="E22" i="50" s="1"/>
  <c r="H22" i="50" s="1"/>
  <c r="AE28" i="49"/>
  <c r="D29" i="50" s="1"/>
  <c r="E29" i="50" s="1"/>
  <c r="H29" i="50" s="1"/>
  <c r="AE34" i="49"/>
  <c r="D35" i="50" s="1"/>
  <c r="E35" i="50" s="1"/>
  <c r="H35" i="50" s="1"/>
  <c r="AE37" i="49"/>
  <c r="D38" i="50" s="1"/>
  <c r="E38" i="50" s="1"/>
  <c r="H38" i="50" s="1"/>
  <c r="AE44" i="49"/>
  <c r="D45" i="50" s="1"/>
  <c r="E45" i="50" s="1"/>
  <c r="H45" i="50" s="1"/>
  <c r="AE50" i="49"/>
  <c r="D51" i="50" s="1"/>
  <c r="E51" i="50" s="1"/>
  <c r="H51" i="50" s="1"/>
  <c r="AE53" i="49"/>
  <c r="D54" i="50" s="1"/>
  <c r="E54" i="50" s="1"/>
  <c r="H54" i="50" s="1"/>
  <c r="AN45" i="8"/>
  <c r="AV45" i="8"/>
  <c r="BD45" i="8"/>
  <c r="BL45" i="8"/>
  <c r="BT45" i="8"/>
  <c r="J277" i="49"/>
  <c r="R277" i="49"/>
  <c r="Z277" i="49"/>
  <c r="AE9" i="49"/>
  <c r="AE22" i="49"/>
  <c r="D23" i="50" s="1"/>
  <c r="E23" i="50" s="1"/>
  <c r="H23" i="50" s="1"/>
  <c r="AE25" i="49"/>
  <c r="D26" i="50" s="1"/>
  <c r="E26" i="50" s="1"/>
  <c r="H26" i="50" s="1"/>
  <c r="J33" i="50"/>
  <c r="AE38" i="49"/>
  <c r="D39" i="50" s="1"/>
  <c r="E39" i="50" s="1"/>
  <c r="H39" i="50" s="1"/>
  <c r="AE41" i="49"/>
  <c r="D42" i="50" s="1"/>
  <c r="E42" i="50" s="1"/>
  <c r="H42" i="50" s="1"/>
  <c r="AE54" i="49"/>
  <c r="D55" i="50" s="1"/>
  <c r="E55" i="50" s="1"/>
  <c r="H55" i="50" s="1"/>
  <c r="AE57" i="49"/>
  <c r="D58" i="50" s="1"/>
  <c r="E58" i="50" s="1"/>
  <c r="H58" i="50" s="1"/>
  <c r="I58" i="50" s="1"/>
  <c r="K58" i="50" s="1"/>
  <c r="L58" i="50" s="1"/>
  <c r="J62" i="50"/>
  <c r="I62" i="50"/>
  <c r="J66" i="50"/>
  <c r="I66" i="50"/>
  <c r="J74" i="50"/>
  <c r="I74" i="50"/>
  <c r="L82" i="50"/>
  <c r="AF45" i="8"/>
  <c r="D277" i="49"/>
  <c r="L277" i="49"/>
  <c r="T277" i="49"/>
  <c r="AB277" i="49"/>
  <c r="AE13" i="49"/>
  <c r="D14" i="50" s="1"/>
  <c r="E14" i="50" s="1"/>
  <c r="H14" i="50" s="1"/>
  <c r="AE20" i="49"/>
  <c r="D21" i="50" s="1"/>
  <c r="E21" i="50" s="1"/>
  <c r="H21" i="50" s="1"/>
  <c r="AE29" i="49"/>
  <c r="D30" i="50" s="1"/>
  <c r="E30" i="50" s="1"/>
  <c r="H30" i="50" s="1"/>
  <c r="AE36" i="49"/>
  <c r="D37" i="50" s="1"/>
  <c r="E37" i="50" s="1"/>
  <c r="H37" i="50" s="1"/>
  <c r="J43" i="50"/>
  <c r="I43" i="50"/>
  <c r="AE45" i="49"/>
  <c r="D46" i="50" s="1"/>
  <c r="E46" i="50" s="1"/>
  <c r="H46" i="50" s="1"/>
  <c r="AE52" i="49"/>
  <c r="D53" i="50" s="1"/>
  <c r="E53" i="50" s="1"/>
  <c r="H53" i="50" s="1"/>
  <c r="J63" i="50"/>
  <c r="J67" i="50"/>
  <c r="I67" i="50"/>
  <c r="J71" i="50"/>
  <c r="I71" i="50"/>
  <c r="L218" i="50"/>
  <c r="I22" i="39"/>
  <c r="J26" i="39"/>
  <c r="I34" i="39"/>
  <c r="J38" i="39"/>
  <c r="I38" i="39"/>
  <c r="I46" i="39"/>
  <c r="L175" i="39"/>
  <c r="I6" i="51"/>
  <c r="I274" i="51" s="1"/>
  <c r="J25" i="39"/>
  <c r="J37" i="39"/>
  <c r="I37" i="39"/>
  <c r="J41" i="39"/>
  <c r="I41" i="39"/>
  <c r="J49" i="39"/>
  <c r="I49" i="39"/>
  <c r="J53" i="39"/>
  <c r="I53" i="39"/>
  <c r="J61" i="39"/>
  <c r="I61" i="39"/>
  <c r="I65" i="39"/>
  <c r="I68" i="39"/>
  <c r="J68" i="39"/>
  <c r="J69" i="39"/>
  <c r="I69" i="39"/>
  <c r="J76" i="39"/>
  <c r="I76" i="39"/>
  <c r="J77" i="39"/>
  <c r="I77" i="39"/>
  <c r="J80" i="39"/>
  <c r="I80" i="39"/>
  <c r="L117" i="39"/>
  <c r="J117" i="39"/>
  <c r="J121" i="39"/>
  <c r="L124" i="39"/>
  <c r="L125" i="39"/>
  <c r="J125" i="39"/>
  <c r="L128" i="39"/>
  <c r="L132" i="39"/>
  <c r="L133" i="39"/>
  <c r="J133" i="39"/>
  <c r="L136" i="39"/>
  <c r="J136" i="39"/>
  <c r="L140" i="39"/>
  <c r="L141" i="39"/>
  <c r="J141" i="39"/>
  <c r="J144" i="39"/>
  <c r="L145" i="39"/>
  <c r="L148" i="39"/>
  <c r="L149" i="39"/>
  <c r="J149" i="39"/>
  <c r="J153" i="39"/>
  <c r="L156" i="39"/>
  <c r="L157" i="39"/>
  <c r="J157" i="39"/>
  <c r="L160" i="39"/>
  <c r="L164" i="39"/>
  <c r="L165" i="39"/>
  <c r="J165" i="39"/>
  <c r="L168" i="39"/>
  <c r="J168" i="39"/>
  <c r="L173" i="39"/>
  <c r="L176" i="39"/>
  <c r="I20" i="39"/>
  <c r="I36" i="39"/>
  <c r="J36" i="39"/>
  <c r="I48" i="39"/>
  <c r="I52" i="39"/>
  <c r="G274" i="51"/>
  <c r="I15" i="39"/>
  <c r="I23" i="39"/>
  <c r="J27" i="39"/>
  <c r="J39" i="39"/>
  <c r="J43" i="39"/>
  <c r="I43" i="39"/>
  <c r="I51" i="39"/>
  <c r="J62" i="39"/>
  <c r="I62" i="39"/>
  <c r="J63" i="39"/>
  <c r="J71" i="39"/>
  <c r="I75" i="39"/>
  <c r="I78" i="39"/>
  <c r="J79" i="39"/>
  <c r="L118" i="39"/>
  <c r="J122" i="39"/>
  <c r="L123" i="39"/>
  <c r="L126" i="39"/>
  <c r="J126" i="39"/>
  <c r="J127" i="39"/>
  <c r="L131" i="39"/>
  <c r="J134" i="39"/>
  <c r="L135" i="39"/>
  <c r="L138" i="39"/>
  <c r="L139" i="39"/>
  <c r="J143" i="39"/>
  <c r="L143" i="39"/>
  <c r="L147" i="39"/>
  <c r="L150" i="39"/>
  <c r="J154" i="39"/>
  <c r="L155" i="39"/>
  <c r="L158" i="39"/>
  <c r="J158" i="39"/>
  <c r="J159" i="39"/>
  <c r="J166" i="39"/>
  <c r="L166" i="39"/>
  <c r="L167" i="39"/>
  <c r="L178" i="39"/>
  <c r="J29" i="39"/>
  <c r="J31" i="39"/>
  <c r="J33" i="39"/>
  <c r="AC10" i="38"/>
  <c r="D11" i="39" s="1"/>
  <c r="E11" i="39" s="1"/>
  <c r="H11" i="39" s="1"/>
  <c r="J11" i="39" s="1"/>
  <c r="I275" i="40"/>
  <c r="D159" i="53"/>
  <c r="L159" i="53"/>
  <c r="T159" i="53"/>
  <c r="J52" i="54"/>
  <c r="J56" i="54"/>
  <c r="I76" i="54"/>
  <c r="J76" i="54"/>
  <c r="I80" i="54"/>
  <c r="I82" i="54"/>
  <c r="H159" i="53"/>
  <c r="P159" i="53"/>
  <c r="G275" i="40"/>
  <c r="U12" i="53"/>
  <c r="D13" i="54" s="1"/>
  <c r="E13" i="54" s="1"/>
  <c r="H13" i="54" s="1"/>
  <c r="L13" i="54" s="1"/>
  <c r="M13" i="54" s="1"/>
  <c r="U16" i="53"/>
  <c r="D17" i="54" s="1"/>
  <c r="E17" i="54" s="1"/>
  <c r="H17" i="54" s="1"/>
  <c r="L17" i="54" s="1"/>
  <c r="M17" i="54" s="1"/>
  <c r="U20" i="53"/>
  <c r="D21" i="54" s="1"/>
  <c r="E21" i="54" s="1"/>
  <c r="H21" i="54" s="1"/>
  <c r="J21" i="54" s="1"/>
  <c r="K21" i="54" s="1"/>
  <c r="L21" i="54" s="1"/>
  <c r="M21" i="54" s="1"/>
  <c r="U24" i="53"/>
  <c r="D25" i="54" s="1"/>
  <c r="E25" i="54" s="1"/>
  <c r="H25" i="54" s="1"/>
  <c r="J25" i="54" s="1"/>
  <c r="K25" i="54" s="1"/>
  <c r="L25" i="54" s="1"/>
  <c r="U28" i="53"/>
  <c r="D29" i="54" s="1"/>
  <c r="E29" i="54" s="1"/>
  <c r="H29" i="54" s="1"/>
  <c r="J29" i="54" s="1"/>
  <c r="K29" i="54" s="1"/>
  <c r="L29" i="54" s="1"/>
  <c r="U32" i="53"/>
  <c r="D33" i="54" s="1"/>
  <c r="E33" i="54" s="1"/>
  <c r="H33" i="54" s="1"/>
  <c r="J33" i="54" s="1"/>
  <c r="K33" i="54" s="1"/>
  <c r="L33" i="54" s="1"/>
  <c r="U36" i="53"/>
  <c r="D37" i="54" s="1"/>
  <c r="E37" i="54" s="1"/>
  <c r="H37" i="54" s="1"/>
  <c r="U40" i="53"/>
  <c r="D41" i="54" s="1"/>
  <c r="E41" i="54" s="1"/>
  <c r="H41" i="54" s="1"/>
  <c r="J42" i="54"/>
  <c r="U44" i="53"/>
  <c r="D45" i="54" s="1"/>
  <c r="E45" i="54" s="1"/>
  <c r="H45" i="54" s="1"/>
  <c r="J45" i="54" s="1"/>
  <c r="K45" i="54" s="1"/>
  <c r="L45" i="54" s="1"/>
  <c r="U48" i="53"/>
  <c r="D49" i="54" s="1"/>
  <c r="E49" i="54" s="1"/>
  <c r="H49" i="54" s="1"/>
  <c r="J49" i="54" s="1"/>
  <c r="K49" i="54" s="1"/>
  <c r="L49" i="54" s="1"/>
  <c r="J50" i="54"/>
  <c r="I50" i="54"/>
  <c r="U52" i="53"/>
  <c r="D53" i="54" s="1"/>
  <c r="E53" i="54" s="1"/>
  <c r="H53" i="54" s="1"/>
  <c r="I53" i="54" s="1"/>
  <c r="K53" i="54" s="1"/>
  <c r="L53" i="54" s="1"/>
  <c r="I54" i="54"/>
  <c r="J54" i="54"/>
  <c r="U56" i="53"/>
  <c r="D57" i="54" s="1"/>
  <c r="E57" i="54" s="1"/>
  <c r="H57" i="54" s="1"/>
  <c r="J57" i="54" s="1"/>
  <c r="K57" i="54" s="1"/>
  <c r="L57" i="54" s="1"/>
  <c r="U60" i="53"/>
  <c r="D61" i="54" s="1"/>
  <c r="E61" i="54" s="1"/>
  <c r="H61" i="54" s="1"/>
  <c r="J61" i="54" s="1"/>
  <c r="K61" i="54" s="1"/>
  <c r="L61" i="54" s="1"/>
  <c r="U64" i="53"/>
  <c r="D65" i="54" s="1"/>
  <c r="E65" i="54" s="1"/>
  <c r="H65" i="54" s="1"/>
  <c r="J66" i="54"/>
  <c r="I66" i="54"/>
  <c r="U68" i="53"/>
  <c r="D69" i="54" s="1"/>
  <c r="E69" i="54" s="1"/>
  <c r="H69" i="54" s="1"/>
  <c r="J69" i="54" s="1"/>
  <c r="K69" i="54" s="1"/>
  <c r="L69" i="54" s="1"/>
  <c r="U72" i="53"/>
  <c r="D73" i="54" s="1"/>
  <c r="E73" i="54" s="1"/>
  <c r="H73" i="54" s="1"/>
  <c r="J73" i="54" s="1"/>
  <c r="K73" i="54" s="1"/>
  <c r="L73" i="54" s="1"/>
  <c r="U76" i="53"/>
  <c r="D77" i="54" s="1"/>
  <c r="E77" i="54" s="1"/>
  <c r="H77" i="54" s="1"/>
  <c r="U77" i="53"/>
  <c r="D78" i="54" s="1"/>
  <c r="E78" i="54" s="1"/>
  <c r="H78" i="54" s="1"/>
  <c r="J87" i="54"/>
  <c r="I87" i="54"/>
  <c r="U89" i="53"/>
  <c r="D90" i="54" s="1"/>
  <c r="E90" i="54" s="1"/>
  <c r="H90" i="54" s="1"/>
  <c r="J90" i="54" s="1"/>
  <c r="K90" i="54" s="1"/>
  <c r="L90" i="54" s="1"/>
  <c r="U93" i="53"/>
  <c r="D94" i="54" s="1"/>
  <c r="E94" i="54" s="1"/>
  <c r="H94" i="54" s="1"/>
  <c r="J94" i="54" s="1"/>
  <c r="K94" i="54" s="1"/>
  <c r="L94" i="54" s="1"/>
  <c r="I158" i="54"/>
  <c r="J158" i="54"/>
  <c r="J159" i="54"/>
  <c r="I159" i="54"/>
  <c r="J159" i="53"/>
  <c r="R159" i="53"/>
  <c r="U84" i="53"/>
  <c r="D85" i="54" s="1"/>
  <c r="E85" i="54" s="1"/>
  <c r="H85" i="54" s="1"/>
  <c r="J83" i="54"/>
  <c r="I83" i="54"/>
  <c r="I156" i="54"/>
  <c r="L15" i="54"/>
  <c r="M15" i="54" s="1"/>
  <c r="F159" i="53"/>
  <c r="N159" i="53"/>
  <c r="U9" i="53"/>
  <c r="U80" i="53"/>
  <c r="D81" i="54" s="1"/>
  <c r="E81" i="54" s="1"/>
  <c r="H81" i="54" s="1"/>
  <c r="G156" i="55"/>
  <c r="I156" i="55"/>
  <c r="H156" i="55"/>
  <c r="I157" i="54" l="1"/>
  <c r="I55" i="54"/>
  <c r="I39" i="54"/>
  <c r="K39" i="54" s="1"/>
  <c r="L39" i="54" s="1"/>
  <c r="J130" i="39"/>
  <c r="K79" i="39"/>
  <c r="L79" i="39" s="1"/>
  <c r="I74" i="39"/>
  <c r="L177" i="39"/>
  <c r="J161" i="39"/>
  <c r="J129" i="39"/>
  <c r="J179" i="39"/>
  <c r="J28" i="50"/>
  <c r="J84" i="54"/>
  <c r="K84" i="54" s="1"/>
  <c r="L84" i="54" s="1"/>
  <c r="I86" i="54"/>
  <c r="I79" i="54"/>
  <c r="I68" i="54"/>
  <c r="K68" i="54" s="1"/>
  <c r="L68" i="54" s="1"/>
  <c r="J170" i="39"/>
  <c r="L151" i="39"/>
  <c r="J146" i="39"/>
  <c r="L119" i="39"/>
  <c r="I47" i="39"/>
  <c r="J40" i="39"/>
  <c r="J24" i="39"/>
  <c r="L180" i="39"/>
  <c r="J169" i="39"/>
  <c r="J152" i="39"/>
  <c r="J137" i="39"/>
  <c r="J120" i="39"/>
  <c r="J81" i="39"/>
  <c r="K81" i="39" s="1"/>
  <c r="L81" i="39" s="1"/>
  <c r="I72" i="39"/>
  <c r="I64" i="39"/>
  <c r="I45" i="39"/>
  <c r="I21" i="39"/>
  <c r="I42" i="39"/>
  <c r="I75" i="50"/>
  <c r="I59" i="50"/>
  <c r="I27" i="50"/>
  <c r="K27" i="50" s="1"/>
  <c r="L27" i="50" s="1"/>
  <c r="I70" i="50"/>
  <c r="I49" i="50"/>
  <c r="I77" i="50"/>
  <c r="K77" i="50" s="1"/>
  <c r="L77" i="50" s="1"/>
  <c r="I69" i="50"/>
  <c r="K69" i="50" s="1"/>
  <c r="L69" i="50" s="1"/>
  <c r="J31" i="50"/>
  <c r="J37" i="9"/>
  <c r="L37" i="9" s="1"/>
  <c r="M37" i="9" s="1"/>
  <c r="J28" i="9"/>
  <c r="L28" i="9" s="1"/>
  <c r="M28" i="9" s="1"/>
  <c r="J35" i="9"/>
  <c r="L35" i="9" s="1"/>
  <c r="M35" i="9" s="1"/>
  <c r="M47" i="9" s="1"/>
  <c r="J36" i="50"/>
  <c r="J22" i="9"/>
  <c r="L22" i="9" s="1"/>
  <c r="M22" i="9" s="1"/>
  <c r="J14" i="9"/>
  <c r="L14" i="9" s="1"/>
  <c r="M14" i="9" s="1"/>
  <c r="K104" i="36"/>
  <c r="K88" i="36"/>
  <c r="E109" i="36"/>
  <c r="M75" i="36"/>
  <c r="M69" i="36"/>
  <c r="M56" i="36"/>
  <c r="K58" i="36"/>
  <c r="J94" i="36"/>
  <c r="L94" i="36" s="1"/>
  <c r="M94" i="36" s="1"/>
  <c r="J78" i="36"/>
  <c r="L78" i="36" s="1"/>
  <c r="M78" i="36" s="1"/>
  <c r="K62" i="36"/>
  <c r="K63" i="39"/>
  <c r="L63" i="39" s="1"/>
  <c r="D17" i="2"/>
  <c r="CD105" i="11"/>
  <c r="R25" i="43"/>
  <c r="Q27" i="43" s="1"/>
  <c r="I67" i="54"/>
  <c r="J174" i="39"/>
  <c r="J142" i="39"/>
  <c r="I50" i="39"/>
  <c r="K50" i="39" s="1"/>
  <c r="L50" i="39" s="1"/>
  <c r="J56" i="50"/>
  <c r="I44" i="50"/>
  <c r="K80" i="54"/>
  <c r="L80" i="54" s="1"/>
  <c r="K41" i="50"/>
  <c r="L41" i="50" s="1"/>
  <c r="K32" i="50"/>
  <c r="L32" i="50" s="1"/>
  <c r="I72" i="50"/>
  <c r="K57" i="50"/>
  <c r="L57" i="50" s="1"/>
  <c r="K25" i="50"/>
  <c r="L25" i="50" s="1"/>
  <c r="K82" i="54"/>
  <c r="L82" i="54" s="1"/>
  <c r="K79" i="54"/>
  <c r="L79" i="54" s="1"/>
  <c r="J64" i="54"/>
  <c r="K64" i="54" s="1"/>
  <c r="L64" i="54" s="1"/>
  <c r="K55" i="54"/>
  <c r="L55" i="54" s="1"/>
  <c r="J40" i="54"/>
  <c r="K40" i="54" s="1"/>
  <c r="L40" i="54" s="1"/>
  <c r="J171" i="39"/>
  <c r="J163" i="39"/>
  <c r="I67" i="39"/>
  <c r="K67" i="39" s="1"/>
  <c r="L67" i="39" s="1"/>
  <c r="I44" i="39"/>
  <c r="K63" i="50"/>
  <c r="L63" i="50" s="1"/>
  <c r="J64" i="50"/>
  <c r="K64" i="50" s="1"/>
  <c r="L64" i="50" s="1"/>
  <c r="K48" i="50"/>
  <c r="L48" i="50" s="1"/>
  <c r="I20" i="50"/>
  <c r="K57" i="39"/>
  <c r="L57" i="39" s="1"/>
  <c r="T25" i="43"/>
  <c r="K87" i="54"/>
  <c r="L87" i="54" s="1"/>
  <c r="K76" i="54"/>
  <c r="L76" i="54" s="1"/>
  <c r="K74" i="39"/>
  <c r="L74" i="39" s="1"/>
  <c r="K62" i="39"/>
  <c r="L62" i="39" s="1"/>
  <c r="K68" i="39"/>
  <c r="L68" i="39" s="1"/>
  <c r="K73" i="50"/>
  <c r="L73" i="50" s="1"/>
  <c r="K56" i="50"/>
  <c r="L56" i="50" s="1"/>
  <c r="K24" i="50"/>
  <c r="L24" i="50" s="1"/>
  <c r="BG10" i="20"/>
  <c r="D12" i="21" s="1"/>
  <c r="E12" i="21" s="1"/>
  <c r="H12" i="21" s="1"/>
  <c r="J12" i="21" s="1"/>
  <c r="K12" i="21" s="1"/>
  <c r="L12" i="21" s="1"/>
  <c r="J37" i="50"/>
  <c r="I37" i="50"/>
  <c r="J51" i="50"/>
  <c r="I51" i="50"/>
  <c r="J34" i="50"/>
  <c r="I34" i="50"/>
  <c r="M76" i="36"/>
  <c r="U159" i="53"/>
  <c r="D10" i="54"/>
  <c r="J53" i="50"/>
  <c r="I53" i="50"/>
  <c r="J21" i="50"/>
  <c r="I21" i="50"/>
  <c r="K157" i="54"/>
  <c r="L157" i="54" s="1"/>
  <c r="K83" i="54"/>
  <c r="L83" i="54" s="1"/>
  <c r="K56" i="54"/>
  <c r="L56" i="54" s="1"/>
  <c r="K77" i="39"/>
  <c r="L77" i="39" s="1"/>
  <c r="K53" i="39"/>
  <c r="L53" i="39" s="1"/>
  <c r="D279" i="39"/>
  <c r="E10" i="39"/>
  <c r="K71" i="50"/>
  <c r="L71" i="50" s="1"/>
  <c r="J46" i="50"/>
  <c r="I46" i="50"/>
  <c r="J30" i="50"/>
  <c r="I30" i="50"/>
  <c r="J14" i="50"/>
  <c r="I14" i="50"/>
  <c r="K66" i="50"/>
  <c r="L66" i="50" s="1"/>
  <c r="K72" i="50"/>
  <c r="L72" i="50" s="1"/>
  <c r="I50" i="50"/>
  <c r="J50" i="50"/>
  <c r="J18" i="50"/>
  <c r="I18" i="50"/>
  <c r="D11" i="21"/>
  <c r="D11" i="36"/>
  <c r="D109" i="36" s="1"/>
  <c r="BZ107" i="35"/>
  <c r="D107" i="12"/>
  <c r="E11" i="12"/>
  <c r="J37" i="54"/>
  <c r="I37" i="54"/>
  <c r="J42" i="50"/>
  <c r="K42" i="50" s="1"/>
  <c r="L42" i="50" s="1"/>
  <c r="I42" i="50"/>
  <c r="J26" i="50"/>
  <c r="I26" i="50"/>
  <c r="J78" i="54"/>
  <c r="K78" i="54" s="1"/>
  <c r="L78" i="54" s="1"/>
  <c r="I78" i="54"/>
  <c r="K86" i="54"/>
  <c r="L86" i="54" s="1"/>
  <c r="K67" i="54"/>
  <c r="L67" i="54" s="1"/>
  <c r="K52" i="54"/>
  <c r="L52" i="54" s="1"/>
  <c r="K74" i="50"/>
  <c r="L74" i="50" s="1"/>
  <c r="J55" i="50"/>
  <c r="I55" i="50"/>
  <c r="J39" i="50"/>
  <c r="K39" i="50" s="1"/>
  <c r="L39" i="50" s="1"/>
  <c r="I39" i="50"/>
  <c r="J23" i="50"/>
  <c r="I23" i="50"/>
  <c r="J22" i="50"/>
  <c r="K22" i="50" s="1"/>
  <c r="L22" i="50" s="1"/>
  <c r="I22" i="50"/>
  <c r="K156" i="54"/>
  <c r="L156" i="54" s="1"/>
  <c r="K159" i="54"/>
  <c r="L159" i="54" s="1"/>
  <c r="J77" i="54"/>
  <c r="I77" i="54"/>
  <c r="K66" i="54"/>
  <c r="L66" i="54" s="1"/>
  <c r="K54" i="54"/>
  <c r="L54" i="54" s="1"/>
  <c r="K50" i="54"/>
  <c r="L50" i="54" s="1"/>
  <c r="K42" i="54"/>
  <c r="L42" i="54" s="1"/>
  <c r="K75" i="39"/>
  <c r="L75" i="39" s="1"/>
  <c r="K71" i="39"/>
  <c r="L71" i="39" s="1"/>
  <c r="K51" i="39"/>
  <c r="L51" i="39" s="1"/>
  <c r="AC278" i="38"/>
  <c r="D10" i="50"/>
  <c r="AE277" i="49"/>
  <c r="J38" i="50"/>
  <c r="I38" i="50"/>
  <c r="J19" i="50"/>
  <c r="I19" i="50"/>
  <c r="D11" i="9"/>
  <c r="BW45" i="8"/>
  <c r="K31" i="50"/>
  <c r="L31" i="50" s="1"/>
  <c r="L107" i="12"/>
  <c r="J107" i="12" s="1"/>
  <c r="M73" i="12"/>
  <c r="L105" i="11"/>
  <c r="K44" i="50"/>
  <c r="L44" i="50" s="1"/>
  <c r="J55" i="36"/>
  <c r="M55" i="36"/>
  <c r="K55" i="36"/>
  <c r="J85" i="54"/>
  <c r="I85" i="54"/>
  <c r="J29" i="50"/>
  <c r="K29" i="50" s="1"/>
  <c r="L29" i="50" s="1"/>
  <c r="I29" i="50"/>
  <c r="K72" i="39"/>
  <c r="L72" i="39" s="1"/>
  <c r="K64" i="39"/>
  <c r="L64" i="39" s="1"/>
  <c r="I45" i="50"/>
  <c r="J45" i="50"/>
  <c r="J81" i="54"/>
  <c r="I81" i="54"/>
  <c r="K158" i="54"/>
  <c r="L158" i="54" s="1"/>
  <c r="I65" i="54"/>
  <c r="J65" i="54"/>
  <c r="K65" i="54" s="1"/>
  <c r="L65" i="54" s="1"/>
  <c r="I41" i="54"/>
  <c r="J41" i="54"/>
  <c r="K78" i="39"/>
  <c r="L78" i="39" s="1"/>
  <c r="K80" i="39"/>
  <c r="L80" i="39" s="1"/>
  <c r="K76" i="39"/>
  <c r="L76" i="39" s="1"/>
  <c r="K69" i="39"/>
  <c r="L69" i="39" s="1"/>
  <c r="K65" i="39"/>
  <c r="L65" i="39" s="1"/>
  <c r="K61" i="39"/>
  <c r="L61" i="39" s="1"/>
  <c r="K75" i="50"/>
  <c r="L75" i="50" s="1"/>
  <c r="K67" i="50"/>
  <c r="L67" i="50" s="1"/>
  <c r="K59" i="50"/>
  <c r="L59" i="50" s="1"/>
  <c r="K43" i="50"/>
  <c r="L43" i="50" s="1"/>
  <c r="K70" i="50"/>
  <c r="L70" i="50" s="1"/>
  <c r="K62" i="50"/>
  <c r="L62" i="50" s="1"/>
  <c r="K49" i="50"/>
  <c r="L49" i="50" s="1"/>
  <c r="K33" i="50"/>
  <c r="L33" i="50" s="1"/>
  <c r="J54" i="50"/>
  <c r="I54" i="50"/>
  <c r="J35" i="50"/>
  <c r="I35" i="50"/>
  <c r="E17" i="2"/>
  <c r="J11" i="2"/>
  <c r="K107" i="12"/>
  <c r="K36" i="50"/>
  <c r="L36" i="50" s="1"/>
  <c r="K28" i="50"/>
  <c r="L28" i="50" s="1"/>
  <c r="K20" i="50"/>
  <c r="L20" i="50" s="1"/>
  <c r="H109" i="36"/>
  <c r="K81" i="54" l="1"/>
  <c r="L81" i="54" s="1"/>
  <c r="K85" i="54"/>
  <c r="L85" i="54" s="1"/>
  <c r="K109" i="36"/>
  <c r="L109" i="36"/>
  <c r="J109" i="36" s="1"/>
  <c r="K41" i="54"/>
  <c r="L41" i="54" s="1"/>
  <c r="BG22" i="20"/>
  <c r="K50" i="50"/>
  <c r="L50" i="50" s="1"/>
  <c r="K30" i="50"/>
  <c r="L30" i="50" s="1"/>
  <c r="I279" i="39"/>
  <c r="K53" i="50"/>
  <c r="L53" i="50" s="1"/>
  <c r="M109" i="36"/>
  <c r="K18" i="50"/>
  <c r="L18" i="50" s="1"/>
  <c r="K23" i="50"/>
  <c r="L23" i="50" s="1"/>
  <c r="K55" i="50"/>
  <c r="L55" i="50" s="1"/>
  <c r="K26" i="50"/>
  <c r="L26" i="50" s="1"/>
  <c r="K37" i="54"/>
  <c r="L37" i="54" s="1"/>
  <c r="K14" i="50"/>
  <c r="L14" i="50" s="1"/>
  <c r="K46" i="50"/>
  <c r="L46" i="50" s="1"/>
  <c r="K21" i="50"/>
  <c r="L21" i="50" s="1"/>
  <c r="K34" i="50"/>
  <c r="L34" i="50" s="1"/>
  <c r="K37" i="50"/>
  <c r="L37" i="50" s="1"/>
  <c r="J17" i="2"/>
  <c r="L11" i="2"/>
  <c r="N11" i="2" s="1"/>
  <c r="M11" i="2"/>
  <c r="M17" i="2" s="1"/>
  <c r="K54" i="50"/>
  <c r="L54" i="50" s="1"/>
  <c r="K45" i="50"/>
  <c r="L45" i="50" s="1"/>
  <c r="E11" i="9"/>
  <c r="D47" i="9"/>
  <c r="K38" i="50"/>
  <c r="L38" i="50" s="1"/>
  <c r="K77" i="54"/>
  <c r="L77" i="54" s="1"/>
  <c r="D24" i="21"/>
  <c r="E11" i="21"/>
  <c r="L279" i="39"/>
  <c r="E107" i="12"/>
  <c r="H11" i="12"/>
  <c r="E279" i="39"/>
  <c r="H10" i="39"/>
  <c r="K51" i="50"/>
  <c r="L51" i="50" s="1"/>
  <c r="K279" i="39"/>
  <c r="J279" i="39" s="1"/>
  <c r="K35" i="50"/>
  <c r="L35" i="50" s="1"/>
  <c r="K19" i="50"/>
  <c r="L19" i="50" s="1"/>
  <c r="D278" i="50"/>
  <c r="E10" i="50"/>
  <c r="I160" i="54"/>
  <c r="I278" i="50"/>
  <c r="D160" i="54"/>
  <c r="E10" i="54"/>
  <c r="E160" i="54" l="1"/>
  <c r="H10" i="54"/>
  <c r="E278" i="50"/>
  <c r="H10" i="50"/>
  <c r="E47" i="9"/>
  <c r="H11" i="9"/>
  <c r="N17" i="2"/>
  <c r="L17" i="2" s="1"/>
  <c r="O11" i="2"/>
  <c r="H107" i="12"/>
  <c r="M11" i="12"/>
  <c r="M107" i="12" s="1"/>
  <c r="J11" i="12"/>
  <c r="H279" i="39"/>
  <c r="J10" i="39"/>
  <c r="E24" i="21"/>
  <c r="H11" i="21"/>
  <c r="J11" i="21" l="1"/>
  <c r="K11" i="21" s="1"/>
  <c r="H24" i="21"/>
  <c r="K11" i="9"/>
  <c r="K47" i="9" s="1"/>
  <c r="J11" i="9"/>
  <c r="L11" i="9" s="1"/>
  <c r="L47" i="9" s="1"/>
  <c r="J47" i="9" s="1"/>
  <c r="H47" i="9"/>
  <c r="H278" i="50"/>
  <c r="J10" i="50"/>
  <c r="K10" i="50" s="1"/>
  <c r="P11" i="2"/>
  <c r="P17" i="2" s="1"/>
  <c r="O17" i="2"/>
  <c r="H160" i="54"/>
  <c r="J10" i="54"/>
  <c r="K10" i="54" s="1"/>
  <c r="K160" i="54" l="1"/>
  <c r="J160" i="54" s="1"/>
  <c r="L10" i="54"/>
  <c r="K278" i="50"/>
  <c r="J278" i="50" s="1"/>
  <c r="L10" i="50"/>
  <c r="L278" i="50" s="1"/>
  <c r="K24" i="21"/>
  <c r="J24" i="21" s="1"/>
  <c r="L11" i="21"/>
  <c r="L24" i="21" s="1"/>
  <c r="L160" i="54" l="1"/>
  <c r="M10" i="54"/>
  <c r="M160" i="54" s="1"/>
  <c r="F22" i="43" l="1"/>
  <c r="S23" i="43" l="1"/>
  <c r="H26" i="43"/>
  <c r="I25" i="43"/>
  <c r="G16" i="41" l="1"/>
  <c r="G21" i="41" l="1"/>
  <c r="G20" i="41" s="1"/>
  <c r="Z18" i="43" l="1"/>
  <c r="U4" i="43"/>
  <c r="A11" i="43"/>
  <c r="B11" i="43"/>
  <c r="V18" i="43"/>
  <c r="L26" i="43" s="1"/>
  <c r="U24" i="43"/>
  <c r="F11" i="43"/>
  <c r="U18" i="43"/>
  <c r="E11" i="43"/>
  <c r="V4" i="43"/>
  <c r="F24" i="43" l="1"/>
  <c r="H23" i="43" s="1"/>
  <c r="M23" i="43"/>
  <c r="M24" i="43" l="1"/>
</calcChain>
</file>

<file path=xl/sharedStrings.xml><?xml version="1.0" encoding="utf-8"?>
<sst xmlns="http://schemas.openxmlformats.org/spreadsheetml/2006/main" count="3637" uniqueCount="2143">
  <si>
    <t>ក្រុមហ៊ុន កៅស៊ូ មេគង្គ ខូអិលធីឌី</t>
  </si>
  <si>
    <t>ព្រះរាជាណាចក្រកម្ពុជា</t>
  </si>
  <si>
    <t>VƯƠNG QUỐC CAMPUCHIA</t>
  </si>
  <si>
    <t>ជាតិ សាសនា ព្រះមហាក្សត្រ</t>
  </si>
  <si>
    <t>Dân tộc - Tôn giáo - Quốc vương</t>
  </si>
  <si>
    <t>KHR</t>
  </si>
  <si>
    <r>
      <rPr>
        <b/>
        <u/>
        <sz val="13"/>
        <rFont val="Times New Roman"/>
        <family val="1"/>
      </rPr>
      <t xml:space="preserve">II/ </t>
    </r>
    <r>
      <rPr>
        <u/>
        <sz val="13"/>
        <rFont val="Khmer OS Muol Light"/>
        <charset val="163"/>
      </rPr>
      <t>ប្រាក់បានទទួល (</t>
    </r>
    <r>
      <rPr>
        <b/>
        <u/>
        <sz val="13"/>
        <rFont val="Times New Roman"/>
        <family val="1"/>
      </rPr>
      <t xml:space="preserve">Các khoản đã nhận) </t>
    </r>
    <r>
      <rPr>
        <u/>
        <sz val="13"/>
        <rFont val="Khmer OS Muol Light"/>
        <charset val="163"/>
      </rPr>
      <t>៖</t>
    </r>
  </si>
  <si>
    <r>
      <rPr>
        <b/>
        <u/>
        <sz val="13"/>
        <rFont val="Times New Roman"/>
        <family val="1"/>
      </rPr>
      <t>III/</t>
    </r>
    <r>
      <rPr>
        <u/>
        <sz val="13"/>
        <rFont val="Khmer OS Muol Light"/>
        <charset val="163"/>
      </rPr>
      <t>ប្រាក់ត្រូវប្រមូល</t>
    </r>
    <r>
      <rPr>
        <b/>
        <u/>
        <sz val="13"/>
        <rFont val="Times New Roman"/>
        <family val="1"/>
      </rPr>
      <t xml:space="preserve"> (Các khoản phải thu) </t>
    </r>
    <r>
      <rPr>
        <u/>
        <sz val="13"/>
        <rFont val="Khmer OS Muol Light"/>
        <charset val="163"/>
      </rPr>
      <t>៖</t>
    </r>
  </si>
  <si>
    <r>
      <rPr>
        <sz val="13"/>
        <rFont val="Times New Roman"/>
        <family val="1"/>
      </rPr>
      <t>1/</t>
    </r>
    <r>
      <rPr>
        <sz val="13"/>
        <rFont val="Khmer OS"/>
        <charset val="163"/>
      </rPr>
      <t>ពន្ធលើប្រាក់បៀវត្ស</t>
    </r>
    <r>
      <rPr>
        <sz val="13"/>
        <rFont val="Times New Roman"/>
        <family val="1"/>
      </rPr>
      <t xml:space="preserve"> (Thuế TNCN)</t>
    </r>
    <r>
      <rPr>
        <sz val="13"/>
        <rFont val="Khmer OS"/>
        <charset val="163"/>
      </rPr>
      <t>៖</t>
    </r>
  </si>
  <si>
    <r>
      <rPr>
        <sz val="13"/>
        <rFont val="Times New Roman"/>
        <family val="1"/>
      </rPr>
      <t>2/</t>
    </r>
    <r>
      <rPr>
        <sz val="13"/>
        <rFont val="Khmer OS"/>
        <charset val="163"/>
      </rPr>
      <t>បុរេប្រទានផ្ទាល់ខ្លួន</t>
    </r>
    <r>
      <rPr>
        <sz val="13"/>
        <rFont val="Times New Roman"/>
        <family val="1"/>
      </rPr>
      <t xml:space="preserve"> (Tạm ứng cá nhân) </t>
    </r>
    <r>
      <rPr>
        <sz val="13"/>
        <rFont val="Khmer OS"/>
        <charset val="163"/>
      </rPr>
      <t>៖</t>
    </r>
  </si>
  <si>
    <r>
      <rPr>
        <b/>
        <u/>
        <sz val="13"/>
        <rFont val="Times New Roman"/>
        <family val="1"/>
      </rPr>
      <t>IV/</t>
    </r>
    <r>
      <rPr>
        <u/>
        <sz val="13"/>
        <rFont val="Khmer OS Muol Light"/>
        <charset val="163"/>
      </rPr>
      <t>ប្រាក់ត្រូវទទួល</t>
    </r>
    <r>
      <rPr>
        <b/>
        <u/>
        <sz val="13"/>
        <rFont val="Times New Roman"/>
        <family val="1"/>
      </rPr>
      <t xml:space="preserve"> (Thực nhận)</t>
    </r>
    <r>
      <rPr>
        <u/>
        <sz val="13"/>
        <rFont val="Khmer OS Muol Light"/>
        <charset val="163"/>
      </rPr>
      <t>៖</t>
    </r>
  </si>
  <si>
    <r>
      <rPr>
        <sz val="13"/>
        <rFont val="Times New Roman"/>
        <family val="1"/>
      </rPr>
      <t>1/</t>
    </r>
    <r>
      <rPr>
        <sz val="13"/>
        <rFont val="Khmer OS"/>
        <charset val="163"/>
      </rPr>
      <t>ប្រាក់បៀវត្សត្រូវទទួល</t>
    </r>
    <r>
      <rPr>
        <sz val="13"/>
        <rFont val="Times New Roman"/>
        <family val="1"/>
      </rPr>
      <t xml:space="preserve"> (Tiền lương thực nhận) </t>
    </r>
    <r>
      <rPr>
        <sz val="13"/>
        <rFont val="Khmer OS"/>
        <charset val="163"/>
      </rPr>
      <t>៖</t>
    </r>
  </si>
  <si>
    <t>អ្នករៀបចំ</t>
  </si>
  <si>
    <t>PHÒNG TCKT</t>
  </si>
  <si>
    <t>NGƯỜI LẬP BIỂU</t>
  </si>
  <si>
    <t>Kim Thảo</t>
  </si>
  <si>
    <t>អនុម័តនាយកក្រុមហ៊ុន</t>
  </si>
  <si>
    <t>DUYỆT</t>
  </si>
  <si>
    <t>GIÁM ĐỐC</t>
  </si>
  <si>
    <t>Công làm thêm giờ</t>
  </si>
  <si>
    <t>កំណត់</t>
  </si>
  <si>
    <t>A.</t>
  </si>
  <si>
    <r>
      <rPr>
        <sz val="13"/>
        <rFont val="Khmer OS Muol Light"/>
        <charset val="163"/>
      </rPr>
      <t>អង្គភាពអនុវត្ត</t>
    </r>
    <r>
      <rPr>
        <b/>
        <sz val="13"/>
        <rFont val="Times New Roman"/>
        <family val="1"/>
      </rPr>
      <t xml:space="preserve"> -ĐƠN VỊ THỰC HIỆN</t>
    </r>
  </si>
  <si>
    <r>
      <rPr>
        <sz val="13"/>
        <rFont val="Khmer OS Muol Light"/>
        <charset val="163"/>
      </rPr>
      <t>អ្នករៀបចំ</t>
    </r>
    <r>
      <rPr>
        <b/>
        <sz val="13"/>
        <rFont val="Times New Roman"/>
        <family val="1"/>
      </rPr>
      <t xml:space="preserve"> -NGƯỜI LẬP BIỂU</t>
    </r>
  </si>
  <si>
    <r>
      <rPr>
        <sz val="13"/>
        <rFont val="Khmer OS Muol Light"/>
        <charset val="163"/>
      </rPr>
      <t>ផែ្នក រដ្ឋបាល-</t>
    </r>
    <r>
      <rPr>
        <b/>
        <sz val="13"/>
        <rFont val="Times New Roman"/>
        <family val="1"/>
      </rPr>
      <t>PHÒNG TCHC</t>
    </r>
  </si>
  <si>
    <r>
      <rPr>
        <sz val="13"/>
        <rFont val="Khmer OS Muol Light"/>
        <charset val="163"/>
      </rPr>
      <t>ផ្នែក គណនេយ្យ</t>
    </r>
    <r>
      <rPr>
        <b/>
        <sz val="13"/>
        <rFont val="Times New Roman"/>
        <family val="1"/>
      </rPr>
      <t xml:space="preserve"> -PHÒNG TCKT</t>
    </r>
  </si>
  <si>
    <t xml:space="preserve"> GIÁM ĐỐC</t>
  </si>
  <si>
    <t>KIỂM TRA</t>
  </si>
  <si>
    <t>Làm cỏ đường băng (7 công/ha)</t>
  </si>
  <si>
    <t>Làm cỏ đường băng (5 công/ha)</t>
  </si>
  <si>
    <t>Làm cỏ đường băng (3,5 công/ha)</t>
  </si>
  <si>
    <t>Làm cỏ đậu Kudzu (4 công/ha)</t>
  </si>
  <si>
    <t>Làm cỏ bồn (4 công/ha)</t>
  </si>
  <si>
    <t>Làm cỏ bồn (3,5 công/ha)</t>
  </si>
  <si>
    <r>
      <rPr>
        <b/>
        <sz val="13"/>
        <rFont val="Times New Roman"/>
        <family val="1"/>
      </rPr>
      <t>Làm cỏ ranh chống cháy (300 m</t>
    </r>
    <r>
      <rPr>
        <b/>
        <vertAlign val="superscript"/>
        <sz val="13"/>
        <rFont val="Times New Roman"/>
        <family val="1"/>
      </rPr>
      <t>2</t>
    </r>
    <r>
      <rPr>
        <b/>
        <sz val="13"/>
        <rFont val="Times New Roman"/>
        <family val="1"/>
      </rPr>
      <t>/công)</t>
    </r>
  </si>
  <si>
    <t>Phát cỏ luồng (3 công/ha)</t>
  </si>
  <si>
    <t>Phòng chống cháy (1,08 công/ha)</t>
  </si>
  <si>
    <t>Phát dọn chống cháy (0,54 công/ha)</t>
  </si>
  <si>
    <t>Phát cỏ luồng (1 công/ha)</t>
  </si>
  <si>
    <t>Chặt nọc cắm cây cao su trồng dặm</t>
  </si>
  <si>
    <t>Phun thuốc cỏ đường băng (1,56 công/ha)</t>
  </si>
  <si>
    <t>Xịt phân Komix nước bón lá (0,2 công/ha)</t>
  </si>
  <si>
    <t>Cắt chồi ngang (0,2 công/ha)</t>
  </si>
  <si>
    <t>Đào mương</t>
  </si>
  <si>
    <t>Phun thuốc BVTV diệt câu cấu</t>
  </si>
  <si>
    <t>Xịt thuốc BVTV diệt rệp (0,4 công/ha)</t>
  </si>
  <si>
    <t>Khối lượng</t>
  </si>
  <si>
    <t>Công</t>
  </si>
  <si>
    <t>Công tưới nước cao su</t>
  </si>
  <si>
    <t>Khoanh bồn tủ cỏ (130 bồn/công)</t>
  </si>
  <si>
    <t>Công quản lý (Tổ trưởng)</t>
  </si>
  <si>
    <t>Bón phân thúc vườn ương</t>
  </si>
  <si>
    <t>Làm mái che cao su</t>
  </si>
  <si>
    <t>Gác trâu</t>
  </si>
  <si>
    <t>Thiết kế súng tưới</t>
  </si>
  <si>
    <t>Sang bầu</t>
  </si>
  <si>
    <t>Làm hàng rào</t>
  </si>
  <si>
    <t>Tưới nước</t>
  </si>
  <si>
    <t>Tưới phân vườn âm bầu</t>
  </si>
  <si>
    <t>Làm cỏ vườn ươm</t>
  </si>
  <si>
    <t>Tưới nước vườn âm bầu</t>
  </si>
  <si>
    <t>Phòng chống cháy - chống thú</t>
  </si>
  <si>
    <t>Vệ sinh vườn âm bầu</t>
  </si>
  <si>
    <t>Cắt ngọn cao su</t>
  </si>
  <si>
    <t>Bốc bầu xuống xe (600 bầu/công)</t>
  </si>
  <si>
    <t>Phun thuốc Vixazol vườn ương</t>
  </si>
  <si>
    <t>Công tưới nước vườn ương + quản lý</t>
  </si>
  <si>
    <t>Vận chuyển nước xịt thuốc</t>
  </si>
  <si>
    <t xml:space="preserve">Công tài xế Kuzun </t>
  </si>
  <si>
    <t>Công tài xế máy cày</t>
  </si>
  <si>
    <t>Công giáo viên nhà trẻ</t>
  </si>
  <si>
    <t>Vận chuyển nước tưới cao su</t>
  </si>
  <si>
    <t xml:space="preserve">Công đưa rước công nhân </t>
  </si>
  <si>
    <t>Công vận chuyển cây làm hàng rào</t>
  </si>
  <si>
    <t>Bắt câu cấu</t>
  </si>
  <si>
    <t>Phun thuốc trừ cỏ (6 công/ha)</t>
  </si>
  <si>
    <t>Bứng bầu cắt ngọn</t>
  </si>
  <si>
    <t>Xếp bầu</t>
  </si>
  <si>
    <t>Đổi bầu</t>
  </si>
  <si>
    <t>Bứng bầu tầng lá</t>
  </si>
  <si>
    <t>Chặt cây cao không tháp được (1000 cây/công)</t>
  </si>
  <si>
    <t>TỔNG CÔNG</t>
  </si>
  <si>
    <t>Từng tổ</t>
  </si>
  <si>
    <t>cc</t>
  </si>
  <si>
    <t>tt</t>
  </si>
  <si>
    <t>lc5c</t>
  </si>
  <si>
    <t>lc</t>
  </si>
  <si>
    <t>CÔNG TY TNHH CAO SU MEKONG</t>
  </si>
  <si>
    <t>VƯƠNG QUỐC CAMPUCHIA</t>
  </si>
  <si>
    <t>ĐƠN VỊ: NÔNG TRƯỜNG II</t>
  </si>
  <si>
    <t>Dân tộc - Tôn giáo - Quốc vương</t>
  </si>
  <si>
    <t>BẢNG KHỐI LƯỢNG CÔNG NHÂN CAMPUCHIA TỔ 4</t>
  </si>
  <si>
    <t>THÁNG 12 NĂM 2016</t>
  </si>
  <si>
    <t>STT</t>
  </si>
  <si>
    <t>Họ và tên</t>
  </si>
  <si>
    <t>Làm cỏ đường băng (5,12 công/ha)</t>
  </si>
  <si>
    <t>Kiểm kê (1 công/ha)</t>
  </si>
  <si>
    <t>Bảo vệ thường xuyên (0,684 công/ha)</t>
  </si>
  <si>
    <t>Bảo vệ thường xuyên (0,93 công/ha)</t>
  </si>
  <si>
    <t>Lấp hố (1,97 công/ha)</t>
  </si>
  <si>
    <t>Trồng dặm (16,59 công/ha)</t>
  </si>
  <si>
    <t>Phúp bồn, tủ ẩm (17 công/ha)</t>
  </si>
  <si>
    <t>Lấp hố (0,1 công/ha)</t>
  </si>
  <si>
    <t>Làm điểm tập kết (0,5 công/ha)</t>
  </si>
  <si>
    <t>Trồng dặm (0,8 công/ha)</t>
  </si>
  <si>
    <t>Quét vôi chống nắng (0,5 công/ha)</t>
  </si>
  <si>
    <t>Phun thuốc BVTV diệt rệp (0,4 công/ha)</t>
  </si>
  <si>
    <t>Cắt chồi ngang (0,35 công/ha)</t>
  </si>
  <si>
    <t>Đào hố trồng dặm (25 hố/công)</t>
  </si>
  <si>
    <t>Bón phân lót trồng mới (6,5 công/ha)</t>
  </si>
  <si>
    <t>Bón phân lấp hố cây trồng dặm (80 hố/công)</t>
  </si>
  <si>
    <t>Bón phân lấp hố cây trồng dặm (61,67 hố/công)</t>
  </si>
  <si>
    <t>Bón phân thúc (4,5 công/ha)</t>
  </si>
  <si>
    <t>Trồng dặm (30 cây/công)</t>
  </si>
  <si>
    <t>Trồng dặm (25 cây/công)</t>
  </si>
  <si>
    <t>Trồng dặm (27 cây/công)</t>
  </si>
  <si>
    <t>Phúp bồn, tủ gốc (23 công/ha)</t>
  </si>
  <si>
    <t>Cắt ngọn (800 bầu/công)</t>
  </si>
  <si>
    <t>Bứng bầu (100 bầu/công)</t>
  </si>
  <si>
    <t>Xếp bầu (300 bầu/công)</t>
  </si>
  <si>
    <t>Đổi bầu (150 bầu/công)</t>
  </si>
  <si>
    <t>Làm cỏ vườn ương (35 công/ha)</t>
  </si>
  <si>
    <t>Bốc phân xuống (0,4 công/ha)</t>
  </si>
  <si>
    <t>Bốc phân lên + xuống (0,75 công/tấn)</t>
  </si>
  <si>
    <t>Công tưới nước (1,33 công/ngày)</t>
  </si>
  <si>
    <t>Công quản lý (100% x lương)</t>
  </si>
  <si>
    <t>Tổng công</t>
  </si>
  <si>
    <t>Kí nhận</t>
  </si>
  <si>
    <t>Khối lượng</t>
  </si>
  <si>
    <t>Rat Non</t>
  </si>
  <si>
    <t>Dâm Vanh</t>
  </si>
  <si>
    <t>Sa Mêt</t>
  </si>
  <si>
    <t>Nu Rươn</t>
  </si>
  <si>
    <t>Son Hay</t>
  </si>
  <si>
    <t>Chon Via</t>
  </si>
  <si>
    <t>Nit Nươn</t>
  </si>
  <si>
    <t>Nu Kha</t>
  </si>
  <si>
    <t>Du Mêt</t>
  </si>
  <si>
    <t>Khon Ra Đây</t>
  </si>
  <si>
    <t>An Hia</t>
  </si>
  <si>
    <t>Thi Thia</t>
  </si>
  <si>
    <t>Dôt Mêt</t>
  </si>
  <si>
    <t>Lu Lươn</t>
  </si>
  <si>
    <t>Sươn Săm</t>
  </si>
  <si>
    <t>Tem Mơi</t>
  </si>
  <si>
    <t>Thu Ranh</t>
  </si>
  <si>
    <t>Dup Hanh</t>
  </si>
  <si>
    <t>Phon Thit</t>
  </si>
  <si>
    <t>Ha Lay Hon</t>
  </si>
  <si>
    <t>Lum Ron</t>
  </si>
  <si>
    <t>Lup Hên</t>
  </si>
  <si>
    <t>Nay Chên</t>
  </si>
  <si>
    <t>Si Khưa</t>
  </si>
  <si>
    <t>Khăm Vanh</t>
  </si>
  <si>
    <t>Chu Chươn</t>
  </si>
  <si>
    <t>Thon Da</t>
  </si>
  <si>
    <t>Tia Hươn</t>
  </si>
  <si>
    <t>Song San</t>
  </si>
  <si>
    <t>But Mum</t>
  </si>
  <si>
    <t>Say Hia</t>
  </si>
  <si>
    <t>Sat Kia</t>
  </si>
  <si>
    <t>Tem Tưa</t>
  </si>
  <si>
    <t>Von Chia</t>
  </si>
  <si>
    <t>Han Ra</t>
  </si>
  <si>
    <t>Chia Chut</t>
  </si>
  <si>
    <t>Sum Tia</t>
  </si>
  <si>
    <t>Chêt Da</t>
  </si>
  <si>
    <t>Sua Vêng</t>
  </si>
  <si>
    <t>Săm Bươn</t>
  </si>
  <si>
    <t>Kon Via Sa</t>
  </si>
  <si>
    <t>Men Mut</t>
  </si>
  <si>
    <t>Siu Vênh</t>
  </si>
  <si>
    <t>Thang Hêng</t>
  </si>
  <si>
    <t>Dup Mơi</t>
  </si>
  <si>
    <t>Khanh Ra</t>
  </si>
  <si>
    <t>Vênh Chênh</t>
  </si>
  <si>
    <t>Lot Bum</t>
  </si>
  <si>
    <t>Sang Son</t>
  </si>
  <si>
    <t>La Hia</t>
  </si>
  <si>
    <t>Thun Danh</t>
  </si>
  <si>
    <t>Lâp Hon</t>
  </si>
  <si>
    <t>Nua Rên</t>
  </si>
  <si>
    <t>Tia Vanh</t>
  </si>
  <si>
    <t>Thon Sat</t>
  </si>
  <si>
    <t>Dia Kha</t>
  </si>
  <si>
    <t>Lon Ron</t>
  </si>
  <si>
    <t>Han Na</t>
  </si>
  <si>
    <t>Tua Ra</t>
  </si>
  <si>
    <t>Chia Sok Kha</t>
  </si>
  <si>
    <t>Lum Lươn</t>
  </si>
  <si>
    <t>Via Đay</t>
  </si>
  <si>
    <t>Sat Mau</t>
  </si>
  <si>
    <t>Thia Ra</t>
  </si>
  <si>
    <t>Du Hon</t>
  </si>
  <si>
    <t>Ron Ria</t>
  </si>
  <si>
    <t>Phon Tha</t>
  </si>
  <si>
    <t>Vot Num</t>
  </si>
  <si>
    <t>Thu Thươn</t>
  </si>
  <si>
    <t>Sia Vum</t>
  </si>
  <si>
    <t>Phon Xia</t>
  </si>
  <si>
    <t>Tu Hua</t>
  </si>
  <si>
    <t>Mim Ra</t>
  </si>
  <si>
    <t>Ra Hum</t>
  </si>
  <si>
    <t>Um Von</t>
  </si>
  <si>
    <t>Um Hay</t>
  </si>
  <si>
    <t>Sa Vêt</t>
  </si>
  <si>
    <t>Thum Lu</t>
  </si>
  <si>
    <t>Lu Mêt</t>
  </si>
  <si>
    <t>Dan Da</t>
  </si>
  <si>
    <t>Chum Von</t>
  </si>
  <si>
    <t>Khon Ria</t>
  </si>
  <si>
    <t>Lut Ray</t>
  </si>
  <si>
    <t>La Chăn</t>
  </si>
  <si>
    <t>Bia Dum</t>
  </si>
  <si>
    <t>Lum Rum</t>
  </si>
  <si>
    <t>Chua Ha</t>
  </si>
  <si>
    <t>Ha Sum</t>
  </si>
  <si>
    <t>Ha Dia</t>
  </si>
  <si>
    <t>Rum Rot</t>
  </si>
  <si>
    <t>Lon Nu</t>
  </si>
  <si>
    <t>Chia Chiên</t>
  </si>
  <si>
    <t>Hay Lum</t>
  </si>
  <si>
    <t>Khan Chia</t>
  </si>
  <si>
    <t>Phon Don</t>
  </si>
  <si>
    <t>Sam Lia</t>
  </si>
  <si>
    <t>Han Dang</t>
  </si>
  <si>
    <t>Chi Chia</t>
  </si>
  <si>
    <t>TỔNG CỘNG</t>
  </si>
  <si>
    <t>Kampong Thom, ngày 31 tháng 12 năm 2016</t>
  </si>
  <si>
    <t>ĐƠN VỊ THỰC HIỆN</t>
  </si>
  <si>
    <t>Nguyễn Thành Vinh</t>
  </si>
  <si>
    <t>Phạm Thành Phước</t>
  </si>
  <si>
    <t>BẢNG THANH TOÁN LƯƠNG CÔNG NHÂN CAMPUCHIA TỔ 4</t>
  </si>
  <si>
    <t>ĐVT: Riel</t>
  </si>
  <si>
    <t>Định mức 22.000 Riel/công</t>
  </si>
  <si>
    <t xml:space="preserve">Tổng công </t>
  </si>
  <si>
    <t>Thành tiền</t>
  </si>
  <si>
    <t>Lương làm thêm giờ</t>
  </si>
  <si>
    <t>Lương thưởng tết</t>
  </si>
  <si>
    <t>Tổng lương</t>
  </si>
  <si>
    <t>Công nợ</t>
  </si>
  <si>
    <t>Tổng nợ</t>
  </si>
  <si>
    <t>Thực nhận</t>
  </si>
  <si>
    <t>KÝ NHẬN</t>
  </si>
  <si>
    <t>T/ứ lương</t>
  </si>
  <si>
    <t>TNCN</t>
  </si>
  <si>
    <t>Tiền đóng bảo hiểm</t>
  </si>
  <si>
    <t>A</t>
  </si>
  <si>
    <t>B</t>
  </si>
  <si>
    <t>3=1*2</t>
  </si>
  <si>
    <t>6=3+5</t>
  </si>
  <si>
    <t>10=7+8+9</t>
  </si>
  <si>
    <t>11=6-10</t>
  </si>
  <si>
    <t>(Bằng chữ: Bốn mươi bốn triệu một trăm ngàn lẻ năm trăm năm mươi hai riel)</t>
  </si>
  <si>
    <t>DANH SÁCH KÊ KHAI GIA CẢNH</t>
  </si>
  <si>
    <t>Tổ 2</t>
  </si>
  <si>
    <t>HOÏ VAØ TEÂN</t>
  </si>
  <si>
    <t>Tình trạng hôn nhân</t>
  </si>
  <si>
    <t>Tình trạng con cái</t>
  </si>
  <si>
    <t>Tổng số người được giảm trừ</t>
  </si>
  <si>
    <t>Số tiền được giảm trừ</t>
  </si>
  <si>
    <t>Người kê khai ký tên</t>
  </si>
  <si>
    <t>Đi làm có thu nhập</t>
  </si>
  <si>
    <t>Đi làm không có thu nhập</t>
  </si>
  <si>
    <t>Dưới 18 tuổi</t>
  </si>
  <si>
    <t>Trên 18 tuổi</t>
  </si>
  <si>
    <t>Tổng số con</t>
  </si>
  <si>
    <t>Tổng cộng</t>
  </si>
  <si>
    <t>Ngaøy  09  thaùng 07 naêm 2013</t>
  </si>
  <si>
    <t>P.TCHC</t>
  </si>
  <si>
    <t>BẢNG KHỐI LƯỢNG CÔNG NHÂN CAMPUCHIA TỔ 6 PHUN THUỐC + CÀY</t>
  </si>
  <si>
    <t>THÁNG 11 NĂM 2016</t>
  </si>
  <si>
    <t>Chăm sóc thảm phủ (1 công/ha)</t>
  </si>
  <si>
    <t>Phát cỏ luồng (0,9 công/ha)</t>
  </si>
  <si>
    <t>Phun thuốc cỏ (6 công/ha)</t>
  </si>
  <si>
    <t>Phát dọn phòng chống cháy (1,9 công/ha)</t>
  </si>
  <si>
    <t>Phát dọn phòng chống cháy (1,61 công/ha)</t>
  </si>
  <si>
    <t>Tum Vit</t>
  </si>
  <si>
    <t>Rit Hêng</t>
  </si>
  <si>
    <t>Nên Non</t>
  </si>
  <si>
    <t>Ron Rit</t>
  </si>
  <si>
    <t>Ron Hum</t>
  </si>
  <si>
    <t>Dum Da</t>
  </si>
  <si>
    <t>Tha Chia</t>
  </si>
  <si>
    <t>Tha Lum</t>
  </si>
  <si>
    <t>Ton Hia</t>
  </si>
  <si>
    <t>Tia Say</t>
  </si>
  <si>
    <t>Tia Von</t>
  </si>
  <si>
    <t>Not Ra</t>
  </si>
  <si>
    <t>Tum Tươn</t>
  </si>
  <si>
    <t>Thim Thươn</t>
  </si>
  <si>
    <t>Ru Mên</t>
  </si>
  <si>
    <t>Lum Tia</t>
  </si>
  <si>
    <t>Dia Phon</t>
  </si>
  <si>
    <t>Phon Va</t>
  </si>
  <si>
    <t>Va Vy</t>
  </si>
  <si>
    <t>Van Tu</t>
  </si>
  <si>
    <t>Van Nay</t>
  </si>
  <si>
    <t>Dăm Du</t>
  </si>
  <si>
    <t>Vum Lia</t>
  </si>
  <si>
    <t>Vu Hêt</t>
  </si>
  <si>
    <t>Nêt Ranh</t>
  </si>
  <si>
    <t>Ra Khum</t>
  </si>
  <si>
    <t>Ra Khươn</t>
  </si>
  <si>
    <t>Thu Lon</t>
  </si>
  <si>
    <t>Hên Via</t>
  </si>
  <si>
    <t>Vit Sa</t>
  </si>
  <si>
    <t>Sa Khon</t>
  </si>
  <si>
    <t>Ria Hon</t>
  </si>
  <si>
    <t>Ria Vêt</t>
  </si>
  <si>
    <t>Nêt Num</t>
  </si>
  <si>
    <t>Thua Chum</t>
  </si>
  <si>
    <t>Son Thy</t>
  </si>
  <si>
    <t>Thy Thu</t>
  </si>
  <si>
    <t>Chum Vot</t>
  </si>
  <si>
    <t>Hu Hay</t>
  </si>
  <si>
    <t>Dat Mau</t>
  </si>
  <si>
    <t>Dip Đi</t>
  </si>
  <si>
    <t>Lay Han</t>
  </si>
  <si>
    <t>Dang Ra</t>
  </si>
  <si>
    <t>Cha Tum</t>
  </si>
  <si>
    <t>Phon Ru</t>
  </si>
  <si>
    <t>Tia Rum</t>
  </si>
  <si>
    <t>Tut Mau</t>
  </si>
  <si>
    <t>Kha Lay</t>
  </si>
  <si>
    <t>Hươn Chia</t>
  </si>
  <si>
    <t>Khum Lum</t>
  </si>
  <si>
    <t>Na Ra</t>
  </si>
  <si>
    <t>Thia Vot</t>
  </si>
  <si>
    <t>Vot Him</t>
  </si>
  <si>
    <t>Hum Du</t>
  </si>
  <si>
    <t>Du Kha</t>
  </si>
  <si>
    <t>Khia Xe</t>
  </si>
  <si>
    <t>An Chia</t>
  </si>
  <si>
    <t>Ru Rươn</t>
  </si>
  <si>
    <t>Kon Ra</t>
  </si>
  <si>
    <t>Dua Hơi</t>
  </si>
  <si>
    <t>Du Thươn</t>
  </si>
  <si>
    <t>Chum Chia</t>
  </si>
  <si>
    <t>Tum Tưa</t>
  </si>
  <si>
    <t>Dut Hat</t>
  </si>
  <si>
    <t>Tia Hay</t>
  </si>
  <si>
    <t>Dot Mươt</t>
  </si>
  <si>
    <t>Dang Da</t>
  </si>
  <si>
    <t>Dut Mum</t>
  </si>
  <si>
    <t>Lu Lem</t>
  </si>
  <si>
    <t>Han Rân</t>
  </si>
  <si>
    <t>Dia Lâm</t>
  </si>
  <si>
    <t>Khon Ra</t>
  </si>
  <si>
    <t>Ta Mau</t>
  </si>
  <si>
    <t>Dia Vay</t>
  </si>
  <si>
    <t>Tha Dang</t>
  </si>
  <si>
    <t>Thươn Hêng</t>
  </si>
  <si>
    <t>Hia Sang</t>
  </si>
  <si>
    <t>Lang Lon</t>
  </si>
  <si>
    <t>Hiên Hum</t>
  </si>
  <si>
    <t>Khan Lay</t>
  </si>
  <si>
    <t>Thum Thươn</t>
  </si>
  <si>
    <t>Thia Sa</t>
  </si>
  <si>
    <t>Son Vy</t>
  </si>
  <si>
    <t>Rom Ranh</t>
  </si>
  <si>
    <t>Hay Long</t>
  </si>
  <si>
    <t>Chi Vit</t>
  </si>
  <si>
    <t>Lup Lươn</t>
  </si>
  <si>
    <t>Sưa Tem</t>
  </si>
  <si>
    <t>Lem Mun</t>
  </si>
  <si>
    <t>Mun Dum</t>
  </si>
  <si>
    <t>Ti Chia</t>
  </si>
  <si>
    <t>Von Don</t>
  </si>
  <si>
    <t>Ha Bênh</t>
  </si>
  <si>
    <t>Chit Tươn</t>
  </si>
  <si>
    <t>Chot Vay</t>
  </si>
  <si>
    <t>Kampong Thom, ngày 30 tháng 11 năm 2016</t>
  </si>
  <si>
    <t>BẢNG THANH TOÁN LƯƠNG CÔNG NHÂN CAMPUCHIA TỔ 6</t>
  </si>
  <si>
    <t>(Bằng chữ: Năm mươi triệu chín trăm chín mươi chín ngàn ba trăm lẻ hai riel)</t>
  </si>
  <si>
    <t>ទទួល</t>
  </si>
  <si>
    <r>
      <rPr>
        <b/>
        <sz val="10"/>
        <rFont val="Times New Roman"/>
        <family val="1"/>
      </rPr>
      <t xml:space="preserve">
</t>
    </r>
    <r>
      <rPr>
        <sz val="10"/>
        <rFont val="Khmer OS Muol Light"/>
        <charset val="163"/>
      </rPr>
      <t xml:space="preserve">ល.រ </t>
    </r>
    <r>
      <rPr>
        <b/>
        <sz val="10"/>
        <rFont val="Times New Roman"/>
        <family val="1"/>
      </rPr>
      <t>(STT)</t>
    </r>
  </si>
  <si>
    <t>Làm cỏ đường băng (6 công/ha)</t>
  </si>
  <si>
    <t>Bón phân lót (80 hố/công)</t>
  </si>
  <si>
    <t>Bón phân lót (61,67 hố/công)</t>
  </si>
  <si>
    <t>Bón phân thúc (4 công/ha)</t>
  </si>
  <si>
    <t>Cắt chồi ngang (0,3 công/ha)</t>
  </si>
  <si>
    <t>Bốc bầu lên + xuống xe (300 bầu/công)</t>
  </si>
  <si>
    <t>Bốc phân lên + xuống xe (0,75 công/tấn)</t>
  </si>
  <si>
    <t>Bốc phân xuống xe (0,375 công/tấn)</t>
  </si>
  <si>
    <r>
      <rPr>
        <i/>
        <sz val="11"/>
        <rFont val="Khmer OS"/>
        <charset val="163"/>
      </rPr>
      <t>ឯកតា​​​​​​​​​​​​​​</t>
    </r>
    <r>
      <rPr>
        <i/>
        <sz val="11"/>
        <rFont val="Times New Roman"/>
        <family val="1"/>
      </rPr>
      <t xml:space="preserve"> (ĐVT)៖ KHR</t>
    </r>
  </si>
  <si>
    <r>
      <rPr>
        <b/>
        <sz val="10"/>
        <rFont val="Times New Roman"/>
        <family val="1"/>
      </rPr>
      <t xml:space="preserve">
</t>
    </r>
    <r>
      <rPr>
        <sz val="10"/>
        <rFont val="Khmer OS Muol Light"/>
        <charset val="163"/>
      </rPr>
      <t>ត្រកូលនិងឈ្មោះ</t>
    </r>
    <r>
      <rPr>
        <b/>
        <sz val="10"/>
        <rFont val="Times New Roman"/>
        <family val="1"/>
      </rPr>
      <t xml:space="preserve"> (Họ và tên)</t>
    </r>
  </si>
  <si>
    <r>
      <rPr>
        <sz val="10"/>
        <rFont val="Khmer OS Muol Light"/>
        <charset val="163"/>
      </rPr>
      <t xml:space="preserve">
បៀវត្សថ្ងៃបុណ្យសម្រាក</t>
    </r>
    <r>
      <rPr>
        <b/>
        <sz val="10"/>
        <rFont val="Times New Roman"/>
        <family val="1"/>
      </rPr>
      <t xml:space="preserve"> (Lương thưởng tết)</t>
    </r>
  </si>
  <si>
    <r>
      <rPr>
        <b/>
        <sz val="10"/>
        <rFont val="Times New Roman"/>
        <family val="1"/>
      </rPr>
      <t xml:space="preserve">
</t>
    </r>
    <r>
      <rPr>
        <sz val="10"/>
        <rFont val="Khmer OS Muol Light"/>
        <charset val="163"/>
      </rPr>
      <t>សរុបប្រាក់បៀវត្ស</t>
    </r>
    <r>
      <rPr>
        <b/>
        <sz val="10"/>
        <rFont val="Times New Roman"/>
        <family val="1"/>
      </rPr>
      <t xml:space="preserve"> (Tổng lương)</t>
    </r>
  </si>
  <si>
    <r>
      <rPr>
        <b/>
        <sz val="10"/>
        <rFont val="Times New Roman"/>
        <family val="1"/>
      </rPr>
      <t xml:space="preserve">
</t>
    </r>
    <r>
      <rPr>
        <sz val="10"/>
        <rFont val="Khmer OS Muol Light"/>
        <charset val="163"/>
      </rPr>
      <t>បំណុល</t>
    </r>
    <r>
      <rPr>
        <b/>
        <sz val="10"/>
        <rFont val="Times New Roman"/>
        <family val="1"/>
      </rPr>
      <t xml:space="preserve"> 
(Công nợ)</t>
    </r>
  </si>
  <si>
    <r>
      <rPr>
        <b/>
        <sz val="10"/>
        <rFont val="Times New Roman"/>
        <family val="1"/>
      </rPr>
      <t xml:space="preserve">
</t>
    </r>
    <r>
      <rPr>
        <sz val="10"/>
        <rFont val="Khmer OS Muol Light"/>
        <charset val="163"/>
      </rPr>
      <t>សរុប</t>
    </r>
    <r>
      <rPr>
        <b/>
        <sz val="10"/>
        <rFont val="Times New Roman"/>
        <family val="1"/>
      </rPr>
      <t xml:space="preserve"> 
(Tổng nợ)</t>
    </r>
  </si>
  <si>
    <r>
      <rPr>
        <sz val="10"/>
        <rFont val="Khmer OS Muol Light"/>
        <charset val="163"/>
      </rPr>
      <t xml:space="preserve">
បៀវត្សត្រូវទទួល</t>
    </r>
    <r>
      <rPr>
        <b/>
        <sz val="10"/>
        <rFont val="Times New Roman"/>
        <family val="1"/>
      </rPr>
      <t xml:space="preserve"> 
(Thực nhận)</t>
    </r>
  </si>
  <si>
    <r>
      <rPr>
        <b/>
        <sz val="10"/>
        <rFont val="Times New Roman"/>
        <family val="1"/>
      </rPr>
      <t xml:space="preserve">
</t>
    </r>
    <r>
      <rPr>
        <sz val="10"/>
        <rFont val="Khmer OS Muol Light"/>
        <charset val="163"/>
      </rPr>
      <t>ហត្ថលេខា</t>
    </r>
    <r>
      <rPr>
        <b/>
        <sz val="10"/>
        <rFont val="Times New Roman"/>
        <family val="1"/>
      </rPr>
      <t xml:space="preserve"> (KÝ NHẬN)</t>
    </r>
  </si>
  <si>
    <r>
      <rPr>
        <b/>
        <sz val="10"/>
        <rFont val="Times New Roman"/>
        <family val="1"/>
      </rPr>
      <t xml:space="preserve">
</t>
    </r>
    <r>
      <rPr>
        <sz val="10"/>
        <rFont val="Khmer OS Muol Light"/>
        <charset val="163"/>
      </rPr>
      <t>បុរេប្រទាន</t>
    </r>
    <r>
      <rPr>
        <b/>
        <sz val="10"/>
        <rFont val="Times New Roman"/>
        <family val="1"/>
      </rPr>
      <t xml:space="preserve"> (T/ứ lương)</t>
    </r>
  </si>
  <si>
    <r>
      <rPr>
        <b/>
        <sz val="10"/>
        <rFont val="Times New Roman"/>
        <family val="1"/>
      </rPr>
      <t xml:space="preserve">
</t>
    </r>
    <r>
      <rPr>
        <sz val="10"/>
        <rFont val="Khmer OS Muol Light"/>
        <charset val="163"/>
      </rPr>
      <t>ពន្ធបៀវត្ស</t>
    </r>
    <r>
      <rPr>
        <b/>
        <sz val="10"/>
        <rFont val="Times New Roman"/>
        <family val="1"/>
      </rPr>
      <t xml:space="preserve"> (TNCN)</t>
    </r>
  </si>
  <si>
    <r>
      <rPr>
        <sz val="12"/>
        <rFont val="Khmer OS Muol Light"/>
        <charset val="163"/>
      </rPr>
      <t>សរុប</t>
    </r>
    <r>
      <rPr>
        <b/>
        <sz val="12"/>
        <rFont val="Times New Roman"/>
        <family val="1"/>
      </rPr>
      <t xml:space="preserve"> (Tổng cộng)</t>
    </r>
  </si>
  <si>
    <t>BẢNG KHỐI LƯỢNG CÔNG NHÂN CAMPUCHIA TỔ 10</t>
  </si>
  <si>
    <t>THÁNG 12 NĂM 2014</t>
  </si>
  <si>
    <t>Chăm sóc đậu Kudzu (3 công/ha)</t>
  </si>
  <si>
    <t>Cuốc hố trồng dặm (25 hố/công)</t>
  </si>
  <si>
    <t>Chặt nọc cắm cao su (300 nọc/công)</t>
  </si>
  <si>
    <t>Khoanh bồn, tủ cỏ (130 bồn/công)</t>
  </si>
  <si>
    <t>Quét vôi chống nắng (1,42 công/ha)</t>
  </si>
  <si>
    <t>Trồng đậu thảm phủ (1,6393 công/ha)</t>
  </si>
  <si>
    <t>Bón phân thúc đợt III (5 công/ha)</t>
  </si>
  <si>
    <t>Bón phân thúc (3 công/ha)</t>
  </si>
  <si>
    <t>Cắt chồi tạo tán (0,5 công/ha)</t>
  </si>
  <si>
    <t>Kiểm kê</t>
  </si>
  <si>
    <t>Vệ sinh vườn âm bầu (220 m2/công)</t>
  </si>
  <si>
    <t>Bứng bầu cắt ngọn (115 bầu/công)</t>
  </si>
  <si>
    <t>Âm bầu (137 bầu/công)</t>
  </si>
  <si>
    <t>Xếp bầu (250 bầu/công)</t>
  </si>
  <si>
    <t>Bứng bầu cắt ngọn (130 bầu/công)</t>
  </si>
  <si>
    <t>Bốc phân xuống xe (0,4 công/tấn)</t>
  </si>
  <si>
    <t>Bốc phân lên + xuống xe (0,8 công/tấn)</t>
  </si>
  <si>
    <t>Công bốc vác vật tư khác (1,33 công/ngày)</t>
  </si>
  <si>
    <t>Tổng Cộng</t>
  </si>
  <si>
    <t>Chanh Rota Na</t>
  </si>
  <si>
    <t>Phi Chi Voan</t>
  </si>
  <si>
    <t>Ol Bros</t>
  </si>
  <si>
    <t>Don Đi Na</t>
  </si>
  <si>
    <t>Kon Sa Mon</t>
  </si>
  <si>
    <t>Un Tăk</t>
  </si>
  <si>
    <t>Kon Chia</t>
  </si>
  <si>
    <t>Tha Thon</t>
  </si>
  <si>
    <t>Sêng Sim Đăp</t>
  </si>
  <si>
    <t>Than Tha</t>
  </si>
  <si>
    <t>Thon Vit</t>
  </si>
  <si>
    <t>Hon Ten</t>
  </si>
  <si>
    <t>Thum Thay</t>
  </si>
  <si>
    <t>Kampong Thom, ngày 10 tháng 01 năm 2015</t>
  </si>
  <si>
    <t>Ngô Đình Anh</t>
  </si>
  <si>
    <t>BẢNG THANH TOÁN LƯƠNG CÔNG NHÂN CAMPUCHIA TỔ 10</t>
  </si>
  <si>
    <t>Định mức 16.000 Riel/công</t>
  </si>
  <si>
    <t xml:space="preserve">Thành tiền </t>
  </si>
  <si>
    <t>9=7+8</t>
  </si>
  <si>
    <t>10=6-9</t>
  </si>
  <si>
    <t>Kon Sa Mên</t>
  </si>
  <si>
    <t>Phat Sray Pư</t>
  </si>
  <si>
    <t>Hun Nươn</t>
  </si>
  <si>
    <t>Sêng Sok</t>
  </si>
  <si>
    <t>Kon Sa Mut</t>
  </si>
  <si>
    <t>Ron Rêt</t>
  </si>
  <si>
    <t>(Bằng chữ: Bảy triệu sáu trăm chín mươi lăm ngàn chín trăm bốn mươi sáu riel)</t>
  </si>
  <si>
    <t>Von Pha La</t>
  </si>
  <si>
    <t>Tổ 10</t>
  </si>
  <si>
    <t>BẢNG KHỐI LƯỢNG CÔNG NHÂN CAMPUCHIA TỔ BẢO VỆ THƯỜNG XUYÊN</t>
  </si>
  <si>
    <t>Làm cỏ (35 công/ha)</t>
  </si>
  <si>
    <t>Làm cỏ + bón phân (bầu VN) (29 công/ha)</t>
  </si>
  <si>
    <t>Trồng dặm (5,2 công/ha)</t>
  </si>
  <si>
    <t>Phun phòng chống cháy (0,5 công/ha)</t>
  </si>
  <si>
    <t>Tưới phân NPK (13,8 công/ha)</t>
  </si>
  <si>
    <t>Phát cỏ luồng (0,7 công/ha)</t>
  </si>
  <si>
    <t>Dọn vệ sinh vườn ươm (130 m2/công)</t>
  </si>
  <si>
    <t>Chặt cây cao su không tháp được (1000 cây/công)</t>
  </si>
  <si>
    <t>Tưới nước vườn ương (13 công/ha)</t>
  </si>
  <si>
    <t>Đổi bầu (120 bầu/công)</t>
  </si>
  <si>
    <t>Bốc bầu lên xe (600 bầu/công)</t>
  </si>
  <si>
    <t>Thiết kế súng tưới (59,74 công/ha)</t>
  </si>
  <si>
    <t>Sang bầu tầng lá (120 bầu/công)</t>
  </si>
  <si>
    <t>Tưới nước (194,12 công/ha)</t>
  </si>
  <si>
    <t>Bứng bầu tầng lá (250 bầu/công)</t>
  </si>
  <si>
    <t>Lựa bầu (1000 bầu/công)</t>
  </si>
  <si>
    <t>Đảo bầu (600 bầu/công)</t>
  </si>
  <si>
    <t>Lựa, xếp bầu tầng lá (105 bầu/công)</t>
  </si>
  <si>
    <t>Phòng chống cháy (2,45 công/ha)</t>
  </si>
  <si>
    <t>Làm chỗ để bầu (0,19 công/cái)</t>
  </si>
  <si>
    <t>Công quản lý</t>
  </si>
  <si>
    <t>Tưới nước (13 công/ha)</t>
  </si>
  <si>
    <t>Bảo vệ thường xuyên</t>
  </si>
  <si>
    <t>Bảo vệ thường xuyên (V/C 2014)</t>
  </si>
  <si>
    <t>Tài xế</t>
  </si>
  <si>
    <t>Tổng công</t>
  </si>
  <si>
    <t>Hun Ray</t>
  </si>
  <si>
    <t>Via Mêt</t>
  </si>
  <si>
    <t>Num Nay</t>
  </si>
  <si>
    <t>Sa Lên</t>
  </si>
  <si>
    <t>Chia Sok Rai</t>
  </si>
  <si>
    <t>Sok Nit</t>
  </si>
  <si>
    <t>BẢNG THANH TOÁN LƯƠNG CÔNG NHÂN CAMPUCHIA TỔ BẢO VỆ THƯỜNG XUYÊN</t>
  </si>
  <si>
    <t>Định mức 22.000 Riel / công</t>
  </si>
  <si>
    <t>Lương làm thêm giờ</t>
  </si>
  <si>
    <t>Thực nhận 30% x lương</t>
  </si>
  <si>
    <t xml:space="preserve">Công </t>
  </si>
  <si>
    <t>Thành tiền</t>
  </si>
  <si>
    <t>(Bằng chữ: Bốn triệu một trăm tám mươi ngàn Riel)</t>
  </si>
  <si>
    <t>TỔ 3</t>
  </si>
  <si>
    <t>BẢNG KHỐI LƯỢNG CÔNG NHÂN CAMPUCHIA TỔ 5</t>
  </si>
  <si>
    <t>THÁNG 12 NĂM 2015</t>
  </si>
  <si>
    <t>Quét vôi chống hạn (0,5 công/ha)</t>
  </si>
  <si>
    <t>Phòng chống cháy (2 công/ha)</t>
  </si>
  <si>
    <t>Phun thuốc cỏ đường luồng (2,2 công/ha)</t>
  </si>
  <si>
    <t>Đào hố trồng dặm (5,5 công/ha)</t>
  </si>
  <si>
    <t>Cắt ngọn tạo tán (0,25 công/ha)</t>
  </si>
  <si>
    <t>Cắt chồi ngang (0,3 công/ha)</t>
  </si>
  <si>
    <t>Kiểm kê (1,5 công/ha)</t>
  </si>
  <si>
    <t>Bón phân thúc (3,5 công/ha)</t>
  </si>
  <si>
    <t>Trồng đậu thảm phủ (3 công/ha)</t>
  </si>
  <si>
    <t>Bốc phân xuống lên + xe (0,75 công/tấn)</t>
  </si>
  <si>
    <t>Công tưới nước cao su (1,33 công/ngày)</t>
  </si>
  <si>
    <t>Công bốc vác vật tư (1,25 công/ngày)</t>
  </si>
  <si>
    <t>Chằng cây cao su (80 cây/công)</t>
  </si>
  <si>
    <t>Toång coâng</t>
  </si>
  <si>
    <t xml:space="preserve">KYÙ NHẬN </t>
  </si>
  <si>
    <t>Chum Khươn</t>
  </si>
  <si>
    <t>Nu Nit</t>
  </si>
  <si>
    <t>Chia Khan</t>
  </si>
  <si>
    <t>Non Nim</t>
  </si>
  <si>
    <t>Ton Ra</t>
  </si>
  <si>
    <t>Sa Vươn</t>
  </si>
  <si>
    <t>Tut Mut</t>
  </si>
  <si>
    <t>Sa Đi May</t>
  </si>
  <si>
    <t>Săm Sươn</t>
  </si>
  <si>
    <t>Nâp Lon</t>
  </si>
  <si>
    <t>Lâm Lên</t>
  </si>
  <si>
    <t>Chanh Chô</t>
  </si>
  <si>
    <t>Mat Phô</t>
  </si>
  <si>
    <t>Sa Phi</t>
  </si>
  <si>
    <t>Sa Chi</t>
  </si>
  <si>
    <t>Tum Ranh</t>
  </si>
  <si>
    <t>Biên Bươn</t>
  </si>
  <si>
    <t>Tiên Tưa</t>
  </si>
  <si>
    <t>Siu Sươn</t>
  </si>
  <si>
    <t>Tia Vay</t>
  </si>
  <si>
    <t>Sok Ra</t>
  </si>
  <si>
    <t>Thot Mut</t>
  </si>
  <si>
    <t>Sên Num</t>
  </si>
  <si>
    <t>Son Via</t>
  </si>
  <si>
    <t>Hiên Vin</t>
  </si>
  <si>
    <t>Chan Chit</t>
  </si>
  <si>
    <t>Săm Not</t>
  </si>
  <si>
    <t>San Ra</t>
  </si>
  <si>
    <t>Tat Ra</t>
  </si>
  <si>
    <t>Suôn Siu</t>
  </si>
  <si>
    <t>Phươn Phat</t>
  </si>
  <si>
    <t>Thon Tua</t>
  </si>
  <si>
    <t>Don Hot</t>
  </si>
  <si>
    <t>Kampong Thom, ngày 08 tháng 01 năm 2016</t>
  </si>
  <si>
    <t>Nguyễn Thành Vinh</t>
  </si>
  <si>
    <t>BẢNG THANH TOÁN LƯƠNG CÔNG NHÂN CAMPUCHIA TỔ 5</t>
  </si>
  <si>
    <t>Định mức 18.000 Riel/công</t>
  </si>
  <si>
    <t>Meas Lay</t>
  </si>
  <si>
    <t>(Bằng chữ: Mười bảy triệu hai trăm ba mươi bảy ngàn bốn trăm bảy mươi riel)</t>
  </si>
  <si>
    <t>Tổ 5</t>
  </si>
  <si>
    <t>Ngaøy  09  thaùng 05 naêm 2013</t>
  </si>
  <si>
    <t>BẢNG KHỐI LƯỢNG CÔNG NHÂN CAMPUCHIA TỔ 6</t>
  </si>
  <si>
    <t>THÁNG 07 NĂM 2015</t>
  </si>
  <si>
    <t>Vận chuyển phân (0,9375 công/tấn)</t>
  </si>
  <si>
    <t>Kiểm kê (0,5 công/ha)</t>
  </si>
  <si>
    <t>Quét vôi chống nắng (1 công/ha)</t>
  </si>
  <si>
    <t>Trồng mới (19 công/ha)</t>
  </si>
  <si>
    <t>Chở nước tưới cao su (3,75 công/chuyến)</t>
  </si>
  <si>
    <t>Công tưới nước cao su (0,5 công/chuyến)</t>
  </si>
  <si>
    <t>Vận chuyển vật tư (3,75 công/chuyến)</t>
  </si>
  <si>
    <t>Công tổ trưởng</t>
  </si>
  <si>
    <t>Tổng cộng</t>
  </si>
  <si>
    <t xml:space="preserve">Khối lượng </t>
  </si>
  <si>
    <t>Khâm Not</t>
  </si>
  <si>
    <t>Ham San</t>
  </si>
  <si>
    <t>Hươn Ni</t>
  </si>
  <si>
    <t>Hot Hiên</t>
  </si>
  <si>
    <t>Rat Kon</t>
  </si>
  <si>
    <t>Khiên Khên</t>
  </si>
  <si>
    <t>Miêt Thi</t>
  </si>
  <si>
    <t>Chres Ron</t>
  </si>
  <si>
    <t>Sương Săm</t>
  </si>
  <si>
    <t>Han Kia</t>
  </si>
  <si>
    <t>Suy Nan</t>
  </si>
  <si>
    <t>Toch Chia</t>
  </si>
  <si>
    <t>Kon La</t>
  </si>
  <si>
    <t>Sun Đon</t>
  </si>
  <si>
    <t>Non Art</t>
  </si>
  <si>
    <t>Em Nau</t>
  </si>
  <si>
    <t>Danh Vy ra</t>
  </si>
  <si>
    <t>Han Sây Ha</t>
  </si>
  <si>
    <t>At Thi Đa</t>
  </si>
  <si>
    <t>So Nha</t>
  </si>
  <si>
    <t>Seng Pang</t>
  </si>
  <si>
    <t>Lo Loi</t>
  </si>
  <si>
    <t>Soc Non</t>
  </si>
  <si>
    <t>Sanh Hon</t>
  </si>
  <si>
    <t>Thi Liêt</t>
  </si>
  <si>
    <t>Thi Chăn Ti</t>
  </si>
  <si>
    <t>Thi Liêng</t>
  </si>
  <si>
    <t>Sôc Sau Ri</t>
  </si>
  <si>
    <t>Thi Lôt</t>
  </si>
  <si>
    <t>Hươn Na Cô Ry</t>
  </si>
  <si>
    <t>Hươn Số Ry</t>
  </si>
  <si>
    <t>Hươn Na Rin</t>
  </si>
  <si>
    <t>Srey nich</t>
  </si>
  <si>
    <t>Công Dên</t>
  </si>
  <si>
    <t>Công Thim</t>
  </si>
  <si>
    <t>Công Số Nat</t>
  </si>
  <si>
    <t>Công Số Ni</t>
  </si>
  <si>
    <t>Công Thươn</t>
  </si>
  <si>
    <t>Khăn Số Phi</t>
  </si>
  <si>
    <t>Khăn Ra</t>
  </si>
  <si>
    <t>Khăn Rit</t>
  </si>
  <si>
    <t>Mit Năk</t>
  </si>
  <si>
    <t>Khăn Số Pheap</t>
  </si>
  <si>
    <t>Mit Mach</t>
  </si>
  <si>
    <t>Mit Chân</t>
  </si>
  <si>
    <t>Pô Rum Khi</t>
  </si>
  <si>
    <t>Bôl Tha Vi</t>
  </si>
  <si>
    <t>Hôl Hay</t>
  </si>
  <si>
    <t>Hôl Tha</t>
  </si>
  <si>
    <t>Mêt Sô Phol</t>
  </si>
  <si>
    <t>Nhil Vôn</t>
  </si>
  <si>
    <t>San Lê Khât</t>
  </si>
  <si>
    <t>Phol La Pho Li</t>
  </si>
  <si>
    <t>Iêng Kha</t>
  </si>
  <si>
    <t>Con Phôn</t>
  </si>
  <si>
    <t>Kôk So Rây Vươn</t>
  </si>
  <si>
    <t>Phach Nuôn</t>
  </si>
  <si>
    <t>Bôl Sôc</t>
  </si>
  <si>
    <t>Mêt Sô Phea</t>
  </si>
  <si>
    <t>Mêt Sô Con Thia</t>
  </si>
  <si>
    <t>Phach Thươn</t>
  </si>
  <si>
    <t>Suông Phô Lia</t>
  </si>
  <si>
    <t>Phon Số Bân</t>
  </si>
  <si>
    <t>Suôt Sau Ri</t>
  </si>
  <si>
    <t>Sum Văn Na</t>
  </si>
  <si>
    <t>Khêm số kha</t>
  </si>
  <si>
    <t>Khêm Sô Rây Pâu</t>
  </si>
  <si>
    <t>Khêm Ni Môl</t>
  </si>
  <si>
    <t>Sô Srôn</t>
  </si>
  <si>
    <t>My Hem</t>
  </si>
  <si>
    <t>Soc San</t>
  </si>
  <si>
    <t>Va Đi</t>
  </si>
  <si>
    <t>Plang Pla</t>
  </si>
  <si>
    <t>So Khach</t>
  </si>
  <si>
    <t>Sem Ka</t>
  </si>
  <si>
    <t>Long Loi</t>
  </si>
  <si>
    <t>Phon Kren</t>
  </si>
  <si>
    <t>Chhin Chhi</t>
  </si>
  <si>
    <t>Chhin Lư</t>
  </si>
  <si>
    <t>Ôi Vut</t>
  </si>
  <si>
    <t>Pin Thon</t>
  </si>
  <si>
    <t>Mau Số Nat</t>
  </si>
  <si>
    <t>Kim In</t>
  </si>
  <si>
    <t>Tô Ry Han</t>
  </si>
  <si>
    <t>Chhiên Bô Ri</t>
  </si>
  <si>
    <t>Lunh Chhok</t>
  </si>
  <si>
    <t>Pôk Piêng</t>
  </si>
  <si>
    <t>Vôn I Ca</t>
  </si>
  <si>
    <t>Chăn Phin</t>
  </si>
  <si>
    <t>Sa Li Đa</t>
  </si>
  <si>
    <t>Thô Thon</t>
  </si>
  <si>
    <t>Sô Lai</t>
  </si>
  <si>
    <t>Vay Hâm</t>
  </si>
  <si>
    <t>Nhêp Vên</t>
  </si>
  <si>
    <t>Uôn Ra</t>
  </si>
  <si>
    <t>Chhiêt Phin</t>
  </si>
  <si>
    <t>Chhông Tăng Hao</t>
  </si>
  <si>
    <t>Pho Than</t>
  </si>
  <si>
    <t>Mak Von</t>
  </si>
  <si>
    <t>Sôk Tit</t>
  </si>
  <si>
    <t>Na Chăn Ra</t>
  </si>
  <si>
    <t>Von Khôi</t>
  </si>
  <si>
    <t>Son Chom Rơn</t>
  </si>
  <si>
    <t>Chhon Ron</t>
  </si>
  <si>
    <t>Hum Ni</t>
  </si>
  <si>
    <t>Sô Srey Lek</t>
  </si>
  <si>
    <t>Chươn Ray</t>
  </si>
  <si>
    <t>Tit Ty</t>
  </si>
  <si>
    <t>Buôn Số Bân</t>
  </si>
  <si>
    <t>An Vit Chia</t>
  </si>
  <si>
    <t>Don Doi</t>
  </si>
  <si>
    <t>Rim Hay</t>
  </si>
  <si>
    <t>Văn Sôk</t>
  </si>
  <si>
    <t>Bôl Sât</t>
  </si>
  <si>
    <t>Hang Sât</t>
  </si>
  <si>
    <t>Si Sa Ly</t>
  </si>
  <si>
    <t>Son Pha Ry</t>
  </si>
  <si>
    <t>Bun Na Sua</t>
  </si>
  <si>
    <t>Rươn Ui</t>
  </si>
  <si>
    <t>Phat Pheap</t>
  </si>
  <si>
    <t>Coi Pheak Co Đây</t>
  </si>
  <si>
    <t>Thiêt Pok</t>
  </si>
  <si>
    <t>Vi Chât</t>
  </si>
  <si>
    <t>Om Hêng</t>
  </si>
  <si>
    <t>Son Pha</t>
  </si>
  <si>
    <t>Chhum Chhương</t>
  </si>
  <si>
    <t>Chhương So Rây Tuch</t>
  </si>
  <si>
    <t>Chhương So Rây Tôp</t>
  </si>
  <si>
    <t>Chhương Chhan</t>
  </si>
  <si>
    <t>Sim Đa</t>
  </si>
  <si>
    <t>Em Leak</t>
  </si>
  <si>
    <t>Hiên So Rây Phoăs</t>
  </si>
  <si>
    <t>Kho Li Chi Von</t>
  </si>
  <si>
    <t>Hia Hây</t>
  </si>
  <si>
    <t>Ien Tôk</t>
  </si>
  <si>
    <t>Mon Môn</t>
  </si>
  <si>
    <t>Pi Khim</t>
  </si>
  <si>
    <t>Em Số Kha</t>
  </si>
  <si>
    <t>Sau Chea</t>
  </si>
  <si>
    <t>Phôn Puth</t>
  </si>
  <si>
    <t>Pok Khên</t>
  </si>
  <si>
    <t>Khôm Số Kha</t>
  </si>
  <si>
    <t>Ti Chân Đa</t>
  </si>
  <si>
    <t>Hêng Thia Ry</t>
  </si>
  <si>
    <t>Ôn Ni Cô</t>
  </si>
  <si>
    <t>Sim Hêng</t>
  </si>
  <si>
    <t>Hêng Liêu</t>
  </si>
  <si>
    <t>Bun Viêt</t>
  </si>
  <si>
    <t>Em Sa Run</t>
  </si>
  <si>
    <t>Hêng Hông</t>
  </si>
  <si>
    <t>Sươn Sim</t>
  </si>
  <si>
    <t>Phu Ngaol</t>
  </si>
  <si>
    <t>Phan Liep</t>
  </si>
  <si>
    <t>Viêt Mum</t>
  </si>
  <si>
    <t>Kha Phon</t>
  </si>
  <si>
    <t>Sông Nhanh</t>
  </si>
  <si>
    <t>Cop Chăn Ni</t>
  </si>
  <si>
    <t>Sun Chăn</t>
  </si>
  <si>
    <t>Sươn Cưm I</t>
  </si>
  <si>
    <t>Liên Răn</t>
  </si>
  <si>
    <t>Ôl Sa Rat</t>
  </si>
  <si>
    <t>Khim Khin</t>
  </si>
  <si>
    <t>Ra Rắt</t>
  </si>
  <si>
    <t>Vanh Va</t>
  </si>
  <si>
    <t>Pư Pia</t>
  </si>
  <si>
    <t>Kô Sal</t>
  </si>
  <si>
    <t>Siên Viên</t>
  </si>
  <si>
    <t>Mau Song</t>
  </si>
  <si>
    <t>Thuươn Thin</t>
  </si>
  <si>
    <t>Soc Chia</t>
  </si>
  <si>
    <t>Soc Khêng</t>
  </si>
  <si>
    <t>Som At</t>
  </si>
  <si>
    <t>Hô Hôi</t>
  </si>
  <si>
    <t>Hô Hai</t>
  </si>
  <si>
    <t>Phiêp Phol</t>
  </si>
  <si>
    <t>Keo Mêt</t>
  </si>
  <si>
    <t>Canh Thông</t>
  </si>
  <si>
    <t>Tưc Thia</t>
  </si>
  <si>
    <t>Nho Nhanh</t>
  </si>
  <si>
    <t>Thi Tha</t>
  </si>
  <si>
    <t>Đoc Khlay</t>
  </si>
  <si>
    <t>Mit Kiêm</t>
  </si>
  <si>
    <t>Kan Khêt</t>
  </si>
  <si>
    <t>Um Ra</t>
  </si>
  <si>
    <t>Moi Poi</t>
  </si>
  <si>
    <t>San Sinh</t>
  </si>
  <si>
    <t>Nhoc Nho</t>
  </si>
  <si>
    <t>Khet Hên</t>
  </si>
  <si>
    <t>Sau Pư</t>
  </si>
  <si>
    <t>Pư Nha</t>
  </si>
  <si>
    <t xml:space="preserve">Noi Hên </t>
  </si>
  <si>
    <t>Noi Hiên</t>
  </si>
  <si>
    <t>Đa Linh</t>
  </si>
  <si>
    <t>Khach Năk</t>
  </si>
  <si>
    <t>Soc Liêp</t>
  </si>
  <si>
    <t>Som Phos</t>
  </si>
  <si>
    <t>An Tich</t>
  </si>
  <si>
    <t>Khu Khia</t>
  </si>
  <si>
    <t>Chom Chau</t>
  </si>
  <si>
    <t>La Chanh Đa</t>
  </si>
  <si>
    <t>Mat Khanh</t>
  </si>
  <si>
    <t>Dang Sô Da</t>
  </si>
  <si>
    <t>Hon Sua</t>
  </si>
  <si>
    <t>Đoc Sreng</t>
  </si>
  <si>
    <t>Vit Kim</t>
  </si>
  <si>
    <t>Ko Kot</t>
  </si>
  <si>
    <t>Nay Phi</t>
  </si>
  <si>
    <t>Chên Nôn</t>
  </si>
  <si>
    <t>Sau So Rây Nuch</t>
  </si>
  <si>
    <t>Muôn Khut</t>
  </si>
  <si>
    <t>Phuc Phơm</t>
  </si>
  <si>
    <t>Nha Phol</t>
  </si>
  <si>
    <t>Phan Hum</t>
  </si>
  <si>
    <t>Mau Nêng</t>
  </si>
  <si>
    <t>Soc Kon</t>
  </si>
  <si>
    <t>Mau Sau</t>
  </si>
  <si>
    <t>ưa Im</t>
  </si>
  <si>
    <t>Sa Rinh</t>
  </si>
  <si>
    <t>Na Som Ol</t>
  </si>
  <si>
    <t>Song Sat</t>
  </si>
  <si>
    <t>Kom Tum</t>
  </si>
  <si>
    <t>Lay Pư</t>
  </si>
  <si>
    <t>Doi Sang</t>
  </si>
  <si>
    <t>Tol Kha</t>
  </si>
  <si>
    <t>Son Lay</t>
  </si>
  <si>
    <t>Bôi Sât</t>
  </si>
  <si>
    <t>Cuông Số Khôn</t>
  </si>
  <si>
    <t>Cuông Số Kia</t>
  </si>
  <si>
    <t>Cuông Số Khôm</t>
  </si>
  <si>
    <t>Cuông Số Khêng</t>
  </si>
  <si>
    <t>Tha Phea Rum</t>
  </si>
  <si>
    <t>Hiêng Số Chea</t>
  </si>
  <si>
    <t>Sat Nơ</t>
  </si>
  <si>
    <t>Ươn Phea Rum</t>
  </si>
  <si>
    <t>Đông Số Cư</t>
  </si>
  <si>
    <t>Su Số Sêng</t>
  </si>
  <si>
    <t>Cư So Rây Nich</t>
  </si>
  <si>
    <t>Tô Ria Sam</t>
  </si>
  <si>
    <t>Đông Chân Na</t>
  </si>
  <si>
    <t>Đông Chơm Rơn</t>
  </si>
  <si>
    <t>Đông Số Chân</t>
  </si>
  <si>
    <t>Bu San</t>
  </si>
  <si>
    <t>Chôn Số Rây</t>
  </si>
  <si>
    <t>Su Số Si</t>
  </si>
  <si>
    <t>Hông Som Nang</t>
  </si>
  <si>
    <t>Chem Dôn</t>
  </si>
  <si>
    <t>Hiêng Số Thum</t>
  </si>
  <si>
    <t>Suông Thin</t>
  </si>
  <si>
    <t>Kông Long</t>
  </si>
  <si>
    <t>Dưm Sim</t>
  </si>
  <si>
    <t>Sat Nin</t>
  </si>
  <si>
    <t>Ngat Chhay So Rêng</t>
  </si>
  <si>
    <t>Dêt Số Khăn</t>
  </si>
  <si>
    <t>Chuôn Số May</t>
  </si>
  <si>
    <t>Su Si Pâu</t>
  </si>
  <si>
    <t>Hôi Rot Tha</t>
  </si>
  <si>
    <t>Chôn Số Chea</t>
  </si>
  <si>
    <t>Chôn Số Chên</t>
  </si>
  <si>
    <t>Don Rot</t>
  </si>
  <si>
    <t xml:space="preserve">Don So Rây </t>
  </si>
  <si>
    <t>Kuông Som Ươn</t>
  </si>
  <si>
    <t>Manh Mêt</t>
  </si>
  <si>
    <t>Manh Mon</t>
  </si>
  <si>
    <t>Kuông Thươn</t>
  </si>
  <si>
    <t>Manh So Rây Răn</t>
  </si>
  <si>
    <t>Sau Chon Rôn</t>
  </si>
  <si>
    <t>Chhôn Chhên</t>
  </si>
  <si>
    <t>BẢNG THANH TOÁN LƯƠNG CÔNG NHÂN CAMPUCHIA TỔ 8</t>
  </si>
  <si>
    <t xml:space="preserve">Lương ngày </t>
  </si>
  <si>
    <t>Thành Tiền</t>
  </si>
  <si>
    <t>T/ứ  lương</t>
  </si>
  <si>
    <t>5=4*1</t>
  </si>
  <si>
    <t>Tổng cộng</t>
  </si>
  <si>
    <t>(Bằng chữ: Bốn triệu chín trăm bảy mươi hai ngàn hai trăm hai mươi ba riel)</t>
  </si>
  <si>
    <t>Kampong Thom, ngày 10 tháng 01 năm 2015</t>
  </si>
  <si>
    <t>Tổ 8</t>
  </si>
  <si>
    <t>Ngaøy  09  thaùng 07 naêm 2014</t>
  </si>
  <si>
    <t>BẢNG KHỐI LƯỢNG CÔNG NHÂN CAMPUCHIA TỔ 9</t>
  </si>
  <si>
    <t>Tỉa chồi (0,3 công/ha)</t>
  </si>
  <si>
    <t>Kiểm kê (0,8 công/ha)</t>
  </si>
  <si>
    <t>Phúp bồn, tủ gốc giữ ẩm (23 công/ha)</t>
  </si>
  <si>
    <t>Chan Viên</t>
  </si>
  <si>
    <t>Kong Sê Tha</t>
  </si>
  <si>
    <t>Vinh Chia</t>
  </si>
  <si>
    <t>Lai Nut</t>
  </si>
  <si>
    <t>Sưm Tiêng</t>
  </si>
  <si>
    <t>Da Sôs Khon</t>
  </si>
  <si>
    <t>Cheo Vi Bol</t>
  </si>
  <si>
    <t>Sin Som Ươl</t>
  </si>
  <si>
    <t>Khanh Chom Rơn</t>
  </si>
  <si>
    <t>Muôn Pươn</t>
  </si>
  <si>
    <t>Con Nut</t>
  </si>
  <si>
    <t>Con Nêt</t>
  </si>
  <si>
    <t>Rươl Hay</t>
  </si>
  <si>
    <t>Phưm Phiêch</t>
  </si>
  <si>
    <t>Un Nhưp</t>
  </si>
  <si>
    <t>Chanh Liêng</t>
  </si>
  <si>
    <t>Kon Kiên</t>
  </si>
  <si>
    <t>Kon Sô Nê</t>
  </si>
  <si>
    <t>Ry Nêng</t>
  </si>
  <si>
    <t>Hiên Hun</t>
  </si>
  <si>
    <t>So Chia</t>
  </si>
  <si>
    <t>Vanh Nă</t>
  </si>
  <si>
    <t>Mom Thol</t>
  </si>
  <si>
    <t>Thươn Srey Ôl</t>
  </si>
  <si>
    <t>Nat Non</t>
  </si>
  <si>
    <t>Niên Nim</t>
  </si>
  <si>
    <t>Khon Vanh</t>
  </si>
  <si>
    <t>Snghiêm Vêng</t>
  </si>
  <si>
    <t>Snghiêm Lêm</t>
  </si>
  <si>
    <t>Chim Srey Lom</t>
  </si>
  <si>
    <t>Chim Diên</t>
  </si>
  <si>
    <t>Hun Rêt</t>
  </si>
  <si>
    <t>Khun Ly</t>
  </si>
  <si>
    <t>Mươn Kô Sal</t>
  </si>
  <si>
    <t>Mươn Sô Bân</t>
  </si>
  <si>
    <t>Sưm Phop</t>
  </si>
  <si>
    <t>Run Pư</t>
  </si>
  <si>
    <t>Lônh Êng</t>
  </si>
  <si>
    <t>Chhom Chhên</t>
  </si>
  <si>
    <t>So Sit</t>
  </si>
  <si>
    <t>Ưm Ra</t>
  </si>
  <si>
    <t>Kuy Sô Phat</t>
  </si>
  <si>
    <t>So San</t>
  </si>
  <si>
    <t>Săm Vanh Na</t>
  </si>
  <si>
    <t>Chhiêt Đêt</t>
  </si>
  <si>
    <t>Chhiêng Sa Rươn</t>
  </si>
  <si>
    <t>Khat Sô Phol</t>
  </si>
  <si>
    <t>Chhiên Chăn Thu</t>
  </si>
  <si>
    <t>Khin Chom Rong</t>
  </si>
  <si>
    <t>Khin Chom Rơn</t>
  </si>
  <si>
    <t>Khim Chom Ri</t>
  </si>
  <si>
    <t>Uông Niêm</t>
  </si>
  <si>
    <t>Om Sôt</t>
  </si>
  <si>
    <t>Khươn Sôl</t>
  </si>
  <si>
    <t>Om Ruas</t>
  </si>
  <si>
    <t>Lat So Rây</t>
  </si>
  <si>
    <t>Ôn Hat</t>
  </si>
  <si>
    <t>Ôn Hôl</t>
  </si>
  <si>
    <t>Thuôk Thươn</t>
  </si>
  <si>
    <t>Chân Rông</t>
  </si>
  <si>
    <t>Phin Mă Ca Ra</t>
  </si>
  <si>
    <t>Biên Khươn</t>
  </si>
  <si>
    <t>Biên Sôl</t>
  </si>
  <si>
    <t>BẢNG THANH TOÁN LƯƠNG CÔNG NHÂN CAMPUCHIA TỔ 9</t>
  </si>
  <si>
    <t>(Bằng chữ: Sáu triệu năm trăm chín mươi bảy ngàn chín trăm sáu mươi tám riel)</t>
  </si>
  <si>
    <t>Tổ 7</t>
  </si>
  <si>
    <t>THÁNG 08 NĂM 2014</t>
  </si>
  <si>
    <t>Vận chuyển bầu (106,67 bầu/ công)</t>
  </si>
  <si>
    <t>Phun phân bón lá (0,3 công/ha)</t>
  </si>
  <si>
    <t>Vận chuyển phân (0,9375 công/tấn)</t>
  </si>
  <si>
    <t>Kiểm kê (0,7 công/ha)</t>
  </si>
  <si>
    <t>Kampong Thom, ngày 09 tháng 08 năm 2014</t>
  </si>
  <si>
    <t>(Bằng chữ: Sáu mươi chín triệu hai trăm mười bảy ngàn ba trăm riel)</t>
  </si>
  <si>
    <t>Kampong Thom, ngày 09 tháng 09 năm 2014</t>
  </si>
  <si>
    <t>Tổ 9</t>
  </si>
  <si>
    <t>(ជាអក្សរ៖ដប់បួនលានប្រាំរយម៉ាពីប្រាំបីពាន់ចែតសិបប្រាំបួនរៀលគត់។)</t>
  </si>
  <si>
    <t>DO DEN</t>
  </si>
  <si>
    <t>តារាងតុល្យភាពបំណុលបៀវត្ស​ កម្មកប្រមូលផល</t>
  </si>
  <si>
    <t>Prasat Balang, ថ្ងៃ /ngày    ខែ​/tháng   5 ឆ្នាំ/năm 2019</t>
  </si>
  <si>
    <t>SENG MANG</t>
  </si>
  <si>
    <t>LẬP BIỂU</t>
  </si>
  <si>
    <r>
      <rPr>
        <sz val="10"/>
        <rFont val="Khmer OS Muol Light"/>
        <charset val="163"/>
      </rPr>
      <t>កម្លាំង</t>
    </r>
    <r>
      <rPr>
        <b/>
        <sz val="12"/>
        <rFont val="Times New Roman"/>
        <family val="1"/>
      </rPr>
      <t xml:space="preserve">
Công </t>
    </r>
  </si>
  <si>
    <r>
      <rPr>
        <sz val="10"/>
        <rFont val="Khmer OS Muol Light"/>
        <charset val="163"/>
      </rPr>
      <t>ជាប្រាក់</t>
    </r>
    <r>
      <rPr>
        <b/>
        <sz val="12"/>
        <rFont val="Times New Roman"/>
        <family val="1"/>
      </rPr>
      <t xml:space="preserve">
Thành Tiền</t>
    </r>
  </si>
  <si>
    <r>
      <rPr>
        <sz val="10"/>
        <rFont val="Khmer OS Muol Light"/>
        <charset val="163"/>
      </rPr>
      <t>បៀវត្សវគ្គ២</t>
    </r>
    <r>
      <rPr>
        <sz val="12"/>
        <rFont val="Khmer OS Muol Light"/>
        <charset val="163"/>
      </rPr>
      <t xml:space="preserve">
</t>
    </r>
    <r>
      <rPr>
        <b/>
        <sz val="12"/>
        <rFont val="Times New Roman"/>
        <family val="1"/>
      </rPr>
      <t>Lương đợt 2</t>
    </r>
  </si>
  <si>
    <r>
      <rPr>
        <sz val="10"/>
        <rFont val="Khmer OS Muol Light"/>
        <charset val="163"/>
      </rPr>
      <t>បៀវត្សវគ្គ១</t>
    </r>
    <r>
      <rPr>
        <b/>
        <sz val="11"/>
        <rFont val="Times New Roman"/>
        <family val="1"/>
      </rPr>
      <t xml:space="preserve">
Lương đợt 1</t>
    </r>
  </si>
  <si>
    <r>
      <rPr>
        <sz val="12"/>
        <rFont val="Khmer OS Muol Light"/>
        <charset val="163"/>
      </rPr>
      <t>សរុប</t>
    </r>
    <r>
      <rPr>
        <b/>
        <sz val="12"/>
        <rFont val="Times New Roman"/>
        <family val="1"/>
      </rPr>
      <t xml:space="preserve">
Tổng lương</t>
    </r>
  </si>
  <si>
    <r>
      <rPr>
        <sz val="11"/>
        <rFont val="Khmer OS Muol Light"/>
        <charset val="163"/>
      </rPr>
      <t>បំណុល</t>
    </r>
    <r>
      <rPr>
        <b/>
        <sz val="11"/>
        <rFont val="Times New Roman"/>
        <family val="1"/>
      </rPr>
      <t xml:space="preserve">
Công nợ</t>
    </r>
  </si>
  <si>
    <r>
      <rPr>
        <sz val="9"/>
        <rFont val="Khmer OS Muol Light"/>
        <charset val="163"/>
      </rPr>
      <t>ប្រាក់បៀវត្សវត្ត១បានទទូល</t>
    </r>
    <r>
      <rPr>
        <b/>
        <sz val="9"/>
        <rFont val="Times New Roman"/>
        <family val="1"/>
        <charset val="163"/>
      </rPr>
      <t>/Lương đợt 1 đã nhận</t>
    </r>
  </si>
  <si>
    <r>
      <rPr>
        <sz val="10"/>
        <rFont val="Khmer OS Muol Light"/>
        <charset val="163"/>
      </rPr>
      <t>ពន្ធលើប្រាក់បៀវត្ស</t>
    </r>
    <r>
      <rPr>
        <b/>
        <sz val="10"/>
        <rFont val="Times New Roman"/>
        <family val="1"/>
      </rPr>
      <t xml:space="preserve">
TNCN</t>
    </r>
  </si>
  <si>
    <r>
      <t>1/</t>
    </r>
    <r>
      <rPr>
        <sz val="13"/>
        <rFont val="Khmer OS"/>
        <charset val="163"/>
      </rPr>
      <t>ទូទាត់ប្រាក់បៀវត្សលើកទី ១</t>
    </r>
    <r>
      <rPr>
        <sz val="13"/>
        <rFont val="Times New Roman"/>
        <family val="1"/>
      </rPr>
      <t xml:space="preserve"> (Thanh toán lương đợt 1) </t>
    </r>
    <r>
      <rPr>
        <sz val="13"/>
        <rFont val="Khmer OS"/>
        <charset val="163"/>
      </rPr>
      <t>៖</t>
    </r>
  </si>
  <si>
    <r>
      <rPr>
        <sz val="10"/>
        <rFont val="Khmer OS Muol Light"/>
        <charset val="163"/>
      </rPr>
      <t xml:space="preserve">
បៀវត្សដាច់ឆ្នាំ</t>
    </r>
    <r>
      <rPr>
        <b/>
        <sz val="10"/>
        <rFont val="Times New Roman"/>
        <family val="1"/>
      </rPr>
      <t xml:space="preserve"> (Lương thâm niên)</t>
    </r>
  </si>
  <si>
    <t>BẢNG CÂN ĐỐI CÔNG NỢ LƯƠNG​ CÔNG NHÂN VƯỜN CÂY KINH DOANH</t>
  </si>
  <si>
    <t>តារាងបែងចែកប្រាក់បៀវត្សកម្មករ​ប្រមូលផល</t>
  </si>
  <si>
    <t>BẢNG PHÂN TOÁN LƯƠNG CÔNG NHÂN VƯỜN CÂY KINH DOANH</t>
  </si>
  <si>
    <t xml:space="preserve">
ជាកម្លាំង </t>
  </si>
  <si>
    <t xml:space="preserve">ជាប្រាក់ </t>
  </si>
  <si>
    <t>Hạng mục công việc</t>
  </si>
  <si>
    <t>Quy công</t>
  </si>
  <si>
    <t>Đơn giá</t>
  </si>
  <si>
    <t>Ghi chú</t>
  </si>
  <si>
    <t>CHIM NAMYORNG</t>
  </si>
  <si>
    <t>DOU ROUS</t>
  </si>
  <si>
    <t>KOU SAMON</t>
  </si>
  <si>
    <t>LAY SAO</t>
  </si>
  <si>
    <t>HY SOCHEA</t>
  </si>
  <si>
    <t>RORN ROM</t>
  </si>
  <si>
    <r>
      <rPr>
        <b/>
        <sz val="9"/>
        <color theme="1"/>
        <rFont val="Khmer OS Content"/>
        <charset val="163"/>
      </rPr>
      <t xml:space="preserve">អត្ត.ប្រជាពលរដ្ឋ
</t>
    </r>
    <r>
      <rPr>
        <b/>
        <sz val="9"/>
        <color theme="1"/>
        <rFont val="Times New Roman"/>
        <family val="1"/>
        <charset val="163"/>
      </rPr>
      <t>số CMND hoặc passport</t>
    </r>
  </si>
  <si>
    <t>ឌូ ដែន</t>
  </si>
  <si>
    <t>សេង ម៉ាន</t>
  </si>
  <si>
    <t>ហី ហយ</t>
  </si>
  <si>
    <t>HI HORY</t>
  </si>
  <si>
    <t>វ៉ន ស៊្រាង</t>
  </si>
  <si>
    <t>តុង ឡច</t>
  </si>
  <si>
    <t>TONG LOCH</t>
  </si>
  <si>
    <t>ឡៃ សៅ</t>
  </si>
  <si>
    <t>ជីម ណាំយ៉ង</t>
  </si>
  <si>
    <t>គូ សាម៉ុន</t>
  </si>
  <si>
    <t>ម៉ែន ហីន</t>
  </si>
  <si>
    <t>MEN HIN</t>
  </si>
  <si>
    <t>ឌូ រស់</t>
  </si>
  <si>
    <t>ឃូយ ម៉ៅ</t>
  </si>
  <si>
    <t>KHUOY MAO</t>
  </si>
  <si>
    <t>ហី សុជា</t>
  </si>
  <si>
    <t>រ៉ន រ៉ុម</t>
  </si>
  <si>
    <t>ទ្រី ចាន់ធឿង</t>
  </si>
  <si>
    <t>TRI CHANNTERNG</t>
  </si>
  <si>
    <t>ngày tháng năm sinh</t>
  </si>
  <si>
    <t>ជៀរ សាជ័រកៅស៊ូ</t>
  </si>
  <si>
    <t>ណែម រ៉ុម</t>
  </si>
  <si>
    <t>NEM ROM</t>
  </si>
  <si>
    <t>Phần cạo</t>
  </si>
  <si>
    <t>​</t>
  </si>
  <si>
    <t>ការបំពាក់ក្បាង់ទឹកភ្លៀង</t>
  </si>
  <si>
    <t>I.</t>
  </si>
  <si>
    <t>II.</t>
  </si>
  <si>
    <t>Cạo trút và giao nộp mủ</t>
  </si>
  <si>
    <t>IM ICH</t>
  </si>
  <si>
    <t>KOEM KHMEY</t>
  </si>
  <si>
    <t>HENG HEAV</t>
  </si>
  <si>
    <t>NEN SONIN</t>
  </si>
  <si>
    <r>
      <t xml:space="preserve">1/ </t>
    </r>
    <r>
      <rPr>
        <sz val="13"/>
        <rFont val="Khmer OS"/>
        <charset val="163"/>
      </rPr>
      <t>ប្រាក់បៀវត្សទី ១</t>
    </r>
    <r>
      <rPr>
        <sz val="13"/>
        <rFont val="Times New Roman"/>
        <family val="1"/>
      </rPr>
      <t xml:space="preserve"> </t>
    </r>
    <r>
      <rPr>
        <sz val="13"/>
        <rFont val="Khmer Chantha"/>
      </rPr>
      <t>(</t>
    </r>
    <r>
      <rPr>
        <sz val="12"/>
        <rFont val="Cambria"/>
        <family val="1"/>
        <scheme val="major"/>
      </rPr>
      <t>Tiền lương đợt 1</t>
    </r>
    <r>
      <rPr>
        <sz val="13"/>
        <rFont val="Khmer Chantha"/>
      </rPr>
      <t>)</t>
    </r>
    <r>
      <rPr>
        <sz val="13"/>
        <rFont val="Times New Roman"/>
        <family val="1"/>
      </rPr>
      <t xml:space="preserve"> </t>
    </r>
    <r>
      <rPr>
        <sz val="13"/>
        <rFont val="Khmer OS"/>
        <charset val="163"/>
      </rPr>
      <t>៖</t>
    </r>
  </si>
  <si>
    <r>
      <t xml:space="preserve">2/ </t>
    </r>
    <r>
      <rPr>
        <sz val="13"/>
        <rFont val="Khmer OS"/>
        <charset val="163"/>
      </rPr>
      <t>ប្រាក់បៀវត្សទី ២</t>
    </r>
    <r>
      <rPr>
        <sz val="13"/>
        <rFont val="Times New Roman"/>
        <family val="1"/>
      </rPr>
      <t xml:space="preserve"> </t>
    </r>
    <r>
      <rPr>
        <sz val="13"/>
        <rFont val="Khmer Chantha"/>
      </rPr>
      <t>(</t>
    </r>
    <r>
      <rPr>
        <sz val="12"/>
        <rFont val="Cambria"/>
        <family val="1"/>
        <scheme val="major"/>
      </rPr>
      <t>Tiền lương đợt 2</t>
    </r>
    <r>
      <rPr>
        <sz val="13"/>
        <rFont val="Khmer Chantha"/>
      </rPr>
      <t>)</t>
    </r>
    <r>
      <rPr>
        <sz val="13"/>
        <rFont val="Times New Roman"/>
        <family val="1"/>
      </rPr>
      <t xml:space="preserve"> </t>
    </r>
    <r>
      <rPr>
        <sz val="13"/>
        <rFont val="Khmer OS"/>
        <charset val="163"/>
      </rPr>
      <t>៖</t>
    </r>
  </si>
  <si>
    <r>
      <t>បើកមុខចៀរជ័រដំបូង ដោតស្លាបព្រា​និងទគម្របចាន</t>
    </r>
    <r>
      <rPr>
        <sz val="10"/>
        <color theme="1"/>
        <rFont val="Cambria"/>
        <family val="1"/>
        <charset val="163"/>
        <scheme val="major"/>
      </rPr>
      <t>/Cạo xã miệng,đóng máng, gắn máy che chén</t>
    </r>
  </si>
  <si>
    <t>VAN SRSEANG</t>
  </si>
  <si>
    <t>ពេន លៃ</t>
  </si>
  <si>
    <t>PEN LAI</t>
  </si>
  <si>
    <r>
      <t>លាបថ្នាំរំញោច/</t>
    </r>
    <r>
      <rPr>
        <sz val="11"/>
        <color theme="1"/>
        <rFont val="Cambria"/>
        <family val="1"/>
        <charset val="163"/>
        <scheme val="major"/>
      </rPr>
      <t>Bôi thuốc kích thích</t>
    </r>
  </si>
  <si>
    <r>
      <t xml:space="preserve">3/ </t>
    </r>
    <r>
      <rPr>
        <sz val="13"/>
        <rFont val="Khmer OS Battambang"/>
        <charset val="163"/>
      </rPr>
      <t>ភាគទានប្រាក់សោធន</t>
    </r>
    <r>
      <rPr>
        <sz val="13"/>
        <rFont val="Times New Roman"/>
        <family val="1"/>
      </rPr>
      <t xml:space="preserve"> (BHXH):</t>
    </r>
  </si>
  <si>
    <r>
      <rPr>
        <i/>
        <sz val="13"/>
        <color theme="1"/>
        <rFont val="Khmer OS"/>
        <charset val="163"/>
      </rPr>
      <t>ឯកតា</t>
    </r>
    <r>
      <rPr>
        <i/>
        <sz val="13"/>
        <color theme="1"/>
        <rFont val="Times New Roman"/>
        <family val="1"/>
      </rPr>
      <t xml:space="preserve"> (ĐVT)៖ KHR</t>
    </r>
  </si>
  <si>
    <r>
      <t xml:space="preserve">
</t>
    </r>
    <r>
      <rPr>
        <sz val="12"/>
        <color theme="1"/>
        <rFont val="Khmer OS Muol Light"/>
        <charset val="163"/>
      </rPr>
      <t>ល.រ</t>
    </r>
    <r>
      <rPr>
        <b/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</si>
  <si>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Khmer OS Muol Light"/>
        <charset val="163"/>
      </rPr>
      <t>រាយនាមការងារ</t>
    </r>
    <r>
      <rPr>
        <b/>
        <sz val="12"/>
        <color theme="1"/>
        <rFont val="Times New Roman"/>
        <family val="1"/>
      </rPr>
      <t xml:space="preserve"> 
</t>
    </r>
  </si>
  <si>
    <r>
      <t xml:space="preserve">
</t>
    </r>
    <r>
      <rPr>
        <sz val="12"/>
        <color theme="1"/>
        <rFont val="Khmer OS Muol Light"/>
        <charset val="163"/>
      </rPr>
      <t>តម្លៃ</t>
    </r>
    <r>
      <rPr>
        <b/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</si>
  <si>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Khmer OS Muol Light"/>
        <charset val="163"/>
      </rPr>
      <t xml:space="preserve">ចំណាំ </t>
    </r>
    <r>
      <rPr>
        <b/>
        <sz val="12"/>
        <color theme="1"/>
        <rFont val="Times New Roman"/>
        <family val="1"/>
      </rPr>
      <t xml:space="preserve">
</t>
    </r>
  </si>
  <si>
    <r>
      <rPr>
        <sz val="12"/>
        <color theme="1"/>
        <rFont val="Khmer OS Muol Light"/>
        <charset val="163"/>
      </rPr>
      <t>ចំការកៅស៊ូ</t>
    </r>
    <r>
      <rPr>
        <b/>
        <sz val="12"/>
        <color theme="1"/>
        <rFont val="Times New Roman"/>
        <family val="1"/>
      </rPr>
      <t xml:space="preserve"> 
(VƯỜN CÂY)</t>
    </r>
  </si>
  <si>
    <r>
      <t>បង្ការព្យាបាលជម្ងឺ</t>
    </r>
    <r>
      <rPr>
        <sz val="11"/>
        <color theme="1"/>
        <rFont val="Cambria"/>
        <family val="1"/>
        <charset val="163"/>
        <scheme val="major"/>
      </rPr>
      <t>/Phòng trị bệnh</t>
    </r>
  </si>
  <si>
    <r>
      <t>ជៀ សានិងប្រគូលជ័រ/</t>
    </r>
    <r>
      <rPr>
        <sz val="11"/>
        <color theme="1"/>
        <rFont val="Cambria"/>
        <family val="1"/>
        <charset val="163"/>
        <scheme val="major"/>
      </rPr>
      <t xml:space="preserve"> Cạo trút và giao nộp mủ</t>
    </r>
  </si>
  <si>
    <r>
      <t>សន្តិសុខការពារចំការ/</t>
    </r>
    <r>
      <rPr>
        <sz val="10"/>
        <color theme="1"/>
        <rFont val="Cambria"/>
        <family val="1"/>
        <charset val="163"/>
        <scheme val="major"/>
      </rPr>
      <t>Bảo vệ vườn cây</t>
    </r>
    <r>
      <rPr>
        <sz val="10"/>
        <color theme="1"/>
        <rFont val="Khmer OS Battambang"/>
        <charset val="163"/>
      </rPr>
      <t xml:space="preserve">
</t>
    </r>
  </si>
  <si>
    <r>
      <t>ប្រាក់អតិ្តភាព/</t>
    </r>
    <r>
      <rPr>
        <sz val="10"/>
        <color theme="1"/>
        <rFont val="Cambria"/>
        <family val="1"/>
        <charset val="163"/>
        <scheme val="major"/>
      </rPr>
      <t>Tiền lương thâm niên</t>
    </r>
    <r>
      <rPr>
        <sz val="10"/>
        <color theme="1"/>
        <rFont val="Khmer OS Battambang"/>
        <charset val="163"/>
      </rPr>
      <t xml:space="preserve">
</t>
    </r>
  </si>
  <si>
    <r>
      <t>ចំការបើកមុខជៀឆ្នាំ ២០២២</t>
    </r>
    <r>
      <rPr>
        <sz val="10"/>
        <color theme="1"/>
        <rFont val="Cambria"/>
        <family val="1"/>
        <charset val="163"/>
        <scheme val="major"/>
      </rPr>
      <t xml:space="preserve"> </t>
    </r>
    <r>
      <rPr>
        <b/>
        <sz val="10"/>
        <color theme="1"/>
        <rFont val="Cambria"/>
        <family val="1"/>
        <charset val="163"/>
        <scheme val="major"/>
      </rPr>
      <t>(264,8 HA</t>
    </r>
    <r>
      <rPr>
        <sz val="10"/>
        <color theme="1"/>
        <rFont val="Khmer OS Muol Light"/>
        <charset val="163"/>
      </rPr>
      <t>)</t>
    </r>
    <r>
      <rPr>
        <b/>
        <sz val="10"/>
        <color theme="1"/>
        <rFont val="Cambria"/>
        <family val="1"/>
        <charset val="163"/>
        <scheme val="major"/>
      </rPr>
      <t>/Vườn cây mở cạo năm 2022 (264,8 HA)</t>
    </r>
  </si>
  <si>
    <r>
      <t>ជៀ សានិងប្រគូលជ័រ/</t>
    </r>
    <r>
      <rPr>
        <sz val="10"/>
        <color theme="1"/>
        <rFont val="Cambria"/>
        <family val="1"/>
        <charset val="163"/>
        <scheme val="major"/>
      </rPr>
      <t xml:space="preserve"> Cạo trút và giao nộp mủ</t>
    </r>
  </si>
  <si>
    <r>
      <rPr>
        <sz val="12"/>
        <color theme="1"/>
        <rFont val="Khmer OS Muol Light"/>
        <charset val="163"/>
      </rPr>
      <t>សរុប</t>
    </r>
    <r>
      <rPr>
        <b/>
        <sz val="12"/>
        <color theme="1"/>
        <rFont val="Times New Roman"/>
        <family val="1"/>
      </rPr>
      <t xml:space="preserve"> (Tổng cộng)</t>
    </r>
  </si>
  <si>
    <r>
      <t>ប្រាក់អតិ្តភាព/</t>
    </r>
    <r>
      <rPr>
        <b/>
        <sz val="10"/>
        <color theme="1"/>
        <rFont val="Cambria"/>
        <family val="1"/>
        <charset val="163"/>
        <scheme val="major"/>
      </rPr>
      <t>Tiền lương thâm niên</t>
    </r>
    <r>
      <rPr>
        <b/>
        <sz val="10"/>
        <color theme="1"/>
        <rFont val="Khmer OS Battambang"/>
        <charset val="163"/>
      </rPr>
      <t xml:space="preserve">
</t>
    </r>
  </si>
  <si>
    <t>ផន សុគា</t>
  </si>
  <si>
    <t>ជីម ស៊ីយ៉ា</t>
  </si>
  <si>
    <t>CHIM SIYA</t>
  </si>
  <si>
    <r>
      <t xml:space="preserve">អាជីវកម្មក្រុមទី​ ១ </t>
    </r>
    <r>
      <rPr>
        <b/>
        <sz val="10"/>
        <color theme="1"/>
        <rFont val="Cambria"/>
        <family val="1"/>
        <charset val="163"/>
        <scheme val="major"/>
      </rPr>
      <t>/KD NHÓM 1 (2795,2,ha)</t>
    </r>
  </si>
  <si>
    <t>គ្តោប សាំ</t>
  </si>
  <si>
    <t>KDOB SAM</t>
  </si>
  <si>
    <t>កូយ គីន</t>
  </si>
  <si>
    <t>KOY KIN</t>
  </si>
  <si>
    <t>ថាំង សុលិច</t>
  </si>
  <si>
    <t>THAING SOLECH</t>
  </si>
  <si>
    <t>ពន ពឿន</t>
  </si>
  <si>
    <t>PON POEUN</t>
  </si>
  <si>
    <r>
      <t xml:space="preserve">
</t>
    </r>
    <r>
      <rPr>
        <sz val="10"/>
        <rFont val="Khmer OS Muol Light"/>
        <charset val="163"/>
      </rPr>
      <t xml:space="preserve">ល.រ </t>
    </r>
    <r>
      <rPr>
        <b/>
        <sz val="10"/>
        <rFont val="Times New Roman"/>
        <family val="1"/>
      </rPr>
      <t>(STT)</t>
    </r>
  </si>
  <si>
    <r>
      <rPr>
        <sz val="8"/>
        <rFont val="Khmer OS Muol Light"/>
        <charset val="163"/>
      </rPr>
      <t>អត្ត.ប្រជាពលរដ្ឋ</t>
    </r>
    <r>
      <rPr>
        <b/>
        <sz val="8"/>
        <rFont val="Khmer OS Content"/>
        <charset val="163"/>
      </rPr>
      <t xml:space="preserve">
</t>
    </r>
    <r>
      <rPr>
        <b/>
        <sz val="8"/>
        <rFont val="Times New Roman"/>
        <family val="1"/>
        <charset val="163"/>
      </rPr>
      <t>số CMND hoặc passport</t>
    </r>
  </si>
  <si>
    <r>
      <t xml:space="preserve">
</t>
    </r>
    <r>
      <rPr>
        <sz val="8"/>
        <rFont val="Khmer OS Muol Light"/>
        <charset val="163"/>
      </rPr>
      <t>ត្រកូលនិងឈ្មោះ</t>
    </r>
    <r>
      <rPr>
        <b/>
        <sz val="8"/>
        <rFont val="Times New Roman"/>
        <family val="1"/>
      </rPr>
      <t xml:space="preserve"> (Họ và tên)</t>
    </r>
  </si>
  <si>
    <r>
      <t xml:space="preserve">
</t>
    </r>
    <r>
      <rPr>
        <sz val="8"/>
        <rFont val="Khmer OS Muol Light"/>
        <charset val="163"/>
      </rPr>
      <t xml:space="preserve">នាមត្រកូលនិងឈ្មោះ 
</t>
    </r>
    <r>
      <rPr>
        <b/>
        <sz val="8"/>
        <rFont val="Times New Roman"/>
        <family val="1"/>
      </rPr>
      <t>(Họ và tên)</t>
    </r>
  </si>
  <si>
    <r>
      <t xml:space="preserve">
</t>
    </r>
    <r>
      <rPr>
        <sz val="10"/>
        <rFont val="Khmer OS Muol Light"/>
        <charset val="163"/>
      </rPr>
      <t>ហត្ថលេខា</t>
    </r>
    <r>
      <rPr>
        <sz val="10"/>
        <rFont val="Times New Roman"/>
        <family val="1"/>
      </rPr>
      <t xml:space="preserve">
</t>
    </r>
    <r>
      <rPr>
        <b/>
        <sz val="12"/>
        <rFont val="Times New Roman"/>
        <family val="1"/>
      </rPr>
      <t xml:space="preserve"> (Ký Nhận)</t>
    </r>
  </si>
  <si>
    <r>
      <t xml:space="preserve">
</t>
    </r>
    <r>
      <rPr>
        <sz val="10"/>
        <rFont val="Khmer OS"/>
        <charset val="163"/>
      </rPr>
      <t>បរិមាណ</t>
    </r>
    <r>
      <rPr>
        <sz val="10"/>
        <rFont val="Khmer OS Muol Light"/>
        <charset val="163"/>
      </rPr>
      <t xml:space="preserve"> </t>
    </r>
  </si>
  <si>
    <r>
      <t xml:space="preserve">
</t>
    </r>
    <r>
      <rPr>
        <sz val="10"/>
        <rFont val="Khmer OS"/>
        <charset val="163"/>
      </rPr>
      <t>កម្លាំង</t>
    </r>
    <r>
      <rPr>
        <b/>
        <sz val="10"/>
        <rFont val="Khmer OS"/>
        <charset val="163"/>
      </rPr>
      <t xml:space="preserve"> </t>
    </r>
  </si>
  <si>
    <t>Phụ cấp (xăng)</t>
  </si>
  <si>
    <r>
      <t xml:space="preserve">
</t>
    </r>
    <r>
      <rPr>
        <sz val="10"/>
        <rFont val="Khmer OS Muol Light"/>
        <charset val="163"/>
      </rPr>
      <t>តម្លៃកម្រិត</t>
    </r>
    <r>
      <rPr>
        <b/>
        <sz val="10"/>
        <rFont val="Times New Roman"/>
        <family val="1"/>
      </rPr>
      <t xml:space="preserve"> 31.947 KHR</t>
    </r>
    <r>
      <rPr>
        <sz val="10"/>
        <rFont val="Khmer OS Muol Light"/>
        <charset val="163"/>
      </rPr>
      <t>កម្លាំង</t>
    </r>
    <r>
      <rPr>
        <b/>
        <sz val="10"/>
        <rFont val="Times New Roman"/>
        <family val="1"/>
      </rPr>
      <t xml:space="preserve"> (Định mức 31.947 KHR/công)</t>
    </r>
  </si>
  <si>
    <r>
      <t>ប្រមូលសម្ភារៈចុងរដូវចៀរ/</t>
    </r>
    <r>
      <rPr>
        <sz val="11"/>
        <color theme="1"/>
        <rFont val="Cambria"/>
        <family val="1"/>
        <charset val="163"/>
        <scheme val="major"/>
      </rPr>
      <t xml:space="preserve"> Thu dọn cuối vụ cạo</t>
    </r>
  </si>
  <si>
    <t>រ៉ន សុវឿង</t>
  </si>
  <si>
    <t>RORN SOVOEUNG</t>
  </si>
  <si>
    <t>ជឿន ចាយ</t>
  </si>
  <si>
    <t>CHOEUN CHAY</t>
  </si>
  <si>
    <t>ពឿន ប៉ុន</t>
  </si>
  <si>
    <t>POEUN PON</t>
  </si>
  <si>
    <t>ឡាញ់ ខ្មៅ</t>
  </si>
  <si>
    <t>LANH KHMAO</t>
  </si>
  <si>
    <t>GNIN SEANG LOTH</t>
  </si>
  <si>
    <t>ឡាត់ ឡែម</t>
  </si>
  <si>
    <t>LATH LEM</t>
  </si>
  <si>
    <t>យឿន យាន់</t>
  </si>
  <si>
    <t>YOEUN YOIN</t>
  </si>
  <si>
    <t>ញិន​ ឡាយ</t>
  </si>
  <si>
    <t>NHIN LAY</t>
  </si>
  <si>
    <t>គុំ បុល</t>
  </si>
  <si>
    <t>KUM BOL</t>
  </si>
  <si>
    <t>ជិន ប៉ាក់</t>
  </si>
  <si>
    <t>CHIN PAK</t>
  </si>
  <si>
    <t>កូយ សូត</t>
  </si>
  <si>
    <t>KOY SOT</t>
  </si>
  <si>
    <t>យាត ធីម</t>
  </si>
  <si>
    <t>YEAT THIM</t>
  </si>
  <si>
    <t>ញាន សាវៀត</t>
  </si>
  <si>
    <t>NHEAN SAVET</t>
  </si>
  <si>
    <t>ឌុក ម៉ៅ</t>
  </si>
  <si>
    <t>DUK MAO</t>
  </si>
  <si>
    <t>នៅ គី</t>
  </si>
  <si>
    <t>NOV KI</t>
  </si>
  <si>
    <t>ឌុក ឃីម</t>
  </si>
  <si>
    <t>DUK KHIM</t>
  </si>
  <si>
    <t>ភឿក សុខ</t>
  </si>
  <si>
    <t>PHOEUN SOK</t>
  </si>
  <si>
    <t>ភឿក ងយ</t>
  </si>
  <si>
    <t>PHOEURK NGORY</t>
  </si>
  <si>
    <t>គង់ សេងឌី</t>
  </si>
  <si>
    <t>KUNG SENGDY</t>
  </si>
  <si>
    <t>យាន់ សោម</t>
  </si>
  <si>
    <t>YEANN SOAM</t>
  </si>
  <si>
    <t>ឆោម ជួ</t>
  </si>
  <si>
    <t>CHAOM CHOU</t>
  </si>
  <si>
    <t>កាំង ខន</t>
  </si>
  <si>
    <t>KANG KHAN</t>
  </si>
  <si>
    <t>KHIM NHOK</t>
  </si>
  <si>
    <t>រ៉ាន់ ស៊ុនលី</t>
  </si>
  <si>
    <t>RANN SUNLY</t>
  </si>
  <si>
    <t>ពៅ សុលុក</t>
  </si>
  <si>
    <t>POV SOLUK</t>
  </si>
  <si>
    <t>មឿន រ៉ុង</t>
  </si>
  <si>
    <t>MOEUN RONG</t>
  </si>
  <si>
    <t>យ៉ុន រី</t>
  </si>
  <si>
    <t>YON REY</t>
  </si>
  <si>
    <t>សឿង ឃឿន</t>
  </si>
  <si>
    <t>SOEUNG KHOEUN</t>
  </si>
  <si>
    <t>យ៉ុន តយ</t>
  </si>
  <si>
    <t>YON TOL</t>
  </si>
  <si>
    <t>សឿង សាទ</t>
  </si>
  <si>
    <t>SOEUNG SAT</t>
  </si>
  <si>
    <t>សៀវ សីន</t>
  </si>
  <si>
    <t>SEAN SIN</t>
  </si>
  <si>
    <t>ទៀង ទុយ</t>
  </si>
  <si>
    <t>TEANG TUY</t>
  </si>
  <si>
    <t>សែ សើ</t>
  </si>
  <si>
    <t>ផល ជីន</t>
  </si>
  <si>
    <t>PHAL CHIN</t>
  </si>
  <si>
    <t>សឿន​ ណូយ</t>
  </si>
  <si>
    <t>SOEUN NOY</t>
  </si>
  <si>
    <t>ជន់ ធីន</t>
  </si>
  <si>
    <t>CHUN THIN</t>
  </si>
  <si>
    <t>ងុំ សឿន</t>
  </si>
  <si>
    <t>NGUM SOEUN</t>
  </si>
  <si>
    <t>ពេជ ធឿន</t>
  </si>
  <si>
    <t>PECH THOEUN</t>
  </si>
  <si>
    <t>អ៊ីម អ៊ិច</t>
  </si>
  <si>
    <t>ឡាំង អង</t>
  </si>
  <si>
    <t>LAING ANG</t>
  </si>
  <si>
    <t>អ៊ូន អ៊ូង</t>
  </si>
  <si>
    <t>OURN OURNG</t>
  </si>
  <si>
    <t>ទុំ ណាន</t>
  </si>
  <si>
    <t>TUM NAN</t>
  </si>
  <si>
    <t>ហាំ ហ៊ុន</t>
  </si>
  <si>
    <t>HAM HUN</t>
  </si>
  <si>
    <t>អ៊ួល ផាន</t>
  </si>
  <si>
    <t>OUL PHAN</t>
  </si>
  <si>
    <t>ពឿន ណន</t>
  </si>
  <si>
    <t>POEUN NORN</t>
  </si>
  <si>
    <t>អ៊ួល ផា</t>
  </si>
  <si>
    <t>UOL PHA</t>
  </si>
  <si>
    <t>ទុំ ទើ</t>
  </si>
  <si>
    <t>TOM TEU</t>
  </si>
  <si>
    <t>មន ម៉េន</t>
  </si>
  <si>
    <t>MON MEN</t>
  </si>
  <si>
    <t>ខ្លួន ហាន</t>
  </si>
  <si>
    <t>KHLUON HAN</t>
  </si>
  <si>
    <t>បៀន ម៉ន</t>
  </si>
  <si>
    <t>BEAN MORN</t>
  </si>
  <si>
    <t>គុយ សៅ</t>
  </si>
  <si>
    <t>KUY SAO</t>
  </si>
  <si>
    <t>ហាក់ ឡេងហូ</t>
  </si>
  <si>
    <t>HAK LENGHO</t>
  </si>
  <si>
    <t>ឃ្លន ហាក់</t>
  </si>
  <si>
    <t>KHOUN HAK</t>
  </si>
  <si>
    <t>ហុក ហ៊ួហ</t>
  </si>
  <si>
    <t>HOK HUONG</t>
  </si>
  <si>
    <t>ឃ្លួន ត្រា</t>
  </si>
  <si>
    <t>KHLOUN TRA</t>
  </si>
  <si>
    <t>ប៊ាន ភាគ</t>
  </si>
  <si>
    <t>BEAN PHEAT</t>
  </si>
  <si>
    <t>តាំ ហេន</t>
  </si>
  <si>
    <t>TAM HEN</t>
  </si>
  <si>
    <t>ងោង ឆវិន</t>
  </si>
  <si>
    <t>NGUONG CHOVIN</t>
  </si>
  <si>
    <t>ជី ធារ៉ា</t>
  </si>
  <si>
    <t>CHY THEARA</t>
  </si>
  <si>
    <t>គា កេះ</t>
  </si>
  <si>
    <t>KEA KEH</t>
  </si>
  <si>
    <t>ឡាញ់ ង៉ោ</t>
  </si>
  <si>
    <t>LANH NGPR</t>
  </si>
  <si>
    <t>ឌីម ឃុន</t>
  </si>
  <si>
    <t>DIM KHUN</t>
  </si>
  <si>
    <t>វុន ចាក់ការ៉ា</t>
  </si>
  <si>
    <t>VUN CHAKKARA</t>
  </si>
  <si>
    <t>រើន ឡាង</t>
  </si>
  <si>
    <t>ROEUN LANG</t>
  </si>
  <si>
    <t>យ៉ាំង ចាន់ស៊ីន</t>
  </si>
  <si>
    <t>YANG CHANSIN</t>
  </si>
  <si>
    <t>ពឿន ណាក់</t>
  </si>
  <si>
    <t>POEUN NAK</t>
  </si>
  <si>
    <t>ពឿន តុប</t>
  </si>
  <si>
    <t>POEUN TOB</t>
  </si>
  <si>
    <t>កេះ ឆេងង៉ាន</t>
  </si>
  <si>
    <t>KES CHHENGNGAN</t>
  </si>
  <si>
    <t>ប៉ុង វណ្ណថន</t>
  </si>
  <si>
    <t>PONG VANTHORN</t>
  </si>
  <si>
    <t>មាស ផែង</t>
  </si>
  <si>
    <t>MEAS PHEANG</t>
  </si>
  <si>
    <t>ពូក ប៉ុង</t>
  </si>
  <si>
    <t>POUK PONG</t>
  </si>
  <si>
    <t>សូត យីន</t>
  </si>
  <si>
    <t>SOT YIN</t>
  </si>
  <si>
    <t>ហ៊ុត វុធ</t>
  </si>
  <si>
    <t>HUT VUTH</t>
  </si>
  <si>
    <t>មី ធួត</t>
  </si>
  <si>
    <t>MY THUOT</t>
  </si>
  <si>
    <t>ធូត ប៊ុនថា</t>
  </si>
  <si>
    <t>THUOT BUN THA</t>
  </si>
  <si>
    <t>CHOY TOL</t>
  </si>
  <si>
    <t>លួន សុធា</t>
  </si>
  <si>
    <t>LUON SOTHEA</t>
  </si>
  <si>
    <t>តុល ថារីន</t>
  </si>
  <si>
    <t>TOL THARIN</t>
  </si>
  <si>
    <t>វ៉ាត់ វ៉ៃ</t>
  </si>
  <si>
    <t>VATH VAI</t>
  </si>
  <si>
    <t>លេង រ៉ាវី</t>
  </si>
  <si>
    <t>LENG RAVY</t>
  </si>
  <si>
    <t>ឡាត់ ឡូញ</t>
  </si>
  <si>
    <t>LATH LONH</t>
  </si>
  <si>
    <t>រ៉ូន រ៉ូ</t>
  </si>
  <si>
    <t>RON RO</t>
  </si>
  <si>
    <t>ឡាត់ សាមត</t>
  </si>
  <si>
    <t>LATH SAMORT</t>
  </si>
  <si>
    <t>សយ ធុច</t>
  </si>
  <si>
    <t>SOY THUCH</t>
  </si>
  <si>
    <t>ហម រ៉ាង</t>
  </si>
  <si>
    <t>HORM REANG</t>
  </si>
  <si>
    <t>សែម សំ</t>
  </si>
  <si>
    <t>SEM SOM</t>
  </si>
  <si>
    <t>សំ គន្ធា</t>
  </si>
  <si>
    <t>SOM KUNTHEA</t>
  </si>
  <si>
    <t>ហម រ៉េញ</t>
  </si>
  <si>
    <t>HOM RENH</t>
  </si>
  <si>
    <t>វឿន វីន</t>
  </si>
  <si>
    <t>VOEUN VIN</t>
  </si>
  <si>
    <t>ស៊ុំ ជឹ</t>
  </si>
  <si>
    <t>SUM CHEU</t>
  </si>
  <si>
    <t>កុយ ​សុំ</t>
  </si>
  <si>
    <t>KOY SOM</t>
  </si>
  <si>
    <t>ឈឿន ឈើន</t>
  </si>
  <si>
    <t>CHHOEUN CHHEUN</t>
  </si>
  <si>
    <t>ទូត សាគាក</t>
  </si>
  <si>
    <t>TUOT SAKEAK</t>
  </si>
  <si>
    <t>អើ សារាង</t>
  </si>
  <si>
    <t>AEU SARANG</t>
  </si>
  <si>
    <t>នឹម ស្រីមុំ</t>
  </si>
  <si>
    <t>កុយ ឡុច</t>
  </si>
  <si>
    <t>KOY LOCH</t>
  </si>
  <si>
    <t>សន សុង</t>
  </si>
  <si>
    <t>SORN SONG</t>
  </si>
  <si>
    <t>សន សា</t>
  </si>
  <si>
    <t>SORN SA</t>
  </si>
  <si>
    <t>សន ចន្ធី</t>
  </si>
  <si>
    <t>SORN CHANTHY</t>
  </si>
  <si>
    <t>ដន មិនា</t>
  </si>
  <si>
    <t>DORN MINEA</t>
  </si>
  <si>
    <t>សឿន សឹម</t>
  </si>
  <si>
    <t>SOEUN SEOM</t>
  </si>
  <si>
    <t>ម៉ៃ សុជា</t>
  </si>
  <si>
    <t>MAI SOCHEA</t>
  </si>
  <si>
    <t>ស៊ីម សុន</t>
  </si>
  <si>
    <t>SIM SON</t>
  </si>
  <si>
    <t>ហុក ហ៊ាប</t>
  </si>
  <si>
    <t>HOK HEAB</t>
  </si>
  <si>
    <t>សុក ហាន</t>
  </si>
  <si>
    <t>SOK HAN</t>
  </si>
  <si>
    <t>សែម សៀង</t>
  </si>
  <si>
    <t>SEM SEANG</t>
  </si>
  <si>
    <t>អែល សឿ</t>
  </si>
  <si>
    <t>AL SOEU</t>
  </si>
  <si>
    <t>យុត លន</t>
  </si>
  <si>
    <t>YUT LON</t>
  </si>
  <si>
    <t>ទឿន យី</t>
  </si>
  <si>
    <t>TOEUN YI</t>
  </si>
  <si>
    <t>ឡម ម៉េត</t>
  </si>
  <si>
    <t>LAM MET</t>
  </si>
  <si>
    <t>ពៅ ធន</t>
  </si>
  <si>
    <t>POV THOUN</t>
  </si>
  <si>
    <t>ញ៉ែម ជីវ៉ា</t>
  </si>
  <si>
    <t>NHEM CHIVA</t>
  </si>
  <si>
    <t>អួត កូលីកា</t>
  </si>
  <si>
    <t>UOT KOLYKA</t>
  </si>
  <si>
    <t>អ៊ាត គាក</t>
  </si>
  <si>
    <t>EAT KEAK</t>
  </si>
  <si>
    <t>លឿន បូរី</t>
  </si>
  <si>
    <t>LOEUN BOREY</t>
  </si>
  <si>
    <t>កូយ កាំង</t>
  </si>
  <si>
    <t>KOY KANG</t>
  </si>
  <si>
    <t>ភឺក ភ័ក្រ</t>
  </si>
  <si>
    <t>PHEUK PHEAK</t>
  </si>
  <si>
    <t>មឿត ចិន</t>
  </si>
  <si>
    <t>MOEURT CHIN</t>
  </si>
  <si>
    <t>ភឹក ម៉ៅ</t>
  </si>
  <si>
    <t>PEUK MAO</t>
  </si>
  <si>
    <t>ភួន ភីក</t>
  </si>
  <si>
    <t>PHOUN PHEUK</t>
  </si>
  <si>
    <t>ហួន រ៉ា</t>
  </si>
  <si>
    <t>HOUN RA</t>
  </si>
  <si>
    <t>កូយ ​សាន</t>
  </si>
  <si>
    <t>KOY SAN</t>
  </si>
  <si>
    <t>សុច គង់</t>
  </si>
  <si>
    <t>SOCH KUNG</t>
  </si>
  <si>
    <t>គត់ លោត</t>
  </si>
  <si>
    <t>KOT LOT</t>
  </si>
  <si>
    <t>សួន ជីតូ</t>
  </si>
  <si>
    <t>SUON CHITO</t>
  </si>
  <si>
    <t>ស្ដៅ សី</t>
  </si>
  <si>
    <t>SDAO SEY</t>
  </si>
  <si>
    <t>THAI NOUCH</t>
  </si>
  <si>
    <t>សែន សុខសាយ</t>
  </si>
  <si>
    <t>SEN SOKHSAY</t>
  </si>
  <si>
    <t>HY LAIHORNG</t>
  </si>
  <si>
    <t>ជន់ កោ</t>
  </si>
  <si>
    <t>CHUN KOR</t>
  </si>
  <si>
    <t>ពន ម៉ៅ</t>
  </si>
  <si>
    <t>PON MAO</t>
  </si>
  <si>
    <t>រ៉ុង រស់</t>
  </si>
  <si>
    <t>RONG ROUS</t>
  </si>
  <si>
    <t>លេខ រី</t>
  </si>
  <si>
    <t>LEK RY</t>
  </si>
  <si>
    <t>ឌឿត ដែន</t>
  </si>
  <si>
    <t>DOEUT DEN</t>
  </si>
  <si>
    <t>ស៊ូ គៀវ</t>
  </si>
  <si>
    <t>SOU KEAV</t>
  </si>
  <si>
    <t>ចេន រ៉េន</t>
  </si>
  <si>
    <t>CHEN REN</t>
  </si>
  <si>
    <t>ម៉ៅ ចាក់</t>
  </si>
  <si>
    <t>MAO CHAK</t>
  </si>
  <si>
    <t>សំបុក ហ៊ុច</t>
  </si>
  <si>
    <t>SAMBOK HUCH</t>
  </si>
  <si>
    <t>ពេន សំណាង</t>
  </si>
  <si>
    <t>PEN SAMNANG</t>
  </si>
  <si>
    <t>ឃីន ខាវ</t>
  </si>
  <si>
    <t>KHIN KHAV</t>
  </si>
  <si>
    <t>ហ៊ាម រតនា</t>
  </si>
  <si>
    <t>HEAM RATNA</t>
  </si>
  <si>
    <t>ឃីន សៅ</t>
  </si>
  <si>
    <t>KHIN SAO</t>
  </si>
  <si>
    <t>ឃីន ខេន</t>
  </si>
  <si>
    <t>KHIN KHEN</t>
  </si>
  <si>
    <t>ឌៀន ឌៀម</t>
  </si>
  <si>
    <t>DEAN DEAM</t>
  </si>
  <si>
    <t>ឌឿត ឡង</t>
  </si>
  <si>
    <t>DOEUT LORNG</t>
  </si>
  <si>
    <t>ភឿក ផេក</t>
  </si>
  <si>
    <t>PHOEUK PHEK</t>
  </si>
  <si>
    <t>CHOENG RADY</t>
  </si>
  <si>
    <t>សំបុក សំបេន</t>
  </si>
  <si>
    <t>SAMBOK SAMBEN</t>
  </si>
  <si>
    <t>ស៊ាប សុមាំង</t>
  </si>
  <si>
    <t>SEAB SOMEANG</t>
  </si>
  <si>
    <t>ធត ថាយ</t>
  </si>
  <si>
    <t>THOT THAY</t>
  </si>
  <si>
    <t>ថាយ​ អូយ</t>
  </si>
  <si>
    <t>THAY OUY</t>
  </si>
  <si>
    <t>ថាយ កាថា</t>
  </si>
  <si>
    <t>THAY KEATHA</t>
  </si>
  <si>
    <t>ថាយ​ ចាន់រ៉ា</t>
  </si>
  <si>
    <t>THAY CHANRA</t>
  </si>
  <si>
    <t>ឡា រ៉ានី</t>
  </si>
  <si>
    <t>LA RANY</t>
  </si>
  <si>
    <t>ថាយ សយ</t>
  </si>
  <si>
    <t>THAY SOY</t>
  </si>
  <si>
    <t>ប៉ុន សុវណ្ណ</t>
  </si>
  <si>
    <t>PON SOVAN</t>
  </si>
  <si>
    <t>ថាន់ ផល្លី</t>
  </si>
  <si>
    <t>THANN PHALLY</t>
  </si>
  <si>
    <t>លីវ លាង</t>
  </si>
  <si>
    <t>LIV LEANG</t>
  </si>
  <si>
    <t>ឃុយ ម៉ៅ</t>
  </si>
  <si>
    <t>KHUY MAO</t>
  </si>
  <si>
    <t>ពេន ពុំ</t>
  </si>
  <si>
    <t>PEN PUM</t>
  </si>
  <si>
    <t>ស៊ីន ថង</t>
  </si>
  <si>
    <t>SIN THORNG</t>
  </si>
  <si>
    <t>ស៊ីន ថេ</t>
  </si>
  <si>
    <t>SIN THE</t>
  </si>
  <si>
    <t>អ៊ូ ម៉ុន</t>
  </si>
  <si>
    <t>OU MON</t>
  </si>
  <si>
    <t>ធាម កាក់</t>
  </si>
  <si>
    <t>THEAM KAK</t>
  </si>
  <si>
    <t>ណៃ សុខនី</t>
  </si>
  <si>
    <t>NAY SOK NY</t>
  </si>
  <si>
    <t>ផល់ សុខអ៊ីម</t>
  </si>
  <si>
    <t>PHAL SOK IM</t>
  </si>
  <si>
    <t>ផល សុផែន</t>
  </si>
  <si>
    <t>PHAL SOPHEN</t>
  </si>
  <si>
    <t>HIN HIK</t>
  </si>
  <si>
    <t>រ៉ូន បូផា</t>
  </si>
  <si>
    <t>RON BUPHA</t>
  </si>
  <si>
    <t>ផន ចិន្ឋិ</t>
  </si>
  <si>
    <t>PHORN CHANTHIK</t>
  </si>
  <si>
    <t>ចយ​ ស្រីនៃ</t>
  </si>
  <si>
    <t>CHOY SREYNAY</t>
  </si>
  <si>
    <t>ម៉ៅ ឌត្តម</t>
  </si>
  <si>
    <t>MAO UTDAM</t>
  </si>
  <si>
    <t>លួន ហ៊ាវ</t>
  </si>
  <si>
    <t>LUON HEAV</t>
  </si>
  <si>
    <t>សំបូ សុផល</t>
  </si>
  <si>
    <t>SOMBO SOPHAL</t>
  </si>
  <si>
    <t>លួន សុភាន់</t>
  </si>
  <si>
    <t>LOUN SOPHOIN</t>
  </si>
  <si>
    <t>លិញ ប៉ុន្លក់</t>
  </si>
  <si>
    <t>LINH PONPONLOK</t>
  </si>
  <si>
    <t>លួន​ សុផល</t>
  </si>
  <si>
    <t>LOUN SOPHAL</t>
  </si>
  <si>
    <t>លឿន សាឃៀក</t>
  </si>
  <si>
    <t>LOEUN SAKHEAK</t>
  </si>
  <si>
    <t>ឡែម មល</t>
  </si>
  <si>
    <t>LEM MUL</t>
  </si>
  <si>
    <t>សីន ស្រី</t>
  </si>
  <si>
    <t>SIN SREY</t>
  </si>
  <si>
    <t>ឆាយ ធាង</t>
  </si>
  <si>
    <t>CHHAY THEANG</t>
  </si>
  <si>
    <t>ស៊ន ចាន់</t>
  </si>
  <si>
    <t>SORN CHANN</t>
  </si>
  <si>
    <t>ធីម លាក់</t>
  </si>
  <si>
    <t>THIM LEAK</t>
  </si>
  <si>
    <t>ឃាក ឃៀង</t>
  </si>
  <si>
    <t>KHEAK KHEANG</t>
  </si>
  <si>
    <t>ចុន ចិន</t>
  </si>
  <si>
    <t>CHON CHIN</t>
  </si>
  <si>
    <t>ថាប់ ផែន</t>
  </si>
  <si>
    <t>THAB PHEN</t>
  </si>
  <si>
    <t>សួង លឹង</t>
  </si>
  <si>
    <t>SOUNG LOENG</t>
  </si>
  <si>
    <t>ឃួន ​សោម</t>
  </si>
  <si>
    <t>KHOUN SAOM</t>
  </si>
  <si>
    <t>KHUON TUOK</t>
  </si>
  <si>
    <t>គង់ ផិច</t>
  </si>
  <si>
    <t>KUNG THECH</t>
  </si>
  <si>
    <t>SOK SAKHAN</t>
  </si>
  <si>
    <t>ស៊ី ស៊ន</t>
  </si>
  <si>
    <t>SEU SON</t>
  </si>
  <si>
    <t>ចាន​ ណាត</t>
  </si>
  <si>
    <t>CHAN NAT</t>
  </si>
  <si>
    <t>គង់ គន់</t>
  </si>
  <si>
    <t>KONG KUN</t>
  </si>
  <si>
    <t>SEU VUN</t>
  </si>
  <si>
    <t>សាត តេន</t>
  </si>
  <si>
    <t>SAT TEN</t>
  </si>
  <si>
    <t>ហូត ខ្មៅ</t>
  </si>
  <si>
    <t>ស៊ូ ប៊ុនសន</t>
  </si>
  <si>
    <t>SO BUNSORN</t>
  </si>
  <si>
    <t>អ៊ូល ភិន</t>
  </si>
  <si>
    <t>OUL PHIN</t>
  </si>
  <si>
    <t>ផៃ ក្រញ</t>
  </si>
  <si>
    <t>PAY KRONH</t>
  </si>
  <si>
    <t>លី មី</t>
  </si>
  <si>
    <t>LY MY</t>
  </si>
  <si>
    <t>វួន សុះ</t>
  </si>
  <si>
    <t>VOUN SOH</t>
  </si>
  <si>
    <t>ហុក ហ៊ាង</t>
  </si>
  <si>
    <t>HOK HEANG</t>
  </si>
  <si>
    <t>ហុក សុខា</t>
  </si>
  <si>
    <t>HOK SOKHA</t>
  </si>
  <si>
    <t>ព្រីន ឡូត</t>
  </si>
  <si>
    <t>PRIN LOUT</t>
  </si>
  <si>
    <t>ចាន ខ្មៅ</t>
  </si>
  <si>
    <t>CHAN KHMAO</t>
  </si>
  <si>
    <t>ព្រីក ព្រីន</t>
  </si>
  <si>
    <t>PROEK PRIN</t>
  </si>
  <si>
    <t>មឿន​​​​ ជិ</t>
  </si>
  <si>
    <t>MOEUN CHIK</t>
  </si>
  <si>
    <t>ពឿន ណែត</t>
  </si>
  <si>
    <t>POEUN NET</t>
  </si>
  <si>
    <t>ជឺន ចន្តា</t>
  </si>
  <si>
    <t>CHOENG CHANDA</t>
  </si>
  <si>
    <t>សូត តុន</t>
  </si>
  <si>
    <t>SOT TON</t>
  </si>
  <si>
    <t>ស៊ី រ៉ាត់</t>
  </si>
  <si>
    <t>SEU RATH</t>
  </si>
  <si>
    <t>សឿន គីង</t>
  </si>
  <si>
    <t>SOEUN KOENG</t>
  </si>
  <si>
    <t>គុណ ឡូត</t>
  </si>
  <si>
    <t>KUN LOT</t>
  </si>
  <si>
    <t>យុន យីម</t>
  </si>
  <si>
    <t>YUN YIM</t>
  </si>
  <si>
    <t>ថាន់ ធន់</t>
  </si>
  <si>
    <t>THAN THORN</t>
  </si>
  <si>
    <t>ឌូ សាវី</t>
  </si>
  <si>
    <t>DOU SAVY</t>
  </si>
  <si>
    <t>ណូ ណាន់</t>
  </si>
  <si>
    <t>NO NANN</t>
  </si>
  <si>
    <t>អូត ទួត</t>
  </si>
  <si>
    <t>OT TOUT</t>
  </si>
  <si>
    <t>ធ្លក សៀក</t>
  </si>
  <si>
    <t>THLOK SEAK</t>
  </si>
  <si>
    <t>លឹម ឆែប</t>
  </si>
  <si>
    <t>LOEM CHHEB</t>
  </si>
  <si>
    <t>ឆែប ខាវ</t>
  </si>
  <si>
    <t>CHHEB KHAV</t>
  </si>
  <si>
    <t>លាវ កែវ</t>
  </si>
  <si>
    <t>LAEV KEV</t>
  </si>
  <si>
    <t>ពេជ ណេន</t>
  </si>
  <si>
    <t>PECH NEN</t>
  </si>
  <si>
    <t>ណេន លីដា</t>
  </si>
  <si>
    <t>NEN LYDA</t>
  </si>
  <si>
    <t>លិម ​ឡេត</t>
  </si>
  <si>
    <t>LIM LET</t>
  </si>
  <si>
    <t>ទ្រី ត្រំ</t>
  </si>
  <si>
    <t>TRY TRUM</t>
  </si>
  <si>
    <t>ស៊ា ​សុជាតិ</t>
  </si>
  <si>
    <t>SEA SOCHEAT</t>
  </si>
  <si>
    <t>យន់ ទ្រី</t>
  </si>
  <si>
    <t>YUN TRY</t>
  </si>
  <si>
    <t>សុន សំណាង</t>
  </si>
  <si>
    <t>SON SAMNANG</t>
  </si>
  <si>
    <t>ណូ ណោន</t>
  </si>
  <si>
    <t>NAU NORN</t>
  </si>
  <si>
    <t>ណោន ស៊ានហៃ</t>
  </si>
  <si>
    <t>NON SEANGHAI</t>
  </si>
  <si>
    <t>លាប់ ណេន</t>
  </si>
  <si>
    <t>LORB NEN</t>
  </si>
  <si>
    <t>ឃឿន តិប</t>
  </si>
  <si>
    <t>KHOEUN TEP</t>
  </si>
  <si>
    <t>ចន រ៉េន</t>
  </si>
  <si>
    <t>CHORN REN</t>
  </si>
  <si>
    <t>គួន ចេន</t>
  </si>
  <si>
    <t>KOUN CHEN</t>
  </si>
  <si>
    <t>ម៉ៅ ឡៃសុង</t>
  </si>
  <si>
    <t>MAO LAYSONG</t>
  </si>
  <si>
    <t>លេខ ឡែត</t>
  </si>
  <si>
    <t>LEK LET</t>
  </si>
  <si>
    <t>សាន សារ៉េន</t>
  </si>
  <si>
    <t>SAN SAREN</t>
  </si>
  <si>
    <t>ចយ ទឿង</t>
  </si>
  <si>
    <t>CHOY TOEUNG</t>
  </si>
  <si>
    <t>សាន សារាំ</t>
  </si>
  <si>
    <t>SAN SAROM</t>
  </si>
  <si>
    <t>អួល រ៉េន</t>
  </si>
  <si>
    <t>OUL REN</t>
  </si>
  <si>
    <t>ផុង ច</t>
  </si>
  <si>
    <t>PHON CHOR</t>
  </si>
  <si>
    <t>ឡូត ឃួន</t>
  </si>
  <si>
    <t>LOT KHOUN</t>
  </si>
  <si>
    <t>វេត ឆាន</t>
  </si>
  <si>
    <t>VET CHHAN</t>
  </si>
  <si>
    <t>លាប់ ក្រិច</t>
  </si>
  <si>
    <t>LOEUB KRECH</t>
  </si>
  <si>
    <t>ម៉ីន សុផា</t>
  </si>
  <si>
    <t>MOEUN SOPHA</t>
  </si>
  <si>
    <t>ណេន សុនីន</t>
  </si>
  <si>
    <t>សាម សាក់</t>
  </si>
  <si>
    <t>SAM SAK</t>
  </si>
  <si>
    <t>HEN HOY</t>
  </si>
  <si>
    <t>ស៊ាម ទាប</t>
  </si>
  <si>
    <t>SEAM TEAB</t>
  </si>
  <si>
    <t>មិត្ត ម៉ាប់</t>
  </si>
  <si>
    <t>MIT MAB</t>
  </si>
  <si>
    <t>ហេន ហាក់</t>
  </si>
  <si>
    <t>HEN HAK</t>
  </si>
  <si>
    <t>PHANG THEAREAK</t>
  </si>
  <si>
    <t>ចេក កូឡាប</t>
  </si>
  <si>
    <t>CHEK KOLAB</t>
  </si>
  <si>
    <t>ឃ្លួន អូន</t>
  </si>
  <si>
    <t>KHLUON OUN</t>
  </si>
  <si>
    <t>ពន ចាន់កា</t>
  </si>
  <si>
    <t>PON CHANKA</t>
  </si>
  <si>
    <t>ហ៊ីម ធឿន</t>
  </si>
  <si>
    <t>HIM THOEUN</t>
  </si>
  <si>
    <t>គៅ ឡឹង</t>
  </si>
  <si>
    <t>KOV LOENG</t>
  </si>
  <si>
    <t>ហុន ចាន់ថា</t>
  </si>
  <si>
    <t>ជាក ឌាង</t>
  </si>
  <si>
    <t>CHEAK DEANG</t>
  </si>
  <si>
    <t>ស៊ាន សិត</t>
  </si>
  <si>
    <t>SEAN SIT</t>
  </si>
  <si>
    <t>វឿ សុ​​ឃីម</t>
  </si>
  <si>
    <t>VOEU SOKHIM</t>
  </si>
  <si>
    <t>ធីវ វុតថា</t>
  </si>
  <si>
    <t>THIV VUTHA</t>
  </si>
  <si>
    <t>ជា ឡុង</t>
  </si>
  <si>
    <t>CHEA LONG</t>
  </si>
  <si>
    <t>ឈឿង សុខេង</t>
  </si>
  <si>
    <t>CHHOEUNG SOKHENG</t>
  </si>
  <si>
    <t>អ៊ូង សុខហៃ</t>
  </si>
  <si>
    <t>UONG SOHAY</t>
  </si>
  <si>
    <t>ទឿន ម៉ីម៉ី</t>
  </si>
  <si>
    <t>TEUN MEYMEY</t>
  </si>
  <si>
    <t>CHUON CHOEUN</t>
  </si>
  <si>
    <t>វី សាវ៉ាន់</t>
  </si>
  <si>
    <t>VY SAVANN</t>
  </si>
  <si>
    <t>ទឿន សុភាក់</t>
  </si>
  <si>
    <t>TOEUN SOPHEAK</t>
  </si>
  <si>
    <t>ស្រី ស្រស់</t>
  </si>
  <si>
    <t>SRY SRORS</t>
  </si>
  <si>
    <t>ផន សុកី</t>
  </si>
  <si>
    <t>PHAN SOKEY</t>
  </si>
  <si>
    <t>ឡែម សុផា</t>
  </si>
  <si>
    <t>LEM SOPHA</t>
  </si>
  <si>
    <r>
      <rPr>
        <sz val="10"/>
        <rFont val="Khmer OS Muol Light"/>
        <charset val="163"/>
      </rPr>
      <t>សារុប</t>
    </r>
    <r>
      <rPr>
        <sz val="10"/>
        <rFont val="Times New Roman"/>
        <family val="1"/>
      </rPr>
      <t xml:space="preserve">
</t>
    </r>
    <r>
      <rPr>
        <b/>
        <sz val="12"/>
        <rFont val="Times New Roman"/>
        <family val="1"/>
        <charset val="163"/>
      </rPr>
      <t xml:space="preserve"> (Tổng cộng)</t>
    </r>
  </si>
  <si>
    <t>Sản lượng mủ 455 riel/kg</t>
  </si>
  <si>
    <t>Cạo mủ 16.000riel</t>
  </si>
  <si>
    <t>PHẦN CẠO</t>
  </si>
  <si>
    <t>C</t>
  </si>
  <si>
    <t>3=2*1</t>
  </si>
  <si>
    <t>4=3</t>
  </si>
  <si>
    <t>6=5</t>
  </si>
  <si>
    <t>7=4-5</t>
  </si>
  <si>
    <t>អ៊ួល សុរាន់</t>
  </si>
  <si>
    <t>OURL SORANENN</t>
  </si>
  <si>
    <t>សូ គង់</t>
  </si>
  <si>
    <t>SOR KONG</t>
  </si>
  <si>
    <t>វន ប៊ត</t>
  </si>
  <si>
    <t>VORN BORT</t>
  </si>
  <si>
    <t>អ៊ិត ដាំ</t>
  </si>
  <si>
    <t>IT DAM</t>
  </si>
  <si>
    <t>ជឹង រ៉ាឌី</t>
  </si>
  <si>
    <t>គង់ ម៉ៅ</t>
  </si>
  <si>
    <t>KUNG MAO</t>
  </si>
  <si>
    <t>ហ៊ា​ សុមុល</t>
  </si>
  <si>
    <t>HEA SOMUL</t>
  </si>
  <si>
    <t>គីម ណាត់</t>
  </si>
  <si>
    <t>KIM NATH</t>
  </si>
  <si>
    <t>SEAN SON</t>
  </si>
  <si>
    <t>HON CHANTHA</t>
  </si>
  <si>
    <t>ធត ធន់</t>
  </si>
  <si>
    <t>THORT THUN</t>
  </si>
  <si>
    <t>ឡេន ស្រីណុច</t>
  </si>
  <si>
    <t>LEN SREYNOCH</t>
  </si>
  <si>
    <t>ជឿន ទោ</t>
  </si>
  <si>
    <t>សេដ្ឋា ស្រីនិច</t>
  </si>
  <si>
    <t>SETHA SREYNICH</t>
  </si>
  <si>
    <t>តូច តក់</t>
  </si>
  <si>
    <t>TOCH TORK</t>
  </si>
  <si>
    <t>លួន អាត</t>
  </si>
  <si>
    <t>LOUN AT</t>
  </si>
  <si>
    <t>ហ៊ីម ហ៊ុន</t>
  </si>
  <si>
    <t>HIM HUN</t>
  </si>
  <si>
    <t>CHHOEUN TO</t>
  </si>
  <si>
    <t>មិត មល</t>
  </si>
  <si>
    <t>MIT MOL</t>
  </si>
  <si>
    <t>ឌឿត ជិ</t>
  </si>
  <si>
    <t>DOEUT CHIK</t>
  </si>
  <si>
    <t>លឹម សំបុក</t>
  </si>
  <si>
    <t>LOEM SAMBOK</t>
  </si>
  <si>
    <t>ស៊ី សៀក</t>
  </si>
  <si>
    <t>SOE SEAK</t>
  </si>
  <si>
    <t>ឡែម ផន</t>
  </si>
  <si>
    <t>LEM PHON</t>
  </si>
  <si>
    <t>ស៊ី វន់</t>
  </si>
  <si>
    <t>ពឿន ទេម</t>
  </si>
  <si>
    <t>POEUN TEM</t>
  </si>
  <si>
    <t>គុណ ថាវីន</t>
  </si>
  <si>
    <t>KUN THAVIN</t>
  </si>
  <si>
    <t>គុណ វិជ្ជា</t>
  </si>
  <si>
    <t>KUN VICHEA</t>
  </si>
  <si>
    <t>ធ្លូក សុឃីន</t>
  </si>
  <si>
    <t>THLOK SOKHIN</t>
  </si>
  <si>
    <t>ខេន ឧត្តម</t>
  </si>
  <si>
    <t>KHENG UDOM</t>
  </si>
  <si>
    <t>សុក សាវៀន</t>
  </si>
  <si>
    <t>SOK SAVEN</t>
  </si>
  <si>
    <t>មឿន ជា</t>
  </si>
  <si>
    <t>MOEUN CHEA</t>
  </si>
  <si>
    <t>ថៃ​ ណុច</t>
  </si>
  <si>
    <t>ព្រីក ព្រាង</t>
  </si>
  <si>
    <t>PROEK PREANG</t>
  </si>
  <si>
    <t>ពឿន ពៅ</t>
  </si>
  <si>
    <t>POEUN POV</t>
  </si>
  <si>
    <t>ទីម ជិ</t>
  </si>
  <si>
    <t>TIM CHIK</t>
  </si>
  <si>
    <t>ឡុយ លាំ</t>
  </si>
  <si>
    <t>LOY LOM</t>
  </si>
  <si>
    <t>ណម ណាំ</t>
  </si>
  <si>
    <t>NORM NAM</t>
  </si>
  <si>
    <t>ណៃ តាំងឆាយ</t>
  </si>
  <si>
    <t>NAI TANGCHHAY</t>
  </si>
  <si>
    <t>ជោក សុក</t>
  </si>
  <si>
    <t>CHOK SOK</t>
  </si>
  <si>
    <t>ធី ហ៊ូណា</t>
  </si>
  <si>
    <t>THY HONA</t>
  </si>
  <si>
    <t>សែម ផល</t>
  </si>
  <si>
    <t>SEM PHAL</t>
  </si>
  <si>
    <t>ខុន ខួច</t>
  </si>
  <si>
    <t>KHON KHOUCH</t>
  </si>
  <si>
    <t>ញ៉េប ស្រីន</t>
  </si>
  <si>
    <t>NHEB SREUN</t>
  </si>
  <si>
    <t>អ៊ី បឹង</t>
  </si>
  <si>
    <t>Y BOENG</t>
  </si>
  <si>
    <t>ហុន ហេង</t>
  </si>
  <si>
    <t>HON HENG</t>
  </si>
  <si>
    <t>ចេក ឡាំ</t>
  </si>
  <si>
    <t>CHEK LAM</t>
  </si>
  <si>
    <t>អ៊ាត កាក</t>
  </si>
  <si>
    <t>EAT KAK</t>
  </si>
  <si>
    <t>សុក សារ៉ាន់</t>
  </si>
  <si>
    <t>SOK SARAN</t>
  </si>
  <si>
    <t>ស៊ុយ ថូ</t>
  </si>
  <si>
    <t>SUY THO</t>
  </si>
  <si>
    <t>YONG SAKUN</t>
  </si>
  <si>
    <t>សុត វ៉ៃ</t>
  </si>
  <si>
    <t>SOT VAI</t>
  </si>
  <si>
    <t>ជោក ឡុន</t>
  </si>
  <si>
    <t>CHOK LON</t>
  </si>
  <si>
    <t>ព្រំ សំណាង</t>
  </si>
  <si>
    <t>PROM SAMNANG</t>
  </si>
  <si>
    <t>ប៉ូច សោ</t>
  </si>
  <si>
    <t>POCH SOR</t>
  </si>
  <si>
    <t>ហ៊ុយ ហ៊ីម</t>
  </si>
  <si>
    <t>HUY HIM</t>
  </si>
  <si>
    <t>ឌឿន លីន</t>
  </si>
  <si>
    <t>DOEUN LIN</t>
  </si>
  <si>
    <t>ណែម ណន</t>
  </si>
  <si>
    <t>NEM NORN</t>
  </si>
  <si>
    <t>សាត នុន</t>
  </si>
  <si>
    <t>SAT NUN</t>
  </si>
  <si>
    <t>ណន រត្តនា</t>
  </si>
  <si>
    <t>NORN RATHANA</t>
  </si>
  <si>
    <t>ផាត់ អូន</t>
  </si>
  <si>
    <t>PHAT OUN</t>
  </si>
  <si>
    <t>ធួន ស្រីមុំ</t>
  </si>
  <si>
    <t>THUON SREYMOM</t>
  </si>
  <si>
    <t>CHOURN LET</t>
  </si>
  <si>
    <t>ជួន ឡែត</t>
  </si>
  <si>
    <t>ទៀង ទី</t>
  </si>
  <si>
    <t>TEANG TY</t>
  </si>
  <si>
    <t>CÔNG TY TNHH CAO SU VRG MEKONG</t>
  </si>
  <si>
    <t xml:space="preserve"> VRG Caoutchouc Mekong Co., Ltd</t>
  </si>
  <si>
    <t>តែម រ៉ែន</t>
  </si>
  <si>
    <t>TEM REN</t>
  </si>
  <si>
    <t>ស៊ា ឈាង</t>
  </si>
  <si>
    <t>SEA CHHEANG</t>
  </si>
  <si>
    <t>ហ៊ាម ហ៊ីម</t>
  </si>
  <si>
    <t>HEAM HIM</t>
  </si>
  <si>
    <t>ស៊ន សំណាង</t>
  </si>
  <si>
    <t>SORN SOMNANG</t>
  </si>
  <si>
    <t>ថាយ​ សោម</t>
  </si>
  <si>
    <t>THAY SOAM</t>
  </si>
  <si>
    <t>វី វាន</t>
  </si>
  <si>
    <t>VY VEAN</t>
  </si>
  <si>
    <t>ហ៊ត រ៉ូន</t>
  </si>
  <si>
    <t>HORT ROUN</t>
  </si>
  <si>
    <t>អាន នួន</t>
  </si>
  <si>
    <t>AN NUON</t>
  </si>
  <si>
    <t>SE SEU</t>
  </si>
  <si>
    <t>រ៉ែន រៀន</t>
  </si>
  <si>
    <t>REN REAN</t>
  </si>
  <si>
    <t>ជាក អូន</t>
  </si>
  <si>
    <t>CHEAK OUN</t>
  </si>
  <si>
    <t>ស៊ីម ផាន</t>
  </si>
  <si>
    <t>SIM PHAN</t>
  </si>
  <si>
    <t>ញិន ស៊ាងឡូត</t>
  </si>
  <si>
    <t>ឃីម ញ៉ក់</t>
  </si>
  <si>
    <t>ណន នឿង</t>
  </si>
  <si>
    <t>NORN NEUNG</t>
  </si>
  <si>
    <t>ចយ តុល</t>
  </si>
  <si>
    <t>ប៉េ ហៀងហៃ</t>
  </si>
  <si>
    <t>PE SEANGHAI</t>
  </si>
  <si>
    <t>អាង អេង</t>
  </si>
  <si>
    <t>ANG ENG</t>
  </si>
  <si>
    <t>អែល បូរី</t>
  </si>
  <si>
    <t>EL BORY</t>
  </si>
  <si>
    <t>ម៉ាក់ ភត</t>
  </si>
  <si>
    <t>MAK PHORT</t>
  </si>
  <si>
    <t>ចាន់ ដានី</t>
  </si>
  <si>
    <t>CHAN DANY</t>
  </si>
  <si>
    <t>គត នឿន</t>
  </si>
  <si>
    <t>KORT NOEUN</t>
  </si>
  <si>
    <t>ហុក សុខៃ</t>
  </si>
  <si>
    <t>HOK SOKHAI</t>
  </si>
  <si>
    <t>ធ្លុក ប៊ីន</t>
  </si>
  <si>
    <t>ឃៅ វណ្ណះ</t>
  </si>
  <si>
    <t>KHAO VANNAK</t>
  </si>
  <si>
    <t>ថាន់ រស់</t>
  </si>
  <si>
    <t>THANN ROS</t>
  </si>
  <si>
    <t>ឈឿន សុតី</t>
  </si>
  <si>
    <t>CHHOEUN SOTEY</t>
  </si>
  <si>
    <t>គឹម គាំ</t>
  </si>
  <si>
    <t>KOEM KAM</t>
  </si>
  <si>
    <t>អ៊ួន យ៉ុត</t>
  </si>
  <si>
    <t>OUN YUT</t>
  </si>
  <si>
    <t>ឃិន ឃួន</t>
  </si>
  <si>
    <t xml:space="preserve">KHIN KHOUN </t>
  </si>
  <si>
    <t>Nguyễn Vũ Minh</t>
  </si>
  <si>
    <t>ណេន លីណា</t>
  </si>
  <si>
    <t>NEN LINA</t>
  </si>
  <si>
    <t>CHHEB SOKHEAV</t>
  </si>
  <si>
    <t>ឆែប សុឃាវ</t>
  </si>
  <si>
    <t>ហម ហ៊ុច</t>
  </si>
  <si>
    <t>HOM HOUCH</t>
  </si>
  <si>
    <t>ហុង ស៊ុន</t>
  </si>
  <si>
    <t>HONG SON</t>
  </si>
  <si>
    <t>THLOUK BIN</t>
  </si>
  <si>
    <t>ញ៉ា ទៀង</t>
  </si>
  <si>
    <t>NHA TEANG</t>
  </si>
  <si>
    <t>ចាន ជឿន</t>
  </si>
  <si>
    <t xml:space="preserve">CHAN CHHOEUN </t>
  </si>
  <si>
    <t>ផល ផាត</t>
  </si>
  <si>
    <t>PHAL PHAT</t>
  </si>
  <si>
    <t>យាត តារា</t>
  </si>
  <si>
    <t>YEAT DARA</t>
  </si>
  <si>
    <t>ហៃ សុគុណ</t>
  </si>
  <si>
    <t>HAI SOKUN</t>
  </si>
  <si>
    <t>ស្រី ស្រឿន</t>
  </si>
  <si>
    <t>SRY SROEURN</t>
  </si>
  <si>
    <t>ស៊ន សុឌាង</t>
  </si>
  <si>
    <t>SON SODEANG</t>
  </si>
  <si>
    <t>ឡាំញ់ ង៉ាត់</t>
  </si>
  <si>
    <t>LANH NGAT</t>
  </si>
  <si>
    <t>ធត ថី</t>
  </si>
  <si>
    <t>THORT THEY</t>
  </si>
  <si>
    <t>ជីម យ៉ៃ</t>
  </si>
  <si>
    <t>CHIM YAI</t>
  </si>
  <si>
    <t>គុយ ស៊ុំ</t>
  </si>
  <si>
    <t>KUY SUM</t>
  </si>
  <si>
    <t>ជន បូ</t>
  </si>
  <si>
    <t>CHORN BO</t>
  </si>
  <si>
    <t>អួល រាំ</t>
  </si>
  <si>
    <t>UOL RAM</t>
  </si>
  <si>
    <t>អ៊ួង សុខហូ</t>
  </si>
  <si>
    <t>OUNG SOKHO</t>
  </si>
  <si>
    <t>ស៊ាន យីន</t>
  </si>
  <si>
    <t>SEA YIN</t>
  </si>
  <si>
    <t>ស៊ា ណាត</t>
  </si>
  <si>
    <t>SEA NAT</t>
  </si>
  <si>
    <t>ថាច សុឃីន</t>
  </si>
  <si>
    <t>THACH SOKHIN</t>
  </si>
  <si>
    <t>ពីន ប៉ុច</t>
  </si>
  <si>
    <t>PIN POCH</t>
  </si>
  <si>
    <t>គីម កឹប</t>
  </si>
  <si>
    <t>KIM KOEB</t>
  </si>
  <si>
    <t>ធួន ថាច</t>
  </si>
  <si>
    <t>THOURN THACH</t>
  </si>
  <si>
    <t>សាត តែត</t>
  </si>
  <si>
    <t>SAT TET</t>
  </si>
  <si>
    <t>វី រិដ្ធា</t>
  </si>
  <si>
    <t>VY RITHA</t>
  </si>
  <si>
    <t>មឿន ពុធ</t>
  </si>
  <si>
    <t>MOEUN PUTH</t>
  </si>
  <si>
    <t>ឡោន ណេន</t>
  </si>
  <si>
    <t>LORN NEN</t>
  </si>
  <si>
    <t>ឆន ចន្នា</t>
  </si>
  <si>
    <t>CHHORN CHANNEA</t>
  </si>
  <si>
    <t>អ៊ីម យឹន</t>
  </si>
  <si>
    <t>IM YEUN</t>
  </si>
  <si>
    <t>ផល់ ភា</t>
  </si>
  <si>
    <t>PHALL PHEA</t>
  </si>
  <si>
    <t>អួន សុលាង</t>
  </si>
  <si>
    <t>OUN SOLEAN</t>
  </si>
  <si>
    <t>អ៊ុំ ហ៊ី</t>
  </si>
  <si>
    <t>UM HY</t>
  </si>
  <si>
    <t>ហ៊ី ឡៃហ៊ាង</t>
  </si>
  <si>
    <t>ញ៉េប ញ៉ន</t>
  </si>
  <si>
    <t>NHEB NHORN</t>
  </si>
  <si>
    <t>ឃួយ ទុម</t>
  </si>
  <si>
    <t>KHOUY TUM</t>
  </si>
  <si>
    <t>ស៊ូ កង</t>
  </si>
  <si>
    <t>SOU KORN</t>
  </si>
  <si>
    <t>ស៊ាត ខ្មាក់</t>
  </si>
  <si>
    <t>SEAT KHMAK</t>
  </si>
  <si>
    <t>ឌឿត ឌើន</t>
  </si>
  <si>
    <t>DOEUT DOEUN</t>
  </si>
  <si>
    <t>វ៉ាត់ សុវណ្ណរ៉ា</t>
  </si>
  <si>
    <t>VATH SOVANNRA</t>
  </si>
  <si>
    <t>ខួច ហ៊ុច</t>
  </si>
  <si>
    <t>KHOUM HUCH</t>
  </si>
  <si>
    <t>គៅ លេស</t>
  </si>
  <si>
    <t>KOV LES</t>
  </si>
  <si>
    <t>គង់ នេន</t>
  </si>
  <si>
    <t>KONG NEN</t>
  </si>
  <si>
    <t>ភឺក  ចិន</t>
  </si>
  <si>
    <t>PHEUK CHIN</t>
  </si>
  <si>
    <t>ភឺក រ៉ែន់</t>
  </si>
  <si>
    <t>PHEUK REN</t>
  </si>
  <si>
    <t>ហោ ដែន</t>
  </si>
  <si>
    <t>HAO DEN</t>
  </si>
  <si>
    <t>សុខ សុភា</t>
  </si>
  <si>
    <t>SOK SOPHEA</t>
  </si>
  <si>
    <t>ហ៊ីន ហ៊ីក</t>
  </si>
  <si>
    <t>ប្រិញ យ៉េង</t>
  </si>
  <si>
    <t>PRINH YENG</t>
  </si>
  <si>
    <t>គង់ ណៃ</t>
  </si>
  <si>
    <t>KUNG NAY</t>
  </si>
  <si>
    <t>សុង រិទ្ទី</t>
  </si>
  <si>
    <t>SONG RITHY</t>
  </si>
  <si>
    <t>លឿន ឡី</t>
  </si>
  <si>
    <t>LOEUN LEY</t>
  </si>
  <si>
    <t>ចេក កូលៃ</t>
  </si>
  <si>
    <t>CHEK KOLAI</t>
  </si>
  <si>
    <t>អ៊ុំ វឿន</t>
  </si>
  <si>
    <t>OM VOEUN</t>
  </si>
  <si>
    <t>ធន សុខម</t>
  </si>
  <si>
    <t>THORN SOKHOM</t>
  </si>
  <si>
    <t>ឡេន កំប៉ុស</t>
  </si>
  <si>
    <t>LEN KOMBUS</t>
  </si>
  <si>
    <t>ឡម ខឺយ</t>
  </si>
  <si>
    <t>LORNG KHEUY</t>
  </si>
  <si>
    <t>ក្ដោប រស់</t>
  </si>
  <si>
    <t>KDAOB ROUS</t>
  </si>
  <si>
    <t>វ័ន ដា</t>
  </si>
  <si>
    <t>VAN DA</t>
  </si>
  <si>
    <t>ផុស សុភាក់</t>
  </si>
  <si>
    <t>PHOS SOPHEAK</t>
  </si>
  <si>
    <t>ភាន់ ភូ</t>
  </si>
  <si>
    <t>PEANN PHOR</t>
  </si>
  <si>
    <t>អ៊ីម ច្រិច</t>
  </si>
  <si>
    <t>OEM CHRICH</t>
  </si>
  <si>
    <t>HUOT KMAO</t>
  </si>
  <si>
    <t>ជា រ៉ាយថង</t>
  </si>
  <si>
    <t>CHEA RAYTONG</t>
  </si>
  <si>
    <t>ហុក សុខាក់</t>
  </si>
  <si>
    <t>HOK SOKHAK</t>
  </si>
  <si>
    <t>លឿន សុខាន់</t>
  </si>
  <si>
    <t>LOUEN SOKHAN</t>
  </si>
  <si>
    <t>PHON VOR</t>
  </si>
  <si>
    <t>អ៊ាត យ័ន</t>
  </si>
  <si>
    <t>EAT YOIN</t>
  </si>
  <si>
    <t>គឹម ខ្មី</t>
  </si>
  <si>
    <t>ហុន ម៉ាលី</t>
  </si>
  <si>
    <t>HUN MALY</t>
  </si>
  <si>
    <t>ស៊ាន សុន</t>
  </si>
  <si>
    <t>ម៉ាប់ ប៊ុនឈាង</t>
  </si>
  <si>
    <t>MAP BUNCHHEANG</t>
  </si>
  <si>
    <t>ហេន ហូយ</t>
  </si>
  <si>
    <t>ផង់ ធារ</t>
  </si>
  <si>
    <t>ប៉ូច សែ</t>
  </si>
  <si>
    <t>POCH SE</t>
  </si>
  <si>
    <t>រិន ភារះ</t>
  </si>
  <si>
    <t>RIN PHEAREAK</t>
  </si>
  <si>
    <t>វឿន វែត</t>
  </si>
  <si>
    <t>VOEUN VET</t>
  </si>
  <si>
    <t>ជួន ជឿន</t>
  </si>
  <si>
    <t>ណាន់ ចាន់ណេត</t>
  </si>
  <si>
    <t>NANN CHANNET</t>
  </si>
  <si>
    <t>យ៉ុង សាគុន</t>
  </si>
  <si>
    <t>សំ សែម</t>
  </si>
  <si>
    <t>SOM SEM</t>
  </si>
  <si>
    <t>YEN CHANTHOU</t>
  </si>
  <si>
    <t>SEAT SOKHON</t>
  </si>
  <si>
    <t>សៀត សុខុន</t>
  </si>
  <si>
    <t>Đơn vị: Đội sản xuất 2</t>
  </si>
  <si>
    <t>ĐỘI SẢN XUẤT II</t>
  </si>
  <si>
    <t>Đơn vị: Đội sản xuất​ 2</t>
  </si>
  <si>
    <t>អង្គភាព: ក្រុមផលិត II</t>
  </si>
  <si>
    <t>ក្រុមផលិត ២</t>
  </si>
  <si>
    <t>ផ្នែក គណនេយ្យ</t>
  </si>
  <si>
    <t>អង្គភាព:ក្រុមផលិត  II</t>
  </si>
  <si>
    <t>អ៊ីម យ៉ែន</t>
  </si>
  <si>
    <t>IM YEN</t>
  </si>
  <si>
    <t>ខយ នៃ</t>
  </si>
  <si>
    <t>KHAY NEY</t>
  </si>
  <si>
    <t>អែល សែល</t>
  </si>
  <si>
    <t>EL SEL</t>
  </si>
  <si>
    <t>វិច នឿង</t>
  </si>
  <si>
    <t>VICH NOEUNG</t>
  </si>
  <si>
    <t>ទិត កុសល់</t>
  </si>
  <si>
    <t>TIT KOSAL</t>
  </si>
  <si>
    <t>លួន ផាត</t>
  </si>
  <si>
    <t>LUON PHAT</t>
  </si>
  <si>
    <t>គន យាំ</t>
  </si>
  <si>
    <t>KON YAM</t>
  </si>
  <si>
    <t>ឌីម ភាន់</t>
  </si>
  <si>
    <t>DIM PHOIN</t>
  </si>
  <si>
    <t>ឡាញ់ លឿន</t>
  </si>
  <si>
    <t>LANH LOEUN</t>
  </si>
  <si>
    <t>សែប បូយ</t>
  </si>
  <si>
    <t>វីន លាងស៊ីម</t>
  </si>
  <si>
    <t>VIN LEANGSIM</t>
  </si>
  <si>
    <t>សាន សុខលីន</t>
  </si>
  <si>
    <t>SAN SOKLIN</t>
  </si>
  <si>
    <t>រឹម ​វិច្ចកា</t>
  </si>
  <si>
    <t xml:space="preserve">រឹម បញ្ញា </t>
  </si>
  <si>
    <t>ROEM PANHA</t>
  </si>
  <si>
    <t>ស៊ាន រឹម</t>
  </si>
  <si>
    <t>SEAN ROEM</t>
  </si>
  <si>
    <t>ឃឿន សុអានី</t>
  </si>
  <si>
    <t>KHOEUN SOANY</t>
  </si>
  <si>
    <t>ស៊ាន ជា</t>
  </si>
  <si>
    <t>SEAN CHEA</t>
  </si>
  <si>
    <t>យ៉ុន យ៉ុត</t>
  </si>
  <si>
    <t>YON YOT</t>
  </si>
  <si>
    <t>វុច និច</t>
  </si>
  <si>
    <t>VICH NICH</t>
  </si>
  <si>
    <t>ជន បេន</t>
  </si>
  <si>
    <t>CHORN BEN</t>
  </si>
  <si>
    <t>NIM SREYMOM</t>
  </si>
  <si>
    <t>ឌៀម សំណាង</t>
  </si>
  <si>
    <t>DEAM SAMNANG</t>
  </si>
  <si>
    <t>សៀន ចំរើន</t>
  </si>
  <si>
    <t>SOEUN CHAMRAEUN</t>
  </si>
  <si>
    <t>រ៉េត ស្នាត</t>
  </si>
  <si>
    <t>RET SNAT</t>
  </si>
  <si>
    <t>ប៊ត សុខៃ</t>
  </si>
  <si>
    <t>BOT SO KHAI</t>
  </si>
  <si>
    <t>ភួន ភួត</t>
  </si>
  <si>
    <t>PHOUN PHOUT</t>
  </si>
  <si>
    <t>ចាន់ ប៉ូឡែន</t>
  </si>
  <si>
    <t>CHAN POLEN</t>
  </si>
  <si>
    <t>លួន ហុច</t>
  </si>
  <si>
    <t>LOUN HICH</t>
  </si>
  <si>
    <t>ប៉ុន​ ធីតា</t>
  </si>
  <si>
    <t>PON THYDA</t>
  </si>
  <si>
    <t>សួន​ សុភ័ស</t>
  </si>
  <si>
    <t>SOUN SOPHEUS</t>
  </si>
  <si>
    <t>វឿន វ៉ៃ</t>
  </si>
  <si>
    <t>VOEUN VEY</t>
  </si>
  <si>
    <t>ណាំ ឡែម</t>
  </si>
  <si>
    <t>NAM LEM</t>
  </si>
  <si>
    <t>នីន សុភាន</t>
  </si>
  <si>
    <t>NIN SOPHEAN</t>
  </si>
  <si>
    <t>សែន កុសល</t>
  </si>
  <si>
    <t>SEN KOSAL</t>
  </si>
  <si>
    <t>សៃ ណាន</t>
  </si>
  <si>
    <t>SAI NAN</t>
  </si>
  <si>
    <t>អេន ដេន</t>
  </si>
  <si>
    <t>EN DEN</t>
  </si>
  <si>
    <t>អ៊ួល សុភាន់</t>
  </si>
  <si>
    <t>OUL SOPHORNN</t>
  </si>
  <si>
    <t>ធ្លូក ចិន្តា</t>
  </si>
  <si>
    <t>THLOUK CHANDA</t>
  </si>
  <si>
    <t>វួន សរ</t>
  </si>
  <si>
    <t>VOUN SOR</t>
  </si>
  <si>
    <t>សុខ សាខន</t>
  </si>
  <si>
    <t>នួត ឡាន់</t>
  </si>
  <si>
    <t>NOUT LANN</t>
  </si>
  <si>
    <t>ឃូន ទូក</t>
  </si>
  <si>
    <t>គឹម គឿង</t>
  </si>
  <si>
    <t>KIM KOEUNG</t>
  </si>
  <si>
    <t>ស៊ន សំ</t>
  </si>
  <si>
    <t>SORN SOM</t>
  </si>
  <si>
    <t>សាន សេត</t>
  </si>
  <si>
    <t>SAN SET</t>
  </si>
  <si>
    <t>ធូ ខែង</t>
  </si>
  <si>
    <t>THOU KHENG</t>
  </si>
  <si>
    <t>ស៊ីន សុង</t>
  </si>
  <si>
    <t>SIN SONG</t>
  </si>
  <si>
    <t>សុខ ហាច</t>
  </si>
  <si>
    <t>SOK HACH</t>
  </si>
  <si>
    <t>សាំ វ៉េត</t>
  </si>
  <si>
    <t>SAM VET</t>
  </si>
  <si>
    <t>ព្រឹម ក្ដាន់</t>
  </si>
  <si>
    <t>PREM KDANN</t>
  </si>
  <si>
    <t>ហុន ហោល</t>
  </si>
  <si>
    <t>HON HORL</t>
  </si>
  <si>
    <t>អឿន ឃឿត</t>
  </si>
  <si>
    <t>OEUN KHOEUT</t>
  </si>
  <si>
    <t>ណន ណាន</t>
  </si>
  <si>
    <t>NORN NAN</t>
  </si>
  <si>
    <t>ទួត កេន</t>
  </si>
  <si>
    <t>TOUT KEN</t>
  </si>
  <si>
    <t>ផាន សុខលេន</t>
  </si>
  <si>
    <t>PHAN SOKLEN</t>
  </si>
  <si>
    <t>អាង ថន</t>
  </si>
  <si>
    <t>ANG THORN</t>
  </si>
  <si>
    <t>ធ្លូក សាវីន</t>
  </si>
  <si>
    <t>TLOURK SAVIN</t>
  </si>
  <si>
    <t>ទួត ធួត</t>
  </si>
  <si>
    <t>TOUT THOUT</t>
  </si>
  <si>
    <t>អឿន អ៊ីន</t>
  </si>
  <si>
    <t>OEUN IN</t>
  </si>
  <si>
    <t>សន ណាក់</t>
  </si>
  <si>
    <t>SORN NAK</t>
  </si>
  <si>
    <t>គត យ៉ុម</t>
  </si>
  <si>
    <t>KORT YOM</t>
  </si>
  <si>
    <t>វ៉ិច ណៃ</t>
  </si>
  <si>
    <t>VICH NAI</t>
  </si>
  <si>
    <t>យ៉េន ចានធូ</t>
  </si>
  <si>
    <t>ឡេន លក្ខ័</t>
  </si>
  <si>
    <t>LEN LEAK</t>
  </si>
  <si>
    <t>ឌីន សុវាន់</t>
  </si>
  <si>
    <t>DIN SOVORN</t>
  </si>
  <si>
    <t>ថា​ មានុត</t>
  </si>
  <si>
    <t>THA MEANUT</t>
  </si>
  <si>
    <t>ជន បូយ</t>
  </si>
  <si>
    <t>CHUN BOY</t>
  </si>
  <si>
    <t>ក្ដាន់ សុផល</t>
  </si>
  <si>
    <t>KDANN SOPHAL</t>
  </si>
  <si>
    <t>ភន សាន</t>
  </si>
  <si>
    <t>PHON SAN</t>
  </si>
  <si>
    <t>ត្រប់ សុខ</t>
  </si>
  <si>
    <t>TROP SOK</t>
  </si>
  <si>
    <t>សឹង សាល</t>
  </si>
  <si>
    <t>SOENG SAL</t>
  </si>
  <si>
    <t>ស៊ើន នាប</t>
  </si>
  <si>
    <t>SAEUN NEAB</t>
  </si>
  <si>
    <t>ហុន សៅរី</t>
  </si>
  <si>
    <t>HON SAVRY</t>
  </si>
  <si>
    <t>ណោន នួន</t>
  </si>
  <si>
    <t>NON NOUN</t>
  </si>
  <si>
    <t>ហុន ពិច</t>
  </si>
  <si>
    <t>HON PICH</t>
  </si>
  <si>
    <t>អាង ថែន</t>
  </si>
  <si>
    <t>ANG THEN</t>
  </si>
  <si>
    <t>ណុន នេង</t>
  </si>
  <si>
    <t>NUN NENG</t>
  </si>
  <si>
    <t>ណុន រុនរ៉ង</t>
  </si>
  <si>
    <t>NUN RUNRORNG</t>
  </si>
  <si>
    <t>ណុន ធា</t>
  </si>
  <si>
    <t>NON THEA</t>
  </si>
  <si>
    <t>សៀក ស៊ុល</t>
  </si>
  <si>
    <t>SEAK SUL</t>
  </si>
  <si>
    <t>ឆែប សំបាន</t>
  </si>
  <si>
    <t>CHHEB SAMBAN</t>
  </si>
  <si>
    <t>ឃាន់ សុខា</t>
  </si>
  <si>
    <t>ស៊ា​ ខួច</t>
  </si>
  <si>
    <t>SEA KHOUCH</t>
  </si>
  <si>
    <t>លឿន សុលាំ</t>
  </si>
  <si>
    <t>LOEUN SOLAM</t>
  </si>
  <si>
    <t>ម៉ាក់ ហ៊ុន</t>
  </si>
  <si>
    <t>MAK HUN</t>
  </si>
  <si>
    <t>SEB BOY</t>
  </si>
  <si>
    <t>ROEM VICHIKA</t>
  </si>
  <si>
    <t>PHORN SOKEA</t>
  </si>
  <si>
    <t>KHEANN SOKHA</t>
  </si>
  <si>
    <t>គ្រុយ ម៉ៅ</t>
  </si>
  <si>
    <t>KROY MAO</t>
  </si>
  <si>
    <t>HUCH SONOEUNG</t>
  </si>
  <si>
    <t>ហ៊ុច សុនឿង</t>
  </si>
  <si>
    <t>LA LY</t>
  </si>
  <si>
    <t>ឡា លី</t>
  </si>
  <si>
    <t>DORN DOCH</t>
  </si>
  <si>
    <t>ដណ ឌុច</t>
  </si>
  <si>
    <t>កង ម៉េងលីម</t>
  </si>
  <si>
    <t>KORNG MENGLIM</t>
  </si>
  <si>
    <t>ពៅ ផល្លា</t>
  </si>
  <si>
    <t>POV PHALLA</t>
  </si>
  <si>
    <t>LUY DA</t>
  </si>
  <si>
    <t>លុយ ដា</t>
  </si>
  <si>
    <t>រ៉ោន សារាំ</t>
  </si>
  <si>
    <t>RON SARAM</t>
  </si>
  <si>
    <t>PHAK KONGKEA</t>
  </si>
  <si>
    <t>ផាក់ គង្គា</t>
  </si>
  <si>
    <t>Sản lượng mủ 555 riel/kg</t>
  </si>
  <si>
    <t>Cạo D2 17.000riel</t>
  </si>
  <si>
    <t>រ៉ោន បូ រ៉ី</t>
  </si>
  <si>
    <t>RORN BOREY</t>
  </si>
  <si>
    <t>KHORN YEN</t>
  </si>
  <si>
    <t>ឃាន់ យ៉េន</t>
  </si>
  <si>
    <t>អេង សុធា</t>
  </si>
  <si>
    <t>ANG SOTHEA</t>
  </si>
  <si>
    <t>ហៃ ហ៊ុច</t>
  </si>
  <si>
    <t>HAI HUCH</t>
  </si>
  <si>
    <t>ចាន់ ជីន</t>
  </si>
  <si>
    <t>CHANN CHIN</t>
  </si>
  <si>
    <t>ផោន វល្ល៏</t>
  </si>
  <si>
    <t>ខុន សុខា</t>
  </si>
  <si>
    <t>KHON SOKHA</t>
  </si>
  <si>
    <t>SORN CHULING</t>
  </si>
  <si>
    <t>ស៊ន់ ជូលីង</t>
  </si>
  <si>
    <t>MOEURT CHUO</t>
  </si>
  <si>
    <t>មឿត ជូ</t>
  </si>
  <si>
    <t>SROEURN POV</t>
  </si>
  <si>
    <t>ស្រឿន ពៅ</t>
  </si>
  <si>
    <t>VET VAT</t>
  </si>
  <si>
    <t>វ៉ែត វ៉ាត</t>
  </si>
  <si>
    <t>ទួត ទីម</t>
  </si>
  <si>
    <t>TOUT TIM</t>
  </si>
  <si>
    <t>SEM SOPHEA</t>
  </si>
  <si>
    <t>សែម សុភា</t>
  </si>
  <si>
    <t>សឿង ពើន</t>
  </si>
  <si>
    <t>SOEUNG PAEUN</t>
  </si>
  <si>
    <t>ឡាញ់ ឈាង</t>
  </si>
  <si>
    <t>LANH CHHEANG</t>
  </si>
  <si>
    <t>LANH PO</t>
  </si>
  <si>
    <t>ឡាញ់ ប៉ូ</t>
  </si>
  <si>
    <t>តុល ថារិទ្ឋិ</t>
  </si>
  <si>
    <t>TOL THARITH</t>
  </si>
  <si>
    <t>IN MOM</t>
  </si>
  <si>
    <t>អ៊ីន មុំ</t>
  </si>
  <si>
    <t>PHAT PHEAP</t>
  </si>
  <si>
    <t>ផាត ភាព</t>
  </si>
  <si>
    <t>VONG SOKHON</t>
  </si>
  <si>
    <t>វង សុខុន</t>
  </si>
  <si>
    <t>មឿន ណៃ</t>
  </si>
  <si>
    <t>MOEUN NAI</t>
  </si>
  <si>
    <t>SIN SOTHA</t>
  </si>
  <si>
    <t>ស៊ិន សុថា</t>
  </si>
  <si>
    <t>លើកទី ១ ពីថ្ងៃ ១-១៥ ខែ ០១ ឆ្នាំ ២០២៦</t>
  </si>
  <si>
    <t>តារាងបរិមាណការងាររបស់កម្មករ ប្រមូលផល លើកទី ១​​ពី​ថ្ងៃទី​ ១- ១៥ ខែ ០១ ឆ្នាំ ២០២៦</t>
  </si>
  <si>
    <t>តារាងទូទាត់ប្រាក់បៀវត្សកម្មកប្រមូលផល ពីថ្ងៃ​ ១- ១៥ ខែ​ ០១ ឆ្នាំ ២០២៦ វក្ត ០១</t>
  </si>
  <si>
    <t xml:space="preserve"> លើកទី ១ ពីថ្ងៃ ១-១៥ ខែ ០១ ឆ្នាំ ២០២៦</t>
  </si>
  <si>
    <t xml:space="preserve"> ĐỢT 1 TỪ NGÀY 1-15 THÁNG 01 NĂM 2026</t>
  </si>
  <si>
    <t xml:space="preserve">BẢNG THANH TOÁN LƯƠNG CÔNG NHÂN VƯỜN CÂY KINH DOANHTỪ NGÀY 1-15 THÁNG​​​​​​ 01 NĂM 2026 ĐỢT 1 </t>
  </si>
  <si>
    <t>BẢNG KHỐI LƯỢNG CÔNG NHÂN VƯỜN CÂY KINH DOANH ĐỢT 1 TỪ NGÀY 1 -15 THÁNG 01 NĂM 2026</t>
  </si>
  <si>
    <t xml:space="preserve"> ĐỢT 1TỪ NGÀY 1-15  THÁNG 01 NĂM 2026</t>
  </si>
  <si>
    <r>
      <t xml:space="preserve">I/ </t>
    </r>
    <r>
      <rPr>
        <u/>
        <sz val="12"/>
        <rFont val="Khmer OS Muol Light"/>
        <charset val="163"/>
      </rPr>
      <t>សរុបបៀវត្សខែ</t>
    </r>
    <r>
      <rPr>
        <b/>
        <u/>
        <sz val="13"/>
        <rFont val="Times New Roman"/>
        <family val="1"/>
      </rPr>
      <t xml:space="preserve"> 01</t>
    </r>
    <r>
      <rPr>
        <b/>
        <u/>
        <sz val="12"/>
        <rFont val="Times New Roman"/>
        <family val="1"/>
      </rPr>
      <t>/2026</t>
    </r>
    <r>
      <rPr>
        <b/>
        <u/>
        <sz val="13"/>
        <rFont val="Times New Roman"/>
        <family val="1"/>
      </rPr>
      <t xml:space="preserve"> (Tổng lương tháng 01/2026)</t>
    </r>
    <r>
      <rPr>
        <u/>
        <sz val="13"/>
        <rFont val="Khmer OS Muol Light"/>
        <charset val="163"/>
      </rPr>
      <t>៖</t>
    </r>
  </si>
  <si>
    <t>CHOENG SORVON</t>
  </si>
  <si>
    <t>ជឹង សោវ័ន</t>
  </si>
  <si>
    <t>Bằng chữ: Ba trăm lẻ chín triệu chín trăm bảy mươi lăm ngàn ba trăm năm mươi hai riel chẵn</t>
  </si>
  <si>
    <t>(ជាអក្សរ៖បីរយប្រាំបួនលាន ប្រាំបួនរយចែតសិបប្រាំពាន់ បីរយហាសិបពីររៀលគត់។</t>
  </si>
  <si>
    <r>
      <t>Prasat Balang</t>
    </r>
    <r>
      <rPr>
        <i/>
        <sz val="12"/>
        <rFont val="Khmer OS"/>
        <charset val="163"/>
      </rPr>
      <t>, ថ្ងៃ</t>
    </r>
    <r>
      <rPr>
        <i/>
        <sz val="12"/>
        <rFont val="Times New Roman"/>
        <family val="1"/>
      </rPr>
      <t xml:space="preserve"> /ngày    </t>
    </r>
    <r>
      <rPr>
        <i/>
        <sz val="12"/>
        <rFont val="Khmer OS"/>
        <charset val="163"/>
      </rPr>
      <t>ខែ​/</t>
    </r>
    <r>
      <rPr>
        <i/>
        <sz val="12"/>
        <rFont val="Times New Roman"/>
        <family val="1"/>
      </rPr>
      <t xml:space="preserve">tháng  01  </t>
    </r>
    <r>
      <rPr>
        <i/>
        <sz val="12"/>
        <rFont val="Khmer OS"/>
        <charset val="163"/>
      </rPr>
      <t>ឆ្នាំ/</t>
    </r>
    <r>
      <rPr>
        <i/>
        <sz val="12"/>
        <rFont val="Times New Roman"/>
        <family val="1"/>
      </rPr>
      <t>năm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</si>
</sst>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3" formatCode="_(* #,##0.00_);_(* \(#,##0.00\);_(* &quot;-&quot;??_);_(@_)"/>
    <numFmt numFmtId="164" formatCode="_-* #,##0.00_-;\-* #,##0.00_-;_-* &quot;-&quot;??_-;_-@_-"/>
    <numFmt numFmtId="165" formatCode="_-* #,##0\ _₫_-;\-* #,##0\ _₫_-;_-* &quot;-&quot;\ _₫_-;_-@_-"/>
    <numFmt numFmtId="166" formatCode="_-* #,##0.00\ _₫_-;\-* #,##0.00\ _₫_-;_-* &quot;-&quot;??\ _₫_-;_-@_-"/>
    <numFmt numFmtId="167" formatCode="0.0000"/>
    <numFmt numFmtId="168" formatCode="_(* #,##0_);_(* \(#,##0\);_(* &quot;-&quot;??_);_(@_)"/>
    <numFmt numFmtId="169" formatCode="_(* #,##0.000_);_(* \(#,##0.000\);_(* &quot;-&quot;??_);_(@_)"/>
    <numFmt numFmtId="170" formatCode="_-* #,##0.00\ _₫_-;\-* #,##0.00\ _₫_-;_-* &quot;-&quot;\ _₫_-;_-@_-"/>
    <numFmt numFmtId="171" formatCode="0.0"/>
    <numFmt numFmtId="172" formatCode="_-* #,##0.0\ _₫_-;\-* #,##0.0\ _₫_-;_-* &quot;-&quot;\ _₫_-;_-@_-"/>
    <numFmt numFmtId="173" formatCode="_-* #,##0.000\ _₫_-;\-* #,##0.000\ _₫_-;_-* &quot;-&quot;??\ _₫_-;_-@_-"/>
    <numFmt numFmtId="174" formatCode="_-* #,##0\ _₫_-;\-* #,##0\ _₫_-;_-* &quot;-&quot;??\ _₫_-;_-@_-"/>
    <numFmt numFmtId="175" formatCode="_-* #,##0.000\ _₫_-;\-* #,##0.000\ _₫_-;_-* &quot;-&quot;\ _₫_-;_-@_-"/>
    <numFmt numFmtId="176" formatCode="_(* #,##0.0_);_(* \(#,##0.0\);_(* &quot;-&quot;??_);_(@_)"/>
    <numFmt numFmtId="177" formatCode="_-* #,##0.0\ _₫_-;\-* #,##0.0\ _₫_-;_-* &quot;-&quot;??\ _₫_-;_-@_-"/>
    <numFmt numFmtId="178" formatCode="0.000"/>
    <numFmt numFmtId="179" formatCode="#,##0.000000"/>
    <numFmt numFmtId="180" formatCode="#,##0.0"/>
    <numFmt numFmtId="181" formatCode="_-* #,##0.0\ _₫_-;\-* #,##0.0\ _₫_-;_-* &quot;-&quot;?\ _₫_-;_-@_-"/>
    <numFmt numFmtId="182" formatCode="_-* #,##0\ _₫_-;\-* #,##0\ _₫_-;_-* &quot;-&quot;?\ _₫_-;_-@_-"/>
    <numFmt numFmtId="183" formatCode="#,##0.000"/>
    <numFmt numFmtId="184" formatCode="_-* #,##0.000\ _₫_-;\-* #,##0.000\ _₫_-;_-* &quot;-&quot;???\ _₫_-;_-@_-"/>
    <numFmt numFmtId="185" formatCode="_(* #,##0.0000_);_(* \(#,##0.0000\);_(* &quot;-&quot;??_);_(@_)"/>
  </numFmts>
  <fonts count="140">
    <font>
      <sz val="11"/>
      <color theme="1"/>
      <name val="Calibri"/>
      <charset val="163"/>
      <scheme val="minor"/>
    </font>
    <font>
      <sz val="11"/>
      <color theme="1"/>
      <name val="Calibri"/>
      <family val="2"/>
      <charset val="163"/>
      <scheme val="minor"/>
    </font>
    <font>
      <sz val="14"/>
      <name val="VNI-Times"/>
    </font>
    <font>
      <sz val="12"/>
      <name val="VNI-Times"/>
    </font>
    <font>
      <b/>
      <sz val="16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1"/>
      <name val="VNI-Times"/>
    </font>
    <font>
      <sz val="12"/>
      <name val="Calibri"/>
      <family val="2"/>
      <scheme val="minor"/>
    </font>
    <font>
      <b/>
      <sz val="12"/>
      <name val="Times New Roman"/>
      <family val="1"/>
    </font>
    <font>
      <b/>
      <sz val="12"/>
      <name val="VNI-Times"/>
    </font>
    <font>
      <i/>
      <sz val="12"/>
      <name val="VNI-Times"/>
    </font>
    <font>
      <sz val="13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b/>
      <u/>
      <sz val="13"/>
      <name val="Times New Roman"/>
      <family val="1"/>
    </font>
    <font>
      <b/>
      <vertAlign val="superscript"/>
      <sz val="11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b/>
      <sz val="12"/>
      <color theme="1"/>
      <name val="Times New Roman"/>
      <family val="1"/>
    </font>
    <font>
      <sz val="11"/>
      <name val="Cambria"/>
      <family val="1"/>
      <scheme val="major"/>
    </font>
    <font>
      <b/>
      <u/>
      <sz val="12"/>
      <name val="Times New Roman"/>
      <family val="1"/>
    </font>
    <font>
      <b/>
      <vertAlign val="superscript"/>
      <sz val="13"/>
      <name val="Times New Roman"/>
      <family val="1"/>
    </font>
    <font>
      <b/>
      <i/>
      <sz val="11"/>
      <name val="VNI-Times"/>
    </font>
    <font>
      <b/>
      <sz val="11"/>
      <name val="VNI-Times"/>
    </font>
    <font>
      <i/>
      <sz val="11"/>
      <name val="Times New Roman"/>
      <family val="1"/>
    </font>
    <font>
      <sz val="12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vertAlign val="superscript"/>
      <sz val="12"/>
      <name val="Times New Roman"/>
      <family val="1"/>
    </font>
    <font>
      <i/>
      <sz val="13"/>
      <name val="Times New Roman"/>
      <family val="1"/>
    </font>
    <font>
      <sz val="13"/>
      <name val="VNI-Times"/>
    </font>
    <font>
      <b/>
      <i/>
      <sz val="13"/>
      <name val="VNI-Times"/>
    </font>
    <font>
      <b/>
      <i/>
      <sz val="13"/>
      <name val="Times New Roman"/>
      <family val="1"/>
    </font>
    <font>
      <b/>
      <sz val="13"/>
      <color indexed="10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  <font>
      <sz val="12"/>
      <name val="Khmer OS Muol Light"/>
      <charset val="163"/>
    </font>
    <font>
      <sz val="12"/>
      <name val="Khmer OS Content"/>
      <charset val="163"/>
    </font>
    <font>
      <sz val="12"/>
      <name val="Khmer OS"/>
      <charset val="163"/>
    </font>
    <font>
      <sz val="13"/>
      <name val="Khmer OS Muol Light"/>
      <charset val="163"/>
    </font>
    <font>
      <b/>
      <i/>
      <sz val="11"/>
      <name val="Times New Roman"/>
      <family val="1"/>
    </font>
    <font>
      <i/>
      <sz val="12"/>
      <name val="Khmer OS Battambang"/>
      <charset val="163"/>
    </font>
    <font>
      <sz val="14"/>
      <name val="Khmer OS Muol Light"/>
      <charset val="163"/>
    </font>
    <font>
      <b/>
      <sz val="12"/>
      <name val="Times New Roman"/>
      <family val="1"/>
    </font>
    <font>
      <b/>
      <sz val="10"/>
      <color theme="1"/>
      <name val="Times New Roman"/>
      <family val="1"/>
    </font>
    <font>
      <sz val="10"/>
      <name val="Khmer OS Muol Light"/>
      <charset val="163"/>
    </font>
    <font>
      <sz val="13"/>
      <color rgb="FFFF0000"/>
      <name val="Times New Roman"/>
      <family val="1"/>
    </font>
    <font>
      <sz val="11"/>
      <name val="Khmer OS Muol Light"/>
      <charset val="163"/>
    </font>
    <font>
      <sz val="12"/>
      <color theme="1"/>
      <name val="VNI-Times"/>
    </font>
    <font>
      <b/>
      <sz val="11"/>
      <color indexed="10"/>
      <name val="Times New Roman"/>
      <family val="1"/>
    </font>
    <font>
      <sz val="10"/>
      <color rgb="FFFF000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3"/>
      <name val="Khmer Chantha"/>
    </font>
    <font>
      <u/>
      <sz val="12"/>
      <name val="Khmer OS Muol Light"/>
      <charset val="163"/>
    </font>
    <font>
      <sz val="11"/>
      <name val="Khmer OS Content"/>
      <charset val="163"/>
    </font>
    <font>
      <b/>
      <vertAlign val="superscript"/>
      <sz val="14"/>
      <name val="Times New Roman"/>
      <family val="1"/>
    </font>
    <font>
      <i/>
      <sz val="14"/>
      <name val="Khmer OS Battambang"/>
      <charset val="163"/>
    </font>
    <font>
      <i/>
      <sz val="12"/>
      <name val="Khmer OS"/>
      <charset val="163"/>
    </font>
    <font>
      <b/>
      <sz val="12"/>
      <color indexed="10"/>
      <name val="Times New Roman"/>
      <family val="1"/>
    </font>
    <font>
      <b/>
      <sz val="13"/>
      <color rgb="FFFF0000"/>
      <name val="Times New Roman"/>
      <family val="1"/>
    </font>
    <font>
      <sz val="13"/>
      <color rgb="FFC00000"/>
      <name val="Times New Roman"/>
      <family val="1"/>
    </font>
    <font>
      <vertAlign val="superscript"/>
      <sz val="13"/>
      <name val="Times New Roman"/>
      <family val="1"/>
    </font>
    <font>
      <u/>
      <sz val="13"/>
      <name val="Times New Roman"/>
      <family val="1"/>
    </font>
    <font>
      <sz val="11"/>
      <color theme="1"/>
      <name val="Arial"/>
      <family val="2"/>
    </font>
    <font>
      <sz val="11"/>
      <color indexed="8"/>
      <name val="Arial"/>
      <family val="2"/>
    </font>
    <font>
      <i/>
      <sz val="11"/>
      <name val="Khmer OS"/>
      <charset val="163"/>
    </font>
    <font>
      <u/>
      <sz val="13"/>
      <name val="Khmer OS Muol Light"/>
      <charset val="163"/>
    </font>
    <font>
      <sz val="13"/>
      <name val="Khmer OS"/>
      <charset val="163"/>
    </font>
    <font>
      <sz val="13"/>
      <name val="Khmer Chantha"/>
    </font>
    <font>
      <sz val="12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3"/>
      <name val="Times New Roman"/>
      <family val="1"/>
      <charset val="163"/>
    </font>
    <font>
      <i/>
      <sz val="12"/>
      <name val="Times New Roman"/>
      <family val="1"/>
      <charset val="163"/>
    </font>
    <font>
      <b/>
      <u/>
      <sz val="13"/>
      <name val="Times New Roman"/>
      <family val="1"/>
      <charset val="163"/>
    </font>
    <font>
      <sz val="11"/>
      <color theme="1"/>
      <name val="Cambria"/>
      <family val="1"/>
      <charset val="163"/>
      <scheme val="major"/>
    </font>
    <font>
      <sz val="8"/>
      <name val="Khmer OS Muol Light"/>
      <charset val="163"/>
    </font>
    <font>
      <sz val="10"/>
      <color theme="1"/>
      <name val="Cambria"/>
      <family val="1"/>
      <charset val="163"/>
      <scheme val="major"/>
    </font>
    <font>
      <b/>
      <sz val="12"/>
      <name val="Times New Roman"/>
      <family val="1"/>
      <charset val="163"/>
    </font>
    <font>
      <b/>
      <sz val="9"/>
      <name val="Times New Roman"/>
      <family val="1"/>
      <charset val="163"/>
    </font>
    <font>
      <sz val="9"/>
      <name val="Khmer OS Muol Light"/>
      <charset val="163"/>
    </font>
    <font>
      <sz val="12"/>
      <color theme="1"/>
      <name val="Khmer OS Muol Light"/>
      <charset val="163"/>
    </font>
    <font>
      <sz val="12"/>
      <color theme="1"/>
      <name val="Times New Roman"/>
      <family val="2"/>
      <charset val="163"/>
    </font>
    <font>
      <b/>
      <sz val="9"/>
      <color theme="1"/>
      <name val="Khmer OS Content"/>
      <charset val="163"/>
    </font>
    <font>
      <b/>
      <sz val="9"/>
      <color theme="1"/>
      <name val="Times New Roman"/>
      <family val="1"/>
      <charset val="163"/>
    </font>
    <font>
      <b/>
      <sz val="11"/>
      <name val="Khmer Chantha"/>
    </font>
    <font>
      <sz val="15"/>
      <name val="Khmer OS Muol Light"/>
      <charset val="163"/>
    </font>
    <font>
      <sz val="16"/>
      <name val="Khmer OS Muol Light"/>
      <charset val="163"/>
    </font>
    <font>
      <sz val="11"/>
      <color theme="1"/>
      <name val="Kh Battambang"/>
      <charset val="163"/>
    </font>
    <font>
      <sz val="12"/>
      <color theme="1"/>
      <name val="Times New Roman"/>
      <family val="1"/>
      <charset val="163"/>
    </font>
    <font>
      <sz val="10"/>
      <color theme="1"/>
      <name val="Kh Battambang"/>
      <charset val="163"/>
    </font>
    <font>
      <b/>
      <sz val="12"/>
      <color theme="1"/>
      <name val="Times New Roman"/>
      <family val="1"/>
      <charset val="163"/>
    </font>
    <font>
      <sz val="13"/>
      <name val="Khmer OS Battambang"/>
      <charset val="163"/>
    </font>
    <font>
      <i/>
      <sz val="13"/>
      <color theme="1"/>
      <name val="Times New Roman"/>
      <family val="1"/>
    </font>
    <font>
      <i/>
      <sz val="13"/>
      <color theme="1"/>
      <name val="Khmer OS"/>
      <charset val="163"/>
    </font>
    <font>
      <sz val="14"/>
      <color theme="1"/>
      <name val="Times New Roman"/>
      <family val="1"/>
    </font>
    <font>
      <b/>
      <sz val="12"/>
      <color theme="1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sz val="10"/>
      <color theme="1"/>
      <name val="Khmer OS Muol Light"/>
      <charset val="163"/>
    </font>
    <font>
      <b/>
      <sz val="10"/>
      <color theme="1"/>
      <name val="Cambria"/>
      <family val="1"/>
      <charset val="163"/>
      <scheme val="major"/>
    </font>
    <font>
      <sz val="11"/>
      <color theme="1"/>
      <name val="Khmer OS Battambang"/>
      <charset val="163"/>
    </font>
    <font>
      <sz val="10"/>
      <color theme="1"/>
      <name val="Khmer OS Battambang"/>
      <charset val="163"/>
    </font>
    <font>
      <b/>
      <sz val="11"/>
      <color theme="1"/>
      <name val="Khmer OS Battambang"/>
      <charset val="163"/>
    </font>
    <font>
      <b/>
      <sz val="10"/>
      <color theme="1"/>
      <name val="Khmer OS Battambang"/>
      <charset val="163"/>
    </font>
    <font>
      <b/>
      <sz val="8"/>
      <name val="Khmer OS Content"/>
      <charset val="163"/>
    </font>
    <font>
      <b/>
      <sz val="8"/>
      <name val="Times New Roman"/>
      <family val="1"/>
      <charset val="163"/>
    </font>
    <font>
      <b/>
      <sz val="8"/>
      <name val="Times New Roman"/>
      <family val="1"/>
    </font>
    <font>
      <b/>
      <sz val="12"/>
      <name val="Cambria"/>
      <family val="1"/>
      <charset val="163"/>
      <scheme val="major"/>
    </font>
    <font>
      <b/>
      <sz val="10"/>
      <name val="Cambria"/>
      <family val="1"/>
      <charset val="163"/>
      <scheme val="major"/>
    </font>
    <font>
      <b/>
      <sz val="11"/>
      <name val="Cambria"/>
      <family val="1"/>
      <charset val="163"/>
      <scheme val="major"/>
    </font>
    <font>
      <sz val="10"/>
      <name val="Khmer OS"/>
      <charset val="163"/>
    </font>
    <font>
      <b/>
      <sz val="10"/>
      <name val="Khmer OS"/>
      <charset val="163"/>
    </font>
    <font>
      <sz val="10"/>
      <name val="Times New Roman"/>
      <family val="1"/>
      <charset val="163"/>
    </font>
    <font>
      <sz val="11"/>
      <color rgb="FFFF0000"/>
      <name val="Times New Roman"/>
      <family val="1"/>
    </font>
    <font>
      <b/>
      <sz val="11"/>
      <name val="Times New Roman"/>
      <family val="1"/>
      <charset val="163"/>
    </font>
    <font>
      <b/>
      <sz val="13"/>
      <name val="VNI-Times"/>
    </font>
    <font>
      <sz val="13"/>
      <name val="Cambria"/>
      <family val="1"/>
      <charset val="163"/>
      <scheme val="major"/>
    </font>
    <font>
      <sz val="11"/>
      <name val="Cambria"/>
      <family val="1"/>
      <charset val="163"/>
      <scheme val="major"/>
    </font>
    <font>
      <b/>
      <sz val="13"/>
      <name val="Cambria"/>
      <family val="1"/>
      <charset val="163"/>
      <scheme val="major"/>
    </font>
    <font>
      <sz val="13"/>
      <color theme="0"/>
      <name val="Times New Roman"/>
      <family val="1"/>
    </font>
    <font>
      <sz val="10"/>
      <name val="Khmer OS Battambang"/>
      <charset val="163"/>
    </font>
    <font>
      <sz val="10"/>
      <name val="Cambria"/>
      <family val="1"/>
      <charset val="163"/>
      <scheme val="major"/>
    </font>
    <font>
      <sz val="10"/>
      <color rgb="FFFF0000"/>
      <name val="Khmer OS Battambang"/>
      <charset val="163"/>
    </font>
    <font>
      <sz val="11"/>
      <color rgb="FFFF0000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8"/>
      <name val="VNI-Times"/>
    </font>
    <font>
      <sz val="12"/>
      <name val="Khmer OS Battambang"/>
      <charset val="163"/>
    </font>
    <font>
      <sz val="11"/>
      <name val="Times New Roman"/>
      <family val="1"/>
      <charset val="163"/>
    </font>
    <font>
      <sz val="12"/>
      <name val="Times New Roman"/>
      <family val="1"/>
      <charset val="163"/>
    </font>
    <font>
      <sz val="9"/>
      <name val="Khmer OS Battambang"/>
      <charset val="163"/>
    </font>
    <font>
      <b/>
      <sz val="12"/>
      <color rgb="FFFF0000"/>
      <name val="Times New Roman"/>
      <family val="1"/>
      <charset val="163"/>
    </font>
    <font>
      <sz val="10"/>
      <color rgb="FFFF0000"/>
      <name val="Cambria"/>
      <family val="1"/>
      <charset val="163"/>
      <scheme val="major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0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dashed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ash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double">
        <color auto="1"/>
      </left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double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166" fontId="76" fillId="0" borderId="0" applyFont="0" applyFill="0" applyBorder="0" applyAlignment="0" applyProtection="0"/>
    <xf numFmtId="0" fontId="69" fillId="0" borderId="0"/>
    <xf numFmtId="0" fontId="69" fillId="0" borderId="0"/>
    <xf numFmtId="0" fontId="76" fillId="0" borderId="0"/>
    <xf numFmtId="164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0" fontId="87" fillId="0" borderId="0"/>
    <xf numFmtId="166" fontId="87" fillId="0" borderId="0" applyFont="0" applyFill="0" applyBorder="0" applyAlignment="0" applyProtection="0"/>
    <xf numFmtId="0" fontId="1" fillId="0" borderId="0"/>
  </cellStyleXfs>
  <cellXfs count="10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5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left" vertical="center" wrapText="1"/>
    </xf>
    <xf numFmtId="3" fontId="3" fillId="0" borderId="9" xfId="1" applyNumberFormat="1" applyFont="1" applyFill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3" fillId="0" borderId="10" xfId="1" applyNumberFormat="1" applyFont="1" applyFill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3" fontId="0" fillId="0" borderId="10" xfId="1" applyNumberFormat="1" applyFont="1" applyFill="1" applyBorder="1" applyAlignment="1">
      <alignment horizontal="center"/>
    </xf>
    <xf numFmtId="3" fontId="3" fillId="0" borderId="9" xfId="0" applyNumberFormat="1" applyFont="1" applyBorder="1" applyAlignment="1">
      <alignment horizontal="right"/>
    </xf>
    <xf numFmtId="0" fontId="3" fillId="0" borderId="13" xfId="0" applyFont="1" applyBorder="1"/>
    <xf numFmtId="0" fontId="8" fillId="0" borderId="0" xfId="0" applyFont="1"/>
    <xf numFmtId="3" fontId="3" fillId="0" borderId="10" xfId="0" applyNumberFormat="1" applyFont="1" applyBorder="1" applyAlignment="1">
      <alignment horizontal="right"/>
    </xf>
    <xf numFmtId="0" fontId="3" fillId="0" borderId="14" xfId="0" applyFont="1" applyBorder="1"/>
    <xf numFmtId="3" fontId="3" fillId="2" borderId="10" xfId="1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3" fontId="10" fillId="0" borderId="17" xfId="0" applyNumberFormat="1" applyFont="1" applyBorder="1" applyAlignment="1">
      <alignment horizontal="center"/>
    </xf>
    <xf numFmtId="0" fontId="11" fillId="0" borderId="0" xfId="0" applyFont="1"/>
    <xf numFmtId="0" fontId="3" fillId="2" borderId="14" xfId="0" applyFont="1" applyFill="1" applyBorder="1"/>
    <xf numFmtId="0" fontId="3" fillId="0" borderId="18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16" fillId="0" borderId="0" xfId="0" applyNumberFormat="1" applyFont="1" applyAlignment="1">
      <alignment vertical="center"/>
    </xf>
    <xf numFmtId="3" fontId="9" fillId="0" borderId="0" xfId="0" applyNumberFormat="1" applyFont="1"/>
    <xf numFmtId="0" fontId="9" fillId="0" borderId="0" xfId="0" applyFont="1"/>
    <xf numFmtId="0" fontId="17" fillId="0" borderId="0" xfId="0" applyFont="1"/>
    <xf numFmtId="0" fontId="15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4" fontId="9" fillId="0" borderId="6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right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18" fillId="0" borderId="0" xfId="0" applyFont="1"/>
    <xf numFmtId="0" fontId="20" fillId="0" borderId="0" xfId="0" applyFont="1"/>
    <xf numFmtId="0" fontId="15" fillId="0" borderId="24" xfId="0" applyFont="1" applyBorder="1"/>
    <xf numFmtId="0" fontId="15" fillId="0" borderId="2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168" fontId="21" fillId="0" borderId="6" xfId="1" applyNumberFormat="1" applyFont="1" applyBorder="1" applyAlignment="1">
      <alignment horizontal="center" vertical="center" wrapText="1"/>
    </xf>
    <xf numFmtId="165" fontId="6" fillId="0" borderId="27" xfId="0" applyNumberFormat="1" applyFont="1" applyBorder="1" applyAlignment="1">
      <alignment horizontal="right" vertical="center" wrapText="1"/>
    </xf>
    <xf numFmtId="3" fontId="6" fillId="0" borderId="26" xfId="0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right" vertical="center" wrapText="1"/>
    </xf>
    <xf numFmtId="3" fontId="6" fillId="0" borderId="27" xfId="0" applyNumberFormat="1" applyFont="1" applyBorder="1" applyAlignment="1">
      <alignment horizontal="right" vertical="center" wrapText="1"/>
    </xf>
    <xf numFmtId="168" fontId="9" fillId="0" borderId="29" xfId="1" applyNumberFormat="1" applyFont="1" applyBorder="1" applyAlignment="1">
      <alignment horizontal="center" vertical="center"/>
    </xf>
    <xf numFmtId="4" fontId="9" fillId="0" borderId="29" xfId="0" applyNumberFormat="1" applyFont="1" applyBorder="1" applyAlignment="1">
      <alignment horizontal="center" vertical="center" wrapText="1"/>
    </xf>
    <xf numFmtId="3" fontId="9" fillId="0" borderId="29" xfId="0" applyNumberFormat="1" applyFont="1" applyBorder="1" applyAlignment="1">
      <alignment horizontal="center" vertical="center" wrapText="1"/>
    </xf>
    <xf numFmtId="168" fontId="9" fillId="0" borderId="29" xfId="1" applyNumberFormat="1" applyFont="1" applyFill="1" applyBorder="1" applyAlignment="1">
      <alignment horizontal="center" vertical="center"/>
    </xf>
    <xf numFmtId="0" fontId="6" fillId="0" borderId="0" xfId="0" applyFont="1"/>
    <xf numFmtId="168" fontId="6" fillId="0" borderId="0" xfId="0" applyNumberFormat="1" applyFont="1"/>
    <xf numFmtId="168" fontId="6" fillId="0" borderId="0" xfId="1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74" fontId="6" fillId="0" borderId="0" xfId="0" applyNumberFormat="1" applyFont="1"/>
    <xf numFmtId="174" fontId="15" fillId="0" borderId="0" xfId="0" applyNumberFormat="1" applyFont="1"/>
    <xf numFmtId="168" fontId="9" fillId="0" borderId="0" xfId="0" applyNumberFormat="1" applyFont="1"/>
    <xf numFmtId="168" fontId="23" fillId="0" borderId="29" xfId="1" applyNumberFormat="1" applyFont="1" applyBorder="1" applyAlignment="1">
      <alignment horizontal="center" vertical="center" wrapText="1"/>
    </xf>
    <xf numFmtId="165" fontId="9" fillId="0" borderId="29" xfId="0" applyNumberFormat="1" applyFont="1" applyBorder="1" applyAlignment="1">
      <alignment horizontal="center" vertical="center" wrapText="1"/>
    </xf>
    <xf numFmtId="3" fontId="9" fillId="0" borderId="30" xfId="0" applyNumberFormat="1" applyFont="1" applyBorder="1" applyAlignment="1">
      <alignment vertical="center"/>
    </xf>
    <xf numFmtId="168" fontId="15" fillId="0" borderId="0" xfId="0" applyNumberFormat="1" applyFont="1"/>
    <xf numFmtId="0" fontId="2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2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/>
    </xf>
    <xf numFmtId="168" fontId="14" fillId="3" borderId="10" xfId="1" applyNumberFormat="1" applyFont="1" applyFill="1" applyBorder="1" applyAlignment="1">
      <alignment horizontal="center" vertical="center" wrapText="1"/>
    </xf>
    <xf numFmtId="43" fontId="14" fillId="3" borderId="10" xfId="1" applyNumberFormat="1" applyFont="1" applyFill="1" applyBorder="1" applyAlignment="1">
      <alignment horizontal="center" vertical="center" wrapText="1"/>
    </xf>
    <xf numFmtId="43" fontId="14" fillId="3" borderId="33" xfId="1" applyNumberFormat="1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0" fontId="26" fillId="0" borderId="0" xfId="0" applyFont="1" applyAlignment="1">
      <alignment horizontal="center"/>
    </xf>
    <xf numFmtId="0" fontId="27" fillId="0" borderId="0" xfId="0" applyFont="1"/>
    <xf numFmtId="4" fontId="14" fillId="0" borderId="10" xfId="0" applyNumberFormat="1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165" fontId="16" fillId="3" borderId="29" xfId="0" applyNumberFormat="1" applyFont="1" applyFill="1" applyBorder="1" applyAlignment="1">
      <alignment horizontal="right" vertical="center" wrapText="1"/>
    </xf>
    <xf numFmtId="170" fontId="16" fillId="3" borderId="29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43" fontId="28" fillId="0" borderId="0" xfId="0" applyNumberFormat="1" applyFont="1" applyAlignment="1">
      <alignment horizontal="center"/>
    </xf>
    <xf numFmtId="2" fontId="28" fillId="0" borderId="0" xfId="0" applyNumberFormat="1" applyFont="1" applyAlignment="1">
      <alignment horizontal="center"/>
    </xf>
    <xf numFmtId="166" fontId="28" fillId="0" borderId="0" xfId="0" applyNumberFormat="1" applyFont="1" applyAlignment="1">
      <alignment horizontal="center"/>
    </xf>
    <xf numFmtId="173" fontId="15" fillId="0" borderId="0" xfId="0" applyNumberFormat="1" applyFont="1"/>
    <xf numFmtId="169" fontId="15" fillId="0" borderId="0" xfId="0" applyNumberFormat="1" applyFont="1"/>
    <xf numFmtId="43" fontId="9" fillId="0" borderId="0" xfId="0" applyNumberFormat="1" applyFont="1" applyAlignment="1">
      <alignment horizontal="center"/>
    </xf>
    <xf numFmtId="0" fontId="29" fillId="0" borderId="0" xfId="0" applyFont="1"/>
    <xf numFmtId="0" fontId="14" fillId="0" borderId="38" xfId="0" applyFont="1" applyBorder="1" applyAlignment="1">
      <alignment vertical="center"/>
    </xf>
    <xf numFmtId="172" fontId="16" fillId="3" borderId="29" xfId="0" applyNumberFormat="1" applyFont="1" applyFill="1" applyBorder="1" applyAlignment="1">
      <alignment horizontal="right" vertical="center" wrapText="1"/>
    </xf>
    <xf numFmtId="170" fontId="16" fillId="0" borderId="29" xfId="0" applyNumberFormat="1" applyFont="1" applyBorder="1" applyAlignment="1">
      <alignment horizontal="right" vertical="center" wrapText="1"/>
    </xf>
    <xf numFmtId="165" fontId="14" fillId="0" borderId="30" xfId="0" applyNumberFormat="1" applyFont="1" applyBorder="1" applyAlignment="1">
      <alignment vertical="center"/>
    </xf>
    <xf numFmtId="4" fontId="28" fillId="0" borderId="0" xfId="0" applyNumberFormat="1" applyFont="1"/>
    <xf numFmtId="43" fontId="15" fillId="0" borderId="0" xfId="0" applyNumberFormat="1" applyFont="1"/>
    <xf numFmtId="0" fontId="7" fillId="0" borderId="10" xfId="0" applyFont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wrapText="1"/>
    </xf>
    <xf numFmtId="43" fontId="9" fillId="0" borderId="29" xfId="1" applyNumberFormat="1" applyFont="1" applyFill="1" applyBorder="1" applyAlignment="1">
      <alignment horizontal="center" vertical="center"/>
    </xf>
    <xf numFmtId="0" fontId="24" fillId="0" borderId="0" xfId="0" applyFont="1"/>
    <xf numFmtId="0" fontId="7" fillId="3" borderId="0" xfId="0" applyFont="1" applyFill="1"/>
    <xf numFmtId="0" fontId="25" fillId="0" borderId="0" xfId="0" applyFont="1"/>
    <xf numFmtId="0" fontId="17" fillId="3" borderId="0" xfId="0" applyFont="1" applyFill="1" applyAlignment="1">
      <alignment horizontal="center"/>
    </xf>
    <xf numFmtId="0" fontId="16" fillId="3" borderId="6" xfId="0" applyFont="1" applyFill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168" fontId="14" fillId="3" borderId="33" xfId="1" applyNumberFormat="1" applyFont="1" applyFill="1" applyBorder="1" applyAlignment="1">
      <alignment horizontal="center" vertical="center" wrapText="1"/>
    </xf>
    <xf numFmtId="0" fontId="26" fillId="0" borderId="0" xfId="0" applyFont="1"/>
    <xf numFmtId="0" fontId="14" fillId="3" borderId="42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vertical="center"/>
    </xf>
    <xf numFmtId="4" fontId="14" fillId="0" borderId="14" xfId="0" applyNumberFormat="1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10" xfId="0" applyFont="1" applyBorder="1"/>
    <xf numFmtId="0" fontId="14" fillId="0" borderId="13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/>
    <xf numFmtId="0" fontId="14" fillId="0" borderId="33" xfId="0" applyFont="1" applyBorder="1"/>
    <xf numFmtId="166" fontId="28" fillId="3" borderId="0" xfId="0" applyNumberFormat="1" applyFont="1" applyFill="1" applyAlignment="1">
      <alignment horizontal="center"/>
    </xf>
    <xf numFmtId="169" fontId="15" fillId="3" borderId="0" xfId="0" applyNumberFormat="1" applyFont="1" applyFill="1"/>
    <xf numFmtId="0" fontId="14" fillId="0" borderId="38" xfId="0" applyFont="1" applyBorder="1"/>
    <xf numFmtId="165" fontId="14" fillId="0" borderId="30" xfId="0" applyNumberFormat="1" applyFont="1" applyBorder="1"/>
    <xf numFmtId="0" fontId="6" fillId="0" borderId="22" xfId="0" applyFont="1" applyBorder="1" applyAlignment="1">
      <alignment horizontal="center" vertical="center" wrapText="1"/>
    </xf>
    <xf numFmtId="165" fontId="30" fillId="0" borderId="6" xfId="0" applyNumberFormat="1" applyFont="1" applyBorder="1" applyAlignment="1">
      <alignment horizontal="right" vertical="center" wrapText="1"/>
    </xf>
    <xf numFmtId="0" fontId="14" fillId="0" borderId="9" xfId="0" applyFont="1" applyBorder="1" applyAlignment="1">
      <alignment vertical="center" wrapText="1"/>
    </xf>
    <xf numFmtId="175" fontId="16" fillId="3" borderId="29" xfId="0" applyNumberFormat="1" applyFont="1" applyFill="1" applyBorder="1" applyAlignment="1">
      <alignment horizontal="right" vertical="center" wrapText="1"/>
    </xf>
    <xf numFmtId="0" fontId="6" fillId="0" borderId="44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center" wrapText="1"/>
    </xf>
    <xf numFmtId="3" fontId="10" fillId="0" borderId="29" xfId="0" applyNumberFormat="1" applyFont="1" applyBorder="1" applyAlignment="1">
      <alignment horizontal="right"/>
    </xf>
    <xf numFmtId="0" fontId="3" fillId="0" borderId="30" xfId="0" applyFont="1" applyBorder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1" fillId="0" borderId="0" xfId="0" applyFont="1"/>
    <xf numFmtId="0" fontId="21" fillId="0" borderId="0" xfId="0" applyFont="1"/>
    <xf numFmtId="0" fontId="6" fillId="0" borderId="0" xfId="0" applyFont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right" vertical="center" wrapText="1"/>
    </xf>
    <xf numFmtId="43" fontId="9" fillId="0" borderId="6" xfId="0" applyNumberFormat="1" applyFont="1" applyBorder="1" applyAlignment="1">
      <alignment horizontal="center" vertical="center" wrapText="1"/>
    </xf>
    <xf numFmtId="168" fontId="21" fillId="0" borderId="6" xfId="1" applyNumberFormat="1" applyFont="1" applyBorder="1" applyAlignment="1">
      <alignment horizontal="right" vertical="center"/>
    </xf>
    <xf numFmtId="176" fontId="21" fillId="0" borderId="6" xfId="1" applyNumberFormat="1" applyFont="1" applyBorder="1" applyAlignment="1">
      <alignment horizontal="right" vertical="center"/>
    </xf>
    <xf numFmtId="0" fontId="6" fillId="3" borderId="6" xfId="0" applyFont="1" applyFill="1" applyBorder="1" applyAlignment="1">
      <alignment horizontal="left" vertical="center" wrapText="1"/>
    </xf>
    <xf numFmtId="0" fontId="9" fillId="0" borderId="29" xfId="0" applyFont="1" applyBorder="1" applyAlignment="1">
      <alignment vertical="center"/>
    </xf>
    <xf numFmtId="43" fontId="9" fillId="0" borderId="29" xfId="0" applyNumberFormat="1" applyFont="1" applyBorder="1" applyAlignment="1">
      <alignment horizontal="center" vertical="center" wrapText="1"/>
    </xf>
    <xf numFmtId="168" fontId="9" fillId="0" borderId="29" xfId="0" applyNumberFormat="1" applyFont="1" applyBorder="1" applyAlignment="1">
      <alignment vertical="center"/>
    </xf>
    <xf numFmtId="176" fontId="9" fillId="0" borderId="29" xfId="0" applyNumberFormat="1" applyFont="1" applyBorder="1" applyAlignment="1">
      <alignment vertical="center"/>
    </xf>
    <xf numFmtId="166" fontId="9" fillId="0" borderId="0" xfId="0" applyNumberFormat="1" applyFont="1" applyAlignment="1">
      <alignment horizontal="center"/>
    </xf>
    <xf numFmtId="0" fontId="6" fillId="0" borderId="24" xfId="0" applyFont="1" applyBorder="1"/>
    <xf numFmtId="0" fontId="18" fillId="0" borderId="23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8" fontId="6" fillId="0" borderId="6" xfId="0" applyNumberFormat="1" applyFont="1" applyBorder="1" applyAlignment="1">
      <alignment vertical="center"/>
    </xf>
    <xf numFmtId="0" fontId="9" fillId="0" borderId="26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9" fillId="0" borderId="30" xfId="0" applyFont="1" applyBorder="1" applyAlignment="1">
      <alignment vertical="center"/>
    </xf>
    <xf numFmtId="0" fontId="35" fillId="0" borderId="0" xfId="0" applyFont="1"/>
    <xf numFmtId="0" fontId="35" fillId="0" borderId="0" xfId="0" applyFont="1" applyAlignment="1">
      <alignment horizontal="center" vertical="center" wrapText="1"/>
    </xf>
    <xf numFmtId="0" fontId="35" fillId="0" borderId="46" xfId="0" applyFont="1" applyBorder="1"/>
    <xf numFmtId="0" fontId="35" fillId="0" borderId="0" xfId="0" applyFont="1" applyAlignment="1">
      <alignment vertical="center"/>
    </xf>
    <xf numFmtId="0" fontId="14" fillId="0" borderId="0" xfId="0" applyFont="1"/>
    <xf numFmtId="0" fontId="19" fillId="0" borderId="0" xfId="0" applyFont="1"/>
    <xf numFmtId="0" fontId="6" fillId="3" borderId="1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center" wrapText="1"/>
    </xf>
    <xf numFmtId="43" fontId="6" fillId="0" borderId="2" xfId="1" applyNumberFormat="1" applyFont="1" applyBorder="1" applyAlignment="1">
      <alignment horizontal="right" vertical="center"/>
    </xf>
    <xf numFmtId="43" fontId="6" fillId="0" borderId="10" xfId="1" applyNumberFormat="1" applyFont="1" applyBorder="1" applyAlignment="1">
      <alignment horizontal="right" vertical="center"/>
    </xf>
    <xf numFmtId="43" fontId="6" fillId="0" borderId="9" xfId="1" applyNumberFormat="1" applyFont="1" applyBorder="1" applyAlignment="1">
      <alignment horizontal="right" vertical="center"/>
    </xf>
    <xf numFmtId="0" fontId="6" fillId="3" borderId="32" xfId="0" applyFont="1" applyFill="1" applyBorder="1" applyAlignment="1">
      <alignment horizontal="right" vertical="center" wrapText="1"/>
    </xf>
    <xf numFmtId="0" fontId="6" fillId="3" borderId="10" xfId="0" applyFont="1" applyFill="1" applyBorder="1" applyAlignment="1">
      <alignment horizontal="left" vertical="center" wrapText="1"/>
    </xf>
    <xf numFmtId="43" fontId="30" fillId="0" borderId="10" xfId="1" applyNumberFormat="1" applyFont="1" applyBorder="1" applyAlignment="1">
      <alignment horizontal="right" vertical="center"/>
    </xf>
    <xf numFmtId="43" fontId="6" fillId="0" borderId="51" xfId="1" applyNumberFormat="1" applyFont="1" applyBorder="1" applyAlignment="1">
      <alignment horizontal="right" vertical="center"/>
    </xf>
    <xf numFmtId="43" fontId="9" fillId="0" borderId="53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43" fontId="10" fillId="0" borderId="0" xfId="0" applyNumberFormat="1" applyFont="1" applyAlignment="1">
      <alignment horizontal="right"/>
    </xf>
    <xf numFmtId="169" fontId="6" fillId="0" borderId="0" xfId="0" applyNumberFormat="1" applyFont="1"/>
    <xf numFmtId="168" fontId="9" fillId="0" borderId="0" xfId="0" applyNumberFormat="1" applyFont="1" applyAlignment="1">
      <alignment horizontal="center"/>
    </xf>
    <xf numFmtId="2" fontId="6" fillId="0" borderId="0" xfId="0" applyNumberFormat="1" applyFont="1"/>
    <xf numFmtId="43" fontId="6" fillId="0" borderId="0" xfId="1" applyNumberFormat="1" applyFont="1" applyBorder="1" applyAlignment="1">
      <alignment horizontal="right"/>
    </xf>
    <xf numFmtId="168" fontId="6" fillId="0" borderId="2" xfId="1" applyNumberFormat="1" applyFont="1" applyBorder="1" applyAlignment="1">
      <alignment horizontal="right" vertical="center"/>
    </xf>
    <xf numFmtId="0" fontId="22" fillId="0" borderId="0" xfId="0" applyFont="1"/>
    <xf numFmtId="43" fontId="6" fillId="0" borderId="33" xfId="1" applyNumberFormat="1" applyFont="1" applyBorder="1" applyAlignment="1">
      <alignment horizontal="right" vertical="center"/>
    </xf>
    <xf numFmtId="168" fontId="6" fillId="0" borderId="10" xfId="1" applyNumberFormat="1" applyFont="1" applyBorder="1" applyAlignment="1">
      <alignment horizontal="right" vertical="center"/>
    </xf>
    <xf numFmtId="168" fontId="9" fillId="0" borderId="53" xfId="0" applyNumberFormat="1" applyFont="1" applyBorder="1" applyAlignment="1">
      <alignment horizontal="right" vertical="center"/>
    </xf>
    <xf numFmtId="0" fontId="9" fillId="3" borderId="45" xfId="0" applyFont="1" applyFill="1" applyBorder="1" applyAlignment="1">
      <alignment vertical="center" wrapText="1"/>
    </xf>
    <xf numFmtId="176" fontId="6" fillId="0" borderId="2" xfId="1" applyNumberFormat="1" applyFont="1" applyBorder="1" applyAlignment="1">
      <alignment horizontal="right" vertical="center"/>
    </xf>
    <xf numFmtId="178" fontId="6" fillId="0" borderId="0" xfId="0" applyNumberFormat="1" applyFont="1"/>
    <xf numFmtId="0" fontId="36" fillId="0" borderId="0" xfId="0" applyFont="1"/>
    <xf numFmtId="176" fontId="6" fillId="0" borderId="2" xfId="1" applyNumberFormat="1" applyFont="1" applyBorder="1" applyAlignment="1">
      <alignment horizontal="center" vertical="center" wrapText="1"/>
    </xf>
    <xf numFmtId="43" fontId="6" fillId="0" borderId="2" xfId="1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14" xfId="0" applyFont="1" applyBorder="1" applyAlignment="1">
      <alignment vertical="center"/>
    </xf>
    <xf numFmtId="2" fontId="3" fillId="0" borderId="55" xfId="0" applyNumberFormat="1" applyFont="1" applyBorder="1" applyAlignment="1">
      <alignment vertical="center"/>
    </xf>
    <xf numFmtId="2" fontId="3" fillId="0" borderId="0" xfId="0" applyNumberFormat="1" applyFont="1"/>
    <xf numFmtId="0" fontId="6" fillId="0" borderId="32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left" vertical="center" wrapText="1"/>
    </xf>
    <xf numFmtId="3" fontId="0" fillId="0" borderId="33" xfId="1" applyNumberFormat="1" applyFont="1" applyFill="1" applyBorder="1" applyAlignment="1">
      <alignment horizontal="center"/>
    </xf>
    <xf numFmtId="3" fontId="3" fillId="0" borderId="33" xfId="1" applyNumberFormat="1" applyFont="1" applyFill="1" applyBorder="1" applyAlignment="1">
      <alignment horizontal="center"/>
    </xf>
    <xf numFmtId="3" fontId="3" fillId="0" borderId="33" xfId="0" applyNumberFormat="1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left" vertical="center" wrapText="1"/>
    </xf>
    <xf numFmtId="3" fontId="0" fillId="0" borderId="5" xfId="1" applyNumberFormat="1" applyFont="1" applyFill="1" applyBorder="1" applyAlignment="1">
      <alignment horizontal="center"/>
    </xf>
    <xf numFmtId="3" fontId="3" fillId="0" borderId="5" xfId="1" applyNumberFormat="1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38" xfId="0" applyFont="1" applyBorder="1"/>
    <xf numFmtId="3" fontId="3" fillId="0" borderId="5" xfId="0" applyNumberFormat="1" applyFont="1" applyBorder="1" applyAlignment="1">
      <alignment horizontal="right"/>
    </xf>
    <xf numFmtId="0" fontId="3" fillId="0" borderId="12" xfId="0" applyFont="1" applyBorder="1"/>
    <xf numFmtId="0" fontId="18" fillId="0" borderId="0" xfId="0" applyFont="1" applyAlignment="1">
      <alignment vertical="center"/>
    </xf>
    <xf numFmtId="0" fontId="34" fillId="0" borderId="0" xfId="0" applyFont="1"/>
    <xf numFmtId="0" fontId="37" fillId="0" borderId="0" xfId="0" applyFont="1"/>
    <xf numFmtId="0" fontId="18" fillId="0" borderId="21" xfId="0" applyFont="1" applyBorder="1" applyAlignment="1">
      <alignment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168" fontId="21" fillId="0" borderId="6" xfId="1" applyNumberFormat="1" applyFont="1" applyBorder="1" applyAlignment="1">
      <alignment horizontal="right" vertical="center" wrapText="1"/>
    </xf>
    <xf numFmtId="43" fontId="21" fillId="0" borderId="6" xfId="1" applyNumberFormat="1" applyFont="1" applyBorder="1" applyAlignment="1">
      <alignment horizontal="right" vertical="center"/>
    </xf>
    <xf numFmtId="176" fontId="9" fillId="0" borderId="29" xfId="0" applyNumberFormat="1" applyFont="1" applyBorder="1" applyAlignment="1">
      <alignment horizontal="right" vertical="center"/>
    </xf>
    <xf numFmtId="168" fontId="9" fillId="0" borderId="29" xfId="0" applyNumberFormat="1" applyFont="1" applyBorder="1" applyAlignment="1">
      <alignment horizontal="right" vertical="center"/>
    </xf>
    <xf numFmtId="43" fontId="9" fillId="0" borderId="29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/>
    </xf>
    <xf numFmtId="4" fontId="38" fillId="0" borderId="0" xfId="0" applyNumberFormat="1" applyFont="1"/>
    <xf numFmtId="43" fontId="6" fillId="0" borderId="0" xfId="0" applyNumberFormat="1" applyFont="1"/>
    <xf numFmtId="0" fontId="12" fillId="0" borderId="24" xfId="0" applyFont="1" applyBorder="1"/>
    <xf numFmtId="0" fontId="32" fillId="0" borderId="27" xfId="0" applyFont="1" applyBorder="1" applyAlignment="1">
      <alignment horizontal="center" vertical="center" wrapText="1"/>
    </xf>
    <xf numFmtId="168" fontId="21" fillId="0" borderId="27" xfId="1" applyNumberFormat="1" applyFont="1" applyBorder="1" applyAlignment="1">
      <alignment horizontal="center" vertical="center" wrapText="1"/>
    </xf>
    <xf numFmtId="168" fontId="23" fillId="0" borderId="6" xfId="1" applyNumberFormat="1" applyFont="1" applyBorder="1" applyAlignment="1">
      <alignment horizontal="center" vertical="center" wrapText="1"/>
    </xf>
    <xf numFmtId="43" fontId="9" fillId="0" borderId="0" xfId="0" applyNumberFormat="1" applyFont="1"/>
    <xf numFmtId="0" fontId="12" fillId="0" borderId="24" xfId="0" applyFont="1" applyBorder="1" applyAlignment="1">
      <alignment horizontal="center"/>
    </xf>
    <xf numFmtId="0" fontId="21" fillId="0" borderId="26" xfId="0" applyFont="1" applyBorder="1"/>
    <xf numFmtId="43" fontId="9" fillId="0" borderId="30" xfId="0" applyNumberFormat="1" applyFont="1" applyBorder="1" applyAlignment="1">
      <alignment horizontal="right" vertical="center"/>
    </xf>
    <xf numFmtId="0" fontId="6" fillId="3" borderId="0" xfId="0" applyFont="1" applyFill="1" applyAlignment="1">
      <alignment vertical="center"/>
    </xf>
    <xf numFmtId="43" fontId="9" fillId="3" borderId="29" xfId="0" applyNumberFormat="1" applyFont="1" applyFill="1" applyBorder="1" applyAlignment="1">
      <alignment horizontal="right" vertical="center"/>
    </xf>
    <xf numFmtId="43" fontId="9" fillId="0" borderId="0" xfId="0" applyNumberFormat="1" applyFont="1" applyAlignment="1">
      <alignment horizontal="right"/>
    </xf>
    <xf numFmtId="0" fontId="39" fillId="0" borderId="0" xfId="0" applyFont="1"/>
    <xf numFmtId="169" fontId="39" fillId="0" borderId="0" xfId="0" applyNumberFormat="1" applyFont="1"/>
    <xf numFmtId="176" fontId="9" fillId="0" borderId="0" xfId="0" applyNumberFormat="1" applyFont="1" applyAlignment="1">
      <alignment horizontal="right"/>
    </xf>
    <xf numFmtId="168" fontId="9" fillId="0" borderId="0" xfId="0" applyNumberFormat="1" applyFont="1" applyAlignment="1">
      <alignment horizontal="right"/>
    </xf>
    <xf numFmtId="168" fontId="39" fillId="0" borderId="0" xfId="0" applyNumberFormat="1" applyFont="1"/>
    <xf numFmtId="43" fontId="39" fillId="0" borderId="0" xfId="0" applyNumberFormat="1" applyFont="1"/>
    <xf numFmtId="168" fontId="6" fillId="0" borderId="33" xfId="1" applyNumberFormat="1" applyFont="1" applyBorder="1" applyAlignment="1">
      <alignment horizontal="right" vertical="center"/>
    </xf>
    <xf numFmtId="168" fontId="9" fillId="3" borderId="29" xfId="0" applyNumberFormat="1" applyFont="1" applyFill="1" applyBorder="1" applyAlignment="1">
      <alignment horizontal="right" vertical="center"/>
    </xf>
    <xf numFmtId="0" fontId="9" fillId="3" borderId="21" xfId="0" applyFont="1" applyFill="1" applyBorder="1" applyAlignment="1">
      <alignment vertical="center" wrapText="1"/>
    </xf>
    <xf numFmtId="176" fontId="9" fillId="3" borderId="29" xfId="0" applyNumberFormat="1" applyFont="1" applyFill="1" applyBorder="1" applyAlignment="1">
      <alignment horizontal="right" vertical="center"/>
    </xf>
    <xf numFmtId="0" fontId="6" fillId="0" borderId="14" xfId="0" applyFont="1" applyBorder="1" applyAlignment="1">
      <alignment vertical="center"/>
    </xf>
    <xf numFmtId="176" fontId="6" fillId="0" borderId="33" xfId="1" applyNumberFormat="1" applyFont="1" applyBorder="1" applyAlignment="1">
      <alignment horizontal="right" vertical="center"/>
    </xf>
    <xf numFmtId="2" fontId="6" fillId="3" borderId="30" xfId="0" applyNumberFormat="1" applyFont="1" applyFill="1" applyBorder="1" applyAlignment="1">
      <alignment vertical="center"/>
    </xf>
    <xf numFmtId="2" fontId="40" fillId="0" borderId="0" xfId="0" applyNumberFormat="1" applyFont="1"/>
    <xf numFmtId="0" fontId="6" fillId="0" borderId="5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left" vertical="center" wrapText="1"/>
    </xf>
    <xf numFmtId="3" fontId="3" fillId="0" borderId="41" xfId="1" applyNumberFormat="1" applyFont="1" applyFill="1" applyBorder="1" applyAlignment="1">
      <alignment horizontal="center"/>
    </xf>
    <xf numFmtId="3" fontId="3" fillId="0" borderId="41" xfId="0" applyNumberFormat="1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3" fontId="3" fillId="0" borderId="41" xfId="0" applyNumberFormat="1" applyFont="1" applyBorder="1" applyAlignment="1">
      <alignment horizontal="right"/>
    </xf>
    <xf numFmtId="0" fontId="3" fillId="0" borderId="43" xfId="0" applyFont="1" applyBorder="1"/>
    <xf numFmtId="3" fontId="10" fillId="0" borderId="51" xfId="0" applyNumberFormat="1" applyFont="1" applyBorder="1" applyAlignment="1">
      <alignment horizontal="center"/>
    </xf>
    <xf numFmtId="0" fontId="3" fillId="0" borderId="59" xfId="0" applyFont="1" applyBorder="1"/>
    <xf numFmtId="0" fontId="28" fillId="0" borderId="0" xfId="0" applyFont="1" applyAlignment="1">
      <alignment vertical="center"/>
    </xf>
    <xf numFmtId="0" fontId="5" fillId="0" borderId="0" xfId="0" applyFont="1"/>
    <xf numFmtId="0" fontId="45" fillId="0" borderId="0" xfId="0" applyFont="1"/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60" xfId="0" applyFont="1" applyBorder="1"/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6" fillId="0" borderId="40" xfId="1" applyNumberFormat="1" applyFont="1" applyBorder="1" applyAlignment="1">
      <alignment horizontal="right" vertical="center"/>
    </xf>
    <xf numFmtId="43" fontId="6" fillId="3" borderId="10" xfId="1" applyNumberFormat="1" applyFont="1" applyFill="1" applyBorder="1" applyAlignment="1">
      <alignment horizontal="right" vertical="center"/>
    </xf>
    <xf numFmtId="176" fontId="10" fillId="0" borderId="0" xfId="0" applyNumberFormat="1" applyFont="1" applyAlignment="1">
      <alignment horizontal="right"/>
    </xf>
    <xf numFmtId="168" fontId="10" fillId="0" borderId="0" xfId="0" applyNumberFormat="1" applyFont="1" applyAlignment="1">
      <alignment horizontal="right"/>
    </xf>
    <xf numFmtId="0" fontId="9" fillId="0" borderId="45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0" fontId="9" fillId="0" borderId="21" xfId="0" applyFont="1" applyBorder="1" applyAlignment="1">
      <alignment horizontal="center" vertical="center" wrapText="1"/>
    </xf>
    <xf numFmtId="0" fontId="23" fillId="0" borderId="45" xfId="0" applyFont="1" applyBorder="1" applyAlignment="1">
      <alignment vertical="center" wrapText="1"/>
    </xf>
    <xf numFmtId="0" fontId="6" fillId="0" borderId="14" xfId="0" applyFont="1" applyBorder="1" applyAlignment="1">
      <alignment horizontal="right" vertical="center" wrapText="1"/>
    </xf>
    <xf numFmtId="2" fontId="0" fillId="0" borderId="0" xfId="0" applyNumberFormat="1"/>
    <xf numFmtId="0" fontId="53" fillId="0" borderId="10" xfId="0" applyFont="1" applyBorder="1" applyAlignment="1">
      <alignment horizontal="center"/>
    </xf>
    <xf numFmtId="0" fontId="7" fillId="0" borderId="0" xfId="0" applyFont="1" applyAlignment="1">
      <alignment horizontal="left" wrapText="1"/>
    </xf>
    <xf numFmtId="168" fontId="9" fillId="0" borderId="6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4" fontId="54" fillId="0" borderId="0" xfId="0" applyNumberFormat="1" applyFont="1"/>
    <xf numFmtId="166" fontId="17" fillId="0" borderId="0" xfId="0" applyNumberFormat="1" applyFont="1" applyAlignment="1">
      <alignment horizontal="center"/>
    </xf>
    <xf numFmtId="0" fontId="21" fillId="3" borderId="0" xfId="0" applyFont="1" applyFill="1"/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26" xfId="0" applyFont="1" applyBorder="1" applyAlignment="1">
      <alignment horizontal="left" wrapText="1"/>
    </xf>
    <xf numFmtId="43" fontId="21" fillId="0" borderId="26" xfId="0" applyNumberFormat="1" applyFont="1" applyBorder="1"/>
    <xf numFmtId="0" fontId="14" fillId="0" borderId="57" xfId="0" applyFont="1" applyBorder="1" applyAlignment="1">
      <alignment horizontal="right" vertical="center" wrapText="1"/>
    </xf>
    <xf numFmtId="0" fontId="14" fillId="0" borderId="40" xfId="0" applyFont="1" applyBorder="1" applyAlignment="1">
      <alignment horizontal="left" vertical="center" wrapText="1"/>
    </xf>
    <xf numFmtId="168" fontId="14" fillId="0" borderId="40" xfId="1" applyNumberFormat="1" applyFont="1" applyBorder="1" applyAlignment="1">
      <alignment horizontal="right" vertical="center"/>
    </xf>
    <xf numFmtId="176" fontId="14" fillId="0" borderId="40" xfId="1" applyNumberFormat="1" applyFont="1" applyBorder="1" applyAlignment="1">
      <alignment horizontal="right" vertical="center"/>
    </xf>
    <xf numFmtId="43" fontId="14" fillId="0" borderId="40" xfId="1" applyNumberFormat="1" applyFont="1" applyBorder="1" applyAlignment="1">
      <alignment horizontal="right" vertical="center"/>
    </xf>
    <xf numFmtId="0" fontId="14" fillId="0" borderId="32" xfId="0" applyFont="1" applyBorder="1" applyAlignment="1">
      <alignment horizontal="right" vertical="center" wrapText="1"/>
    </xf>
    <xf numFmtId="43" fontId="14" fillId="0" borderId="10" xfId="1" applyNumberFormat="1" applyFont="1" applyBorder="1" applyAlignment="1">
      <alignment horizontal="right" vertical="center"/>
    </xf>
    <xf numFmtId="43" fontId="14" fillId="2" borderId="10" xfId="1" applyNumberFormat="1" applyFont="1" applyFill="1" applyBorder="1" applyAlignment="1">
      <alignment horizontal="right" vertical="center"/>
    </xf>
    <xf numFmtId="43" fontId="16" fillId="3" borderId="29" xfId="0" applyNumberFormat="1" applyFont="1" applyFill="1" applyBorder="1" applyAlignment="1">
      <alignment horizontal="right" vertical="center"/>
    </xf>
    <xf numFmtId="168" fontId="14" fillId="0" borderId="10" xfId="1" applyNumberFormat="1" applyFont="1" applyBorder="1" applyAlignment="1">
      <alignment horizontal="right" vertical="center"/>
    </xf>
    <xf numFmtId="176" fontId="16" fillId="3" borderId="29" xfId="0" applyNumberFormat="1" applyFont="1" applyFill="1" applyBorder="1" applyAlignment="1">
      <alignment horizontal="right" vertical="center"/>
    </xf>
    <xf numFmtId="168" fontId="16" fillId="3" borderId="29" xfId="0" applyNumberFormat="1" applyFont="1" applyFill="1" applyBorder="1" applyAlignment="1">
      <alignment horizontal="right" vertical="center"/>
    </xf>
    <xf numFmtId="43" fontId="14" fillId="0" borderId="10" xfId="1" applyNumberFormat="1" applyFont="1" applyFill="1" applyBorder="1" applyAlignment="1">
      <alignment horizontal="right" vertical="center"/>
    </xf>
    <xf numFmtId="43" fontId="55" fillId="0" borderId="10" xfId="1" applyNumberFormat="1" applyFont="1" applyBorder="1" applyAlignment="1">
      <alignment horizontal="right" vertical="center"/>
    </xf>
    <xf numFmtId="176" fontId="14" fillId="0" borderId="10" xfId="1" applyNumberFormat="1" applyFont="1" applyBorder="1" applyAlignment="1">
      <alignment horizontal="right" vertical="center"/>
    </xf>
    <xf numFmtId="176" fontId="14" fillId="0" borderId="40" xfId="1" applyNumberFormat="1" applyFont="1" applyBorder="1" applyAlignment="1">
      <alignment horizontal="center" vertical="center" wrapText="1"/>
    </xf>
    <xf numFmtId="43" fontId="14" fillId="0" borderId="40" xfId="1" applyNumberFormat="1" applyFont="1" applyBorder="1" applyAlignment="1">
      <alignment horizontal="right" vertical="center" wrapText="1"/>
    </xf>
    <xf numFmtId="0" fontId="14" fillId="0" borderId="42" xfId="0" applyFont="1" applyBorder="1" applyAlignment="1">
      <alignment horizontal="right" vertical="center" wrapText="1"/>
    </xf>
    <xf numFmtId="176" fontId="14" fillId="0" borderId="10" xfId="1" applyNumberFormat="1" applyFont="1" applyBorder="1" applyAlignment="1">
      <alignment horizontal="center" vertical="center" wrapText="1"/>
    </xf>
    <xf numFmtId="43" fontId="14" fillId="0" borderId="10" xfId="1" applyNumberFormat="1" applyFont="1" applyBorder="1" applyAlignment="1">
      <alignment horizontal="right" vertical="center" wrapText="1"/>
    </xf>
    <xf numFmtId="43" fontId="14" fillId="0" borderId="14" xfId="0" applyNumberFormat="1" applyFont="1" applyBorder="1" applyAlignment="1">
      <alignment vertical="center"/>
    </xf>
    <xf numFmtId="2" fontId="14" fillId="0" borderId="30" xfId="0" applyNumberFormat="1" applyFont="1" applyBorder="1" applyAlignment="1">
      <alignment vertical="center"/>
    </xf>
    <xf numFmtId="43" fontId="6" fillId="0" borderId="40" xfId="1" applyNumberFormat="1" applyFont="1" applyBorder="1" applyAlignment="1">
      <alignment horizontal="right" vertical="center" wrapText="1"/>
    </xf>
    <xf numFmtId="43" fontId="6" fillId="0" borderId="10" xfId="1" applyNumberFormat="1" applyFont="1" applyBorder="1" applyAlignment="1">
      <alignment horizontal="right" vertical="center" wrapText="1"/>
    </xf>
    <xf numFmtId="3" fontId="12" fillId="0" borderId="0" xfId="0" applyNumberFormat="1" applyFont="1"/>
    <xf numFmtId="3" fontId="5" fillId="0" borderId="0" xfId="0" applyNumberFormat="1" applyFont="1" applyAlignment="1">
      <alignment horizontal="center" vertical="center" wrapText="1"/>
    </xf>
    <xf numFmtId="3" fontId="12" fillId="3" borderId="0" xfId="0" applyNumberFormat="1" applyFont="1" applyFill="1"/>
    <xf numFmtId="3" fontId="18" fillId="3" borderId="0" xfId="0" applyNumberFormat="1" applyFont="1" applyFill="1"/>
    <xf numFmtId="3" fontId="18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5" fillId="0" borderId="0" xfId="0" applyNumberFormat="1" applyFont="1"/>
    <xf numFmtId="0" fontId="39" fillId="0" borderId="0" xfId="0" applyFont="1" applyAlignment="1">
      <alignment vertical="center"/>
    </xf>
    <xf numFmtId="3" fontId="39" fillId="0" borderId="0" xfId="0" applyNumberFormat="1" applyFont="1"/>
    <xf numFmtId="180" fontId="39" fillId="0" borderId="0" xfId="0" applyNumberFormat="1" applyFont="1"/>
    <xf numFmtId="4" fontId="39" fillId="0" borderId="0" xfId="0" applyNumberFormat="1" applyFont="1"/>
    <xf numFmtId="3" fontId="4" fillId="0" borderId="0" xfId="0" applyNumberFormat="1" applyFont="1" applyAlignment="1">
      <alignment horizontal="center" vertical="center"/>
    </xf>
    <xf numFmtId="180" fontId="12" fillId="0" borderId="0" xfId="0" applyNumberFormat="1" applyFont="1"/>
    <xf numFmtId="2" fontId="18" fillId="0" borderId="0" xfId="0" applyNumberFormat="1" applyFont="1"/>
    <xf numFmtId="4" fontId="12" fillId="0" borderId="0" xfId="0" applyNumberFormat="1" applyFont="1"/>
    <xf numFmtId="3" fontId="4" fillId="0" borderId="0" xfId="0" applyNumberFormat="1" applyFont="1" applyAlignment="1">
      <alignment vertical="center"/>
    </xf>
    <xf numFmtId="4" fontId="5" fillId="0" borderId="0" xfId="0" applyNumberFormat="1" applyFont="1" applyAlignment="1">
      <alignment horizontal="center" vertical="center" wrapText="1"/>
    </xf>
    <xf numFmtId="4" fontId="12" fillId="3" borderId="0" xfId="0" applyNumberFormat="1" applyFont="1" applyFill="1"/>
    <xf numFmtId="4" fontId="18" fillId="3" borderId="0" xfId="0" applyNumberFormat="1" applyFont="1" applyFill="1"/>
    <xf numFmtId="4" fontId="18" fillId="0" borderId="0" xfId="0" applyNumberFormat="1" applyFont="1" applyAlignment="1">
      <alignment vertical="center"/>
    </xf>
    <xf numFmtId="4" fontId="5" fillId="0" borderId="0" xfId="0" applyNumberFormat="1" applyFont="1"/>
    <xf numFmtId="3" fontId="6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3" fontId="39" fillId="0" borderId="0" xfId="0" applyNumberFormat="1" applyFont="1" applyAlignment="1">
      <alignment vertical="center"/>
    </xf>
    <xf numFmtId="180" fontId="12" fillId="3" borderId="0" xfId="0" applyNumberFormat="1" applyFont="1" applyFill="1"/>
    <xf numFmtId="180" fontId="18" fillId="3" borderId="0" xfId="0" applyNumberFormat="1" applyFont="1" applyFill="1"/>
    <xf numFmtId="4" fontId="5" fillId="0" borderId="0" xfId="0" applyNumberFormat="1" applyFont="1" applyAlignment="1">
      <alignment vertical="center"/>
    </xf>
    <xf numFmtId="0" fontId="6" fillId="0" borderId="24" xfId="0" applyFont="1" applyBorder="1" applyAlignment="1">
      <alignment horizontal="center"/>
    </xf>
    <xf numFmtId="0" fontId="6" fillId="0" borderId="0" xfId="0" applyFont="1" applyAlignment="1">
      <alignment horizontal="left"/>
    </xf>
    <xf numFmtId="4" fontId="64" fillId="0" borderId="0" xfId="0" applyNumberFormat="1" applyFont="1"/>
    <xf numFmtId="0" fontId="6" fillId="3" borderId="33" xfId="0" applyFont="1" applyFill="1" applyBorder="1" applyAlignment="1">
      <alignment horizontal="left" vertical="center" wrapText="1"/>
    </xf>
    <xf numFmtId="43" fontId="6" fillId="3" borderId="33" xfId="1" applyNumberFormat="1" applyFont="1" applyFill="1" applyBorder="1" applyAlignment="1">
      <alignment horizontal="right" vertical="center"/>
    </xf>
    <xf numFmtId="43" fontId="21" fillId="0" borderId="9" xfId="1" applyNumberFormat="1" applyFont="1" applyBorder="1" applyAlignment="1">
      <alignment horizontal="right" vertical="center" wrapText="1"/>
    </xf>
    <xf numFmtId="168" fontId="6" fillId="3" borderId="10" xfId="1" applyNumberFormat="1" applyFont="1" applyFill="1" applyBorder="1" applyAlignment="1">
      <alignment horizontal="right" vertical="center"/>
    </xf>
    <xf numFmtId="43" fontId="6" fillId="0" borderId="10" xfId="1" applyNumberFormat="1" applyFont="1" applyBorder="1" applyAlignment="1">
      <alignment horizontal="center" vertical="center" wrapText="1"/>
    </xf>
    <xf numFmtId="0" fontId="6" fillId="0" borderId="38" xfId="0" applyFont="1" applyBorder="1" applyAlignment="1">
      <alignment vertical="center"/>
    </xf>
    <xf numFmtId="2" fontId="39" fillId="0" borderId="0" xfId="0" applyNumberFormat="1" applyFont="1"/>
    <xf numFmtId="43" fontId="30" fillId="0" borderId="33" xfId="1" applyNumberFormat="1" applyFont="1" applyBorder="1" applyAlignment="1">
      <alignment horizontal="right" vertical="center"/>
    </xf>
    <xf numFmtId="178" fontId="39" fillId="0" borderId="0" xfId="0" applyNumberFormat="1" applyFont="1"/>
    <xf numFmtId="174" fontId="39" fillId="0" borderId="0" xfId="0" applyNumberFormat="1" applyFont="1"/>
    <xf numFmtId="43" fontId="21" fillId="0" borderId="33" xfId="1" applyNumberFormat="1" applyFont="1" applyBorder="1" applyAlignment="1">
      <alignment horizontal="right" vertical="center"/>
    </xf>
    <xf numFmtId="43" fontId="21" fillId="0" borderId="10" xfId="1" applyNumberFormat="1" applyFont="1" applyBorder="1" applyAlignment="1">
      <alignment horizontal="right" vertical="center"/>
    </xf>
    <xf numFmtId="168" fontId="6" fillId="0" borderId="65" xfId="1" applyNumberFormat="1" applyFont="1" applyBorder="1" applyAlignment="1">
      <alignment horizontal="right" vertical="center"/>
    </xf>
    <xf numFmtId="43" fontId="6" fillId="0" borderId="41" xfId="1" applyNumberFormat="1" applyFont="1" applyBorder="1" applyAlignment="1">
      <alignment horizontal="right" vertical="center"/>
    </xf>
    <xf numFmtId="168" fontId="6" fillId="0" borderId="41" xfId="1" applyNumberFormat="1" applyFont="1" applyBorder="1" applyAlignment="1">
      <alignment horizontal="right" vertical="center"/>
    </xf>
    <xf numFmtId="43" fontId="6" fillId="0" borderId="8" xfId="1" applyNumberFormat="1" applyFont="1" applyBorder="1" applyAlignment="1">
      <alignment horizontal="right" vertical="center"/>
    </xf>
    <xf numFmtId="176" fontId="6" fillId="0" borderId="8" xfId="1" applyNumberFormat="1" applyFont="1" applyBorder="1" applyAlignment="1">
      <alignment horizontal="center" vertical="center" wrapText="1"/>
    </xf>
    <xf numFmtId="0" fontId="6" fillId="0" borderId="60" xfId="0" applyFont="1" applyBorder="1" applyAlignment="1">
      <alignment horizontal="right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0" applyFont="1"/>
    <xf numFmtId="0" fontId="18" fillId="0" borderId="0" xfId="0" applyFont="1" applyAlignment="1">
      <alignment horizontal="center" vertical="center" wrapText="1"/>
    </xf>
    <xf numFmtId="2" fontId="12" fillId="0" borderId="0" xfId="0" applyNumberFormat="1" applyFont="1"/>
    <xf numFmtId="166" fontId="12" fillId="0" borderId="0" xfId="0" applyNumberFormat="1" applyFont="1"/>
    <xf numFmtId="4" fontId="32" fillId="0" borderId="0" xfId="0" applyNumberFormat="1" applyFont="1"/>
    <xf numFmtId="2" fontId="32" fillId="0" borderId="0" xfId="0" applyNumberFormat="1" applyFont="1"/>
    <xf numFmtId="166" fontId="32" fillId="0" borderId="0" xfId="0" applyNumberFormat="1" applyFont="1"/>
    <xf numFmtId="166" fontId="66" fillId="0" borderId="0" xfId="1" applyFont="1"/>
    <xf numFmtId="174" fontId="12" fillId="0" borderId="0" xfId="1" applyNumberFormat="1" applyFont="1"/>
    <xf numFmtId="166" fontId="51" fillId="0" borderId="0" xfId="1" applyFont="1"/>
    <xf numFmtId="0" fontId="31" fillId="0" borderId="0" xfId="0" applyFont="1" applyAlignment="1">
      <alignment horizontal="center" wrapText="1"/>
    </xf>
    <xf numFmtId="2" fontId="31" fillId="0" borderId="0" xfId="0" applyNumberFormat="1" applyFont="1"/>
    <xf numFmtId="177" fontId="32" fillId="0" borderId="0" xfId="0" applyNumberFormat="1" applyFont="1"/>
    <xf numFmtId="166" fontId="31" fillId="0" borderId="0" xfId="0" applyNumberFormat="1" applyFont="1"/>
    <xf numFmtId="174" fontId="32" fillId="0" borderId="0" xfId="0" applyNumberFormat="1" applyFont="1"/>
    <xf numFmtId="0" fontId="32" fillId="0" borderId="0" xfId="0" applyFont="1" applyAlignment="1">
      <alignment horizontal="center"/>
    </xf>
    <xf numFmtId="166" fontId="12" fillId="0" borderId="0" xfId="1" applyFont="1"/>
    <xf numFmtId="3" fontId="32" fillId="0" borderId="0" xfId="0" applyNumberFormat="1" applyFont="1"/>
    <xf numFmtId="1" fontId="66" fillId="0" borderId="0" xfId="0" applyNumberFormat="1" applyFont="1"/>
    <xf numFmtId="4" fontId="31" fillId="0" borderId="0" xfId="0" applyNumberFormat="1" applyFont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/>
    </xf>
    <xf numFmtId="171" fontId="32" fillId="0" borderId="0" xfId="0" applyNumberFormat="1" applyFont="1"/>
    <xf numFmtId="166" fontId="32" fillId="0" borderId="0" xfId="1" applyFont="1"/>
    <xf numFmtId="165" fontId="32" fillId="0" borderId="0" xfId="0" applyNumberFormat="1" applyFont="1"/>
    <xf numFmtId="2" fontId="51" fillId="0" borderId="0" xfId="0" applyNumberFormat="1" applyFont="1"/>
    <xf numFmtId="1" fontId="51" fillId="0" borderId="0" xfId="0" applyNumberFormat="1" applyFont="1"/>
    <xf numFmtId="174" fontId="51" fillId="0" borderId="0" xfId="0" applyNumberFormat="1" applyFont="1"/>
    <xf numFmtId="166" fontId="51" fillId="0" borderId="0" xfId="0" applyNumberFormat="1" applyFont="1"/>
    <xf numFmtId="174" fontId="32" fillId="0" borderId="0" xfId="1" applyNumberFormat="1" applyFont="1"/>
    <xf numFmtId="179" fontId="32" fillId="0" borderId="0" xfId="0" applyNumberFormat="1" applyFont="1"/>
    <xf numFmtId="166" fontId="66" fillId="0" borderId="0" xfId="0" applyNumberFormat="1" applyFont="1"/>
    <xf numFmtId="0" fontId="51" fillId="0" borderId="0" xfId="0" applyFont="1"/>
    <xf numFmtId="174" fontId="31" fillId="0" borderId="0" xfId="0" applyNumberFormat="1" applyFont="1"/>
    <xf numFmtId="3" fontId="32" fillId="0" borderId="0" xfId="0" applyNumberFormat="1" applyFont="1" applyAlignment="1">
      <alignment horizontal="left"/>
    </xf>
    <xf numFmtId="3" fontId="31" fillId="0" borderId="0" xfId="0" applyNumberFormat="1" applyFont="1" applyAlignment="1">
      <alignment horizontal="left"/>
    </xf>
    <xf numFmtId="0" fontId="67" fillId="0" borderId="0" xfId="0" applyFont="1"/>
    <xf numFmtId="0" fontId="19" fillId="0" borderId="0" xfId="0" applyFont="1" applyAlignment="1">
      <alignment vertical="top"/>
    </xf>
    <xf numFmtId="3" fontId="19" fillId="0" borderId="0" xfId="1" applyNumberFormat="1" applyFont="1"/>
    <xf numFmtId="0" fontId="12" fillId="0" borderId="0" xfId="0" applyFont="1" applyAlignment="1">
      <alignment vertical="top"/>
    </xf>
    <xf numFmtId="176" fontId="12" fillId="0" borderId="0" xfId="1" applyNumberFormat="1" applyFont="1"/>
    <xf numFmtId="3" fontId="12" fillId="0" borderId="0" xfId="1" applyNumberFormat="1" applyFont="1"/>
    <xf numFmtId="0" fontId="68" fillId="0" borderId="0" xfId="0" applyFont="1"/>
    <xf numFmtId="3" fontId="19" fillId="0" borderId="0" xfId="0" applyNumberFormat="1" applyFont="1"/>
    <xf numFmtId="3" fontId="19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0" fontId="32" fillId="0" borderId="0" xfId="0" applyFont="1" applyAlignment="1">
      <alignment horizontal="left" indent="1"/>
    </xf>
    <xf numFmtId="3" fontId="31" fillId="0" borderId="0" xfId="0" applyNumberFormat="1" applyFont="1" applyAlignment="1">
      <alignment horizontal="center"/>
    </xf>
    <xf numFmtId="3" fontId="32" fillId="0" borderId="0" xfId="0" applyNumberFormat="1" applyFont="1" applyAlignment="1">
      <alignment horizontal="center"/>
    </xf>
    <xf numFmtId="180" fontId="32" fillId="0" borderId="0" xfId="0" applyNumberFormat="1" applyFont="1"/>
    <xf numFmtId="3" fontId="31" fillId="0" borderId="0" xfId="0" applyNumberFormat="1" applyFont="1"/>
    <xf numFmtId="167" fontId="32" fillId="0" borderId="0" xfId="0" applyNumberFormat="1" applyFont="1"/>
    <xf numFmtId="180" fontId="32" fillId="0" borderId="0" xfId="0" applyNumberFormat="1" applyFont="1" applyAlignment="1">
      <alignment horizontal="left"/>
    </xf>
    <xf numFmtId="180" fontId="31" fillId="0" borderId="0" xfId="0" applyNumberFormat="1" applyFont="1" applyAlignment="1">
      <alignment horizontal="left"/>
    </xf>
    <xf numFmtId="0" fontId="79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52" fillId="0" borderId="0" xfId="0" applyFont="1" applyAlignment="1">
      <alignment vertical="top"/>
    </xf>
    <xf numFmtId="3" fontId="4" fillId="3" borderId="0" xfId="0" applyNumberFormat="1" applyFont="1" applyFill="1" applyAlignment="1">
      <alignment horizontal="center" vertical="center"/>
    </xf>
    <xf numFmtId="4" fontId="18" fillId="3" borderId="54" xfId="0" applyNumberFormat="1" applyFont="1" applyFill="1" applyBorder="1" applyAlignment="1">
      <alignment vertical="center"/>
    </xf>
    <xf numFmtId="180" fontId="39" fillId="3" borderId="0" xfId="0" applyNumberFormat="1" applyFont="1" applyFill="1"/>
    <xf numFmtId="2" fontId="18" fillId="3" borderId="0" xfId="0" applyNumberFormat="1" applyFont="1" applyFill="1"/>
    <xf numFmtId="0" fontId="10" fillId="0" borderId="0" xfId="0" applyFont="1" applyAlignment="1">
      <alignment vertical="center"/>
    </xf>
    <xf numFmtId="174" fontId="6" fillId="0" borderId="0" xfId="0" applyNumberFormat="1" applyFont="1" applyAlignment="1">
      <alignment vertical="center"/>
    </xf>
    <xf numFmtId="166" fontId="18" fillId="0" borderId="0" xfId="0" applyNumberFormat="1" applyFont="1"/>
    <xf numFmtId="0" fontId="6" fillId="3" borderId="0" xfId="0" applyFont="1" applyFill="1"/>
    <xf numFmtId="0" fontId="6" fillId="3" borderId="0" xfId="0" applyFont="1" applyFill="1" applyAlignment="1">
      <alignment horizontal="center" vertical="center" wrapText="1"/>
    </xf>
    <xf numFmtId="0" fontId="12" fillId="3" borderId="0" xfId="0" applyFont="1" applyFill="1"/>
    <xf numFmtId="0" fontId="26" fillId="3" borderId="0" xfId="0" applyFont="1" applyFill="1" applyAlignment="1">
      <alignment horizontal="center"/>
    </xf>
    <xf numFmtId="0" fontId="58" fillId="3" borderId="0" xfId="0" applyFont="1" applyFill="1" applyAlignment="1">
      <alignment horizontal="center"/>
    </xf>
    <xf numFmtId="0" fontId="90" fillId="3" borderId="0" xfId="0" applyFont="1" applyFill="1" applyAlignment="1">
      <alignment horizontal="center"/>
    </xf>
    <xf numFmtId="176" fontId="26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3" fillId="3" borderId="0" xfId="0" applyFont="1" applyFill="1"/>
    <xf numFmtId="0" fontId="35" fillId="3" borderId="0" xfId="0" applyFont="1" applyFill="1"/>
    <xf numFmtId="0" fontId="36" fillId="3" borderId="0" xfId="0" applyFont="1" applyFill="1"/>
    <xf numFmtId="3" fontId="62" fillId="0" borderId="0" xfId="0" applyNumberFormat="1" applyFont="1" applyAlignment="1">
      <alignment vertical="top"/>
    </xf>
    <xf numFmtId="3" fontId="34" fillId="0" borderId="0" xfId="0" applyNumberFormat="1" applyFont="1"/>
    <xf numFmtId="3" fontId="39" fillId="3" borderId="0" xfId="0" applyNumberFormat="1" applyFont="1" applyFill="1"/>
    <xf numFmtId="3" fontId="5" fillId="3" borderId="0" xfId="0" applyNumberFormat="1" applyFont="1" applyFill="1" applyAlignment="1">
      <alignment horizontal="center" vertical="center" wrapText="1"/>
    </xf>
    <xf numFmtId="180" fontId="5" fillId="3" borderId="0" xfId="0" applyNumberFormat="1" applyFont="1" applyFill="1" applyAlignment="1">
      <alignment horizontal="center" vertical="center" wrapText="1"/>
    </xf>
    <xf numFmtId="0" fontId="95" fillId="3" borderId="85" xfId="0" applyFont="1" applyFill="1" applyBorder="1" applyAlignment="1">
      <alignment horizontal="left" vertical="center" wrapText="1"/>
    </xf>
    <xf numFmtId="3" fontId="18" fillId="3" borderId="0" xfId="0" applyNumberFormat="1" applyFont="1" applyFill="1" applyAlignment="1">
      <alignment vertical="center"/>
    </xf>
    <xf numFmtId="4" fontId="18" fillId="3" borderId="0" xfId="0" applyNumberFormat="1" applyFont="1" applyFill="1" applyAlignment="1">
      <alignment vertical="center"/>
    </xf>
    <xf numFmtId="180" fontId="18" fillId="3" borderId="0" xfId="0" applyNumberFormat="1" applyFont="1" applyFill="1" applyAlignment="1">
      <alignment vertical="center"/>
    </xf>
    <xf numFmtId="3" fontId="18" fillId="3" borderId="54" xfId="0" applyNumberFormat="1" applyFont="1" applyFill="1" applyBorder="1" applyAlignment="1">
      <alignment horizontal="center" vertical="center"/>
    </xf>
    <xf numFmtId="3" fontId="18" fillId="3" borderId="54" xfId="0" applyNumberFormat="1" applyFont="1" applyFill="1" applyBorder="1" applyAlignment="1">
      <alignment vertical="center"/>
    </xf>
    <xf numFmtId="3" fontId="5" fillId="3" borderId="0" xfId="0" applyNumberFormat="1" applyFont="1" applyFill="1"/>
    <xf numFmtId="4" fontId="5" fillId="3" borderId="0" xfId="0" applyNumberFormat="1" applyFont="1" applyFill="1"/>
    <xf numFmtId="180" fontId="5" fillId="3" borderId="0" xfId="0" applyNumberFormat="1" applyFont="1" applyFill="1"/>
    <xf numFmtId="0" fontId="6" fillId="2" borderId="0" xfId="0" applyFont="1" applyFill="1"/>
    <xf numFmtId="0" fontId="6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/>
    </xf>
    <xf numFmtId="3" fontId="61" fillId="0" borderId="0" xfId="0" applyNumberFormat="1" applyFont="1" applyAlignment="1">
      <alignment horizontal="center"/>
    </xf>
    <xf numFmtId="0" fontId="93" fillId="3" borderId="85" xfId="0" applyFont="1" applyFill="1" applyBorder="1" applyAlignment="1">
      <alignment horizontal="left" vertical="center" wrapText="1"/>
    </xf>
    <xf numFmtId="3" fontId="32" fillId="3" borderId="0" xfId="0" applyNumberFormat="1" applyFont="1" applyFill="1"/>
    <xf numFmtId="180" fontId="32" fillId="3" borderId="0" xfId="0" applyNumberFormat="1" applyFont="1" applyFill="1"/>
    <xf numFmtId="3" fontId="100" fillId="3" borderId="0" xfId="0" applyNumberFormat="1" applyFont="1" applyFill="1"/>
    <xf numFmtId="4" fontId="100" fillId="3" borderId="0" xfId="0" applyNumberFormat="1" applyFont="1" applyFill="1"/>
    <xf numFmtId="3" fontId="23" fillId="3" borderId="47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horizontal="center" vertical="top"/>
    </xf>
    <xf numFmtId="180" fontId="23" fillId="3" borderId="48" xfId="0" applyNumberFormat="1" applyFont="1" applyFill="1" applyBorder="1" applyAlignment="1">
      <alignment horizontal="center" vertical="center"/>
    </xf>
    <xf numFmtId="180" fontId="86" fillId="3" borderId="3" xfId="0" applyNumberFormat="1" applyFont="1" applyFill="1" applyBorder="1" applyAlignment="1">
      <alignment horizontal="center" vertical="center"/>
    </xf>
    <xf numFmtId="180" fontId="86" fillId="3" borderId="48" xfId="0" applyNumberFormat="1" applyFont="1" applyFill="1" applyBorder="1" applyAlignment="1">
      <alignment horizontal="center" vertical="center" wrapText="1"/>
    </xf>
    <xf numFmtId="3" fontId="23" fillId="3" borderId="34" xfId="0" applyNumberFormat="1" applyFont="1" applyFill="1" applyBorder="1" applyAlignment="1">
      <alignment horizontal="center"/>
    </xf>
    <xf numFmtId="3" fontId="23" fillId="3" borderId="56" xfId="0" applyNumberFormat="1" applyFont="1" applyFill="1" applyBorder="1" applyAlignment="1">
      <alignment horizontal="center" vertical="center"/>
    </xf>
    <xf numFmtId="3" fontId="101" fillId="3" borderId="23" xfId="0" applyNumberFormat="1" applyFont="1" applyFill="1" applyBorder="1" applyAlignment="1">
      <alignment horizontal="center" vertical="center"/>
    </xf>
    <xf numFmtId="180" fontId="96" fillId="3" borderId="72" xfId="0" applyNumberFormat="1" applyFont="1" applyFill="1" applyBorder="1" applyAlignment="1">
      <alignment horizontal="center" vertical="center"/>
    </xf>
    <xf numFmtId="180" fontId="96" fillId="3" borderId="23" xfId="0" applyNumberFormat="1" applyFont="1" applyFill="1" applyBorder="1" applyAlignment="1">
      <alignment horizontal="center" vertical="center"/>
    </xf>
    <xf numFmtId="180" fontId="96" fillId="3" borderId="72" xfId="0" applyNumberFormat="1" applyFont="1" applyFill="1" applyBorder="1" applyAlignment="1">
      <alignment horizontal="center" vertical="center" wrapText="1"/>
    </xf>
    <xf numFmtId="180" fontId="101" fillId="3" borderId="72" xfId="0" applyNumberFormat="1" applyFont="1" applyFill="1" applyBorder="1" applyAlignment="1">
      <alignment horizontal="center" vertical="center"/>
    </xf>
    <xf numFmtId="3" fontId="96" fillId="3" borderId="35" xfId="0" applyNumberFormat="1" applyFont="1" applyFill="1" applyBorder="1" applyAlignment="1">
      <alignment horizontal="center" vertical="center"/>
    </xf>
    <xf numFmtId="3" fontId="102" fillId="3" borderId="0" xfId="0" applyNumberFormat="1" applyFont="1" applyFill="1" applyAlignment="1">
      <alignment horizontal="center" vertical="center" wrapText="1"/>
    </xf>
    <xf numFmtId="4" fontId="102" fillId="3" borderId="0" xfId="0" applyNumberFormat="1" applyFont="1" applyFill="1" applyAlignment="1">
      <alignment horizontal="center" vertical="center" wrapText="1"/>
    </xf>
    <xf numFmtId="3" fontId="23" fillId="3" borderId="39" xfId="0" applyNumberFormat="1" applyFont="1" applyFill="1" applyBorder="1" applyAlignment="1">
      <alignment horizontal="center" vertical="center"/>
    </xf>
    <xf numFmtId="3" fontId="23" fillId="3" borderId="40" xfId="0" applyNumberFormat="1" applyFont="1" applyFill="1" applyBorder="1" applyAlignment="1">
      <alignment horizontal="left" vertical="center" wrapText="1"/>
    </xf>
    <xf numFmtId="180" fontId="23" fillId="3" borderId="40" xfId="0" applyNumberFormat="1" applyFont="1" applyFill="1" applyBorder="1" applyAlignment="1">
      <alignment horizontal="right" vertical="center"/>
    </xf>
    <xf numFmtId="4" fontId="23" fillId="3" borderId="40" xfId="0" applyNumberFormat="1" applyFont="1" applyFill="1" applyBorder="1" applyAlignment="1">
      <alignment horizontal="right" vertical="center"/>
    </xf>
    <xf numFmtId="3" fontId="23" fillId="3" borderId="8" xfId="0" applyNumberFormat="1" applyFont="1" applyFill="1" applyBorder="1" applyAlignment="1">
      <alignment horizontal="right" vertical="center"/>
    </xf>
    <xf numFmtId="180" fontId="31" fillId="3" borderId="42" xfId="0" applyNumberFormat="1" applyFont="1" applyFill="1" applyBorder="1" applyAlignment="1">
      <alignment horizontal="center" vertical="center"/>
    </xf>
    <xf numFmtId="4" fontId="32" fillId="3" borderId="0" xfId="0" applyNumberFormat="1" applyFont="1" applyFill="1"/>
    <xf numFmtId="3" fontId="23" fillId="3" borderId="44" xfId="0" applyNumberFormat="1" applyFont="1" applyFill="1" applyBorder="1" applyAlignment="1">
      <alignment horizontal="center" vertical="center"/>
    </xf>
    <xf numFmtId="3" fontId="103" fillId="3" borderId="10" xfId="0" applyNumberFormat="1" applyFont="1" applyFill="1" applyBorder="1" applyAlignment="1">
      <alignment horizontal="left" vertical="center" wrapText="1"/>
    </xf>
    <xf numFmtId="180" fontId="23" fillId="3" borderId="10" xfId="0" applyNumberFormat="1" applyFont="1" applyFill="1" applyBorder="1" applyAlignment="1">
      <alignment horizontal="center" vertical="center"/>
    </xf>
    <xf numFmtId="180" fontId="23" fillId="3" borderId="9" xfId="0" applyNumberFormat="1" applyFont="1" applyFill="1" applyBorder="1" applyAlignment="1">
      <alignment horizontal="right" vertical="center"/>
    </xf>
    <xf numFmtId="4" fontId="23" fillId="3" borderId="9" xfId="0" applyNumberFormat="1" applyFont="1" applyFill="1" applyBorder="1" applyAlignment="1">
      <alignment horizontal="right" vertical="center"/>
    </xf>
    <xf numFmtId="3" fontId="23" fillId="3" borderId="10" xfId="0" applyNumberFormat="1" applyFont="1" applyFill="1" applyBorder="1" applyAlignment="1">
      <alignment horizontal="right" vertical="center"/>
    </xf>
    <xf numFmtId="180" fontId="31" fillId="3" borderId="13" xfId="0" applyNumberFormat="1" applyFont="1" applyFill="1" applyBorder="1" applyAlignment="1">
      <alignment horizontal="center" vertical="center"/>
    </xf>
    <xf numFmtId="3" fontId="94" fillId="3" borderId="32" xfId="0" applyNumberFormat="1" applyFont="1" applyFill="1" applyBorder="1" applyAlignment="1">
      <alignment horizontal="center" vertical="center"/>
    </xf>
    <xf numFmtId="180" fontId="94" fillId="3" borderId="10" xfId="0" applyNumberFormat="1" applyFont="1" applyFill="1" applyBorder="1" applyAlignment="1">
      <alignment horizontal="center" vertical="center"/>
    </xf>
    <xf numFmtId="180" fontId="94" fillId="3" borderId="10" xfId="0" applyNumberFormat="1" applyFont="1" applyFill="1" applyBorder="1" applyAlignment="1">
      <alignment horizontal="right" vertical="center"/>
    </xf>
    <xf numFmtId="3" fontId="94" fillId="3" borderId="10" xfId="0" applyNumberFormat="1" applyFont="1" applyFill="1" applyBorder="1" applyAlignment="1">
      <alignment horizontal="right" vertical="center"/>
    </xf>
    <xf numFmtId="3" fontId="105" fillId="3" borderId="65" xfId="0" applyNumberFormat="1" applyFont="1" applyFill="1" applyBorder="1" applyAlignment="1">
      <alignment horizontal="left" vertical="center" wrapText="1"/>
    </xf>
    <xf numFmtId="4" fontId="21" fillId="3" borderId="10" xfId="0" applyNumberFormat="1" applyFont="1" applyFill="1" applyBorder="1" applyAlignment="1">
      <alignment horizontal="right" vertical="center"/>
    </xf>
    <xf numFmtId="180" fontId="32" fillId="3" borderId="14" xfId="0" applyNumberFormat="1" applyFont="1" applyFill="1" applyBorder="1" applyAlignment="1">
      <alignment horizontal="center" vertical="center"/>
    </xf>
    <xf numFmtId="3" fontId="105" fillId="3" borderId="64" xfId="0" applyNumberFormat="1" applyFont="1" applyFill="1" applyBorder="1" applyAlignment="1">
      <alignment horizontal="left" vertical="center" wrapText="1"/>
    </xf>
    <xf numFmtId="3" fontId="105" fillId="3" borderId="64" xfId="0" applyNumberFormat="1" applyFont="1" applyFill="1" applyBorder="1" applyAlignment="1">
      <alignment horizontal="left" vertical="top" wrapText="1"/>
    </xf>
    <xf numFmtId="3" fontId="96" fillId="3" borderId="69" xfId="0" applyNumberFormat="1" applyFont="1" applyFill="1" applyBorder="1" applyAlignment="1">
      <alignment horizontal="center" vertical="center"/>
    </xf>
    <xf numFmtId="180" fontId="94" fillId="3" borderId="67" xfId="0" applyNumberFormat="1" applyFont="1" applyFill="1" applyBorder="1" applyAlignment="1">
      <alignment horizontal="right" vertical="center"/>
    </xf>
    <xf numFmtId="4" fontId="94" fillId="3" borderId="75" xfId="0" applyNumberFormat="1" applyFont="1" applyFill="1" applyBorder="1" applyAlignment="1">
      <alignment horizontal="right" vertical="center"/>
    </xf>
    <xf numFmtId="3" fontId="94" fillId="3" borderId="78" xfId="0" applyNumberFormat="1" applyFont="1" applyFill="1" applyBorder="1" applyAlignment="1">
      <alignment horizontal="right" vertical="center"/>
    </xf>
    <xf numFmtId="180" fontId="32" fillId="3" borderId="77" xfId="0" applyNumberFormat="1" applyFont="1" applyFill="1" applyBorder="1" applyAlignment="1">
      <alignment horizontal="center" vertical="center"/>
    </xf>
    <xf numFmtId="3" fontId="23" fillId="3" borderId="7" xfId="0" applyNumberFormat="1" applyFont="1" applyFill="1" applyBorder="1" applyAlignment="1">
      <alignment horizontal="center" vertical="center"/>
    </xf>
    <xf numFmtId="3" fontId="103" fillId="3" borderId="33" xfId="0" applyNumberFormat="1" applyFont="1" applyFill="1" applyBorder="1" applyAlignment="1">
      <alignment horizontal="left" vertical="center" wrapText="1"/>
    </xf>
    <xf numFmtId="180" fontId="96" fillId="3" borderId="10" xfId="0" applyNumberFormat="1" applyFont="1" applyFill="1" applyBorder="1" applyAlignment="1">
      <alignment horizontal="center" vertical="center"/>
    </xf>
    <xf numFmtId="180" fontId="96" fillId="3" borderId="41" xfId="0" applyNumberFormat="1" applyFont="1" applyFill="1" applyBorder="1" applyAlignment="1">
      <alignment horizontal="right" vertical="center"/>
    </xf>
    <xf numFmtId="4" fontId="96" fillId="3" borderId="41" xfId="0" applyNumberFormat="1" applyFont="1" applyFill="1" applyBorder="1" applyAlignment="1">
      <alignment horizontal="right" vertical="center"/>
    </xf>
    <xf numFmtId="3" fontId="96" fillId="3" borderId="41" xfId="0" applyNumberFormat="1" applyFont="1" applyFill="1" applyBorder="1" applyAlignment="1">
      <alignment horizontal="right" vertical="center"/>
    </xf>
    <xf numFmtId="180" fontId="31" fillId="3" borderId="43" xfId="0" applyNumberFormat="1" applyFont="1" applyFill="1" applyBorder="1" applyAlignment="1">
      <alignment horizontal="center" vertical="center"/>
    </xf>
    <xf numFmtId="4" fontId="31" fillId="3" borderId="0" xfId="0" applyNumberFormat="1" applyFont="1" applyFill="1"/>
    <xf numFmtId="3" fontId="94" fillId="3" borderId="69" xfId="0" applyNumberFormat="1" applyFont="1" applyFill="1" applyBorder="1" applyAlignment="1">
      <alignment horizontal="center" vertical="center"/>
    </xf>
    <xf numFmtId="4" fontId="96" fillId="3" borderId="67" xfId="0" applyNumberFormat="1" applyFont="1" applyFill="1" applyBorder="1" applyAlignment="1">
      <alignment horizontal="right" vertical="center"/>
    </xf>
    <xf numFmtId="3" fontId="94" fillId="3" borderId="67" xfId="0" applyNumberFormat="1" applyFont="1" applyFill="1" applyBorder="1" applyAlignment="1">
      <alignment horizontal="right" vertical="center"/>
    </xf>
    <xf numFmtId="180" fontId="31" fillId="3" borderId="68" xfId="0" applyNumberFormat="1" applyFont="1" applyFill="1" applyBorder="1" applyAlignment="1">
      <alignment horizontal="center" vertical="center"/>
    </xf>
    <xf numFmtId="3" fontId="94" fillId="3" borderId="86" xfId="0" applyNumberFormat="1" applyFont="1" applyFill="1" applyBorder="1" applyAlignment="1">
      <alignment horizontal="center" vertical="center"/>
    </xf>
    <xf numFmtId="3" fontId="105" fillId="3" borderId="65" xfId="0" applyNumberFormat="1" applyFont="1" applyFill="1" applyBorder="1" applyAlignment="1">
      <alignment horizontal="left" vertical="top" wrapText="1"/>
    </xf>
    <xf numFmtId="180" fontId="94" fillId="3" borderId="33" xfId="0" applyNumberFormat="1" applyFont="1" applyFill="1" applyBorder="1" applyAlignment="1">
      <alignment horizontal="center" vertical="center"/>
    </xf>
    <xf numFmtId="180" fontId="94" fillId="3" borderId="65" xfId="0" applyNumberFormat="1" applyFont="1" applyFill="1" applyBorder="1" applyAlignment="1">
      <alignment horizontal="right" vertical="center"/>
    </xf>
    <xf numFmtId="4" fontId="21" fillId="3" borderId="33" xfId="0" applyNumberFormat="1" applyFont="1" applyFill="1" applyBorder="1" applyAlignment="1">
      <alignment horizontal="right" vertical="center"/>
    </xf>
    <xf numFmtId="3" fontId="94" fillId="3" borderId="65" xfId="0" applyNumberFormat="1" applyFont="1" applyFill="1" applyBorder="1" applyAlignment="1">
      <alignment horizontal="right" vertical="center"/>
    </xf>
    <xf numFmtId="180" fontId="32" fillId="3" borderId="38" xfId="0" applyNumberFormat="1" applyFont="1" applyFill="1" applyBorder="1" applyAlignment="1">
      <alignment horizontal="center" vertical="center"/>
    </xf>
    <xf numFmtId="4" fontId="23" fillId="3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180" fontId="94" fillId="3" borderId="37" xfId="0" applyNumberFormat="1" applyFont="1" applyFill="1" applyBorder="1" applyAlignment="1">
      <alignment horizontal="center" vertical="center"/>
    </xf>
    <xf numFmtId="180" fontId="94" fillId="3" borderId="29" xfId="0" applyNumberFormat="1" applyFont="1" applyFill="1" applyBorder="1" applyAlignment="1">
      <alignment horizontal="right" vertical="center"/>
    </xf>
    <xf numFmtId="4" fontId="21" fillId="3" borderId="29" xfId="0" applyNumberFormat="1" applyFont="1" applyFill="1" applyBorder="1" applyAlignment="1">
      <alignment horizontal="right" vertical="center"/>
    </xf>
    <xf numFmtId="3" fontId="96" fillId="3" borderId="29" xfId="0" applyNumberFormat="1" applyFont="1" applyFill="1" applyBorder="1" applyAlignment="1">
      <alignment horizontal="right" vertical="center"/>
    </xf>
    <xf numFmtId="180" fontId="32" fillId="3" borderId="88" xfId="0" applyNumberFormat="1" applyFont="1" applyFill="1" applyBorder="1" applyAlignment="1">
      <alignment horizontal="center" vertical="center"/>
    </xf>
    <xf numFmtId="3" fontId="31" fillId="3" borderId="0" xfId="0" applyNumberFormat="1" applyFont="1" applyFill="1" applyAlignment="1">
      <alignment vertical="center"/>
    </xf>
    <xf numFmtId="4" fontId="31" fillId="3" borderId="0" xfId="0" applyNumberFormat="1" applyFont="1" applyFill="1" applyAlignment="1">
      <alignment vertical="center"/>
    </xf>
    <xf numFmtId="3" fontId="23" fillId="3" borderId="87" xfId="0" applyNumberFormat="1" applyFont="1" applyFill="1" applyBorder="1" applyAlignment="1">
      <alignment horizontal="center" vertical="center"/>
    </xf>
    <xf numFmtId="3" fontId="23" fillId="3" borderId="49" xfId="0" applyNumberFormat="1" applyFont="1" applyFill="1" applyBorder="1" applyAlignment="1">
      <alignment horizontal="center" vertical="center"/>
    </xf>
    <xf numFmtId="180" fontId="23" fillId="3" borderId="53" xfId="0" applyNumberFormat="1" applyFont="1" applyFill="1" applyBorder="1" applyAlignment="1">
      <alignment vertical="center"/>
    </xf>
    <xf numFmtId="4" fontId="23" fillId="3" borderId="53" xfId="0" applyNumberFormat="1" applyFont="1" applyFill="1" applyBorder="1" applyAlignment="1">
      <alignment vertical="center"/>
    </xf>
    <xf numFmtId="3" fontId="23" fillId="3" borderId="53" xfId="0" applyNumberFormat="1" applyFont="1" applyFill="1" applyBorder="1" applyAlignment="1">
      <alignment vertical="center"/>
    </xf>
    <xf numFmtId="3" fontId="31" fillId="3" borderId="90" xfId="0" applyNumberFormat="1" applyFont="1" applyFill="1" applyBorder="1" applyAlignment="1">
      <alignment vertical="center"/>
    </xf>
    <xf numFmtId="0" fontId="9" fillId="3" borderId="74" xfId="0" applyFont="1" applyFill="1" applyBorder="1" applyAlignment="1">
      <alignment horizontal="center" vertical="center" wrapText="1"/>
    </xf>
    <xf numFmtId="0" fontId="6" fillId="3" borderId="77" xfId="0" applyFont="1" applyFill="1" applyBorder="1"/>
    <xf numFmtId="0" fontId="16" fillId="3" borderId="8" xfId="0" applyFont="1" applyFill="1" applyBorder="1" applyAlignment="1">
      <alignment horizontal="center" vertical="top" wrapText="1"/>
    </xf>
    <xf numFmtId="0" fontId="16" fillId="3" borderId="8" xfId="0" applyFont="1" applyFill="1" applyBorder="1" applyAlignment="1">
      <alignment horizontal="center" wrapText="1"/>
    </xf>
    <xf numFmtId="0" fontId="9" fillId="3" borderId="70" xfId="0" applyFont="1" applyFill="1" applyBorder="1" applyAlignment="1">
      <alignment horizontal="center" vertical="center" wrapText="1"/>
    </xf>
    <xf numFmtId="0" fontId="6" fillId="3" borderId="68" xfId="0" applyFont="1" applyFill="1" applyBorder="1"/>
    <xf numFmtId="0" fontId="16" fillId="3" borderId="74" xfId="0" applyFont="1" applyFill="1" applyBorder="1" applyAlignment="1">
      <alignment horizontal="center" vertical="center" wrapText="1"/>
    </xf>
    <xf numFmtId="0" fontId="17" fillId="3" borderId="67" xfId="0" applyFont="1" applyFill="1" applyBorder="1" applyAlignment="1">
      <alignment horizontal="center" vertical="center" wrapText="1"/>
    </xf>
    <xf numFmtId="0" fontId="117" fillId="3" borderId="79" xfId="0" applyFont="1" applyFill="1" applyBorder="1" applyAlignment="1">
      <alignment horizontal="center" vertical="center" wrapText="1"/>
    </xf>
    <xf numFmtId="0" fontId="16" fillId="3" borderId="67" xfId="0" applyFont="1" applyFill="1" applyBorder="1" applyAlignment="1">
      <alignment horizontal="center" vertical="center" wrapText="1"/>
    </xf>
    <xf numFmtId="0" fontId="16" fillId="3" borderId="75" xfId="0" applyFont="1" applyFill="1" applyBorder="1" applyAlignment="1">
      <alignment horizontal="center" vertical="center" wrapText="1"/>
    </xf>
    <xf numFmtId="183" fontId="23" fillId="3" borderId="3" xfId="0" applyNumberFormat="1" applyFont="1" applyFill="1" applyBorder="1" applyAlignment="1">
      <alignment vertical="center"/>
    </xf>
    <xf numFmtId="0" fontId="30" fillId="3" borderId="0" xfId="0" applyFont="1" applyFill="1"/>
    <xf numFmtId="0" fontId="30" fillId="2" borderId="0" xfId="0" applyFont="1" applyFill="1"/>
    <xf numFmtId="183" fontId="12" fillId="0" borderId="0" xfId="0" applyNumberFormat="1" applyFont="1"/>
    <xf numFmtId="0" fontId="83" fillId="3" borderId="6" xfId="0" applyFont="1" applyFill="1" applyBorder="1"/>
    <xf numFmtId="0" fontId="83" fillId="3" borderId="0" xfId="0" applyFont="1" applyFill="1"/>
    <xf numFmtId="0" fontId="83" fillId="3" borderId="0" xfId="0" applyFont="1" applyFill="1" applyAlignment="1">
      <alignment horizontal="center" vertical="center" wrapText="1"/>
    </xf>
    <xf numFmtId="176" fontId="120" fillId="3" borderId="0" xfId="0" applyNumberFormat="1" applyFont="1" applyFill="1"/>
    <xf numFmtId="0" fontId="16" fillId="3" borderId="6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6" fillId="0" borderId="21" xfId="0" applyFont="1" applyBorder="1" applyAlignment="1">
      <alignment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84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9" fillId="0" borderId="80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vertical="center" wrapText="1"/>
    </xf>
    <xf numFmtId="0" fontId="21" fillId="0" borderId="8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46" fillId="0" borderId="0" xfId="0" applyFont="1" applyAlignment="1">
      <alignment vertical="top"/>
    </xf>
    <xf numFmtId="168" fontId="46" fillId="0" borderId="0" xfId="0" applyNumberFormat="1" applyFont="1" applyAlignment="1">
      <alignment vertical="top"/>
    </xf>
    <xf numFmtId="176" fontId="22" fillId="0" borderId="0" xfId="0" applyNumberFormat="1" applyFont="1"/>
    <xf numFmtId="3" fontId="22" fillId="0" borderId="0" xfId="0" applyNumberFormat="1" applyFont="1"/>
    <xf numFmtId="182" fontId="22" fillId="0" borderId="0" xfId="0" applyNumberFormat="1" applyFont="1"/>
    <xf numFmtId="0" fontId="22" fillId="0" borderId="0" xfId="0" applyFont="1" applyAlignment="1">
      <alignment vertical="top"/>
    </xf>
    <xf numFmtId="0" fontId="78" fillId="0" borderId="0" xfId="0" applyFont="1" applyAlignment="1">
      <alignment vertical="top"/>
    </xf>
    <xf numFmtId="181" fontId="22" fillId="0" borderId="0" xfId="0" applyNumberFormat="1" applyFont="1" applyAlignment="1">
      <alignment vertical="top"/>
    </xf>
    <xf numFmtId="0" fontId="47" fillId="0" borderId="0" xfId="0" applyFont="1" applyAlignment="1">
      <alignment vertical="top"/>
    </xf>
    <xf numFmtId="164" fontId="56" fillId="0" borderId="0" xfId="0" applyNumberFormat="1" applyFont="1"/>
    <xf numFmtId="168" fontId="9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174" fontId="57" fillId="0" borderId="0" xfId="0" applyNumberFormat="1" applyFont="1" applyAlignment="1">
      <alignment vertical="center"/>
    </xf>
    <xf numFmtId="174" fontId="9" fillId="0" borderId="0" xfId="0" applyNumberFormat="1" applyFont="1" applyAlignment="1">
      <alignment vertical="center"/>
    </xf>
    <xf numFmtId="174" fontId="9" fillId="0" borderId="0" xfId="0" applyNumberFormat="1" applyFont="1" applyAlignment="1">
      <alignment horizontal="center" vertical="center"/>
    </xf>
    <xf numFmtId="0" fontId="83" fillId="0" borderId="0" xfId="0" applyFont="1"/>
    <xf numFmtId="0" fontId="41" fillId="0" borderId="0" xfId="0" applyFont="1" applyAlignment="1">
      <alignment vertical="top" wrapText="1"/>
    </xf>
    <xf numFmtId="176" fontId="16" fillId="0" borderId="0" xfId="0" applyNumberFormat="1" applyFont="1" applyAlignment="1">
      <alignment horizontal="center" vertical="center" wrapText="1"/>
    </xf>
    <xf numFmtId="0" fontId="121" fillId="3" borderId="0" xfId="0" applyFont="1" applyFill="1"/>
    <xf numFmtId="0" fontId="122" fillId="3" borderId="0" xfId="0" applyFont="1" applyFill="1"/>
    <xf numFmtId="0" fontId="6" fillId="4" borderId="0" xfId="0" applyFont="1" applyFill="1"/>
    <xf numFmtId="0" fontId="6" fillId="4" borderId="0" xfId="0" applyFont="1" applyFill="1" applyAlignment="1">
      <alignment horizontal="center" vertical="center" wrapText="1"/>
    </xf>
    <xf numFmtId="3" fontId="62" fillId="3" borderId="0" xfId="0" applyNumberFormat="1" applyFont="1" applyFill="1" applyAlignment="1">
      <alignment vertical="top"/>
    </xf>
    <xf numFmtId="3" fontId="34" fillId="3" borderId="0" xfId="0" applyNumberFormat="1" applyFont="1" applyFill="1"/>
    <xf numFmtId="178" fontId="32" fillId="0" borderId="0" xfId="0" applyNumberFormat="1" applyFont="1"/>
    <xf numFmtId="0" fontId="124" fillId="0" borderId="0" xfId="0" applyFont="1"/>
    <xf numFmtId="3" fontId="124" fillId="0" borderId="0" xfId="0" applyNumberFormat="1" applyFont="1"/>
    <xf numFmtId="183" fontId="124" fillId="0" borderId="0" xfId="0" applyNumberFormat="1" applyFont="1"/>
    <xf numFmtId="0" fontId="125" fillId="3" borderId="82" xfId="0" applyFont="1" applyFill="1" applyBorder="1" applyAlignment="1">
      <alignment horizontal="left" vertical="center" wrapText="1"/>
    </xf>
    <xf numFmtId="0" fontId="126" fillId="3" borderId="67" xfId="0" applyFont="1" applyFill="1" applyBorder="1"/>
    <xf numFmtId="0" fontId="6" fillId="5" borderId="0" xfId="0" applyFont="1" applyFill="1"/>
    <xf numFmtId="0" fontId="83" fillId="3" borderId="80" xfId="0" applyFont="1" applyFill="1" applyBorder="1" applyAlignment="1">
      <alignment vertical="center"/>
    </xf>
    <xf numFmtId="0" fontId="30" fillId="3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129" fillId="3" borderId="0" xfId="0" applyFont="1" applyFill="1"/>
    <xf numFmtId="0" fontId="129" fillId="3" borderId="0" xfId="0" applyFont="1" applyFill="1" applyAlignment="1">
      <alignment horizontal="center" vertical="center" wrapText="1"/>
    </xf>
    <xf numFmtId="0" fontId="123" fillId="3" borderId="0" xfId="0" applyFont="1" applyFill="1" applyAlignment="1">
      <alignment horizontal="center"/>
    </xf>
    <xf numFmtId="0" fontId="47" fillId="3" borderId="0" xfId="0" applyFont="1" applyFill="1" applyAlignment="1">
      <alignment horizontal="center" vertical="top"/>
    </xf>
    <xf numFmtId="0" fontId="48" fillId="3" borderId="0" xfId="0" applyFont="1" applyFill="1" applyAlignment="1">
      <alignment horizontal="center" vertical="center"/>
    </xf>
    <xf numFmtId="168" fontId="131" fillId="3" borderId="0" xfId="0" applyNumberFormat="1" applyFont="1" applyFill="1"/>
    <xf numFmtId="166" fontId="6" fillId="3" borderId="71" xfId="0" applyNumberFormat="1" applyFont="1" applyFill="1" applyBorder="1"/>
    <xf numFmtId="181" fontId="6" fillId="3" borderId="0" xfId="0" applyNumberFormat="1" applyFont="1" applyFill="1"/>
    <xf numFmtId="181" fontId="6" fillId="2" borderId="0" xfId="0" applyNumberFormat="1" applyFont="1" applyFill="1"/>
    <xf numFmtId="166" fontId="6" fillId="2" borderId="0" xfId="0" applyNumberFormat="1" applyFont="1" applyFill="1"/>
    <xf numFmtId="0" fontId="6" fillId="3" borderId="22" xfId="0" applyFont="1" applyFill="1" applyBorder="1" applyAlignment="1">
      <alignment horizontal="right" vertical="center" wrapText="1"/>
    </xf>
    <xf numFmtId="0" fontId="83" fillId="3" borderId="6" xfId="0" applyFont="1" applyFill="1" applyBorder="1" applyAlignment="1">
      <alignment horizontal="righ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132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180" fontId="6" fillId="3" borderId="6" xfId="0" applyNumberFormat="1" applyFont="1" applyFill="1" applyBorder="1"/>
    <xf numFmtId="43" fontId="9" fillId="3" borderId="6" xfId="0" applyNumberFormat="1" applyFont="1" applyFill="1" applyBorder="1" applyAlignment="1">
      <alignment horizontal="center" vertical="center" wrapText="1"/>
    </xf>
    <xf numFmtId="168" fontId="6" fillId="3" borderId="6" xfId="1" applyNumberFormat="1" applyFont="1" applyFill="1" applyBorder="1" applyAlignment="1">
      <alignment horizontal="right" vertical="center"/>
    </xf>
    <xf numFmtId="176" fontId="6" fillId="3" borderId="6" xfId="1" applyNumberFormat="1" applyFont="1" applyFill="1" applyBorder="1" applyAlignment="1">
      <alignment horizontal="right" vertical="center"/>
    </xf>
    <xf numFmtId="168" fontId="6" fillId="3" borderId="23" xfId="1" applyNumberFormat="1" applyFont="1" applyFill="1" applyBorder="1" applyAlignment="1">
      <alignment horizontal="right" vertical="center"/>
    </xf>
    <xf numFmtId="174" fontId="6" fillId="3" borderId="23" xfId="1" applyNumberFormat="1" applyFont="1" applyFill="1" applyBorder="1" applyAlignment="1">
      <alignment vertical="center"/>
    </xf>
    <xf numFmtId="168" fontId="12" fillId="3" borderId="6" xfId="0" applyNumberFormat="1" applyFont="1" applyFill="1" applyBorder="1" applyAlignment="1">
      <alignment vertical="center"/>
    </xf>
    <xf numFmtId="168" fontId="6" fillId="3" borderId="6" xfId="0" applyNumberFormat="1" applyFont="1" applyFill="1" applyBorder="1" applyAlignment="1">
      <alignment vertical="center"/>
    </xf>
    <xf numFmtId="178" fontId="9" fillId="3" borderId="6" xfId="0" applyNumberFormat="1" applyFont="1" applyFill="1" applyBorder="1" applyAlignment="1">
      <alignment horizontal="right" vertical="center" wrapText="1"/>
    </xf>
    <xf numFmtId="168" fontId="14" fillId="3" borderId="6" xfId="0" applyNumberFormat="1" applyFont="1" applyFill="1" applyBorder="1" applyAlignment="1">
      <alignment horizontal="right"/>
    </xf>
    <xf numFmtId="165" fontId="6" fillId="3" borderId="6" xfId="0" applyNumberFormat="1" applyFont="1" applyFill="1" applyBorder="1" applyAlignment="1">
      <alignment horizontal="right" vertical="center" wrapText="1"/>
    </xf>
    <xf numFmtId="168" fontId="6" fillId="3" borderId="6" xfId="1" applyNumberFormat="1" applyFont="1" applyFill="1" applyBorder="1" applyAlignment="1">
      <alignment horizontal="center" vertical="center" wrapText="1"/>
    </xf>
    <xf numFmtId="168" fontId="9" fillId="3" borderId="6" xfId="0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169" fontId="7" fillId="3" borderId="0" xfId="0" applyNumberFormat="1" applyFont="1" applyFill="1" applyAlignment="1">
      <alignment horizontal="center" vertical="center" wrapText="1"/>
    </xf>
    <xf numFmtId="184" fontId="7" fillId="3" borderId="0" xfId="0" applyNumberFormat="1" applyFont="1" applyFill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185" fontId="57" fillId="3" borderId="6" xfId="0" applyNumberFormat="1" applyFont="1" applyFill="1" applyBorder="1" applyAlignment="1">
      <alignment vertical="center" wrapText="1"/>
    </xf>
    <xf numFmtId="176" fontId="6" fillId="3" borderId="8" xfId="1" applyNumberFormat="1" applyFont="1" applyFill="1" applyBorder="1" applyAlignment="1">
      <alignment horizontal="right" vertical="center"/>
    </xf>
    <xf numFmtId="168" fontId="6" fillId="3" borderId="8" xfId="1" applyNumberFormat="1" applyFont="1" applyFill="1" applyBorder="1" applyAlignment="1">
      <alignment horizontal="right" vertical="center"/>
    </xf>
    <xf numFmtId="168" fontId="12" fillId="3" borderId="8" xfId="0" applyNumberFormat="1" applyFont="1" applyFill="1" applyBorder="1" applyAlignment="1">
      <alignment vertical="center"/>
    </xf>
    <xf numFmtId="168" fontId="6" fillId="3" borderId="8" xfId="0" applyNumberFormat="1" applyFont="1" applyFill="1" applyBorder="1" applyAlignment="1">
      <alignment vertical="center"/>
    </xf>
    <xf numFmtId="174" fontId="6" fillId="3" borderId="6" xfId="1" applyNumberFormat="1" applyFont="1" applyFill="1" applyBorder="1" applyAlignment="1">
      <alignment vertical="center"/>
    </xf>
    <xf numFmtId="168" fontId="6" fillId="3" borderId="6" xfId="0" applyNumberFormat="1" applyFont="1" applyFill="1" applyBorder="1" applyAlignment="1">
      <alignment vertical="center" wrapText="1"/>
    </xf>
    <xf numFmtId="174" fontId="6" fillId="3" borderId="8" xfId="1" applyNumberFormat="1" applyFont="1" applyFill="1" applyBorder="1" applyAlignment="1">
      <alignment vertical="center"/>
    </xf>
    <xf numFmtId="0" fontId="126" fillId="3" borderId="6" xfId="0" applyFont="1" applyFill="1" applyBorder="1"/>
    <xf numFmtId="43" fontId="9" fillId="3" borderId="8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right" vertical="center" wrapText="1"/>
    </xf>
    <xf numFmtId="0" fontId="6" fillId="3" borderId="84" xfId="0" applyFont="1" applyFill="1" applyBorder="1" applyAlignment="1">
      <alignment horizontal="right" vertical="center" wrapText="1"/>
    </xf>
    <xf numFmtId="0" fontId="9" fillId="3" borderId="29" xfId="0" applyFont="1" applyFill="1" applyBorder="1" applyAlignment="1">
      <alignment vertical="center"/>
    </xf>
    <xf numFmtId="176" fontId="16" fillId="3" borderId="29" xfId="0" applyNumberFormat="1" applyFont="1" applyFill="1" applyBorder="1" applyAlignment="1">
      <alignment horizontal="center" vertical="center" wrapText="1"/>
    </xf>
    <xf numFmtId="169" fontId="16" fillId="3" borderId="29" xfId="0" applyNumberFormat="1" applyFont="1" applyFill="1" applyBorder="1" applyAlignment="1">
      <alignment horizontal="center" vertical="center" wrapText="1"/>
    </xf>
    <xf numFmtId="168" fontId="16" fillId="3" borderId="29" xfId="0" applyNumberFormat="1" applyFont="1" applyFill="1" applyBorder="1" applyAlignment="1">
      <alignment horizontal="center" vertical="center" wrapText="1"/>
    </xf>
    <xf numFmtId="176" fontId="16" fillId="3" borderId="37" xfId="0" applyNumberFormat="1" applyFont="1" applyFill="1" applyBorder="1" applyAlignment="1">
      <alignment horizontal="center" vertical="center" wrapText="1"/>
    </xf>
    <xf numFmtId="166" fontId="30" fillId="3" borderId="71" xfId="0" applyNumberFormat="1" applyFont="1" applyFill="1" applyBorder="1"/>
    <xf numFmtId="181" fontId="30" fillId="3" borderId="0" xfId="0" applyNumberFormat="1" applyFont="1" applyFill="1"/>
    <xf numFmtId="181" fontId="30" fillId="2" borderId="0" xfId="0" applyNumberFormat="1" applyFont="1" applyFill="1"/>
    <xf numFmtId="166" fontId="30" fillId="2" borderId="0" xfId="0" applyNumberFormat="1" applyFont="1" applyFill="1"/>
    <xf numFmtId="166" fontId="129" fillId="3" borderId="71" xfId="0" applyNumberFormat="1" applyFont="1" applyFill="1" applyBorder="1"/>
    <xf numFmtId="181" fontId="129" fillId="3" borderId="0" xfId="0" applyNumberFormat="1" applyFont="1" applyFill="1"/>
    <xf numFmtId="181" fontId="129" fillId="2" borderId="0" xfId="0" applyNumberFormat="1" applyFont="1" applyFill="1"/>
    <xf numFmtId="166" fontId="129" fillId="2" borderId="0" xfId="0" applyNumberFormat="1" applyFont="1" applyFill="1"/>
    <xf numFmtId="168" fontId="30" fillId="3" borderId="6" xfId="1" applyNumberFormat="1" applyFont="1" applyFill="1" applyBorder="1" applyAlignment="1">
      <alignment horizontal="center" vertical="center" wrapText="1"/>
    </xf>
    <xf numFmtId="0" fontId="127" fillId="3" borderId="10" xfId="0" applyFont="1" applyFill="1" applyBorder="1" applyAlignment="1">
      <alignment horizontal="left" vertical="center" wrapText="1"/>
    </xf>
    <xf numFmtId="0" fontId="130" fillId="3" borderId="10" xfId="4" applyFont="1" applyFill="1" applyBorder="1" applyAlignment="1">
      <alignment vertical="center"/>
    </xf>
    <xf numFmtId="168" fontId="15" fillId="3" borderId="70" xfId="1" applyNumberFormat="1" applyFont="1" applyFill="1" applyBorder="1" applyAlignment="1">
      <alignment horizontal="right" vertical="center"/>
    </xf>
    <xf numFmtId="168" fontId="118" fillId="3" borderId="70" xfId="1" applyNumberFormat="1" applyFont="1" applyFill="1" applyBorder="1" applyAlignment="1">
      <alignment horizontal="right" vertical="center"/>
    </xf>
    <xf numFmtId="168" fontId="128" fillId="3" borderId="70" xfId="1" applyNumberFormat="1" applyFont="1" applyFill="1" applyBorder="1" applyAlignment="1">
      <alignment horizontal="right" vertical="center"/>
    </xf>
    <xf numFmtId="0" fontId="14" fillId="3" borderId="97" xfId="0" applyFont="1" applyFill="1" applyBorder="1" applyAlignment="1">
      <alignment horizontal="center" vertical="center" wrapText="1"/>
    </xf>
    <xf numFmtId="168" fontId="15" fillId="3" borderId="97" xfId="1" applyNumberFormat="1" applyFont="1" applyFill="1" applyBorder="1" applyAlignment="1">
      <alignment horizontal="right" vertical="center"/>
    </xf>
    <xf numFmtId="181" fontId="30" fillId="3" borderId="97" xfId="0" applyNumberFormat="1" applyFont="1" applyFill="1" applyBorder="1" applyAlignment="1">
      <alignment vertical="center"/>
    </xf>
    <xf numFmtId="181" fontId="6" fillId="3" borderId="97" xfId="0" applyNumberFormat="1" applyFont="1" applyFill="1" applyBorder="1" applyAlignment="1">
      <alignment vertical="center"/>
    </xf>
    <xf numFmtId="181" fontId="129" fillId="3" borderId="97" xfId="0" applyNumberFormat="1" applyFont="1" applyFill="1" applyBorder="1" applyAlignment="1">
      <alignment vertical="center"/>
    </xf>
    <xf numFmtId="0" fontId="6" fillId="3" borderId="97" xfId="0" applyFont="1" applyFill="1" applyBorder="1" applyAlignment="1">
      <alignment vertical="center"/>
    </xf>
    <xf numFmtId="0" fontId="129" fillId="3" borderId="97" xfId="0" applyFont="1" applyFill="1" applyBorder="1" applyAlignment="1">
      <alignment vertical="center"/>
    </xf>
    <xf numFmtId="181" fontId="6" fillId="3" borderId="98" xfId="0" applyNumberFormat="1" applyFont="1" applyFill="1" applyBorder="1" applyAlignment="1">
      <alignment vertical="center"/>
    </xf>
    <xf numFmtId="169" fontId="119" fillId="3" borderId="99" xfId="1" applyNumberFormat="1" applyFont="1" applyFill="1" applyBorder="1" applyAlignment="1">
      <alignment horizontal="right" vertical="center"/>
    </xf>
    <xf numFmtId="4" fontId="31" fillId="3" borderId="83" xfId="0" applyNumberFormat="1" applyFont="1" applyFill="1" applyBorder="1" applyAlignment="1">
      <alignment vertical="center"/>
    </xf>
    <xf numFmtId="0" fontId="6" fillId="3" borderId="69" xfId="0" applyFont="1" applyFill="1" applyBorder="1" applyAlignment="1">
      <alignment horizontal="right" vertical="center" wrapText="1"/>
    </xf>
    <xf numFmtId="0" fontId="83" fillId="3" borderId="70" xfId="0" applyFont="1" applyFill="1" applyBorder="1" applyAlignment="1">
      <alignment horizontal="right" vertical="center" wrapText="1"/>
    </xf>
    <xf numFmtId="14" fontId="15" fillId="3" borderId="67" xfId="0" applyNumberFormat="1" applyFont="1" applyFill="1" applyBorder="1" applyAlignment="1">
      <alignment horizontal="right" vertical="center" wrapText="1"/>
    </xf>
    <xf numFmtId="0" fontId="15" fillId="3" borderId="70" xfId="0" applyFont="1" applyFill="1" applyBorder="1" applyAlignment="1">
      <alignment horizontal="right" vertical="center" wrapText="1"/>
    </xf>
    <xf numFmtId="0" fontId="126" fillId="3" borderId="67" xfId="0" applyFont="1" applyFill="1" applyBorder="1" applyAlignment="1">
      <alignment vertical="center"/>
    </xf>
    <xf numFmtId="176" fontId="133" fillId="3" borderId="67" xfId="1" applyNumberFormat="1" applyFont="1" applyFill="1" applyBorder="1" applyAlignment="1">
      <alignment vertical="center"/>
    </xf>
    <xf numFmtId="43" fontId="15" fillId="3" borderId="67" xfId="1" applyNumberFormat="1" applyFont="1" applyFill="1" applyBorder="1" applyAlignment="1">
      <alignment horizontal="right" vertical="center"/>
    </xf>
    <xf numFmtId="176" fontId="15" fillId="3" borderId="67" xfId="1" applyNumberFormat="1" applyFont="1" applyFill="1" applyBorder="1" applyAlignment="1">
      <alignment horizontal="right" vertical="center"/>
    </xf>
    <xf numFmtId="176" fontId="133" fillId="3" borderId="67" xfId="1" applyNumberFormat="1" applyFont="1" applyFill="1" applyBorder="1" applyAlignment="1">
      <alignment horizontal="right" vertical="center"/>
    </xf>
    <xf numFmtId="169" fontId="9" fillId="3" borderId="67" xfId="1" applyNumberFormat="1" applyFont="1" applyFill="1" applyBorder="1" applyAlignment="1">
      <alignment horizontal="right" vertical="center"/>
    </xf>
    <xf numFmtId="0" fontId="126" fillId="3" borderId="65" xfId="0" applyFont="1" applyFill="1" applyBorder="1" applyAlignment="1">
      <alignment vertical="center"/>
    </xf>
    <xf numFmtId="0" fontId="15" fillId="3" borderId="82" xfId="0" applyFont="1" applyFill="1" applyBorder="1" applyAlignment="1">
      <alignment horizontal="right" vertical="center" wrapText="1"/>
    </xf>
    <xf numFmtId="0" fontId="126" fillId="3" borderId="75" xfId="0" applyFont="1" applyFill="1" applyBorder="1" applyAlignment="1">
      <alignment vertical="center"/>
    </xf>
    <xf numFmtId="0" fontId="117" fillId="3" borderId="67" xfId="0" applyFont="1" applyFill="1" applyBorder="1" applyAlignment="1">
      <alignment horizontal="left" vertical="center" wrapText="1"/>
    </xf>
    <xf numFmtId="0" fontId="134" fillId="3" borderId="69" xfId="0" applyFont="1" applyFill="1" applyBorder="1" applyAlignment="1">
      <alignment horizontal="right" vertical="center" wrapText="1"/>
    </xf>
    <xf numFmtId="14" fontId="133" fillId="3" borderId="67" xfId="0" applyNumberFormat="1" applyFont="1" applyFill="1" applyBorder="1" applyAlignment="1">
      <alignment horizontal="right" vertical="center" wrapText="1"/>
    </xf>
    <xf numFmtId="0" fontId="133" fillId="3" borderId="70" xfId="0" applyFont="1" applyFill="1" applyBorder="1" applyAlignment="1">
      <alignment horizontal="right" vertical="center" wrapText="1"/>
    </xf>
    <xf numFmtId="0" fontId="117" fillId="3" borderId="67" xfId="4" applyFont="1" applyFill="1" applyBorder="1" applyAlignment="1">
      <alignment vertical="center"/>
    </xf>
    <xf numFmtId="43" fontId="133" fillId="3" borderId="67" xfId="1" applyNumberFormat="1" applyFont="1" applyFill="1" applyBorder="1" applyAlignment="1">
      <alignment horizontal="right" vertical="center"/>
    </xf>
    <xf numFmtId="169" fontId="83" fillId="3" borderId="67" xfId="1" applyNumberFormat="1" applyFont="1" applyFill="1" applyBorder="1" applyAlignment="1">
      <alignment horizontal="right" vertical="center"/>
    </xf>
    <xf numFmtId="176" fontId="17" fillId="3" borderId="67" xfId="1" applyNumberFormat="1" applyFont="1" applyFill="1" applyBorder="1" applyAlignment="1">
      <alignment horizontal="right" vertical="center"/>
    </xf>
    <xf numFmtId="14" fontId="14" fillId="3" borderId="67" xfId="0" applyNumberFormat="1" applyFont="1" applyFill="1" applyBorder="1" applyAlignment="1">
      <alignment horizontal="right" vertical="center"/>
    </xf>
    <xf numFmtId="0" fontId="14" fillId="3" borderId="67" xfId="0" applyFont="1" applyFill="1" applyBorder="1" applyAlignment="1">
      <alignment horizontal="right" vertical="center"/>
    </xf>
    <xf numFmtId="0" fontId="135" fillId="3" borderId="62" xfId="0" applyFont="1" applyFill="1" applyBorder="1" applyAlignment="1">
      <alignment horizontal="left" vertical="center" wrapText="1"/>
    </xf>
    <xf numFmtId="0" fontId="135" fillId="3" borderId="62" xfId="0" applyFont="1" applyFill="1" applyBorder="1"/>
    <xf numFmtId="0" fontId="117" fillId="3" borderId="67" xfId="0" applyFont="1" applyFill="1" applyBorder="1"/>
    <xf numFmtId="14" fontId="14" fillId="3" borderId="67" xfId="0" applyNumberFormat="1" applyFont="1" applyFill="1" applyBorder="1"/>
    <xf numFmtId="0" fontId="14" fillId="3" borderId="67" xfId="0" applyFont="1" applyFill="1" applyBorder="1"/>
    <xf numFmtId="0" fontId="125" fillId="3" borderId="62" xfId="0" applyFont="1" applyFill="1" applyBorder="1" applyAlignment="1">
      <alignment horizontal="left" vertical="center"/>
    </xf>
    <xf numFmtId="0" fontId="125" fillId="3" borderId="62" xfId="0" applyFont="1" applyFill="1" applyBorder="1" applyAlignment="1">
      <alignment horizontal="left" vertical="center" wrapText="1"/>
    </xf>
    <xf numFmtId="171" fontId="133" fillId="3" borderId="67" xfId="0" applyNumberFormat="1" applyFont="1" applyFill="1" applyBorder="1" applyAlignment="1">
      <alignment vertical="center" wrapText="1"/>
    </xf>
    <xf numFmtId="176" fontId="119" fillId="3" borderId="67" xfId="1" applyNumberFormat="1" applyFont="1" applyFill="1" applyBorder="1" applyAlignment="1">
      <alignment horizontal="right" vertical="center"/>
    </xf>
    <xf numFmtId="0" fontId="133" fillId="3" borderId="67" xfId="0" applyFont="1" applyFill="1" applyBorder="1" applyAlignment="1">
      <alignment vertical="center" wrapText="1"/>
    </xf>
    <xf numFmtId="14" fontId="117" fillId="3" borderId="67" xfId="0" applyNumberFormat="1" applyFont="1" applyFill="1" applyBorder="1"/>
    <xf numFmtId="14" fontId="117" fillId="3" borderId="67" xfId="0" applyNumberFormat="1" applyFont="1" applyFill="1" applyBorder="1" applyAlignment="1">
      <alignment horizontal="right" vertical="center"/>
    </xf>
    <xf numFmtId="0" fontId="117" fillId="3" borderId="67" xfId="0" applyFont="1" applyFill="1" applyBorder="1" applyAlignment="1">
      <alignment horizontal="right" vertical="center"/>
    </xf>
    <xf numFmtId="0" fontId="125" fillId="3" borderId="91" xfId="0" applyFont="1" applyFill="1" applyBorder="1" applyAlignment="1">
      <alignment horizontal="left" vertical="center" wrapText="1"/>
    </xf>
    <xf numFmtId="0" fontId="117" fillId="3" borderId="65" xfId="4" applyFont="1" applyFill="1" applyBorder="1" applyAlignment="1">
      <alignment vertical="center"/>
    </xf>
    <xf numFmtId="0" fontId="125" fillId="3" borderId="67" xfId="0" applyFont="1" applyFill="1" applyBorder="1"/>
    <xf numFmtId="0" fontId="125" fillId="3" borderId="92" xfId="0" applyFont="1" applyFill="1" applyBorder="1" applyAlignment="1">
      <alignment horizontal="left" vertical="center" wrapText="1"/>
    </xf>
    <xf numFmtId="0" fontId="117" fillId="3" borderId="75" xfId="4" applyFont="1" applyFill="1" applyBorder="1" applyAlignment="1">
      <alignment vertical="center"/>
    </xf>
    <xf numFmtId="0" fontId="125" fillId="3" borderId="10" xfId="0" applyFont="1" applyFill="1" applyBorder="1" applyAlignment="1">
      <alignment horizontal="left" vertical="center" wrapText="1"/>
    </xf>
    <xf numFmtId="0" fontId="117" fillId="3" borderId="10" xfId="4" applyFont="1" applyFill="1" applyBorder="1" applyAlignment="1">
      <alignment vertical="center"/>
    </xf>
    <xf numFmtId="0" fontId="126" fillId="3" borderId="6" xfId="0" applyFont="1" applyFill="1" applyBorder="1" applyAlignment="1">
      <alignment vertical="center"/>
    </xf>
    <xf numFmtId="14" fontId="15" fillId="3" borderId="78" xfId="0" applyNumberFormat="1" applyFont="1" applyFill="1" applyBorder="1" applyAlignment="1">
      <alignment horizontal="right" vertical="center" wrapText="1"/>
    </xf>
    <xf numFmtId="0" fontId="15" fillId="3" borderId="78" xfId="0" applyFont="1" applyFill="1" applyBorder="1" applyAlignment="1">
      <alignment horizontal="right" vertical="center" wrapText="1"/>
    </xf>
    <xf numFmtId="0" fontId="125" fillId="3" borderId="78" xfId="0" applyFont="1" applyFill="1" applyBorder="1" applyAlignment="1">
      <alignment horizontal="left" vertical="center" wrapText="1"/>
    </xf>
    <xf numFmtId="0" fontId="117" fillId="3" borderId="78" xfId="4" applyFont="1" applyFill="1" applyBorder="1" applyAlignment="1">
      <alignment vertical="center"/>
    </xf>
    <xf numFmtId="14" fontId="133" fillId="3" borderId="10" xfId="0" applyNumberFormat="1" applyFont="1" applyFill="1" applyBorder="1" applyAlignment="1">
      <alignment horizontal="right" vertical="center" wrapText="1"/>
    </xf>
    <xf numFmtId="0" fontId="133" fillId="3" borderId="10" xfId="0" applyFont="1" applyFill="1" applyBorder="1" applyAlignment="1">
      <alignment horizontal="right" vertical="center" wrapText="1"/>
    </xf>
    <xf numFmtId="14" fontId="15" fillId="3" borderId="10" xfId="0" applyNumberFormat="1" applyFont="1" applyFill="1" applyBorder="1" applyAlignment="1">
      <alignment horizontal="right" vertical="center" wrapText="1"/>
    </xf>
    <xf numFmtId="0" fontId="15" fillId="3" borderId="10" xfId="0" applyFont="1" applyFill="1" applyBorder="1" applyAlignment="1">
      <alignment horizontal="right" vertical="center" wrapText="1"/>
    </xf>
    <xf numFmtId="176" fontId="133" fillId="3" borderId="78" xfId="1" applyNumberFormat="1" applyFont="1" applyFill="1" applyBorder="1" applyAlignment="1">
      <alignment vertical="center"/>
    </xf>
    <xf numFmtId="43" fontId="15" fillId="3" borderId="65" xfId="1" applyNumberFormat="1" applyFont="1" applyFill="1" applyBorder="1" applyAlignment="1">
      <alignment horizontal="right" vertical="center"/>
    </xf>
    <xf numFmtId="176" fontId="17" fillId="3" borderId="78" xfId="1" applyNumberFormat="1" applyFont="1" applyFill="1" applyBorder="1" applyAlignment="1">
      <alignment horizontal="right" vertical="center"/>
    </xf>
    <xf numFmtId="176" fontId="15" fillId="3" borderId="78" xfId="1" applyNumberFormat="1" applyFont="1" applyFill="1" applyBorder="1" applyAlignment="1">
      <alignment horizontal="right" vertical="center"/>
    </xf>
    <xf numFmtId="168" fontId="119" fillId="3" borderId="6" xfId="1" applyNumberFormat="1" applyFont="1" applyFill="1" applyBorder="1" applyAlignment="1">
      <alignment horizontal="right" vertical="center"/>
    </xf>
    <xf numFmtId="169" fontId="119" fillId="3" borderId="6" xfId="1" applyNumberFormat="1" applyFont="1" applyFill="1" applyBorder="1" applyAlignment="1">
      <alignment horizontal="right" vertical="center"/>
    </xf>
    <xf numFmtId="168" fontId="118" fillId="2" borderId="70" xfId="1" applyNumberFormat="1" applyFont="1" applyFill="1" applyBorder="1" applyAlignment="1">
      <alignment horizontal="right" vertical="center"/>
    </xf>
    <xf numFmtId="166" fontId="30" fillId="2" borderId="71" xfId="0" applyNumberFormat="1" applyFont="1" applyFill="1" applyBorder="1"/>
    <xf numFmtId="0" fontId="30" fillId="3" borderId="69" xfId="0" applyFont="1" applyFill="1" applyBorder="1" applyAlignment="1">
      <alignment horizontal="right" vertical="center" wrapText="1"/>
    </xf>
    <xf numFmtId="0" fontId="136" fillId="3" borderId="70" xfId="0" applyFont="1" applyFill="1" applyBorder="1" applyAlignment="1">
      <alignment horizontal="right" vertical="center" wrapText="1"/>
    </xf>
    <xf numFmtId="14" fontId="118" fillId="3" borderId="67" xfId="0" applyNumberFormat="1" applyFont="1" applyFill="1" applyBorder="1" applyAlignment="1">
      <alignment horizontal="right" vertical="center" wrapText="1"/>
    </xf>
    <xf numFmtId="0" fontId="118" fillId="3" borderId="70" xfId="0" applyFont="1" applyFill="1" applyBorder="1" applyAlignment="1">
      <alignment horizontal="right" vertical="center" wrapText="1"/>
    </xf>
    <xf numFmtId="0" fontId="127" fillId="3" borderId="82" xfId="0" applyFont="1" applyFill="1" applyBorder="1" applyAlignment="1">
      <alignment horizontal="left" vertical="center" wrapText="1"/>
    </xf>
    <xf numFmtId="0" fontId="137" fillId="3" borderId="67" xfId="0" applyFont="1" applyFill="1" applyBorder="1" applyAlignment="1">
      <alignment vertical="center"/>
    </xf>
    <xf numFmtId="176" fontId="128" fillId="3" borderId="67" xfId="1" applyNumberFormat="1" applyFont="1" applyFill="1" applyBorder="1" applyAlignment="1">
      <alignment vertical="center"/>
    </xf>
    <xf numFmtId="43" fontId="118" fillId="3" borderId="67" xfId="1" applyNumberFormat="1" applyFont="1" applyFill="1" applyBorder="1" applyAlignment="1">
      <alignment horizontal="right" vertical="center"/>
    </xf>
    <xf numFmtId="176" fontId="138" fillId="3" borderId="67" xfId="1" applyNumberFormat="1" applyFont="1" applyFill="1" applyBorder="1" applyAlignment="1">
      <alignment horizontal="right" vertical="center"/>
    </xf>
    <xf numFmtId="176" fontId="118" fillId="3" borderId="67" xfId="1" applyNumberFormat="1" applyFont="1" applyFill="1" applyBorder="1" applyAlignment="1">
      <alignment horizontal="right" vertical="center"/>
    </xf>
    <xf numFmtId="176" fontId="128" fillId="3" borderId="67" xfId="1" applyNumberFormat="1" applyFont="1" applyFill="1" applyBorder="1" applyAlignment="1">
      <alignment horizontal="right" vertical="center"/>
    </xf>
    <xf numFmtId="169" fontId="139" fillId="3" borderId="67" xfId="1" applyNumberFormat="1" applyFont="1" applyFill="1" applyBorder="1" applyAlignment="1">
      <alignment horizontal="right" vertical="center"/>
    </xf>
    <xf numFmtId="168" fontId="21" fillId="3" borderId="6" xfId="1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top"/>
    </xf>
    <xf numFmtId="3" fontId="31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80" fontId="31" fillId="0" borderId="0" xfId="0" applyNumberFormat="1" applyFont="1" applyAlignment="1">
      <alignment horizontal="center"/>
    </xf>
    <xf numFmtId="3" fontId="86" fillId="0" borderId="0" xfId="0" applyNumberFormat="1" applyFont="1" applyAlignment="1">
      <alignment horizontal="center" vertical="top"/>
    </xf>
    <xf numFmtId="0" fontId="78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39" fillId="0" borderId="0" xfId="0" applyFont="1" applyAlignment="1">
      <alignment horizontal="center" vertical="top"/>
    </xf>
    <xf numFmtId="0" fontId="39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44" fillId="0" borderId="0" xfId="0" applyFont="1" applyAlignment="1">
      <alignment horizontal="center" vertical="top" wrapText="1"/>
    </xf>
    <xf numFmtId="0" fontId="7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0" fillId="0" borderId="0" xfId="0" applyFont="1" applyAlignment="1">
      <alignment horizontal="center" vertical="top"/>
    </xf>
    <xf numFmtId="0" fontId="43" fillId="0" borderId="0" xfId="0" applyFont="1" applyAlignment="1">
      <alignment horizontal="center" vertical="top"/>
    </xf>
    <xf numFmtId="0" fontId="113" fillId="3" borderId="23" xfId="0" applyFont="1" applyFill="1" applyBorder="1" applyAlignment="1">
      <alignment horizontal="center" vertical="center" wrapText="1"/>
    </xf>
    <xf numFmtId="0" fontId="50" fillId="3" borderId="48" xfId="0" applyFont="1" applyFill="1" applyBorder="1" applyAlignment="1">
      <alignment horizontal="center" vertical="center" wrapText="1"/>
    </xf>
    <xf numFmtId="0" fontId="50" fillId="3" borderId="54" xfId="0" applyFont="1" applyFill="1" applyBorder="1" applyAlignment="1">
      <alignment horizontal="center" vertical="center" wrapText="1"/>
    </xf>
    <xf numFmtId="0" fontId="112" fillId="3" borderId="66" xfId="0" applyFont="1" applyFill="1" applyBorder="1" applyAlignment="1">
      <alignment horizontal="center" vertical="center" wrapText="1"/>
    </xf>
    <xf numFmtId="0" fontId="112" fillId="3" borderId="0" xfId="0" applyFont="1" applyFill="1" applyAlignment="1">
      <alignment horizontal="center" vertical="center" wrapText="1"/>
    </xf>
    <xf numFmtId="0" fontId="123" fillId="3" borderId="0" xfId="0" applyFont="1" applyFill="1" applyAlignment="1">
      <alignment horizontal="center"/>
    </xf>
    <xf numFmtId="0" fontId="83" fillId="3" borderId="6" xfId="0" applyFont="1" applyFill="1" applyBorder="1" applyAlignment="1">
      <alignment horizontal="center" vertical="center" wrapText="1"/>
    </xf>
    <xf numFmtId="0" fontId="47" fillId="3" borderId="0" xfId="0" applyFont="1" applyFill="1" applyAlignment="1">
      <alignment horizontal="center" vertical="top"/>
    </xf>
    <xf numFmtId="0" fontId="9" fillId="3" borderId="0" xfId="0" applyFont="1" applyFill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top" wrapText="1"/>
    </xf>
    <xf numFmtId="174" fontId="9" fillId="0" borderId="0" xfId="0" applyNumberFormat="1" applyFont="1" applyAlignment="1">
      <alignment horizontal="center" vertical="center"/>
    </xf>
    <xf numFmtId="0" fontId="16" fillId="3" borderId="93" xfId="0" applyFont="1" applyFill="1" applyBorder="1" applyAlignment="1">
      <alignment horizontal="center" vertical="center" wrapText="1"/>
    </xf>
    <xf numFmtId="0" fontId="16" fillId="3" borderId="82" xfId="0" applyFont="1" applyFill="1" applyBorder="1" applyAlignment="1">
      <alignment horizontal="center" vertical="center" wrapText="1"/>
    </xf>
    <xf numFmtId="0" fontId="16" fillId="3" borderId="70" xfId="0" applyFont="1" applyFill="1" applyBorder="1" applyAlignment="1">
      <alignment horizontal="center" vertical="center" wrapText="1"/>
    </xf>
    <xf numFmtId="0" fontId="52" fillId="3" borderId="0" xfId="0" applyFont="1" applyFill="1" applyAlignment="1">
      <alignment horizontal="center" vertical="top"/>
    </xf>
    <xf numFmtId="0" fontId="41" fillId="3" borderId="0" xfId="0" applyFont="1" applyFill="1" applyAlignment="1">
      <alignment horizontal="center" vertical="top"/>
    </xf>
    <xf numFmtId="0" fontId="17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top"/>
    </xf>
    <xf numFmtId="0" fontId="43" fillId="3" borderId="0" xfId="0" applyFont="1" applyFill="1" applyAlignment="1">
      <alignment horizontal="center" vertical="top"/>
    </xf>
    <xf numFmtId="0" fontId="85" fillId="3" borderId="54" xfId="3" applyFont="1" applyFill="1" applyBorder="1" applyAlignment="1">
      <alignment horizontal="center" vertical="center" wrapText="1"/>
    </xf>
    <xf numFmtId="0" fontId="85" fillId="3" borderId="49" xfId="3" applyFont="1" applyFill="1" applyBorder="1" applyAlignment="1">
      <alignment horizontal="center" vertical="center" wrapText="1"/>
    </xf>
    <xf numFmtId="0" fontId="85" fillId="3" borderId="0" xfId="3" applyFont="1" applyFill="1" applyAlignment="1">
      <alignment horizontal="center" vertical="center" wrapText="1"/>
    </xf>
    <xf numFmtId="0" fontId="85" fillId="3" borderId="76" xfId="3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44" fillId="3" borderId="0" xfId="0" applyFont="1" applyFill="1" applyAlignment="1">
      <alignment horizontal="center" vertical="top"/>
    </xf>
    <xf numFmtId="0" fontId="18" fillId="3" borderId="0" xfId="0" applyFont="1" applyFill="1" applyAlignment="1">
      <alignment horizontal="center" vertical="top"/>
    </xf>
    <xf numFmtId="0" fontId="77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111" fillId="3" borderId="3" xfId="0" applyFont="1" applyFill="1" applyBorder="1" applyAlignment="1">
      <alignment horizontal="center" vertical="center" wrapText="1"/>
    </xf>
    <xf numFmtId="0" fontId="111" fillId="3" borderId="41" xfId="0" applyFont="1" applyFill="1" applyBorder="1" applyAlignment="1">
      <alignment horizontal="center" vertical="center" wrapText="1"/>
    </xf>
    <xf numFmtId="0" fontId="111" fillId="3" borderId="75" xfId="0" applyFont="1" applyFill="1" applyBorder="1" applyAlignment="1">
      <alignment horizontal="center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73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66" xfId="0" applyFont="1" applyFill="1" applyBorder="1" applyAlignment="1">
      <alignment horizontal="center" vertical="center" wrapText="1"/>
    </xf>
    <xf numFmtId="0" fontId="14" fillId="3" borderId="63" xfId="0" applyFont="1" applyFill="1" applyBorder="1" applyAlignment="1">
      <alignment horizontal="center" vertical="center" wrapText="1"/>
    </xf>
    <xf numFmtId="0" fontId="14" fillId="3" borderId="94" xfId="0" applyFont="1" applyFill="1" applyBorder="1" applyAlignment="1">
      <alignment horizontal="center" vertical="center" wrapText="1"/>
    </xf>
    <xf numFmtId="0" fontId="14" fillId="3" borderId="95" xfId="0" applyFont="1" applyFill="1" applyBorder="1" applyAlignment="1">
      <alignment horizontal="center" vertical="center" wrapText="1"/>
    </xf>
    <xf numFmtId="0" fontId="14" fillId="3" borderId="96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41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49" fontId="109" fillId="3" borderId="3" xfId="0" applyNumberFormat="1" applyFont="1" applyFill="1" applyBorder="1" applyAlignment="1">
      <alignment horizontal="center" vertical="center" wrapText="1"/>
    </xf>
    <xf numFmtId="49" fontId="109" fillId="3" borderId="41" xfId="0" applyNumberFormat="1" applyFont="1" applyFill="1" applyBorder="1" applyAlignment="1">
      <alignment horizontal="center" vertical="center" wrapText="1"/>
    </xf>
    <xf numFmtId="0" fontId="114" fillId="3" borderId="23" xfId="0" applyFont="1" applyFill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/>
    </xf>
    <xf numFmtId="0" fontId="41" fillId="0" borderId="0" xfId="0" applyFont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42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top"/>
    </xf>
    <xf numFmtId="0" fontId="17" fillId="0" borderId="2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49" fontId="88" fillId="0" borderId="3" xfId="0" applyNumberFormat="1" applyFont="1" applyBorder="1" applyAlignment="1">
      <alignment horizontal="center" vertical="center" wrapText="1"/>
    </xf>
    <xf numFmtId="49" fontId="88" fillId="0" borderId="23" xfId="0" applyNumberFormat="1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81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wrapText="1"/>
    </xf>
    <xf numFmtId="0" fontId="16" fillId="0" borderId="4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47" fillId="0" borderId="0" xfId="0" applyFont="1" applyAlignment="1">
      <alignment horizontal="center" vertical="top"/>
    </xf>
    <xf numFmtId="0" fontId="119" fillId="0" borderId="0" xfId="0" applyFont="1" applyAlignment="1">
      <alignment horizontal="center" vertical="center"/>
    </xf>
    <xf numFmtId="3" fontId="34" fillId="3" borderId="0" xfId="0" applyNumberFormat="1" applyFont="1" applyFill="1" applyAlignment="1">
      <alignment horizontal="center"/>
    </xf>
    <xf numFmtId="3" fontId="18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62" fillId="3" borderId="0" xfId="0" applyNumberFormat="1" applyFont="1" applyFill="1" applyAlignment="1">
      <alignment horizontal="left" vertical="top"/>
    </xf>
    <xf numFmtId="0" fontId="6" fillId="0" borderId="0" xfId="0" applyFont="1" applyAlignment="1">
      <alignment horizontal="center" vertical="top"/>
    </xf>
    <xf numFmtId="0" fontId="12" fillId="0" borderId="0" xfId="0" applyFont="1" applyAlignment="1">
      <alignment horizontal="center"/>
    </xf>
    <xf numFmtId="3" fontId="61" fillId="0" borderId="0" xfId="0" applyNumberFormat="1" applyFont="1" applyAlignment="1">
      <alignment horizontal="center"/>
    </xf>
    <xf numFmtId="3" fontId="92" fillId="0" borderId="0" xfId="0" applyNumberFormat="1" applyFont="1" applyAlignment="1">
      <alignment horizontal="center" vertical="center"/>
    </xf>
    <xf numFmtId="3" fontId="91" fillId="0" borderId="0" xfId="0" applyNumberFormat="1" applyFont="1" applyAlignment="1">
      <alignment horizontal="center" vertical="top"/>
    </xf>
    <xf numFmtId="3" fontId="98" fillId="3" borderId="24" xfId="0" applyNumberFormat="1" applyFont="1" applyFill="1" applyBorder="1" applyAlignment="1">
      <alignment horizontal="center" vertical="center"/>
    </xf>
    <xf numFmtId="3" fontId="23" fillId="3" borderId="89" xfId="0" applyNumberFormat="1" applyFont="1" applyFill="1" applyBorder="1" applyAlignment="1">
      <alignment horizontal="center" vertical="center"/>
    </xf>
    <xf numFmtId="3" fontId="23" fillId="3" borderId="87" xfId="0" applyNumberFormat="1" applyFont="1" applyFill="1" applyBorder="1" applyAlignment="1">
      <alignment horizontal="center" vertical="center"/>
    </xf>
    <xf numFmtId="3" fontId="62" fillId="3" borderId="0" xfId="0" applyNumberFormat="1" applyFont="1" applyFill="1" applyAlignment="1">
      <alignment horizontal="center" vertical="top"/>
    </xf>
    <xf numFmtId="3" fontId="107" fillId="3" borderId="36" xfId="0" applyNumberFormat="1" applyFont="1" applyFill="1" applyBorder="1" applyAlignment="1">
      <alignment horizontal="center" vertical="top" wrapText="1"/>
    </xf>
    <xf numFmtId="3" fontId="107" fillId="3" borderId="37" xfId="0" applyNumberFormat="1" applyFont="1" applyFill="1" applyBorder="1" applyAlignment="1">
      <alignment horizontal="center" vertical="top" wrapText="1"/>
    </xf>
    <xf numFmtId="0" fontId="31" fillId="0" borderId="0" xfId="0" applyFont="1" applyAlignment="1">
      <alignment horizontal="center" vertical="center"/>
    </xf>
    <xf numFmtId="174" fontId="31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166" fontId="31" fillId="0" borderId="0" xfId="1" applyFont="1" applyAlignment="1">
      <alignment horizontal="center"/>
    </xf>
    <xf numFmtId="0" fontId="3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65" fillId="0" borderId="0" xfId="0" applyFont="1" applyAlignment="1">
      <alignment horizontal="center"/>
    </xf>
    <xf numFmtId="0" fontId="9" fillId="0" borderId="1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16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wrapText="1"/>
    </xf>
    <xf numFmtId="0" fontId="23" fillId="0" borderId="45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3" borderId="48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78" fontId="9" fillId="0" borderId="0" xfId="0" applyNumberFormat="1" applyFont="1" applyAlignment="1">
      <alignment horizontal="center"/>
    </xf>
    <xf numFmtId="0" fontId="16" fillId="0" borderId="21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49" fillId="0" borderId="45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3" borderId="5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 wrapText="1"/>
    </xf>
    <xf numFmtId="0" fontId="16" fillId="3" borderId="34" xfId="0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horizontal="center" vertical="center" wrapText="1"/>
    </xf>
    <xf numFmtId="165" fontId="16" fillId="0" borderId="36" xfId="0" applyNumberFormat="1" applyFont="1" applyBorder="1" applyAlignment="1">
      <alignment horizontal="center" vertical="center"/>
    </xf>
    <xf numFmtId="165" fontId="16" fillId="0" borderId="37" xfId="0" applyNumberFormat="1" applyFont="1" applyBorder="1" applyAlignment="1">
      <alignment horizontal="center" vertical="center"/>
    </xf>
    <xf numFmtId="43" fontId="9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3" fontId="9" fillId="0" borderId="28" xfId="0" applyNumberFormat="1" applyFont="1" applyBorder="1" applyAlignment="1">
      <alignment horizontal="center" vertical="center"/>
    </xf>
    <xf numFmtId="3" fontId="9" fillId="0" borderId="29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65" fontId="16" fillId="0" borderId="36" xfId="0" applyNumberFormat="1" applyFont="1" applyBorder="1" applyAlignment="1">
      <alignment horizontal="center"/>
    </xf>
    <xf numFmtId="165" fontId="16" fillId="0" borderId="37" xfId="0" applyNumberFormat="1" applyFont="1" applyBorder="1" applyAlignment="1">
      <alignment horizontal="center"/>
    </xf>
  </cellXfs>
  <cellStyles count="10">
    <cellStyle name="Comma" xfId="1" builtinId="3"/>
    <cellStyle name="Comma 2" xfId="5"/>
    <cellStyle name="Comma 3" xfId="6"/>
    <cellStyle name="Comma 4" xfId="8"/>
    <cellStyle name="Normal" xfId="0" builtinId="0"/>
    <cellStyle name="Normal 2" xfId="3"/>
    <cellStyle name="Normal 3" xfId="4"/>
    <cellStyle name="Normal 4" xfId="2"/>
    <cellStyle name="Normal 5" xfId="7"/>
    <cellStyle name="Normal 6" xfId="9"/>
  </cellStyles>
  <dxfs count="287"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281686</xdr:colOff>
      <xdr:row>3</xdr:row>
      <xdr:rowOff>201087</xdr:rowOff>
    </xdr:from>
    <xdr:to>
      <xdr:col>3</xdr:col>
      <xdr:colOff>162825</xdr:colOff>
      <xdr:row>3</xdr:row>
      <xdr:rowOff>201087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538480" y="1010285"/>
          <a:ext cx="139573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35901</xdr:colOff>
      <xdr:row>3</xdr:row>
      <xdr:rowOff>211673</xdr:rowOff>
    </xdr:from>
    <xdr:to>
      <xdr:col>7</xdr:col>
      <xdr:colOff>525014</xdr:colOff>
      <xdr:row>3</xdr:row>
      <xdr:rowOff>211673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CxnSpPr/>
      </xdr:nvCxnSpPr>
      <xdr:spPr>
        <a:xfrm>
          <a:off x="3378835" y="1021080"/>
          <a:ext cx="2241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131023</xdr:colOff>
      <xdr:row>4</xdr:row>
      <xdr:rowOff>28864</xdr:rowOff>
    </xdr:from>
    <xdr:to>
      <xdr:col>16</xdr:col>
      <xdr:colOff>0</xdr:colOff>
      <xdr:row>4</xdr:row>
      <xdr:rowOff>28865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CxnSpPr/>
      </xdr:nvCxnSpPr>
      <xdr:spPr>
        <a:xfrm flipV="1">
          <a:off x="1776250" y="1053523"/>
          <a:ext cx="858579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621327</xdr:colOff>
      <xdr:row>4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 flipV="1">
          <a:off x="5048250" y="1047750"/>
          <a:ext cx="30403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218119</xdr:colOff>
      <xdr:row>4</xdr:row>
      <xdr:rowOff>1049</xdr:rowOff>
    </xdr:from>
    <xdr:to>
      <xdr:col>5</xdr:col>
      <xdr:colOff>734373</xdr:colOff>
      <xdr:row>4</xdr:row>
      <xdr:rowOff>1050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CxnSpPr/>
      </xdr:nvCxnSpPr>
      <xdr:spPr>
        <a:xfrm flipV="1">
          <a:off x="2761294" y="1029749"/>
          <a:ext cx="211645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85124</xdr:colOff>
      <xdr:row>3</xdr:row>
      <xdr:rowOff>233882</xdr:rowOff>
    </xdr:from>
    <xdr:to>
      <xdr:col>25</xdr:col>
      <xdr:colOff>815748</xdr:colOff>
      <xdr:row>3</xdr:row>
      <xdr:rowOff>233883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CxnSpPr/>
      </xdr:nvCxnSpPr>
      <xdr:spPr>
        <a:xfrm flipV="1">
          <a:off x="5010150" y="1024457"/>
          <a:ext cx="5568723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616146</xdr:colOff>
      <xdr:row>4</xdr:row>
      <xdr:rowOff>202407</xdr:rowOff>
    </xdr:from>
    <xdr:to>
      <xdr:col>3</xdr:col>
      <xdr:colOff>0</xdr:colOff>
      <xdr:row>4</xdr:row>
      <xdr:rowOff>202408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 flipV="1">
          <a:off x="1120971" y="1383507"/>
          <a:ext cx="1618056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303511</xdr:colOff>
      <xdr:row>3</xdr:row>
      <xdr:rowOff>226222</xdr:rowOff>
    </xdr:from>
    <xdr:to>
      <xdr:col>6</xdr:col>
      <xdr:colOff>267955</xdr:colOff>
      <xdr:row>3</xdr:row>
      <xdr:rowOff>226223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 flipV="1">
          <a:off x="5256511" y="1159672"/>
          <a:ext cx="2698119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2016/L&#431;&#416;NG%202016/THANG%2011/BA&#777;NG%20L&#431;&#416;NG%20C&#212;NG%20NH&#194;N%20THA&#769;NG%2010(phun%20thu&#244;&#769;c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/B%20LUONG%20CN%20THANG%2006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CN-12"/>
      <sheetName val="PTL-12"/>
      <sheetName val="Kiểm tra"/>
      <sheetName val="KL Tổ BVTV"/>
      <sheetName val="TTTL BVTV"/>
      <sheetName val="Gia cảnh BVTV"/>
      <sheetName val="KL tổ 2-"/>
      <sheetName val="TTTL tổ 2-"/>
      <sheetName val="Gia cảnh 2-"/>
      <sheetName val="Sheet1"/>
      <sheetName val="KL tổ 1"/>
      <sheetName val="TTTL tổ 1"/>
      <sheetName val="Gia cảnh 1"/>
      <sheetName val="KL tổ 10"/>
      <sheetName val="TTTL tổ 10"/>
      <sheetName val="Gia cảnh 10"/>
      <sheetName val="KL tổ 2 "/>
      <sheetName val="TTTL tổ 2 "/>
      <sheetName val="Gia cảnh 2 "/>
      <sheetName val="KL Tổ BVTX "/>
      <sheetName val="TTTL tổ BVTX"/>
      <sheetName val="Gia cảnh BVTX "/>
      <sheetName val="KL tổ 3"/>
      <sheetName val="TTTL tổ 3"/>
      <sheetName val="Gia cảnh 3"/>
      <sheetName val="KL tổ 5"/>
      <sheetName val="TTTL tổ 5"/>
      <sheetName val="Gia cảnh 5"/>
      <sheetName val="KL tổ 6"/>
      <sheetName val="TTTL tổ 6"/>
      <sheetName val="Gia cảnh 6"/>
      <sheetName val="KL tổ 9"/>
      <sheetName val="TTTL tổ 9"/>
      <sheetName val="Gia cảnh 9"/>
      <sheetName val="KL tổ 11"/>
      <sheetName val="TTTL tổ 11"/>
      <sheetName val="Gia cảnh 11"/>
      <sheetName val="KL tổ 3 "/>
      <sheetName val="TTTL tổ 3 "/>
      <sheetName val="Gia cảnh 3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6">
          <cell r="I6">
            <v>0</v>
          </cell>
        </row>
        <row r="7">
          <cell r="I7">
            <v>0</v>
          </cell>
        </row>
        <row r="8">
          <cell r="I8">
            <v>0</v>
          </cell>
        </row>
        <row r="9">
          <cell r="I9">
            <v>0</v>
          </cell>
        </row>
        <row r="10">
          <cell r="I10">
            <v>0</v>
          </cell>
        </row>
        <row r="11">
          <cell r="I11">
            <v>0</v>
          </cell>
        </row>
        <row r="12">
          <cell r="I12">
            <v>0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0</v>
          </cell>
        </row>
        <row r="16">
          <cell r="I16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21">
          <cell r="I21">
            <v>0</v>
          </cell>
        </row>
        <row r="22">
          <cell r="I22">
            <v>0</v>
          </cell>
        </row>
        <row r="23">
          <cell r="I23">
            <v>0</v>
          </cell>
        </row>
        <row r="24">
          <cell r="I24">
            <v>0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0</v>
          </cell>
        </row>
        <row r="29">
          <cell r="I29">
            <v>0</v>
          </cell>
        </row>
        <row r="30">
          <cell r="I30">
            <v>0</v>
          </cell>
        </row>
        <row r="31">
          <cell r="I31">
            <v>0</v>
          </cell>
        </row>
        <row r="32">
          <cell r="I32">
            <v>0</v>
          </cell>
        </row>
        <row r="33">
          <cell r="I33">
            <v>0</v>
          </cell>
        </row>
        <row r="34">
          <cell r="I34">
            <v>0</v>
          </cell>
        </row>
        <row r="35">
          <cell r="I35">
            <v>0</v>
          </cell>
        </row>
        <row r="36">
          <cell r="I36">
            <v>0</v>
          </cell>
        </row>
        <row r="37">
          <cell r="I37">
            <v>0</v>
          </cell>
        </row>
        <row r="38">
          <cell r="I38">
            <v>0</v>
          </cell>
        </row>
        <row r="39">
          <cell r="I39">
            <v>0</v>
          </cell>
        </row>
        <row r="40">
          <cell r="I40">
            <v>0</v>
          </cell>
        </row>
        <row r="41">
          <cell r="I41">
            <v>0</v>
          </cell>
        </row>
        <row r="42">
          <cell r="I42">
            <v>0</v>
          </cell>
        </row>
        <row r="43">
          <cell r="I43">
            <v>0</v>
          </cell>
        </row>
        <row r="44">
          <cell r="I44">
            <v>0</v>
          </cell>
        </row>
        <row r="45">
          <cell r="I45">
            <v>0</v>
          </cell>
        </row>
        <row r="46">
          <cell r="I46">
            <v>0</v>
          </cell>
        </row>
        <row r="47">
          <cell r="I47">
            <v>0</v>
          </cell>
        </row>
        <row r="48">
          <cell r="I48">
            <v>0</v>
          </cell>
        </row>
        <row r="49">
          <cell r="I49">
            <v>0</v>
          </cell>
        </row>
        <row r="50">
          <cell r="I50">
            <v>0</v>
          </cell>
        </row>
        <row r="51">
          <cell r="I51">
            <v>0</v>
          </cell>
        </row>
        <row r="52">
          <cell r="I52">
            <v>0</v>
          </cell>
        </row>
        <row r="53">
          <cell r="I53">
            <v>0</v>
          </cell>
        </row>
        <row r="54"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7">
          <cell r="I57">
            <v>0</v>
          </cell>
        </row>
        <row r="58">
          <cell r="I58">
            <v>0</v>
          </cell>
        </row>
        <row r="59">
          <cell r="I59">
            <v>0</v>
          </cell>
        </row>
        <row r="60">
          <cell r="I60">
            <v>0</v>
          </cell>
        </row>
        <row r="61">
          <cell r="I61">
            <v>0</v>
          </cell>
        </row>
        <row r="62">
          <cell r="I62">
            <v>0</v>
          </cell>
        </row>
        <row r="63">
          <cell r="I63">
            <v>0</v>
          </cell>
        </row>
        <row r="64">
          <cell r="I64">
            <v>0</v>
          </cell>
        </row>
        <row r="65">
          <cell r="I65">
            <v>0</v>
          </cell>
        </row>
        <row r="66">
          <cell r="I66">
            <v>0</v>
          </cell>
        </row>
        <row r="67">
          <cell r="I67">
            <v>0</v>
          </cell>
        </row>
        <row r="68">
          <cell r="I68">
            <v>0</v>
          </cell>
        </row>
        <row r="98">
          <cell r="I98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 to 1"/>
      <sheetName val="TTL to 1"/>
      <sheetName val="Gia canh 1"/>
      <sheetName val="KL to.2"/>
      <sheetName val="TTL to.2"/>
      <sheetName val="Gia canh 2"/>
      <sheetName val="KL to 3"/>
      <sheetName val="TTL to 3"/>
      <sheetName val="Gia canh 3"/>
      <sheetName val="KL tổ 4"/>
      <sheetName val="TTL tổ 4"/>
      <sheetName val="Gia cảnh 4"/>
      <sheetName val="KL to 5"/>
      <sheetName val="TTL tổ 5"/>
      <sheetName val="Gia cảnh 5"/>
      <sheetName val="KL to 6"/>
      <sheetName val="ttl tổ 6"/>
      <sheetName val="Gia canh 6"/>
      <sheetName val="KL tổ VU"/>
      <sheetName val="TTL tổ VU"/>
      <sheetName val="Gia cảnh VU"/>
      <sheetName val="KL tổ 7"/>
      <sheetName val="TTL tổ 7"/>
      <sheetName val="Gia cảnh 7"/>
      <sheetName val="KL tổ 8"/>
      <sheetName val="TTL tổ 8"/>
      <sheetName val="GC tổ 8"/>
      <sheetName val="Sheet1"/>
      <sheetName val="KL tổ 9"/>
      <sheetName val="TTL tổ 9"/>
      <sheetName val="GC tổ 9"/>
      <sheetName val="KL tổ 10"/>
      <sheetName val="TTL tổ 10"/>
      <sheetName val="GC tổ 10"/>
      <sheetName val="KL tổ 11"/>
      <sheetName val="TTL tổ 11"/>
      <sheetName val="Gia canh tổ 11"/>
      <sheetName val="Tam ưng"/>
      <sheetName val="CDCN-2010"/>
      <sheetName val="PTL-2010"/>
      <sheetName val="Chấm công TT"/>
      <sheetName val="Chấm công GTB"/>
      <sheetName val="Vườn ươm"/>
      <sheetName val="Tưới nước"/>
      <sheetName val="TDTT"/>
      <sheetName val="TH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11">
          <cell r="B11" t="str">
            <v>Vun Thoeun</v>
          </cell>
        </row>
        <row r="12">
          <cell r="B12" t="str">
            <v>Chhav Bun Thoeun</v>
          </cell>
        </row>
        <row r="15">
          <cell r="B15" t="str">
            <v>Chea Iea</v>
          </cell>
        </row>
        <row r="16">
          <cell r="B16" t="str">
            <v>Hak Tuch</v>
          </cell>
        </row>
        <row r="17">
          <cell r="B17" t="str">
            <v>Mom Vibal</v>
          </cell>
        </row>
        <row r="18">
          <cell r="B18" t="str">
            <v>Chan Sochieat</v>
          </cell>
        </row>
        <row r="19">
          <cell r="B19" t="str">
            <v>Sun Thi</v>
          </cell>
        </row>
        <row r="20">
          <cell r="B20" t="str">
            <v>Mau Vy</v>
          </cell>
        </row>
        <row r="21">
          <cell r="B21" t="str">
            <v>Söm Khol</v>
          </cell>
        </row>
        <row r="22">
          <cell r="B22" t="str">
            <v>Srin Ro Ta Naê</v>
          </cell>
        </row>
        <row r="23">
          <cell r="B23" t="str">
            <v>Son Soâ Khöôl</v>
          </cell>
        </row>
        <row r="24">
          <cell r="B24" t="str">
            <v>Chan Na</v>
          </cell>
        </row>
        <row r="25">
          <cell r="B25" t="str">
            <v>Minh Thia</v>
          </cell>
        </row>
        <row r="26">
          <cell r="B26" t="str">
            <v>Minh Thi</v>
          </cell>
        </row>
        <row r="27">
          <cell r="B27" t="str">
            <v>Sa Ra</v>
          </cell>
        </row>
        <row r="28">
          <cell r="B28" t="str">
            <v>San Ni</v>
          </cell>
        </row>
        <row r="29">
          <cell r="B29" t="str">
            <v>Son Chom Rơn</v>
          </cell>
        </row>
        <row r="30">
          <cell r="B30" t="str">
            <v>Khươn Kha</v>
          </cell>
        </row>
        <row r="31">
          <cell r="B31" t="str">
            <v>Hên Sôk</v>
          </cell>
        </row>
        <row r="32">
          <cell r="B32" t="str">
            <v>Sôm Ôn</v>
          </cell>
        </row>
        <row r="33">
          <cell r="B33" t="str">
            <v>Thi Thia Na</v>
          </cell>
        </row>
        <row r="34">
          <cell r="B34" t="str">
            <v>Mết Sô Phea</v>
          </cell>
        </row>
        <row r="35">
          <cell r="B35" t="str">
            <v>Thi Liêng</v>
          </cell>
        </row>
        <row r="36">
          <cell r="B36" t="str">
            <v>Công Số Nat</v>
          </cell>
        </row>
        <row r="37">
          <cell r="B37" t="str">
            <v>Pô Rum Khi</v>
          </cell>
        </row>
        <row r="38">
          <cell r="B38" t="str">
            <v>Khay Bun Thươl</v>
          </cell>
        </row>
        <row r="39">
          <cell r="B39" t="str">
            <v>Huynh Sô Phay</v>
          </cell>
        </row>
        <row r="40">
          <cell r="B40" t="str">
            <v>Huynh Sô Phan</v>
          </cell>
        </row>
        <row r="41">
          <cell r="B41" t="str">
            <v>Tôch sê rây</v>
          </cell>
        </row>
        <row r="42">
          <cell r="B42" t="str">
            <v>Mau Tha</v>
          </cell>
        </row>
        <row r="43">
          <cell r="B43" t="str">
            <v>Đôn Dên</v>
          </cell>
        </row>
        <row r="44">
          <cell r="B44" t="str">
            <v>Mot sray Nươl</v>
          </cell>
        </row>
        <row r="45">
          <cell r="B45" t="str">
            <v>Kong Sê Tha</v>
          </cell>
        </row>
        <row r="46">
          <cell r="B46" t="str">
            <v>Vinh Chia</v>
          </cell>
        </row>
        <row r="48">
          <cell r="B48" t="str">
            <v>Lai Nut</v>
          </cell>
        </row>
        <row r="49">
          <cell r="B49" t="str">
            <v>Sưm Tiêng</v>
          </cell>
        </row>
        <row r="50">
          <cell r="B50" t="str">
            <v>Da Sôs Khon</v>
          </cell>
        </row>
        <row r="51">
          <cell r="B51" t="str">
            <v>Cheo Vi Bol</v>
          </cell>
        </row>
        <row r="52">
          <cell r="B52" t="str">
            <v>Sin Som Ươl</v>
          </cell>
        </row>
        <row r="53">
          <cell r="B53" t="str">
            <v>Khanh Chom Rơn</v>
          </cell>
        </row>
        <row r="54">
          <cell r="B54" t="str">
            <v>Muôn Pươn</v>
          </cell>
        </row>
        <row r="55">
          <cell r="B55" t="str">
            <v>Con Nut</v>
          </cell>
        </row>
        <row r="56">
          <cell r="B56" t="str">
            <v>Con Nêt</v>
          </cell>
        </row>
        <row r="57">
          <cell r="B57" t="str">
            <v>Rươl Hay</v>
          </cell>
        </row>
        <row r="58">
          <cell r="B58" t="str">
            <v>Phưm Phiêch</v>
          </cell>
        </row>
        <row r="59">
          <cell r="B59" t="str">
            <v>Un Nhưp</v>
          </cell>
        </row>
        <row r="60">
          <cell r="B60" t="str">
            <v>Chanh Liêng</v>
          </cell>
        </row>
        <row r="61">
          <cell r="B61" t="str">
            <v>Kon Kiên</v>
          </cell>
        </row>
        <row r="62">
          <cell r="B62" t="str">
            <v>Kon Sô Nê</v>
          </cell>
        </row>
        <row r="63">
          <cell r="B63" t="str">
            <v>Ry Nêng</v>
          </cell>
        </row>
        <row r="64">
          <cell r="B64" t="str">
            <v>Hiên Hun</v>
          </cell>
        </row>
        <row r="65">
          <cell r="B65" t="str">
            <v>So Chia</v>
          </cell>
        </row>
        <row r="66">
          <cell r="B66" t="str">
            <v>Vanh Nă</v>
          </cell>
        </row>
        <row r="67">
          <cell r="B67" t="str">
            <v>Mom Thol</v>
          </cell>
        </row>
        <row r="68">
          <cell r="B68" t="str">
            <v>Thươn Srey Ôl</v>
          </cell>
        </row>
        <row r="69">
          <cell r="B69" t="str">
            <v>Miêt Thi</v>
          </cell>
        </row>
        <row r="70">
          <cell r="B70" t="str">
            <v>Chres Ron</v>
          </cell>
        </row>
        <row r="71">
          <cell r="B71" t="str">
            <v>Sương Săm</v>
          </cell>
        </row>
        <row r="72">
          <cell r="B72" t="str">
            <v>Mia Ni</v>
          </cell>
        </row>
        <row r="73">
          <cell r="B73" t="str">
            <v>Vy Na</v>
          </cell>
        </row>
        <row r="74">
          <cell r="B74" t="str">
            <v>Han Kia</v>
          </cell>
        </row>
        <row r="75">
          <cell r="B75" t="str">
            <v>Suy Nan</v>
          </cell>
        </row>
        <row r="76">
          <cell r="B76" t="str">
            <v>Toch Chia</v>
          </cell>
        </row>
        <row r="77">
          <cell r="B77" t="str">
            <v>Kon La</v>
          </cell>
        </row>
        <row r="78">
          <cell r="B78" t="str">
            <v>Sun Đon</v>
          </cell>
        </row>
        <row r="79">
          <cell r="B79" t="str">
            <v>Non Art</v>
          </cell>
        </row>
        <row r="80">
          <cell r="B80" t="str">
            <v>Em Nau</v>
          </cell>
        </row>
        <row r="81">
          <cell r="B81" t="str">
            <v>Danh Vy ra</v>
          </cell>
        </row>
        <row r="82">
          <cell r="B82" t="str">
            <v>Han Sây Ha</v>
          </cell>
        </row>
        <row r="83">
          <cell r="B83" t="str">
            <v>At Thi Đa</v>
          </cell>
        </row>
        <row r="84">
          <cell r="B84" t="str">
            <v>So Nha</v>
          </cell>
        </row>
        <row r="85">
          <cell r="B85" t="str">
            <v>Seng Pang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5"/>
  <sheetViews>
    <sheetView view="pageBreakPreview" topLeftCell="A18" zoomScaleNormal="100" zoomScaleSheetLayoutView="100" workbookViewId="0">
      <selection activeCell="D28" sqref="D28:F28"/>
    </sheetView>
  </sheetViews>
  <sheetFormatPr defaultColWidth="9" defaultRowHeight="16.5"/>
  <cols>
    <col min="1" max="1" width="3.85546875" style="384" customWidth="1"/>
    <col min="2" max="2" width="11.5703125" style="384" customWidth="1"/>
    <col min="3" max="3" width="11.140625" style="384" customWidth="1"/>
    <col min="4" max="4" width="12.140625" style="384" customWidth="1"/>
    <col min="5" max="5" width="12.5703125" style="384" customWidth="1"/>
    <col min="6" max="6" width="12.140625" style="384" customWidth="1"/>
    <col min="7" max="7" width="14.140625" style="388" customWidth="1"/>
    <col min="8" max="8" width="19.85546875" style="384" customWidth="1"/>
    <col min="9" max="9" width="18.7109375" style="384" customWidth="1"/>
    <col min="10" max="11" width="21.28515625" style="384" customWidth="1"/>
    <col min="12" max="257" width="9.140625" style="384"/>
    <col min="258" max="258" width="11.5703125" style="384" customWidth="1"/>
    <col min="259" max="259" width="11.7109375" style="384" customWidth="1"/>
    <col min="260" max="260" width="12.140625" style="384" customWidth="1"/>
    <col min="261" max="261" width="12.5703125" style="384" customWidth="1"/>
    <col min="262" max="262" width="11.5703125" style="384" customWidth="1"/>
    <col min="263" max="263" width="17.7109375" style="384" customWidth="1"/>
    <col min="264" max="264" width="18" style="384" customWidth="1"/>
    <col min="265" max="265" width="11.28515625" style="384" customWidth="1"/>
    <col min="266" max="513" width="9.140625" style="384"/>
    <col min="514" max="514" width="11.5703125" style="384" customWidth="1"/>
    <col min="515" max="515" width="11.7109375" style="384" customWidth="1"/>
    <col min="516" max="516" width="12.140625" style="384" customWidth="1"/>
    <col min="517" max="517" width="12.5703125" style="384" customWidth="1"/>
    <col min="518" max="518" width="11.5703125" style="384" customWidth="1"/>
    <col min="519" max="519" width="17.7109375" style="384" customWidth="1"/>
    <col min="520" max="520" width="18" style="384" customWidth="1"/>
    <col min="521" max="521" width="11.28515625" style="384" customWidth="1"/>
    <col min="522" max="769" width="9.140625" style="384"/>
    <col min="770" max="770" width="11.5703125" style="384" customWidth="1"/>
    <col min="771" max="771" width="11.7109375" style="384" customWidth="1"/>
    <col min="772" max="772" width="12.140625" style="384" customWidth="1"/>
    <col min="773" max="773" width="12.5703125" style="384" customWidth="1"/>
    <col min="774" max="774" width="11.5703125" style="384" customWidth="1"/>
    <col min="775" max="775" width="17.7109375" style="384" customWidth="1"/>
    <col min="776" max="776" width="18" style="384" customWidth="1"/>
    <col min="777" max="777" width="11.28515625" style="384" customWidth="1"/>
    <col min="778" max="1025" width="9.140625" style="384"/>
    <col min="1026" max="1026" width="11.5703125" style="384" customWidth="1"/>
    <col min="1027" max="1027" width="11.7109375" style="384" customWidth="1"/>
    <col min="1028" max="1028" width="12.140625" style="384" customWidth="1"/>
    <col min="1029" max="1029" width="12.5703125" style="384" customWidth="1"/>
    <col min="1030" max="1030" width="11.5703125" style="384" customWidth="1"/>
    <col min="1031" max="1031" width="17.7109375" style="384" customWidth="1"/>
    <col min="1032" max="1032" width="18" style="384" customWidth="1"/>
    <col min="1033" max="1033" width="11.28515625" style="384" customWidth="1"/>
    <col min="1034" max="1281" width="9.140625" style="384"/>
    <col min="1282" max="1282" width="11.5703125" style="384" customWidth="1"/>
    <col min="1283" max="1283" width="11.7109375" style="384" customWidth="1"/>
    <col min="1284" max="1284" width="12.140625" style="384" customWidth="1"/>
    <col min="1285" max="1285" width="12.5703125" style="384" customWidth="1"/>
    <col min="1286" max="1286" width="11.5703125" style="384" customWidth="1"/>
    <col min="1287" max="1287" width="17.7109375" style="384" customWidth="1"/>
    <col min="1288" max="1288" width="18" style="384" customWidth="1"/>
    <col min="1289" max="1289" width="11.28515625" style="384" customWidth="1"/>
    <col min="1290" max="1537" width="9.140625" style="384"/>
    <col min="1538" max="1538" width="11.5703125" style="384" customWidth="1"/>
    <col min="1539" max="1539" width="11.7109375" style="384" customWidth="1"/>
    <col min="1540" max="1540" width="12.140625" style="384" customWidth="1"/>
    <col min="1541" max="1541" width="12.5703125" style="384" customWidth="1"/>
    <col min="1542" max="1542" width="11.5703125" style="384" customWidth="1"/>
    <col min="1543" max="1543" width="17.7109375" style="384" customWidth="1"/>
    <col min="1544" max="1544" width="18" style="384" customWidth="1"/>
    <col min="1545" max="1545" width="11.28515625" style="384" customWidth="1"/>
    <col min="1546" max="1793" width="9.140625" style="384"/>
    <col min="1794" max="1794" width="11.5703125" style="384" customWidth="1"/>
    <col min="1795" max="1795" width="11.7109375" style="384" customWidth="1"/>
    <col min="1796" max="1796" width="12.140625" style="384" customWidth="1"/>
    <col min="1797" max="1797" width="12.5703125" style="384" customWidth="1"/>
    <col min="1798" max="1798" width="11.5703125" style="384" customWidth="1"/>
    <col min="1799" max="1799" width="17.7109375" style="384" customWidth="1"/>
    <col min="1800" max="1800" width="18" style="384" customWidth="1"/>
    <col min="1801" max="1801" width="11.28515625" style="384" customWidth="1"/>
    <col min="1802" max="2049" width="9.140625" style="384"/>
    <col min="2050" max="2050" width="11.5703125" style="384" customWidth="1"/>
    <col min="2051" max="2051" width="11.7109375" style="384" customWidth="1"/>
    <col min="2052" max="2052" width="12.140625" style="384" customWidth="1"/>
    <col min="2053" max="2053" width="12.5703125" style="384" customWidth="1"/>
    <col min="2054" max="2054" width="11.5703125" style="384" customWidth="1"/>
    <col min="2055" max="2055" width="17.7109375" style="384" customWidth="1"/>
    <col min="2056" max="2056" width="18" style="384" customWidth="1"/>
    <col min="2057" max="2057" width="11.28515625" style="384" customWidth="1"/>
    <col min="2058" max="2305" width="9.140625" style="384"/>
    <col min="2306" max="2306" width="11.5703125" style="384" customWidth="1"/>
    <col min="2307" max="2307" width="11.7109375" style="384" customWidth="1"/>
    <col min="2308" max="2308" width="12.140625" style="384" customWidth="1"/>
    <col min="2309" max="2309" width="12.5703125" style="384" customWidth="1"/>
    <col min="2310" max="2310" width="11.5703125" style="384" customWidth="1"/>
    <col min="2311" max="2311" width="17.7109375" style="384" customWidth="1"/>
    <col min="2312" max="2312" width="18" style="384" customWidth="1"/>
    <col min="2313" max="2313" width="11.28515625" style="384" customWidth="1"/>
    <col min="2314" max="2561" width="9.140625" style="384"/>
    <col min="2562" max="2562" width="11.5703125" style="384" customWidth="1"/>
    <col min="2563" max="2563" width="11.7109375" style="384" customWidth="1"/>
    <col min="2564" max="2564" width="12.140625" style="384" customWidth="1"/>
    <col min="2565" max="2565" width="12.5703125" style="384" customWidth="1"/>
    <col min="2566" max="2566" width="11.5703125" style="384" customWidth="1"/>
    <col min="2567" max="2567" width="17.7109375" style="384" customWidth="1"/>
    <col min="2568" max="2568" width="18" style="384" customWidth="1"/>
    <col min="2569" max="2569" width="11.28515625" style="384" customWidth="1"/>
    <col min="2570" max="2817" width="9.140625" style="384"/>
    <col min="2818" max="2818" width="11.5703125" style="384" customWidth="1"/>
    <col min="2819" max="2819" width="11.7109375" style="384" customWidth="1"/>
    <col min="2820" max="2820" width="12.140625" style="384" customWidth="1"/>
    <col min="2821" max="2821" width="12.5703125" style="384" customWidth="1"/>
    <col min="2822" max="2822" width="11.5703125" style="384" customWidth="1"/>
    <col min="2823" max="2823" width="17.7109375" style="384" customWidth="1"/>
    <col min="2824" max="2824" width="18" style="384" customWidth="1"/>
    <col min="2825" max="2825" width="11.28515625" style="384" customWidth="1"/>
    <col min="2826" max="3073" width="9.140625" style="384"/>
    <col min="3074" max="3074" width="11.5703125" style="384" customWidth="1"/>
    <col min="3075" max="3075" width="11.7109375" style="384" customWidth="1"/>
    <col min="3076" max="3076" width="12.140625" style="384" customWidth="1"/>
    <col min="3077" max="3077" width="12.5703125" style="384" customWidth="1"/>
    <col min="3078" max="3078" width="11.5703125" style="384" customWidth="1"/>
    <col min="3079" max="3079" width="17.7109375" style="384" customWidth="1"/>
    <col min="3080" max="3080" width="18" style="384" customWidth="1"/>
    <col min="3081" max="3081" width="11.28515625" style="384" customWidth="1"/>
    <col min="3082" max="3329" width="9.140625" style="384"/>
    <col min="3330" max="3330" width="11.5703125" style="384" customWidth="1"/>
    <col min="3331" max="3331" width="11.7109375" style="384" customWidth="1"/>
    <col min="3332" max="3332" width="12.140625" style="384" customWidth="1"/>
    <col min="3333" max="3333" width="12.5703125" style="384" customWidth="1"/>
    <col min="3334" max="3334" width="11.5703125" style="384" customWidth="1"/>
    <col min="3335" max="3335" width="17.7109375" style="384" customWidth="1"/>
    <col min="3336" max="3336" width="18" style="384" customWidth="1"/>
    <col min="3337" max="3337" width="11.28515625" style="384" customWidth="1"/>
    <col min="3338" max="3585" width="9.140625" style="384"/>
    <col min="3586" max="3586" width="11.5703125" style="384" customWidth="1"/>
    <col min="3587" max="3587" width="11.7109375" style="384" customWidth="1"/>
    <col min="3588" max="3588" width="12.140625" style="384" customWidth="1"/>
    <col min="3589" max="3589" width="12.5703125" style="384" customWidth="1"/>
    <col min="3590" max="3590" width="11.5703125" style="384" customWidth="1"/>
    <col min="3591" max="3591" width="17.7109375" style="384" customWidth="1"/>
    <col min="3592" max="3592" width="18" style="384" customWidth="1"/>
    <col min="3593" max="3593" width="11.28515625" style="384" customWidth="1"/>
    <col min="3594" max="3841" width="9.140625" style="384"/>
    <col min="3842" max="3842" width="11.5703125" style="384" customWidth="1"/>
    <col min="3843" max="3843" width="11.7109375" style="384" customWidth="1"/>
    <col min="3844" max="3844" width="12.140625" style="384" customWidth="1"/>
    <col min="3845" max="3845" width="12.5703125" style="384" customWidth="1"/>
    <col min="3846" max="3846" width="11.5703125" style="384" customWidth="1"/>
    <col min="3847" max="3847" width="17.7109375" style="384" customWidth="1"/>
    <col min="3848" max="3848" width="18" style="384" customWidth="1"/>
    <col min="3849" max="3849" width="11.28515625" style="384" customWidth="1"/>
    <col min="3850" max="4097" width="9.140625" style="384"/>
    <col min="4098" max="4098" width="11.5703125" style="384" customWidth="1"/>
    <col min="4099" max="4099" width="11.7109375" style="384" customWidth="1"/>
    <col min="4100" max="4100" width="12.140625" style="384" customWidth="1"/>
    <col min="4101" max="4101" width="12.5703125" style="384" customWidth="1"/>
    <col min="4102" max="4102" width="11.5703125" style="384" customWidth="1"/>
    <col min="4103" max="4103" width="17.7109375" style="384" customWidth="1"/>
    <col min="4104" max="4104" width="18" style="384" customWidth="1"/>
    <col min="4105" max="4105" width="11.28515625" style="384" customWidth="1"/>
    <col min="4106" max="4353" width="9.140625" style="384"/>
    <col min="4354" max="4354" width="11.5703125" style="384" customWidth="1"/>
    <col min="4355" max="4355" width="11.7109375" style="384" customWidth="1"/>
    <col min="4356" max="4356" width="12.140625" style="384" customWidth="1"/>
    <col min="4357" max="4357" width="12.5703125" style="384" customWidth="1"/>
    <col min="4358" max="4358" width="11.5703125" style="384" customWidth="1"/>
    <col min="4359" max="4359" width="17.7109375" style="384" customWidth="1"/>
    <col min="4360" max="4360" width="18" style="384" customWidth="1"/>
    <col min="4361" max="4361" width="11.28515625" style="384" customWidth="1"/>
    <col min="4362" max="4609" width="9.140625" style="384"/>
    <col min="4610" max="4610" width="11.5703125" style="384" customWidth="1"/>
    <col min="4611" max="4611" width="11.7109375" style="384" customWidth="1"/>
    <col min="4612" max="4612" width="12.140625" style="384" customWidth="1"/>
    <col min="4613" max="4613" width="12.5703125" style="384" customWidth="1"/>
    <col min="4614" max="4614" width="11.5703125" style="384" customWidth="1"/>
    <col min="4615" max="4615" width="17.7109375" style="384" customWidth="1"/>
    <col min="4616" max="4616" width="18" style="384" customWidth="1"/>
    <col min="4617" max="4617" width="11.28515625" style="384" customWidth="1"/>
    <col min="4618" max="4865" width="9.140625" style="384"/>
    <col min="4866" max="4866" width="11.5703125" style="384" customWidth="1"/>
    <col min="4867" max="4867" width="11.7109375" style="384" customWidth="1"/>
    <col min="4868" max="4868" width="12.140625" style="384" customWidth="1"/>
    <col min="4869" max="4869" width="12.5703125" style="384" customWidth="1"/>
    <col min="4870" max="4870" width="11.5703125" style="384" customWidth="1"/>
    <col min="4871" max="4871" width="17.7109375" style="384" customWidth="1"/>
    <col min="4872" max="4872" width="18" style="384" customWidth="1"/>
    <col min="4873" max="4873" width="11.28515625" style="384" customWidth="1"/>
    <col min="4874" max="5121" width="9.140625" style="384"/>
    <col min="5122" max="5122" width="11.5703125" style="384" customWidth="1"/>
    <col min="5123" max="5123" width="11.7109375" style="384" customWidth="1"/>
    <col min="5124" max="5124" width="12.140625" style="384" customWidth="1"/>
    <col min="5125" max="5125" width="12.5703125" style="384" customWidth="1"/>
    <col min="5126" max="5126" width="11.5703125" style="384" customWidth="1"/>
    <col min="5127" max="5127" width="17.7109375" style="384" customWidth="1"/>
    <col min="5128" max="5128" width="18" style="384" customWidth="1"/>
    <col min="5129" max="5129" width="11.28515625" style="384" customWidth="1"/>
    <col min="5130" max="5377" width="9.140625" style="384"/>
    <col min="5378" max="5378" width="11.5703125" style="384" customWidth="1"/>
    <col min="5379" max="5379" width="11.7109375" style="384" customWidth="1"/>
    <col min="5380" max="5380" width="12.140625" style="384" customWidth="1"/>
    <col min="5381" max="5381" width="12.5703125" style="384" customWidth="1"/>
    <col min="5382" max="5382" width="11.5703125" style="384" customWidth="1"/>
    <col min="5383" max="5383" width="17.7109375" style="384" customWidth="1"/>
    <col min="5384" max="5384" width="18" style="384" customWidth="1"/>
    <col min="5385" max="5385" width="11.28515625" style="384" customWidth="1"/>
    <col min="5386" max="5633" width="9.140625" style="384"/>
    <col min="5634" max="5634" width="11.5703125" style="384" customWidth="1"/>
    <col min="5635" max="5635" width="11.7109375" style="384" customWidth="1"/>
    <col min="5636" max="5636" width="12.140625" style="384" customWidth="1"/>
    <col min="5637" max="5637" width="12.5703125" style="384" customWidth="1"/>
    <col min="5638" max="5638" width="11.5703125" style="384" customWidth="1"/>
    <col min="5639" max="5639" width="17.7109375" style="384" customWidth="1"/>
    <col min="5640" max="5640" width="18" style="384" customWidth="1"/>
    <col min="5641" max="5641" width="11.28515625" style="384" customWidth="1"/>
    <col min="5642" max="5889" width="9.140625" style="384"/>
    <col min="5890" max="5890" width="11.5703125" style="384" customWidth="1"/>
    <col min="5891" max="5891" width="11.7109375" style="384" customWidth="1"/>
    <col min="5892" max="5892" width="12.140625" style="384" customWidth="1"/>
    <col min="5893" max="5893" width="12.5703125" style="384" customWidth="1"/>
    <col min="5894" max="5894" width="11.5703125" style="384" customWidth="1"/>
    <col min="5895" max="5895" width="17.7109375" style="384" customWidth="1"/>
    <col min="5896" max="5896" width="18" style="384" customWidth="1"/>
    <col min="5897" max="5897" width="11.28515625" style="384" customWidth="1"/>
    <col min="5898" max="6145" width="9.140625" style="384"/>
    <col min="6146" max="6146" width="11.5703125" style="384" customWidth="1"/>
    <col min="6147" max="6147" width="11.7109375" style="384" customWidth="1"/>
    <col min="6148" max="6148" width="12.140625" style="384" customWidth="1"/>
    <col min="6149" max="6149" width="12.5703125" style="384" customWidth="1"/>
    <col min="6150" max="6150" width="11.5703125" style="384" customWidth="1"/>
    <col min="6151" max="6151" width="17.7109375" style="384" customWidth="1"/>
    <col min="6152" max="6152" width="18" style="384" customWidth="1"/>
    <col min="6153" max="6153" width="11.28515625" style="384" customWidth="1"/>
    <col min="6154" max="6401" width="9.140625" style="384"/>
    <col min="6402" max="6402" width="11.5703125" style="384" customWidth="1"/>
    <col min="6403" max="6403" width="11.7109375" style="384" customWidth="1"/>
    <col min="6404" max="6404" width="12.140625" style="384" customWidth="1"/>
    <col min="6405" max="6405" width="12.5703125" style="384" customWidth="1"/>
    <col min="6406" max="6406" width="11.5703125" style="384" customWidth="1"/>
    <col min="6407" max="6407" width="17.7109375" style="384" customWidth="1"/>
    <col min="6408" max="6408" width="18" style="384" customWidth="1"/>
    <col min="6409" max="6409" width="11.28515625" style="384" customWidth="1"/>
    <col min="6410" max="6657" width="9.140625" style="384"/>
    <col min="6658" max="6658" width="11.5703125" style="384" customWidth="1"/>
    <col min="6659" max="6659" width="11.7109375" style="384" customWidth="1"/>
    <col min="6660" max="6660" width="12.140625" style="384" customWidth="1"/>
    <col min="6661" max="6661" width="12.5703125" style="384" customWidth="1"/>
    <col min="6662" max="6662" width="11.5703125" style="384" customWidth="1"/>
    <col min="6663" max="6663" width="17.7109375" style="384" customWidth="1"/>
    <col min="6664" max="6664" width="18" style="384" customWidth="1"/>
    <col min="6665" max="6665" width="11.28515625" style="384" customWidth="1"/>
    <col min="6666" max="6913" width="9.140625" style="384"/>
    <col min="6914" max="6914" width="11.5703125" style="384" customWidth="1"/>
    <col min="6915" max="6915" width="11.7109375" style="384" customWidth="1"/>
    <col min="6916" max="6916" width="12.140625" style="384" customWidth="1"/>
    <col min="6917" max="6917" width="12.5703125" style="384" customWidth="1"/>
    <col min="6918" max="6918" width="11.5703125" style="384" customWidth="1"/>
    <col min="6919" max="6919" width="17.7109375" style="384" customWidth="1"/>
    <col min="6920" max="6920" width="18" style="384" customWidth="1"/>
    <col min="6921" max="6921" width="11.28515625" style="384" customWidth="1"/>
    <col min="6922" max="7169" width="9.140625" style="384"/>
    <col min="7170" max="7170" width="11.5703125" style="384" customWidth="1"/>
    <col min="7171" max="7171" width="11.7109375" style="384" customWidth="1"/>
    <col min="7172" max="7172" width="12.140625" style="384" customWidth="1"/>
    <col min="7173" max="7173" width="12.5703125" style="384" customWidth="1"/>
    <col min="7174" max="7174" width="11.5703125" style="384" customWidth="1"/>
    <col min="7175" max="7175" width="17.7109375" style="384" customWidth="1"/>
    <col min="7176" max="7176" width="18" style="384" customWidth="1"/>
    <col min="7177" max="7177" width="11.28515625" style="384" customWidth="1"/>
    <col min="7178" max="7425" width="9.140625" style="384"/>
    <col min="7426" max="7426" width="11.5703125" style="384" customWidth="1"/>
    <col min="7427" max="7427" width="11.7109375" style="384" customWidth="1"/>
    <col min="7428" max="7428" width="12.140625" style="384" customWidth="1"/>
    <col min="7429" max="7429" width="12.5703125" style="384" customWidth="1"/>
    <col min="7430" max="7430" width="11.5703125" style="384" customWidth="1"/>
    <col min="7431" max="7431" width="17.7109375" style="384" customWidth="1"/>
    <col min="7432" max="7432" width="18" style="384" customWidth="1"/>
    <col min="7433" max="7433" width="11.28515625" style="384" customWidth="1"/>
    <col min="7434" max="7681" width="9.140625" style="384"/>
    <col min="7682" max="7682" width="11.5703125" style="384" customWidth="1"/>
    <col min="7683" max="7683" width="11.7109375" style="384" customWidth="1"/>
    <col min="7684" max="7684" width="12.140625" style="384" customWidth="1"/>
    <col min="7685" max="7685" width="12.5703125" style="384" customWidth="1"/>
    <col min="7686" max="7686" width="11.5703125" style="384" customWidth="1"/>
    <col min="7687" max="7687" width="17.7109375" style="384" customWidth="1"/>
    <col min="7688" max="7688" width="18" style="384" customWidth="1"/>
    <col min="7689" max="7689" width="11.28515625" style="384" customWidth="1"/>
    <col min="7690" max="7937" width="9.140625" style="384"/>
    <col min="7938" max="7938" width="11.5703125" style="384" customWidth="1"/>
    <col min="7939" max="7939" width="11.7109375" style="384" customWidth="1"/>
    <col min="7940" max="7940" width="12.140625" style="384" customWidth="1"/>
    <col min="7941" max="7941" width="12.5703125" style="384" customWidth="1"/>
    <col min="7942" max="7942" width="11.5703125" style="384" customWidth="1"/>
    <col min="7943" max="7943" width="17.7109375" style="384" customWidth="1"/>
    <col min="7944" max="7944" width="18" style="384" customWidth="1"/>
    <col min="7945" max="7945" width="11.28515625" style="384" customWidth="1"/>
    <col min="7946" max="8193" width="9.140625" style="384"/>
    <col min="8194" max="8194" width="11.5703125" style="384" customWidth="1"/>
    <col min="8195" max="8195" width="11.7109375" style="384" customWidth="1"/>
    <col min="8196" max="8196" width="12.140625" style="384" customWidth="1"/>
    <col min="8197" max="8197" width="12.5703125" style="384" customWidth="1"/>
    <col min="8198" max="8198" width="11.5703125" style="384" customWidth="1"/>
    <col min="8199" max="8199" width="17.7109375" style="384" customWidth="1"/>
    <col min="8200" max="8200" width="18" style="384" customWidth="1"/>
    <col min="8201" max="8201" width="11.28515625" style="384" customWidth="1"/>
    <col min="8202" max="8449" width="9.140625" style="384"/>
    <col min="8450" max="8450" width="11.5703125" style="384" customWidth="1"/>
    <col min="8451" max="8451" width="11.7109375" style="384" customWidth="1"/>
    <col min="8452" max="8452" width="12.140625" style="384" customWidth="1"/>
    <col min="8453" max="8453" width="12.5703125" style="384" customWidth="1"/>
    <col min="8454" max="8454" width="11.5703125" style="384" customWidth="1"/>
    <col min="8455" max="8455" width="17.7109375" style="384" customWidth="1"/>
    <col min="8456" max="8456" width="18" style="384" customWidth="1"/>
    <col min="8457" max="8457" width="11.28515625" style="384" customWidth="1"/>
    <col min="8458" max="8705" width="9.140625" style="384"/>
    <col min="8706" max="8706" width="11.5703125" style="384" customWidth="1"/>
    <col min="8707" max="8707" width="11.7109375" style="384" customWidth="1"/>
    <col min="8708" max="8708" width="12.140625" style="384" customWidth="1"/>
    <col min="8709" max="8709" width="12.5703125" style="384" customWidth="1"/>
    <col min="8710" max="8710" width="11.5703125" style="384" customWidth="1"/>
    <col min="8711" max="8711" width="17.7109375" style="384" customWidth="1"/>
    <col min="8712" max="8712" width="18" style="384" customWidth="1"/>
    <col min="8713" max="8713" width="11.28515625" style="384" customWidth="1"/>
    <col min="8714" max="8961" width="9.140625" style="384"/>
    <col min="8962" max="8962" width="11.5703125" style="384" customWidth="1"/>
    <col min="8963" max="8963" width="11.7109375" style="384" customWidth="1"/>
    <col min="8964" max="8964" width="12.140625" style="384" customWidth="1"/>
    <col min="8965" max="8965" width="12.5703125" style="384" customWidth="1"/>
    <col min="8966" max="8966" width="11.5703125" style="384" customWidth="1"/>
    <col min="8967" max="8967" width="17.7109375" style="384" customWidth="1"/>
    <col min="8968" max="8968" width="18" style="384" customWidth="1"/>
    <col min="8969" max="8969" width="11.28515625" style="384" customWidth="1"/>
    <col min="8970" max="9217" width="9.140625" style="384"/>
    <col min="9218" max="9218" width="11.5703125" style="384" customWidth="1"/>
    <col min="9219" max="9219" width="11.7109375" style="384" customWidth="1"/>
    <col min="9220" max="9220" width="12.140625" style="384" customWidth="1"/>
    <col min="9221" max="9221" width="12.5703125" style="384" customWidth="1"/>
    <col min="9222" max="9222" width="11.5703125" style="384" customWidth="1"/>
    <col min="9223" max="9223" width="17.7109375" style="384" customWidth="1"/>
    <col min="9224" max="9224" width="18" style="384" customWidth="1"/>
    <col min="9225" max="9225" width="11.28515625" style="384" customWidth="1"/>
    <col min="9226" max="9473" width="9.140625" style="384"/>
    <col min="9474" max="9474" width="11.5703125" style="384" customWidth="1"/>
    <col min="9475" max="9475" width="11.7109375" style="384" customWidth="1"/>
    <col min="9476" max="9476" width="12.140625" style="384" customWidth="1"/>
    <col min="9477" max="9477" width="12.5703125" style="384" customWidth="1"/>
    <col min="9478" max="9478" width="11.5703125" style="384" customWidth="1"/>
    <col min="9479" max="9479" width="17.7109375" style="384" customWidth="1"/>
    <col min="9480" max="9480" width="18" style="384" customWidth="1"/>
    <col min="9481" max="9481" width="11.28515625" style="384" customWidth="1"/>
    <col min="9482" max="9729" width="9.140625" style="384"/>
    <col min="9730" max="9730" width="11.5703125" style="384" customWidth="1"/>
    <col min="9731" max="9731" width="11.7109375" style="384" customWidth="1"/>
    <col min="9732" max="9732" width="12.140625" style="384" customWidth="1"/>
    <col min="9733" max="9733" width="12.5703125" style="384" customWidth="1"/>
    <col min="9734" max="9734" width="11.5703125" style="384" customWidth="1"/>
    <col min="9735" max="9735" width="17.7109375" style="384" customWidth="1"/>
    <col min="9736" max="9736" width="18" style="384" customWidth="1"/>
    <col min="9737" max="9737" width="11.28515625" style="384" customWidth="1"/>
    <col min="9738" max="9985" width="9.140625" style="384"/>
    <col min="9986" max="9986" width="11.5703125" style="384" customWidth="1"/>
    <col min="9987" max="9987" width="11.7109375" style="384" customWidth="1"/>
    <col min="9988" max="9988" width="12.140625" style="384" customWidth="1"/>
    <col min="9989" max="9989" width="12.5703125" style="384" customWidth="1"/>
    <col min="9990" max="9990" width="11.5703125" style="384" customWidth="1"/>
    <col min="9991" max="9991" width="17.7109375" style="384" customWidth="1"/>
    <col min="9992" max="9992" width="18" style="384" customWidth="1"/>
    <col min="9993" max="9993" width="11.28515625" style="384" customWidth="1"/>
    <col min="9994" max="10241" width="9.140625" style="384"/>
    <col min="10242" max="10242" width="11.5703125" style="384" customWidth="1"/>
    <col min="10243" max="10243" width="11.7109375" style="384" customWidth="1"/>
    <col min="10244" max="10244" width="12.140625" style="384" customWidth="1"/>
    <col min="10245" max="10245" width="12.5703125" style="384" customWidth="1"/>
    <col min="10246" max="10246" width="11.5703125" style="384" customWidth="1"/>
    <col min="10247" max="10247" width="17.7109375" style="384" customWidth="1"/>
    <col min="10248" max="10248" width="18" style="384" customWidth="1"/>
    <col min="10249" max="10249" width="11.28515625" style="384" customWidth="1"/>
    <col min="10250" max="10497" width="9.140625" style="384"/>
    <col min="10498" max="10498" width="11.5703125" style="384" customWidth="1"/>
    <col min="10499" max="10499" width="11.7109375" style="384" customWidth="1"/>
    <col min="10500" max="10500" width="12.140625" style="384" customWidth="1"/>
    <col min="10501" max="10501" width="12.5703125" style="384" customWidth="1"/>
    <col min="10502" max="10502" width="11.5703125" style="384" customWidth="1"/>
    <col min="10503" max="10503" width="17.7109375" style="384" customWidth="1"/>
    <col min="10504" max="10504" width="18" style="384" customWidth="1"/>
    <col min="10505" max="10505" width="11.28515625" style="384" customWidth="1"/>
    <col min="10506" max="10753" width="9.140625" style="384"/>
    <col min="10754" max="10754" width="11.5703125" style="384" customWidth="1"/>
    <col min="10755" max="10755" width="11.7109375" style="384" customWidth="1"/>
    <col min="10756" max="10756" width="12.140625" style="384" customWidth="1"/>
    <col min="10757" max="10757" width="12.5703125" style="384" customWidth="1"/>
    <col min="10758" max="10758" width="11.5703125" style="384" customWidth="1"/>
    <col min="10759" max="10759" width="17.7109375" style="384" customWidth="1"/>
    <col min="10760" max="10760" width="18" style="384" customWidth="1"/>
    <col min="10761" max="10761" width="11.28515625" style="384" customWidth="1"/>
    <col min="10762" max="11009" width="9.140625" style="384"/>
    <col min="11010" max="11010" width="11.5703125" style="384" customWidth="1"/>
    <col min="11011" max="11011" width="11.7109375" style="384" customWidth="1"/>
    <col min="11012" max="11012" width="12.140625" style="384" customWidth="1"/>
    <col min="11013" max="11013" width="12.5703125" style="384" customWidth="1"/>
    <col min="11014" max="11014" width="11.5703125" style="384" customWidth="1"/>
    <col min="11015" max="11015" width="17.7109375" style="384" customWidth="1"/>
    <col min="11016" max="11016" width="18" style="384" customWidth="1"/>
    <col min="11017" max="11017" width="11.28515625" style="384" customWidth="1"/>
    <col min="11018" max="11265" width="9.140625" style="384"/>
    <col min="11266" max="11266" width="11.5703125" style="384" customWidth="1"/>
    <col min="11267" max="11267" width="11.7109375" style="384" customWidth="1"/>
    <col min="11268" max="11268" width="12.140625" style="384" customWidth="1"/>
    <col min="11269" max="11269" width="12.5703125" style="384" customWidth="1"/>
    <col min="11270" max="11270" width="11.5703125" style="384" customWidth="1"/>
    <col min="11271" max="11271" width="17.7109375" style="384" customWidth="1"/>
    <col min="11272" max="11272" width="18" style="384" customWidth="1"/>
    <col min="11273" max="11273" width="11.28515625" style="384" customWidth="1"/>
    <col min="11274" max="11521" width="9.140625" style="384"/>
    <col min="11522" max="11522" width="11.5703125" style="384" customWidth="1"/>
    <col min="11523" max="11523" width="11.7109375" style="384" customWidth="1"/>
    <col min="11524" max="11524" width="12.140625" style="384" customWidth="1"/>
    <col min="11525" max="11525" width="12.5703125" style="384" customWidth="1"/>
    <col min="11526" max="11526" width="11.5703125" style="384" customWidth="1"/>
    <col min="11527" max="11527" width="17.7109375" style="384" customWidth="1"/>
    <col min="11528" max="11528" width="18" style="384" customWidth="1"/>
    <col min="11529" max="11529" width="11.28515625" style="384" customWidth="1"/>
    <col min="11530" max="11777" width="9.140625" style="384"/>
    <col min="11778" max="11778" width="11.5703125" style="384" customWidth="1"/>
    <col min="11779" max="11779" width="11.7109375" style="384" customWidth="1"/>
    <col min="11780" max="11780" width="12.140625" style="384" customWidth="1"/>
    <col min="11781" max="11781" width="12.5703125" style="384" customWidth="1"/>
    <col min="11782" max="11782" width="11.5703125" style="384" customWidth="1"/>
    <col min="11783" max="11783" width="17.7109375" style="384" customWidth="1"/>
    <col min="11784" max="11784" width="18" style="384" customWidth="1"/>
    <col min="11785" max="11785" width="11.28515625" style="384" customWidth="1"/>
    <col min="11786" max="12033" width="9.140625" style="384"/>
    <col min="12034" max="12034" width="11.5703125" style="384" customWidth="1"/>
    <col min="12035" max="12035" width="11.7109375" style="384" customWidth="1"/>
    <col min="12036" max="12036" width="12.140625" style="384" customWidth="1"/>
    <col min="12037" max="12037" width="12.5703125" style="384" customWidth="1"/>
    <col min="12038" max="12038" width="11.5703125" style="384" customWidth="1"/>
    <col min="12039" max="12039" width="17.7109375" style="384" customWidth="1"/>
    <col min="12040" max="12040" width="18" style="384" customWidth="1"/>
    <col min="12041" max="12041" width="11.28515625" style="384" customWidth="1"/>
    <col min="12042" max="12289" width="9.140625" style="384"/>
    <col min="12290" max="12290" width="11.5703125" style="384" customWidth="1"/>
    <col min="12291" max="12291" width="11.7109375" style="384" customWidth="1"/>
    <col min="12292" max="12292" width="12.140625" style="384" customWidth="1"/>
    <col min="12293" max="12293" width="12.5703125" style="384" customWidth="1"/>
    <col min="12294" max="12294" width="11.5703125" style="384" customWidth="1"/>
    <col min="12295" max="12295" width="17.7109375" style="384" customWidth="1"/>
    <col min="12296" max="12296" width="18" style="384" customWidth="1"/>
    <col min="12297" max="12297" width="11.28515625" style="384" customWidth="1"/>
    <col min="12298" max="12545" width="9.140625" style="384"/>
    <col min="12546" max="12546" width="11.5703125" style="384" customWidth="1"/>
    <col min="12547" max="12547" width="11.7109375" style="384" customWidth="1"/>
    <col min="12548" max="12548" width="12.140625" style="384" customWidth="1"/>
    <col min="12549" max="12549" width="12.5703125" style="384" customWidth="1"/>
    <col min="12550" max="12550" width="11.5703125" style="384" customWidth="1"/>
    <col min="12551" max="12551" width="17.7109375" style="384" customWidth="1"/>
    <col min="12552" max="12552" width="18" style="384" customWidth="1"/>
    <col min="12553" max="12553" width="11.28515625" style="384" customWidth="1"/>
    <col min="12554" max="12801" width="9.140625" style="384"/>
    <col min="12802" max="12802" width="11.5703125" style="384" customWidth="1"/>
    <col min="12803" max="12803" width="11.7109375" style="384" customWidth="1"/>
    <col min="12804" max="12804" width="12.140625" style="384" customWidth="1"/>
    <col min="12805" max="12805" width="12.5703125" style="384" customWidth="1"/>
    <col min="12806" max="12806" width="11.5703125" style="384" customWidth="1"/>
    <col min="12807" max="12807" width="17.7109375" style="384" customWidth="1"/>
    <col min="12808" max="12808" width="18" style="384" customWidth="1"/>
    <col min="12809" max="12809" width="11.28515625" style="384" customWidth="1"/>
    <col min="12810" max="13057" width="9.140625" style="384"/>
    <col min="13058" max="13058" width="11.5703125" style="384" customWidth="1"/>
    <col min="13059" max="13059" width="11.7109375" style="384" customWidth="1"/>
    <col min="13060" max="13060" width="12.140625" style="384" customWidth="1"/>
    <col min="13061" max="13061" width="12.5703125" style="384" customWidth="1"/>
    <col min="13062" max="13062" width="11.5703125" style="384" customWidth="1"/>
    <col min="13063" max="13063" width="17.7109375" style="384" customWidth="1"/>
    <col min="13064" max="13064" width="18" style="384" customWidth="1"/>
    <col min="13065" max="13065" width="11.28515625" style="384" customWidth="1"/>
    <col min="13066" max="13313" width="9.140625" style="384"/>
    <col min="13314" max="13314" width="11.5703125" style="384" customWidth="1"/>
    <col min="13315" max="13315" width="11.7109375" style="384" customWidth="1"/>
    <col min="13316" max="13316" width="12.140625" style="384" customWidth="1"/>
    <col min="13317" max="13317" width="12.5703125" style="384" customWidth="1"/>
    <col min="13318" max="13318" width="11.5703125" style="384" customWidth="1"/>
    <col min="13319" max="13319" width="17.7109375" style="384" customWidth="1"/>
    <col min="13320" max="13320" width="18" style="384" customWidth="1"/>
    <col min="13321" max="13321" width="11.28515625" style="384" customWidth="1"/>
    <col min="13322" max="13569" width="9.140625" style="384"/>
    <col min="13570" max="13570" width="11.5703125" style="384" customWidth="1"/>
    <col min="13571" max="13571" width="11.7109375" style="384" customWidth="1"/>
    <col min="13572" max="13572" width="12.140625" style="384" customWidth="1"/>
    <col min="13573" max="13573" width="12.5703125" style="384" customWidth="1"/>
    <col min="13574" max="13574" width="11.5703125" style="384" customWidth="1"/>
    <col min="13575" max="13575" width="17.7109375" style="384" customWidth="1"/>
    <col min="13576" max="13576" width="18" style="384" customWidth="1"/>
    <col min="13577" max="13577" width="11.28515625" style="384" customWidth="1"/>
    <col min="13578" max="13825" width="9.140625" style="384"/>
    <col min="13826" max="13826" width="11.5703125" style="384" customWidth="1"/>
    <col min="13827" max="13827" width="11.7109375" style="384" customWidth="1"/>
    <col min="13828" max="13828" width="12.140625" style="384" customWidth="1"/>
    <col min="13829" max="13829" width="12.5703125" style="384" customWidth="1"/>
    <col min="13830" max="13830" width="11.5703125" style="384" customWidth="1"/>
    <col min="13831" max="13831" width="17.7109375" style="384" customWidth="1"/>
    <col min="13832" max="13832" width="18" style="384" customWidth="1"/>
    <col min="13833" max="13833" width="11.28515625" style="384" customWidth="1"/>
    <col min="13834" max="14081" width="9.140625" style="384"/>
    <col min="14082" max="14082" width="11.5703125" style="384" customWidth="1"/>
    <col min="14083" max="14083" width="11.7109375" style="384" customWidth="1"/>
    <col min="14084" max="14084" width="12.140625" style="384" customWidth="1"/>
    <col min="14085" max="14085" width="12.5703125" style="384" customWidth="1"/>
    <col min="14086" max="14086" width="11.5703125" style="384" customWidth="1"/>
    <col min="14087" max="14087" width="17.7109375" style="384" customWidth="1"/>
    <col min="14088" max="14088" width="18" style="384" customWidth="1"/>
    <col min="14089" max="14089" width="11.28515625" style="384" customWidth="1"/>
    <col min="14090" max="14337" width="9.140625" style="384"/>
    <col min="14338" max="14338" width="11.5703125" style="384" customWidth="1"/>
    <col min="14339" max="14339" width="11.7109375" style="384" customWidth="1"/>
    <col min="14340" max="14340" width="12.140625" style="384" customWidth="1"/>
    <col min="14341" max="14341" width="12.5703125" style="384" customWidth="1"/>
    <col min="14342" max="14342" width="11.5703125" style="384" customWidth="1"/>
    <col min="14343" max="14343" width="17.7109375" style="384" customWidth="1"/>
    <col min="14344" max="14344" width="18" style="384" customWidth="1"/>
    <col min="14345" max="14345" width="11.28515625" style="384" customWidth="1"/>
    <col min="14346" max="14593" width="9.140625" style="384"/>
    <col min="14594" max="14594" width="11.5703125" style="384" customWidth="1"/>
    <col min="14595" max="14595" width="11.7109375" style="384" customWidth="1"/>
    <col min="14596" max="14596" width="12.140625" style="384" customWidth="1"/>
    <col min="14597" max="14597" width="12.5703125" style="384" customWidth="1"/>
    <col min="14598" max="14598" width="11.5703125" style="384" customWidth="1"/>
    <col min="14599" max="14599" width="17.7109375" style="384" customWidth="1"/>
    <col min="14600" max="14600" width="18" style="384" customWidth="1"/>
    <col min="14601" max="14601" width="11.28515625" style="384" customWidth="1"/>
    <col min="14602" max="14849" width="9.140625" style="384"/>
    <col min="14850" max="14850" width="11.5703125" style="384" customWidth="1"/>
    <col min="14851" max="14851" width="11.7109375" style="384" customWidth="1"/>
    <col min="14852" max="14852" width="12.140625" style="384" customWidth="1"/>
    <col min="14853" max="14853" width="12.5703125" style="384" customWidth="1"/>
    <col min="14854" max="14854" width="11.5703125" style="384" customWidth="1"/>
    <col min="14855" max="14855" width="17.7109375" style="384" customWidth="1"/>
    <col min="14856" max="14856" width="18" style="384" customWidth="1"/>
    <col min="14857" max="14857" width="11.28515625" style="384" customWidth="1"/>
    <col min="14858" max="15105" width="9.140625" style="384"/>
    <col min="15106" max="15106" width="11.5703125" style="384" customWidth="1"/>
    <col min="15107" max="15107" width="11.7109375" style="384" customWidth="1"/>
    <col min="15108" max="15108" width="12.140625" style="384" customWidth="1"/>
    <col min="15109" max="15109" width="12.5703125" style="384" customWidth="1"/>
    <col min="15110" max="15110" width="11.5703125" style="384" customWidth="1"/>
    <col min="15111" max="15111" width="17.7109375" style="384" customWidth="1"/>
    <col min="15112" max="15112" width="18" style="384" customWidth="1"/>
    <col min="15113" max="15113" width="11.28515625" style="384" customWidth="1"/>
    <col min="15114" max="15361" width="9.140625" style="384"/>
    <col min="15362" max="15362" width="11.5703125" style="384" customWidth="1"/>
    <col min="15363" max="15363" width="11.7109375" style="384" customWidth="1"/>
    <col min="15364" max="15364" width="12.140625" style="384" customWidth="1"/>
    <col min="15365" max="15365" width="12.5703125" style="384" customWidth="1"/>
    <col min="15366" max="15366" width="11.5703125" style="384" customWidth="1"/>
    <col min="15367" max="15367" width="17.7109375" style="384" customWidth="1"/>
    <col min="15368" max="15368" width="18" style="384" customWidth="1"/>
    <col min="15369" max="15369" width="11.28515625" style="384" customWidth="1"/>
    <col min="15370" max="15617" width="9.140625" style="384"/>
    <col min="15618" max="15618" width="11.5703125" style="384" customWidth="1"/>
    <col min="15619" max="15619" width="11.7109375" style="384" customWidth="1"/>
    <col min="15620" max="15620" width="12.140625" style="384" customWidth="1"/>
    <col min="15621" max="15621" width="12.5703125" style="384" customWidth="1"/>
    <col min="15622" max="15622" width="11.5703125" style="384" customWidth="1"/>
    <col min="15623" max="15623" width="17.7109375" style="384" customWidth="1"/>
    <col min="15624" max="15624" width="18" style="384" customWidth="1"/>
    <col min="15625" max="15625" width="11.28515625" style="384" customWidth="1"/>
    <col min="15626" max="15873" width="9.140625" style="384"/>
    <col min="15874" max="15874" width="11.5703125" style="384" customWidth="1"/>
    <col min="15875" max="15875" width="11.7109375" style="384" customWidth="1"/>
    <col min="15876" max="15876" width="12.140625" style="384" customWidth="1"/>
    <col min="15877" max="15877" width="12.5703125" style="384" customWidth="1"/>
    <col min="15878" max="15878" width="11.5703125" style="384" customWidth="1"/>
    <col min="15879" max="15879" width="17.7109375" style="384" customWidth="1"/>
    <col min="15880" max="15880" width="18" style="384" customWidth="1"/>
    <col min="15881" max="15881" width="11.28515625" style="384" customWidth="1"/>
    <col min="15882" max="16129" width="9.140625" style="384"/>
    <col min="16130" max="16130" width="11.5703125" style="384" customWidth="1"/>
    <col min="16131" max="16131" width="11.7109375" style="384" customWidth="1"/>
    <col min="16132" max="16132" width="12.140625" style="384" customWidth="1"/>
    <col min="16133" max="16133" width="12.5703125" style="384" customWidth="1"/>
    <col min="16134" max="16134" width="11.5703125" style="384" customWidth="1"/>
    <col min="16135" max="16135" width="17.7109375" style="384" customWidth="1"/>
    <col min="16136" max="16136" width="18" style="384" customWidth="1"/>
    <col min="16137" max="16137" width="11.28515625" style="384" customWidth="1"/>
    <col min="16138" max="16384" width="9.140625" style="384"/>
  </cols>
  <sheetData>
    <row r="1" spans="1:11" s="27" customFormat="1">
      <c r="A1" s="788" t="s">
        <v>0</v>
      </c>
      <c r="B1" s="788"/>
      <c r="C1" s="788"/>
      <c r="D1" s="788"/>
      <c r="F1" s="788" t="s">
        <v>1</v>
      </c>
      <c r="G1" s="788"/>
      <c r="H1" s="788"/>
    </row>
    <row r="2" spans="1:11" s="27" customFormat="1" ht="18.75">
      <c r="A2" s="783" t="s">
        <v>1679</v>
      </c>
      <c r="B2" s="783"/>
      <c r="C2" s="783"/>
      <c r="D2" s="783"/>
      <c r="F2" s="789" t="s">
        <v>2</v>
      </c>
      <c r="G2" s="789"/>
      <c r="H2" s="789"/>
    </row>
    <row r="3" spans="1:11" s="27" customFormat="1" ht="21.75" customHeight="1">
      <c r="A3" s="790" t="s">
        <v>1898</v>
      </c>
      <c r="B3" s="790"/>
      <c r="C3" s="790"/>
      <c r="D3" s="790"/>
      <c r="F3" s="791" t="s">
        <v>3</v>
      </c>
      <c r="G3" s="791"/>
      <c r="H3" s="791"/>
    </row>
    <row r="4" spans="1:11" s="27" customFormat="1" ht="17.25" customHeight="1">
      <c r="A4" s="782" t="s">
        <v>1892</v>
      </c>
      <c r="B4" s="782"/>
      <c r="C4" s="782"/>
      <c r="D4" s="782"/>
      <c r="F4" s="783" t="s">
        <v>4</v>
      </c>
      <c r="G4" s="783"/>
      <c r="H4" s="783"/>
    </row>
    <row r="5" spans="1:11" s="27" customFormat="1" ht="19.5">
      <c r="A5" s="784"/>
      <c r="B5" s="784"/>
      <c r="C5" s="784"/>
      <c r="D5" s="419"/>
      <c r="E5" s="293"/>
      <c r="F5" s="784"/>
      <c r="G5" s="784"/>
      <c r="H5" s="784"/>
    </row>
    <row r="6" spans="1:11" s="27" customFormat="1" ht="22.5" customHeight="1">
      <c r="A6" s="785" t="s">
        <v>915</v>
      </c>
      <c r="B6" s="785"/>
      <c r="C6" s="785"/>
      <c r="D6" s="785"/>
      <c r="E6" s="785"/>
      <c r="F6" s="785"/>
      <c r="G6" s="785"/>
      <c r="H6" s="785"/>
    </row>
    <row r="7" spans="1:11" s="27" customFormat="1" ht="22.5" customHeight="1">
      <c r="A7" s="785" t="s">
        <v>2129</v>
      </c>
      <c r="B7" s="785"/>
      <c r="C7" s="785"/>
      <c r="D7" s="785"/>
      <c r="E7" s="785"/>
      <c r="F7" s="785"/>
      <c r="G7" s="785"/>
      <c r="H7" s="785"/>
    </row>
    <row r="8" spans="1:11" s="28" customFormat="1" ht="20.25">
      <c r="A8" s="786" t="s">
        <v>929</v>
      </c>
      <c r="B8" s="777"/>
      <c r="C8" s="777"/>
      <c r="D8" s="777"/>
      <c r="E8" s="777"/>
      <c r="F8" s="777"/>
      <c r="G8" s="777"/>
      <c r="H8" s="777"/>
    </row>
    <row r="9" spans="1:11" s="28" customFormat="1" ht="22.5" customHeight="1">
      <c r="A9" s="787" t="s">
        <v>2136</v>
      </c>
      <c r="B9" s="787"/>
      <c r="C9" s="787"/>
      <c r="D9" s="787"/>
      <c r="E9" s="787"/>
      <c r="F9" s="787"/>
      <c r="G9" s="787"/>
      <c r="H9" s="787"/>
    </row>
    <row r="10" spans="1:11">
      <c r="J10" s="412"/>
    </row>
    <row r="11" spans="1:11" ht="22.5" customHeight="1">
      <c r="A11" s="27"/>
      <c r="B11" s="437" t="s">
        <v>2137</v>
      </c>
      <c r="C11" s="181"/>
      <c r="D11" s="181"/>
      <c r="E11" s="52"/>
      <c r="F11" s="52"/>
      <c r="G11" s="421">
        <f>SUM(G12:G13)</f>
        <v>309975352</v>
      </c>
      <c r="H11" s="52" t="s">
        <v>5</v>
      </c>
      <c r="I11" s="619"/>
      <c r="J11" s="620"/>
      <c r="K11" s="406"/>
    </row>
    <row r="12" spans="1:11" ht="25.5" customHeight="1">
      <c r="A12" s="27"/>
      <c r="B12" s="422" t="s">
        <v>978</v>
      </c>
      <c r="C12" s="27"/>
      <c r="D12" s="27"/>
      <c r="E12" s="423"/>
      <c r="F12" s="27"/>
      <c r="G12" s="424">
        <f>'TTTL VCKD chung'!Z580</f>
        <v>309975352</v>
      </c>
      <c r="H12" s="27" t="s">
        <v>5</v>
      </c>
      <c r="I12" s="619">
        <v>21655021</v>
      </c>
      <c r="J12" s="619"/>
      <c r="K12" s="434"/>
    </row>
    <row r="13" spans="1:11" ht="25.5" customHeight="1">
      <c r="A13" s="27"/>
      <c r="B13" s="422" t="s">
        <v>979</v>
      </c>
      <c r="C13" s="27"/>
      <c r="D13" s="27"/>
      <c r="E13" s="423"/>
      <c r="F13" s="27"/>
      <c r="G13" s="424">
        <v>0</v>
      </c>
      <c r="H13" s="52" t="s">
        <v>5</v>
      </c>
      <c r="I13" s="619">
        <v>23368782</v>
      </c>
      <c r="J13" s="619"/>
      <c r="K13" s="434"/>
    </row>
    <row r="14" spans="1:11" ht="24" customHeight="1">
      <c r="A14" s="27"/>
      <c r="B14" s="420" t="s">
        <v>6</v>
      </c>
      <c r="C14" s="425"/>
      <c r="D14" s="425"/>
      <c r="E14" s="27"/>
      <c r="F14" s="27"/>
      <c r="G14" s="421">
        <f>G15</f>
        <v>0</v>
      </c>
      <c r="H14" s="52" t="s">
        <v>5</v>
      </c>
      <c r="I14" s="619">
        <v>32668679</v>
      </c>
      <c r="J14" s="621"/>
      <c r="K14" s="412"/>
    </row>
    <row r="15" spans="1:11" ht="24.75" customHeight="1">
      <c r="A15" s="27"/>
      <c r="B15" s="422" t="s">
        <v>927</v>
      </c>
      <c r="C15" s="27"/>
      <c r="D15" s="27"/>
      <c r="E15" s="27"/>
      <c r="F15" s="27"/>
      <c r="G15" s="334">
        <v>0</v>
      </c>
      <c r="H15" s="27" t="s">
        <v>5</v>
      </c>
      <c r="I15" s="619">
        <v>26801519</v>
      </c>
      <c r="J15" s="619"/>
      <c r="K15" s="412"/>
    </row>
    <row r="16" spans="1:11" ht="22.5" customHeight="1">
      <c r="A16" s="27"/>
      <c r="B16" s="420" t="s">
        <v>7</v>
      </c>
      <c r="C16" s="181"/>
      <c r="D16" s="181"/>
      <c r="E16" s="27"/>
      <c r="F16" s="27"/>
      <c r="G16" s="426">
        <f>G17+G18+G19</f>
        <v>0</v>
      </c>
      <c r="H16" s="52" t="s">
        <v>5</v>
      </c>
      <c r="I16" s="619">
        <v>23984019</v>
      </c>
      <c r="J16" s="619"/>
      <c r="K16" s="412"/>
    </row>
    <row r="17" spans="1:13" ht="22.5" customHeight="1">
      <c r="A17" s="27"/>
      <c r="B17" s="422" t="s">
        <v>8</v>
      </c>
      <c r="C17" s="27"/>
      <c r="D17" s="27"/>
      <c r="E17" s="27"/>
      <c r="F17" s="27"/>
      <c r="G17" s="334">
        <v>0</v>
      </c>
      <c r="H17" s="27" t="s">
        <v>5</v>
      </c>
      <c r="I17" s="619">
        <v>26682458</v>
      </c>
      <c r="J17" s="619"/>
      <c r="K17" s="412"/>
      <c r="M17" s="398"/>
    </row>
    <row r="18" spans="1:13" ht="22.5" customHeight="1">
      <c r="A18" s="27"/>
      <c r="B18" s="422" t="s">
        <v>9</v>
      </c>
      <c r="C18" s="27"/>
      <c r="D18" s="27"/>
      <c r="E18" s="27"/>
      <c r="F18" s="27"/>
      <c r="G18" s="334">
        <v>0</v>
      </c>
      <c r="H18" s="27" t="s">
        <v>5</v>
      </c>
      <c r="I18" s="619">
        <v>27120577</v>
      </c>
      <c r="J18" s="619"/>
      <c r="K18" s="412"/>
    </row>
    <row r="19" spans="1:13" ht="22.5" customHeight="1">
      <c r="A19" s="27"/>
      <c r="B19" s="422" t="s">
        <v>985</v>
      </c>
      <c r="C19" s="27"/>
      <c r="D19" s="27"/>
      <c r="E19" s="27"/>
      <c r="F19" s="27"/>
      <c r="G19" s="334">
        <v>0</v>
      </c>
      <c r="H19" s="27" t="s">
        <v>5</v>
      </c>
      <c r="I19" s="619">
        <v>27102621</v>
      </c>
      <c r="J19" s="619"/>
      <c r="K19" s="412"/>
    </row>
    <row r="20" spans="1:13" ht="22.5" customHeight="1">
      <c r="A20" s="27"/>
      <c r="B20" s="420" t="s">
        <v>10</v>
      </c>
      <c r="C20" s="181"/>
      <c r="D20" s="27"/>
      <c r="E20" s="27"/>
      <c r="F20" s="27"/>
      <c r="G20" s="427">
        <f>SUM(G21:G21)</f>
        <v>309975352</v>
      </c>
      <c r="H20" s="52" t="s">
        <v>5</v>
      </c>
      <c r="I20" s="619">
        <v>25073412</v>
      </c>
      <c r="J20" s="619"/>
      <c r="K20" s="412"/>
    </row>
    <row r="21" spans="1:13" ht="25.5" customHeight="1">
      <c r="A21" s="27"/>
      <c r="B21" s="422" t="s">
        <v>11</v>
      </c>
      <c r="C21" s="27"/>
      <c r="D21" s="27"/>
      <c r="E21" s="27"/>
      <c r="F21" s="27"/>
      <c r="G21" s="428">
        <f>G11-G14-G16</f>
        <v>309975352</v>
      </c>
      <c r="H21" s="27" t="s">
        <v>5</v>
      </c>
      <c r="I21" s="619">
        <v>25770395</v>
      </c>
      <c r="J21" s="619"/>
      <c r="K21" s="412"/>
    </row>
    <row r="22" spans="1:13" ht="22.5" hidden="1" customHeight="1">
      <c r="A22" s="27"/>
      <c r="B22" s="27"/>
      <c r="C22" s="27"/>
      <c r="D22" s="27"/>
      <c r="E22" s="27"/>
      <c r="F22" s="27"/>
      <c r="G22" s="428"/>
      <c r="H22" s="27"/>
      <c r="K22" s="412"/>
    </row>
    <row r="23" spans="1:13">
      <c r="A23" s="27"/>
      <c r="B23" s="27"/>
      <c r="C23" s="27"/>
      <c r="D23" s="27"/>
      <c r="E23" s="27"/>
      <c r="F23" s="27"/>
      <c r="G23" s="428"/>
      <c r="H23" s="27"/>
      <c r="I23" s="428">
        <f>SUM(I12:I21)</f>
        <v>260227483</v>
      </c>
      <c r="J23" s="618"/>
      <c r="K23" s="412"/>
    </row>
    <row r="24" spans="1:13" s="27" customFormat="1" ht="25.5" customHeight="1">
      <c r="A24" s="616" t="s">
        <v>2141</v>
      </c>
      <c r="B24" s="616"/>
      <c r="C24" s="616"/>
      <c r="D24" s="616"/>
      <c r="E24" s="616"/>
      <c r="F24" s="616"/>
      <c r="G24" s="616"/>
      <c r="H24" s="458"/>
      <c r="I24" s="458"/>
      <c r="J24" s="384"/>
      <c r="K24" s="412"/>
    </row>
    <row r="25" spans="1:13" s="27" customFormat="1">
      <c r="A25" s="617" t="s">
        <v>2140</v>
      </c>
      <c r="B25" s="617"/>
      <c r="C25" s="617"/>
      <c r="D25" s="617"/>
      <c r="E25" s="617"/>
      <c r="F25" s="617"/>
      <c r="G25" s="617"/>
      <c r="H25" s="459"/>
      <c r="I25" s="459"/>
      <c r="J25" s="384"/>
      <c r="K25" s="412"/>
    </row>
    <row r="26" spans="1:13" ht="9.75" customHeight="1">
      <c r="A26" s="429"/>
      <c r="K26" s="412"/>
    </row>
    <row r="27" spans="1:13" s="27" customFormat="1" ht="21.75" customHeight="1">
      <c r="D27" s="780" t="s">
        <v>2142</v>
      </c>
      <c r="E27" s="781"/>
      <c r="F27" s="781"/>
      <c r="G27" s="781"/>
      <c r="H27" s="781"/>
      <c r="J27" s="572"/>
      <c r="K27" s="572"/>
    </row>
    <row r="28" spans="1:13" s="439" customFormat="1" ht="25.5" customHeight="1">
      <c r="A28" s="775" t="s">
        <v>1897</v>
      </c>
      <c r="B28" s="775"/>
      <c r="C28" s="775"/>
      <c r="D28" s="775" t="s">
        <v>1896</v>
      </c>
      <c r="E28" s="775"/>
      <c r="F28" s="775"/>
      <c r="G28" s="775" t="s">
        <v>12</v>
      </c>
      <c r="H28" s="775"/>
    </row>
    <row r="29" spans="1:13" s="417" customFormat="1">
      <c r="A29" s="776" t="s">
        <v>13</v>
      </c>
      <c r="B29" s="776"/>
      <c r="C29" s="776"/>
      <c r="D29" s="776" t="s">
        <v>1893</v>
      </c>
      <c r="E29" s="776"/>
      <c r="F29" s="776"/>
      <c r="G29" s="776" t="s">
        <v>14</v>
      </c>
      <c r="H29" s="776"/>
      <c r="L29" s="435"/>
    </row>
    <row r="30" spans="1:13" s="417" customFormat="1">
      <c r="A30" s="401"/>
      <c r="B30" s="401"/>
      <c r="C30" s="431"/>
      <c r="D30" s="432"/>
      <c r="E30" s="401"/>
      <c r="F30" s="432"/>
      <c r="G30" s="401"/>
      <c r="L30" s="435"/>
    </row>
    <row r="31" spans="1:13" s="417" customFormat="1" ht="41.25" customHeight="1">
      <c r="A31" s="401"/>
      <c r="B31" s="401"/>
      <c r="C31" s="431"/>
      <c r="D31" s="432"/>
      <c r="E31" s="401"/>
      <c r="F31" s="432"/>
      <c r="G31" s="401"/>
      <c r="L31" s="435"/>
    </row>
    <row r="32" spans="1:13" s="417" customFormat="1" ht="8.25" customHeight="1">
      <c r="A32" s="401"/>
      <c r="B32" s="401"/>
      <c r="C32" s="431"/>
      <c r="D32" s="432"/>
      <c r="E32" s="401"/>
      <c r="F32" s="432"/>
      <c r="G32" s="401"/>
      <c r="L32" s="435"/>
    </row>
    <row r="33" spans="1:12" s="418" customFormat="1">
      <c r="A33" s="776"/>
      <c r="B33" s="776"/>
      <c r="C33" s="776"/>
      <c r="D33" s="776" t="s">
        <v>1735</v>
      </c>
      <c r="E33" s="776"/>
      <c r="F33" s="776"/>
      <c r="G33" s="778" t="s">
        <v>15</v>
      </c>
      <c r="H33" s="778"/>
      <c r="L33" s="436"/>
    </row>
    <row r="34" spans="1:12" s="418" customFormat="1" ht="12.75" customHeight="1">
      <c r="A34" s="433"/>
      <c r="B34" s="433"/>
      <c r="C34" s="433"/>
      <c r="D34" s="433"/>
      <c r="E34" s="433"/>
      <c r="F34" s="433"/>
      <c r="G34" s="433"/>
      <c r="L34" s="436"/>
    </row>
    <row r="35" spans="1:12" s="418" customFormat="1" ht="28.5" customHeight="1">
      <c r="A35" s="430"/>
      <c r="B35" s="430"/>
      <c r="C35" s="430"/>
      <c r="D35" s="779" t="s">
        <v>16</v>
      </c>
      <c r="E35" s="779"/>
      <c r="F35" s="779"/>
      <c r="G35" s="433"/>
      <c r="L35" s="436"/>
    </row>
    <row r="36" spans="1:12" s="418" customFormat="1">
      <c r="A36" s="430"/>
      <c r="B36" s="430"/>
      <c r="C36" s="430"/>
      <c r="D36" s="776" t="s">
        <v>17</v>
      </c>
      <c r="E36" s="776"/>
      <c r="F36" s="776"/>
      <c r="G36" s="433"/>
      <c r="L36" s="436"/>
    </row>
    <row r="37" spans="1:12" s="417" customFormat="1">
      <c r="A37" s="433"/>
      <c r="B37" s="433"/>
      <c r="C37" s="433"/>
      <c r="D37" s="776" t="s">
        <v>18</v>
      </c>
      <c r="E37" s="776"/>
      <c r="F37" s="776"/>
      <c r="G37" s="401"/>
    </row>
    <row r="38" spans="1:12" s="417" customFormat="1">
      <c r="A38" s="433"/>
      <c r="B38" s="433"/>
      <c r="C38" s="433"/>
      <c r="D38" s="433"/>
      <c r="E38" s="433"/>
      <c r="F38" s="433"/>
      <c r="G38" s="433"/>
      <c r="H38" s="433"/>
    </row>
    <row r="39" spans="1:12" s="417" customFormat="1">
      <c r="A39" s="433"/>
      <c r="B39" s="433"/>
      <c r="C39" s="433"/>
      <c r="D39" s="433"/>
      <c r="E39" s="433"/>
      <c r="F39" s="433"/>
      <c r="G39" s="433"/>
      <c r="H39" s="433"/>
    </row>
    <row r="40" spans="1:12" s="27" customFormat="1">
      <c r="G40" s="348"/>
    </row>
    <row r="41" spans="1:12" s="27" customFormat="1">
      <c r="G41" s="348"/>
    </row>
    <row r="42" spans="1:12" s="27" customFormat="1">
      <c r="G42" s="348"/>
    </row>
    <row r="43" spans="1:12" s="27" customFormat="1">
      <c r="G43" s="348"/>
    </row>
    <row r="44" spans="1:12" s="27" customFormat="1">
      <c r="G44" s="348"/>
    </row>
    <row r="45" spans="1:12" s="27" customFormat="1">
      <c r="A45" s="777"/>
      <c r="B45" s="777"/>
      <c r="C45" s="777"/>
      <c r="D45" s="777"/>
      <c r="F45" s="52"/>
      <c r="G45" s="52"/>
      <c r="H45" s="52"/>
    </row>
  </sheetData>
  <mergeCells count="28">
    <mergeCell ref="A1:D1"/>
    <mergeCell ref="F1:H1"/>
    <mergeCell ref="A2:D2"/>
    <mergeCell ref="F2:H2"/>
    <mergeCell ref="A3:D3"/>
    <mergeCell ref="F3:H3"/>
    <mergeCell ref="D27:H27"/>
    <mergeCell ref="A4:D4"/>
    <mergeCell ref="F4:H4"/>
    <mergeCell ref="A5:C5"/>
    <mergeCell ref="F5:H5"/>
    <mergeCell ref="A6:H6"/>
    <mergeCell ref="A7:H7"/>
    <mergeCell ref="A8:H8"/>
    <mergeCell ref="A9:H9"/>
    <mergeCell ref="D37:F37"/>
    <mergeCell ref="A45:D45"/>
    <mergeCell ref="A33:C33"/>
    <mergeCell ref="D33:F33"/>
    <mergeCell ref="G33:H33"/>
    <mergeCell ref="D35:F35"/>
    <mergeCell ref="D36:F36"/>
    <mergeCell ref="A28:C28"/>
    <mergeCell ref="D28:F28"/>
    <mergeCell ref="G28:H28"/>
    <mergeCell ref="A29:C29"/>
    <mergeCell ref="D29:F29"/>
    <mergeCell ref="G29:H29"/>
  </mergeCells>
  <pageMargins left="0.98402777777777795" right="0.59027777777777801" top="0.78680555555555598" bottom="0.78680555555555598" header="0.39305555555555599" footer="0.39305555555555599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DR590"/>
  <sheetViews>
    <sheetView view="pageBreakPreview" zoomScale="70" zoomScaleNormal="62" zoomScaleSheetLayoutView="70" workbookViewId="0">
      <pane ySplit="13" topLeftCell="A49" activePane="bottomLeft" state="frozen"/>
      <selection pane="bottomLeft" activeCell="Q15" sqref="Q15:Q59"/>
    </sheetView>
  </sheetViews>
  <sheetFormatPr defaultColWidth="9" defaultRowHeight="16.5"/>
  <cols>
    <col min="1" max="2" width="4.7109375" style="456" customWidth="1"/>
    <col min="3" max="3" width="12.85546875" style="116" hidden="1" customWidth="1"/>
    <col min="4" max="4" width="9.7109375" style="456" hidden="1" customWidth="1"/>
    <col min="5" max="5" width="12.140625" style="456" customWidth="1"/>
    <col min="6" max="6" width="16.5703125" style="456" customWidth="1"/>
    <col min="7" max="7" width="9.28515625" style="456" customWidth="1"/>
    <col min="8" max="8" width="10.28515625" style="456" customWidth="1"/>
    <col min="9" max="10" width="10.28515625" style="456" hidden="1" customWidth="1"/>
    <col min="11" max="11" width="9.28515625" style="456" customWidth="1"/>
    <col min="12" max="12" width="10.28515625" style="456" customWidth="1"/>
    <col min="13" max="13" width="8.7109375" style="456" customWidth="1"/>
    <col min="14" max="14" width="10.140625" style="456" customWidth="1"/>
    <col min="15" max="15" width="8.5703125" style="456" customWidth="1"/>
    <col min="16" max="16" width="10.28515625" style="456" customWidth="1"/>
    <col min="17" max="17" width="12" style="576" customWidth="1"/>
    <col min="18" max="18" width="25.85546875" style="456" customWidth="1"/>
    <col min="19" max="19" width="11.7109375" style="456" customWidth="1"/>
    <col min="20" max="21" width="14.5703125" style="456"/>
    <col min="22" max="24" width="16.42578125" style="456" customWidth="1"/>
    <col min="25" max="25" width="9.140625" style="456"/>
    <col min="26" max="26" width="10.28515625" style="456" hidden="1" customWidth="1"/>
    <col min="27" max="244" width="9.140625" style="456"/>
    <col min="245" max="245" width="3.85546875" style="456" customWidth="1"/>
    <col min="246" max="246" width="9.5703125" style="456" customWidth="1"/>
    <col min="247" max="247" width="5.7109375" style="456" customWidth="1"/>
    <col min="248" max="252" width="5.28515625" style="456" customWidth="1"/>
    <col min="253" max="253" width="5.5703125" style="456" customWidth="1"/>
    <col min="254" max="254" width="6.140625" style="456" customWidth="1"/>
    <col min="255" max="255" width="6" style="456" customWidth="1"/>
    <col min="256" max="256" width="5.28515625" style="456" customWidth="1"/>
    <col min="257" max="257" width="6.28515625" style="456" customWidth="1"/>
    <col min="258" max="258" width="5.5703125" style="456" customWidth="1"/>
    <col min="259" max="259" width="5" style="456" customWidth="1"/>
    <col min="260" max="260" width="6.28515625" style="456" customWidth="1"/>
    <col min="261" max="262" width="9" style="456" hidden="1" customWidth="1"/>
    <col min="263" max="263" width="5.5703125" style="456" customWidth="1"/>
    <col min="264" max="264" width="6.28515625" style="456" customWidth="1"/>
    <col min="265" max="265" width="5.7109375" style="456" customWidth="1"/>
    <col min="266" max="266" width="5.140625" style="456" customWidth="1"/>
    <col min="267" max="267" width="5.85546875" style="456" customWidth="1"/>
    <col min="268" max="268" width="5.140625" style="456" customWidth="1"/>
    <col min="269" max="269" width="5.28515625" style="456" customWidth="1"/>
    <col min="270" max="271" width="5.7109375" style="456" customWidth="1"/>
    <col min="272" max="272" width="6.140625" style="456" customWidth="1"/>
    <col min="273" max="273" width="7.28515625" style="456" customWidth="1"/>
    <col min="274" max="274" width="6.28515625" style="456" customWidth="1"/>
    <col min="275" max="275" width="7.28515625" style="456" customWidth="1"/>
    <col min="276" max="500" width="9.140625" style="456"/>
    <col min="501" max="501" width="3.85546875" style="456" customWidth="1"/>
    <col min="502" max="502" width="9.5703125" style="456" customWidth="1"/>
    <col min="503" max="503" width="5.7109375" style="456" customWidth="1"/>
    <col min="504" max="508" width="5.28515625" style="456" customWidth="1"/>
    <col min="509" max="509" width="5.5703125" style="456" customWidth="1"/>
    <col min="510" max="510" width="6.140625" style="456" customWidth="1"/>
    <col min="511" max="511" width="6" style="456" customWidth="1"/>
    <col min="512" max="512" width="5.28515625" style="456" customWidth="1"/>
    <col min="513" max="513" width="6.28515625" style="456" customWidth="1"/>
    <col min="514" max="514" width="5.5703125" style="456" customWidth="1"/>
    <col min="515" max="515" width="5" style="456" customWidth="1"/>
    <col min="516" max="516" width="6.28515625" style="456" customWidth="1"/>
    <col min="517" max="518" width="9" style="456" hidden="1" customWidth="1"/>
    <col min="519" max="519" width="5.5703125" style="456" customWidth="1"/>
    <col min="520" max="520" width="6.28515625" style="456" customWidth="1"/>
    <col min="521" max="521" width="5.7109375" style="456" customWidth="1"/>
    <col min="522" max="522" width="5.140625" style="456" customWidth="1"/>
    <col min="523" max="523" width="5.85546875" style="456" customWidth="1"/>
    <col min="524" max="524" width="5.140625" style="456" customWidth="1"/>
    <col min="525" max="525" width="5.28515625" style="456" customWidth="1"/>
    <col min="526" max="527" width="5.7109375" style="456" customWidth="1"/>
    <col min="528" max="528" width="6.140625" style="456" customWidth="1"/>
    <col min="529" max="529" width="7.28515625" style="456" customWidth="1"/>
    <col min="530" max="530" width="6.28515625" style="456" customWidth="1"/>
    <col min="531" max="531" width="7.28515625" style="456" customWidth="1"/>
    <col min="532" max="756" width="9.140625" style="456"/>
    <col min="757" max="757" width="3.85546875" style="456" customWidth="1"/>
    <col min="758" max="758" width="9.5703125" style="456" customWidth="1"/>
    <col min="759" max="759" width="5.7109375" style="456" customWidth="1"/>
    <col min="760" max="764" width="5.28515625" style="456" customWidth="1"/>
    <col min="765" max="765" width="5.5703125" style="456" customWidth="1"/>
    <col min="766" max="766" width="6.140625" style="456" customWidth="1"/>
    <col min="767" max="767" width="6" style="456" customWidth="1"/>
    <col min="768" max="768" width="5.28515625" style="456" customWidth="1"/>
    <col min="769" max="769" width="6.28515625" style="456" customWidth="1"/>
    <col min="770" max="770" width="5.5703125" style="456" customWidth="1"/>
    <col min="771" max="771" width="5" style="456" customWidth="1"/>
    <col min="772" max="772" width="6.28515625" style="456" customWidth="1"/>
    <col min="773" max="774" width="9" style="456" hidden="1" customWidth="1"/>
    <col min="775" max="775" width="5.5703125" style="456" customWidth="1"/>
    <col min="776" max="776" width="6.28515625" style="456" customWidth="1"/>
    <col min="777" max="777" width="5.7109375" style="456" customWidth="1"/>
    <col min="778" max="778" width="5.140625" style="456" customWidth="1"/>
    <col min="779" max="779" width="5.85546875" style="456" customWidth="1"/>
    <col min="780" max="780" width="5.140625" style="456" customWidth="1"/>
    <col min="781" max="781" width="5.28515625" style="456" customWidth="1"/>
    <col min="782" max="783" width="5.7109375" style="456" customWidth="1"/>
    <col min="784" max="784" width="6.140625" style="456" customWidth="1"/>
    <col min="785" max="785" width="7.28515625" style="456" customWidth="1"/>
    <col min="786" max="786" width="6.28515625" style="456" customWidth="1"/>
    <col min="787" max="787" width="7.28515625" style="456" customWidth="1"/>
    <col min="788" max="1012" width="9.140625" style="456"/>
    <col min="1013" max="1013" width="3.85546875" style="456" customWidth="1"/>
    <col min="1014" max="1014" width="9.5703125" style="456" customWidth="1"/>
    <col min="1015" max="1015" width="5.7109375" style="456" customWidth="1"/>
    <col min="1016" max="1020" width="5.28515625" style="456" customWidth="1"/>
    <col min="1021" max="1021" width="5.5703125" style="456" customWidth="1"/>
    <col min="1022" max="1022" width="6.140625" style="456" customWidth="1"/>
    <col min="1023" max="1023" width="6" style="456" customWidth="1"/>
    <col min="1024" max="1024" width="5.28515625" style="456" customWidth="1"/>
    <col min="1025" max="1025" width="6.28515625" style="456" customWidth="1"/>
    <col min="1026" max="1026" width="5.5703125" style="456" customWidth="1"/>
    <col min="1027" max="1027" width="5" style="456" customWidth="1"/>
    <col min="1028" max="1028" width="6.28515625" style="456" customWidth="1"/>
    <col min="1029" max="1030" width="9" style="456" hidden="1" customWidth="1"/>
    <col min="1031" max="1031" width="5.5703125" style="456" customWidth="1"/>
    <col min="1032" max="1032" width="6.28515625" style="456" customWidth="1"/>
    <col min="1033" max="1033" width="5.7109375" style="456" customWidth="1"/>
    <col min="1034" max="1034" width="5.140625" style="456" customWidth="1"/>
    <col min="1035" max="1035" width="5.85546875" style="456" customWidth="1"/>
    <col min="1036" max="1036" width="5.140625" style="456" customWidth="1"/>
    <col min="1037" max="1037" width="5.28515625" style="456" customWidth="1"/>
    <col min="1038" max="1039" width="5.7109375" style="456" customWidth="1"/>
    <col min="1040" max="1040" width="6.140625" style="456" customWidth="1"/>
    <col min="1041" max="1041" width="7.28515625" style="456" customWidth="1"/>
    <col min="1042" max="1042" width="6.28515625" style="456" customWidth="1"/>
    <col min="1043" max="1043" width="7.28515625" style="456" customWidth="1"/>
    <col min="1044" max="1268" width="9.140625" style="456"/>
    <col min="1269" max="1269" width="3.85546875" style="456" customWidth="1"/>
    <col min="1270" max="1270" width="9.5703125" style="456" customWidth="1"/>
    <col min="1271" max="1271" width="5.7109375" style="456" customWidth="1"/>
    <col min="1272" max="1276" width="5.28515625" style="456" customWidth="1"/>
    <col min="1277" max="1277" width="5.5703125" style="456" customWidth="1"/>
    <col min="1278" max="1278" width="6.140625" style="456" customWidth="1"/>
    <col min="1279" max="1279" width="6" style="456" customWidth="1"/>
    <col min="1280" max="1280" width="5.28515625" style="456" customWidth="1"/>
    <col min="1281" max="1281" width="6.28515625" style="456" customWidth="1"/>
    <col min="1282" max="1282" width="5.5703125" style="456" customWidth="1"/>
    <col min="1283" max="1283" width="5" style="456" customWidth="1"/>
    <col min="1284" max="1284" width="6.28515625" style="456" customWidth="1"/>
    <col min="1285" max="1286" width="9" style="456" hidden="1" customWidth="1"/>
    <col min="1287" max="1287" width="5.5703125" style="456" customWidth="1"/>
    <col min="1288" max="1288" width="6.28515625" style="456" customWidth="1"/>
    <col min="1289" max="1289" width="5.7109375" style="456" customWidth="1"/>
    <col min="1290" max="1290" width="5.140625" style="456" customWidth="1"/>
    <col min="1291" max="1291" width="5.85546875" style="456" customWidth="1"/>
    <col min="1292" max="1292" width="5.140625" style="456" customWidth="1"/>
    <col min="1293" max="1293" width="5.28515625" style="456" customWidth="1"/>
    <col min="1294" max="1295" width="5.7109375" style="456" customWidth="1"/>
    <col min="1296" max="1296" width="6.140625" style="456" customWidth="1"/>
    <col min="1297" max="1297" width="7.28515625" style="456" customWidth="1"/>
    <col min="1298" max="1298" width="6.28515625" style="456" customWidth="1"/>
    <col min="1299" max="1299" width="7.28515625" style="456" customWidth="1"/>
    <col min="1300" max="1524" width="9.140625" style="456"/>
    <col min="1525" max="1525" width="3.85546875" style="456" customWidth="1"/>
    <col min="1526" max="1526" width="9.5703125" style="456" customWidth="1"/>
    <col min="1527" max="1527" width="5.7109375" style="456" customWidth="1"/>
    <col min="1528" max="1532" width="5.28515625" style="456" customWidth="1"/>
    <col min="1533" max="1533" width="5.5703125" style="456" customWidth="1"/>
    <col min="1534" max="1534" width="6.140625" style="456" customWidth="1"/>
    <col min="1535" max="1535" width="6" style="456" customWidth="1"/>
    <col min="1536" max="1536" width="5.28515625" style="456" customWidth="1"/>
    <col min="1537" max="1537" width="6.28515625" style="456" customWidth="1"/>
    <col min="1538" max="1538" width="5.5703125" style="456" customWidth="1"/>
    <col min="1539" max="1539" width="5" style="456" customWidth="1"/>
    <col min="1540" max="1540" width="6.28515625" style="456" customWidth="1"/>
    <col min="1541" max="1542" width="9" style="456" hidden="1" customWidth="1"/>
    <col min="1543" max="1543" width="5.5703125" style="456" customWidth="1"/>
    <col min="1544" max="1544" width="6.28515625" style="456" customWidth="1"/>
    <col min="1545" max="1545" width="5.7109375" style="456" customWidth="1"/>
    <col min="1546" max="1546" width="5.140625" style="456" customWidth="1"/>
    <col min="1547" max="1547" width="5.85546875" style="456" customWidth="1"/>
    <col min="1548" max="1548" width="5.140625" style="456" customWidth="1"/>
    <col min="1549" max="1549" width="5.28515625" style="456" customWidth="1"/>
    <col min="1550" max="1551" width="5.7109375" style="456" customWidth="1"/>
    <col min="1552" max="1552" width="6.140625" style="456" customWidth="1"/>
    <col min="1553" max="1553" width="7.28515625" style="456" customWidth="1"/>
    <col min="1554" max="1554" width="6.28515625" style="456" customWidth="1"/>
    <col min="1555" max="1555" width="7.28515625" style="456" customWidth="1"/>
    <col min="1556" max="1780" width="9.140625" style="456"/>
    <col min="1781" max="1781" width="3.85546875" style="456" customWidth="1"/>
    <col min="1782" max="1782" width="9.5703125" style="456" customWidth="1"/>
    <col min="1783" max="1783" width="5.7109375" style="456" customWidth="1"/>
    <col min="1784" max="1788" width="5.28515625" style="456" customWidth="1"/>
    <col min="1789" max="1789" width="5.5703125" style="456" customWidth="1"/>
    <col min="1790" max="1790" width="6.140625" style="456" customWidth="1"/>
    <col min="1791" max="1791" width="6" style="456" customWidth="1"/>
    <col min="1792" max="1792" width="5.28515625" style="456" customWidth="1"/>
    <col min="1793" max="1793" width="6.28515625" style="456" customWidth="1"/>
    <col min="1794" max="1794" width="5.5703125" style="456" customWidth="1"/>
    <col min="1795" max="1795" width="5" style="456" customWidth="1"/>
    <col min="1796" max="1796" width="6.28515625" style="456" customWidth="1"/>
    <col min="1797" max="1798" width="9" style="456" hidden="1" customWidth="1"/>
    <col min="1799" max="1799" width="5.5703125" style="456" customWidth="1"/>
    <col min="1800" max="1800" width="6.28515625" style="456" customWidth="1"/>
    <col min="1801" max="1801" width="5.7109375" style="456" customWidth="1"/>
    <col min="1802" max="1802" width="5.140625" style="456" customWidth="1"/>
    <col min="1803" max="1803" width="5.85546875" style="456" customWidth="1"/>
    <col min="1804" max="1804" width="5.140625" style="456" customWidth="1"/>
    <col min="1805" max="1805" width="5.28515625" style="456" customWidth="1"/>
    <col min="1806" max="1807" width="5.7109375" style="456" customWidth="1"/>
    <col min="1808" max="1808" width="6.140625" style="456" customWidth="1"/>
    <col min="1809" max="1809" width="7.28515625" style="456" customWidth="1"/>
    <col min="1810" max="1810" width="6.28515625" style="456" customWidth="1"/>
    <col min="1811" max="1811" width="7.28515625" style="456" customWidth="1"/>
    <col min="1812" max="2036" width="9.140625" style="456"/>
    <col min="2037" max="2037" width="3.85546875" style="456" customWidth="1"/>
    <col min="2038" max="2038" width="9.5703125" style="456" customWidth="1"/>
    <col min="2039" max="2039" width="5.7109375" style="456" customWidth="1"/>
    <col min="2040" max="2044" width="5.28515625" style="456" customWidth="1"/>
    <col min="2045" max="2045" width="5.5703125" style="456" customWidth="1"/>
    <col min="2046" max="2046" width="6.140625" style="456" customWidth="1"/>
    <col min="2047" max="2047" width="6" style="456" customWidth="1"/>
    <col min="2048" max="2048" width="5.28515625" style="456" customWidth="1"/>
    <col min="2049" max="2049" width="6.28515625" style="456" customWidth="1"/>
    <col min="2050" max="2050" width="5.5703125" style="456" customWidth="1"/>
    <col min="2051" max="2051" width="5" style="456" customWidth="1"/>
    <col min="2052" max="2052" width="6.28515625" style="456" customWidth="1"/>
    <col min="2053" max="2054" width="9" style="456" hidden="1" customWidth="1"/>
    <col min="2055" max="2055" width="5.5703125" style="456" customWidth="1"/>
    <col min="2056" max="2056" width="6.28515625" style="456" customWidth="1"/>
    <col min="2057" max="2057" width="5.7109375" style="456" customWidth="1"/>
    <col min="2058" max="2058" width="5.140625" style="456" customWidth="1"/>
    <col min="2059" max="2059" width="5.85546875" style="456" customWidth="1"/>
    <col min="2060" max="2060" width="5.140625" style="456" customWidth="1"/>
    <col min="2061" max="2061" width="5.28515625" style="456" customWidth="1"/>
    <col min="2062" max="2063" width="5.7109375" style="456" customWidth="1"/>
    <col min="2064" max="2064" width="6.140625" style="456" customWidth="1"/>
    <col min="2065" max="2065" width="7.28515625" style="456" customWidth="1"/>
    <col min="2066" max="2066" width="6.28515625" style="456" customWidth="1"/>
    <col min="2067" max="2067" width="7.28515625" style="456" customWidth="1"/>
    <col min="2068" max="2292" width="9.140625" style="456"/>
    <col min="2293" max="2293" width="3.85546875" style="456" customWidth="1"/>
    <col min="2294" max="2294" width="9.5703125" style="456" customWidth="1"/>
    <col min="2295" max="2295" width="5.7109375" style="456" customWidth="1"/>
    <col min="2296" max="2300" width="5.28515625" style="456" customWidth="1"/>
    <col min="2301" max="2301" width="5.5703125" style="456" customWidth="1"/>
    <col min="2302" max="2302" width="6.140625" style="456" customWidth="1"/>
    <col min="2303" max="2303" width="6" style="456" customWidth="1"/>
    <col min="2304" max="2304" width="5.28515625" style="456" customWidth="1"/>
    <col min="2305" max="2305" width="6.28515625" style="456" customWidth="1"/>
    <col min="2306" max="2306" width="5.5703125" style="456" customWidth="1"/>
    <col min="2307" max="2307" width="5" style="456" customWidth="1"/>
    <col min="2308" max="2308" width="6.28515625" style="456" customWidth="1"/>
    <col min="2309" max="2310" width="9" style="456" hidden="1" customWidth="1"/>
    <col min="2311" max="2311" width="5.5703125" style="456" customWidth="1"/>
    <col min="2312" max="2312" width="6.28515625" style="456" customWidth="1"/>
    <col min="2313" max="2313" width="5.7109375" style="456" customWidth="1"/>
    <col min="2314" max="2314" width="5.140625" style="456" customWidth="1"/>
    <col min="2315" max="2315" width="5.85546875" style="456" customWidth="1"/>
    <col min="2316" max="2316" width="5.140625" style="456" customWidth="1"/>
    <col min="2317" max="2317" width="5.28515625" style="456" customWidth="1"/>
    <col min="2318" max="2319" width="5.7109375" style="456" customWidth="1"/>
    <col min="2320" max="2320" width="6.140625" style="456" customWidth="1"/>
    <col min="2321" max="2321" width="7.28515625" style="456" customWidth="1"/>
    <col min="2322" max="2322" width="6.28515625" style="456" customWidth="1"/>
    <col min="2323" max="2323" width="7.28515625" style="456" customWidth="1"/>
    <col min="2324" max="2548" width="9.140625" style="456"/>
    <col min="2549" max="2549" width="3.85546875" style="456" customWidth="1"/>
    <col min="2550" max="2550" width="9.5703125" style="456" customWidth="1"/>
    <col min="2551" max="2551" width="5.7109375" style="456" customWidth="1"/>
    <col min="2552" max="2556" width="5.28515625" style="456" customWidth="1"/>
    <col min="2557" max="2557" width="5.5703125" style="456" customWidth="1"/>
    <col min="2558" max="2558" width="6.140625" style="456" customWidth="1"/>
    <col min="2559" max="2559" width="6" style="456" customWidth="1"/>
    <col min="2560" max="2560" width="5.28515625" style="456" customWidth="1"/>
    <col min="2561" max="2561" width="6.28515625" style="456" customWidth="1"/>
    <col min="2562" max="2562" width="5.5703125" style="456" customWidth="1"/>
    <col min="2563" max="2563" width="5" style="456" customWidth="1"/>
    <col min="2564" max="2564" width="6.28515625" style="456" customWidth="1"/>
    <col min="2565" max="2566" width="9" style="456" hidden="1" customWidth="1"/>
    <col min="2567" max="2567" width="5.5703125" style="456" customWidth="1"/>
    <col min="2568" max="2568" width="6.28515625" style="456" customWidth="1"/>
    <col min="2569" max="2569" width="5.7109375" style="456" customWidth="1"/>
    <col min="2570" max="2570" width="5.140625" style="456" customWidth="1"/>
    <col min="2571" max="2571" width="5.85546875" style="456" customWidth="1"/>
    <col min="2572" max="2572" width="5.140625" style="456" customWidth="1"/>
    <col min="2573" max="2573" width="5.28515625" style="456" customWidth="1"/>
    <col min="2574" max="2575" width="5.7109375" style="456" customWidth="1"/>
    <col min="2576" max="2576" width="6.140625" style="456" customWidth="1"/>
    <col min="2577" max="2577" width="7.28515625" style="456" customWidth="1"/>
    <col min="2578" max="2578" width="6.28515625" style="456" customWidth="1"/>
    <col min="2579" max="2579" width="7.28515625" style="456" customWidth="1"/>
    <col min="2580" max="2804" width="9.140625" style="456"/>
    <col min="2805" max="2805" width="3.85546875" style="456" customWidth="1"/>
    <col min="2806" max="2806" width="9.5703125" style="456" customWidth="1"/>
    <col min="2807" max="2807" width="5.7109375" style="456" customWidth="1"/>
    <col min="2808" max="2812" width="5.28515625" style="456" customWidth="1"/>
    <col min="2813" max="2813" width="5.5703125" style="456" customWidth="1"/>
    <col min="2814" max="2814" width="6.140625" style="456" customWidth="1"/>
    <col min="2815" max="2815" width="6" style="456" customWidth="1"/>
    <col min="2816" max="2816" width="5.28515625" style="456" customWidth="1"/>
    <col min="2817" max="2817" width="6.28515625" style="456" customWidth="1"/>
    <col min="2818" max="2818" width="5.5703125" style="456" customWidth="1"/>
    <col min="2819" max="2819" width="5" style="456" customWidth="1"/>
    <col min="2820" max="2820" width="6.28515625" style="456" customWidth="1"/>
    <col min="2821" max="2822" width="9" style="456" hidden="1" customWidth="1"/>
    <col min="2823" max="2823" width="5.5703125" style="456" customWidth="1"/>
    <col min="2824" max="2824" width="6.28515625" style="456" customWidth="1"/>
    <col min="2825" max="2825" width="5.7109375" style="456" customWidth="1"/>
    <col min="2826" max="2826" width="5.140625" style="456" customWidth="1"/>
    <col min="2827" max="2827" width="5.85546875" style="456" customWidth="1"/>
    <col min="2828" max="2828" width="5.140625" style="456" customWidth="1"/>
    <col min="2829" max="2829" width="5.28515625" style="456" customWidth="1"/>
    <col min="2830" max="2831" width="5.7109375" style="456" customWidth="1"/>
    <col min="2832" max="2832" width="6.140625" style="456" customWidth="1"/>
    <col min="2833" max="2833" width="7.28515625" style="456" customWidth="1"/>
    <col min="2834" max="2834" width="6.28515625" style="456" customWidth="1"/>
    <col min="2835" max="2835" width="7.28515625" style="456" customWidth="1"/>
    <col min="2836" max="3060" width="9.140625" style="456"/>
    <col min="3061" max="3061" width="3.85546875" style="456" customWidth="1"/>
    <col min="3062" max="3062" width="9.5703125" style="456" customWidth="1"/>
    <col min="3063" max="3063" width="5.7109375" style="456" customWidth="1"/>
    <col min="3064" max="3068" width="5.28515625" style="456" customWidth="1"/>
    <col min="3069" max="3069" width="5.5703125" style="456" customWidth="1"/>
    <col min="3070" max="3070" width="6.140625" style="456" customWidth="1"/>
    <col min="3071" max="3071" width="6" style="456" customWidth="1"/>
    <col min="3072" max="3072" width="5.28515625" style="456" customWidth="1"/>
    <col min="3073" max="3073" width="6.28515625" style="456" customWidth="1"/>
    <col min="3074" max="3074" width="5.5703125" style="456" customWidth="1"/>
    <col min="3075" max="3075" width="5" style="456" customWidth="1"/>
    <col min="3076" max="3076" width="6.28515625" style="456" customWidth="1"/>
    <col min="3077" max="3078" width="9" style="456" hidden="1" customWidth="1"/>
    <col min="3079" max="3079" width="5.5703125" style="456" customWidth="1"/>
    <col min="3080" max="3080" width="6.28515625" style="456" customWidth="1"/>
    <col min="3081" max="3081" width="5.7109375" style="456" customWidth="1"/>
    <col min="3082" max="3082" width="5.140625" style="456" customWidth="1"/>
    <col min="3083" max="3083" width="5.85546875" style="456" customWidth="1"/>
    <col min="3084" max="3084" width="5.140625" style="456" customWidth="1"/>
    <col min="3085" max="3085" width="5.28515625" style="456" customWidth="1"/>
    <col min="3086" max="3087" width="5.7109375" style="456" customWidth="1"/>
    <col min="3088" max="3088" width="6.140625" style="456" customWidth="1"/>
    <col min="3089" max="3089" width="7.28515625" style="456" customWidth="1"/>
    <col min="3090" max="3090" width="6.28515625" style="456" customWidth="1"/>
    <col min="3091" max="3091" width="7.28515625" style="456" customWidth="1"/>
    <col min="3092" max="3316" width="9.140625" style="456"/>
    <col min="3317" max="3317" width="3.85546875" style="456" customWidth="1"/>
    <col min="3318" max="3318" width="9.5703125" style="456" customWidth="1"/>
    <col min="3319" max="3319" width="5.7109375" style="456" customWidth="1"/>
    <col min="3320" max="3324" width="5.28515625" style="456" customWidth="1"/>
    <col min="3325" max="3325" width="5.5703125" style="456" customWidth="1"/>
    <col min="3326" max="3326" width="6.140625" style="456" customWidth="1"/>
    <col min="3327" max="3327" width="6" style="456" customWidth="1"/>
    <col min="3328" max="3328" width="5.28515625" style="456" customWidth="1"/>
    <col min="3329" max="3329" width="6.28515625" style="456" customWidth="1"/>
    <col min="3330" max="3330" width="5.5703125" style="456" customWidth="1"/>
    <col min="3331" max="3331" width="5" style="456" customWidth="1"/>
    <col min="3332" max="3332" width="6.28515625" style="456" customWidth="1"/>
    <col min="3333" max="3334" width="9" style="456" hidden="1" customWidth="1"/>
    <col min="3335" max="3335" width="5.5703125" style="456" customWidth="1"/>
    <col min="3336" max="3336" width="6.28515625" style="456" customWidth="1"/>
    <col min="3337" max="3337" width="5.7109375" style="456" customWidth="1"/>
    <col min="3338" max="3338" width="5.140625" style="456" customWidth="1"/>
    <col min="3339" max="3339" width="5.85546875" style="456" customWidth="1"/>
    <col min="3340" max="3340" width="5.140625" style="456" customWidth="1"/>
    <col min="3341" max="3341" width="5.28515625" style="456" customWidth="1"/>
    <col min="3342" max="3343" width="5.7109375" style="456" customWidth="1"/>
    <col min="3344" max="3344" width="6.140625" style="456" customWidth="1"/>
    <col min="3345" max="3345" width="7.28515625" style="456" customWidth="1"/>
    <col min="3346" max="3346" width="6.28515625" style="456" customWidth="1"/>
    <col min="3347" max="3347" width="7.28515625" style="456" customWidth="1"/>
    <col min="3348" max="3572" width="9.140625" style="456"/>
    <col min="3573" max="3573" width="3.85546875" style="456" customWidth="1"/>
    <col min="3574" max="3574" width="9.5703125" style="456" customWidth="1"/>
    <col min="3575" max="3575" width="5.7109375" style="456" customWidth="1"/>
    <col min="3576" max="3580" width="5.28515625" style="456" customWidth="1"/>
    <col min="3581" max="3581" width="5.5703125" style="456" customWidth="1"/>
    <col min="3582" max="3582" width="6.140625" style="456" customWidth="1"/>
    <col min="3583" max="3583" width="6" style="456" customWidth="1"/>
    <col min="3584" max="3584" width="5.28515625" style="456" customWidth="1"/>
    <col min="3585" max="3585" width="6.28515625" style="456" customWidth="1"/>
    <col min="3586" max="3586" width="5.5703125" style="456" customWidth="1"/>
    <col min="3587" max="3587" width="5" style="456" customWidth="1"/>
    <col min="3588" max="3588" width="6.28515625" style="456" customWidth="1"/>
    <col min="3589" max="3590" width="9" style="456" hidden="1" customWidth="1"/>
    <col min="3591" max="3591" width="5.5703125" style="456" customWidth="1"/>
    <col min="3592" max="3592" width="6.28515625" style="456" customWidth="1"/>
    <col min="3593" max="3593" width="5.7109375" style="456" customWidth="1"/>
    <col min="3594" max="3594" width="5.140625" style="456" customWidth="1"/>
    <col min="3595" max="3595" width="5.85546875" style="456" customWidth="1"/>
    <col min="3596" max="3596" width="5.140625" style="456" customWidth="1"/>
    <col min="3597" max="3597" width="5.28515625" style="456" customWidth="1"/>
    <col min="3598" max="3599" width="5.7109375" style="456" customWidth="1"/>
    <col min="3600" max="3600" width="6.140625" style="456" customWidth="1"/>
    <col min="3601" max="3601" width="7.28515625" style="456" customWidth="1"/>
    <col min="3602" max="3602" width="6.28515625" style="456" customWidth="1"/>
    <col min="3603" max="3603" width="7.28515625" style="456" customWidth="1"/>
    <col min="3604" max="3828" width="9.140625" style="456"/>
    <col min="3829" max="3829" width="3.85546875" style="456" customWidth="1"/>
    <col min="3830" max="3830" width="9.5703125" style="456" customWidth="1"/>
    <col min="3831" max="3831" width="5.7109375" style="456" customWidth="1"/>
    <col min="3832" max="3836" width="5.28515625" style="456" customWidth="1"/>
    <col min="3837" max="3837" width="5.5703125" style="456" customWidth="1"/>
    <col min="3838" max="3838" width="6.140625" style="456" customWidth="1"/>
    <col min="3839" max="3839" width="6" style="456" customWidth="1"/>
    <col min="3840" max="3840" width="5.28515625" style="456" customWidth="1"/>
    <col min="3841" max="3841" width="6.28515625" style="456" customWidth="1"/>
    <col min="3842" max="3842" width="5.5703125" style="456" customWidth="1"/>
    <col min="3843" max="3843" width="5" style="456" customWidth="1"/>
    <col min="3844" max="3844" width="6.28515625" style="456" customWidth="1"/>
    <col min="3845" max="3846" width="9" style="456" hidden="1" customWidth="1"/>
    <col min="3847" max="3847" width="5.5703125" style="456" customWidth="1"/>
    <col min="3848" max="3848" width="6.28515625" style="456" customWidth="1"/>
    <col min="3849" max="3849" width="5.7109375" style="456" customWidth="1"/>
    <col min="3850" max="3850" width="5.140625" style="456" customWidth="1"/>
    <col min="3851" max="3851" width="5.85546875" style="456" customWidth="1"/>
    <col min="3852" max="3852" width="5.140625" style="456" customWidth="1"/>
    <col min="3853" max="3853" width="5.28515625" style="456" customWidth="1"/>
    <col min="3854" max="3855" width="5.7109375" style="456" customWidth="1"/>
    <col min="3856" max="3856" width="6.140625" style="456" customWidth="1"/>
    <col min="3857" max="3857" width="7.28515625" style="456" customWidth="1"/>
    <col min="3858" max="3858" width="6.28515625" style="456" customWidth="1"/>
    <col min="3859" max="3859" width="7.28515625" style="456" customWidth="1"/>
    <col min="3860" max="4084" width="9.140625" style="456"/>
    <col min="4085" max="4085" width="3.85546875" style="456" customWidth="1"/>
    <col min="4086" max="4086" width="9.5703125" style="456" customWidth="1"/>
    <col min="4087" max="4087" width="5.7109375" style="456" customWidth="1"/>
    <col min="4088" max="4092" width="5.28515625" style="456" customWidth="1"/>
    <col min="4093" max="4093" width="5.5703125" style="456" customWidth="1"/>
    <col min="4094" max="4094" width="6.140625" style="456" customWidth="1"/>
    <col min="4095" max="4095" width="6" style="456" customWidth="1"/>
    <col min="4096" max="4096" width="5.28515625" style="456" customWidth="1"/>
    <col min="4097" max="4097" width="6.28515625" style="456" customWidth="1"/>
    <col min="4098" max="4098" width="5.5703125" style="456" customWidth="1"/>
    <col min="4099" max="4099" width="5" style="456" customWidth="1"/>
    <col min="4100" max="4100" width="6.28515625" style="456" customWidth="1"/>
    <col min="4101" max="4102" width="9" style="456" hidden="1" customWidth="1"/>
    <col min="4103" max="4103" width="5.5703125" style="456" customWidth="1"/>
    <col min="4104" max="4104" width="6.28515625" style="456" customWidth="1"/>
    <col min="4105" max="4105" width="5.7109375" style="456" customWidth="1"/>
    <col min="4106" max="4106" width="5.140625" style="456" customWidth="1"/>
    <col min="4107" max="4107" width="5.85546875" style="456" customWidth="1"/>
    <col min="4108" max="4108" width="5.140625" style="456" customWidth="1"/>
    <col min="4109" max="4109" width="5.28515625" style="456" customWidth="1"/>
    <col min="4110" max="4111" width="5.7109375" style="456" customWidth="1"/>
    <col min="4112" max="4112" width="6.140625" style="456" customWidth="1"/>
    <col min="4113" max="4113" width="7.28515625" style="456" customWidth="1"/>
    <col min="4114" max="4114" width="6.28515625" style="456" customWidth="1"/>
    <col min="4115" max="4115" width="7.28515625" style="456" customWidth="1"/>
    <col min="4116" max="4340" width="9.140625" style="456"/>
    <col min="4341" max="4341" width="3.85546875" style="456" customWidth="1"/>
    <col min="4342" max="4342" width="9.5703125" style="456" customWidth="1"/>
    <col min="4343" max="4343" width="5.7109375" style="456" customWidth="1"/>
    <col min="4344" max="4348" width="5.28515625" style="456" customWidth="1"/>
    <col min="4349" max="4349" width="5.5703125" style="456" customWidth="1"/>
    <col min="4350" max="4350" width="6.140625" style="456" customWidth="1"/>
    <col min="4351" max="4351" width="6" style="456" customWidth="1"/>
    <col min="4352" max="4352" width="5.28515625" style="456" customWidth="1"/>
    <col min="4353" max="4353" width="6.28515625" style="456" customWidth="1"/>
    <col min="4354" max="4354" width="5.5703125" style="456" customWidth="1"/>
    <col min="4355" max="4355" width="5" style="456" customWidth="1"/>
    <col min="4356" max="4356" width="6.28515625" style="456" customWidth="1"/>
    <col min="4357" max="4358" width="9" style="456" hidden="1" customWidth="1"/>
    <col min="4359" max="4359" width="5.5703125" style="456" customWidth="1"/>
    <col min="4360" max="4360" width="6.28515625" style="456" customWidth="1"/>
    <col min="4361" max="4361" width="5.7109375" style="456" customWidth="1"/>
    <col min="4362" max="4362" width="5.140625" style="456" customWidth="1"/>
    <col min="4363" max="4363" width="5.85546875" style="456" customWidth="1"/>
    <col min="4364" max="4364" width="5.140625" style="456" customWidth="1"/>
    <col min="4365" max="4365" width="5.28515625" style="456" customWidth="1"/>
    <col min="4366" max="4367" width="5.7109375" style="456" customWidth="1"/>
    <col min="4368" max="4368" width="6.140625" style="456" customWidth="1"/>
    <col min="4369" max="4369" width="7.28515625" style="456" customWidth="1"/>
    <col min="4370" max="4370" width="6.28515625" style="456" customWidth="1"/>
    <col min="4371" max="4371" width="7.28515625" style="456" customWidth="1"/>
    <col min="4372" max="4596" width="9.140625" style="456"/>
    <col min="4597" max="4597" width="3.85546875" style="456" customWidth="1"/>
    <col min="4598" max="4598" width="9.5703125" style="456" customWidth="1"/>
    <col min="4599" max="4599" width="5.7109375" style="456" customWidth="1"/>
    <col min="4600" max="4604" width="5.28515625" style="456" customWidth="1"/>
    <col min="4605" max="4605" width="5.5703125" style="456" customWidth="1"/>
    <col min="4606" max="4606" width="6.140625" style="456" customWidth="1"/>
    <col min="4607" max="4607" width="6" style="456" customWidth="1"/>
    <col min="4608" max="4608" width="5.28515625" style="456" customWidth="1"/>
    <col min="4609" max="4609" width="6.28515625" style="456" customWidth="1"/>
    <col min="4610" max="4610" width="5.5703125" style="456" customWidth="1"/>
    <col min="4611" max="4611" width="5" style="456" customWidth="1"/>
    <col min="4612" max="4612" width="6.28515625" style="456" customWidth="1"/>
    <col min="4613" max="4614" width="9" style="456" hidden="1" customWidth="1"/>
    <col min="4615" max="4615" width="5.5703125" style="456" customWidth="1"/>
    <col min="4616" max="4616" width="6.28515625" style="456" customWidth="1"/>
    <col min="4617" max="4617" width="5.7109375" style="456" customWidth="1"/>
    <col min="4618" max="4618" width="5.140625" style="456" customWidth="1"/>
    <col min="4619" max="4619" width="5.85546875" style="456" customWidth="1"/>
    <col min="4620" max="4620" width="5.140625" style="456" customWidth="1"/>
    <col min="4621" max="4621" width="5.28515625" style="456" customWidth="1"/>
    <col min="4622" max="4623" width="5.7109375" style="456" customWidth="1"/>
    <col min="4624" max="4624" width="6.140625" style="456" customWidth="1"/>
    <col min="4625" max="4625" width="7.28515625" style="456" customWidth="1"/>
    <col min="4626" max="4626" width="6.28515625" style="456" customWidth="1"/>
    <col min="4627" max="4627" width="7.28515625" style="456" customWidth="1"/>
    <col min="4628" max="4852" width="9.140625" style="456"/>
    <col min="4853" max="4853" width="3.85546875" style="456" customWidth="1"/>
    <col min="4854" max="4854" width="9.5703125" style="456" customWidth="1"/>
    <col min="4855" max="4855" width="5.7109375" style="456" customWidth="1"/>
    <col min="4856" max="4860" width="5.28515625" style="456" customWidth="1"/>
    <col min="4861" max="4861" width="5.5703125" style="456" customWidth="1"/>
    <col min="4862" max="4862" width="6.140625" style="456" customWidth="1"/>
    <col min="4863" max="4863" width="6" style="456" customWidth="1"/>
    <col min="4864" max="4864" width="5.28515625" style="456" customWidth="1"/>
    <col min="4865" max="4865" width="6.28515625" style="456" customWidth="1"/>
    <col min="4866" max="4866" width="5.5703125" style="456" customWidth="1"/>
    <col min="4867" max="4867" width="5" style="456" customWidth="1"/>
    <col min="4868" max="4868" width="6.28515625" style="456" customWidth="1"/>
    <col min="4869" max="4870" width="9" style="456" hidden="1" customWidth="1"/>
    <col min="4871" max="4871" width="5.5703125" style="456" customWidth="1"/>
    <col min="4872" max="4872" width="6.28515625" style="456" customWidth="1"/>
    <col min="4873" max="4873" width="5.7109375" style="456" customWidth="1"/>
    <col min="4874" max="4874" width="5.140625" style="456" customWidth="1"/>
    <col min="4875" max="4875" width="5.85546875" style="456" customWidth="1"/>
    <col min="4876" max="4876" width="5.140625" style="456" customWidth="1"/>
    <col min="4877" max="4877" width="5.28515625" style="456" customWidth="1"/>
    <col min="4878" max="4879" width="5.7109375" style="456" customWidth="1"/>
    <col min="4880" max="4880" width="6.140625" style="456" customWidth="1"/>
    <col min="4881" max="4881" width="7.28515625" style="456" customWidth="1"/>
    <col min="4882" max="4882" width="6.28515625" style="456" customWidth="1"/>
    <col min="4883" max="4883" width="7.28515625" style="456" customWidth="1"/>
    <col min="4884" max="5108" width="9.140625" style="456"/>
    <col min="5109" max="5109" width="3.85546875" style="456" customWidth="1"/>
    <col min="5110" max="5110" width="9.5703125" style="456" customWidth="1"/>
    <col min="5111" max="5111" width="5.7109375" style="456" customWidth="1"/>
    <col min="5112" max="5116" width="5.28515625" style="456" customWidth="1"/>
    <col min="5117" max="5117" width="5.5703125" style="456" customWidth="1"/>
    <col min="5118" max="5118" width="6.140625" style="456" customWidth="1"/>
    <col min="5119" max="5119" width="6" style="456" customWidth="1"/>
    <col min="5120" max="5120" width="5.28515625" style="456" customWidth="1"/>
    <col min="5121" max="5121" width="6.28515625" style="456" customWidth="1"/>
    <col min="5122" max="5122" width="5.5703125" style="456" customWidth="1"/>
    <col min="5123" max="5123" width="5" style="456" customWidth="1"/>
    <col min="5124" max="5124" width="6.28515625" style="456" customWidth="1"/>
    <col min="5125" max="5126" width="9" style="456" hidden="1" customWidth="1"/>
    <col min="5127" max="5127" width="5.5703125" style="456" customWidth="1"/>
    <col min="5128" max="5128" width="6.28515625" style="456" customWidth="1"/>
    <col min="5129" max="5129" width="5.7109375" style="456" customWidth="1"/>
    <col min="5130" max="5130" width="5.140625" style="456" customWidth="1"/>
    <col min="5131" max="5131" width="5.85546875" style="456" customWidth="1"/>
    <col min="5132" max="5132" width="5.140625" style="456" customWidth="1"/>
    <col min="5133" max="5133" width="5.28515625" style="456" customWidth="1"/>
    <col min="5134" max="5135" width="5.7109375" style="456" customWidth="1"/>
    <col min="5136" max="5136" width="6.140625" style="456" customWidth="1"/>
    <col min="5137" max="5137" width="7.28515625" style="456" customWidth="1"/>
    <col min="5138" max="5138" width="6.28515625" style="456" customWidth="1"/>
    <col min="5139" max="5139" width="7.28515625" style="456" customWidth="1"/>
    <col min="5140" max="5364" width="9.140625" style="456"/>
    <col min="5365" max="5365" width="3.85546875" style="456" customWidth="1"/>
    <col min="5366" max="5366" width="9.5703125" style="456" customWidth="1"/>
    <col min="5367" max="5367" width="5.7109375" style="456" customWidth="1"/>
    <col min="5368" max="5372" width="5.28515625" style="456" customWidth="1"/>
    <col min="5373" max="5373" width="5.5703125" style="456" customWidth="1"/>
    <col min="5374" max="5374" width="6.140625" style="456" customWidth="1"/>
    <col min="5375" max="5375" width="6" style="456" customWidth="1"/>
    <col min="5376" max="5376" width="5.28515625" style="456" customWidth="1"/>
    <col min="5377" max="5377" width="6.28515625" style="456" customWidth="1"/>
    <col min="5378" max="5378" width="5.5703125" style="456" customWidth="1"/>
    <col min="5379" max="5379" width="5" style="456" customWidth="1"/>
    <col min="5380" max="5380" width="6.28515625" style="456" customWidth="1"/>
    <col min="5381" max="5382" width="9" style="456" hidden="1" customWidth="1"/>
    <col min="5383" max="5383" width="5.5703125" style="456" customWidth="1"/>
    <col min="5384" max="5384" width="6.28515625" style="456" customWidth="1"/>
    <col min="5385" max="5385" width="5.7109375" style="456" customWidth="1"/>
    <col min="5386" max="5386" width="5.140625" style="456" customWidth="1"/>
    <col min="5387" max="5387" width="5.85546875" style="456" customWidth="1"/>
    <col min="5388" max="5388" width="5.140625" style="456" customWidth="1"/>
    <col min="5389" max="5389" width="5.28515625" style="456" customWidth="1"/>
    <col min="5390" max="5391" width="5.7109375" style="456" customWidth="1"/>
    <col min="5392" max="5392" width="6.140625" style="456" customWidth="1"/>
    <col min="5393" max="5393" width="7.28515625" style="456" customWidth="1"/>
    <col min="5394" max="5394" width="6.28515625" style="456" customWidth="1"/>
    <col min="5395" max="5395" width="7.28515625" style="456" customWidth="1"/>
    <col min="5396" max="5620" width="9.140625" style="456"/>
    <col min="5621" max="5621" width="3.85546875" style="456" customWidth="1"/>
    <col min="5622" max="5622" width="9.5703125" style="456" customWidth="1"/>
    <col min="5623" max="5623" width="5.7109375" style="456" customWidth="1"/>
    <col min="5624" max="5628" width="5.28515625" style="456" customWidth="1"/>
    <col min="5629" max="5629" width="5.5703125" style="456" customWidth="1"/>
    <col min="5630" max="5630" width="6.140625" style="456" customWidth="1"/>
    <col min="5631" max="5631" width="6" style="456" customWidth="1"/>
    <col min="5632" max="5632" width="5.28515625" style="456" customWidth="1"/>
    <col min="5633" max="5633" width="6.28515625" style="456" customWidth="1"/>
    <col min="5634" max="5634" width="5.5703125" style="456" customWidth="1"/>
    <col min="5635" max="5635" width="5" style="456" customWidth="1"/>
    <col min="5636" max="5636" width="6.28515625" style="456" customWidth="1"/>
    <col min="5637" max="5638" width="9" style="456" hidden="1" customWidth="1"/>
    <col min="5639" max="5639" width="5.5703125" style="456" customWidth="1"/>
    <col min="5640" max="5640" width="6.28515625" style="456" customWidth="1"/>
    <col min="5641" max="5641" width="5.7109375" style="456" customWidth="1"/>
    <col min="5642" max="5642" width="5.140625" style="456" customWidth="1"/>
    <col min="5643" max="5643" width="5.85546875" style="456" customWidth="1"/>
    <col min="5644" max="5644" width="5.140625" style="456" customWidth="1"/>
    <col min="5645" max="5645" width="5.28515625" style="456" customWidth="1"/>
    <col min="5646" max="5647" width="5.7109375" style="456" customWidth="1"/>
    <col min="5648" max="5648" width="6.140625" style="456" customWidth="1"/>
    <col min="5649" max="5649" width="7.28515625" style="456" customWidth="1"/>
    <col min="5650" max="5650" width="6.28515625" style="456" customWidth="1"/>
    <col min="5651" max="5651" width="7.28515625" style="456" customWidth="1"/>
    <col min="5652" max="5876" width="9.140625" style="456"/>
    <col min="5877" max="5877" width="3.85546875" style="456" customWidth="1"/>
    <col min="5878" max="5878" width="9.5703125" style="456" customWidth="1"/>
    <col min="5879" max="5879" width="5.7109375" style="456" customWidth="1"/>
    <col min="5880" max="5884" width="5.28515625" style="456" customWidth="1"/>
    <col min="5885" max="5885" width="5.5703125" style="456" customWidth="1"/>
    <col min="5886" max="5886" width="6.140625" style="456" customWidth="1"/>
    <col min="5887" max="5887" width="6" style="456" customWidth="1"/>
    <col min="5888" max="5888" width="5.28515625" style="456" customWidth="1"/>
    <col min="5889" max="5889" width="6.28515625" style="456" customWidth="1"/>
    <col min="5890" max="5890" width="5.5703125" style="456" customWidth="1"/>
    <col min="5891" max="5891" width="5" style="456" customWidth="1"/>
    <col min="5892" max="5892" width="6.28515625" style="456" customWidth="1"/>
    <col min="5893" max="5894" width="9" style="456" hidden="1" customWidth="1"/>
    <col min="5895" max="5895" width="5.5703125" style="456" customWidth="1"/>
    <col min="5896" max="5896" width="6.28515625" style="456" customWidth="1"/>
    <col min="5897" max="5897" width="5.7109375" style="456" customWidth="1"/>
    <col min="5898" max="5898" width="5.140625" style="456" customWidth="1"/>
    <col min="5899" max="5899" width="5.85546875" style="456" customWidth="1"/>
    <col min="5900" max="5900" width="5.140625" style="456" customWidth="1"/>
    <col min="5901" max="5901" width="5.28515625" style="456" customWidth="1"/>
    <col min="5902" max="5903" width="5.7109375" style="456" customWidth="1"/>
    <col min="5904" max="5904" width="6.140625" style="456" customWidth="1"/>
    <col min="5905" max="5905" width="7.28515625" style="456" customWidth="1"/>
    <col min="5906" max="5906" width="6.28515625" style="456" customWidth="1"/>
    <col min="5907" max="5907" width="7.28515625" style="456" customWidth="1"/>
    <col min="5908" max="6132" width="9.140625" style="456"/>
    <col min="6133" max="6133" width="3.85546875" style="456" customWidth="1"/>
    <col min="6134" max="6134" width="9.5703125" style="456" customWidth="1"/>
    <col min="6135" max="6135" width="5.7109375" style="456" customWidth="1"/>
    <col min="6136" max="6140" width="5.28515625" style="456" customWidth="1"/>
    <col min="6141" max="6141" width="5.5703125" style="456" customWidth="1"/>
    <col min="6142" max="6142" width="6.140625" style="456" customWidth="1"/>
    <col min="6143" max="6143" width="6" style="456" customWidth="1"/>
    <col min="6144" max="6144" width="5.28515625" style="456" customWidth="1"/>
    <col min="6145" max="6145" width="6.28515625" style="456" customWidth="1"/>
    <col min="6146" max="6146" width="5.5703125" style="456" customWidth="1"/>
    <col min="6147" max="6147" width="5" style="456" customWidth="1"/>
    <col min="6148" max="6148" width="6.28515625" style="456" customWidth="1"/>
    <col min="6149" max="6150" width="9" style="456" hidden="1" customWidth="1"/>
    <col min="6151" max="6151" width="5.5703125" style="456" customWidth="1"/>
    <col min="6152" max="6152" width="6.28515625" style="456" customWidth="1"/>
    <col min="6153" max="6153" width="5.7109375" style="456" customWidth="1"/>
    <col min="6154" max="6154" width="5.140625" style="456" customWidth="1"/>
    <col min="6155" max="6155" width="5.85546875" style="456" customWidth="1"/>
    <col min="6156" max="6156" width="5.140625" style="456" customWidth="1"/>
    <col min="6157" max="6157" width="5.28515625" style="456" customWidth="1"/>
    <col min="6158" max="6159" width="5.7109375" style="456" customWidth="1"/>
    <col min="6160" max="6160" width="6.140625" style="456" customWidth="1"/>
    <col min="6161" max="6161" width="7.28515625" style="456" customWidth="1"/>
    <col min="6162" max="6162" width="6.28515625" style="456" customWidth="1"/>
    <col min="6163" max="6163" width="7.28515625" style="456" customWidth="1"/>
    <col min="6164" max="6388" width="9.140625" style="456"/>
    <col min="6389" max="6389" width="3.85546875" style="456" customWidth="1"/>
    <col min="6390" max="6390" width="9.5703125" style="456" customWidth="1"/>
    <col min="6391" max="6391" width="5.7109375" style="456" customWidth="1"/>
    <col min="6392" max="6396" width="5.28515625" style="456" customWidth="1"/>
    <col min="6397" max="6397" width="5.5703125" style="456" customWidth="1"/>
    <col min="6398" max="6398" width="6.140625" style="456" customWidth="1"/>
    <col min="6399" max="6399" width="6" style="456" customWidth="1"/>
    <col min="6400" max="6400" width="5.28515625" style="456" customWidth="1"/>
    <col min="6401" max="6401" width="6.28515625" style="456" customWidth="1"/>
    <col min="6402" max="6402" width="5.5703125" style="456" customWidth="1"/>
    <col min="6403" max="6403" width="5" style="456" customWidth="1"/>
    <col min="6404" max="6404" width="6.28515625" style="456" customWidth="1"/>
    <col min="6405" max="6406" width="9" style="456" hidden="1" customWidth="1"/>
    <col min="6407" max="6407" width="5.5703125" style="456" customWidth="1"/>
    <col min="6408" max="6408" width="6.28515625" style="456" customWidth="1"/>
    <col min="6409" max="6409" width="5.7109375" style="456" customWidth="1"/>
    <col min="6410" max="6410" width="5.140625" style="456" customWidth="1"/>
    <col min="6411" max="6411" width="5.85546875" style="456" customWidth="1"/>
    <col min="6412" max="6412" width="5.140625" style="456" customWidth="1"/>
    <col min="6413" max="6413" width="5.28515625" style="456" customWidth="1"/>
    <col min="6414" max="6415" width="5.7109375" style="456" customWidth="1"/>
    <col min="6416" max="6416" width="6.140625" style="456" customWidth="1"/>
    <col min="6417" max="6417" width="7.28515625" style="456" customWidth="1"/>
    <col min="6418" max="6418" width="6.28515625" style="456" customWidth="1"/>
    <col min="6419" max="6419" width="7.28515625" style="456" customWidth="1"/>
    <col min="6420" max="6644" width="9.140625" style="456"/>
    <col min="6645" max="6645" width="3.85546875" style="456" customWidth="1"/>
    <col min="6646" max="6646" width="9.5703125" style="456" customWidth="1"/>
    <col min="6647" max="6647" width="5.7109375" style="456" customWidth="1"/>
    <col min="6648" max="6652" width="5.28515625" style="456" customWidth="1"/>
    <col min="6653" max="6653" width="5.5703125" style="456" customWidth="1"/>
    <col min="6654" max="6654" width="6.140625" style="456" customWidth="1"/>
    <col min="6655" max="6655" width="6" style="456" customWidth="1"/>
    <col min="6656" max="6656" width="5.28515625" style="456" customWidth="1"/>
    <col min="6657" max="6657" width="6.28515625" style="456" customWidth="1"/>
    <col min="6658" max="6658" width="5.5703125" style="456" customWidth="1"/>
    <col min="6659" max="6659" width="5" style="456" customWidth="1"/>
    <col min="6660" max="6660" width="6.28515625" style="456" customWidth="1"/>
    <col min="6661" max="6662" width="9" style="456" hidden="1" customWidth="1"/>
    <col min="6663" max="6663" width="5.5703125" style="456" customWidth="1"/>
    <col min="6664" max="6664" width="6.28515625" style="456" customWidth="1"/>
    <col min="6665" max="6665" width="5.7109375" style="456" customWidth="1"/>
    <col min="6666" max="6666" width="5.140625" style="456" customWidth="1"/>
    <col min="6667" max="6667" width="5.85546875" style="456" customWidth="1"/>
    <col min="6668" max="6668" width="5.140625" style="456" customWidth="1"/>
    <col min="6669" max="6669" width="5.28515625" style="456" customWidth="1"/>
    <col min="6670" max="6671" width="5.7109375" style="456" customWidth="1"/>
    <col min="6672" max="6672" width="6.140625" style="456" customWidth="1"/>
    <col min="6673" max="6673" width="7.28515625" style="456" customWidth="1"/>
    <col min="6674" max="6674" width="6.28515625" style="456" customWidth="1"/>
    <col min="6675" max="6675" width="7.28515625" style="456" customWidth="1"/>
    <col min="6676" max="6900" width="9.140625" style="456"/>
    <col min="6901" max="6901" width="3.85546875" style="456" customWidth="1"/>
    <col min="6902" max="6902" width="9.5703125" style="456" customWidth="1"/>
    <col min="6903" max="6903" width="5.7109375" style="456" customWidth="1"/>
    <col min="6904" max="6908" width="5.28515625" style="456" customWidth="1"/>
    <col min="6909" max="6909" width="5.5703125" style="456" customWidth="1"/>
    <col min="6910" max="6910" width="6.140625" style="456" customWidth="1"/>
    <col min="6911" max="6911" width="6" style="456" customWidth="1"/>
    <col min="6912" max="6912" width="5.28515625" style="456" customWidth="1"/>
    <col min="6913" max="6913" width="6.28515625" style="456" customWidth="1"/>
    <col min="6914" max="6914" width="5.5703125" style="456" customWidth="1"/>
    <col min="6915" max="6915" width="5" style="456" customWidth="1"/>
    <col min="6916" max="6916" width="6.28515625" style="456" customWidth="1"/>
    <col min="6917" max="6918" width="9" style="456" hidden="1" customWidth="1"/>
    <col min="6919" max="6919" width="5.5703125" style="456" customWidth="1"/>
    <col min="6920" max="6920" width="6.28515625" style="456" customWidth="1"/>
    <col min="6921" max="6921" width="5.7109375" style="456" customWidth="1"/>
    <col min="6922" max="6922" width="5.140625" style="456" customWidth="1"/>
    <col min="6923" max="6923" width="5.85546875" style="456" customWidth="1"/>
    <col min="6924" max="6924" width="5.140625" style="456" customWidth="1"/>
    <col min="6925" max="6925" width="5.28515625" style="456" customWidth="1"/>
    <col min="6926" max="6927" width="5.7109375" style="456" customWidth="1"/>
    <col min="6928" max="6928" width="6.140625" style="456" customWidth="1"/>
    <col min="6929" max="6929" width="7.28515625" style="456" customWidth="1"/>
    <col min="6930" max="6930" width="6.28515625" style="456" customWidth="1"/>
    <col min="6931" max="6931" width="7.28515625" style="456" customWidth="1"/>
    <col min="6932" max="7156" width="9.140625" style="456"/>
    <col min="7157" max="7157" width="3.85546875" style="456" customWidth="1"/>
    <col min="7158" max="7158" width="9.5703125" style="456" customWidth="1"/>
    <col min="7159" max="7159" width="5.7109375" style="456" customWidth="1"/>
    <col min="7160" max="7164" width="5.28515625" style="456" customWidth="1"/>
    <col min="7165" max="7165" width="5.5703125" style="456" customWidth="1"/>
    <col min="7166" max="7166" width="6.140625" style="456" customWidth="1"/>
    <col min="7167" max="7167" width="6" style="456" customWidth="1"/>
    <col min="7168" max="7168" width="5.28515625" style="456" customWidth="1"/>
    <col min="7169" max="7169" width="6.28515625" style="456" customWidth="1"/>
    <col min="7170" max="7170" width="5.5703125" style="456" customWidth="1"/>
    <col min="7171" max="7171" width="5" style="456" customWidth="1"/>
    <col min="7172" max="7172" width="6.28515625" style="456" customWidth="1"/>
    <col min="7173" max="7174" width="9" style="456" hidden="1" customWidth="1"/>
    <col min="7175" max="7175" width="5.5703125" style="456" customWidth="1"/>
    <col min="7176" max="7176" width="6.28515625" style="456" customWidth="1"/>
    <col min="7177" max="7177" width="5.7109375" style="456" customWidth="1"/>
    <col min="7178" max="7178" width="5.140625" style="456" customWidth="1"/>
    <col min="7179" max="7179" width="5.85546875" style="456" customWidth="1"/>
    <col min="7180" max="7180" width="5.140625" style="456" customWidth="1"/>
    <col min="7181" max="7181" width="5.28515625" style="456" customWidth="1"/>
    <col min="7182" max="7183" width="5.7109375" style="456" customWidth="1"/>
    <col min="7184" max="7184" width="6.140625" style="456" customWidth="1"/>
    <col min="7185" max="7185" width="7.28515625" style="456" customWidth="1"/>
    <col min="7186" max="7186" width="6.28515625" style="456" customWidth="1"/>
    <col min="7187" max="7187" width="7.28515625" style="456" customWidth="1"/>
    <col min="7188" max="7412" width="9.140625" style="456"/>
    <col min="7413" max="7413" width="3.85546875" style="456" customWidth="1"/>
    <col min="7414" max="7414" width="9.5703125" style="456" customWidth="1"/>
    <col min="7415" max="7415" width="5.7109375" style="456" customWidth="1"/>
    <col min="7416" max="7420" width="5.28515625" style="456" customWidth="1"/>
    <col min="7421" max="7421" width="5.5703125" style="456" customWidth="1"/>
    <col min="7422" max="7422" width="6.140625" style="456" customWidth="1"/>
    <col min="7423" max="7423" width="6" style="456" customWidth="1"/>
    <col min="7424" max="7424" width="5.28515625" style="456" customWidth="1"/>
    <col min="7425" max="7425" width="6.28515625" style="456" customWidth="1"/>
    <col min="7426" max="7426" width="5.5703125" style="456" customWidth="1"/>
    <col min="7427" max="7427" width="5" style="456" customWidth="1"/>
    <col min="7428" max="7428" width="6.28515625" style="456" customWidth="1"/>
    <col min="7429" max="7430" width="9" style="456" hidden="1" customWidth="1"/>
    <col min="7431" max="7431" width="5.5703125" style="456" customWidth="1"/>
    <col min="7432" max="7432" width="6.28515625" style="456" customWidth="1"/>
    <col min="7433" max="7433" width="5.7109375" style="456" customWidth="1"/>
    <col min="7434" max="7434" width="5.140625" style="456" customWidth="1"/>
    <col min="7435" max="7435" width="5.85546875" style="456" customWidth="1"/>
    <col min="7436" max="7436" width="5.140625" style="456" customWidth="1"/>
    <col min="7437" max="7437" width="5.28515625" style="456" customWidth="1"/>
    <col min="7438" max="7439" width="5.7109375" style="456" customWidth="1"/>
    <col min="7440" max="7440" width="6.140625" style="456" customWidth="1"/>
    <col min="7441" max="7441" width="7.28515625" style="456" customWidth="1"/>
    <col min="7442" max="7442" width="6.28515625" style="456" customWidth="1"/>
    <col min="7443" max="7443" width="7.28515625" style="456" customWidth="1"/>
    <col min="7444" max="7668" width="9.140625" style="456"/>
    <col min="7669" max="7669" width="3.85546875" style="456" customWidth="1"/>
    <col min="7670" max="7670" width="9.5703125" style="456" customWidth="1"/>
    <col min="7671" max="7671" width="5.7109375" style="456" customWidth="1"/>
    <col min="7672" max="7676" width="5.28515625" style="456" customWidth="1"/>
    <col min="7677" max="7677" width="5.5703125" style="456" customWidth="1"/>
    <col min="7678" max="7678" width="6.140625" style="456" customWidth="1"/>
    <col min="7679" max="7679" width="6" style="456" customWidth="1"/>
    <col min="7680" max="7680" width="5.28515625" style="456" customWidth="1"/>
    <col min="7681" max="7681" width="6.28515625" style="456" customWidth="1"/>
    <col min="7682" max="7682" width="5.5703125" style="456" customWidth="1"/>
    <col min="7683" max="7683" width="5" style="456" customWidth="1"/>
    <col min="7684" max="7684" width="6.28515625" style="456" customWidth="1"/>
    <col min="7685" max="7686" width="9" style="456" hidden="1" customWidth="1"/>
    <col min="7687" max="7687" width="5.5703125" style="456" customWidth="1"/>
    <col min="7688" max="7688" width="6.28515625" style="456" customWidth="1"/>
    <col min="7689" max="7689" width="5.7109375" style="456" customWidth="1"/>
    <col min="7690" max="7690" width="5.140625" style="456" customWidth="1"/>
    <col min="7691" max="7691" width="5.85546875" style="456" customWidth="1"/>
    <col min="7692" max="7692" width="5.140625" style="456" customWidth="1"/>
    <col min="7693" max="7693" width="5.28515625" style="456" customWidth="1"/>
    <col min="7694" max="7695" width="5.7109375" style="456" customWidth="1"/>
    <col min="7696" max="7696" width="6.140625" style="456" customWidth="1"/>
    <col min="7697" max="7697" width="7.28515625" style="456" customWidth="1"/>
    <col min="7698" max="7698" width="6.28515625" style="456" customWidth="1"/>
    <col min="7699" max="7699" width="7.28515625" style="456" customWidth="1"/>
    <col min="7700" max="7924" width="9.140625" style="456"/>
    <col min="7925" max="7925" width="3.85546875" style="456" customWidth="1"/>
    <col min="7926" max="7926" width="9.5703125" style="456" customWidth="1"/>
    <col min="7927" max="7927" width="5.7109375" style="456" customWidth="1"/>
    <col min="7928" max="7932" width="5.28515625" style="456" customWidth="1"/>
    <col min="7933" max="7933" width="5.5703125" style="456" customWidth="1"/>
    <col min="7934" max="7934" width="6.140625" style="456" customWidth="1"/>
    <col min="7935" max="7935" width="6" style="456" customWidth="1"/>
    <col min="7936" max="7936" width="5.28515625" style="456" customWidth="1"/>
    <col min="7937" max="7937" width="6.28515625" style="456" customWidth="1"/>
    <col min="7938" max="7938" width="5.5703125" style="456" customWidth="1"/>
    <col min="7939" max="7939" width="5" style="456" customWidth="1"/>
    <col min="7940" max="7940" width="6.28515625" style="456" customWidth="1"/>
    <col min="7941" max="7942" width="9" style="456" hidden="1" customWidth="1"/>
    <col min="7943" max="7943" width="5.5703125" style="456" customWidth="1"/>
    <col min="7944" max="7944" width="6.28515625" style="456" customWidth="1"/>
    <col min="7945" max="7945" width="5.7109375" style="456" customWidth="1"/>
    <col min="7946" max="7946" width="5.140625" style="456" customWidth="1"/>
    <col min="7947" max="7947" width="5.85546875" style="456" customWidth="1"/>
    <col min="7948" max="7948" width="5.140625" style="456" customWidth="1"/>
    <col min="7949" max="7949" width="5.28515625" style="456" customWidth="1"/>
    <col min="7950" max="7951" width="5.7109375" style="456" customWidth="1"/>
    <col min="7952" max="7952" width="6.140625" style="456" customWidth="1"/>
    <col min="7953" max="7953" width="7.28515625" style="456" customWidth="1"/>
    <col min="7954" max="7954" width="6.28515625" style="456" customWidth="1"/>
    <col min="7955" max="7955" width="7.28515625" style="456" customWidth="1"/>
    <col min="7956" max="8180" width="9.140625" style="456"/>
    <col min="8181" max="8181" width="3.85546875" style="456" customWidth="1"/>
    <col min="8182" max="8182" width="9.5703125" style="456" customWidth="1"/>
    <col min="8183" max="8183" width="5.7109375" style="456" customWidth="1"/>
    <col min="8184" max="8188" width="5.28515625" style="456" customWidth="1"/>
    <col min="8189" max="8189" width="5.5703125" style="456" customWidth="1"/>
    <col min="8190" max="8190" width="6.140625" style="456" customWidth="1"/>
    <col min="8191" max="8191" width="6" style="456" customWidth="1"/>
    <col min="8192" max="8192" width="5.28515625" style="456" customWidth="1"/>
    <col min="8193" max="8193" width="6.28515625" style="456" customWidth="1"/>
    <col min="8194" max="8194" width="5.5703125" style="456" customWidth="1"/>
    <col min="8195" max="8195" width="5" style="456" customWidth="1"/>
    <col min="8196" max="8196" width="6.28515625" style="456" customWidth="1"/>
    <col min="8197" max="8198" width="9" style="456" hidden="1" customWidth="1"/>
    <col min="8199" max="8199" width="5.5703125" style="456" customWidth="1"/>
    <col min="8200" max="8200" width="6.28515625" style="456" customWidth="1"/>
    <col min="8201" max="8201" width="5.7109375" style="456" customWidth="1"/>
    <col min="8202" max="8202" width="5.140625" style="456" customWidth="1"/>
    <col min="8203" max="8203" width="5.85546875" style="456" customWidth="1"/>
    <col min="8204" max="8204" width="5.140625" style="456" customWidth="1"/>
    <col min="8205" max="8205" width="5.28515625" style="456" customWidth="1"/>
    <col min="8206" max="8207" width="5.7109375" style="456" customWidth="1"/>
    <col min="8208" max="8208" width="6.140625" style="456" customWidth="1"/>
    <col min="8209" max="8209" width="7.28515625" style="456" customWidth="1"/>
    <col min="8210" max="8210" width="6.28515625" style="456" customWidth="1"/>
    <col min="8211" max="8211" width="7.28515625" style="456" customWidth="1"/>
    <col min="8212" max="8436" width="9.140625" style="456"/>
    <col min="8437" max="8437" width="3.85546875" style="456" customWidth="1"/>
    <col min="8438" max="8438" width="9.5703125" style="456" customWidth="1"/>
    <col min="8439" max="8439" width="5.7109375" style="456" customWidth="1"/>
    <col min="8440" max="8444" width="5.28515625" style="456" customWidth="1"/>
    <col min="8445" max="8445" width="5.5703125" style="456" customWidth="1"/>
    <col min="8446" max="8446" width="6.140625" style="456" customWidth="1"/>
    <col min="8447" max="8447" width="6" style="456" customWidth="1"/>
    <col min="8448" max="8448" width="5.28515625" style="456" customWidth="1"/>
    <col min="8449" max="8449" width="6.28515625" style="456" customWidth="1"/>
    <col min="8450" max="8450" width="5.5703125" style="456" customWidth="1"/>
    <col min="8451" max="8451" width="5" style="456" customWidth="1"/>
    <col min="8452" max="8452" width="6.28515625" style="456" customWidth="1"/>
    <col min="8453" max="8454" width="9" style="456" hidden="1" customWidth="1"/>
    <col min="8455" max="8455" width="5.5703125" style="456" customWidth="1"/>
    <col min="8456" max="8456" width="6.28515625" style="456" customWidth="1"/>
    <col min="8457" max="8457" width="5.7109375" style="456" customWidth="1"/>
    <col min="8458" max="8458" width="5.140625" style="456" customWidth="1"/>
    <col min="8459" max="8459" width="5.85546875" style="456" customWidth="1"/>
    <col min="8460" max="8460" width="5.140625" style="456" customWidth="1"/>
    <col min="8461" max="8461" width="5.28515625" style="456" customWidth="1"/>
    <col min="8462" max="8463" width="5.7109375" style="456" customWidth="1"/>
    <col min="8464" max="8464" width="6.140625" style="456" customWidth="1"/>
    <col min="8465" max="8465" width="7.28515625" style="456" customWidth="1"/>
    <col min="8466" max="8466" width="6.28515625" style="456" customWidth="1"/>
    <col min="8467" max="8467" width="7.28515625" style="456" customWidth="1"/>
    <col min="8468" max="8692" width="9.140625" style="456"/>
    <col min="8693" max="8693" width="3.85546875" style="456" customWidth="1"/>
    <col min="8694" max="8694" width="9.5703125" style="456" customWidth="1"/>
    <col min="8695" max="8695" width="5.7109375" style="456" customWidth="1"/>
    <col min="8696" max="8700" width="5.28515625" style="456" customWidth="1"/>
    <col min="8701" max="8701" width="5.5703125" style="456" customWidth="1"/>
    <col min="8702" max="8702" width="6.140625" style="456" customWidth="1"/>
    <col min="8703" max="8703" width="6" style="456" customWidth="1"/>
    <col min="8704" max="8704" width="5.28515625" style="456" customWidth="1"/>
    <col min="8705" max="8705" width="6.28515625" style="456" customWidth="1"/>
    <col min="8706" max="8706" width="5.5703125" style="456" customWidth="1"/>
    <col min="8707" max="8707" width="5" style="456" customWidth="1"/>
    <col min="8708" max="8708" width="6.28515625" style="456" customWidth="1"/>
    <col min="8709" max="8710" width="9" style="456" hidden="1" customWidth="1"/>
    <col min="8711" max="8711" width="5.5703125" style="456" customWidth="1"/>
    <col min="8712" max="8712" width="6.28515625" style="456" customWidth="1"/>
    <col min="8713" max="8713" width="5.7109375" style="456" customWidth="1"/>
    <col min="8714" max="8714" width="5.140625" style="456" customWidth="1"/>
    <col min="8715" max="8715" width="5.85546875" style="456" customWidth="1"/>
    <col min="8716" max="8716" width="5.140625" style="456" customWidth="1"/>
    <col min="8717" max="8717" width="5.28515625" style="456" customWidth="1"/>
    <col min="8718" max="8719" width="5.7109375" style="456" customWidth="1"/>
    <col min="8720" max="8720" width="6.140625" style="456" customWidth="1"/>
    <col min="8721" max="8721" width="7.28515625" style="456" customWidth="1"/>
    <col min="8722" max="8722" width="6.28515625" style="456" customWidth="1"/>
    <col min="8723" max="8723" width="7.28515625" style="456" customWidth="1"/>
    <col min="8724" max="8948" width="9.140625" style="456"/>
    <col min="8949" max="8949" width="3.85546875" style="456" customWidth="1"/>
    <col min="8950" max="8950" width="9.5703125" style="456" customWidth="1"/>
    <col min="8951" max="8951" width="5.7109375" style="456" customWidth="1"/>
    <col min="8952" max="8956" width="5.28515625" style="456" customWidth="1"/>
    <col min="8957" max="8957" width="5.5703125" style="456" customWidth="1"/>
    <col min="8958" max="8958" width="6.140625" style="456" customWidth="1"/>
    <col min="8959" max="8959" width="6" style="456" customWidth="1"/>
    <col min="8960" max="8960" width="5.28515625" style="456" customWidth="1"/>
    <col min="8961" max="8961" width="6.28515625" style="456" customWidth="1"/>
    <col min="8962" max="8962" width="5.5703125" style="456" customWidth="1"/>
    <col min="8963" max="8963" width="5" style="456" customWidth="1"/>
    <col min="8964" max="8964" width="6.28515625" style="456" customWidth="1"/>
    <col min="8965" max="8966" width="9" style="456" hidden="1" customWidth="1"/>
    <col min="8967" max="8967" width="5.5703125" style="456" customWidth="1"/>
    <col min="8968" max="8968" width="6.28515625" style="456" customWidth="1"/>
    <col min="8969" max="8969" width="5.7109375" style="456" customWidth="1"/>
    <col min="8970" max="8970" width="5.140625" style="456" customWidth="1"/>
    <col min="8971" max="8971" width="5.85546875" style="456" customWidth="1"/>
    <col min="8972" max="8972" width="5.140625" style="456" customWidth="1"/>
    <col min="8973" max="8973" width="5.28515625" style="456" customWidth="1"/>
    <col min="8974" max="8975" width="5.7109375" style="456" customWidth="1"/>
    <col min="8976" max="8976" width="6.140625" style="456" customWidth="1"/>
    <col min="8977" max="8977" width="7.28515625" style="456" customWidth="1"/>
    <col min="8978" max="8978" width="6.28515625" style="456" customWidth="1"/>
    <col min="8979" max="8979" width="7.28515625" style="456" customWidth="1"/>
    <col min="8980" max="9204" width="9.140625" style="456"/>
    <col min="9205" max="9205" width="3.85546875" style="456" customWidth="1"/>
    <col min="9206" max="9206" width="9.5703125" style="456" customWidth="1"/>
    <col min="9207" max="9207" width="5.7109375" style="456" customWidth="1"/>
    <col min="9208" max="9212" width="5.28515625" style="456" customWidth="1"/>
    <col min="9213" max="9213" width="5.5703125" style="456" customWidth="1"/>
    <col min="9214" max="9214" width="6.140625" style="456" customWidth="1"/>
    <col min="9215" max="9215" width="6" style="456" customWidth="1"/>
    <col min="9216" max="9216" width="5.28515625" style="456" customWidth="1"/>
    <col min="9217" max="9217" width="6.28515625" style="456" customWidth="1"/>
    <col min="9218" max="9218" width="5.5703125" style="456" customWidth="1"/>
    <col min="9219" max="9219" width="5" style="456" customWidth="1"/>
    <col min="9220" max="9220" width="6.28515625" style="456" customWidth="1"/>
    <col min="9221" max="9222" width="9" style="456" hidden="1" customWidth="1"/>
    <col min="9223" max="9223" width="5.5703125" style="456" customWidth="1"/>
    <col min="9224" max="9224" width="6.28515625" style="456" customWidth="1"/>
    <col min="9225" max="9225" width="5.7109375" style="456" customWidth="1"/>
    <col min="9226" max="9226" width="5.140625" style="456" customWidth="1"/>
    <col min="9227" max="9227" width="5.85546875" style="456" customWidth="1"/>
    <col min="9228" max="9228" width="5.140625" style="456" customWidth="1"/>
    <col min="9229" max="9229" width="5.28515625" style="456" customWidth="1"/>
    <col min="9230" max="9231" width="5.7109375" style="456" customWidth="1"/>
    <col min="9232" max="9232" width="6.140625" style="456" customWidth="1"/>
    <col min="9233" max="9233" width="7.28515625" style="456" customWidth="1"/>
    <col min="9234" max="9234" width="6.28515625" style="456" customWidth="1"/>
    <col min="9235" max="9235" width="7.28515625" style="456" customWidth="1"/>
    <col min="9236" max="9460" width="9.140625" style="456"/>
    <col min="9461" max="9461" width="3.85546875" style="456" customWidth="1"/>
    <col min="9462" max="9462" width="9.5703125" style="456" customWidth="1"/>
    <col min="9463" max="9463" width="5.7109375" style="456" customWidth="1"/>
    <col min="9464" max="9468" width="5.28515625" style="456" customWidth="1"/>
    <col min="9469" max="9469" width="5.5703125" style="456" customWidth="1"/>
    <col min="9470" max="9470" width="6.140625" style="456" customWidth="1"/>
    <col min="9471" max="9471" width="6" style="456" customWidth="1"/>
    <col min="9472" max="9472" width="5.28515625" style="456" customWidth="1"/>
    <col min="9473" max="9473" width="6.28515625" style="456" customWidth="1"/>
    <col min="9474" max="9474" width="5.5703125" style="456" customWidth="1"/>
    <col min="9475" max="9475" width="5" style="456" customWidth="1"/>
    <col min="9476" max="9476" width="6.28515625" style="456" customWidth="1"/>
    <col min="9477" max="9478" width="9" style="456" hidden="1" customWidth="1"/>
    <col min="9479" max="9479" width="5.5703125" style="456" customWidth="1"/>
    <col min="9480" max="9480" width="6.28515625" style="456" customWidth="1"/>
    <col min="9481" max="9481" width="5.7109375" style="456" customWidth="1"/>
    <col min="9482" max="9482" width="5.140625" style="456" customWidth="1"/>
    <col min="9483" max="9483" width="5.85546875" style="456" customWidth="1"/>
    <col min="9484" max="9484" width="5.140625" style="456" customWidth="1"/>
    <col min="9485" max="9485" width="5.28515625" style="456" customWidth="1"/>
    <col min="9486" max="9487" width="5.7109375" style="456" customWidth="1"/>
    <col min="9488" max="9488" width="6.140625" style="456" customWidth="1"/>
    <col min="9489" max="9489" width="7.28515625" style="456" customWidth="1"/>
    <col min="9490" max="9490" width="6.28515625" style="456" customWidth="1"/>
    <col min="9491" max="9491" width="7.28515625" style="456" customWidth="1"/>
    <col min="9492" max="9716" width="9.140625" style="456"/>
    <col min="9717" max="9717" width="3.85546875" style="456" customWidth="1"/>
    <col min="9718" max="9718" width="9.5703125" style="456" customWidth="1"/>
    <col min="9719" max="9719" width="5.7109375" style="456" customWidth="1"/>
    <col min="9720" max="9724" width="5.28515625" style="456" customWidth="1"/>
    <col min="9725" max="9725" width="5.5703125" style="456" customWidth="1"/>
    <col min="9726" max="9726" width="6.140625" style="456" customWidth="1"/>
    <col min="9727" max="9727" width="6" style="456" customWidth="1"/>
    <col min="9728" max="9728" width="5.28515625" style="456" customWidth="1"/>
    <col min="9729" max="9729" width="6.28515625" style="456" customWidth="1"/>
    <col min="9730" max="9730" width="5.5703125" style="456" customWidth="1"/>
    <col min="9731" max="9731" width="5" style="456" customWidth="1"/>
    <col min="9732" max="9732" width="6.28515625" style="456" customWidth="1"/>
    <col min="9733" max="9734" width="9" style="456" hidden="1" customWidth="1"/>
    <col min="9735" max="9735" width="5.5703125" style="456" customWidth="1"/>
    <col min="9736" max="9736" width="6.28515625" style="456" customWidth="1"/>
    <col min="9737" max="9737" width="5.7109375" style="456" customWidth="1"/>
    <col min="9738" max="9738" width="5.140625" style="456" customWidth="1"/>
    <col min="9739" max="9739" width="5.85546875" style="456" customWidth="1"/>
    <col min="9740" max="9740" width="5.140625" style="456" customWidth="1"/>
    <col min="9741" max="9741" width="5.28515625" style="456" customWidth="1"/>
    <col min="9742" max="9743" width="5.7109375" style="456" customWidth="1"/>
    <col min="9744" max="9744" width="6.140625" style="456" customWidth="1"/>
    <col min="9745" max="9745" width="7.28515625" style="456" customWidth="1"/>
    <col min="9746" max="9746" width="6.28515625" style="456" customWidth="1"/>
    <col min="9747" max="9747" width="7.28515625" style="456" customWidth="1"/>
    <col min="9748" max="9972" width="9.140625" style="456"/>
    <col min="9973" max="9973" width="3.85546875" style="456" customWidth="1"/>
    <col min="9974" max="9974" width="9.5703125" style="456" customWidth="1"/>
    <col min="9975" max="9975" width="5.7109375" style="456" customWidth="1"/>
    <col min="9976" max="9980" width="5.28515625" style="456" customWidth="1"/>
    <col min="9981" max="9981" width="5.5703125" style="456" customWidth="1"/>
    <col min="9982" max="9982" width="6.140625" style="456" customWidth="1"/>
    <col min="9983" max="9983" width="6" style="456" customWidth="1"/>
    <col min="9984" max="9984" width="5.28515625" style="456" customWidth="1"/>
    <col min="9985" max="9985" width="6.28515625" style="456" customWidth="1"/>
    <col min="9986" max="9986" width="5.5703125" style="456" customWidth="1"/>
    <col min="9987" max="9987" width="5" style="456" customWidth="1"/>
    <col min="9988" max="9988" width="6.28515625" style="456" customWidth="1"/>
    <col min="9989" max="9990" width="9" style="456" hidden="1" customWidth="1"/>
    <col min="9991" max="9991" width="5.5703125" style="456" customWidth="1"/>
    <col min="9992" max="9992" width="6.28515625" style="456" customWidth="1"/>
    <col min="9993" max="9993" width="5.7109375" style="456" customWidth="1"/>
    <col min="9994" max="9994" width="5.140625" style="456" customWidth="1"/>
    <col min="9995" max="9995" width="5.85546875" style="456" customWidth="1"/>
    <col min="9996" max="9996" width="5.140625" style="456" customWidth="1"/>
    <col min="9997" max="9997" width="5.28515625" style="456" customWidth="1"/>
    <col min="9998" max="9999" width="5.7109375" style="456" customWidth="1"/>
    <col min="10000" max="10000" width="6.140625" style="456" customWidth="1"/>
    <col min="10001" max="10001" width="7.28515625" style="456" customWidth="1"/>
    <col min="10002" max="10002" width="6.28515625" style="456" customWidth="1"/>
    <col min="10003" max="10003" width="7.28515625" style="456" customWidth="1"/>
    <col min="10004" max="10228" width="9.140625" style="456"/>
    <col min="10229" max="10229" width="3.85546875" style="456" customWidth="1"/>
    <col min="10230" max="10230" width="9.5703125" style="456" customWidth="1"/>
    <col min="10231" max="10231" width="5.7109375" style="456" customWidth="1"/>
    <col min="10232" max="10236" width="5.28515625" style="456" customWidth="1"/>
    <col min="10237" max="10237" width="5.5703125" style="456" customWidth="1"/>
    <col min="10238" max="10238" width="6.140625" style="456" customWidth="1"/>
    <col min="10239" max="10239" width="6" style="456" customWidth="1"/>
    <col min="10240" max="10240" width="5.28515625" style="456" customWidth="1"/>
    <col min="10241" max="10241" width="6.28515625" style="456" customWidth="1"/>
    <col min="10242" max="10242" width="5.5703125" style="456" customWidth="1"/>
    <col min="10243" max="10243" width="5" style="456" customWidth="1"/>
    <col min="10244" max="10244" width="6.28515625" style="456" customWidth="1"/>
    <col min="10245" max="10246" width="9" style="456" hidden="1" customWidth="1"/>
    <col min="10247" max="10247" width="5.5703125" style="456" customWidth="1"/>
    <col min="10248" max="10248" width="6.28515625" style="456" customWidth="1"/>
    <col min="10249" max="10249" width="5.7109375" style="456" customWidth="1"/>
    <col min="10250" max="10250" width="5.140625" style="456" customWidth="1"/>
    <col min="10251" max="10251" width="5.85546875" style="456" customWidth="1"/>
    <col min="10252" max="10252" width="5.140625" style="456" customWidth="1"/>
    <col min="10253" max="10253" width="5.28515625" style="456" customWidth="1"/>
    <col min="10254" max="10255" width="5.7109375" style="456" customWidth="1"/>
    <col min="10256" max="10256" width="6.140625" style="456" customWidth="1"/>
    <col min="10257" max="10257" width="7.28515625" style="456" customWidth="1"/>
    <col min="10258" max="10258" width="6.28515625" style="456" customWidth="1"/>
    <col min="10259" max="10259" width="7.28515625" style="456" customWidth="1"/>
    <col min="10260" max="10484" width="9.140625" style="456"/>
    <col min="10485" max="10485" width="3.85546875" style="456" customWidth="1"/>
    <col min="10486" max="10486" width="9.5703125" style="456" customWidth="1"/>
    <col min="10487" max="10487" width="5.7109375" style="456" customWidth="1"/>
    <col min="10488" max="10492" width="5.28515625" style="456" customWidth="1"/>
    <col min="10493" max="10493" width="5.5703125" style="456" customWidth="1"/>
    <col min="10494" max="10494" width="6.140625" style="456" customWidth="1"/>
    <col min="10495" max="10495" width="6" style="456" customWidth="1"/>
    <col min="10496" max="10496" width="5.28515625" style="456" customWidth="1"/>
    <col min="10497" max="10497" width="6.28515625" style="456" customWidth="1"/>
    <col min="10498" max="10498" width="5.5703125" style="456" customWidth="1"/>
    <col min="10499" max="10499" width="5" style="456" customWidth="1"/>
    <col min="10500" max="10500" width="6.28515625" style="456" customWidth="1"/>
    <col min="10501" max="10502" width="9" style="456" hidden="1" customWidth="1"/>
    <col min="10503" max="10503" width="5.5703125" style="456" customWidth="1"/>
    <col min="10504" max="10504" width="6.28515625" style="456" customWidth="1"/>
    <col min="10505" max="10505" width="5.7109375" style="456" customWidth="1"/>
    <col min="10506" max="10506" width="5.140625" style="456" customWidth="1"/>
    <col min="10507" max="10507" width="5.85546875" style="456" customWidth="1"/>
    <col min="10508" max="10508" width="5.140625" style="456" customWidth="1"/>
    <col min="10509" max="10509" width="5.28515625" style="456" customWidth="1"/>
    <col min="10510" max="10511" width="5.7109375" style="456" customWidth="1"/>
    <col min="10512" max="10512" width="6.140625" style="456" customWidth="1"/>
    <col min="10513" max="10513" width="7.28515625" style="456" customWidth="1"/>
    <col min="10514" max="10514" width="6.28515625" style="456" customWidth="1"/>
    <col min="10515" max="10515" width="7.28515625" style="456" customWidth="1"/>
    <col min="10516" max="10740" width="9.140625" style="456"/>
    <col min="10741" max="10741" width="3.85546875" style="456" customWidth="1"/>
    <col min="10742" max="10742" width="9.5703125" style="456" customWidth="1"/>
    <col min="10743" max="10743" width="5.7109375" style="456" customWidth="1"/>
    <col min="10744" max="10748" width="5.28515625" style="456" customWidth="1"/>
    <col min="10749" max="10749" width="5.5703125" style="456" customWidth="1"/>
    <col min="10750" max="10750" width="6.140625" style="456" customWidth="1"/>
    <col min="10751" max="10751" width="6" style="456" customWidth="1"/>
    <col min="10752" max="10752" width="5.28515625" style="456" customWidth="1"/>
    <col min="10753" max="10753" width="6.28515625" style="456" customWidth="1"/>
    <col min="10754" max="10754" width="5.5703125" style="456" customWidth="1"/>
    <col min="10755" max="10755" width="5" style="456" customWidth="1"/>
    <col min="10756" max="10756" width="6.28515625" style="456" customWidth="1"/>
    <col min="10757" max="10758" width="9" style="456" hidden="1" customWidth="1"/>
    <col min="10759" max="10759" width="5.5703125" style="456" customWidth="1"/>
    <col min="10760" max="10760" width="6.28515625" style="456" customWidth="1"/>
    <col min="10761" max="10761" width="5.7109375" style="456" customWidth="1"/>
    <col min="10762" max="10762" width="5.140625" style="456" customWidth="1"/>
    <col min="10763" max="10763" width="5.85546875" style="456" customWidth="1"/>
    <col min="10764" max="10764" width="5.140625" style="456" customWidth="1"/>
    <col min="10765" max="10765" width="5.28515625" style="456" customWidth="1"/>
    <col min="10766" max="10767" width="5.7109375" style="456" customWidth="1"/>
    <col min="10768" max="10768" width="6.140625" style="456" customWidth="1"/>
    <col min="10769" max="10769" width="7.28515625" style="456" customWidth="1"/>
    <col min="10770" max="10770" width="6.28515625" style="456" customWidth="1"/>
    <col min="10771" max="10771" width="7.28515625" style="456" customWidth="1"/>
    <col min="10772" max="10996" width="9.140625" style="456"/>
    <col min="10997" max="10997" width="3.85546875" style="456" customWidth="1"/>
    <col min="10998" max="10998" width="9.5703125" style="456" customWidth="1"/>
    <col min="10999" max="10999" width="5.7109375" style="456" customWidth="1"/>
    <col min="11000" max="11004" width="5.28515625" style="456" customWidth="1"/>
    <col min="11005" max="11005" width="5.5703125" style="456" customWidth="1"/>
    <col min="11006" max="11006" width="6.140625" style="456" customWidth="1"/>
    <col min="11007" max="11007" width="6" style="456" customWidth="1"/>
    <col min="11008" max="11008" width="5.28515625" style="456" customWidth="1"/>
    <col min="11009" max="11009" width="6.28515625" style="456" customWidth="1"/>
    <col min="11010" max="11010" width="5.5703125" style="456" customWidth="1"/>
    <col min="11011" max="11011" width="5" style="456" customWidth="1"/>
    <col min="11012" max="11012" width="6.28515625" style="456" customWidth="1"/>
    <col min="11013" max="11014" width="9" style="456" hidden="1" customWidth="1"/>
    <col min="11015" max="11015" width="5.5703125" style="456" customWidth="1"/>
    <col min="11016" max="11016" width="6.28515625" style="456" customWidth="1"/>
    <col min="11017" max="11017" width="5.7109375" style="456" customWidth="1"/>
    <col min="11018" max="11018" width="5.140625" style="456" customWidth="1"/>
    <col min="11019" max="11019" width="5.85546875" style="456" customWidth="1"/>
    <col min="11020" max="11020" width="5.140625" style="456" customWidth="1"/>
    <col min="11021" max="11021" width="5.28515625" style="456" customWidth="1"/>
    <col min="11022" max="11023" width="5.7109375" style="456" customWidth="1"/>
    <col min="11024" max="11024" width="6.140625" style="456" customWidth="1"/>
    <col min="11025" max="11025" width="7.28515625" style="456" customWidth="1"/>
    <col min="11026" max="11026" width="6.28515625" style="456" customWidth="1"/>
    <col min="11027" max="11027" width="7.28515625" style="456" customWidth="1"/>
    <col min="11028" max="11252" width="9.140625" style="456"/>
    <col min="11253" max="11253" width="3.85546875" style="456" customWidth="1"/>
    <col min="11254" max="11254" width="9.5703125" style="456" customWidth="1"/>
    <col min="11255" max="11255" width="5.7109375" style="456" customWidth="1"/>
    <col min="11256" max="11260" width="5.28515625" style="456" customWidth="1"/>
    <col min="11261" max="11261" width="5.5703125" style="456" customWidth="1"/>
    <col min="11262" max="11262" width="6.140625" style="456" customWidth="1"/>
    <col min="11263" max="11263" width="6" style="456" customWidth="1"/>
    <col min="11264" max="11264" width="5.28515625" style="456" customWidth="1"/>
    <col min="11265" max="11265" width="6.28515625" style="456" customWidth="1"/>
    <col min="11266" max="11266" width="5.5703125" style="456" customWidth="1"/>
    <col min="11267" max="11267" width="5" style="456" customWidth="1"/>
    <col min="11268" max="11268" width="6.28515625" style="456" customWidth="1"/>
    <col min="11269" max="11270" width="9" style="456" hidden="1" customWidth="1"/>
    <col min="11271" max="11271" width="5.5703125" style="456" customWidth="1"/>
    <col min="11272" max="11272" width="6.28515625" style="456" customWidth="1"/>
    <col min="11273" max="11273" width="5.7109375" style="456" customWidth="1"/>
    <col min="11274" max="11274" width="5.140625" style="456" customWidth="1"/>
    <col min="11275" max="11275" width="5.85546875" style="456" customWidth="1"/>
    <col min="11276" max="11276" width="5.140625" style="456" customWidth="1"/>
    <col min="11277" max="11277" width="5.28515625" style="456" customWidth="1"/>
    <col min="11278" max="11279" width="5.7109375" style="456" customWidth="1"/>
    <col min="11280" max="11280" width="6.140625" style="456" customWidth="1"/>
    <col min="11281" max="11281" width="7.28515625" style="456" customWidth="1"/>
    <col min="11282" max="11282" width="6.28515625" style="456" customWidth="1"/>
    <col min="11283" max="11283" width="7.28515625" style="456" customWidth="1"/>
    <col min="11284" max="11508" width="9.140625" style="456"/>
    <col min="11509" max="11509" width="3.85546875" style="456" customWidth="1"/>
    <col min="11510" max="11510" width="9.5703125" style="456" customWidth="1"/>
    <col min="11511" max="11511" width="5.7109375" style="456" customWidth="1"/>
    <col min="11512" max="11516" width="5.28515625" style="456" customWidth="1"/>
    <col min="11517" max="11517" width="5.5703125" style="456" customWidth="1"/>
    <col min="11518" max="11518" width="6.140625" style="456" customWidth="1"/>
    <col min="11519" max="11519" width="6" style="456" customWidth="1"/>
    <col min="11520" max="11520" width="5.28515625" style="456" customWidth="1"/>
    <col min="11521" max="11521" width="6.28515625" style="456" customWidth="1"/>
    <col min="11522" max="11522" width="5.5703125" style="456" customWidth="1"/>
    <col min="11523" max="11523" width="5" style="456" customWidth="1"/>
    <col min="11524" max="11524" width="6.28515625" style="456" customWidth="1"/>
    <col min="11525" max="11526" width="9" style="456" hidden="1" customWidth="1"/>
    <col min="11527" max="11527" width="5.5703125" style="456" customWidth="1"/>
    <col min="11528" max="11528" width="6.28515625" style="456" customWidth="1"/>
    <col min="11529" max="11529" width="5.7109375" style="456" customWidth="1"/>
    <col min="11530" max="11530" width="5.140625" style="456" customWidth="1"/>
    <col min="11531" max="11531" width="5.85546875" style="456" customWidth="1"/>
    <col min="11532" max="11532" width="5.140625" style="456" customWidth="1"/>
    <col min="11533" max="11533" width="5.28515625" style="456" customWidth="1"/>
    <col min="11534" max="11535" width="5.7109375" style="456" customWidth="1"/>
    <col min="11536" max="11536" width="6.140625" style="456" customWidth="1"/>
    <col min="11537" max="11537" width="7.28515625" style="456" customWidth="1"/>
    <col min="11538" max="11538" width="6.28515625" style="456" customWidth="1"/>
    <col min="11539" max="11539" width="7.28515625" style="456" customWidth="1"/>
    <col min="11540" max="11764" width="9.140625" style="456"/>
    <col min="11765" max="11765" width="3.85546875" style="456" customWidth="1"/>
    <col min="11766" max="11766" width="9.5703125" style="456" customWidth="1"/>
    <col min="11767" max="11767" width="5.7109375" style="456" customWidth="1"/>
    <col min="11768" max="11772" width="5.28515625" style="456" customWidth="1"/>
    <col min="11773" max="11773" width="5.5703125" style="456" customWidth="1"/>
    <col min="11774" max="11774" width="6.140625" style="456" customWidth="1"/>
    <col min="11775" max="11775" width="6" style="456" customWidth="1"/>
    <col min="11776" max="11776" width="5.28515625" style="456" customWidth="1"/>
    <col min="11777" max="11777" width="6.28515625" style="456" customWidth="1"/>
    <col min="11778" max="11778" width="5.5703125" style="456" customWidth="1"/>
    <col min="11779" max="11779" width="5" style="456" customWidth="1"/>
    <col min="11780" max="11780" width="6.28515625" style="456" customWidth="1"/>
    <col min="11781" max="11782" width="9" style="456" hidden="1" customWidth="1"/>
    <col min="11783" max="11783" width="5.5703125" style="456" customWidth="1"/>
    <col min="11784" max="11784" width="6.28515625" style="456" customWidth="1"/>
    <col min="11785" max="11785" width="5.7109375" style="456" customWidth="1"/>
    <col min="11786" max="11786" width="5.140625" style="456" customWidth="1"/>
    <col min="11787" max="11787" width="5.85546875" style="456" customWidth="1"/>
    <col min="11788" max="11788" width="5.140625" style="456" customWidth="1"/>
    <col min="11789" max="11789" width="5.28515625" style="456" customWidth="1"/>
    <col min="11790" max="11791" width="5.7109375" style="456" customWidth="1"/>
    <col min="11792" max="11792" width="6.140625" style="456" customWidth="1"/>
    <col min="11793" max="11793" width="7.28515625" style="456" customWidth="1"/>
    <col min="11794" max="11794" width="6.28515625" style="456" customWidth="1"/>
    <col min="11795" max="11795" width="7.28515625" style="456" customWidth="1"/>
    <col min="11796" max="12020" width="9.140625" style="456"/>
    <col min="12021" max="12021" width="3.85546875" style="456" customWidth="1"/>
    <col min="12022" max="12022" width="9.5703125" style="456" customWidth="1"/>
    <col min="12023" max="12023" width="5.7109375" style="456" customWidth="1"/>
    <col min="12024" max="12028" width="5.28515625" style="456" customWidth="1"/>
    <col min="12029" max="12029" width="5.5703125" style="456" customWidth="1"/>
    <col min="12030" max="12030" width="6.140625" style="456" customWidth="1"/>
    <col min="12031" max="12031" width="6" style="456" customWidth="1"/>
    <col min="12032" max="12032" width="5.28515625" style="456" customWidth="1"/>
    <col min="12033" max="12033" width="6.28515625" style="456" customWidth="1"/>
    <col min="12034" max="12034" width="5.5703125" style="456" customWidth="1"/>
    <col min="12035" max="12035" width="5" style="456" customWidth="1"/>
    <col min="12036" max="12036" width="6.28515625" style="456" customWidth="1"/>
    <col min="12037" max="12038" width="9" style="456" hidden="1" customWidth="1"/>
    <col min="12039" max="12039" width="5.5703125" style="456" customWidth="1"/>
    <col min="12040" max="12040" width="6.28515625" style="456" customWidth="1"/>
    <col min="12041" max="12041" width="5.7109375" style="456" customWidth="1"/>
    <col min="12042" max="12042" width="5.140625" style="456" customWidth="1"/>
    <col min="12043" max="12043" width="5.85546875" style="456" customWidth="1"/>
    <col min="12044" max="12044" width="5.140625" style="456" customWidth="1"/>
    <col min="12045" max="12045" width="5.28515625" style="456" customWidth="1"/>
    <col min="12046" max="12047" width="5.7109375" style="456" customWidth="1"/>
    <col min="12048" max="12048" width="6.140625" style="456" customWidth="1"/>
    <col min="12049" max="12049" width="7.28515625" style="456" customWidth="1"/>
    <col min="12050" max="12050" width="6.28515625" style="456" customWidth="1"/>
    <col min="12051" max="12051" width="7.28515625" style="456" customWidth="1"/>
    <col min="12052" max="12276" width="9.140625" style="456"/>
    <col min="12277" max="12277" width="3.85546875" style="456" customWidth="1"/>
    <col min="12278" max="12278" width="9.5703125" style="456" customWidth="1"/>
    <col min="12279" max="12279" width="5.7109375" style="456" customWidth="1"/>
    <col min="12280" max="12284" width="5.28515625" style="456" customWidth="1"/>
    <col min="12285" max="12285" width="5.5703125" style="456" customWidth="1"/>
    <col min="12286" max="12286" width="6.140625" style="456" customWidth="1"/>
    <col min="12287" max="12287" width="6" style="456" customWidth="1"/>
    <col min="12288" max="12288" width="5.28515625" style="456" customWidth="1"/>
    <col min="12289" max="12289" width="6.28515625" style="456" customWidth="1"/>
    <col min="12290" max="12290" width="5.5703125" style="456" customWidth="1"/>
    <col min="12291" max="12291" width="5" style="456" customWidth="1"/>
    <col min="12292" max="12292" width="6.28515625" style="456" customWidth="1"/>
    <col min="12293" max="12294" width="9" style="456" hidden="1" customWidth="1"/>
    <col min="12295" max="12295" width="5.5703125" style="456" customWidth="1"/>
    <col min="12296" max="12296" width="6.28515625" style="456" customWidth="1"/>
    <col min="12297" max="12297" width="5.7109375" style="456" customWidth="1"/>
    <col min="12298" max="12298" width="5.140625" style="456" customWidth="1"/>
    <col min="12299" max="12299" width="5.85546875" style="456" customWidth="1"/>
    <col min="12300" max="12300" width="5.140625" style="456" customWidth="1"/>
    <col min="12301" max="12301" width="5.28515625" style="456" customWidth="1"/>
    <col min="12302" max="12303" width="5.7109375" style="456" customWidth="1"/>
    <col min="12304" max="12304" width="6.140625" style="456" customWidth="1"/>
    <col min="12305" max="12305" width="7.28515625" style="456" customWidth="1"/>
    <col min="12306" max="12306" width="6.28515625" style="456" customWidth="1"/>
    <col min="12307" max="12307" width="7.28515625" style="456" customWidth="1"/>
    <col min="12308" max="12532" width="9.140625" style="456"/>
    <col min="12533" max="12533" width="3.85546875" style="456" customWidth="1"/>
    <col min="12534" max="12534" width="9.5703125" style="456" customWidth="1"/>
    <col min="12535" max="12535" width="5.7109375" style="456" customWidth="1"/>
    <col min="12536" max="12540" width="5.28515625" style="456" customWidth="1"/>
    <col min="12541" max="12541" width="5.5703125" style="456" customWidth="1"/>
    <col min="12542" max="12542" width="6.140625" style="456" customWidth="1"/>
    <col min="12543" max="12543" width="6" style="456" customWidth="1"/>
    <col min="12544" max="12544" width="5.28515625" style="456" customWidth="1"/>
    <col min="12545" max="12545" width="6.28515625" style="456" customWidth="1"/>
    <col min="12546" max="12546" width="5.5703125" style="456" customWidth="1"/>
    <col min="12547" max="12547" width="5" style="456" customWidth="1"/>
    <col min="12548" max="12548" width="6.28515625" style="456" customWidth="1"/>
    <col min="12549" max="12550" width="9" style="456" hidden="1" customWidth="1"/>
    <col min="12551" max="12551" width="5.5703125" style="456" customWidth="1"/>
    <col min="12552" max="12552" width="6.28515625" style="456" customWidth="1"/>
    <col min="12553" max="12553" width="5.7109375" style="456" customWidth="1"/>
    <col min="12554" max="12554" width="5.140625" style="456" customWidth="1"/>
    <col min="12555" max="12555" width="5.85546875" style="456" customWidth="1"/>
    <col min="12556" max="12556" width="5.140625" style="456" customWidth="1"/>
    <col min="12557" max="12557" width="5.28515625" style="456" customWidth="1"/>
    <col min="12558" max="12559" width="5.7109375" style="456" customWidth="1"/>
    <col min="12560" max="12560" width="6.140625" style="456" customWidth="1"/>
    <col min="12561" max="12561" width="7.28515625" style="456" customWidth="1"/>
    <col min="12562" max="12562" width="6.28515625" style="456" customWidth="1"/>
    <col min="12563" max="12563" width="7.28515625" style="456" customWidth="1"/>
    <col min="12564" max="12788" width="9.140625" style="456"/>
    <col min="12789" max="12789" width="3.85546875" style="456" customWidth="1"/>
    <col min="12790" max="12790" width="9.5703125" style="456" customWidth="1"/>
    <col min="12791" max="12791" width="5.7109375" style="456" customWidth="1"/>
    <col min="12792" max="12796" width="5.28515625" style="456" customWidth="1"/>
    <col min="12797" max="12797" width="5.5703125" style="456" customWidth="1"/>
    <col min="12798" max="12798" width="6.140625" style="456" customWidth="1"/>
    <col min="12799" max="12799" width="6" style="456" customWidth="1"/>
    <col min="12800" max="12800" width="5.28515625" style="456" customWidth="1"/>
    <col min="12801" max="12801" width="6.28515625" style="456" customWidth="1"/>
    <col min="12802" max="12802" width="5.5703125" style="456" customWidth="1"/>
    <col min="12803" max="12803" width="5" style="456" customWidth="1"/>
    <col min="12804" max="12804" width="6.28515625" style="456" customWidth="1"/>
    <col min="12805" max="12806" width="9" style="456" hidden="1" customWidth="1"/>
    <col min="12807" max="12807" width="5.5703125" style="456" customWidth="1"/>
    <col min="12808" max="12808" width="6.28515625" style="456" customWidth="1"/>
    <col min="12809" max="12809" width="5.7109375" style="456" customWidth="1"/>
    <col min="12810" max="12810" width="5.140625" style="456" customWidth="1"/>
    <col min="12811" max="12811" width="5.85546875" style="456" customWidth="1"/>
    <col min="12812" max="12812" width="5.140625" style="456" customWidth="1"/>
    <col min="12813" max="12813" width="5.28515625" style="456" customWidth="1"/>
    <col min="12814" max="12815" width="5.7109375" style="456" customWidth="1"/>
    <col min="12816" max="12816" width="6.140625" style="456" customWidth="1"/>
    <col min="12817" max="12817" width="7.28515625" style="456" customWidth="1"/>
    <col min="12818" max="12818" width="6.28515625" style="456" customWidth="1"/>
    <col min="12819" max="12819" width="7.28515625" style="456" customWidth="1"/>
    <col min="12820" max="13044" width="9.140625" style="456"/>
    <col min="13045" max="13045" width="3.85546875" style="456" customWidth="1"/>
    <col min="13046" max="13046" width="9.5703125" style="456" customWidth="1"/>
    <col min="13047" max="13047" width="5.7109375" style="456" customWidth="1"/>
    <col min="13048" max="13052" width="5.28515625" style="456" customWidth="1"/>
    <col min="13053" max="13053" width="5.5703125" style="456" customWidth="1"/>
    <col min="13054" max="13054" width="6.140625" style="456" customWidth="1"/>
    <col min="13055" max="13055" width="6" style="456" customWidth="1"/>
    <col min="13056" max="13056" width="5.28515625" style="456" customWidth="1"/>
    <col min="13057" max="13057" width="6.28515625" style="456" customWidth="1"/>
    <col min="13058" max="13058" width="5.5703125" style="456" customWidth="1"/>
    <col min="13059" max="13059" width="5" style="456" customWidth="1"/>
    <col min="13060" max="13060" width="6.28515625" style="456" customWidth="1"/>
    <col min="13061" max="13062" width="9" style="456" hidden="1" customWidth="1"/>
    <col min="13063" max="13063" width="5.5703125" style="456" customWidth="1"/>
    <col min="13064" max="13064" width="6.28515625" style="456" customWidth="1"/>
    <col min="13065" max="13065" width="5.7109375" style="456" customWidth="1"/>
    <col min="13066" max="13066" width="5.140625" style="456" customWidth="1"/>
    <col min="13067" max="13067" width="5.85546875" style="456" customWidth="1"/>
    <col min="13068" max="13068" width="5.140625" style="456" customWidth="1"/>
    <col min="13069" max="13069" width="5.28515625" style="456" customWidth="1"/>
    <col min="13070" max="13071" width="5.7109375" style="456" customWidth="1"/>
    <col min="13072" max="13072" width="6.140625" style="456" customWidth="1"/>
    <col min="13073" max="13073" width="7.28515625" style="456" customWidth="1"/>
    <col min="13074" max="13074" width="6.28515625" style="456" customWidth="1"/>
    <col min="13075" max="13075" width="7.28515625" style="456" customWidth="1"/>
    <col min="13076" max="13300" width="9.140625" style="456"/>
    <col min="13301" max="13301" width="3.85546875" style="456" customWidth="1"/>
    <col min="13302" max="13302" width="9.5703125" style="456" customWidth="1"/>
    <col min="13303" max="13303" width="5.7109375" style="456" customWidth="1"/>
    <col min="13304" max="13308" width="5.28515625" style="456" customWidth="1"/>
    <col min="13309" max="13309" width="5.5703125" style="456" customWidth="1"/>
    <col min="13310" max="13310" width="6.140625" style="456" customWidth="1"/>
    <col min="13311" max="13311" width="6" style="456" customWidth="1"/>
    <col min="13312" max="13312" width="5.28515625" style="456" customWidth="1"/>
    <col min="13313" max="13313" width="6.28515625" style="456" customWidth="1"/>
    <col min="13314" max="13314" width="5.5703125" style="456" customWidth="1"/>
    <col min="13315" max="13315" width="5" style="456" customWidth="1"/>
    <col min="13316" max="13316" width="6.28515625" style="456" customWidth="1"/>
    <col min="13317" max="13318" width="9" style="456" hidden="1" customWidth="1"/>
    <col min="13319" max="13319" width="5.5703125" style="456" customWidth="1"/>
    <col min="13320" max="13320" width="6.28515625" style="456" customWidth="1"/>
    <col min="13321" max="13321" width="5.7109375" style="456" customWidth="1"/>
    <col min="13322" max="13322" width="5.140625" style="456" customWidth="1"/>
    <col min="13323" max="13323" width="5.85546875" style="456" customWidth="1"/>
    <col min="13324" max="13324" width="5.140625" style="456" customWidth="1"/>
    <col min="13325" max="13325" width="5.28515625" style="456" customWidth="1"/>
    <col min="13326" max="13327" width="5.7109375" style="456" customWidth="1"/>
    <col min="13328" max="13328" width="6.140625" style="456" customWidth="1"/>
    <col min="13329" max="13329" width="7.28515625" style="456" customWidth="1"/>
    <col min="13330" max="13330" width="6.28515625" style="456" customWidth="1"/>
    <col min="13331" max="13331" width="7.28515625" style="456" customWidth="1"/>
    <col min="13332" max="13556" width="9.140625" style="456"/>
    <col min="13557" max="13557" width="3.85546875" style="456" customWidth="1"/>
    <col min="13558" max="13558" width="9.5703125" style="456" customWidth="1"/>
    <col min="13559" max="13559" width="5.7109375" style="456" customWidth="1"/>
    <col min="13560" max="13564" width="5.28515625" style="456" customWidth="1"/>
    <col min="13565" max="13565" width="5.5703125" style="456" customWidth="1"/>
    <col min="13566" max="13566" width="6.140625" style="456" customWidth="1"/>
    <col min="13567" max="13567" width="6" style="456" customWidth="1"/>
    <col min="13568" max="13568" width="5.28515625" style="456" customWidth="1"/>
    <col min="13569" max="13569" width="6.28515625" style="456" customWidth="1"/>
    <col min="13570" max="13570" width="5.5703125" style="456" customWidth="1"/>
    <col min="13571" max="13571" width="5" style="456" customWidth="1"/>
    <col min="13572" max="13572" width="6.28515625" style="456" customWidth="1"/>
    <col min="13573" max="13574" width="9" style="456" hidden="1" customWidth="1"/>
    <col min="13575" max="13575" width="5.5703125" style="456" customWidth="1"/>
    <col min="13576" max="13576" width="6.28515625" style="456" customWidth="1"/>
    <col min="13577" max="13577" width="5.7109375" style="456" customWidth="1"/>
    <col min="13578" max="13578" width="5.140625" style="456" customWidth="1"/>
    <col min="13579" max="13579" width="5.85546875" style="456" customWidth="1"/>
    <col min="13580" max="13580" width="5.140625" style="456" customWidth="1"/>
    <col min="13581" max="13581" width="5.28515625" style="456" customWidth="1"/>
    <col min="13582" max="13583" width="5.7109375" style="456" customWidth="1"/>
    <col min="13584" max="13584" width="6.140625" style="456" customWidth="1"/>
    <col min="13585" max="13585" width="7.28515625" style="456" customWidth="1"/>
    <col min="13586" max="13586" width="6.28515625" style="456" customWidth="1"/>
    <col min="13587" max="13587" width="7.28515625" style="456" customWidth="1"/>
    <col min="13588" max="13812" width="9.140625" style="456"/>
    <col min="13813" max="13813" width="3.85546875" style="456" customWidth="1"/>
    <col min="13814" max="13814" width="9.5703125" style="456" customWidth="1"/>
    <col min="13815" max="13815" width="5.7109375" style="456" customWidth="1"/>
    <col min="13816" max="13820" width="5.28515625" style="456" customWidth="1"/>
    <col min="13821" max="13821" width="5.5703125" style="456" customWidth="1"/>
    <col min="13822" max="13822" width="6.140625" style="456" customWidth="1"/>
    <col min="13823" max="13823" width="6" style="456" customWidth="1"/>
    <col min="13824" max="13824" width="5.28515625" style="456" customWidth="1"/>
    <col min="13825" max="13825" width="6.28515625" style="456" customWidth="1"/>
    <col min="13826" max="13826" width="5.5703125" style="456" customWidth="1"/>
    <col min="13827" max="13827" width="5" style="456" customWidth="1"/>
    <col min="13828" max="13828" width="6.28515625" style="456" customWidth="1"/>
    <col min="13829" max="13830" width="9" style="456" hidden="1" customWidth="1"/>
    <col min="13831" max="13831" width="5.5703125" style="456" customWidth="1"/>
    <col min="13832" max="13832" width="6.28515625" style="456" customWidth="1"/>
    <col min="13833" max="13833" width="5.7109375" style="456" customWidth="1"/>
    <col min="13834" max="13834" width="5.140625" style="456" customWidth="1"/>
    <col min="13835" max="13835" width="5.85546875" style="456" customWidth="1"/>
    <col min="13836" max="13836" width="5.140625" style="456" customWidth="1"/>
    <col min="13837" max="13837" width="5.28515625" style="456" customWidth="1"/>
    <col min="13838" max="13839" width="5.7109375" style="456" customWidth="1"/>
    <col min="13840" max="13840" width="6.140625" style="456" customWidth="1"/>
    <col min="13841" max="13841" width="7.28515625" style="456" customWidth="1"/>
    <col min="13842" max="13842" width="6.28515625" style="456" customWidth="1"/>
    <col min="13843" max="13843" width="7.28515625" style="456" customWidth="1"/>
    <col min="13844" max="14068" width="9.140625" style="456"/>
    <col min="14069" max="14069" width="3.85546875" style="456" customWidth="1"/>
    <col min="14070" max="14070" width="9.5703125" style="456" customWidth="1"/>
    <col min="14071" max="14071" width="5.7109375" style="456" customWidth="1"/>
    <col min="14072" max="14076" width="5.28515625" style="456" customWidth="1"/>
    <col min="14077" max="14077" width="5.5703125" style="456" customWidth="1"/>
    <col min="14078" max="14078" width="6.140625" style="456" customWidth="1"/>
    <col min="14079" max="14079" width="6" style="456" customWidth="1"/>
    <col min="14080" max="14080" width="5.28515625" style="456" customWidth="1"/>
    <col min="14081" max="14081" width="6.28515625" style="456" customWidth="1"/>
    <col min="14082" max="14082" width="5.5703125" style="456" customWidth="1"/>
    <col min="14083" max="14083" width="5" style="456" customWidth="1"/>
    <col min="14084" max="14084" width="6.28515625" style="456" customWidth="1"/>
    <col min="14085" max="14086" width="9" style="456" hidden="1" customWidth="1"/>
    <col min="14087" max="14087" width="5.5703125" style="456" customWidth="1"/>
    <col min="14088" max="14088" width="6.28515625" style="456" customWidth="1"/>
    <col min="14089" max="14089" width="5.7109375" style="456" customWidth="1"/>
    <col min="14090" max="14090" width="5.140625" style="456" customWidth="1"/>
    <col min="14091" max="14091" width="5.85546875" style="456" customWidth="1"/>
    <col min="14092" max="14092" width="5.140625" style="456" customWidth="1"/>
    <col min="14093" max="14093" width="5.28515625" style="456" customWidth="1"/>
    <col min="14094" max="14095" width="5.7109375" style="456" customWidth="1"/>
    <col min="14096" max="14096" width="6.140625" style="456" customWidth="1"/>
    <col min="14097" max="14097" width="7.28515625" style="456" customWidth="1"/>
    <col min="14098" max="14098" width="6.28515625" style="456" customWidth="1"/>
    <col min="14099" max="14099" width="7.28515625" style="456" customWidth="1"/>
    <col min="14100" max="14324" width="9.140625" style="456"/>
    <col min="14325" max="14325" width="3.85546875" style="456" customWidth="1"/>
    <col min="14326" max="14326" width="9.5703125" style="456" customWidth="1"/>
    <col min="14327" max="14327" width="5.7109375" style="456" customWidth="1"/>
    <col min="14328" max="14332" width="5.28515625" style="456" customWidth="1"/>
    <col min="14333" max="14333" width="5.5703125" style="456" customWidth="1"/>
    <col min="14334" max="14334" width="6.140625" style="456" customWidth="1"/>
    <col min="14335" max="14335" width="6" style="456" customWidth="1"/>
    <col min="14336" max="14336" width="5.28515625" style="456" customWidth="1"/>
    <col min="14337" max="14337" width="6.28515625" style="456" customWidth="1"/>
    <col min="14338" max="14338" width="5.5703125" style="456" customWidth="1"/>
    <col min="14339" max="14339" width="5" style="456" customWidth="1"/>
    <col min="14340" max="14340" width="6.28515625" style="456" customWidth="1"/>
    <col min="14341" max="14342" width="9" style="456" hidden="1" customWidth="1"/>
    <col min="14343" max="14343" width="5.5703125" style="456" customWidth="1"/>
    <col min="14344" max="14344" width="6.28515625" style="456" customWidth="1"/>
    <col min="14345" max="14345" width="5.7109375" style="456" customWidth="1"/>
    <col min="14346" max="14346" width="5.140625" style="456" customWidth="1"/>
    <col min="14347" max="14347" width="5.85546875" style="456" customWidth="1"/>
    <col min="14348" max="14348" width="5.140625" style="456" customWidth="1"/>
    <col min="14349" max="14349" width="5.28515625" style="456" customWidth="1"/>
    <col min="14350" max="14351" width="5.7109375" style="456" customWidth="1"/>
    <col min="14352" max="14352" width="6.140625" style="456" customWidth="1"/>
    <col min="14353" max="14353" width="7.28515625" style="456" customWidth="1"/>
    <col min="14354" max="14354" width="6.28515625" style="456" customWidth="1"/>
    <col min="14355" max="14355" width="7.28515625" style="456" customWidth="1"/>
    <col min="14356" max="14580" width="9.140625" style="456"/>
    <col min="14581" max="14581" width="3.85546875" style="456" customWidth="1"/>
    <col min="14582" max="14582" width="9.5703125" style="456" customWidth="1"/>
    <col min="14583" max="14583" width="5.7109375" style="456" customWidth="1"/>
    <col min="14584" max="14588" width="5.28515625" style="456" customWidth="1"/>
    <col min="14589" max="14589" width="5.5703125" style="456" customWidth="1"/>
    <col min="14590" max="14590" width="6.140625" style="456" customWidth="1"/>
    <col min="14591" max="14591" width="6" style="456" customWidth="1"/>
    <col min="14592" max="14592" width="5.28515625" style="456" customWidth="1"/>
    <col min="14593" max="14593" width="6.28515625" style="456" customWidth="1"/>
    <col min="14594" max="14594" width="5.5703125" style="456" customWidth="1"/>
    <col min="14595" max="14595" width="5" style="456" customWidth="1"/>
    <col min="14596" max="14596" width="6.28515625" style="456" customWidth="1"/>
    <col min="14597" max="14598" width="9" style="456" hidden="1" customWidth="1"/>
    <col min="14599" max="14599" width="5.5703125" style="456" customWidth="1"/>
    <col min="14600" max="14600" width="6.28515625" style="456" customWidth="1"/>
    <col min="14601" max="14601" width="5.7109375" style="456" customWidth="1"/>
    <col min="14602" max="14602" width="5.140625" style="456" customWidth="1"/>
    <col min="14603" max="14603" width="5.85546875" style="456" customWidth="1"/>
    <col min="14604" max="14604" width="5.140625" style="456" customWidth="1"/>
    <col min="14605" max="14605" width="5.28515625" style="456" customWidth="1"/>
    <col min="14606" max="14607" width="5.7109375" style="456" customWidth="1"/>
    <col min="14608" max="14608" width="6.140625" style="456" customWidth="1"/>
    <col min="14609" max="14609" width="7.28515625" style="456" customWidth="1"/>
    <col min="14610" max="14610" width="6.28515625" style="456" customWidth="1"/>
    <col min="14611" max="14611" width="7.28515625" style="456" customWidth="1"/>
    <col min="14612" max="14836" width="9.140625" style="456"/>
    <col min="14837" max="14837" width="3.85546875" style="456" customWidth="1"/>
    <col min="14838" max="14838" width="9.5703125" style="456" customWidth="1"/>
    <col min="14839" max="14839" width="5.7109375" style="456" customWidth="1"/>
    <col min="14840" max="14844" width="5.28515625" style="456" customWidth="1"/>
    <col min="14845" max="14845" width="5.5703125" style="456" customWidth="1"/>
    <col min="14846" max="14846" width="6.140625" style="456" customWidth="1"/>
    <col min="14847" max="14847" width="6" style="456" customWidth="1"/>
    <col min="14848" max="14848" width="5.28515625" style="456" customWidth="1"/>
    <col min="14849" max="14849" width="6.28515625" style="456" customWidth="1"/>
    <col min="14850" max="14850" width="5.5703125" style="456" customWidth="1"/>
    <col min="14851" max="14851" width="5" style="456" customWidth="1"/>
    <col min="14852" max="14852" width="6.28515625" style="456" customWidth="1"/>
    <col min="14853" max="14854" width="9" style="456" hidden="1" customWidth="1"/>
    <col min="14855" max="14855" width="5.5703125" style="456" customWidth="1"/>
    <col min="14856" max="14856" width="6.28515625" style="456" customWidth="1"/>
    <col min="14857" max="14857" width="5.7109375" style="456" customWidth="1"/>
    <col min="14858" max="14858" width="5.140625" style="456" customWidth="1"/>
    <col min="14859" max="14859" width="5.85546875" style="456" customWidth="1"/>
    <col min="14860" max="14860" width="5.140625" style="456" customWidth="1"/>
    <col min="14861" max="14861" width="5.28515625" style="456" customWidth="1"/>
    <col min="14862" max="14863" width="5.7109375" style="456" customWidth="1"/>
    <col min="14864" max="14864" width="6.140625" style="456" customWidth="1"/>
    <col min="14865" max="14865" width="7.28515625" style="456" customWidth="1"/>
    <col min="14866" max="14866" width="6.28515625" style="456" customWidth="1"/>
    <col min="14867" max="14867" width="7.28515625" style="456" customWidth="1"/>
    <col min="14868" max="15092" width="9.140625" style="456"/>
    <col min="15093" max="15093" width="3.85546875" style="456" customWidth="1"/>
    <col min="15094" max="15094" width="9.5703125" style="456" customWidth="1"/>
    <col min="15095" max="15095" width="5.7109375" style="456" customWidth="1"/>
    <col min="15096" max="15100" width="5.28515625" style="456" customWidth="1"/>
    <col min="15101" max="15101" width="5.5703125" style="456" customWidth="1"/>
    <col min="15102" max="15102" width="6.140625" style="456" customWidth="1"/>
    <col min="15103" max="15103" width="6" style="456" customWidth="1"/>
    <col min="15104" max="15104" width="5.28515625" style="456" customWidth="1"/>
    <col min="15105" max="15105" width="6.28515625" style="456" customWidth="1"/>
    <col min="15106" max="15106" width="5.5703125" style="456" customWidth="1"/>
    <col min="15107" max="15107" width="5" style="456" customWidth="1"/>
    <col min="15108" max="15108" width="6.28515625" style="456" customWidth="1"/>
    <col min="15109" max="15110" width="9" style="456" hidden="1" customWidth="1"/>
    <col min="15111" max="15111" width="5.5703125" style="456" customWidth="1"/>
    <col min="15112" max="15112" width="6.28515625" style="456" customWidth="1"/>
    <col min="15113" max="15113" width="5.7109375" style="456" customWidth="1"/>
    <col min="15114" max="15114" width="5.140625" style="456" customWidth="1"/>
    <col min="15115" max="15115" width="5.85546875" style="456" customWidth="1"/>
    <col min="15116" max="15116" width="5.140625" style="456" customWidth="1"/>
    <col min="15117" max="15117" width="5.28515625" style="456" customWidth="1"/>
    <col min="15118" max="15119" width="5.7109375" style="456" customWidth="1"/>
    <col min="15120" max="15120" width="6.140625" style="456" customWidth="1"/>
    <col min="15121" max="15121" width="7.28515625" style="456" customWidth="1"/>
    <col min="15122" max="15122" width="6.28515625" style="456" customWidth="1"/>
    <col min="15123" max="15123" width="7.28515625" style="456" customWidth="1"/>
    <col min="15124" max="15348" width="9.140625" style="456"/>
    <col min="15349" max="15349" width="3.85546875" style="456" customWidth="1"/>
    <col min="15350" max="15350" width="9.5703125" style="456" customWidth="1"/>
    <col min="15351" max="15351" width="5.7109375" style="456" customWidth="1"/>
    <col min="15352" max="15356" width="5.28515625" style="456" customWidth="1"/>
    <col min="15357" max="15357" width="5.5703125" style="456" customWidth="1"/>
    <col min="15358" max="15358" width="6.140625" style="456" customWidth="1"/>
    <col min="15359" max="15359" width="6" style="456" customWidth="1"/>
    <col min="15360" max="15360" width="5.28515625" style="456" customWidth="1"/>
    <col min="15361" max="15361" width="6.28515625" style="456" customWidth="1"/>
    <col min="15362" max="15362" width="5.5703125" style="456" customWidth="1"/>
    <col min="15363" max="15363" width="5" style="456" customWidth="1"/>
    <col min="15364" max="15364" width="6.28515625" style="456" customWidth="1"/>
    <col min="15365" max="15366" width="9" style="456" hidden="1" customWidth="1"/>
    <col min="15367" max="15367" width="5.5703125" style="456" customWidth="1"/>
    <col min="15368" max="15368" width="6.28515625" style="456" customWidth="1"/>
    <col min="15369" max="15369" width="5.7109375" style="456" customWidth="1"/>
    <col min="15370" max="15370" width="5.140625" style="456" customWidth="1"/>
    <col min="15371" max="15371" width="5.85546875" style="456" customWidth="1"/>
    <col min="15372" max="15372" width="5.140625" style="456" customWidth="1"/>
    <col min="15373" max="15373" width="5.28515625" style="456" customWidth="1"/>
    <col min="15374" max="15375" width="5.7109375" style="456" customWidth="1"/>
    <col min="15376" max="15376" width="6.140625" style="456" customWidth="1"/>
    <col min="15377" max="15377" width="7.28515625" style="456" customWidth="1"/>
    <col min="15378" max="15378" width="6.28515625" style="456" customWidth="1"/>
    <col min="15379" max="15379" width="7.28515625" style="456" customWidth="1"/>
    <col min="15380" max="15604" width="9.140625" style="456"/>
    <col min="15605" max="15605" width="3.85546875" style="456" customWidth="1"/>
    <col min="15606" max="15606" width="9.5703125" style="456" customWidth="1"/>
    <col min="15607" max="15607" width="5.7109375" style="456" customWidth="1"/>
    <col min="15608" max="15612" width="5.28515625" style="456" customWidth="1"/>
    <col min="15613" max="15613" width="5.5703125" style="456" customWidth="1"/>
    <col min="15614" max="15614" width="6.140625" style="456" customWidth="1"/>
    <col min="15615" max="15615" width="6" style="456" customWidth="1"/>
    <col min="15616" max="15616" width="5.28515625" style="456" customWidth="1"/>
    <col min="15617" max="15617" width="6.28515625" style="456" customWidth="1"/>
    <col min="15618" max="15618" width="5.5703125" style="456" customWidth="1"/>
    <col min="15619" max="15619" width="5" style="456" customWidth="1"/>
    <col min="15620" max="15620" width="6.28515625" style="456" customWidth="1"/>
    <col min="15621" max="15622" width="9" style="456" hidden="1" customWidth="1"/>
    <col min="15623" max="15623" width="5.5703125" style="456" customWidth="1"/>
    <col min="15624" max="15624" width="6.28515625" style="456" customWidth="1"/>
    <col min="15625" max="15625" width="5.7109375" style="456" customWidth="1"/>
    <col min="15626" max="15626" width="5.140625" style="456" customWidth="1"/>
    <col min="15627" max="15627" width="5.85546875" style="456" customWidth="1"/>
    <col min="15628" max="15628" width="5.140625" style="456" customWidth="1"/>
    <col min="15629" max="15629" width="5.28515625" style="456" customWidth="1"/>
    <col min="15630" max="15631" width="5.7109375" style="456" customWidth="1"/>
    <col min="15632" max="15632" width="6.140625" style="456" customWidth="1"/>
    <col min="15633" max="15633" width="7.28515625" style="456" customWidth="1"/>
    <col min="15634" max="15634" width="6.28515625" style="456" customWidth="1"/>
    <col min="15635" max="15635" width="7.28515625" style="456" customWidth="1"/>
    <col min="15636" max="15860" width="9.140625" style="456"/>
    <col min="15861" max="15861" width="3.85546875" style="456" customWidth="1"/>
    <col min="15862" max="15862" width="9.5703125" style="456" customWidth="1"/>
    <col min="15863" max="15863" width="5.7109375" style="456" customWidth="1"/>
    <col min="15864" max="15868" width="5.28515625" style="456" customWidth="1"/>
    <col min="15869" max="15869" width="5.5703125" style="456" customWidth="1"/>
    <col min="15870" max="15870" width="6.140625" style="456" customWidth="1"/>
    <col min="15871" max="15871" width="6" style="456" customWidth="1"/>
    <col min="15872" max="15872" width="5.28515625" style="456" customWidth="1"/>
    <col min="15873" max="15873" width="6.28515625" style="456" customWidth="1"/>
    <col min="15874" max="15874" width="5.5703125" style="456" customWidth="1"/>
    <col min="15875" max="15875" width="5" style="456" customWidth="1"/>
    <col min="15876" max="15876" width="6.28515625" style="456" customWidth="1"/>
    <col min="15877" max="15878" width="9" style="456" hidden="1" customWidth="1"/>
    <col min="15879" max="15879" width="5.5703125" style="456" customWidth="1"/>
    <col min="15880" max="15880" width="6.28515625" style="456" customWidth="1"/>
    <col min="15881" max="15881" width="5.7109375" style="456" customWidth="1"/>
    <col min="15882" max="15882" width="5.140625" style="456" customWidth="1"/>
    <col min="15883" max="15883" width="5.85546875" style="456" customWidth="1"/>
    <col min="15884" max="15884" width="5.140625" style="456" customWidth="1"/>
    <col min="15885" max="15885" width="5.28515625" style="456" customWidth="1"/>
    <col min="15886" max="15887" width="5.7109375" style="456" customWidth="1"/>
    <col min="15888" max="15888" width="6.140625" style="456" customWidth="1"/>
    <col min="15889" max="15889" width="7.28515625" style="456" customWidth="1"/>
    <col min="15890" max="15890" width="6.28515625" style="456" customWidth="1"/>
    <col min="15891" max="15891" width="7.28515625" style="456" customWidth="1"/>
    <col min="15892" max="16116" width="9.140625" style="456"/>
    <col min="16117" max="16117" width="3.85546875" style="456" customWidth="1"/>
    <col min="16118" max="16118" width="9.5703125" style="456" customWidth="1"/>
    <col min="16119" max="16119" width="5.7109375" style="456" customWidth="1"/>
    <col min="16120" max="16124" width="5.28515625" style="456" customWidth="1"/>
    <col min="16125" max="16125" width="5.5703125" style="456" customWidth="1"/>
    <col min="16126" max="16126" width="6.140625" style="456" customWidth="1"/>
    <col min="16127" max="16127" width="6" style="456" customWidth="1"/>
    <col min="16128" max="16128" width="5.28515625" style="456" customWidth="1"/>
    <col min="16129" max="16129" width="6.28515625" style="456" customWidth="1"/>
    <col min="16130" max="16130" width="5.5703125" style="456" customWidth="1"/>
    <col min="16131" max="16131" width="5" style="456" customWidth="1"/>
    <col min="16132" max="16132" width="6.28515625" style="456" customWidth="1"/>
    <col min="16133" max="16134" width="9" style="456" hidden="1" customWidth="1"/>
    <col min="16135" max="16135" width="5.5703125" style="456" customWidth="1"/>
    <col min="16136" max="16136" width="6.28515625" style="456" customWidth="1"/>
    <col min="16137" max="16137" width="5.7109375" style="456" customWidth="1"/>
    <col min="16138" max="16138" width="5.140625" style="456" customWidth="1"/>
    <col min="16139" max="16139" width="5.85546875" style="456" customWidth="1"/>
    <col min="16140" max="16140" width="5.140625" style="456" customWidth="1"/>
    <col min="16141" max="16141" width="5.28515625" style="456" customWidth="1"/>
    <col min="16142" max="16143" width="5.7109375" style="456" customWidth="1"/>
    <col min="16144" max="16144" width="6.140625" style="456" customWidth="1"/>
    <col min="16145" max="16145" width="7.28515625" style="456" customWidth="1"/>
    <col min="16146" max="16146" width="6.28515625" style="456" customWidth="1"/>
    <col min="16147" max="16147" width="7.28515625" style="456" customWidth="1"/>
    <col min="16148" max="16287" width="9.140625" style="456"/>
    <col min="16288" max="16384" width="9.140625" style="456" customWidth="1"/>
  </cols>
  <sheetData>
    <row r="1" spans="1:26" s="449" customFormat="1" ht="24" customHeight="1">
      <c r="A1" s="807" t="s">
        <v>0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8"/>
      <c r="R1" s="808"/>
      <c r="S1" s="474"/>
    </row>
    <row r="2" spans="1:26" s="449" customFormat="1" ht="18.75" customHeight="1">
      <c r="A2" s="809" t="s">
        <v>1678</v>
      </c>
      <c r="B2" s="809"/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474"/>
    </row>
    <row r="3" spans="1:26" s="449" customFormat="1" ht="21" customHeight="1">
      <c r="A3" s="810" t="s">
        <v>1895</v>
      </c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1"/>
      <c r="R3" s="811"/>
      <c r="S3" s="450"/>
    </row>
    <row r="4" spans="1:26" s="449" customFormat="1" ht="18.75" customHeight="1">
      <c r="A4" s="818" t="s">
        <v>1894</v>
      </c>
      <c r="B4" s="818"/>
      <c r="C4" s="818"/>
      <c r="D4" s="818"/>
      <c r="E4" s="818"/>
      <c r="F4" s="818"/>
      <c r="G4" s="818"/>
      <c r="H4" s="818"/>
      <c r="I4" s="818"/>
      <c r="J4" s="818"/>
      <c r="K4" s="818"/>
      <c r="L4" s="818"/>
      <c r="M4" s="818"/>
      <c r="N4" s="818"/>
      <c r="O4" s="818"/>
      <c r="P4" s="818"/>
      <c r="Q4" s="818"/>
      <c r="R4" s="818"/>
      <c r="S4" s="450"/>
    </row>
    <row r="5" spans="1:26" s="449" customFormat="1" ht="5.25" customHeight="1">
      <c r="A5" s="451"/>
      <c r="B5" s="451"/>
      <c r="C5" s="452"/>
      <c r="D5" s="451"/>
      <c r="E5" s="451"/>
      <c r="F5" s="451"/>
      <c r="G5" s="450"/>
      <c r="H5" s="450"/>
      <c r="I5" s="450"/>
      <c r="J5" s="450"/>
      <c r="K5" s="450"/>
      <c r="L5" s="450"/>
      <c r="M5" s="450"/>
      <c r="N5" s="450"/>
      <c r="O5" s="450"/>
      <c r="P5" s="450"/>
      <c r="Q5" s="453"/>
      <c r="R5" s="450"/>
      <c r="S5" s="450"/>
    </row>
    <row r="6" spans="1:26" s="455" customFormat="1" ht="21.75" customHeight="1">
      <c r="A6" s="819" t="s">
        <v>2130</v>
      </c>
      <c r="B6" s="819"/>
      <c r="C6" s="819"/>
      <c r="D6" s="819"/>
      <c r="E6" s="819"/>
      <c r="F6" s="820"/>
      <c r="G6" s="820"/>
      <c r="H6" s="820"/>
      <c r="I6" s="820"/>
      <c r="J6" s="820"/>
      <c r="K6" s="820"/>
      <c r="L6" s="820"/>
      <c r="M6" s="820"/>
      <c r="N6" s="820"/>
      <c r="O6" s="820"/>
      <c r="P6" s="820"/>
      <c r="Q6" s="820"/>
      <c r="R6" s="820"/>
      <c r="S6" s="454"/>
      <c r="U6" s="455" t="s">
        <v>375</v>
      </c>
    </row>
    <row r="7" spans="1:26" s="455" customFormat="1" ht="18" customHeight="1">
      <c r="A7" s="821" t="s">
        <v>2135</v>
      </c>
      <c r="B7" s="821"/>
      <c r="C7" s="821"/>
      <c r="D7" s="821"/>
      <c r="E7" s="821"/>
      <c r="F7" s="822"/>
      <c r="G7" s="822"/>
      <c r="H7" s="822"/>
      <c r="I7" s="822"/>
      <c r="J7" s="822"/>
      <c r="K7" s="822"/>
      <c r="L7" s="822"/>
      <c r="M7" s="822"/>
      <c r="N7" s="822"/>
      <c r="O7" s="822"/>
      <c r="P7" s="822"/>
      <c r="Q7" s="822"/>
      <c r="R7" s="822"/>
      <c r="S7" s="454"/>
    </row>
    <row r="8" spans="1:26" ht="9.75" customHeight="1" thickBot="1">
      <c r="R8" s="457"/>
      <c r="S8" s="457"/>
    </row>
    <row r="9" spans="1:26" s="447" customFormat="1" ht="42.75" customHeight="1" thickTop="1">
      <c r="A9" s="826" t="s">
        <v>1012</v>
      </c>
      <c r="B9" s="816" t="s">
        <v>968</v>
      </c>
      <c r="C9" s="835" t="s">
        <v>964</v>
      </c>
      <c r="D9" s="838" t="s">
        <v>1013</v>
      </c>
      <c r="E9" s="823" t="s">
        <v>1014</v>
      </c>
      <c r="F9" s="823" t="s">
        <v>1015</v>
      </c>
      <c r="G9" s="793" t="s">
        <v>965</v>
      </c>
      <c r="H9" s="794"/>
      <c r="I9" s="794"/>
      <c r="J9" s="794"/>
      <c r="K9" s="794"/>
      <c r="L9" s="794"/>
      <c r="M9" s="794"/>
      <c r="N9" s="794"/>
      <c r="O9" s="794"/>
      <c r="P9" s="794"/>
      <c r="Q9" s="829" t="s">
        <v>1551</v>
      </c>
      <c r="R9" s="832" t="s">
        <v>1016</v>
      </c>
      <c r="S9" s="812" t="s">
        <v>970</v>
      </c>
      <c r="T9" s="813"/>
    </row>
    <row r="10" spans="1:26" s="447" customFormat="1" ht="42.75" customHeight="1">
      <c r="A10" s="827"/>
      <c r="B10" s="817"/>
      <c r="C10" s="836"/>
      <c r="D10" s="839"/>
      <c r="E10" s="824"/>
      <c r="F10" s="824"/>
      <c r="G10" s="795" t="s">
        <v>973</v>
      </c>
      <c r="H10" s="796"/>
      <c r="I10" s="796"/>
      <c r="J10" s="796"/>
      <c r="K10" s="796"/>
      <c r="L10" s="796"/>
      <c r="M10" s="796"/>
      <c r="N10" s="796"/>
      <c r="O10" s="796"/>
      <c r="P10" s="796"/>
      <c r="Q10" s="830"/>
      <c r="R10" s="833"/>
      <c r="S10" s="814"/>
      <c r="T10" s="815"/>
    </row>
    <row r="11" spans="1:26" s="447" customFormat="1" ht="36" customHeight="1">
      <c r="A11" s="827"/>
      <c r="B11" s="817"/>
      <c r="C11" s="836"/>
      <c r="D11" s="839"/>
      <c r="E11" s="824"/>
      <c r="F11" s="824"/>
      <c r="G11" s="792" t="s">
        <v>1553</v>
      </c>
      <c r="H11" s="792"/>
      <c r="I11" s="792" t="s">
        <v>2085</v>
      </c>
      <c r="J11" s="792"/>
      <c r="K11" s="840" t="s">
        <v>1552</v>
      </c>
      <c r="L11" s="840"/>
      <c r="M11" s="840" t="s">
        <v>2084</v>
      </c>
      <c r="N11" s="840"/>
      <c r="O11" s="792" t="s">
        <v>1019</v>
      </c>
      <c r="P11" s="792"/>
      <c r="Q11" s="830"/>
      <c r="R11" s="833"/>
      <c r="S11" s="558"/>
      <c r="T11" s="559"/>
    </row>
    <row r="12" spans="1:26" s="447" customFormat="1" ht="39.75" customHeight="1">
      <c r="A12" s="827"/>
      <c r="B12" s="817"/>
      <c r="C12" s="837"/>
      <c r="D12" s="839"/>
      <c r="E12" s="824"/>
      <c r="F12" s="824"/>
      <c r="G12" s="560" t="s">
        <v>1017</v>
      </c>
      <c r="H12" s="561" t="s">
        <v>1018</v>
      </c>
      <c r="I12" s="560" t="s">
        <v>1017</v>
      </c>
      <c r="J12" s="561" t="s">
        <v>1018</v>
      </c>
      <c r="K12" s="560" t="s">
        <v>1017</v>
      </c>
      <c r="L12" s="561" t="s">
        <v>1018</v>
      </c>
      <c r="M12" s="560" t="s">
        <v>1017</v>
      </c>
      <c r="N12" s="561" t="s">
        <v>1018</v>
      </c>
      <c r="O12" s="560" t="s">
        <v>1017</v>
      </c>
      <c r="P12" s="561" t="s">
        <v>1018</v>
      </c>
      <c r="Q12" s="830"/>
      <c r="R12" s="833"/>
      <c r="S12" s="562"/>
      <c r="T12" s="563">
        <f>107/47</f>
        <v>2.2765957446808511</v>
      </c>
    </row>
    <row r="13" spans="1:26" s="447" customFormat="1" ht="29.25" customHeight="1">
      <c r="A13" s="828"/>
      <c r="B13" s="564"/>
      <c r="C13" s="565"/>
      <c r="D13" s="564"/>
      <c r="E13" s="564"/>
      <c r="F13" s="825"/>
      <c r="G13" s="566" t="s">
        <v>128</v>
      </c>
      <c r="H13" s="566" t="s">
        <v>47</v>
      </c>
      <c r="I13" s="566" t="s">
        <v>128</v>
      </c>
      <c r="J13" s="566" t="s">
        <v>47</v>
      </c>
      <c r="K13" s="566" t="s">
        <v>128</v>
      </c>
      <c r="L13" s="566" t="s">
        <v>47</v>
      </c>
      <c r="M13" s="566" t="s">
        <v>128</v>
      </c>
      <c r="N13" s="566" t="s">
        <v>47</v>
      </c>
      <c r="O13" s="566" t="s">
        <v>128</v>
      </c>
      <c r="P13" s="566" t="s">
        <v>47</v>
      </c>
      <c r="Q13" s="831"/>
      <c r="R13" s="834"/>
      <c r="S13" s="562"/>
      <c r="T13" s="563"/>
    </row>
    <row r="14" spans="1:26" s="447" customFormat="1" ht="24.75" customHeight="1">
      <c r="A14" s="804"/>
      <c r="B14" s="805"/>
      <c r="C14" s="805"/>
      <c r="D14" s="805"/>
      <c r="E14" s="805"/>
      <c r="F14" s="806"/>
      <c r="G14" s="567"/>
      <c r="H14" s="567"/>
      <c r="I14" s="568"/>
      <c r="J14" s="568"/>
      <c r="K14" s="568"/>
      <c r="L14" s="568"/>
      <c r="M14" s="568"/>
      <c r="N14" s="568"/>
      <c r="O14" s="568"/>
      <c r="P14" s="568"/>
      <c r="Q14" s="577"/>
      <c r="R14" s="692"/>
      <c r="S14" s="562"/>
      <c r="T14" s="563"/>
    </row>
    <row r="15" spans="1:26" s="472" customFormat="1" ht="30.75" customHeight="1">
      <c r="A15" s="702">
        <v>1</v>
      </c>
      <c r="B15" s="703">
        <v>1</v>
      </c>
      <c r="C15" s="704"/>
      <c r="D15" s="705"/>
      <c r="E15" s="622" t="s">
        <v>1676</v>
      </c>
      <c r="F15" s="706" t="s">
        <v>1677</v>
      </c>
      <c r="G15" s="707">
        <v>10</v>
      </c>
      <c r="H15" s="708">
        <v>5.008</v>
      </c>
      <c r="I15" s="708"/>
      <c r="J15" s="708"/>
      <c r="K15" s="709"/>
      <c r="L15" s="708"/>
      <c r="M15" s="709">
        <v>315.04000000000002</v>
      </c>
      <c r="N15" s="708">
        <v>5.476</v>
      </c>
      <c r="O15" s="710">
        <v>10</v>
      </c>
      <c r="P15" s="708">
        <v>0.313</v>
      </c>
      <c r="Q15" s="711">
        <f>H15+L15+N15+P15+J15</f>
        <v>10.797000000000001</v>
      </c>
      <c r="R15" s="693"/>
      <c r="S15" s="689">
        <f>G15*16000</f>
        <v>160000</v>
      </c>
      <c r="T15" s="634">
        <f>I15*17000</f>
        <v>0</v>
      </c>
      <c r="U15" s="635">
        <f>K15*455</f>
        <v>0</v>
      </c>
      <c r="V15" s="635">
        <f>M15*555</f>
        <v>174847.2</v>
      </c>
      <c r="W15" s="636">
        <f>O15*1000</f>
        <v>10000</v>
      </c>
      <c r="X15" s="637">
        <f>S15+T15+U15+V15+W15</f>
        <v>344847.2</v>
      </c>
      <c r="Y15" s="472">
        <v>466176.8</v>
      </c>
      <c r="Z15" s="473"/>
    </row>
    <row r="16" spans="1:26" s="571" customFormat="1" ht="30.75" customHeight="1">
      <c r="A16" s="702">
        <v>2</v>
      </c>
      <c r="B16" s="703">
        <v>2</v>
      </c>
      <c r="C16" s="704"/>
      <c r="D16" s="705"/>
      <c r="E16" s="622" t="s">
        <v>2086</v>
      </c>
      <c r="F16" s="706" t="s">
        <v>2087</v>
      </c>
      <c r="G16" s="707">
        <v>15</v>
      </c>
      <c r="H16" s="708">
        <v>7.5119999999999996</v>
      </c>
      <c r="I16" s="708"/>
      <c r="J16" s="708"/>
      <c r="K16" s="709"/>
      <c r="L16" s="708"/>
      <c r="M16" s="709">
        <v>483.56</v>
      </c>
      <c r="N16" s="708">
        <v>8.4060000000000006</v>
      </c>
      <c r="O16" s="710">
        <v>15</v>
      </c>
      <c r="P16" s="708">
        <v>0.47</v>
      </c>
      <c r="Q16" s="711">
        <f t="shared" ref="Q16:Q79" si="0">H16+L16+N16+P16+J16</f>
        <v>16.387999999999998</v>
      </c>
      <c r="R16" s="694"/>
      <c r="S16" s="690">
        <f t="shared" ref="S16:S79" si="1">G16*16000</f>
        <v>240000</v>
      </c>
      <c r="T16" s="678">
        <f t="shared" ref="T16:T79" si="2">I16*17000</f>
        <v>0</v>
      </c>
      <c r="U16" s="679">
        <f t="shared" ref="U16:U79" si="3">K16*455</f>
        <v>0</v>
      </c>
      <c r="V16" s="679">
        <f t="shared" ref="V16:V79" si="4">M16*555</f>
        <v>268375.8</v>
      </c>
      <c r="W16" s="680">
        <f t="shared" ref="W16:W79" si="5">O16*1000</f>
        <v>15000</v>
      </c>
      <c r="X16" s="681">
        <f t="shared" ref="X16:X78" si="6">S16+T16+U16+V16+W16</f>
        <v>523375.8</v>
      </c>
      <c r="Y16" s="571">
        <v>510038.8</v>
      </c>
      <c r="Z16" s="627"/>
    </row>
    <row r="17" spans="1:26" s="472" customFormat="1" ht="30.75" customHeight="1">
      <c r="A17" s="702">
        <v>3</v>
      </c>
      <c r="B17" s="703">
        <v>3</v>
      </c>
      <c r="C17" s="704"/>
      <c r="D17" s="705"/>
      <c r="E17" s="622" t="s">
        <v>1022</v>
      </c>
      <c r="F17" s="706" t="s">
        <v>1023</v>
      </c>
      <c r="G17" s="707">
        <v>15</v>
      </c>
      <c r="H17" s="708">
        <v>7.5119999999999996</v>
      </c>
      <c r="I17" s="708"/>
      <c r="J17" s="708"/>
      <c r="K17" s="709"/>
      <c r="L17" s="708"/>
      <c r="M17" s="709">
        <v>514.36</v>
      </c>
      <c r="N17" s="708">
        <v>8.9359999999999999</v>
      </c>
      <c r="O17" s="710">
        <v>15</v>
      </c>
      <c r="P17" s="708">
        <v>0.47</v>
      </c>
      <c r="Q17" s="711">
        <f t="shared" si="0"/>
        <v>16.917999999999999</v>
      </c>
      <c r="R17" s="695"/>
      <c r="S17" s="689">
        <f t="shared" si="1"/>
        <v>240000</v>
      </c>
      <c r="T17" s="634">
        <f t="shared" si="2"/>
        <v>0</v>
      </c>
      <c r="U17" s="635">
        <f t="shared" si="3"/>
        <v>0</v>
      </c>
      <c r="V17" s="635">
        <f t="shared" si="4"/>
        <v>285469.8</v>
      </c>
      <c r="W17" s="636">
        <f t="shared" si="5"/>
        <v>15000</v>
      </c>
      <c r="X17" s="637">
        <f t="shared" si="6"/>
        <v>540469.80000000005</v>
      </c>
      <c r="Y17" s="472">
        <v>487816.6</v>
      </c>
      <c r="Z17" s="473"/>
    </row>
    <row r="18" spans="1:26" s="472" customFormat="1" ht="30.75" customHeight="1">
      <c r="A18" s="702">
        <v>4</v>
      </c>
      <c r="B18" s="703">
        <v>4</v>
      </c>
      <c r="C18" s="704"/>
      <c r="D18" s="705"/>
      <c r="E18" s="622" t="s">
        <v>1747</v>
      </c>
      <c r="F18" s="706" t="s">
        <v>1748</v>
      </c>
      <c r="G18" s="707">
        <v>12</v>
      </c>
      <c r="H18" s="708">
        <v>6.01</v>
      </c>
      <c r="I18" s="708"/>
      <c r="J18" s="708"/>
      <c r="K18" s="709"/>
      <c r="L18" s="708"/>
      <c r="M18" s="709">
        <v>493.68</v>
      </c>
      <c r="N18" s="708">
        <v>8.5760000000000005</v>
      </c>
      <c r="O18" s="710">
        <v>12</v>
      </c>
      <c r="P18" s="708">
        <v>0.376</v>
      </c>
      <c r="Q18" s="711">
        <f t="shared" si="0"/>
        <v>14.962</v>
      </c>
      <c r="R18" s="695"/>
      <c r="S18" s="689">
        <f t="shared" si="1"/>
        <v>192000</v>
      </c>
      <c r="T18" s="634">
        <f t="shared" si="2"/>
        <v>0</v>
      </c>
      <c r="U18" s="635">
        <f t="shared" si="3"/>
        <v>0</v>
      </c>
      <c r="V18" s="635">
        <f t="shared" si="4"/>
        <v>273992.40000000002</v>
      </c>
      <c r="W18" s="636">
        <f t="shared" si="5"/>
        <v>12000</v>
      </c>
      <c r="X18" s="637">
        <f t="shared" si="6"/>
        <v>477992.4</v>
      </c>
      <c r="Y18" s="472">
        <v>440479.6</v>
      </c>
      <c r="Z18" s="473"/>
    </row>
    <row r="19" spans="1:26" s="472" customFormat="1" ht="30.75" customHeight="1">
      <c r="A19" s="702">
        <v>5</v>
      </c>
      <c r="B19" s="703">
        <v>5</v>
      </c>
      <c r="C19" s="704"/>
      <c r="D19" s="705"/>
      <c r="E19" s="622" t="s">
        <v>1024</v>
      </c>
      <c r="F19" s="706" t="s">
        <v>1025</v>
      </c>
      <c r="G19" s="707">
        <v>15</v>
      </c>
      <c r="H19" s="708">
        <v>7.5119999999999996</v>
      </c>
      <c r="I19" s="708"/>
      <c r="J19" s="708"/>
      <c r="K19" s="709"/>
      <c r="L19" s="708"/>
      <c r="M19" s="709">
        <v>510.84</v>
      </c>
      <c r="N19" s="708">
        <v>8.8789999999999996</v>
      </c>
      <c r="O19" s="710">
        <v>15</v>
      </c>
      <c r="P19" s="708">
        <v>0.47</v>
      </c>
      <c r="Q19" s="711">
        <f t="shared" si="0"/>
        <v>16.860999999999997</v>
      </c>
      <c r="R19" s="695"/>
      <c r="S19" s="689">
        <f t="shared" si="1"/>
        <v>240000</v>
      </c>
      <c r="T19" s="634">
        <f t="shared" si="2"/>
        <v>0</v>
      </c>
      <c r="U19" s="635">
        <f t="shared" si="3"/>
        <v>0</v>
      </c>
      <c r="V19" s="635">
        <f t="shared" si="4"/>
        <v>283516.2</v>
      </c>
      <c r="W19" s="636">
        <f t="shared" si="5"/>
        <v>15000</v>
      </c>
      <c r="X19" s="637">
        <f t="shared" si="6"/>
        <v>538516.19999999995</v>
      </c>
      <c r="Y19" s="472">
        <v>485374.6</v>
      </c>
      <c r="Z19" s="473"/>
    </row>
    <row r="20" spans="1:26" s="472" customFormat="1" ht="30.75" customHeight="1">
      <c r="A20" s="702">
        <v>6</v>
      </c>
      <c r="B20" s="703">
        <v>6</v>
      </c>
      <c r="C20" s="704"/>
      <c r="D20" s="705"/>
      <c r="E20" s="622" t="s">
        <v>1026</v>
      </c>
      <c r="F20" s="706" t="s">
        <v>1027</v>
      </c>
      <c r="G20" s="707">
        <v>13</v>
      </c>
      <c r="H20" s="708">
        <v>6.51</v>
      </c>
      <c r="I20" s="708"/>
      <c r="J20" s="708"/>
      <c r="K20" s="709"/>
      <c r="L20" s="708"/>
      <c r="M20" s="709">
        <v>424.16</v>
      </c>
      <c r="N20" s="708">
        <v>7.3689999999999998</v>
      </c>
      <c r="O20" s="710">
        <v>13</v>
      </c>
      <c r="P20" s="708">
        <v>0.40699999999999997</v>
      </c>
      <c r="Q20" s="711">
        <f t="shared" si="0"/>
        <v>14.286</v>
      </c>
      <c r="R20" s="695"/>
      <c r="S20" s="689">
        <f t="shared" si="1"/>
        <v>208000</v>
      </c>
      <c r="T20" s="634">
        <f t="shared" si="2"/>
        <v>0</v>
      </c>
      <c r="U20" s="635">
        <f t="shared" si="3"/>
        <v>0</v>
      </c>
      <c r="V20" s="635">
        <f t="shared" si="4"/>
        <v>235408.80000000002</v>
      </c>
      <c r="W20" s="636">
        <f t="shared" si="5"/>
        <v>13000</v>
      </c>
      <c r="X20" s="637">
        <f t="shared" si="6"/>
        <v>456408.80000000005</v>
      </c>
      <c r="Y20" s="472">
        <v>481016.8</v>
      </c>
      <c r="Z20" s="473"/>
    </row>
    <row r="21" spans="1:26" s="472" customFormat="1" ht="30.75" customHeight="1">
      <c r="A21" s="702">
        <v>7</v>
      </c>
      <c r="B21" s="703">
        <v>7</v>
      </c>
      <c r="C21" s="704"/>
      <c r="D21" s="705"/>
      <c r="E21" s="622" t="s">
        <v>1028</v>
      </c>
      <c r="F21" s="706" t="s">
        <v>1029</v>
      </c>
      <c r="G21" s="707">
        <v>12</v>
      </c>
      <c r="H21" s="708">
        <v>6.01</v>
      </c>
      <c r="I21" s="708"/>
      <c r="J21" s="708"/>
      <c r="K21" s="709"/>
      <c r="L21" s="708"/>
      <c r="M21" s="709">
        <v>416.24</v>
      </c>
      <c r="N21" s="708">
        <v>7.2359999999999998</v>
      </c>
      <c r="O21" s="710">
        <v>12</v>
      </c>
      <c r="P21" s="708">
        <v>0.376</v>
      </c>
      <c r="Q21" s="711">
        <f t="shared" si="0"/>
        <v>13.621999999999998</v>
      </c>
      <c r="R21" s="695"/>
      <c r="S21" s="689">
        <f t="shared" si="1"/>
        <v>192000</v>
      </c>
      <c r="T21" s="634">
        <f t="shared" si="2"/>
        <v>0</v>
      </c>
      <c r="U21" s="635">
        <f t="shared" si="3"/>
        <v>0</v>
      </c>
      <c r="V21" s="635">
        <f t="shared" si="4"/>
        <v>231013.2</v>
      </c>
      <c r="W21" s="636">
        <f t="shared" si="5"/>
        <v>12000</v>
      </c>
      <c r="X21" s="637">
        <f t="shared" si="6"/>
        <v>435013.2</v>
      </c>
      <c r="Y21" s="472">
        <v>476527.2</v>
      </c>
      <c r="Z21" s="473"/>
    </row>
    <row r="22" spans="1:26" s="472" customFormat="1" ht="30.75" customHeight="1">
      <c r="A22" s="702">
        <v>8</v>
      </c>
      <c r="B22" s="703">
        <v>8</v>
      </c>
      <c r="C22" s="704"/>
      <c r="D22" s="705"/>
      <c r="E22" s="622" t="s">
        <v>1703</v>
      </c>
      <c r="F22" s="706" t="s">
        <v>1030</v>
      </c>
      <c r="G22" s="707">
        <v>15</v>
      </c>
      <c r="H22" s="708">
        <v>7.5119999999999996</v>
      </c>
      <c r="I22" s="708"/>
      <c r="J22" s="708"/>
      <c r="K22" s="709"/>
      <c r="L22" s="708"/>
      <c r="M22" s="709">
        <v>483.56</v>
      </c>
      <c r="N22" s="708">
        <v>8.4009999999999998</v>
      </c>
      <c r="O22" s="710">
        <v>15</v>
      </c>
      <c r="P22" s="708">
        <v>0.47</v>
      </c>
      <c r="Q22" s="711">
        <f t="shared" si="0"/>
        <v>16.382999999999999</v>
      </c>
      <c r="R22" s="695"/>
      <c r="S22" s="689">
        <f t="shared" si="1"/>
        <v>240000</v>
      </c>
      <c r="T22" s="634">
        <f t="shared" si="2"/>
        <v>0</v>
      </c>
      <c r="U22" s="635">
        <f t="shared" si="3"/>
        <v>0</v>
      </c>
      <c r="V22" s="635">
        <f t="shared" si="4"/>
        <v>268375.8</v>
      </c>
      <c r="W22" s="636">
        <f t="shared" si="5"/>
        <v>15000</v>
      </c>
      <c r="X22" s="637">
        <f t="shared" si="6"/>
        <v>523375.8</v>
      </c>
      <c r="Y22" s="472">
        <v>501247.6</v>
      </c>
      <c r="Z22" s="473"/>
    </row>
    <row r="23" spans="1:26" s="472" customFormat="1" ht="30.75" customHeight="1">
      <c r="A23" s="702">
        <v>9</v>
      </c>
      <c r="B23" s="703">
        <v>9</v>
      </c>
      <c r="C23" s="704"/>
      <c r="D23" s="705"/>
      <c r="E23" s="622" t="s">
        <v>1031</v>
      </c>
      <c r="F23" s="706" t="s">
        <v>1032</v>
      </c>
      <c r="G23" s="707">
        <v>14</v>
      </c>
      <c r="H23" s="708">
        <v>7.0110000000000001</v>
      </c>
      <c r="I23" s="708"/>
      <c r="J23" s="708"/>
      <c r="K23" s="709"/>
      <c r="L23" s="708"/>
      <c r="M23" s="709">
        <v>522.28</v>
      </c>
      <c r="N23" s="708">
        <v>9.0730000000000004</v>
      </c>
      <c r="O23" s="710">
        <v>14</v>
      </c>
      <c r="P23" s="708">
        <v>0.438</v>
      </c>
      <c r="Q23" s="711">
        <f t="shared" si="0"/>
        <v>16.521999999999998</v>
      </c>
      <c r="R23" s="695"/>
      <c r="S23" s="689">
        <f t="shared" si="1"/>
        <v>224000</v>
      </c>
      <c r="T23" s="634">
        <f t="shared" si="2"/>
        <v>0</v>
      </c>
      <c r="U23" s="635">
        <f t="shared" si="3"/>
        <v>0</v>
      </c>
      <c r="V23" s="635">
        <f t="shared" si="4"/>
        <v>289865.39999999997</v>
      </c>
      <c r="W23" s="636">
        <f t="shared" si="5"/>
        <v>14000</v>
      </c>
      <c r="X23" s="637">
        <f t="shared" si="6"/>
        <v>527865.39999999991</v>
      </c>
      <c r="Y23" s="472">
        <v>552529.60000000009</v>
      </c>
      <c r="Z23" s="473"/>
    </row>
    <row r="24" spans="1:26" s="472" customFormat="1" ht="30.75" customHeight="1">
      <c r="A24" s="702">
        <v>10</v>
      </c>
      <c r="B24" s="703">
        <v>10</v>
      </c>
      <c r="C24" s="704"/>
      <c r="D24" s="705"/>
      <c r="E24" s="622" t="s">
        <v>1033</v>
      </c>
      <c r="F24" s="706" t="s">
        <v>1034</v>
      </c>
      <c r="G24" s="707">
        <v>14</v>
      </c>
      <c r="H24" s="708">
        <v>7.0110000000000001</v>
      </c>
      <c r="I24" s="708"/>
      <c r="J24" s="708"/>
      <c r="K24" s="709"/>
      <c r="L24" s="708"/>
      <c r="M24" s="709">
        <v>465.52</v>
      </c>
      <c r="N24" s="708">
        <v>8.0869999999999997</v>
      </c>
      <c r="O24" s="710">
        <v>14</v>
      </c>
      <c r="P24" s="708">
        <v>0.438</v>
      </c>
      <c r="Q24" s="711">
        <f t="shared" si="0"/>
        <v>15.536</v>
      </c>
      <c r="R24" s="695"/>
      <c r="S24" s="689">
        <f t="shared" si="1"/>
        <v>224000</v>
      </c>
      <c r="T24" s="634">
        <f t="shared" si="2"/>
        <v>0</v>
      </c>
      <c r="U24" s="635">
        <f t="shared" si="3"/>
        <v>0</v>
      </c>
      <c r="V24" s="635">
        <f t="shared" si="4"/>
        <v>258363.59999999998</v>
      </c>
      <c r="W24" s="636">
        <f t="shared" si="5"/>
        <v>14000</v>
      </c>
      <c r="X24" s="637">
        <f t="shared" si="6"/>
        <v>496363.6</v>
      </c>
      <c r="Y24" s="472">
        <v>520051</v>
      </c>
      <c r="Z24" s="473"/>
    </row>
    <row r="25" spans="1:26" s="472" customFormat="1" ht="30.75" customHeight="1">
      <c r="A25" s="702">
        <v>11</v>
      </c>
      <c r="B25" s="703">
        <v>11</v>
      </c>
      <c r="C25" s="704"/>
      <c r="D25" s="705"/>
      <c r="E25" s="622" t="s">
        <v>1035</v>
      </c>
      <c r="F25" s="706" t="s">
        <v>1036</v>
      </c>
      <c r="G25" s="707">
        <v>14</v>
      </c>
      <c r="H25" s="708">
        <v>7.0110000000000001</v>
      </c>
      <c r="I25" s="708"/>
      <c r="J25" s="708"/>
      <c r="K25" s="709"/>
      <c r="L25" s="708"/>
      <c r="M25" s="709">
        <v>523.16</v>
      </c>
      <c r="N25" s="708">
        <v>9.0890000000000004</v>
      </c>
      <c r="O25" s="710">
        <v>14</v>
      </c>
      <c r="P25" s="708">
        <v>0.438</v>
      </c>
      <c r="Q25" s="711">
        <f t="shared" si="0"/>
        <v>16.538</v>
      </c>
      <c r="R25" s="695"/>
      <c r="S25" s="689">
        <f t="shared" si="1"/>
        <v>224000</v>
      </c>
      <c r="T25" s="634">
        <f t="shared" si="2"/>
        <v>0</v>
      </c>
      <c r="U25" s="635">
        <f t="shared" si="3"/>
        <v>0</v>
      </c>
      <c r="V25" s="635">
        <f t="shared" si="4"/>
        <v>290353.8</v>
      </c>
      <c r="W25" s="636">
        <f t="shared" si="5"/>
        <v>14000</v>
      </c>
      <c r="X25" s="637">
        <f t="shared" si="6"/>
        <v>528353.80000000005</v>
      </c>
      <c r="Y25" s="472">
        <v>509400.2</v>
      </c>
      <c r="Z25" s="473"/>
    </row>
    <row r="26" spans="1:26" s="571" customFormat="1" ht="30.75" customHeight="1">
      <c r="A26" s="702">
        <v>12</v>
      </c>
      <c r="B26" s="703">
        <v>12</v>
      </c>
      <c r="C26" s="704"/>
      <c r="D26" s="705"/>
      <c r="E26" s="622" t="s">
        <v>2089</v>
      </c>
      <c r="F26" s="706" t="s">
        <v>2088</v>
      </c>
      <c r="G26" s="707">
        <v>15</v>
      </c>
      <c r="H26" s="708">
        <v>7.5119999999999996</v>
      </c>
      <c r="I26" s="708"/>
      <c r="J26" s="708"/>
      <c r="K26" s="709"/>
      <c r="L26" s="708"/>
      <c r="M26" s="709">
        <v>494.12</v>
      </c>
      <c r="N26" s="708">
        <v>8.5839999999999996</v>
      </c>
      <c r="O26" s="710">
        <v>15</v>
      </c>
      <c r="P26" s="708">
        <v>0.47</v>
      </c>
      <c r="Q26" s="711">
        <f t="shared" si="0"/>
        <v>16.565999999999999</v>
      </c>
      <c r="R26" s="694"/>
      <c r="S26" s="690">
        <f t="shared" si="1"/>
        <v>240000</v>
      </c>
      <c r="T26" s="678">
        <f t="shared" si="2"/>
        <v>0</v>
      </c>
      <c r="U26" s="679">
        <f t="shared" si="3"/>
        <v>0</v>
      </c>
      <c r="V26" s="679">
        <f t="shared" si="4"/>
        <v>274236.59999999998</v>
      </c>
      <c r="W26" s="680">
        <f t="shared" si="5"/>
        <v>15000</v>
      </c>
      <c r="X26" s="681">
        <f t="shared" si="6"/>
        <v>529236.6</v>
      </c>
      <c r="Y26" s="571">
        <v>485618.80000000005</v>
      </c>
      <c r="Z26" s="627"/>
    </row>
    <row r="27" spans="1:26" s="472" customFormat="1" ht="30.75" customHeight="1">
      <c r="A27" s="702">
        <v>13</v>
      </c>
      <c r="B27" s="703">
        <v>13</v>
      </c>
      <c r="C27" s="704"/>
      <c r="D27" s="705"/>
      <c r="E27" s="622" t="s">
        <v>1037</v>
      </c>
      <c r="F27" s="706" t="s">
        <v>1038</v>
      </c>
      <c r="G27" s="707">
        <v>14</v>
      </c>
      <c r="H27" s="708">
        <v>7.0110000000000001</v>
      </c>
      <c r="I27" s="708"/>
      <c r="J27" s="708"/>
      <c r="K27" s="709"/>
      <c r="L27" s="708"/>
      <c r="M27" s="709">
        <v>520.52</v>
      </c>
      <c r="N27" s="708">
        <v>9.0429999999999993</v>
      </c>
      <c r="O27" s="710">
        <v>14</v>
      </c>
      <c r="P27" s="708">
        <v>0.438</v>
      </c>
      <c r="Q27" s="711">
        <f t="shared" si="0"/>
        <v>16.491999999999997</v>
      </c>
      <c r="R27" s="695"/>
      <c r="S27" s="689">
        <f t="shared" si="1"/>
        <v>224000</v>
      </c>
      <c r="T27" s="634">
        <f t="shared" si="2"/>
        <v>0</v>
      </c>
      <c r="U27" s="635">
        <f t="shared" si="3"/>
        <v>0</v>
      </c>
      <c r="V27" s="635">
        <f t="shared" si="4"/>
        <v>288888.59999999998</v>
      </c>
      <c r="W27" s="636">
        <f t="shared" si="5"/>
        <v>14000</v>
      </c>
      <c r="X27" s="637">
        <f t="shared" si="6"/>
        <v>526888.6</v>
      </c>
      <c r="Y27" s="472">
        <v>533970.39999999991</v>
      </c>
      <c r="Z27" s="473"/>
    </row>
    <row r="28" spans="1:26" s="472" customFormat="1" ht="30.75" customHeight="1">
      <c r="A28" s="702">
        <v>14</v>
      </c>
      <c r="B28" s="703">
        <v>14</v>
      </c>
      <c r="C28" s="704"/>
      <c r="D28" s="705"/>
      <c r="E28" s="622" t="s">
        <v>1039</v>
      </c>
      <c r="F28" s="706" t="s">
        <v>1040</v>
      </c>
      <c r="G28" s="707">
        <v>14</v>
      </c>
      <c r="H28" s="708">
        <v>7.0110000000000001</v>
      </c>
      <c r="I28" s="708"/>
      <c r="J28" s="708"/>
      <c r="K28" s="709"/>
      <c r="L28" s="708"/>
      <c r="M28" s="709">
        <v>558.36</v>
      </c>
      <c r="N28" s="708">
        <v>9.6999999999999993</v>
      </c>
      <c r="O28" s="710">
        <v>14</v>
      </c>
      <c r="P28" s="708">
        <v>0.438</v>
      </c>
      <c r="Q28" s="711">
        <f t="shared" si="0"/>
        <v>17.148999999999997</v>
      </c>
      <c r="R28" s="695"/>
      <c r="S28" s="689">
        <f t="shared" si="1"/>
        <v>224000</v>
      </c>
      <c r="T28" s="634">
        <f t="shared" si="2"/>
        <v>0</v>
      </c>
      <c r="U28" s="635">
        <f t="shared" si="3"/>
        <v>0</v>
      </c>
      <c r="V28" s="635">
        <f t="shared" si="4"/>
        <v>309889.8</v>
      </c>
      <c r="W28" s="636">
        <f t="shared" si="5"/>
        <v>14000</v>
      </c>
      <c r="X28" s="637">
        <f t="shared" si="6"/>
        <v>547889.80000000005</v>
      </c>
      <c r="Y28" s="472">
        <v>544959.4</v>
      </c>
      <c r="Z28" s="473"/>
    </row>
    <row r="29" spans="1:26" s="472" customFormat="1" ht="30.75" customHeight="1">
      <c r="A29" s="702">
        <v>15</v>
      </c>
      <c r="B29" s="703">
        <v>15</v>
      </c>
      <c r="C29" s="704"/>
      <c r="D29" s="705"/>
      <c r="E29" s="622" t="s">
        <v>1749</v>
      </c>
      <c r="F29" s="706" t="s">
        <v>1750</v>
      </c>
      <c r="G29" s="707">
        <v>13</v>
      </c>
      <c r="H29" s="708">
        <v>6.51</v>
      </c>
      <c r="I29" s="708"/>
      <c r="J29" s="708"/>
      <c r="K29" s="709"/>
      <c r="L29" s="708"/>
      <c r="M29" s="709">
        <v>416.24</v>
      </c>
      <c r="N29" s="708">
        <v>7.2309999999999999</v>
      </c>
      <c r="O29" s="710">
        <v>13</v>
      </c>
      <c r="P29" s="708">
        <v>0.40699999999999997</v>
      </c>
      <c r="Q29" s="711">
        <f t="shared" si="0"/>
        <v>14.148</v>
      </c>
      <c r="R29" s="695"/>
      <c r="S29" s="689">
        <f t="shared" si="1"/>
        <v>208000</v>
      </c>
      <c r="T29" s="634">
        <f t="shared" si="2"/>
        <v>0</v>
      </c>
      <c r="U29" s="635">
        <f t="shared" si="3"/>
        <v>0</v>
      </c>
      <c r="V29" s="635">
        <f t="shared" si="4"/>
        <v>231013.2</v>
      </c>
      <c r="W29" s="636">
        <f t="shared" si="5"/>
        <v>13000</v>
      </c>
      <c r="X29" s="637">
        <f t="shared" si="6"/>
        <v>452013.2</v>
      </c>
      <c r="Y29" s="472">
        <v>438676.19999999995</v>
      </c>
      <c r="Z29" s="473"/>
    </row>
    <row r="30" spans="1:26" s="472" customFormat="1" ht="30.75" customHeight="1">
      <c r="A30" s="702">
        <v>16</v>
      </c>
      <c r="B30" s="703">
        <v>16</v>
      </c>
      <c r="C30" s="704"/>
      <c r="D30" s="705"/>
      <c r="E30" s="622" t="s">
        <v>1043</v>
      </c>
      <c r="F30" s="706" t="s">
        <v>1044</v>
      </c>
      <c r="G30" s="707">
        <v>14</v>
      </c>
      <c r="H30" s="708">
        <v>7.0110000000000001</v>
      </c>
      <c r="I30" s="708"/>
      <c r="J30" s="708"/>
      <c r="K30" s="709"/>
      <c r="L30" s="708"/>
      <c r="M30" s="709">
        <v>527.56000000000006</v>
      </c>
      <c r="N30" s="708">
        <v>9.1649999999999991</v>
      </c>
      <c r="O30" s="710">
        <v>14</v>
      </c>
      <c r="P30" s="708">
        <v>0.438</v>
      </c>
      <c r="Q30" s="711">
        <f t="shared" si="0"/>
        <v>16.613999999999997</v>
      </c>
      <c r="R30" s="695"/>
      <c r="S30" s="689">
        <f t="shared" si="1"/>
        <v>224000</v>
      </c>
      <c r="T30" s="634">
        <f t="shared" si="2"/>
        <v>0</v>
      </c>
      <c r="U30" s="635">
        <f t="shared" si="3"/>
        <v>0</v>
      </c>
      <c r="V30" s="635">
        <f t="shared" si="4"/>
        <v>292795.80000000005</v>
      </c>
      <c r="W30" s="636">
        <f t="shared" si="5"/>
        <v>14000</v>
      </c>
      <c r="X30" s="637">
        <f t="shared" si="6"/>
        <v>530795.80000000005</v>
      </c>
      <c r="Y30" s="472">
        <v>487666.4</v>
      </c>
      <c r="Z30" s="473"/>
    </row>
    <row r="31" spans="1:26" s="472" customFormat="1" ht="30.75" customHeight="1">
      <c r="A31" s="702">
        <v>17</v>
      </c>
      <c r="B31" s="703">
        <v>17</v>
      </c>
      <c r="C31" s="704"/>
      <c r="D31" s="705"/>
      <c r="E31" s="622" t="s">
        <v>1045</v>
      </c>
      <c r="F31" s="706" t="s">
        <v>1046</v>
      </c>
      <c r="G31" s="707">
        <v>14</v>
      </c>
      <c r="H31" s="708">
        <v>7.0110000000000001</v>
      </c>
      <c r="I31" s="708"/>
      <c r="J31" s="708"/>
      <c r="K31" s="709"/>
      <c r="L31" s="708"/>
      <c r="M31" s="709">
        <v>510.84</v>
      </c>
      <c r="N31" s="708">
        <v>8.875</v>
      </c>
      <c r="O31" s="710">
        <v>14</v>
      </c>
      <c r="P31" s="708">
        <v>0.438</v>
      </c>
      <c r="Q31" s="711">
        <f t="shared" si="0"/>
        <v>16.323999999999998</v>
      </c>
      <c r="R31" s="695"/>
      <c r="S31" s="689">
        <f t="shared" si="1"/>
        <v>224000</v>
      </c>
      <c r="T31" s="634">
        <f t="shared" si="2"/>
        <v>0</v>
      </c>
      <c r="U31" s="635">
        <f t="shared" si="3"/>
        <v>0</v>
      </c>
      <c r="V31" s="635">
        <f t="shared" si="4"/>
        <v>283516.2</v>
      </c>
      <c r="W31" s="636">
        <f t="shared" si="5"/>
        <v>14000</v>
      </c>
      <c r="X31" s="637">
        <f t="shared" si="6"/>
        <v>521516.2</v>
      </c>
      <c r="Y31" s="472">
        <v>462269.6</v>
      </c>
      <c r="Z31" s="473"/>
    </row>
    <row r="32" spans="1:26" s="472" customFormat="1" ht="30.75" customHeight="1">
      <c r="A32" s="702">
        <v>18</v>
      </c>
      <c r="B32" s="703">
        <v>18</v>
      </c>
      <c r="C32" s="704"/>
      <c r="D32" s="705"/>
      <c r="E32" s="622" t="s">
        <v>1751</v>
      </c>
      <c r="F32" s="706" t="s">
        <v>1752</v>
      </c>
      <c r="G32" s="707">
        <v>15</v>
      </c>
      <c r="H32" s="708">
        <v>7.5119999999999996</v>
      </c>
      <c r="I32" s="708"/>
      <c r="J32" s="708"/>
      <c r="K32" s="709"/>
      <c r="L32" s="708"/>
      <c r="M32" s="709">
        <v>455.4</v>
      </c>
      <c r="N32" s="708">
        <v>7.9109999999999996</v>
      </c>
      <c r="O32" s="710">
        <v>15</v>
      </c>
      <c r="P32" s="708">
        <v>0.47</v>
      </c>
      <c r="Q32" s="711">
        <f t="shared" si="0"/>
        <v>15.892999999999999</v>
      </c>
      <c r="R32" s="695"/>
      <c r="S32" s="689">
        <f t="shared" si="1"/>
        <v>240000</v>
      </c>
      <c r="T32" s="634">
        <f t="shared" si="2"/>
        <v>0</v>
      </c>
      <c r="U32" s="635">
        <f t="shared" si="3"/>
        <v>0</v>
      </c>
      <c r="V32" s="635">
        <f t="shared" si="4"/>
        <v>252747</v>
      </c>
      <c r="W32" s="636">
        <f t="shared" si="5"/>
        <v>15000</v>
      </c>
      <c r="X32" s="637">
        <f t="shared" si="6"/>
        <v>507747</v>
      </c>
      <c r="Y32" s="472">
        <v>477898.4</v>
      </c>
      <c r="Z32" s="473"/>
    </row>
    <row r="33" spans="1:26" s="472" customFormat="1" ht="30.75" customHeight="1">
      <c r="A33" s="702">
        <v>19</v>
      </c>
      <c r="B33" s="703">
        <v>19</v>
      </c>
      <c r="C33" s="704"/>
      <c r="D33" s="705"/>
      <c r="E33" s="622" t="s">
        <v>1047</v>
      </c>
      <c r="F33" s="706" t="s">
        <v>1048</v>
      </c>
      <c r="G33" s="707">
        <v>15</v>
      </c>
      <c r="H33" s="708">
        <v>7.5119999999999996</v>
      </c>
      <c r="I33" s="708"/>
      <c r="J33" s="708"/>
      <c r="K33" s="709"/>
      <c r="L33" s="708"/>
      <c r="M33" s="709">
        <v>584.76</v>
      </c>
      <c r="N33" s="708">
        <v>10.159000000000001</v>
      </c>
      <c r="O33" s="710">
        <v>15</v>
      </c>
      <c r="P33" s="708">
        <v>0.47</v>
      </c>
      <c r="Q33" s="711">
        <f t="shared" si="0"/>
        <v>18.140999999999998</v>
      </c>
      <c r="R33" s="695"/>
      <c r="S33" s="689">
        <f t="shared" si="1"/>
        <v>240000</v>
      </c>
      <c r="T33" s="634">
        <f t="shared" si="2"/>
        <v>0</v>
      </c>
      <c r="U33" s="635">
        <f t="shared" si="3"/>
        <v>0</v>
      </c>
      <c r="V33" s="635">
        <f t="shared" si="4"/>
        <v>324541.8</v>
      </c>
      <c r="W33" s="636">
        <f t="shared" si="5"/>
        <v>15000</v>
      </c>
      <c r="X33" s="637">
        <f t="shared" si="6"/>
        <v>579541.80000000005</v>
      </c>
      <c r="Y33" s="472">
        <v>435745.8</v>
      </c>
      <c r="Z33" s="473"/>
    </row>
    <row r="34" spans="1:26" s="472" customFormat="1" ht="30.75" customHeight="1">
      <c r="A34" s="702">
        <v>20</v>
      </c>
      <c r="B34" s="703">
        <v>20</v>
      </c>
      <c r="C34" s="704"/>
      <c r="D34" s="705"/>
      <c r="E34" s="622" t="s">
        <v>1049</v>
      </c>
      <c r="F34" s="706" t="s">
        <v>1050</v>
      </c>
      <c r="G34" s="707">
        <v>15</v>
      </c>
      <c r="H34" s="708">
        <v>7.5119999999999996</v>
      </c>
      <c r="I34" s="708"/>
      <c r="J34" s="708"/>
      <c r="K34" s="709"/>
      <c r="L34" s="708"/>
      <c r="M34" s="709">
        <v>481.36</v>
      </c>
      <c r="N34" s="708">
        <v>8.3620000000000001</v>
      </c>
      <c r="O34" s="710">
        <v>15</v>
      </c>
      <c r="P34" s="708">
        <v>0.47</v>
      </c>
      <c r="Q34" s="711">
        <f t="shared" si="0"/>
        <v>16.343999999999998</v>
      </c>
      <c r="R34" s="695"/>
      <c r="S34" s="689">
        <f t="shared" si="1"/>
        <v>240000</v>
      </c>
      <c r="T34" s="634">
        <f t="shared" si="2"/>
        <v>0</v>
      </c>
      <c r="U34" s="635">
        <f t="shared" si="3"/>
        <v>0</v>
      </c>
      <c r="V34" s="635">
        <f t="shared" si="4"/>
        <v>267154.8</v>
      </c>
      <c r="W34" s="636">
        <f t="shared" si="5"/>
        <v>15000</v>
      </c>
      <c r="X34" s="637">
        <f t="shared" si="6"/>
        <v>522154.8</v>
      </c>
      <c r="Y34" s="472">
        <v>518585.8</v>
      </c>
      <c r="Z34" s="473"/>
    </row>
    <row r="35" spans="1:26" s="472" customFormat="1" ht="30.75" customHeight="1">
      <c r="A35" s="702">
        <v>21</v>
      </c>
      <c r="B35" s="703">
        <v>21</v>
      </c>
      <c r="C35" s="704"/>
      <c r="D35" s="705"/>
      <c r="E35" s="622" t="s">
        <v>1051</v>
      </c>
      <c r="F35" s="706" t="s">
        <v>1052</v>
      </c>
      <c r="G35" s="707">
        <v>15</v>
      </c>
      <c r="H35" s="708">
        <v>7.5119999999999996</v>
      </c>
      <c r="I35" s="708"/>
      <c r="J35" s="708"/>
      <c r="K35" s="709"/>
      <c r="L35" s="708"/>
      <c r="M35" s="709">
        <v>458.48</v>
      </c>
      <c r="N35" s="708">
        <v>7.9649999999999999</v>
      </c>
      <c r="O35" s="710">
        <v>15</v>
      </c>
      <c r="P35" s="708">
        <v>0.47</v>
      </c>
      <c r="Q35" s="711">
        <f t="shared" si="0"/>
        <v>15.947000000000001</v>
      </c>
      <c r="R35" s="695"/>
      <c r="S35" s="689">
        <f t="shared" si="1"/>
        <v>240000</v>
      </c>
      <c r="T35" s="634">
        <f t="shared" si="2"/>
        <v>0</v>
      </c>
      <c r="U35" s="635">
        <f t="shared" si="3"/>
        <v>0</v>
      </c>
      <c r="V35" s="635">
        <f t="shared" si="4"/>
        <v>254456.40000000002</v>
      </c>
      <c r="W35" s="636">
        <f t="shared" si="5"/>
        <v>15000</v>
      </c>
      <c r="X35" s="637">
        <f t="shared" si="6"/>
        <v>509456.4</v>
      </c>
      <c r="Y35" s="472">
        <v>530063.19999999995</v>
      </c>
      <c r="Z35" s="473"/>
    </row>
    <row r="36" spans="1:26" s="472" customFormat="1" ht="30.75" customHeight="1">
      <c r="A36" s="702">
        <v>22</v>
      </c>
      <c r="B36" s="703">
        <v>22</v>
      </c>
      <c r="C36" s="704"/>
      <c r="D36" s="705"/>
      <c r="E36" s="622" t="s">
        <v>1053</v>
      </c>
      <c r="F36" s="706" t="s">
        <v>1054</v>
      </c>
      <c r="G36" s="707">
        <v>15</v>
      </c>
      <c r="H36" s="708">
        <v>7.5119999999999996</v>
      </c>
      <c r="I36" s="708"/>
      <c r="J36" s="708"/>
      <c r="K36" s="709"/>
      <c r="L36" s="708"/>
      <c r="M36" s="709">
        <v>422.4</v>
      </c>
      <c r="N36" s="708">
        <v>7.3380000000000001</v>
      </c>
      <c r="O36" s="710">
        <v>15</v>
      </c>
      <c r="P36" s="708">
        <v>0.47</v>
      </c>
      <c r="Q36" s="711">
        <f t="shared" si="0"/>
        <v>15.32</v>
      </c>
      <c r="R36" s="695"/>
      <c r="S36" s="689">
        <f t="shared" si="1"/>
        <v>240000</v>
      </c>
      <c r="T36" s="634">
        <f t="shared" si="2"/>
        <v>0</v>
      </c>
      <c r="U36" s="635">
        <f t="shared" si="3"/>
        <v>0</v>
      </c>
      <c r="V36" s="635">
        <f t="shared" si="4"/>
        <v>234432</v>
      </c>
      <c r="W36" s="636">
        <f t="shared" si="5"/>
        <v>15000</v>
      </c>
      <c r="X36" s="637">
        <f t="shared" si="6"/>
        <v>489432</v>
      </c>
      <c r="Y36" s="472">
        <v>529913</v>
      </c>
      <c r="Z36" s="473"/>
    </row>
    <row r="37" spans="1:26" s="472" customFormat="1" ht="30.75" customHeight="1">
      <c r="A37" s="702">
        <v>23</v>
      </c>
      <c r="B37" s="703">
        <v>23</v>
      </c>
      <c r="C37" s="704"/>
      <c r="D37" s="705"/>
      <c r="E37" s="622" t="s">
        <v>1055</v>
      </c>
      <c r="F37" s="706" t="s">
        <v>1056</v>
      </c>
      <c r="G37" s="707">
        <v>14</v>
      </c>
      <c r="H37" s="708">
        <v>7.0110000000000001</v>
      </c>
      <c r="I37" s="708"/>
      <c r="J37" s="708"/>
      <c r="K37" s="709"/>
      <c r="L37" s="708"/>
      <c r="M37" s="709">
        <v>419.32</v>
      </c>
      <c r="N37" s="708">
        <v>7.2850000000000001</v>
      </c>
      <c r="O37" s="710">
        <v>14</v>
      </c>
      <c r="P37" s="708">
        <v>0.438</v>
      </c>
      <c r="Q37" s="711">
        <f t="shared" si="0"/>
        <v>14.734</v>
      </c>
      <c r="R37" s="695"/>
      <c r="S37" s="689">
        <f t="shared" si="1"/>
        <v>224000</v>
      </c>
      <c r="T37" s="634">
        <f t="shared" si="2"/>
        <v>0</v>
      </c>
      <c r="U37" s="635">
        <f t="shared" si="3"/>
        <v>0</v>
      </c>
      <c r="V37" s="635">
        <f t="shared" si="4"/>
        <v>232722.6</v>
      </c>
      <c r="W37" s="636">
        <f t="shared" si="5"/>
        <v>14000</v>
      </c>
      <c r="X37" s="637">
        <f t="shared" si="6"/>
        <v>470722.6</v>
      </c>
      <c r="Y37" s="472">
        <v>534703</v>
      </c>
      <c r="Z37" s="473"/>
    </row>
    <row r="38" spans="1:26" s="472" customFormat="1" ht="30.75" customHeight="1">
      <c r="A38" s="702">
        <v>24</v>
      </c>
      <c r="B38" s="703">
        <v>24</v>
      </c>
      <c r="C38" s="704"/>
      <c r="D38" s="705"/>
      <c r="E38" s="622" t="s">
        <v>1057</v>
      </c>
      <c r="F38" s="706" t="s">
        <v>1058</v>
      </c>
      <c r="G38" s="707">
        <v>13</v>
      </c>
      <c r="H38" s="708">
        <v>6.51</v>
      </c>
      <c r="I38" s="708"/>
      <c r="J38" s="708"/>
      <c r="K38" s="709"/>
      <c r="L38" s="708"/>
      <c r="M38" s="709">
        <v>395.12</v>
      </c>
      <c r="N38" s="708">
        <v>6.8639999999999999</v>
      </c>
      <c r="O38" s="710">
        <v>13</v>
      </c>
      <c r="P38" s="708">
        <v>0.40699999999999997</v>
      </c>
      <c r="Q38" s="711">
        <f t="shared" si="0"/>
        <v>13.780999999999999</v>
      </c>
      <c r="R38" s="695"/>
      <c r="S38" s="689">
        <f t="shared" si="1"/>
        <v>208000</v>
      </c>
      <c r="T38" s="634">
        <f t="shared" si="2"/>
        <v>0</v>
      </c>
      <c r="U38" s="635">
        <f t="shared" si="3"/>
        <v>0</v>
      </c>
      <c r="V38" s="635">
        <f t="shared" si="4"/>
        <v>219291.6</v>
      </c>
      <c r="W38" s="636">
        <f t="shared" si="5"/>
        <v>13000</v>
      </c>
      <c r="X38" s="637">
        <f t="shared" si="6"/>
        <v>440291.6</v>
      </c>
      <c r="Y38" s="472">
        <v>529480.80000000005</v>
      </c>
      <c r="Z38" s="473"/>
    </row>
    <row r="39" spans="1:26" s="472" customFormat="1" ht="30.75" customHeight="1">
      <c r="A39" s="702">
        <v>25</v>
      </c>
      <c r="B39" s="703">
        <v>25</v>
      </c>
      <c r="C39" s="704"/>
      <c r="D39" s="705"/>
      <c r="E39" s="622" t="s">
        <v>1059</v>
      </c>
      <c r="F39" s="706" t="s">
        <v>1060</v>
      </c>
      <c r="G39" s="707">
        <v>15</v>
      </c>
      <c r="H39" s="708">
        <v>7.5119999999999996</v>
      </c>
      <c r="I39" s="708"/>
      <c r="J39" s="708"/>
      <c r="K39" s="709"/>
      <c r="L39" s="708"/>
      <c r="M39" s="709">
        <v>618.20000000000005</v>
      </c>
      <c r="N39" s="708">
        <v>10.74</v>
      </c>
      <c r="O39" s="710">
        <v>15</v>
      </c>
      <c r="P39" s="708">
        <v>0.47</v>
      </c>
      <c r="Q39" s="711">
        <f t="shared" si="0"/>
        <v>18.721999999999998</v>
      </c>
      <c r="R39" s="695"/>
      <c r="S39" s="689">
        <f t="shared" si="1"/>
        <v>240000</v>
      </c>
      <c r="T39" s="634">
        <f t="shared" si="2"/>
        <v>0</v>
      </c>
      <c r="U39" s="635">
        <f t="shared" si="3"/>
        <v>0</v>
      </c>
      <c r="V39" s="635">
        <f t="shared" si="4"/>
        <v>343101</v>
      </c>
      <c r="W39" s="636">
        <f t="shared" si="5"/>
        <v>15000</v>
      </c>
      <c r="X39" s="637">
        <f t="shared" si="6"/>
        <v>598101</v>
      </c>
      <c r="Y39" s="472">
        <v>539248.80000000005</v>
      </c>
      <c r="Z39" s="473"/>
    </row>
    <row r="40" spans="1:26" s="472" customFormat="1" ht="30.75" customHeight="1">
      <c r="A40" s="702">
        <v>26</v>
      </c>
      <c r="B40" s="703">
        <v>26</v>
      </c>
      <c r="C40" s="704"/>
      <c r="D40" s="705"/>
      <c r="E40" s="622" t="s">
        <v>1061</v>
      </c>
      <c r="F40" s="706" t="s">
        <v>1062</v>
      </c>
      <c r="G40" s="707">
        <v>15</v>
      </c>
      <c r="H40" s="708">
        <v>7.5119999999999996</v>
      </c>
      <c r="I40" s="708"/>
      <c r="J40" s="708"/>
      <c r="K40" s="709"/>
      <c r="L40" s="708"/>
      <c r="M40" s="709">
        <v>579.91999999999996</v>
      </c>
      <c r="N40" s="708">
        <v>10.074999999999999</v>
      </c>
      <c r="O40" s="710">
        <v>15</v>
      </c>
      <c r="P40" s="708">
        <v>0.47</v>
      </c>
      <c r="Q40" s="711">
        <f t="shared" si="0"/>
        <v>18.056999999999999</v>
      </c>
      <c r="R40" s="695"/>
      <c r="S40" s="689">
        <f t="shared" si="1"/>
        <v>240000</v>
      </c>
      <c r="T40" s="634">
        <f t="shared" si="2"/>
        <v>0</v>
      </c>
      <c r="U40" s="635">
        <f t="shared" si="3"/>
        <v>0</v>
      </c>
      <c r="V40" s="635">
        <f t="shared" si="4"/>
        <v>321855.59999999998</v>
      </c>
      <c r="W40" s="636">
        <f t="shared" si="5"/>
        <v>15000</v>
      </c>
      <c r="X40" s="637">
        <f t="shared" si="6"/>
        <v>576855.6</v>
      </c>
      <c r="Y40" s="472">
        <v>538516.19999999995</v>
      </c>
      <c r="Z40" s="473"/>
    </row>
    <row r="41" spans="1:26" s="472" customFormat="1" ht="30.75" customHeight="1">
      <c r="A41" s="702">
        <v>27</v>
      </c>
      <c r="B41" s="703">
        <v>27</v>
      </c>
      <c r="C41" s="704"/>
      <c r="D41" s="705"/>
      <c r="E41" s="622" t="s">
        <v>1063</v>
      </c>
      <c r="F41" s="706" t="s">
        <v>1064</v>
      </c>
      <c r="G41" s="707">
        <v>14</v>
      </c>
      <c r="H41" s="708">
        <v>7.0110000000000001</v>
      </c>
      <c r="I41" s="708"/>
      <c r="J41" s="708"/>
      <c r="K41" s="709"/>
      <c r="L41" s="708"/>
      <c r="M41" s="709">
        <v>645.48</v>
      </c>
      <c r="N41" s="708">
        <v>11.214</v>
      </c>
      <c r="O41" s="710">
        <v>14</v>
      </c>
      <c r="P41" s="708">
        <v>0.438</v>
      </c>
      <c r="Q41" s="711">
        <f t="shared" si="0"/>
        <v>18.663</v>
      </c>
      <c r="R41" s="695"/>
      <c r="S41" s="689">
        <f t="shared" si="1"/>
        <v>224000</v>
      </c>
      <c r="T41" s="634">
        <f t="shared" si="2"/>
        <v>0</v>
      </c>
      <c r="U41" s="635">
        <f t="shared" si="3"/>
        <v>0</v>
      </c>
      <c r="V41" s="635">
        <f t="shared" si="4"/>
        <v>358241.4</v>
      </c>
      <c r="W41" s="636">
        <f t="shared" si="5"/>
        <v>14000</v>
      </c>
      <c r="X41" s="637">
        <f t="shared" si="6"/>
        <v>596241.4</v>
      </c>
      <c r="Y41" s="472">
        <v>543494.19999999995</v>
      </c>
      <c r="Z41" s="473"/>
    </row>
    <row r="42" spans="1:26" s="447" customFormat="1" ht="30.75" customHeight="1">
      <c r="A42" s="702">
        <v>28</v>
      </c>
      <c r="B42" s="703">
        <v>28</v>
      </c>
      <c r="C42" s="704"/>
      <c r="D42" s="705"/>
      <c r="E42" s="622" t="s">
        <v>1704</v>
      </c>
      <c r="F42" s="706" t="s">
        <v>1065</v>
      </c>
      <c r="G42" s="707">
        <v>14</v>
      </c>
      <c r="H42" s="708">
        <v>7.0110000000000001</v>
      </c>
      <c r="I42" s="708"/>
      <c r="J42" s="708"/>
      <c r="K42" s="709"/>
      <c r="L42" s="708"/>
      <c r="M42" s="709">
        <v>616</v>
      </c>
      <c r="N42" s="708">
        <v>10.701000000000001</v>
      </c>
      <c r="O42" s="710">
        <v>14</v>
      </c>
      <c r="P42" s="708">
        <v>0.438</v>
      </c>
      <c r="Q42" s="711">
        <f t="shared" si="0"/>
        <v>18.149999999999999</v>
      </c>
      <c r="R42" s="695"/>
      <c r="S42" s="689">
        <f t="shared" si="1"/>
        <v>224000</v>
      </c>
      <c r="T42" s="634">
        <f t="shared" si="2"/>
        <v>0</v>
      </c>
      <c r="U42" s="635">
        <f t="shared" si="3"/>
        <v>0</v>
      </c>
      <c r="V42" s="635">
        <f t="shared" si="4"/>
        <v>341880</v>
      </c>
      <c r="W42" s="636">
        <f t="shared" si="5"/>
        <v>14000</v>
      </c>
      <c r="X42" s="637">
        <f t="shared" si="6"/>
        <v>579880</v>
      </c>
      <c r="Y42" s="447">
        <v>490258.6</v>
      </c>
      <c r="Z42" s="448"/>
    </row>
    <row r="43" spans="1:26" s="447" customFormat="1" ht="30.75" customHeight="1">
      <c r="A43" s="702">
        <v>29</v>
      </c>
      <c r="B43" s="703">
        <v>29</v>
      </c>
      <c r="C43" s="704"/>
      <c r="D43" s="705"/>
      <c r="E43" s="622" t="s">
        <v>2058</v>
      </c>
      <c r="F43" s="712" t="s">
        <v>2059</v>
      </c>
      <c r="G43" s="707">
        <v>15</v>
      </c>
      <c r="H43" s="708">
        <v>7.5119999999999996</v>
      </c>
      <c r="I43" s="708"/>
      <c r="J43" s="708"/>
      <c r="K43" s="709"/>
      <c r="L43" s="708"/>
      <c r="M43" s="709">
        <v>693.44</v>
      </c>
      <c r="N43" s="708">
        <v>12.047000000000001</v>
      </c>
      <c r="O43" s="710">
        <v>15</v>
      </c>
      <c r="P43" s="708">
        <v>0.47</v>
      </c>
      <c r="Q43" s="711">
        <f t="shared" si="0"/>
        <v>20.029</v>
      </c>
      <c r="R43" s="695"/>
      <c r="S43" s="689">
        <f t="shared" si="1"/>
        <v>240000</v>
      </c>
      <c r="T43" s="634">
        <f t="shared" si="2"/>
        <v>0</v>
      </c>
      <c r="U43" s="635">
        <f t="shared" si="3"/>
        <v>0</v>
      </c>
      <c r="V43" s="635">
        <f t="shared" si="4"/>
        <v>384859.2</v>
      </c>
      <c r="W43" s="636">
        <f t="shared" si="5"/>
        <v>15000</v>
      </c>
      <c r="X43" s="637">
        <f t="shared" si="6"/>
        <v>639859.19999999995</v>
      </c>
      <c r="Y43" s="447">
        <v>487215.80000000005</v>
      </c>
      <c r="Z43" s="448"/>
    </row>
    <row r="44" spans="1:26" s="447" customFormat="1" ht="30.75" customHeight="1">
      <c r="A44" s="702">
        <v>30</v>
      </c>
      <c r="B44" s="703">
        <v>30</v>
      </c>
      <c r="C44" s="704"/>
      <c r="D44" s="713"/>
      <c r="E44" s="622" t="s">
        <v>1068</v>
      </c>
      <c r="F44" s="623" t="s">
        <v>1069</v>
      </c>
      <c r="G44" s="707">
        <v>15</v>
      </c>
      <c r="H44" s="708">
        <v>7.5119999999999996</v>
      </c>
      <c r="I44" s="708"/>
      <c r="J44" s="708"/>
      <c r="K44" s="709"/>
      <c r="L44" s="708"/>
      <c r="M44" s="709">
        <v>644.6</v>
      </c>
      <c r="N44" s="708">
        <v>11.198</v>
      </c>
      <c r="O44" s="710">
        <v>15</v>
      </c>
      <c r="P44" s="708">
        <v>0.47</v>
      </c>
      <c r="Q44" s="711">
        <f t="shared" si="0"/>
        <v>19.18</v>
      </c>
      <c r="R44" s="695"/>
      <c r="S44" s="689">
        <f t="shared" si="1"/>
        <v>240000</v>
      </c>
      <c r="T44" s="634">
        <f t="shared" si="2"/>
        <v>0</v>
      </c>
      <c r="U44" s="635">
        <f t="shared" si="3"/>
        <v>0</v>
      </c>
      <c r="V44" s="635">
        <f t="shared" si="4"/>
        <v>357753</v>
      </c>
      <c r="W44" s="636">
        <f t="shared" si="5"/>
        <v>15000</v>
      </c>
      <c r="X44" s="637">
        <f t="shared" si="6"/>
        <v>612753</v>
      </c>
      <c r="Y44" s="447">
        <v>528203.6</v>
      </c>
      <c r="Z44" s="448"/>
    </row>
    <row r="45" spans="1:26" s="447" customFormat="1" ht="30.75" customHeight="1">
      <c r="A45" s="702">
        <v>31</v>
      </c>
      <c r="B45" s="703">
        <v>31</v>
      </c>
      <c r="C45" s="704"/>
      <c r="D45" s="713"/>
      <c r="E45" s="622" t="s">
        <v>1070</v>
      </c>
      <c r="F45" s="623" t="s">
        <v>1071</v>
      </c>
      <c r="G45" s="707">
        <v>15</v>
      </c>
      <c r="H45" s="708">
        <v>7.5119999999999996</v>
      </c>
      <c r="I45" s="708"/>
      <c r="J45" s="708"/>
      <c r="K45" s="709"/>
      <c r="L45" s="708"/>
      <c r="M45" s="709">
        <v>604.12</v>
      </c>
      <c r="N45" s="708">
        <v>10.494999999999999</v>
      </c>
      <c r="O45" s="710">
        <v>15</v>
      </c>
      <c r="P45" s="708">
        <v>0.47</v>
      </c>
      <c r="Q45" s="711">
        <f t="shared" si="0"/>
        <v>18.476999999999997</v>
      </c>
      <c r="R45" s="695"/>
      <c r="S45" s="689">
        <f t="shared" si="1"/>
        <v>240000</v>
      </c>
      <c r="T45" s="634">
        <f t="shared" si="2"/>
        <v>0</v>
      </c>
      <c r="U45" s="635">
        <f t="shared" si="3"/>
        <v>0</v>
      </c>
      <c r="V45" s="635">
        <f t="shared" si="4"/>
        <v>335286.59999999998</v>
      </c>
      <c r="W45" s="636">
        <f t="shared" si="5"/>
        <v>15000</v>
      </c>
      <c r="X45" s="637">
        <f t="shared" si="6"/>
        <v>590286.6</v>
      </c>
      <c r="Y45" s="447">
        <v>480828.80000000005</v>
      </c>
      <c r="Z45" s="448"/>
    </row>
    <row r="46" spans="1:26" s="570" customFormat="1" ht="30.75" customHeight="1">
      <c r="A46" s="702">
        <v>32</v>
      </c>
      <c r="B46" s="703">
        <v>32</v>
      </c>
      <c r="C46" s="704"/>
      <c r="D46" s="705"/>
      <c r="E46" s="622" t="s">
        <v>2111</v>
      </c>
      <c r="F46" s="714" t="s">
        <v>2112</v>
      </c>
      <c r="G46" s="707">
        <v>13</v>
      </c>
      <c r="H46" s="708">
        <v>6.51</v>
      </c>
      <c r="I46" s="708"/>
      <c r="J46" s="708"/>
      <c r="K46" s="709"/>
      <c r="L46" s="708"/>
      <c r="M46" s="709">
        <v>495.44</v>
      </c>
      <c r="N46" s="708">
        <v>8.6069999999999993</v>
      </c>
      <c r="O46" s="710">
        <v>13</v>
      </c>
      <c r="P46" s="708">
        <v>0.40699999999999997</v>
      </c>
      <c r="Q46" s="711">
        <f t="shared" si="0"/>
        <v>15.523999999999999</v>
      </c>
      <c r="R46" s="694"/>
      <c r="S46" s="690">
        <f t="shared" si="1"/>
        <v>208000</v>
      </c>
      <c r="T46" s="678">
        <f t="shared" si="2"/>
        <v>0</v>
      </c>
      <c r="U46" s="679">
        <f t="shared" si="3"/>
        <v>0</v>
      </c>
      <c r="V46" s="679">
        <f t="shared" si="4"/>
        <v>274969.2</v>
      </c>
      <c r="W46" s="680">
        <f t="shared" si="5"/>
        <v>13000</v>
      </c>
      <c r="X46" s="681">
        <f t="shared" si="6"/>
        <v>495969.2</v>
      </c>
      <c r="Y46" s="570">
        <v>473596.8</v>
      </c>
      <c r="Z46" s="626"/>
    </row>
    <row r="47" spans="1:26" s="447" customFormat="1" ht="30.75" customHeight="1">
      <c r="A47" s="702">
        <v>33</v>
      </c>
      <c r="B47" s="703">
        <v>33</v>
      </c>
      <c r="C47" s="704"/>
      <c r="D47" s="705"/>
      <c r="E47" s="622" t="s">
        <v>1074</v>
      </c>
      <c r="F47" s="715" t="s">
        <v>1075</v>
      </c>
      <c r="G47" s="707">
        <v>13</v>
      </c>
      <c r="H47" s="708">
        <v>6.51</v>
      </c>
      <c r="I47" s="708"/>
      <c r="J47" s="708"/>
      <c r="K47" s="709"/>
      <c r="L47" s="708"/>
      <c r="M47" s="709">
        <v>520.08000000000004</v>
      </c>
      <c r="N47" s="708">
        <v>9.0350000000000001</v>
      </c>
      <c r="O47" s="710">
        <v>13</v>
      </c>
      <c r="P47" s="708">
        <v>0.40699999999999997</v>
      </c>
      <c r="Q47" s="711">
        <f t="shared" si="0"/>
        <v>15.952</v>
      </c>
      <c r="R47" s="695"/>
      <c r="S47" s="689">
        <f t="shared" si="1"/>
        <v>208000</v>
      </c>
      <c r="T47" s="634">
        <f t="shared" si="2"/>
        <v>0</v>
      </c>
      <c r="U47" s="635">
        <f t="shared" si="3"/>
        <v>0</v>
      </c>
      <c r="V47" s="635">
        <f t="shared" si="4"/>
        <v>288644.40000000002</v>
      </c>
      <c r="W47" s="636">
        <f t="shared" si="5"/>
        <v>13000</v>
      </c>
      <c r="X47" s="637">
        <f t="shared" si="6"/>
        <v>509644.4</v>
      </c>
      <c r="Y47" s="447">
        <v>501097.4</v>
      </c>
      <c r="Z47" s="448"/>
    </row>
    <row r="48" spans="1:26" s="447" customFormat="1" ht="30.75" customHeight="1">
      <c r="A48" s="702">
        <v>34</v>
      </c>
      <c r="B48" s="703">
        <v>34</v>
      </c>
      <c r="C48" s="704"/>
      <c r="D48" s="705"/>
      <c r="E48" s="622" t="s">
        <v>1076</v>
      </c>
      <c r="F48" s="715" t="s">
        <v>1077</v>
      </c>
      <c r="G48" s="707">
        <v>13</v>
      </c>
      <c r="H48" s="708">
        <v>6.51</v>
      </c>
      <c r="I48" s="708"/>
      <c r="J48" s="708"/>
      <c r="K48" s="709"/>
      <c r="L48" s="708"/>
      <c r="M48" s="709">
        <v>525.79999999999995</v>
      </c>
      <c r="N48" s="708">
        <v>9.1340000000000003</v>
      </c>
      <c r="O48" s="710">
        <v>13</v>
      </c>
      <c r="P48" s="708">
        <v>0.40699999999999997</v>
      </c>
      <c r="Q48" s="711">
        <f t="shared" si="0"/>
        <v>16.050999999999998</v>
      </c>
      <c r="R48" s="695"/>
      <c r="S48" s="689">
        <f t="shared" si="1"/>
        <v>208000</v>
      </c>
      <c r="T48" s="634">
        <f t="shared" si="2"/>
        <v>0</v>
      </c>
      <c r="U48" s="635">
        <f t="shared" si="3"/>
        <v>0</v>
      </c>
      <c r="V48" s="635">
        <f t="shared" si="4"/>
        <v>291819</v>
      </c>
      <c r="W48" s="636">
        <f t="shared" si="5"/>
        <v>13000</v>
      </c>
      <c r="X48" s="637">
        <f t="shared" si="6"/>
        <v>512819</v>
      </c>
      <c r="Y48" s="447">
        <v>488154.8</v>
      </c>
      <c r="Z48" s="448"/>
    </row>
    <row r="49" spans="1:16346" s="447" customFormat="1" ht="30.75" customHeight="1">
      <c r="A49" s="702">
        <v>35</v>
      </c>
      <c r="B49" s="703">
        <v>35</v>
      </c>
      <c r="C49" s="704"/>
      <c r="D49" s="705"/>
      <c r="E49" s="622" t="s">
        <v>1078</v>
      </c>
      <c r="F49" s="715" t="s">
        <v>1079</v>
      </c>
      <c r="G49" s="707">
        <v>13</v>
      </c>
      <c r="H49" s="708">
        <v>6.51</v>
      </c>
      <c r="I49" s="708"/>
      <c r="J49" s="708"/>
      <c r="K49" s="709"/>
      <c r="L49" s="708"/>
      <c r="M49" s="709">
        <v>571.56000000000006</v>
      </c>
      <c r="N49" s="708">
        <v>9.9290000000000003</v>
      </c>
      <c r="O49" s="710">
        <v>13</v>
      </c>
      <c r="P49" s="708">
        <v>0.40699999999999997</v>
      </c>
      <c r="Q49" s="711">
        <f t="shared" si="0"/>
        <v>16.846</v>
      </c>
      <c r="R49" s="695"/>
      <c r="S49" s="689">
        <f t="shared" si="1"/>
        <v>208000</v>
      </c>
      <c r="T49" s="634">
        <f t="shared" si="2"/>
        <v>0</v>
      </c>
      <c r="U49" s="635">
        <f t="shared" si="3"/>
        <v>0</v>
      </c>
      <c r="V49" s="635">
        <f t="shared" si="4"/>
        <v>317215.80000000005</v>
      </c>
      <c r="W49" s="636">
        <f t="shared" si="5"/>
        <v>13000</v>
      </c>
      <c r="X49" s="637">
        <f t="shared" si="6"/>
        <v>538215.80000000005</v>
      </c>
      <c r="Y49" s="447">
        <v>475306.2</v>
      </c>
      <c r="Z49" s="448"/>
    </row>
    <row r="50" spans="1:16346" s="628" customFormat="1" ht="30.75" customHeight="1">
      <c r="A50" s="716">
        <v>36</v>
      </c>
      <c r="B50" s="703">
        <v>36</v>
      </c>
      <c r="C50" s="717"/>
      <c r="D50" s="718"/>
      <c r="E50" s="622" t="s">
        <v>1913</v>
      </c>
      <c r="F50" s="719" t="s">
        <v>1914</v>
      </c>
      <c r="G50" s="707">
        <v>13</v>
      </c>
      <c r="H50" s="708">
        <v>6.51</v>
      </c>
      <c r="I50" s="720"/>
      <c r="J50" s="720"/>
      <c r="K50" s="710"/>
      <c r="L50" s="720"/>
      <c r="M50" s="710">
        <v>566.28</v>
      </c>
      <c r="N50" s="708">
        <v>9.8379999999999992</v>
      </c>
      <c r="O50" s="710">
        <v>13</v>
      </c>
      <c r="P50" s="708">
        <v>0.40699999999999997</v>
      </c>
      <c r="Q50" s="721">
        <f t="shared" si="0"/>
        <v>16.754999999999999</v>
      </c>
      <c r="R50" s="696"/>
      <c r="S50" s="691">
        <f t="shared" si="1"/>
        <v>208000</v>
      </c>
      <c r="T50" s="682">
        <f t="shared" si="2"/>
        <v>0</v>
      </c>
      <c r="U50" s="683">
        <f t="shared" si="3"/>
        <v>0</v>
      </c>
      <c r="V50" s="683">
        <f t="shared" si="4"/>
        <v>314285.39999999997</v>
      </c>
      <c r="W50" s="684">
        <f t="shared" si="5"/>
        <v>13000</v>
      </c>
      <c r="X50" s="685">
        <f t="shared" si="6"/>
        <v>535285.39999999991</v>
      </c>
      <c r="Y50" s="628">
        <v>370976.6</v>
      </c>
      <c r="Z50" s="629"/>
    </row>
    <row r="51" spans="1:16346" s="628" customFormat="1" ht="30.75" customHeight="1">
      <c r="A51" s="716">
        <v>37</v>
      </c>
      <c r="B51" s="703">
        <v>37</v>
      </c>
      <c r="C51" s="717"/>
      <c r="D51" s="718"/>
      <c r="E51" s="622" t="s">
        <v>2113</v>
      </c>
      <c r="F51" s="719" t="s">
        <v>2114</v>
      </c>
      <c r="G51" s="707">
        <v>15</v>
      </c>
      <c r="H51" s="708">
        <v>7.5119999999999996</v>
      </c>
      <c r="I51" s="720"/>
      <c r="J51" s="720"/>
      <c r="K51" s="710"/>
      <c r="L51" s="720"/>
      <c r="M51" s="710">
        <v>564.08000000000004</v>
      </c>
      <c r="N51" s="708">
        <v>9.7989999999999995</v>
      </c>
      <c r="O51" s="710">
        <v>15</v>
      </c>
      <c r="P51" s="708">
        <v>0.47</v>
      </c>
      <c r="Q51" s="721">
        <f t="shared" si="0"/>
        <v>17.780999999999999</v>
      </c>
      <c r="R51" s="696"/>
      <c r="S51" s="691">
        <f t="shared" si="1"/>
        <v>240000</v>
      </c>
      <c r="T51" s="682">
        <f t="shared" si="2"/>
        <v>0</v>
      </c>
      <c r="U51" s="683">
        <f t="shared" si="3"/>
        <v>0</v>
      </c>
      <c r="V51" s="683">
        <f t="shared" si="4"/>
        <v>313064.40000000002</v>
      </c>
      <c r="W51" s="684">
        <f t="shared" si="5"/>
        <v>15000</v>
      </c>
      <c r="X51" s="685">
        <f t="shared" si="6"/>
        <v>568064.4</v>
      </c>
      <c r="Y51" s="628">
        <v>562053.4</v>
      </c>
      <c r="Z51" s="629"/>
    </row>
    <row r="52" spans="1:16346" s="447" customFormat="1" ht="30.75" customHeight="1">
      <c r="A52" s="702">
        <v>38</v>
      </c>
      <c r="B52" s="703">
        <v>38</v>
      </c>
      <c r="C52" s="704"/>
      <c r="D52" s="705"/>
      <c r="E52" s="622" t="s">
        <v>2060</v>
      </c>
      <c r="F52" s="719" t="s">
        <v>2061</v>
      </c>
      <c r="G52" s="707">
        <v>13</v>
      </c>
      <c r="H52" s="708">
        <v>6.51</v>
      </c>
      <c r="I52" s="708"/>
      <c r="J52" s="708"/>
      <c r="K52" s="709"/>
      <c r="L52" s="708"/>
      <c r="M52" s="709">
        <v>480.04</v>
      </c>
      <c r="N52" s="708">
        <v>8.34</v>
      </c>
      <c r="O52" s="710">
        <v>13</v>
      </c>
      <c r="P52" s="708">
        <v>0.40699999999999997</v>
      </c>
      <c r="Q52" s="711">
        <f t="shared" si="0"/>
        <v>15.257</v>
      </c>
      <c r="R52" s="695"/>
      <c r="S52" s="689">
        <f t="shared" si="1"/>
        <v>208000</v>
      </c>
      <c r="T52" s="634">
        <f t="shared" si="2"/>
        <v>0</v>
      </c>
      <c r="U52" s="635">
        <f t="shared" si="3"/>
        <v>0</v>
      </c>
      <c r="V52" s="635">
        <f t="shared" si="4"/>
        <v>266422.2</v>
      </c>
      <c r="W52" s="636">
        <f t="shared" si="5"/>
        <v>13000</v>
      </c>
      <c r="X52" s="637">
        <f t="shared" si="6"/>
        <v>487422.2</v>
      </c>
      <c r="Y52" s="447">
        <v>541146.19999999995</v>
      </c>
      <c r="Z52" s="448"/>
    </row>
    <row r="53" spans="1:16346" s="447" customFormat="1" ht="30.75" customHeight="1">
      <c r="A53" s="702">
        <v>39</v>
      </c>
      <c r="B53" s="703">
        <v>39</v>
      </c>
      <c r="C53" s="704"/>
      <c r="D53" s="705"/>
      <c r="E53" s="622" t="s">
        <v>1080</v>
      </c>
      <c r="F53" s="719" t="s">
        <v>1081</v>
      </c>
      <c r="G53" s="707">
        <v>15</v>
      </c>
      <c r="H53" s="708">
        <v>7.5119999999999996</v>
      </c>
      <c r="I53" s="708"/>
      <c r="J53" s="708"/>
      <c r="K53" s="709"/>
      <c r="L53" s="708"/>
      <c r="M53" s="709">
        <v>558.36</v>
      </c>
      <c r="N53" s="708">
        <v>9.6999999999999993</v>
      </c>
      <c r="O53" s="710">
        <v>15</v>
      </c>
      <c r="P53" s="708">
        <v>0.47</v>
      </c>
      <c r="Q53" s="711">
        <f t="shared" si="0"/>
        <v>17.681999999999999</v>
      </c>
      <c r="R53" s="695"/>
      <c r="S53" s="689">
        <f t="shared" si="1"/>
        <v>240000</v>
      </c>
      <c r="T53" s="634">
        <f t="shared" si="2"/>
        <v>0</v>
      </c>
      <c r="U53" s="635">
        <f t="shared" si="3"/>
        <v>0</v>
      </c>
      <c r="V53" s="635">
        <f t="shared" si="4"/>
        <v>309889.8</v>
      </c>
      <c r="W53" s="636">
        <f t="shared" si="5"/>
        <v>15000</v>
      </c>
      <c r="X53" s="637">
        <f t="shared" si="6"/>
        <v>564889.80000000005</v>
      </c>
      <c r="Y53" s="447">
        <v>550331.80000000005</v>
      </c>
      <c r="Z53" s="448"/>
    </row>
    <row r="54" spans="1:16346" s="447" customFormat="1" ht="30.75" customHeight="1">
      <c r="A54" s="702">
        <v>40</v>
      </c>
      <c r="B54" s="703">
        <v>40</v>
      </c>
      <c r="C54" s="704"/>
      <c r="D54" s="705"/>
      <c r="E54" s="622" t="s">
        <v>1082</v>
      </c>
      <c r="F54" s="719" t="s">
        <v>1083</v>
      </c>
      <c r="G54" s="707">
        <v>15</v>
      </c>
      <c r="H54" s="708">
        <v>7.5119999999999996</v>
      </c>
      <c r="I54" s="708"/>
      <c r="J54" s="708"/>
      <c r="K54" s="709"/>
      <c r="L54" s="708"/>
      <c r="M54" s="709">
        <v>614.24</v>
      </c>
      <c r="N54" s="708">
        <v>10.670999999999999</v>
      </c>
      <c r="O54" s="710">
        <v>15</v>
      </c>
      <c r="P54" s="708">
        <v>0.47</v>
      </c>
      <c r="Q54" s="711">
        <f t="shared" si="0"/>
        <v>18.652999999999999</v>
      </c>
      <c r="R54" s="695"/>
      <c r="S54" s="689">
        <f t="shared" si="1"/>
        <v>240000</v>
      </c>
      <c r="T54" s="634">
        <f t="shared" si="2"/>
        <v>0</v>
      </c>
      <c r="U54" s="635">
        <f t="shared" si="3"/>
        <v>0</v>
      </c>
      <c r="V54" s="635">
        <f t="shared" si="4"/>
        <v>340903.2</v>
      </c>
      <c r="W54" s="636">
        <f t="shared" si="5"/>
        <v>15000</v>
      </c>
      <c r="X54" s="637">
        <f t="shared" si="6"/>
        <v>595903.19999999995</v>
      </c>
      <c r="Y54" s="447">
        <v>527865.39999999991</v>
      </c>
      <c r="Z54" s="448"/>
    </row>
    <row r="55" spans="1:16346" s="447" customFormat="1" ht="30.75" customHeight="1">
      <c r="A55" s="702">
        <v>41</v>
      </c>
      <c r="B55" s="703">
        <v>41</v>
      </c>
      <c r="C55" s="704"/>
      <c r="D55" s="705"/>
      <c r="E55" s="622" t="s">
        <v>1755</v>
      </c>
      <c r="F55" s="719" t="s">
        <v>1756</v>
      </c>
      <c r="G55" s="707">
        <v>14</v>
      </c>
      <c r="H55" s="708">
        <v>7.0110000000000001</v>
      </c>
      <c r="I55" s="708"/>
      <c r="J55" s="708"/>
      <c r="K55" s="709"/>
      <c r="L55" s="708"/>
      <c r="M55" s="709">
        <v>583.44000000000005</v>
      </c>
      <c r="N55" s="708">
        <v>10.135999999999999</v>
      </c>
      <c r="O55" s="710">
        <v>14</v>
      </c>
      <c r="P55" s="708">
        <v>0.438</v>
      </c>
      <c r="Q55" s="711">
        <f t="shared" si="0"/>
        <v>17.584999999999997</v>
      </c>
      <c r="R55" s="695"/>
      <c r="S55" s="689">
        <f t="shared" si="1"/>
        <v>224000</v>
      </c>
      <c r="T55" s="634">
        <f t="shared" si="2"/>
        <v>0</v>
      </c>
      <c r="U55" s="635">
        <f t="shared" si="3"/>
        <v>0</v>
      </c>
      <c r="V55" s="635">
        <f t="shared" si="4"/>
        <v>323809.2</v>
      </c>
      <c r="W55" s="636">
        <f t="shared" si="5"/>
        <v>14000</v>
      </c>
      <c r="X55" s="637">
        <f t="shared" si="6"/>
        <v>561809.19999999995</v>
      </c>
      <c r="Y55" s="447">
        <v>576066.80000000005</v>
      </c>
      <c r="Z55" s="448"/>
    </row>
    <row r="56" spans="1:16346" s="447" customFormat="1" ht="30.75" customHeight="1">
      <c r="A56" s="702">
        <v>42</v>
      </c>
      <c r="B56" s="703">
        <v>42</v>
      </c>
      <c r="C56" s="704"/>
      <c r="D56" s="705"/>
      <c r="E56" s="622" t="s">
        <v>1757</v>
      </c>
      <c r="F56" s="719" t="s">
        <v>1758</v>
      </c>
      <c r="G56" s="707">
        <v>14</v>
      </c>
      <c r="H56" s="708">
        <v>7.0110000000000001</v>
      </c>
      <c r="I56" s="708"/>
      <c r="J56" s="708"/>
      <c r="K56" s="709"/>
      <c r="L56" s="708"/>
      <c r="M56" s="709">
        <v>527.56000000000006</v>
      </c>
      <c r="N56" s="708">
        <v>9.1649999999999991</v>
      </c>
      <c r="O56" s="710">
        <v>14</v>
      </c>
      <c r="P56" s="708">
        <v>0.438</v>
      </c>
      <c r="Q56" s="711">
        <f t="shared" si="0"/>
        <v>16.613999999999997</v>
      </c>
      <c r="R56" s="695"/>
      <c r="S56" s="689">
        <f t="shared" si="1"/>
        <v>224000</v>
      </c>
      <c r="T56" s="634">
        <f t="shared" si="2"/>
        <v>0</v>
      </c>
      <c r="U56" s="635">
        <f t="shared" si="3"/>
        <v>0</v>
      </c>
      <c r="V56" s="635">
        <f t="shared" si="4"/>
        <v>292795.80000000005</v>
      </c>
      <c r="W56" s="636">
        <f t="shared" si="5"/>
        <v>14000</v>
      </c>
      <c r="X56" s="637">
        <f t="shared" si="6"/>
        <v>530795.80000000005</v>
      </c>
      <c r="Y56" s="472">
        <v>540902</v>
      </c>
      <c r="Z56" s="448"/>
      <c r="AA56" s="472"/>
      <c r="AB56" s="472"/>
      <c r="AC56" s="472"/>
      <c r="AD56" s="472"/>
      <c r="AE56" s="472"/>
      <c r="AF56" s="472"/>
      <c r="AG56" s="472"/>
      <c r="AH56" s="472"/>
      <c r="AI56" s="472"/>
      <c r="AJ56" s="472"/>
      <c r="AK56" s="472"/>
      <c r="AL56" s="472"/>
      <c r="AM56" s="472"/>
      <c r="AN56" s="472"/>
      <c r="AO56" s="472"/>
      <c r="AP56" s="472"/>
      <c r="AQ56" s="472"/>
      <c r="AR56" s="472"/>
      <c r="AS56" s="472"/>
      <c r="AT56" s="472"/>
      <c r="AU56" s="472"/>
      <c r="AV56" s="472"/>
      <c r="AW56" s="472"/>
      <c r="AX56" s="472"/>
      <c r="AY56" s="472"/>
      <c r="AZ56" s="472"/>
      <c r="BA56" s="472"/>
      <c r="BB56" s="472"/>
      <c r="BC56" s="472"/>
      <c r="BD56" s="472"/>
      <c r="BE56" s="472"/>
      <c r="BF56" s="472"/>
      <c r="BG56" s="472"/>
      <c r="BH56" s="472"/>
      <c r="BI56" s="472"/>
      <c r="BJ56" s="472"/>
      <c r="BK56" s="472"/>
      <c r="BL56" s="472"/>
      <c r="BM56" s="472"/>
      <c r="BN56" s="472"/>
      <c r="BO56" s="472"/>
      <c r="BP56" s="472"/>
      <c r="BQ56" s="472"/>
      <c r="BR56" s="472"/>
      <c r="BS56" s="472"/>
      <c r="BT56" s="472"/>
      <c r="BU56" s="472"/>
      <c r="BV56" s="472"/>
      <c r="BW56" s="472"/>
      <c r="BX56" s="472"/>
      <c r="BY56" s="472"/>
      <c r="BZ56" s="472"/>
      <c r="CA56" s="472"/>
      <c r="CB56" s="472"/>
      <c r="CC56" s="472"/>
      <c r="CD56" s="472"/>
      <c r="CE56" s="472"/>
      <c r="CF56" s="472"/>
      <c r="CG56" s="472"/>
      <c r="CH56" s="472"/>
      <c r="CI56" s="472"/>
      <c r="CJ56" s="472"/>
      <c r="CK56" s="472"/>
      <c r="CL56" s="472"/>
      <c r="CM56" s="472"/>
      <c r="CN56" s="472"/>
      <c r="CO56" s="472"/>
      <c r="CP56" s="472"/>
      <c r="CQ56" s="472"/>
      <c r="CR56" s="472"/>
      <c r="CS56" s="472"/>
      <c r="CT56" s="472"/>
      <c r="CU56" s="472"/>
      <c r="CV56" s="472"/>
      <c r="CW56" s="472"/>
      <c r="CX56" s="472"/>
      <c r="CY56" s="472"/>
      <c r="CZ56" s="472"/>
      <c r="DA56" s="472"/>
      <c r="DB56" s="472"/>
      <c r="DC56" s="472"/>
      <c r="DD56" s="472"/>
      <c r="DE56" s="472"/>
      <c r="DF56" s="472"/>
      <c r="DG56" s="472"/>
      <c r="DH56" s="472"/>
      <c r="DI56" s="472"/>
      <c r="DJ56" s="472"/>
      <c r="DK56" s="472"/>
      <c r="DL56" s="472"/>
      <c r="DM56" s="472"/>
      <c r="DN56" s="472"/>
      <c r="DO56" s="472"/>
      <c r="DP56" s="472"/>
      <c r="DQ56" s="472"/>
      <c r="DR56" s="472"/>
      <c r="DS56" s="472"/>
      <c r="DT56" s="472"/>
      <c r="DU56" s="472"/>
      <c r="DV56" s="472"/>
      <c r="DW56" s="472"/>
      <c r="DX56" s="472"/>
      <c r="DY56" s="472"/>
      <c r="DZ56" s="472"/>
      <c r="EA56" s="472"/>
      <c r="EB56" s="472"/>
      <c r="EC56" s="472"/>
      <c r="ED56" s="472"/>
      <c r="EE56" s="472"/>
      <c r="EF56" s="472"/>
      <c r="EG56" s="472"/>
      <c r="EH56" s="472"/>
      <c r="EI56" s="472"/>
      <c r="EJ56" s="472"/>
      <c r="EK56" s="472"/>
      <c r="EL56" s="472"/>
      <c r="EM56" s="472"/>
      <c r="EN56" s="472"/>
      <c r="EO56" s="472"/>
      <c r="EP56" s="472"/>
      <c r="EQ56" s="472"/>
      <c r="ER56" s="472"/>
      <c r="ES56" s="472"/>
      <c r="ET56" s="472"/>
      <c r="EU56" s="472"/>
      <c r="EV56" s="472"/>
      <c r="EW56" s="472"/>
      <c r="EX56" s="472"/>
      <c r="EY56" s="472"/>
      <c r="EZ56" s="472"/>
      <c r="FA56" s="472"/>
      <c r="FB56" s="472"/>
      <c r="FC56" s="472"/>
      <c r="FD56" s="472"/>
      <c r="FE56" s="472"/>
      <c r="FF56" s="472"/>
      <c r="FG56" s="472"/>
      <c r="FH56" s="472"/>
      <c r="FI56" s="472"/>
      <c r="FJ56" s="472"/>
      <c r="FK56" s="472"/>
      <c r="FL56" s="472"/>
      <c r="FM56" s="472"/>
      <c r="FN56" s="472"/>
      <c r="FO56" s="472"/>
      <c r="FP56" s="472"/>
      <c r="FQ56" s="472"/>
      <c r="FR56" s="472"/>
      <c r="FS56" s="472"/>
      <c r="FT56" s="472"/>
      <c r="FU56" s="472"/>
      <c r="FV56" s="472"/>
      <c r="FW56" s="472"/>
      <c r="FX56" s="472"/>
      <c r="FY56" s="472"/>
      <c r="FZ56" s="472"/>
      <c r="GA56" s="472"/>
      <c r="GB56" s="472"/>
      <c r="GC56" s="472"/>
      <c r="GD56" s="472"/>
      <c r="GE56" s="472"/>
      <c r="GF56" s="472"/>
      <c r="GG56" s="472"/>
      <c r="GH56" s="472"/>
      <c r="GI56" s="472"/>
      <c r="GJ56" s="472"/>
      <c r="GK56" s="472"/>
      <c r="GL56" s="472"/>
      <c r="GM56" s="472"/>
      <c r="GN56" s="472"/>
      <c r="GO56" s="472"/>
      <c r="GP56" s="472"/>
      <c r="GQ56" s="472"/>
      <c r="GR56" s="472"/>
      <c r="GS56" s="472"/>
      <c r="GT56" s="472"/>
      <c r="GU56" s="472"/>
      <c r="GV56" s="472"/>
      <c r="GW56" s="472"/>
      <c r="GX56" s="472"/>
      <c r="GY56" s="472"/>
      <c r="GZ56" s="472"/>
      <c r="HA56" s="472"/>
      <c r="HB56" s="472"/>
      <c r="HC56" s="472"/>
      <c r="HD56" s="472"/>
      <c r="HE56" s="472"/>
      <c r="HF56" s="472"/>
      <c r="HG56" s="472"/>
      <c r="HH56" s="472"/>
      <c r="HI56" s="472"/>
      <c r="HJ56" s="472"/>
      <c r="HK56" s="472"/>
      <c r="HL56" s="472"/>
      <c r="HM56" s="472"/>
      <c r="HN56" s="472"/>
      <c r="HO56" s="472"/>
      <c r="HP56" s="472"/>
      <c r="HQ56" s="472"/>
      <c r="HR56" s="472"/>
      <c r="HS56" s="472"/>
      <c r="HT56" s="472"/>
      <c r="HU56" s="472"/>
      <c r="HV56" s="472"/>
      <c r="HW56" s="472"/>
      <c r="HX56" s="472"/>
      <c r="HY56" s="472"/>
      <c r="HZ56" s="472"/>
      <c r="IA56" s="472"/>
      <c r="IB56" s="472"/>
      <c r="IC56" s="472"/>
      <c r="ID56" s="472"/>
      <c r="IE56" s="472"/>
      <c r="IF56" s="472"/>
      <c r="IG56" s="472"/>
      <c r="IH56" s="472"/>
      <c r="II56" s="472"/>
      <c r="IJ56" s="472"/>
      <c r="IK56" s="472"/>
      <c r="IL56" s="472"/>
      <c r="IM56" s="472"/>
      <c r="IN56" s="472"/>
      <c r="IO56" s="472"/>
      <c r="IP56" s="472"/>
      <c r="IQ56" s="472"/>
      <c r="IR56" s="472"/>
      <c r="IS56" s="472"/>
      <c r="IT56" s="472"/>
      <c r="IU56" s="472"/>
      <c r="IV56" s="472"/>
      <c r="IW56" s="472"/>
      <c r="IX56" s="472"/>
      <c r="IY56" s="472"/>
      <c r="IZ56" s="472"/>
      <c r="JC56" s="472"/>
      <c r="JD56" s="472"/>
      <c r="JE56" s="472"/>
      <c r="JF56" s="472"/>
      <c r="JG56" s="472"/>
      <c r="JH56" s="472"/>
      <c r="JI56" s="472"/>
      <c r="JJ56" s="472"/>
      <c r="JK56" s="472"/>
      <c r="JL56" s="472"/>
      <c r="JM56" s="472"/>
      <c r="JN56" s="472"/>
      <c r="JO56" s="472"/>
      <c r="JP56" s="472"/>
      <c r="JQ56" s="472"/>
      <c r="JR56" s="472"/>
      <c r="JS56" s="472"/>
      <c r="JT56" s="472"/>
      <c r="JU56" s="472"/>
      <c r="JV56" s="472"/>
      <c r="JW56" s="472"/>
      <c r="JX56" s="472"/>
      <c r="JY56" s="472"/>
      <c r="JZ56" s="472"/>
      <c r="KA56" s="472"/>
      <c r="KB56" s="472"/>
      <c r="KC56" s="472"/>
      <c r="KD56" s="472"/>
      <c r="KE56" s="472"/>
      <c r="KF56" s="472"/>
      <c r="KG56" s="472"/>
      <c r="KH56" s="472"/>
      <c r="KI56" s="472"/>
      <c r="KJ56" s="472"/>
      <c r="KK56" s="472"/>
      <c r="KL56" s="472"/>
      <c r="KM56" s="472"/>
      <c r="KN56" s="472"/>
      <c r="KO56" s="472"/>
      <c r="KP56" s="472"/>
      <c r="KQ56" s="472"/>
      <c r="KR56" s="472"/>
      <c r="KS56" s="472"/>
      <c r="KT56" s="472"/>
      <c r="KU56" s="472"/>
      <c r="KV56" s="472"/>
      <c r="KW56" s="472"/>
      <c r="KX56" s="472"/>
      <c r="KY56" s="472"/>
      <c r="KZ56" s="472"/>
      <c r="LA56" s="472"/>
      <c r="LB56" s="472"/>
      <c r="LC56" s="472"/>
      <c r="LD56" s="472"/>
      <c r="LE56" s="472"/>
      <c r="LF56" s="472"/>
      <c r="LG56" s="472"/>
      <c r="LH56" s="472"/>
      <c r="LI56" s="472"/>
      <c r="LJ56" s="472"/>
      <c r="LK56" s="472"/>
      <c r="LL56" s="472"/>
      <c r="LM56" s="472"/>
      <c r="LN56" s="472"/>
      <c r="LO56" s="472"/>
      <c r="LP56" s="472"/>
      <c r="LQ56" s="472"/>
      <c r="LR56" s="472"/>
      <c r="LS56" s="472"/>
      <c r="LT56" s="472"/>
      <c r="LU56" s="472"/>
      <c r="LV56" s="472"/>
      <c r="LW56" s="472"/>
      <c r="LX56" s="472"/>
      <c r="LY56" s="472"/>
      <c r="LZ56" s="472"/>
      <c r="MA56" s="472"/>
      <c r="MB56" s="472"/>
      <c r="MC56" s="472"/>
      <c r="MD56" s="472"/>
      <c r="ME56" s="472"/>
      <c r="MF56" s="472"/>
      <c r="MG56" s="472"/>
      <c r="MH56" s="472"/>
      <c r="MI56" s="472"/>
      <c r="MJ56" s="472"/>
      <c r="MK56" s="472"/>
      <c r="ML56" s="472"/>
      <c r="MM56" s="472"/>
      <c r="MN56" s="472"/>
      <c r="MO56" s="472"/>
      <c r="MP56" s="472"/>
      <c r="MQ56" s="472"/>
      <c r="MR56" s="472"/>
      <c r="MS56" s="472"/>
      <c r="MT56" s="472"/>
      <c r="MU56" s="472"/>
      <c r="MV56" s="472"/>
      <c r="MW56" s="472"/>
      <c r="MX56" s="472"/>
      <c r="MY56" s="472"/>
      <c r="MZ56" s="472"/>
      <c r="NA56" s="472"/>
      <c r="NB56" s="472"/>
      <c r="NC56" s="472"/>
      <c r="ND56" s="472"/>
      <c r="NE56" s="472"/>
      <c r="NF56" s="472"/>
      <c r="NG56" s="472"/>
      <c r="NH56" s="472"/>
      <c r="NI56" s="472"/>
      <c r="NJ56" s="472"/>
      <c r="NK56" s="472"/>
      <c r="NL56" s="472"/>
      <c r="NM56" s="472"/>
      <c r="NN56" s="472"/>
      <c r="NO56" s="472"/>
      <c r="NP56" s="472"/>
      <c r="NQ56" s="472"/>
      <c r="NR56" s="472"/>
      <c r="NS56" s="472"/>
      <c r="NT56" s="472"/>
      <c r="NU56" s="472"/>
      <c r="NV56" s="472"/>
      <c r="NW56" s="472"/>
      <c r="NX56" s="472"/>
      <c r="NY56" s="472"/>
      <c r="NZ56" s="472"/>
      <c r="OA56" s="472"/>
      <c r="OB56" s="472"/>
      <c r="OC56" s="472"/>
      <c r="OD56" s="472"/>
      <c r="OE56" s="472"/>
      <c r="OF56" s="472"/>
      <c r="OG56" s="472"/>
      <c r="OH56" s="472"/>
      <c r="OI56" s="472"/>
      <c r="OJ56" s="472"/>
      <c r="OK56" s="472"/>
      <c r="OL56" s="472"/>
      <c r="OM56" s="472"/>
      <c r="ON56" s="472"/>
      <c r="OO56" s="472"/>
      <c r="OP56" s="472"/>
      <c r="OQ56" s="472"/>
      <c r="OR56" s="472"/>
      <c r="OS56" s="472"/>
      <c r="OT56" s="472"/>
      <c r="OU56" s="472"/>
      <c r="OV56" s="472"/>
      <c r="OW56" s="472"/>
      <c r="OX56" s="472"/>
      <c r="OY56" s="472"/>
      <c r="OZ56" s="472"/>
      <c r="PA56" s="472"/>
      <c r="PB56" s="472"/>
      <c r="PC56" s="472"/>
      <c r="PD56" s="472"/>
      <c r="PE56" s="472"/>
      <c r="PF56" s="472"/>
      <c r="PG56" s="472"/>
      <c r="PH56" s="472"/>
      <c r="PI56" s="472"/>
      <c r="PJ56" s="472"/>
      <c r="PK56" s="472"/>
      <c r="PL56" s="472"/>
      <c r="PM56" s="472"/>
      <c r="PN56" s="472"/>
      <c r="PO56" s="472"/>
      <c r="PP56" s="472"/>
      <c r="PQ56" s="472"/>
      <c r="PR56" s="472"/>
      <c r="PS56" s="472"/>
      <c r="PT56" s="472"/>
      <c r="PU56" s="472"/>
      <c r="PV56" s="472"/>
      <c r="PW56" s="472"/>
      <c r="PX56" s="472"/>
      <c r="PY56" s="472"/>
      <c r="PZ56" s="472"/>
      <c r="QA56" s="472"/>
      <c r="QB56" s="472"/>
      <c r="QC56" s="472"/>
      <c r="QD56" s="472"/>
      <c r="QE56" s="472"/>
      <c r="QF56" s="472"/>
      <c r="QG56" s="472"/>
      <c r="QH56" s="472"/>
      <c r="QI56" s="472"/>
      <c r="QJ56" s="472"/>
      <c r="QK56" s="472"/>
      <c r="QL56" s="472"/>
      <c r="QM56" s="472"/>
      <c r="QN56" s="472"/>
      <c r="QO56" s="472"/>
      <c r="QP56" s="472"/>
      <c r="QQ56" s="472"/>
      <c r="QR56" s="472"/>
      <c r="QS56" s="472"/>
      <c r="QT56" s="472"/>
      <c r="QU56" s="472"/>
      <c r="QV56" s="472"/>
      <c r="QW56" s="472"/>
      <c r="QX56" s="472"/>
      <c r="QY56" s="472"/>
      <c r="QZ56" s="472"/>
      <c r="RA56" s="472"/>
      <c r="RB56" s="472"/>
      <c r="RC56" s="472"/>
      <c r="RD56" s="472"/>
      <c r="RE56" s="472"/>
      <c r="RF56" s="472"/>
      <c r="RG56" s="472"/>
      <c r="RH56" s="472"/>
      <c r="RI56" s="472"/>
      <c r="RJ56" s="472"/>
      <c r="RK56" s="472"/>
      <c r="RL56" s="472"/>
      <c r="RM56" s="472"/>
      <c r="RN56" s="472"/>
      <c r="RO56" s="472"/>
      <c r="RP56" s="472"/>
      <c r="RQ56" s="472"/>
      <c r="RR56" s="472"/>
      <c r="RS56" s="472"/>
      <c r="RT56" s="472"/>
      <c r="RU56" s="472"/>
      <c r="RV56" s="472"/>
      <c r="RW56" s="472"/>
      <c r="RX56" s="472"/>
      <c r="RY56" s="472"/>
      <c r="RZ56" s="472"/>
      <c r="SA56" s="472"/>
      <c r="SB56" s="472"/>
      <c r="SC56" s="472"/>
      <c r="SD56" s="472"/>
      <c r="SE56" s="472"/>
      <c r="SF56" s="472"/>
      <c r="SG56" s="472"/>
      <c r="SH56" s="472"/>
      <c r="SI56" s="472"/>
      <c r="SJ56" s="472"/>
      <c r="SK56" s="472"/>
      <c r="SL56" s="472"/>
      <c r="SM56" s="472"/>
      <c r="SN56" s="472"/>
      <c r="SO56" s="472"/>
      <c r="SP56" s="472"/>
      <c r="SQ56" s="472"/>
      <c r="SR56" s="472"/>
      <c r="SS56" s="472"/>
      <c r="ST56" s="472"/>
      <c r="SU56" s="472"/>
      <c r="SV56" s="472"/>
      <c r="SY56" s="472"/>
      <c r="SZ56" s="472"/>
      <c r="TA56" s="472"/>
      <c r="TB56" s="472"/>
      <c r="TC56" s="472"/>
      <c r="TD56" s="472"/>
      <c r="TE56" s="472"/>
      <c r="TF56" s="472"/>
      <c r="TG56" s="472"/>
      <c r="TH56" s="472"/>
      <c r="TI56" s="472"/>
      <c r="TJ56" s="472"/>
      <c r="TK56" s="472"/>
      <c r="TL56" s="472"/>
      <c r="TM56" s="472"/>
      <c r="TN56" s="472"/>
      <c r="TO56" s="472"/>
      <c r="TP56" s="472"/>
      <c r="TQ56" s="472"/>
      <c r="TR56" s="472"/>
      <c r="TS56" s="472"/>
      <c r="TT56" s="472"/>
      <c r="TU56" s="472"/>
      <c r="TV56" s="472"/>
      <c r="TW56" s="472"/>
      <c r="TX56" s="472"/>
      <c r="TY56" s="472"/>
      <c r="TZ56" s="472"/>
      <c r="UA56" s="472"/>
      <c r="UB56" s="472"/>
      <c r="UC56" s="472"/>
      <c r="UD56" s="472"/>
      <c r="UE56" s="472"/>
      <c r="UF56" s="472"/>
      <c r="UG56" s="472"/>
      <c r="UH56" s="472"/>
      <c r="UI56" s="472"/>
      <c r="UJ56" s="472"/>
      <c r="UK56" s="472"/>
      <c r="UL56" s="472"/>
      <c r="UM56" s="472"/>
      <c r="UN56" s="472"/>
      <c r="UO56" s="472"/>
      <c r="UP56" s="472"/>
      <c r="UQ56" s="472"/>
      <c r="UR56" s="472"/>
      <c r="US56" s="472"/>
      <c r="UT56" s="472"/>
      <c r="UU56" s="472"/>
      <c r="UV56" s="472"/>
      <c r="UW56" s="472"/>
      <c r="UX56" s="472"/>
      <c r="UY56" s="472"/>
      <c r="UZ56" s="472"/>
      <c r="VA56" s="472"/>
      <c r="VB56" s="472"/>
      <c r="VC56" s="472"/>
      <c r="VD56" s="472"/>
      <c r="VE56" s="472"/>
      <c r="VF56" s="472"/>
      <c r="VG56" s="472"/>
      <c r="VH56" s="472"/>
      <c r="VI56" s="472"/>
      <c r="VJ56" s="472"/>
      <c r="VK56" s="472"/>
      <c r="VL56" s="472"/>
      <c r="VM56" s="472"/>
      <c r="VN56" s="472"/>
      <c r="VO56" s="472"/>
      <c r="VP56" s="472"/>
      <c r="VQ56" s="472"/>
      <c r="VR56" s="472"/>
      <c r="VS56" s="472"/>
      <c r="VT56" s="472"/>
      <c r="VU56" s="472"/>
      <c r="VV56" s="472"/>
      <c r="VW56" s="472"/>
      <c r="VX56" s="472"/>
      <c r="VY56" s="472"/>
      <c r="VZ56" s="472"/>
      <c r="WA56" s="472"/>
      <c r="WB56" s="472"/>
      <c r="WC56" s="472"/>
      <c r="WD56" s="472"/>
      <c r="WE56" s="472"/>
      <c r="WF56" s="472"/>
      <c r="WG56" s="472"/>
      <c r="WH56" s="472"/>
      <c r="WI56" s="472"/>
      <c r="WJ56" s="472"/>
      <c r="WK56" s="472"/>
      <c r="WL56" s="472"/>
      <c r="WM56" s="472"/>
      <c r="WN56" s="472"/>
      <c r="WO56" s="472"/>
      <c r="WP56" s="472"/>
      <c r="WQ56" s="472"/>
      <c r="WR56" s="472"/>
      <c r="WS56" s="472"/>
      <c r="WT56" s="472"/>
      <c r="WU56" s="472"/>
      <c r="WV56" s="472"/>
      <c r="WW56" s="472"/>
      <c r="WX56" s="472"/>
      <c r="WY56" s="472"/>
      <c r="WZ56" s="472"/>
      <c r="XA56" s="472"/>
      <c r="XB56" s="472"/>
      <c r="XC56" s="472"/>
      <c r="XD56" s="472"/>
      <c r="XE56" s="472"/>
      <c r="XF56" s="472"/>
      <c r="XG56" s="472"/>
      <c r="XH56" s="472"/>
      <c r="XI56" s="472"/>
      <c r="XJ56" s="472"/>
      <c r="XK56" s="472"/>
      <c r="XL56" s="472"/>
      <c r="XM56" s="472"/>
      <c r="XN56" s="472"/>
      <c r="XO56" s="472"/>
      <c r="XP56" s="472"/>
      <c r="XQ56" s="472"/>
      <c r="XR56" s="472"/>
      <c r="XS56" s="472"/>
      <c r="XT56" s="472"/>
      <c r="XU56" s="472"/>
      <c r="XV56" s="472"/>
      <c r="XW56" s="472"/>
      <c r="XX56" s="472"/>
      <c r="XY56" s="472"/>
      <c r="XZ56" s="472"/>
      <c r="YA56" s="472"/>
      <c r="YB56" s="472"/>
      <c r="YC56" s="472"/>
      <c r="YD56" s="472"/>
      <c r="YE56" s="472"/>
      <c r="YF56" s="472"/>
      <c r="YG56" s="472"/>
      <c r="YH56" s="472"/>
      <c r="YI56" s="472"/>
      <c r="YJ56" s="472"/>
      <c r="YK56" s="472"/>
      <c r="YL56" s="472"/>
      <c r="YM56" s="472"/>
      <c r="YN56" s="472"/>
      <c r="YO56" s="472"/>
      <c r="YP56" s="472"/>
      <c r="YQ56" s="472"/>
      <c r="YR56" s="472"/>
      <c r="YS56" s="472"/>
      <c r="YT56" s="472"/>
      <c r="YU56" s="472"/>
      <c r="YV56" s="472"/>
      <c r="YW56" s="472"/>
      <c r="YX56" s="472"/>
      <c r="YY56" s="472"/>
      <c r="YZ56" s="472"/>
      <c r="ZA56" s="472"/>
      <c r="ZB56" s="472"/>
      <c r="ZC56" s="472"/>
      <c r="ZD56" s="472"/>
      <c r="ZE56" s="472"/>
      <c r="ZF56" s="472"/>
      <c r="ZG56" s="472"/>
      <c r="ZH56" s="472"/>
      <c r="ZI56" s="472"/>
      <c r="ZJ56" s="472"/>
      <c r="ZK56" s="472"/>
      <c r="ZL56" s="472"/>
      <c r="ZM56" s="472"/>
      <c r="ZN56" s="472"/>
      <c r="ZO56" s="472"/>
      <c r="ZP56" s="472"/>
      <c r="ZQ56" s="472"/>
      <c r="ZR56" s="472"/>
      <c r="ZS56" s="472"/>
      <c r="ZT56" s="472"/>
      <c r="ZU56" s="472"/>
      <c r="ZV56" s="472"/>
      <c r="ZW56" s="472"/>
      <c r="ZX56" s="472"/>
      <c r="ZY56" s="472"/>
      <c r="ZZ56" s="472"/>
      <c r="AAA56" s="472"/>
      <c r="AAB56" s="472"/>
      <c r="AAC56" s="472"/>
      <c r="AAD56" s="472"/>
      <c r="AAE56" s="472"/>
      <c r="AAF56" s="472"/>
      <c r="AAG56" s="472"/>
      <c r="AAH56" s="472"/>
      <c r="AAI56" s="472"/>
      <c r="AAJ56" s="472"/>
      <c r="AAK56" s="472"/>
      <c r="AAL56" s="472"/>
      <c r="AAM56" s="472"/>
      <c r="AAN56" s="472"/>
      <c r="AAO56" s="472"/>
      <c r="AAP56" s="472"/>
      <c r="AAQ56" s="472"/>
      <c r="AAR56" s="472"/>
      <c r="AAS56" s="472"/>
      <c r="AAT56" s="472"/>
      <c r="AAU56" s="472"/>
      <c r="AAV56" s="472"/>
      <c r="AAW56" s="472"/>
      <c r="AAX56" s="472"/>
      <c r="AAY56" s="472"/>
      <c r="AAZ56" s="472"/>
      <c r="ABA56" s="472"/>
      <c r="ABB56" s="472"/>
      <c r="ABC56" s="472"/>
      <c r="ABD56" s="472"/>
      <c r="ABE56" s="472"/>
      <c r="ABF56" s="472"/>
      <c r="ABG56" s="472"/>
      <c r="ABH56" s="472"/>
      <c r="ABI56" s="472"/>
      <c r="ABJ56" s="472"/>
      <c r="ABK56" s="472"/>
      <c r="ABL56" s="472"/>
      <c r="ABM56" s="472"/>
      <c r="ABN56" s="472"/>
      <c r="ABO56" s="472"/>
      <c r="ABP56" s="472"/>
      <c r="ABQ56" s="472"/>
      <c r="ABR56" s="472"/>
      <c r="ABS56" s="472"/>
      <c r="ABT56" s="472"/>
      <c r="ABU56" s="472"/>
      <c r="ABV56" s="472"/>
      <c r="ABW56" s="472"/>
      <c r="ABX56" s="472"/>
      <c r="ABY56" s="472"/>
      <c r="ABZ56" s="472"/>
      <c r="ACA56" s="472"/>
      <c r="ACB56" s="472"/>
      <c r="ACC56" s="472"/>
      <c r="ACD56" s="472"/>
      <c r="ACE56" s="472"/>
      <c r="ACF56" s="472"/>
      <c r="ACG56" s="472"/>
      <c r="ACH56" s="472"/>
      <c r="ACI56" s="472"/>
      <c r="ACJ56" s="472"/>
      <c r="ACK56" s="472"/>
      <c r="ACL56" s="472"/>
      <c r="ACM56" s="472"/>
      <c r="ACN56" s="472"/>
      <c r="ACO56" s="472"/>
      <c r="ACP56" s="472"/>
      <c r="ACQ56" s="472"/>
      <c r="ACR56" s="472"/>
      <c r="ACU56" s="472"/>
      <c r="ACV56" s="472"/>
      <c r="ACW56" s="472"/>
      <c r="ACX56" s="472"/>
      <c r="ACY56" s="472"/>
      <c r="ACZ56" s="472"/>
      <c r="ADA56" s="472"/>
      <c r="ADB56" s="472"/>
      <c r="ADC56" s="472"/>
      <c r="ADD56" s="472"/>
      <c r="ADE56" s="472"/>
      <c r="ADF56" s="472"/>
      <c r="ADG56" s="472"/>
      <c r="ADH56" s="472"/>
      <c r="ADI56" s="472"/>
      <c r="ADJ56" s="472"/>
      <c r="ADK56" s="472"/>
      <c r="ADL56" s="472"/>
      <c r="ADM56" s="472"/>
      <c r="ADN56" s="472"/>
      <c r="ADO56" s="472"/>
      <c r="ADP56" s="472"/>
      <c r="ADQ56" s="472"/>
      <c r="ADR56" s="472"/>
      <c r="ADS56" s="472"/>
      <c r="ADT56" s="472"/>
      <c r="ADU56" s="472"/>
      <c r="ADV56" s="472"/>
      <c r="ADW56" s="472"/>
      <c r="ADX56" s="472"/>
      <c r="ADY56" s="472"/>
      <c r="ADZ56" s="472"/>
      <c r="AEA56" s="472"/>
      <c r="AEB56" s="472"/>
      <c r="AEC56" s="472"/>
      <c r="AED56" s="472"/>
      <c r="AEE56" s="472"/>
      <c r="AEF56" s="472"/>
      <c r="AEG56" s="472"/>
      <c r="AEH56" s="472"/>
      <c r="AEI56" s="472"/>
      <c r="AEJ56" s="472"/>
      <c r="AEK56" s="472"/>
      <c r="AEL56" s="472"/>
      <c r="AEM56" s="472"/>
      <c r="AEN56" s="472"/>
      <c r="AEO56" s="472"/>
      <c r="AEP56" s="472"/>
      <c r="AEQ56" s="472"/>
      <c r="AER56" s="472"/>
      <c r="AES56" s="472"/>
      <c r="AET56" s="472"/>
      <c r="AEU56" s="472"/>
      <c r="AEV56" s="472"/>
      <c r="AEW56" s="472"/>
      <c r="AEX56" s="472"/>
      <c r="AEY56" s="472"/>
      <c r="AEZ56" s="472"/>
      <c r="AFA56" s="472"/>
      <c r="AFB56" s="472"/>
      <c r="AFC56" s="472"/>
      <c r="AFD56" s="472"/>
      <c r="AFE56" s="472"/>
      <c r="AFF56" s="472"/>
      <c r="AFG56" s="472"/>
      <c r="AFH56" s="472"/>
      <c r="AFI56" s="472"/>
      <c r="AFJ56" s="472"/>
      <c r="AFK56" s="472"/>
      <c r="AFL56" s="472"/>
      <c r="AFM56" s="472"/>
      <c r="AFN56" s="472"/>
      <c r="AFO56" s="472"/>
      <c r="AFP56" s="472"/>
      <c r="AFQ56" s="472"/>
      <c r="AFR56" s="472"/>
      <c r="AFS56" s="472"/>
      <c r="AFT56" s="472"/>
      <c r="AFU56" s="472"/>
      <c r="AFV56" s="472"/>
      <c r="AFW56" s="472"/>
      <c r="AFX56" s="472"/>
      <c r="AFY56" s="472"/>
      <c r="AFZ56" s="472"/>
      <c r="AGA56" s="472"/>
      <c r="AGB56" s="472"/>
      <c r="AGC56" s="472"/>
      <c r="AGD56" s="472"/>
      <c r="AGE56" s="472"/>
      <c r="AGF56" s="472"/>
      <c r="AGG56" s="472"/>
      <c r="AGH56" s="472"/>
      <c r="AGI56" s="472"/>
      <c r="AGJ56" s="472"/>
      <c r="AGK56" s="472"/>
      <c r="AGL56" s="472"/>
      <c r="AGM56" s="472"/>
      <c r="AGN56" s="472"/>
      <c r="AGO56" s="472"/>
      <c r="AGP56" s="472"/>
      <c r="AGQ56" s="472"/>
      <c r="AGR56" s="472"/>
      <c r="AGS56" s="472"/>
      <c r="AGT56" s="472"/>
      <c r="AGU56" s="472"/>
      <c r="AGV56" s="472"/>
      <c r="AGW56" s="472"/>
      <c r="AGX56" s="472"/>
      <c r="AGY56" s="472"/>
      <c r="AGZ56" s="472"/>
      <c r="AHA56" s="472"/>
      <c r="AHB56" s="472"/>
      <c r="AHC56" s="472"/>
      <c r="AHD56" s="472"/>
      <c r="AHE56" s="472"/>
      <c r="AHF56" s="472"/>
      <c r="AHG56" s="472"/>
      <c r="AHH56" s="472"/>
      <c r="AHI56" s="472"/>
      <c r="AHJ56" s="472"/>
      <c r="AHK56" s="472"/>
      <c r="AHL56" s="472"/>
      <c r="AHM56" s="472"/>
      <c r="AHN56" s="472"/>
      <c r="AHO56" s="472"/>
      <c r="AHP56" s="472"/>
      <c r="AHQ56" s="472"/>
      <c r="AHR56" s="472"/>
      <c r="AHS56" s="472"/>
      <c r="AHT56" s="472"/>
      <c r="AHU56" s="472"/>
      <c r="AHV56" s="472"/>
      <c r="AHW56" s="472"/>
      <c r="AHX56" s="472"/>
      <c r="AHY56" s="472"/>
      <c r="AHZ56" s="472"/>
      <c r="AIA56" s="472"/>
      <c r="AIB56" s="472"/>
      <c r="AIC56" s="472"/>
      <c r="AID56" s="472"/>
      <c r="AIE56" s="472"/>
      <c r="AIF56" s="472"/>
      <c r="AIG56" s="472"/>
      <c r="AIH56" s="472"/>
      <c r="AII56" s="472"/>
      <c r="AIJ56" s="472"/>
      <c r="AIK56" s="472"/>
      <c r="AIL56" s="472"/>
      <c r="AIM56" s="472"/>
      <c r="AIN56" s="472"/>
      <c r="AIO56" s="472"/>
      <c r="AIP56" s="472"/>
      <c r="AIQ56" s="472"/>
      <c r="AIR56" s="472"/>
      <c r="AIS56" s="472"/>
      <c r="AIT56" s="472"/>
      <c r="AIU56" s="472"/>
      <c r="AIV56" s="472"/>
      <c r="AIW56" s="472"/>
      <c r="AIX56" s="472"/>
      <c r="AIY56" s="472"/>
      <c r="AIZ56" s="472"/>
      <c r="AJA56" s="472"/>
      <c r="AJB56" s="472"/>
      <c r="AJC56" s="472"/>
      <c r="AJD56" s="472"/>
      <c r="AJE56" s="472"/>
      <c r="AJF56" s="472"/>
      <c r="AJG56" s="472"/>
      <c r="AJH56" s="472"/>
      <c r="AJI56" s="472"/>
      <c r="AJJ56" s="472"/>
      <c r="AJK56" s="472"/>
      <c r="AJL56" s="472"/>
      <c r="AJM56" s="472"/>
      <c r="AJN56" s="472"/>
      <c r="AJO56" s="472"/>
      <c r="AJP56" s="472"/>
      <c r="AJQ56" s="472"/>
      <c r="AJR56" s="472"/>
      <c r="AJS56" s="472"/>
      <c r="AJT56" s="472"/>
      <c r="AJU56" s="472"/>
      <c r="AJV56" s="472"/>
      <c r="AJW56" s="472"/>
      <c r="AJX56" s="472"/>
      <c r="AJY56" s="472"/>
      <c r="AJZ56" s="472"/>
      <c r="AKA56" s="472"/>
      <c r="AKB56" s="472"/>
      <c r="AKC56" s="472"/>
      <c r="AKD56" s="472"/>
      <c r="AKE56" s="472"/>
      <c r="AKF56" s="472"/>
      <c r="AKG56" s="472"/>
      <c r="AKH56" s="472"/>
      <c r="AKI56" s="472"/>
      <c r="AKJ56" s="472"/>
      <c r="AKK56" s="472"/>
      <c r="AKL56" s="472"/>
      <c r="AKM56" s="472"/>
      <c r="AKN56" s="472"/>
      <c r="AKO56" s="472"/>
      <c r="AKP56" s="472"/>
      <c r="AKQ56" s="472"/>
      <c r="AKR56" s="472"/>
      <c r="AKS56" s="472"/>
      <c r="AKT56" s="472"/>
      <c r="AKU56" s="472"/>
      <c r="AKV56" s="472"/>
      <c r="AKW56" s="472"/>
      <c r="AKX56" s="472"/>
      <c r="AKY56" s="472"/>
      <c r="AKZ56" s="472"/>
      <c r="ALA56" s="472"/>
      <c r="ALB56" s="472"/>
      <c r="ALC56" s="472"/>
      <c r="ALD56" s="472"/>
      <c r="ALE56" s="472"/>
      <c r="ALF56" s="472"/>
      <c r="ALG56" s="472"/>
      <c r="ALH56" s="472"/>
      <c r="ALI56" s="472"/>
      <c r="ALJ56" s="472"/>
      <c r="ALK56" s="472"/>
      <c r="ALL56" s="472"/>
      <c r="ALM56" s="472"/>
      <c r="ALN56" s="472"/>
      <c r="ALO56" s="472"/>
      <c r="ALP56" s="472"/>
      <c r="ALQ56" s="472"/>
      <c r="ALR56" s="472"/>
      <c r="ALS56" s="472"/>
      <c r="ALT56" s="472"/>
      <c r="ALU56" s="472"/>
      <c r="ALV56" s="472"/>
      <c r="ALW56" s="472"/>
      <c r="ALX56" s="472"/>
      <c r="ALY56" s="472"/>
      <c r="ALZ56" s="472"/>
      <c r="AMA56" s="472"/>
      <c r="AMB56" s="472"/>
      <c r="AMC56" s="472"/>
      <c r="AMD56" s="472"/>
      <c r="AME56" s="472"/>
      <c r="AMF56" s="472"/>
      <c r="AMG56" s="472"/>
      <c r="AMH56" s="472"/>
      <c r="AMI56" s="472"/>
      <c r="AMJ56" s="472"/>
      <c r="AMK56" s="472"/>
      <c r="AML56" s="472"/>
      <c r="AMM56" s="472"/>
      <c r="AMN56" s="472"/>
      <c r="AMQ56" s="472"/>
      <c r="AMR56" s="472"/>
      <c r="AMS56" s="472"/>
      <c r="AMT56" s="472"/>
      <c r="AMU56" s="472"/>
      <c r="AMV56" s="472"/>
      <c r="AMW56" s="472"/>
      <c r="AMX56" s="472"/>
      <c r="AMY56" s="472"/>
      <c r="AMZ56" s="472"/>
      <c r="ANA56" s="472"/>
      <c r="ANB56" s="472"/>
      <c r="ANC56" s="472"/>
      <c r="AND56" s="472"/>
      <c r="ANE56" s="472"/>
      <c r="ANF56" s="472"/>
      <c r="ANG56" s="472"/>
      <c r="ANH56" s="472"/>
      <c r="ANI56" s="472"/>
      <c r="ANJ56" s="472"/>
      <c r="ANK56" s="472"/>
      <c r="ANL56" s="472"/>
      <c r="ANM56" s="472"/>
      <c r="ANN56" s="472"/>
      <c r="ANO56" s="472"/>
      <c r="ANP56" s="472"/>
      <c r="ANQ56" s="472"/>
      <c r="ANR56" s="472"/>
      <c r="ANS56" s="472"/>
      <c r="ANT56" s="472"/>
      <c r="ANU56" s="472"/>
      <c r="ANV56" s="472"/>
      <c r="ANW56" s="472"/>
      <c r="ANX56" s="472"/>
      <c r="ANY56" s="472"/>
      <c r="ANZ56" s="472"/>
      <c r="AOA56" s="472"/>
      <c r="AOB56" s="472"/>
      <c r="AOC56" s="472"/>
      <c r="AOD56" s="472"/>
      <c r="AOE56" s="472"/>
      <c r="AOF56" s="472"/>
      <c r="AOG56" s="472"/>
      <c r="AOH56" s="472"/>
      <c r="AOI56" s="472"/>
      <c r="AOJ56" s="472"/>
      <c r="AOK56" s="472"/>
      <c r="AOL56" s="472"/>
      <c r="AOM56" s="472"/>
      <c r="AON56" s="472"/>
      <c r="AOO56" s="472"/>
      <c r="AOP56" s="472"/>
      <c r="AOQ56" s="472"/>
      <c r="AOR56" s="472"/>
      <c r="AOS56" s="472"/>
      <c r="AOT56" s="472"/>
      <c r="AOU56" s="472"/>
      <c r="AOV56" s="472"/>
      <c r="AOW56" s="472"/>
      <c r="AOX56" s="472"/>
      <c r="AOY56" s="472"/>
      <c r="AOZ56" s="472"/>
      <c r="APA56" s="472"/>
      <c r="APB56" s="472"/>
      <c r="APC56" s="472"/>
      <c r="APD56" s="472"/>
      <c r="APE56" s="472"/>
      <c r="APF56" s="472"/>
      <c r="APG56" s="472"/>
      <c r="APH56" s="472"/>
      <c r="API56" s="472"/>
      <c r="APJ56" s="472"/>
      <c r="APK56" s="472"/>
      <c r="APL56" s="472"/>
      <c r="APM56" s="472"/>
      <c r="APN56" s="472"/>
      <c r="APO56" s="472"/>
      <c r="APP56" s="472"/>
      <c r="APQ56" s="472"/>
      <c r="APR56" s="472"/>
      <c r="APS56" s="472"/>
      <c r="APT56" s="472"/>
      <c r="APU56" s="472"/>
      <c r="APV56" s="472"/>
      <c r="APW56" s="472"/>
      <c r="APX56" s="472"/>
      <c r="APY56" s="472"/>
      <c r="APZ56" s="472"/>
      <c r="AQA56" s="472"/>
      <c r="AQB56" s="472"/>
      <c r="AQC56" s="472"/>
      <c r="AQD56" s="472"/>
      <c r="AQE56" s="472"/>
      <c r="AQF56" s="472"/>
      <c r="AQG56" s="472"/>
      <c r="AQH56" s="472"/>
      <c r="AQI56" s="472"/>
      <c r="AQJ56" s="472"/>
      <c r="AQK56" s="472"/>
      <c r="AQL56" s="472"/>
      <c r="AQM56" s="472"/>
      <c r="AQN56" s="472"/>
      <c r="AQO56" s="472"/>
      <c r="AQP56" s="472"/>
      <c r="AQQ56" s="472"/>
      <c r="AQR56" s="472"/>
      <c r="AQS56" s="472"/>
      <c r="AQT56" s="472"/>
      <c r="AQU56" s="472"/>
      <c r="AQV56" s="472"/>
      <c r="AQW56" s="472"/>
      <c r="AQX56" s="472"/>
      <c r="AQY56" s="472"/>
      <c r="AQZ56" s="472"/>
      <c r="ARA56" s="472"/>
      <c r="ARB56" s="472"/>
      <c r="ARC56" s="472"/>
      <c r="ARD56" s="472"/>
      <c r="ARE56" s="472"/>
      <c r="ARF56" s="472"/>
      <c r="ARG56" s="472"/>
      <c r="ARH56" s="472"/>
      <c r="ARI56" s="472"/>
      <c r="ARJ56" s="472"/>
      <c r="ARK56" s="472"/>
      <c r="ARL56" s="472"/>
      <c r="ARM56" s="472"/>
      <c r="ARN56" s="472"/>
      <c r="ARO56" s="472"/>
      <c r="ARP56" s="472"/>
      <c r="ARQ56" s="472"/>
      <c r="ARR56" s="472"/>
      <c r="ARS56" s="472"/>
      <c r="ART56" s="472"/>
      <c r="ARU56" s="472"/>
      <c r="ARV56" s="472"/>
      <c r="ARW56" s="472"/>
      <c r="ARX56" s="472"/>
      <c r="ARY56" s="472"/>
      <c r="ARZ56" s="472"/>
      <c r="ASA56" s="472"/>
      <c r="ASB56" s="472"/>
      <c r="ASC56" s="472"/>
      <c r="ASD56" s="472"/>
      <c r="ASE56" s="472"/>
      <c r="ASF56" s="472"/>
      <c r="ASG56" s="472"/>
      <c r="ASH56" s="472"/>
      <c r="ASI56" s="472"/>
      <c r="ASJ56" s="472"/>
      <c r="ASK56" s="472"/>
      <c r="ASL56" s="472"/>
      <c r="ASM56" s="472"/>
      <c r="ASN56" s="472"/>
      <c r="ASO56" s="472"/>
      <c r="ASP56" s="472"/>
      <c r="ASQ56" s="472"/>
      <c r="ASR56" s="472"/>
      <c r="ASS56" s="472"/>
      <c r="AST56" s="472"/>
      <c r="ASU56" s="472"/>
      <c r="ASV56" s="472"/>
      <c r="ASW56" s="472"/>
      <c r="ASX56" s="472"/>
      <c r="ASY56" s="472"/>
      <c r="ASZ56" s="472"/>
      <c r="ATA56" s="472"/>
      <c r="ATB56" s="472"/>
      <c r="ATC56" s="472"/>
      <c r="ATD56" s="472"/>
      <c r="ATE56" s="472"/>
      <c r="ATF56" s="472"/>
      <c r="ATG56" s="472"/>
      <c r="ATH56" s="472"/>
      <c r="ATI56" s="472"/>
      <c r="ATJ56" s="472"/>
      <c r="ATK56" s="472"/>
      <c r="ATL56" s="472"/>
      <c r="ATM56" s="472"/>
      <c r="ATN56" s="472"/>
      <c r="ATO56" s="472"/>
      <c r="ATP56" s="472"/>
      <c r="ATQ56" s="472"/>
      <c r="ATR56" s="472"/>
      <c r="ATS56" s="472"/>
      <c r="ATT56" s="472"/>
      <c r="ATU56" s="472"/>
      <c r="ATV56" s="472"/>
      <c r="ATW56" s="472"/>
      <c r="ATX56" s="472"/>
      <c r="ATY56" s="472"/>
      <c r="ATZ56" s="472"/>
      <c r="AUA56" s="472"/>
      <c r="AUB56" s="472"/>
      <c r="AUC56" s="472"/>
      <c r="AUD56" s="472"/>
      <c r="AUE56" s="472"/>
      <c r="AUF56" s="472"/>
      <c r="AUG56" s="472"/>
      <c r="AUH56" s="472"/>
      <c r="AUI56" s="472"/>
      <c r="AUJ56" s="472"/>
      <c r="AUK56" s="472"/>
      <c r="AUL56" s="472"/>
      <c r="AUM56" s="472"/>
      <c r="AUN56" s="472"/>
      <c r="AUO56" s="472"/>
      <c r="AUP56" s="472"/>
      <c r="AUQ56" s="472"/>
      <c r="AUR56" s="472"/>
      <c r="AUS56" s="472"/>
      <c r="AUT56" s="472"/>
      <c r="AUU56" s="472"/>
      <c r="AUV56" s="472"/>
      <c r="AUW56" s="472"/>
      <c r="AUX56" s="472"/>
      <c r="AUY56" s="472"/>
      <c r="AUZ56" s="472"/>
      <c r="AVA56" s="472"/>
      <c r="AVB56" s="472"/>
      <c r="AVC56" s="472"/>
      <c r="AVD56" s="472"/>
      <c r="AVE56" s="472"/>
      <c r="AVF56" s="472"/>
      <c r="AVG56" s="472"/>
      <c r="AVH56" s="472"/>
      <c r="AVI56" s="472"/>
      <c r="AVJ56" s="472"/>
      <c r="AVK56" s="472"/>
      <c r="AVL56" s="472"/>
      <c r="AVM56" s="472"/>
      <c r="AVN56" s="472"/>
      <c r="AVO56" s="472"/>
      <c r="AVP56" s="472"/>
      <c r="AVQ56" s="472"/>
      <c r="AVR56" s="472"/>
      <c r="AVS56" s="472"/>
      <c r="AVT56" s="472"/>
      <c r="AVU56" s="472"/>
      <c r="AVV56" s="472"/>
      <c r="AVW56" s="472"/>
      <c r="AVX56" s="472"/>
      <c r="AVY56" s="472"/>
      <c r="AVZ56" s="472"/>
      <c r="AWA56" s="472"/>
      <c r="AWB56" s="472"/>
      <c r="AWC56" s="472"/>
      <c r="AWD56" s="472"/>
      <c r="AWE56" s="472"/>
      <c r="AWF56" s="472"/>
      <c r="AWG56" s="472"/>
      <c r="AWH56" s="472"/>
      <c r="AWI56" s="472"/>
      <c r="AWJ56" s="472"/>
      <c r="AWM56" s="472"/>
      <c r="AWN56" s="472"/>
      <c r="AWO56" s="472"/>
      <c r="AWP56" s="472"/>
      <c r="AWQ56" s="472"/>
      <c r="AWR56" s="472"/>
      <c r="AWS56" s="472"/>
      <c r="AWT56" s="472"/>
      <c r="AWU56" s="472"/>
      <c r="AWV56" s="472"/>
      <c r="AWW56" s="472"/>
      <c r="AWX56" s="472"/>
      <c r="AWY56" s="472"/>
      <c r="AWZ56" s="472"/>
      <c r="AXA56" s="472"/>
      <c r="AXB56" s="472"/>
      <c r="AXC56" s="472"/>
      <c r="AXD56" s="472"/>
      <c r="AXE56" s="472"/>
      <c r="AXF56" s="472"/>
      <c r="AXG56" s="472"/>
      <c r="AXH56" s="472"/>
      <c r="AXI56" s="472"/>
      <c r="AXJ56" s="472"/>
      <c r="AXK56" s="472"/>
      <c r="AXL56" s="472"/>
      <c r="AXM56" s="472"/>
      <c r="AXN56" s="472"/>
      <c r="AXO56" s="472"/>
      <c r="AXP56" s="472"/>
      <c r="AXQ56" s="472"/>
      <c r="AXR56" s="472"/>
      <c r="AXS56" s="472"/>
      <c r="AXT56" s="472"/>
      <c r="AXU56" s="472"/>
      <c r="AXV56" s="472"/>
      <c r="AXW56" s="472"/>
      <c r="AXX56" s="472"/>
      <c r="AXY56" s="472"/>
      <c r="AXZ56" s="472"/>
      <c r="AYA56" s="472"/>
      <c r="AYB56" s="472"/>
      <c r="AYC56" s="472"/>
      <c r="AYD56" s="472"/>
      <c r="AYE56" s="472"/>
      <c r="AYF56" s="472"/>
      <c r="AYG56" s="472"/>
      <c r="AYH56" s="472"/>
      <c r="AYI56" s="472"/>
      <c r="AYJ56" s="472"/>
      <c r="AYK56" s="472"/>
      <c r="AYL56" s="472"/>
      <c r="AYM56" s="472"/>
      <c r="AYN56" s="472"/>
      <c r="AYO56" s="472"/>
      <c r="AYP56" s="472"/>
      <c r="AYQ56" s="472"/>
      <c r="AYR56" s="472"/>
      <c r="AYS56" s="472"/>
      <c r="AYT56" s="472"/>
      <c r="AYU56" s="472"/>
      <c r="AYV56" s="472"/>
      <c r="AYW56" s="472"/>
      <c r="AYX56" s="472"/>
      <c r="AYY56" s="472"/>
      <c r="AYZ56" s="472"/>
      <c r="AZA56" s="472"/>
      <c r="AZB56" s="472"/>
      <c r="AZC56" s="472"/>
      <c r="AZD56" s="472"/>
      <c r="AZE56" s="472"/>
      <c r="AZF56" s="472"/>
      <c r="AZG56" s="472"/>
      <c r="AZH56" s="472"/>
      <c r="AZI56" s="472"/>
      <c r="AZJ56" s="472"/>
      <c r="AZK56" s="472"/>
      <c r="AZL56" s="472"/>
      <c r="AZM56" s="472"/>
      <c r="AZN56" s="472"/>
      <c r="AZO56" s="472"/>
      <c r="AZP56" s="472"/>
      <c r="AZQ56" s="472"/>
      <c r="AZR56" s="472"/>
      <c r="AZS56" s="472"/>
      <c r="AZT56" s="472"/>
      <c r="AZU56" s="472"/>
      <c r="AZV56" s="472"/>
      <c r="AZW56" s="472"/>
      <c r="AZX56" s="472"/>
      <c r="AZY56" s="472"/>
      <c r="AZZ56" s="472"/>
      <c r="BAA56" s="472"/>
      <c r="BAB56" s="472"/>
      <c r="BAC56" s="472"/>
      <c r="BAD56" s="472"/>
      <c r="BAE56" s="472"/>
      <c r="BAF56" s="472"/>
      <c r="BAG56" s="472"/>
      <c r="BAH56" s="472"/>
      <c r="BAI56" s="472"/>
      <c r="BAJ56" s="472"/>
      <c r="BAK56" s="472"/>
      <c r="BAL56" s="472"/>
      <c r="BAM56" s="472"/>
      <c r="BAN56" s="472"/>
      <c r="BAO56" s="472"/>
      <c r="BAP56" s="472"/>
      <c r="BAQ56" s="472"/>
      <c r="BAR56" s="472"/>
      <c r="BAS56" s="472"/>
      <c r="BAT56" s="472"/>
      <c r="BAU56" s="472"/>
      <c r="BAV56" s="472"/>
      <c r="BAW56" s="472"/>
      <c r="BAX56" s="472"/>
      <c r="BAY56" s="472"/>
      <c r="BAZ56" s="472"/>
      <c r="BBA56" s="472"/>
      <c r="BBB56" s="472"/>
      <c r="BBC56" s="472"/>
      <c r="BBD56" s="472"/>
      <c r="BBE56" s="472"/>
      <c r="BBF56" s="472"/>
      <c r="BBG56" s="472"/>
      <c r="BBH56" s="472"/>
      <c r="BBI56" s="472"/>
      <c r="BBJ56" s="472"/>
      <c r="BBK56" s="472"/>
      <c r="BBL56" s="472"/>
      <c r="BBM56" s="472"/>
      <c r="BBN56" s="472"/>
      <c r="BBO56" s="472"/>
      <c r="BBP56" s="472"/>
      <c r="BBQ56" s="472"/>
      <c r="BBR56" s="472"/>
      <c r="BBS56" s="472"/>
      <c r="BBT56" s="472"/>
      <c r="BBU56" s="472"/>
      <c r="BBV56" s="472"/>
      <c r="BBW56" s="472"/>
      <c r="BBX56" s="472"/>
      <c r="BBY56" s="472"/>
      <c r="BBZ56" s="472"/>
      <c r="BCA56" s="472"/>
      <c r="BCB56" s="472"/>
      <c r="BCC56" s="472"/>
      <c r="BCD56" s="472"/>
      <c r="BCE56" s="472"/>
      <c r="BCF56" s="472"/>
      <c r="BCG56" s="472"/>
      <c r="BCH56" s="472"/>
      <c r="BCI56" s="472"/>
      <c r="BCJ56" s="472"/>
      <c r="BCK56" s="472"/>
      <c r="BCL56" s="472"/>
      <c r="BCM56" s="472"/>
      <c r="BCN56" s="472"/>
      <c r="BCO56" s="472"/>
      <c r="BCP56" s="472"/>
      <c r="BCQ56" s="472"/>
      <c r="BCR56" s="472"/>
      <c r="BCS56" s="472"/>
      <c r="BCT56" s="472"/>
      <c r="BCU56" s="472"/>
      <c r="BCV56" s="472"/>
      <c r="BCW56" s="472"/>
      <c r="BCX56" s="472"/>
      <c r="BCY56" s="472"/>
      <c r="BCZ56" s="472"/>
      <c r="BDA56" s="472"/>
      <c r="BDB56" s="472"/>
      <c r="BDC56" s="472"/>
      <c r="BDD56" s="472"/>
      <c r="BDE56" s="472"/>
      <c r="BDF56" s="472"/>
      <c r="BDG56" s="472"/>
      <c r="BDH56" s="472"/>
      <c r="BDI56" s="472"/>
      <c r="BDJ56" s="472"/>
      <c r="BDK56" s="472"/>
      <c r="BDL56" s="472"/>
      <c r="BDM56" s="472"/>
      <c r="BDN56" s="472"/>
      <c r="BDO56" s="472"/>
      <c r="BDP56" s="472"/>
      <c r="BDQ56" s="472"/>
      <c r="BDR56" s="472"/>
      <c r="BDS56" s="472"/>
      <c r="BDT56" s="472"/>
      <c r="BDU56" s="472"/>
      <c r="BDV56" s="472"/>
      <c r="BDW56" s="472"/>
      <c r="BDX56" s="472"/>
      <c r="BDY56" s="472"/>
      <c r="BDZ56" s="472"/>
      <c r="BEA56" s="472"/>
      <c r="BEB56" s="472"/>
      <c r="BEC56" s="472"/>
      <c r="BED56" s="472"/>
      <c r="BEE56" s="472"/>
      <c r="BEF56" s="472"/>
      <c r="BEG56" s="472"/>
      <c r="BEH56" s="472"/>
      <c r="BEI56" s="472"/>
      <c r="BEJ56" s="472"/>
      <c r="BEK56" s="472"/>
      <c r="BEL56" s="472"/>
      <c r="BEM56" s="472"/>
      <c r="BEN56" s="472"/>
      <c r="BEO56" s="472"/>
      <c r="BEP56" s="472"/>
      <c r="BEQ56" s="472"/>
      <c r="BER56" s="472"/>
      <c r="BES56" s="472"/>
      <c r="BET56" s="472"/>
      <c r="BEU56" s="472"/>
      <c r="BEV56" s="472"/>
      <c r="BEW56" s="472"/>
      <c r="BEX56" s="472"/>
      <c r="BEY56" s="472"/>
      <c r="BEZ56" s="472"/>
      <c r="BFA56" s="472"/>
      <c r="BFB56" s="472"/>
      <c r="BFC56" s="472"/>
      <c r="BFD56" s="472"/>
      <c r="BFE56" s="472"/>
      <c r="BFF56" s="472"/>
      <c r="BFG56" s="472"/>
      <c r="BFH56" s="472"/>
      <c r="BFI56" s="472"/>
      <c r="BFJ56" s="472"/>
      <c r="BFK56" s="472"/>
      <c r="BFL56" s="472"/>
      <c r="BFM56" s="472"/>
      <c r="BFN56" s="472"/>
      <c r="BFO56" s="472"/>
      <c r="BFP56" s="472"/>
      <c r="BFQ56" s="472"/>
      <c r="BFR56" s="472"/>
      <c r="BFS56" s="472"/>
      <c r="BFT56" s="472"/>
      <c r="BFU56" s="472"/>
      <c r="BFV56" s="472"/>
      <c r="BFW56" s="472"/>
      <c r="BFX56" s="472"/>
      <c r="BFY56" s="472"/>
      <c r="BFZ56" s="472"/>
      <c r="BGA56" s="472"/>
      <c r="BGB56" s="472"/>
      <c r="BGC56" s="472"/>
      <c r="BGD56" s="472"/>
      <c r="BGE56" s="472"/>
      <c r="BGF56" s="472"/>
      <c r="BGI56" s="472"/>
      <c r="BGJ56" s="472"/>
      <c r="BGK56" s="472"/>
      <c r="BGL56" s="472"/>
      <c r="BGM56" s="472"/>
      <c r="BGN56" s="472"/>
      <c r="BGO56" s="472"/>
      <c r="BGP56" s="472"/>
      <c r="BGQ56" s="472"/>
      <c r="BGR56" s="472"/>
      <c r="BGS56" s="472"/>
      <c r="BGT56" s="472"/>
      <c r="BGU56" s="472"/>
      <c r="BGV56" s="472"/>
      <c r="BGW56" s="472"/>
      <c r="BGX56" s="472"/>
      <c r="BGY56" s="472"/>
      <c r="BGZ56" s="472"/>
      <c r="BHA56" s="472"/>
      <c r="BHB56" s="472"/>
      <c r="BHC56" s="472"/>
      <c r="BHD56" s="472"/>
      <c r="BHE56" s="472"/>
      <c r="BHF56" s="472"/>
      <c r="BHG56" s="472"/>
      <c r="BHH56" s="472"/>
      <c r="BHI56" s="472"/>
      <c r="BHJ56" s="472"/>
      <c r="BHK56" s="472"/>
      <c r="BHL56" s="472"/>
      <c r="BHM56" s="472"/>
      <c r="BHN56" s="472"/>
      <c r="BHO56" s="472"/>
      <c r="BHP56" s="472"/>
      <c r="BHQ56" s="472"/>
      <c r="BHR56" s="472"/>
      <c r="BHS56" s="472"/>
      <c r="BHT56" s="472"/>
      <c r="BHU56" s="472"/>
      <c r="BHV56" s="472"/>
      <c r="BHW56" s="472"/>
      <c r="BHX56" s="472"/>
      <c r="BHY56" s="472"/>
      <c r="BHZ56" s="472"/>
      <c r="BIA56" s="472"/>
      <c r="BIB56" s="472"/>
      <c r="BIC56" s="472"/>
      <c r="BID56" s="472"/>
      <c r="BIE56" s="472"/>
      <c r="BIF56" s="472"/>
      <c r="BIG56" s="472"/>
      <c r="BIH56" s="472"/>
      <c r="BII56" s="472"/>
      <c r="BIJ56" s="472"/>
      <c r="BIK56" s="472"/>
      <c r="BIL56" s="472"/>
      <c r="BIM56" s="472"/>
      <c r="BIN56" s="472"/>
      <c r="BIO56" s="472"/>
      <c r="BIP56" s="472"/>
      <c r="BIQ56" s="472"/>
      <c r="BIR56" s="472"/>
      <c r="BIS56" s="472"/>
      <c r="BIT56" s="472"/>
      <c r="BIU56" s="472"/>
      <c r="BIV56" s="472"/>
      <c r="BIW56" s="472"/>
      <c r="BIX56" s="472"/>
      <c r="BIY56" s="472"/>
      <c r="BIZ56" s="472"/>
      <c r="BJA56" s="472"/>
      <c r="BJB56" s="472"/>
      <c r="BJC56" s="472"/>
      <c r="BJD56" s="472"/>
      <c r="BJE56" s="472"/>
      <c r="BJF56" s="472"/>
      <c r="BJG56" s="472"/>
      <c r="BJH56" s="472"/>
      <c r="BJI56" s="472"/>
      <c r="BJJ56" s="472"/>
      <c r="BJK56" s="472"/>
      <c r="BJL56" s="472"/>
      <c r="BJM56" s="472"/>
      <c r="BJN56" s="472"/>
      <c r="BJO56" s="472"/>
      <c r="BJP56" s="472"/>
      <c r="BJQ56" s="472"/>
      <c r="BJR56" s="472"/>
      <c r="BJS56" s="472"/>
      <c r="BJT56" s="472"/>
      <c r="BJU56" s="472"/>
      <c r="BJV56" s="472"/>
      <c r="BJW56" s="472"/>
      <c r="BJX56" s="472"/>
      <c r="BJY56" s="472"/>
      <c r="BJZ56" s="472"/>
      <c r="BKA56" s="472"/>
      <c r="BKB56" s="472"/>
      <c r="BKC56" s="472"/>
      <c r="BKD56" s="472"/>
      <c r="BKE56" s="472"/>
      <c r="BKF56" s="472"/>
      <c r="BKG56" s="472"/>
      <c r="BKH56" s="472"/>
      <c r="BKI56" s="472"/>
      <c r="BKJ56" s="472"/>
      <c r="BKK56" s="472"/>
      <c r="BKL56" s="472"/>
      <c r="BKM56" s="472"/>
      <c r="BKN56" s="472"/>
      <c r="BKO56" s="472"/>
      <c r="BKP56" s="472"/>
      <c r="BKQ56" s="472"/>
      <c r="BKR56" s="472"/>
      <c r="BKS56" s="472"/>
      <c r="BKT56" s="472"/>
      <c r="BKU56" s="472"/>
      <c r="BKV56" s="472"/>
      <c r="BKW56" s="472"/>
      <c r="BKX56" s="472"/>
      <c r="BKY56" s="472"/>
      <c r="BKZ56" s="472"/>
      <c r="BLA56" s="472"/>
      <c r="BLB56" s="472"/>
      <c r="BLC56" s="472"/>
      <c r="BLD56" s="472"/>
      <c r="BLE56" s="472"/>
      <c r="BLF56" s="472"/>
      <c r="BLG56" s="472"/>
      <c r="BLH56" s="472"/>
      <c r="BLI56" s="472"/>
      <c r="BLJ56" s="472"/>
      <c r="BLK56" s="472"/>
      <c r="BLL56" s="472"/>
      <c r="BLM56" s="472"/>
      <c r="BLN56" s="472"/>
      <c r="BLO56" s="472"/>
      <c r="BLP56" s="472"/>
      <c r="BLQ56" s="472"/>
      <c r="BLR56" s="472"/>
      <c r="BLS56" s="472"/>
      <c r="BLT56" s="472"/>
      <c r="BLU56" s="472"/>
      <c r="BLV56" s="472"/>
      <c r="BLW56" s="472"/>
      <c r="BLX56" s="472"/>
      <c r="BLY56" s="472"/>
      <c r="BLZ56" s="472"/>
      <c r="BMA56" s="472"/>
      <c r="BMB56" s="472"/>
      <c r="BMC56" s="472"/>
      <c r="BMD56" s="472"/>
      <c r="BME56" s="472"/>
      <c r="BMF56" s="472"/>
      <c r="BMG56" s="472"/>
      <c r="BMH56" s="472"/>
      <c r="BMI56" s="472"/>
      <c r="BMJ56" s="472"/>
      <c r="BMK56" s="472"/>
      <c r="BML56" s="472"/>
      <c r="BMM56" s="472"/>
      <c r="BMN56" s="472"/>
      <c r="BMO56" s="472"/>
      <c r="BMP56" s="472"/>
      <c r="BMQ56" s="472"/>
      <c r="BMR56" s="472"/>
      <c r="BMS56" s="472"/>
      <c r="BMT56" s="472"/>
      <c r="BMU56" s="472"/>
      <c r="BMV56" s="472"/>
      <c r="BMW56" s="472"/>
      <c r="BMX56" s="472"/>
      <c r="BMY56" s="472"/>
      <c r="BMZ56" s="472"/>
      <c r="BNA56" s="472"/>
      <c r="BNB56" s="472"/>
      <c r="BNC56" s="472"/>
      <c r="BND56" s="472"/>
      <c r="BNE56" s="472"/>
      <c r="BNF56" s="472"/>
      <c r="BNG56" s="472"/>
      <c r="BNH56" s="472"/>
      <c r="BNI56" s="472"/>
      <c r="BNJ56" s="472"/>
      <c r="BNK56" s="472"/>
      <c r="BNL56" s="472"/>
      <c r="BNM56" s="472"/>
      <c r="BNN56" s="472"/>
      <c r="BNO56" s="472"/>
      <c r="BNP56" s="472"/>
      <c r="BNQ56" s="472"/>
      <c r="BNR56" s="472"/>
      <c r="BNS56" s="472"/>
      <c r="BNT56" s="472"/>
      <c r="BNU56" s="472"/>
      <c r="BNV56" s="472"/>
      <c r="BNW56" s="472"/>
      <c r="BNX56" s="472"/>
      <c r="BNY56" s="472"/>
      <c r="BNZ56" s="472"/>
      <c r="BOA56" s="472"/>
      <c r="BOB56" s="472"/>
      <c r="BOC56" s="472"/>
      <c r="BOD56" s="472"/>
      <c r="BOE56" s="472"/>
      <c r="BOF56" s="472"/>
      <c r="BOG56" s="472"/>
      <c r="BOH56" s="472"/>
      <c r="BOI56" s="472"/>
      <c r="BOJ56" s="472"/>
      <c r="BOK56" s="472"/>
      <c r="BOL56" s="472"/>
      <c r="BOM56" s="472"/>
      <c r="BON56" s="472"/>
      <c r="BOO56" s="472"/>
      <c r="BOP56" s="472"/>
      <c r="BOQ56" s="472"/>
      <c r="BOR56" s="472"/>
      <c r="BOS56" s="472"/>
      <c r="BOT56" s="472"/>
      <c r="BOU56" s="472"/>
      <c r="BOV56" s="472"/>
      <c r="BOW56" s="472"/>
      <c r="BOX56" s="472"/>
      <c r="BOY56" s="472"/>
      <c r="BOZ56" s="472"/>
      <c r="BPA56" s="472"/>
      <c r="BPB56" s="472"/>
      <c r="BPC56" s="472"/>
      <c r="BPD56" s="472"/>
      <c r="BPE56" s="472"/>
      <c r="BPF56" s="472"/>
      <c r="BPG56" s="472"/>
      <c r="BPH56" s="472"/>
      <c r="BPI56" s="472"/>
      <c r="BPJ56" s="472"/>
      <c r="BPK56" s="472"/>
      <c r="BPL56" s="472"/>
      <c r="BPM56" s="472"/>
      <c r="BPN56" s="472"/>
      <c r="BPO56" s="472"/>
      <c r="BPP56" s="472"/>
      <c r="BPQ56" s="472"/>
      <c r="BPR56" s="472"/>
      <c r="BPS56" s="472"/>
      <c r="BPT56" s="472"/>
      <c r="BPU56" s="472"/>
      <c r="BPV56" s="472"/>
      <c r="BPW56" s="472"/>
      <c r="BPX56" s="472"/>
      <c r="BPY56" s="472"/>
      <c r="BPZ56" s="472"/>
      <c r="BQA56" s="472"/>
      <c r="BQB56" s="472"/>
      <c r="BQE56" s="472"/>
      <c r="BQF56" s="472"/>
      <c r="BQG56" s="472"/>
      <c r="BQH56" s="472"/>
      <c r="BQI56" s="472"/>
      <c r="BQJ56" s="472"/>
      <c r="BQK56" s="472"/>
      <c r="BQL56" s="472"/>
      <c r="BQM56" s="472"/>
      <c r="BQN56" s="472"/>
      <c r="BQO56" s="472"/>
      <c r="BQP56" s="472"/>
      <c r="BQQ56" s="472"/>
      <c r="BQR56" s="472"/>
      <c r="BQS56" s="472"/>
      <c r="BQT56" s="472"/>
      <c r="BQU56" s="472"/>
      <c r="BQV56" s="472"/>
      <c r="BQW56" s="472"/>
      <c r="BQX56" s="472"/>
      <c r="BQY56" s="472"/>
      <c r="BQZ56" s="472"/>
      <c r="BRA56" s="472"/>
      <c r="BRB56" s="472"/>
      <c r="BRC56" s="472"/>
      <c r="BRD56" s="472"/>
      <c r="BRE56" s="472"/>
      <c r="BRF56" s="472"/>
      <c r="BRG56" s="472"/>
      <c r="BRH56" s="472"/>
      <c r="BRI56" s="472"/>
      <c r="BRJ56" s="472"/>
      <c r="BRK56" s="472"/>
      <c r="BRL56" s="472"/>
      <c r="BRM56" s="472"/>
      <c r="BRN56" s="472"/>
      <c r="BRO56" s="472"/>
      <c r="BRP56" s="472"/>
      <c r="BRQ56" s="472"/>
      <c r="BRR56" s="472"/>
      <c r="BRS56" s="472"/>
      <c r="BRT56" s="472"/>
      <c r="BRU56" s="472"/>
      <c r="BRV56" s="472"/>
      <c r="BRW56" s="472"/>
      <c r="BRX56" s="472"/>
      <c r="BRY56" s="472"/>
      <c r="BRZ56" s="472"/>
      <c r="BSA56" s="472"/>
      <c r="BSB56" s="472"/>
      <c r="BSC56" s="472"/>
      <c r="BSD56" s="472"/>
      <c r="BSE56" s="472"/>
      <c r="BSF56" s="472"/>
      <c r="BSG56" s="472"/>
      <c r="BSH56" s="472"/>
      <c r="BSI56" s="472"/>
      <c r="BSJ56" s="472"/>
      <c r="BSK56" s="472"/>
      <c r="BSL56" s="472"/>
      <c r="BSM56" s="472"/>
      <c r="BSN56" s="472"/>
      <c r="BSO56" s="472"/>
      <c r="BSP56" s="472"/>
      <c r="BSQ56" s="472"/>
      <c r="BSR56" s="472"/>
      <c r="BSS56" s="472"/>
      <c r="BST56" s="472"/>
      <c r="BSU56" s="472"/>
      <c r="BSV56" s="472"/>
      <c r="BSW56" s="472"/>
      <c r="BSX56" s="472"/>
      <c r="BSY56" s="472"/>
      <c r="BSZ56" s="472"/>
      <c r="BTA56" s="472"/>
      <c r="BTB56" s="472"/>
      <c r="BTC56" s="472"/>
      <c r="BTD56" s="472"/>
      <c r="BTE56" s="472"/>
      <c r="BTF56" s="472"/>
      <c r="BTG56" s="472"/>
      <c r="BTH56" s="472"/>
      <c r="BTI56" s="472"/>
      <c r="BTJ56" s="472"/>
      <c r="BTK56" s="472"/>
      <c r="BTL56" s="472"/>
      <c r="BTM56" s="472"/>
      <c r="BTN56" s="472"/>
      <c r="BTO56" s="472"/>
      <c r="BTP56" s="472"/>
      <c r="BTQ56" s="472"/>
      <c r="BTR56" s="472"/>
      <c r="BTS56" s="472"/>
      <c r="BTT56" s="472"/>
      <c r="BTU56" s="472"/>
      <c r="BTV56" s="472"/>
      <c r="BTW56" s="472"/>
      <c r="BTX56" s="472"/>
      <c r="BTY56" s="472"/>
      <c r="BTZ56" s="472"/>
      <c r="BUA56" s="472"/>
      <c r="BUB56" s="472"/>
      <c r="BUC56" s="472"/>
      <c r="BUD56" s="472"/>
      <c r="BUE56" s="472"/>
      <c r="BUF56" s="472"/>
      <c r="BUG56" s="472"/>
      <c r="BUH56" s="472"/>
      <c r="BUI56" s="472"/>
      <c r="BUJ56" s="472"/>
      <c r="BUK56" s="472"/>
      <c r="BUL56" s="472"/>
      <c r="BUM56" s="472"/>
      <c r="BUN56" s="472"/>
      <c r="BUO56" s="472"/>
      <c r="BUP56" s="472"/>
      <c r="BUQ56" s="472"/>
      <c r="BUR56" s="472"/>
      <c r="BUS56" s="472"/>
      <c r="BUT56" s="472"/>
      <c r="BUU56" s="472"/>
      <c r="BUV56" s="472"/>
      <c r="BUW56" s="472"/>
      <c r="BUX56" s="472"/>
      <c r="BUY56" s="472"/>
      <c r="BUZ56" s="472"/>
      <c r="BVA56" s="472"/>
      <c r="BVB56" s="472"/>
      <c r="BVC56" s="472"/>
      <c r="BVD56" s="472"/>
      <c r="BVE56" s="472"/>
      <c r="BVF56" s="472"/>
      <c r="BVG56" s="472"/>
      <c r="BVH56" s="472"/>
      <c r="BVI56" s="472"/>
      <c r="BVJ56" s="472"/>
      <c r="BVK56" s="472"/>
      <c r="BVL56" s="472"/>
      <c r="BVM56" s="472"/>
      <c r="BVN56" s="472"/>
      <c r="BVO56" s="472"/>
      <c r="BVP56" s="472"/>
      <c r="BVQ56" s="472"/>
      <c r="BVR56" s="472"/>
      <c r="BVS56" s="472"/>
      <c r="BVT56" s="472"/>
      <c r="BVU56" s="472"/>
      <c r="BVV56" s="472"/>
      <c r="BVW56" s="472"/>
      <c r="BVX56" s="472"/>
      <c r="BVY56" s="472"/>
      <c r="BVZ56" s="472"/>
      <c r="BWA56" s="472"/>
      <c r="BWB56" s="472"/>
      <c r="BWC56" s="472"/>
      <c r="BWD56" s="472"/>
      <c r="BWE56" s="472"/>
      <c r="BWF56" s="472"/>
      <c r="BWG56" s="472"/>
      <c r="BWH56" s="472"/>
      <c r="BWI56" s="472"/>
      <c r="BWJ56" s="472"/>
      <c r="BWK56" s="472"/>
      <c r="BWL56" s="472"/>
      <c r="BWM56" s="472"/>
      <c r="BWN56" s="472"/>
      <c r="BWO56" s="472"/>
      <c r="BWP56" s="472"/>
      <c r="BWQ56" s="472"/>
      <c r="BWR56" s="472"/>
      <c r="BWS56" s="472"/>
      <c r="BWT56" s="472"/>
      <c r="BWU56" s="472"/>
      <c r="BWV56" s="472"/>
      <c r="BWW56" s="472"/>
      <c r="BWX56" s="472"/>
      <c r="BWY56" s="472"/>
      <c r="BWZ56" s="472"/>
      <c r="BXA56" s="472"/>
      <c r="BXB56" s="472"/>
      <c r="BXC56" s="472"/>
      <c r="BXD56" s="472"/>
      <c r="BXE56" s="472"/>
      <c r="BXF56" s="472"/>
      <c r="BXG56" s="472"/>
      <c r="BXH56" s="472"/>
      <c r="BXI56" s="472"/>
      <c r="BXJ56" s="472"/>
      <c r="BXK56" s="472"/>
      <c r="BXL56" s="472"/>
      <c r="BXM56" s="472"/>
      <c r="BXN56" s="472"/>
      <c r="BXO56" s="472"/>
      <c r="BXP56" s="472"/>
      <c r="BXQ56" s="472"/>
      <c r="BXR56" s="472"/>
      <c r="BXS56" s="472"/>
      <c r="BXT56" s="472"/>
      <c r="BXU56" s="472"/>
      <c r="BXV56" s="472"/>
      <c r="BXW56" s="472"/>
      <c r="BXX56" s="472"/>
      <c r="BXY56" s="472"/>
      <c r="BXZ56" s="472"/>
      <c r="BYA56" s="472"/>
      <c r="BYB56" s="472"/>
      <c r="BYC56" s="472"/>
      <c r="BYD56" s="472"/>
      <c r="BYE56" s="472"/>
      <c r="BYF56" s="472"/>
      <c r="BYG56" s="472"/>
      <c r="BYH56" s="472"/>
      <c r="BYI56" s="472"/>
      <c r="BYJ56" s="472"/>
      <c r="BYK56" s="472"/>
      <c r="BYL56" s="472"/>
      <c r="BYM56" s="472"/>
      <c r="BYN56" s="472"/>
      <c r="BYO56" s="472"/>
      <c r="BYP56" s="472"/>
      <c r="BYQ56" s="472"/>
      <c r="BYR56" s="472"/>
      <c r="BYS56" s="472"/>
      <c r="BYT56" s="472"/>
      <c r="BYU56" s="472"/>
      <c r="BYV56" s="472"/>
      <c r="BYW56" s="472"/>
      <c r="BYX56" s="472"/>
      <c r="BYY56" s="472"/>
      <c r="BYZ56" s="472"/>
      <c r="BZA56" s="472"/>
      <c r="BZB56" s="472"/>
      <c r="BZC56" s="472"/>
      <c r="BZD56" s="472"/>
      <c r="BZE56" s="472"/>
      <c r="BZF56" s="472"/>
      <c r="BZG56" s="472"/>
      <c r="BZH56" s="472"/>
      <c r="BZI56" s="472"/>
      <c r="BZJ56" s="472"/>
      <c r="BZK56" s="472"/>
      <c r="BZL56" s="472"/>
      <c r="BZM56" s="472"/>
      <c r="BZN56" s="472"/>
      <c r="BZO56" s="472"/>
      <c r="BZP56" s="472"/>
      <c r="BZQ56" s="472"/>
      <c r="BZR56" s="472"/>
      <c r="BZS56" s="472"/>
      <c r="BZT56" s="472"/>
      <c r="BZU56" s="472"/>
      <c r="BZV56" s="472"/>
      <c r="BZW56" s="472"/>
      <c r="BZX56" s="472"/>
      <c r="CAA56" s="472"/>
      <c r="CAB56" s="472"/>
      <c r="CAC56" s="472"/>
      <c r="CAD56" s="472"/>
      <c r="CAE56" s="472"/>
      <c r="CAF56" s="472"/>
      <c r="CAG56" s="472"/>
      <c r="CAH56" s="472"/>
      <c r="CAI56" s="472"/>
      <c r="CAJ56" s="472"/>
      <c r="CAK56" s="472"/>
      <c r="CAL56" s="472"/>
      <c r="CAM56" s="472"/>
      <c r="CAN56" s="472"/>
      <c r="CAO56" s="472"/>
      <c r="CAP56" s="472"/>
      <c r="CAQ56" s="472"/>
      <c r="CAR56" s="472"/>
      <c r="CAS56" s="472"/>
      <c r="CAT56" s="472"/>
      <c r="CAU56" s="472"/>
      <c r="CAV56" s="472"/>
      <c r="CAW56" s="472"/>
      <c r="CAX56" s="472"/>
      <c r="CAY56" s="472"/>
      <c r="CAZ56" s="472"/>
      <c r="CBA56" s="472"/>
      <c r="CBB56" s="472"/>
      <c r="CBC56" s="472"/>
      <c r="CBD56" s="472"/>
      <c r="CBE56" s="472"/>
      <c r="CBF56" s="472"/>
      <c r="CBG56" s="472"/>
      <c r="CBH56" s="472"/>
      <c r="CBI56" s="472"/>
      <c r="CBJ56" s="472"/>
      <c r="CBK56" s="472"/>
      <c r="CBL56" s="472"/>
      <c r="CBM56" s="472"/>
      <c r="CBN56" s="472"/>
      <c r="CBO56" s="472"/>
      <c r="CBP56" s="472"/>
      <c r="CBQ56" s="472"/>
      <c r="CBR56" s="472"/>
      <c r="CBS56" s="472"/>
      <c r="CBT56" s="472"/>
      <c r="CBU56" s="472"/>
      <c r="CBV56" s="472"/>
      <c r="CBW56" s="472"/>
      <c r="CBX56" s="472"/>
      <c r="CBY56" s="472"/>
      <c r="CBZ56" s="472"/>
      <c r="CCA56" s="472"/>
      <c r="CCB56" s="472"/>
      <c r="CCC56" s="472"/>
      <c r="CCD56" s="472"/>
      <c r="CCE56" s="472"/>
      <c r="CCF56" s="472"/>
      <c r="CCG56" s="472"/>
      <c r="CCH56" s="472"/>
      <c r="CCI56" s="472"/>
      <c r="CCJ56" s="472"/>
      <c r="CCK56" s="472"/>
      <c r="CCL56" s="472"/>
      <c r="CCM56" s="472"/>
      <c r="CCN56" s="472"/>
      <c r="CCO56" s="472"/>
      <c r="CCP56" s="472"/>
      <c r="CCQ56" s="472"/>
      <c r="CCR56" s="472"/>
      <c r="CCS56" s="472"/>
      <c r="CCT56" s="472"/>
      <c r="CCU56" s="472"/>
      <c r="CCV56" s="472"/>
      <c r="CCW56" s="472"/>
      <c r="CCX56" s="472"/>
      <c r="CCY56" s="472"/>
      <c r="CCZ56" s="472"/>
      <c r="CDA56" s="472"/>
      <c r="CDB56" s="472"/>
      <c r="CDC56" s="472"/>
      <c r="CDD56" s="472"/>
      <c r="CDE56" s="472"/>
      <c r="CDF56" s="472"/>
      <c r="CDG56" s="472"/>
      <c r="CDH56" s="472"/>
      <c r="CDI56" s="472"/>
      <c r="CDJ56" s="472"/>
      <c r="CDK56" s="472"/>
      <c r="CDL56" s="472"/>
      <c r="CDM56" s="472"/>
      <c r="CDN56" s="472"/>
      <c r="CDO56" s="472"/>
      <c r="CDP56" s="472"/>
      <c r="CDQ56" s="472"/>
      <c r="CDR56" s="472"/>
      <c r="CDS56" s="472"/>
      <c r="CDT56" s="472"/>
      <c r="CDU56" s="472"/>
      <c r="CDV56" s="472"/>
      <c r="CDW56" s="472"/>
      <c r="CDX56" s="472"/>
      <c r="CDY56" s="472"/>
      <c r="CDZ56" s="472"/>
      <c r="CEA56" s="472"/>
      <c r="CEB56" s="472"/>
      <c r="CEC56" s="472"/>
      <c r="CED56" s="472"/>
      <c r="CEE56" s="472"/>
      <c r="CEF56" s="472"/>
      <c r="CEG56" s="472"/>
      <c r="CEH56" s="472"/>
      <c r="CEI56" s="472"/>
      <c r="CEJ56" s="472"/>
      <c r="CEK56" s="472"/>
      <c r="CEL56" s="472"/>
      <c r="CEM56" s="472"/>
      <c r="CEN56" s="472"/>
      <c r="CEO56" s="472"/>
      <c r="CEP56" s="472"/>
      <c r="CEQ56" s="472"/>
      <c r="CER56" s="472"/>
      <c r="CES56" s="472"/>
      <c r="CET56" s="472"/>
      <c r="CEU56" s="472"/>
      <c r="CEV56" s="472"/>
      <c r="CEW56" s="472"/>
      <c r="CEX56" s="472"/>
      <c r="CEY56" s="472"/>
      <c r="CEZ56" s="472"/>
      <c r="CFA56" s="472"/>
      <c r="CFB56" s="472"/>
      <c r="CFC56" s="472"/>
      <c r="CFD56" s="472"/>
      <c r="CFE56" s="472"/>
      <c r="CFF56" s="472"/>
      <c r="CFG56" s="472"/>
      <c r="CFH56" s="472"/>
      <c r="CFI56" s="472"/>
      <c r="CFJ56" s="472"/>
      <c r="CFK56" s="472"/>
      <c r="CFL56" s="472"/>
      <c r="CFM56" s="472"/>
      <c r="CFN56" s="472"/>
      <c r="CFO56" s="472"/>
      <c r="CFP56" s="472"/>
      <c r="CFQ56" s="472"/>
      <c r="CFR56" s="472"/>
      <c r="CFS56" s="472"/>
      <c r="CFT56" s="472"/>
      <c r="CFU56" s="472"/>
      <c r="CFV56" s="472"/>
      <c r="CFW56" s="472"/>
      <c r="CFX56" s="472"/>
      <c r="CFY56" s="472"/>
      <c r="CFZ56" s="472"/>
      <c r="CGA56" s="472"/>
      <c r="CGB56" s="472"/>
      <c r="CGC56" s="472"/>
      <c r="CGD56" s="472"/>
      <c r="CGE56" s="472"/>
      <c r="CGF56" s="472"/>
      <c r="CGG56" s="472"/>
      <c r="CGH56" s="472"/>
      <c r="CGI56" s="472"/>
      <c r="CGJ56" s="472"/>
      <c r="CGK56" s="472"/>
      <c r="CGL56" s="472"/>
      <c r="CGM56" s="472"/>
      <c r="CGN56" s="472"/>
      <c r="CGO56" s="472"/>
      <c r="CGP56" s="472"/>
      <c r="CGQ56" s="472"/>
      <c r="CGR56" s="472"/>
      <c r="CGS56" s="472"/>
      <c r="CGT56" s="472"/>
      <c r="CGU56" s="472"/>
      <c r="CGV56" s="472"/>
      <c r="CGW56" s="472"/>
      <c r="CGX56" s="472"/>
      <c r="CGY56" s="472"/>
      <c r="CGZ56" s="472"/>
      <c r="CHA56" s="472"/>
      <c r="CHB56" s="472"/>
      <c r="CHC56" s="472"/>
      <c r="CHD56" s="472"/>
      <c r="CHE56" s="472"/>
      <c r="CHF56" s="472"/>
      <c r="CHG56" s="472"/>
      <c r="CHH56" s="472"/>
      <c r="CHI56" s="472"/>
      <c r="CHJ56" s="472"/>
      <c r="CHK56" s="472"/>
      <c r="CHL56" s="472"/>
      <c r="CHM56" s="472"/>
      <c r="CHN56" s="472"/>
      <c r="CHO56" s="472"/>
      <c r="CHP56" s="472"/>
      <c r="CHQ56" s="472"/>
      <c r="CHR56" s="472"/>
      <c r="CHS56" s="472"/>
      <c r="CHT56" s="472"/>
      <c r="CHU56" s="472"/>
      <c r="CHV56" s="472"/>
      <c r="CHW56" s="472"/>
      <c r="CHX56" s="472"/>
      <c r="CHY56" s="472"/>
      <c r="CHZ56" s="472"/>
      <c r="CIA56" s="472"/>
      <c r="CIB56" s="472"/>
      <c r="CIC56" s="472"/>
      <c r="CID56" s="472"/>
      <c r="CIE56" s="472"/>
      <c r="CIF56" s="472"/>
      <c r="CIG56" s="472"/>
      <c r="CIH56" s="472"/>
      <c r="CII56" s="472"/>
      <c r="CIJ56" s="472"/>
      <c r="CIK56" s="472"/>
      <c r="CIL56" s="472"/>
      <c r="CIM56" s="472"/>
      <c r="CIN56" s="472"/>
      <c r="CIO56" s="472"/>
      <c r="CIP56" s="472"/>
      <c r="CIQ56" s="472"/>
      <c r="CIR56" s="472"/>
      <c r="CIS56" s="472"/>
      <c r="CIT56" s="472"/>
      <c r="CIU56" s="472"/>
      <c r="CIV56" s="472"/>
      <c r="CIW56" s="472"/>
      <c r="CIX56" s="472"/>
      <c r="CIY56" s="472"/>
      <c r="CIZ56" s="472"/>
      <c r="CJA56" s="472"/>
      <c r="CJB56" s="472"/>
      <c r="CJC56" s="472"/>
      <c r="CJD56" s="472"/>
      <c r="CJE56" s="472"/>
      <c r="CJF56" s="472"/>
      <c r="CJG56" s="472"/>
      <c r="CJH56" s="472"/>
      <c r="CJI56" s="472"/>
      <c r="CJJ56" s="472"/>
      <c r="CJK56" s="472"/>
      <c r="CJL56" s="472"/>
      <c r="CJM56" s="472"/>
      <c r="CJN56" s="472"/>
      <c r="CJO56" s="472"/>
      <c r="CJP56" s="472"/>
      <c r="CJQ56" s="472"/>
      <c r="CJR56" s="472"/>
      <c r="CJS56" s="472"/>
      <c r="CJT56" s="472"/>
      <c r="CJW56" s="472"/>
      <c r="CJX56" s="472"/>
      <c r="CJY56" s="472"/>
      <c r="CJZ56" s="472"/>
      <c r="CKA56" s="472"/>
      <c r="CKB56" s="472"/>
      <c r="CKC56" s="472"/>
      <c r="CKD56" s="472"/>
      <c r="CKE56" s="472"/>
      <c r="CKF56" s="472"/>
      <c r="CKG56" s="472"/>
      <c r="CKH56" s="472"/>
      <c r="CKI56" s="472"/>
      <c r="CKJ56" s="472"/>
      <c r="CKK56" s="472"/>
      <c r="CKL56" s="472"/>
      <c r="CKM56" s="472"/>
      <c r="CKN56" s="472"/>
      <c r="CKO56" s="472"/>
      <c r="CKP56" s="472"/>
      <c r="CKQ56" s="472"/>
      <c r="CKR56" s="472"/>
      <c r="CKS56" s="472"/>
      <c r="CKT56" s="472"/>
      <c r="CKU56" s="472"/>
      <c r="CKV56" s="472"/>
      <c r="CKW56" s="472"/>
      <c r="CKX56" s="472"/>
      <c r="CKY56" s="472"/>
      <c r="CKZ56" s="472"/>
      <c r="CLA56" s="472"/>
      <c r="CLB56" s="472"/>
      <c r="CLC56" s="472"/>
      <c r="CLD56" s="472"/>
      <c r="CLE56" s="472"/>
      <c r="CLF56" s="472"/>
      <c r="CLG56" s="472"/>
      <c r="CLH56" s="472"/>
      <c r="CLI56" s="472"/>
      <c r="CLJ56" s="472"/>
      <c r="CLK56" s="472"/>
      <c r="CLL56" s="472"/>
      <c r="CLM56" s="472"/>
      <c r="CLN56" s="472"/>
      <c r="CLO56" s="472"/>
      <c r="CLP56" s="472"/>
      <c r="CLQ56" s="472"/>
      <c r="CLR56" s="472"/>
      <c r="CLS56" s="472"/>
      <c r="CLT56" s="472"/>
      <c r="CLU56" s="472"/>
      <c r="CLV56" s="472"/>
      <c r="CLW56" s="472"/>
      <c r="CLX56" s="472"/>
      <c r="CLY56" s="472"/>
      <c r="CLZ56" s="472"/>
      <c r="CMA56" s="472"/>
      <c r="CMB56" s="472"/>
      <c r="CMC56" s="472"/>
      <c r="CMD56" s="472"/>
      <c r="CME56" s="472"/>
      <c r="CMF56" s="472"/>
      <c r="CMG56" s="472"/>
      <c r="CMH56" s="472"/>
      <c r="CMI56" s="472"/>
      <c r="CMJ56" s="472"/>
      <c r="CMK56" s="472"/>
      <c r="CML56" s="472"/>
      <c r="CMM56" s="472"/>
      <c r="CMN56" s="472"/>
      <c r="CMO56" s="472"/>
      <c r="CMP56" s="472"/>
      <c r="CMQ56" s="472"/>
      <c r="CMR56" s="472"/>
      <c r="CMS56" s="472"/>
      <c r="CMT56" s="472"/>
      <c r="CMU56" s="472"/>
      <c r="CMV56" s="472"/>
      <c r="CMW56" s="472"/>
      <c r="CMX56" s="472"/>
      <c r="CMY56" s="472"/>
      <c r="CMZ56" s="472"/>
      <c r="CNA56" s="472"/>
      <c r="CNB56" s="472"/>
      <c r="CNC56" s="472"/>
      <c r="CND56" s="472"/>
      <c r="CNE56" s="472"/>
      <c r="CNF56" s="472"/>
      <c r="CNG56" s="472"/>
      <c r="CNH56" s="472"/>
      <c r="CNI56" s="472"/>
      <c r="CNJ56" s="472"/>
      <c r="CNK56" s="472"/>
      <c r="CNL56" s="472"/>
      <c r="CNM56" s="472"/>
      <c r="CNN56" s="472"/>
      <c r="CNO56" s="472"/>
      <c r="CNP56" s="472"/>
      <c r="CNQ56" s="472"/>
      <c r="CNR56" s="472"/>
      <c r="CNS56" s="472"/>
      <c r="CNT56" s="472"/>
      <c r="CNU56" s="472"/>
      <c r="CNV56" s="472"/>
      <c r="CNW56" s="472"/>
      <c r="CNX56" s="472"/>
      <c r="CNY56" s="472"/>
      <c r="CNZ56" s="472"/>
      <c r="COA56" s="472"/>
      <c r="COB56" s="472"/>
      <c r="COC56" s="472"/>
      <c r="COD56" s="472"/>
      <c r="COE56" s="472"/>
      <c r="COF56" s="472"/>
      <c r="COG56" s="472"/>
      <c r="COH56" s="472"/>
      <c r="COI56" s="472"/>
      <c r="COJ56" s="472"/>
      <c r="COK56" s="472"/>
      <c r="COL56" s="472"/>
      <c r="COM56" s="472"/>
      <c r="CON56" s="472"/>
      <c r="COO56" s="472"/>
      <c r="COP56" s="472"/>
      <c r="COQ56" s="472"/>
      <c r="COR56" s="472"/>
      <c r="COS56" s="472"/>
      <c r="COT56" s="472"/>
      <c r="COU56" s="472"/>
      <c r="COV56" s="472"/>
      <c r="COW56" s="472"/>
      <c r="COX56" s="472"/>
      <c r="COY56" s="472"/>
      <c r="COZ56" s="472"/>
      <c r="CPA56" s="472"/>
      <c r="CPB56" s="472"/>
      <c r="CPC56" s="472"/>
      <c r="CPD56" s="472"/>
      <c r="CPE56" s="472"/>
      <c r="CPF56" s="472"/>
      <c r="CPG56" s="472"/>
      <c r="CPH56" s="472"/>
      <c r="CPI56" s="472"/>
      <c r="CPJ56" s="472"/>
      <c r="CPK56" s="472"/>
      <c r="CPL56" s="472"/>
      <c r="CPM56" s="472"/>
      <c r="CPN56" s="472"/>
      <c r="CPO56" s="472"/>
      <c r="CPP56" s="472"/>
      <c r="CPQ56" s="472"/>
      <c r="CPR56" s="472"/>
      <c r="CPS56" s="472"/>
      <c r="CPT56" s="472"/>
      <c r="CPU56" s="472"/>
      <c r="CPV56" s="472"/>
      <c r="CPW56" s="472"/>
      <c r="CPX56" s="472"/>
      <c r="CPY56" s="472"/>
      <c r="CPZ56" s="472"/>
      <c r="CQA56" s="472"/>
      <c r="CQB56" s="472"/>
      <c r="CQC56" s="472"/>
      <c r="CQD56" s="472"/>
      <c r="CQE56" s="472"/>
      <c r="CQF56" s="472"/>
      <c r="CQG56" s="472"/>
      <c r="CQH56" s="472"/>
      <c r="CQI56" s="472"/>
      <c r="CQJ56" s="472"/>
      <c r="CQK56" s="472"/>
      <c r="CQL56" s="472"/>
      <c r="CQM56" s="472"/>
      <c r="CQN56" s="472"/>
      <c r="CQO56" s="472"/>
      <c r="CQP56" s="472"/>
      <c r="CQQ56" s="472"/>
      <c r="CQR56" s="472"/>
      <c r="CQS56" s="472"/>
      <c r="CQT56" s="472"/>
      <c r="CQU56" s="472"/>
      <c r="CQV56" s="472"/>
      <c r="CQW56" s="472"/>
      <c r="CQX56" s="472"/>
      <c r="CQY56" s="472"/>
      <c r="CQZ56" s="472"/>
      <c r="CRA56" s="472"/>
      <c r="CRB56" s="472"/>
      <c r="CRC56" s="472"/>
      <c r="CRD56" s="472"/>
      <c r="CRE56" s="472"/>
      <c r="CRF56" s="472"/>
      <c r="CRG56" s="472"/>
      <c r="CRH56" s="472"/>
      <c r="CRI56" s="472"/>
      <c r="CRJ56" s="472"/>
      <c r="CRK56" s="472"/>
      <c r="CRL56" s="472"/>
      <c r="CRM56" s="472"/>
      <c r="CRN56" s="472"/>
      <c r="CRO56" s="472"/>
      <c r="CRP56" s="472"/>
      <c r="CRQ56" s="472"/>
      <c r="CRR56" s="472"/>
      <c r="CRS56" s="472"/>
      <c r="CRT56" s="472"/>
      <c r="CRU56" s="472"/>
      <c r="CRV56" s="472"/>
      <c r="CRW56" s="472"/>
      <c r="CRX56" s="472"/>
      <c r="CRY56" s="472"/>
      <c r="CRZ56" s="472"/>
      <c r="CSA56" s="472"/>
      <c r="CSB56" s="472"/>
      <c r="CSC56" s="472"/>
      <c r="CSD56" s="472"/>
      <c r="CSE56" s="472"/>
      <c r="CSF56" s="472"/>
      <c r="CSG56" s="472"/>
      <c r="CSH56" s="472"/>
      <c r="CSI56" s="472"/>
      <c r="CSJ56" s="472"/>
      <c r="CSK56" s="472"/>
      <c r="CSL56" s="472"/>
      <c r="CSM56" s="472"/>
      <c r="CSN56" s="472"/>
      <c r="CSO56" s="472"/>
      <c r="CSP56" s="472"/>
      <c r="CSQ56" s="472"/>
      <c r="CSR56" s="472"/>
      <c r="CSS56" s="472"/>
      <c r="CST56" s="472"/>
      <c r="CSU56" s="472"/>
      <c r="CSV56" s="472"/>
      <c r="CSW56" s="472"/>
      <c r="CSX56" s="472"/>
      <c r="CSY56" s="472"/>
      <c r="CSZ56" s="472"/>
      <c r="CTA56" s="472"/>
      <c r="CTB56" s="472"/>
      <c r="CTC56" s="472"/>
      <c r="CTD56" s="472"/>
      <c r="CTE56" s="472"/>
      <c r="CTF56" s="472"/>
      <c r="CTG56" s="472"/>
      <c r="CTH56" s="472"/>
      <c r="CTI56" s="472"/>
      <c r="CTJ56" s="472"/>
      <c r="CTK56" s="472"/>
      <c r="CTL56" s="472"/>
      <c r="CTM56" s="472"/>
      <c r="CTN56" s="472"/>
      <c r="CTO56" s="472"/>
      <c r="CTP56" s="472"/>
      <c r="CTS56" s="472"/>
      <c r="CTT56" s="472"/>
      <c r="CTU56" s="472"/>
      <c r="CTV56" s="472"/>
      <c r="CTW56" s="472"/>
      <c r="CTX56" s="472"/>
      <c r="CTY56" s="472"/>
      <c r="CTZ56" s="472"/>
      <c r="CUA56" s="472"/>
      <c r="CUB56" s="472"/>
      <c r="CUC56" s="472"/>
      <c r="CUD56" s="472"/>
      <c r="CUE56" s="472"/>
      <c r="CUF56" s="472"/>
      <c r="CUG56" s="472"/>
      <c r="CUH56" s="472"/>
      <c r="CUI56" s="472"/>
      <c r="CUJ56" s="472"/>
      <c r="CUK56" s="472"/>
      <c r="CUL56" s="472"/>
      <c r="CUM56" s="472"/>
      <c r="CUN56" s="472"/>
      <c r="CUO56" s="472"/>
      <c r="CUP56" s="472"/>
      <c r="CUQ56" s="472"/>
      <c r="CUR56" s="472"/>
      <c r="CUS56" s="472"/>
      <c r="CUT56" s="472"/>
      <c r="CUU56" s="472"/>
      <c r="CUV56" s="472"/>
      <c r="CUW56" s="472"/>
      <c r="CUX56" s="472"/>
      <c r="CUY56" s="472"/>
      <c r="CUZ56" s="472"/>
      <c r="CVA56" s="472"/>
      <c r="CVB56" s="472"/>
      <c r="CVC56" s="472"/>
      <c r="CVD56" s="472"/>
      <c r="CVE56" s="472"/>
      <c r="CVF56" s="472"/>
      <c r="CVG56" s="472"/>
      <c r="CVH56" s="472"/>
      <c r="CVI56" s="472"/>
      <c r="CVJ56" s="472"/>
      <c r="CVK56" s="472"/>
      <c r="CVL56" s="472"/>
      <c r="CVM56" s="472"/>
      <c r="CVN56" s="472"/>
      <c r="CVO56" s="472"/>
      <c r="CVP56" s="472"/>
      <c r="CVQ56" s="472"/>
      <c r="CVR56" s="472"/>
      <c r="CVS56" s="472"/>
      <c r="CVT56" s="472"/>
      <c r="CVU56" s="472"/>
      <c r="CVV56" s="472"/>
      <c r="CVW56" s="472"/>
      <c r="CVX56" s="472"/>
      <c r="CVY56" s="472"/>
      <c r="CVZ56" s="472"/>
      <c r="CWA56" s="472"/>
      <c r="CWB56" s="472"/>
      <c r="CWC56" s="472"/>
      <c r="CWD56" s="472"/>
      <c r="CWE56" s="472"/>
      <c r="CWF56" s="472"/>
      <c r="CWG56" s="472"/>
      <c r="CWH56" s="472"/>
      <c r="CWI56" s="472"/>
      <c r="CWJ56" s="472"/>
      <c r="CWK56" s="472"/>
      <c r="CWL56" s="472"/>
      <c r="CWM56" s="472"/>
      <c r="CWN56" s="472"/>
      <c r="CWO56" s="472"/>
      <c r="CWP56" s="472"/>
      <c r="CWQ56" s="472"/>
      <c r="CWR56" s="472"/>
      <c r="CWS56" s="472"/>
      <c r="CWT56" s="472"/>
      <c r="CWU56" s="472"/>
      <c r="CWV56" s="472"/>
      <c r="CWW56" s="472"/>
      <c r="CWX56" s="472"/>
      <c r="CWY56" s="472"/>
      <c r="CWZ56" s="472"/>
      <c r="CXA56" s="472"/>
      <c r="CXB56" s="472"/>
      <c r="CXC56" s="472"/>
      <c r="CXD56" s="472"/>
      <c r="CXE56" s="472"/>
      <c r="CXF56" s="472"/>
      <c r="CXG56" s="472"/>
      <c r="CXH56" s="472"/>
      <c r="CXI56" s="472"/>
      <c r="CXJ56" s="472"/>
      <c r="CXK56" s="472"/>
      <c r="CXL56" s="472"/>
      <c r="CXM56" s="472"/>
      <c r="CXN56" s="472"/>
      <c r="CXO56" s="472"/>
      <c r="CXP56" s="472"/>
      <c r="CXQ56" s="472"/>
      <c r="CXR56" s="472"/>
      <c r="CXS56" s="472"/>
      <c r="CXT56" s="472"/>
      <c r="CXU56" s="472"/>
      <c r="CXV56" s="472"/>
      <c r="CXW56" s="472"/>
      <c r="CXX56" s="472"/>
      <c r="CXY56" s="472"/>
      <c r="CXZ56" s="472"/>
      <c r="CYA56" s="472"/>
      <c r="CYB56" s="472"/>
      <c r="CYC56" s="472"/>
      <c r="CYD56" s="472"/>
      <c r="CYE56" s="472"/>
      <c r="CYF56" s="472"/>
      <c r="CYG56" s="472"/>
      <c r="CYH56" s="472"/>
      <c r="CYI56" s="472"/>
      <c r="CYJ56" s="472"/>
      <c r="CYK56" s="472"/>
      <c r="CYL56" s="472"/>
      <c r="CYM56" s="472"/>
      <c r="CYN56" s="472"/>
      <c r="CYO56" s="472"/>
      <c r="CYP56" s="472"/>
      <c r="CYQ56" s="472"/>
      <c r="CYR56" s="472"/>
      <c r="CYS56" s="472"/>
      <c r="CYT56" s="472"/>
      <c r="CYU56" s="472"/>
      <c r="CYV56" s="472"/>
      <c r="CYW56" s="472"/>
      <c r="CYX56" s="472"/>
      <c r="CYY56" s="472"/>
      <c r="CYZ56" s="472"/>
      <c r="CZA56" s="472"/>
      <c r="CZB56" s="472"/>
      <c r="CZC56" s="472"/>
      <c r="CZD56" s="472"/>
      <c r="CZE56" s="472"/>
      <c r="CZF56" s="472"/>
      <c r="CZG56" s="472"/>
      <c r="CZH56" s="472"/>
      <c r="CZI56" s="472"/>
      <c r="CZJ56" s="472"/>
      <c r="CZK56" s="472"/>
      <c r="CZL56" s="472"/>
      <c r="CZM56" s="472"/>
      <c r="CZN56" s="472"/>
      <c r="CZO56" s="472"/>
      <c r="CZP56" s="472"/>
      <c r="CZQ56" s="472"/>
      <c r="CZR56" s="472"/>
      <c r="CZS56" s="472"/>
      <c r="CZT56" s="472"/>
      <c r="CZU56" s="472"/>
      <c r="CZV56" s="472"/>
      <c r="CZW56" s="472"/>
      <c r="CZX56" s="472"/>
      <c r="CZY56" s="472"/>
      <c r="CZZ56" s="472"/>
      <c r="DAA56" s="472"/>
      <c r="DAB56" s="472"/>
      <c r="DAC56" s="472"/>
      <c r="DAD56" s="472"/>
      <c r="DAE56" s="472"/>
      <c r="DAF56" s="472"/>
      <c r="DAG56" s="472"/>
      <c r="DAH56" s="472"/>
      <c r="DAI56" s="472"/>
      <c r="DAJ56" s="472"/>
      <c r="DAK56" s="472"/>
      <c r="DAL56" s="472"/>
      <c r="DAM56" s="472"/>
      <c r="DAN56" s="472"/>
      <c r="DAO56" s="472"/>
      <c r="DAP56" s="472"/>
      <c r="DAQ56" s="472"/>
      <c r="DAR56" s="472"/>
      <c r="DAS56" s="472"/>
      <c r="DAT56" s="472"/>
      <c r="DAU56" s="472"/>
      <c r="DAV56" s="472"/>
      <c r="DAW56" s="472"/>
      <c r="DAX56" s="472"/>
      <c r="DAY56" s="472"/>
      <c r="DAZ56" s="472"/>
      <c r="DBA56" s="472"/>
      <c r="DBB56" s="472"/>
      <c r="DBC56" s="472"/>
      <c r="DBD56" s="472"/>
      <c r="DBE56" s="472"/>
      <c r="DBF56" s="472"/>
      <c r="DBG56" s="472"/>
      <c r="DBH56" s="472"/>
      <c r="DBI56" s="472"/>
      <c r="DBJ56" s="472"/>
      <c r="DBK56" s="472"/>
      <c r="DBL56" s="472"/>
      <c r="DBM56" s="472"/>
      <c r="DBN56" s="472"/>
      <c r="DBO56" s="472"/>
      <c r="DBP56" s="472"/>
      <c r="DBQ56" s="472"/>
      <c r="DBR56" s="472"/>
      <c r="DBS56" s="472"/>
      <c r="DBT56" s="472"/>
      <c r="DBU56" s="472"/>
      <c r="DBV56" s="472"/>
      <c r="DBW56" s="472"/>
      <c r="DBX56" s="472"/>
      <c r="DBY56" s="472"/>
      <c r="DBZ56" s="472"/>
      <c r="DCA56" s="472"/>
      <c r="DCB56" s="472"/>
      <c r="DCC56" s="472"/>
      <c r="DCD56" s="472"/>
      <c r="DCE56" s="472"/>
      <c r="DCF56" s="472"/>
      <c r="DCG56" s="472"/>
      <c r="DCH56" s="472"/>
      <c r="DCI56" s="472"/>
      <c r="DCJ56" s="472"/>
      <c r="DCK56" s="472"/>
      <c r="DCL56" s="472"/>
      <c r="DCM56" s="472"/>
      <c r="DCN56" s="472"/>
      <c r="DCO56" s="472"/>
      <c r="DCP56" s="472"/>
      <c r="DCQ56" s="472"/>
      <c r="DCR56" s="472"/>
      <c r="DCS56" s="472"/>
      <c r="DCT56" s="472"/>
      <c r="DCU56" s="472"/>
      <c r="DCV56" s="472"/>
      <c r="DCW56" s="472"/>
      <c r="DCX56" s="472"/>
      <c r="DCY56" s="472"/>
      <c r="DCZ56" s="472"/>
      <c r="DDA56" s="472"/>
      <c r="DDB56" s="472"/>
      <c r="DDC56" s="472"/>
      <c r="DDD56" s="472"/>
      <c r="DDE56" s="472"/>
      <c r="DDF56" s="472"/>
      <c r="DDG56" s="472"/>
      <c r="DDH56" s="472"/>
      <c r="DDI56" s="472"/>
      <c r="DDJ56" s="472"/>
      <c r="DDK56" s="472"/>
      <c r="DDL56" s="472"/>
      <c r="DDO56" s="472"/>
      <c r="DDP56" s="472"/>
      <c r="DDQ56" s="472"/>
      <c r="DDR56" s="472"/>
      <c r="DDS56" s="472"/>
      <c r="DDT56" s="472"/>
      <c r="DDU56" s="472"/>
      <c r="DDV56" s="472"/>
      <c r="DDW56" s="472"/>
      <c r="DDX56" s="472"/>
      <c r="DDY56" s="472"/>
      <c r="DDZ56" s="472"/>
      <c r="DEA56" s="472"/>
      <c r="DEB56" s="472"/>
      <c r="DEC56" s="472"/>
      <c r="DED56" s="472"/>
      <c r="DEE56" s="472"/>
      <c r="DEF56" s="472"/>
      <c r="DEG56" s="472"/>
      <c r="DEH56" s="472"/>
      <c r="DEI56" s="472"/>
      <c r="DEJ56" s="472"/>
      <c r="DEK56" s="472"/>
      <c r="DEL56" s="472"/>
      <c r="DEM56" s="472"/>
      <c r="DEN56" s="472"/>
      <c r="DEO56" s="472"/>
      <c r="DEP56" s="472"/>
      <c r="DEQ56" s="472"/>
      <c r="DER56" s="472"/>
      <c r="DES56" s="472"/>
      <c r="DET56" s="472"/>
      <c r="DEU56" s="472"/>
      <c r="DEV56" s="472"/>
      <c r="DEW56" s="472"/>
      <c r="DEX56" s="472"/>
      <c r="DEY56" s="472"/>
      <c r="DEZ56" s="472"/>
      <c r="DFA56" s="472"/>
      <c r="DFB56" s="472"/>
      <c r="DFC56" s="472"/>
      <c r="DFD56" s="472"/>
      <c r="DFE56" s="472"/>
      <c r="DFF56" s="472"/>
      <c r="DFG56" s="472"/>
      <c r="DFH56" s="472"/>
      <c r="DFI56" s="472"/>
      <c r="DFJ56" s="472"/>
      <c r="DFK56" s="472"/>
      <c r="DFL56" s="472"/>
      <c r="DFM56" s="472"/>
      <c r="DFN56" s="472"/>
      <c r="DFO56" s="472"/>
      <c r="DFP56" s="472"/>
      <c r="DFQ56" s="472"/>
      <c r="DFR56" s="472"/>
      <c r="DFS56" s="472"/>
      <c r="DFT56" s="472"/>
      <c r="DFU56" s="472"/>
      <c r="DFV56" s="472"/>
      <c r="DFW56" s="472"/>
      <c r="DFX56" s="472"/>
      <c r="DFY56" s="472"/>
      <c r="DFZ56" s="472"/>
      <c r="DGA56" s="472"/>
      <c r="DGB56" s="472"/>
      <c r="DGC56" s="472"/>
      <c r="DGD56" s="472"/>
      <c r="DGE56" s="472"/>
      <c r="DGF56" s="472"/>
      <c r="DGG56" s="472"/>
      <c r="DGH56" s="472"/>
      <c r="DGI56" s="472"/>
      <c r="DGJ56" s="472"/>
      <c r="DGK56" s="472"/>
      <c r="DGL56" s="472"/>
      <c r="DGM56" s="472"/>
      <c r="DGN56" s="472"/>
      <c r="DGO56" s="472"/>
      <c r="DGP56" s="472"/>
      <c r="DGQ56" s="472"/>
      <c r="DGR56" s="472"/>
      <c r="DGS56" s="472"/>
      <c r="DGT56" s="472"/>
      <c r="DGU56" s="472"/>
      <c r="DGV56" s="472"/>
      <c r="DGW56" s="472"/>
      <c r="DGX56" s="472"/>
      <c r="DGY56" s="472"/>
      <c r="DGZ56" s="472"/>
      <c r="DHA56" s="472"/>
      <c r="DHB56" s="472"/>
      <c r="DHC56" s="472"/>
      <c r="DHD56" s="472"/>
      <c r="DHE56" s="472"/>
      <c r="DHF56" s="472"/>
      <c r="DHG56" s="472"/>
      <c r="DHH56" s="472"/>
      <c r="DHI56" s="472"/>
      <c r="DHJ56" s="472"/>
      <c r="DHK56" s="472"/>
      <c r="DHL56" s="472"/>
      <c r="DHM56" s="472"/>
      <c r="DHN56" s="472"/>
      <c r="DHO56" s="472"/>
      <c r="DHP56" s="472"/>
      <c r="DHQ56" s="472"/>
      <c r="DHR56" s="472"/>
      <c r="DHS56" s="472"/>
      <c r="DHT56" s="472"/>
      <c r="DHU56" s="472"/>
      <c r="DHV56" s="472"/>
      <c r="DHW56" s="472"/>
      <c r="DHX56" s="472"/>
      <c r="DHY56" s="472"/>
      <c r="DHZ56" s="472"/>
      <c r="DIA56" s="472"/>
      <c r="DIB56" s="472"/>
      <c r="DIC56" s="472"/>
      <c r="DID56" s="472"/>
      <c r="DIE56" s="472"/>
      <c r="DIF56" s="472"/>
      <c r="DIG56" s="472"/>
      <c r="DIH56" s="472"/>
      <c r="DII56" s="472"/>
      <c r="DIJ56" s="472"/>
      <c r="DIK56" s="472"/>
      <c r="DIL56" s="472"/>
      <c r="DIM56" s="472"/>
      <c r="DIN56" s="472"/>
      <c r="DIO56" s="472"/>
      <c r="DIP56" s="472"/>
      <c r="DIQ56" s="472"/>
      <c r="DIR56" s="472"/>
      <c r="DIS56" s="472"/>
      <c r="DIT56" s="472"/>
      <c r="DIU56" s="472"/>
      <c r="DIV56" s="472"/>
      <c r="DIW56" s="472"/>
      <c r="DIX56" s="472"/>
      <c r="DIY56" s="472"/>
      <c r="DIZ56" s="472"/>
      <c r="DJA56" s="472"/>
      <c r="DJB56" s="472"/>
      <c r="DJC56" s="472"/>
      <c r="DJD56" s="472"/>
      <c r="DJE56" s="472"/>
      <c r="DJF56" s="472"/>
      <c r="DJG56" s="472"/>
      <c r="DJH56" s="472"/>
      <c r="DJI56" s="472"/>
      <c r="DJJ56" s="472"/>
      <c r="DJK56" s="472"/>
      <c r="DJL56" s="472"/>
      <c r="DJM56" s="472"/>
      <c r="DJN56" s="472"/>
      <c r="DJO56" s="472"/>
      <c r="DJP56" s="472"/>
      <c r="DJQ56" s="472"/>
      <c r="DJR56" s="472"/>
      <c r="DJS56" s="472"/>
      <c r="DJT56" s="472"/>
      <c r="DJU56" s="472"/>
      <c r="DJV56" s="472"/>
      <c r="DJW56" s="472"/>
      <c r="DJX56" s="472"/>
      <c r="DJY56" s="472"/>
      <c r="DJZ56" s="472"/>
      <c r="DKA56" s="472"/>
      <c r="DKB56" s="472"/>
      <c r="DKC56" s="472"/>
      <c r="DKD56" s="472"/>
      <c r="DKE56" s="472"/>
      <c r="DKF56" s="472"/>
      <c r="DKG56" s="472"/>
      <c r="DKH56" s="472"/>
      <c r="DKI56" s="472"/>
      <c r="DKJ56" s="472"/>
      <c r="DKK56" s="472"/>
      <c r="DKL56" s="472"/>
      <c r="DKM56" s="472"/>
      <c r="DKN56" s="472"/>
      <c r="DKO56" s="472"/>
      <c r="DKP56" s="472"/>
      <c r="DKQ56" s="472"/>
      <c r="DKR56" s="472"/>
      <c r="DKS56" s="472"/>
      <c r="DKT56" s="472"/>
      <c r="DKU56" s="472"/>
      <c r="DKV56" s="472"/>
      <c r="DKW56" s="472"/>
      <c r="DKX56" s="472"/>
      <c r="DKY56" s="472"/>
      <c r="DKZ56" s="472"/>
      <c r="DLA56" s="472"/>
      <c r="DLB56" s="472"/>
      <c r="DLC56" s="472"/>
      <c r="DLD56" s="472"/>
      <c r="DLE56" s="472"/>
      <c r="DLF56" s="472"/>
      <c r="DLG56" s="472"/>
      <c r="DLH56" s="472"/>
      <c r="DLI56" s="472"/>
      <c r="DLJ56" s="472"/>
      <c r="DLK56" s="472"/>
      <c r="DLL56" s="472"/>
      <c r="DLM56" s="472"/>
      <c r="DLN56" s="472"/>
      <c r="DLO56" s="472"/>
      <c r="DLP56" s="472"/>
      <c r="DLQ56" s="472"/>
      <c r="DLR56" s="472"/>
      <c r="DLS56" s="472"/>
      <c r="DLT56" s="472"/>
      <c r="DLU56" s="472"/>
      <c r="DLV56" s="472"/>
      <c r="DLW56" s="472"/>
      <c r="DLX56" s="472"/>
      <c r="DLY56" s="472"/>
      <c r="DLZ56" s="472"/>
      <c r="DMA56" s="472"/>
      <c r="DMB56" s="472"/>
      <c r="DMC56" s="472"/>
      <c r="DMD56" s="472"/>
      <c r="DME56" s="472"/>
      <c r="DMF56" s="472"/>
      <c r="DMG56" s="472"/>
      <c r="DMH56" s="472"/>
      <c r="DMI56" s="472"/>
      <c r="DMJ56" s="472"/>
      <c r="DMK56" s="472"/>
      <c r="DML56" s="472"/>
      <c r="DMM56" s="472"/>
      <c r="DMN56" s="472"/>
      <c r="DMO56" s="472"/>
      <c r="DMP56" s="472"/>
      <c r="DMQ56" s="472"/>
      <c r="DMR56" s="472"/>
      <c r="DMS56" s="472"/>
      <c r="DMT56" s="472"/>
      <c r="DMU56" s="472"/>
      <c r="DMV56" s="472"/>
      <c r="DMW56" s="472"/>
      <c r="DMX56" s="472"/>
      <c r="DMY56" s="472"/>
      <c r="DMZ56" s="472"/>
      <c r="DNA56" s="472"/>
      <c r="DNB56" s="472"/>
      <c r="DNC56" s="472"/>
      <c r="DND56" s="472"/>
      <c r="DNE56" s="472"/>
      <c r="DNF56" s="472"/>
      <c r="DNG56" s="472"/>
      <c r="DNH56" s="472"/>
      <c r="DNK56" s="472"/>
      <c r="DNL56" s="472"/>
      <c r="DNM56" s="472"/>
      <c r="DNN56" s="472"/>
      <c r="DNO56" s="472"/>
      <c r="DNP56" s="472"/>
      <c r="DNQ56" s="472"/>
      <c r="DNR56" s="472"/>
      <c r="DNS56" s="472"/>
      <c r="DNT56" s="472"/>
      <c r="DNU56" s="472"/>
      <c r="DNV56" s="472"/>
      <c r="DNW56" s="472"/>
      <c r="DNX56" s="472"/>
      <c r="DNY56" s="472"/>
      <c r="DNZ56" s="472"/>
      <c r="DOA56" s="472"/>
      <c r="DOB56" s="472"/>
      <c r="DOC56" s="472"/>
      <c r="DOD56" s="472"/>
      <c r="DOE56" s="472"/>
      <c r="DOF56" s="472"/>
      <c r="DOG56" s="472"/>
      <c r="DOH56" s="472"/>
      <c r="DOI56" s="472"/>
      <c r="DOJ56" s="472"/>
      <c r="DOK56" s="472"/>
      <c r="DOL56" s="472"/>
      <c r="DOM56" s="472"/>
      <c r="DON56" s="472"/>
      <c r="DOO56" s="472"/>
      <c r="DOP56" s="472"/>
      <c r="DOQ56" s="472"/>
      <c r="DOR56" s="472"/>
      <c r="DOS56" s="472"/>
      <c r="DOT56" s="472"/>
      <c r="DOU56" s="472"/>
      <c r="DOV56" s="472"/>
      <c r="DOW56" s="472"/>
      <c r="DOX56" s="472"/>
      <c r="DOY56" s="472"/>
      <c r="DOZ56" s="472"/>
      <c r="DPA56" s="472"/>
      <c r="DPB56" s="472"/>
      <c r="DPC56" s="472"/>
      <c r="DPD56" s="472"/>
      <c r="DPE56" s="472"/>
      <c r="DPF56" s="472"/>
      <c r="DPG56" s="472"/>
      <c r="DPH56" s="472"/>
      <c r="DPI56" s="472"/>
      <c r="DPJ56" s="472"/>
      <c r="DPK56" s="472"/>
      <c r="DPL56" s="472"/>
      <c r="DPM56" s="472"/>
      <c r="DPN56" s="472"/>
      <c r="DPO56" s="472"/>
      <c r="DPP56" s="472"/>
      <c r="DPQ56" s="472"/>
      <c r="DPR56" s="472"/>
      <c r="DPS56" s="472"/>
      <c r="DPT56" s="472"/>
      <c r="DPU56" s="472"/>
      <c r="DPV56" s="472"/>
      <c r="DPW56" s="472"/>
      <c r="DPX56" s="472"/>
      <c r="DPY56" s="472"/>
      <c r="DPZ56" s="472"/>
      <c r="DQA56" s="472"/>
      <c r="DQB56" s="472"/>
      <c r="DQC56" s="472"/>
      <c r="DQD56" s="472"/>
      <c r="DQE56" s="472"/>
      <c r="DQF56" s="472"/>
      <c r="DQG56" s="472"/>
      <c r="DQH56" s="472"/>
      <c r="DQI56" s="472"/>
      <c r="DQJ56" s="472"/>
      <c r="DQK56" s="472"/>
      <c r="DQL56" s="472"/>
      <c r="DQM56" s="472"/>
      <c r="DQN56" s="472"/>
      <c r="DQO56" s="472"/>
      <c r="DQP56" s="472"/>
      <c r="DQQ56" s="472"/>
      <c r="DQR56" s="472"/>
      <c r="DQS56" s="472"/>
      <c r="DQT56" s="472"/>
      <c r="DQU56" s="472"/>
      <c r="DQV56" s="472"/>
      <c r="DQW56" s="472"/>
      <c r="DQX56" s="472"/>
      <c r="DQY56" s="472"/>
      <c r="DQZ56" s="472"/>
      <c r="DRA56" s="472"/>
      <c r="DRB56" s="472"/>
      <c r="DRC56" s="472"/>
      <c r="DRD56" s="472"/>
      <c r="DRE56" s="472"/>
      <c r="DRF56" s="472"/>
      <c r="DRG56" s="472"/>
      <c r="DRH56" s="472"/>
      <c r="DRI56" s="472"/>
      <c r="DRJ56" s="472"/>
      <c r="DRK56" s="472"/>
      <c r="DRL56" s="472"/>
      <c r="DRM56" s="472"/>
      <c r="DRN56" s="472"/>
      <c r="DRO56" s="472"/>
      <c r="DRP56" s="472"/>
      <c r="DRQ56" s="472"/>
      <c r="DRR56" s="472"/>
      <c r="DRS56" s="472"/>
      <c r="DRT56" s="472"/>
      <c r="DRU56" s="472"/>
      <c r="DRV56" s="472"/>
      <c r="DRW56" s="472"/>
      <c r="DRX56" s="472"/>
      <c r="DRY56" s="472"/>
      <c r="DRZ56" s="472"/>
      <c r="DSA56" s="472"/>
      <c r="DSB56" s="472"/>
      <c r="DSC56" s="472"/>
      <c r="DSD56" s="472"/>
      <c r="DSE56" s="472"/>
      <c r="DSF56" s="472"/>
      <c r="DSG56" s="472"/>
      <c r="DSH56" s="472"/>
      <c r="DSI56" s="472"/>
      <c r="DSJ56" s="472"/>
      <c r="DSK56" s="472"/>
      <c r="DSL56" s="472"/>
      <c r="DSM56" s="472"/>
      <c r="DSN56" s="472"/>
      <c r="DSO56" s="472"/>
      <c r="DSP56" s="472"/>
      <c r="DSQ56" s="472"/>
      <c r="DSR56" s="472"/>
      <c r="DSS56" s="472"/>
      <c r="DST56" s="472"/>
      <c r="DSU56" s="472"/>
      <c r="DSV56" s="472"/>
      <c r="DSW56" s="472"/>
      <c r="DSX56" s="472"/>
      <c r="DSY56" s="472"/>
      <c r="DSZ56" s="472"/>
      <c r="DTA56" s="472"/>
      <c r="DTB56" s="472"/>
      <c r="DTC56" s="472"/>
      <c r="DTD56" s="472"/>
      <c r="DTE56" s="472"/>
      <c r="DTF56" s="472"/>
      <c r="DTG56" s="472"/>
      <c r="DTH56" s="472"/>
      <c r="DTI56" s="472"/>
      <c r="DTJ56" s="472"/>
      <c r="DTK56" s="472"/>
      <c r="DTL56" s="472"/>
      <c r="DTM56" s="472"/>
      <c r="DTN56" s="472"/>
      <c r="DTO56" s="472"/>
      <c r="DTP56" s="472"/>
      <c r="DTQ56" s="472"/>
      <c r="DTR56" s="472"/>
      <c r="DTS56" s="472"/>
      <c r="DTT56" s="472"/>
      <c r="DTU56" s="472"/>
      <c r="DTV56" s="472"/>
      <c r="DTW56" s="472"/>
      <c r="DTX56" s="472"/>
      <c r="DTY56" s="472"/>
      <c r="DTZ56" s="472"/>
      <c r="DUA56" s="472"/>
      <c r="DUB56" s="472"/>
      <c r="DUC56" s="472"/>
      <c r="DUD56" s="472"/>
      <c r="DUE56" s="472"/>
      <c r="DUF56" s="472"/>
      <c r="DUG56" s="472"/>
      <c r="DUH56" s="472"/>
      <c r="DUI56" s="472"/>
      <c r="DUJ56" s="472"/>
      <c r="DUK56" s="472"/>
      <c r="DUL56" s="472"/>
      <c r="DUM56" s="472"/>
      <c r="DUN56" s="472"/>
      <c r="DUO56" s="472"/>
      <c r="DUP56" s="472"/>
      <c r="DUQ56" s="472"/>
      <c r="DUR56" s="472"/>
      <c r="DUS56" s="472"/>
      <c r="DUT56" s="472"/>
      <c r="DUU56" s="472"/>
      <c r="DUV56" s="472"/>
      <c r="DUW56" s="472"/>
      <c r="DUX56" s="472"/>
      <c r="DUY56" s="472"/>
      <c r="DUZ56" s="472"/>
      <c r="DVA56" s="472"/>
      <c r="DVB56" s="472"/>
      <c r="DVC56" s="472"/>
      <c r="DVD56" s="472"/>
      <c r="DVE56" s="472"/>
      <c r="DVF56" s="472"/>
      <c r="DVG56" s="472"/>
      <c r="DVH56" s="472"/>
      <c r="DVI56" s="472"/>
      <c r="DVJ56" s="472"/>
      <c r="DVK56" s="472"/>
      <c r="DVL56" s="472"/>
      <c r="DVM56" s="472"/>
      <c r="DVN56" s="472"/>
      <c r="DVO56" s="472"/>
      <c r="DVP56" s="472"/>
      <c r="DVQ56" s="472"/>
      <c r="DVR56" s="472"/>
      <c r="DVS56" s="472"/>
      <c r="DVT56" s="472"/>
      <c r="DVU56" s="472"/>
      <c r="DVV56" s="472"/>
      <c r="DVW56" s="472"/>
      <c r="DVX56" s="472"/>
      <c r="DVY56" s="472"/>
      <c r="DVZ56" s="472"/>
      <c r="DWA56" s="472"/>
      <c r="DWB56" s="472"/>
      <c r="DWC56" s="472"/>
      <c r="DWD56" s="472"/>
      <c r="DWE56" s="472"/>
      <c r="DWF56" s="472"/>
      <c r="DWG56" s="472"/>
      <c r="DWH56" s="472"/>
      <c r="DWI56" s="472"/>
      <c r="DWJ56" s="472"/>
      <c r="DWK56" s="472"/>
      <c r="DWL56" s="472"/>
      <c r="DWM56" s="472"/>
      <c r="DWN56" s="472"/>
      <c r="DWO56" s="472"/>
      <c r="DWP56" s="472"/>
      <c r="DWQ56" s="472"/>
      <c r="DWR56" s="472"/>
      <c r="DWS56" s="472"/>
      <c r="DWT56" s="472"/>
      <c r="DWU56" s="472"/>
      <c r="DWV56" s="472"/>
      <c r="DWW56" s="472"/>
      <c r="DWX56" s="472"/>
      <c r="DWY56" s="472"/>
      <c r="DWZ56" s="472"/>
      <c r="DXA56" s="472"/>
      <c r="DXB56" s="472"/>
      <c r="DXC56" s="472"/>
      <c r="DXD56" s="472"/>
      <c r="DXG56" s="472"/>
      <c r="DXH56" s="472"/>
      <c r="DXI56" s="472"/>
      <c r="DXJ56" s="472"/>
      <c r="DXK56" s="472"/>
      <c r="DXL56" s="472"/>
      <c r="DXM56" s="472"/>
      <c r="DXN56" s="472"/>
      <c r="DXO56" s="472"/>
      <c r="DXP56" s="472"/>
      <c r="DXQ56" s="472"/>
      <c r="DXR56" s="472"/>
      <c r="DXS56" s="472"/>
      <c r="DXT56" s="472"/>
      <c r="DXU56" s="472"/>
      <c r="DXV56" s="472"/>
      <c r="DXW56" s="472"/>
      <c r="DXX56" s="472"/>
      <c r="DXY56" s="472"/>
      <c r="DXZ56" s="472"/>
      <c r="DYA56" s="472"/>
      <c r="DYB56" s="472"/>
      <c r="DYC56" s="472"/>
      <c r="DYD56" s="472"/>
      <c r="DYE56" s="472"/>
      <c r="DYF56" s="472"/>
      <c r="DYG56" s="472"/>
      <c r="DYH56" s="472"/>
      <c r="DYI56" s="472"/>
      <c r="DYJ56" s="472"/>
      <c r="DYK56" s="472"/>
      <c r="DYL56" s="472"/>
      <c r="DYM56" s="472"/>
      <c r="DYN56" s="472"/>
      <c r="DYO56" s="472"/>
      <c r="DYP56" s="472"/>
      <c r="DYQ56" s="472"/>
      <c r="DYR56" s="472"/>
      <c r="DYS56" s="472"/>
      <c r="DYT56" s="472"/>
      <c r="DYU56" s="472"/>
      <c r="DYV56" s="472"/>
      <c r="DYW56" s="472"/>
      <c r="DYX56" s="472"/>
      <c r="DYY56" s="472"/>
      <c r="DYZ56" s="472"/>
      <c r="DZA56" s="472"/>
      <c r="DZB56" s="472"/>
      <c r="DZC56" s="472"/>
      <c r="DZD56" s="472"/>
      <c r="DZE56" s="472"/>
      <c r="DZF56" s="472"/>
      <c r="DZG56" s="472"/>
      <c r="DZH56" s="472"/>
      <c r="DZI56" s="472"/>
      <c r="DZJ56" s="472"/>
      <c r="DZK56" s="472"/>
      <c r="DZL56" s="472"/>
      <c r="DZM56" s="472"/>
      <c r="DZN56" s="472"/>
      <c r="DZO56" s="472"/>
      <c r="DZP56" s="472"/>
      <c r="DZQ56" s="472"/>
      <c r="DZR56" s="472"/>
      <c r="DZS56" s="472"/>
      <c r="DZT56" s="472"/>
      <c r="DZU56" s="472"/>
      <c r="DZV56" s="472"/>
      <c r="DZW56" s="472"/>
      <c r="DZX56" s="472"/>
      <c r="DZY56" s="472"/>
      <c r="DZZ56" s="472"/>
      <c r="EAA56" s="472"/>
      <c r="EAB56" s="472"/>
      <c r="EAC56" s="472"/>
      <c r="EAD56" s="472"/>
      <c r="EAE56" s="472"/>
      <c r="EAF56" s="472"/>
      <c r="EAG56" s="472"/>
      <c r="EAH56" s="472"/>
      <c r="EAI56" s="472"/>
      <c r="EAJ56" s="472"/>
      <c r="EAK56" s="472"/>
      <c r="EAL56" s="472"/>
      <c r="EAM56" s="472"/>
      <c r="EAN56" s="472"/>
      <c r="EAO56" s="472"/>
      <c r="EAP56" s="472"/>
      <c r="EAQ56" s="472"/>
      <c r="EAR56" s="472"/>
      <c r="EAS56" s="472"/>
      <c r="EAT56" s="472"/>
      <c r="EAU56" s="472"/>
      <c r="EAV56" s="472"/>
      <c r="EAW56" s="472"/>
      <c r="EAX56" s="472"/>
      <c r="EAY56" s="472"/>
      <c r="EAZ56" s="472"/>
      <c r="EBA56" s="472"/>
      <c r="EBB56" s="472"/>
      <c r="EBC56" s="472"/>
      <c r="EBD56" s="472"/>
      <c r="EBE56" s="472"/>
      <c r="EBF56" s="472"/>
      <c r="EBG56" s="472"/>
      <c r="EBH56" s="472"/>
      <c r="EBI56" s="472"/>
      <c r="EBJ56" s="472"/>
      <c r="EBK56" s="472"/>
      <c r="EBL56" s="472"/>
      <c r="EBM56" s="472"/>
      <c r="EBN56" s="472"/>
      <c r="EBO56" s="472"/>
      <c r="EBP56" s="472"/>
      <c r="EBQ56" s="472"/>
      <c r="EBR56" s="472"/>
      <c r="EBS56" s="472"/>
      <c r="EBT56" s="472"/>
      <c r="EBU56" s="472"/>
      <c r="EBV56" s="472"/>
      <c r="EBW56" s="472"/>
      <c r="EBX56" s="472"/>
      <c r="EBY56" s="472"/>
      <c r="EBZ56" s="472"/>
      <c r="ECA56" s="472"/>
      <c r="ECB56" s="472"/>
      <c r="ECC56" s="472"/>
      <c r="ECD56" s="472"/>
      <c r="ECE56" s="472"/>
      <c r="ECF56" s="472"/>
      <c r="ECG56" s="472"/>
      <c r="ECH56" s="472"/>
      <c r="ECI56" s="472"/>
      <c r="ECJ56" s="472"/>
      <c r="ECK56" s="472"/>
      <c r="ECL56" s="472"/>
      <c r="ECM56" s="472"/>
      <c r="ECN56" s="472"/>
      <c r="ECO56" s="472"/>
      <c r="ECP56" s="472"/>
      <c r="ECQ56" s="472"/>
      <c r="ECR56" s="472"/>
      <c r="ECS56" s="472"/>
      <c r="ECT56" s="472"/>
      <c r="ECU56" s="472"/>
      <c r="ECV56" s="472"/>
      <c r="ECW56" s="472"/>
      <c r="ECX56" s="472"/>
      <c r="ECY56" s="472"/>
      <c r="ECZ56" s="472"/>
      <c r="EDA56" s="472"/>
      <c r="EDB56" s="472"/>
      <c r="EDC56" s="472"/>
      <c r="EDD56" s="472"/>
      <c r="EDE56" s="472"/>
      <c r="EDF56" s="472"/>
      <c r="EDG56" s="472"/>
      <c r="EDH56" s="472"/>
      <c r="EDI56" s="472"/>
      <c r="EDJ56" s="472"/>
      <c r="EDK56" s="472"/>
      <c r="EDL56" s="472"/>
      <c r="EDM56" s="472"/>
      <c r="EDN56" s="472"/>
      <c r="EDO56" s="472"/>
      <c r="EDP56" s="472"/>
      <c r="EDQ56" s="472"/>
      <c r="EDR56" s="472"/>
      <c r="EDS56" s="472"/>
      <c r="EDT56" s="472"/>
      <c r="EDU56" s="472"/>
      <c r="EDV56" s="472"/>
      <c r="EDW56" s="472"/>
      <c r="EDX56" s="472"/>
      <c r="EDY56" s="472"/>
      <c r="EDZ56" s="472"/>
      <c r="EEA56" s="472"/>
      <c r="EEB56" s="472"/>
      <c r="EEC56" s="472"/>
      <c r="EED56" s="472"/>
      <c r="EEE56" s="472"/>
      <c r="EEF56" s="472"/>
      <c r="EEG56" s="472"/>
      <c r="EEH56" s="472"/>
      <c r="EEI56" s="472"/>
      <c r="EEJ56" s="472"/>
      <c r="EEK56" s="472"/>
      <c r="EEL56" s="472"/>
      <c r="EEM56" s="472"/>
      <c r="EEN56" s="472"/>
      <c r="EEO56" s="472"/>
      <c r="EEP56" s="472"/>
      <c r="EEQ56" s="472"/>
      <c r="EER56" s="472"/>
      <c r="EES56" s="472"/>
      <c r="EET56" s="472"/>
      <c r="EEU56" s="472"/>
      <c r="EEV56" s="472"/>
      <c r="EEW56" s="472"/>
      <c r="EEX56" s="472"/>
      <c r="EEY56" s="472"/>
      <c r="EEZ56" s="472"/>
      <c r="EFA56" s="472"/>
      <c r="EFB56" s="472"/>
      <c r="EFC56" s="472"/>
      <c r="EFD56" s="472"/>
      <c r="EFE56" s="472"/>
      <c r="EFF56" s="472"/>
      <c r="EFG56" s="472"/>
      <c r="EFH56" s="472"/>
      <c r="EFI56" s="472"/>
      <c r="EFJ56" s="472"/>
      <c r="EFK56" s="472"/>
      <c r="EFL56" s="472"/>
      <c r="EFM56" s="472"/>
      <c r="EFN56" s="472"/>
      <c r="EFO56" s="472"/>
      <c r="EFP56" s="472"/>
      <c r="EFQ56" s="472"/>
      <c r="EFR56" s="472"/>
      <c r="EFS56" s="472"/>
      <c r="EFT56" s="472"/>
      <c r="EFU56" s="472"/>
      <c r="EFV56" s="472"/>
      <c r="EFW56" s="472"/>
      <c r="EFX56" s="472"/>
      <c r="EFY56" s="472"/>
      <c r="EFZ56" s="472"/>
      <c r="EGA56" s="472"/>
      <c r="EGB56" s="472"/>
      <c r="EGC56" s="472"/>
      <c r="EGD56" s="472"/>
      <c r="EGE56" s="472"/>
      <c r="EGF56" s="472"/>
      <c r="EGG56" s="472"/>
      <c r="EGH56" s="472"/>
      <c r="EGI56" s="472"/>
      <c r="EGJ56" s="472"/>
      <c r="EGK56" s="472"/>
      <c r="EGL56" s="472"/>
      <c r="EGM56" s="472"/>
      <c r="EGN56" s="472"/>
      <c r="EGO56" s="472"/>
      <c r="EGP56" s="472"/>
      <c r="EGQ56" s="472"/>
      <c r="EGR56" s="472"/>
      <c r="EGS56" s="472"/>
      <c r="EGT56" s="472"/>
      <c r="EGU56" s="472"/>
      <c r="EGV56" s="472"/>
      <c r="EGW56" s="472"/>
      <c r="EGX56" s="472"/>
      <c r="EGY56" s="472"/>
      <c r="EGZ56" s="472"/>
      <c r="EHC56" s="472"/>
      <c r="EHD56" s="472"/>
      <c r="EHE56" s="472"/>
      <c r="EHF56" s="472"/>
      <c r="EHG56" s="472"/>
      <c r="EHH56" s="472"/>
      <c r="EHI56" s="472"/>
      <c r="EHJ56" s="472"/>
      <c r="EHK56" s="472"/>
      <c r="EHL56" s="472"/>
      <c r="EHM56" s="472"/>
      <c r="EHN56" s="472"/>
      <c r="EHO56" s="472"/>
      <c r="EHP56" s="472"/>
      <c r="EHQ56" s="472"/>
      <c r="EHR56" s="472"/>
      <c r="EHS56" s="472"/>
      <c r="EHT56" s="472"/>
      <c r="EHU56" s="472"/>
      <c r="EHV56" s="472"/>
      <c r="EHW56" s="472"/>
      <c r="EHX56" s="472"/>
      <c r="EHY56" s="472"/>
      <c r="EHZ56" s="472"/>
      <c r="EIA56" s="472"/>
      <c r="EIB56" s="472"/>
      <c r="EIC56" s="472"/>
      <c r="EID56" s="472"/>
      <c r="EIE56" s="472"/>
      <c r="EIF56" s="472"/>
      <c r="EIG56" s="472"/>
      <c r="EIH56" s="472"/>
      <c r="EII56" s="472"/>
      <c r="EIJ56" s="472"/>
      <c r="EIK56" s="472"/>
      <c r="EIL56" s="472"/>
      <c r="EIM56" s="472"/>
      <c r="EIN56" s="472"/>
      <c r="EIO56" s="472"/>
      <c r="EIP56" s="472"/>
      <c r="EIQ56" s="472"/>
      <c r="EIR56" s="472"/>
      <c r="EIS56" s="472"/>
      <c r="EIT56" s="472"/>
      <c r="EIU56" s="472"/>
      <c r="EIV56" s="472"/>
      <c r="EIW56" s="472"/>
      <c r="EIX56" s="472"/>
      <c r="EIY56" s="472"/>
      <c r="EIZ56" s="472"/>
      <c r="EJA56" s="472"/>
      <c r="EJB56" s="472"/>
      <c r="EJC56" s="472"/>
      <c r="EJD56" s="472"/>
      <c r="EJE56" s="472"/>
      <c r="EJF56" s="472"/>
      <c r="EJG56" s="472"/>
      <c r="EJH56" s="472"/>
      <c r="EJI56" s="472"/>
      <c r="EJJ56" s="472"/>
      <c r="EJK56" s="472"/>
      <c r="EJL56" s="472"/>
      <c r="EJM56" s="472"/>
      <c r="EJN56" s="472"/>
      <c r="EJO56" s="472"/>
      <c r="EJP56" s="472"/>
      <c r="EJQ56" s="472"/>
      <c r="EJR56" s="472"/>
      <c r="EJS56" s="472"/>
      <c r="EJT56" s="472"/>
      <c r="EJU56" s="472"/>
      <c r="EJV56" s="472"/>
      <c r="EJW56" s="472"/>
      <c r="EJX56" s="472"/>
      <c r="EJY56" s="472"/>
      <c r="EJZ56" s="472"/>
      <c r="EKA56" s="472"/>
      <c r="EKB56" s="472"/>
      <c r="EKC56" s="472"/>
      <c r="EKD56" s="472"/>
      <c r="EKE56" s="472"/>
      <c r="EKF56" s="472"/>
      <c r="EKG56" s="472"/>
      <c r="EKH56" s="472"/>
      <c r="EKI56" s="472"/>
      <c r="EKJ56" s="472"/>
      <c r="EKK56" s="472"/>
      <c r="EKL56" s="472"/>
      <c r="EKM56" s="472"/>
      <c r="EKN56" s="472"/>
      <c r="EKO56" s="472"/>
      <c r="EKP56" s="472"/>
      <c r="EKQ56" s="472"/>
      <c r="EKR56" s="472"/>
      <c r="EKS56" s="472"/>
      <c r="EKT56" s="472"/>
      <c r="EKU56" s="472"/>
      <c r="EKV56" s="472"/>
      <c r="EKW56" s="472"/>
      <c r="EKX56" s="472"/>
      <c r="EKY56" s="472"/>
      <c r="EKZ56" s="472"/>
      <c r="ELA56" s="472"/>
      <c r="ELB56" s="472"/>
      <c r="ELC56" s="472"/>
      <c r="ELD56" s="472"/>
      <c r="ELE56" s="472"/>
      <c r="ELF56" s="472"/>
      <c r="ELG56" s="472"/>
      <c r="ELH56" s="472"/>
      <c r="ELI56" s="472"/>
      <c r="ELJ56" s="472"/>
      <c r="ELK56" s="472"/>
      <c r="ELL56" s="472"/>
      <c r="ELM56" s="472"/>
      <c r="ELN56" s="472"/>
      <c r="ELO56" s="472"/>
      <c r="ELP56" s="472"/>
      <c r="ELQ56" s="472"/>
      <c r="ELR56" s="472"/>
      <c r="ELS56" s="472"/>
      <c r="ELT56" s="472"/>
      <c r="ELU56" s="472"/>
      <c r="ELV56" s="472"/>
      <c r="ELW56" s="472"/>
      <c r="ELX56" s="472"/>
      <c r="ELY56" s="472"/>
      <c r="ELZ56" s="472"/>
      <c r="EMA56" s="472"/>
      <c r="EMB56" s="472"/>
      <c r="EMC56" s="472"/>
      <c r="EMD56" s="472"/>
      <c r="EME56" s="472"/>
      <c r="EMF56" s="472"/>
      <c r="EMG56" s="472"/>
      <c r="EMH56" s="472"/>
      <c r="EMI56" s="472"/>
      <c r="EMJ56" s="472"/>
      <c r="EMK56" s="472"/>
      <c r="EML56" s="472"/>
      <c r="EMM56" s="472"/>
      <c r="EMN56" s="472"/>
      <c r="EMO56" s="472"/>
      <c r="EMP56" s="472"/>
      <c r="EMQ56" s="472"/>
      <c r="EMR56" s="472"/>
      <c r="EMS56" s="472"/>
      <c r="EMT56" s="472"/>
      <c r="EMU56" s="472"/>
      <c r="EMV56" s="472"/>
      <c r="EMW56" s="472"/>
      <c r="EMX56" s="472"/>
      <c r="EMY56" s="472"/>
      <c r="EMZ56" s="472"/>
      <c r="ENA56" s="472"/>
      <c r="ENB56" s="472"/>
      <c r="ENC56" s="472"/>
      <c r="END56" s="472"/>
      <c r="ENE56" s="472"/>
      <c r="ENF56" s="472"/>
      <c r="ENG56" s="472"/>
      <c r="ENH56" s="472"/>
      <c r="ENI56" s="472"/>
      <c r="ENJ56" s="472"/>
      <c r="ENK56" s="472"/>
      <c r="ENL56" s="472"/>
      <c r="ENM56" s="472"/>
      <c r="ENN56" s="472"/>
      <c r="ENO56" s="472"/>
      <c r="ENP56" s="472"/>
      <c r="ENQ56" s="472"/>
      <c r="ENR56" s="472"/>
      <c r="ENS56" s="472"/>
      <c r="ENT56" s="472"/>
      <c r="ENU56" s="472"/>
      <c r="ENV56" s="472"/>
      <c r="ENW56" s="472"/>
      <c r="ENX56" s="472"/>
      <c r="ENY56" s="472"/>
      <c r="ENZ56" s="472"/>
      <c r="EOA56" s="472"/>
      <c r="EOB56" s="472"/>
      <c r="EOC56" s="472"/>
      <c r="EOD56" s="472"/>
      <c r="EOE56" s="472"/>
      <c r="EOF56" s="472"/>
      <c r="EOG56" s="472"/>
      <c r="EOH56" s="472"/>
      <c r="EOI56" s="472"/>
      <c r="EOJ56" s="472"/>
      <c r="EOK56" s="472"/>
      <c r="EOL56" s="472"/>
      <c r="EOM56" s="472"/>
      <c r="EON56" s="472"/>
      <c r="EOO56" s="472"/>
      <c r="EOP56" s="472"/>
      <c r="EOQ56" s="472"/>
      <c r="EOR56" s="472"/>
      <c r="EOS56" s="472"/>
      <c r="EOT56" s="472"/>
      <c r="EOU56" s="472"/>
      <c r="EOV56" s="472"/>
      <c r="EOW56" s="472"/>
      <c r="EOX56" s="472"/>
      <c r="EOY56" s="472"/>
      <c r="EOZ56" s="472"/>
      <c r="EPA56" s="472"/>
      <c r="EPB56" s="472"/>
      <c r="EPC56" s="472"/>
      <c r="EPD56" s="472"/>
      <c r="EPE56" s="472"/>
      <c r="EPF56" s="472"/>
      <c r="EPG56" s="472"/>
      <c r="EPH56" s="472"/>
      <c r="EPI56" s="472"/>
      <c r="EPJ56" s="472"/>
      <c r="EPK56" s="472"/>
      <c r="EPL56" s="472"/>
      <c r="EPM56" s="472"/>
      <c r="EPN56" s="472"/>
      <c r="EPO56" s="472"/>
      <c r="EPP56" s="472"/>
      <c r="EPQ56" s="472"/>
      <c r="EPR56" s="472"/>
      <c r="EPS56" s="472"/>
      <c r="EPT56" s="472"/>
      <c r="EPU56" s="472"/>
      <c r="EPV56" s="472"/>
      <c r="EPW56" s="472"/>
      <c r="EPX56" s="472"/>
      <c r="EPY56" s="472"/>
      <c r="EPZ56" s="472"/>
      <c r="EQA56" s="472"/>
      <c r="EQB56" s="472"/>
      <c r="EQC56" s="472"/>
      <c r="EQD56" s="472"/>
      <c r="EQE56" s="472"/>
      <c r="EQF56" s="472"/>
      <c r="EQG56" s="472"/>
      <c r="EQH56" s="472"/>
      <c r="EQI56" s="472"/>
      <c r="EQJ56" s="472"/>
      <c r="EQK56" s="472"/>
      <c r="EQL56" s="472"/>
      <c r="EQM56" s="472"/>
      <c r="EQN56" s="472"/>
      <c r="EQO56" s="472"/>
      <c r="EQP56" s="472"/>
      <c r="EQQ56" s="472"/>
      <c r="EQR56" s="472"/>
      <c r="EQS56" s="472"/>
      <c r="EQT56" s="472"/>
      <c r="EQU56" s="472"/>
      <c r="EQV56" s="472"/>
      <c r="EQY56" s="472"/>
      <c r="EQZ56" s="472"/>
      <c r="ERA56" s="472"/>
      <c r="ERB56" s="472"/>
      <c r="ERC56" s="472"/>
      <c r="ERD56" s="472"/>
      <c r="ERE56" s="472"/>
      <c r="ERF56" s="472"/>
      <c r="ERG56" s="472"/>
      <c r="ERH56" s="472"/>
      <c r="ERI56" s="472"/>
      <c r="ERJ56" s="472"/>
      <c r="ERK56" s="472"/>
      <c r="ERL56" s="472"/>
      <c r="ERM56" s="472"/>
      <c r="ERN56" s="472"/>
      <c r="ERO56" s="472"/>
      <c r="ERP56" s="472"/>
      <c r="ERQ56" s="472"/>
      <c r="ERR56" s="472"/>
      <c r="ERS56" s="472"/>
      <c r="ERT56" s="472"/>
      <c r="ERU56" s="472"/>
      <c r="ERV56" s="472"/>
      <c r="ERW56" s="472"/>
      <c r="ERX56" s="472"/>
      <c r="ERY56" s="472"/>
      <c r="ERZ56" s="472"/>
      <c r="ESA56" s="472"/>
      <c r="ESB56" s="472"/>
      <c r="ESC56" s="472"/>
      <c r="ESD56" s="472"/>
      <c r="ESE56" s="472"/>
      <c r="ESF56" s="472"/>
      <c r="ESG56" s="472"/>
      <c r="ESH56" s="472"/>
      <c r="ESI56" s="472"/>
      <c r="ESJ56" s="472"/>
      <c r="ESK56" s="472"/>
      <c r="ESL56" s="472"/>
      <c r="ESM56" s="472"/>
      <c r="ESN56" s="472"/>
      <c r="ESO56" s="472"/>
      <c r="ESP56" s="472"/>
      <c r="ESQ56" s="472"/>
      <c r="ESR56" s="472"/>
      <c r="ESS56" s="472"/>
      <c r="EST56" s="472"/>
      <c r="ESU56" s="472"/>
      <c r="ESV56" s="472"/>
      <c r="ESW56" s="472"/>
      <c r="ESX56" s="472"/>
      <c r="ESY56" s="472"/>
      <c r="ESZ56" s="472"/>
      <c r="ETA56" s="472"/>
      <c r="ETB56" s="472"/>
      <c r="ETC56" s="472"/>
      <c r="ETD56" s="472"/>
      <c r="ETE56" s="472"/>
      <c r="ETF56" s="472"/>
      <c r="ETG56" s="472"/>
      <c r="ETH56" s="472"/>
      <c r="ETI56" s="472"/>
      <c r="ETJ56" s="472"/>
      <c r="ETK56" s="472"/>
      <c r="ETL56" s="472"/>
      <c r="ETM56" s="472"/>
      <c r="ETN56" s="472"/>
      <c r="ETO56" s="472"/>
      <c r="ETP56" s="472"/>
      <c r="ETQ56" s="472"/>
      <c r="ETR56" s="472"/>
      <c r="ETS56" s="472"/>
      <c r="ETT56" s="472"/>
      <c r="ETU56" s="472"/>
      <c r="ETV56" s="472"/>
      <c r="ETW56" s="472"/>
      <c r="ETX56" s="472"/>
      <c r="ETY56" s="472"/>
      <c r="ETZ56" s="472"/>
      <c r="EUA56" s="472"/>
      <c r="EUB56" s="472"/>
      <c r="EUC56" s="472"/>
      <c r="EUD56" s="472"/>
      <c r="EUE56" s="472"/>
      <c r="EUF56" s="472"/>
      <c r="EUG56" s="472"/>
      <c r="EUH56" s="472"/>
      <c r="EUI56" s="472"/>
      <c r="EUJ56" s="472"/>
      <c r="EUK56" s="472"/>
      <c r="EUL56" s="472"/>
      <c r="EUM56" s="472"/>
      <c r="EUN56" s="472"/>
      <c r="EUO56" s="472"/>
      <c r="EUP56" s="472"/>
      <c r="EUQ56" s="472"/>
      <c r="EUR56" s="472"/>
      <c r="EUS56" s="472"/>
      <c r="EUT56" s="472"/>
      <c r="EUU56" s="472"/>
      <c r="EUV56" s="472"/>
      <c r="EUW56" s="472"/>
      <c r="EUX56" s="472"/>
      <c r="EUY56" s="472"/>
      <c r="EUZ56" s="472"/>
      <c r="EVA56" s="472"/>
      <c r="EVB56" s="472"/>
      <c r="EVC56" s="472"/>
      <c r="EVD56" s="472"/>
      <c r="EVE56" s="472"/>
      <c r="EVF56" s="472"/>
      <c r="EVG56" s="472"/>
      <c r="EVH56" s="472"/>
      <c r="EVI56" s="472"/>
      <c r="EVJ56" s="472"/>
      <c r="EVK56" s="472"/>
      <c r="EVL56" s="472"/>
      <c r="EVM56" s="472"/>
      <c r="EVN56" s="472"/>
      <c r="EVO56" s="472"/>
      <c r="EVP56" s="472"/>
      <c r="EVQ56" s="472"/>
      <c r="EVR56" s="472"/>
      <c r="EVS56" s="472"/>
      <c r="EVT56" s="472"/>
      <c r="EVU56" s="472"/>
      <c r="EVV56" s="472"/>
      <c r="EVW56" s="472"/>
      <c r="EVX56" s="472"/>
      <c r="EVY56" s="472"/>
      <c r="EVZ56" s="472"/>
      <c r="EWA56" s="472"/>
      <c r="EWB56" s="472"/>
      <c r="EWC56" s="472"/>
      <c r="EWD56" s="472"/>
      <c r="EWE56" s="472"/>
      <c r="EWF56" s="472"/>
      <c r="EWG56" s="472"/>
      <c r="EWH56" s="472"/>
      <c r="EWI56" s="472"/>
      <c r="EWJ56" s="472"/>
      <c r="EWK56" s="472"/>
      <c r="EWL56" s="472"/>
      <c r="EWM56" s="472"/>
      <c r="EWN56" s="472"/>
      <c r="EWO56" s="472"/>
      <c r="EWP56" s="472"/>
      <c r="EWQ56" s="472"/>
      <c r="EWR56" s="472"/>
      <c r="EWS56" s="472"/>
      <c r="EWT56" s="472"/>
      <c r="EWU56" s="472"/>
      <c r="EWV56" s="472"/>
      <c r="EWW56" s="472"/>
      <c r="EWX56" s="472"/>
      <c r="EWY56" s="472"/>
      <c r="EWZ56" s="472"/>
      <c r="EXA56" s="472"/>
      <c r="EXB56" s="472"/>
      <c r="EXC56" s="472"/>
      <c r="EXD56" s="472"/>
      <c r="EXE56" s="472"/>
      <c r="EXF56" s="472"/>
      <c r="EXG56" s="472"/>
      <c r="EXH56" s="472"/>
      <c r="EXI56" s="472"/>
      <c r="EXJ56" s="472"/>
      <c r="EXK56" s="472"/>
      <c r="EXL56" s="472"/>
      <c r="EXM56" s="472"/>
      <c r="EXN56" s="472"/>
      <c r="EXO56" s="472"/>
      <c r="EXP56" s="472"/>
      <c r="EXQ56" s="472"/>
      <c r="EXR56" s="472"/>
      <c r="EXS56" s="472"/>
      <c r="EXT56" s="472"/>
      <c r="EXU56" s="472"/>
      <c r="EXV56" s="472"/>
      <c r="EXW56" s="472"/>
      <c r="EXX56" s="472"/>
      <c r="EXY56" s="472"/>
      <c r="EXZ56" s="472"/>
      <c r="EYA56" s="472"/>
      <c r="EYB56" s="472"/>
      <c r="EYC56" s="472"/>
      <c r="EYD56" s="472"/>
      <c r="EYE56" s="472"/>
      <c r="EYF56" s="472"/>
      <c r="EYG56" s="472"/>
      <c r="EYH56" s="472"/>
      <c r="EYI56" s="472"/>
      <c r="EYJ56" s="472"/>
      <c r="EYK56" s="472"/>
      <c r="EYL56" s="472"/>
      <c r="EYM56" s="472"/>
      <c r="EYN56" s="472"/>
      <c r="EYO56" s="472"/>
      <c r="EYP56" s="472"/>
      <c r="EYQ56" s="472"/>
      <c r="EYR56" s="472"/>
      <c r="EYS56" s="472"/>
      <c r="EYT56" s="472"/>
      <c r="EYU56" s="472"/>
      <c r="EYV56" s="472"/>
      <c r="EYW56" s="472"/>
      <c r="EYX56" s="472"/>
      <c r="EYY56" s="472"/>
      <c r="EYZ56" s="472"/>
      <c r="EZA56" s="472"/>
      <c r="EZB56" s="472"/>
      <c r="EZC56" s="472"/>
      <c r="EZD56" s="472"/>
      <c r="EZE56" s="472"/>
      <c r="EZF56" s="472"/>
      <c r="EZG56" s="472"/>
      <c r="EZH56" s="472"/>
      <c r="EZI56" s="472"/>
      <c r="EZJ56" s="472"/>
      <c r="EZK56" s="472"/>
      <c r="EZL56" s="472"/>
      <c r="EZM56" s="472"/>
      <c r="EZN56" s="472"/>
      <c r="EZO56" s="472"/>
      <c r="EZP56" s="472"/>
      <c r="EZQ56" s="472"/>
      <c r="EZR56" s="472"/>
      <c r="EZS56" s="472"/>
      <c r="EZT56" s="472"/>
      <c r="EZU56" s="472"/>
      <c r="EZV56" s="472"/>
      <c r="EZW56" s="472"/>
      <c r="EZX56" s="472"/>
      <c r="EZY56" s="472"/>
      <c r="EZZ56" s="472"/>
      <c r="FAA56" s="472"/>
      <c r="FAB56" s="472"/>
      <c r="FAC56" s="472"/>
      <c r="FAD56" s="472"/>
      <c r="FAE56" s="472"/>
      <c r="FAF56" s="472"/>
      <c r="FAG56" s="472"/>
      <c r="FAH56" s="472"/>
      <c r="FAI56" s="472"/>
      <c r="FAJ56" s="472"/>
      <c r="FAK56" s="472"/>
      <c r="FAL56" s="472"/>
      <c r="FAM56" s="472"/>
      <c r="FAN56" s="472"/>
      <c r="FAO56" s="472"/>
      <c r="FAP56" s="472"/>
      <c r="FAQ56" s="472"/>
      <c r="FAR56" s="472"/>
      <c r="FAU56" s="472"/>
      <c r="FAV56" s="472"/>
      <c r="FAW56" s="472"/>
      <c r="FAX56" s="472"/>
      <c r="FAY56" s="472"/>
      <c r="FAZ56" s="472"/>
      <c r="FBA56" s="472"/>
      <c r="FBB56" s="472"/>
      <c r="FBC56" s="472"/>
      <c r="FBD56" s="472"/>
      <c r="FBE56" s="472"/>
      <c r="FBF56" s="472"/>
      <c r="FBG56" s="472"/>
      <c r="FBH56" s="472"/>
      <c r="FBI56" s="472"/>
      <c r="FBJ56" s="472"/>
      <c r="FBK56" s="472"/>
      <c r="FBL56" s="472"/>
      <c r="FBM56" s="472"/>
      <c r="FBN56" s="472"/>
      <c r="FBO56" s="472"/>
      <c r="FBP56" s="472"/>
      <c r="FBQ56" s="472"/>
      <c r="FBR56" s="472"/>
      <c r="FBS56" s="472"/>
      <c r="FBT56" s="472"/>
      <c r="FBU56" s="472"/>
      <c r="FBV56" s="472"/>
      <c r="FBW56" s="472"/>
      <c r="FBX56" s="472"/>
      <c r="FBY56" s="472"/>
      <c r="FBZ56" s="472"/>
      <c r="FCA56" s="472"/>
      <c r="FCB56" s="472"/>
      <c r="FCC56" s="472"/>
      <c r="FCD56" s="472"/>
      <c r="FCE56" s="472"/>
      <c r="FCF56" s="472"/>
      <c r="FCG56" s="472"/>
      <c r="FCH56" s="472"/>
      <c r="FCI56" s="472"/>
      <c r="FCJ56" s="472"/>
      <c r="FCK56" s="472"/>
      <c r="FCL56" s="472"/>
      <c r="FCM56" s="472"/>
      <c r="FCN56" s="472"/>
      <c r="FCO56" s="472"/>
      <c r="FCP56" s="472"/>
      <c r="FCQ56" s="472"/>
      <c r="FCR56" s="472"/>
      <c r="FCS56" s="472"/>
      <c r="FCT56" s="472"/>
      <c r="FCU56" s="472"/>
      <c r="FCV56" s="472"/>
      <c r="FCW56" s="472"/>
      <c r="FCX56" s="472"/>
      <c r="FCY56" s="472"/>
      <c r="FCZ56" s="472"/>
      <c r="FDA56" s="472"/>
      <c r="FDB56" s="472"/>
      <c r="FDC56" s="472"/>
      <c r="FDD56" s="472"/>
      <c r="FDE56" s="472"/>
      <c r="FDF56" s="472"/>
      <c r="FDG56" s="472"/>
      <c r="FDH56" s="472"/>
      <c r="FDI56" s="472"/>
      <c r="FDJ56" s="472"/>
      <c r="FDK56" s="472"/>
      <c r="FDL56" s="472"/>
      <c r="FDM56" s="472"/>
      <c r="FDN56" s="472"/>
      <c r="FDO56" s="472"/>
      <c r="FDP56" s="472"/>
      <c r="FDQ56" s="472"/>
      <c r="FDR56" s="472"/>
      <c r="FDS56" s="472"/>
      <c r="FDT56" s="472"/>
      <c r="FDU56" s="472"/>
      <c r="FDV56" s="472"/>
      <c r="FDW56" s="472"/>
      <c r="FDX56" s="472"/>
      <c r="FDY56" s="472"/>
      <c r="FDZ56" s="472"/>
      <c r="FEA56" s="472"/>
      <c r="FEB56" s="472"/>
      <c r="FEC56" s="472"/>
      <c r="FED56" s="472"/>
      <c r="FEE56" s="472"/>
      <c r="FEF56" s="472"/>
      <c r="FEG56" s="472"/>
      <c r="FEH56" s="472"/>
      <c r="FEI56" s="472"/>
      <c r="FEJ56" s="472"/>
      <c r="FEK56" s="472"/>
      <c r="FEL56" s="472"/>
      <c r="FEM56" s="472"/>
      <c r="FEN56" s="472"/>
      <c r="FEO56" s="472"/>
      <c r="FEP56" s="472"/>
      <c r="FEQ56" s="472"/>
      <c r="FER56" s="472"/>
      <c r="FES56" s="472"/>
      <c r="FET56" s="472"/>
      <c r="FEU56" s="472"/>
      <c r="FEV56" s="472"/>
      <c r="FEW56" s="472"/>
      <c r="FEX56" s="472"/>
      <c r="FEY56" s="472"/>
      <c r="FEZ56" s="472"/>
      <c r="FFA56" s="472"/>
      <c r="FFB56" s="472"/>
      <c r="FFC56" s="472"/>
      <c r="FFD56" s="472"/>
      <c r="FFE56" s="472"/>
      <c r="FFF56" s="472"/>
      <c r="FFG56" s="472"/>
      <c r="FFH56" s="472"/>
      <c r="FFI56" s="472"/>
      <c r="FFJ56" s="472"/>
      <c r="FFK56" s="472"/>
      <c r="FFL56" s="472"/>
      <c r="FFM56" s="472"/>
      <c r="FFN56" s="472"/>
      <c r="FFO56" s="472"/>
      <c r="FFP56" s="472"/>
      <c r="FFQ56" s="472"/>
      <c r="FFR56" s="472"/>
      <c r="FFS56" s="472"/>
      <c r="FFT56" s="472"/>
      <c r="FFU56" s="472"/>
      <c r="FFV56" s="472"/>
      <c r="FFW56" s="472"/>
      <c r="FFX56" s="472"/>
      <c r="FFY56" s="472"/>
      <c r="FFZ56" s="472"/>
      <c r="FGA56" s="472"/>
      <c r="FGB56" s="472"/>
      <c r="FGC56" s="472"/>
      <c r="FGD56" s="472"/>
      <c r="FGE56" s="472"/>
      <c r="FGF56" s="472"/>
      <c r="FGG56" s="472"/>
      <c r="FGH56" s="472"/>
      <c r="FGI56" s="472"/>
      <c r="FGJ56" s="472"/>
      <c r="FGK56" s="472"/>
      <c r="FGL56" s="472"/>
      <c r="FGM56" s="472"/>
      <c r="FGN56" s="472"/>
      <c r="FGO56" s="472"/>
      <c r="FGP56" s="472"/>
      <c r="FGQ56" s="472"/>
      <c r="FGR56" s="472"/>
      <c r="FGS56" s="472"/>
      <c r="FGT56" s="472"/>
      <c r="FGU56" s="472"/>
      <c r="FGV56" s="472"/>
      <c r="FGW56" s="472"/>
      <c r="FGX56" s="472"/>
      <c r="FGY56" s="472"/>
      <c r="FGZ56" s="472"/>
      <c r="FHA56" s="472"/>
      <c r="FHB56" s="472"/>
      <c r="FHC56" s="472"/>
      <c r="FHD56" s="472"/>
      <c r="FHE56" s="472"/>
      <c r="FHF56" s="472"/>
      <c r="FHG56" s="472"/>
      <c r="FHH56" s="472"/>
      <c r="FHI56" s="472"/>
      <c r="FHJ56" s="472"/>
      <c r="FHK56" s="472"/>
      <c r="FHL56" s="472"/>
      <c r="FHM56" s="472"/>
      <c r="FHN56" s="472"/>
      <c r="FHO56" s="472"/>
      <c r="FHP56" s="472"/>
      <c r="FHQ56" s="472"/>
      <c r="FHR56" s="472"/>
      <c r="FHS56" s="472"/>
      <c r="FHT56" s="472"/>
      <c r="FHU56" s="472"/>
      <c r="FHV56" s="472"/>
      <c r="FHW56" s="472"/>
      <c r="FHX56" s="472"/>
      <c r="FHY56" s="472"/>
      <c r="FHZ56" s="472"/>
      <c r="FIA56" s="472"/>
      <c r="FIB56" s="472"/>
      <c r="FIC56" s="472"/>
      <c r="FID56" s="472"/>
      <c r="FIE56" s="472"/>
      <c r="FIF56" s="472"/>
      <c r="FIG56" s="472"/>
      <c r="FIH56" s="472"/>
      <c r="FII56" s="472"/>
      <c r="FIJ56" s="472"/>
      <c r="FIK56" s="472"/>
      <c r="FIL56" s="472"/>
      <c r="FIM56" s="472"/>
      <c r="FIN56" s="472"/>
      <c r="FIO56" s="472"/>
      <c r="FIP56" s="472"/>
      <c r="FIQ56" s="472"/>
      <c r="FIR56" s="472"/>
      <c r="FIS56" s="472"/>
      <c r="FIT56" s="472"/>
      <c r="FIU56" s="472"/>
      <c r="FIV56" s="472"/>
      <c r="FIW56" s="472"/>
      <c r="FIX56" s="472"/>
      <c r="FIY56" s="472"/>
      <c r="FIZ56" s="472"/>
      <c r="FJA56" s="472"/>
      <c r="FJB56" s="472"/>
      <c r="FJC56" s="472"/>
      <c r="FJD56" s="472"/>
      <c r="FJE56" s="472"/>
      <c r="FJF56" s="472"/>
      <c r="FJG56" s="472"/>
      <c r="FJH56" s="472"/>
      <c r="FJI56" s="472"/>
      <c r="FJJ56" s="472"/>
      <c r="FJK56" s="472"/>
      <c r="FJL56" s="472"/>
      <c r="FJM56" s="472"/>
      <c r="FJN56" s="472"/>
      <c r="FJO56" s="472"/>
      <c r="FJP56" s="472"/>
      <c r="FJQ56" s="472"/>
      <c r="FJR56" s="472"/>
      <c r="FJS56" s="472"/>
      <c r="FJT56" s="472"/>
      <c r="FJU56" s="472"/>
      <c r="FJV56" s="472"/>
      <c r="FJW56" s="472"/>
      <c r="FJX56" s="472"/>
      <c r="FJY56" s="472"/>
      <c r="FJZ56" s="472"/>
      <c r="FKA56" s="472"/>
      <c r="FKB56" s="472"/>
      <c r="FKC56" s="472"/>
      <c r="FKD56" s="472"/>
      <c r="FKE56" s="472"/>
      <c r="FKF56" s="472"/>
      <c r="FKG56" s="472"/>
      <c r="FKH56" s="472"/>
      <c r="FKI56" s="472"/>
      <c r="FKJ56" s="472"/>
      <c r="FKK56" s="472"/>
      <c r="FKL56" s="472"/>
      <c r="FKM56" s="472"/>
      <c r="FKN56" s="472"/>
      <c r="FKQ56" s="472"/>
      <c r="FKR56" s="472"/>
      <c r="FKS56" s="472"/>
      <c r="FKT56" s="472"/>
      <c r="FKU56" s="472"/>
      <c r="FKV56" s="472"/>
      <c r="FKW56" s="472"/>
      <c r="FKX56" s="472"/>
      <c r="FKY56" s="472"/>
      <c r="FKZ56" s="472"/>
      <c r="FLA56" s="472"/>
      <c r="FLB56" s="472"/>
      <c r="FLC56" s="472"/>
      <c r="FLD56" s="472"/>
      <c r="FLE56" s="472"/>
      <c r="FLF56" s="472"/>
      <c r="FLG56" s="472"/>
      <c r="FLH56" s="472"/>
      <c r="FLI56" s="472"/>
      <c r="FLJ56" s="472"/>
      <c r="FLK56" s="472"/>
      <c r="FLL56" s="472"/>
      <c r="FLM56" s="472"/>
      <c r="FLN56" s="472"/>
      <c r="FLO56" s="472"/>
      <c r="FLP56" s="472"/>
      <c r="FLQ56" s="472"/>
      <c r="FLR56" s="472"/>
      <c r="FLS56" s="472"/>
      <c r="FLT56" s="472"/>
      <c r="FLU56" s="472"/>
      <c r="FLV56" s="472"/>
      <c r="FLW56" s="472"/>
      <c r="FLX56" s="472"/>
      <c r="FLY56" s="472"/>
      <c r="FLZ56" s="472"/>
      <c r="FMA56" s="472"/>
      <c r="FMB56" s="472"/>
      <c r="FMC56" s="472"/>
      <c r="FMD56" s="472"/>
      <c r="FME56" s="472"/>
      <c r="FMF56" s="472"/>
      <c r="FMG56" s="472"/>
      <c r="FMH56" s="472"/>
      <c r="FMI56" s="472"/>
      <c r="FMJ56" s="472"/>
      <c r="FMK56" s="472"/>
      <c r="FML56" s="472"/>
      <c r="FMM56" s="472"/>
      <c r="FMN56" s="472"/>
      <c r="FMO56" s="472"/>
      <c r="FMP56" s="472"/>
      <c r="FMQ56" s="472"/>
      <c r="FMR56" s="472"/>
      <c r="FMS56" s="472"/>
      <c r="FMT56" s="472"/>
      <c r="FMU56" s="472"/>
      <c r="FMV56" s="472"/>
      <c r="FMW56" s="472"/>
      <c r="FMX56" s="472"/>
      <c r="FMY56" s="472"/>
      <c r="FMZ56" s="472"/>
      <c r="FNA56" s="472"/>
      <c r="FNB56" s="472"/>
      <c r="FNC56" s="472"/>
      <c r="FND56" s="472"/>
      <c r="FNE56" s="472"/>
      <c r="FNF56" s="472"/>
      <c r="FNG56" s="472"/>
      <c r="FNH56" s="472"/>
      <c r="FNI56" s="472"/>
      <c r="FNJ56" s="472"/>
      <c r="FNK56" s="472"/>
      <c r="FNL56" s="472"/>
      <c r="FNM56" s="472"/>
      <c r="FNN56" s="472"/>
      <c r="FNO56" s="472"/>
      <c r="FNP56" s="472"/>
      <c r="FNQ56" s="472"/>
      <c r="FNR56" s="472"/>
      <c r="FNS56" s="472"/>
      <c r="FNT56" s="472"/>
      <c r="FNU56" s="472"/>
      <c r="FNV56" s="472"/>
      <c r="FNW56" s="472"/>
      <c r="FNX56" s="472"/>
      <c r="FNY56" s="472"/>
      <c r="FNZ56" s="472"/>
      <c r="FOA56" s="472"/>
      <c r="FOB56" s="472"/>
      <c r="FOC56" s="472"/>
      <c r="FOD56" s="472"/>
      <c r="FOE56" s="472"/>
      <c r="FOF56" s="472"/>
      <c r="FOG56" s="472"/>
      <c r="FOH56" s="472"/>
      <c r="FOI56" s="472"/>
      <c r="FOJ56" s="472"/>
      <c r="FOK56" s="472"/>
      <c r="FOL56" s="472"/>
      <c r="FOM56" s="472"/>
      <c r="FON56" s="472"/>
      <c r="FOO56" s="472"/>
      <c r="FOP56" s="472"/>
      <c r="FOQ56" s="472"/>
      <c r="FOR56" s="472"/>
      <c r="FOS56" s="472"/>
      <c r="FOT56" s="472"/>
      <c r="FOU56" s="472"/>
      <c r="FOV56" s="472"/>
      <c r="FOW56" s="472"/>
      <c r="FOX56" s="472"/>
      <c r="FOY56" s="472"/>
      <c r="FOZ56" s="472"/>
      <c r="FPA56" s="472"/>
      <c r="FPB56" s="472"/>
      <c r="FPC56" s="472"/>
      <c r="FPD56" s="472"/>
      <c r="FPE56" s="472"/>
      <c r="FPF56" s="472"/>
      <c r="FPG56" s="472"/>
      <c r="FPH56" s="472"/>
      <c r="FPI56" s="472"/>
      <c r="FPJ56" s="472"/>
      <c r="FPK56" s="472"/>
      <c r="FPL56" s="472"/>
      <c r="FPM56" s="472"/>
      <c r="FPN56" s="472"/>
      <c r="FPO56" s="472"/>
      <c r="FPP56" s="472"/>
      <c r="FPQ56" s="472"/>
      <c r="FPR56" s="472"/>
      <c r="FPS56" s="472"/>
      <c r="FPT56" s="472"/>
      <c r="FPU56" s="472"/>
      <c r="FPV56" s="472"/>
      <c r="FPW56" s="472"/>
      <c r="FPX56" s="472"/>
      <c r="FPY56" s="472"/>
      <c r="FPZ56" s="472"/>
      <c r="FQA56" s="472"/>
      <c r="FQB56" s="472"/>
      <c r="FQC56" s="472"/>
      <c r="FQD56" s="472"/>
      <c r="FQE56" s="472"/>
      <c r="FQF56" s="472"/>
      <c r="FQG56" s="472"/>
      <c r="FQH56" s="472"/>
      <c r="FQI56" s="472"/>
      <c r="FQJ56" s="472"/>
      <c r="FQK56" s="472"/>
      <c r="FQL56" s="472"/>
      <c r="FQM56" s="472"/>
      <c r="FQN56" s="472"/>
      <c r="FQO56" s="472"/>
      <c r="FQP56" s="472"/>
      <c r="FQQ56" s="472"/>
      <c r="FQR56" s="472"/>
      <c r="FQS56" s="472"/>
      <c r="FQT56" s="472"/>
      <c r="FQU56" s="472"/>
      <c r="FQV56" s="472"/>
      <c r="FQW56" s="472"/>
      <c r="FQX56" s="472"/>
      <c r="FQY56" s="472"/>
      <c r="FQZ56" s="472"/>
      <c r="FRA56" s="472"/>
      <c r="FRB56" s="472"/>
      <c r="FRC56" s="472"/>
      <c r="FRD56" s="472"/>
      <c r="FRE56" s="472"/>
      <c r="FRF56" s="472"/>
      <c r="FRG56" s="472"/>
      <c r="FRH56" s="472"/>
      <c r="FRI56" s="472"/>
      <c r="FRJ56" s="472"/>
      <c r="FRK56" s="472"/>
      <c r="FRL56" s="472"/>
      <c r="FRM56" s="472"/>
      <c r="FRN56" s="472"/>
      <c r="FRO56" s="472"/>
      <c r="FRP56" s="472"/>
      <c r="FRQ56" s="472"/>
      <c r="FRR56" s="472"/>
      <c r="FRS56" s="472"/>
      <c r="FRT56" s="472"/>
      <c r="FRU56" s="472"/>
      <c r="FRV56" s="472"/>
      <c r="FRW56" s="472"/>
      <c r="FRX56" s="472"/>
      <c r="FRY56" s="472"/>
      <c r="FRZ56" s="472"/>
      <c r="FSA56" s="472"/>
      <c r="FSB56" s="472"/>
      <c r="FSC56" s="472"/>
      <c r="FSD56" s="472"/>
      <c r="FSE56" s="472"/>
      <c r="FSF56" s="472"/>
      <c r="FSG56" s="472"/>
      <c r="FSH56" s="472"/>
      <c r="FSI56" s="472"/>
      <c r="FSJ56" s="472"/>
      <c r="FSK56" s="472"/>
      <c r="FSL56" s="472"/>
      <c r="FSM56" s="472"/>
      <c r="FSN56" s="472"/>
      <c r="FSO56" s="472"/>
      <c r="FSP56" s="472"/>
      <c r="FSQ56" s="472"/>
      <c r="FSR56" s="472"/>
      <c r="FSS56" s="472"/>
      <c r="FST56" s="472"/>
      <c r="FSU56" s="472"/>
      <c r="FSV56" s="472"/>
      <c r="FSW56" s="472"/>
      <c r="FSX56" s="472"/>
      <c r="FSY56" s="472"/>
      <c r="FSZ56" s="472"/>
      <c r="FTA56" s="472"/>
      <c r="FTB56" s="472"/>
      <c r="FTC56" s="472"/>
      <c r="FTD56" s="472"/>
      <c r="FTE56" s="472"/>
      <c r="FTF56" s="472"/>
      <c r="FTG56" s="472"/>
      <c r="FTH56" s="472"/>
      <c r="FTI56" s="472"/>
      <c r="FTJ56" s="472"/>
      <c r="FTK56" s="472"/>
      <c r="FTL56" s="472"/>
      <c r="FTM56" s="472"/>
      <c r="FTN56" s="472"/>
      <c r="FTO56" s="472"/>
      <c r="FTP56" s="472"/>
      <c r="FTQ56" s="472"/>
      <c r="FTR56" s="472"/>
      <c r="FTS56" s="472"/>
      <c r="FTT56" s="472"/>
      <c r="FTU56" s="472"/>
      <c r="FTV56" s="472"/>
      <c r="FTW56" s="472"/>
      <c r="FTX56" s="472"/>
      <c r="FTY56" s="472"/>
      <c r="FTZ56" s="472"/>
      <c r="FUA56" s="472"/>
      <c r="FUB56" s="472"/>
      <c r="FUC56" s="472"/>
      <c r="FUD56" s="472"/>
      <c r="FUE56" s="472"/>
      <c r="FUF56" s="472"/>
      <c r="FUG56" s="472"/>
      <c r="FUH56" s="472"/>
      <c r="FUI56" s="472"/>
      <c r="FUJ56" s="472"/>
      <c r="FUM56" s="472"/>
      <c r="FUN56" s="472"/>
      <c r="FUO56" s="472"/>
      <c r="FUP56" s="472"/>
      <c r="FUQ56" s="472"/>
      <c r="FUR56" s="472"/>
      <c r="FUS56" s="472"/>
      <c r="FUT56" s="472"/>
      <c r="FUU56" s="472"/>
      <c r="FUV56" s="472"/>
      <c r="FUW56" s="472"/>
      <c r="FUX56" s="472"/>
      <c r="FUY56" s="472"/>
      <c r="FUZ56" s="472"/>
      <c r="FVA56" s="472"/>
      <c r="FVB56" s="472"/>
      <c r="FVC56" s="472"/>
      <c r="FVD56" s="472"/>
      <c r="FVE56" s="472"/>
      <c r="FVF56" s="472"/>
      <c r="FVG56" s="472"/>
      <c r="FVH56" s="472"/>
      <c r="FVI56" s="472"/>
      <c r="FVJ56" s="472"/>
      <c r="FVK56" s="472"/>
      <c r="FVL56" s="472"/>
      <c r="FVM56" s="472"/>
      <c r="FVN56" s="472"/>
      <c r="FVO56" s="472"/>
      <c r="FVP56" s="472"/>
      <c r="FVQ56" s="472"/>
      <c r="FVR56" s="472"/>
      <c r="FVS56" s="472"/>
      <c r="FVT56" s="472"/>
      <c r="FVU56" s="472"/>
      <c r="FVV56" s="472"/>
      <c r="FVW56" s="472"/>
      <c r="FVX56" s="472"/>
      <c r="FVY56" s="472"/>
      <c r="FVZ56" s="472"/>
      <c r="FWA56" s="472"/>
      <c r="FWB56" s="472"/>
      <c r="FWC56" s="472"/>
      <c r="FWD56" s="472"/>
      <c r="FWE56" s="472"/>
      <c r="FWF56" s="472"/>
      <c r="FWG56" s="472"/>
      <c r="FWH56" s="472"/>
      <c r="FWI56" s="472"/>
      <c r="FWJ56" s="472"/>
      <c r="FWK56" s="472"/>
      <c r="FWL56" s="472"/>
      <c r="FWM56" s="472"/>
      <c r="FWN56" s="472"/>
      <c r="FWO56" s="472"/>
      <c r="FWP56" s="472"/>
      <c r="FWQ56" s="472"/>
      <c r="FWR56" s="472"/>
      <c r="FWS56" s="472"/>
      <c r="FWT56" s="472"/>
      <c r="FWU56" s="472"/>
      <c r="FWV56" s="472"/>
      <c r="FWW56" s="472"/>
      <c r="FWX56" s="472"/>
      <c r="FWY56" s="472"/>
      <c r="FWZ56" s="472"/>
      <c r="FXA56" s="472"/>
      <c r="FXB56" s="472"/>
      <c r="FXC56" s="472"/>
      <c r="FXD56" s="472"/>
      <c r="FXE56" s="472"/>
      <c r="FXF56" s="472"/>
      <c r="FXG56" s="472"/>
      <c r="FXH56" s="472"/>
      <c r="FXI56" s="472"/>
      <c r="FXJ56" s="472"/>
      <c r="FXK56" s="472"/>
      <c r="FXL56" s="472"/>
      <c r="FXM56" s="472"/>
      <c r="FXN56" s="472"/>
      <c r="FXO56" s="472"/>
      <c r="FXP56" s="472"/>
      <c r="FXQ56" s="472"/>
      <c r="FXR56" s="472"/>
      <c r="FXS56" s="472"/>
      <c r="FXT56" s="472"/>
      <c r="FXU56" s="472"/>
      <c r="FXV56" s="472"/>
      <c r="FXW56" s="472"/>
      <c r="FXX56" s="472"/>
      <c r="FXY56" s="472"/>
      <c r="FXZ56" s="472"/>
      <c r="FYA56" s="472"/>
      <c r="FYB56" s="472"/>
      <c r="FYC56" s="472"/>
      <c r="FYD56" s="472"/>
      <c r="FYE56" s="472"/>
      <c r="FYF56" s="472"/>
      <c r="FYG56" s="472"/>
      <c r="FYH56" s="472"/>
      <c r="FYI56" s="472"/>
      <c r="FYJ56" s="472"/>
      <c r="FYK56" s="472"/>
      <c r="FYL56" s="472"/>
      <c r="FYM56" s="472"/>
      <c r="FYN56" s="472"/>
      <c r="FYO56" s="472"/>
      <c r="FYP56" s="472"/>
      <c r="FYQ56" s="472"/>
      <c r="FYR56" s="472"/>
      <c r="FYS56" s="472"/>
      <c r="FYT56" s="472"/>
      <c r="FYU56" s="472"/>
      <c r="FYV56" s="472"/>
      <c r="FYW56" s="472"/>
      <c r="FYX56" s="472"/>
      <c r="FYY56" s="472"/>
      <c r="FYZ56" s="472"/>
      <c r="FZA56" s="472"/>
      <c r="FZB56" s="472"/>
      <c r="FZC56" s="472"/>
      <c r="FZD56" s="472"/>
      <c r="FZE56" s="472"/>
      <c r="FZF56" s="472"/>
      <c r="FZG56" s="472"/>
      <c r="FZH56" s="472"/>
      <c r="FZI56" s="472"/>
      <c r="FZJ56" s="472"/>
      <c r="FZK56" s="472"/>
      <c r="FZL56" s="472"/>
      <c r="FZM56" s="472"/>
      <c r="FZN56" s="472"/>
      <c r="FZO56" s="472"/>
      <c r="FZP56" s="472"/>
      <c r="FZQ56" s="472"/>
      <c r="FZR56" s="472"/>
      <c r="FZS56" s="472"/>
      <c r="FZT56" s="472"/>
      <c r="FZU56" s="472"/>
      <c r="FZV56" s="472"/>
      <c r="FZW56" s="472"/>
      <c r="FZX56" s="472"/>
      <c r="FZY56" s="472"/>
      <c r="FZZ56" s="472"/>
      <c r="GAA56" s="472"/>
      <c r="GAB56" s="472"/>
      <c r="GAC56" s="472"/>
      <c r="GAD56" s="472"/>
      <c r="GAE56" s="472"/>
      <c r="GAF56" s="472"/>
      <c r="GAG56" s="472"/>
      <c r="GAH56" s="472"/>
      <c r="GAI56" s="472"/>
      <c r="GAJ56" s="472"/>
      <c r="GAK56" s="472"/>
      <c r="GAL56" s="472"/>
      <c r="GAM56" s="472"/>
      <c r="GAN56" s="472"/>
      <c r="GAO56" s="472"/>
      <c r="GAP56" s="472"/>
      <c r="GAQ56" s="472"/>
      <c r="GAR56" s="472"/>
      <c r="GAS56" s="472"/>
      <c r="GAT56" s="472"/>
      <c r="GAU56" s="472"/>
      <c r="GAV56" s="472"/>
      <c r="GAW56" s="472"/>
      <c r="GAX56" s="472"/>
      <c r="GAY56" s="472"/>
      <c r="GAZ56" s="472"/>
      <c r="GBA56" s="472"/>
      <c r="GBB56" s="472"/>
      <c r="GBC56" s="472"/>
      <c r="GBD56" s="472"/>
      <c r="GBE56" s="472"/>
      <c r="GBF56" s="472"/>
      <c r="GBG56" s="472"/>
      <c r="GBH56" s="472"/>
      <c r="GBI56" s="472"/>
      <c r="GBJ56" s="472"/>
      <c r="GBK56" s="472"/>
      <c r="GBL56" s="472"/>
      <c r="GBM56" s="472"/>
      <c r="GBN56" s="472"/>
      <c r="GBO56" s="472"/>
      <c r="GBP56" s="472"/>
      <c r="GBQ56" s="472"/>
      <c r="GBR56" s="472"/>
      <c r="GBS56" s="472"/>
      <c r="GBT56" s="472"/>
      <c r="GBU56" s="472"/>
      <c r="GBV56" s="472"/>
      <c r="GBW56" s="472"/>
      <c r="GBX56" s="472"/>
      <c r="GBY56" s="472"/>
      <c r="GBZ56" s="472"/>
      <c r="GCA56" s="472"/>
      <c r="GCB56" s="472"/>
      <c r="GCC56" s="472"/>
      <c r="GCD56" s="472"/>
      <c r="GCE56" s="472"/>
      <c r="GCF56" s="472"/>
      <c r="GCG56" s="472"/>
      <c r="GCH56" s="472"/>
      <c r="GCI56" s="472"/>
      <c r="GCJ56" s="472"/>
      <c r="GCK56" s="472"/>
      <c r="GCL56" s="472"/>
      <c r="GCM56" s="472"/>
      <c r="GCN56" s="472"/>
      <c r="GCO56" s="472"/>
      <c r="GCP56" s="472"/>
      <c r="GCQ56" s="472"/>
      <c r="GCR56" s="472"/>
      <c r="GCS56" s="472"/>
      <c r="GCT56" s="472"/>
      <c r="GCU56" s="472"/>
      <c r="GCV56" s="472"/>
      <c r="GCW56" s="472"/>
      <c r="GCX56" s="472"/>
      <c r="GCY56" s="472"/>
      <c r="GCZ56" s="472"/>
      <c r="GDA56" s="472"/>
      <c r="GDB56" s="472"/>
      <c r="GDC56" s="472"/>
      <c r="GDD56" s="472"/>
      <c r="GDE56" s="472"/>
      <c r="GDF56" s="472"/>
      <c r="GDG56" s="472"/>
      <c r="GDH56" s="472"/>
      <c r="GDI56" s="472"/>
      <c r="GDJ56" s="472"/>
      <c r="GDK56" s="472"/>
      <c r="GDL56" s="472"/>
      <c r="GDM56" s="472"/>
      <c r="GDN56" s="472"/>
      <c r="GDO56" s="472"/>
      <c r="GDP56" s="472"/>
      <c r="GDQ56" s="472"/>
      <c r="GDR56" s="472"/>
      <c r="GDS56" s="472"/>
      <c r="GDT56" s="472"/>
      <c r="GDU56" s="472"/>
      <c r="GDV56" s="472"/>
      <c r="GDW56" s="472"/>
      <c r="GDX56" s="472"/>
      <c r="GDY56" s="472"/>
      <c r="GDZ56" s="472"/>
      <c r="GEA56" s="472"/>
      <c r="GEB56" s="472"/>
      <c r="GEC56" s="472"/>
      <c r="GED56" s="472"/>
      <c r="GEE56" s="472"/>
      <c r="GEF56" s="472"/>
      <c r="GEI56" s="472"/>
      <c r="GEJ56" s="472"/>
      <c r="GEK56" s="472"/>
      <c r="GEL56" s="472"/>
      <c r="GEM56" s="472"/>
      <c r="GEN56" s="472"/>
      <c r="GEO56" s="472"/>
      <c r="GEP56" s="472"/>
      <c r="GEQ56" s="472"/>
      <c r="GER56" s="472"/>
      <c r="GES56" s="472"/>
      <c r="GET56" s="472"/>
      <c r="GEU56" s="472"/>
      <c r="GEV56" s="472"/>
      <c r="GEW56" s="472"/>
      <c r="GEX56" s="472"/>
      <c r="GEY56" s="472"/>
      <c r="GEZ56" s="472"/>
      <c r="GFA56" s="472"/>
      <c r="GFB56" s="472"/>
      <c r="GFC56" s="472"/>
      <c r="GFD56" s="472"/>
      <c r="GFE56" s="472"/>
      <c r="GFF56" s="472"/>
      <c r="GFG56" s="472"/>
      <c r="GFH56" s="472"/>
      <c r="GFI56" s="472"/>
      <c r="GFJ56" s="472"/>
      <c r="GFK56" s="472"/>
      <c r="GFL56" s="472"/>
      <c r="GFM56" s="472"/>
      <c r="GFN56" s="472"/>
      <c r="GFO56" s="472"/>
      <c r="GFP56" s="472"/>
      <c r="GFQ56" s="472"/>
      <c r="GFR56" s="472"/>
      <c r="GFS56" s="472"/>
      <c r="GFT56" s="472"/>
      <c r="GFU56" s="472"/>
      <c r="GFV56" s="472"/>
      <c r="GFW56" s="472"/>
      <c r="GFX56" s="472"/>
      <c r="GFY56" s="472"/>
      <c r="GFZ56" s="472"/>
      <c r="GGA56" s="472"/>
      <c r="GGB56" s="472"/>
      <c r="GGC56" s="472"/>
      <c r="GGD56" s="472"/>
      <c r="GGE56" s="472"/>
      <c r="GGF56" s="472"/>
      <c r="GGG56" s="472"/>
      <c r="GGH56" s="472"/>
      <c r="GGI56" s="472"/>
      <c r="GGJ56" s="472"/>
      <c r="GGK56" s="472"/>
      <c r="GGL56" s="472"/>
      <c r="GGM56" s="472"/>
      <c r="GGN56" s="472"/>
      <c r="GGO56" s="472"/>
      <c r="GGP56" s="472"/>
      <c r="GGQ56" s="472"/>
      <c r="GGR56" s="472"/>
      <c r="GGS56" s="472"/>
      <c r="GGT56" s="472"/>
      <c r="GGU56" s="472"/>
      <c r="GGV56" s="472"/>
      <c r="GGW56" s="472"/>
      <c r="GGX56" s="472"/>
      <c r="GGY56" s="472"/>
      <c r="GGZ56" s="472"/>
      <c r="GHA56" s="472"/>
      <c r="GHB56" s="472"/>
      <c r="GHC56" s="472"/>
      <c r="GHD56" s="472"/>
      <c r="GHE56" s="472"/>
      <c r="GHF56" s="472"/>
      <c r="GHG56" s="472"/>
      <c r="GHH56" s="472"/>
      <c r="GHI56" s="472"/>
      <c r="GHJ56" s="472"/>
      <c r="GHK56" s="472"/>
      <c r="GHL56" s="472"/>
      <c r="GHM56" s="472"/>
      <c r="GHN56" s="472"/>
      <c r="GHO56" s="472"/>
      <c r="GHP56" s="472"/>
      <c r="GHQ56" s="472"/>
      <c r="GHR56" s="472"/>
      <c r="GHS56" s="472"/>
      <c r="GHT56" s="472"/>
      <c r="GHU56" s="472"/>
      <c r="GHV56" s="472"/>
      <c r="GHW56" s="472"/>
      <c r="GHX56" s="472"/>
      <c r="GHY56" s="472"/>
      <c r="GHZ56" s="472"/>
      <c r="GIA56" s="472"/>
      <c r="GIB56" s="472"/>
      <c r="GIC56" s="472"/>
      <c r="GID56" s="472"/>
      <c r="GIE56" s="472"/>
      <c r="GIF56" s="472"/>
      <c r="GIG56" s="472"/>
      <c r="GIH56" s="472"/>
      <c r="GII56" s="472"/>
      <c r="GIJ56" s="472"/>
      <c r="GIK56" s="472"/>
      <c r="GIL56" s="472"/>
      <c r="GIM56" s="472"/>
      <c r="GIN56" s="472"/>
      <c r="GIO56" s="472"/>
      <c r="GIP56" s="472"/>
      <c r="GIQ56" s="472"/>
      <c r="GIR56" s="472"/>
      <c r="GIS56" s="472"/>
      <c r="GIT56" s="472"/>
      <c r="GIU56" s="472"/>
      <c r="GIV56" s="472"/>
      <c r="GIW56" s="472"/>
      <c r="GIX56" s="472"/>
      <c r="GIY56" s="472"/>
      <c r="GIZ56" s="472"/>
      <c r="GJA56" s="472"/>
      <c r="GJB56" s="472"/>
      <c r="GJC56" s="472"/>
      <c r="GJD56" s="472"/>
      <c r="GJE56" s="472"/>
      <c r="GJF56" s="472"/>
      <c r="GJG56" s="472"/>
      <c r="GJH56" s="472"/>
      <c r="GJI56" s="472"/>
      <c r="GJJ56" s="472"/>
      <c r="GJK56" s="472"/>
      <c r="GJL56" s="472"/>
      <c r="GJM56" s="472"/>
      <c r="GJN56" s="472"/>
      <c r="GJO56" s="472"/>
      <c r="GJP56" s="472"/>
      <c r="GJQ56" s="472"/>
      <c r="GJR56" s="472"/>
      <c r="GJS56" s="472"/>
      <c r="GJT56" s="472"/>
      <c r="GJU56" s="472"/>
      <c r="GJV56" s="472"/>
      <c r="GJW56" s="472"/>
      <c r="GJX56" s="472"/>
      <c r="GJY56" s="472"/>
      <c r="GJZ56" s="472"/>
      <c r="GKA56" s="472"/>
      <c r="GKB56" s="472"/>
      <c r="GKC56" s="472"/>
      <c r="GKD56" s="472"/>
      <c r="GKE56" s="472"/>
      <c r="GKF56" s="472"/>
      <c r="GKG56" s="472"/>
      <c r="GKH56" s="472"/>
      <c r="GKI56" s="472"/>
      <c r="GKJ56" s="472"/>
      <c r="GKK56" s="472"/>
      <c r="GKL56" s="472"/>
      <c r="GKM56" s="472"/>
      <c r="GKN56" s="472"/>
      <c r="GKO56" s="472"/>
      <c r="GKP56" s="472"/>
      <c r="GKQ56" s="472"/>
      <c r="GKR56" s="472"/>
      <c r="GKS56" s="472"/>
      <c r="GKT56" s="472"/>
      <c r="GKU56" s="472"/>
      <c r="GKV56" s="472"/>
      <c r="GKW56" s="472"/>
      <c r="GKX56" s="472"/>
      <c r="GKY56" s="472"/>
      <c r="GKZ56" s="472"/>
      <c r="GLA56" s="472"/>
      <c r="GLB56" s="472"/>
      <c r="GLC56" s="472"/>
      <c r="GLD56" s="472"/>
      <c r="GLE56" s="472"/>
      <c r="GLF56" s="472"/>
      <c r="GLG56" s="472"/>
      <c r="GLH56" s="472"/>
      <c r="GLI56" s="472"/>
      <c r="GLJ56" s="472"/>
      <c r="GLK56" s="472"/>
      <c r="GLL56" s="472"/>
      <c r="GLM56" s="472"/>
      <c r="GLN56" s="472"/>
      <c r="GLO56" s="472"/>
      <c r="GLP56" s="472"/>
      <c r="GLQ56" s="472"/>
      <c r="GLR56" s="472"/>
      <c r="GLS56" s="472"/>
      <c r="GLT56" s="472"/>
      <c r="GLU56" s="472"/>
      <c r="GLV56" s="472"/>
      <c r="GLW56" s="472"/>
      <c r="GLX56" s="472"/>
      <c r="GLY56" s="472"/>
      <c r="GLZ56" s="472"/>
      <c r="GMA56" s="472"/>
      <c r="GMB56" s="472"/>
      <c r="GMC56" s="472"/>
      <c r="GMD56" s="472"/>
      <c r="GME56" s="472"/>
      <c r="GMF56" s="472"/>
      <c r="GMG56" s="472"/>
      <c r="GMH56" s="472"/>
      <c r="GMI56" s="472"/>
      <c r="GMJ56" s="472"/>
      <c r="GMK56" s="472"/>
      <c r="GML56" s="472"/>
      <c r="GMM56" s="472"/>
      <c r="GMN56" s="472"/>
      <c r="GMO56" s="472"/>
      <c r="GMP56" s="472"/>
      <c r="GMQ56" s="472"/>
      <c r="GMR56" s="472"/>
      <c r="GMS56" s="472"/>
      <c r="GMT56" s="472"/>
      <c r="GMU56" s="472"/>
      <c r="GMV56" s="472"/>
      <c r="GMW56" s="472"/>
      <c r="GMX56" s="472"/>
      <c r="GMY56" s="472"/>
      <c r="GMZ56" s="472"/>
      <c r="GNA56" s="472"/>
      <c r="GNB56" s="472"/>
      <c r="GNC56" s="472"/>
      <c r="GND56" s="472"/>
      <c r="GNE56" s="472"/>
      <c r="GNF56" s="472"/>
      <c r="GNG56" s="472"/>
      <c r="GNH56" s="472"/>
      <c r="GNI56" s="472"/>
      <c r="GNJ56" s="472"/>
      <c r="GNK56" s="472"/>
      <c r="GNL56" s="472"/>
      <c r="GNM56" s="472"/>
      <c r="GNN56" s="472"/>
      <c r="GNO56" s="472"/>
      <c r="GNP56" s="472"/>
      <c r="GNQ56" s="472"/>
      <c r="GNR56" s="472"/>
      <c r="GNS56" s="472"/>
      <c r="GNT56" s="472"/>
      <c r="GNU56" s="472"/>
      <c r="GNV56" s="472"/>
      <c r="GNW56" s="472"/>
      <c r="GNX56" s="472"/>
      <c r="GNY56" s="472"/>
      <c r="GNZ56" s="472"/>
      <c r="GOA56" s="472"/>
      <c r="GOB56" s="472"/>
      <c r="GOE56" s="472"/>
      <c r="GOF56" s="472"/>
      <c r="GOG56" s="472"/>
      <c r="GOH56" s="472"/>
      <c r="GOI56" s="472"/>
      <c r="GOJ56" s="472"/>
      <c r="GOK56" s="472"/>
      <c r="GOL56" s="472"/>
      <c r="GOM56" s="472"/>
      <c r="GON56" s="472"/>
      <c r="GOO56" s="472"/>
      <c r="GOP56" s="472"/>
      <c r="GOQ56" s="472"/>
      <c r="GOR56" s="472"/>
      <c r="GOS56" s="472"/>
      <c r="GOT56" s="472"/>
      <c r="GOU56" s="472"/>
      <c r="GOV56" s="472"/>
      <c r="GOW56" s="472"/>
      <c r="GOX56" s="472"/>
      <c r="GOY56" s="472"/>
      <c r="GOZ56" s="472"/>
      <c r="GPA56" s="472"/>
      <c r="GPB56" s="472"/>
      <c r="GPC56" s="472"/>
      <c r="GPD56" s="472"/>
      <c r="GPE56" s="472"/>
      <c r="GPF56" s="472"/>
      <c r="GPG56" s="472"/>
      <c r="GPH56" s="472"/>
      <c r="GPI56" s="472"/>
      <c r="GPJ56" s="472"/>
      <c r="GPK56" s="472"/>
      <c r="GPL56" s="472"/>
      <c r="GPM56" s="472"/>
      <c r="GPN56" s="472"/>
      <c r="GPO56" s="472"/>
      <c r="GPP56" s="472"/>
      <c r="GPQ56" s="472"/>
      <c r="GPR56" s="472"/>
      <c r="GPS56" s="472"/>
      <c r="GPT56" s="472"/>
      <c r="GPU56" s="472"/>
      <c r="GPV56" s="472"/>
      <c r="GPW56" s="472"/>
      <c r="GPX56" s="472"/>
      <c r="GPY56" s="472"/>
      <c r="GPZ56" s="472"/>
      <c r="GQA56" s="472"/>
      <c r="GQB56" s="472"/>
      <c r="GQC56" s="472"/>
      <c r="GQD56" s="472"/>
      <c r="GQE56" s="472"/>
      <c r="GQF56" s="472"/>
      <c r="GQG56" s="472"/>
      <c r="GQH56" s="472"/>
      <c r="GQI56" s="472"/>
      <c r="GQJ56" s="472"/>
      <c r="GQK56" s="472"/>
      <c r="GQL56" s="472"/>
      <c r="GQM56" s="472"/>
      <c r="GQN56" s="472"/>
      <c r="GQO56" s="472"/>
      <c r="GQP56" s="472"/>
      <c r="GQQ56" s="472"/>
      <c r="GQR56" s="472"/>
      <c r="GQS56" s="472"/>
      <c r="GQT56" s="472"/>
      <c r="GQU56" s="472"/>
      <c r="GQV56" s="472"/>
      <c r="GQW56" s="472"/>
      <c r="GQX56" s="472"/>
      <c r="GQY56" s="472"/>
      <c r="GQZ56" s="472"/>
      <c r="GRA56" s="472"/>
      <c r="GRB56" s="472"/>
      <c r="GRC56" s="472"/>
      <c r="GRD56" s="472"/>
      <c r="GRE56" s="472"/>
      <c r="GRF56" s="472"/>
      <c r="GRG56" s="472"/>
      <c r="GRH56" s="472"/>
      <c r="GRI56" s="472"/>
      <c r="GRJ56" s="472"/>
      <c r="GRK56" s="472"/>
      <c r="GRL56" s="472"/>
      <c r="GRM56" s="472"/>
      <c r="GRN56" s="472"/>
      <c r="GRO56" s="472"/>
      <c r="GRP56" s="472"/>
      <c r="GRQ56" s="472"/>
      <c r="GRR56" s="472"/>
      <c r="GRS56" s="472"/>
      <c r="GRT56" s="472"/>
      <c r="GRU56" s="472"/>
      <c r="GRV56" s="472"/>
      <c r="GRW56" s="472"/>
      <c r="GRX56" s="472"/>
      <c r="GRY56" s="472"/>
      <c r="GRZ56" s="472"/>
      <c r="GSA56" s="472"/>
      <c r="GSB56" s="472"/>
      <c r="GSC56" s="472"/>
      <c r="GSD56" s="472"/>
      <c r="GSE56" s="472"/>
      <c r="GSF56" s="472"/>
      <c r="GSG56" s="472"/>
      <c r="GSH56" s="472"/>
      <c r="GSI56" s="472"/>
      <c r="GSJ56" s="472"/>
      <c r="GSK56" s="472"/>
      <c r="GSL56" s="472"/>
      <c r="GSM56" s="472"/>
      <c r="GSN56" s="472"/>
      <c r="GSO56" s="472"/>
      <c r="GSP56" s="472"/>
      <c r="GSQ56" s="472"/>
      <c r="GSR56" s="472"/>
      <c r="GSS56" s="472"/>
      <c r="GST56" s="472"/>
      <c r="GSU56" s="472"/>
      <c r="GSV56" s="472"/>
      <c r="GSW56" s="472"/>
      <c r="GSX56" s="472"/>
      <c r="GSY56" s="472"/>
      <c r="GSZ56" s="472"/>
      <c r="GTA56" s="472"/>
      <c r="GTB56" s="472"/>
      <c r="GTC56" s="472"/>
      <c r="GTD56" s="472"/>
      <c r="GTE56" s="472"/>
      <c r="GTF56" s="472"/>
      <c r="GTG56" s="472"/>
      <c r="GTH56" s="472"/>
      <c r="GTI56" s="472"/>
      <c r="GTJ56" s="472"/>
      <c r="GTK56" s="472"/>
      <c r="GTL56" s="472"/>
      <c r="GTM56" s="472"/>
      <c r="GTN56" s="472"/>
      <c r="GTO56" s="472"/>
      <c r="GTP56" s="472"/>
      <c r="GTQ56" s="472"/>
      <c r="GTR56" s="472"/>
      <c r="GTS56" s="472"/>
      <c r="GTT56" s="472"/>
      <c r="GTU56" s="472"/>
      <c r="GTV56" s="472"/>
      <c r="GTW56" s="472"/>
      <c r="GTX56" s="472"/>
      <c r="GTY56" s="472"/>
      <c r="GTZ56" s="472"/>
      <c r="GUA56" s="472"/>
      <c r="GUB56" s="472"/>
      <c r="GUC56" s="472"/>
      <c r="GUD56" s="472"/>
      <c r="GUE56" s="472"/>
      <c r="GUF56" s="472"/>
      <c r="GUG56" s="472"/>
      <c r="GUH56" s="472"/>
      <c r="GUI56" s="472"/>
      <c r="GUJ56" s="472"/>
      <c r="GUK56" s="472"/>
      <c r="GUL56" s="472"/>
      <c r="GUM56" s="472"/>
      <c r="GUN56" s="472"/>
      <c r="GUO56" s="472"/>
      <c r="GUP56" s="472"/>
      <c r="GUQ56" s="472"/>
      <c r="GUR56" s="472"/>
      <c r="GUS56" s="472"/>
      <c r="GUT56" s="472"/>
      <c r="GUU56" s="472"/>
      <c r="GUV56" s="472"/>
      <c r="GUW56" s="472"/>
      <c r="GUX56" s="472"/>
      <c r="GUY56" s="472"/>
      <c r="GUZ56" s="472"/>
      <c r="GVA56" s="472"/>
      <c r="GVB56" s="472"/>
      <c r="GVC56" s="472"/>
      <c r="GVD56" s="472"/>
      <c r="GVE56" s="472"/>
      <c r="GVF56" s="472"/>
      <c r="GVG56" s="472"/>
      <c r="GVH56" s="472"/>
      <c r="GVI56" s="472"/>
      <c r="GVJ56" s="472"/>
      <c r="GVK56" s="472"/>
      <c r="GVL56" s="472"/>
      <c r="GVM56" s="472"/>
      <c r="GVN56" s="472"/>
      <c r="GVO56" s="472"/>
      <c r="GVP56" s="472"/>
      <c r="GVQ56" s="472"/>
      <c r="GVR56" s="472"/>
      <c r="GVS56" s="472"/>
      <c r="GVT56" s="472"/>
      <c r="GVU56" s="472"/>
      <c r="GVV56" s="472"/>
      <c r="GVW56" s="472"/>
      <c r="GVX56" s="472"/>
      <c r="GVY56" s="472"/>
      <c r="GVZ56" s="472"/>
      <c r="GWA56" s="472"/>
      <c r="GWB56" s="472"/>
      <c r="GWC56" s="472"/>
      <c r="GWD56" s="472"/>
      <c r="GWE56" s="472"/>
      <c r="GWF56" s="472"/>
      <c r="GWG56" s="472"/>
      <c r="GWH56" s="472"/>
      <c r="GWI56" s="472"/>
      <c r="GWJ56" s="472"/>
      <c r="GWK56" s="472"/>
      <c r="GWL56" s="472"/>
      <c r="GWM56" s="472"/>
      <c r="GWN56" s="472"/>
      <c r="GWO56" s="472"/>
      <c r="GWP56" s="472"/>
      <c r="GWQ56" s="472"/>
      <c r="GWR56" s="472"/>
      <c r="GWS56" s="472"/>
      <c r="GWT56" s="472"/>
      <c r="GWU56" s="472"/>
      <c r="GWV56" s="472"/>
      <c r="GWW56" s="472"/>
      <c r="GWX56" s="472"/>
      <c r="GWY56" s="472"/>
      <c r="GWZ56" s="472"/>
      <c r="GXA56" s="472"/>
      <c r="GXB56" s="472"/>
      <c r="GXC56" s="472"/>
      <c r="GXD56" s="472"/>
      <c r="GXE56" s="472"/>
      <c r="GXF56" s="472"/>
      <c r="GXG56" s="472"/>
      <c r="GXH56" s="472"/>
      <c r="GXI56" s="472"/>
      <c r="GXJ56" s="472"/>
      <c r="GXK56" s="472"/>
      <c r="GXL56" s="472"/>
      <c r="GXM56" s="472"/>
      <c r="GXN56" s="472"/>
      <c r="GXO56" s="472"/>
      <c r="GXP56" s="472"/>
      <c r="GXQ56" s="472"/>
      <c r="GXR56" s="472"/>
      <c r="GXS56" s="472"/>
      <c r="GXT56" s="472"/>
      <c r="GXU56" s="472"/>
      <c r="GXV56" s="472"/>
      <c r="GXW56" s="472"/>
      <c r="GXX56" s="472"/>
      <c r="GYA56" s="472"/>
      <c r="GYB56" s="472"/>
      <c r="GYC56" s="472"/>
      <c r="GYD56" s="472"/>
      <c r="GYE56" s="472"/>
      <c r="GYF56" s="472"/>
      <c r="GYG56" s="472"/>
      <c r="GYH56" s="472"/>
      <c r="GYI56" s="472"/>
      <c r="GYJ56" s="472"/>
      <c r="GYK56" s="472"/>
      <c r="GYL56" s="472"/>
      <c r="GYM56" s="472"/>
      <c r="GYN56" s="472"/>
      <c r="GYO56" s="472"/>
      <c r="GYP56" s="472"/>
      <c r="GYQ56" s="472"/>
      <c r="GYR56" s="472"/>
      <c r="GYS56" s="472"/>
      <c r="GYT56" s="472"/>
      <c r="GYU56" s="472"/>
      <c r="GYV56" s="472"/>
      <c r="GYW56" s="472"/>
      <c r="GYX56" s="472"/>
      <c r="GYY56" s="472"/>
      <c r="GYZ56" s="472"/>
      <c r="GZA56" s="472"/>
      <c r="GZB56" s="472"/>
      <c r="GZC56" s="472"/>
      <c r="GZD56" s="472"/>
      <c r="GZE56" s="472"/>
      <c r="GZF56" s="472"/>
      <c r="GZG56" s="472"/>
      <c r="GZH56" s="472"/>
      <c r="GZI56" s="472"/>
      <c r="GZJ56" s="472"/>
      <c r="GZK56" s="472"/>
      <c r="GZL56" s="472"/>
      <c r="GZM56" s="472"/>
      <c r="GZN56" s="472"/>
      <c r="GZO56" s="472"/>
      <c r="GZP56" s="472"/>
      <c r="GZQ56" s="472"/>
      <c r="GZR56" s="472"/>
      <c r="GZS56" s="472"/>
      <c r="GZT56" s="472"/>
      <c r="GZU56" s="472"/>
      <c r="GZV56" s="472"/>
      <c r="GZW56" s="472"/>
      <c r="GZX56" s="472"/>
      <c r="GZY56" s="472"/>
      <c r="GZZ56" s="472"/>
      <c r="HAA56" s="472"/>
      <c r="HAB56" s="472"/>
      <c r="HAC56" s="472"/>
      <c r="HAD56" s="472"/>
      <c r="HAE56" s="472"/>
      <c r="HAF56" s="472"/>
      <c r="HAG56" s="472"/>
      <c r="HAH56" s="472"/>
      <c r="HAI56" s="472"/>
      <c r="HAJ56" s="472"/>
      <c r="HAK56" s="472"/>
      <c r="HAL56" s="472"/>
      <c r="HAM56" s="472"/>
      <c r="HAN56" s="472"/>
      <c r="HAO56" s="472"/>
      <c r="HAP56" s="472"/>
      <c r="HAQ56" s="472"/>
      <c r="HAR56" s="472"/>
      <c r="HAS56" s="472"/>
      <c r="HAT56" s="472"/>
      <c r="HAU56" s="472"/>
      <c r="HAV56" s="472"/>
      <c r="HAW56" s="472"/>
      <c r="HAX56" s="472"/>
      <c r="HAY56" s="472"/>
      <c r="HAZ56" s="472"/>
      <c r="HBA56" s="472"/>
      <c r="HBB56" s="472"/>
      <c r="HBC56" s="472"/>
      <c r="HBD56" s="472"/>
      <c r="HBE56" s="472"/>
      <c r="HBF56" s="472"/>
      <c r="HBG56" s="472"/>
      <c r="HBH56" s="472"/>
      <c r="HBI56" s="472"/>
      <c r="HBJ56" s="472"/>
      <c r="HBK56" s="472"/>
      <c r="HBL56" s="472"/>
      <c r="HBM56" s="472"/>
      <c r="HBN56" s="472"/>
      <c r="HBO56" s="472"/>
      <c r="HBP56" s="472"/>
      <c r="HBQ56" s="472"/>
      <c r="HBR56" s="472"/>
      <c r="HBS56" s="472"/>
      <c r="HBT56" s="472"/>
      <c r="HBU56" s="472"/>
      <c r="HBV56" s="472"/>
      <c r="HBW56" s="472"/>
      <c r="HBX56" s="472"/>
      <c r="HBY56" s="472"/>
      <c r="HBZ56" s="472"/>
      <c r="HCA56" s="472"/>
      <c r="HCB56" s="472"/>
      <c r="HCC56" s="472"/>
      <c r="HCD56" s="472"/>
      <c r="HCE56" s="472"/>
      <c r="HCF56" s="472"/>
      <c r="HCG56" s="472"/>
      <c r="HCH56" s="472"/>
      <c r="HCI56" s="472"/>
      <c r="HCJ56" s="472"/>
      <c r="HCK56" s="472"/>
      <c r="HCL56" s="472"/>
      <c r="HCM56" s="472"/>
      <c r="HCN56" s="472"/>
      <c r="HCO56" s="472"/>
      <c r="HCP56" s="472"/>
      <c r="HCQ56" s="472"/>
      <c r="HCR56" s="472"/>
      <c r="HCS56" s="472"/>
      <c r="HCT56" s="472"/>
      <c r="HCU56" s="472"/>
      <c r="HCV56" s="472"/>
      <c r="HCW56" s="472"/>
      <c r="HCX56" s="472"/>
      <c r="HCY56" s="472"/>
      <c r="HCZ56" s="472"/>
      <c r="HDA56" s="472"/>
      <c r="HDB56" s="472"/>
      <c r="HDC56" s="472"/>
      <c r="HDD56" s="472"/>
      <c r="HDE56" s="472"/>
      <c r="HDF56" s="472"/>
      <c r="HDG56" s="472"/>
      <c r="HDH56" s="472"/>
      <c r="HDI56" s="472"/>
      <c r="HDJ56" s="472"/>
      <c r="HDK56" s="472"/>
      <c r="HDL56" s="472"/>
      <c r="HDM56" s="472"/>
      <c r="HDN56" s="472"/>
      <c r="HDO56" s="472"/>
      <c r="HDP56" s="472"/>
      <c r="HDQ56" s="472"/>
      <c r="HDR56" s="472"/>
      <c r="HDS56" s="472"/>
      <c r="HDT56" s="472"/>
      <c r="HDU56" s="472"/>
      <c r="HDV56" s="472"/>
      <c r="HDW56" s="472"/>
      <c r="HDX56" s="472"/>
      <c r="HDY56" s="472"/>
      <c r="HDZ56" s="472"/>
      <c r="HEA56" s="472"/>
      <c r="HEB56" s="472"/>
      <c r="HEC56" s="472"/>
      <c r="HED56" s="472"/>
      <c r="HEE56" s="472"/>
      <c r="HEF56" s="472"/>
      <c r="HEG56" s="472"/>
      <c r="HEH56" s="472"/>
      <c r="HEI56" s="472"/>
      <c r="HEJ56" s="472"/>
      <c r="HEK56" s="472"/>
      <c r="HEL56" s="472"/>
      <c r="HEM56" s="472"/>
      <c r="HEN56" s="472"/>
      <c r="HEO56" s="472"/>
      <c r="HEP56" s="472"/>
      <c r="HEQ56" s="472"/>
      <c r="HER56" s="472"/>
      <c r="HES56" s="472"/>
      <c r="HET56" s="472"/>
      <c r="HEU56" s="472"/>
      <c r="HEV56" s="472"/>
      <c r="HEW56" s="472"/>
      <c r="HEX56" s="472"/>
      <c r="HEY56" s="472"/>
      <c r="HEZ56" s="472"/>
      <c r="HFA56" s="472"/>
      <c r="HFB56" s="472"/>
      <c r="HFC56" s="472"/>
      <c r="HFD56" s="472"/>
      <c r="HFE56" s="472"/>
      <c r="HFF56" s="472"/>
      <c r="HFG56" s="472"/>
      <c r="HFH56" s="472"/>
      <c r="HFI56" s="472"/>
      <c r="HFJ56" s="472"/>
      <c r="HFK56" s="472"/>
      <c r="HFL56" s="472"/>
      <c r="HFM56" s="472"/>
      <c r="HFN56" s="472"/>
      <c r="HFO56" s="472"/>
      <c r="HFP56" s="472"/>
      <c r="HFQ56" s="472"/>
      <c r="HFR56" s="472"/>
      <c r="HFS56" s="472"/>
      <c r="HFT56" s="472"/>
      <c r="HFU56" s="472"/>
      <c r="HFV56" s="472"/>
      <c r="HFW56" s="472"/>
      <c r="HFX56" s="472"/>
      <c r="HFY56" s="472"/>
      <c r="HFZ56" s="472"/>
      <c r="HGA56" s="472"/>
      <c r="HGB56" s="472"/>
      <c r="HGC56" s="472"/>
      <c r="HGD56" s="472"/>
      <c r="HGE56" s="472"/>
      <c r="HGF56" s="472"/>
      <c r="HGG56" s="472"/>
      <c r="HGH56" s="472"/>
      <c r="HGI56" s="472"/>
      <c r="HGJ56" s="472"/>
      <c r="HGK56" s="472"/>
      <c r="HGL56" s="472"/>
      <c r="HGM56" s="472"/>
      <c r="HGN56" s="472"/>
      <c r="HGO56" s="472"/>
      <c r="HGP56" s="472"/>
      <c r="HGQ56" s="472"/>
      <c r="HGR56" s="472"/>
      <c r="HGS56" s="472"/>
      <c r="HGT56" s="472"/>
      <c r="HGU56" s="472"/>
      <c r="HGV56" s="472"/>
      <c r="HGW56" s="472"/>
      <c r="HGX56" s="472"/>
      <c r="HGY56" s="472"/>
      <c r="HGZ56" s="472"/>
      <c r="HHA56" s="472"/>
      <c r="HHB56" s="472"/>
      <c r="HHC56" s="472"/>
      <c r="HHD56" s="472"/>
      <c r="HHE56" s="472"/>
      <c r="HHF56" s="472"/>
      <c r="HHG56" s="472"/>
      <c r="HHH56" s="472"/>
      <c r="HHI56" s="472"/>
      <c r="HHJ56" s="472"/>
      <c r="HHK56" s="472"/>
      <c r="HHL56" s="472"/>
      <c r="HHM56" s="472"/>
      <c r="HHN56" s="472"/>
      <c r="HHO56" s="472"/>
      <c r="HHP56" s="472"/>
      <c r="HHQ56" s="472"/>
      <c r="HHR56" s="472"/>
      <c r="HHS56" s="472"/>
      <c r="HHT56" s="472"/>
      <c r="HHW56" s="472"/>
      <c r="HHX56" s="472"/>
      <c r="HHY56" s="472"/>
      <c r="HHZ56" s="472"/>
      <c r="HIA56" s="472"/>
      <c r="HIB56" s="472"/>
      <c r="HIC56" s="472"/>
      <c r="HID56" s="472"/>
      <c r="HIE56" s="472"/>
      <c r="HIF56" s="472"/>
      <c r="HIG56" s="472"/>
      <c r="HIH56" s="472"/>
      <c r="HII56" s="472"/>
      <c r="HIJ56" s="472"/>
      <c r="HIK56" s="472"/>
      <c r="HIL56" s="472"/>
      <c r="HIM56" s="472"/>
      <c r="HIN56" s="472"/>
      <c r="HIO56" s="472"/>
      <c r="HIP56" s="472"/>
      <c r="HIQ56" s="472"/>
      <c r="HIR56" s="472"/>
      <c r="HIS56" s="472"/>
      <c r="HIT56" s="472"/>
      <c r="HIU56" s="472"/>
      <c r="HIV56" s="472"/>
      <c r="HIW56" s="472"/>
      <c r="HIX56" s="472"/>
      <c r="HIY56" s="472"/>
      <c r="HIZ56" s="472"/>
      <c r="HJA56" s="472"/>
      <c r="HJB56" s="472"/>
      <c r="HJC56" s="472"/>
      <c r="HJD56" s="472"/>
      <c r="HJE56" s="472"/>
      <c r="HJF56" s="472"/>
      <c r="HJG56" s="472"/>
      <c r="HJH56" s="472"/>
      <c r="HJI56" s="472"/>
      <c r="HJJ56" s="472"/>
      <c r="HJK56" s="472"/>
      <c r="HJL56" s="472"/>
      <c r="HJM56" s="472"/>
      <c r="HJN56" s="472"/>
      <c r="HJO56" s="472"/>
      <c r="HJP56" s="472"/>
      <c r="HJQ56" s="472"/>
      <c r="HJR56" s="472"/>
      <c r="HJS56" s="472"/>
      <c r="HJT56" s="472"/>
      <c r="HJU56" s="472"/>
      <c r="HJV56" s="472"/>
      <c r="HJW56" s="472"/>
      <c r="HJX56" s="472"/>
      <c r="HJY56" s="472"/>
      <c r="HJZ56" s="472"/>
      <c r="HKA56" s="472"/>
      <c r="HKB56" s="472"/>
      <c r="HKC56" s="472"/>
      <c r="HKD56" s="472"/>
      <c r="HKE56" s="472"/>
      <c r="HKF56" s="472"/>
      <c r="HKG56" s="472"/>
      <c r="HKH56" s="472"/>
      <c r="HKI56" s="472"/>
      <c r="HKJ56" s="472"/>
      <c r="HKK56" s="472"/>
      <c r="HKL56" s="472"/>
      <c r="HKM56" s="472"/>
      <c r="HKN56" s="472"/>
      <c r="HKO56" s="472"/>
      <c r="HKP56" s="472"/>
      <c r="HKQ56" s="472"/>
      <c r="HKR56" s="472"/>
      <c r="HKS56" s="472"/>
      <c r="HKT56" s="472"/>
      <c r="HKU56" s="472"/>
      <c r="HKV56" s="472"/>
      <c r="HKW56" s="472"/>
      <c r="HKX56" s="472"/>
      <c r="HKY56" s="472"/>
      <c r="HKZ56" s="472"/>
      <c r="HLA56" s="472"/>
      <c r="HLB56" s="472"/>
      <c r="HLC56" s="472"/>
      <c r="HLD56" s="472"/>
      <c r="HLE56" s="472"/>
      <c r="HLF56" s="472"/>
      <c r="HLG56" s="472"/>
      <c r="HLH56" s="472"/>
      <c r="HLI56" s="472"/>
      <c r="HLJ56" s="472"/>
      <c r="HLK56" s="472"/>
      <c r="HLL56" s="472"/>
      <c r="HLM56" s="472"/>
      <c r="HLN56" s="472"/>
      <c r="HLO56" s="472"/>
      <c r="HLP56" s="472"/>
      <c r="HLQ56" s="472"/>
      <c r="HLR56" s="472"/>
      <c r="HLS56" s="472"/>
      <c r="HLT56" s="472"/>
      <c r="HLU56" s="472"/>
      <c r="HLV56" s="472"/>
      <c r="HLW56" s="472"/>
      <c r="HLX56" s="472"/>
      <c r="HLY56" s="472"/>
      <c r="HLZ56" s="472"/>
      <c r="HMA56" s="472"/>
      <c r="HMB56" s="472"/>
      <c r="HMC56" s="472"/>
      <c r="HMD56" s="472"/>
      <c r="HME56" s="472"/>
      <c r="HMF56" s="472"/>
      <c r="HMG56" s="472"/>
      <c r="HMH56" s="472"/>
      <c r="HMI56" s="472"/>
      <c r="HMJ56" s="472"/>
      <c r="HMK56" s="472"/>
      <c r="HML56" s="472"/>
      <c r="HMM56" s="472"/>
      <c r="HMN56" s="472"/>
      <c r="HMO56" s="472"/>
      <c r="HMP56" s="472"/>
      <c r="HMQ56" s="472"/>
      <c r="HMR56" s="472"/>
      <c r="HMS56" s="472"/>
      <c r="HMT56" s="472"/>
      <c r="HMU56" s="472"/>
      <c r="HMV56" s="472"/>
      <c r="HMW56" s="472"/>
      <c r="HMX56" s="472"/>
      <c r="HMY56" s="472"/>
      <c r="HMZ56" s="472"/>
      <c r="HNA56" s="472"/>
      <c r="HNB56" s="472"/>
      <c r="HNC56" s="472"/>
      <c r="HND56" s="472"/>
      <c r="HNE56" s="472"/>
      <c r="HNF56" s="472"/>
      <c r="HNG56" s="472"/>
      <c r="HNH56" s="472"/>
      <c r="HNI56" s="472"/>
      <c r="HNJ56" s="472"/>
      <c r="HNK56" s="472"/>
      <c r="HNL56" s="472"/>
      <c r="HNM56" s="472"/>
      <c r="HNN56" s="472"/>
      <c r="HNO56" s="472"/>
      <c r="HNP56" s="472"/>
      <c r="HNQ56" s="472"/>
      <c r="HNR56" s="472"/>
      <c r="HNS56" s="472"/>
      <c r="HNT56" s="472"/>
      <c r="HNU56" s="472"/>
      <c r="HNV56" s="472"/>
      <c r="HNW56" s="472"/>
      <c r="HNX56" s="472"/>
      <c r="HNY56" s="472"/>
      <c r="HNZ56" s="472"/>
      <c r="HOA56" s="472"/>
      <c r="HOB56" s="472"/>
      <c r="HOC56" s="472"/>
      <c r="HOD56" s="472"/>
      <c r="HOE56" s="472"/>
      <c r="HOF56" s="472"/>
      <c r="HOG56" s="472"/>
      <c r="HOH56" s="472"/>
      <c r="HOI56" s="472"/>
      <c r="HOJ56" s="472"/>
      <c r="HOK56" s="472"/>
      <c r="HOL56" s="472"/>
      <c r="HOM56" s="472"/>
      <c r="HON56" s="472"/>
      <c r="HOO56" s="472"/>
      <c r="HOP56" s="472"/>
      <c r="HOQ56" s="472"/>
      <c r="HOR56" s="472"/>
      <c r="HOS56" s="472"/>
      <c r="HOT56" s="472"/>
      <c r="HOU56" s="472"/>
      <c r="HOV56" s="472"/>
      <c r="HOW56" s="472"/>
      <c r="HOX56" s="472"/>
      <c r="HOY56" s="472"/>
      <c r="HOZ56" s="472"/>
      <c r="HPA56" s="472"/>
      <c r="HPB56" s="472"/>
      <c r="HPC56" s="472"/>
      <c r="HPD56" s="472"/>
      <c r="HPE56" s="472"/>
      <c r="HPF56" s="472"/>
      <c r="HPG56" s="472"/>
      <c r="HPH56" s="472"/>
      <c r="HPI56" s="472"/>
      <c r="HPJ56" s="472"/>
      <c r="HPK56" s="472"/>
      <c r="HPL56" s="472"/>
      <c r="HPM56" s="472"/>
      <c r="HPN56" s="472"/>
      <c r="HPO56" s="472"/>
      <c r="HPP56" s="472"/>
      <c r="HPQ56" s="472"/>
      <c r="HPR56" s="472"/>
      <c r="HPS56" s="472"/>
      <c r="HPT56" s="472"/>
      <c r="HPU56" s="472"/>
      <c r="HPV56" s="472"/>
      <c r="HPW56" s="472"/>
      <c r="HPX56" s="472"/>
      <c r="HPY56" s="472"/>
      <c r="HPZ56" s="472"/>
      <c r="HQA56" s="472"/>
      <c r="HQB56" s="472"/>
      <c r="HQC56" s="472"/>
      <c r="HQD56" s="472"/>
      <c r="HQE56" s="472"/>
      <c r="HQF56" s="472"/>
      <c r="HQG56" s="472"/>
      <c r="HQH56" s="472"/>
      <c r="HQI56" s="472"/>
      <c r="HQJ56" s="472"/>
      <c r="HQK56" s="472"/>
      <c r="HQL56" s="472"/>
      <c r="HQM56" s="472"/>
      <c r="HQN56" s="472"/>
      <c r="HQO56" s="472"/>
      <c r="HQP56" s="472"/>
      <c r="HQQ56" s="472"/>
      <c r="HQR56" s="472"/>
      <c r="HQS56" s="472"/>
      <c r="HQT56" s="472"/>
      <c r="HQU56" s="472"/>
      <c r="HQV56" s="472"/>
      <c r="HQW56" s="472"/>
      <c r="HQX56" s="472"/>
      <c r="HQY56" s="472"/>
      <c r="HQZ56" s="472"/>
      <c r="HRA56" s="472"/>
      <c r="HRB56" s="472"/>
      <c r="HRC56" s="472"/>
      <c r="HRD56" s="472"/>
      <c r="HRE56" s="472"/>
      <c r="HRF56" s="472"/>
      <c r="HRG56" s="472"/>
      <c r="HRH56" s="472"/>
      <c r="HRI56" s="472"/>
      <c r="HRJ56" s="472"/>
      <c r="HRK56" s="472"/>
      <c r="HRL56" s="472"/>
      <c r="HRM56" s="472"/>
      <c r="HRN56" s="472"/>
      <c r="HRO56" s="472"/>
      <c r="HRP56" s="472"/>
      <c r="HRS56" s="472"/>
      <c r="HRT56" s="472"/>
      <c r="HRU56" s="472"/>
      <c r="HRV56" s="472"/>
      <c r="HRW56" s="472"/>
      <c r="HRX56" s="472"/>
      <c r="HRY56" s="472"/>
      <c r="HRZ56" s="472"/>
      <c r="HSA56" s="472"/>
      <c r="HSB56" s="472"/>
      <c r="HSC56" s="472"/>
      <c r="HSD56" s="472"/>
      <c r="HSE56" s="472"/>
      <c r="HSF56" s="472"/>
      <c r="HSG56" s="472"/>
      <c r="HSH56" s="472"/>
      <c r="HSI56" s="472"/>
      <c r="HSJ56" s="472"/>
      <c r="HSK56" s="472"/>
      <c r="HSL56" s="472"/>
      <c r="HSM56" s="472"/>
      <c r="HSN56" s="472"/>
      <c r="HSO56" s="472"/>
      <c r="HSP56" s="472"/>
      <c r="HSQ56" s="472"/>
      <c r="HSR56" s="472"/>
      <c r="HSS56" s="472"/>
      <c r="HST56" s="472"/>
      <c r="HSU56" s="472"/>
      <c r="HSV56" s="472"/>
      <c r="HSW56" s="472"/>
      <c r="HSX56" s="472"/>
      <c r="HSY56" s="472"/>
      <c r="HSZ56" s="472"/>
      <c r="HTA56" s="472"/>
      <c r="HTB56" s="472"/>
      <c r="HTC56" s="472"/>
      <c r="HTD56" s="472"/>
      <c r="HTE56" s="472"/>
      <c r="HTF56" s="472"/>
      <c r="HTG56" s="472"/>
      <c r="HTH56" s="472"/>
      <c r="HTI56" s="472"/>
      <c r="HTJ56" s="472"/>
      <c r="HTK56" s="472"/>
      <c r="HTL56" s="472"/>
      <c r="HTM56" s="472"/>
      <c r="HTN56" s="472"/>
      <c r="HTO56" s="472"/>
      <c r="HTP56" s="472"/>
      <c r="HTQ56" s="472"/>
      <c r="HTR56" s="472"/>
      <c r="HTS56" s="472"/>
      <c r="HTT56" s="472"/>
      <c r="HTU56" s="472"/>
      <c r="HTV56" s="472"/>
      <c r="HTW56" s="472"/>
      <c r="HTX56" s="472"/>
      <c r="HTY56" s="472"/>
      <c r="HTZ56" s="472"/>
      <c r="HUA56" s="472"/>
      <c r="HUB56" s="472"/>
      <c r="HUC56" s="472"/>
      <c r="HUD56" s="472"/>
      <c r="HUE56" s="472"/>
      <c r="HUF56" s="472"/>
      <c r="HUG56" s="472"/>
      <c r="HUH56" s="472"/>
      <c r="HUI56" s="472"/>
      <c r="HUJ56" s="472"/>
      <c r="HUK56" s="472"/>
      <c r="HUL56" s="472"/>
      <c r="HUM56" s="472"/>
      <c r="HUN56" s="472"/>
      <c r="HUO56" s="472"/>
      <c r="HUP56" s="472"/>
      <c r="HUQ56" s="472"/>
      <c r="HUR56" s="472"/>
      <c r="HUS56" s="472"/>
      <c r="HUT56" s="472"/>
      <c r="HUU56" s="472"/>
      <c r="HUV56" s="472"/>
      <c r="HUW56" s="472"/>
      <c r="HUX56" s="472"/>
      <c r="HUY56" s="472"/>
      <c r="HUZ56" s="472"/>
      <c r="HVA56" s="472"/>
      <c r="HVB56" s="472"/>
      <c r="HVC56" s="472"/>
      <c r="HVD56" s="472"/>
      <c r="HVE56" s="472"/>
      <c r="HVF56" s="472"/>
      <c r="HVG56" s="472"/>
      <c r="HVH56" s="472"/>
      <c r="HVI56" s="472"/>
      <c r="HVJ56" s="472"/>
      <c r="HVK56" s="472"/>
      <c r="HVL56" s="472"/>
      <c r="HVM56" s="472"/>
      <c r="HVN56" s="472"/>
      <c r="HVO56" s="472"/>
      <c r="HVP56" s="472"/>
      <c r="HVQ56" s="472"/>
      <c r="HVR56" s="472"/>
      <c r="HVS56" s="472"/>
      <c r="HVT56" s="472"/>
      <c r="HVU56" s="472"/>
      <c r="HVV56" s="472"/>
      <c r="HVW56" s="472"/>
      <c r="HVX56" s="472"/>
      <c r="HVY56" s="472"/>
      <c r="HVZ56" s="472"/>
      <c r="HWA56" s="472"/>
      <c r="HWB56" s="472"/>
      <c r="HWC56" s="472"/>
      <c r="HWD56" s="472"/>
      <c r="HWE56" s="472"/>
      <c r="HWF56" s="472"/>
      <c r="HWG56" s="472"/>
      <c r="HWH56" s="472"/>
      <c r="HWI56" s="472"/>
      <c r="HWJ56" s="472"/>
      <c r="HWK56" s="472"/>
      <c r="HWL56" s="472"/>
      <c r="HWM56" s="472"/>
      <c r="HWN56" s="472"/>
      <c r="HWO56" s="472"/>
      <c r="HWP56" s="472"/>
      <c r="HWQ56" s="472"/>
      <c r="HWR56" s="472"/>
      <c r="HWS56" s="472"/>
      <c r="HWT56" s="472"/>
      <c r="HWU56" s="472"/>
      <c r="HWV56" s="472"/>
      <c r="HWW56" s="472"/>
      <c r="HWX56" s="472"/>
      <c r="HWY56" s="472"/>
      <c r="HWZ56" s="472"/>
      <c r="HXA56" s="472"/>
      <c r="HXB56" s="472"/>
      <c r="HXC56" s="472"/>
      <c r="HXD56" s="472"/>
      <c r="HXE56" s="472"/>
      <c r="HXF56" s="472"/>
      <c r="HXG56" s="472"/>
      <c r="HXH56" s="472"/>
      <c r="HXI56" s="472"/>
      <c r="HXJ56" s="472"/>
      <c r="HXK56" s="472"/>
      <c r="HXL56" s="472"/>
      <c r="HXM56" s="472"/>
      <c r="HXN56" s="472"/>
      <c r="HXO56" s="472"/>
      <c r="HXP56" s="472"/>
      <c r="HXQ56" s="472"/>
      <c r="HXR56" s="472"/>
      <c r="HXS56" s="472"/>
      <c r="HXT56" s="472"/>
      <c r="HXU56" s="472"/>
      <c r="HXV56" s="472"/>
      <c r="HXW56" s="472"/>
      <c r="HXX56" s="472"/>
      <c r="HXY56" s="472"/>
      <c r="HXZ56" s="472"/>
      <c r="HYA56" s="472"/>
      <c r="HYB56" s="472"/>
      <c r="HYC56" s="472"/>
      <c r="HYD56" s="472"/>
      <c r="HYE56" s="472"/>
      <c r="HYF56" s="472"/>
      <c r="HYG56" s="472"/>
      <c r="HYH56" s="472"/>
      <c r="HYI56" s="472"/>
      <c r="HYJ56" s="472"/>
      <c r="HYK56" s="472"/>
      <c r="HYL56" s="472"/>
      <c r="HYM56" s="472"/>
      <c r="HYN56" s="472"/>
      <c r="HYO56" s="472"/>
      <c r="HYP56" s="472"/>
      <c r="HYQ56" s="472"/>
      <c r="HYR56" s="472"/>
      <c r="HYS56" s="472"/>
      <c r="HYT56" s="472"/>
      <c r="HYU56" s="472"/>
      <c r="HYV56" s="472"/>
      <c r="HYW56" s="472"/>
      <c r="HYX56" s="472"/>
      <c r="HYY56" s="472"/>
      <c r="HYZ56" s="472"/>
      <c r="HZA56" s="472"/>
      <c r="HZB56" s="472"/>
      <c r="HZC56" s="472"/>
      <c r="HZD56" s="472"/>
      <c r="HZE56" s="472"/>
      <c r="HZF56" s="472"/>
      <c r="HZG56" s="472"/>
      <c r="HZH56" s="472"/>
      <c r="HZI56" s="472"/>
      <c r="HZJ56" s="472"/>
      <c r="HZK56" s="472"/>
      <c r="HZL56" s="472"/>
      <c r="HZM56" s="472"/>
      <c r="HZN56" s="472"/>
      <c r="HZO56" s="472"/>
      <c r="HZP56" s="472"/>
      <c r="HZQ56" s="472"/>
      <c r="HZR56" s="472"/>
      <c r="HZS56" s="472"/>
      <c r="HZT56" s="472"/>
      <c r="HZU56" s="472"/>
      <c r="HZV56" s="472"/>
      <c r="HZW56" s="472"/>
      <c r="HZX56" s="472"/>
      <c r="HZY56" s="472"/>
      <c r="HZZ56" s="472"/>
      <c r="IAA56" s="472"/>
      <c r="IAB56" s="472"/>
      <c r="IAC56" s="472"/>
      <c r="IAD56" s="472"/>
      <c r="IAE56" s="472"/>
      <c r="IAF56" s="472"/>
      <c r="IAG56" s="472"/>
      <c r="IAH56" s="472"/>
      <c r="IAI56" s="472"/>
      <c r="IAJ56" s="472"/>
      <c r="IAK56" s="472"/>
      <c r="IAL56" s="472"/>
      <c r="IAM56" s="472"/>
      <c r="IAN56" s="472"/>
      <c r="IAO56" s="472"/>
      <c r="IAP56" s="472"/>
      <c r="IAQ56" s="472"/>
      <c r="IAR56" s="472"/>
      <c r="IAS56" s="472"/>
      <c r="IAT56" s="472"/>
      <c r="IAU56" s="472"/>
      <c r="IAV56" s="472"/>
      <c r="IAW56" s="472"/>
      <c r="IAX56" s="472"/>
      <c r="IAY56" s="472"/>
      <c r="IAZ56" s="472"/>
      <c r="IBA56" s="472"/>
      <c r="IBB56" s="472"/>
      <c r="IBC56" s="472"/>
      <c r="IBD56" s="472"/>
      <c r="IBE56" s="472"/>
      <c r="IBF56" s="472"/>
      <c r="IBG56" s="472"/>
      <c r="IBH56" s="472"/>
      <c r="IBI56" s="472"/>
      <c r="IBJ56" s="472"/>
      <c r="IBK56" s="472"/>
      <c r="IBL56" s="472"/>
      <c r="IBO56" s="472"/>
      <c r="IBP56" s="472"/>
      <c r="IBQ56" s="472"/>
      <c r="IBR56" s="472"/>
      <c r="IBS56" s="472"/>
      <c r="IBT56" s="472"/>
      <c r="IBU56" s="472"/>
      <c r="IBV56" s="472"/>
      <c r="IBW56" s="472"/>
      <c r="IBX56" s="472"/>
      <c r="IBY56" s="472"/>
      <c r="IBZ56" s="472"/>
      <c r="ICA56" s="472"/>
      <c r="ICB56" s="472"/>
      <c r="ICC56" s="472"/>
      <c r="ICD56" s="472"/>
      <c r="ICE56" s="472"/>
      <c r="ICF56" s="472"/>
      <c r="ICG56" s="472"/>
      <c r="ICH56" s="472"/>
      <c r="ICI56" s="472"/>
      <c r="ICJ56" s="472"/>
      <c r="ICK56" s="472"/>
      <c r="ICL56" s="472"/>
      <c r="ICM56" s="472"/>
      <c r="ICN56" s="472"/>
      <c r="ICO56" s="472"/>
      <c r="ICP56" s="472"/>
      <c r="ICQ56" s="472"/>
      <c r="ICR56" s="472"/>
      <c r="ICS56" s="472"/>
      <c r="ICT56" s="472"/>
      <c r="ICU56" s="472"/>
      <c r="ICV56" s="472"/>
      <c r="ICW56" s="472"/>
      <c r="ICX56" s="472"/>
      <c r="ICY56" s="472"/>
      <c r="ICZ56" s="472"/>
      <c r="IDA56" s="472"/>
      <c r="IDB56" s="472"/>
      <c r="IDC56" s="472"/>
      <c r="IDD56" s="472"/>
      <c r="IDE56" s="472"/>
      <c r="IDF56" s="472"/>
      <c r="IDG56" s="472"/>
      <c r="IDH56" s="472"/>
      <c r="IDI56" s="472"/>
      <c r="IDJ56" s="472"/>
      <c r="IDK56" s="472"/>
      <c r="IDL56" s="472"/>
      <c r="IDM56" s="472"/>
      <c r="IDN56" s="472"/>
      <c r="IDO56" s="472"/>
      <c r="IDP56" s="472"/>
      <c r="IDQ56" s="472"/>
      <c r="IDR56" s="472"/>
      <c r="IDS56" s="472"/>
      <c r="IDT56" s="472"/>
      <c r="IDU56" s="472"/>
      <c r="IDV56" s="472"/>
      <c r="IDW56" s="472"/>
      <c r="IDX56" s="472"/>
      <c r="IDY56" s="472"/>
      <c r="IDZ56" s="472"/>
      <c r="IEA56" s="472"/>
      <c r="IEB56" s="472"/>
      <c r="IEC56" s="472"/>
      <c r="IED56" s="472"/>
      <c r="IEE56" s="472"/>
      <c r="IEF56" s="472"/>
      <c r="IEG56" s="472"/>
      <c r="IEH56" s="472"/>
      <c r="IEI56" s="472"/>
      <c r="IEJ56" s="472"/>
      <c r="IEK56" s="472"/>
      <c r="IEL56" s="472"/>
      <c r="IEM56" s="472"/>
      <c r="IEN56" s="472"/>
      <c r="IEO56" s="472"/>
      <c r="IEP56" s="472"/>
      <c r="IEQ56" s="472"/>
      <c r="IER56" s="472"/>
      <c r="IES56" s="472"/>
      <c r="IET56" s="472"/>
      <c r="IEU56" s="472"/>
      <c r="IEV56" s="472"/>
      <c r="IEW56" s="472"/>
      <c r="IEX56" s="472"/>
      <c r="IEY56" s="472"/>
      <c r="IEZ56" s="472"/>
      <c r="IFA56" s="472"/>
      <c r="IFB56" s="472"/>
      <c r="IFC56" s="472"/>
      <c r="IFD56" s="472"/>
      <c r="IFE56" s="472"/>
      <c r="IFF56" s="472"/>
      <c r="IFG56" s="472"/>
      <c r="IFH56" s="472"/>
      <c r="IFI56" s="472"/>
      <c r="IFJ56" s="472"/>
      <c r="IFK56" s="472"/>
      <c r="IFL56" s="472"/>
      <c r="IFM56" s="472"/>
      <c r="IFN56" s="472"/>
      <c r="IFO56" s="472"/>
      <c r="IFP56" s="472"/>
      <c r="IFQ56" s="472"/>
      <c r="IFR56" s="472"/>
      <c r="IFS56" s="472"/>
      <c r="IFT56" s="472"/>
      <c r="IFU56" s="472"/>
      <c r="IFV56" s="472"/>
      <c r="IFW56" s="472"/>
      <c r="IFX56" s="472"/>
      <c r="IFY56" s="472"/>
      <c r="IFZ56" s="472"/>
      <c r="IGA56" s="472"/>
      <c r="IGB56" s="472"/>
      <c r="IGC56" s="472"/>
      <c r="IGD56" s="472"/>
      <c r="IGE56" s="472"/>
      <c r="IGF56" s="472"/>
      <c r="IGG56" s="472"/>
      <c r="IGH56" s="472"/>
      <c r="IGI56" s="472"/>
      <c r="IGJ56" s="472"/>
      <c r="IGK56" s="472"/>
      <c r="IGL56" s="472"/>
      <c r="IGM56" s="472"/>
      <c r="IGN56" s="472"/>
      <c r="IGO56" s="472"/>
      <c r="IGP56" s="472"/>
      <c r="IGQ56" s="472"/>
      <c r="IGR56" s="472"/>
      <c r="IGS56" s="472"/>
      <c r="IGT56" s="472"/>
      <c r="IGU56" s="472"/>
      <c r="IGV56" s="472"/>
      <c r="IGW56" s="472"/>
      <c r="IGX56" s="472"/>
      <c r="IGY56" s="472"/>
      <c r="IGZ56" s="472"/>
      <c r="IHA56" s="472"/>
      <c r="IHB56" s="472"/>
      <c r="IHC56" s="472"/>
      <c r="IHD56" s="472"/>
      <c r="IHE56" s="472"/>
      <c r="IHF56" s="472"/>
      <c r="IHG56" s="472"/>
      <c r="IHH56" s="472"/>
      <c r="IHI56" s="472"/>
      <c r="IHJ56" s="472"/>
      <c r="IHK56" s="472"/>
      <c r="IHL56" s="472"/>
      <c r="IHM56" s="472"/>
      <c r="IHN56" s="472"/>
      <c r="IHO56" s="472"/>
      <c r="IHP56" s="472"/>
      <c r="IHQ56" s="472"/>
      <c r="IHR56" s="472"/>
      <c r="IHS56" s="472"/>
      <c r="IHT56" s="472"/>
      <c r="IHU56" s="472"/>
      <c r="IHV56" s="472"/>
      <c r="IHW56" s="472"/>
      <c r="IHX56" s="472"/>
      <c r="IHY56" s="472"/>
      <c r="IHZ56" s="472"/>
      <c r="IIA56" s="472"/>
      <c r="IIB56" s="472"/>
      <c r="IIC56" s="472"/>
      <c r="IID56" s="472"/>
      <c r="IIE56" s="472"/>
      <c r="IIF56" s="472"/>
      <c r="IIG56" s="472"/>
      <c r="IIH56" s="472"/>
      <c r="III56" s="472"/>
      <c r="IIJ56" s="472"/>
      <c r="IIK56" s="472"/>
      <c r="IIL56" s="472"/>
      <c r="IIM56" s="472"/>
      <c r="IIN56" s="472"/>
      <c r="IIO56" s="472"/>
      <c r="IIP56" s="472"/>
      <c r="IIQ56" s="472"/>
      <c r="IIR56" s="472"/>
      <c r="IIS56" s="472"/>
      <c r="IIT56" s="472"/>
      <c r="IIU56" s="472"/>
      <c r="IIV56" s="472"/>
      <c r="IIW56" s="472"/>
      <c r="IIX56" s="472"/>
      <c r="IIY56" s="472"/>
      <c r="IIZ56" s="472"/>
      <c r="IJA56" s="472"/>
      <c r="IJB56" s="472"/>
      <c r="IJC56" s="472"/>
      <c r="IJD56" s="472"/>
      <c r="IJE56" s="472"/>
      <c r="IJF56" s="472"/>
      <c r="IJG56" s="472"/>
      <c r="IJH56" s="472"/>
      <c r="IJI56" s="472"/>
      <c r="IJJ56" s="472"/>
      <c r="IJK56" s="472"/>
      <c r="IJL56" s="472"/>
      <c r="IJM56" s="472"/>
      <c r="IJN56" s="472"/>
      <c r="IJO56" s="472"/>
      <c r="IJP56" s="472"/>
      <c r="IJQ56" s="472"/>
      <c r="IJR56" s="472"/>
      <c r="IJS56" s="472"/>
      <c r="IJT56" s="472"/>
      <c r="IJU56" s="472"/>
      <c r="IJV56" s="472"/>
      <c r="IJW56" s="472"/>
      <c r="IJX56" s="472"/>
      <c r="IJY56" s="472"/>
      <c r="IJZ56" s="472"/>
      <c r="IKA56" s="472"/>
      <c r="IKB56" s="472"/>
      <c r="IKC56" s="472"/>
      <c r="IKD56" s="472"/>
      <c r="IKE56" s="472"/>
      <c r="IKF56" s="472"/>
      <c r="IKG56" s="472"/>
      <c r="IKH56" s="472"/>
      <c r="IKI56" s="472"/>
      <c r="IKJ56" s="472"/>
      <c r="IKK56" s="472"/>
      <c r="IKL56" s="472"/>
      <c r="IKM56" s="472"/>
      <c r="IKN56" s="472"/>
      <c r="IKO56" s="472"/>
      <c r="IKP56" s="472"/>
      <c r="IKQ56" s="472"/>
      <c r="IKR56" s="472"/>
      <c r="IKS56" s="472"/>
      <c r="IKT56" s="472"/>
      <c r="IKU56" s="472"/>
      <c r="IKV56" s="472"/>
      <c r="IKW56" s="472"/>
      <c r="IKX56" s="472"/>
      <c r="IKY56" s="472"/>
      <c r="IKZ56" s="472"/>
      <c r="ILA56" s="472"/>
      <c r="ILB56" s="472"/>
      <c r="ILC56" s="472"/>
      <c r="ILD56" s="472"/>
      <c r="ILE56" s="472"/>
      <c r="ILF56" s="472"/>
      <c r="ILG56" s="472"/>
      <c r="ILH56" s="472"/>
      <c r="ILK56" s="472"/>
      <c r="ILL56" s="472"/>
      <c r="ILM56" s="472"/>
      <c r="ILN56" s="472"/>
      <c r="ILO56" s="472"/>
      <c r="ILP56" s="472"/>
      <c r="ILQ56" s="472"/>
      <c r="ILR56" s="472"/>
      <c r="ILS56" s="472"/>
      <c r="ILT56" s="472"/>
      <c r="ILU56" s="472"/>
      <c r="ILV56" s="472"/>
      <c r="ILW56" s="472"/>
      <c r="ILX56" s="472"/>
      <c r="ILY56" s="472"/>
      <c r="ILZ56" s="472"/>
      <c r="IMA56" s="472"/>
      <c r="IMB56" s="472"/>
      <c r="IMC56" s="472"/>
      <c r="IMD56" s="472"/>
      <c r="IME56" s="472"/>
      <c r="IMF56" s="472"/>
      <c r="IMG56" s="472"/>
      <c r="IMH56" s="472"/>
      <c r="IMI56" s="472"/>
      <c r="IMJ56" s="472"/>
      <c r="IMK56" s="472"/>
      <c r="IML56" s="472"/>
      <c r="IMM56" s="472"/>
      <c r="IMN56" s="472"/>
      <c r="IMO56" s="472"/>
      <c r="IMP56" s="472"/>
      <c r="IMQ56" s="472"/>
      <c r="IMR56" s="472"/>
      <c r="IMS56" s="472"/>
      <c r="IMT56" s="472"/>
      <c r="IMU56" s="472"/>
      <c r="IMV56" s="472"/>
      <c r="IMW56" s="472"/>
      <c r="IMX56" s="472"/>
      <c r="IMY56" s="472"/>
      <c r="IMZ56" s="472"/>
      <c r="INA56" s="472"/>
      <c r="INB56" s="472"/>
      <c r="INC56" s="472"/>
      <c r="IND56" s="472"/>
      <c r="INE56" s="472"/>
      <c r="INF56" s="472"/>
      <c r="ING56" s="472"/>
      <c r="INH56" s="472"/>
      <c r="INI56" s="472"/>
      <c r="INJ56" s="472"/>
      <c r="INK56" s="472"/>
      <c r="INL56" s="472"/>
      <c r="INM56" s="472"/>
      <c r="INN56" s="472"/>
      <c r="INO56" s="472"/>
      <c r="INP56" s="472"/>
      <c r="INQ56" s="472"/>
      <c r="INR56" s="472"/>
      <c r="INS56" s="472"/>
      <c r="INT56" s="472"/>
      <c r="INU56" s="472"/>
      <c r="INV56" s="472"/>
      <c r="INW56" s="472"/>
      <c r="INX56" s="472"/>
      <c r="INY56" s="472"/>
      <c r="INZ56" s="472"/>
      <c r="IOA56" s="472"/>
      <c r="IOB56" s="472"/>
      <c r="IOC56" s="472"/>
      <c r="IOD56" s="472"/>
      <c r="IOE56" s="472"/>
      <c r="IOF56" s="472"/>
      <c r="IOG56" s="472"/>
      <c r="IOH56" s="472"/>
      <c r="IOI56" s="472"/>
      <c r="IOJ56" s="472"/>
      <c r="IOK56" s="472"/>
      <c r="IOL56" s="472"/>
      <c r="IOM56" s="472"/>
      <c r="ION56" s="472"/>
      <c r="IOO56" s="472"/>
      <c r="IOP56" s="472"/>
      <c r="IOQ56" s="472"/>
      <c r="IOR56" s="472"/>
      <c r="IOS56" s="472"/>
      <c r="IOT56" s="472"/>
      <c r="IOU56" s="472"/>
      <c r="IOV56" s="472"/>
      <c r="IOW56" s="472"/>
      <c r="IOX56" s="472"/>
      <c r="IOY56" s="472"/>
      <c r="IOZ56" s="472"/>
      <c r="IPA56" s="472"/>
      <c r="IPB56" s="472"/>
      <c r="IPC56" s="472"/>
      <c r="IPD56" s="472"/>
      <c r="IPE56" s="472"/>
      <c r="IPF56" s="472"/>
      <c r="IPG56" s="472"/>
      <c r="IPH56" s="472"/>
      <c r="IPI56" s="472"/>
      <c r="IPJ56" s="472"/>
      <c r="IPK56" s="472"/>
      <c r="IPL56" s="472"/>
      <c r="IPM56" s="472"/>
      <c r="IPN56" s="472"/>
      <c r="IPO56" s="472"/>
      <c r="IPP56" s="472"/>
      <c r="IPQ56" s="472"/>
      <c r="IPR56" s="472"/>
      <c r="IPS56" s="472"/>
      <c r="IPT56" s="472"/>
      <c r="IPU56" s="472"/>
      <c r="IPV56" s="472"/>
      <c r="IPW56" s="472"/>
      <c r="IPX56" s="472"/>
      <c r="IPY56" s="472"/>
      <c r="IPZ56" s="472"/>
      <c r="IQA56" s="472"/>
      <c r="IQB56" s="472"/>
      <c r="IQC56" s="472"/>
      <c r="IQD56" s="472"/>
      <c r="IQE56" s="472"/>
      <c r="IQF56" s="472"/>
      <c r="IQG56" s="472"/>
      <c r="IQH56" s="472"/>
      <c r="IQI56" s="472"/>
      <c r="IQJ56" s="472"/>
      <c r="IQK56" s="472"/>
      <c r="IQL56" s="472"/>
      <c r="IQM56" s="472"/>
      <c r="IQN56" s="472"/>
      <c r="IQO56" s="472"/>
      <c r="IQP56" s="472"/>
      <c r="IQQ56" s="472"/>
      <c r="IQR56" s="472"/>
      <c r="IQS56" s="472"/>
      <c r="IQT56" s="472"/>
      <c r="IQU56" s="472"/>
      <c r="IQV56" s="472"/>
      <c r="IQW56" s="472"/>
      <c r="IQX56" s="472"/>
      <c r="IQY56" s="472"/>
      <c r="IQZ56" s="472"/>
      <c r="IRA56" s="472"/>
      <c r="IRB56" s="472"/>
      <c r="IRC56" s="472"/>
      <c r="IRD56" s="472"/>
      <c r="IRE56" s="472"/>
      <c r="IRF56" s="472"/>
      <c r="IRG56" s="472"/>
      <c r="IRH56" s="472"/>
      <c r="IRI56" s="472"/>
      <c r="IRJ56" s="472"/>
      <c r="IRK56" s="472"/>
      <c r="IRL56" s="472"/>
      <c r="IRM56" s="472"/>
      <c r="IRN56" s="472"/>
      <c r="IRO56" s="472"/>
      <c r="IRP56" s="472"/>
      <c r="IRQ56" s="472"/>
      <c r="IRR56" s="472"/>
      <c r="IRS56" s="472"/>
      <c r="IRT56" s="472"/>
      <c r="IRU56" s="472"/>
      <c r="IRV56" s="472"/>
      <c r="IRW56" s="472"/>
      <c r="IRX56" s="472"/>
      <c r="IRY56" s="472"/>
      <c r="IRZ56" s="472"/>
      <c r="ISA56" s="472"/>
      <c r="ISB56" s="472"/>
      <c r="ISC56" s="472"/>
      <c r="ISD56" s="472"/>
      <c r="ISE56" s="472"/>
      <c r="ISF56" s="472"/>
      <c r="ISG56" s="472"/>
      <c r="ISH56" s="472"/>
      <c r="ISI56" s="472"/>
      <c r="ISJ56" s="472"/>
      <c r="ISK56" s="472"/>
      <c r="ISL56" s="472"/>
      <c r="ISM56" s="472"/>
      <c r="ISN56" s="472"/>
      <c r="ISO56" s="472"/>
      <c r="ISP56" s="472"/>
      <c r="ISQ56" s="472"/>
      <c r="ISR56" s="472"/>
      <c r="ISS56" s="472"/>
      <c r="IST56" s="472"/>
      <c r="ISU56" s="472"/>
      <c r="ISV56" s="472"/>
      <c r="ISW56" s="472"/>
      <c r="ISX56" s="472"/>
      <c r="ISY56" s="472"/>
      <c r="ISZ56" s="472"/>
      <c r="ITA56" s="472"/>
      <c r="ITB56" s="472"/>
      <c r="ITC56" s="472"/>
      <c r="ITD56" s="472"/>
      <c r="ITE56" s="472"/>
      <c r="ITF56" s="472"/>
      <c r="ITG56" s="472"/>
      <c r="ITH56" s="472"/>
      <c r="ITI56" s="472"/>
      <c r="ITJ56" s="472"/>
      <c r="ITK56" s="472"/>
      <c r="ITL56" s="472"/>
      <c r="ITM56" s="472"/>
      <c r="ITN56" s="472"/>
      <c r="ITO56" s="472"/>
      <c r="ITP56" s="472"/>
      <c r="ITQ56" s="472"/>
      <c r="ITR56" s="472"/>
      <c r="ITS56" s="472"/>
      <c r="ITT56" s="472"/>
      <c r="ITU56" s="472"/>
      <c r="ITV56" s="472"/>
      <c r="ITW56" s="472"/>
      <c r="ITX56" s="472"/>
      <c r="ITY56" s="472"/>
      <c r="ITZ56" s="472"/>
      <c r="IUA56" s="472"/>
      <c r="IUB56" s="472"/>
      <c r="IUC56" s="472"/>
      <c r="IUD56" s="472"/>
      <c r="IUE56" s="472"/>
      <c r="IUF56" s="472"/>
      <c r="IUG56" s="472"/>
      <c r="IUH56" s="472"/>
      <c r="IUI56" s="472"/>
      <c r="IUJ56" s="472"/>
      <c r="IUK56" s="472"/>
      <c r="IUL56" s="472"/>
      <c r="IUM56" s="472"/>
      <c r="IUN56" s="472"/>
      <c r="IUO56" s="472"/>
      <c r="IUP56" s="472"/>
      <c r="IUQ56" s="472"/>
      <c r="IUR56" s="472"/>
      <c r="IUS56" s="472"/>
      <c r="IUT56" s="472"/>
      <c r="IUU56" s="472"/>
      <c r="IUV56" s="472"/>
      <c r="IUW56" s="472"/>
      <c r="IUX56" s="472"/>
      <c r="IUY56" s="472"/>
      <c r="IUZ56" s="472"/>
      <c r="IVA56" s="472"/>
      <c r="IVB56" s="472"/>
      <c r="IVC56" s="472"/>
      <c r="IVD56" s="472"/>
      <c r="IVG56" s="472"/>
      <c r="IVH56" s="472"/>
      <c r="IVI56" s="472"/>
      <c r="IVJ56" s="472"/>
      <c r="IVK56" s="472"/>
      <c r="IVL56" s="472"/>
      <c r="IVM56" s="472"/>
      <c r="IVN56" s="472"/>
      <c r="IVO56" s="472"/>
      <c r="IVP56" s="472"/>
      <c r="IVQ56" s="472"/>
      <c r="IVR56" s="472"/>
      <c r="IVS56" s="472"/>
      <c r="IVT56" s="472"/>
      <c r="IVU56" s="472"/>
      <c r="IVV56" s="472"/>
      <c r="IVW56" s="472"/>
      <c r="IVX56" s="472"/>
      <c r="IVY56" s="472"/>
      <c r="IVZ56" s="472"/>
      <c r="IWA56" s="472"/>
      <c r="IWB56" s="472"/>
      <c r="IWC56" s="472"/>
      <c r="IWD56" s="472"/>
      <c r="IWE56" s="472"/>
      <c r="IWF56" s="472"/>
      <c r="IWG56" s="472"/>
      <c r="IWH56" s="472"/>
      <c r="IWI56" s="472"/>
      <c r="IWJ56" s="472"/>
      <c r="IWK56" s="472"/>
      <c r="IWL56" s="472"/>
      <c r="IWM56" s="472"/>
      <c r="IWN56" s="472"/>
      <c r="IWO56" s="472"/>
      <c r="IWP56" s="472"/>
      <c r="IWQ56" s="472"/>
      <c r="IWR56" s="472"/>
      <c r="IWS56" s="472"/>
      <c r="IWT56" s="472"/>
      <c r="IWU56" s="472"/>
      <c r="IWV56" s="472"/>
      <c r="IWW56" s="472"/>
      <c r="IWX56" s="472"/>
      <c r="IWY56" s="472"/>
      <c r="IWZ56" s="472"/>
      <c r="IXA56" s="472"/>
      <c r="IXB56" s="472"/>
      <c r="IXC56" s="472"/>
      <c r="IXD56" s="472"/>
      <c r="IXE56" s="472"/>
      <c r="IXF56" s="472"/>
      <c r="IXG56" s="472"/>
      <c r="IXH56" s="472"/>
      <c r="IXI56" s="472"/>
      <c r="IXJ56" s="472"/>
      <c r="IXK56" s="472"/>
      <c r="IXL56" s="472"/>
      <c r="IXM56" s="472"/>
      <c r="IXN56" s="472"/>
      <c r="IXO56" s="472"/>
      <c r="IXP56" s="472"/>
      <c r="IXQ56" s="472"/>
      <c r="IXR56" s="472"/>
      <c r="IXS56" s="472"/>
      <c r="IXT56" s="472"/>
      <c r="IXU56" s="472"/>
      <c r="IXV56" s="472"/>
      <c r="IXW56" s="472"/>
      <c r="IXX56" s="472"/>
      <c r="IXY56" s="472"/>
      <c r="IXZ56" s="472"/>
      <c r="IYA56" s="472"/>
      <c r="IYB56" s="472"/>
      <c r="IYC56" s="472"/>
      <c r="IYD56" s="472"/>
      <c r="IYE56" s="472"/>
      <c r="IYF56" s="472"/>
      <c r="IYG56" s="472"/>
      <c r="IYH56" s="472"/>
      <c r="IYI56" s="472"/>
      <c r="IYJ56" s="472"/>
      <c r="IYK56" s="472"/>
      <c r="IYL56" s="472"/>
      <c r="IYM56" s="472"/>
      <c r="IYN56" s="472"/>
      <c r="IYO56" s="472"/>
      <c r="IYP56" s="472"/>
      <c r="IYQ56" s="472"/>
      <c r="IYR56" s="472"/>
      <c r="IYS56" s="472"/>
      <c r="IYT56" s="472"/>
      <c r="IYU56" s="472"/>
      <c r="IYV56" s="472"/>
      <c r="IYW56" s="472"/>
      <c r="IYX56" s="472"/>
      <c r="IYY56" s="472"/>
      <c r="IYZ56" s="472"/>
      <c r="IZA56" s="472"/>
      <c r="IZB56" s="472"/>
      <c r="IZC56" s="472"/>
      <c r="IZD56" s="472"/>
      <c r="IZE56" s="472"/>
      <c r="IZF56" s="472"/>
      <c r="IZG56" s="472"/>
      <c r="IZH56" s="472"/>
      <c r="IZI56" s="472"/>
      <c r="IZJ56" s="472"/>
      <c r="IZK56" s="472"/>
      <c r="IZL56" s="472"/>
      <c r="IZM56" s="472"/>
      <c r="IZN56" s="472"/>
      <c r="IZO56" s="472"/>
      <c r="IZP56" s="472"/>
      <c r="IZQ56" s="472"/>
      <c r="IZR56" s="472"/>
      <c r="IZS56" s="472"/>
      <c r="IZT56" s="472"/>
      <c r="IZU56" s="472"/>
      <c r="IZV56" s="472"/>
      <c r="IZW56" s="472"/>
      <c r="IZX56" s="472"/>
      <c r="IZY56" s="472"/>
      <c r="IZZ56" s="472"/>
      <c r="JAA56" s="472"/>
      <c r="JAB56" s="472"/>
      <c r="JAC56" s="472"/>
      <c r="JAD56" s="472"/>
      <c r="JAE56" s="472"/>
      <c r="JAF56" s="472"/>
      <c r="JAG56" s="472"/>
      <c r="JAH56" s="472"/>
      <c r="JAI56" s="472"/>
      <c r="JAJ56" s="472"/>
      <c r="JAK56" s="472"/>
      <c r="JAL56" s="472"/>
      <c r="JAM56" s="472"/>
      <c r="JAN56" s="472"/>
      <c r="JAO56" s="472"/>
      <c r="JAP56" s="472"/>
      <c r="JAQ56" s="472"/>
      <c r="JAR56" s="472"/>
      <c r="JAS56" s="472"/>
      <c r="JAT56" s="472"/>
      <c r="JAU56" s="472"/>
      <c r="JAV56" s="472"/>
      <c r="JAW56" s="472"/>
      <c r="JAX56" s="472"/>
      <c r="JAY56" s="472"/>
      <c r="JAZ56" s="472"/>
      <c r="JBA56" s="472"/>
      <c r="JBB56" s="472"/>
      <c r="JBC56" s="472"/>
      <c r="JBD56" s="472"/>
      <c r="JBE56" s="472"/>
      <c r="JBF56" s="472"/>
      <c r="JBG56" s="472"/>
      <c r="JBH56" s="472"/>
      <c r="JBI56" s="472"/>
      <c r="JBJ56" s="472"/>
      <c r="JBK56" s="472"/>
      <c r="JBL56" s="472"/>
      <c r="JBM56" s="472"/>
      <c r="JBN56" s="472"/>
      <c r="JBO56" s="472"/>
      <c r="JBP56" s="472"/>
      <c r="JBQ56" s="472"/>
      <c r="JBR56" s="472"/>
      <c r="JBS56" s="472"/>
      <c r="JBT56" s="472"/>
      <c r="JBU56" s="472"/>
      <c r="JBV56" s="472"/>
      <c r="JBW56" s="472"/>
      <c r="JBX56" s="472"/>
      <c r="JBY56" s="472"/>
      <c r="JBZ56" s="472"/>
      <c r="JCA56" s="472"/>
      <c r="JCB56" s="472"/>
      <c r="JCC56" s="472"/>
      <c r="JCD56" s="472"/>
      <c r="JCE56" s="472"/>
      <c r="JCF56" s="472"/>
      <c r="JCG56" s="472"/>
      <c r="JCH56" s="472"/>
      <c r="JCI56" s="472"/>
      <c r="JCJ56" s="472"/>
      <c r="JCK56" s="472"/>
      <c r="JCL56" s="472"/>
      <c r="JCM56" s="472"/>
      <c r="JCN56" s="472"/>
      <c r="JCO56" s="472"/>
      <c r="JCP56" s="472"/>
      <c r="JCQ56" s="472"/>
      <c r="JCR56" s="472"/>
      <c r="JCS56" s="472"/>
      <c r="JCT56" s="472"/>
      <c r="JCU56" s="472"/>
      <c r="JCV56" s="472"/>
      <c r="JCW56" s="472"/>
      <c r="JCX56" s="472"/>
      <c r="JCY56" s="472"/>
      <c r="JCZ56" s="472"/>
      <c r="JDA56" s="472"/>
      <c r="JDB56" s="472"/>
      <c r="JDC56" s="472"/>
      <c r="JDD56" s="472"/>
      <c r="JDE56" s="472"/>
      <c r="JDF56" s="472"/>
      <c r="JDG56" s="472"/>
      <c r="JDH56" s="472"/>
      <c r="JDI56" s="472"/>
      <c r="JDJ56" s="472"/>
      <c r="JDK56" s="472"/>
      <c r="JDL56" s="472"/>
      <c r="JDM56" s="472"/>
      <c r="JDN56" s="472"/>
      <c r="JDO56" s="472"/>
      <c r="JDP56" s="472"/>
      <c r="JDQ56" s="472"/>
      <c r="JDR56" s="472"/>
      <c r="JDS56" s="472"/>
      <c r="JDT56" s="472"/>
      <c r="JDU56" s="472"/>
      <c r="JDV56" s="472"/>
      <c r="JDW56" s="472"/>
      <c r="JDX56" s="472"/>
      <c r="JDY56" s="472"/>
      <c r="JDZ56" s="472"/>
      <c r="JEA56" s="472"/>
      <c r="JEB56" s="472"/>
      <c r="JEC56" s="472"/>
      <c r="JED56" s="472"/>
      <c r="JEE56" s="472"/>
      <c r="JEF56" s="472"/>
      <c r="JEG56" s="472"/>
      <c r="JEH56" s="472"/>
      <c r="JEI56" s="472"/>
      <c r="JEJ56" s="472"/>
      <c r="JEK56" s="472"/>
      <c r="JEL56" s="472"/>
      <c r="JEM56" s="472"/>
      <c r="JEN56" s="472"/>
      <c r="JEO56" s="472"/>
      <c r="JEP56" s="472"/>
      <c r="JEQ56" s="472"/>
      <c r="JER56" s="472"/>
      <c r="JES56" s="472"/>
      <c r="JET56" s="472"/>
      <c r="JEU56" s="472"/>
      <c r="JEV56" s="472"/>
      <c r="JEW56" s="472"/>
      <c r="JEX56" s="472"/>
      <c r="JEY56" s="472"/>
      <c r="JEZ56" s="472"/>
      <c r="JFC56" s="472"/>
      <c r="JFD56" s="472"/>
      <c r="JFE56" s="472"/>
      <c r="JFF56" s="472"/>
      <c r="JFG56" s="472"/>
      <c r="JFH56" s="472"/>
      <c r="JFI56" s="472"/>
      <c r="JFJ56" s="472"/>
      <c r="JFK56" s="472"/>
      <c r="JFL56" s="472"/>
      <c r="JFM56" s="472"/>
      <c r="JFN56" s="472"/>
      <c r="JFO56" s="472"/>
      <c r="JFP56" s="472"/>
      <c r="JFQ56" s="472"/>
      <c r="JFR56" s="472"/>
      <c r="JFS56" s="472"/>
      <c r="JFT56" s="472"/>
      <c r="JFU56" s="472"/>
      <c r="JFV56" s="472"/>
      <c r="JFW56" s="472"/>
      <c r="JFX56" s="472"/>
      <c r="JFY56" s="472"/>
      <c r="JFZ56" s="472"/>
      <c r="JGA56" s="472"/>
      <c r="JGB56" s="472"/>
      <c r="JGC56" s="472"/>
      <c r="JGD56" s="472"/>
      <c r="JGE56" s="472"/>
      <c r="JGF56" s="472"/>
      <c r="JGG56" s="472"/>
      <c r="JGH56" s="472"/>
      <c r="JGI56" s="472"/>
      <c r="JGJ56" s="472"/>
      <c r="JGK56" s="472"/>
      <c r="JGL56" s="472"/>
      <c r="JGM56" s="472"/>
      <c r="JGN56" s="472"/>
      <c r="JGO56" s="472"/>
      <c r="JGP56" s="472"/>
      <c r="JGQ56" s="472"/>
      <c r="JGR56" s="472"/>
      <c r="JGS56" s="472"/>
      <c r="JGT56" s="472"/>
      <c r="JGU56" s="472"/>
      <c r="JGV56" s="472"/>
      <c r="JGW56" s="472"/>
      <c r="JGX56" s="472"/>
      <c r="JGY56" s="472"/>
      <c r="JGZ56" s="472"/>
      <c r="JHA56" s="472"/>
      <c r="JHB56" s="472"/>
      <c r="JHC56" s="472"/>
      <c r="JHD56" s="472"/>
      <c r="JHE56" s="472"/>
      <c r="JHF56" s="472"/>
      <c r="JHG56" s="472"/>
      <c r="JHH56" s="472"/>
      <c r="JHI56" s="472"/>
      <c r="JHJ56" s="472"/>
      <c r="JHK56" s="472"/>
      <c r="JHL56" s="472"/>
      <c r="JHM56" s="472"/>
      <c r="JHN56" s="472"/>
      <c r="JHO56" s="472"/>
      <c r="JHP56" s="472"/>
      <c r="JHQ56" s="472"/>
      <c r="JHR56" s="472"/>
      <c r="JHS56" s="472"/>
      <c r="JHT56" s="472"/>
      <c r="JHU56" s="472"/>
      <c r="JHV56" s="472"/>
      <c r="JHW56" s="472"/>
      <c r="JHX56" s="472"/>
      <c r="JHY56" s="472"/>
      <c r="JHZ56" s="472"/>
      <c r="JIA56" s="472"/>
      <c r="JIB56" s="472"/>
      <c r="JIC56" s="472"/>
      <c r="JID56" s="472"/>
      <c r="JIE56" s="472"/>
      <c r="JIF56" s="472"/>
      <c r="JIG56" s="472"/>
      <c r="JIH56" s="472"/>
      <c r="JII56" s="472"/>
      <c r="JIJ56" s="472"/>
      <c r="JIK56" s="472"/>
      <c r="JIL56" s="472"/>
      <c r="JIM56" s="472"/>
      <c r="JIN56" s="472"/>
      <c r="JIO56" s="472"/>
      <c r="JIP56" s="472"/>
      <c r="JIQ56" s="472"/>
      <c r="JIR56" s="472"/>
      <c r="JIS56" s="472"/>
      <c r="JIT56" s="472"/>
      <c r="JIU56" s="472"/>
      <c r="JIV56" s="472"/>
      <c r="JIW56" s="472"/>
      <c r="JIX56" s="472"/>
      <c r="JIY56" s="472"/>
      <c r="JIZ56" s="472"/>
      <c r="JJA56" s="472"/>
      <c r="JJB56" s="472"/>
      <c r="JJC56" s="472"/>
      <c r="JJD56" s="472"/>
      <c r="JJE56" s="472"/>
      <c r="JJF56" s="472"/>
      <c r="JJG56" s="472"/>
      <c r="JJH56" s="472"/>
      <c r="JJI56" s="472"/>
      <c r="JJJ56" s="472"/>
      <c r="JJK56" s="472"/>
      <c r="JJL56" s="472"/>
      <c r="JJM56" s="472"/>
      <c r="JJN56" s="472"/>
      <c r="JJO56" s="472"/>
      <c r="JJP56" s="472"/>
      <c r="JJQ56" s="472"/>
      <c r="JJR56" s="472"/>
      <c r="JJS56" s="472"/>
      <c r="JJT56" s="472"/>
      <c r="JJU56" s="472"/>
      <c r="JJV56" s="472"/>
      <c r="JJW56" s="472"/>
      <c r="JJX56" s="472"/>
      <c r="JJY56" s="472"/>
      <c r="JJZ56" s="472"/>
      <c r="JKA56" s="472"/>
      <c r="JKB56" s="472"/>
      <c r="JKC56" s="472"/>
      <c r="JKD56" s="472"/>
      <c r="JKE56" s="472"/>
      <c r="JKF56" s="472"/>
      <c r="JKG56" s="472"/>
      <c r="JKH56" s="472"/>
      <c r="JKI56" s="472"/>
      <c r="JKJ56" s="472"/>
      <c r="JKK56" s="472"/>
      <c r="JKL56" s="472"/>
      <c r="JKM56" s="472"/>
      <c r="JKN56" s="472"/>
      <c r="JKO56" s="472"/>
      <c r="JKP56" s="472"/>
      <c r="JKQ56" s="472"/>
      <c r="JKR56" s="472"/>
      <c r="JKS56" s="472"/>
      <c r="JKT56" s="472"/>
      <c r="JKU56" s="472"/>
      <c r="JKV56" s="472"/>
      <c r="JKW56" s="472"/>
      <c r="JKX56" s="472"/>
      <c r="JKY56" s="472"/>
      <c r="JKZ56" s="472"/>
      <c r="JLA56" s="472"/>
      <c r="JLB56" s="472"/>
      <c r="JLC56" s="472"/>
      <c r="JLD56" s="472"/>
      <c r="JLE56" s="472"/>
      <c r="JLF56" s="472"/>
      <c r="JLG56" s="472"/>
      <c r="JLH56" s="472"/>
      <c r="JLI56" s="472"/>
      <c r="JLJ56" s="472"/>
      <c r="JLK56" s="472"/>
      <c r="JLL56" s="472"/>
      <c r="JLM56" s="472"/>
      <c r="JLN56" s="472"/>
      <c r="JLO56" s="472"/>
      <c r="JLP56" s="472"/>
      <c r="JLQ56" s="472"/>
      <c r="JLR56" s="472"/>
      <c r="JLS56" s="472"/>
      <c r="JLT56" s="472"/>
      <c r="JLU56" s="472"/>
      <c r="JLV56" s="472"/>
      <c r="JLW56" s="472"/>
      <c r="JLX56" s="472"/>
      <c r="JLY56" s="472"/>
      <c r="JLZ56" s="472"/>
      <c r="JMA56" s="472"/>
      <c r="JMB56" s="472"/>
      <c r="JMC56" s="472"/>
      <c r="JMD56" s="472"/>
      <c r="JME56" s="472"/>
      <c r="JMF56" s="472"/>
      <c r="JMG56" s="472"/>
      <c r="JMH56" s="472"/>
      <c r="JMI56" s="472"/>
      <c r="JMJ56" s="472"/>
      <c r="JMK56" s="472"/>
      <c r="JML56" s="472"/>
      <c r="JMM56" s="472"/>
      <c r="JMN56" s="472"/>
      <c r="JMO56" s="472"/>
      <c r="JMP56" s="472"/>
      <c r="JMQ56" s="472"/>
      <c r="JMR56" s="472"/>
      <c r="JMS56" s="472"/>
      <c r="JMT56" s="472"/>
      <c r="JMU56" s="472"/>
      <c r="JMV56" s="472"/>
      <c r="JMW56" s="472"/>
      <c r="JMX56" s="472"/>
      <c r="JMY56" s="472"/>
      <c r="JMZ56" s="472"/>
      <c r="JNA56" s="472"/>
      <c r="JNB56" s="472"/>
      <c r="JNC56" s="472"/>
      <c r="JND56" s="472"/>
      <c r="JNE56" s="472"/>
      <c r="JNF56" s="472"/>
      <c r="JNG56" s="472"/>
      <c r="JNH56" s="472"/>
      <c r="JNI56" s="472"/>
      <c r="JNJ56" s="472"/>
      <c r="JNK56" s="472"/>
      <c r="JNL56" s="472"/>
      <c r="JNM56" s="472"/>
      <c r="JNN56" s="472"/>
      <c r="JNO56" s="472"/>
      <c r="JNP56" s="472"/>
      <c r="JNQ56" s="472"/>
      <c r="JNR56" s="472"/>
      <c r="JNS56" s="472"/>
      <c r="JNT56" s="472"/>
      <c r="JNU56" s="472"/>
      <c r="JNV56" s="472"/>
      <c r="JNW56" s="472"/>
      <c r="JNX56" s="472"/>
      <c r="JNY56" s="472"/>
      <c r="JNZ56" s="472"/>
      <c r="JOA56" s="472"/>
      <c r="JOB56" s="472"/>
      <c r="JOC56" s="472"/>
      <c r="JOD56" s="472"/>
      <c r="JOE56" s="472"/>
      <c r="JOF56" s="472"/>
      <c r="JOG56" s="472"/>
      <c r="JOH56" s="472"/>
      <c r="JOI56" s="472"/>
      <c r="JOJ56" s="472"/>
      <c r="JOK56" s="472"/>
      <c r="JOL56" s="472"/>
      <c r="JOM56" s="472"/>
      <c r="JON56" s="472"/>
      <c r="JOO56" s="472"/>
      <c r="JOP56" s="472"/>
      <c r="JOQ56" s="472"/>
      <c r="JOR56" s="472"/>
      <c r="JOS56" s="472"/>
      <c r="JOT56" s="472"/>
      <c r="JOU56" s="472"/>
      <c r="JOV56" s="472"/>
      <c r="JOY56" s="472"/>
      <c r="JOZ56" s="472"/>
      <c r="JPA56" s="472"/>
      <c r="JPB56" s="472"/>
      <c r="JPC56" s="472"/>
      <c r="JPD56" s="472"/>
      <c r="JPE56" s="472"/>
      <c r="JPF56" s="472"/>
      <c r="JPG56" s="472"/>
      <c r="JPH56" s="472"/>
      <c r="JPI56" s="472"/>
      <c r="JPJ56" s="472"/>
      <c r="JPK56" s="472"/>
      <c r="JPL56" s="472"/>
      <c r="JPM56" s="472"/>
      <c r="JPN56" s="472"/>
      <c r="JPO56" s="472"/>
      <c r="JPP56" s="472"/>
      <c r="JPQ56" s="472"/>
      <c r="JPR56" s="472"/>
      <c r="JPS56" s="472"/>
      <c r="JPT56" s="472"/>
      <c r="JPU56" s="472"/>
      <c r="JPV56" s="472"/>
      <c r="JPW56" s="472"/>
      <c r="JPX56" s="472"/>
      <c r="JPY56" s="472"/>
      <c r="JPZ56" s="472"/>
      <c r="JQA56" s="472"/>
      <c r="JQB56" s="472"/>
      <c r="JQC56" s="472"/>
      <c r="JQD56" s="472"/>
      <c r="JQE56" s="472"/>
      <c r="JQF56" s="472"/>
      <c r="JQG56" s="472"/>
      <c r="JQH56" s="472"/>
      <c r="JQI56" s="472"/>
      <c r="JQJ56" s="472"/>
      <c r="JQK56" s="472"/>
      <c r="JQL56" s="472"/>
      <c r="JQM56" s="472"/>
      <c r="JQN56" s="472"/>
      <c r="JQO56" s="472"/>
      <c r="JQP56" s="472"/>
      <c r="JQQ56" s="472"/>
      <c r="JQR56" s="472"/>
      <c r="JQS56" s="472"/>
      <c r="JQT56" s="472"/>
      <c r="JQU56" s="472"/>
      <c r="JQV56" s="472"/>
      <c r="JQW56" s="472"/>
      <c r="JQX56" s="472"/>
      <c r="JQY56" s="472"/>
      <c r="JQZ56" s="472"/>
      <c r="JRA56" s="472"/>
      <c r="JRB56" s="472"/>
      <c r="JRC56" s="472"/>
      <c r="JRD56" s="472"/>
      <c r="JRE56" s="472"/>
      <c r="JRF56" s="472"/>
      <c r="JRG56" s="472"/>
      <c r="JRH56" s="472"/>
      <c r="JRI56" s="472"/>
      <c r="JRJ56" s="472"/>
      <c r="JRK56" s="472"/>
      <c r="JRL56" s="472"/>
      <c r="JRM56" s="472"/>
      <c r="JRN56" s="472"/>
      <c r="JRO56" s="472"/>
      <c r="JRP56" s="472"/>
      <c r="JRQ56" s="472"/>
      <c r="JRR56" s="472"/>
      <c r="JRS56" s="472"/>
      <c r="JRT56" s="472"/>
      <c r="JRU56" s="472"/>
      <c r="JRV56" s="472"/>
      <c r="JRW56" s="472"/>
      <c r="JRX56" s="472"/>
      <c r="JRY56" s="472"/>
      <c r="JRZ56" s="472"/>
      <c r="JSA56" s="472"/>
      <c r="JSB56" s="472"/>
      <c r="JSC56" s="472"/>
      <c r="JSD56" s="472"/>
      <c r="JSE56" s="472"/>
      <c r="JSF56" s="472"/>
      <c r="JSG56" s="472"/>
      <c r="JSH56" s="472"/>
      <c r="JSI56" s="472"/>
      <c r="JSJ56" s="472"/>
      <c r="JSK56" s="472"/>
      <c r="JSL56" s="472"/>
      <c r="JSM56" s="472"/>
      <c r="JSN56" s="472"/>
      <c r="JSO56" s="472"/>
      <c r="JSP56" s="472"/>
      <c r="JSQ56" s="472"/>
      <c r="JSR56" s="472"/>
      <c r="JSS56" s="472"/>
      <c r="JST56" s="472"/>
      <c r="JSU56" s="472"/>
      <c r="JSV56" s="472"/>
      <c r="JSW56" s="472"/>
      <c r="JSX56" s="472"/>
      <c r="JSY56" s="472"/>
      <c r="JSZ56" s="472"/>
      <c r="JTA56" s="472"/>
      <c r="JTB56" s="472"/>
      <c r="JTC56" s="472"/>
      <c r="JTD56" s="472"/>
      <c r="JTE56" s="472"/>
      <c r="JTF56" s="472"/>
      <c r="JTG56" s="472"/>
      <c r="JTH56" s="472"/>
      <c r="JTI56" s="472"/>
      <c r="JTJ56" s="472"/>
      <c r="JTK56" s="472"/>
      <c r="JTL56" s="472"/>
      <c r="JTM56" s="472"/>
      <c r="JTN56" s="472"/>
      <c r="JTO56" s="472"/>
      <c r="JTP56" s="472"/>
      <c r="JTQ56" s="472"/>
      <c r="JTR56" s="472"/>
      <c r="JTS56" s="472"/>
      <c r="JTT56" s="472"/>
      <c r="JTU56" s="472"/>
      <c r="JTV56" s="472"/>
      <c r="JTW56" s="472"/>
      <c r="JTX56" s="472"/>
      <c r="JTY56" s="472"/>
      <c r="JTZ56" s="472"/>
      <c r="JUA56" s="472"/>
      <c r="JUB56" s="472"/>
      <c r="JUC56" s="472"/>
      <c r="JUD56" s="472"/>
      <c r="JUE56" s="472"/>
      <c r="JUF56" s="472"/>
      <c r="JUG56" s="472"/>
      <c r="JUH56" s="472"/>
      <c r="JUI56" s="472"/>
      <c r="JUJ56" s="472"/>
      <c r="JUK56" s="472"/>
      <c r="JUL56" s="472"/>
      <c r="JUM56" s="472"/>
      <c r="JUN56" s="472"/>
      <c r="JUO56" s="472"/>
      <c r="JUP56" s="472"/>
      <c r="JUQ56" s="472"/>
      <c r="JUR56" s="472"/>
      <c r="JUS56" s="472"/>
      <c r="JUT56" s="472"/>
      <c r="JUU56" s="472"/>
      <c r="JUV56" s="472"/>
      <c r="JUW56" s="472"/>
      <c r="JUX56" s="472"/>
      <c r="JUY56" s="472"/>
      <c r="JUZ56" s="472"/>
      <c r="JVA56" s="472"/>
      <c r="JVB56" s="472"/>
      <c r="JVC56" s="472"/>
      <c r="JVD56" s="472"/>
      <c r="JVE56" s="472"/>
      <c r="JVF56" s="472"/>
      <c r="JVG56" s="472"/>
      <c r="JVH56" s="472"/>
      <c r="JVI56" s="472"/>
      <c r="JVJ56" s="472"/>
      <c r="JVK56" s="472"/>
      <c r="JVL56" s="472"/>
      <c r="JVM56" s="472"/>
      <c r="JVN56" s="472"/>
      <c r="JVO56" s="472"/>
      <c r="JVP56" s="472"/>
      <c r="JVQ56" s="472"/>
      <c r="JVR56" s="472"/>
      <c r="JVS56" s="472"/>
      <c r="JVT56" s="472"/>
      <c r="JVU56" s="472"/>
      <c r="JVV56" s="472"/>
      <c r="JVW56" s="472"/>
      <c r="JVX56" s="472"/>
      <c r="JVY56" s="472"/>
      <c r="JVZ56" s="472"/>
      <c r="JWA56" s="472"/>
      <c r="JWB56" s="472"/>
      <c r="JWC56" s="472"/>
      <c r="JWD56" s="472"/>
      <c r="JWE56" s="472"/>
      <c r="JWF56" s="472"/>
      <c r="JWG56" s="472"/>
      <c r="JWH56" s="472"/>
      <c r="JWI56" s="472"/>
      <c r="JWJ56" s="472"/>
      <c r="JWK56" s="472"/>
      <c r="JWL56" s="472"/>
      <c r="JWM56" s="472"/>
      <c r="JWN56" s="472"/>
      <c r="JWO56" s="472"/>
      <c r="JWP56" s="472"/>
      <c r="JWQ56" s="472"/>
      <c r="JWR56" s="472"/>
      <c r="JWS56" s="472"/>
      <c r="JWT56" s="472"/>
      <c r="JWU56" s="472"/>
      <c r="JWV56" s="472"/>
      <c r="JWW56" s="472"/>
      <c r="JWX56" s="472"/>
      <c r="JWY56" s="472"/>
      <c r="JWZ56" s="472"/>
      <c r="JXA56" s="472"/>
      <c r="JXB56" s="472"/>
      <c r="JXC56" s="472"/>
      <c r="JXD56" s="472"/>
      <c r="JXE56" s="472"/>
      <c r="JXF56" s="472"/>
      <c r="JXG56" s="472"/>
      <c r="JXH56" s="472"/>
      <c r="JXI56" s="472"/>
      <c r="JXJ56" s="472"/>
      <c r="JXK56" s="472"/>
      <c r="JXL56" s="472"/>
      <c r="JXM56" s="472"/>
      <c r="JXN56" s="472"/>
      <c r="JXO56" s="472"/>
      <c r="JXP56" s="472"/>
      <c r="JXQ56" s="472"/>
      <c r="JXR56" s="472"/>
      <c r="JXS56" s="472"/>
      <c r="JXT56" s="472"/>
      <c r="JXU56" s="472"/>
      <c r="JXV56" s="472"/>
      <c r="JXW56" s="472"/>
      <c r="JXX56" s="472"/>
      <c r="JXY56" s="472"/>
      <c r="JXZ56" s="472"/>
      <c r="JYA56" s="472"/>
      <c r="JYB56" s="472"/>
      <c r="JYC56" s="472"/>
      <c r="JYD56" s="472"/>
      <c r="JYE56" s="472"/>
      <c r="JYF56" s="472"/>
      <c r="JYG56" s="472"/>
      <c r="JYH56" s="472"/>
      <c r="JYI56" s="472"/>
      <c r="JYJ56" s="472"/>
      <c r="JYK56" s="472"/>
      <c r="JYL56" s="472"/>
      <c r="JYM56" s="472"/>
      <c r="JYN56" s="472"/>
      <c r="JYO56" s="472"/>
      <c r="JYP56" s="472"/>
      <c r="JYQ56" s="472"/>
      <c r="JYR56" s="472"/>
      <c r="JYU56" s="472"/>
      <c r="JYV56" s="472"/>
      <c r="JYW56" s="472"/>
      <c r="JYX56" s="472"/>
      <c r="JYY56" s="472"/>
      <c r="JYZ56" s="472"/>
      <c r="JZA56" s="472"/>
      <c r="JZB56" s="472"/>
      <c r="JZC56" s="472"/>
      <c r="JZD56" s="472"/>
      <c r="JZE56" s="472"/>
      <c r="JZF56" s="472"/>
      <c r="JZG56" s="472"/>
      <c r="JZH56" s="472"/>
      <c r="JZI56" s="472"/>
      <c r="JZJ56" s="472"/>
      <c r="JZK56" s="472"/>
      <c r="JZL56" s="472"/>
      <c r="JZM56" s="472"/>
      <c r="JZN56" s="472"/>
      <c r="JZO56" s="472"/>
      <c r="JZP56" s="472"/>
      <c r="JZQ56" s="472"/>
      <c r="JZR56" s="472"/>
      <c r="JZS56" s="472"/>
      <c r="JZT56" s="472"/>
      <c r="JZU56" s="472"/>
      <c r="JZV56" s="472"/>
      <c r="JZW56" s="472"/>
      <c r="JZX56" s="472"/>
      <c r="JZY56" s="472"/>
      <c r="JZZ56" s="472"/>
      <c r="KAA56" s="472"/>
      <c r="KAB56" s="472"/>
      <c r="KAC56" s="472"/>
      <c r="KAD56" s="472"/>
      <c r="KAE56" s="472"/>
      <c r="KAF56" s="472"/>
      <c r="KAG56" s="472"/>
      <c r="KAH56" s="472"/>
      <c r="KAI56" s="472"/>
      <c r="KAJ56" s="472"/>
      <c r="KAK56" s="472"/>
      <c r="KAL56" s="472"/>
      <c r="KAM56" s="472"/>
      <c r="KAN56" s="472"/>
      <c r="KAO56" s="472"/>
      <c r="KAP56" s="472"/>
      <c r="KAQ56" s="472"/>
      <c r="KAR56" s="472"/>
      <c r="KAS56" s="472"/>
      <c r="KAT56" s="472"/>
      <c r="KAU56" s="472"/>
      <c r="KAV56" s="472"/>
      <c r="KAW56" s="472"/>
      <c r="KAX56" s="472"/>
      <c r="KAY56" s="472"/>
      <c r="KAZ56" s="472"/>
      <c r="KBA56" s="472"/>
      <c r="KBB56" s="472"/>
      <c r="KBC56" s="472"/>
      <c r="KBD56" s="472"/>
      <c r="KBE56" s="472"/>
      <c r="KBF56" s="472"/>
      <c r="KBG56" s="472"/>
      <c r="KBH56" s="472"/>
      <c r="KBI56" s="472"/>
      <c r="KBJ56" s="472"/>
      <c r="KBK56" s="472"/>
      <c r="KBL56" s="472"/>
      <c r="KBM56" s="472"/>
      <c r="KBN56" s="472"/>
      <c r="KBO56" s="472"/>
      <c r="KBP56" s="472"/>
      <c r="KBQ56" s="472"/>
      <c r="KBR56" s="472"/>
      <c r="KBS56" s="472"/>
      <c r="KBT56" s="472"/>
      <c r="KBU56" s="472"/>
      <c r="KBV56" s="472"/>
      <c r="KBW56" s="472"/>
      <c r="KBX56" s="472"/>
      <c r="KBY56" s="472"/>
      <c r="KBZ56" s="472"/>
      <c r="KCA56" s="472"/>
      <c r="KCB56" s="472"/>
      <c r="KCC56" s="472"/>
      <c r="KCD56" s="472"/>
      <c r="KCE56" s="472"/>
      <c r="KCF56" s="472"/>
      <c r="KCG56" s="472"/>
      <c r="KCH56" s="472"/>
      <c r="KCI56" s="472"/>
      <c r="KCJ56" s="472"/>
      <c r="KCK56" s="472"/>
      <c r="KCL56" s="472"/>
      <c r="KCM56" s="472"/>
      <c r="KCN56" s="472"/>
      <c r="KCO56" s="472"/>
      <c r="KCP56" s="472"/>
      <c r="KCQ56" s="472"/>
      <c r="KCR56" s="472"/>
      <c r="KCS56" s="472"/>
      <c r="KCT56" s="472"/>
      <c r="KCU56" s="472"/>
      <c r="KCV56" s="472"/>
      <c r="KCW56" s="472"/>
      <c r="KCX56" s="472"/>
      <c r="KCY56" s="472"/>
      <c r="KCZ56" s="472"/>
      <c r="KDA56" s="472"/>
      <c r="KDB56" s="472"/>
      <c r="KDC56" s="472"/>
      <c r="KDD56" s="472"/>
      <c r="KDE56" s="472"/>
      <c r="KDF56" s="472"/>
      <c r="KDG56" s="472"/>
      <c r="KDH56" s="472"/>
      <c r="KDI56" s="472"/>
      <c r="KDJ56" s="472"/>
      <c r="KDK56" s="472"/>
      <c r="KDL56" s="472"/>
      <c r="KDM56" s="472"/>
      <c r="KDN56" s="472"/>
      <c r="KDO56" s="472"/>
      <c r="KDP56" s="472"/>
      <c r="KDQ56" s="472"/>
      <c r="KDR56" s="472"/>
      <c r="KDS56" s="472"/>
      <c r="KDT56" s="472"/>
      <c r="KDU56" s="472"/>
      <c r="KDV56" s="472"/>
      <c r="KDW56" s="472"/>
      <c r="KDX56" s="472"/>
      <c r="KDY56" s="472"/>
      <c r="KDZ56" s="472"/>
      <c r="KEA56" s="472"/>
      <c r="KEB56" s="472"/>
      <c r="KEC56" s="472"/>
      <c r="KED56" s="472"/>
      <c r="KEE56" s="472"/>
      <c r="KEF56" s="472"/>
      <c r="KEG56" s="472"/>
      <c r="KEH56" s="472"/>
      <c r="KEI56" s="472"/>
      <c r="KEJ56" s="472"/>
      <c r="KEK56" s="472"/>
      <c r="KEL56" s="472"/>
      <c r="KEM56" s="472"/>
      <c r="KEN56" s="472"/>
      <c r="KEO56" s="472"/>
      <c r="KEP56" s="472"/>
      <c r="KEQ56" s="472"/>
      <c r="KER56" s="472"/>
      <c r="KES56" s="472"/>
      <c r="KET56" s="472"/>
      <c r="KEU56" s="472"/>
      <c r="KEV56" s="472"/>
      <c r="KEW56" s="472"/>
      <c r="KEX56" s="472"/>
      <c r="KEY56" s="472"/>
      <c r="KEZ56" s="472"/>
      <c r="KFA56" s="472"/>
      <c r="KFB56" s="472"/>
      <c r="KFC56" s="472"/>
      <c r="KFD56" s="472"/>
      <c r="KFE56" s="472"/>
      <c r="KFF56" s="472"/>
      <c r="KFG56" s="472"/>
      <c r="KFH56" s="472"/>
      <c r="KFI56" s="472"/>
      <c r="KFJ56" s="472"/>
      <c r="KFK56" s="472"/>
      <c r="KFL56" s="472"/>
      <c r="KFM56" s="472"/>
      <c r="KFN56" s="472"/>
      <c r="KFO56" s="472"/>
      <c r="KFP56" s="472"/>
      <c r="KFQ56" s="472"/>
      <c r="KFR56" s="472"/>
      <c r="KFS56" s="472"/>
      <c r="KFT56" s="472"/>
      <c r="KFU56" s="472"/>
      <c r="KFV56" s="472"/>
      <c r="KFW56" s="472"/>
      <c r="KFX56" s="472"/>
      <c r="KFY56" s="472"/>
      <c r="KFZ56" s="472"/>
      <c r="KGA56" s="472"/>
      <c r="KGB56" s="472"/>
      <c r="KGC56" s="472"/>
      <c r="KGD56" s="472"/>
      <c r="KGE56" s="472"/>
      <c r="KGF56" s="472"/>
      <c r="KGG56" s="472"/>
      <c r="KGH56" s="472"/>
      <c r="KGI56" s="472"/>
      <c r="KGJ56" s="472"/>
      <c r="KGK56" s="472"/>
      <c r="KGL56" s="472"/>
      <c r="KGM56" s="472"/>
      <c r="KGN56" s="472"/>
      <c r="KGO56" s="472"/>
      <c r="KGP56" s="472"/>
      <c r="KGQ56" s="472"/>
      <c r="KGR56" s="472"/>
      <c r="KGS56" s="472"/>
      <c r="KGT56" s="472"/>
      <c r="KGU56" s="472"/>
      <c r="KGV56" s="472"/>
      <c r="KGW56" s="472"/>
      <c r="KGX56" s="472"/>
      <c r="KGY56" s="472"/>
      <c r="KGZ56" s="472"/>
      <c r="KHA56" s="472"/>
      <c r="KHB56" s="472"/>
      <c r="KHC56" s="472"/>
      <c r="KHD56" s="472"/>
      <c r="KHE56" s="472"/>
      <c r="KHF56" s="472"/>
      <c r="KHG56" s="472"/>
      <c r="KHH56" s="472"/>
      <c r="KHI56" s="472"/>
      <c r="KHJ56" s="472"/>
      <c r="KHK56" s="472"/>
      <c r="KHL56" s="472"/>
      <c r="KHM56" s="472"/>
      <c r="KHN56" s="472"/>
      <c r="KHO56" s="472"/>
      <c r="KHP56" s="472"/>
      <c r="KHQ56" s="472"/>
      <c r="KHR56" s="472"/>
      <c r="KHS56" s="472"/>
      <c r="KHT56" s="472"/>
      <c r="KHU56" s="472"/>
      <c r="KHV56" s="472"/>
      <c r="KHW56" s="472"/>
      <c r="KHX56" s="472"/>
      <c r="KHY56" s="472"/>
      <c r="KHZ56" s="472"/>
      <c r="KIA56" s="472"/>
      <c r="KIB56" s="472"/>
      <c r="KIC56" s="472"/>
      <c r="KID56" s="472"/>
      <c r="KIE56" s="472"/>
      <c r="KIF56" s="472"/>
      <c r="KIG56" s="472"/>
      <c r="KIH56" s="472"/>
      <c r="KII56" s="472"/>
      <c r="KIJ56" s="472"/>
      <c r="KIK56" s="472"/>
      <c r="KIL56" s="472"/>
      <c r="KIM56" s="472"/>
      <c r="KIN56" s="472"/>
      <c r="KIQ56" s="472"/>
      <c r="KIR56" s="472"/>
      <c r="KIS56" s="472"/>
      <c r="KIT56" s="472"/>
      <c r="KIU56" s="472"/>
      <c r="KIV56" s="472"/>
      <c r="KIW56" s="472"/>
      <c r="KIX56" s="472"/>
      <c r="KIY56" s="472"/>
      <c r="KIZ56" s="472"/>
      <c r="KJA56" s="472"/>
      <c r="KJB56" s="472"/>
      <c r="KJC56" s="472"/>
      <c r="KJD56" s="472"/>
      <c r="KJE56" s="472"/>
      <c r="KJF56" s="472"/>
      <c r="KJG56" s="472"/>
      <c r="KJH56" s="472"/>
      <c r="KJI56" s="472"/>
      <c r="KJJ56" s="472"/>
      <c r="KJK56" s="472"/>
      <c r="KJL56" s="472"/>
      <c r="KJM56" s="472"/>
      <c r="KJN56" s="472"/>
      <c r="KJO56" s="472"/>
      <c r="KJP56" s="472"/>
      <c r="KJQ56" s="472"/>
      <c r="KJR56" s="472"/>
      <c r="KJS56" s="472"/>
      <c r="KJT56" s="472"/>
      <c r="KJU56" s="472"/>
      <c r="KJV56" s="472"/>
      <c r="KJW56" s="472"/>
      <c r="KJX56" s="472"/>
      <c r="KJY56" s="472"/>
      <c r="KJZ56" s="472"/>
      <c r="KKA56" s="472"/>
      <c r="KKB56" s="472"/>
      <c r="KKC56" s="472"/>
      <c r="KKD56" s="472"/>
      <c r="KKE56" s="472"/>
      <c r="KKF56" s="472"/>
      <c r="KKG56" s="472"/>
      <c r="KKH56" s="472"/>
      <c r="KKI56" s="472"/>
      <c r="KKJ56" s="472"/>
      <c r="KKK56" s="472"/>
      <c r="KKL56" s="472"/>
      <c r="KKM56" s="472"/>
      <c r="KKN56" s="472"/>
      <c r="KKO56" s="472"/>
      <c r="KKP56" s="472"/>
      <c r="KKQ56" s="472"/>
      <c r="KKR56" s="472"/>
      <c r="KKS56" s="472"/>
      <c r="KKT56" s="472"/>
      <c r="KKU56" s="472"/>
      <c r="KKV56" s="472"/>
      <c r="KKW56" s="472"/>
      <c r="KKX56" s="472"/>
      <c r="KKY56" s="472"/>
      <c r="KKZ56" s="472"/>
      <c r="KLA56" s="472"/>
      <c r="KLB56" s="472"/>
      <c r="KLC56" s="472"/>
      <c r="KLD56" s="472"/>
      <c r="KLE56" s="472"/>
      <c r="KLF56" s="472"/>
      <c r="KLG56" s="472"/>
      <c r="KLH56" s="472"/>
      <c r="KLI56" s="472"/>
      <c r="KLJ56" s="472"/>
      <c r="KLK56" s="472"/>
      <c r="KLL56" s="472"/>
      <c r="KLM56" s="472"/>
      <c r="KLN56" s="472"/>
      <c r="KLO56" s="472"/>
      <c r="KLP56" s="472"/>
      <c r="KLQ56" s="472"/>
      <c r="KLR56" s="472"/>
      <c r="KLS56" s="472"/>
      <c r="KLT56" s="472"/>
      <c r="KLU56" s="472"/>
      <c r="KLV56" s="472"/>
      <c r="KLW56" s="472"/>
      <c r="KLX56" s="472"/>
      <c r="KLY56" s="472"/>
      <c r="KLZ56" s="472"/>
      <c r="KMA56" s="472"/>
      <c r="KMB56" s="472"/>
      <c r="KMC56" s="472"/>
      <c r="KMD56" s="472"/>
      <c r="KME56" s="472"/>
      <c r="KMF56" s="472"/>
      <c r="KMG56" s="472"/>
      <c r="KMH56" s="472"/>
      <c r="KMI56" s="472"/>
      <c r="KMJ56" s="472"/>
      <c r="KMK56" s="472"/>
      <c r="KML56" s="472"/>
      <c r="KMM56" s="472"/>
      <c r="KMN56" s="472"/>
      <c r="KMO56" s="472"/>
      <c r="KMP56" s="472"/>
      <c r="KMQ56" s="472"/>
      <c r="KMR56" s="472"/>
      <c r="KMS56" s="472"/>
      <c r="KMT56" s="472"/>
      <c r="KMU56" s="472"/>
      <c r="KMV56" s="472"/>
      <c r="KMW56" s="472"/>
      <c r="KMX56" s="472"/>
      <c r="KMY56" s="472"/>
      <c r="KMZ56" s="472"/>
      <c r="KNA56" s="472"/>
      <c r="KNB56" s="472"/>
      <c r="KNC56" s="472"/>
      <c r="KND56" s="472"/>
      <c r="KNE56" s="472"/>
      <c r="KNF56" s="472"/>
      <c r="KNG56" s="472"/>
      <c r="KNH56" s="472"/>
      <c r="KNI56" s="472"/>
      <c r="KNJ56" s="472"/>
      <c r="KNK56" s="472"/>
      <c r="KNL56" s="472"/>
      <c r="KNM56" s="472"/>
      <c r="KNN56" s="472"/>
      <c r="KNO56" s="472"/>
      <c r="KNP56" s="472"/>
      <c r="KNQ56" s="472"/>
      <c r="KNR56" s="472"/>
      <c r="KNS56" s="472"/>
      <c r="KNT56" s="472"/>
      <c r="KNU56" s="472"/>
      <c r="KNV56" s="472"/>
      <c r="KNW56" s="472"/>
      <c r="KNX56" s="472"/>
      <c r="KNY56" s="472"/>
      <c r="KNZ56" s="472"/>
      <c r="KOA56" s="472"/>
      <c r="KOB56" s="472"/>
      <c r="KOC56" s="472"/>
      <c r="KOD56" s="472"/>
      <c r="KOE56" s="472"/>
      <c r="KOF56" s="472"/>
      <c r="KOG56" s="472"/>
      <c r="KOH56" s="472"/>
      <c r="KOI56" s="472"/>
      <c r="KOJ56" s="472"/>
      <c r="KOK56" s="472"/>
      <c r="KOL56" s="472"/>
      <c r="KOM56" s="472"/>
      <c r="KON56" s="472"/>
      <c r="KOO56" s="472"/>
      <c r="KOP56" s="472"/>
      <c r="KOQ56" s="472"/>
      <c r="KOR56" s="472"/>
      <c r="KOS56" s="472"/>
      <c r="KOT56" s="472"/>
      <c r="KOU56" s="472"/>
      <c r="KOV56" s="472"/>
      <c r="KOW56" s="472"/>
      <c r="KOX56" s="472"/>
      <c r="KOY56" s="472"/>
      <c r="KOZ56" s="472"/>
      <c r="KPA56" s="472"/>
      <c r="KPB56" s="472"/>
      <c r="KPC56" s="472"/>
      <c r="KPD56" s="472"/>
      <c r="KPE56" s="472"/>
      <c r="KPF56" s="472"/>
      <c r="KPG56" s="472"/>
      <c r="KPH56" s="472"/>
      <c r="KPI56" s="472"/>
      <c r="KPJ56" s="472"/>
      <c r="KPK56" s="472"/>
      <c r="KPL56" s="472"/>
      <c r="KPM56" s="472"/>
      <c r="KPN56" s="472"/>
      <c r="KPO56" s="472"/>
      <c r="KPP56" s="472"/>
      <c r="KPQ56" s="472"/>
      <c r="KPR56" s="472"/>
      <c r="KPS56" s="472"/>
      <c r="KPT56" s="472"/>
      <c r="KPU56" s="472"/>
      <c r="KPV56" s="472"/>
      <c r="KPW56" s="472"/>
      <c r="KPX56" s="472"/>
      <c r="KPY56" s="472"/>
      <c r="KPZ56" s="472"/>
      <c r="KQA56" s="472"/>
      <c r="KQB56" s="472"/>
      <c r="KQC56" s="472"/>
      <c r="KQD56" s="472"/>
      <c r="KQE56" s="472"/>
      <c r="KQF56" s="472"/>
      <c r="KQG56" s="472"/>
      <c r="KQH56" s="472"/>
      <c r="KQI56" s="472"/>
      <c r="KQJ56" s="472"/>
      <c r="KQK56" s="472"/>
      <c r="KQL56" s="472"/>
      <c r="KQM56" s="472"/>
      <c r="KQN56" s="472"/>
      <c r="KQO56" s="472"/>
      <c r="KQP56" s="472"/>
      <c r="KQQ56" s="472"/>
      <c r="KQR56" s="472"/>
      <c r="KQS56" s="472"/>
      <c r="KQT56" s="472"/>
      <c r="KQU56" s="472"/>
      <c r="KQV56" s="472"/>
      <c r="KQW56" s="472"/>
      <c r="KQX56" s="472"/>
      <c r="KQY56" s="472"/>
      <c r="KQZ56" s="472"/>
      <c r="KRA56" s="472"/>
      <c r="KRB56" s="472"/>
      <c r="KRC56" s="472"/>
      <c r="KRD56" s="472"/>
      <c r="KRE56" s="472"/>
      <c r="KRF56" s="472"/>
      <c r="KRG56" s="472"/>
      <c r="KRH56" s="472"/>
      <c r="KRI56" s="472"/>
      <c r="KRJ56" s="472"/>
      <c r="KRK56" s="472"/>
      <c r="KRL56" s="472"/>
      <c r="KRM56" s="472"/>
      <c r="KRN56" s="472"/>
      <c r="KRO56" s="472"/>
      <c r="KRP56" s="472"/>
      <c r="KRQ56" s="472"/>
      <c r="KRR56" s="472"/>
      <c r="KRS56" s="472"/>
      <c r="KRT56" s="472"/>
      <c r="KRU56" s="472"/>
      <c r="KRV56" s="472"/>
      <c r="KRW56" s="472"/>
      <c r="KRX56" s="472"/>
      <c r="KRY56" s="472"/>
      <c r="KRZ56" s="472"/>
      <c r="KSA56" s="472"/>
      <c r="KSB56" s="472"/>
      <c r="KSC56" s="472"/>
      <c r="KSD56" s="472"/>
      <c r="KSE56" s="472"/>
      <c r="KSF56" s="472"/>
      <c r="KSG56" s="472"/>
      <c r="KSH56" s="472"/>
      <c r="KSI56" s="472"/>
      <c r="KSJ56" s="472"/>
      <c r="KSM56" s="472"/>
      <c r="KSN56" s="472"/>
      <c r="KSO56" s="472"/>
      <c r="KSP56" s="472"/>
      <c r="KSQ56" s="472"/>
      <c r="KSR56" s="472"/>
      <c r="KSS56" s="472"/>
      <c r="KST56" s="472"/>
      <c r="KSU56" s="472"/>
      <c r="KSV56" s="472"/>
      <c r="KSW56" s="472"/>
      <c r="KSX56" s="472"/>
      <c r="KSY56" s="472"/>
      <c r="KSZ56" s="472"/>
      <c r="KTA56" s="472"/>
      <c r="KTB56" s="472"/>
      <c r="KTC56" s="472"/>
      <c r="KTD56" s="472"/>
      <c r="KTE56" s="472"/>
      <c r="KTF56" s="472"/>
      <c r="KTG56" s="472"/>
      <c r="KTH56" s="472"/>
      <c r="KTI56" s="472"/>
      <c r="KTJ56" s="472"/>
      <c r="KTK56" s="472"/>
      <c r="KTL56" s="472"/>
      <c r="KTM56" s="472"/>
      <c r="KTN56" s="472"/>
      <c r="KTO56" s="472"/>
      <c r="KTP56" s="472"/>
      <c r="KTQ56" s="472"/>
      <c r="KTR56" s="472"/>
      <c r="KTS56" s="472"/>
      <c r="KTT56" s="472"/>
      <c r="KTU56" s="472"/>
      <c r="KTV56" s="472"/>
      <c r="KTW56" s="472"/>
      <c r="KTX56" s="472"/>
      <c r="KTY56" s="472"/>
      <c r="KTZ56" s="472"/>
      <c r="KUA56" s="472"/>
      <c r="KUB56" s="472"/>
      <c r="KUC56" s="472"/>
      <c r="KUD56" s="472"/>
      <c r="KUE56" s="472"/>
      <c r="KUF56" s="472"/>
      <c r="KUG56" s="472"/>
      <c r="KUH56" s="472"/>
      <c r="KUI56" s="472"/>
      <c r="KUJ56" s="472"/>
      <c r="KUK56" s="472"/>
      <c r="KUL56" s="472"/>
      <c r="KUM56" s="472"/>
      <c r="KUN56" s="472"/>
      <c r="KUO56" s="472"/>
      <c r="KUP56" s="472"/>
      <c r="KUQ56" s="472"/>
      <c r="KUR56" s="472"/>
      <c r="KUS56" s="472"/>
      <c r="KUT56" s="472"/>
      <c r="KUU56" s="472"/>
      <c r="KUV56" s="472"/>
      <c r="KUW56" s="472"/>
      <c r="KUX56" s="472"/>
      <c r="KUY56" s="472"/>
      <c r="KUZ56" s="472"/>
      <c r="KVA56" s="472"/>
      <c r="KVB56" s="472"/>
      <c r="KVC56" s="472"/>
      <c r="KVD56" s="472"/>
      <c r="KVE56" s="472"/>
      <c r="KVF56" s="472"/>
      <c r="KVG56" s="472"/>
      <c r="KVH56" s="472"/>
      <c r="KVI56" s="472"/>
      <c r="KVJ56" s="472"/>
      <c r="KVK56" s="472"/>
      <c r="KVL56" s="472"/>
      <c r="KVM56" s="472"/>
      <c r="KVN56" s="472"/>
      <c r="KVO56" s="472"/>
      <c r="KVP56" s="472"/>
      <c r="KVQ56" s="472"/>
      <c r="KVR56" s="472"/>
      <c r="KVS56" s="472"/>
      <c r="KVT56" s="472"/>
      <c r="KVU56" s="472"/>
      <c r="KVV56" s="472"/>
      <c r="KVW56" s="472"/>
      <c r="KVX56" s="472"/>
      <c r="KVY56" s="472"/>
      <c r="KVZ56" s="472"/>
      <c r="KWA56" s="472"/>
      <c r="KWB56" s="472"/>
      <c r="KWC56" s="472"/>
      <c r="KWD56" s="472"/>
      <c r="KWE56" s="472"/>
      <c r="KWF56" s="472"/>
      <c r="KWG56" s="472"/>
      <c r="KWH56" s="472"/>
      <c r="KWI56" s="472"/>
      <c r="KWJ56" s="472"/>
      <c r="KWK56" s="472"/>
      <c r="KWL56" s="472"/>
      <c r="KWM56" s="472"/>
      <c r="KWN56" s="472"/>
      <c r="KWO56" s="472"/>
      <c r="KWP56" s="472"/>
      <c r="KWQ56" s="472"/>
      <c r="KWR56" s="472"/>
      <c r="KWS56" s="472"/>
      <c r="KWT56" s="472"/>
      <c r="KWU56" s="472"/>
      <c r="KWV56" s="472"/>
      <c r="KWW56" s="472"/>
      <c r="KWX56" s="472"/>
      <c r="KWY56" s="472"/>
      <c r="KWZ56" s="472"/>
      <c r="KXA56" s="472"/>
      <c r="KXB56" s="472"/>
      <c r="KXC56" s="472"/>
      <c r="KXD56" s="472"/>
      <c r="KXE56" s="472"/>
      <c r="KXF56" s="472"/>
      <c r="KXG56" s="472"/>
      <c r="KXH56" s="472"/>
      <c r="KXI56" s="472"/>
      <c r="KXJ56" s="472"/>
      <c r="KXK56" s="472"/>
      <c r="KXL56" s="472"/>
      <c r="KXM56" s="472"/>
      <c r="KXN56" s="472"/>
      <c r="KXO56" s="472"/>
      <c r="KXP56" s="472"/>
      <c r="KXQ56" s="472"/>
      <c r="KXR56" s="472"/>
      <c r="KXS56" s="472"/>
      <c r="KXT56" s="472"/>
      <c r="KXU56" s="472"/>
      <c r="KXV56" s="472"/>
      <c r="KXW56" s="472"/>
      <c r="KXX56" s="472"/>
      <c r="KXY56" s="472"/>
      <c r="KXZ56" s="472"/>
      <c r="KYA56" s="472"/>
      <c r="KYB56" s="472"/>
      <c r="KYC56" s="472"/>
      <c r="KYD56" s="472"/>
      <c r="KYE56" s="472"/>
      <c r="KYF56" s="472"/>
      <c r="KYG56" s="472"/>
      <c r="KYH56" s="472"/>
      <c r="KYI56" s="472"/>
      <c r="KYJ56" s="472"/>
      <c r="KYK56" s="472"/>
      <c r="KYL56" s="472"/>
      <c r="KYM56" s="472"/>
      <c r="KYN56" s="472"/>
      <c r="KYO56" s="472"/>
      <c r="KYP56" s="472"/>
      <c r="KYQ56" s="472"/>
      <c r="KYR56" s="472"/>
      <c r="KYS56" s="472"/>
      <c r="KYT56" s="472"/>
      <c r="KYU56" s="472"/>
      <c r="KYV56" s="472"/>
      <c r="KYW56" s="472"/>
      <c r="KYX56" s="472"/>
      <c r="KYY56" s="472"/>
      <c r="KYZ56" s="472"/>
      <c r="KZA56" s="472"/>
      <c r="KZB56" s="472"/>
      <c r="KZC56" s="472"/>
      <c r="KZD56" s="472"/>
      <c r="KZE56" s="472"/>
      <c r="KZF56" s="472"/>
      <c r="KZG56" s="472"/>
      <c r="KZH56" s="472"/>
      <c r="KZI56" s="472"/>
      <c r="KZJ56" s="472"/>
      <c r="KZK56" s="472"/>
      <c r="KZL56" s="472"/>
      <c r="KZM56" s="472"/>
      <c r="KZN56" s="472"/>
      <c r="KZO56" s="472"/>
      <c r="KZP56" s="472"/>
      <c r="KZQ56" s="472"/>
      <c r="KZR56" s="472"/>
      <c r="KZS56" s="472"/>
      <c r="KZT56" s="472"/>
      <c r="KZU56" s="472"/>
      <c r="KZV56" s="472"/>
      <c r="KZW56" s="472"/>
      <c r="KZX56" s="472"/>
      <c r="KZY56" s="472"/>
      <c r="KZZ56" s="472"/>
      <c r="LAA56" s="472"/>
      <c r="LAB56" s="472"/>
      <c r="LAC56" s="472"/>
      <c r="LAD56" s="472"/>
      <c r="LAE56" s="472"/>
      <c r="LAF56" s="472"/>
      <c r="LAG56" s="472"/>
      <c r="LAH56" s="472"/>
      <c r="LAI56" s="472"/>
      <c r="LAJ56" s="472"/>
      <c r="LAK56" s="472"/>
      <c r="LAL56" s="472"/>
      <c r="LAM56" s="472"/>
      <c r="LAN56" s="472"/>
      <c r="LAO56" s="472"/>
      <c r="LAP56" s="472"/>
      <c r="LAQ56" s="472"/>
      <c r="LAR56" s="472"/>
      <c r="LAS56" s="472"/>
      <c r="LAT56" s="472"/>
      <c r="LAU56" s="472"/>
      <c r="LAV56" s="472"/>
      <c r="LAW56" s="472"/>
      <c r="LAX56" s="472"/>
      <c r="LAY56" s="472"/>
      <c r="LAZ56" s="472"/>
      <c r="LBA56" s="472"/>
      <c r="LBB56" s="472"/>
      <c r="LBC56" s="472"/>
      <c r="LBD56" s="472"/>
      <c r="LBE56" s="472"/>
      <c r="LBF56" s="472"/>
      <c r="LBG56" s="472"/>
      <c r="LBH56" s="472"/>
      <c r="LBI56" s="472"/>
      <c r="LBJ56" s="472"/>
      <c r="LBK56" s="472"/>
      <c r="LBL56" s="472"/>
      <c r="LBM56" s="472"/>
      <c r="LBN56" s="472"/>
      <c r="LBO56" s="472"/>
      <c r="LBP56" s="472"/>
      <c r="LBQ56" s="472"/>
      <c r="LBR56" s="472"/>
      <c r="LBS56" s="472"/>
      <c r="LBT56" s="472"/>
      <c r="LBU56" s="472"/>
      <c r="LBV56" s="472"/>
      <c r="LBW56" s="472"/>
      <c r="LBX56" s="472"/>
      <c r="LBY56" s="472"/>
      <c r="LBZ56" s="472"/>
      <c r="LCA56" s="472"/>
      <c r="LCB56" s="472"/>
      <c r="LCC56" s="472"/>
      <c r="LCD56" s="472"/>
      <c r="LCE56" s="472"/>
      <c r="LCF56" s="472"/>
      <c r="LCI56" s="472"/>
      <c r="LCJ56" s="472"/>
      <c r="LCK56" s="472"/>
      <c r="LCL56" s="472"/>
      <c r="LCM56" s="472"/>
      <c r="LCN56" s="472"/>
      <c r="LCO56" s="472"/>
      <c r="LCP56" s="472"/>
      <c r="LCQ56" s="472"/>
      <c r="LCR56" s="472"/>
      <c r="LCS56" s="472"/>
      <c r="LCT56" s="472"/>
      <c r="LCU56" s="472"/>
      <c r="LCV56" s="472"/>
      <c r="LCW56" s="472"/>
      <c r="LCX56" s="472"/>
      <c r="LCY56" s="472"/>
      <c r="LCZ56" s="472"/>
      <c r="LDA56" s="472"/>
      <c r="LDB56" s="472"/>
      <c r="LDC56" s="472"/>
      <c r="LDD56" s="472"/>
      <c r="LDE56" s="472"/>
      <c r="LDF56" s="472"/>
      <c r="LDG56" s="472"/>
      <c r="LDH56" s="472"/>
      <c r="LDI56" s="472"/>
      <c r="LDJ56" s="472"/>
      <c r="LDK56" s="472"/>
      <c r="LDL56" s="472"/>
      <c r="LDM56" s="472"/>
      <c r="LDN56" s="472"/>
      <c r="LDO56" s="472"/>
      <c r="LDP56" s="472"/>
      <c r="LDQ56" s="472"/>
      <c r="LDR56" s="472"/>
      <c r="LDS56" s="472"/>
      <c r="LDT56" s="472"/>
      <c r="LDU56" s="472"/>
      <c r="LDV56" s="472"/>
      <c r="LDW56" s="472"/>
      <c r="LDX56" s="472"/>
      <c r="LDY56" s="472"/>
      <c r="LDZ56" s="472"/>
      <c r="LEA56" s="472"/>
      <c r="LEB56" s="472"/>
      <c r="LEC56" s="472"/>
      <c r="LED56" s="472"/>
      <c r="LEE56" s="472"/>
      <c r="LEF56" s="472"/>
      <c r="LEG56" s="472"/>
      <c r="LEH56" s="472"/>
      <c r="LEI56" s="472"/>
      <c r="LEJ56" s="472"/>
      <c r="LEK56" s="472"/>
      <c r="LEL56" s="472"/>
      <c r="LEM56" s="472"/>
      <c r="LEN56" s="472"/>
      <c r="LEO56" s="472"/>
      <c r="LEP56" s="472"/>
      <c r="LEQ56" s="472"/>
      <c r="LER56" s="472"/>
      <c r="LES56" s="472"/>
      <c r="LET56" s="472"/>
      <c r="LEU56" s="472"/>
      <c r="LEV56" s="472"/>
      <c r="LEW56" s="472"/>
      <c r="LEX56" s="472"/>
      <c r="LEY56" s="472"/>
      <c r="LEZ56" s="472"/>
      <c r="LFA56" s="472"/>
      <c r="LFB56" s="472"/>
      <c r="LFC56" s="472"/>
      <c r="LFD56" s="472"/>
      <c r="LFE56" s="472"/>
      <c r="LFF56" s="472"/>
      <c r="LFG56" s="472"/>
      <c r="LFH56" s="472"/>
      <c r="LFI56" s="472"/>
      <c r="LFJ56" s="472"/>
      <c r="LFK56" s="472"/>
      <c r="LFL56" s="472"/>
      <c r="LFM56" s="472"/>
      <c r="LFN56" s="472"/>
      <c r="LFO56" s="472"/>
      <c r="LFP56" s="472"/>
      <c r="LFQ56" s="472"/>
      <c r="LFR56" s="472"/>
      <c r="LFS56" s="472"/>
      <c r="LFT56" s="472"/>
      <c r="LFU56" s="472"/>
      <c r="LFV56" s="472"/>
      <c r="LFW56" s="472"/>
      <c r="LFX56" s="472"/>
      <c r="LFY56" s="472"/>
      <c r="LFZ56" s="472"/>
      <c r="LGA56" s="472"/>
      <c r="LGB56" s="472"/>
      <c r="LGC56" s="472"/>
      <c r="LGD56" s="472"/>
      <c r="LGE56" s="472"/>
      <c r="LGF56" s="472"/>
      <c r="LGG56" s="472"/>
      <c r="LGH56" s="472"/>
      <c r="LGI56" s="472"/>
      <c r="LGJ56" s="472"/>
      <c r="LGK56" s="472"/>
      <c r="LGL56" s="472"/>
      <c r="LGM56" s="472"/>
      <c r="LGN56" s="472"/>
      <c r="LGO56" s="472"/>
      <c r="LGP56" s="472"/>
      <c r="LGQ56" s="472"/>
      <c r="LGR56" s="472"/>
      <c r="LGS56" s="472"/>
      <c r="LGT56" s="472"/>
      <c r="LGU56" s="472"/>
      <c r="LGV56" s="472"/>
      <c r="LGW56" s="472"/>
      <c r="LGX56" s="472"/>
      <c r="LGY56" s="472"/>
      <c r="LGZ56" s="472"/>
      <c r="LHA56" s="472"/>
      <c r="LHB56" s="472"/>
      <c r="LHC56" s="472"/>
      <c r="LHD56" s="472"/>
      <c r="LHE56" s="472"/>
      <c r="LHF56" s="472"/>
      <c r="LHG56" s="472"/>
      <c r="LHH56" s="472"/>
      <c r="LHI56" s="472"/>
      <c r="LHJ56" s="472"/>
      <c r="LHK56" s="472"/>
      <c r="LHL56" s="472"/>
      <c r="LHM56" s="472"/>
      <c r="LHN56" s="472"/>
      <c r="LHO56" s="472"/>
      <c r="LHP56" s="472"/>
      <c r="LHQ56" s="472"/>
      <c r="LHR56" s="472"/>
      <c r="LHS56" s="472"/>
      <c r="LHT56" s="472"/>
      <c r="LHU56" s="472"/>
      <c r="LHV56" s="472"/>
      <c r="LHW56" s="472"/>
      <c r="LHX56" s="472"/>
      <c r="LHY56" s="472"/>
      <c r="LHZ56" s="472"/>
      <c r="LIA56" s="472"/>
      <c r="LIB56" s="472"/>
      <c r="LIC56" s="472"/>
      <c r="LID56" s="472"/>
      <c r="LIE56" s="472"/>
      <c r="LIF56" s="472"/>
      <c r="LIG56" s="472"/>
      <c r="LIH56" s="472"/>
      <c r="LII56" s="472"/>
      <c r="LIJ56" s="472"/>
      <c r="LIK56" s="472"/>
      <c r="LIL56" s="472"/>
      <c r="LIM56" s="472"/>
      <c r="LIN56" s="472"/>
      <c r="LIO56" s="472"/>
      <c r="LIP56" s="472"/>
      <c r="LIQ56" s="472"/>
      <c r="LIR56" s="472"/>
      <c r="LIS56" s="472"/>
      <c r="LIT56" s="472"/>
      <c r="LIU56" s="472"/>
      <c r="LIV56" s="472"/>
      <c r="LIW56" s="472"/>
      <c r="LIX56" s="472"/>
      <c r="LIY56" s="472"/>
      <c r="LIZ56" s="472"/>
      <c r="LJA56" s="472"/>
      <c r="LJB56" s="472"/>
      <c r="LJC56" s="472"/>
      <c r="LJD56" s="472"/>
      <c r="LJE56" s="472"/>
      <c r="LJF56" s="472"/>
      <c r="LJG56" s="472"/>
      <c r="LJH56" s="472"/>
      <c r="LJI56" s="472"/>
      <c r="LJJ56" s="472"/>
      <c r="LJK56" s="472"/>
      <c r="LJL56" s="472"/>
      <c r="LJM56" s="472"/>
      <c r="LJN56" s="472"/>
      <c r="LJO56" s="472"/>
      <c r="LJP56" s="472"/>
      <c r="LJQ56" s="472"/>
      <c r="LJR56" s="472"/>
      <c r="LJS56" s="472"/>
      <c r="LJT56" s="472"/>
      <c r="LJU56" s="472"/>
      <c r="LJV56" s="472"/>
      <c r="LJW56" s="472"/>
      <c r="LJX56" s="472"/>
      <c r="LJY56" s="472"/>
      <c r="LJZ56" s="472"/>
      <c r="LKA56" s="472"/>
      <c r="LKB56" s="472"/>
      <c r="LKC56" s="472"/>
      <c r="LKD56" s="472"/>
      <c r="LKE56" s="472"/>
      <c r="LKF56" s="472"/>
      <c r="LKG56" s="472"/>
      <c r="LKH56" s="472"/>
      <c r="LKI56" s="472"/>
      <c r="LKJ56" s="472"/>
      <c r="LKK56" s="472"/>
      <c r="LKL56" s="472"/>
      <c r="LKM56" s="472"/>
      <c r="LKN56" s="472"/>
      <c r="LKO56" s="472"/>
      <c r="LKP56" s="472"/>
      <c r="LKQ56" s="472"/>
      <c r="LKR56" s="472"/>
      <c r="LKS56" s="472"/>
      <c r="LKT56" s="472"/>
      <c r="LKU56" s="472"/>
      <c r="LKV56" s="472"/>
      <c r="LKW56" s="472"/>
      <c r="LKX56" s="472"/>
      <c r="LKY56" s="472"/>
      <c r="LKZ56" s="472"/>
      <c r="LLA56" s="472"/>
      <c r="LLB56" s="472"/>
      <c r="LLC56" s="472"/>
      <c r="LLD56" s="472"/>
      <c r="LLE56" s="472"/>
      <c r="LLF56" s="472"/>
      <c r="LLG56" s="472"/>
      <c r="LLH56" s="472"/>
      <c r="LLI56" s="472"/>
      <c r="LLJ56" s="472"/>
      <c r="LLK56" s="472"/>
      <c r="LLL56" s="472"/>
      <c r="LLM56" s="472"/>
      <c r="LLN56" s="472"/>
      <c r="LLO56" s="472"/>
      <c r="LLP56" s="472"/>
      <c r="LLQ56" s="472"/>
      <c r="LLR56" s="472"/>
      <c r="LLS56" s="472"/>
      <c r="LLT56" s="472"/>
      <c r="LLU56" s="472"/>
      <c r="LLV56" s="472"/>
      <c r="LLW56" s="472"/>
      <c r="LLX56" s="472"/>
      <c r="LLY56" s="472"/>
      <c r="LLZ56" s="472"/>
      <c r="LMA56" s="472"/>
      <c r="LMB56" s="472"/>
      <c r="LME56" s="472"/>
      <c r="LMF56" s="472"/>
      <c r="LMG56" s="472"/>
      <c r="LMH56" s="472"/>
      <c r="LMI56" s="472"/>
      <c r="LMJ56" s="472"/>
      <c r="LMK56" s="472"/>
      <c r="LML56" s="472"/>
      <c r="LMM56" s="472"/>
      <c r="LMN56" s="472"/>
      <c r="LMO56" s="472"/>
      <c r="LMP56" s="472"/>
      <c r="LMQ56" s="472"/>
      <c r="LMR56" s="472"/>
      <c r="LMS56" s="472"/>
      <c r="LMT56" s="472"/>
      <c r="LMU56" s="472"/>
      <c r="LMV56" s="472"/>
      <c r="LMW56" s="472"/>
      <c r="LMX56" s="472"/>
      <c r="LMY56" s="472"/>
      <c r="LMZ56" s="472"/>
      <c r="LNA56" s="472"/>
      <c r="LNB56" s="472"/>
      <c r="LNC56" s="472"/>
      <c r="LND56" s="472"/>
      <c r="LNE56" s="472"/>
      <c r="LNF56" s="472"/>
      <c r="LNG56" s="472"/>
      <c r="LNH56" s="472"/>
      <c r="LNI56" s="472"/>
      <c r="LNJ56" s="472"/>
      <c r="LNK56" s="472"/>
      <c r="LNL56" s="472"/>
      <c r="LNM56" s="472"/>
      <c r="LNN56" s="472"/>
      <c r="LNO56" s="472"/>
      <c r="LNP56" s="472"/>
      <c r="LNQ56" s="472"/>
      <c r="LNR56" s="472"/>
      <c r="LNS56" s="472"/>
      <c r="LNT56" s="472"/>
      <c r="LNU56" s="472"/>
      <c r="LNV56" s="472"/>
      <c r="LNW56" s="472"/>
      <c r="LNX56" s="472"/>
      <c r="LNY56" s="472"/>
      <c r="LNZ56" s="472"/>
      <c r="LOA56" s="472"/>
      <c r="LOB56" s="472"/>
      <c r="LOC56" s="472"/>
      <c r="LOD56" s="472"/>
      <c r="LOE56" s="472"/>
      <c r="LOF56" s="472"/>
      <c r="LOG56" s="472"/>
      <c r="LOH56" s="472"/>
      <c r="LOI56" s="472"/>
      <c r="LOJ56" s="472"/>
      <c r="LOK56" s="472"/>
      <c r="LOL56" s="472"/>
      <c r="LOM56" s="472"/>
      <c r="LON56" s="472"/>
      <c r="LOO56" s="472"/>
      <c r="LOP56" s="472"/>
      <c r="LOQ56" s="472"/>
      <c r="LOR56" s="472"/>
      <c r="LOS56" s="472"/>
      <c r="LOT56" s="472"/>
      <c r="LOU56" s="472"/>
      <c r="LOV56" s="472"/>
      <c r="LOW56" s="472"/>
      <c r="LOX56" s="472"/>
      <c r="LOY56" s="472"/>
      <c r="LOZ56" s="472"/>
      <c r="LPA56" s="472"/>
      <c r="LPB56" s="472"/>
      <c r="LPC56" s="472"/>
      <c r="LPD56" s="472"/>
      <c r="LPE56" s="472"/>
      <c r="LPF56" s="472"/>
      <c r="LPG56" s="472"/>
      <c r="LPH56" s="472"/>
      <c r="LPI56" s="472"/>
      <c r="LPJ56" s="472"/>
      <c r="LPK56" s="472"/>
      <c r="LPL56" s="472"/>
      <c r="LPM56" s="472"/>
      <c r="LPN56" s="472"/>
      <c r="LPO56" s="472"/>
      <c r="LPP56" s="472"/>
      <c r="LPQ56" s="472"/>
      <c r="LPR56" s="472"/>
      <c r="LPS56" s="472"/>
      <c r="LPT56" s="472"/>
      <c r="LPU56" s="472"/>
      <c r="LPV56" s="472"/>
      <c r="LPW56" s="472"/>
      <c r="LPX56" s="472"/>
      <c r="LPY56" s="472"/>
      <c r="LPZ56" s="472"/>
      <c r="LQA56" s="472"/>
      <c r="LQB56" s="472"/>
      <c r="LQC56" s="472"/>
      <c r="LQD56" s="472"/>
      <c r="LQE56" s="472"/>
      <c r="LQF56" s="472"/>
      <c r="LQG56" s="472"/>
      <c r="LQH56" s="472"/>
      <c r="LQI56" s="472"/>
      <c r="LQJ56" s="472"/>
      <c r="LQK56" s="472"/>
      <c r="LQL56" s="472"/>
      <c r="LQM56" s="472"/>
      <c r="LQN56" s="472"/>
      <c r="LQO56" s="472"/>
      <c r="LQP56" s="472"/>
      <c r="LQQ56" s="472"/>
      <c r="LQR56" s="472"/>
      <c r="LQS56" s="472"/>
      <c r="LQT56" s="472"/>
      <c r="LQU56" s="472"/>
      <c r="LQV56" s="472"/>
      <c r="LQW56" s="472"/>
      <c r="LQX56" s="472"/>
      <c r="LQY56" s="472"/>
      <c r="LQZ56" s="472"/>
      <c r="LRA56" s="472"/>
      <c r="LRB56" s="472"/>
      <c r="LRC56" s="472"/>
      <c r="LRD56" s="472"/>
      <c r="LRE56" s="472"/>
      <c r="LRF56" s="472"/>
      <c r="LRG56" s="472"/>
      <c r="LRH56" s="472"/>
      <c r="LRI56" s="472"/>
      <c r="LRJ56" s="472"/>
      <c r="LRK56" s="472"/>
      <c r="LRL56" s="472"/>
      <c r="LRM56" s="472"/>
      <c r="LRN56" s="472"/>
      <c r="LRO56" s="472"/>
      <c r="LRP56" s="472"/>
      <c r="LRQ56" s="472"/>
      <c r="LRR56" s="472"/>
      <c r="LRS56" s="472"/>
      <c r="LRT56" s="472"/>
      <c r="LRU56" s="472"/>
      <c r="LRV56" s="472"/>
      <c r="LRW56" s="472"/>
      <c r="LRX56" s="472"/>
      <c r="LRY56" s="472"/>
      <c r="LRZ56" s="472"/>
      <c r="LSA56" s="472"/>
      <c r="LSB56" s="472"/>
      <c r="LSC56" s="472"/>
      <c r="LSD56" s="472"/>
      <c r="LSE56" s="472"/>
      <c r="LSF56" s="472"/>
      <c r="LSG56" s="472"/>
      <c r="LSH56" s="472"/>
      <c r="LSI56" s="472"/>
      <c r="LSJ56" s="472"/>
      <c r="LSK56" s="472"/>
      <c r="LSL56" s="472"/>
      <c r="LSM56" s="472"/>
      <c r="LSN56" s="472"/>
      <c r="LSO56" s="472"/>
      <c r="LSP56" s="472"/>
      <c r="LSQ56" s="472"/>
      <c r="LSR56" s="472"/>
      <c r="LSS56" s="472"/>
      <c r="LST56" s="472"/>
      <c r="LSU56" s="472"/>
      <c r="LSV56" s="472"/>
      <c r="LSW56" s="472"/>
      <c r="LSX56" s="472"/>
      <c r="LSY56" s="472"/>
      <c r="LSZ56" s="472"/>
      <c r="LTA56" s="472"/>
      <c r="LTB56" s="472"/>
      <c r="LTC56" s="472"/>
      <c r="LTD56" s="472"/>
      <c r="LTE56" s="472"/>
      <c r="LTF56" s="472"/>
      <c r="LTG56" s="472"/>
      <c r="LTH56" s="472"/>
      <c r="LTI56" s="472"/>
      <c r="LTJ56" s="472"/>
      <c r="LTK56" s="472"/>
      <c r="LTL56" s="472"/>
      <c r="LTM56" s="472"/>
      <c r="LTN56" s="472"/>
      <c r="LTO56" s="472"/>
      <c r="LTP56" s="472"/>
      <c r="LTQ56" s="472"/>
      <c r="LTR56" s="472"/>
      <c r="LTS56" s="472"/>
      <c r="LTT56" s="472"/>
      <c r="LTU56" s="472"/>
      <c r="LTV56" s="472"/>
      <c r="LTW56" s="472"/>
      <c r="LTX56" s="472"/>
      <c r="LTY56" s="472"/>
      <c r="LTZ56" s="472"/>
      <c r="LUA56" s="472"/>
      <c r="LUB56" s="472"/>
      <c r="LUC56" s="472"/>
      <c r="LUD56" s="472"/>
      <c r="LUE56" s="472"/>
      <c r="LUF56" s="472"/>
      <c r="LUG56" s="472"/>
      <c r="LUH56" s="472"/>
      <c r="LUI56" s="472"/>
      <c r="LUJ56" s="472"/>
      <c r="LUK56" s="472"/>
      <c r="LUL56" s="472"/>
      <c r="LUM56" s="472"/>
      <c r="LUN56" s="472"/>
      <c r="LUO56" s="472"/>
      <c r="LUP56" s="472"/>
      <c r="LUQ56" s="472"/>
      <c r="LUR56" s="472"/>
      <c r="LUS56" s="472"/>
      <c r="LUT56" s="472"/>
      <c r="LUU56" s="472"/>
      <c r="LUV56" s="472"/>
      <c r="LUW56" s="472"/>
      <c r="LUX56" s="472"/>
      <c r="LUY56" s="472"/>
      <c r="LUZ56" s="472"/>
      <c r="LVA56" s="472"/>
      <c r="LVB56" s="472"/>
      <c r="LVC56" s="472"/>
      <c r="LVD56" s="472"/>
      <c r="LVE56" s="472"/>
      <c r="LVF56" s="472"/>
      <c r="LVG56" s="472"/>
      <c r="LVH56" s="472"/>
      <c r="LVI56" s="472"/>
      <c r="LVJ56" s="472"/>
      <c r="LVK56" s="472"/>
      <c r="LVL56" s="472"/>
      <c r="LVM56" s="472"/>
      <c r="LVN56" s="472"/>
      <c r="LVO56" s="472"/>
      <c r="LVP56" s="472"/>
      <c r="LVQ56" s="472"/>
      <c r="LVR56" s="472"/>
      <c r="LVS56" s="472"/>
      <c r="LVT56" s="472"/>
      <c r="LVU56" s="472"/>
      <c r="LVV56" s="472"/>
      <c r="LVW56" s="472"/>
      <c r="LVX56" s="472"/>
      <c r="LWA56" s="472"/>
      <c r="LWB56" s="472"/>
      <c r="LWC56" s="472"/>
      <c r="LWD56" s="472"/>
      <c r="LWE56" s="472"/>
      <c r="LWF56" s="472"/>
      <c r="LWG56" s="472"/>
      <c r="LWH56" s="472"/>
      <c r="LWI56" s="472"/>
      <c r="LWJ56" s="472"/>
      <c r="LWK56" s="472"/>
      <c r="LWL56" s="472"/>
      <c r="LWM56" s="472"/>
      <c r="LWN56" s="472"/>
      <c r="LWO56" s="472"/>
      <c r="LWP56" s="472"/>
      <c r="LWQ56" s="472"/>
      <c r="LWR56" s="472"/>
      <c r="LWS56" s="472"/>
      <c r="LWT56" s="472"/>
      <c r="LWU56" s="472"/>
      <c r="LWV56" s="472"/>
      <c r="LWW56" s="472"/>
      <c r="LWX56" s="472"/>
      <c r="LWY56" s="472"/>
      <c r="LWZ56" s="472"/>
      <c r="LXA56" s="472"/>
      <c r="LXB56" s="472"/>
      <c r="LXC56" s="472"/>
      <c r="LXD56" s="472"/>
      <c r="LXE56" s="472"/>
      <c r="LXF56" s="472"/>
      <c r="LXG56" s="472"/>
      <c r="LXH56" s="472"/>
      <c r="LXI56" s="472"/>
      <c r="LXJ56" s="472"/>
      <c r="LXK56" s="472"/>
      <c r="LXL56" s="472"/>
      <c r="LXM56" s="472"/>
      <c r="LXN56" s="472"/>
      <c r="LXO56" s="472"/>
      <c r="LXP56" s="472"/>
      <c r="LXQ56" s="472"/>
      <c r="LXR56" s="472"/>
      <c r="LXS56" s="472"/>
      <c r="LXT56" s="472"/>
      <c r="LXU56" s="472"/>
      <c r="LXV56" s="472"/>
      <c r="LXW56" s="472"/>
      <c r="LXX56" s="472"/>
      <c r="LXY56" s="472"/>
      <c r="LXZ56" s="472"/>
      <c r="LYA56" s="472"/>
      <c r="LYB56" s="472"/>
      <c r="LYC56" s="472"/>
      <c r="LYD56" s="472"/>
      <c r="LYE56" s="472"/>
      <c r="LYF56" s="472"/>
      <c r="LYG56" s="472"/>
      <c r="LYH56" s="472"/>
      <c r="LYI56" s="472"/>
      <c r="LYJ56" s="472"/>
      <c r="LYK56" s="472"/>
      <c r="LYL56" s="472"/>
      <c r="LYM56" s="472"/>
      <c r="LYN56" s="472"/>
      <c r="LYO56" s="472"/>
      <c r="LYP56" s="472"/>
      <c r="LYQ56" s="472"/>
      <c r="LYR56" s="472"/>
      <c r="LYS56" s="472"/>
      <c r="LYT56" s="472"/>
      <c r="LYU56" s="472"/>
      <c r="LYV56" s="472"/>
      <c r="LYW56" s="472"/>
      <c r="LYX56" s="472"/>
      <c r="LYY56" s="472"/>
      <c r="LYZ56" s="472"/>
      <c r="LZA56" s="472"/>
      <c r="LZB56" s="472"/>
      <c r="LZC56" s="472"/>
      <c r="LZD56" s="472"/>
      <c r="LZE56" s="472"/>
      <c r="LZF56" s="472"/>
      <c r="LZG56" s="472"/>
      <c r="LZH56" s="472"/>
      <c r="LZI56" s="472"/>
      <c r="LZJ56" s="472"/>
      <c r="LZK56" s="472"/>
      <c r="LZL56" s="472"/>
      <c r="LZM56" s="472"/>
      <c r="LZN56" s="472"/>
      <c r="LZO56" s="472"/>
      <c r="LZP56" s="472"/>
      <c r="LZQ56" s="472"/>
      <c r="LZR56" s="472"/>
      <c r="LZS56" s="472"/>
      <c r="LZT56" s="472"/>
      <c r="LZU56" s="472"/>
      <c r="LZV56" s="472"/>
      <c r="LZW56" s="472"/>
      <c r="LZX56" s="472"/>
      <c r="LZY56" s="472"/>
      <c r="LZZ56" s="472"/>
      <c r="MAA56" s="472"/>
      <c r="MAB56" s="472"/>
      <c r="MAC56" s="472"/>
      <c r="MAD56" s="472"/>
      <c r="MAE56" s="472"/>
      <c r="MAF56" s="472"/>
      <c r="MAG56" s="472"/>
      <c r="MAH56" s="472"/>
      <c r="MAI56" s="472"/>
      <c r="MAJ56" s="472"/>
      <c r="MAK56" s="472"/>
      <c r="MAL56" s="472"/>
      <c r="MAM56" s="472"/>
      <c r="MAN56" s="472"/>
      <c r="MAO56" s="472"/>
      <c r="MAP56" s="472"/>
      <c r="MAQ56" s="472"/>
      <c r="MAR56" s="472"/>
      <c r="MAS56" s="472"/>
      <c r="MAT56" s="472"/>
      <c r="MAU56" s="472"/>
      <c r="MAV56" s="472"/>
      <c r="MAW56" s="472"/>
      <c r="MAX56" s="472"/>
      <c r="MAY56" s="472"/>
      <c r="MAZ56" s="472"/>
      <c r="MBA56" s="472"/>
      <c r="MBB56" s="472"/>
      <c r="MBC56" s="472"/>
      <c r="MBD56" s="472"/>
      <c r="MBE56" s="472"/>
      <c r="MBF56" s="472"/>
      <c r="MBG56" s="472"/>
      <c r="MBH56" s="472"/>
      <c r="MBI56" s="472"/>
      <c r="MBJ56" s="472"/>
      <c r="MBK56" s="472"/>
      <c r="MBL56" s="472"/>
      <c r="MBM56" s="472"/>
      <c r="MBN56" s="472"/>
      <c r="MBO56" s="472"/>
      <c r="MBP56" s="472"/>
      <c r="MBQ56" s="472"/>
      <c r="MBR56" s="472"/>
      <c r="MBS56" s="472"/>
      <c r="MBT56" s="472"/>
      <c r="MBU56" s="472"/>
      <c r="MBV56" s="472"/>
      <c r="MBW56" s="472"/>
      <c r="MBX56" s="472"/>
      <c r="MBY56" s="472"/>
      <c r="MBZ56" s="472"/>
      <c r="MCA56" s="472"/>
      <c r="MCB56" s="472"/>
      <c r="MCC56" s="472"/>
      <c r="MCD56" s="472"/>
      <c r="MCE56" s="472"/>
      <c r="MCF56" s="472"/>
      <c r="MCG56" s="472"/>
      <c r="MCH56" s="472"/>
      <c r="MCI56" s="472"/>
      <c r="MCJ56" s="472"/>
      <c r="MCK56" s="472"/>
      <c r="MCL56" s="472"/>
      <c r="MCM56" s="472"/>
      <c r="MCN56" s="472"/>
      <c r="MCO56" s="472"/>
      <c r="MCP56" s="472"/>
      <c r="MCQ56" s="472"/>
      <c r="MCR56" s="472"/>
      <c r="MCS56" s="472"/>
      <c r="MCT56" s="472"/>
      <c r="MCU56" s="472"/>
      <c r="MCV56" s="472"/>
      <c r="MCW56" s="472"/>
      <c r="MCX56" s="472"/>
      <c r="MCY56" s="472"/>
      <c r="MCZ56" s="472"/>
      <c r="MDA56" s="472"/>
      <c r="MDB56" s="472"/>
      <c r="MDC56" s="472"/>
      <c r="MDD56" s="472"/>
      <c r="MDE56" s="472"/>
      <c r="MDF56" s="472"/>
      <c r="MDG56" s="472"/>
      <c r="MDH56" s="472"/>
      <c r="MDI56" s="472"/>
      <c r="MDJ56" s="472"/>
      <c r="MDK56" s="472"/>
      <c r="MDL56" s="472"/>
      <c r="MDM56" s="472"/>
      <c r="MDN56" s="472"/>
      <c r="MDO56" s="472"/>
      <c r="MDP56" s="472"/>
      <c r="MDQ56" s="472"/>
      <c r="MDR56" s="472"/>
      <c r="MDS56" s="472"/>
      <c r="MDT56" s="472"/>
      <c r="MDU56" s="472"/>
      <c r="MDV56" s="472"/>
      <c r="MDW56" s="472"/>
      <c r="MDX56" s="472"/>
      <c r="MDY56" s="472"/>
      <c r="MDZ56" s="472"/>
      <c r="MEA56" s="472"/>
      <c r="MEB56" s="472"/>
      <c r="MEC56" s="472"/>
      <c r="MED56" s="472"/>
      <c r="MEE56" s="472"/>
      <c r="MEF56" s="472"/>
      <c r="MEG56" s="472"/>
      <c r="MEH56" s="472"/>
      <c r="MEI56" s="472"/>
      <c r="MEJ56" s="472"/>
      <c r="MEK56" s="472"/>
      <c r="MEL56" s="472"/>
      <c r="MEM56" s="472"/>
      <c r="MEN56" s="472"/>
      <c r="MEO56" s="472"/>
      <c r="MEP56" s="472"/>
      <c r="MEQ56" s="472"/>
      <c r="MER56" s="472"/>
      <c r="MES56" s="472"/>
      <c r="MET56" s="472"/>
      <c r="MEU56" s="472"/>
      <c r="MEV56" s="472"/>
      <c r="MEW56" s="472"/>
      <c r="MEX56" s="472"/>
      <c r="MEY56" s="472"/>
      <c r="MEZ56" s="472"/>
      <c r="MFA56" s="472"/>
      <c r="MFB56" s="472"/>
      <c r="MFC56" s="472"/>
      <c r="MFD56" s="472"/>
      <c r="MFE56" s="472"/>
      <c r="MFF56" s="472"/>
      <c r="MFG56" s="472"/>
      <c r="MFH56" s="472"/>
      <c r="MFI56" s="472"/>
      <c r="MFJ56" s="472"/>
      <c r="MFK56" s="472"/>
      <c r="MFL56" s="472"/>
      <c r="MFM56" s="472"/>
      <c r="MFN56" s="472"/>
      <c r="MFO56" s="472"/>
      <c r="MFP56" s="472"/>
      <c r="MFQ56" s="472"/>
      <c r="MFR56" s="472"/>
      <c r="MFS56" s="472"/>
      <c r="MFT56" s="472"/>
      <c r="MFW56" s="472"/>
      <c r="MFX56" s="472"/>
      <c r="MFY56" s="472"/>
      <c r="MFZ56" s="472"/>
      <c r="MGA56" s="472"/>
      <c r="MGB56" s="472"/>
      <c r="MGC56" s="472"/>
      <c r="MGD56" s="472"/>
      <c r="MGE56" s="472"/>
      <c r="MGF56" s="472"/>
      <c r="MGG56" s="472"/>
      <c r="MGH56" s="472"/>
      <c r="MGI56" s="472"/>
      <c r="MGJ56" s="472"/>
      <c r="MGK56" s="472"/>
      <c r="MGL56" s="472"/>
      <c r="MGM56" s="472"/>
      <c r="MGN56" s="472"/>
      <c r="MGO56" s="472"/>
      <c r="MGP56" s="472"/>
      <c r="MGQ56" s="472"/>
      <c r="MGR56" s="472"/>
      <c r="MGS56" s="472"/>
      <c r="MGT56" s="472"/>
      <c r="MGU56" s="472"/>
      <c r="MGV56" s="472"/>
      <c r="MGW56" s="472"/>
      <c r="MGX56" s="472"/>
      <c r="MGY56" s="472"/>
      <c r="MGZ56" s="472"/>
      <c r="MHA56" s="472"/>
      <c r="MHB56" s="472"/>
      <c r="MHC56" s="472"/>
      <c r="MHD56" s="472"/>
      <c r="MHE56" s="472"/>
      <c r="MHF56" s="472"/>
      <c r="MHG56" s="472"/>
      <c r="MHH56" s="472"/>
      <c r="MHI56" s="472"/>
      <c r="MHJ56" s="472"/>
      <c r="MHK56" s="472"/>
      <c r="MHL56" s="472"/>
      <c r="MHM56" s="472"/>
      <c r="MHN56" s="472"/>
      <c r="MHO56" s="472"/>
      <c r="MHP56" s="472"/>
      <c r="MHQ56" s="472"/>
      <c r="MHR56" s="472"/>
      <c r="MHS56" s="472"/>
      <c r="MHT56" s="472"/>
      <c r="MHU56" s="472"/>
      <c r="MHV56" s="472"/>
      <c r="MHW56" s="472"/>
      <c r="MHX56" s="472"/>
      <c r="MHY56" s="472"/>
      <c r="MHZ56" s="472"/>
      <c r="MIA56" s="472"/>
      <c r="MIB56" s="472"/>
      <c r="MIC56" s="472"/>
      <c r="MID56" s="472"/>
      <c r="MIE56" s="472"/>
      <c r="MIF56" s="472"/>
      <c r="MIG56" s="472"/>
      <c r="MIH56" s="472"/>
      <c r="MII56" s="472"/>
      <c r="MIJ56" s="472"/>
      <c r="MIK56" s="472"/>
      <c r="MIL56" s="472"/>
      <c r="MIM56" s="472"/>
      <c r="MIN56" s="472"/>
      <c r="MIO56" s="472"/>
      <c r="MIP56" s="472"/>
      <c r="MIQ56" s="472"/>
      <c r="MIR56" s="472"/>
      <c r="MIS56" s="472"/>
      <c r="MIT56" s="472"/>
      <c r="MIU56" s="472"/>
      <c r="MIV56" s="472"/>
      <c r="MIW56" s="472"/>
      <c r="MIX56" s="472"/>
      <c r="MIY56" s="472"/>
      <c r="MIZ56" s="472"/>
      <c r="MJA56" s="472"/>
      <c r="MJB56" s="472"/>
      <c r="MJC56" s="472"/>
      <c r="MJD56" s="472"/>
      <c r="MJE56" s="472"/>
      <c r="MJF56" s="472"/>
      <c r="MJG56" s="472"/>
      <c r="MJH56" s="472"/>
      <c r="MJI56" s="472"/>
      <c r="MJJ56" s="472"/>
      <c r="MJK56" s="472"/>
      <c r="MJL56" s="472"/>
      <c r="MJM56" s="472"/>
      <c r="MJN56" s="472"/>
      <c r="MJO56" s="472"/>
      <c r="MJP56" s="472"/>
      <c r="MJQ56" s="472"/>
      <c r="MJR56" s="472"/>
      <c r="MJS56" s="472"/>
      <c r="MJT56" s="472"/>
      <c r="MJU56" s="472"/>
      <c r="MJV56" s="472"/>
      <c r="MJW56" s="472"/>
      <c r="MJX56" s="472"/>
      <c r="MJY56" s="472"/>
      <c r="MJZ56" s="472"/>
      <c r="MKA56" s="472"/>
      <c r="MKB56" s="472"/>
      <c r="MKC56" s="472"/>
      <c r="MKD56" s="472"/>
      <c r="MKE56" s="472"/>
      <c r="MKF56" s="472"/>
      <c r="MKG56" s="472"/>
      <c r="MKH56" s="472"/>
      <c r="MKI56" s="472"/>
      <c r="MKJ56" s="472"/>
      <c r="MKK56" s="472"/>
      <c r="MKL56" s="472"/>
      <c r="MKM56" s="472"/>
      <c r="MKN56" s="472"/>
      <c r="MKO56" s="472"/>
      <c r="MKP56" s="472"/>
      <c r="MKQ56" s="472"/>
      <c r="MKR56" s="472"/>
      <c r="MKS56" s="472"/>
      <c r="MKT56" s="472"/>
      <c r="MKU56" s="472"/>
      <c r="MKV56" s="472"/>
      <c r="MKW56" s="472"/>
      <c r="MKX56" s="472"/>
      <c r="MKY56" s="472"/>
      <c r="MKZ56" s="472"/>
      <c r="MLA56" s="472"/>
      <c r="MLB56" s="472"/>
      <c r="MLC56" s="472"/>
      <c r="MLD56" s="472"/>
      <c r="MLE56" s="472"/>
      <c r="MLF56" s="472"/>
      <c r="MLG56" s="472"/>
      <c r="MLH56" s="472"/>
      <c r="MLI56" s="472"/>
      <c r="MLJ56" s="472"/>
      <c r="MLK56" s="472"/>
      <c r="MLL56" s="472"/>
      <c r="MLM56" s="472"/>
      <c r="MLN56" s="472"/>
      <c r="MLO56" s="472"/>
      <c r="MLP56" s="472"/>
      <c r="MLQ56" s="472"/>
      <c r="MLR56" s="472"/>
      <c r="MLS56" s="472"/>
      <c r="MLT56" s="472"/>
      <c r="MLU56" s="472"/>
      <c r="MLV56" s="472"/>
      <c r="MLW56" s="472"/>
      <c r="MLX56" s="472"/>
      <c r="MLY56" s="472"/>
      <c r="MLZ56" s="472"/>
      <c r="MMA56" s="472"/>
      <c r="MMB56" s="472"/>
      <c r="MMC56" s="472"/>
      <c r="MMD56" s="472"/>
      <c r="MME56" s="472"/>
      <c r="MMF56" s="472"/>
      <c r="MMG56" s="472"/>
      <c r="MMH56" s="472"/>
      <c r="MMI56" s="472"/>
      <c r="MMJ56" s="472"/>
      <c r="MMK56" s="472"/>
      <c r="MML56" s="472"/>
      <c r="MMM56" s="472"/>
      <c r="MMN56" s="472"/>
      <c r="MMO56" s="472"/>
      <c r="MMP56" s="472"/>
      <c r="MMQ56" s="472"/>
      <c r="MMR56" s="472"/>
      <c r="MMS56" s="472"/>
      <c r="MMT56" s="472"/>
      <c r="MMU56" s="472"/>
      <c r="MMV56" s="472"/>
      <c r="MMW56" s="472"/>
      <c r="MMX56" s="472"/>
      <c r="MMY56" s="472"/>
      <c r="MMZ56" s="472"/>
      <c r="MNA56" s="472"/>
      <c r="MNB56" s="472"/>
      <c r="MNC56" s="472"/>
      <c r="MND56" s="472"/>
      <c r="MNE56" s="472"/>
      <c r="MNF56" s="472"/>
      <c r="MNG56" s="472"/>
      <c r="MNH56" s="472"/>
      <c r="MNI56" s="472"/>
      <c r="MNJ56" s="472"/>
      <c r="MNK56" s="472"/>
      <c r="MNL56" s="472"/>
      <c r="MNM56" s="472"/>
      <c r="MNN56" s="472"/>
      <c r="MNO56" s="472"/>
      <c r="MNP56" s="472"/>
      <c r="MNQ56" s="472"/>
      <c r="MNR56" s="472"/>
      <c r="MNS56" s="472"/>
      <c r="MNT56" s="472"/>
      <c r="MNU56" s="472"/>
      <c r="MNV56" s="472"/>
      <c r="MNW56" s="472"/>
      <c r="MNX56" s="472"/>
      <c r="MNY56" s="472"/>
      <c r="MNZ56" s="472"/>
      <c r="MOA56" s="472"/>
      <c r="MOB56" s="472"/>
      <c r="MOC56" s="472"/>
      <c r="MOD56" s="472"/>
      <c r="MOE56" s="472"/>
      <c r="MOF56" s="472"/>
      <c r="MOG56" s="472"/>
      <c r="MOH56" s="472"/>
      <c r="MOI56" s="472"/>
      <c r="MOJ56" s="472"/>
      <c r="MOK56" s="472"/>
      <c r="MOL56" s="472"/>
      <c r="MOM56" s="472"/>
      <c r="MON56" s="472"/>
      <c r="MOO56" s="472"/>
      <c r="MOP56" s="472"/>
      <c r="MOQ56" s="472"/>
      <c r="MOR56" s="472"/>
      <c r="MOS56" s="472"/>
      <c r="MOT56" s="472"/>
      <c r="MOU56" s="472"/>
      <c r="MOV56" s="472"/>
      <c r="MOW56" s="472"/>
      <c r="MOX56" s="472"/>
      <c r="MOY56" s="472"/>
      <c r="MOZ56" s="472"/>
      <c r="MPA56" s="472"/>
      <c r="MPB56" s="472"/>
      <c r="MPC56" s="472"/>
      <c r="MPD56" s="472"/>
      <c r="MPE56" s="472"/>
      <c r="MPF56" s="472"/>
      <c r="MPG56" s="472"/>
      <c r="MPH56" s="472"/>
      <c r="MPI56" s="472"/>
      <c r="MPJ56" s="472"/>
      <c r="MPK56" s="472"/>
      <c r="MPL56" s="472"/>
      <c r="MPM56" s="472"/>
      <c r="MPN56" s="472"/>
      <c r="MPO56" s="472"/>
      <c r="MPP56" s="472"/>
      <c r="MPS56" s="472"/>
      <c r="MPT56" s="472"/>
      <c r="MPU56" s="472"/>
      <c r="MPV56" s="472"/>
      <c r="MPW56" s="472"/>
      <c r="MPX56" s="472"/>
      <c r="MPY56" s="472"/>
      <c r="MPZ56" s="472"/>
      <c r="MQA56" s="472"/>
      <c r="MQB56" s="472"/>
      <c r="MQC56" s="472"/>
      <c r="MQD56" s="472"/>
      <c r="MQE56" s="472"/>
      <c r="MQF56" s="472"/>
      <c r="MQG56" s="472"/>
      <c r="MQH56" s="472"/>
      <c r="MQI56" s="472"/>
      <c r="MQJ56" s="472"/>
      <c r="MQK56" s="472"/>
      <c r="MQL56" s="472"/>
      <c r="MQM56" s="472"/>
      <c r="MQN56" s="472"/>
      <c r="MQO56" s="472"/>
      <c r="MQP56" s="472"/>
      <c r="MQQ56" s="472"/>
      <c r="MQR56" s="472"/>
      <c r="MQS56" s="472"/>
      <c r="MQT56" s="472"/>
      <c r="MQU56" s="472"/>
      <c r="MQV56" s="472"/>
      <c r="MQW56" s="472"/>
      <c r="MQX56" s="472"/>
      <c r="MQY56" s="472"/>
      <c r="MQZ56" s="472"/>
      <c r="MRA56" s="472"/>
      <c r="MRB56" s="472"/>
      <c r="MRC56" s="472"/>
      <c r="MRD56" s="472"/>
      <c r="MRE56" s="472"/>
      <c r="MRF56" s="472"/>
      <c r="MRG56" s="472"/>
      <c r="MRH56" s="472"/>
      <c r="MRI56" s="472"/>
      <c r="MRJ56" s="472"/>
      <c r="MRK56" s="472"/>
      <c r="MRL56" s="472"/>
      <c r="MRM56" s="472"/>
      <c r="MRN56" s="472"/>
      <c r="MRO56" s="472"/>
      <c r="MRP56" s="472"/>
      <c r="MRQ56" s="472"/>
      <c r="MRR56" s="472"/>
      <c r="MRS56" s="472"/>
      <c r="MRT56" s="472"/>
      <c r="MRU56" s="472"/>
      <c r="MRV56" s="472"/>
      <c r="MRW56" s="472"/>
      <c r="MRX56" s="472"/>
      <c r="MRY56" s="472"/>
      <c r="MRZ56" s="472"/>
      <c r="MSA56" s="472"/>
      <c r="MSB56" s="472"/>
      <c r="MSC56" s="472"/>
      <c r="MSD56" s="472"/>
      <c r="MSE56" s="472"/>
      <c r="MSF56" s="472"/>
      <c r="MSG56" s="472"/>
      <c r="MSH56" s="472"/>
      <c r="MSI56" s="472"/>
      <c r="MSJ56" s="472"/>
      <c r="MSK56" s="472"/>
      <c r="MSL56" s="472"/>
      <c r="MSM56" s="472"/>
      <c r="MSN56" s="472"/>
      <c r="MSO56" s="472"/>
      <c r="MSP56" s="472"/>
      <c r="MSQ56" s="472"/>
      <c r="MSR56" s="472"/>
      <c r="MSS56" s="472"/>
      <c r="MST56" s="472"/>
      <c r="MSU56" s="472"/>
      <c r="MSV56" s="472"/>
      <c r="MSW56" s="472"/>
      <c r="MSX56" s="472"/>
      <c r="MSY56" s="472"/>
      <c r="MSZ56" s="472"/>
      <c r="MTA56" s="472"/>
      <c r="MTB56" s="472"/>
      <c r="MTC56" s="472"/>
      <c r="MTD56" s="472"/>
      <c r="MTE56" s="472"/>
      <c r="MTF56" s="472"/>
      <c r="MTG56" s="472"/>
      <c r="MTH56" s="472"/>
      <c r="MTI56" s="472"/>
      <c r="MTJ56" s="472"/>
      <c r="MTK56" s="472"/>
      <c r="MTL56" s="472"/>
      <c r="MTM56" s="472"/>
      <c r="MTN56" s="472"/>
      <c r="MTO56" s="472"/>
      <c r="MTP56" s="472"/>
      <c r="MTQ56" s="472"/>
      <c r="MTR56" s="472"/>
      <c r="MTS56" s="472"/>
      <c r="MTT56" s="472"/>
      <c r="MTU56" s="472"/>
      <c r="MTV56" s="472"/>
      <c r="MTW56" s="472"/>
      <c r="MTX56" s="472"/>
      <c r="MTY56" s="472"/>
      <c r="MTZ56" s="472"/>
      <c r="MUA56" s="472"/>
      <c r="MUB56" s="472"/>
      <c r="MUC56" s="472"/>
      <c r="MUD56" s="472"/>
      <c r="MUE56" s="472"/>
      <c r="MUF56" s="472"/>
      <c r="MUG56" s="472"/>
      <c r="MUH56" s="472"/>
      <c r="MUI56" s="472"/>
      <c r="MUJ56" s="472"/>
      <c r="MUK56" s="472"/>
      <c r="MUL56" s="472"/>
      <c r="MUM56" s="472"/>
      <c r="MUN56" s="472"/>
      <c r="MUO56" s="472"/>
      <c r="MUP56" s="472"/>
      <c r="MUQ56" s="472"/>
      <c r="MUR56" s="472"/>
      <c r="MUS56" s="472"/>
      <c r="MUT56" s="472"/>
      <c r="MUU56" s="472"/>
      <c r="MUV56" s="472"/>
      <c r="MUW56" s="472"/>
      <c r="MUX56" s="472"/>
      <c r="MUY56" s="472"/>
      <c r="MUZ56" s="472"/>
      <c r="MVA56" s="472"/>
      <c r="MVB56" s="472"/>
      <c r="MVC56" s="472"/>
      <c r="MVD56" s="472"/>
      <c r="MVE56" s="472"/>
      <c r="MVF56" s="472"/>
      <c r="MVG56" s="472"/>
      <c r="MVH56" s="472"/>
      <c r="MVI56" s="472"/>
      <c r="MVJ56" s="472"/>
      <c r="MVK56" s="472"/>
      <c r="MVL56" s="472"/>
      <c r="MVM56" s="472"/>
      <c r="MVN56" s="472"/>
      <c r="MVO56" s="472"/>
      <c r="MVP56" s="472"/>
      <c r="MVQ56" s="472"/>
      <c r="MVR56" s="472"/>
      <c r="MVS56" s="472"/>
      <c r="MVT56" s="472"/>
      <c r="MVU56" s="472"/>
      <c r="MVV56" s="472"/>
      <c r="MVW56" s="472"/>
      <c r="MVX56" s="472"/>
      <c r="MVY56" s="472"/>
      <c r="MVZ56" s="472"/>
      <c r="MWA56" s="472"/>
      <c r="MWB56" s="472"/>
      <c r="MWC56" s="472"/>
      <c r="MWD56" s="472"/>
      <c r="MWE56" s="472"/>
      <c r="MWF56" s="472"/>
      <c r="MWG56" s="472"/>
      <c r="MWH56" s="472"/>
      <c r="MWI56" s="472"/>
      <c r="MWJ56" s="472"/>
      <c r="MWK56" s="472"/>
      <c r="MWL56" s="472"/>
      <c r="MWM56" s="472"/>
      <c r="MWN56" s="472"/>
      <c r="MWO56" s="472"/>
      <c r="MWP56" s="472"/>
      <c r="MWQ56" s="472"/>
      <c r="MWR56" s="472"/>
      <c r="MWS56" s="472"/>
      <c r="MWT56" s="472"/>
      <c r="MWU56" s="472"/>
      <c r="MWV56" s="472"/>
      <c r="MWW56" s="472"/>
      <c r="MWX56" s="472"/>
      <c r="MWY56" s="472"/>
      <c r="MWZ56" s="472"/>
      <c r="MXA56" s="472"/>
      <c r="MXB56" s="472"/>
      <c r="MXC56" s="472"/>
      <c r="MXD56" s="472"/>
      <c r="MXE56" s="472"/>
      <c r="MXF56" s="472"/>
      <c r="MXG56" s="472"/>
      <c r="MXH56" s="472"/>
      <c r="MXI56" s="472"/>
      <c r="MXJ56" s="472"/>
      <c r="MXK56" s="472"/>
      <c r="MXL56" s="472"/>
      <c r="MXM56" s="472"/>
      <c r="MXN56" s="472"/>
      <c r="MXO56" s="472"/>
      <c r="MXP56" s="472"/>
      <c r="MXQ56" s="472"/>
      <c r="MXR56" s="472"/>
      <c r="MXS56" s="472"/>
      <c r="MXT56" s="472"/>
      <c r="MXU56" s="472"/>
      <c r="MXV56" s="472"/>
      <c r="MXW56" s="472"/>
      <c r="MXX56" s="472"/>
      <c r="MXY56" s="472"/>
      <c r="MXZ56" s="472"/>
      <c r="MYA56" s="472"/>
      <c r="MYB56" s="472"/>
      <c r="MYC56" s="472"/>
      <c r="MYD56" s="472"/>
      <c r="MYE56" s="472"/>
      <c r="MYF56" s="472"/>
      <c r="MYG56" s="472"/>
      <c r="MYH56" s="472"/>
      <c r="MYI56" s="472"/>
      <c r="MYJ56" s="472"/>
      <c r="MYK56" s="472"/>
      <c r="MYL56" s="472"/>
      <c r="MYM56" s="472"/>
      <c r="MYN56" s="472"/>
      <c r="MYO56" s="472"/>
      <c r="MYP56" s="472"/>
      <c r="MYQ56" s="472"/>
      <c r="MYR56" s="472"/>
      <c r="MYS56" s="472"/>
      <c r="MYT56" s="472"/>
      <c r="MYU56" s="472"/>
      <c r="MYV56" s="472"/>
      <c r="MYW56" s="472"/>
      <c r="MYX56" s="472"/>
      <c r="MYY56" s="472"/>
      <c r="MYZ56" s="472"/>
      <c r="MZA56" s="472"/>
      <c r="MZB56" s="472"/>
      <c r="MZC56" s="472"/>
      <c r="MZD56" s="472"/>
      <c r="MZE56" s="472"/>
      <c r="MZF56" s="472"/>
      <c r="MZG56" s="472"/>
      <c r="MZH56" s="472"/>
      <c r="MZI56" s="472"/>
      <c r="MZJ56" s="472"/>
      <c r="MZK56" s="472"/>
      <c r="MZL56" s="472"/>
      <c r="MZO56" s="472"/>
      <c r="MZP56" s="472"/>
      <c r="MZQ56" s="472"/>
      <c r="MZR56" s="472"/>
      <c r="MZS56" s="472"/>
      <c r="MZT56" s="472"/>
      <c r="MZU56" s="472"/>
      <c r="MZV56" s="472"/>
      <c r="MZW56" s="472"/>
      <c r="MZX56" s="472"/>
      <c r="MZY56" s="472"/>
      <c r="MZZ56" s="472"/>
      <c r="NAA56" s="472"/>
      <c r="NAB56" s="472"/>
      <c r="NAC56" s="472"/>
      <c r="NAD56" s="472"/>
      <c r="NAE56" s="472"/>
      <c r="NAF56" s="472"/>
      <c r="NAG56" s="472"/>
      <c r="NAH56" s="472"/>
      <c r="NAI56" s="472"/>
      <c r="NAJ56" s="472"/>
      <c r="NAK56" s="472"/>
      <c r="NAL56" s="472"/>
      <c r="NAM56" s="472"/>
      <c r="NAN56" s="472"/>
      <c r="NAO56" s="472"/>
      <c r="NAP56" s="472"/>
      <c r="NAQ56" s="472"/>
      <c r="NAR56" s="472"/>
      <c r="NAS56" s="472"/>
      <c r="NAT56" s="472"/>
      <c r="NAU56" s="472"/>
      <c r="NAV56" s="472"/>
      <c r="NAW56" s="472"/>
      <c r="NAX56" s="472"/>
      <c r="NAY56" s="472"/>
      <c r="NAZ56" s="472"/>
      <c r="NBA56" s="472"/>
      <c r="NBB56" s="472"/>
      <c r="NBC56" s="472"/>
      <c r="NBD56" s="472"/>
      <c r="NBE56" s="472"/>
      <c r="NBF56" s="472"/>
      <c r="NBG56" s="472"/>
      <c r="NBH56" s="472"/>
      <c r="NBI56" s="472"/>
      <c r="NBJ56" s="472"/>
      <c r="NBK56" s="472"/>
      <c r="NBL56" s="472"/>
      <c r="NBM56" s="472"/>
      <c r="NBN56" s="472"/>
      <c r="NBO56" s="472"/>
      <c r="NBP56" s="472"/>
      <c r="NBQ56" s="472"/>
      <c r="NBR56" s="472"/>
      <c r="NBS56" s="472"/>
      <c r="NBT56" s="472"/>
      <c r="NBU56" s="472"/>
      <c r="NBV56" s="472"/>
      <c r="NBW56" s="472"/>
      <c r="NBX56" s="472"/>
      <c r="NBY56" s="472"/>
      <c r="NBZ56" s="472"/>
      <c r="NCA56" s="472"/>
      <c r="NCB56" s="472"/>
      <c r="NCC56" s="472"/>
      <c r="NCD56" s="472"/>
      <c r="NCE56" s="472"/>
      <c r="NCF56" s="472"/>
      <c r="NCG56" s="472"/>
      <c r="NCH56" s="472"/>
      <c r="NCI56" s="472"/>
      <c r="NCJ56" s="472"/>
      <c r="NCK56" s="472"/>
      <c r="NCL56" s="472"/>
      <c r="NCM56" s="472"/>
      <c r="NCN56" s="472"/>
      <c r="NCO56" s="472"/>
      <c r="NCP56" s="472"/>
      <c r="NCQ56" s="472"/>
      <c r="NCR56" s="472"/>
      <c r="NCS56" s="472"/>
      <c r="NCT56" s="472"/>
      <c r="NCU56" s="472"/>
      <c r="NCV56" s="472"/>
      <c r="NCW56" s="472"/>
      <c r="NCX56" s="472"/>
      <c r="NCY56" s="472"/>
      <c r="NCZ56" s="472"/>
      <c r="NDA56" s="472"/>
      <c r="NDB56" s="472"/>
      <c r="NDC56" s="472"/>
      <c r="NDD56" s="472"/>
      <c r="NDE56" s="472"/>
      <c r="NDF56" s="472"/>
      <c r="NDG56" s="472"/>
      <c r="NDH56" s="472"/>
      <c r="NDI56" s="472"/>
      <c r="NDJ56" s="472"/>
      <c r="NDK56" s="472"/>
      <c r="NDL56" s="472"/>
      <c r="NDM56" s="472"/>
      <c r="NDN56" s="472"/>
      <c r="NDO56" s="472"/>
      <c r="NDP56" s="472"/>
      <c r="NDQ56" s="472"/>
      <c r="NDR56" s="472"/>
      <c r="NDS56" s="472"/>
      <c r="NDT56" s="472"/>
      <c r="NDU56" s="472"/>
      <c r="NDV56" s="472"/>
      <c r="NDW56" s="472"/>
      <c r="NDX56" s="472"/>
      <c r="NDY56" s="472"/>
      <c r="NDZ56" s="472"/>
      <c r="NEA56" s="472"/>
      <c r="NEB56" s="472"/>
      <c r="NEC56" s="472"/>
      <c r="NED56" s="472"/>
      <c r="NEE56" s="472"/>
      <c r="NEF56" s="472"/>
      <c r="NEG56" s="472"/>
      <c r="NEH56" s="472"/>
      <c r="NEI56" s="472"/>
      <c r="NEJ56" s="472"/>
      <c r="NEK56" s="472"/>
      <c r="NEL56" s="472"/>
      <c r="NEM56" s="472"/>
      <c r="NEN56" s="472"/>
      <c r="NEO56" s="472"/>
      <c r="NEP56" s="472"/>
      <c r="NEQ56" s="472"/>
      <c r="NER56" s="472"/>
      <c r="NES56" s="472"/>
      <c r="NET56" s="472"/>
      <c r="NEU56" s="472"/>
      <c r="NEV56" s="472"/>
      <c r="NEW56" s="472"/>
      <c r="NEX56" s="472"/>
      <c r="NEY56" s="472"/>
      <c r="NEZ56" s="472"/>
      <c r="NFA56" s="472"/>
      <c r="NFB56" s="472"/>
      <c r="NFC56" s="472"/>
      <c r="NFD56" s="472"/>
      <c r="NFE56" s="472"/>
      <c r="NFF56" s="472"/>
      <c r="NFG56" s="472"/>
      <c r="NFH56" s="472"/>
      <c r="NFI56" s="472"/>
      <c r="NFJ56" s="472"/>
      <c r="NFK56" s="472"/>
      <c r="NFL56" s="472"/>
      <c r="NFM56" s="472"/>
      <c r="NFN56" s="472"/>
      <c r="NFO56" s="472"/>
      <c r="NFP56" s="472"/>
      <c r="NFQ56" s="472"/>
      <c r="NFR56" s="472"/>
      <c r="NFS56" s="472"/>
      <c r="NFT56" s="472"/>
      <c r="NFU56" s="472"/>
      <c r="NFV56" s="472"/>
      <c r="NFW56" s="472"/>
      <c r="NFX56" s="472"/>
      <c r="NFY56" s="472"/>
      <c r="NFZ56" s="472"/>
      <c r="NGA56" s="472"/>
      <c r="NGB56" s="472"/>
      <c r="NGC56" s="472"/>
      <c r="NGD56" s="472"/>
      <c r="NGE56" s="472"/>
      <c r="NGF56" s="472"/>
      <c r="NGG56" s="472"/>
      <c r="NGH56" s="472"/>
      <c r="NGI56" s="472"/>
      <c r="NGJ56" s="472"/>
      <c r="NGK56" s="472"/>
      <c r="NGL56" s="472"/>
      <c r="NGM56" s="472"/>
      <c r="NGN56" s="472"/>
      <c r="NGO56" s="472"/>
      <c r="NGP56" s="472"/>
      <c r="NGQ56" s="472"/>
      <c r="NGR56" s="472"/>
      <c r="NGS56" s="472"/>
      <c r="NGT56" s="472"/>
      <c r="NGU56" s="472"/>
      <c r="NGV56" s="472"/>
      <c r="NGW56" s="472"/>
      <c r="NGX56" s="472"/>
      <c r="NGY56" s="472"/>
      <c r="NGZ56" s="472"/>
      <c r="NHA56" s="472"/>
      <c r="NHB56" s="472"/>
      <c r="NHC56" s="472"/>
      <c r="NHD56" s="472"/>
      <c r="NHE56" s="472"/>
      <c r="NHF56" s="472"/>
      <c r="NHG56" s="472"/>
      <c r="NHH56" s="472"/>
      <c r="NHI56" s="472"/>
      <c r="NHJ56" s="472"/>
      <c r="NHK56" s="472"/>
      <c r="NHL56" s="472"/>
      <c r="NHM56" s="472"/>
      <c r="NHN56" s="472"/>
      <c r="NHO56" s="472"/>
      <c r="NHP56" s="472"/>
      <c r="NHQ56" s="472"/>
      <c r="NHR56" s="472"/>
      <c r="NHS56" s="472"/>
      <c r="NHT56" s="472"/>
      <c r="NHU56" s="472"/>
      <c r="NHV56" s="472"/>
      <c r="NHW56" s="472"/>
      <c r="NHX56" s="472"/>
      <c r="NHY56" s="472"/>
      <c r="NHZ56" s="472"/>
      <c r="NIA56" s="472"/>
      <c r="NIB56" s="472"/>
      <c r="NIC56" s="472"/>
      <c r="NID56" s="472"/>
      <c r="NIE56" s="472"/>
      <c r="NIF56" s="472"/>
      <c r="NIG56" s="472"/>
      <c r="NIH56" s="472"/>
      <c r="NII56" s="472"/>
      <c r="NIJ56" s="472"/>
      <c r="NIK56" s="472"/>
      <c r="NIL56" s="472"/>
      <c r="NIM56" s="472"/>
      <c r="NIN56" s="472"/>
      <c r="NIO56" s="472"/>
      <c r="NIP56" s="472"/>
      <c r="NIQ56" s="472"/>
      <c r="NIR56" s="472"/>
      <c r="NIS56" s="472"/>
      <c r="NIT56" s="472"/>
      <c r="NIU56" s="472"/>
      <c r="NIV56" s="472"/>
      <c r="NIW56" s="472"/>
      <c r="NIX56" s="472"/>
      <c r="NIY56" s="472"/>
      <c r="NIZ56" s="472"/>
      <c r="NJA56" s="472"/>
      <c r="NJB56" s="472"/>
      <c r="NJC56" s="472"/>
      <c r="NJD56" s="472"/>
      <c r="NJE56" s="472"/>
      <c r="NJF56" s="472"/>
      <c r="NJG56" s="472"/>
      <c r="NJH56" s="472"/>
      <c r="NJK56" s="472"/>
      <c r="NJL56" s="472"/>
      <c r="NJM56" s="472"/>
      <c r="NJN56" s="472"/>
      <c r="NJO56" s="472"/>
      <c r="NJP56" s="472"/>
      <c r="NJQ56" s="472"/>
      <c r="NJR56" s="472"/>
      <c r="NJS56" s="472"/>
      <c r="NJT56" s="472"/>
      <c r="NJU56" s="472"/>
      <c r="NJV56" s="472"/>
      <c r="NJW56" s="472"/>
      <c r="NJX56" s="472"/>
      <c r="NJY56" s="472"/>
      <c r="NJZ56" s="472"/>
      <c r="NKA56" s="472"/>
      <c r="NKB56" s="472"/>
      <c r="NKC56" s="472"/>
      <c r="NKD56" s="472"/>
      <c r="NKE56" s="472"/>
      <c r="NKF56" s="472"/>
      <c r="NKG56" s="472"/>
      <c r="NKH56" s="472"/>
      <c r="NKI56" s="472"/>
      <c r="NKJ56" s="472"/>
      <c r="NKK56" s="472"/>
      <c r="NKL56" s="472"/>
      <c r="NKM56" s="472"/>
      <c r="NKN56" s="472"/>
      <c r="NKO56" s="472"/>
      <c r="NKP56" s="472"/>
      <c r="NKQ56" s="472"/>
      <c r="NKR56" s="472"/>
      <c r="NKS56" s="472"/>
      <c r="NKT56" s="472"/>
      <c r="NKU56" s="472"/>
      <c r="NKV56" s="472"/>
      <c r="NKW56" s="472"/>
      <c r="NKX56" s="472"/>
      <c r="NKY56" s="472"/>
      <c r="NKZ56" s="472"/>
      <c r="NLA56" s="472"/>
      <c r="NLB56" s="472"/>
      <c r="NLC56" s="472"/>
      <c r="NLD56" s="472"/>
      <c r="NLE56" s="472"/>
      <c r="NLF56" s="472"/>
      <c r="NLG56" s="472"/>
      <c r="NLH56" s="472"/>
      <c r="NLI56" s="472"/>
      <c r="NLJ56" s="472"/>
      <c r="NLK56" s="472"/>
      <c r="NLL56" s="472"/>
      <c r="NLM56" s="472"/>
      <c r="NLN56" s="472"/>
      <c r="NLO56" s="472"/>
      <c r="NLP56" s="472"/>
      <c r="NLQ56" s="472"/>
      <c r="NLR56" s="472"/>
      <c r="NLS56" s="472"/>
      <c r="NLT56" s="472"/>
      <c r="NLU56" s="472"/>
      <c r="NLV56" s="472"/>
      <c r="NLW56" s="472"/>
      <c r="NLX56" s="472"/>
      <c r="NLY56" s="472"/>
      <c r="NLZ56" s="472"/>
      <c r="NMA56" s="472"/>
      <c r="NMB56" s="472"/>
      <c r="NMC56" s="472"/>
      <c r="NMD56" s="472"/>
      <c r="NME56" s="472"/>
      <c r="NMF56" s="472"/>
      <c r="NMG56" s="472"/>
      <c r="NMH56" s="472"/>
      <c r="NMI56" s="472"/>
      <c r="NMJ56" s="472"/>
      <c r="NMK56" s="472"/>
      <c r="NML56" s="472"/>
      <c r="NMM56" s="472"/>
      <c r="NMN56" s="472"/>
      <c r="NMO56" s="472"/>
      <c r="NMP56" s="472"/>
      <c r="NMQ56" s="472"/>
      <c r="NMR56" s="472"/>
      <c r="NMS56" s="472"/>
      <c r="NMT56" s="472"/>
      <c r="NMU56" s="472"/>
      <c r="NMV56" s="472"/>
      <c r="NMW56" s="472"/>
      <c r="NMX56" s="472"/>
      <c r="NMY56" s="472"/>
      <c r="NMZ56" s="472"/>
      <c r="NNA56" s="472"/>
      <c r="NNB56" s="472"/>
      <c r="NNC56" s="472"/>
      <c r="NND56" s="472"/>
      <c r="NNE56" s="472"/>
      <c r="NNF56" s="472"/>
      <c r="NNG56" s="472"/>
      <c r="NNH56" s="472"/>
      <c r="NNI56" s="472"/>
      <c r="NNJ56" s="472"/>
      <c r="NNK56" s="472"/>
      <c r="NNL56" s="472"/>
      <c r="NNM56" s="472"/>
      <c r="NNN56" s="472"/>
      <c r="NNO56" s="472"/>
      <c r="NNP56" s="472"/>
      <c r="NNQ56" s="472"/>
      <c r="NNR56" s="472"/>
      <c r="NNS56" s="472"/>
      <c r="NNT56" s="472"/>
      <c r="NNU56" s="472"/>
      <c r="NNV56" s="472"/>
      <c r="NNW56" s="472"/>
      <c r="NNX56" s="472"/>
      <c r="NNY56" s="472"/>
      <c r="NNZ56" s="472"/>
      <c r="NOA56" s="472"/>
      <c r="NOB56" s="472"/>
      <c r="NOC56" s="472"/>
      <c r="NOD56" s="472"/>
      <c r="NOE56" s="472"/>
      <c r="NOF56" s="472"/>
      <c r="NOG56" s="472"/>
      <c r="NOH56" s="472"/>
      <c r="NOI56" s="472"/>
      <c r="NOJ56" s="472"/>
      <c r="NOK56" s="472"/>
      <c r="NOL56" s="472"/>
      <c r="NOM56" s="472"/>
      <c r="NON56" s="472"/>
      <c r="NOO56" s="472"/>
      <c r="NOP56" s="472"/>
      <c r="NOQ56" s="472"/>
      <c r="NOR56" s="472"/>
      <c r="NOS56" s="472"/>
      <c r="NOT56" s="472"/>
      <c r="NOU56" s="472"/>
      <c r="NOV56" s="472"/>
      <c r="NOW56" s="472"/>
      <c r="NOX56" s="472"/>
      <c r="NOY56" s="472"/>
      <c r="NOZ56" s="472"/>
      <c r="NPA56" s="472"/>
      <c r="NPB56" s="472"/>
      <c r="NPC56" s="472"/>
      <c r="NPD56" s="472"/>
      <c r="NPE56" s="472"/>
      <c r="NPF56" s="472"/>
      <c r="NPG56" s="472"/>
      <c r="NPH56" s="472"/>
      <c r="NPI56" s="472"/>
      <c r="NPJ56" s="472"/>
      <c r="NPK56" s="472"/>
      <c r="NPL56" s="472"/>
      <c r="NPM56" s="472"/>
      <c r="NPN56" s="472"/>
      <c r="NPO56" s="472"/>
      <c r="NPP56" s="472"/>
      <c r="NPQ56" s="472"/>
      <c r="NPR56" s="472"/>
      <c r="NPS56" s="472"/>
      <c r="NPT56" s="472"/>
      <c r="NPU56" s="472"/>
      <c r="NPV56" s="472"/>
      <c r="NPW56" s="472"/>
      <c r="NPX56" s="472"/>
      <c r="NPY56" s="472"/>
      <c r="NPZ56" s="472"/>
      <c r="NQA56" s="472"/>
      <c r="NQB56" s="472"/>
      <c r="NQC56" s="472"/>
      <c r="NQD56" s="472"/>
      <c r="NQE56" s="472"/>
      <c r="NQF56" s="472"/>
      <c r="NQG56" s="472"/>
      <c r="NQH56" s="472"/>
      <c r="NQI56" s="472"/>
      <c r="NQJ56" s="472"/>
      <c r="NQK56" s="472"/>
      <c r="NQL56" s="472"/>
      <c r="NQM56" s="472"/>
      <c r="NQN56" s="472"/>
      <c r="NQO56" s="472"/>
      <c r="NQP56" s="472"/>
      <c r="NQQ56" s="472"/>
      <c r="NQR56" s="472"/>
      <c r="NQS56" s="472"/>
      <c r="NQT56" s="472"/>
      <c r="NQU56" s="472"/>
      <c r="NQV56" s="472"/>
      <c r="NQW56" s="472"/>
      <c r="NQX56" s="472"/>
      <c r="NQY56" s="472"/>
      <c r="NQZ56" s="472"/>
      <c r="NRA56" s="472"/>
      <c r="NRB56" s="472"/>
      <c r="NRC56" s="472"/>
      <c r="NRD56" s="472"/>
      <c r="NRE56" s="472"/>
      <c r="NRF56" s="472"/>
      <c r="NRG56" s="472"/>
      <c r="NRH56" s="472"/>
      <c r="NRI56" s="472"/>
      <c r="NRJ56" s="472"/>
      <c r="NRK56" s="472"/>
      <c r="NRL56" s="472"/>
      <c r="NRM56" s="472"/>
      <c r="NRN56" s="472"/>
      <c r="NRO56" s="472"/>
      <c r="NRP56" s="472"/>
      <c r="NRQ56" s="472"/>
      <c r="NRR56" s="472"/>
      <c r="NRS56" s="472"/>
      <c r="NRT56" s="472"/>
      <c r="NRU56" s="472"/>
      <c r="NRV56" s="472"/>
      <c r="NRW56" s="472"/>
      <c r="NRX56" s="472"/>
      <c r="NRY56" s="472"/>
      <c r="NRZ56" s="472"/>
      <c r="NSA56" s="472"/>
      <c r="NSB56" s="472"/>
      <c r="NSC56" s="472"/>
      <c r="NSD56" s="472"/>
      <c r="NSE56" s="472"/>
      <c r="NSF56" s="472"/>
      <c r="NSG56" s="472"/>
      <c r="NSH56" s="472"/>
      <c r="NSI56" s="472"/>
      <c r="NSJ56" s="472"/>
      <c r="NSK56" s="472"/>
      <c r="NSL56" s="472"/>
      <c r="NSM56" s="472"/>
      <c r="NSN56" s="472"/>
      <c r="NSO56" s="472"/>
      <c r="NSP56" s="472"/>
      <c r="NSQ56" s="472"/>
      <c r="NSR56" s="472"/>
      <c r="NSS56" s="472"/>
      <c r="NST56" s="472"/>
      <c r="NSU56" s="472"/>
      <c r="NSV56" s="472"/>
      <c r="NSW56" s="472"/>
      <c r="NSX56" s="472"/>
      <c r="NSY56" s="472"/>
      <c r="NSZ56" s="472"/>
      <c r="NTA56" s="472"/>
      <c r="NTB56" s="472"/>
      <c r="NTC56" s="472"/>
      <c r="NTD56" s="472"/>
      <c r="NTG56" s="472"/>
      <c r="NTH56" s="472"/>
      <c r="NTI56" s="472"/>
      <c r="NTJ56" s="472"/>
      <c r="NTK56" s="472"/>
      <c r="NTL56" s="472"/>
      <c r="NTM56" s="472"/>
      <c r="NTN56" s="472"/>
      <c r="NTO56" s="472"/>
      <c r="NTP56" s="472"/>
      <c r="NTQ56" s="472"/>
      <c r="NTR56" s="472"/>
      <c r="NTS56" s="472"/>
      <c r="NTT56" s="472"/>
      <c r="NTU56" s="472"/>
      <c r="NTV56" s="472"/>
      <c r="NTW56" s="472"/>
      <c r="NTX56" s="472"/>
      <c r="NTY56" s="472"/>
      <c r="NTZ56" s="472"/>
      <c r="NUA56" s="472"/>
      <c r="NUB56" s="472"/>
      <c r="NUC56" s="472"/>
      <c r="NUD56" s="472"/>
      <c r="NUE56" s="472"/>
      <c r="NUF56" s="472"/>
      <c r="NUG56" s="472"/>
      <c r="NUH56" s="472"/>
      <c r="NUI56" s="472"/>
      <c r="NUJ56" s="472"/>
      <c r="NUK56" s="472"/>
      <c r="NUL56" s="472"/>
      <c r="NUM56" s="472"/>
      <c r="NUN56" s="472"/>
      <c r="NUO56" s="472"/>
      <c r="NUP56" s="472"/>
      <c r="NUQ56" s="472"/>
      <c r="NUR56" s="472"/>
      <c r="NUS56" s="472"/>
      <c r="NUT56" s="472"/>
      <c r="NUU56" s="472"/>
      <c r="NUV56" s="472"/>
      <c r="NUW56" s="472"/>
      <c r="NUX56" s="472"/>
      <c r="NUY56" s="472"/>
      <c r="NUZ56" s="472"/>
      <c r="NVA56" s="472"/>
      <c r="NVB56" s="472"/>
      <c r="NVC56" s="472"/>
      <c r="NVD56" s="472"/>
      <c r="NVE56" s="472"/>
      <c r="NVF56" s="472"/>
      <c r="NVG56" s="472"/>
      <c r="NVH56" s="472"/>
      <c r="NVI56" s="472"/>
      <c r="NVJ56" s="472"/>
      <c r="NVK56" s="472"/>
      <c r="NVL56" s="472"/>
      <c r="NVM56" s="472"/>
      <c r="NVN56" s="472"/>
      <c r="NVO56" s="472"/>
      <c r="NVP56" s="472"/>
      <c r="NVQ56" s="472"/>
      <c r="NVR56" s="472"/>
      <c r="NVS56" s="472"/>
      <c r="NVT56" s="472"/>
      <c r="NVU56" s="472"/>
      <c r="NVV56" s="472"/>
      <c r="NVW56" s="472"/>
      <c r="NVX56" s="472"/>
      <c r="NVY56" s="472"/>
      <c r="NVZ56" s="472"/>
      <c r="NWA56" s="472"/>
      <c r="NWB56" s="472"/>
      <c r="NWC56" s="472"/>
      <c r="NWD56" s="472"/>
      <c r="NWE56" s="472"/>
      <c r="NWF56" s="472"/>
      <c r="NWG56" s="472"/>
      <c r="NWH56" s="472"/>
      <c r="NWI56" s="472"/>
      <c r="NWJ56" s="472"/>
      <c r="NWK56" s="472"/>
      <c r="NWL56" s="472"/>
      <c r="NWM56" s="472"/>
      <c r="NWN56" s="472"/>
      <c r="NWO56" s="472"/>
      <c r="NWP56" s="472"/>
      <c r="NWQ56" s="472"/>
      <c r="NWR56" s="472"/>
      <c r="NWS56" s="472"/>
      <c r="NWT56" s="472"/>
      <c r="NWU56" s="472"/>
      <c r="NWV56" s="472"/>
      <c r="NWW56" s="472"/>
      <c r="NWX56" s="472"/>
      <c r="NWY56" s="472"/>
      <c r="NWZ56" s="472"/>
      <c r="NXA56" s="472"/>
      <c r="NXB56" s="472"/>
      <c r="NXC56" s="472"/>
      <c r="NXD56" s="472"/>
      <c r="NXE56" s="472"/>
      <c r="NXF56" s="472"/>
      <c r="NXG56" s="472"/>
      <c r="NXH56" s="472"/>
      <c r="NXI56" s="472"/>
      <c r="NXJ56" s="472"/>
      <c r="NXK56" s="472"/>
      <c r="NXL56" s="472"/>
      <c r="NXM56" s="472"/>
      <c r="NXN56" s="472"/>
      <c r="NXO56" s="472"/>
      <c r="NXP56" s="472"/>
      <c r="NXQ56" s="472"/>
      <c r="NXR56" s="472"/>
      <c r="NXS56" s="472"/>
      <c r="NXT56" s="472"/>
      <c r="NXU56" s="472"/>
      <c r="NXV56" s="472"/>
      <c r="NXW56" s="472"/>
      <c r="NXX56" s="472"/>
      <c r="NXY56" s="472"/>
      <c r="NXZ56" s="472"/>
      <c r="NYA56" s="472"/>
      <c r="NYB56" s="472"/>
      <c r="NYC56" s="472"/>
      <c r="NYD56" s="472"/>
      <c r="NYE56" s="472"/>
      <c r="NYF56" s="472"/>
      <c r="NYG56" s="472"/>
      <c r="NYH56" s="472"/>
      <c r="NYI56" s="472"/>
      <c r="NYJ56" s="472"/>
      <c r="NYK56" s="472"/>
      <c r="NYL56" s="472"/>
      <c r="NYM56" s="472"/>
      <c r="NYN56" s="472"/>
      <c r="NYO56" s="472"/>
      <c r="NYP56" s="472"/>
      <c r="NYQ56" s="472"/>
      <c r="NYR56" s="472"/>
      <c r="NYS56" s="472"/>
      <c r="NYT56" s="472"/>
      <c r="NYU56" s="472"/>
      <c r="NYV56" s="472"/>
      <c r="NYW56" s="472"/>
      <c r="NYX56" s="472"/>
      <c r="NYY56" s="472"/>
      <c r="NYZ56" s="472"/>
      <c r="NZA56" s="472"/>
      <c r="NZB56" s="472"/>
      <c r="NZC56" s="472"/>
      <c r="NZD56" s="472"/>
      <c r="NZE56" s="472"/>
      <c r="NZF56" s="472"/>
      <c r="NZG56" s="472"/>
      <c r="NZH56" s="472"/>
      <c r="NZI56" s="472"/>
      <c r="NZJ56" s="472"/>
      <c r="NZK56" s="472"/>
      <c r="NZL56" s="472"/>
      <c r="NZM56" s="472"/>
      <c r="NZN56" s="472"/>
      <c r="NZO56" s="472"/>
      <c r="NZP56" s="472"/>
      <c r="NZQ56" s="472"/>
      <c r="NZR56" s="472"/>
      <c r="NZS56" s="472"/>
      <c r="NZT56" s="472"/>
      <c r="NZU56" s="472"/>
      <c r="NZV56" s="472"/>
      <c r="NZW56" s="472"/>
      <c r="NZX56" s="472"/>
      <c r="NZY56" s="472"/>
      <c r="NZZ56" s="472"/>
      <c r="OAA56" s="472"/>
      <c r="OAB56" s="472"/>
      <c r="OAC56" s="472"/>
      <c r="OAD56" s="472"/>
      <c r="OAE56" s="472"/>
      <c r="OAF56" s="472"/>
      <c r="OAG56" s="472"/>
      <c r="OAH56" s="472"/>
      <c r="OAI56" s="472"/>
      <c r="OAJ56" s="472"/>
      <c r="OAK56" s="472"/>
      <c r="OAL56" s="472"/>
      <c r="OAM56" s="472"/>
      <c r="OAN56" s="472"/>
      <c r="OAO56" s="472"/>
      <c r="OAP56" s="472"/>
      <c r="OAQ56" s="472"/>
      <c r="OAR56" s="472"/>
      <c r="OAS56" s="472"/>
      <c r="OAT56" s="472"/>
      <c r="OAU56" s="472"/>
      <c r="OAV56" s="472"/>
      <c r="OAW56" s="472"/>
      <c r="OAX56" s="472"/>
      <c r="OAY56" s="472"/>
      <c r="OAZ56" s="472"/>
      <c r="OBA56" s="472"/>
      <c r="OBB56" s="472"/>
      <c r="OBC56" s="472"/>
      <c r="OBD56" s="472"/>
      <c r="OBE56" s="472"/>
      <c r="OBF56" s="472"/>
      <c r="OBG56" s="472"/>
      <c r="OBH56" s="472"/>
      <c r="OBI56" s="472"/>
      <c r="OBJ56" s="472"/>
      <c r="OBK56" s="472"/>
      <c r="OBL56" s="472"/>
      <c r="OBM56" s="472"/>
      <c r="OBN56" s="472"/>
      <c r="OBO56" s="472"/>
      <c r="OBP56" s="472"/>
      <c r="OBQ56" s="472"/>
      <c r="OBR56" s="472"/>
      <c r="OBS56" s="472"/>
      <c r="OBT56" s="472"/>
      <c r="OBU56" s="472"/>
      <c r="OBV56" s="472"/>
      <c r="OBW56" s="472"/>
      <c r="OBX56" s="472"/>
      <c r="OBY56" s="472"/>
      <c r="OBZ56" s="472"/>
      <c r="OCA56" s="472"/>
      <c r="OCB56" s="472"/>
      <c r="OCC56" s="472"/>
      <c r="OCD56" s="472"/>
      <c r="OCE56" s="472"/>
      <c r="OCF56" s="472"/>
      <c r="OCG56" s="472"/>
      <c r="OCH56" s="472"/>
      <c r="OCI56" s="472"/>
      <c r="OCJ56" s="472"/>
      <c r="OCK56" s="472"/>
      <c r="OCL56" s="472"/>
      <c r="OCM56" s="472"/>
      <c r="OCN56" s="472"/>
      <c r="OCO56" s="472"/>
      <c r="OCP56" s="472"/>
      <c r="OCQ56" s="472"/>
      <c r="OCR56" s="472"/>
      <c r="OCS56" s="472"/>
      <c r="OCT56" s="472"/>
      <c r="OCU56" s="472"/>
      <c r="OCV56" s="472"/>
      <c r="OCW56" s="472"/>
      <c r="OCX56" s="472"/>
      <c r="OCY56" s="472"/>
      <c r="OCZ56" s="472"/>
      <c r="ODC56" s="472"/>
      <c r="ODD56" s="472"/>
      <c r="ODE56" s="472"/>
      <c r="ODF56" s="472"/>
      <c r="ODG56" s="472"/>
      <c r="ODH56" s="472"/>
      <c r="ODI56" s="472"/>
      <c r="ODJ56" s="472"/>
      <c r="ODK56" s="472"/>
      <c r="ODL56" s="472"/>
      <c r="ODM56" s="472"/>
      <c r="ODN56" s="472"/>
      <c r="ODO56" s="472"/>
      <c r="ODP56" s="472"/>
      <c r="ODQ56" s="472"/>
      <c r="ODR56" s="472"/>
      <c r="ODS56" s="472"/>
      <c r="ODT56" s="472"/>
      <c r="ODU56" s="472"/>
      <c r="ODV56" s="472"/>
      <c r="ODW56" s="472"/>
      <c r="ODX56" s="472"/>
      <c r="ODY56" s="472"/>
      <c r="ODZ56" s="472"/>
      <c r="OEA56" s="472"/>
      <c r="OEB56" s="472"/>
      <c r="OEC56" s="472"/>
      <c r="OED56" s="472"/>
      <c r="OEE56" s="472"/>
      <c r="OEF56" s="472"/>
      <c r="OEG56" s="472"/>
      <c r="OEH56" s="472"/>
      <c r="OEI56" s="472"/>
      <c r="OEJ56" s="472"/>
      <c r="OEK56" s="472"/>
      <c r="OEL56" s="472"/>
      <c r="OEM56" s="472"/>
      <c r="OEN56" s="472"/>
      <c r="OEO56" s="472"/>
      <c r="OEP56" s="472"/>
      <c r="OEQ56" s="472"/>
      <c r="OER56" s="472"/>
      <c r="OES56" s="472"/>
      <c r="OET56" s="472"/>
      <c r="OEU56" s="472"/>
      <c r="OEV56" s="472"/>
      <c r="OEW56" s="472"/>
      <c r="OEX56" s="472"/>
      <c r="OEY56" s="472"/>
      <c r="OEZ56" s="472"/>
      <c r="OFA56" s="472"/>
      <c r="OFB56" s="472"/>
      <c r="OFC56" s="472"/>
      <c r="OFD56" s="472"/>
      <c r="OFE56" s="472"/>
      <c r="OFF56" s="472"/>
      <c r="OFG56" s="472"/>
      <c r="OFH56" s="472"/>
      <c r="OFI56" s="472"/>
      <c r="OFJ56" s="472"/>
      <c r="OFK56" s="472"/>
      <c r="OFL56" s="472"/>
      <c r="OFM56" s="472"/>
      <c r="OFN56" s="472"/>
      <c r="OFO56" s="472"/>
      <c r="OFP56" s="472"/>
      <c r="OFQ56" s="472"/>
      <c r="OFR56" s="472"/>
      <c r="OFS56" s="472"/>
      <c r="OFT56" s="472"/>
      <c r="OFU56" s="472"/>
      <c r="OFV56" s="472"/>
      <c r="OFW56" s="472"/>
      <c r="OFX56" s="472"/>
      <c r="OFY56" s="472"/>
      <c r="OFZ56" s="472"/>
      <c r="OGA56" s="472"/>
      <c r="OGB56" s="472"/>
      <c r="OGC56" s="472"/>
      <c r="OGD56" s="472"/>
      <c r="OGE56" s="472"/>
      <c r="OGF56" s="472"/>
      <c r="OGG56" s="472"/>
      <c r="OGH56" s="472"/>
      <c r="OGI56" s="472"/>
      <c r="OGJ56" s="472"/>
      <c r="OGK56" s="472"/>
      <c r="OGL56" s="472"/>
      <c r="OGM56" s="472"/>
      <c r="OGN56" s="472"/>
      <c r="OGO56" s="472"/>
      <c r="OGP56" s="472"/>
      <c r="OGQ56" s="472"/>
      <c r="OGR56" s="472"/>
      <c r="OGS56" s="472"/>
      <c r="OGT56" s="472"/>
      <c r="OGU56" s="472"/>
      <c r="OGV56" s="472"/>
      <c r="OGW56" s="472"/>
      <c r="OGX56" s="472"/>
      <c r="OGY56" s="472"/>
      <c r="OGZ56" s="472"/>
      <c r="OHA56" s="472"/>
      <c r="OHB56" s="472"/>
      <c r="OHC56" s="472"/>
      <c r="OHD56" s="472"/>
      <c r="OHE56" s="472"/>
      <c r="OHF56" s="472"/>
      <c r="OHG56" s="472"/>
      <c r="OHH56" s="472"/>
      <c r="OHI56" s="472"/>
      <c r="OHJ56" s="472"/>
      <c r="OHK56" s="472"/>
      <c r="OHL56" s="472"/>
      <c r="OHM56" s="472"/>
      <c r="OHN56" s="472"/>
      <c r="OHO56" s="472"/>
      <c r="OHP56" s="472"/>
      <c r="OHQ56" s="472"/>
      <c r="OHR56" s="472"/>
      <c r="OHS56" s="472"/>
      <c r="OHT56" s="472"/>
      <c r="OHU56" s="472"/>
      <c r="OHV56" s="472"/>
      <c r="OHW56" s="472"/>
      <c r="OHX56" s="472"/>
      <c r="OHY56" s="472"/>
      <c r="OHZ56" s="472"/>
      <c r="OIA56" s="472"/>
      <c r="OIB56" s="472"/>
      <c r="OIC56" s="472"/>
      <c r="OID56" s="472"/>
      <c r="OIE56" s="472"/>
      <c r="OIF56" s="472"/>
      <c r="OIG56" s="472"/>
      <c r="OIH56" s="472"/>
      <c r="OII56" s="472"/>
      <c r="OIJ56" s="472"/>
      <c r="OIK56" s="472"/>
      <c r="OIL56" s="472"/>
      <c r="OIM56" s="472"/>
      <c r="OIN56" s="472"/>
      <c r="OIO56" s="472"/>
      <c r="OIP56" s="472"/>
      <c r="OIQ56" s="472"/>
      <c r="OIR56" s="472"/>
      <c r="OIS56" s="472"/>
      <c r="OIT56" s="472"/>
      <c r="OIU56" s="472"/>
      <c r="OIV56" s="472"/>
      <c r="OIW56" s="472"/>
      <c r="OIX56" s="472"/>
      <c r="OIY56" s="472"/>
      <c r="OIZ56" s="472"/>
      <c r="OJA56" s="472"/>
      <c r="OJB56" s="472"/>
      <c r="OJC56" s="472"/>
      <c r="OJD56" s="472"/>
      <c r="OJE56" s="472"/>
      <c r="OJF56" s="472"/>
      <c r="OJG56" s="472"/>
      <c r="OJH56" s="472"/>
      <c r="OJI56" s="472"/>
      <c r="OJJ56" s="472"/>
      <c r="OJK56" s="472"/>
      <c r="OJL56" s="472"/>
      <c r="OJM56" s="472"/>
      <c r="OJN56" s="472"/>
      <c r="OJO56" s="472"/>
      <c r="OJP56" s="472"/>
      <c r="OJQ56" s="472"/>
      <c r="OJR56" s="472"/>
      <c r="OJS56" s="472"/>
      <c r="OJT56" s="472"/>
      <c r="OJU56" s="472"/>
      <c r="OJV56" s="472"/>
      <c r="OJW56" s="472"/>
      <c r="OJX56" s="472"/>
      <c r="OJY56" s="472"/>
      <c r="OJZ56" s="472"/>
      <c r="OKA56" s="472"/>
      <c r="OKB56" s="472"/>
      <c r="OKC56" s="472"/>
      <c r="OKD56" s="472"/>
      <c r="OKE56" s="472"/>
      <c r="OKF56" s="472"/>
      <c r="OKG56" s="472"/>
      <c r="OKH56" s="472"/>
      <c r="OKI56" s="472"/>
      <c r="OKJ56" s="472"/>
      <c r="OKK56" s="472"/>
      <c r="OKL56" s="472"/>
      <c r="OKM56" s="472"/>
      <c r="OKN56" s="472"/>
      <c r="OKO56" s="472"/>
      <c r="OKP56" s="472"/>
      <c r="OKQ56" s="472"/>
      <c r="OKR56" s="472"/>
      <c r="OKS56" s="472"/>
      <c r="OKT56" s="472"/>
      <c r="OKU56" s="472"/>
      <c r="OKV56" s="472"/>
      <c r="OKW56" s="472"/>
      <c r="OKX56" s="472"/>
      <c r="OKY56" s="472"/>
      <c r="OKZ56" s="472"/>
      <c r="OLA56" s="472"/>
      <c r="OLB56" s="472"/>
      <c r="OLC56" s="472"/>
      <c r="OLD56" s="472"/>
      <c r="OLE56" s="472"/>
      <c r="OLF56" s="472"/>
      <c r="OLG56" s="472"/>
      <c r="OLH56" s="472"/>
      <c r="OLI56" s="472"/>
      <c r="OLJ56" s="472"/>
      <c r="OLK56" s="472"/>
      <c r="OLL56" s="472"/>
      <c r="OLM56" s="472"/>
      <c r="OLN56" s="472"/>
      <c r="OLO56" s="472"/>
      <c r="OLP56" s="472"/>
      <c r="OLQ56" s="472"/>
      <c r="OLR56" s="472"/>
      <c r="OLS56" s="472"/>
      <c r="OLT56" s="472"/>
      <c r="OLU56" s="472"/>
      <c r="OLV56" s="472"/>
      <c r="OLW56" s="472"/>
      <c r="OLX56" s="472"/>
      <c r="OLY56" s="472"/>
      <c r="OLZ56" s="472"/>
      <c r="OMA56" s="472"/>
      <c r="OMB56" s="472"/>
      <c r="OMC56" s="472"/>
      <c r="OMD56" s="472"/>
      <c r="OME56" s="472"/>
      <c r="OMF56" s="472"/>
      <c r="OMG56" s="472"/>
      <c r="OMH56" s="472"/>
      <c r="OMI56" s="472"/>
      <c r="OMJ56" s="472"/>
      <c r="OMK56" s="472"/>
      <c r="OML56" s="472"/>
      <c r="OMM56" s="472"/>
      <c r="OMN56" s="472"/>
      <c r="OMO56" s="472"/>
      <c r="OMP56" s="472"/>
      <c r="OMQ56" s="472"/>
      <c r="OMR56" s="472"/>
      <c r="OMS56" s="472"/>
      <c r="OMT56" s="472"/>
      <c r="OMU56" s="472"/>
      <c r="OMV56" s="472"/>
      <c r="OMY56" s="472"/>
      <c r="OMZ56" s="472"/>
      <c r="ONA56" s="472"/>
      <c r="ONB56" s="472"/>
      <c r="ONC56" s="472"/>
      <c r="OND56" s="472"/>
      <c r="ONE56" s="472"/>
      <c r="ONF56" s="472"/>
      <c r="ONG56" s="472"/>
      <c r="ONH56" s="472"/>
      <c r="ONI56" s="472"/>
      <c r="ONJ56" s="472"/>
      <c r="ONK56" s="472"/>
      <c r="ONL56" s="472"/>
      <c r="ONM56" s="472"/>
      <c r="ONN56" s="472"/>
      <c r="ONO56" s="472"/>
      <c r="ONP56" s="472"/>
      <c r="ONQ56" s="472"/>
      <c r="ONR56" s="472"/>
      <c r="ONS56" s="472"/>
      <c r="ONT56" s="472"/>
      <c r="ONU56" s="472"/>
      <c r="ONV56" s="472"/>
      <c r="ONW56" s="472"/>
      <c r="ONX56" s="472"/>
      <c r="ONY56" s="472"/>
      <c r="ONZ56" s="472"/>
      <c r="OOA56" s="472"/>
      <c r="OOB56" s="472"/>
      <c r="OOC56" s="472"/>
      <c r="OOD56" s="472"/>
      <c r="OOE56" s="472"/>
      <c r="OOF56" s="472"/>
      <c r="OOG56" s="472"/>
      <c r="OOH56" s="472"/>
      <c r="OOI56" s="472"/>
      <c r="OOJ56" s="472"/>
      <c r="OOK56" s="472"/>
      <c r="OOL56" s="472"/>
      <c r="OOM56" s="472"/>
      <c r="OON56" s="472"/>
      <c r="OOO56" s="472"/>
      <c r="OOP56" s="472"/>
      <c r="OOQ56" s="472"/>
      <c r="OOR56" s="472"/>
      <c r="OOS56" s="472"/>
      <c r="OOT56" s="472"/>
      <c r="OOU56" s="472"/>
      <c r="OOV56" s="472"/>
      <c r="OOW56" s="472"/>
      <c r="OOX56" s="472"/>
      <c r="OOY56" s="472"/>
      <c r="OOZ56" s="472"/>
      <c r="OPA56" s="472"/>
      <c r="OPB56" s="472"/>
      <c r="OPC56" s="472"/>
      <c r="OPD56" s="472"/>
      <c r="OPE56" s="472"/>
      <c r="OPF56" s="472"/>
      <c r="OPG56" s="472"/>
      <c r="OPH56" s="472"/>
      <c r="OPI56" s="472"/>
      <c r="OPJ56" s="472"/>
      <c r="OPK56" s="472"/>
      <c r="OPL56" s="472"/>
      <c r="OPM56" s="472"/>
      <c r="OPN56" s="472"/>
      <c r="OPO56" s="472"/>
      <c r="OPP56" s="472"/>
      <c r="OPQ56" s="472"/>
      <c r="OPR56" s="472"/>
      <c r="OPS56" s="472"/>
      <c r="OPT56" s="472"/>
      <c r="OPU56" s="472"/>
      <c r="OPV56" s="472"/>
      <c r="OPW56" s="472"/>
      <c r="OPX56" s="472"/>
      <c r="OPY56" s="472"/>
      <c r="OPZ56" s="472"/>
      <c r="OQA56" s="472"/>
      <c r="OQB56" s="472"/>
      <c r="OQC56" s="472"/>
      <c r="OQD56" s="472"/>
      <c r="OQE56" s="472"/>
      <c r="OQF56" s="472"/>
      <c r="OQG56" s="472"/>
      <c r="OQH56" s="472"/>
      <c r="OQI56" s="472"/>
      <c r="OQJ56" s="472"/>
      <c r="OQK56" s="472"/>
      <c r="OQL56" s="472"/>
      <c r="OQM56" s="472"/>
      <c r="OQN56" s="472"/>
      <c r="OQO56" s="472"/>
      <c r="OQP56" s="472"/>
      <c r="OQQ56" s="472"/>
      <c r="OQR56" s="472"/>
      <c r="OQS56" s="472"/>
      <c r="OQT56" s="472"/>
      <c r="OQU56" s="472"/>
      <c r="OQV56" s="472"/>
      <c r="OQW56" s="472"/>
      <c r="OQX56" s="472"/>
      <c r="OQY56" s="472"/>
      <c r="OQZ56" s="472"/>
      <c r="ORA56" s="472"/>
      <c r="ORB56" s="472"/>
      <c r="ORC56" s="472"/>
      <c r="ORD56" s="472"/>
      <c r="ORE56" s="472"/>
      <c r="ORF56" s="472"/>
      <c r="ORG56" s="472"/>
      <c r="ORH56" s="472"/>
      <c r="ORI56" s="472"/>
      <c r="ORJ56" s="472"/>
      <c r="ORK56" s="472"/>
      <c r="ORL56" s="472"/>
      <c r="ORM56" s="472"/>
      <c r="ORN56" s="472"/>
      <c r="ORO56" s="472"/>
      <c r="ORP56" s="472"/>
      <c r="ORQ56" s="472"/>
      <c r="ORR56" s="472"/>
      <c r="ORS56" s="472"/>
      <c r="ORT56" s="472"/>
      <c r="ORU56" s="472"/>
      <c r="ORV56" s="472"/>
      <c r="ORW56" s="472"/>
      <c r="ORX56" s="472"/>
      <c r="ORY56" s="472"/>
      <c r="ORZ56" s="472"/>
      <c r="OSA56" s="472"/>
      <c r="OSB56" s="472"/>
      <c r="OSC56" s="472"/>
      <c r="OSD56" s="472"/>
      <c r="OSE56" s="472"/>
      <c r="OSF56" s="472"/>
      <c r="OSG56" s="472"/>
      <c r="OSH56" s="472"/>
      <c r="OSI56" s="472"/>
      <c r="OSJ56" s="472"/>
      <c r="OSK56" s="472"/>
      <c r="OSL56" s="472"/>
      <c r="OSM56" s="472"/>
      <c r="OSN56" s="472"/>
      <c r="OSO56" s="472"/>
      <c r="OSP56" s="472"/>
      <c r="OSQ56" s="472"/>
      <c r="OSR56" s="472"/>
      <c r="OSS56" s="472"/>
      <c r="OST56" s="472"/>
      <c r="OSU56" s="472"/>
      <c r="OSV56" s="472"/>
      <c r="OSW56" s="472"/>
      <c r="OSX56" s="472"/>
      <c r="OSY56" s="472"/>
      <c r="OSZ56" s="472"/>
      <c r="OTA56" s="472"/>
      <c r="OTB56" s="472"/>
      <c r="OTC56" s="472"/>
      <c r="OTD56" s="472"/>
      <c r="OTE56" s="472"/>
      <c r="OTF56" s="472"/>
      <c r="OTG56" s="472"/>
      <c r="OTH56" s="472"/>
      <c r="OTI56" s="472"/>
      <c r="OTJ56" s="472"/>
      <c r="OTK56" s="472"/>
      <c r="OTL56" s="472"/>
      <c r="OTM56" s="472"/>
      <c r="OTN56" s="472"/>
      <c r="OTO56" s="472"/>
      <c r="OTP56" s="472"/>
      <c r="OTQ56" s="472"/>
      <c r="OTR56" s="472"/>
      <c r="OTS56" s="472"/>
      <c r="OTT56" s="472"/>
      <c r="OTU56" s="472"/>
      <c r="OTV56" s="472"/>
      <c r="OTW56" s="472"/>
      <c r="OTX56" s="472"/>
      <c r="OTY56" s="472"/>
      <c r="OTZ56" s="472"/>
      <c r="OUA56" s="472"/>
      <c r="OUB56" s="472"/>
      <c r="OUC56" s="472"/>
      <c r="OUD56" s="472"/>
      <c r="OUE56" s="472"/>
      <c r="OUF56" s="472"/>
      <c r="OUG56" s="472"/>
      <c r="OUH56" s="472"/>
      <c r="OUI56" s="472"/>
      <c r="OUJ56" s="472"/>
      <c r="OUK56" s="472"/>
      <c r="OUL56" s="472"/>
      <c r="OUM56" s="472"/>
      <c r="OUN56" s="472"/>
      <c r="OUO56" s="472"/>
      <c r="OUP56" s="472"/>
      <c r="OUQ56" s="472"/>
      <c r="OUR56" s="472"/>
      <c r="OUS56" s="472"/>
      <c r="OUT56" s="472"/>
      <c r="OUU56" s="472"/>
      <c r="OUV56" s="472"/>
      <c r="OUW56" s="472"/>
      <c r="OUX56" s="472"/>
      <c r="OUY56" s="472"/>
      <c r="OUZ56" s="472"/>
      <c r="OVA56" s="472"/>
      <c r="OVB56" s="472"/>
      <c r="OVC56" s="472"/>
      <c r="OVD56" s="472"/>
      <c r="OVE56" s="472"/>
      <c r="OVF56" s="472"/>
      <c r="OVG56" s="472"/>
      <c r="OVH56" s="472"/>
      <c r="OVI56" s="472"/>
      <c r="OVJ56" s="472"/>
      <c r="OVK56" s="472"/>
      <c r="OVL56" s="472"/>
      <c r="OVM56" s="472"/>
      <c r="OVN56" s="472"/>
      <c r="OVO56" s="472"/>
      <c r="OVP56" s="472"/>
      <c r="OVQ56" s="472"/>
      <c r="OVR56" s="472"/>
      <c r="OVS56" s="472"/>
      <c r="OVT56" s="472"/>
      <c r="OVU56" s="472"/>
      <c r="OVV56" s="472"/>
      <c r="OVW56" s="472"/>
      <c r="OVX56" s="472"/>
      <c r="OVY56" s="472"/>
      <c r="OVZ56" s="472"/>
      <c r="OWA56" s="472"/>
      <c r="OWB56" s="472"/>
      <c r="OWC56" s="472"/>
      <c r="OWD56" s="472"/>
      <c r="OWE56" s="472"/>
      <c r="OWF56" s="472"/>
      <c r="OWG56" s="472"/>
      <c r="OWH56" s="472"/>
      <c r="OWI56" s="472"/>
      <c r="OWJ56" s="472"/>
      <c r="OWK56" s="472"/>
      <c r="OWL56" s="472"/>
      <c r="OWM56" s="472"/>
      <c r="OWN56" s="472"/>
      <c r="OWO56" s="472"/>
      <c r="OWP56" s="472"/>
      <c r="OWQ56" s="472"/>
      <c r="OWR56" s="472"/>
      <c r="OWU56" s="472"/>
      <c r="OWV56" s="472"/>
      <c r="OWW56" s="472"/>
      <c r="OWX56" s="472"/>
      <c r="OWY56" s="472"/>
      <c r="OWZ56" s="472"/>
      <c r="OXA56" s="472"/>
      <c r="OXB56" s="472"/>
      <c r="OXC56" s="472"/>
      <c r="OXD56" s="472"/>
      <c r="OXE56" s="472"/>
      <c r="OXF56" s="472"/>
      <c r="OXG56" s="472"/>
      <c r="OXH56" s="472"/>
      <c r="OXI56" s="472"/>
      <c r="OXJ56" s="472"/>
      <c r="OXK56" s="472"/>
      <c r="OXL56" s="472"/>
      <c r="OXM56" s="472"/>
      <c r="OXN56" s="472"/>
      <c r="OXO56" s="472"/>
      <c r="OXP56" s="472"/>
      <c r="OXQ56" s="472"/>
      <c r="OXR56" s="472"/>
      <c r="OXS56" s="472"/>
      <c r="OXT56" s="472"/>
      <c r="OXU56" s="472"/>
      <c r="OXV56" s="472"/>
      <c r="OXW56" s="472"/>
      <c r="OXX56" s="472"/>
      <c r="OXY56" s="472"/>
      <c r="OXZ56" s="472"/>
      <c r="OYA56" s="472"/>
      <c r="OYB56" s="472"/>
      <c r="OYC56" s="472"/>
      <c r="OYD56" s="472"/>
      <c r="OYE56" s="472"/>
      <c r="OYF56" s="472"/>
      <c r="OYG56" s="472"/>
      <c r="OYH56" s="472"/>
      <c r="OYI56" s="472"/>
      <c r="OYJ56" s="472"/>
      <c r="OYK56" s="472"/>
      <c r="OYL56" s="472"/>
      <c r="OYM56" s="472"/>
      <c r="OYN56" s="472"/>
      <c r="OYO56" s="472"/>
      <c r="OYP56" s="472"/>
      <c r="OYQ56" s="472"/>
      <c r="OYR56" s="472"/>
      <c r="OYS56" s="472"/>
      <c r="OYT56" s="472"/>
      <c r="OYU56" s="472"/>
      <c r="OYV56" s="472"/>
      <c r="OYW56" s="472"/>
      <c r="OYX56" s="472"/>
      <c r="OYY56" s="472"/>
      <c r="OYZ56" s="472"/>
      <c r="OZA56" s="472"/>
      <c r="OZB56" s="472"/>
      <c r="OZC56" s="472"/>
      <c r="OZD56" s="472"/>
      <c r="OZE56" s="472"/>
      <c r="OZF56" s="472"/>
      <c r="OZG56" s="472"/>
      <c r="OZH56" s="472"/>
      <c r="OZI56" s="472"/>
      <c r="OZJ56" s="472"/>
      <c r="OZK56" s="472"/>
      <c r="OZL56" s="472"/>
      <c r="OZM56" s="472"/>
      <c r="OZN56" s="472"/>
      <c r="OZO56" s="472"/>
      <c r="OZP56" s="472"/>
      <c r="OZQ56" s="472"/>
      <c r="OZR56" s="472"/>
      <c r="OZS56" s="472"/>
      <c r="OZT56" s="472"/>
      <c r="OZU56" s="472"/>
      <c r="OZV56" s="472"/>
      <c r="OZW56" s="472"/>
      <c r="OZX56" s="472"/>
      <c r="OZY56" s="472"/>
      <c r="OZZ56" s="472"/>
      <c r="PAA56" s="472"/>
      <c r="PAB56" s="472"/>
      <c r="PAC56" s="472"/>
      <c r="PAD56" s="472"/>
      <c r="PAE56" s="472"/>
      <c r="PAF56" s="472"/>
      <c r="PAG56" s="472"/>
      <c r="PAH56" s="472"/>
      <c r="PAI56" s="472"/>
      <c r="PAJ56" s="472"/>
      <c r="PAK56" s="472"/>
      <c r="PAL56" s="472"/>
      <c r="PAM56" s="472"/>
      <c r="PAN56" s="472"/>
      <c r="PAO56" s="472"/>
      <c r="PAP56" s="472"/>
      <c r="PAQ56" s="472"/>
      <c r="PAR56" s="472"/>
      <c r="PAS56" s="472"/>
      <c r="PAT56" s="472"/>
      <c r="PAU56" s="472"/>
      <c r="PAV56" s="472"/>
      <c r="PAW56" s="472"/>
      <c r="PAX56" s="472"/>
      <c r="PAY56" s="472"/>
      <c r="PAZ56" s="472"/>
      <c r="PBA56" s="472"/>
      <c r="PBB56" s="472"/>
      <c r="PBC56" s="472"/>
      <c r="PBD56" s="472"/>
      <c r="PBE56" s="472"/>
      <c r="PBF56" s="472"/>
      <c r="PBG56" s="472"/>
      <c r="PBH56" s="472"/>
      <c r="PBI56" s="472"/>
      <c r="PBJ56" s="472"/>
      <c r="PBK56" s="472"/>
      <c r="PBL56" s="472"/>
      <c r="PBM56" s="472"/>
      <c r="PBN56" s="472"/>
      <c r="PBO56" s="472"/>
      <c r="PBP56" s="472"/>
      <c r="PBQ56" s="472"/>
      <c r="PBR56" s="472"/>
      <c r="PBS56" s="472"/>
      <c r="PBT56" s="472"/>
      <c r="PBU56" s="472"/>
      <c r="PBV56" s="472"/>
      <c r="PBW56" s="472"/>
      <c r="PBX56" s="472"/>
      <c r="PBY56" s="472"/>
      <c r="PBZ56" s="472"/>
      <c r="PCA56" s="472"/>
      <c r="PCB56" s="472"/>
      <c r="PCC56" s="472"/>
      <c r="PCD56" s="472"/>
      <c r="PCE56" s="472"/>
      <c r="PCF56" s="472"/>
      <c r="PCG56" s="472"/>
      <c r="PCH56" s="472"/>
      <c r="PCI56" s="472"/>
      <c r="PCJ56" s="472"/>
      <c r="PCK56" s="472"/>
      <c r="PCL56" s="472"/>
      <c r="PCM56" s="472"/>
      <c r="PCN56" s="472"/>
      <c r="PCO56" s="472"/>
      <c r="PCP56" s="472"/>
      <c r="PCQ56" s="472"/>
      <c r="PCR56" s="472"/>
      <c r="PCS56" s="472"/>
      <c r="PCT56" s="472"/>
      <c r="PCU56" s="472"/>
      <c r="PCV56" s="472"/>
      <c r="PCW56" s="472"/>
      <c r="PCX56" s="472"/>
      <c r="PCY56" s="472"/>
      <c r="PCZ56" s="472"/>
      <c r="PDA56" s="472"/>
      <c r="PDB56" s="472"/>
      <c r="PDC56" s="472"/>
      <c r="PDD56" s="472"/>
      <c r="PDE56" s="472"/>
      <c r="PDF56" s="472"/>
      <c r="PDG56" s="472"/>
      <c r="PDH56" s="472"/>
      <c r="PDI56" s="472"/>
      <c r="PDJ56" s="472"/>
      <c r="PDK56" s="472"/>
      <c r="PDL56" s="472"/>
      <c r="PDM56" s="472"/>
      <c r="PDN56" s="472"/>
      <c r="PDO56" s="472"/>
      <c r="PDP56" s="472"/>
      <c r="PDQ56" s="472"/>
      <c r="PDR56" s="472"/>
      <c r="PDS56" s="472"/>
      <c r="PDT56" s="472"/>
      <c r="PDU56" s="472"/>
      <c r="PDV56" s="472"/>
      <c r="PDW56" s="472"/>
      <c r="PDX56" s="472"/>
      <c r="PDY56" s="472"/>
      <c r="PDZ56" s="472"/>
      <c r="PEA56" s="472"/>
      <c r="PEB56" s="472"/>
      <c r="PEC56" s="472"/>
      <c r="PED56" s="472"/>
      <c r="PEE56" s="472"/>
      <c r="PEF56" s="472"/>
      <c r="PEG56" s="472"/>
      <c r="PEH56" s="472"/>
      <c r="PEI56" s="472"/>
      <c r="PEJ56" s="472"/>
      <c r="PEK56" s="472"/>
      <c r="PEL56" s="472"/>
      <c r="PEM56" s="472"/>
      <c r="PEN56" s="472"/>
      <c r="PEO56" s="472"/>
      <c r="PEP56" s="472"/>
      <c r="PEQ56" s="472"/>
      <c r="PER56" s="472"/>
      <c r="PES56" s="472"/>
      <c r="PET56" s="472"/>
      <c r="PEU56" s="472"/>
      <c r="PEV56" s="472"/>
      <c r="PEW56" s="472"/>
      <c r="PEX56" s="472"/>
      <c r="PEY56" s="472"/>
      <c r="PEZ56" s="472"/>
      <c r="PFA56" s="472"/>
      <c r="PFB56" s="472"/>
      <c r="PFC56" s="472"/>
      <c r="PFD56" s="472"/>
      <c r="PFE56" s="472"/>
      <c r="PFF56" s="472"/>
      <c r="PFG56" s="472"/>
      <c r="PFH56" s="472"/>
      <c r="PFI56" s="472"/>
      <c r="PFJ56" s="472"/>
      <c r="PFK56" s="472"/>
      <c r="PFL56" s="472"/>
      <c r="PFM56" s="472"/>
      <c r="PFN56" s="472"/>
      <c r="PFO56" s="472"/>
      <c r="PFP56" s="472"/>
      <c r="PFQ56" s="472"/>
      <c r="PFR56" s="472"/>
      <c r="PFS56" s="472"/>
      <c r="PFT56" s="472"/>
      <c r="PFU56" s="472"/>
      <c r="PFV56" s="472"/>
      <c r="PFW56" s="472"/>
      <c r="PFX56" s="472"/>
      <c r="PFY56" s="472"/>
      <c r="PFZ56" s="472"/>
      <c r="PGA56" s="472"/>
      <c r="PGB56" s="472"/>
      <c r="PGC56" s="472"/>
      <c r="PGD56" s="472"/>
      <c r="PGE56" s="472"/>
      <c r="PGF56" s="472"/>
      <c r="PGG56" s="472"/>
      <c r="PGH56" s="472"/>
      <c r="PGI56" s="472"/>
      <c r="PGJ56" s="472"/>
      <c r="PGK56" s="472"/>
      <c r="PGL56" s="472"/>
      <c r="PGM56" s="472"/>
      <c r="PGN56" s="472"/>
      <c r="PGQ56" s="472"/>
      <c r="PGR56" s="472"/>
      <c r="PGS56" s="472"/>
      <c r="PGT56" s="472"/>
      <c r="PGU56" s="472"/>
      <c r="PGV56" s="472"/>
      <c r="PGW56" s="472"/>
      <c r="PGX56" s="472"/>
      <c r="PGY56" s="472"/>
      <c r="PGZ56" s="472"/>
      <c r="PHA56" s="472"/>
      <c r="PHB56" s="472"/>
      <c r="PHC56" s="472"/>
      <c r="PHD56" s="472"/>
      <c r="PHE56" s="472"/>
      <c r="PHF56" s="472"/>
      <c r="PHG56" s="472"/>
      <c r="PHH56" s="472"/>
      <c r="PHI56" s="472"/>
      <c r="PHJ56" s="472"/>
      <c r="PHK56" s="472"/>
      <c r="PHL56" s="472"/>
      <c r="PHM56" s="472"/>
      <c r="PHN56" s="472"/>
      <c r="PHO56" s="472"/>
      <c r="PHP56" s="472"/>
      <c r="PHQ56" s="472"/>
      <c r="PHR56" s="472"/>
      <c r="PHS56" s="472"/>
      <c r="PHT56" s="472"/>
      <c r="PHU56" s="472"/>
      <c r="PHV56" s="472"/>
      <c r="PHW56" s="472"/>
      <c r="PHX56" s="472"/>
      <c r="PHY56" s="472"/>
      <c r="PHZ56" s="472"/>
      <c r="PIA56" s="472"/>
      <c r="PIB56" s="472"/>
      <c r="PIC56" s="472"/>
      <c r="PID56" s="472"/>
      <c r="PIE56" s="472"/>
      <c r="PIF56" s="472"/>
      <c r="PIG56" s="472"/>
      <c r="PIH56" s="472"/>
      <c r="PII56" s="472"/>
      <c r="PIJ56" s="472"/>
      <c r="PIK56" s="472"/>
      <c r="PIL56" s="472"/>
      <c r="PIM56" s="472"/>
      <c r="PIN56" s="472"/>
      <c r="PIO56" s="472"/>
      <c r="PIP56" s="472"/>
      <c r="PIQ56" s="472"/>
      <c r="PIR56" s="472"/>
      <c r="PIS56" s="472"/>
      <c r="PIT56" s="472"/>
      <c r="PIU56" s="472"/>
      <c r="PIV56" s="472"/>
      <c r="PIW56" s="472"/>
      <c r="PIX56" s="472"/>
      <c r="PIY56" s="472"/>
      <c r="PIZ56" s="472"/>
      <c r="PJA56" s="472"/>
      <c r="PJB56" s="472"/>
      <c r="PJC56" s="472"/>
      <c r="PJD56" s="472"/>
      <c r="PJE56" s="472"/>
      <c r="PJF56" s="472"/>
      <c r="PJG56" s="472"/>
      <c r="PJH56" s="472"/>
      <c r="PJI56" s="472"/>
      <c r="PJJ56" s="472"/>
      <c r="PJK56" s="472"/>
      <c r="PJL56" s="472"/>
      <c r="PJM56" s="472"/>
      <c r="PJN56" s="472"/>
      <c r="PJO56" s="472"/>
      <c r="PJP56" s="472"/>
      <c r="PJQ56" s="472"/>
      <c r="PJR56" s="472"/>
      <c r="PJS56" s="472"/>
      <c r="PJT56" s="472"/>
      <c r="PJU56" s="472"/>
      <c r="PJV56" s="472"/>
      <c r="PJW56" s="472"/>
      <c r="PJX56" s="472"/>
      <c r="PJY56" s="472"/>
      <c r="PJZ56" s="472"/>
      <c r="PKA56" s="472"/>
      <c r="PKB56" s="472"/>
      <c r="PKC56" s="472"/>
      <c r="PKD56" s="472"/>
      <c r="PKE56" s="472"/>
      <c r="PKF56" s="472"/>
      <c r="PKG56" s="472"/>
      <c r="PKH56" s="472"/>
      <c r="PKI56" s="472"/>
      <c r="PKJ56" s="472"/>
      <c r="PKK56" s="472"/>
      <c r="PKL56" s="472"/>
      <c r="PKM56" s="472"/>
      <c r="PKN56" s="472"/>
      <c r="PKO56" s="472"/>
      <c r="PKP56" s="472"/>
      <c r="PKQ56" s="472"/>
      <c r="PKR56" s="472"/>
      <c r="PKS56" s="472"/>
      <c r="PKT56" s="472"/>
      <c r="PKU56" s="472"/>
      <c r="PKV56" s="472"/>
      <c r="PKW56" s="472"/>
      <c r="PKX56" s="472"/>
      <c r="PKY56" s="472"/>
      <c r="PKZ56" s="472"/>
      <c r="PLA56" s="472"/>
      <c r="PLB56" s="472"/>
      <c r="PLC56" s="472"/>
      <c r="PLD56" s="472"/>
      <c r="PLE56" s="472"/>
      <c r="PLF56" s="472"/>
      <c r="PLG56" s="472"/>
      <c r="PLH56" s="472"/>
      <c r="PLI56" s="472"/>
      <c r="PLJ56" s="472"/>
      <c r="PLK56" s="472"/>
      <c r="PLL56" s="472"/>
      <c r="PLM56" s="472"/>
      <c r="PLN56" s="472"/>
      <c r="PLO56" s="472"/>
      <c r="PLP56" s="472"/>
      <c r="PLQ56" s="472"/>
      <c r="PLR56" s="472"/>
      <c r="PLS56" s="472"/>
      <c r="PLT56" s="472"/>
      <c r="PLU56" s="472"/>
      <c r="PLV56" s="472"/>
      <c r="PLW56" s="472"/>
      <c r="PLX56" s="472"/>
      <c r="PLY56" s="472"/>
      <c r="PLZ56" s="472"/>
      <c r="PMA56" s="472"/>
      <c r="PMB56" s="472"/>
      <c r="PMC56" s="472"/>
      <c r="PMD56" s="472"/>
      <c r="PME56" s="472"/>
      <c r="PMF56" s="472"/>
      <c r="PMG56" s="472"/>
      <c r="PMH56" s="472"/>
      <c r="PMI56" s="472"/>
      <c r="PMJ56" s="472"/>
      <c r="PMK56" s="472"/>
      <c r="PML56" s="472"/>
      <c r="PMM56" s="472"/>
      <c r="PMN56" s="472"/>
      <c r="PMO56" s="472"/>
      <c r="PMP56" s="472"/>
      <c r="PMQ56" s="472"/>
      <c r="PMR56" s="472"/>
      <c r="PMS56" s="472"/>
      <c r="PMT56" s="472"/>
      <c r="PMU56" s="472"/>
      <c r="PMV56" s="472"/>
      <c r="PMW56" s="472"/>
      <c r="PMX56" s="472"/>
      <c r="PMY56" s="472"/>
      <c r="PMZ56" s="472"/>
      <c r="PNA56" s="472"/>
      <c r="PNB56" s="472"/>
      <c r="PNC56" s="472"/>
      <c r="PND56" s="472"/>
      <c r="PNE56" s="472"/>
      <c r="PNF56" s="472"/>
      <c r="PNG56" s="472"/>
      <c r="PNH56" s="472"/>
      <c r="PNI56" s="472"/>
      <c r="PNJ56" s="472"/>
      <c r="PNK56" s="472"/>
      <c r="PNL56" s="472"/>
      <c r="PNM56" s="472"/>
      <c r="PNN56" s="472"/>
      <c r="PNO56" s="472"/>
      <c r="PNP56" s="472"/>
      <c r="PNQ56" s="472"/>
      <c r="PNR56" s="472"/>
      <c r="PNS56" s="472"/>
      <c r="PNT56" s="472"/>
      <c r="PNU56" s="472"/>
      <c r="PNV56" s="472"/>
      <c r="PNW56" s="472"/>
      <c r="PNX56" s="472"/>
      <c r="PNY56" s="472"/>
      <c r="PNZ56" s="472"/>
      <c r="POA56" s="472"/>
      <c r="POB56" s="472"/>
      <c r="POC56" s="472"/>
      <c r="POD56" s="472"/>
      <c r="POE56" s="472"/>
      <c r="POF56" s="472"/>
      <c r="POG56" s="472"/>
      <c r="POH56" s="472"/>
      <c r="POI56" s="472"/>
      <c r="POJ56" s="472"/>
      <c r="POK56" s="472"/>
      <c r="POL56" s="472"/>
      <c r="POM56" s="472"/>
      <c r="PON56" s="472"/>
      <c r="POO56" s="472"/>
      <c r="POP56" s="472"/>
      <c r="POQ56" s="472"/>
      <c r="POR56" s="472"/>
      <c r="POS56" s="472"/>
      <c r="POT56" s="472"/>
      <c r="POU56" s="472"/>
      <c r="POV56" s="472"/>
      <c r="POW56" s="472"/>
      <c r="POX56" s="472"/>
      <c r="POY56" s="472"/>
      <c r="POZ56" s="472"/>
      <c r="PPA56" s="472"/>
      <c r="PPB56" s="472"/>
      <c r="PPC56" s="472"/>
      <c r="PPD56" s="472"/>
      <c r="PPE56" s="472"/>
      <c r="PPF56" s="472"/>
      <c r="PPG56" s="472"/>
      <c r="PPH56" s="472"/>
      <c r="PPI56" s="472"/>
      <c r="PPJ56" s="472"/>
      <c r="PPK56" s="472"/>
      <c r="PPL56" s="472"/>
      <c r="PPM56" s="472"/>
      <c r="PPN56" s="472"/>
      <c r="PPO56" s="472"/>
      <c r="PPP56" s="472"/>
      <c r="PPQ56" s="472"/>
      <c r="PPR56" s="472"/>
      <c r="PPS56" s="472"/>
      <c r="PPT56" s="472"/>
      <c r="PPU56" s="472"/>
      <c r="PPV56" s="472"/>
      <c r="PPW56" s="472"/>
      <c r="PPX56" s="472"/>
      <c r="PPY56" s="472"/>
      <c r="PPZ56" s="472"/>
      <c r="PQA56" s="472"/>
      <c r="PQB56" s="472"/>
      <c r="PQC56" s="472"/>
      <c r="PQD56" s="472"/>
      <c r="PQE56" s="472"/>
      <c r="PQF56" s="472"/>
      <c r="PQG56" s="472"/>
      <c r="PQH56" s="472"/>
      <c r="PQI56" s="472"/>
      <c r="PQJ56" s="472"/>
      <c r="PQM56" s="472"/>
      <c r="PQN56" s="472"/>
      <c r="PQO56" s="472"/>
      <c r="PQP56" s="472"/>
      <c r="PQQ56" s="472"/>
      <c r="PQR56" s="472"/>
      <c r="PQS56" s="472"/>
      <c r="PQT56" s="472"/>
      <c r="PQU56" s="472"/>
      <c r="PQV56" s="472"/>
      <c r="PQW56" s="472"/>
      <c r="PQX56" s="472"/>
      <c r="PQY56" s="472"/>
      <c r="PQZ56" s="472"/>
      <c r="PRA56" s="472"/>
      <c r="PRB56" s="472"/>
      <c r="PRC56" s="472"/>
      <c r="PRD56" s="472"/>
      <c r="PRE56" s="472"/>
      <c r="PRF56" s="472"/>
      <c r="PRG56" s="472"/>
      <c r="PRH56" s="472"/>
      <c r="PRI56" s="472"/>
      <c r="PRJ56" s="472"/>
      <c r="PRK56" s="472"/>
      <c r="PRL56" s="472"/>
      <c r="PRM56" s="472"/>
      <c r="PRN56" s="472"/>
      <c r="PRO56" s="472"/>
      <c r="PRP56" s="472"/>
      <c r="PRQ56" s="472"/>
      <c r="PRR56" s="472"/>
      <c r="PRS56" s="472"/>
      <c r="PRT56" s="472"/>
      <c r="PRU56" s="472"/>
      <c r="PRV56" s="472"/>
      <c r="PRW56" s="472"/>
      <c r="PRX56" s="472"/>
      <c r="PRY56" s="472"/>
      <c r="PRZ56" s="472"/>
      <c r="PSA56" s="472"/>
      <c r="PSB56" s="472"/>
      <c r="PSC56" s="472"/>
      <c r="PSD56" s="472"/>
      <c r="PSE56" s="472"/>
      <c r="PSF56" s="472"/>
      <c r="PSG56" s="472"/>
      <c r="PSH56" s="472"/>
      <c r="PSI56" s="472"/>
      <c r="PSJ56" s="472"/>
      <c r="PSK56" s="472"/>
      <c r="PSL56" s="472"/>
      <c r="PSM56" s="472"/>
      <c r="PSN56" s="472"/>
      <c r="PSO56" s="472"/>
      <c r="PSP56" s="472"/>
      <c r="PSQ56" s="472"/>
      <c r="PSR56" s="472"/>
      <c r="PSS56" s="472"/>
      <c r="PST56" s="472"/>
      <c r="PSU56" s="472"/>
      <c r="PSV56" s="472"/>
      <c r="PSW56" s="472"/>
      <c r="PSX56" s="472"/>
      <c r="PSY56" s="472"/>
      <c r="PSZ56" s="472"/>
      <c r="PTA56" s="472"/>
      <c r="PTB56" s="472"/>
      <c r="PTC56" s="472"/>
      <c r="PTD56" s="472"/>
      <c r="PTE56" s="472"/>
      <c r="PTF56" s="472"/>
      <c r="PTG56" s="472"/>
      <c r="PTH56" s="472"/>
      <c r="PTI56" s="472"/>
      <c r="PTJ56" s="472"/>
      <c r="PTK56" s="472"/>
      <c r="PTL56" s="472"/>
      <c r="PTM56" s="472"/>
      <c r="PTN56" s="472"/>
      <c r="PTO56" s="472"/>
      <c r="PTP56" s="472"/>
      <c r="PTQ56" s="472"/>
      <c r="PTR56" s="472"/>
      <c r="PTS56" s="472"/>
      <c r="PTT56" s="472"/>
      <c r="PTU56" s="472"/>
      <c r="PTV56" s="472"/>
      <c r="PTW56" s="472"/>
      <c r="PTX56" s="472"/>
      <c r="PTY56" s="472"/>
      <c r="PTZ56" s="472"/>
      <c r="PUA56" s="472"/>
      <c r="PUB56" s="472"/>
      <c r="PUC56" s="472"/>
      <c r="PUD56" s="472"/>
      <c r="PUE56" s="472"/>
      <c r="PUF56" s="472"/>
      <c r="PUG56" s="472"/>
      <c r="PUH56" s="472"/>
      <c r="PUI56" s="472"/>
      <c r="PUJ56" s="472"/>
      <c r="PUK56" s="472"/>
      <c r="PUL56" s="472"/>
      <c r="PUM56" s="472"/>
      <c r="PUN56" s="472"/>
      <c r="PUO56" s="472"/>
      <c r="PUP56" s="472"/>
      <c r="PUQ56" s="472"/>
      <c r="PUR56" s="472"/>
      <c r="PUS56" s="472"/>
      <c r="PUT56" s="472"/>
      <c r="PUU56" s="472"/>
      <c r="PUV56" s="472"/>
      <c r="PUW56" s="472"/>
      <c r="PUX56" s="472"/>
      <c r="PUY56" s="472"/>
      <c r="PUZ56" s="472"/>
      <c r="PVA56" s="472"/>
      <c r="PVB56" s="472"/>
      <c r="PVC56" s="472"/>
      <c r="PVD56" s="472"/>
      <c r="PVE56" s="472"/>
      <c r="PVF56" s="472"/>
      <c r="PVG56" s="472"/>
      <c r="PVH56" s="472"/>
      <c r="PVI56" s="472"/>
      <c r="PVJ56" s="472"/>
      <c r="PVK56" s="472"/>
      <c r="PVL56" s="472"/>
      <c r="PVM56" s="472"/>
      <c r="PVN56" s="472"/>
      <c r="PVO56" s="472"/>
      <c r="PVP56" s="472"/>
      <c r="PVQ56" s="472"/>
      <c r="PVR56" s="472"/>
      <c r="PVS56" s="472"/>
      <c r="PVT56" s="472"/>
      <c r="PVU56" s="472"/>
      <c r="PVV56" s="472"/>
      <c r="PVW56" s="472"/>
      <c r="PVX56" s="472"/>
      <c r="PVY56" s="472"/>
      <c r="PVZ56" s="472"/>
      <c r="PWA56" s="472"/>
      <c r="PWB56" s="472"/>
      <c r="PWC56" s="472"/>
      <c r="PWD56" s="472"/>
      <c r="PWE56" s="472"/>
      <c r="PWF56" s="472"/>
      <c r="PWG56" s="472"/>
      <c r="PWH56" s="472"/>
      <c r="PWI56" s="472"/>
      <c r="PWJ56" s="472"/>
      <c r="PWK56" s="472"/>
      <c r="PWL56" s="472"/>
      <c r="PWM56" s="472"/>
      <c r="PWN56" s="472"/>
      <c r="PWO56" s="472"/>
      <c r="PWP56" s="472"/>
      <c r="PWQ56" s="472"/>
      <c r="PWR56" s="472"/>
      <c r="PWS56" s="472"/>
      <c r="PWT56" s="472"/>
      <c r="PWU56" s="472"/>
      <c r="PWV56" s="472"/>
      <c r="PWW56" s="472"/>
      <c r="PWX56" s="472"/>
      <c r="PWY56" s="472"/>
      <c r="PWZ56" s="472"/>
      <c r="PXA56" s="472"/>
      <c r="PXB56" s="472"/>
      <c r="PXC56" s="472"/>
      <c r="PXD56" s="472"/>
      <c r="PXE56" s="472"/>
      <c r="PXF56" s="472"/>
      <c r="PXG56" s="472"/>
      <c r="PXH56" s="472"/>
      <c r="PXI56" s="472"/>
      <c r="PXJ56" s="472"/>
      <c r="PXK56" s="472"/>
      <c r="PXL56" s="472"/>
      <c r="PXM56" s="472"/>
      <c r="PXN56" s="472"/>
      <c r="PXO56" s="472"/>
      <c r="PXP56" s="472"/>
      <c r="PXQ56" s="472"/>
      <c r="PXR56" s="472"/>
      <c r="PXS56" s="472"/>
      <c r="PXT56" s="472"/>
      <c r="PXU56" s="472"/>
      <c r="PXV56" s="472"/>
      <c r="PXW56" s="472"/>
      <c r="PXX56" s="472"/>
      <c r="PXY56" s="472"/>
      <c r="PXZ56" s="472"/>
      <c r="PYA56" s="472"/>
      <c r="PYB56" s="472"/>
      <c r="PYC56" s="472"/>
      <c r="PYD56" s="472"/>
      <c r="PYE56" s="472"/>
      <c r="PYF56" s="472"/>
      <c r="PYG56" s="472"/>
      <c r="PYH56" s="472"/>
      <c r="PYI56" s="472"/>
      <c r="PYJ56" s="472"/>
      <c r="PYK56" s="472"/>
      <c r="PYL56" s="472"/>
      <c r="PYM56" s="472"/>
      <c r="PYN56" s="472"/>
      <c r="PYO56" s="472"/>
      <c r="PYP56" s="472"/>
      <c r="PYQ56" s="472"/>
      <c r="PYR56" s="472"/>
      <c r="PYS56" s="472"/>
      <c r="PYT56" s="472"/>
      <c r="PYU56" s="472"/>
      <c r="PYV56" s="472"/>
      <c r="PYW56" s="472"/>
      <c r="PYX56" s="472"/>
      <c r="PYY56" s="472"/>
      <c r="PYZ56" s="472"/>
      <c r="PZA56" s="472"/>
      <c r="PZB56" s="472"/>
      <c r="PZC56" s="472"/>
      <c r="PZD56" s="472"/>
      <c r="PZE56" s="472"/>
      <c r="PZF56" s="472"/>
      <c r="PZG56" s="472"/>
      <c r="PZH56" s="472"/>
      <c r="PZI56" s="472"/>
      <c r="PZJ56" s="472"/>
      <c r="PZK56" s="472"/>
      <c r="PZL56" s="472"/>
      <c r="PZM56" s="472"/>
      <c r="PZN56" s="472"/>
      <c r="PZO56" s="472"/>
      <c r="PZP56" s="472"/>
      <c r="PZQ56" s="472"/>
      <c r="PZR56" s="472"/>
      <c r="PZS56" s="472"/>
      <c r="PZT56" s="472"/>
      <c r="PZU56" s="472"/>
      <c r="PZV56" s="472"/>
      <c r="PZW56" s="472"/>
      <c r="PZX56" s="472"/>
      <c r="PZY56" s="472"/>
      <c r="PZZ56" s="472"/>
      <c r="QAA56" s="472"/>
      <c r="QAB56" s="472"/>
      <c r="QAC56" s="472"/>
      <c r="QAD56" s="472"/>
      <c r="QAE56" s="472"/>
      <c r="QAF56" s="472"/>
      <c r="QAI56" s="472"/>
      <c r="QAJ56" s="472"/>
      <c r="QAK56" s="472"/>
      <c r="QAL56" s="472"/>
      <c r="QAM56" s="472"/>
      <c r="QAN56" s="472"/>
      <c r="QAO56" s="472"/>
      <c r="QAP56" s="472"/>
      <c r="QAQ56" s="472"/>
      <c r="QAR56" s="472"/>
      <c r="QAS56" s="472"/>
      <c r="QAT56" s="472"/>
      <c r="QAU56" s="472"/>
      <c r="QAV56" s="472"/>
      <c r="QAW56" s="472"/>
      <c r="QAX56" s="472"/>
      <c r="QAY56" s="472"/>
      <c r="QAZ56" s="472"/>
      <c r="QBA56" s="472"/>
      <c r="QBB56" s="472"/>
      <c r="QBC56" s="472"/>
      <c r="QBD56" s="472"/>
      <c r="QBE56" s="472"/>
      <c r="QBF56" s="472"/>
      <c r="QBG56" s="472"/>
      <c r="QBH56" s="472"/>
      <c r="QBI56" s="472"/>
      <c r="QBJ56" s="472"/>
      <c r="QBK56" s="472"/>
      <c r="QBL56" s="472"/>
      <c r="QBM56" s="472"/>
      <c r="QBN56" s="472"/>
      <c r="QBO56" s="472"/>
      <c r="QBP56" s="472"/>
      <c r="QBQ56" s="472"/>
      <c r="QBR56" s="472"/>
      <c r="QBS56" s="472"/>
      <c r="QBT56" s="472"/>
      <c r="QBU56" s="472"/>
      <c r="QBV56" s="472"/>
      <c r="QBW56" s="472"/>
      <c r="QBX56" s="472"/>
      <c r="QBY56" s="472"/>
      <c r="QBZ56" s="472"/>
      <c r="QCA56" s="472"/>
      <c r="QCB56" s="472"/>
      <c r="QCC56" s="472"/>
      <c r="QCD56" s="472"/>
      <c r="QCE56" s="472"/>
      <c r="QCF56" s="472"/>
      <c r="QCG56" s="472"/>
      <c r="QCH56" s="472"/>
      <c r="QCI56" s="472"/>
      <c r="QCJ56" s="472"/>
      <c r="QCK56" s="472"/>
      <c r="QCL56" s="472"/>
      <c r="QCM56" s="472"/>
      <c r="QCN56" s="472"/>
      <c r="QCO56" s="472"/>
      <c r="QCP56" s="472"/>
      <c r="QCQ56" s="472"/>
      <c r="QCR56" s="472"/>
      <c r="QCS56" s="472"/>
      <c r="QCT56" s="472"/>
      <c r="QCU56" s="472"/>
      <c r="QCV56" s="472"/>
      <c r="QCW56" s="472"/>
      <c r="QCX56" s="472"/>
      <c r="QCY56" s="472"/>
      <c r="QCZ56" s="472"/>
      <c r="QDA56" s="472"/>
      <c r="QDB56" s="472"/>
      <c r="QDC56" s="472"/>
      <c r="QDD56" s="472"/>
      <c r="QDE56" s="472"/>
      <c r="QDF56" s="472"/>
      <c r="QDG56" s="472"/>
      <c r="QDH56" s="472"/>
      <c r="QDI56" s="472"/>
      <c r="QDJ56" s="472"/>
      <c r="QDK56" s="472"/>
      <c r="QDL56" s="472"/>
      <c r="QDM56" s="472"/>
      <c r="QDN56" s="472"/>
      <c r="QDO56" s="472"/>
      <c r="QDP56" s="472"/>
      <c r="QDQ56" s="472"/>
      <c r="QDR56" s="472"/>
      <c r="QDS56" s="472"/>
      <c r="QDT56" s="472"/>
      <c r="QDU56" s="472"/>
      <c r="QDV56" s="472"/>
      <c r="QDW56" s="472"/>
      <c r="QDX56" s="472"/>
      <c r="QDY56" s="472"/>
      <c r="QDZ56" s="472"/>
      <c r="QEA56" s="472"/>
      <c r="QEB56" s="472"/>
      <c r="QEC56" s="472"/>
      <c r="QED56" s="472"/>
      <c r="QEE56" s="472"/>
      <c r="QEF56" s="472"/>
      <c r="QEG56" s="472"/>
      <c r="QEH56" s="472"/>
      <c r="QEI56" s="472"/>
      <c r="QEJ56" s="472"/>
      <c r="QEK56" s="472"/>
      <c r="QEL56" s="472"/>
      <c r="QEM56" s="472"/>
      <c r="QEN56" s="472"/>
      <c r="QEO56" s="472"/>
      <c r="QEP56" s="472"/>
      <c r="QEQ56" s="472"/>
      <c r="QER56" s="472"/>
      <c r="QES56" s="472"/>
      <c r="QET56" s="472"/>
      <c r="QEU56" s="472"/>
      <c r="QEV56" s="472"/>
      <c r="QEW56" s="472"/>
      <c r="QEX56" s="472"/>
      <c r="QEY56" s="472"/>
      <c r="QEZ56" s="472"/>
      <c r="QFA56" s="472"/>
      <c r="QFB56" s="472"/>
      <c r="QFC56" s="472"/>
      <c r="QFD56" s="472"/>
      <c r="QFE56" s="472"/>
      <c r="QFF56" s="472"/>
      <c r="QFG56" s="472"/>
      <c r="QFH56" s="472"/>
      <c r="QFI56" s="472"/>
      <c r="QFJ56" s="472"/>
      <c r="QFK56" s="472"/>
      <c r="QFL56" s="472"/>
      <c r="QFM56" s="472"/>
      <c r="QFN56" s="472"/>
      <c r="QFO56" s="472"/>
      <c r="QFP56" s="472"/>
      <c r="QFQ56" s="472"/>
      <c r="QFR56" s="472"/>
      <c r="QFS56" s="472"/>
      <c r="QFT56" s="472"/>
      <c r="QFU56" s="472"/>
      <c r="QFV56" s="472"/>
      <c r="QFW56" s="472"/>
      <c r="QFX56" s="472"/>
      <c r="QFY56" s="472"/>
      <c r="QFZ56" s="472"/>
      <c r="QGA56" s="472"/>
      <c r="QGB56" s="472"/>
      <c r="QGC56" s="472"/>
      <c r="QGD56" s="472"/>
      <c r="QGE56" s="472"/>
      <c r="QGF56" s="472"/>
      <c r="QGG56" s="472"/>
      <c r="QGH56" s="472"/>
      <c r="QGI56" s="472"/>
      <c r="QGJ56" s="472"/>
      <c r="QGK56" s="472"/>
      <c r="QGL56" s="472"/>
      <c r="QGM56" s="472"/>
      <c r="QGN56" s="472"/>
      <c r="QGO56" s="472"/>
      <c r="QGP56" s="472"/>
      <c r="QGQ56" s="472"/>
      <c r="QGR56" s="472"/>
      <c r="QGS56" s="472"/>
      <c r="QGT56" s="472"/>
      <c r="QGU56" s="472"/>
      <c r="QGV56" s="472"/>
      <c r="QGW56" s="472"/>
      <c r="QGX56" s="472"/>
      <c r="QGY56" s="472"/>
      <c r="QGZ56" s="472"/>
      <c r="QHA56" s="472"/>
      <c r="QHB56" s="472"/>
      <c r="QHC56" s="472"/>
      <c r="QHD56" s="472"/>
      <c r="QHE56" s="472"/>
      <c r="QHF56" s="472"/>
      <c r="QHG56" s="472"/>
      <c r="QHH56" s="472"/>
      <c r="QHI56" s="472"/>
      <c r="QHJ56" s="472"/>
      <c r="QHK56" s="472"/>
      <c r="QHL56" s="472"/>
      <c r="QHM56" s="472"/>
      <c r="QHN56" s="472"/>
      <c r="QHO56" s="472"/>
      <c r="QHP56" s="472"/>
      <c r="QHQ56" s="472"/>
      <c r="QHR56" s="472"/>
      <c r="QHS56" s="472"/>
      <c r="QHT56" s="472"/>
      <c r="QHU56" s="472"/>
      <c r="QHV56" s="472"/>
      <c r="QHW56" s="472"/>
      <c r="QHX56" s="472"/>
      <c r="QHY56" s="472"/>
      <c r="QHZ56" s="472"/>
      <c r="QIA56" s="472"/>
      <c r="QIB56" s="472"/>
      <c r="QIC56" s="472"/>
      <c r="QID56" s="472"/>
      <c r="QIE56" s="472"/>
      <c r="QIF56" s="472"/>
      <c r="QIG56" s="472"/>
      <c r="QIH56" s="472"/>
      <c r="QII56" s="472"/>
      <c r="QIJ56" s="472"/>
      <c r="QIK56" s="472"/>
      <c r="QIL56" s="472"/>
      <c r="QIM56" s="472"/>
      <c r="QIN56" s="472"/>
      <c r="QIO56" s="472"/>
      <c r="QIP56" s="472"/>
      <c r="QIQ56" s="472"/>
      <c r="QIR56" s="472"/>
      <c r="QIS56" s="472"/>
      <c r="QIT56" s="472"/>
      <c r="QIU56" s="472"/>
      <c r="QIV56" s="472"/>
      <c r="QIW56" s="472"/>
      <c r="QIX56" s="472"/>
      <c r="QIY56" s="472"/>
      <c r="QIZ56" s="472"/>
      <c r="QJA56" s="472"/>
      <c r="QJB56" s="472"/>
      <c r="QJC56" s="472"/>
      <c r="QJD56" s="472"/>
      <c r="QJE56" s="472"/>
      <c r="QJF56" s="472"/>
      <c r="QJG56" s="472"/>
      <c r="QJH56" s="472"/>
      <c r="QJI56" s="472"/>
      <c r="QJJ56" s="472"/>
      <c r="QJK56" s="472"/>
      <c r="QJL56" s="472"/>
      <c r="QJM56" s="472"/>
      <c r="QJN56" s="472"/>
      <c r="QJO56" s="472"/>
      <c r="QJP56" s="472"/>
      <c r="QJQ56" s="472"/>
      <c r="QJR56" s="472"/>
      <c r="QJS56" s="472"/>
      <c r="QJT56" s="472"/>
      <c r="QJU56" s="472"/>
      <c r="QJV56" s="472"/>
      <c r="QJW56" s="472"/>
      <c r="QJX56" s="472"/>
      <c r="QJY56" s="472"/>
      <c r="QJZ56" s="472"/>
      <c r="QKA56" s="472"/>
      <c r="QKB56" s="472"/>
      <c r="QKE56" s="472"/>
      <c r="QKF56" s="472"/>
      <c r="QKG56" s="472"/>
      <c r="QKH56" s="472"/>
      <c r="QKI56" s="472"/>
      <c r="QKJ56" s="472"/>
      <c r="QKK56" s="472"/>
      <c r="QKL56" s="472"/>
      <c r="QKM56" s="472"/>
      <c r="QKN56" s="472"/>
      <c r="QKO56" s="472"/>
      <c r="QKP56" s="472"/>
      <c r="QKQ56" s="472"/>
      <c r="QKR56" s="472"/>
      <c r="QKS56" s="472"/>
      <c r="QKT56" s="472"/>
      <c r="QKU56" s="472"/>
      <c r="QKV56" s="472"/>
      <c r="QKW56" s="472"/>
      <c r="QKX56" s="472"/>
      <c r="QKY56" s="472"/>
      <c r="QKZ56" s="472"/>
      <c r="QLA56" s="472"/>
      <c r="QLB56" s="472"/>
      <c r="QLC56" s="472"/>
      <c r="QLD56" s="472"/>
      <c r="QLE56" s="472"/>
      <c r="QLF56" s="472"/>
      <c r="QLG56" s="472"/>
      <c r="QLH56" s="472"/>
      <c r="QLI56" s="472"/>
      <c r="QLJ56" s="472"/>
      <c r="QLK56" s="472"/>
      <c r="QLL56" s="472"/>
      <c r="QLM56" s="472"/>
      <c r="QLN56" s="472"/>
      <c r="QLO56" s="472"/>
      <c r="QLP56" s="472"/>
      <c r="QLQ56" s="472"/>
      <c r="QLR56" s="472"/>
      <c r="QLS56" s="472"/>
      <c r="QLT56" s="472"/>
      <c r="QLU56" s="472"/>
      <c r="QLV56" s="472"/>
      <c r="QLW56" s="472"/>
      <c r="QLX56" s="472"/>
      <c r="QLY56" s="472"/>
      <c r="QLZ56" s="472"/>
      <c r="QMA56" s="472"/>
      <c r="QMB56" s="472"/>
      <c r="QMC56" s="472"/>
      <c r="QMD56" s="472"/>
      <c r="QME56" s="472"/>
      <c r="QMF56" s="472"/>
      <c r="QMG56" s="472"/>
      <c r="QMH56" s="472"/>
      <c r="QMI56" s="472"/>
      <c r="QMJ56" s="472"/>
      <c r="QMK56" s="472"/>
      <c r="QML56" s="472"/>
      <c r="QMM56" s="472"/>
      <c r="QMN56" s="472"/>
      <c r="QMO56" s="472"/>
      <c r="QMP56" s="472"/>
      <c r="QMQ56" s="472"/>
      <c r="QMR56" s="472"/>
      <c r="QMS56" s="472"/>
      <c r="QMT56" s="472"/>
      <c r="QMU56" s="472"/>
      <c r="QMV56" s="472"/>
      <c r="QMW56" s="472"/>
      <c r="QMX56" s="472"/>
      <c r="QMY56" s="472"/>
      <c r="QMZ56" s="472"/>
      <c r="QNA56" s="472"/>
      <c r="QNB56" s="472"/>
      <c r="QNC56" s="472"/>
      <c r="QND56" s="472"/>
      <c r="QNE56" s="472"/>
      <c r="QNF56" s="472"/>
      <c r="QNG56" s="472"/>
      <c r="QNH56" s="472"/>
      <c r="QNI56" s="472"/>
      <c r="QNJ56" s="472"/>
      <c r="QNK56" s="472"/>
      <c r="QNL56" s="472"/>
      <c r="QNM56" s="472"/>
      <c r="QNN56" s="472"/>
      <c r="QNO56" s="472"/>
      <c r="QNP56" s="472"/>
      <c r="QNQ56" s="472"/>
      <c r="QNR56" s="472"/>
      <c r="QNS56" s="472"/>
      <c r="QNT56" s="472"/>
      <c r="QNU56" s="472"/>
      <c r="QNV56" s="472"/>
      <c r="QNW56" s="472"/>
      <c r="QNX56" s="472"/>
      <c r="QNY56" s="472"/>
      <c r="QNZ56" s="472"/>
      <c r="QOA56" s="472"/>
      <c r="QOB56" s="472"/>
      <c r="QOC56" s="472"/>
      <c r="QOD56" s="472"/>
      <c r="QOE56" s="472"/>
      <c r="QOF56" s="472"/>
      <c r="QOG56" s="472"/>
      <c r="QOH56" s="472"/>
      <c r="QOI56" s="472"/>
      <c r="QOJ56" s="472"/>
      <c r="QOK56" s="472"/>
      <c r="QOL56" s="472"/>
      <c r="QOM56" s="472"/>
      <c r="QON56" s="472"/>
      <c r="QOO56" s="472"/>
      <c r="QOP56" s="472"/>
      <c r="QOQ56" s="472"/>
      <c r="QOR56" s="472"/>
      <c r="QOS56" s="472"/>
      <c r="QOT56" s="472"/>
      <c r="QOU56" s="472"/>
      <c r="QOV56" s="472"/>
      <c r="QOW56" s="472"/>
      <c r="QOX56" s="472"/>
      <c r="QOY56" s="472"/>
      <c r="QOZ56" s="472"/>
      <c r="QPA56" s="472"/>
      <c r="QPB56" s="472"/>
      <c r="QPC56" s="472"/>
      <c r="QPD56" s="472"/>
      <c r="QPE56" s="472"/>
      <c r="QPF56" s="472"/>
      <c r="QPG56" s="472"/>
      <c r="QPH56" s="472"/>
      <c r="QPI56" s="472"/>
      <c r="QPJ56" s="472"/>
      <c r="QPK56" s="472"/>
      <c r="QPL56" s="472"/>
      <c r="QPM56" s="472"/>
      <c r="QPN56" s="472"/>
      <c r="QPO56" s="472"/>
      <c r="QPP56" s="472"/>
      <c r="QPQ56" s="472"/>
      <c r="QPR56" s="472"/>
      <c r="QPS56" s="472"/>
      <c r="QPT56" s="472"/>
      <c r="QPU56" s="472"/>
      <c r="QPV56" s="472"/>
      <c r="QPW56" s="472"/>
      <c r="QPX56" s="472"/>
      <c r="QPY56" s="472"/>
      <c r="QPZ56" s="472"/>
      <c r="QQA56" s="472"/>
      <c r="QQB56" s="472"/>
      <c r="QQC56" s="472"/>
      <c r="QQD56" s="472"/>
      <c r="QQE56" s="472"/>
      <c r="QQF56" s="472"/>
      <c r="QQG56" s="472"/>
      <c r="QQH56" s="472"/>
      <c r="QQI56" s="472"/>
      <c r="QQJ56" s="472"/>
      <c r="QQK56" s="472"/>
      <c r="QQL56" s="472"/>
      <c r="QQM56" s="472"/>
      <c r="QQN56" s="472"/>
      <c r="QQO56" s="472"/>
      <c r="QQP56" s="472"/>
      <c r="QQQ56" s="472"/>
      <c r="QQR56" s="472"/>
      <c r="QQS56" s="472"/>
      <c r="QQT56" s="472"/>
      <c r="QQU56" s="472"/>
      <c r="QQV56" s="472"/>
      <c r="QQW56" s="472"/>
      <c r="QQX56" s="472"/>
      <c r="QQY56" s="472"/>
      <c r="QQZ56" s="472"/>
      <c r="QRA56" s="472"/>
      <c r="QRB56" s="472"/>
      <c r="QRC56" s="472"/>
      <c r="QRD56" s="472"/>
      <c r="QRE56" s="472"/>
      <c r="QRF56" s="472"/>
      <c r="QRG56" s="472"/>
      <c r="QRH56" s="472"/>
      <c r="QRI56" s="472"/>
      <c r="QRJ56" s="472"/>
      <c r="QRK56" s="472"/>
      <c r="QRL56" s="472"/>
      <c r="QRM56" s="472"/>
      <c r="QRN56" s="472"/>
      <c r="QRO56" s="472"/>
      <c r="QRP56" s="472"/>
      <c r="QRQ56" s="472"/>
      <c r="QRR56" s="472"/>
      <c r="QRS56" s="472"/>
      <c r="QRT56" s="472"/>
      <c r="QRU56" s="472"/>
      <c r="QRV56" s="472"/>
      <c r="QRW56" s="472"/>
      <c r="QRX56" s="472"/>
      <c r="QRY56" s="472"/>
      <c r="QRZ56" s="472"/>
      <c r="QSA56" s="472"/>
      <c r="QSB56" s="472"/>
      <c r="QSC56" s="472"/>
      <c r="QSD56" s="472"/>
      <c r="QSE56" s="472"/>
      <c r="QSF56" s="472"/>
      <c r="QSG56" s="472"/>
      <c r="QSH56" s="472"/>
      <c r="QSI56" s="472"/>
      <c r="QSJ56" s="472"/>
      <c r="QSK56" s="472"/>
      <c r="QSL56" s="472"/>
      <c r="QSM56" s="472"/>
      <c r="QSN56" s="472"/>
      <c r="QSO56" s="472"/>
      <c r="QSP56" s="472"/>
      <c r="QSQ56" s="472"/>
      <c r="QSR56" s="472"/>
      <c r="QSS56" s="472"/>
      <c r="QST56" s="472"/>
      <c r="QSU56" s="472"/>
      <c r="QSV56" s="472"/>
      <c r="QSW56" s="472"/>
      <c r="QSX56" s="472"/>
      <c r="QSY56" s="472"/>
      <c r="QSZ56" s="472"/>
      <c r="QTA56" s="472"/>
      <c r="QTB56" s="472"/>
      <c r="QTC56" s="472"/>
      <c r="QTD56" s="472"/>
      <c r="QTE56" s="472"/>
      <c r="QTF56" s="472"/>
      <c r="QTG56" s="472"/>
      <c r="QTH56" s="472"/>
      <c r="QTI56" s="472"/>
      <c r="QTJ56" s="472"/>
      <c r="QTK56" s="472"/>
      <c r="QTL56" s="472"/>
      <c r="QTM56" s="472"/>
      <c r="QTN56" s="472"/>
      <c r="QTO56" s="472"/>
      <c r="QTP56" s="472"/>
      <c r="QTQ56" s="472"/>
      <c r="QTR56" s="472"/>
      <c r="QTS56" s="472"/>
      <c r="QTT56" s="472"/>
      <c r="QTU56" s="472"/>
      <c r="QTV56" s="472"/>
      <c r="QTW56" s="472"/>
      <c r="QTX56" s="472"/>
      <c r="QUA56" s="472"/>
      <c r="QUB56" s="472"/>
      <c r="QUC56" s="472"/>
      <c r="QUD56" s="472"/>
      <c r="QUE56" s="472"/>
      <c r="QUF56" s="472"/>
      <c r="QUG56" s="472"/>
      <c r="QUH56" s="472"/>
      <c r="QUI56" s="472"/>
      <c r="QUJ56" s="472"/>
      <c r="QUK56" s="472"/>
      <c r="QUL56" s="472"/>
      <c r="QUM56" s="472"/>
      <c r="QUN56" s="472"/>
      <c r="QUO56" s="472"/>
      <c r="QUP56" s="472"/>
      <c r="QUQ56" s="472"/>
      <c r="QUR56" s="472"/>
      <c r="QUS56" s="472"/>
      <c r="QUT56" s="472"/>
      <c r="QUU56" s="472"/>
      <c r="QUV56" s="472"/>
      <c r="QUW56" s="472"/>
      <c r="QUX56" s="472"/>
      <c r="QUY56" s="472"/>
      <c r="QUZ56" s="472"/>
      <c r="QVA56" s="472"/>
      <c r="QVB56" s="472"/>
      <c r="QVC56" s="472"/>
      <c r="QVD56" s="472"/>
      <c r="QVE56" s="472"/>
      <c r="QVF56" s="472"/>
      <c r="QVG56" s="472"/>
      <c r="QVH56" s="472"/>
      <c r="QVI56" s="472"/>
      <c r="QVJ56" s="472"/>
      <c r="QVK56" s="472"/>
      <c r="QVL56" s="472"/>
      <c r="QVM56" s="472"/>
      <c r="QVN56" s="472"/>
      <c r="QVO56" s="472"/>
      <c r="QVP56" s="472"/>
      <c r="QVQ56" s="472"/>
      <c r="QVR56" s="472"/>
      <c r="QVS56" s="472"/>
      <c r="QVT56" s="472"/>
      <c r="QVU56" s="472"/>
      <c r="QVV56" s="472"/>
      <c r="QVW56" s="472"/>
      <c r="QVX56" s="472"/>
      <c r="QVY56" s="472"/>
      <c r="QVZ56" s="472"/>
      <c r="QWA56" s="472"/>
      <c r="QWB56" s="472"/>
      <c r="QWC56" s="472"/>
      <c r="QWD56" s="472"/>
      <c r="QWE56" s="472"/>
      <c r="QWF56" s="472"/>
      <c r="QWG56" s="472"/>
      <c r="QWH56" s="472"/>
      <c r="QWI56" s="472"/>
      <c r="QWJ56" s="472"/>
      <c r="QWK56" s="472"/>
      <c r="QWL56" s="472"/>
      <c r="QWM56" s="472"/>
      <c r="QWN56" s="472"/>
      <c r="QWO56" s="472"/>
      <c r="QWP56" s="472"/>
      <c r="QWQ56" s="472"/>
      <c r="QWR56" s="472"/>
      <c r="QWS56" s="472"/>
      <c r="QWT56" s="472"/>
      <c r="QWU56" s="472"/>
      <c r="QWV56" s="472"/>
      <c r="QWW56" s="472"/>
      <c r="QWX56" s="472"/>
      <c r="QWY56" s="472"/>
      <c r="QWZ56" s="472"/>
      <c r="QXA56" s="472"/>
      <c r="QXB56" s="472"/>
      <c r="QXC56" s="472"/>
      <c r="QXD56" s="472"/>
      <c r="QXE56" s="472"/>
      <c r="QXF56" s="472"/>
      <c r="QXG56" s="472"/>
      <c r="QXH56" s="472"/>
      <c r="QXI56" s="472"/>
      <c r="QXJ56" s="472"/>
      <c r="QXK56" s="472"/>
      <c r="QXL56" s="472"/>
      <c r="QXM56" s="472"/>
      <c r="QXN56" s="472"/>
      <c r="QXO56" s="472"/>
      <c r="QXP56" s="472"/>
      <c r="QXQ56" s="472"/>
      <c r="QXR56" s="472"/>
      <c r="QXS56" s="472"/>
      <c r="QXT56" s="472"/>
      <c r="QXU56" s="472"/>
      <c r="QXV56" s="472"/>
      <c r="QXW56" s="472"/>
      <c r="QXX56" s="472"/>
      <c r="QXY56" s="472"/>
      <c r="QXZ56" s="472"/>
      <c r="QYA56" s="472"/>
      <c r="QYB56" s="472"/>
      <c r="QYC56" s="472"/>
      <c r="QYD56" s="472"/>
      <c r="QYE56" s="472"/>
      <c r="QYF56" s="472"/>
      <c r="QYG56" s="472"/>
      <c r="QYH56" s="472"/>
      <c r="QYI56" s="472"/>
      <c r="QYJ56" s="472"/>
      <c r="QYK56" s="472"/>
      <c r="QYL56" s="472"/>
      <c r="QYM56" s="472"/>
      <c r="QYN56" s="472"/>
      <c r="QYO56" s="472"/>
      <c r="QYP56" s="472"/>
      <c r="QYQ56" s="472"/>
      <c r="QYR56" s="472"/>
      <c r="QYS56" s="472"/>
      <c r="QYT56" s="472"/>
      <c r="QYU56" s="472"/>
      <c r="QYV56" s="472"/>
      <c r="QYW56" s="472"/>
      <c r="QYX56" s="472"/>
      <c r="QYY56" s="472"/>
      <c r="QYZ56" s="472"/>
      <c r="QZA56" s="472"/>
      <c r="QZB56" s="472"/>
      <c r="QZC56" s="472"/>
      <c r="QZD56" s="472"/>
      <c r="QZE56" s="472"/>
      <c r="QZF56" s="472"/>
      <c r="QZG56" s="472"/>
      <c r="QZH56" s="472"/>
      <c r="QZI56" s="472"/>
      <c r="QZJ56" s="472"/>
      <c r="QZK56" s="472"/>
      <c r="QZL56" s="472"/>
      <c r="QZM56" s="472"/>
      <c r="QZN56" s="472"/>
      <c r="QZO56" s="472"/>
      <c r="QZP56" s="472"/>
      <c r="QZQ56" s="472"/>
      <c r="QZR56" s="472"/>
      <c r="QZS56" s="472"/>
      <c r="QZT56" s="472"/>
      <c r="QZU56" s="472"/>
      <c r="QZV56" s="472"/>
      <c r="QZW56" s="472"/>
      <c r="QZX56" s="472"/>
      <c r="QZY56" s="472"/>
      <c r="QZZ56" s="472"/>
      <c r="RAA56" s="472"/>
      <c r="RAB56" s="472"/>
      <c r="RAC56" s="472"/>
      <c r="RAD56" s="472"/>
      <c r="RAE56" s="472"/>
      <c r="RAF56" s="472"/>
      <c r="RAG56" s="472"/>
      <c r="RAH56" s="472"/>
      <c r="RAI56" s="472"/>
      <c r="RAJ56" s="472"/>
      <c r="RAK56" s="472"/>
      <c r="RAL56" s="472"/>
      <c r="RAM56" s="472"/>
      <c r="RAN56" s="472"/>
      <c r="RAO56" s="472"/>
      <c r="RAP56" s="472"/>
      <c r="RAQ56" s="472"/>
      <c r="RAR56" s="472"/>
      <c r="RAS56" s="472"/>
      <c r="RAT56" s="472"/>
      <c r="RAU56" s="472"/>
      <c r="RAV56" s="472"/>
      <c r="RAW56" s="472"/>
      <c r="RAX56" s="472"/>
      <c r="RAY56" s="472"/>
      <c r="RAZ56" s="472"/>
      <c r="RBA56" s="472"/>
      <c r="RBB56" s="472"/>
      <c r="RBC56" s="472"/>
      <c r="RBD56" s="472"/>
      <c r="RBE56" s="472"/>
      <c r="RBF56" s="472"/>
      <c r="RBG56" s="472"/>
      <c r="RBH56" s="472"/>
      <c r="RBI56" s="472"/>
      <c r="RBJ56" s="472"/>
      <c r="RBK56" s="472"/>
      <c r="RBL56" s="472"/>
      <c r="RBM56" s="472"/>
      <c r="RBN56" s="472"/>
      <c r="RBO56" s="472"/>
      <c r="RBP56" s="472"/>
      <c r="RBQ56" s="472"/>
      <c r="RBR56" s="472"/>
      <c r="RBS56" s="472"/>
      <c r="RBT56" s="472"/>
      <c r="RBU56" s="472"/>
      <c r="RBV56" s="472"/>
      <c r="RBW56" s="472"/>
      <c r="RBX56" s="472"/>
      <c r="RBY56" s="472"/>
      <c r="RBZ56" s="472"/>
      <c r="RCA56" s="472"/>
      <c r="RCB56" s="472"/>
      <c r="RCC56" s="472"/>
      <c r="RCD56" s="472"/>
      <c r="RCE56" s="472"/>
      <c r="RCF56" s="472"/>
      <c r="RCG56" s="472"/>
      <c r="RCH56" s="472"/>
      <c r="RCI56" s="472"/>
      <c r="RCJ56" s="472"/>
      <c r="RCK56" s="472"/>
      <c r="RCL56" s="472"/>
      <c r="RCM56" s="472"/>
      <c r="RCN56" s="472"/>
      <c r="RCO56" s="472"/>
      <c r="RCP56" s="472"/>
      <c r="RCQ56" s="472"/>
      <c r="RCR56" s="472"/>
      <c r="RCS56" s="472"/>
      <c r="RCT56" s="472"/>
      <c r="RCU56" s="472"/>
      <c r="RCV56" s="472"/>
      <c r="RCW56" s="472"/>
      <c r="RCX56" s="472"/>
      <c r="RCY56" s="472"/>
      <c r="RCZ56" s="472"/>
      <c r="RDA56" s="472"/>
      <c r="RDB56" s="472"/>
      <c r="RDC56" s="472"/>
      <c r="RDD56" s="472"/>
      <c r="RDE56" s="472"/>
      <c r="RDF56" s="472"/>
      <c r="RDG56" s="472"/>
      <c r="RDH56" s="472"/>
      <c r="RDI56" s="472"/>
      <c r="RDJ56" s="472"/>
      <c r="RDK56" s="472"/>
      <c r="RDL56" s="472"/>
      <c r="RDM56" s="472"/>
      <c r="RDN56" s="472"/>
      <c r="RDO56" s="472"/>
      <c r="RDP56" s="472"/>
      <c r="RDQ56" s="472"/>
      <c r="RDR56" s="472"/>
      <c r="RDS56" s="472"/>
      <c r="RDT56" s="472"/>
      <c r="RDW56" s="472"/>
      <c r="RDX56" s="472"/>
      <c r="RDY56" s="472"/>
      <c r="RDZ56" s="472"/>
      <c r="REA56" s="472"/>
      <c r="REB56" s="472"/>
      <c r="REC56" s="472"/>
      <c r="RED56" s="472"/>
      <c r="REE56" s="472"/>
      <c r="REF56" s="472"/>
      <c r="REG56" s="472"/>
      <c r="REH56" s="472"/>
      <c r="REI56" s="472"/>
      <c r="REJ56" s="472"/>
      <c r="REK56" s="472"/>
      <c r="REL56" s="472"/>
      <c r="REM56" s="472"/>
      <c r="REN56" s="472"/>
      <c r="REO56" s="472"/>
      <c r="REP56" s="472"/>
      <c r="REQ56" s="472"/>
      <c r="RER56" s="472"/>
      <c r="RES56" s="472"/>
      <c r="RET56" s="472"/>
      <c r="REU56" s="472"/>
      <c r="REV56" s="472"/>
      <c r="REW56" s="472"/>
      <c r="REX56" s="472"/>
      <c r="REY56" s="472"/>
      <c r="REZ56" s="472"/>
      <c r="RFA56" s="472"/>
      <c r="RFB56" s="472"/>
      <c r="RFC56" s="472"/>
      <c r="RFD56" s="472"/>
      <c r="RFE56" s="472"/>
      <c r="RFF56" s="472"/>
      <c r="RFG56" s="472"/>
      <c r="RFH56" s="472"/>
      <c r="RFI56" s="472"/>
      <c r="RFJ56" s="472"/>
      <c r="RFK56" s="472"/>
      <c r="RFL56" s="472"/>
      <c r="RFM56" s="472"/>
      <c r="RFN56" s="472"/>
      <c r="RFO56" s="472"/>
      <c r="RFP56" s="472"/>
      <c r="RFQ56" s="472"/>
      <c r="RFR56" s="472"/>
      <c r="RFS56" s="472"/>
      <c r="RFT56" s="472"/>
      <c r="RFU56" s="472"/>
      <c r="RFV56" s="472"/>
      <c r="RFW56" s="472"/>
      <c r="RFX56" s="472"/>
      <c r="RFY56" s="472"/>
      <c r="RFZ56" s="472"/>
      <c r="RGA56" s="472"/>
      <c r="RGB56" s="472"/>
      <c r="RGC56" s="472"/>
      <c r="RGD56" s="472"/>
      <c r="RGE56" s="472"/>
      <c r="RGF56" s="472"/>
      <c r="RGG56" s="472"/>
      <c r="RGH56" s="472"/>
      <c r="RGI56" s="472"/>
      <c r="RGJ56" s="472"/>
      <c r="RGK56" s="472"/>
      <c r="RGL56" s="472"/>
      <c r="RGM56" s="472"/>
      <c r="RGN56" s="472"/>
      <c r="RGO56" s="472"/>
      <c r="RGP56" s="472"/>
      <c r="RGQ56" s="472"/>
      <c r="RGR56" s="472"/>
      <c r="RGS56" s="472"/>
      <c r="RGT56" s="472"/>
      <c r="RGU56" s="472"/>
      <c r="RGV56" s="472"/>
      <c r="RGW56" s="472"/>
      <c r="RGX56" s="472"/>
      <c r="RGY56" s="472"/>
      <c r="RGZ56" s="472"/>
      <c r="RHA56" s="472"/>
      <c r="RHB56" s="472"/>
      <c r="RHC56" s="472"/>
      <c r="RHD56" s="472"/>
      <c r="RHE56" s="472"/>
      <c r="RHF56" s="472"/>
      <c r="RHG56" s="472"/>
      <c r="RHH56" s="472"/>
      <c r="RHI56" s="472"/>
      <c r="RHJ56" s="472"/>
      <c r="RHK56" s="472"/>
      <c r="RHL56" s="472"/>
      <c r="RHM56" s="472"/>
      <c r="RHN56" s="472"/>
      <c r="RHO56" s="472"/>
      <c r="RHP56" s="472"/>
      <c r="RHQ56" s="472"/>
      <c r="RHR56" s="472"/>
      <c r="RHS56" s="472"/>
      <c r="RHT56" s="472"/>
      <c r="RHU56" s="472"/>
      <c r="RHV56" s="472"/>
      <c r="RHW56" s="472"/>
      <c r="RHX56" s="472"/>
      <c r="RHY56" s="472"/>
      <c r="RHZ56" s="472"/>
      <c r="RIA56" s="472"/>
      <c r="RIB56" s="472"/>
      <c r="RIC56" s="472"/>
      <c r="RID56" s="472"/>
      <c r="RIE56" s="472"/>
      <c r="RIF56" s="472"/>
      <c r="RIG56" s="472"/>
      <c r="RIH56" s="472"/>
      <c r="RII56" s="472"/>
      <c r="RIJ56" s="472"/>
      <c r="RIK56" s="472"/>
      <c r="RIL56" s="472"/>
      <c r="RIM56" s="472"/>
      <c r="RIN56" s="472"/>
      <c r="RIO56" s="472"/>
      <c r="RIP56" s="472"/>
      <c r="RIQ56" s="472"/>
      <c r="RIR56" s="472"/>
      <c r="RIS56" s="472"/>
      <c r="RIT56" s="472"/>
      <c r="RIU56" s="472"/>
      <c r="RIV56" s="472"/>
      <c r="RIW56" s="472"/>
      <c r="RIX56" s="472"/>
      <c r="RIY56" s="472"/>
      <c r="RIZ56" s="472"/>
      <c r="RJA56" s="472"/>
      <c r="RJB56" s="472"/>
      <c r="RJC56" s="472"/>
      <c r="RJD56" s="472"/>
      <c r="RJE56" s="472"/>
      <c r="RJF56" s="472"/>
      <c r="RJG56" s="472"/>
      <c r="RJH56" s="472"/>
      <c r="RJI56" s="472"/>
      <c r="RJJ56" s="472"/>
      <c r="RJK56" s="472"/>
      <c r="RJL56" s="472"/>
      <c r="RJM56" s="472"/>
      <c r="RJN56" s="472"/>
      <c r="RJO56" s="472"/>
      <c r="RJP56" s="472"/>
      <c r="RJQ56" s="472"/>
      <c r="RJR56" s="472"/>
      <c r="RJS56" s="472"/>
      <c r="RJT56" s="472"/>
      <c r="RJU56" s="472"/>
      <c r="RJV56" s="472"/>
      <c r="RJW56" s="472"/>
      <c r="RJX56" s="472"/>
      <c r="RJY56" s="472"/>
      <c r="RJZ56" s="472"/>
      <c r="RKA56" s="472"/>
      <c r="RKB56" s="472"/>
      <c r="RKC56" s="472"/>
      <c r="RKD56" s="472"/>
      <c r="RKE56" s="472"/>
      <c r="RKF56" s="472"/>
      <c r="RKG56" s="472"/>
      <c r="RKH56" s="472"/>
      <c r="RKI56" s="472"/>
      <c r="RKJ56" s="472"/>
      <c r="RKK56" s="472"/>
      <c r="RKL56" s="472"/>
      <c r="RKM56" s="472"/>
      <c r="RKN56" s="472"/>
      <c r="RKO56" s="472"/>
      <c r="RKP56" s="472"/>
      <c r="RKQ56" s="472"/>
      <c r="RKR56" s="472"/>
      <c r="RKS56" s="472"/>
      <c r="RKT56" s="472"/>
      <c r="RKU56" s="472"/>
      <c r="RKV56" s="472"/>
      <c r="RKW56" s="472"/>
      <c r="RKX56" s="472"/>
      <c r="RKY56" s="472"/>
      <c r="RKZ56" s="472"/>
      <c r="RLA56" s="472"/>
      <c r="RLB56" s="472"/>
      <c r="RLC56" s="472"/>
      <c r="RLD56" s="472"/>
      <c r="RLE56" s="472"/>
      <c r="RLF56" s="472"/>
      <c r="RLG56" s="472"/>
      <c r="RLH56" s="472"/>
      <c r="RLI56" s="472"/>
      <c r="RLJ56" s="472"/>
      <c r="RLK56" s="472"/>
      <c r="RLL56" s="472"/>
      <c r="RLM56" s="472"/>
      <c r="RLN56" s="472"/>
      <c r="RLO56" s="472"/>
      <c r="RLP56" s="472"/>
      <c r="RLQ56" s="472"/>
      <c r="RLR56" s="472"/>
      <c r="RLS56" s="472"/>
      <c r="RLT56" s="472"/>
      <c r="RLU56" s="472"/>
      <c r="RLV56" s="472"/>
      <c r="RLW56" s="472"/>
      <c r="RLX56" s="472"/>
      <c r="RLY56" s="472"/>
      <c r="RLZ56" s="472"/>
      <c r="RMA56" s="472"/>
      <c r="RMB56" s="472"/>
      <c r="RMC56" s="472"/>
      <c r="RMD56" s="472"/>
      <c r="RME56" s="472"/>
      <c r="RMF56" s="472"/>
      <c r="RMG56" s="472"/>
      <c r="RMH56" s="472"/>
      <c r="RMI56" s="472"/>
      <c r="RMJ56" s="472"/>
      <c r="RMK56" s="472"/>
      <c r="RML56" s="472"/>
      <c r="RMM56" s="472"/>
      <c r="RMN56" s="472"/>
      <c r="RMO56" s="472"/>
      <c r="RMP56" s="472"/>
      <c r="RMQ56" s="472"/>
      <c r="RMR56" s="472"/>
      <c r="RMS56" s="472"/>
      <c r="RMT56" s="472"/>
      <c r="RMU56" s="472"/>
      <c r="RMV56" s="472"/>
      <c r="RMW56" s="472"/>
      <c r="RMX56" s="472"/>
      <c r="RMY56" s="472"/>
      <c r="RMZ56" s="472"/>
      <c r="RNA56" s="472"/>
      <c r="RNB56" s="472"/>
      <c r="RNC56" s="472"/>
      <c r="RND56" s="472"/>
      <c r="RNE56" s="472"/>
      <c r="RNF56" s="472"/>
      <c r="RNG56" s="472"/>
      <c r="RNH56" s="472"/>
      <c r="RNI56" s="472"/>
      <c r="RNJ56" s="472"/>
      <c r="RNK56" s="472"/>
      <c r="RNL56" s="472"/>
      <c r="RNM56" s="472"/>
      <c r="RNN56" s="472"/>
      <c r="RNO56" s="472"/>
      <c r="RNP56" s="472"/>
      <c r="RNS56" s="472"/>
      <c r="RNT56" s="472"/>
      <c r="RNU56" s="472"/>
      <c r="RNV56" s="472"/>
      <c r="RNW56" s="472"/>
      <c r="RNX56" s="472"/>
      <c r="RNY56" s="472"/>
      <c r="RNZ56" s="472"/>
      <c r="ROA56" s="472"/>
      <c r="ROB56" s="472"/>
      <c r="ROC56" s="472"/>
      <c r="ROD56" s="472"/>
      <c r="ROE56" s="472"/>
      <c r="ROF56" s="472"/>
      <c r="ROG56" s="472"/>
      <c r="ROH56" s="472"/>
      <c r="ROI56" s="472"/>
      <c r="ROJ56" s="472"/>
      <c r="ROK56" s="472"/>
      <c r="ROL56" s="472"/>
      <c r="ROM56" s="472"/>
      <c r="RON56" s="472"/>
      <c r="ROO56" s="472"/>
      <c r="ROP56" s="472"/>
      <c r="ROQ56" s="472"/>
      <c r="ROR56" s="472"/>
      <c r="ROS56" s="472"/>
      <c r="ROT56" s="472"/>
      <c r="ROU56" s="472"/>
      <c r="ROV56" s="472"/>
      <c r="ROW56" s="472"/>
      <c r="ROX56" s="472"/>
      <c r="ROY56" s="472"/>
      <c r="ROZ56" s="472"/>
      <c r="RPA56" s="472"/>
      <c r="RPB56" s="472"/>
      <c r="RPC56" s="472"/>
      <c r="RPD56" s="472"/>
      <c r="RPE56" s="472"/>
      <c r="RPF56" s="472"/>
      <c r="RPG56" s="472"/>
      <c r="RPH56" s="472"/>
      <c r="RPI56" s="472"/>
      <c r="RPJ56" s="472"/>
      <c r="RPK56" s="472"/>
      <c r="RPL56" s="472"/>
      <c r="RPM56" s="472"/>
      <c r="RPN56" s="472"/>
      <c r="RPO56" s="472"/>
      <c r="RPP56" s="472"/>
      <c r="RPQ56" s="472"/>
      <c r="RPR56" s="472"/>
      <c r="RPS56" s="472"/>
      <c r="RPT56" s="472"/>
      <c r="RPU56" s="472"/>
      <c r="RPV56" s="472"/>
      <c r="RPW56" s="472"/>
      <c r="RPX56" s="472"/>
      <c r="RPY56" s="472"/>
      <c r="RPZ56" s="472"/>
      <c r="RQA56" s="472"/>
      <c r="RQB56" s="472"/>
      <c r="RQC56" s="472"/>
      <c r="RQD56" s="472"/>
      <c r="RQE56" s="472"/>
      <c r="RQF56" s="472"/>
      <c r="RQG56" s="472"/>
      <c r="RQH56" s="472"/>
      <c r="RQI56" s="472"/>
      <c r="RQJ56" s="472"/>
      <c r="RQK56" s="472"/>
      <c r="RQL56" s="472"/>
      <c r="RQM56" s="472"/>
      <c r="RQN56" s="472"/>
      <c r="RQO56" s="472"/>
      <c r="RQP56" s="472"/>
      <c r="RQQ56" s="472"/>
      <c r="RQR56" s="472"/>
      <c r="RQS56" s="472"/>
      <c r="RQT56" s="472"/>
      <c r="RQU56" s="472"/>
      <c r="RQV56" s="472"/>
      <c r="RQW56" s="472"/>
      <c r="RQX56" s="472"/>
      <c r="RQY56" s="472"/>
      <c r="RQZ56" s="472"/>
      <c r="RRA56" s="472"/>
      <c r="RRB56" s="472"/>
      <c r="RRC56" s="472"/>
      <c r="RRD56" s="472"/>
      <c r="RRE56" s="472"/>
      <c r="RRF56" s="472"/>
      <c r="RRG56" s="472"/>
      <c r="RRH56" s="472"/>
      <c r="RRI56" s="472"/>
      <c r="RRJ56" s="472"/>
      <c r="RRK56" s="472"/>
      <c r="RRL56" s="472"/>
      <c r="RRM56" s="472"/>
      <c r="RRN56" s="472"/>
      <c r="RRO56" s="472"/>
      <c r="RRP56" s="472"/>
      <c r="RRQ56" s="472"/>
      <c r="RRR56" s="472"/>
      <c r="RRS56" s="472"/>
      <c r="RRT56" s="472"/>
      <c r="RRU56" s="472"/>
      <c r="RRV56" s="472"/>
      <c r="RRW56" s="472"/>
      <c r="RRX56" s="472"/>
      <c r="RRY56" s="472"/>
      <c r="RRZ56" s="472"/>
      <c r="RSA56" s="472"/>
      <c r="RSB56" s="472"/>
      <c r="RSC56" s="472"/>
      <c r="RSD56" s="472"/>
      <c r="RSE56" s="472"/>
      <c r="RSF56" s="472"/>
      <c r="RSG56" s="472"/>
      <c r="RSH56" s="472"/>
      <c r="RSI56" s="472"/>
      <c r="RSJ56" s="472"/>
      <c r="RSK56" s="472"/>
      <c r="RSL56" s="472"/>
      <c r="RSM56" s="472"/>
      <c r="RSN56" s="472"/>
      <c r="RSO56" s="472"/>
      <c r="RSP56" s="472"/>
      <c r="RSQ56" s="472"/>
      <c r="RSR56" s="472"/>
      <c r="RSS56" s="472"/>
      <c r="RST56" s="472"/>
      <c r="RSU56" s="472"/>
      <c r="RSV56" s="472"/>
      <c r="RSW56" s="472"/>
      <c r="RSX56" s="472"/>
      <c r="RSY56" s="472"/>
      <c r="RSZ56" s="472"/>
      <c r="RTA56" s="472"/>
      <c r="RTB56" s="472"/>
      <c r="RTC56" s="472"/>
      <c r="RTD56" s="472"/>
      <c r="RTE56" s="472"/>
      <c r="RTF56" s="472"/>
      <c r="RTG56" s="472"/>
      <c r="RTH56" s="472"/>
      <c r="RTI56" s="472"/>
      <c r="RTJ56" s="472"/>
      <c r="RTK56" s="472"/>
      <c r="RTL56" s="472"/>
      <c r="RTM56" s="472"/>
      <c r="RTN56" s="472"/>
      <c r="RTO56" s="472"/>
      <c r="RTP56" s="472"/>
      <c r="RTQ56" s="472"/>
      <c r="RTR56" s="472"/>
      <c r="RTS56" s="472"/>
      <c r="RTT56" s="472"/>
      <c r="RTU56" s="472"/>
      <c r="RTV56" s="472"/>
      <c r="RTW56" s="472"/>
      <c r="RTX56" s="472"/>
      <c r="RTY56" s="472"/>
      <c r="RTZ56" s="472"/>
      <c r="RUA56" s="472"/>
      <c r="RUB56" s="472"/>
      <c r="RUC56" s="472"/>
      <c r="RUD56" s="472"/>
      <c r="RUE56" s="472"/>
      <c r="RUF56" s="472"/>
      <c r="RUG56" s="472"/>
      <c r="RUH56" s="472"/>
      <c r="RUI56" s="472"/>
      <c r="RUJ56" s="472"/>
      <c r="RUK56" s="472"/>
      <c r="RUL56" s="472"/>
      <c r="RUM56" s="472"/>
      <c r="RUN56" s="472"/>
      <c r="RUO56" s="472"/>
      <c r="RUP56" s="472"/>
      <c r="RUQ56" s="472"/>
      <c r="RUR56" s="472"/>
      <c r="RUS56" s="472"/>
      <c r="RUT56" s="472"/>
      <c r="RUU56" s="472"/>
      <c r="RUV56" s="472"/>
      <c r="RUW56" s="472"/>
      <c r="RUX56" s="472"/>
      <c r="RUY56" s="472"/>
      <c r="RUZ56" s="472"/>
      <c r="RVA56" s="472"/>
      <c r="RVB56" s="472"/>
      <c r="RVC56" s="472"/>
      <c r="RVD56" s="472"/>
      <c r="RVE56" s="472"/>
      <c r="RVF56" s="472"/>
      <c r="RVG56" s="472"/>
      <c r="RVH56" s="472"/>
      <c r="RVI56" s="472"/>
      <c r="RVJ56" s="472"/>
      <c r="RVK56" s="472"/>
      <c r="RVL56" s="472"/>
      <c r="RVM56" s="472"/>
      <c r="RVN56" s="472"/>
      <c r="RVO56" s="472"/>
      <c r="RVP56" s="472"/>
      <c r="RVQ56" s="472"/>
      <c r="RVR56" s="472"/>
      <c r="RVS56" s="472"/>
      <c r="RVT56" s="472"/>
      <c r="RVU56" s="472"/>
      <c r="RVV56" s="472"/>
      <c r="RVW56" s="472"/>
      <c r="RVX56" s="472"/>
      <c r="RVY56" s="472"/>
      <c r="RVZ56" s="472"/>
      <c r="RWA56" s="472"/>
      <c r="RWB56" s="472"/>
      <c r="RWC56" s="472"/>
      <c r="RWD56" s="472"/>
      <c r="RWE56" s="472"/>
      <c r="RWF56" s="472"/>
      <c r="RWG56" s="472"/>
      <c r="RWH56" s="472"/>
      <c r="RWI56" s="472"/>
      <c r="RWJ56" s="472"/>
      <c r="RWK56" s="472"/>
      <c r="RWL56" s="472"/>
      <c r="RWM56" s="472"/>
      <c r="RWN56" s="472"/>
      <c r="RWO56" s="472"/>
      <c r="RWP56" s="472"/>
      <c r="RWQ56" s="472"/>
      <c r="RWR56" s="472"/>
      <c r="RWS56" s="472"/>
      <c r="RWT56" s="472"/>
      <c r="RWU56" s="472"/>
      <c r="RWV56" s="472"/>
      <c r="RWW56" s="472"/>
      <c r="RWX56" s="472"/>
      <c r="RWY56" s="472"/>
      <c r="RWZ56" s="472"/>
      <c r="RXA56" s="472"/>
      <c r="RXB56" s="472"/>
      <c r="RXC56" s="472"/>
      <c r="RXD56" s="472"/>
      <c r="RXE56" s="472"/>
      <c r="RXF56" s="472"/>
      <c r="RXG56" s="472"/>
      <c r="RXH56" s="472"/>
      <c r="RXI56" s="472"/>
      <c r="RXJ56" s="472"/>
      <c r="RXK56" s="472"/>
      <c r="RXL56" s="472"/>
      <c r="RXO56" s="472"/>
      <c r="RXP56" s="472"/>
      <c r="RXQ56" s="472"/>
      <c r="RXR56" s="472"/>
      <c r="RXS56" s="472"/>
      <c r="RXT56" s="472"/>
      <c r="RXU56" s="472"/>
      <c r="RXV56" s="472"/>
      <c r="RXW56" s="472"/>
      <c r="RXX56" s="472"/>
      <c r="RXY56" s="472"/>
      <c r="RXZ56" s="472"/>
      <c r="RYA56" s="472"/>
      <c r="RYB56" s="472"/>
      <c r="RYC56" s="472"/>
      <c r="RYD56" s="472"/>
      <c r="RYE56" s="472"/>
      <c r="RYF56" s="472"/>
      <c r="RYG56" s="472"/>
      <c r="RYH56" s="472"/>
      <c r="RYI56" s="472"/>
      <c r="RYJ56" s="472"/>
      <c r="RYK56" s="472"/>
      <c r="RYL56" s="472"/>
      <c r="RYM56" s="472"/>
      <c r="RYN56" s="472"/>
      <c r="RYO56" s="472"/>
      <c r="RYP56" s="472"/>
      <c r="RYQ56" s="472"/>
      <c r="RYR56" s="472"/>
      <c r="RYS56" s="472"/>
      <c r="RYT56" s="472"/>
      <c r="RYU56" s="472"/>
      <c r="RYV56" s="472"/>
      <c r="RYW56" s="472"/>
      <c r="RYX56" s="472"/>
      <c r="RYY56" s="472"/>
      <c r="RYZ56" s="472"/>
      <c r="RZA56" s="472"/>
      <c r="RZB56" s="472"/>
      <c r="RZC56" s="472"/>
      <c r="RZD56" s="472"/>
      <c r="RZE56" s="472"/>
      <c r="RZF56" s="472"/>
      <c r="RZG56" s="472"/>
      <c r="RZH56" s="472"/>
      <c r="RZI56" s="472"/>
      <c r="RZJ56" s="472"/>
      <c r="RZK56" s="472"/>
      <c r="RZL56" s="472"/>
      <c r="RZM56" s="472"/>
      <c r="RZN56" s="472"/>
      <c r="RZO56" s="472"/>
      <c r="RZP56" s="472"/>
      <c r="RZQ56" s="472"/>
      <c r="RZR56" s="472"/>
      <c r="RZS56" s="472"/>
      <c r="RZT56" s="472"/>
      <c r="RZU56" s="472"/>
      <c r="RZV56" s="472"/>
      <c r="RZW56" s="472"/>
      <c r="RZX56" s="472"/>
      <c r="RZY56" s="472"/>
      <c r="RZZ56" s="472"/>
      <c r="SAA56" s="472"/>
      <c r="SAB56" s="472"/>
      <c r="SAC56" s="472"/>
      <c r="SAD56" s="472"/>
      <c r="SAE56" s="472"/>
      <c r="SAF56" s="472"/>
      <c r="SAG56" s="472"/>
      <c r="SAH56" s="472"/>
      <c r="SAI56" s="472"/>
      <c r="SAJ56" s="472"/>
      <c r="SAK56" s="472"/>
      <c r="SAL56" s="472"/>
      <c r="SAM56" s="472"/>
      <c r="SAN56" s="472"/>
      <c r="SAO56" s="472"/>
      <c r="SAP56" s="472"/>
      <c r="SAQ56" s="472"/>
      <c r="SAR56" s="472"/>
      <c r="SAS56" s="472"/>
      <c r="SAT56" s="472"/>
      <c r="SAU56" s="472"/>
      <c r="SAV56" s="472"/>
      <c r="SAW56" s="472"/>
      <c r="SAX56" s="472"/>
      <c r="SAY56" s="472"/>
      <c r="SAZ56" s="472"/>
      <c r="SBA56" s="472"/>
      <c r="SBB56" s="472"/>
      <c r="SBC56" s="472"/>
      <c r="SBD56" s="472"/>
      <c r="SBE56" s="472"/>
      <c r="SBF56" s="472"/>
      <c r="SBG56" s="472"/>
      <c r="SBH56" s="472"/>
      <c r="SBI56" s="472"/>
      <c r="SBJ56" s="472"/>
      <c r="SBK56" s="472"/>
      <c r="SBL56" s="472"/>
      <c r="SBM56" s="472"/>
      <c r="SBN56" s="472"/>
      <c r="SBO56" s="472"/>
      <c r="SBP56" s="472"/>
      <c r="SBQ56" s="472"/>
      <c r="SBR56" s="472"/>
      <c r="SBS56" s="472"/>
      <c r="SBT56" s="472"/>
      <c r="SBU56" s="472"/>
      <c r="SBV56" s="472"/>
      <c r="SBW56" s="472"/>
      <c r="SBX56" s="472"/>
      <c r="SBY56" s="472"/>
      <c r="SBZ56" s="472"/>
      <c r="SCA56" s="472"/>
      <c r="SCB56" s="472"/>
      <c r="SCC56" s="472"/>
      <c r="SCD56" s="472"/>
      <c r="SCE56" s="472"/>
      <c r="SCF56" s="472"/>
      <c r="SCG56" s="472"/>
      <c r="SCH56" s="472"/>
      <c r="SCI56" s="472"/>
      <c r="SCJ56" s="472"/>
      <c r="SCK56" s="472"/>
      <c r="SCL56" s="472"/>
      <c r="SCM56" s="472"/>
      <c r="SCN56" s="472"/>
      <c r="SCO56" s="472"/>
      <c r="SCP56" s="472"/>
      <c r="SCQ56" s="472"/>
      <c r="SCR56" s="472"/>
      <c r="SCS56" s="472"/>
      <c r="SCT56" s="472"/>
      <c r="SCU56" s="472"/>
      <c r="SCV56" s="472"/>
      <c r="SCW56" s="472"/>
      <c r="SCX56" s="472"/>
      <c r="SCY56" s="472"/>
      <c r="SCZ56" s="472"/>
      <c r="SDA56" s="472"/>
      <c r="SDB56" s="472"/>
      <c r="SDC56" s="472"/>
      <c r="SDD56" s="472"/>
      <c r="SDE56" s="472"/>
      <c r="SDF56" s="472"/>
      <c r="SDG56" s="472"/>
      <c r="SDH56" s="472"/>
      <c r="SDI56" s="472"/>
      <c r="SDJ56" s="472"/>
      <c r="SDK56" s="472"/>
      <c r="SDL56" s="472"/>
      <c r="SDM56" s="472"/>
      <c r="SDN56" s="472"/>
      <c r="SDO56" s="472"/>
      <c r="SDP56" s="472"/>
      <c r="SDQ56" s="472"/>
      <c r="SDR56" s="472"/>
      <c r="SDS56" s="472"/>
      <c r="SDT56" s="472"/>
      <c r="SDU56" s="472"/>
      <c r="SDV56" s="472"/>
      <c r="SDW56" s="472"/>
      <c r="SDX56" s="472"/>
      <c r="SDY56" s="472"/>
      <c r="SDZ56" s="472"/>
      <c r="SEA56" s="472"/>
      <c r="SEB56" s="472"/>
      <c r="SEC56" s="472"/>
      <c r="SED56" s="472"/>
      <c r="SEE56" s="472"/>
      <c r="SEF56" s="472"/>
      <c r="SEG56" s="472"/>
      <c r="SEH56" s="472"/>
      <c r="SEI56" s="472"/>
      <c r="SEJ56" s="472"/>
      <c r="SEK56" s="472"/>
      <c r="SEL56" s="472"/>
      <c r="SEM56" s="472"/>
      <c r="SEN56" s="472"/>
      <c r="SEO56" s="472"/>
      <c r="SEP56" s="472"/>
      <c r="SEQ56" s="472"/>
      <c r="SER56" s="472"/>
      <c r="SES56" s="472"/>
      <c r="SET56" s="472"/>
      <c r="SEU56" s="472"/>
      <c r="SEV56" s="472"/>
      <c r="SEW56" s="472"/>
      <c r="SEX56" s="472"/>
      <c r="SEY56" s="472"/>
      <c r="SEZ56" s="472"/>
      <c r="SFA56" s="472"/>
      <c r="SFB56" s="472"/>
      <c r="SFC56" s="472"/>
      <c r="SFD56" s="472"/>
      <c r="SFE56" s="472"/>
      <c r="SFF56" s="472"/>
      <c r="SFG56" s="472"/>
      <c r="SFH56" s="472"/>
      <c r="SFI56" s="472"/>
      <c r="SFJ56" s="472"/>
      <c r="SFK56" s="472"/>
      <c r="SFL56" s="472"/>
      <c r="SFM56" s="472"/>
      <c r="SFN56" s="472"/>
      <c r="SFO56" s="472"/>
      <c r="SFP56" s="472"/>
      <c r="SFQ56" s="472"/>
      <c r="SFR56" s="472"/>
      <c r="SFS56" s="472"/>
      <c r="SFT56" s="472"/>
      <c r="SFU56" s="472"/>
      <c r="SFV56" s="472"/>
      <c r="SFW56" s="472"/>
      <c r="SFX56" s="472"/>
      <c r="SFY56" s="472"/>
      <c r="SFZ56" s="472"/>
      <c r="SGA56" s="472"/>
      <c r="SGB56" s="472"/>
      <c r="SGC56" s="472"/>
      <c r="SGD56" s="472"/>
      <c r="SGE56" s="472"/>
      <c r="SGF56" s="472"/>
      <c r="SGG56" s="472"/>
      <c r="SGH56" s="472"/>
      <c r="SGI56" s="472"/>
      <c r="SGJ56" s="472"/>
      <c r="SGK56" s="472"/>
      <c r="SGL56" s="472"/>
      <c r="SGM56" s="472"/>
      <c r="SGN56" s="472"/>
      <c r="SGO56" s="472"/>
      <c r="SGP56" s="472"/>
      <c r="SGQ56" s="472"/>
      <c r="SGR56" s="472"/>
      <c r="SGS56" s="472"/>
      <c r="SGT56" s="472"/>
      <c r="SGU56" s="472"/>
      <c r="SGV56" s="472"/>
      <c r="SGW56" s="472"/>
      <c r="SGX56" s="472"/>
      <c r="SGY56" s="472"/>
      <c r="SGZ56" s="472"/>
      <c r="SHA56" s="472"/>
      <c r="SHB56" s="472"/>
      <c r="SHC56" s="472"/>
      <c r="SHD56" s="472"/>
      <c r="SHE56" s="472"/>
      <c r="SHF56" s="472"/>
      <c r="SHG56" s="472"/>
      <c r="SHH56" s="472"/>
      <c r="SHK56" s="472"/>
      <c r="SHL56" s="472"/>
      <c r="SHM56" s="472"/>
      <c r="SHN56" s="472"/>
      <c r="SHO56" s="472"/>
      <c r="SHP56" s="472"/>
      <c r="SHQ56" s="472"/>
      <c r="SHR56" s="472"/>
      <c r="SHS56" s="472"/>
      <c r="SHT56" s="472"/>
      <c r="SHU56" s="472"/>
      <c r="SHV56" s="472"/>
      <c r="SHW56" s="472"/>
      <c r="SHX56" s="472"/>
      <c r="SHY56" s="472"/>
      <c r="SHZ56" s="472"/>
      <c r="SIA56" s="472"/>
      <c r="SIB56" s="472"/>
      <c r="SIC56" s="472"/>
      <c r="SID56" s="472"/>
      <c r="SIE56" s="472"/>
      <c r="SIF56" s="472"/>
      <c r="SIG56" s="472"/>
      <c r="SIH56" s="472"/>
      <c r="SII56" s="472"/>
      <c r="SIJ56" s="472"/>
      <c r="SIK56" s="472"/>
      <c r="SIL56" s="472"/>
      <c r="SIM56" s="472"/>
      <c r="SIN56" s="472"/>
      <c r="SIO56" s="472"/>
      <c r="SIP56" s="472"/>
      <c r="SIQ56" s="472"/>
      <c r="SIR56" s="472"/>
      <c r="SIS56" s="472"/>
      <c r="SIT56" s="472"/>
      <c r="SIU56" s="472"/>
      <c r="SIV56" s="472"/>
      <c r="SIW56" s="472"/>
      <c r="SIX56" s="472"/>
      <c r="SIY56" s="472"/>
      <c r="SIZ56" s="472"/>
      <c r="SJA56" s="472"/>
      <c r="SJB56" s="472"/>
      <c r="SJC56" s="472"/>
      <c r="SJD56" s="472"/>
      <c r="SJE56" s="472"/>
      <c r="SJF56" s="472"/>
      <c r="SJG56" s="472"/>
      <c r="SJH56" s="472"/>
      <c r="SJI56" s="472"/>
      <c r="SJJ56" s="472"/>
      <c r="SJK56" s="472"/>
      <c r="SJL56" s="472"/>
      <c r="SJM56" s="472"/>
      <c r="SJN56" s="472"/>
      <c r="SJO56" s="472"/>
      <c r="SJP56" s="472"/>
      <c r="SJQ56" s="472"/>
      <c r="SJR56" s="472"/>
      <c r="SJS56" s="472"/>
      <c r="SJT56" s="472"/>
      <c r="SJU56" s="472"/>
      <c r="SJV56" s="472"/>
      <c r="SJW56" s="472"/>
      <c r="SJX56" s="472"/>
      <c r="SJY56" s="472"/>
      <c r="SJZ56" s="472"/>
      <c r="SKA56" s="472"/>
      <c r="SKB56" s="472"/>
      <c r="SKC56" s="472"/>
      <c r="SKD56" s="472"/>
      <c r="SKE56" s="472"/>
      <c r="SKF56" s="472"/>
      <c r="SKG56" s="472"/>
      <c r="SKH56" s="472"/>
      <c r="SKI56" s="472"/>
      <c r="SKJ56" s="472"/>
      <c r="SKK56" s="472"/>
      <c r="SKL56" s="472"/>
      <c r="SKM56" s="472"/>
      <c r="SKN56" s="472"/>
      <c r="SKO56" s="472"/>
      <c r="SKP56" s="472"/>
      <c r="SKQ56" s="472"/>
      <c r="SKR56" s="472"/>
      <c r="SKS56" s="472"/>
      <c r="SKT56" s="472"/>
      <c r="SKU56" s="472"/>
      <c r="SKV56" s="472"/>
      <c r="SKW56" s="472"/>
      <c r="SKX56" s="472"/>
      <c r="SKY56" s="472"/>
      <c r="SKZ56" s="472"/>
      <c r="SLA56" s="472"/>
      <c r="SLB56" s="472"/>
      <c r="SLC56" s="472"/>
      <c r="SLD56" s="472"/>
      <c r="SLE56" s="472"/>
      <c r="SLF56" s="472"/>
      <c r="SLG56" s="472"/>
      <c r="SLH56" s="472"/>
      <c r="SLI56" s="472"/>
      <c r="SLJ56" s="472"/>
      <c r="SLK56" s="472"/>
      <c r="SLL56" s="472"/>
      <c r="SLM56" s="472"/>
      <c r="SLN56" s="472"/>
      <c r="SLO56" s="472"/>
      <c r="SLP56" s="472"/>
      <c r="SLQ56" s="472"/>
      <c r="SLR56" s="472"/>
      <c r="SLS56" s="472"/>
      <c r="SLT56" s="472"/>
      <c r="SLU56" s="472"/>
      <c r="SLV56" s="472"/>
      <c r="SLW56" s="472"/>
      <c r="SLX56" s="472"/>
      <c r="SLY56" s="472"/>
      <c r="SLZ56" s="472"/>
      <c r="SMA56" s="472"/>
      <c r="SMB56" s="472"/>
      <c r="SMC56" s="472"/>
      <c r="SMD56" s="472"/>
      <c r="SME56" s="472"/>
      <c r="SMF56" s="472"/>
      <c r="SMG56" s="472"/>
      <c r="SMH56" s="472"/>
      <c r="SMI56" s="472"/>
      <c r="SMJ56" s="472"/>
      <c r="SMK56" s="472"/>
      <c r="SML56" s="472"/>
      <c r="SMM56" s="472"/>
      <c r="SMN56" s="472"/>
      <c r="SMO56" s="472"/>
      <c r="SMP56" s="472"/>
      <c r="SMQ56" s="472"/>
      <c r="SMR56" s="472"/>
      <c r="SMS56" s="472"/>
      <c r="SMT56" s="472"/>
      <c r="SMU56" s="472"/>
      <c r="SMV56" s="472"/>
      <c r="SMW56" s="472"/>
      <c r="SMX56" s="472"/>
      <c r="SMY56" s="472"/>
      <c r="SMZ56" s="472"/>
      <c r="SNA56" s="472"/>
      <c r="SNB56" s="472"/>
      <c r="SNC56" s="472"/>
      <c r="SND56" s="472"/>
      <c r="SNE56" s="472"/>
      <c r="SNF56" s="472"/>
      <c r="SNG56" s="472"/>
      <c r="SNH56" s="472"/>
      <c r="SNI56" s="472"/>
      <c r="SNJ56" s="472"/>
      <c r="SNK56" s="472"/>
      <c r="SNL56" s="472"/>
      <c r="SNM56" s="472"/>
      <c r="SNN56" s="472"/>
      <c r="SNO56" s="472"/>
      <c r="SNP56" s="472"/>
      <c r="SNQ56" s="472"/>
      <c r="SNR56" s="472"/>
      <c r="SNS56" s="472"/>
      <c r="SNT56" s="472"/>
      <c r="SNU56" s="472"/>
      <c r="SNV56" s="472"/>
      <c r="SNW56" s="472"/>
      <c r="SNX56" s="472"/>
      <c r="SNY56" s="472"/>
      <c r="SNZ56" s="472"/>
      <c r="SOA56" s="472"/>
      <c r="SOB56" s="472"/>
      <c r="SOC56" s="472"/>
      <c r="SOD56" s="472"/>
      <c r="SOE56" s="472"/>
      <c r="SOF56" s="472"/>
      <c r="SOG56" s="472"/>
      <c r="SOH56" s="472"/>
      <c r="SOI56" s="472"/>
      <c r="SOJ56" s="472"/>
      <c r="SOK56" s="472"/>
      <c r="SOL56" s="472"/>
      <c r="SOM56" s="472"/>
      <c r="SON56" s="472"/>
      <c r="SOO56" s="472"/>
      <c r="SOP56" s="472"/>
      <c r="SOQ56" s="472"/>
      <c r="SOR56" s="472"/>
      <c r="SOS56" s="472"/>
      <c r="SOT56" s="472"/>
      <c r="SOU56" s="472"/>
      <c r="SOV56" s="472"/>
      <c r="SOW56" s="472"/>
      <c r="SOX56" s="472"/>
      <c r="SOY56" s="472"/>
      <c r="SOZ56" s="472"/>
      <c r="SPA56" s="472"/>
      <c r="SPB56" s="472"/>
      <c r="SPC56" s="472"/>
      <c r="SPD56" s="472"/>
      <c r="SPE56" s="472"/>
      <c r="SPF56" s="472"/>
      <c r="SPG56" s="472"/>
      <c r="SPH56" s="472"/>
      <c r="SPI56" s="472"/>
      <c r="SPJ56" s="472"/>
      <c r="SPK56" s="472"/>
      <c r="SPL56" s="472"/>
      <c r="SPM56" s="472"/>
      <c r="SPN56" s="472"/>
      <c r="SPO56" s="472"/>
      <c r="SPP56" s="472"/>
      <c r="SPQ56" s="472"/>
      <c r="SPR56" s="472"/>
      <c r="SPS56" s="472"/>
      <c r="SPT56" s="472"/>
      <c r="SPU56" s="472"/>
      <c r="SPV56" s="472"/>
      <c r="SPW56" s="472"/>
      <c r="SPX56" s="472"/>
      <c r="SPY56" s="472"/>
      <c r="SPZ56" s="472"/>
      <c r="SQA56" s="472"/>
      <c r="SQB56" s="472"/>
      <c r="SQC56" s="472"/>
      <c r="SQD56" s="472"/>
      <c r="SQE56" s="472"/>
      <c r="SQF56" s="472"/>
      <c r="SQG56" s="472"/>
      <c r="SQH56" s="472"/>
      <c r="SQI56" s="472"/>
      <c r="SQJ56" s="472"/>
      <c r="SQK56" s="472"/>
      <c r="SQL56" s="472"/>
      <c r="SQM56" s="472"/>
      <c r="SQN56" s="472"/>
      <c r="SQO56" s="472"/>
      <c r="SQP56" s="472"/>
      <c r="SQQ56" s="472"/>
      <c r="SQR56" s="472"/>
      <c r="SQS56" s="472"/>
      <c r="SQT56" s="472"/>
      <c r="SQU56" s="472"/>
      <c r="SQV56" s="472"/>
      <c r="SQW56" s="472"/>
      <c r="SQX56" s="472"/>
      <c r="SQY56" s="472"/>
      <c r="SQZ56" s="472"/>
      <c r="SRA56" s="472"/>
      <c r="SRB56" s="472"/>
      <c r="SRC56" s="472"/>
      <c r="SRD56" s="472"/>
      <c r="SRG56" s="472"/>
      <c r="SRH56" s="472"/>
      <c r="SRI56" s="472"/>
      <c r="SRJ56" s="472"/>
      <c r="SRK56" s="472"/>
      <c r="SRL56" s="472"/>
      <c r="SRM56" s="472"/>
      <c r="SRN56" s="472"/>
      <c r="SRO56" s="472"/>
      <c r="SRP56" s="472"/>
      <c r="SRQ56" s="472"/>
      <c r="SRR56" s="472"/>
      <c r="SRS56" s="472"/>
      <c r="SRT56" s="472"/>
      <c r="SRU56" s="472"/>
      <c r="SRV56" s="472"/>
      <c r="SRW56" s="472"/>
      <c r="SRX56" s="472"/>
      <c r="SRY56" s="472"/>
      <c r="SRZ56" s="472"/>
      <c r="SSA56" s="472"/>
      <c r="SSB56" s="472"/>
      <c r="SSC56" s="472"/>
      <c r="SSD56" s="472"/>
      <c r="SSE56" s="472"/>
      <c r="SSF56" s="472"/>
      <c r="SSG56" s="472"/>
      <c r="SSH56" s="472"/>
      <c r="SSI56" s="472"/>
      <c r="SSJ56" s="472"/>
      <c r="SSK56" s="472"/>
      <c r="SSL56" s="472"/>
      <c r="SSM56" s="472"/>
      <c r="SSN56" s="472"/>
      <c r="SSO56" s="472"/>
      <c r="SSP56" s="472"/>
      <c r="SSQ56" s="472"/>
      <c r="SSR56" s="472"/>
      <c r="SSS56" s="472"/>
      <c r="SST56" s="472"/>
      <c r="SSU56" s="472"/>
      <c r="SSV56" s="472"/>
      <c r="SSW56" s="472"/>
      <c r="SSX56" s="472"/>
      <c r="SSY56" s="472"/>
      <c r="SSZ56" s="472"/>
      <c r="STA56" s="472"/>
      <c r="STB56" s="472"/>
      <c r="STC56" s="472"/>
      <c r="STD56" s="472"/>
      <c r="STE56" s="472"/>
      <c r="STF56" s="472"/>
      <c r="STG56" s="472"/>
      <c r="STH56" s="472"/>
      <c r="STI56" s="472"/>
      <c r="STJ56" s="472"/>
      <c r="STK56" s="472"/>
      <c r="STL56" s="472"/>
      <c r="STM56" s="472"/>
      <c r="STN56" s="472"/>
      <c r="STO56" s="472"/>
      <c r="STP56" s="472"/>
      <c r="STQ56" s="472"/>
      <c r="STR56" s="472"/>
      <c r="STS56" s="472"/>
      <c r="STT56" s="472"/>
      <c r="STU56" s="472"/>
      <c r="STV56" s="472"/>
      <c r="STW56" s="472"/>
      <c r="STX56" s="472"/>
      <c r="STY56" s="472"/>
      <c r="STZ56" s="472"/>
      <c r="SUA56" s="472"/>
      <c r="SUB56" s="472"/>
      <c r="SUC56" s="472"/>
      <c r="SUD56" s="472"/>
      <c r="SUE56" s="472"/>
      <c r="SUF56" s="472"/>
      <c r="SUG56" s="472"/>
      <c r="SUH56" s="472"/>
      <c r="SUI56" s="472"/>
      <c r="SUJ56" s="472"/>
      <c r="SUK56" s="472"/>
      <c r="SUL56" s="472"/>
      <c r="SUM56" s="472"/>
      <c r="SUN56" s="472"/>
      <c r="SUO56" s="472"/>
      <c r="SUP56" s="472"/>
      <c r="SUQ56" s="472"/>
      <c r="SUR56" s="472"/>
      <c r="SUS56" s="472"/>
      <c r="SUT56" s="472"/>
      <c r="SUU56" s="472"/>
      <c r="SUV56" s="472"/>
      <c r="SUW56" s="472"/>
      <c r="SUX56" s="472"/>
      <c r="SUY56" s="472"/>
      <c r="SUZ56" s="472"/>
      <c r="SVA56" s="472"/>
      <c r="SVB56" s="472"/>
      <c r="SVC56" s="472"/>
      <c r="SVD56" s="472"/>
      <c r="SVE56" s="472"/>
      <c r="SVF56" s="472"/>
      <c r="SVG56" s="472"/>
      <c r="SVH56" s="472"/>
      <c r="SVI56" s="472"/>
      <c r="SVJ56" s="472"/>
      <c r="SVK56" s="472"/>
      <c r="SVL56" s="472"/>
      <c r="SVM56" s="472"/>
      <c r="SVN56" s="472"/>
      <c r="SVO56" s="472"/>
      <c r="SVP56" s="472"/>
      <c r="SVQ56" s="472"/>
      <c r="SVR56" s="472"/>
      <c r="SVS56" s="472"/>
      <c r="SVT56" s="472"/>
      <c r="SVU56" s="472"/>
      <c r="SVV56" s="472"/>
      <c r="SVW56" s="472"/>
      <c r="SVX56" s="472"/>
      <c r="SVY56" s="472"/>
      <c r="SVZ56" s="472"/>
      <c r="SWA56" s="472"/>
      <c r="SWB56" s="472"/>
      <c r="SWC56" s="472"/>
      <c r="SWD56" s="472"/>
      <c r="SWE56" s="472"/>
      <c r="SWF56" s="472"/>
      <c r="SWG56" s="472"/>
      <c r="SWH56" s="472"/>
      <c r="SWI56" s="472"/>
      <c r="SWJ56" s="472"/>
      <c r="SWK56" s="472"/>
      <c r="SWL56" s="472"/>
      <c r="SWM56" s="472"/>
      <c r="SWN56" s="472"/>
      <c r="SWO56" s="472"/>
      <c r="SWP56" s="472"/>
      <c r="SWQ56" s="472"/>
      <c r="SWR56" s="472"/>
      <c r="SWS56" s="472"/>
      <c r="SWT56" s="472"/>
      <c r="SWU56" s="472"/>
      <c r="SWV56" s="472"/>
      <c r="SWW56" s="472"/>
      <c r="SWX56" s="472"/>
      <c r="SWY56" s="472"/>
      <c r="SWZ56" s="472"/>
      <c r="SXA56" s="472"/>
      <c r="SXB56" s="472"/>
      <c r="SXC56" s="472"/>
      <c r="SXD56" s="472"/>
      <c r="SXE56" s="472"/>
      <c r="SXF56" s="472"/>
      <c r="SXG56" s="472"/>
      <c r="SXH56" s="472"/>
      <c r="SXI56" s="472"/>
      <c r="SXJ56" s="472"/>
      <c r="SXK56" s="472"/>
      <c r="SXL56" s="472"/>
      <c r="SXM56" s="472"/>
      <c r="SXN56" s="472"/>
      <c r="SXO56" s="472"/>
      <c r="SXP56" s="472"/>
      <c r="SXQ56" s="472"/>
      <c r="SXR56" s="472"/>
      <c r="SXS56" s="472"/>
      <c r="SXT56" s="472"/>
      <c r="SXU56" s="472"/>
      <c r="SXV56" s="472"/>
      <c r="SXW56" s="472"/>
      <c r="SXX56" s="472"/>
      <c r="SXY56" s="472"/>
      <c r="SXZ56" s="472"/>
      <c r="SYA56" s="472"/>
      <c r="SYB56" s="472"/>
      <c r="SYC56" s="472"/>
      <c r="SYD56" s="472"/>
      <c r="SYE56" s="472"/>
      <c r="SYF56" s="472"/>
      <c r="SYG56" s="472"/>
      <c r="SYH56" s="472"/>
      <c r="SYI56" s="472"/>
      <c r="SYJ56" s="472"/>
      <c r="SYK56" s="472"/>
      <c r="SYL56" s="472"/>
      <c r="SYM56" s="472"/>
      <c r="SYN56" s="472"/>
      <c r="SYO56" s="472"/>
      <c r="SYP56" s="472"/>
      <c r="SYQ56" s="472"/>
      <c r="SYR56" s="472"/>
      <c r="SYS56" s="472"/>
      <c r="SYT56" s="472"/>
      <c r="SYU56" s="472"/>
      <c r="SYV56" s="472"/>
      <c r="SYW56" s="472"/>
      <c r="SYX56" s="472"/>
      <c r="SYY56" s="472"/>
      <c r="SYZ56" s="472"/>
      <c r="SZA56" s="472"/>
      <c r="SZB56" s="472"/>
      <c r="SZC56" s="472"/>
      <c r="SZD56" s="472"/>
      <c r="SZE56" s="472"/>
      <c r="SZF56" s="472"/>
      <c r="SZG56" s="472"/>
      <c r="SZH56" s="472"/>
      <c r="SZI56" s="472"/>
      <c r="SZJ56" s="472"/>
      <c r="SZK56" s="472"/>
      <c r="SZL56" s="472"/>
      <c r="SZM56" s="472"/>
      <c r="SZN56" s="472"/>
      <c r="SZO56" s="472"/>
      <c r="SZP56" s="472"/>
      <c r="SZQ56" s="472"/>
      <c r="SZR56" s="472"/>
      <c r="SZS56" s="472"/>
      <c r="SZT56" s="472"/>
      <c r="SZU56" s="472"/>
      <c r="SZV56" s="472"/>
      <c r="SZW56" s="472"/>
      <c r="SZX56" s="472"/>
      <c r="SZY56" s="472"/>
      <c r="SZZ56" s="472"/>
      <c r="TAA56" s="472"/>
      <c r="TAB56" s="472"/>
      <c r="TAC56" s="472"/>
      <c r="TAD56" s="472"/>
      <c r="TAE56" s="472"/>
      <c r="TAF56" s="472"/>
      <c r="TAG56" s="472"/>
      <c r="TAH56" s="472"/>
      <c r="TAI56" s="472"/>
      <c r="TAJ56" s="472"/>
      <c r="TAK56" s="472"/>
      <c r="TAL56" s="472"/>
      <c r="TAM56" s="472"/>
      <c r="TAN56" s="472"/>
      <c r="TAO56" s="472"/>
      <c r="TAP56" s="472"/>
      <c r="TAQ56" s="472"/>
      <c r="TAR56" s="472"/>
      <c r="TAS56" s="472"/>
      <c r="TAT56" s="472"/>
      <c r="TAU56" s="472"/>
      <c r="TAV56" s="472"/>
      <c r="TAW56" s="472"/>
      <c r="TAX56" s="472"/>
      <c r="TAY56" s="472"/>
      <c r="TAZ56" s="472"/>
      <c r="TBC56" s="472"/>
      <c r="TBD56" s="472"/>
      <c r="TBE56" s="472"/>
      <c r="TBF56" s="472"/>
      <c r="TBG56" s="472"/>
      <c r="TBH56" s="472"/>
      <c r="TBI56" s="472"/>
      <c r="TBJ56" s="472"/>
      <c r="TBK56" s="472"/>
      <c r="TBL56" s="472"/>
      <c r="TBM56" s="472"/>
      <c r="TBN56" s="472"/>
      <c r="TBO56" s="472"/>
      <c r="TBP56" s="472"/>
      <c r="TBQ56" s="472"/>
      <c r="TBR56" s="472"/>
      <c r="TBS56" s="472"/>
      <c r="TBT56" s="472"/>
      <c r="TBU56" s="472"/>
      <c r="TBV56" s="472"/>
      <c r="TBW56" s="472"/>
      <c r="TBX56" s="472"/>
      <c r="TBY56" s="472"/>
      <c r="TBZ56" s="472"/>
      <c r="TCA56" s="472"/>
      <c r="TCB56" s="472"/>
      <c r="TCC56" s="472"/>
      <c r="TCD56" s="472"/>
      <c r="TCE56" s="472"/>
      <c r="TCF56" s="472"/>
      <c r="TCG56" s="472"/>
      <c r="TCH56" s="472"/>
      <c r="TCI56" s="472"/>
      <c r="TCJ56" s="472"/>
      <c r="TCK56" s="472"/>
      <c r="TCL56" s="472"/>
      <c r="TCM56" s="472"/>
      <c r="TCN56" s="472"/>
      <c r="TCO56" s="472"/>
      <c r="TCP56" s="472"/>
      <c r="TCQ56" s="472"/>
      <c r="TCR56" s="472"/>
      <c r="TCS56" s="472"/>
      <c r="TCT56" s="472"/>
      <c r="TCU56" s="472"/>
      <c r="TCV56" s="472"/>
      <c r="TCW56" s="472"/>
      <c r="TCX56" s="472"/>
      <c r="TCY56" s="472"/>
      <c r="TCZ56" s="472"/>
      <c r="TDA56" s="472"/>
      <c r="TDB56" s="472"/>
      <c r="TDC56" s="472"/>
      <c r="TDD56" s="472"/>
      <c r="TDE56" s="472"/>
      <c r="TDF56" s="472"/>
      <c r="TDG56" s="472"/>
      <c r="TDH56" s="472"/>
      <c r="TDI56" s="472"/>
      <c r="TDJ56" s="472"/>
      <c r="TDK56" s="472"/>
      <c r="TDL56" s="472"/>
      <c r="TDM56" s="472"/>
      <c r="TDN56" s="472"/>
      <c r="TDO56" s="472"/>
      <c r="TDP56" s="472"/>
      <c r="TDQ56" s="472"/>
      <c r="TDR56" s="472"/>
      <c r="TDS56" s="472"/>
      <c r="TDT56" s="472"/>
      <c r="TDU56" s="472"/>
      <c r="TDV56" s="472"/>
      <c r="TDW56" s="472"/>
      <c r="TDX56" s="472"/>
      <c r="TDY56" s="472"/>
      <c r="TDZ56" s="472"/>
      <c r="TEA56" s="472"/>
      <c r="TEB56" s="472"/>
      <c r="TEC56" s="472"/>
      <c r="TED56" s="472"/>
      <c r="TEE56" s="472"/>
      <c r="TEF56" s="472"/>
      <c r="TEG56" s="472"/>
      <c r="TEH56" s="472"/>
      <c r="TEI56" s="472"/>
      <c r="TEJ56" s="472"/>
      <c r="TEK56" s="472"/>
      <c r="TEL56" s="472"/>
      <c r="TEM56" s="472"/>
      <c r="TEN56" s="472"/>
      <c r="TEO56" s="472"/>
      <c r="TEP56" s="472"/>
      <c r="TEQ56" s="472"/>
      <c r="TER56" s="472"/>
      <c r="TES56" s="472"/>
      <c r="TET56" s="472"/>
      <c r="TEU56" s="472"/>
      <c r="TEV56" s="472"/>
      <c r="TEW56" s="472"/>
      <c r="TEX56" s="472"/>
      <c r="TEY56" s="472"/>
      <c r="TEZ56" s="472"/>
      <c r="TFA56" s="472"/>
      <c r="TFB56" s="472"/>
      <c r="TFC56" s="472"/>
      <c r="TFD56" s="472"/>
      <c r="TFE56" s="472"/>
      <c r="TFF56" s="472"/>
      <c r="TFG56" s="472"/>
      <c r="TFH56" s="472"/>
      <c r="TFI56" s="472"/>
      <c r="TFJ56" s="472"/>
      <c r="TFK56" s="472"/>
      <c r="TFL56" s="472"/>
      <c r="TFM56" s="472"/>
      <c r="TFN56" s="472"/>
      <c r="TFO56" s="472"/>
      <c r="TFP56" s="472"/>
      <c r="TFQ56" s="472"/>
      <c r="TFR56" s="472"/>
      <c r="TFS56" s="472"/>
      <c r="TFT56" s="472"/>
      <c r="TFU56" s="472"/>
      <c r="TFV56" s="472"/>
      <c r="TFW56" s="472"/>
      <c r="TFX56" s="472"/>
      <c r="TFY56" s="472"/>
      <c r="TFZ56" s="472"/>
      <c r="TGA56" s="472"/>
      <c r="TGB56" s="472"/>
      <c r="TGC56" s="472"/>
      <c r="TGD56" s="472"/>
      <c r="TGE56" s="472"/>
      <c r="TGF56" s="472"/>
      <c r="TGG56" s="472"/>
      <c r="TGH56" s="472"/>
      <c r="TGI56" s="472"/>
      <c r="TGJ56" s="472"/>
      <c r="TGK56" s="472"/>
      <c r="TGL56" s="472"/>
      <c r="TGM56" s="472"/>
      <c r="TGN56" s="472"/>
      <c r="TGO56" s="472"/>
      <c r="TGP56" s="472"/>
      <c r="TGQ56" s="472"/>
      <c r="TGR56" s="472"/>
      <c r="TGS56" s="472"/>
      <c r="TGT56" s="472"/>
      <c r="TGU56" s="472"/>
      <c r="TGV56" s="472"/>
      <c r="TGW56" s="472"/>
      <c r="TGX56" s="472"/>
      <c r="TGY56" s="472"/>
      <c r="TGZ56" s="472"/>
      <c r="THA56" s="472"/>
      <c r="THB56" s="472"/>
      <c r="THC56" s="472"/>
      <c r="THD56" s="472"/>
      <c r="THE56" s="472"/>
      <c r="THF56" s="472"/>
      <c r="THG56" s="472"/>
      <c r="THH56" s="472"/>
      <c r="THI56" s="472"/>
      <c r="THJ56" s="472"/>
      <c r="THK56" s="472"/>
      <c r="THL56" s="472"/>
      <c r="THM56" s="472"/>
      <c r="THN56" s="472"/>
      <c r="THO56" s="472"/>
      <c r="THP56" s="472"/>
      <c r="THQ56" s="472"/>
      <c r="THR56" s="472"/>
      <c r="THS56" s="472"/>
      <c r="THT56" s="472"/>
      <c r="THU56" s="472"/>
      <c r="THV56" s="472"/>
      <c r="THW56" s="472"/>
      <c r="THX56" s="472"/>
      <c r="THY56" s="472"/>
      <c r="THZ56" s="472"/>
      <c r="TIA56" s="472"/>
      <c r="TIB56" s="472"/>
      <c r="TIC56" s="472"/>
      <c r="TID56" s="472"/>
      <c r="TIE56" s="472"/>
      <c r="TIF56" s="472"/>
      <c r="TIG56" s="472"/>
      <c r="TIH56" s="472"/>
      <c r="TII56" s="472"/>
      <c r="TIJ56" s="472"/>
      <c r="TIK56" s="472"/>
      <c r="TIL56" s="472"/>
      <c r="TIM56" s="472"/>
      <c r="TIN56" s="472"/>
      <c r="TIO56" s="472"/>
      <c r="TIP56" s="472"/>
      <c r="TIQ56" s="472"/>
      <c r="TIR56" s="472"/>
      <c r="TIS56" s="472"/>
      <c r="TIT56" s="472"/>
      <c r="TIU56" s="472"/>
      <c r="TIV56" s="472"/>
      <c r="TIW56" s="472"/>
      <c r="TIX56" s="472"/>
      <c r="TIY56" s="472"/>
      <c r="TIZ56" s="472"/>
      <c r="TJA56" s="472"/>
      <c r="TJB56" s="472"/>
      <c r="TJC56" s="472"/>
      <c r="TJD56" s="472"/>
      <c r="TJE56" s="472"/>
      <c r="TJF56" s="472"/>
      <c r="TJG56" s="472"/>
      <c r="TJH56" s="472"/>
      <c r="TJI56" s="472"/>
      <c r="TJJ56" s="472"/>
      <c r="TJK56" s="472"/>
      <c r="TJL56" s="472"/>
      <c r="TJM56" s="472"/>
      <c r="TJN56" s="472"/>
      <c r="TJO56" s="472"/>
      <c r="TJP56" s="472"/>
      <c r="TJQ56" s="472"/>
      <c r="TJR56" s="472"/>
      <c r="TJS56" s="472"/>
      <c r="TJT56" s="472"/>
      <c r="TJU56" s="472"/>
      <c r="TJV56" s="472"/>
      <c r="TJW56" s="472"/>
      <c r="TJX56" s="472"/>
      <c r="TJY56" s="472"/>
      <c r="TJZ56" s="472"/>
      <c r="TKA56" s="472"/>
      <c r="TKB56" s="472"/>
      <c r="TKC56" s="472"/>
      <c r="TKD56" s="472"/>
      <c r="TKE56" s="472"/>
      <c r="TKF56" s="472"/>
      <c r="TKG56" s="472"/>
      <c r="TKH56" s="472"/>
      <c r="TKI56" s="472"/>
      <c r="TKJ56" s="472"/>
      <c r="TKK56" s="472"/>
      <c r="TKL56" s="472"/>
      <c r="TKM56" s="472"/>
      <c r="TKN56" s="472"/>
      <c r="TKO56" s="472"/>
      <c r="TKP56" s="472"/>
      <c r="TKQ56" s="472"/>
      <c r="TKR56" s="472"/>
      <c r="TKS56" s="472"/>
      <c r="TKT56" s="472"/>
      <c r="TKU56" s="472"/>
      <c r="TKV56" s="472"/>
      <c r="TKY56" s="472"/>
      <c r="TKZ56" s="472"/>
      <c r="TLA56" s="472"/>
      <c r="TLB56" s="472"/>
      <c r="TLC56" s="472"/>
      <c r="TLD56" s="472"/>
      <c r="TLE56" s="472"/>
      <c r="TLF56" s="472"/>
      <c r="TLG56" s="472"/>
      <c r="TLH56" s="472"/>
      <c r="TLI56" s="472"/>
      <c r="TLJ56" s="472"/>
      <c r="TLK56" s="472"/>
      <c r="TLL56" s="472"/>
      <c r="TLM56" s="472"/>
      <c r="TLN56" s="472"/>
      <c r="TLO56" s="472"/>
      <c r="TLP56" s="472"/>
      <c r="TLQ56" s="472"/>
      <c r="TLR56" s="472"/>
      <c r="TLS56" s="472"/>
      <c r="TLT56" s="472"/>
      <c r="TLU56" s="472"/>
      <c r="TLV56" s="472"/>
      <c r="TLW56" s="472"/>
      <c r="TLX56" s="472"/>
      <c r="TLY56" s="472"/>
      <c r="TLZ56" s="472"/>
      <c r="TMA56" s="472"/>
      <c r="TMB56" s="472"/>
      <c r="TMC56" s="472"/>
      <c r="TMD56" s="472"/>
      <c r="TME56" s="472"/>
      <c r="TMF56" s="472"/>
      <c r="TMG56" s="472"/>
      <c r="TMH56" s="472"/>
      <c r="TMI56" s="472"/>
      <c r="TMJ56" s="472"/>
      <c r="TMK56" s="472"/>
      <c r="TML56" s="472"/>
      <c r="TMM56" s="472"/>
      <c r="TMN56" s="472"/>
      <c r="TMO56" s="472"/>
      <c r="TMP56" s="472"/>
      <c r="TMQ56" s="472"/>
      <c r="TMR56" s="472"/>
      <c r="TMS56" s="472"/>
      <c r="TMT56" s="472"/>
      <c r="TMU56" s="472"/>
      <c r="TMV56" s="472"/>
      <c r="TMW56" s="472"/>
      <c r="TMX56" s="472"/>
      <c r="TMY56" s="472"/>
      <c r="TMZ56" s="472"/>
      <c r="TNA56" s="472"/>
      <c r="TNB56" s="472"/>
      <c r="TNC56" s="472"/>
      <c r="TND56" s="472"/>
      <c r="TNE56" s="472"/>
      <c r="TNF56" s="472"/>
      <c r="TNG56" s="472"/>
      <c r="TNH56" s="472"/>
      <c r="TNI56" s="472"/>
      <c r="TNJ56" s="472"/>
      <c r="TNK56" s="472"/>
      <c r="TNL56" s="472"/>
      <c r="TNM56" s="472"/>
      <c r="TNN56" s="472"/>
      <c r="TNO56" s="472"/>
      <c r="TNP56" s="472"/>
      <c r="TNQ56" s="472"/>
      <c r="TNR56" s="472"/>
      <c r="TNS56" s="472"/>
      <c r="TNT56" s="472"/>
      <c r="TNU56" s="472"/>
      <c r="TNV56" s="472"/>
      <c r="TNW56" s="472"/>
      <c r="TNX56" s="472"/>
      <c r="TNY56" s="472"/>
      <c r="TNZ56" s="472"/>
      <c r="TOA56" s="472"/>
      <c r="TOB56" s="472"/>
      <c r="TOC56" s="472"/>
      <c r="TOD56" s="472"/>
      <c r="TOE56" s="472"/>
      <c r="TOF56" s="472"/>
      <c r="TOG56" s="472"/>
      <c r="TOH56" s="472"/>
      <c r="TOI56" s="472"/>
      <c r="TOJ56" s="472"/>
      <c r="TOK56" s="472"/>
      <c r="TOL56" s="472"/>
      <c r="TOM56" s="472"/>
      <c r="TON56" s="472"/>
      <c r="TOO56" s="472"/>
      <c r="TOP56" s="472"/>
      <c r="TOQ56" s="472"/>
      <c r="TOR56" s="472"/>
      <c r="TOS56" s="472"/>
      <c r="TOT56" s="472"/>
      <c r="TOU56" s="472"/>
      <c r="TOV56" s="472"/>
      <c r="TOW56" s="472"/>
      <c r="TOX56" s="472"/>
      <c r="TOY56" s="472"/>
      <c r="TOZ56" s="472"/>
      <c r="TPA56" s="472"/>
      <c r="TPB56" s="472"/>
      <c r="TPC56" s="472"/>
      <c r="TPD56" s="472"/>
      <c r="TPE56" s="472"/>
      <c r="TPF56" s="472"/>
      <c r="TPG56" s="472"/>
      <c r="TPH56" s="472"/>
      <c r="TPI56" s="472"/>
      <c r="TPJ56" s="472"/>
      <c r="TPK56" s="472"/>
      <c r="TPL56" s="472"/>
      <c r="TPM56" s="472"/>
      <c r="TPN56" s="472"/>
      <c r="TPO56" s="472"/>
      <c r="TPP56" s="472"/>
      <c r="TPQ56" s="472"/>
      <c r="TPR56" s="472"/>
      <c r="TPS56" s="472"/>
      <c r="TPT56" s="472"/>
      <c r="TPU56" s="472"/>
      <c r="TPV56" s="472"/>
      <c r="TPW56" s="472"/>
      <c r="TPX56" s="472"/>
      <c r="TPY56" s="472"/>
      <c r="TPZ56" s="472"/>
      <c r="TQA56" s="472"/>
      <c r="TQB56" s="472"/>
      <c r="TQC56" s="472"/>
      <c r="TQD56" s="472"/>
      <c r="TQE56" s="472"/>
      <c r="TQF56" s="472"/>
      <c r="TQG56" s="472"/>
      <c r="TQH56" s="472"/>
      <c r="TQI56" s="472"/>
      <c r="TQJ56" s="472"/>
      <c r="TQK56" s="472"/>
      <c r="TQL56" s="472"/>
      <c r="TQM56" s="472"/>
      <c r="TQN56" s="472"/>
      <c r="TQO56" s="472"/>
      <c r="TQP56" s="472"/>
      <c r="TQQ56" s="472"/>
      <c r="TQR56" s="472"/>
      <c r="TQS56" s="472"/>
      <c r="TQT56" s="472"/>
      <c r="TQU56" s="472"/>
      <c r="TQV56" s="472"/>
      <c r="TQW56" s="472"/>
      <c r="TQX56" s="472"/>
      <c r="TQY56" s="472"/>
      <c r="TQZ56" s="472"/>
      <c r="TRA56" s="472"/>
      <c r="TRB56" s="472"/>
      <c r="TRC56" s="472"/>
      <c r="TRD56" s="472"/>
      <c r="TRE56" s="472"/>
      <c r="TRF56" s="472"/>
      <c r="TRG56" s="472"/>
      <c r="TRH56" s="472"/>
      <c r="TRI56" s="472"/>
      <c r="TRJ56" s="472"/>
      <c r="TRK56" s="472"/>
      <c r="TRL56" s="472"/>
      <c r="TRM56" s="472"/>
      <c r="TRN56" s="472"/>
      <c r="TRO56" s="472"/>
      <c r="TRP56" s="472"/>
      <c r="TRQ56" s="472"/>
      <c r="TRR56" s="472"/>
      <c r="TRS56" s="472"/>
      <c r="TRT56" s="472"/>
      <c r="TRU56" s="472"/>
      <c r="TRV56" s="472"/>
      <c r="TRW56" s="472"/>
      <c r="TRX56" s="472"/>
      <c r="TRY56" s="472"/>
      <c r="TRZ56" s="472"/>
      <c r="TSA56" s="472"/>
      <c r="TSB56" s="472"/>
      <c r="TSC56" s="472"/>
      <c r="TSD56" s="472"/>
      <c r="TSE56" s="472"/>
      <c r="TSF56" s="472"/>
      <c r="TSG56" s="472"/>
      <c r="TSH56" s="472"/>
      <c r="TSI56" s="472"/>
      <c r="TSJ56" s="472"/>
      <c r="TSK56" s="472"/>
      <c r="TSL56" s="472"/>
      <c r="TSM56" s="472"/>
      <c r="TSN56" s="472"/>
      <c r="TSO56" s="472"/>
      <c r="TSP56" s="472"/>
      <c r="TSQ56" s="472"/>
      <c r="TSR56" s="472"/>
      <c r="TSS56" s="472"/>
      <c r="TST56" s="472"/>
      <c r="TSU56" s="472"/>
      <c r="TSV56" s="472"/>
      <c r="TSW56" s="472"/>
      <c r="TSX56" s="472"/>
      <c r="TSY56" s="472"/>
      <c r="TSZ56" s="472"/>
      <c r="TTA56" s="472"/>
      <c r="TTB56" s="472"/>
      <c r="TTC56" s="472"/>
      <c r="TTD56" s="472"/>
      <c r="TTE56" s="472"/>
      <c r="TTF56" s="472"/>
      <c r="TTG56" s="472"/>
      <c r="TTH56" s="472"/>
      <c r="TTI56" s="472"/>
      <c r="TTJ56" s="472"/>
      <c r="TTK56" s="472"/>
      <c r="TTL56" s="472"/>
      <c r="TTM56" s="472"/>
      <c r="TTN56" s="472"/>
      <c r="TTO56" s="472"/>
      <c r="TTP56" s="472"/>
      <c r="TTQ56" s="472"/>
      <c r="TTR56" s="472"/>
      <c r="TTS56" s="472"/>
      <c r="TTT56" s="472"/>
      <c r="TTU56" s="472"/>
      <c r="TTV56" s="472"/>
      <c r="TTW56" s="472"/>
      <c r="TTX56" s="472"/>
      <c r="TTY56" s="472"/>
      <c r="TTZ56" s="472"/>
      <c r="TUA56" s="472"/>
      <c r="TUB56" s="472"/>
      <c r="TUC56" s="472"/>
      <c r="TUD56" s="472"/>
      <c r="TUE56" s="472"/>
      <c r="TUF56" s="472"/>
      <c r="TUG56" s="472"/>
      <c r="TUH56" s="472"/>
      <c r="TUI56" s="472"/>
      <c r="TUJ56" s="472"/>
      <c r="TUK56" s="472"/>
      <c r="TUL56" s="472"/>
      <c r="TUM56" s="472"/>
      <c r="TUN56" s="472"/>
      <c r="TUO56" s="472"/>
      <c r="TUP56" s="472"/>
      <c r="TUQ56" s="472"/>
      <c r="TUR56" s="472"/>
      <c r="TUU56" s="472"/>
      <c r="TUV56" s="472"/>
      <c r="TUW56" s="472"/>
      <c r="TUX56" s="472"/>
      <c r="TUY56" s="472"/>
      <c r="TUZ56" s="472"/>
      <c r="TVA56" s="472"/>
      <c r="TVB56" s="472"/>
      <c r="TVC56" s="472"/>
      <c r="TVD56" s="472"/>
      <c r="TVE56" s="472"/>
      <c r="TVF56" s="472"/>
      <c r="TVG56" s="472"/>
      <c r="TVH56" s="472"/>
      <c r="TVI56" s="472"/>
      <c r="TVJ56" s="472"/>
      <c r="TVK56" s="472"/>
      <c r="TVL56" s="472"/>
      <c r="TVM56" s="472"/>
      <c r="TVN56" s="472"/>
      <c r="TVO56" s="472"/>
      <c r="TVP56" s="472"/>
      <c r="TVQ56" s="472"/>
      <c r="TVR56" s="472"/>
      <c r="TVS56" s="472"/>
      <c r="TVT56" s="472"/>
      <c r="TVU56" s="472"/>
      <c r="TVV56" s="472"/>
      <c r="TVW56" s="472"/>
      <c r="TVX56" s="472"/>
      <c r="TVY56" s="472"/>
      <c r="TVZ56" s="472"/>
      <c r="TWA56" s="472"/>
      <c r="TWB56" s="472"/>
      <c r="TWC56" s="472"/>
      <c r="TWD56" s="472"/>
      <c r="TWE56" s="472"/>
      <c r="TWF56" s="472"/>
      <c r="TWG56" s="472"/>
      <c r="TWH56" s="472"/>
      <c r="TWI56" s="472"/>
      <c r="TWJ56" s="472"/>
      <c r="TWK56" s="472"/>
      <c r="TWL56" s="472"/>
      <c r="TWM56" s="472"/>
      <c r="TWN56" s="472"/>
      <c r="TWO56" s="472"/>
      <c r="TWP56" s="472"/>
      <c r="TWQ56" s="472"/>
      <c r="TWR56" s="472"/>
      <c r="TWS56" s="472"/>
      <c r="TWT56" s="472"/>
      <c r="TWU56" s="472"/>
      <c r="TWV56" s="472"/>
      <c r="TWW56" s="472"/>
      <c r="TWX56" s="472"/>
      <c r="TWY56" s="472"/>
      <c r="TWZ56" s="472"/>
      <c r="TXA56" s="472"/>
      <c r="TXB56" s="472"/>
      <c r="TXC56" s="472"/>
      <c r="TXD56" s="472"/>
      <c r="TXE56" s="472"/>
      <c r="TXF56" s="472"/>
      <c r="TXG56" s="472"/>
      <c r="TXH56" s="472"/>
      <c r="TXI56" s="472"/>
      <c r="TXJ56" s="472"/>
      <c r="TXK56" s="472"/>
      <c r="TXL56" s="472"/>
      <c r="TXM56" s="472"/>
      <c r="TXN56" s="472"/>
      <c r="TXO56" s="472"/>
      <c r="TXP56" s="472"/>
      <c r="TXQ56" s="472"/>
      <c r="TXR56" s="472"/>
      <c r="TXS56" s="472"/>
      <c r="TXT56" s="472"/>
      <c r="TXU56" s="472"/>
      <c r="TXV56" s="472"/>
      <c r="TXW56" s="472"/>
      <c r="TXX56" s="472"/>
      <c r="TXY56" s="472"/>
      <c r="TXZ56" s="472"/>
      <c r="TYA56" s="472"/>
      <c r="TYB56" s="472"/>
      <c r="TYC56" s="472"/>
      <c r="TYD56" s="472"/>
      <c r="TYE56" s="472"/>
      <c r="TYF56" s="472"/>
      <c r="TYG56" s="472"/>
      <c r="TYH56" s="472"/>
      <c r="TYI56" s="472"/>
      <c r="TYJ56" s="472"/>
      <c r="TYK56" s="472"/>
      <c r="TYL56" s="472"/>
      <c r="TYM56" s="472"/>
      <c r="TYN56" s="472"/>
      <c r="TYO56" s="472"/>
      <c r="TYP56" s="472"/>
      <c r="TYQ56" s="472"/>
      <c r="TYR56" s="472"/>
      <c r="TYS56" s="472"/>
      <c r="TYT56" s="472"/>
      <c r="TYU56" s="472"/>
      <c r="TYV56" s="472"/>
      <c r="TYW56" s="472"/>
      <c r="TYX56" s="472"/>
      <c r="TYY56" s="472"/>
      <c r="TYZ56" s="472"/>
      <c r="TZA56" s="472"/>
      <c r="TZB56" s="472"/>
      <c r="TZC56" s="472"/>
      <c r="TZD56" s="472"/>
      <c r="TZE56" s="472"/>
      <c r="TZF56" s="472"/>
      <c r="TZG56" s="472"/>
      <c r="TZH56" s="472"/>
      <c r="TZI56" s="472"/>
      <c r="TZJ56" s="472"/>
      <c r="TZK56" s="472"/>
      <c r="TZL56" s="472"/>
      <c r="TZM56" s="472"/>
      <c r="TZN56" s="472"/>
      <c r="TZO56" s="472"/>
      <c r="TZP56" s="472"/>
      <c r="TZQ56" s="472"/>
      <c r="TZR56" s="472"/>
      <c r="TZS56" s="472"/>
      <c r="TZT56" s="472"/>
      <c r="TZU56" s="472"/>
      <c r="TZV56" s="472"/>
      <c r="TZW56" s="472"/>
      <c r="TZX56" s="472"/>
      <c r="TZY56" s="472"/>
      <c r="TZZ56" s="472"/>
      <c r="UAA56" s="472"/>
      <c r="UAB56" s="472"/>
      <c r="UAC56" s="472"/>
      <c r="UAD56" s="472"/>
      <c r="UAE56" s="472"/>
      <c r="UAF56" s="472"/>
      <c r="UAG56" s="472"/>
      <c r="UAH56" s="472"/>
      <c r="UAI56" s="472"/>
      <c r="UAJ56" s="472"/>
      <c r="UAK56" s="472"/>
      <c r="UAL56" s="472"/>
      <c r="UAM56" s="472"/>
      <c r="UAN56" s="472"/>
      <c r="UAO56" s="472"/>
      <c r="UAP56" s="472"/>
      <c r="UAQ56" s="472"/>
      <c r="UAR56" s="472"/>
      <c r="UAS56" s="472"/>
      <c r="UAT56" s="472"/>
      <c r="UAU56" s="472"/>
      <c r="UAV56" s="472"/>
      <c r="UAW56" s="472"/>
      <c r="UAX56" s="472"/>
      <c r="UAY56" s="472"/>
      <c r="UAZ56" s="472"/>
      <c r="UBA56" s="472"/>
      <c r="UBB56" s="472"/>
      <c r="UBC56" s="472"/>
      <c r="UBD56" s="472"/>
      <c r="UBE56" s="472"/>
      <c r="UBF56" s="472"/>
      <c r="UBG56" s="472"/>
      <c r="UBH56" s="472"/>
      <c r="UBI56" s="472"/>
      <c r="UBJ56" s="472"/>
      <c r="UBK56" s="472"/>
      <c r="UBL56" s="472"/>
      <c r="UBM56" s="472"/>
      <c r="UBN56" s="472"/>
      <c r="UBO56" s="472"/>
      <c r="UBP56" s="472"/>
      <c r="UBQ56" s="472"/>
      <c r="UBR56" s="472"/>
      <c r="UBS56" s="472"/>
      <c r="UBT56" s="472"/>
      <c r="UBU56" s="472"/>
      <c r="UBV56" s="472"/>
      <c r="UBW56" s="472"/>
      <c r="UBX56" s="472"/>
      <c r="UBY56" s="472"/>
      <c r="UBZ56" s="472"/>
      <c r="UCA56" s="472"/>
      <c r="UCB56" s="472"/>
      <c r="UCC56" s="472"/>
      <c r="UCD56" s="472"/>
      <c r="UCE56" s="472"/>
      <c r="UCF56" s="472"/>
      <c r="UCG56" s="472"/>
      <c r="UCH56" s="472"/>
      <c r="UCI56" s="472"/>
      <c r="UCJ56" s="472"/>
      <c r="UCK56" s="472"/>
      <c r="UCL56" s="472"/>
      <c r="UCM56" s="472"/>
      <c r="UCN56" s="472"/>
      <c r="UCO56" s="472"/>
      <c r="UCP56" s="472"/>
      <c r="UCQ56" s="472"/>
      <c r="UCR56" s="472"/>
      <c r="UCS56" s="472"/>
      <c r="UCT56" s="472"/>
      <c r="UCU56" s="472"/>
      <c r="UCV56" s="472"/>
      <c r="UCW56" s="472"/>
      <c r="UCX56" s="472"/>
      <c r="UCY56" s="472"/>
      <c r="UCZ56" s="472"/>
      <c r="UDA56" s="472"/>
      <c r="UDB56" s="472"/>
      <c r="UDC56" s="472"/>
      <c r="UDD56" s="472"/>
      <c r="UDE56" s="472"/>
      <c r="UDF56" s="472"/>
      <c r="UDG56" s="472"/>
      <c r="UDH56" s="472"/>
      <c r="UDI56" s="472"/>
      <c r="UDJ56" s="472"/>
      <c r="UDK56" s="472"/>
      <c r="UDL56" s="472"/>
      <c r="UDM56" s="472"/>
      <c r="UDN56" s="472"/>
      <c r="UDO56" s="472"/>
      <c r="UDP56" s="472"/>
      <c r="UDQ56" s="472"/>
      <c r="UDR56" s="472"/>
      <c r="UDS56" s="472"/>
      <c r="UDT56" s="472"/>
      <c r="UDU56" s="472"/>
      <c r="UDV56" s="472"/>
      <c r="UDW56" s="472"/>
      <c r="UDX56" s="472"/>
      <c r="UDY56" s="472"/>
      <c r="UDZ56" s="472"/>
      <c r="UEA56" s="472"/>
      <c r="UEB56" s="472"/>
      <c r="UEC56" s="472"/>
      <c r="UED56" s="472"/>
      <c r="UEE56" s="472"/>
      <c r="UEF56" s="472"/>
      <c r="UEG56" s="472"/>
      <c r="UEH56" s="472"/>
      <c r="UEI56" s="472"/>
      <c r="UEJ56" s="472"/>
      <c r="UEK56" s="472"/>
      <c r="UEL56" s="472"/>
      <c r="UEM56" s="472"/>
      <c r="UEN56" s="472"/>
      <c r="UEQ56" s="472"/>
      <c r="UER56" s="472"/>
      <c r="UES56" s="472"/>
      <c r="UET56" s="472"/>
      <c r="UEU56" s="472"/>
      <c r="UEV56" s="472"/>
      <c r="UEW56" s="472"/>
      <c r="UEX56" s="472"/>
      <c r="UEY56" s="472"/>
      <c r="UEZ56" s="472"/>
      <c r="UFA56" s="472"/>
      <c r="UFB56" s="472"/>
      <c r="UFC56" s="472"/>
      <c r="UFD56" s="472"/>
      <c r="UFE56" s="472"/>
      <c r="UFF56" s="472"/>
      <c r="UFG56" s="472"/>
      <c r="UFH56" s="472"/>
      <c r="UFI56" s="472"/>
      <c r="UFJ56" s="472"/>
      <c r="UFK56" s="472"/>
      <c r="UFL56" s="472"/>
      <c r="UFM56" s="472"/>
      <c r="UFN56" s="472"/>
      <c r="UFO56" s="472"/>
      <c r="UFP56" s="472"/>
      <c r="UFQ56" s="472"/>
      <c r="UFR56" s="472"/>
      <c r="UFS56" s="472"/>
      <c r="UFT56" s="472"/>
      <c r="UFU56" s="472"/>
      <c r="UFV56" s="472"/>
      <c r="UFW56" s="472"/>
      <c r="UFX56" s="472"/>
      <c r="UFY56" s="472"/>
      <c r="UFZ56" s="472"/>
      <c r="UGA56" s="472"/>
      <c r="UGB56" s="472"/>
      <c r="UGC56" s="472"/>
      <c r="UGD56" s="472"/>
      <c r="UGE56" s="472"/>
      <c r="UGF56" s="472"/>
      <c r="UGG56" s="472"/>
      <c r="UGH56" s="472"/>
      <c r="UGI56" s="472"/>
      <c r="UGJ56" s="472"/>
      <c r="UGK56" s="472"/>
      <c r="UGL56" s="472"/>
      <c r="UGM56" s="472"/>
      <c r="UGN56" s="472"/>
      <c r="UGO56" s="472"/>
      <c r="UGP56" s="472"/>
      <c r="UGQ56" s="472"/>
      <c r="UGR56" s="472"/>
      <c r="UGS56" s="472"/>
      <c r="UGT56" s="472"/>
      <c r="UGU56" s="472"/>
      <c r="UGV56" s="472"/>
      <c r="UGW56" s="472"/>
      <c r="UGX56" s="472"/>
      <c r="UGY56" s="472"/>
      <c r="UGZ56" s="472"/>
      <c r="UHA56" s="472"/>
      <c r="UHB56" s="472"/>
      <c r="UHC56" s="472"/>
      <c r="UHD56" s="472"/>
      <c r="UHE56" s="472"/>
      <c r="UHF56" s="472"/>
      <c r="UHG56" s="472"/>
      <c r="UHH56" s="472"/>
      <c r="UHI56" s="472"/>
      <c r="UHJ56" s="472"/>
      <c r="UHK56" s="472"/>
      <c r="UHL56" s="472"/>
      <c r="UHM56" s="472"/>
      <c r="UHN56" s="472"/>
      <c r="UHO56" s="472"/>
      <c r="UHP56" s="472"/>
      <c r="UHQ56" s="472"/>
      <c r="UHR56" s="472"/>
      <c r="UHS56" s="472"/>
      <c r="UHT56" s="472"/>
      <c r="UHU56" s="472"/>
      <c r="UHV56" s="472"/>
      <c r="UHW56" s="472"/>
      <c r="UHX56" s="472"/>
      <c r="UHY56" s="472"/>
      <c r="UHZ56" s="472"/>
      <c r="UIA56" s="472"/>
      <c r="UIB56" s="472"/>
      <c r="UIC56" s="472"/>
      <c r="UID56" s="472"/>
      <c r="UIE56" s="472"/>
      <c r="UIF56" s="472"/>
      <c r="UIG56" s="472"/>
      <c r="UIH56" s="472"/>
      <c r="UII56" s="472"/>
      <c r="UIJ56" s="472"/>
      <c r="UIK56" s="472"/>
      <c r="UIL56" s="472"/>
      <c r="UIM56" s="472"/>
      <c r="UIN56" s="472"/>
      <c r="UIO56" s="472"/>
      <c r="UIP56" s="472"/>
      <c r="UIQ56" s="472"/>
      <c r="UIR56" s="472"/>
      <c r="UIS56" s="472"/>
      <c r="UIT56" s="472"/>
      <c r="UIU56" s="472"/>
      <c r="UIV56" s="472"/>
      <c r="UIW56" s="472"/>
      <c r="UIX56" s="472"/>
      <c r="UIY56" s="472"/>
      <c r="UIZ56" s="472"/>
      <c r="UJA56" s="472"/>
      <c r="UJB56" s="472"/>
      <c r="UJC56" s="472"/>
      <c r="UJD56" s="472"/>
      <c r="UJE56" s="472"/>
      <c r="UJF56" s="472"/>
      <c r="UJG56" s="472"/>
      <c r="UJH56" s="472"/>
      <c r="UJI56" s="472"/>
      <c r="UJJ56" s="472"/>
      <c r="UJK56" s="472"/>
      <c r="UJL56" s="472"/>
      <c r="UJM56" s="472"/>
      <c r="UJN56" s="472"/>
      <c r="UJO56" s="472"/>
      <c r="UJP56" s="472"/>
      <c r="UJQ56" s="472"/>
      <c r="UJR56" s="472"/>
      <c r="UJS56" s="472"/>
      <c r="UJT56" s="472"/>
      <c r="UJU56" s="472"/>
      <c r="UJV56" s="472"/>
      <c r="UJW56" s="472"/>
      <c r="UJX56" s="472"/>
      <c r="UJY56" s="472"/>
      <c r="UJZ56" s="472"/>
      <c r="UKA56" s="472"/>
      <c r="UKB56" s="472"/>
      <c r="UKC56" s="472"/>
      <c r="UKD56" s="472"/>
      <c r="UKE56" s="472"/>
      <c r="UKF56" s="472"/>
      <c r="UKG56" s="472"/>
      <c r="UKH56" s="472"/>
      <c r="UKI56" s="472"/>
      <c r="UKJ56" s="472"/>
      <c r="UKK56" s="472"/>
      <c r="UKL56" s="472"/>
      <c r="UKM56" s="472"/>
      <c r="UKN56" s="472"/>
      <c r="UKO56" s="472"/>
      <c r="UKP56" s="472"/>
      <c r="UKQ56" s="472"/>
      <c r="UKR56" s="472"/>
      <c r="UKS56" s="472"/>
      <c r="UKT56" s="472"/>
      <c r="UKU56" s="472"/>
      <c r="UKV56" s="472"/>
      <c r="UKW56" s="472"/>
      <c r="UKX56" s="472"/>
      <c r="UKY56" s="472"/>
      <c r="UKZ56" s="472"/>
      <c r="ULA56" s="472"/>
      <c r="ULB56" s="472"/>
      <c r="ULC56" s="472"/>
      <c r="ULD56" s="472"/>
      <c r="ULE56" s="472"/>
      <c r="ULF56" s="472"/>
      <c r="ULG56" s="472"/>
      <c r="ULH56" s="472"/>
      <c r="ULI56" s="472"/>
      <c r="ULJ56" s="472"/>
      <c r="ULK56" s="472"/>
      <c r="ULL56" s="472"/>
      <c r="ULM56" s="472"/>
      <c r="ULN56" s="472"/>
      <c r="ULO56" s="472"/>
      <c r="ULP56" s="472"/>
      <c r="ULQ56" s="472"/>
      <c r="ULR56" s="472"/>
      <c r="ULS56" s="472"/>
      <c r="ULT56" s="472"/>
      <c r="ULU56" s="472"/>
      <c r="ULV56" s="472"/>
      <c r="ULW56" s="472"/>
      <c r="ULX56" s="472"/>
      <c r="ULY56" s="472"/>
      <c r="ULZ56" s="472"/>
      <c r="UMA56" s="472"/>
      <c r="UMB56" s="472"/>
      <c r="UMC56" s="472"/>
      <c r="UMD56" s="472"/>
      <c r="UME56" s="472"/>
      <c r="UMF56" s="472"/>
      <c r="UMG56" s="472"/>
      <c r="UMH56" s="472"/>
      <c r="UMI56" s="472"/>
      <c r="UMJ56" s="472"/>
      <c r="UMK56" s="472"/>
      <c r="UML56" s="472"/>
      <c r="UMM56" s="472"/>
      <c r="UMN56" s="472"/>
      <c r="UMO56" s="472"/>
      <c r="UMP56" s="472"/>
      <c r="UMQ56" s="472"/>
      <c r="UMR56" s="472"/>
      <c r="UMS56" s="472"/>
      <c r="UMT56" s="472"/>
      <c r="UMU56" s="472"/>
      <c r="UMV56" s="472"/>
      <c r="UMW56" s="472"/>
      <c r="UMX56" s="472"/>
      <c r="UMY56" s="472"/>
      <c r="UMZ56" s="472"/>
      <c r="UNA56" s="472"/>
      <c r="UNB56" s="472"/>
      <c r="UNC56" s="472"/>
      <c r="UND56" s="472"/>
      <c r="UNE56" s="472"/>
      <c r="UNF56" s="472"/>
      <c r="UNG56" s="472"/>
      <c r="UNH56" s="472"/>
      <c r="UNI56" s="472"/>
      <c r="UNJ56" s="472"/>
      <c r="UNK56" s="472"/>
      <c r="UNL56" s="472"/>
      <c r="UNM56" s="472"/>
      <c r="UNN56" s="472"/>
      <c r="UNO56" s="472"/>
      <c r="UNP56" s="472"/>
      <c r="UNQ56" s="472"/>
      <c r="UNR56" s="472"/>
      <c r="UNS56" s="472"/>
      <c r="UNT56" s="472"/>
      <c r="UNU56" s="472"/>
      <c r="UNV56" s="472"/>
      <c r="UNW56" s="472"/>
      <c r="UNX56" s="472"/>
      <c r="UNY56" s="472"/>
      <c r="UNZ56" s="472"/>
      <c r="UOA56" s="472"/>
      <c r="UOB56" s="472"/>
      <c r="UOC56" s="472"/>
      <c r="UOD56" s="472"/>
      <c r="UOE56" s="472"/>
      <c r="UOF56" s="472"/>
      <c r="UOG56" s="472"/>
      <c r="UOH56" s="472"/>
      <c r="UOI56" s="472"/>
      <c r="UOJ56" s="472"/>
      <c r="UOM56" s="472"/>
      <c r="UON56" s="472"/>
      <c r="UOO56" s="472"/>
      <c r="UOP56" s="472"/>
      <c r="UOQ56" s="472"/>
      <c r="UOR56" s="472"/>
      <c r="UOS56" s="472"/>
      <c r="UOT56" s="472"/>
      <c r="UOU56" s="472"/>
      <c r="UOV56" s="472"/>
      <c r="UOW56" s="472"/>
      <c r="UOX56" s="472"/>
      <c r="UOY56" s="472"/>
      <c r="UOZ56" s="472"/>
      <c r="UPA56" s="472"/>
      <c r="UPB56" s="472"/>
      <c r="UPC56" s="472"/>
      <c r="UPD56" s="472"/>
      <c r="UPE56" s="472"/>
      <c r="UPF56" s="472"/>
      <c r="UPG56" s="472"/>
      <c r="UPH56" s="472"/>
      <c r="UPI56" s="472"/>
      <c r="UPJ56" s="472"/>
      <c r="UPK56" s="472"/>
      <c r="UPL56" s="472"/>
      <c r="UPM56" s="472"/>
      <c r="UPN56" s="472"/>
      <c r="UPO56" s="472"/>
      <c r="UPP56" s="472"/>
      <c r="UPQ56" s="472"/>
      <c r="UPR56" s="472"/>
      <c r="UPS56" s="472"/>
      <c r="UPT56" s="472"/>
      <c r="UPU56" s="472"/>
      <c r="UPV56" s="472"/>
      <c r="UPW56" s="472"/>
      <c r="UPX56" s="472"/>
      <c r="UPY56" s="472"/>
      <c r="UPZ56" s="472"/>
      <c r="UQA56" s="472"/>
      <c r="UQB56" s="472"/>
      <c r="UQC56" s="472"/>
      <c r="UQD56" s="472"/>
      <c r="UQE56" s="472"/>
      <c r="UQF56" s="472"/>
      <c r="UQG56" s="472"/>
      <c r="UQH56" s="472"/>
      <c r="UQI56" s="472"/>
      <c r="UQJ56" s="472"/>
      <c r="UQK56" s="472"/>
      <c r="UQL56" s="472"/>
      <c r="UQM56" s="472"/>
      <c r="UQN56" s="472"/>
      <c r="UQO56" s="472"/>
      <c r="UQP56" s="472"/>
      <c r="UQQ56" s="472"/>
      <c r="UQR56" s="472"/>
      <c r="UQS56" s="472"/>
      <c r="UQT56" s="472"/>
      <c r="UQU56" s="472"/>
      <c r="UQV56" s="472"/>
      <c r="UQW56" s="472"/>
      <c r="UQX56" s="472"/>
      <c r="UQY56" s="472"/>
      <c r="UQZ56" s="472"/>
      <c r="URA56" s="472"/>
      <c r="URB56" s="472"/>
      <c r="URC56" s="472"/>
      <c r="URD56" s="472"/>
      <c r="URE56" s="472"/>
      <c r="URF56" s="472"/>
      <c r="URG56" s="472"/>
      <c r="URH56" s="472"/>
      <c r="URI56" s="472"/>
      <c r="URJ56" s="472"/>
      <c r="URK56" s="472"/>
      <c r="URL56" s="472"/>
      <c r="URM56" s="472"/>
      <c r="URN56" s="472"/>
      <c r="URO56" s="472"/>
      <c r="URP56" s="472"/>
      <c r="URQ56" s="472"/>
      <c r="URR56" s="472"/>
      <c r="URS56" s="472"/>
      <c r="URT56" s="472"/>
      <c r="URU56" s="472"/>
      <c r="URV56" s="472"/>
      <c r="URW56" s="472"/>
      <c r="URX56" s="472"/>
      <c r="URY56" s="472"/>
      <c r="URZ56" s="472"/>
      <c r="USA56" s="472"/>
      <c r="USB56" s="472"/>
      <c r="USC56" s="472"/>
      <c r="USD56" s="472"/>
      <c r="USE56" s="472"/>
      <c r="USF56" s="472"/>
      <c r="USG56" s="472"/>
      <c r="USH56" s="472"/>
      <c r="USI56" s="472"/>
      <c r="USJ56" s="472"/>
      <c r="USK56" s="472"/>
      <c r="USL56" s="472"/>
      <c r="USM56" s="472"/>
      <c r="USN56" s="472"/>
      <c r="USO56" s="472"/>
      <c r="USP56" s="472"/>
      <c r="USQ56" s="472"/>
      <c r="USR56" s="472"/>
      <c r="USS56" s="472"/>
      <c r="UST56" s="472"/>
      <c r="USU56" s="472"/>
      <c r="USV56" s="472"/>
      <c r="USW56" s="472"/>
      <c r="USX56" s="472"/>
      <c r="USY56" s="472"/>
      <c r="USZ56" s="472"/>
      <c r="UTA56" s="472"/>
      <c r="UTB56" s="472"/>
      <c r="UTC56" s="472"/>
      <c r="UTD56" s="472"/>
      <c r="UTE56" s="472"/>
      <c r="UTF56" s="472"/>
      <c r="UTG56" s="472"/>
      <c r="UTH56" s="472"/>
      <c r="UTI56" s="472"/>
      <c r="UTJ56" s="472"/>
      <c r="UTK56" s="472"/>
      <c r="UTL56" s="472"/>
      <c r="UTM56" s="472"/>
      <c r="UTN56" s="472"/>
      <c r="UTO56" s="472"/>
      <c r="UTP56" s="472"/>
      <c r="UTQ56" s="472"/>
      <c r="UTR56" s="472"/>
      <c r="UTS56" s="472"/>
      <c r="UTT56" s="472"/>
      <c r="UTU56" s="472"/>
      <c r="UTV56" s="472"/>
      <c r="UTW56" s="472"/>
      <c r="UTX56" s="472"/>
      <c r="UTY56" s="472"/>
      <c r="UTZ56" s="472"/>
      <c r="UUA56" s="472"/>
      <c r="UUB56" s="472"/>
      <c r="UUC56" s="472"/>
      <c r="UUD56" s="472"/>
      <c r="UUE56" s="472"/>
      <c r="UUF56" s="472"/>
      <c r="UUG56" s="472"/>
      <c r="UUH56" s="472"/>
      <c r="UUI56" s="472"/>
      <c r="UUJ56" s="472"/>
      <c r="UUK56" s="472"/>
      <c r="UUL56" s="472"/>
      <c r="UUM56" s="472"/>
      <c r="UUN56" s="472"/>
      <c r="UUO56" s="472"/>
      <c r="UUP56" s="472"/>
      <c r="UUQ56" s="472"/>
      <c r="UUR56" s="472"/>
      <c r="UUS56" s="472"/>
      <c r="UUT56" s="472"/>
      <c r="UUU56" s="472"/>
      <c r="UUV56" s="472"/>
      <c r="UUW56" s="472"/>
      <c r="UUX56" s="472"/>
      <c r="UUY56" s="472"/>
      <c r="UUZ56" s="472"/>
      <c r="UVA56" s="472"/>
      <c r="UVB56" s="472"/>
      <c r="UVC56" s="472"/>
      <c r="UVD56" s="472"/>
      <c r="UVE56" s="472"/>
      <c r="UVF56" s="472"/>
      <c r="UVG56" s="472"/>
      <c r="UVH56" s="472"/>
      <c r="UVI56" s="472"/>
      <c r="UVJ56" s="472"/>
      <c r="UVK56" s="472"/>
      <c r="UVL56" s="472"/>
      <c r="UVM56" s="472"/>
      <c r="UVN56" s="472"/>
      <c r="UVO56" s="472"/>
      <c r="UVP56" s="472"/>
      <c r="UVQ56" s="472"/>
      <c r="UVR56" s="472"/>
      <c r="UVS56" s="472"/>
      <c r="UVT56" s="472"/>
      <c r="UVU56" s="472"/>
      <c r="UVV56" s="472"/>
      <c r="UVW56" s="472"/>
      <c r="UVX56" s="472"/>
      <c r="UVY56" s="472"/>
      <c r="UVZ56" s="472"/>
      <c r="UWA56" s="472"/>
      <c r="UWB56" s="472"/>
      <c r="UWC56" s="472"/>
      <c r="UWD56" s="472"/>
      <c r="UWE56" s="472"/>
      <c r="UWF56" s="472"/>
      <c r="UWG56" s="472"/>
      <c r="UWH56" s="472"/>
      <c r="UWI56" s="472"/>
      <c r="UWJ56" s="472"/>
      <c r="UWK56" s="472"/>
      <c r="UWL56" s="472"/>
      <c r="UWM56" s="472"/>
      <c r="UWN56" s="472"/>
      <c r="UWO56" s="472"/>
      <c r="UWP56" s="472"/>
      <c r="UWQ56" s="472"/>
      <c r="UWR56" s="472"/>
      <c r="UWS56" s="472"/>
      <c r="UWT56" s="472"/>
      <c r="UWU56" s="472"/>
      <c r="UWV56" s="472"/>
      <c r="UWW56" s="472"/>
      <c r="UWX56" s="472"/>
      <c r="UWY56" s="472"/>
      <c r="UWZ56" s="472"/>
      <c r="UXA56" s="472"/>
      <c r="UXB56" s="472"/>
      <c r="UXC56" s="472"/>
      <c r="UXD56" s="472"/>
      <c r="UXE56" s="472"/>
      <c r="UXF56" s="472"/>
      <c r="UXG56" s="472"/>
      <c r="UXH56" s="472"/>
      <c r="UXI56" s="472"/>
      <c r="UXJ56" s="472"/>
      <c r="UXK56" s="472"/>
      <c r="UXL56" s="472"/>
      <c r="UXM56" s="472"/>
      <c r="UXN56" s="472"/>
      <c r="UXO56" s="472"/>
      <c r="UXP56" s="472"/>
      <c r="UXQ56" s="472"/>
      <c r="UXR56" s="472"/>
      <c r="UXS56" s="472"/>
      <c r="UXT56" s="472"/>
      <c r="UXU56" s="472"/>
      <c r="UXV56" s="472"/>
      <c r="UXW56" s="472"/>
      <c r="UXX56" s="472"/>
      <c r="UXY56" s="472"/>
      <c r="UXZ56" s="472"/>
      <c r="UYA56" s="472"/>
      <c r="UYB56" s="472"/>
      <c r="UYC56" s="472"/>
      <c r="UYD56" s="472"/>
      <c r="UYE56" s="472"/>
      <c r="UYF56" s="472"/>
      <c r="UYI56" s="472"/>
      <c r="UYJ56" s="472"/>
      <c r="UYK56" s="472"/>
      <c r="UYL56" s="472"/>
      <c r="UYM56" s="472"/>
      <c r="UYN56" s="472"/>
      <c r="UYO56" s="472"/>
      <c r="UYP56" s="472"/>
      <c r="UYQ56" s="472"/>
      <c r="UYR56" s="472"/>
      <c r="UYS56" s="472"/>
      <c r="UYT56" s="472"/>
      <c r="UYU56" s="472"/>
      <c r="UYV56" s="472"/>
      <c r="UYW56" s="472"/>
      <c r="UYX56" s="472"/>
      <c r="UYY56" s="472"/>
      <c r="UYZ56" s="472"/>
      <c r="UZA56" s="472"/>
      <c r="UZB56" s="472"/>
      <c r="UZC56" s="472"/>
      <c r="UZD56" s="472"/>
      <c r="UZE56" s="472"/>
      <c r="UZF56" s="472"/>
      <c r="UZG56" s="472"/>
      <c r="UZH56" s="472"/>
      <c r="UZI56" s="472"/>
      <c r="UZJ56" s="472"/>
      <c r="UZK56" s="472"/>
      <c r="UZL56" s="472"/>
      <c r="UZM56" s="472"/>
      <c r="UZN56" s="472"/>
      <c r="UZO56" s="472"/>
      <c r="UZP56" s="472"/>
      <c r="UZQ56" s="472"/>
      <c r="UZR56" s="472"/>
      <c r="UZS56" s="472"/>
      <c r="UZT56" s="472"/>
      <c r="UZU56" s="472"/>
      <c r="UZV56" s="472"/>
      <c r="UZW56" s="472"/>
      <c r="UZX56" s="472"/>
      <c r="UZY56" s="472"/>
      <c r="UZZ56" s="472"/>
      <c r="VAA56" s="472"/>
      <c r="VAB56" s="472"/>
      <c r="VAC56" s="472"/>
      <c r="VAD56" s="472"/>
      <c r="VAE56" s="472"/>
      <c r="VAF56" s="472"/>
      <c r="VAG56" s="472"/>
      <c r="VAH56" s="472"/>
      <c r="VAI56" s="472"/>
      <c r="VAJ56" s="472"/>
      <c r="VAK56" s="472"/>
      <c r="VAL56" s="472"/>
      <c r="VAM56" s="472"/>
      <c r="VAN56" s="472"/>
      <c r="VAO56" s="472"/>
      <c r="VAP56" s="472"/>
      <c r="VAQ56" s="472"/>
      <c r="VAR56" s="472"/>
      <c r="VAS56" s="472"/>
      <c r="VAT56" s="472"/>
      <c r="VAU56" s="472"/>
      <c r="VAV56" s="472"/>
      <c r="VAW56" s="472"/>
      <c r="VAX56" s="472"/>
      <c r="VAY56" s="472"/>
      <c r="VAZ56" s="472"/>
      <c r="VBA56" s="472"/>
      <c r="VBB56" s="472"/>
      <c r="VBC56" s="472"/>
      <c r="VBD56" s="472"/>
      <c r="VBE56" s="472"/>
      <c r="VBF56" s="472"/>
      <c r="VBG56" s="472"/>
      <c r="VBH56" s="472"/>
      <c r="VBI56" s="472"/>
      <c r="VBJ56" s="472"/>
      <c r="VBK56" s="472"/>
      <c r="VBL56" s="472"/>
      <c r="VBM56" s="472"/>
      <c r="VBN56" s="472"/>
      <c r="VBO56" s="472"/>
      <c r="VBP56" s="472"/>
      <c r="VBQ56" s="472"/>
      <c r="VBR56" s="472"/>
      <c r="VBS56" s="472"/>
      <c r="VBT56" s="472"/>
      <c r="VBU56" s="472"/>
      <c r="VBV56" s="472"/>
      <c r="VBW56" s="472"/>
      <c r="VBX56" s="472"/>
      <c r="VBY56" s="472"/>
      <c r="VBZ56" s="472"/>
      <c r="VCA56" s="472"/>
      <c r="VCB56" s="472"/>
      <c r="VCC56" s="472"/>
      <c r="VCD56" s="472"/>
      <c r="VCE56" s="472"/>
      <c r="VCF56" s="472"/>
      <c r="VCG56" s="472"/>
      <c r="VCH56" s="472"/>
      <c r="VCI56" s="472"/>
      <c r="VCJ56" s="472"/>
      <c r="VCK56" s="472"/>
      <c r="VCL56" s="472"/>
      <c r="VCM56" s="472"/>
      <c r="VCN56" s="472"/>
      <c r="VCO56" s="472"/>
      <c r="VCP56" s="472"/>
      <c r="VCQ56" s="472"/>
      <c r="VCR56" s="472"/>
      <c r="VCS56" s="472"/>
      <c r="VCT56" s="472"/>
      <c r="VCU56" s="472"/>
      <c r="VCV56" s="472"/>
      <c r="VCW56" s="472"/>
      <c r="VCX56" s="472"/>
      <c r="VCY56" s="472"/>
      <c r="VCZ56" s="472"/>
      <c r="VDA56" s="472"/>
      <c r="VDB56" s="472"/>
      <c r="VDC56" s="472"/>
      <c r="VDD56" s="472"/>
      <c r="VDE56" s="472"/>
      <c r="VDF56" s="472"/>
      <c r="VDG56" s="472"/>
      <c r="VDH56" s="472"/>
      <c r="VDI56" s="472"/>
      <c r="VDJ56" s="472"/>
      <c r="VDK56" s="472"/>
      <c r="VDL56" s="472"/>
      <c r="VDM56" s="472"/>
      <c r="VDN56" s="472"/>
      <c r="VDO56" s="472"/>
      <c r="VDP56" s="472"/>
      <c r="VDQ56" s="472"/>
      <c r="VDR56" s="472"/>
      <c r="VDS56" s="472"/>
      <c r="VDT56" s="472"/>
      <c r="VDU56" s="472"/>
      <c r="VDV56" s="472"/>
      <c r="VDW56" s="472"/>
      <c r="VDX56" s="472"/>
      <c r="VDY56" s="472"/>
      <c r="VDZ56" s="472"/>
      <c r="VEA56" s="472"/>
      <c r="VEB56" s="472"/>
      <c r="VEC56" s="472"/>
      <c r="VED56" s="472"/>
      <c r="VEE56" s="472"/>
      <c r="VEF56" s="472"/>
      <c r="VEG56" s="472"/>
      <c r="VEH56" s="472"/>
      <c r="VEI56" s="472"/>
      <c r="VEJ56" s="472"/>
      <c r="VEK56" s="472"/>
      <c r="VEL56" s="472"/>
      <c r="VEM56" s="472"/>
      <c r="VEN56" s="472"/>
      <c r="VEO56" s="472"/>
      <c r="VEP56" s="472"/>
      <c r="VEQ56" s="472"/>
      <c r="VER56" s="472"/>
      <c r="VES56" s="472"/>
      <c r="VET56" s="472"/>
      <c r="VEU56" s="472"/>
      <c r="VEV56" s="472"/>
      <c r="VEW56" s="472"/>
      <c r="VEX56" s="472"/>
      <c r="VEY56" s="472"/>
      <c r="VEZ56" s="472"/>
      <c r="VFA56" s="472"/>
      <c r="VFB56" s="472"/>
      <c r="VFC56" s="472"/>
      <c r="VFD56" s="472"/>
      <c r="VFE56" s="472"/>
      <c r="VFF56" s="472"/>
      <c r="VFG56" s="472"/>
      <c r="VFH56" s="472"/>
      <c r="VFI56" s="472"/>
      <c r="VFJ56" s="472"/>
      <c r="VFK56" s="472"/>
      <c r="VFL56" s="472"/>
      <c r="VFM56" s="472"/>
      <c r="VFN56" s="472"/>
      <c r="VFO56" s="472"/>
      <c r="VFP56" s="472"/>
      <c r="VFQ56" s="472"/>
      <c r="VFR56" s="472"/>
      <c r="VFS56" s="472"/>
      <c r="VFT56" s="472"/>
      <c r="VFU56" s="472"/>
      <c r="VFV56" s="472"/>
      <c r="VFW56" s="472"/>
      <c r="VFX56" s="472"/>
      <c r="VFY56" s="472"/>
      <c r="VFZ56" s="472"/>
      <c r="VGA56" s="472"/>
      <c r="VGB56" s="472"/>
      <c r="VGC56" s="472"/>
      <c r="VGD56" s="472"/>
      <c r="VGE56" s="472"/>
      <c r="VGF56" s="472"/>
      <c r="VGG56" s="472"/>
      <c r="VGH56" s="472"/>
      <c r="VGI56" s="472"/>
      <c r="VGJ56" s="472"/>
      <c r="VGK56" s="472"/>
      <c r="VGL56" s="472"/>
      <c r="VGM56" s="472"/>
      <c r="VGN56" s="472"/>
      <c r="VGO56" s="472"/>
      <c r="VGP56" s="472"/>
      <c r="VGQ56" s="472"/>
      <c r="VGR56" s="472"/>
      <c r="VGS56" s="472"/>
      <c r="VGT56" s="472"/>
      <c r="VGU56" s="472"/>
      <c r="VGV56" s="472"/>
      <c r="VGW56" s="472"/>
      <c r="VGX56" s="472"/>
      <c r="VGY56" s="472"/>
      <c r="VGZ56" s="472"/>
      <c r="VHA56" s="472"/>
      <c r="VHB56" s="472"/>
      <c r="VHC56" s="472"/>
      <c r="VHD56" s="472"/>
      <c r="VHE56" s="472"/>
      <c r="VHF56" s="472"/>
      <c r="VHG56" s="472"/>
      <c r="VHH56" s="472"/>
      <c r="VHI56" s="472"/>
      <c r="VHJ56" s="472"/>
      <c r="VHK56" s="472"/>
      <c r="VHL56" s="472"/>
      <c r="VHM56" s="472"/>
      <c r="VHN56" s="472"/>
      <c r="VHO56" s="472"/>
      <c r="VHP56" s="472"/>
      <c r="VHQ56" s="472"/>
      <c r="VHR56" s="472"/>
      <c r="VHS56" s="472"/>
      <c r="VHT56" s="472"/>
      <c r="VHU56" s="472"/>
      <c r="VHV56" s="472"/>
      <c r="VHW56" s="472"/>
      <c r="VHX56" s="472"/>
      <c r="VHY56" s="472"/>
      <c r="VHZ56" s="472"/>
      <c r="VIA56" s="472"/>
      <c r="VIB56" s="472"/>
      <c r="VIE56" s="472"/>
      <c r="VIF56" s="472"/>
      <c r="VIG56" s="472"/>
      <c r="VIH56" s="472"/>
      <c r="VII56" s="472"/>
      <c r="VIJ56" s="472"/>
      <c r="VIK56" s="472"/>
      <c r="VIL56" s="472"/>
      <c r="VIM56" s="472"/>
      <c r="VIN56" s="472"/>
      <c r="VIO56" s="472"/>
      <c r="VIP56" s="472"/>
      <c r="VIQ56" s="472"/>
      <c r="VIR56" s="472"/>
      <c r="VIS56" s="472"/>
      <c r="VIT56" s="472"/>
      <c r="VIU56" s="472"/>
      <c r="VIV56" s="472"/>
      <c r="VIW56" s="472"/>
      <c r="VIX56" s="472"/>
      <c r="VIY56" s="472"/>
      <c r="VIZ56" s="472"/>
      <c r="VJA56" s="472"/>
      <c r="VJB56" s="472"/>
      <c r="VJC56" s="472"/>
      <c r="VJD56" s="472"/>
      <c r="VJE56" s="472"/>
      <c r="VJF56" s="472"/>
      <c r="VJG56" s="472"/>
      <c r="VJH56" s="472"/>
      <c r="VJI56" s="472"/>
      <c r="VJJ56" s="472"/>
      <c r="VJK56" s="472"/>
      <c r="VJL56" s="472"/>
      <c r="VJM56" s="472"/>
      <c r="VJN56" s="472"/>
      <c r="VJO56" s="472"/>
      <c r="VJP56" s="472"/>
      <c r="VJQ56" s="472"/>
      <c r="VJR56" s="472"/>
      <c r="VJS56" s="472"/>
      <c r="VJT56" s="472"/>
      <c r="VJU56" s="472"/>
      <c r="VJV56" s="472"/>
      <c r="VJW56" s="472"/>
      <c r="VJX56" s="472"/>
      <c r="VJY56" s="472"/>
      <c r="VJZ56" s="472"/>
      <c r="VKA56" s="472"/>
      <c r="VKB56" s="472"/>
      <c r="VKC56" s="472"/>
      <c r="VKD56" s="472"/>
      <c r="VKE56" s="472"/>
      <c r="VKF56" s="472"/>
      <c r="VKG56" s="472"/>
      <c r="VKH56" s="472"/>
      <c r="VKI56" s="472"/>
      <c r="VKJ56" s="472"/>
      <c r="VKK56" s="472"/>
      <c r="VKL56" s="472"/>
      <c r="VKM56" s="472"/>
      <c r="VKN56" s="472"/>
      <c r="VKO56" s="472"/>
      <c r="VKP56" s="472"/>
      <c r="VKQ56" s="472"/>
      <c r="VKR56" s="472"/>
      <c r="VKS56" s="472"/>
      <c r="VKT56" s="472"/>
      <c r="VKU56" s="472"/>
      <c r="VKV56" s="472"/>
      <c r="VKW56" s="472"/>
      <c r="VKX56" s="472"/>
      <c r="VKY56" s="472"/>
      <c r="VKZ56" s="472"/>
      <c r="VLA56" s="472"/>
      <c r="VLB56" s="472"/>
      <c r="VLC56" s="472"/>
      <c r="VLD56" s="472"/>
      <c r="VLE56" s="472"/>
      <c r="VLF56" s="472"/>
      <c r="VLG56" s="472"/>
      <c r="VLH56" s="472"/>
      <c r="VLI56" s="472"/>
      <c r="VLJ56" s="472"/>
      <c r="VLK56" s="472"/>
      <c r="VLL56" s="472"/>
      <c r="VLM56" s="472"/>
      <c r="VLN56" s="472"/>
      <c r="VLO56" s="472"/>
      <c r="VLP56" s="472"/>
      <c r="VLQ56" s="472"/>
      <c r="VLR56" s="472"/>
      <c r="VLS56" s="472"/>
      <c r="VLT56" s="472"/>
      <c r="VLU56" s="472"/>
      <c r="VLV56" s="472"/>
      <c r="VLW56" s="472"/>
      <c r="VLX56" s="472"/>
      <c r="VLY56" s="472"/>
      <c r="VLZ56" s="472"/>
      <c r="VMA56" s="472"/>
      <c r="VMB56" s="472"/>
      <c r="VMC56" s="472"/>
      <c r="VMD56" s="472"/>
      <c r="VME56" s="472"/>
      <c r="VMF56" s="472"/>
      <c r="VMG56" s="472"/>
      <c r="VMH56" s="472"/>
      <c r="VMI56" s="472"/>
      <c r="VMJ56" s="472"/>
      <c r="VMK56" s="472"/>
      <c r="VML56" s="472"/>
      <c r="VMM56" s="472"/>
      <c r="VMN56" s="472"/>
      <c r="VMO56" s="472"/>
      <c r="VMP56" s="472"/>
      <c r="VMQ56" s="472"/>
      <c r="VMR56" s="472"/>
      <c r="VMS56" s="472"/>
      <c r="VMT56" s="472"/>
      <c r="VMU56" s="472"/>
      <c r="VMV56" s="472"/>
      <c r="VMW56" s="472"/>
      <c r="VMX56" s="472"/>
      <c r="VMY56" s="472"/>
      <c r="VMZ56" s="472"/>
      <c r="VNA56" s="472"/>
      <c r="VNB56" s="472"/>
      <c r="VNC56" s="472"/>
      <c r="VND56" s="472"/>
      <c r="VNE56" s="472"/>
      <c r="VNF56" s="472"/>
      <c r="VNG56" s="472"/>
      <c r="VNH56" s="472"/>
      <c r="VNI56" s="472"/>
      <c r="VNJ56" s="472"/>
      <c r="VNK56" s="472"/>
      <c r="VNL56" s="472"/>
      <c r="VNM56" s="472"/>
      <c r="VNN56" s="472"/>
      <c r="VNO56" s="472"/>
      <c r="VNP56" s="472"/>
      <c r="VNQ56" s="472"/>
      <c r="VNR56" s="472"/>
      <c r="VNS56" s="472"/>
      <c r="VNT56" s="472"/>
      <c r="VNU56" s="472"/>
      <c r="VNV56" s="472"/>
      <c r="VNW56" s="472"/>
      <c r="VNX56" s="472"/>
      <c r="VNY56" s="472"/>
      <c r="VNZ56" s="472"/>
      <c r="VOA56" s="472"/>
      <c r="VOB56" s="472"/>
      <c r="VOC56" s="472"/>
      <c r="VOD56" s="472"/>
      <c r="VOE56" s="472"/>
      <c r="VOF56" s="472"/>
      <c r="VOG56" s="472"/>
      <c r="VOH56" s="472"/>
      <c r="VOI56" s="472"/>
      <c r="VOJ56" s="472"/>
      <c r="VOK56" s="472"/>
      <c r="VOL56" s="472"/>
      <c r="VOM56" s="472"/>
      <c r="VON56" s="472"/>
      <c r="VOO56" s="472"/>
      <c r="VOP56" s="472"/>
      <c r="VOQ56" s="472"/>
      <c r="VOR56" s="472"/>
      <c r="VOS56" s="472"/>
      <c r="VOT56" s="472"/>
      <c r="VOU56" s="472"/>
      <c r="VOV56" s="472"/>
      <c r="VOW56" s="472"/>
      <c r="VOX56" s="472"/>
      <c r="VOY56" s="472"/>
      <c r="VOZ56" s="472"/>
      <c r="VPA56" s="472"/>
      <c r="VPB56" s="472"/>
      <c r="VPC56" s="472"/>
      <c r="VPD56" s="472"/>
      <c r="VPE56" s="472"/>
      <c r="VPF56" s="472"/>
      <c r="VPG56" s="472"/>
      <c r="VPH56" s="472"/>
      <c r="VPI56" s="472"/>
      <c r="VPJ56" s="472"/>
      <c r="VPK56" s="472"/>
      <c r="VPL56" s="472"/>
      <c r="VPM56" s="472"/>
      <c r="VPN56" s="472"/>
      <c r="VPO56" s="472"/>
      <c r="VPP56" s="472"/>
      <c r="VPQ56" s="472"/>
      <c r="VPR56" s="472"/>
      <c r="VPS56" s="472"/>
      <c r="VPT56" s="472"/>
      <c r="VPU56" s="472"/>
      <c r="VPV56" s="472"/>
      <c r="VPW56" s="472"/>
      <c r="VPX56" s="472"/>
      <c r="VPY56" s="472"/>
      <c r="VPZ56" s="472"/>
      <c r="VQA56" s="472"/>
      <c r="VQB56" s="472"/>
      <c r="VQC56" s="472"/>
      <c r="VQD56" s="472"/>
      <c r="VQE56" s="472"/>
      <c r="VQF56" s="472"/>
      <c r="VQG56" s="472"/>
      <c r="VQH56" s="472"/>
      <c r="VQI56" s="472"/>
      <c r="VQJ56" s="472"/>
      <c r="VQK56" s="472"/>
      <c r="VQL56" s="472"/>
      <c r="VQM56" s="472"/>
      <c r="VQN56" s="472"/>
      <c r="VQO56" s="472"/>
      <c r="VQP56" s="472"/>
      <c r="VQQ56" s="472"/>
      <c r="VQR56" s="472"/>
      <c r="VQS56" s="472"/>
      <c r="VQT56" s="472"/>
      <c r="VQU56" s="472"/>
      <c r="VQV56" s="472"/>
      <c r="VQW56" s="472"/>
      <c r="VQX56" s="472"/>
      <c r="VQY56" s="472"/>
      <c r="VQZ56" s="472"/>
      <c r="VRA56" s="472"/>
      <c r="VRB56" s="472"/>
      <c r="VRC56" s="472"/>
      <c r="VRD56" s="472"/>
      <c r="VRE56" s="472"/>
      <c r="VRF56" s="472"/>
      <c r="VRG56" s="472"/>
      <c r="VRH56" s="472"/>
      <c r="VRI56" s="472"/>
      <c r="VRJ56" s="472"/>
      <c r="VRK56" s="472"/>
      <c r="VRL56" s="472"/>
      <c r="VRM56" s="472"/>
      <c r="VRN56" s="472"/>
      <c r="VRO56" s="472"/>
      <c r="VRP56" s="472"/>
      <c r="VRQ56" s="472"/>
      <c r="VRR56" s="472"/>
      <c r="VRS56" s="472"/>
      <c r="VRT56" s="472"/>
      <c r="VRU56" s="472"/>
      <c r="VRV56" s="472"/>
      <c r="VRW56" s="472"/>
      <c r="VRX56" s="472"/>
      <c r="VSA56" s="472"/>
      <c r="VSB56" s="472"/>
      <c r="VSC56" s="472"/>
      <c r="VSD56" s="472"/>
      <c r="VSE56" s="472"/>
      <c r="VSF56" s="472"/>
      <c r="VSG56" s="472"/>
      <c r="VSH56" s="472"/>
      <c r="VSI56" s="472"/>
      <c r="VSJ56" s="472"/>
      <c r="VSK56" s="472"/>
      <c r="VSL56" s="472"/>
      <c r="VSM56" s="472"/>
      <c r="VSN56" s="472"/>
      <c r="VSO56" s="472"/>
      <c r="VSP56" s="472"/>
      <c r="VSQ56" s="472"/>
      <c r="VSR56" s="472"/>
      <c r="VSS56" s="472"/>
      <c r="VST56" s="472"/>
      <c r="VSU56" s="472"/>
      <c r="VSV56" s="472"/>
      <c r="VSW56" s="472"/>
      <c r="VSX56" s="472"/>
      <c r="VSY56" s="472"/>
      <c r="VSZ56" s="472"/>
      <c r="VTA56" s="472"/>
      <c r="VTB56" s="472"/>
      <c r="VTC56" s="472"/>
      <c r="VTD56" s="472"/>
      <c r="VTE56" s="472"/>
      <c r="VTF56" s="472"/>
      <c r="VTG56" s="472"/>
      <c r="VTH56" s="472"/>
      <c r="VTI56" s="472"/>
      <c r="VTJ56" s="472"/>
      <c r="VTK56" s="472"/>
      <c r="VTL56" s="472"/>
      <c r="VTM56" s="472"/>
      <c r="VTN56" s="472"/>
      <c r="VTO56" s="472"/>
      <c r="VTP56" s="472"/>
      <c r="VTQ56" s="472"/>
      <c r="VTR56" s="472"/>
      <c r="VTS56" s="472"/>
      <c r="VTT56" s="472"/>
      <c r="VTU56" s="472"/>
      <c r="VTV56" s="472"/>
      <c r="VTW56" s="472"/>
      <c r="VTX56" s="472"/>
      <c r="VTY56" s="472"/>
      <c r="VTZ56" s="472"/>
      <c r="VUA56" s="472"/>
      <c r="VUB56" s="472"/>
      <c r="VUC56" s="472"/>
      <c r="VUD56" s="472"/>
      <c r="VUE56" s="472"/>
      <c r="VUF56" s="472"/>
      <c r="VUG56" s="472"/>
      <c r="VUH56" s="472"/>
      <c r="VUI56" s="472"/>
      <c r="VUJ56" s="472"/>
      <c r="VUK56" s="472"/>
      <c r="VUL56" s="472"/>
      <c r="VUM56" s="472"/>
      <c r="VUN56" s="472"/>
      <c r="VUO56" s="472"/>
      <c r="VUP56" s="472"/>
      <c r="VUQ56" s="472"/>
      <c r="VUR56" s="472"/>
      <c r="VUS56" s="472"/>
      <c r="VUT56" s="472"/>
      <c r="VUU56" s="472"/>
      <c r="VUV56" s="472"/>
      <c r="VUW56" s="472"/>
      <c r="VUX56" s="472"/>
      <c r="VUY56" s="472"/>
      <c r="VUZ56" s="472"/>
      <c r="VVA56" s="472"/>
      <c r="VVB56" s="472"/>
      <c r="VVC56" s="472"/>
      <c r="VVD56" s="472"/>
      <c r="VVE56" s="472"/>
      <c r="VVF56" s="472"/>
      <c r="VVG56" s="472"/>
      <c r="VVH56" s="472"/>
      <c r="VVI56" s="472"/>
      <c r="VVJ56" s="472"/>
      <c r="VVK56" s="472"/>
      <c r="VVL56" s="472"/>
      <c r="VVM56" s="472"/>
      <c r="VVN56" s="472"/>
      <c r="VVO56" s="472"/>
      <c r="VVP56" s="472"/>
      <c r="VVQ56" s="472"/>
      <c r="VVR56" s="472"/>
      <c r="VVS56" s="472"/>
      <c r="VVT56" s="472"/>
      <c r="VVU56" s="472"/>
      <c r="VVV56" s="472"/>
      <c r="VVW56" s="472"/>
      <c r="VVX56" s="472"/>
      <c r="VVY56" s="472"/>
      <c r="VVZ56" s="472"/>
      <c r="VWA56" s="472"/>
      <c r="VWB56" s="472"/>
      <c r="VWC56" s="472"/>
      <c r="VWD56" s="472"/>
      <c r="VWE56" s="472"/>
      <c r="VWF56" s="472"/>
      <c r="VWG56" s="472"/>
      <c r="VWH56" s="472"/>
      <c r="VWI56" s="472"/>
      <c r="VWJ56" s="472"/>
      <c r="VWK56" s="472"/>
      <c r="VWL56" s="472"/>
      <c r="VWM56" s="472"/>
      <c r="VWN56" s="472"/>
      <c r="VWO56" s="472"/>
      <c r="VWP56" s="472"/>
      <c r="VWQ56" s="472"/>
      <c r="VWR56" s="472"/>
      <c r="VWS56" s="472"/>
      <c r="VWT56" s="472"/>
      <c r="VWU56" s="472"/>
      <c r="VWV56" s="472"/>
      <c r="VWW56" s="472"/>
      <c r="VWX56" s="472"/>
      <c r="VWY56" s="472"/>
      <c r="VWZ56" s="472"/>
      <c r="VXA56" s="472"/>
      <c r="VXB56" s="472"/>
      <c r="VXC56" s="472"/>
      <c r="VXD56" s="472"/>
      <c r="VXE56" s="472"/>
      <c r="VXF56" s="472"/>
      <c r="VXG56" s="472"/>
      <c r="VXH56" s="472"/>
      <c r="VXI56" s="472"/>
      <c r="VXJ56" s="472"/>
      <c r="VXK56" s="472"/>
      <c r="VXL56" s="472"/>
      <c r="VXM56" s="472"/>
      <c r="VXN56" s="472"/>
      <c r="VXO56" s="472"/>
      <c r="VXP56" s="472"/>
      <c r="VXQ56" s="472"/>
      <c r="VXR56" s="472"/>
      <c r="VXS56" s="472"/>
      <c r="VXT56" s="472"/>
      <c r="VXU56" s="472"/>
      <c r="VXV56" s="472"/>
      <c r="VXW56" s="472"/>
      <c r="VXX56" s="472"/>
      <c r="VXY56" s="472"/>
      <c r="VXZ56" s="472"/>
      <c r="VYA56" s="472"/>
      <c r="VYB56" s="472"/>
      <c r="VYC56" s="472"/>
      <c r="VYD56" s="472"/>
      <c r="VYE56" s="472"/>
      <c r="VYF56" s="472"/>
      <c r="VYG56" s="472"/>
      <c r="VYH56" s="472"/>
      <c r="VYI56" s="472"/>
      <c r="VYJ56" s="472"/>
      <c r="VYK56" s="472"/>
      <c r="VYL56" s="472"/>
      <c r="VYM56" s="472"/>
      <c r="VYN56" s="472"/>
      <c r="VYO56" s="472"/>
      <c r="VYP56" s="472"/>
      <c r="VYQ56" s="472"/>
      <c r="VYR56" s="472"/>
      <c r="VYS56" s="472"/>
      <c r="VYT56" s="472"/>
      <c r="VYU56" s="472"/>
      <c r="VYV56" s="472"/>
      <c r="VYW56" s="472"/>
      <c r="VYX56" s="472"/>
      <c r="VYY56" s="472"/>
      <c r="VYZ56" s="472"/>
      <c r="VZA56" s="472"/>
      <c r="VZB56" s="472"/>
      <c r="VZC56" s="472"/>
      <c r="VZD56" s="472"/>
      <c r="VZE56" s="472"/>
      <c r="VZF56" s="472"/>
      <c r="VZG56" s="472"/>
      <c r="VZH56" s="472"/>
      <c r="VZI56" s="472"/>
      <c r="VZJ56" s="472"/>
      <c r="VZK56" s="472"/>
      <c r="VZL56" s="472"/>
      <c r="VZM56" s="472"/>
      <c r="VZN56" s="472"/>
      <c r="VZO56" s="472"/>
      <c r="VZP56" s="472"/>
      <c r="VZQ56" s="472"/>
      <c r="VZR56" s="472"/>
      <c r="VZS56" s="472"/>
      <c r="VZT56" s="472"/>
      <c r="VZU56" s="472"/>
      <c r="VZV56" s="472"/>
      <c r="VZW56" s="472"/>
      <c r="VZX56" s="472"/>
      <c r="VZY56" s="472"/>
      <c r="VZZ56" s="472"/>
      <c r="WAA56" s="472"/>
      <c r="WAB56" s="472"/>
      <c r="WAC56" s="472"/>
      <c r="WAD56" s="472"/>
      <c r="WAE56" s="472"/>
      <c r="WAF56" s="472"/>
      <c r="WAG56" s="472"/>
      <c r="WAH56" s="472"/>
      <c r="WAI56" s="472"/>
      <c r="WAJ56" s="472"/>
      <c r="WAK56" s="472"/>
      <c r="WAL56" s="472"/>
      <c r="WAM56" s="472"/>
      <c r="WAN56" s="472"/>
      <c r="WAO56" s="472"/>
      <c r="WAP56" s="472"/>
      <c r="WAQ56" s="472"/>
      <c r="WAR56" s="472"/>
      <c r="WAS56" s="472"/>
      <c r="WAT56" s="472"/>
      <c r="WAU56" s="472"/>
      <c r="WAV56" s="472"/>
      <c r="WAW56" s="472"/>
      <c r="WAX56" s="472"/>
      <c r="WAY56" s="472"/>
      <c r="WAZ56" s="472"/>
      <c r="WBA56" s="472"/>
      <c r="WBB56" s="472"/>
      <c r="WBC56" s="472"/>
      <c r="WBD56" s="472"/>
      <c r="WBE56" s="472"/>
      <c r="WBF56" s="472"/>
      <c r="WBG56" s="472"/>
      <c r="WBH56" s="472"/>
      <c r="WBI56" s="472"/>
      <c r="WBJ56" s="472"/>
      <c r="WBK56" s="472"/>
      <c r="WBL56" s="472"/>
      <c r="WBM56" s="472"/>
      <c r="WBN56" s="472"/>
      <c r="WBO56" s="472"/>
      <c r="WBP56" s="472"/>
      <c r="WBQ56" s="472"/>
      <c r="WBR56" s="472"/>
      <c r="WBS56" s="472"/>
      <c r="WBT56" s="472"/>
      <c r="WBW56" s="472"/>
      <c r="WBX56" s="472"/>
      <c r="WBY56" s="472"/>
      <c r="WBZ56" s="472"/>
      <c r="WCA56" s="472"/>
      <c r="WCB56" s="472"/>
      <c r="WCC56" s="472"/>
      <c r="WCD56" s="472"/>
      <c r="WCE56" s="472"/>
      <c r="WCF56" s="472"/>
      <c r="WCG56" s="472"/>
      <c r="WCH56" s="472"/>
      <c r="WCI56" s="472"/>
      <c r="WCJ56" s="472"/>
      <c r="WCK56" s="472"/>
      <c r="WCL56" s="472"/>
      <c r="WCM56" s="472"/>
      <c r="WCN56" s="472"/>
      <c r="WCO56" s="472"/>
      <c r="WCP56" s="472"/>
      <c r="WCQ56" s="472"/>
      <c r="WCR56" s="472"/>
      <c r="WCS56" s="472"/>
      <c r="WCT56" s="472"/>
      <c r="WCU56" s="472"/>
      <c r="WCV56" s="472"/>
      <c r="WCW56" s="472"/>
      <c r="WCX56" s="472"/>
      <c r="WCY56" s="472"/>
      <c r="WCZ56" s="472"/>
      <c r="WDA56" s="472"/>
      <c r="WDB56" s="472"/>
      <c r="WDC56" s="472"/>
      <c r="WDD56" s="472"/>
      <c r="WDE56" s="472"/>
      <c r="WDF56" s="472"/>
      <c r="WDG56" s="472"/>
      <c r="WDH56" s="472"/>
      <c r="WDI56" s="472"/>
      <c r="WDJ56" s="472"/>
      <c r="WDK56" s="472"/>
      <c r="WDL56" s="472"/>
      <c r="WDM56" s="472"/>
      <c r="WDN56" s="472"/>
      <c r="WDO56" s="472"/>
      <c r="WDP56" s="472"/>
      <c r="WDQ56" s="472"/>
      <c r="WDR56" s="472"/>
      <c r="WDS56" s="472"/>
      <c r="WDT56" s="472"/>
      <c r="WDU56" s="472"/>
      <c r="WDV56" s="472"/>
      <c r="WDW56" s="472"/>
      <c r="WDX56" s="472"/>
      <c r="WDY56" s="472"/>
      <c r="WDZ56" s="472"/>
      <c r="WEA56" s="472"/>
      <c r="WEB56" s="472"/>
      <c r="WEC56" s="472"/>
      <c r="WED56" s="472"/>
      <c r="WEE56" s="472"/>
      <c r="WEF56" s="472"/>
      <c r="WEG56" s="472"/>
      <c r="WEH56" s="472"/>
      <c r="WEI56" s="472"/>
      <c r="WEJ56" s="472"/>
      <c r="WEK56" s="472"/>
      <c r="WEL56" s="472"/>
      <c r="WEM56" s="472"/>
      <c r="WEN56" s="472"/>
      <c r="WEO56" s="472"/>
      <c r="WEP56" s="472"/>
      <c r="WEQ56" s="472"/>
      <c r="WER56" s="472"/>
      <c r="WES56" s="472"/>
      <c r="WET56" s="472"/>
      <c r="WEU56" s="472"/>
      <c r="WEV56" s="472"/>
      <c r="WEW56" s="472"/>
      <c r="WEX56" s="472"/>
      <c r="WEY56" s="472"/>
      <c r="WEZ56" s="472"/>
      <c r="WFA56" s="472"/>
      <c r="WFB56" s="472"/>
      <c r="WFC56" s="472"/>
      <c r="WFD56" s="472"/>
      <c r="WFE56" s="472"/>
      <c r="WFF56" s="472"/>
      <c r="WFG56" s="472"/>
      <c r="WFH56" s="472"/>
      <c r="WFI56" s="472"/>
      <c r="WFJ56" s="472"/>
      <c r="WFK56" s="472"/>
      <c r="WFL56" s="472"/>
      <c r="WFM56" s="472"/>
      <c r="WFN56" s="472"/>
      <c r="WFO56" s="472"/>
      <c r="WFP56" s="472"/>
      <c r="WFQ56" s="472"/>
      <c r="WFR56" s="472"/>
      <c r="WFS56" s="472"/>
      <c r="WFT56" s="472"/>
      <c r="WFU56" s="472"/>
      <c r="WFV56" s="472"/>
      <c r="WFW56" s="472"/>
      <c r="WFX56" s="472"/>
      <c r="WFY56" s="472"/>
      <c r="WFZ56" s="472"/>
      <c r="WGA56" s="472"/>
      <c r="WGB56" s="472"/>
      <c r="WGC56" s="472"/>
      <c r="WGD56" s="472"/>
      <c r="WGE56" s="472"/>
      <c r="WGF56" s="472"/>
      <c r="WGG56" s="472"/>
      <c r="WGH56" s="472"/>
      <c r="WGI56" s="472"/>
      <c r="WGJ56" s="472"/>
      <c r="WGK56" s="472"/>
      <c r="WGL56" s="472"/>
      <c r="WGM56" s="472"/>
      <c r="WGN56" s="472"/>
      <c r="WGO56" s="472"/>
      <c r="WGP56" s="472"/>
      <c r="WGQ56" s="472"/>
      <c r="WGR56" s="472"/>
      <c r="WGS56" s="472"/>
      <c r="WGT56" s="472"/>
      <c r="WGU56" s="472"/>
      <c r="WGV56" s="472"/>
      <c r="WGW56" s="472"/>
      <c r="WGX56" s="472"/>
      <c r="WGY56" s="472"/>
      <c r="WGZ56" s="472"/>
      <c r="WHA56" s="472"/>
      <c r="WHB56" s="472"/>
      <c r="WHC56" s="472"/>
      <c r="WHD56" s="472"/>
      <c r="WHE56" s="472"/>
      <c r="WHF56" s="472"/>
      <c r="WHG56" s="472"/>
      <c r="WHH56" s="472"/>
      <c r="WHI56" s="472"/>
      <c r="WHJ56" s="472"/>
      <c r="WHK56" s="472"/>
      <c r="WHL56" s="472"/>
      <c r="WHM56" s="472"/>
      <c r="WHN56" s="472"/>
      <c r="WHO56" s="472"/>
      <c r="WHP56" s="472"/>
      <c r="WHQ56" s="472"/>
      <c r="WHR56" s="472"/>
      <c r="WHS56" s="472"/>
      <c r="WHT56" s="472"/>
      <c r="WHU56" s="472"/>
      <c r="WHV56" s="472"/>
      <c r="WHW56" s="472"/>
      <c r="WHX56" s="472"/>
      <c r="WHY56" s="472"/>
      <c r="WHZ56" s="472"/>
      <c r="WIA56" s="472"/>
      <c r="WIB56" s="472"/>
      <c r="WIC56" s="472"/>
      <c r="WID56" s="472"/>
      <c r="WIE56" s="472"/>
      <c r="WIF56" s="472"/>
      <c r="WIG56" s="472"/>
      <c r="WIH56" s="472"/>
      <c r="WII56" s="472"/>
      <c r="WIJ56" s="472"/>
      <c r="WIK56" s="472"/>
      <c r="WIL56" s="472"/>
      <c r="WIM56" s="472"/>
      <c r="WIN56" s="472"/>
      <c r="WIO56" s="472"/>
      <c r="WIP56" s="472"/>
      <c r="WIQ56" s="472"/>
      <c r="WIR56" s="472"/>
      <c r="WIS56" s="472"/>
      <c r="WIT56" s="472"/>
      <c r="WIU56" s="472"/>
      <c r="WIV56" s="472"/>
      <c r="WIW56" s="472"/>
      <c r="WIX56" s="472"/>
      <c r="WIY56" s="472"/>
      <c r="WIZ56" s="472"/>
      <c r="WJA56" s="472"/>
      <c r="WJB56" s="472"/>
      <c r="WJC56" s="472"/>
      <c r="WJD56" s="472"/>
      <c r="WJE56" s="472"/>
      <c r="WJF56" s="472"/>
      <c r="WJG56" s="472"/>
      <c r="WJH56" s="472"/>
      <c r="WJI56" s="472"/>
      <c r="WJJ56" s="472"/>
      <c r="WJK56" s="472"/>
      <c r="WJL56" s="472"/>
      <c r="WJM56" s="472"/>
      <c r="WJN56" s="472"/>
      <c r="WJO56" s="472"/>
      <c r="WJP56" s="472"/>
      <c r="WJQ56" s="472"/>
      <c r="WJR56" s="472"/>
      <c r="WJS56" s="472"/>
      <c r="WJT56" s="472"/>
      <c r="WJU56" s="472"/>
      <c r="WJV56" s="472"/>
      <c r="WJW56" s="472"/>
      <c r="WJX56" s="472"/>
      <c r="WJY56" s="472"/>
      <c r="WJZ56" s="472"/>
      <c r="WKA56" s="472"/>
      <c r="WKB56" s="472"/>
      <c r="WKC56" s="472"/>
      <c r="WKD56" s="472"/>
      <c r="WKE56" s="472"/>
      <c r="WKF56" s="472"/>
      <c r="WKG56" s="472"/>
      <c r="WKH56" s="472"/>
      <c r="WKI56" s="472"/>
      <c r="WKJ56" s="472"/>
      <c r="WKK56" s="472"/>
      <c r="WKL56" s="472"/>
      <c r="WKM56" s="472"/>
      <c r="WKN56" s="472"/>
      <c r="WKO56" s="472"/>
      <c r="WKP56" s="472"/>
      <c r="WKQ56" s="472"/>
      <c r="WKR56" s="472"/>
      <c r="WKS56" s="472"/>
      <c r="WKT56" s="472"/>
      <c r="WKU56" s="472"/>
      <c r="WKV56" s="472"/>
      <c r="WKW56" s="472"/>
      <c r="WKX56" s="472"/>
      <c r="WKY56" s="472"/>
      <c r="WKZ56" s="472"/>
      <c r="WLA56" s="472"/>
      <c r="WLB56" s="472"/>
      <c r="WLC56" s="472"/>
      <c r="WLD56" s="472"/>
      <c r="WLE56" s="472"/>
      <c r="WLF56" s="472"/>
      <c r="WLG56" s="472"/>
      <c r="WLH56" s="472"/>
      <c r="WLI56" s="472"/>
      <c r="WLJ56" s="472"/>
      <c r="WLK56" s="472"/>
      <c r="WLL56" s="472"/>
      <c r="WLM56" s="472"/>
      <c r="WLN56" s="472"/>
      <c r="WLO56" s="472"/>
      <c r="WLP56" s="472"/>
      <c r="WLS56" s="472"/>
      <c r="WLT56" s="472"/>
      <c r="WLU56" s="472"/>
      <c r="WLV56" s="472"/>
      <c r="WLW56" s="472"/>
      <c r="WLX56" s="472"/>
      <c r="WLY56" s="472"/>
      <c r="WLZ56" s="472"/>
      <c r="WMA56" s="472"/>
      <c r="WMB56" s="472"/>
      <c r="WMC56" s="472"/>
      <c r="WMD56" s="472"/>
      <c r="WME56" s="472"/>
      <c r="WMF56" s="472"/>
      <c r="WMG56" s="472"/>
      <c r="WMH56" s="472"/>
      <c r="WMI56" s="472"/>
      <c r="WMJ56" s="472"/>
      <c r="WMK56" s="472"/>
      <c r="WML56" s="472"/>
      <c r="WMM56" s="472"/>
      <c r="WMN56" s="472"/>
      <c r="WMO56" s="472"/>
      <c r="WMP56" s="472"/>
      <c r="WMQ56" s="472"/>
      <c r="WMR56" s="472"/>
      <c r="WMS56" s="472"/>
      <c r="WMT56" s="472"/>
      <c r="WMU56" s="472"/>
      <c r="WMV56" s="472"/>
      <c r="WMW56" s="472"/>
      <c r="WMX56" s="472"/>
      <c r="WMY56" s="472"/>
      <c r="WMZ56" s="472"/>
      <c r="WNA56" s="472"/>
      <c r="WNB56" s="472"/>
      <c r="WNC56" s="472"/>
      <c r="WND56" s="472"/>
      <c r="WNE56" s="472"/>
      <c r="WNF56" s="472"/>
      <c r="WNG56" s="472"/>
      <c r="WNH56" s="472"/>
      <c r="WNI56" s="472"/>
      <c r="WNJ56" s="472"/>
      <c r="WNK56" s="472"/>
      <c r="WNL56" s="472"/>
      <c r="WNM56" s="472"/>
      <c r="WNN56" s="472"/>
      <c r="WNO56" s="472"/>
      <c r="WNP56" s="472"/>
      <c r="WNQ56" s="472"/>
      <c r="WNR56" s="472"/>
      <c r="WNS56" s="472"/>
      <c r="WNT56" s="472"/>
      <c r="WNU56" s="472"/>
      <c r="WNV56" s="472"/>
      <c r="WNW56" s="472"/>
      <c r="WNX56" s="472"/>
      <c r="WNY56" s="472"/>
      <c r="WNZ56" s="472"/>
      <c r="WOA56" s="472"/>
      <c r="WOB56" s="472"/>
      <c r="WOC56" s="472"/>
      <c r="WOD56" s="472"/>
      <c r="WOE56" s="472"/>
      <c r="WOF56" s="472"/>
      <c r="WOG56" s="472"/>
      <c r="WOH56" s="472"/>
      <c r="WOI56" s="472"/>
      <c r="WOJ56" s="472"/>
      <c r="WOK56" s="472"/>
      <c r="WOL56" s="472"/>
      <c r="WOM56" s="472"/>
      <c r="WON56" s="472"/>
      <c r="WOO56" s="472"/>
      <c r="WOP56" s="472"/>
      <c r="WOQ56" s="472"/>
      <c r="WOR56" s="472"/>
      <c r="WOS56" s="472"/>
      <c r="WOT56" s="472"/>
      <c r="WOU56" s="472"/>
      <c r="WOV56" s="472"/>
      <c r="WOW56" s="472"/>
      <c r="WOX56" s="472"/>
      <c r="WOY56" s="472"/>
      <c r="WOZ56" s="472"/>
      <c r="WPA56" s="472"/>
      <c r="WPB56" s="472"/>
      <c r="WPC56" s="472"/>
      <c r="WPD56" s="472"/>
      <c r="WPE56" s="472"/>
      <c r="WPF56" s="472"/>
      <c r="WPG56" s="472"/>
      <c r="WPH56" s="472"/>
      <c r="WPI56" s="472"/>
      <c r="WPJ56" s="472"/>
      <c r="WPK56" s="472"/>
      <c r="WPL56" s="472"/>
      <c r="WPM56" s="472"/>
      <c r="WPN56" s="472"/>
      <c r="WPO56" s="472"/>
      <c r="WPP56" s="472"/>
      <c r="WPQ56" s="472"/>
      <c r="WPR56" s="472"/>
      <c r="WPS56" s="472"/>
      <c r="WPT56" s="472"/>
      <c r="WPU56" s="472"/>
      <c r="WPV56" s="472"/>
      <c r="WPW56" s="472"/>
      <c r="WPX56" s="472"/>
      <c r="WPY56" s="472"/>
      <c r="WPZ56" s="472"/>
      <c r="WQA56" s="472"/>
      <c r="WQB56" s="472"/>
      <c r="WQC56" s="472"/>
      <c r="WQD56" s="472"/>
      <c r="WQE56" s="472"/>
      <c r="WQF56" s="472"/>
      <c r="WQG56" s="472"/>
      <c r="WQH56" s="472"/>
      <c r="WQI56" s="472"/>
      <c r="WQJ56" s="472"/>
      <c r="WQK56" s="472"/>
      <c r="WQL56" s="472"/>
      <c r="WQM56" s="472"/>
      <c r="WQN56" s="472"/>
      <c r="WQO56" s="472"/>
      <c r="WQP56" s="472"/>
      <c r="WQQ56" s="472"/>
      <c r="WQR56" s="472"/>
      <c r="WQS56" s="472"/>
      <c r="WQT56" s="472"/>
      <c r="WQU56" s="472"/>
      <c r="WQV56" s="472"/>
      <c r="WQW56" s="472"/>
      <c r="WQX56" s="472"/>
      <c r="WQY56" s="472"/>
      <c r="WQZ56" s="472"/>
      <c r="WRA56" s="472"/>
      <c r="WRB56" s="472"/>
      <c r="WRC56" s="472"/>
      <c r="WRD56" s="472"/>
      <c r="WRE56" s="472"/>
      <c r="WRF56" s="472"/>
      <c r="WRG56" s="472"/>
      <c r="WRH56" s="472"/>
      <c r="WRI56" s="472"/>
      <c r="WRJ56" s="472"/>
      <c r="WRK56" s="472"/>
      <c r="WRL56" s="472"/>
      <c r="WRM56" s="472"/>
      <c r="WRN56" s="472"/>
      <c r="WRO56" s="472"/>
      <c r="WRP56" s="472"/>
      <c r="WRQ56" s="472"/>
      <c r="WRR56" s="472"/>
      <c r="WRS56" s="472"/>
      <c r="WRT56" s="472"/>
      <c r="WRU56" s="472"/>
      <c r="WRV56" s="472"/>
      <c r="WRW56" s="472"/>
      <c r="WRX56" s="472"/>
      <c r="WRY56" s="472"/>
      <c r="WRZ56" s="472"/>
      <c r="WSA56" s="472"/>
      <c r="WSB56" s="472"/>
      <c r="WSC56" s="472"/>
      <c r="WSD56" s="472"/>
      <c r="WSE56" s="472"/>
      <c r="WSF56" s="472"/>
      <c r="WSG56" s="472"/>
      <c r="WSH56" s="472"/>
      <c r="WSI56" s="472"/>
      <c r="WSJ56" s="472"/>
      <c r="WSK56" s="472"/>
      <c r="WSL56" s="472"/>
      <c r="WSM56" s="472"/>
      <c r="WSN56" s="472"/>
      <c r="WSO56" s="472"/>
      <c r="WSP56" s="472"/>
      <c r="WSQ56" s="472"/>
      <c r="WSR56" s="472"/>
      <c r="WSS56" s="472"/>
      <c r="WST56" s="472"/>
      <c r="WSU56" s="472"/>
      <c r="WSV56" s="472"/>
      <c r="WSW56" s="472"/>
      <c r="WSX56" s="472"/>
      <c r="WSY56" s="472"/>
      <c r="WSZ56" s="472"/>
      <c r="WTA56" s="472"/>
      <c r="WTB56" s="472"/>
      <c r="WTC56" s="472"/>
      <c r="WTD56" s="472"/>
      <c r="WTE56" s="472"/>
      <c r="WTF56" s="472"/>
      <c r="WTG56" s="472"/>
      <c r="WTH56" s="472"/>
      <c r="WTI56" s="472"/>
      <c r="WTJ56" s="472"/>
      <c r="WTK56" s="472"/>
      <c r="WTL56" s="472"/>
      <c r="WTM56" s="472"/>
      <c r="WTN56" s="472"/>
      <c r="WTO56" s="472"/>
      <c r="WTP56" s="472"/>
      <c r="WTQ56" s="472"/>
      <c r="WTR56" s="472"/>
      <c r="WTS56" s="472"/>
      <c r="WTT56" s="472"/>
      <c r="WTU56" s="472"/>
      <c r="WTV56" s="472"/>
      <c r="WTW56" s="472"/>
      <c r="WTX56" s="472"/>
      <c r="WTY56" s="472"/>
      <c r="WTZ56" s="472"/>
      <c r="WUA56" s="472"/>
      <c r="WUB56" s="472"/>
      <c r="WUC56" s="472"/>
      <c r="WUD56" s="472"/>
      <c r="WUE56" s="472"/>
      <c r="WUF56" s="472"/>
      <c r="WUG56" s="472"/>
      <c r="WUH56" s="472"/>
      <c r="WUI56" s="472"/>
      <c r="WUJ56" s="472"/>
      <c r="WUK56" s="472"/>
      <c r="WUL56" s="472"/>
      <c r="WUM56" s="472"/>
      <c r="WUN56" s="472"/>
      <c r="WUO56" s="472"/>
      <c r="WUP56" s="472"/>
      <c r="WUQ56" s="472"/>
      <c r="WUR56" s="472"/>
      <c r="WUS56" s="472"/>
      <c r="WUT56" s="472"/>
      <c r="WUU56" s="472"/>
      <c r="WUV56" s="472"/>
      <c r="WUW56" s="472"/>
      <c r="WUX56" s="472"/>
      <c r="WUY56" s="472"/>
      <c r="WUZ56" s="472"/>
      <c r="WVA56" s="472"/>
      <c r="WVB56" s="472"/>
      <c r="WVC56" s="472"/>
      <c r="WVD56" s="472"/>
      <c r="WVE56" s="472"/>
      <c r="WVF56" s="472"/>
      <c r="WVG56" s="472"/>
      <c r="WVH56" s="472"/>
      <c r="WVI56" s="472"/>
      <c r="WVJ56" s="472"/>
      <c r="WVK56" s="472"/>
      <c r="WVL56" s="472"/>
      <c r="WVO56" s="472"/>
      <c r="WVP56" s="472"/>
      <c r="WVQ56" s="472"/>
      <c r="WVR56" s="472"/>
      <c r="WVS56" s="472"/>
      <c r="WVT56" s="472"/>
      <c r="WVU56" s="472"/>
      <c r="WVV56" s="472"/>
      <c r="WVW56" s="472"/>
      <c r="WVX56" s="472"/>
      <c r="WVY56" s="472"/>
      <c r="WVZ56" s="472"/>
      <c r="WWA56" s="472"/>
      <c r="WWB56" s="472"/>
      <c r="WWC56" s="472"/>
      <c r="WWD56" s="472"/>
      <c r="WWE56" s="472"/>
      <c r="WWF56" s="472"/>
      <c r="WWG56" s="472"/>
      <c r="WWH56" s="472"/>
      <c r="WWI56" s="472"/>
      <c r="WWJ56" s="472"/>
      <c r="WWK56" s="472"/>
      <c r="WWL56" s="472"/>
      <c r="WWM56" s="472"/>
      <c r="WWN56" s="472"/>
      <c r="WWO56" s="472"/>
      <c r="WWP56" s="472"/>
      <c r="WWQ56" s="472"/>
      <c r="WWR56" s="472"/>
      <c r="WWS56" s="472"/>
      <c r="WWT56" s="472"/>
      <c r="WWU56" s="472"/>
      <c r="WWV56" s="472"/>
      <c r="WWW56" s="472"/>
      <c r="WWX56" s="472"/>
      <c r="WWY56" s="472"/>
      <c r="WWZ56" s="472"/>
      <c r="WXA56" s="472"/>
      <c r="WXB56" s="472"/>
      <c r="WXC56" s="472"/>
      <c r="WXD56" s="472"/>
      <c r="WXE56" s="472"/>
      <c r="WXF56" s="472"/>
      <c r="WXG56" s="472"/>
      <c r="WXH56" s="472"/>
      <c r="WXI56" s="472"/>
      <c r="WXJ56" s="472"/>
      <c r="WXK56" s="472"/>
      <c r="WXL56" s="472"/>
      <c r="WXM56" s="472"/>
      <c r="WXN56" s="472"/>
      <c r="WXO56" s="472"/>
      <c r="WXP56" s="472"/>
      <c r="WXQ56" s="472"/>
      <c r="WXR56" s="472"/>
      <c r="WXS56" s="472"/>
      <c r="WXT56" s="472"/>
      <c r="WXU56" s="472"/>
      <c r="WXV56" s="472"/>
      <c r="WXW56" s="472"/>
      <c r="WXX56" s="472"/>
      <c r="WXY56" s="472"/>
      <c r="WXZ56" s="472"/>
      <c r="WYA56" s="472"/>
      <c r="WYB56" s="472"/>
      <c r="WYC56" s="472"/>
      <c r="WYD56" s="472"/>
      <c r="WYE56" s="472"/>
      <c r="WYF56" s="472"/>
      <c r="WYG56" s="472"/>
      <c r="WYH56" s="472"/>
      <c r="WYI56" s="472"/>
      <c r="WYJ56" s="472"/>
      <c r="WYK56" s="472"/>
      <c r="WYL56" s="472"/>
      <c r="WYM56" s="472"/>
      <c r="WYN56" s="472"/>
      <c r="WYO56" s="472"/>
      <c r="WYP56" s="472"/>
      <c r="WYQ56" s="472"/>
      <c r="WYR56" s="472"/>
      <c r="WYS56" s="472"/>
      <c r="WYT56" s="472"/>
      <c r="WYU56" s="472"/>
      <c r="WYV56" s="472"/>
      <c r="WYW56" s="472"/>
      <c r="WYX56" s="472"/>
      <c r="WYY56" s="472"/>
      <c r="WYZ56" s="472"/>
      <c r="WZA56" s="472"/>
      <c r="WZB56" s="472"/>
      <c r="WZC56" s="472"/>
      <c r="WZD56" s="472"/>
      <c r="WZE56" s="472"/>
      <c r="WZF56" s="472"/>
      <c r="WZG56" s="472"/>
      <c r="WZH56" s="472"/>
      <c r="WZI56" s="472"/>
      <c r="WZJ56" s="472"/>
      <c r="WZK56" s="472"/>
      <c r="WZL56" s="472"/>
      <c r="WZM56" s="472"/>
      <c r="WZN56" s="472"/>
      <c r="WZO56" s="472"/>
      <c r="WZP56" s="472"/>
      <c r="WZQ56" s="472"/>
      <c r="WZR56" s="472"/>
      <c r="WZS56" s="472"/>
      <c r="WZT56" s="472"/>
      <c r="WZU56" s="472"/>
      <c r="WZV56" s="472"/>
      <c r="WZW56" s="472"/>
      <c r="WZX56" s="472"/>
      <c r="WZY56" s="472"/>
      <c r="WZZ56" s="472"/>
      <c r="XAA56" s="472"/>
      <c r="XAB56" s="472"/>
      <c r="XAC56" s="472"/>
      <c r="XAD56" s="472"/>
      <c r="XAE56" s="472"/>
      <c r="XAF56" s="472"/>
      <c r="XAG56" s="472"/>
      <c r="XAH56" s="472"/>
      <c r="XAI56" s="472"/>
      <c r="XAJ56" s="472"/>
      <c r="XAK56" s="472"/>
      <c r="XAL56" s="472"/>
      <c r="XAM56" s="472"/>
      <c r="XAN56" s="472"/>
      <c r="XAO56" s="472"/>
      <c r="XAP56" s="472"/>
      <c r="XAQ56" s="472"/>
      <c r="XAR56" s="472"/>
      <c r="XAS56" s="472"/>
      <c r="XAT56" s="472"/>
      <c r="XAU56" s="472"/>
      <c r="XAV56" s="472"/>
      <c r="XAW56" s="472"/>
      <c r="XAX56" s="472"/>
      <c r="XAY56" s="472"/>
      <c r="XAZ56" s="472"/>
      <c r="XBA56" s="472"/>
      <c r="XBB56" s="472"/>
      <c r="XBC56" s="472"/>
      <c r="XBD56" s="472"/>
      <c r="XBE56" s="472"/>
      <c r="XBF56" s="472"/>
      <c r="XBG56" s="472"/>
      <c r="XBH56" s="472"/>
      <c r="XBI56" s="472"/>
      <c r="XBJ56" s="472"/>
      <c r="XBK56" s="472"/>
      <c r="XBL56" s="472"/>
      <c r="XBM56" s="472"/>
      <c r="XBN56" s="472"/>
      <c r="XBO56" s="472"/>
      <c r="XBP56" s="472"/>
      <c r="XBQ56" s="472"/>
      <c r="XBR56" s="472"/>
      <c r="XBS56" s="472"/>
      <c r="XBT56" s="472"/>
      <c r="XBU56" s="472"/>
      <c r="XBV56" s="472"/>
      <c r="XBW56" s="472"/>
      <c r="XBX56" s="472"/>
      <c r="XBY56" s="472"/>
      <c r="XBZ56" s="472"/>
      <c r="XCA56" s="472"/>
      <c r="XCB56" s="472"/>
      <c r="XCC56" s="472"/>
      <c r="XCD56" s="472"/>
      <c r="XCE56" s="472"/>
      <c r="XCF56" s="472"/>
      <c r="XCG56" s="472"/>
      <c r="XCH56" s="472"/>
      <c r="XCI56" s="472"/>
      <c r="XCJ56" s="472"/>
      <c r="XCK56" s="472"/>
      <c r="XCL56" s="472"/>
      <c r="XCM56" s="472"/>
      <c r="XCN56" s="472"/>
      <c r="XCO56" s="472"/>
      <c r="XCP56" s="472"/>
      <c r="XCQ56" s="472"/>
      <c r="XCR56" s="472"/>
      <c r="XCS56" s="472"/>
      <c r="XCT56" s="472"/>
      <c r="XCU56" s="472"/>
      <c r="XCV56" s="472"/>
      <c r="XCW56" s="472"/>
      <c r="XCX56" s="472"/>
      <c r="XCY56" s="472"/>
      <c r="XCZ56" s="472"/>
      <c r="XDA56" s="472"/>
      <c r="XDB56" s="472"/>
      <c r="XDC56" s="472"/>
      <c r="XDD56" s="472"/>
      <c r="XDE56" s="472"/>
      <c r="XDF56" s="472"/>
      <c r="XDG56" s="472"/>
      <c r="XDH56" s="472"/>
      <c r="XDI56" s="472"/>
      <c r="XDJ56" s="472"/>
      <c r="XDK56" s="472"/>
      <c r="XDL56" s="472"/>
      <c r="XDM56" s="472"/>
      <c r="XDN56" s="472"/>
      <c r="XDO56" s="472"/>
      <c r="XDP56" s="472"/>
      <c r="XDQ56" s="472"/>
      <c r="XDR56" s="472"/>
    </row>
    <row r="57" spans="1:16346" s="447" customFormat="1" ht="30.75" customHeight="1">
      <c r="A57" s="702">
        <v>43</v>
      </c>
      <c r="B57" s="703">
        <v>43</v>
      </c>
      <c r="C57" s="704"/>
      <c r="D57" s="705"/>
      <c r="E57" s="622" t="s">
        <v>1899</v>
      </c>
      <c r="F57" s="715" t="s">
        <v>1900</v>
      </c>
      <c r="G57" s="707">
        <v>14</v>
      </c>
      <c r="H57" s="708">
        <v>7.0110000000000001</v>
      </c>
      <c r="I57" s="708"/>
      <c r="J57" s="708"/>
      <c r="K57" s="709"/>
      <c r="L57" s="708"/>
      <c r="M57" s="709">
        <v>791.12</v>
      </c>
      <c r="N57" s="708">
        <v>13.744</v>
      </c>
      <c r="O57" s="710">
        <v>14</v>
      </c>
      <c r="P57" s="708">
        <v>0.438</v>
      </c>
      <c r="Q57" s="711">
        <f t="shared" si="0"/>
        <v>21.192999999999998</v>
      </c>
      <c r="R57" s="695"/>
      <c r="S57" s="689">
        <f t="shared" si="1"/>
        <v>224000</v>
      </c>
      <c r="T57" s="634">
        <f t="shared" si="2"/>
        <v>0</v>
      </c>
      <c r="U57" s="635">
        <f t="shared" si="3"/>
        <v>0</v>
      </c>
      <c r="V57" s="635">
        <f t="shared" si="4"/>
        <v>439071.6</v>
      </c>
      <c r="W57" s="636">
        <f t="shared" si="5"/>
        <v>14000</v>
      </c>
      <c r="X57" s="637">
        <f t="shared" si="6"/>
        <v>677071.6</v>
      </c>
      <c r="Y57" s="447">
        <v>342555.4</v>
      </c>
      <c r="Z57" s="448"/>
    </row>
    <row r="58" spans="1:16346" s="628" customFormat="1" ht="30.75" customHeight="1">
      <c r="A58" s="716">
        <v>44</v>
      </c>
      <c r="B58" s="703">
        <v>44</v>
      </c>
      <c r="C58" s="717"/>
      <c r="D58" s="718"/>
      <c r="E58" s="622" t="s">
        <v>2076</v>
      </c>
      <c r="F58" s="715" t="s">
        <v>2077</v>
      </c>
      <c r="G58" s="707">
        <v>14</v>
      </c>
      <c r="H58" s="708">
        <v>7.0110000000000001</v>
      </c>
      <c r="I58" s="720"/>
      <c r="J58" s="708"/>
      <c r="K58" s="710"/>
      <c r="L58" s="708"/>
      <c r="M58" s="710">
        <v>648.12</v>
      </c>
      <c r="N58" s="708">
        <v>11.259</v>
      </c>
      <c r="O58" s="710">
        <v>14</v>
      </c>
      <c r="P58" s="708">
        <v>0.438</v>
      </c>
      <c r="Q58" s="711">
        <f t="shared" si="0"/>
        <v>18.707999999999998</v>
      </c>
      <c r="R58" s="696"/>
      <c r="S58" s="689">
        <f t="shared" si="1"/>
        <v>224000</v>
      </c>
      <c r="T58" s="634">
        <f t="shared" si="2"/>
        <v>0</v>
      </c>
      <c r="U58" s="635">
        <f t="shared" si="3"/>
        <v>0</v>
      </c>
      <c r="V58" s="635">
        <f t="shared" si="4"/>
        <v>359706.6</v>
      </c>
      <c r="W58" s="636">
        <f t="shared" si="5"/>
        <v>14000</v>
      </c>
      <c r="X58" s="637">
        <f t="shared" si="6"/>
        <v>597706.6</v>
      </c>
      <c r="Y58" s="628">
        <v>596729.80000000005</v>
      </c>
      <c r="Z58" s="629"/>
    </row>
    <row r="59" spans="1:16346" s="447" customFormat="1" ht="30.75" customHeight="1">
      <c r="A59" s="702">
        <v>45</v>
      </c>
      <c r="B59" s="703">
        <v>45</v>
      </c>
      <c r="C59" s="704"/>
      <c r="D59" s="705"/>
      <c r="E59" s="622" t="s">
        <v>1901</v>
      </c>
      <c r="F59" s="715" t="s">
        <v>1902</v>
      </c>
      <c r="G59" s="707">
        <v>14</v>
      </c>
      <c r="H59" s="708">
        <v>7.0110000000000001</v>
      </c>
      <c r="I59" s="708"/>
      <c r="J59" s="708"/>
      <c r="K59" s="709"/>
      <c r="L59" s="708"/>
      <c r="M59" s="709">
        <v>567.16</v>
      </c>
      <c r="N59" s="708">
        <v>9.8529999999999998</v>
      </c>
      <c r="O59" s="710">
        <v>14</v>
      </c>
      <c r="P59" s="708">
        <v>0.438</v>
      </c>
      <c r="Q59" s="711">
        <f t="shared" si="0"/>
        <v>17.302</v>
      </c>
      <c r="R59" s="695"/>
      <c r="S59" s="689">
        <f t="shared" si="1"/>
        <v>224000</v>
      </c>
      <c r="T59" s="634">
        <f t="shared" si="2"/>
        <v>0</v>
      </c>
      <c r="U59" s="635">
        <f t="shared" si="3"/>
        <v>0</v>
      </c>
      <c r="V59" s="635">
        <f t="shared" si="4"/>
        <v>314773.8</v>
      </c>
      <c r="W59" s="636">
        <f t="shared" si="5"/>
        <v>14000</v>
      </c>
      <c r="X59" s="637">
        <f t="shared" si="6"/>
        <v>552773.80000000005</v>
      </c>
      <c r="Y59" s="447">
        <v>493283</v>
      </c>
      <c r="Z59" s="448"/>
    </row>
    <row r="60" spans="1:16346" s="447" customFormat="1" ht="30.75" customHeight="1">
      <c r="A60" s="702">
        <v>46</v>
      </c>
      <c r="B60" s="703">
        <v>46</v>
      </c>
      <c r="C60" s="704"/>
      <c r="D60" s="705"/>
      <c r="E60" s="622" t="s">
        <v>1089</v>
      </c>
      <c r="F60" s="715" t="s">
        <v>1090</v>
      </c>
      <c r="G60" s="707">
        <v>12</v>
      </c>
      <c r="H60" s="708">
        <v>6.01</v>
      </c>
      <c r="I60" s="708"/>
      <c r="J60" s="708"/>
      <c r="K60" s="709"/>
      <c r="L60" s="708"/>
      <c r="M60" s="709">
        <v>575.96</v>
      </c>
      <c r="N60" s="708">
        <v>10.006</v>
      </c>
      <c r="O60" s="710">
        <v>12</v>
      </c>
      <c r="P60" s="708">
        <v>0.376</v>
      </c>
      <c r="Q60" s="711">
        <f t="shared" si="0"/>
        <v>16.391999999999999</v>
      </c>
      <c r="R60" s="695"/>
      <c r="S60" s="689">
        <f t="shared" si="1"/>
        <v>192000</v>
      </c>
      <c r="T60" s="634">
        <f t="shared" si="2"/>
        <v>0</v>
      </c>
      <c r="U60" s="635">
        <f t="shared" si="3"/>
        <v>0</v>
      </c>
      <c r="V60" s="635">
        <f t="shared" si="4"/>
        <v>319657.80000000005</v>
      </c>
      <c r="W60" s="636">
        <f t="shared" si="5"/>
        <v>12000</v>
      </c>
      <c r="X60" s="637">
        <f t="shared" si="6"/>
        <v>523657.80000000005</v>
      </c>
      <c r="Y60" s="447">
        <v>422991.19999999995</v>
      </c>
      <c r="Z60" s="448"/>
    </row>
    <row r="61" spans="1:16346" s="447" customFormat="1" ht="30.75" customHeight="1">
      <c r="A61" s="702">
        <v>47</v>
      </c>
      <c r="B61" s="703">
        <v>47</v>
      </c>
      <c r="C61" s="704"/>
      <c r="D61" s="705"/>
      <c r="E61" s="622" t="s">
        <v>1087</v>
      </c>
      <c r="F61" s="623" t="s">
        <v>1088</v>
      </c>
      <c r="G61" s="707">
        <v>12</v>
      </c>
      <c r="H61" s="708">
        <v>6.01</v>
      </c>
      <c r="I61" s="708"/>
      <c r="J61" s="708"/>
      <c r="K61" s="709"/>
      <c r="L61" s="708"/>
      <c r="M61" s="709">
        <v>558.36</v>
      </c>
      <c r="N61" s="708">
        <v>9.6999999999999993</v>
      </c>
      <c r="O61" s="710">
        <v>12</v>
      </c>
      <c r="P61" s="708">
        <v>0.376</v>
      </c>
      <c r="Q61" s="711">
        <f t="shared" si="0"/>
        <v>16.085999999999999</v>
      </c>
      <c r="R61" s="695"/>
      <c r="S61" s="689">
        <f t="shared" si="1"/>
        <v>192000</v>
      </c>
      <c r="T61" s="634">
        <f t="shared" si="2"/>
        <v>0</v>
      </c>
      <c r="U61" s="635">
        <f t="shared" si="3"/>
        <v>0</v>
      </c>
      <c r="V61" s="635">
        <f t="shared" si="4"/>
        <v>309889.8</v>
      </c>
      <c r="W61" s="636">
        <f t="shared" si="5"/>
        <v>12000</v>
      </c>
      <c r="X61" s="637">
        <f t="shared" si="6"/>
        <v>513889.8</v>
      </c>
      <c r="Y61" s="447">
        <v>479795.80000000005</v>
      </c>
      <c r="Z61" s="448"/>
    </row>
    <row r="62" spans="1:16346" s="447" customFormat="1" ht="30.75" customHeight="1">
      <c r="A62" s="702">
        <v>48</v>
      </c>
      <c r="B62" s="703">
        <v>48</v>
      </c>
      <c r="C62" s="704"/>
      <c r="D62" s="705"/>
      <c r="E62" s="622" t="s">
        <v>1154</v>
      </c>
      <c r="F62" s="623" t="s">
        <v>1155</v>
      </c>
      <c r="G62" s="707">
        <v>14</v>
      </c>
      <c r="H62" s="708">
        <v>7.0110000000000001</v>
      </c>
      <c r="I62" s="708"/>
      <c r="J62" s="708"/>
      <c r="K62" s="709"/>
      <c r="L62" s="708"/>
      <c r="M62" s="709">
        <v>509.96</v>
      </c>
      <c r="N62" s="708">
        <v>8.859</v>
      </c>
      <c r="O62" s="710">
        <v>14</v>
      </c>
      <c r="P62" s="708">
        <v>0.438</v>
      </c>
      <c r="Q62" s="711">
        <f t="shared" si="0"/>
        <v>16.308</v>
      </c>
      <c r="R62" s="695"/>
      <c r="S62" s="689">
        <f t="shared" si="1"/>
        <v>224000</v>
      </c>
      <c r="T62" s="634">
        <f t="shared" si="2"/>
        <v>0</v>
      </c>
      <c r="U62" s="635">
        <f t="shared" si="3"/>
        <v>0</v>
      </c>
      <c r="V62" s="635">
        <f t="shared" si="4"/>
        <v>283027.8</v>
      </c>
      <c r="W62" s="636">
        <f t="shared" si="5"/>
        <v>14000</v>
      </c>
      <c r="X62" s="637">
        <f t="shared" si="6"/>
        <v>521027.8</v>
      </c>
      <c r="Y62" s="447">
        <v>431350.19999999995</v>
      </c>
      <c r="Z62" s="448"/>
    </row>
    <row r="63" spans="1:16346" s="447" customFormat="1" ht="30.75" customHeight="1">
      <c r="A63" s="702">
        <v>49</v>
      </c>
      <c r="B63" s="703">
        <v>49</v>
      </c>
      <c r="C63" s="704"/>
      <c r="D63" s="705"/>
      <c r="E63" s="622" t="s">
        <v>1156</v>
      </c>
      <c r="F63" s="623" t="s">
        <v>1157</v>
      </c>
      <c r="G63" s="707">
        <v>14</v>
      </c>
      <c r="H63" s="708">
        <v>7.0110000000000001</v>
      </c>
      <c r="I63" s="708"/>
      <c r="J63" s="708"/>
      <c r="K63" s="709"/>
      <c r="L63" s="708"/>
      <c r="M63" s="709">
        <v>534.16</v>
      </c>
      <c r="N63" s="708">
        <v>9.2799999999999994</v>
      </c>
      <c r="O63" s="710">
        <v>14</v>
      </c>
      <c r="P63" s="708">
        <v>0.438</v>
      </c>
      <c r="Q63" s="711">
        <f t="shared" si="0"/>
        <v>16.728999999999999</v>
      </c>
      <c r="R63" s="695"/>
      <c r="S63" s="689">
        <f t="shared" si="1"/>
        <v>224000</v>
      </c>
      <c r="T63" s="634">
        <f t="shared" si="2"/>
        <v>0</v>
      </c>
      <c r="U63" s="635">
        <f t="shared" si="3"/>
        <v>0</v>
      </c>
      <c r="V63" s="635">
        <f t="shared" si="4"/>
        <v>296458.8</v>
      </c>
      <c r="W63" s="636">
        <f t="shared" si="5"/>
        <v>14000</v>
      </c>
      <c r="X63" s="637">
        <f t="shared" si="6"/>
        <v>534458.80000000005</v>
      </c>
      <c r="Y63" s="447">
        <v>458606.6</v>
      </c>
      <c r="Z63" s="448"/>
    </row>
    <row r="64" spans="1:16346" s="447" customFormat="1" ht="30.75" customHeight="1">
      <c r="A64" s="702">
        <v>50</v>
      </c>
      <c r="B64" s="703">
        <v>50</v>
      </c>
      <c r="C64" s="704"/>
      <c r="D64" s="705"/>
      <c r="E64" s="622" t="s">
        <v>1158</v>
      </c>
      <c r="F64" s="623" t="s">
        <v>1159</v>
      </c>
      <c r="G64" s="707">
        <v>14</v>
      </c>
      <c r="H64" s="708">
        <v>7.0110000000000001</v>
      </c>
      <c r="I64" s="708"/>
      <c r="J64" s="708"/>
      <c r="K64" s="709"/>
      <c r="L64" s="708"/>
      <c r="M64" s="709">
        <v>484.88</v>
      </c>
      <c r="N64" s="708">
        <v>8.4239999999999995</v>
      </c>
      <c r="O64" s="710">
        <v>14</v>
      </c>
      <c r="P64" s="708">
        <v>0.438</v>
      </c>
      <c r="Q64" s="711">
        <f t="shared" si="0"/>
        <v>15.872999999999999</v>
      </c>
      <c r="R64" s="695"/>
      <c r="S64" s="689">
        <f t="shared" si="1"/>
        <v>224000</v>
      </c>
      <c r="T64" s="634">
        <f t="shared" si="2"/>
        <v>0</v>
      </c>
      <c r="U64" s="635">
        <f t="shared" si="3"/>
        <v>0</v>
      </c>
      <c r="V64" s="635">
        <f t="shared" si="4"/>
        <v>269108.40000000002</v>
      </c>
      <c r="W64" s="636">
        <f t="shared" si="5"/>
        <v>14000</v>
      </c>
      <c r="X64" s="637">
        <f t="shared" si="6"/>
        <v>507108.4</v>
      </c>
      <c r="Y64" s="447">
        <v>436234.2</v>
      </c>
      <c r="Z64" s="448"/>
    </row>
    <row r="65" spans="1:16346" s="447" customFormat="1" ht="30.75" customHeight="1">
      <c r="A65" s="702">
        <v>51</v>
      </c>
      <c r="B65" s="703">
        <v>51</v>
      </c>
      <c r="C65" s="704"/>
      <c r="D65" s="705"/>
      <c r="E65" s="622" t="s">
        <v>1091</v>
      </c>
      <c r="F65" s="623" t="s">
        <v>1092</v>
      </c>
      <c r="G65" s="707">
        <v>15</v>
      </c>
      <c r="H65" s="708">
        <v>7.5119999999999996</v>
      </c>
      <c r="I65" s="708"/>
      <c r="J65" s="708"/>
      <c r="K65" s="722"/>
      <c r="L65" s="708"/>
      <c r="M65" s="709">
        <v>470.36</v>
      </c>
      <c r="N65" s="708">
        <v>8.1709999999999994</v>
      </c>
      <c r="O65" s="710">
        <v>15</v>
      </c>
      <c r="P65" s="708">
        <v>0.47</v>
      </c>
      <c r="Q65" s="711">
        <f t="shared" si="0"/>
        <v>16.152999999999999</v>
      </c>
      <c r="R65" s="695"/>
      <c r="S65" s="689">
        <f t="shared" si="1"/>
        <v>240000</v>
      </c>
      <c r="T65" s="634">
        <f t="shared" si="2"/>
        <v>0</v>
      </c>
      <c r="U65" s="635">
        <f t="shared" si="3"/>
        <v>0</v>
      </c>
      <c r="V65" s="635">
        <f t="shared" si="4"/>
        <v>261049.80000000002</v>
      </c>
      <c r="W65" s="636">
        <f t="shared" si="5"/>
        <v>15000</v>
      </c>
      <c r="X65" s="637">
        <f t="shared" si="6"/>
        <v>516049.80000000005</v>
      </c>
      <c r="Y65" s="447">
        <v>572065.6</v>
      </c>
      <c r="Z65" s="448"/>
    </row>
    <row r="66" spans="1:16346" s="447" customFormat="1" ht="30.75" customHeight="1">
      <c r="A66" s="702">
        <v>52</v>
      </c>
      <c r="B66" s="703">
        <v>52</v>
      </c>
      <c r="C66" s="704"/>
      <c r="D66" s="705"/>
      <c r="E66" s="622" t="s">
        <v>1093</v>
      </c>
      <c r="F66" s="623" t="s">
        <v>1094</v>
      </c>
      <c r="G66" s="707">
        <v>15</v>
      </c>
      <c r="H66" s="708">
        <v>7.5119999999999996</v>
      </c>
      <c r="I66" s="708"/>
      <c r="J66" s="708"/>
      <c r="K66" s="722"/>
      <c r="L66" s="708"/>
      <c r="M66" s="709">
        <v>461.56</v>
      </c>
      <c r="N66" s="708">
        <v>8.0180000000000007</v>
      </c>
      <c r="O66" s="710">
        <v>15</v>
      </c>
      <c r="P66" s="708">
        <v>0.47</v>
      </c>
      <c r="Q66" s="711">
        <f t="shared" si="0"/>
        <v>16</v>
      </c>
      <c r="R66" s="695"/>
      <c r="S66" s="689">
        <f t="shared" si="1"/>
        <v>240000</v>
      </c>
      <c r="T66" s="634">
        <f t="shared" si="2"/>
        <v>0</v>
      </c>
      <c r="U66" s="635">
        <f t="shared" si="3"/>
        <v>0</v>
      </c>
      <c r="V66" s="635">
        <f t="shared" si="4"/>
        <v>256165.8</v>
      </c>
      <c r="W66" s="636">
        <f t="shared" si="5"/>
        <v>15000</v>
      </c>
      <c r="X66" s="637">
        <f t="shared" si="6"/>
        <v>511165.8</v>
      </c>
      <c r="Y66" s="447">
        <v>579635.80000000005</v>
      </c>
      <c r="Z66" s="448"/>
    </row>
    <row r="67" spans="1:16346" s="447" customFormat="1" ht="30.75" customHeight="1">
      <c r="A67" s="702">
        <v>53</v>
      </c>
      <c r="B67" s="703">
        <v>53</v>
      </c>
      <c r="C67" s="704"/>
      <c r="D67" s="705"/>
      <c r="E67" s="622" t="s">
        <v>1102</v>
      </c>
      <c r="F67" s="623" t="s">
        <v>1103</v>
      </c>
      <c r="G67" s="707">
        <v>14</v>
      </c>
      <c r="H67" s="708">
        <v>7.0110000000000001</v>
      </c>
      <c r="I67" s="708"/>
      <c r="J67" s="708"/>
      <c r="K67" s="722"/>
      <c r="L67" s="708"/>
      <c r="M67" s="709">
        <v>522.28</v>
      </c>
      <c r="N67" s="708">
        <v>9.0730000000000004</v>
      </c>
      <c r="O67" s="710">
        <v>14</v>
      </c>
      <c r="P67" s="708">
        <v>0.438</v>
      </c>
      <c r="Q67" s="711">
        <f t="shared" si="0"/>
        <v>16.521999999999998</v>
      </c>
      <c r="R67" s="695"/>
      <c r="S67" s="689">
        <f t="shared" si="1"/>
        <v>224000</v>
      </c>
      <c r="T67" s="634">
        <f t="shared" si="2"/>
        <v>0</v>
      </c>
      <c r="U67" s="635">
        <f t="shared" si="3"/>
        <v>0</v>
      </c>
      <c r="V67" s="635">
        <f t="shared" si="4"/>
        <v>289865.39999999997</v>
      </c>
      <c r="W67" s="636">
        <f t="shared" si="5"/>
        <v>14000</v>
      </c>
      <c r="X67" s="637">
        <f t="shared" si="6"/>
        <v>527865.39999999991</v>
      </c>
      <c r="Y67" s="447">
        <v>506469.8</v>
      </c>
      <c r="Z67" s="448"/>
    </row>
    <row r="68" spans="1:16346" s="447" customFormat="1" ht="30.75" customHeight="1">
      <c r="A68" s="702">
        <v>54</v>
      </c>
      <c r="B68" s="703">
        <v>54</v>
      </c>
      <c r="C68" s="704"/>
      <c r="D68" s="705"/>
      <c r="E68" s="622" t="s">
        <v>1759</v>
      </c>
      <c r="F68" s="623" t="s">
        <v>1760</v>
      </c>
      <c r="G68" s="707">
        <v>15</v>
      </c>
      <c r="H68" s="708">
        <v>7.5119999999999996</v>
      </c>
      <c r="I68" s="708"/>
      <c r="J68" s="708"/>
      <c r="K68" s="722"/>
      <c r="L68" s="708"/>
      <c r="M68" s="709">
        <v>646.36</v>
      </c>
      <c r="N68" s="708">
        <v>11.228999999999999</v>
      </c>
      <c r="O68" s="710">
        <v>15</v>
      </c>
      <c r="P68" s="708">
        <v>0.47</v>
      </c>
      <c r="Q68" s="711">
        <f t="shared" si="0"/>
        <v>19.210999999999999</v>
      </c>
      <c r="R68" s="694"/>
      <c r="S68" s="689">
        <f t="shared" si="1"/>
        <v>240000</v>
      </c>
      <c r="T68" s="634">
        <f t="shared" si="2"/>
        <v>0</v>
      </c>
      <c r="U68" s="635">
        <f t="shared" si="3"/>
        <v>0</v>
      </c>
      <c r="V68" s="635">
        <f t="shared" si="4"/>
        <v>358729.8</v>
      </c>
      <c r="W68" s="636">
        <f t="shared" si="5"/>
        <v>15000</v>
      </c>
      <c r="X68" s="637">
        <f t="shared" si="6"/>
        <v>613729.80000000005</v>
      </c>
      <c r="Y68" s="571">
        <v>531678.6</v>
      </c>
      <c r="Z68" s="448"/>
      <c r="AA68" s="571"/>
      <c r="AB68" s="571"/>
      <c r="AC68" s="571"/>
      <c r="AD68" s="571"/>
      <c r="AE68" s="571"/>
      <c r="AF68" s="571"/>
      <c r="AG68" s="571"/>
      <c r="AH68" s="571"/>
      <c r="AI68" s="571"/>
      <c r="AJ68" s="571"/>
      <c r="AK68" s="571"/>
      <c r="AL68" s="571"/>
      <c r="AM68" s="571"/>
      <c r="AN68" s="571"/>
      <c r="AO68" s="571"/>
      <c r="AP68" s="571"/>
      <c r="AQ68" s="571"/>
      <c r="AR68" s="571"/>
      <c r="AS68" s="571"/>
      <c r="AT68" s="571"/>
      <c r="AU68" s="571"/>
      <c r="AV68" s="571"/>
      <c r="AW68" s="571"/>
      <c r="AX68" s="571"/>
      <c r="AY68" s="571"/>
      <c r="AZ68" s="571"/>
      <c r="BA68" s="571"/>
      <c r="BB68" s="571"/>
      <c r="BC68" s="571"/>
      <c r="BD68" s="571"/>
      <c r="BE68" s="571"/>
      <c r="BF68" s="571"/>
      <c r="BG68" s="571"/>
      <c r="BH68" s="571"/>
      <c r="BI68" s="571"/>
      <c r="BJ68" s="571"/>
      <c r="BK68" s="571"/>
      <c r="BL68" s="571"/>
      <c r="BM68" s="571"/>
      <c r="BN68" s="571"/>
      <c r="BO68" s="571"/>
      <c r="BP68" s="571"/>
      <c r="BQ68" s="571"/>
      <c r="BR68" s="571"/>
      <c r="BS68" s="571"/>
      <c r="BT68" s="571"/>
      <c r="BU68" s="571"/>
      <c r="BV68" s="571"/>
      <c r="BW68" s="571"/>
      <c r="BX68" s="571"/>
      <c r="BY68" s="571"/>
      <c r="BZ68" s="571"/>
      <c r="CA68" s="571"/>
      <c r="CB68" s="571"/>
      <c r="CC68" s="571"/>
      <c r="CD68" s="571"/>
      <c r="CE68" s="571"/>
      <c r="CF68" s="571"/>
      <c r="CG68" s="571"/>
      <c r="CH68" s="571"/>
      <c r="CI68" s="571"/>
      <c r="CJ68" s="571"/>
      <c r="CK68" s="571"/>
      <c r="CL68" s="571"/>
      <c r="CM68" s="571"/>
      <c r="CN68" s="571"/>
      <c r="CO68" s="571"/>
      <c r="CP68" s="571"/>
      <c r="CQ68" s="571"/>
      <c r="CR68" s="571"/>
      <c r="CS68" s="571"/>
      <c r="CT68" s="571"/>
      <c r="CU68" s="571"/>
      <c r="CV68" s="571"/>
      <c r="CW68" s="571"/>
      <c r="CX68" s="571"/>
      <c r="CY68" s="571"/>
      <c r="CZ68" s="571"/>
      <c r="DA68" s="571"/>
      <c r="DB68" s="571"/>
      <c r="DC68" s="571"/>
      <c r="DD68" s="571"/>
      <c r="DE68" s="571"/>
      <c r="DF68" s="571"/>
      <c r="DG68" s="571"/>
      <c r="DH68" s="571"/>
      <c r="DI68" s="571"/>
      <c r="DJ68" s="571"/>
      <c r="DK68" s="571"/>
      <c r="DL68" s="571"/>
      <c r="DM68" s="571"/>
      <c r="DN68" s="571"/>
      <c r="DO68" s="571"/>
      <c r="DP68" s="571"/>
      <c r="DQ68" s="571"/>
      <c r="DR68" s="571"/>
      <c r="DS68" s="571"/>
      <c r="DT68" s="571"/>
      <c r="DU68" s="571"/>
      <c r="DV68" s="571"/>
      <c r="DW68" s="571"/>
      <c r="DX68" s="571"/>
      <c r="DY68" s="571"/>
      <c r="DZ68" s="571"/>
      <c r="EA68" s="571"/>
      <c r="EB68" s="571"/>
      <c r="EC68" s="571"/>
      <c r="ED68" s="571"/>
      <c r="EE68" s="571"/>
      <c r="EF68" s="571"/>
      <c r="EG68" s="571"/>
      <c r="EH68" s="571"/>
      <c r="EI68" s="571"/>
      <c r="EJ68" s="571"/>
      <c r="EK68" s="571"/>
      <c r="EL68" s="571"/>
      <c r="EM68" s="571"/>
      <c r="EN68" s="571"/>
      <c r="EO68" s="571"/>
      <c r="EP68" s="571"/>
      <c r="EQ68" s="571"/>
      <c r="ER68" s="571"/>
      <c r="ES68" s="571"/>
      <c r="ET68" s="571"/>
      <c r="EU68" s="571"/>
      <c r="EV68" s="571"/>
      <c r="EW68" s="571"/>
      <c r="EX68" s="571"/>
      <c r="EY68" s="571"/>
      <c r="EZ68" s="571"/>
      <c r="FA68" s="571"/>
      <c r="FB68" s="571"/>
      <c r="FC68" s="571"/>
      <c r="FD68" s="571"/>
      <c r="FE68" s="571"/>
      <c r="FF68" s="571"/>
      <c r="FG68" s="571"/>
      <c r="FH68" s="571"/>
      <c r="FI68" s="571"/>
      <c r="FJ68" s="571"/>
      <c r="FK68" s="571"/>
      <c r="FL68" s="571"/>
      <c r="FM68" s="571"/>
      <c r="FN68" s="571"/>
      <c r="FO68" s="571"/>
      <c r="FP68" s="571"/>
      <c r="FQ68" s="571"/>
      <c r="FR68" s="571"/>
      <c r="FS68" s="571"/>
      <c r="FT68" s="571"/>
      <c r="FU68" s="571"/>
      <c r="FV68" s="571"/>
      <c r="FW68" s="571"/>
      <c r="FX68" s="571"/>
      <c r="FY68" s="571"/>
      <c r="FZ68" s="571"/>
      <c r="GA68" s="571"/>
      <c r="GB68" s="571"/>
      <c r="GC68" s="571"/>
      <c r="GD68" s="571"/>
      <c r="GE68" s="571"/>
      <c r="GF68" s="571"/>
      <c r="GG68" s="571"/>
      <c r="GH68" s="571"/>
      <c r="GI68" s="571"/>
      <c r="GJ68" s="571"/>
      <c r="GK68" s="571"/>
      <c r="GL68" s="571"/>
      <c r="GM68" s="571"/>
      <c r="GN68" s="571"/>
      <c r="GO68" s="571"/>
      <c r="GP68" s="571"/>
      <c r="GQ68" s="571"/>
      <c r="GR68" s="571"/>
      <c r="GS68" s="571"/>
      <c r="GT68" s="571"/>
      <c r="GU68" s="571"/>
      <c r="GV68" s="571"/>
      <c r="GW68" s="571"/>
      <c r="GX68" s="571"/>
      <c r="GY68" s="571"/>
      <c r="GZ68" s="571"/>
      <c r="HA68" s="571"/>
      <c r="HB68" s="571"/>
      <c r="HC68" s="571"/>
      <c r="HD68" s="571"/>
      <c r="HE68" s="571"/>
      <c r="HF68" s="571"/>
      <c r="HG68" s="571"/>
      <c r="HH68" s="571"/>
      <c r="HI68" s="571"/>
      <c r="HJ68" s="571"/>
      <c r="HK68" s="571"/>
      <c r="HL68" s="571"/>
      <c r="HM68" s="571"/>
      <c r="HN68" s="571"/>
      <c r="HO68" s="571"/>
      <c r="HP68" s="571"/>
      <c r="HQ68" s="571"/>
      <c r="HR68" s="571"/>
      <c r="HS68" s="571"/>
      <c r="HT68" s="571"/>
      <c r="HU68" s="571"/>
      <c r="HV68" s="571"/>
      <c r="HW68" s="571"/>
      <c r="HX68" s="571"/>
      <c r="HY68" s="571"/>
      <c r="HZ68" s="571"/>
      <c r="IA68" s="571"/>
      <c r="IB68" s="571"/>
      <c r="IC68" s="571"/>
      <c r="ID68" s="571"/>
      <c r="IE68" s="571"/>
      <c r="IF68" s="571"/>
      <c r="IG68" s="571"/>
      <c r="IH68" s="571"/>
      <c r="II68" s="571"/>
      <c r="IJ68" s="571"/>
      <c r="IK68" s="571"/>
      <c r="IL68" s="571"/>
      <c r="IM68" s="571"/>
      <c r="IN68" s="571"/>
      <c r="IO68" s="571"/>
      <c r="IP68" s="571"/>
      <c r="IQ68" s="571"/>
      <c r="IR68" s="571"/>
      <c r="IS68" s="571"/>
      <c r="IT68" s="571"/>
      <c r="IU68" s="571"/>
      <c r="IV68" s="571"/>
      <c r="IW68" s="571"/>
      <c r="IX68" s="571"/>
      <c r="IY68" s="571"/>
      <c r="IZ68" s="571"/>
      <c r="JC68" s="571"/>
      <c r="JD68" s="571"/>
      <c r="JE68" s="571"/>
      <c r="JF68" s="571"/>
      <c r="JG68" s="571"/>
      <c r="JH68" s="571"/>
      <c r="JI68" s="571"/>
      <c r="JJ68" s="571"/>
      <c r="JK68" s="571"/>
      <c r="JL68" s="571"/>
      <c r="JM68" s="571"/>
      <c r="JN68" s="571"/>
      <c r="JO68" s="571"/>
      <c r="JP68" s="571"/>
      <c r="JQ68" s="571"/>
      <c r="JR68" s="571"/>
      <c r="JS68" s="571"/>
      <c r="JT68" s="571"/>
      <c r="JU68" s="571"/>
      <c r="JV68" s="571"/>
      <c r="JW68" s="571"/>
      <c r="JX68" s="571"/>
      <c r="JY68" s="571"/>
      <c r="JZ68" s="571"/>
      <c r="KA68" s="571"/>
      <c r="KB68" s="571"/>
      <c r="KC68" s="571"/>
      <c r="KD68" s="571"/>
      <c r="KE68" s="571"/>
      <c r="KF68" s="571"/>
      <c r="KG68" s="571"/>
      <c r="KH68" s="571"/>
      <c r="KI68" s="571"/>
      <c r="KJ68" s="571"/>
      <c r="KK68" s="571"/>
      <c r="KL68" s="571"/>
      <c r="KM68" s="571"/>
      <c r="KN68" s="571"/>
      <c r="KO68" s="571"/>
      <c r="KP68" s="571"/>
      <c r="KQ68" s="571"/>
      <c r="KR68" s="571"/>
      <c r="KS68" s="571"/>
      <c r="KT68" s="571"/>
      <c r="KU68" s="571"/>
      <c r="KV68" s="571"/>
      <c r="KW68" s="571"/>
      <c r="KX68" s="571"/>
      <c r="KY68" s="571"/>
      <c r="KZ68" s="571"/>
      <c r="LA68" s="571"/>
      <c r="LB68" s="571"/>
      <c r="LC68" s="571"/>
      <c r="LD68" s="571"/>
      <c r="LE68" s="571"/>
      <c r="LF68" s="571"/>
      <c r="LG68" s="571"/>
      <c r="LH68" s="571"/>
      <c r="LI68" s="571"/>
      <c r="LJ68" s="571"/>
      <c r="LK68" s="571"/>
      <c r="LL68" s="571"/>
      <c r="LM68" s="571"/>
      <c r="LN68" s="571"/>
      <c r="LO68" s="571"/>
      <c r="LP68" s="571"/>
      <c r="LQ68" s="571"/>
      <c r="LR68" s="571"/>
      <c r="LS68" s="571"/>
      <c r="LT68" s="571"/>
      <c r="LU68" s="571"/>
      <c r="LV68" s="571"/>
      <c r="LW68" s="571"/>
      <c r="LX68" s="571"/>
      <c r="LY68" s="571"/>
      <c r="LZ68" s="571"/>
      <c r="MA68" s="571"/>
      <c r="MB68" s="571"/>
      <c r="MC68" s="571"/>
      <c r="MD68" s="571"/>
      <c r="ME68" s="571"/>
      <c r="MF68" s="571"/>
      <c r="MG68" s="571"/>
      <c r="MH68" s="571"/>
      <c r="MI68" s="571"/>
      <c r="MJ68" s="571"/>
      <c r="MK68" s="571"/>
      <c r="ML68" s="571"/>
      <c r="MM68" s="571"/>
      <c r="MN68" s="571"/>
      <c r="MO68" s="571"/>
      <c r="MP68" s="571"/>
      <c r="MQ68" s="571"/>
      <c r="MR68" s="571"/>
      <c r="MS68" s="571"/>
      <c r="MT68" s="571"/>
      <c r="MU68" s="571"/>
      <c r="MV68" s="571"/>
      <c r="MW68" s="571"/>
      <c r="MX68" s="571"/>
      <c r="MY68" s="571"/>
      <c r="MZ68" s="571"/>
      <c r="NA68" s="571"/>
      <c r="NB68" s="571"/>
      <c r="NC68" s="571"/>
      <c r="ND68" s="571"/>
      <c r="NE68" s="571"/>
      <c r="NF68" s="571"/>
      <c r="NG68" s="571"/>
      <c r="NH68" s="571"/>
      <c r="NI68" s="571"/>
      <c r="NJ68" s="571"/>
      <c r="NK68" s="571"/>
      <c r="NL68" s="571"/>
      <c r="NM68" s="571"/>
      <c r="NN68" s="571"/>
      <c r="NO68" s="571"/>
      <c r="NP68" s="571"/>
      <c r="NQ68" s="571"/>
      <c r="NR68" s="571"/>
      <c r="NS68" s="571"/>
      <c r="NT68" s="571"/>
      <c r="NU68" s="571"/>
      <c r="NV68" s="571"/>
      <c r="NW68" s="571"/>
      <c r="NX68" s="571"/>
      <c r="NY68" s="571"/>
      <c r="NZ68" s="571"/>
      <c r="OA68" s="571"/>
      <c r="OB68" s="571"/>
      <c r="OC68" s="571"/>
      <c r="OD68" s="571"/>
      <c r="OE68" s="571"/>
      <c r="OF68" s="571"/>
      <c r="OG68" s="571"/>
      <c r="OH68" s="571"/>
      <c r="OI68" s="571"/>
      <c r="OJ68" s="571"/>
      <c r="OK68" s="571"/>
      <c r="OL68" s="571"/>
      <c r="OM68" s="571"/>
      <c r="ON68" s="571"/>
      <c r="OO68" s="571"/>
      <c r="OP68" s="571"/>
      <c r="OQ68" s="571"/>
      <c r="OR68" s="571"/>
      <c r="OS68" s="571"/>
      <c r="OT68" s="571"/>
      <c r="OU68" s="571"/>
      <c r="OV68" s="571"/>
      <c r="OW68" s="571"/>
      <c r="OX68" s="571"/>
      <c r="OY68" s="571"/>
      <c r="OZ68" s="571"/>
      <c r="PA68" s="571"/>
      <c r="PB68" s="571"/>
      <c r="PC68" s="571"/>
      <c r="PD68" s="571"/>
      <c r="PE68" s="571"/>
      <c r="PF68" s="571"/>
      <c r="PG68" s="571"/>
      <c r="PH68" s="571"/>
      <c r="PI68" s="571"/>
      <c r="PJ68" s="571"/>
      <c r="PK68" s="571"/>
      <c r="PL68" s="571"/>
      <c r="PM68" s="571"/>
      <c r="PN68" s="571"/>
      <c r="PO68" s="571"/>
      <c r="PP68" s="571"/>
      <c r="PQ68" s="571"/>
      <c r="PR68" s="571"/>
      <c r="PS68" s="571"/>
      <c r="PT68" s="571"/>
      <c r="PU68" s="571"/>
      <c r="PV68" s="571"/>
      <c r="PW68" s="571"/>
      <c r="PX68" s="571"/>
      <c r="PY68" s="571"/>
      <c r="PZ68" s="571"/>
      <c r="QA68" s="571"/>
      <c r="QB68" s="571"/>
      <c r="QC68" s="571"/>
      <c r="QD68" s="571"/>
      <c r="QE68" s="571"/>
      <c r="QF68" s="571"/>
      <c r="QG68" s="571"/>
      <c r="QH68" s="571"/>
      <c r="QI68" s="571"/>
      <c r="QJ68" s="571"/>
      <c r="QK68" s="571"/>
      <c r="QL68" s="571"/>
      <c r="QM68" s="571"/>
      <c r="QN68" s="571"/>
      <c r="QO68" s="571"/>
      <c r="QP68" s="571"/>
      <c r="QQ68" s="571"/>
      <c r="QR68" s="571"/>
      <c r="QS68" s="571"/>
      <c r="QT68" s="571"/>
      <c r="QU68" s="571"/>
      <c r="QV68" s="571"/>
      <c r="QW68" s="571"/>
      <c r="QX68" s="571"/>
      <c r="QY68" s="571"/>
      <c r="QZ68" s="571"/>
      <c r="RA68" s="571"/>
      <c r="RB68" s="571"/>
      <c r="RC68" s="571"/>
      <c r="RD68" s="571"/>
      <c r="RE68" s="571"/>
      <c r="RF68" s="571"/>
      <c r="RG68" s="571"/>
      <c r="RH68" s="571"/>
      <c r="RI68" s="571"/>
      <c r="RJ68" s="571"/>
      <c r="RK68" s="571"/>
      <c r="RL68" s="571"/>
      <c r="RM68" s="571"/>
      <c r="RN68" s="571"/>
      <c r="RO68" s="571"/>
      <c r="RP68" s="571"/>
      <c r="RQ68" s="571"/>
      <c r="RR68" s="571"/>
      <c r="RS68" s="571"/>
      <c r="RT68" s="571"/>
      <c r="RU68" s="571"/>
      <c r="RV68" s="571"/>
      <c r="RW68" s="571"/>
      <c r="RX68" s="571"/>
      <c r="RY68" s="571"/>
      <c r="RZ68" s="571"/>
      <c r="SA68" s="571"/>
      <c r="SB68" s="571"/>
      <c r="SC68" s="571"/>
      <c r="SD68" s="571"/>
      <c r="SE68" s="571"/>
      <c r="SF68" s="571"/>
      <c r="SG68" s="571"/>
      <c r="SH68" s="571"/>
      <c r="SI68" s="571"/>
      <c r="SJ68" s="571"/>
      <c r="SK68" s="571"/>
      <c r="SL68" s="571"/>
      <c r="SM68" s="571"/>
      <c r="SN68" s="571"/>
      <c r="SO68" s="571"/>
      <c r="SP68" s="571"/>
      <c r="SQ68" s="571"/>
      <c r="SR68" s="571"/>
      <c r="SS68" s="571"/>
      <c r="ST68" s="571"/>
      <c r="SU68" s="571"/>
      <c r="SV68" s="571"/>
      <c r="SY68" s="571"/>
      <c r="SZ68" s="571"/>
      <c r="TA68" s="571"/>
      <c r="TB68" s="571"/>
      <c r="TC68" s="571"/>
      <c r="TD68" s="571"/>
      <c r="TE68" s="571"/>
      <c r="TF68" s="571"/>
      <c r="TG68" s="571"/>
      <c r="TH68" s="571"/>
      <c r="TI68" s="571"/>
      <c r="TJ68" s="571"/>
      <c r="TK68" s="571"/>
      <c r="TL68" s="571"/>
      <c r="TM68" s="571"/>
      <c r="TN68" s="571"/>
      <c r="TO68" s="571"/>
      <c r="TP68" s="571"/>
      <c r="TQ68" s="571"/>
      <c r="TR68" s="571"/>
      <c r="TS68" s="571"/>
      <c r="TT68" s="571"/>
      <c r="TU68" s="571"/>
      <c r="TV68" s="571"/>
      <c r="TW68" s="571"/>
      <c r="TX68" s="571"/>
      <c r="TY68" s="571"/>
      <c r="TZ68" s="571"/>
      <c r="UA68" s="571"/>
      <c r="UB68" s="571"/>
      <c r="UC68" s="571"/>
      <c r="UD68" s="571"/>
      <c r="UE68" s="571"/>
      <c r="UF68" s="571"/>
      <c r="UG68" s="571"/>
      <c r="UH68" s="571"/>
      <c r="UI68" s="571"/>
      <c r="UJ68" s="571"/>
      <c r="UK68" s="571"/>
      <c r="UL68" s="571"/>
      <c r="UM68" s="571"/>
      <c r="UN68" s="571"/>
      <c r="UO68" s="571"/>
      <c r="UP68" s="571"/>
      <c r="UQ68" s="571"/>
      <c r="UR68" s="571"/>
      <c r="US68" s="571"/>
      <c r="UT68" s="571"/>
      <c r="UU68" s="571"/>
      <c r="UV68" s="571"/>
      <c r="UW68" s="571"/>
      <c r="UX68" s="571"/>
      <c r="UY68" s="571"/>
      <c r="UZ68" s="571"/>
      <c r="VA68" s="571"/>
      <c r="VB68" s="571"/>
      <c r="VC68" s="571"/>
      <c r="VD68" s="571"/>
      <c r="VE68" s="571"/>
      <c r="VF68" s="571"/>
      <c r="VG68" s="571"/>
      <c r="VH68" s="571"/>
      <c r="VI68" s="571"/>
      <c r="VJ68" s="571"/>
      <c r="VK68" s="571"/>
      <c r="VL68" s="571"/>
      <c r="VM68" s="571"/>
      <c r="VN68" s="571"/>
      <c r="VO68" s="571"/>
      <c r="VP68" s="571"/>
      <c r="VQ68" s="571"/>
      <c r="VR68" s="571"/>
      <c r="VS68" s="571"/>
      <c r="VT68" s="571"/>
      <c r="VU68" s="571"/>
      <c r="VV68" s="571"/>
      <c r="VW68" s="571"/>
      <c r="VX68" s="571"/>
      <c r="VY68" s="571"/>
      <c r="VZ68" s="571"/>
      <c r="WA68" s="571"/>
      <c r="WB68" s="571"/>
      <c r="WC68" s="571"/>
      <c r="WD68" s="571"/>
      <c r="WE68" s="571"/>
      <c r="WF68" s="571"/>
      <c r="WG68" s="571"/>
      <c r="WH68" s="571"/>
      <c r="WI68" s="571"/>
      <c r="WJ68" s="571"/>
      <c r="WK68" s="571"/>
      <c r="WL68" s="571"/>
      <c r="WM68" s="571"/>
      <c r="WN68" s="571"/>
      <c r="WO68" s="571"/>
      <c r="WP68" s="571"/>
      <c r="WQ68" s="571"/>
      <c r="WR68" s="571"/>
      <c r="WS68" s="571"/>
      <c r="WT68" s="571"/>
      <c r="WU68" s="571"/>
      <c r="WV68" s="571"/>
      <c r="WW68" s="571"/>
      <c r="WX68" s="571"/>
      <c r="WY68" s="571"/>
      <c r="WZ68" s="571"/>
      <c r="XA68" s="571"/>
      <c r="XB68" s="571"/>
      <c r="XC68" s="571"/>
      <c r="XD68" s="571"/>
      <c r="XE68" s="571"/>
      <c r="XF68" s="571"/>
      <c r="XG68" s="571"/>
      <c r="XH68" s="571"/>
      <c r="XI68" s="571"/>
      <c r="XJ68" s="571"/>
      <c r="XK68" s="571"/>
      <c r="XL68" s="571"/>
      <c r="XM68" s="571"/>
      <c r="XN68" s="571"/>
      <c r="XO68" s="571"/>
      <c r="XP68" s="571"/>
      <c r="XQ68" s="571"/>
      <c r="XR68" s="571"/>
      <c r="XS68" s="571"/>
      <c r="XT68" s="571"/>
      <c r="XU68" s="571"/>
      <c r="XV68" s="571"/>
      <c r="XW68" s="571"/>
      <c r="XX68" s="571"/>
      <c r="XY68" s="571"/>
      <c r="XZ68" s="571"/>
      <c r="YA68" s="571"/>
      <c r="YB68" s="571"/>
      <c r="YC68" s="571"/>
      <c r="YD68" s="571"/>
      <c r="YE68" s="571"/>
      <c r="YF68" s="571"/>
      <c r="YG68" s="571"/>
      <c r="YH68" s="571"/>
      <c r="YI68" s="571"/>
      <c r="YJ68" s="571"/>
      <c r="YK68" s="571"/>
      <c r="YL68" s="571"/>
      <c r="YM68" s="571"/>
      <c r="YN68" s="571"/>
      <c r="YO68" s="571"/>
      <c r="YP68" s="571"/>
      <c r="YQ68" s="571"/>
      <c r="YR68" s="571"/>
      <c r="YS68" s="571"/>
      <c r="YT68" s="571"/>
      <c r="YU68" s="571"/>
      <c r="YV68" s="571"/>
      <c r="YW68" s="571"/>
      <c r="YX68" s="571"/>
      <c r="YY68" s="571"/>
      <c r="YZ68" s="571"/>
      <c r="ZA68" s="571"/>
      <c r="ZB68" s="571"/>
      <c r="ZC68" s="571"/>
      <c r="ZD68" s="571"/>
      <c r="ZE68" s="571"/>
      <c r="ZF68" s="571"/>
      <c r="ZG68" s="571"/>
      <c r="ZH68" s="571"/>
      <c r="ZI68" s="571"/>
      <c r="ZJ68" s="571"/>
      <c r="ZK68" s="571"/>
      <c r="ZL68" s="571"/>
      <c r="ZM68" s="571"/>
      <c r="ZN68" s="571"/>
      <c r="ZO68" s="571"/>
      <c r="ZP68" s="571"/>
      <c r="ZQ68" s="571"/>
      <c r="ZR68" s="571"/>
      <c r="ZS68" s="571"/>
      <c r="ZT68" s="571"/>
      <c r="ZU68" s="571"/>
      <c r="ZV68" s="571"/>
      <c r="ZW68" s="571"/>
      <c r="ZX68" s="571"/>
      <c r="ZY68" s="571"/>
      <c r="ZZ68" s="571"/>
      <c r="AAA68" s="571"/>
      <c r="AAB68" s="571"/>
      <c r="AAC68" s="571"/>
      <c r="AAD68" s="571"/>
      <c r="AAE68" s="571"/>
      <c r="AAF68" s="571"/>
      <c r="AAG68" s="571"/>
      <c r="AAH68" s="571"/>
      <c r="AAI68" s="571"/>
      <c r="AAJ68" s="571"/>
      <c r="AAK68" s="571"/>
      <c r="AAL68" s="571"/>
      <c r="AAM68" s="571"/>
      <c r="AAN68" s="571"/>
      <c r="AAO68" s="571"/>
      <c r="AAP68" s="571"/>
      <c r="AAQ68" s="571"/>
      <c r="AAR68" s="571"/>
      <c r="AAS68" s="571"/>
      <c r="AAT68" s="571"/>
      <c r="AAU68" s="571"/>
      <c r="AAV68" s="571"/>
      <c r="AAW68" s="571"/>
      <c r="AAX68" s="571"/>
      <c r="AAY68" s="571"/>
      <c r="AAZ68" s="571"/>
      <c r="ABA68" s="571"/>
      <c r="ABB68" s="571"/>
      <c r="ABC68" s="571"/>
      <c r="ABD68" s="571"/>
      <c r="ABE68" s="571"/>
      <c r="ABF68" s="571"/>
      <c r="ABG68" s="571"/>
      <c r="ABH68" s="571"/>
      <c r="ABI68" s="571"/>
      <c r="ABJ68" s="571"/>
      <c r="ABK68" s="571"/>
      <c r="ABL68" s="571"/>
      <c r="ABM68" s="571"/>
      <c r="ABN68" s="571"/>
      <c r="ABO68" s="571"/>
      <c r="ABP68" s="571"/>
      <c r="ABQ68" s="571"/>
      <c r="ABR68" s="571"/>
      <c r="ABS68" s="571"/>
      <c r="ABT68" s="571"/>
      <c r="ABU68" s="571"/>
      <c r="ABV68" s="571"/>
      <c r="ABW68" s="571"/>
      <c r="ABX68" s="571"/>
      <c r="ABY68" s="571"/>
      <c r="ABZ68" s="571"/>
      <c r="ACA68" s="571"/>
      <c r="ACB68" s="571"/>
      <c r="ACC68" s="571"/>
      <c r="ACD68" s="571"/>
      <c r="ACE68" s="571"/>
      <c r="ACF68" s="571"/>
      <c r="ACG68" s="571"/>
      <c r="ACH68" s="571"/>
      <c r="ACI68" s="571"/>
      <c r="ACJ68" s="571"/>
      <c r="ACK68" s="571"/>
      <c r="ACL68" s="571"/>
      <c r="ACM68" s="571"/>
      <c r="ACN68" s="571"/>
      <c r="ACO68" s="571"/>
      <c r="ACP68" s="571"/>
      <c r="ACQ68" s="571"/>
      <c r="ACR68" s="571"/>
      <c r="ACU68" s="571"/>
      <c r="ACV68" s="571"/>
      <c r="ACW68" s="571"/>
      <c r="ACX68" s="571"/>
      <c r="ACY68" s="571"/>
      <c r="ACZ68" s="571"/>
      <c r="ADA68" s="571"/>
      <c r="ADB68" s="571"/>
      <c r="ADC68" s="571"/>
      <c r="ADD68" s="571"/>
      <c r="ADE68" s="571"/>
      <c r="ADF68" s="571"/>
      <c r="ADG68" s="571"/>
      <c r="ADH68" s="571"/>
      <c r="ADI68" s="571"/>
      <c r="ADJ68" s="571"/>
      <c r="ADK68" s="571"/>
      <c r="ADL68" s="571"/>
      <c r="ADM68" s="571"/>
      <c r="ADN68" s="571"/>
      <c r="ADO68" s="571"/>
      <c r="ADP68" s="571"/>
      <c r="ADQ68" s="571"/>
      <c r="ADR68" s="571"/>
      <c r="ADS68" s="571"/>
      <c r="ADT68" s="571"/>
      <c r="ADU68" s="571"/>
      <c r="ADV68" s="571"/>
      <c r="ADW68" s="571"/>
      <c r="ADX68" s="571"/>
      <c r="ADY68" s="571"/>
      <c r="ADZ68" s="571"/>
      <c r="AEA68" s="571"/>
      <c r="AEB68" s="571"/>
      <c r="AEC68" s="571"/>
      <c r="AED68" s="571"/>
      <c r="AEE68" s="571"/>
      <c r="AEF68" s="571"/>
      <c r="AEG68" s="571"/>
      <c r="AEH68" s="571"/>
      <c r="AEI68" s="571"/>
      <c r="AEJ68" s="571"/>
      <c r="AEK68" s="571"/>
      <c r="AEL68" s="571"/>
      <c r="AEM68" s="571"/>
      <c r="AEN68" s="571"/>
      <c r="AEO68" s="571"/>
      <c r="AEP68" s="571"/>
      <c r="AEQ68" s="571"/>
      <c r="AER68" s="571"/>
      <c r="AES68" s="571"/>
      <c r="AET68" s="571"/>
      <c r="AEU68" s="571"/>
      <c r="AEV68" s="571"/>
      <c r="AEW68" s="571"/>
      <c r="AEX68" s="571"/>
      <c r="AEY68" s="571"/>
      <c r="AEZ68" s="571"/>
      <c r="AFA68" s="571"/>
      <c r="AFB68" s="571"/>
      <c r="AFC68" s="571"/>
      <c r="AFD68" s="571"/>
      <c r="AFE68" s="571"/>
      <c r="AFF68" s="571"/>
      <c r="AFG68" s="571"/>
      <c r="AFH68" s="571"/>
      <c r="AFI68" s="571"/>
      <c r="AFJ68" s="571"/>
      <c r="AFK68" s="571"/>
      <c r="AFL68" s="571"/>
      <c r="AFM68" s="571"/>
      <c r="AFN68" s="571"/>
      <c r="AFO68" s="571"/>
      <c r="AFP68" s="571"/>
      <c r="AFQ68" s="571"/>
      <c r="AFR68" s="571"/>
      <c r="AFS68" s="571"/>
      <c r="AFT68" s="571"/>
      <c r="AFU68" s="571"/>
      <c r="AFV68" s="571"/>
      <c r="AFW68" s="571"/>
      <c r="AFX68" s="571"/>
      <c r="AFY68" s="571"/>
      <c r="AFZ68" s="571"/>
      <c r="AGA68" s="571"/>
      <c r="AGB68" s="571"/>
      <c r="AGC68" s="571"/>
      <c r="AGD68" s="571"/>
      <c r="AGE68" s="571"/>
      <c r="AGF68" s="571"/>
      <c r="AGG68" s="571"/>
      <c r="AGH68" s="571"/>
      <c r="AGI68" s="571"/>
      <c r="AGJ68" s="571"/>
      <c r="AGK68" s="571"/>
      <c r="AGL68" s="571"/>
      <c r="AGM68" s="571"/>
      <c r="AGN68" s="571"/>
      <c r="AGO68" s="571"/>
      <c r="AGP68" s="571"/>
      <c r="AGQ68" s="571"/>
      <c r="AGR68" s="571"/>
      <c r="AGS68" s="571"/>
      <c r="AGT68" s="571"/>
      <c r="AGU68" s="571"/>
      <c r="AGV68" s="571"/>
      <c r="AGW68" s="571"/>
      <c r="AGX68" s="571"/>
      <c r="AGY68" s="571"/>
      <c r="AGZ68" s="571"/>
      <c r="AHA68" s="571"/>
      <c r="AHB68" s="571"/>
      <c r="AHC68" s="571"/>
      <c r="AHD68" s="571"/>
      <c r="AHE68" s="571"/>
      <c r="AHF68" s="571"/>
      <c r="AHG68" s="571"/>
      <c r="AHH68" s="571"/>
      <c r="AHI68" s="571"/>
      <c r="AHJ68" s="571"/>
      <c r="AHK68" s="571"/>
      <c r="AHL68" s="571"/>
      <c r="AHM68" s="571"/>
      <c r="AHN68" s="571"/>
      <c r="AHO68" s="571"/>
      <c r="AHP68" s="571"/>
      <c r="AHQ68" s="571"/>
      <c r="AHR68" s="571"/>
      <c r="AHS68" s="571"/>
      <c r="AHT68" s="571"/>
      <c r="AHU68" s="571"/>
      <c r="AHV68" s="571"/>
      <c r="AHW68" s="571"/>
      <c r="AHX68" s="571"/>
      <c r="AHY68" s="571"/>
      <c r="AHZ68" s="571"/>
      <c r="AIA68" s="571"/>
      <c r="AIB68" s="571"/>
      <c r="AIC68" s="571"/>
      <c r="AID68" s="571"/>
      <c r="AIE68" s="571"/>
      <c r="AIF68" s="571"/>
      <c r="AIG68" s="571"/>
      <c r="AIH68" s="571"/>
      <c r="AII68" s="571"/>
      <c r="AIJ68" s="571"/>
      <c r="AIK68" s="571"/>
      <c r="AIL68" s="571"/>
      <c r="AIM68" s="571"/>
      <c r="AIN68" s="571"/>
      <c r="AIO68" s="571"/>
      <c r="AIP68" s="571"/>
      <c r="AIQ68" s="571"/>
      <c r="AIR68" s="571"/>
      <c r="AIS68" s="571"/>
      <c r="AIT68" s="571"/>
      <c r="AIU68" s="571"/>
      <c r="AIV68" s="571"/>
      <c r="AIW68" s="571"/>
      <c r="AIX68" s="571"/>
      <c r="AIY68" s="571"/>
      <c r="AIZ68" s="571"/>
      <c r="AJA68" s="571"/>
      <c r="AJB68" s="571"/>
      <c r="AJC68" s="571"/>
      <c r="AJD68" s="571"/>
      <c r="AJE68" s="571"/>
      <c r="AJF68" s="571"/>
      <c r="AJG68" s="571"/>
      <c r="AJH68" s="571"/>
      <c r="AJI68" s="571"/>
      <c r="AJJ68" s="571"/>
      <c r="AJK68" s="571"/>
      <c r="AJL68" s="571"/>
      <c r="AJM68" s="571"/>
      <c r="AJN68" s="571"/>
      <c r="AJO68" s="571"/>
      <c r="AJP68" s="571"/>
      <c r="AJQ68" s="571"/>
      <c r="AJR68" s="571"/>
      <c r="AJS68" s="571"/>
      <c r="AJT68" s="571"/>
      <c r="AJU68" s="571"/>
      <c r="AJV68" s="571"/>
      <c r="AJW68" s="571"/>
      <c r="AJX68" s="571"/>
      <c r="AJY68" s="571"/>
      <c r="AJZ68" s="571"/>
      <c r="AKA68" s="571"/>
      <c r="AKB68" s="571"/>
      <c r="AKC68" s="571"/>
      <c r="AKD68" s="571"/>
      <c r="AKE68" s="571"/>
      <c r="AKF68" s="571"/>
      <c r="AKG68" s="571"/>
      <c r="AKH68" s="571"/>
      <c r="AKI68" s="571"/>
      <c r="AKJ68" s="571"/>
      <c r="AKK68" s="571"/>
      <c r="AKL68" s="571"/>
      <c r="AKM68" s="571"/>
      <c r="AKN68" s="571"/>
      <c r="AKO68" s="571"/>
      <c r="AKP68" s="571"/>
      <c r="AKQ68" s="571"/>
      <c r="AKR68" s="571"/>
      <c r="AKS68" s="571"/>
      <c r="AKT68" s="571"/>
      <c r="AKU68" s="571"/>
      <c r="AKV68" s="571"/>
      <c r="AKW68" s="571"/>
      <c r="AKX68" s="571"/>
      <c r="AKY68" s="571"/>
      <c r="AKZ68" s="571"/>
      <c r="ALA68" s="571"/>
      <c r="ALB68" s="571"/>
      <c r="ALC68" s="571"/>
      <c r="ALD68" s="571"/>
      <c r="ALE68" s="571"/>
      <c r="ALF68" s="571"/>
      <c r="ALG68" s="571"/>
      <c r="ALH68" s="571"/>
      <c r="ALI68" s="571"/>
      <c r="ALJ68" s="571"/>
      <c r="ALK68" s="571"/>
      <c r="ALL68" s="571"/>
      <c r="ALM68" s="571"/>
      <c r="ALN68" s="571"/>
      <c r="ALO68" s="571"/>
      <c r="ALP68" s="571"/>
      <c r="ALQ68" s="571"/>
      <c r="ALR68" s="571"/>
      <c r="ALS68" s="571"/>
      <c r="ALT68" s="571"/>
      <c r="ALU68" s="571"/>
      <c r="ALV68" s="571"/>
      <c r="ALW68" s="571"/>
      <c r="ALX68" s="571"/>
      <c r="ALY68" s="571"/>
      <c r="ALZ68" s="571"/>
      <c r="AMA68" s="571"/>
      <c r="AMB68" s="571"/>
      <c r="AMC68" s="571"/>
      <c r="AMD68" s="571"/>
      <c r="AME68" s="571"/>
      <c r="AMF68" s="571"/>
      <c r="AMG68" s="571"/>
      <c r="AMH68" s="571"/>
      <c r="AMI68" s="571"/>
      <c r="AMJ68" s="571"/>
      <c r="AMK68" s="571"/>
      <c r="AML68" s="571"/>
      <c r="AMM68" s="571"/>
      <c r="AMN68" s="571"/>
      <c r="AMQ68" s="571"/>
      <c r="AMR68" s="571"/>
      <c r="AMS68" s="571"/>
      <c r="AMT68" s="571"/>
      <c r="AMU68" s="571"/>
      <c r="AMV68" s="571"/>
      <c r="AMW68" s="571"/>
      <c r="AMX68" s="571"/>
      <c r="AMY68" s="571"/>
      <c r="AMZ68" s="571"/>
      <c r="ANA68" s="571"/>
      <c r="ANB68" s="571"/>
      <c r="ANC68" s="571"/>
      <c r="AND68" s="571"/>
      <c r="ANE68" s="571"/>
      <c r="ANF68" s="571"/>
      <c r="ANG68" s="571"/>
      <c r="ANH68" s="571"/>
      <c r="ANI68" s="571"/>
      <c r="ANJ68" s="571"/>
      <c r="ANK68" s="571"/>
      <c r="ANL68" s="571"/>
      <c r="ANM68" s="571"/>
      <c r="ANN68" s="571"/>
      <c r="ANO68" s="571"/>
      <c r="ANP68" s="571"/>
      <c r="ANQ68" s="571"/>
      <c r="ANR68" s="571"/>
      <c r="ANS68" s="571"/>
      <c r="ANT68" s="571"/>
      <c r="ANU68" s="571"/>
      <c r="ANV68" s="571"/>
      <c r="ANW68" s="571"/>
      <c r="ANX68" s="571"/>
      <c r="ANY68" s="571"/>
      <c r="ANZ68" s="571"/>
      <c r="AOA68" s="571"/>
      <c r="AOB68" s="571"/>
      <c r="AOC68" s="571"/>
      <c r="AOD68" s="571"/>
      <c r="AOE68" s="571"/>
      <c r="AOF68" s="571"/>
      <c r="AOG68" s="571"/>
      <c r="AOH68" s="571"/>
      <c r="AOI68" s="571"/>
      <c r="AOJ68" s="571"/>
      <c r="AOK68" s="571"/>
      <c r="AOL68" s="571"/>
      <c r="AOM68" s="571"/>
      <c r="AON68" s="571"/>
      <c r="AOO68" s="571"/>
      <c r="AOP68" s="571"/>
      <c r="AOQ68" s="571"/>
      <c r="AOR68" s="571"/>
      <c r="AOS68" s="571"/>
      <c r="AOT68" s="571"/>
      <c r="AOU68" s="571"/>
      <c r="AOV68" s="571"/>
      <c r="AOW68" s="571"/>
      <c r="AOX68" s="571"/>
      <c r="AOY68" s="571"/>
      <c r="AOZ68" s="571"/>
      <c r="APA68" s="571"/>
      <c r="APB68" s="571"/>
      <c r="APC68" s="571"/>
      <c r="APD68" s="571"/>
      <c r="APE68" s="571"/>
      <c r="APF68" s="571"/>
      <c r="APG68" s="571"/>
      <c r="APH68" s="571"/>
      <c r="API68" s="571"/>
      <c r="APJ68" s="571"/>
      <c r="APK68" s="571"/>
      <c r="APL68" s="571"/>
      <c r="APM68" s="571"/>
      <c r="APN68" s="571"/>
      <c r="APO68" s="571"/>
      <c r="APP68" s="571"/>
      <c r="APQ68" s="571"/>
      <c r="APR68" s="571"/>
      <c r="APS68" s="571"/>
      <c r="APT68" s="571"/>
      <c r="APU68" s="571"/>
      <c r="APV68" s="571"/>
      <c r="APW68" s="571"/>
      <c r="APX68" s="571"/>
      <c r="APY68" s="571"/>
      <c r="APZ68" s="571"/>
      <c r="AQA68" s="571"/>
      <c r="AQB68" s="571"/>
      <c r="AQC68" s="571"/>
      <c r="AQD68" s="571"/>
      <c r="AQE68" s="571"/>
      <c r="AQF68" s="571"/>
      <c r="AQG68" s="571"/>
      <c r="AQH68" s="571"/>
      <c r="AQI68" s="571"/>
      <c r="AQJ68" s="571"/>
      <c r="AQK68" s="571"/>
      <c r="AQL68" s="571"/>
      <c r="AQM68" s="571"/>
      <c r="AQN68" s="571"/>
      <c r="AQO68" s="571"/>
      <c r="AQP68" s="571"/>
      <c r="AQQ68" s="571"/>
      <c r="AQR68" s="571"/>
      <c r="AQS68" s="571"/>
      <c r="AQT68" s="571"/>
      <c r="AQU68" s="571"/>
      <c r="AQV68" s="571"/>
      <c r="AQW68" s="571"/>
      <c r="AQX68" s="571"/>
      <c r="AQY68" s="571"/>
      <c r="AQZ68" s="571"/>
      <c r="ARA68" s="571"/>
      <c r="ARB68" s="571"/>
      <c r="ARC68" s="571"/>
      <c r="ARD68" s="571"/>
      <c r="ARE68" s="571"/>
      <c r="ARF68" s="571"/>
      <c r="ARG68" s="571"/>
      <c r="ARH68" s="571"/>
      <c r="ARI68" s="571"/>
      <c r="ARJ68" s="571"/>
      <c r="ARK68" s="571"/>
      <c r="ARL68" s="571"/>
      <c r="ARM68" s="571"/>
      <c r="ARN68" s="571"/>
      <c r="ARO68" s="571"/>
      <c r="ARP68" s="571"/>
      <c r="ARQ68" s="571"/>
      <c r="ARR68" s="571"/>
      <c r="ARS68" s="571"/>
      <c r="ART68" s="571"/>
      <c r="ARU68" s="571"/>
      <c r="ARV68" s="571"/>
      <c r="ARW68" s="571"/>
      <c r="ARX68" s="571"/>
      <c r="ARY68" s="571"/>
      <c r="ARZ68" s="571"/>
      <c r="ASA68" s="571"/>
      <c r="ASB68" s="571"/>
      <c r="ASC68" s="571"/>
      <c r="ASD68" s="571"/>
      <c r="ASE68" s="571"/>
      <c r="ASF68" s="571"/>
      <c r="ASG68" s="571"/>
      <c r="ASH68" s="571"/>
      <c r="ASI68" s="571"/>
      <c r="ASJ68" s="571"/>
      <c r="ASK68" s="571"/>
      <c r="ASL68" s="571"/>
      <c r="ASM68" s="571"/>
      <c r="ASN68" s="571"/>
      <c r="ASO68" s="571"/>
      <c r="ASP68" s="571"/>
      <c r="ASQ68" s="571"/>
      <c r="ASR68" s="571"/>
      <c r="ASS68" s="571"/>
      <c r="AST68" s="571"/>
      <c r="ASU68" s="571"/>
      <c r="ASV68" s="571"/>
      <c r="ASW68" s="571"/>
      <c r="ASX68" s="571"/>
      <c r="ASY68" s="571"/>
      <c r="ASZ68" s="571"/>
      <c r="ATA68" s="571"/>
      <c r="ATB68" s="571"/>
      <c r="ATC68" s="571"/>
      <c r="ATD68" s="571"/>
      <c r="ATE68" s="571"/>
      <c r="ATF68" s="571"/>
      <c r="ATG68" s="571"/>
      <c r="ATH68" s="571"/>
      <c r="ATI68" s="571"/>
      <c r="ATJ68" s="571"/>
      <c r="ATK68" s="571"/>
      <c r="ATL68" s="571"/>
      <c r="ATM68" s="571"/>
      <c r="ATN68" s="571"/>
      <c r="ATO68" s="571"/>
      <c r="ATP68" s="571"/>
      <c r="ATQ68" s="571"/>
      <c r="ATR68" s="571"/>
      <c r="ATS68" s="571"/>
      <c r="ATT68" s="571"/>
      <c r="ATU68" s="571"/>
      <c r="ATV68" s="571"/>
      <c r="ATW68" s="571"/>
      <c r="ATX68" s="571"/>
      <c r="ATY68" s="571"/>
      <c r="ATZ68" s="571"/>
      <c r="AUA68" s="571"/>
      <c r="AUB68" s="571"/>
      <c r="AUC68" s="571"/>
      <c r="AUD68" s="571"/>
      <c r="AUE68" s="571"/>
      <c r="AUF68" s="571"/>
      <c r="AUG68" s="571"/>
      <c r="AUH68" s="571"/>
      <c r="AUI68" s="571"/>
      <c r="AUJ68" s="571"/>
      <c r="AUK68" s="571"/>
      <c r="AUL68" s="571"/>
      <c r="AUM68" s="571"/>
      <c r="AUN68" s="571"/>
      <c r="AUO68" s="571"/>
      <c r="AUP68" s="571"/>
      <c r="AUQ68" s="571"/>
      <c r="AUR68" s="571"/>
      <c r="AUS68" s="571"/>
      <c r="AUT68" s="571"/>
      <c r="AUU68" s="571"/>
      <c r="AUV68" s="571"/>
      <c r="AUW68" s="571"/>
      <c r="AUX68" s="571"/>
      <c r="AUY68" s="571"/>
      <c r="AUZ68" s="571"/>
      <c r="AVA68" s="571"/>
      <c r="AVB68" s="571"/>
      <c r="AVC68" s="571"/>
      <c r="AVD68" s="571"/>
      <c r="AVE68" s="571"/>
      <c r="AVF68" s="571"/>
      <c r="AVG68" s="571"/>
      <c r="AVH68" s="571"/>
      <c r="AVI68" s="571"/>
      <c r="AVJ68" s="571"/>
      <c r="AVK68" s="571"/>
      <c r="AVL68" s="571"/>
      <c r="AVM68" s="571"/>
      <c r="AVN68" s="571"/>
      <c r="AVO68" s="571"/>
      <c r="AVP68" s="571"/>
      <c r="AVQ68" s="571"/>
      <c r="AVR68" s="571"/>
      <c r="AVS68" s="571"/>
      <c r="AVT68" s="571"/>
      <c r="AVU68" s="571"/>
      <c r="AVV68" s="571"/>
      <c r="AVW68" s="571"/>
      <c r="AVX68" s="571"/>
      <c r="AVY68" s="571"/>
      <c r="AVZ68" s="571"/>
      <c r="AWA68" s="571"/>
      <c r="AWB68" s="571"/>
      <c r="AWC68" s="571"/>
      <c r="AWD68" s="571"/>
      <c r="AWE68" s="571"/>
      <c r="AWF68" s="571"/>
      <c r="AWG68" s="571"/>
      <c r="AWH68" s="571"/>
      <c r="AWI68" s="571"/>
      <c r="AWJ68" s="571"/>
      <c r="AWM68" s="571"/>
      <c r="AWN68" s="571"/>
      <c r="AWO68" s="571"/>
      <c r="AWP68" s="571"/>
      <c r="AWQ68" s="571"/>
      <c r="AWR68" s="571"/>
      <c r="AWS68" s="571"/>
      <c r="AWT68" s="571"/>
      <c r="AWU68" s="571"/>
      <c r="AWV68" s="571"/>
      <c r="AWW68" s="571"/>
      <c r="AWX68" s="571"/>
      <c r="AWY68" s="571"/>
      <c r="AWZ68" s="571"/>
      <c r="AXA68" s="571"/>
      <c r="AXB68" s="571"/>
      <c r="AXC68" s="571"/>
      <c r="AXD68" s="571"/>
      <c r="AXE68" s="571"/>
      <c r="AXF68" s="571"/>
      <c r="AXG68" s="571"/>
      <c r="AXH68" s="571"/>
      <c r="AXI68" s="571"/>
      <c r="AXJ68" s="571"/>
      <c r="AXK68" s="571"/>
      <c r="AXL68" s="571"/>
      <c r="AXM68" s="571"/>
      <c r="AXN68" s="571"/>
      <c r="AXO68" s="571"/>
      <c r="AXP68" s="571"/>
      <c r="AXQ68" s="571"/>
      <c r="AXR68" s="571"/>
      <c r="AXS68" s="571"/>
      <c r="AXT68" s="571"/>
      <c r="AXU68" s="571"/>
      <c r="AXV68" s="571"/>
      <c r="AXW68" s="571"/>
      <c r="AXX68" s="571"/>
      <c r="AXY68" s="571"/>
      <c r="AXZ68" s="571"/>
      <c r="AYA68" s="571"/>
      <c r="AYB68" s="571"/>
      <c r="AYC68" s="571"/>
      <c r="AYD68" s="571"/>
      <c r="AYE68" s="571"/>
      <c r="AYF68" s="571"/>
      <c r="AYG68" s="571"/>
      <c r="AYH68" s="571"/>
      <c r="AYI68" s="571"/>
      <c r="AYJ68" s="571"/>
      <c r="AYK68" s="571"/>
      <c r="AYL68" s="571"/>
      <c r="AYM68" s="571"/>
      <c r="AYN68" s="571"/>
      <c r="AYO68" s="571"/>
      <c r="AYP68" s="571"/>
      <c r="AYQ68" s="571"/>
      <c r="AYR68" s="571"/>
      <c r="AYS68" s="571"/>
      <c r="AYT68" s="571"/>
      <c r="AYU68" s="571"/>
      <c r="AYV68" s="571"/>
      <c r="AYW68" s="571"/>
      <c r="AYX68" s="571"/>
      <c r="AYY68" s="571"/>
      <c r="AYZ68" s="571"/>
      <c r="AZA68" s="571"/>
      <c r="AZB68" s="571"/>
      <c r="AZC68" s="571"/>
      <c r="AZD68" s="571"/>
      <c r="AZE68" s="571"/>
      <c r="AZF68" s="571"/>
      <c r="AZG68" s="571"/>
      <c r="AZH68" s="571"/>
      <c r="AZI68" s="571"/>
      <c r="AZJ68" s="571"/>
      <c r="AZK68" s="571"/>
      <c r="AZL68" s="571"/>
      <c r="AZM68" s="571"/>
      <c r="AZN68" s="571"/>
      <c r="AZO68" s="571"/>
      <c r="AZP68" s="571"/>
      <c r="AZQ68" s="571"/>
      <c r="AZR68" s="571"/>
      <c r="AZS68" s="571"/>
      <c r="AZT68" s="571"/>
      <c r="AZU68" s="571"/>
      <c r="AZV68" s="571"/>
      <c r="AZW68" s="571"/>
      <c r="AZX68" s="571"/>
      <c r="AZY68" s="571"/>
      <c r="AZZ68" s="571"/>
      <c r="BAA68" s="571"/>
      <c r="BAB68" s="571"/>
      <c r="BAC68" s="571"/>
      <c r="BAD68" s="571"/>
      <c r="BAE68" s="571"/>
      <c r="BAF68" s="571"/>
      <c r="BAG68" s="571"/>
      <c r="BAH68" s="571"/>
      <c r="BAI68" s="571"/>
      <c r="BAJ68" s="571"/>
      <c r="BAK68" s="571"/>
      <c r="BAL68" s="571"/>
      <c r="BAM68" s="571"/>
      <c r="BAN68" s="571"/>
      <c r="BAO68" s="571"/>
      <c r="BAP68" s="571"/>
      <c r="BAQ68" s="571"/>
      <c r="BAR68" s="571"/>
      <c r="BAS68" s="571"/>
      <c r="BAT68" s="571"/>
      <c r="BAU68" s="571"/>
      <c r="BAV68" s="571"/>
      <c r="BAW68" s="571"/>
      <c r="BAX68" s="571"/>
      <c r="BAY68" s="571"/>
      <c r="BAZ68" s="571"/>
      <c r="BBA68" s="571"/>
      <c r="BBB68" s="571"/>
      <c r="BBC68" s="571"/>
      <c r="BBD68" s="571"/>
      <c r="BBE68" s="571"/>
      <c r="BBF68" s="571"/>
      <c r="BBG68" s="571"/>
      <c r="BBH68" s="571"/>
      <c r="BBI68" s="571"/>
      <c r="BBJ68" s="571"/>
      <c r="BBK68" s="571"/>
      <c r="BBL68" s="571"/>
      <c r="BBM68" s="571"/>
      <c r="BBN68" s="571"/>
      <c r="BBO68" s="571"/>
      <c r="BBP68" s="571"/>
      <c r="BBQ68" s="571"/>
      <c r="BBR68" s="571"/>
      <c r="BBS68" s="571"/>
      <c r="BBT68" s="571"/>
      <c r="BBU68" s="571"/>
      <c r="BBV68" s="571"/>
      <c r="BBW68" s="571"/>
      <c r="BBX68" s="571"/>
      <c r="BBY68" s="571"/>
      <c r="BBZ68" s="571"/>
      <c r="BCA68" s="571"/>
      <c r="BCB68" s="571"/>
      <c r="BCC68" s="571"/>
      <c r="BCD68" s="571"/>
      <c r="BCE68" s="571"/>
      <c r="BCF68" s="571"/>
      <c r="BCG68" s="571"/>
      <c r="BCH68" s="571"/>
      <c r="BCI68" s="571"/>
      <c r="BCJ68" s="571"/>
      <c r="BCK68" s="571"/>
      <c r="BCL68" s="571"/>
      <c r="BCM68" s="571"/>
      <c r="BCN68" s="571"/>
      <c r="BCO68" s="571"/>
      <c r="BCP68" s="571"/>
      <c r="BCQ68" s="571"/>
      <c r="BCR68" s="571"/>
      <c r="BCS68" s="571"/>
      <c r="BCT68" s="571"/>
      <c r="BCU68" s="571"/>
      <c r="BCV68" s="571"/>
      <c r="BCW68" s="571"/>
      <c r="BCX68" s="571"/>
      <c r="BCY68" s="571"/>
      <c r="BCZ68" s="571"/>
      <c r="BDA68" s="571"/>
      <c r="BDB68" s="571"/>
      <c r="BDC68" s="571"/>
      <c r="BDD68" s="571"/>
      <c r="BDE68" s="571"/>
      <c r="BDF68" s="571"/>
      <c r="BDG68" s="571"/>
      <c r="BDH68" s="571"/>
      <c r="BDI68" s="571"/>
      <c r="BDJ68" s="571"/>
      <c r="BDK68" s="571"/>
      <c r="BDL68" s="571"/>
      <c r="BDM68" s="571"/>
      <c r="BDN68" s="571"/>
      <c r="BDO68" s="571"/>
      <c r="BDP68" s="571"/>
      <c r="BDQ68" s="571"/>
      <c r="BDR68" s="571"/>
      <c r="BDS68" s="571"/>
      <c r="BDT68" s="571"/>
      <c r="BDU68" s="571"/>
      <c r="BDV68" s="571"/>
      <c r="BDW68" s="571"/>
      <c r="BDX68" s="571"/>
      <c r="BDY68" s="571"/>
      <c r="BDZ68" s="571"/>
      <c r="BEA68" s="571"/>
      <c r="BEB68" s="571"/>
      <c r="BEC68" s="571"/>
      <c r="BED68" s="571"/>
      <c r="BEE68" s="571"/>
      <c r="BEF68" s="571"/>
      <c r="BEG68" s="571"/>
      <c r="BEH68" s="571"/>
      <c r="BEI68" s="571"/>
      <c r="BEJ68" s="571"/>
      <c r="BEK68" s="571"/>
      <c r="BEL68" s="571"/>
      <c r="BEM68" s="571"/>
      <c r="BEN68" s="571"/>
      <c r="BEO68" s="571"/>
      <c r="BEP68" s="571"/>
      <c r="BEQ68" s="571"/>
      <c r="BER68" s="571"/>
      <c r="BES68" s="571"/>
      <c r="BET68" s="571"/>
      <c r="BEU68" s="571"/>
      <c r="BEV68" s="571"/>
      <c r="BEW68" s="571"/>
      <c r="BEX68" s="571"/>
      <c r="BEY68" s="571"/>
      <c r="BEZ68" s="571"/>
      <c r="BFA68" s="571"/>
      <c r="BFB68" s="571"/>
      <c r="BFC68" s="571"/>
      <c r="BFD68" s="571"/>
      <c r="BFE68" s="571"/>
      <c r="BFF68" s="571"/>
      <c r="BFG68" s="571"/>
      <c r="BFH68" s="571"/>
      <c r="BFI68" s="571"/>
      <c r="BFJ68" s="571"/>
      <c r="BFK68" s="571"/>
      <c r="BFL68" s="571"/>
      <c r="BFM68" s="571"/>
      <c r="BFN68" s="571"/>
      <c r="BFO68" s="571"/>
      <c r="BFP68" s="571"/>
      <c r="BFQ68" s="571"/>
      <c r="BFR68" s="571"/>
      <c r="BFS68" s="571"/>
      <c r="BFT68" s="571"/>
      <c r="BFU68" s="571"/>
      <c r="BFV68" s="571"/>
      <c r="BFW68" s="571"/>
      <c r="BFX68" s="571"/>
      <c r="BFY68" s="571"/>
      <c r="BFZ68" s="571"/>
      <c r="BGA68" s="571"/>
      <c r="BGB68" s="571"/>
      <c r="BGC68" s="571"/>
      <c r="BGD68" s="571"/>
      <c r="BGE68" s="571"/>
      <c r="BGF68" s="571"/>
      <c r="BGI68" s="571"/>
      <c r="BGJ68" s="571"/>
      <c r="BGK68" s="571"/>
      <c r="BGL68" s="571"/>
      <c r="BGM68" s="571"/>
      <c r="BGN68" s="571"/>
      <c r="BGO68" s="571"/>
      <c r="BGP68" s="571"/>
      <c r="BGQ68" s="571"/>
      <c r="BGR68" s="571"/>
      <c r="BGS68" s="571"/>
      <c r="BGT68" s="571"/>
      <c r="BGU68" s="571"/>
      <c r="BGV68" s="571"/>
      <c r="BGW68" s="571"/>
      <c r="BGX68" s="571"/>
      <c r="BGY68" s="571"/>
      <c r="BGZ68" s="571"/>
      <c r="BHA68" s="571"/>
      <c r="BHB68" s="571"/>
      <c r="BHC68" s="571"/>
      <c r="BHD68" s="571"/>
      <c r="BHE68" s="571"/>
      <c r="BHF68" s="571"/>
      <c r="BHG68" s="571"/>
      <c r="BHH68" s="571"/>
      <c r="BHI68" s="571"/>
      <c r="BHJ68" s="571"/>
      <c r="BHK68" s="571"/>
      <c r="BHL68" s="571"/>
      <c r="BHM68" s="571"/>
      <c r="BHN68" s="571"/>
      <c r="BHO68" s="571"/>
      <c r="BHP68" s="571"/>
      <c r="BHQ68" s="571"/>
      <c r="BHR68" s="571"/>
      <c r="BHS68" s="571"/>
      <c r="BHT68" s="571"/>
      <c r="BHU68" s="571"/>
      <c r="BHV68" s="571"/>
      <c r="BHW68" s="571"/>
      <c r="BHX68" s="571"/>
      <c r="BHY68" s="571"/>
      <c r="BHZ68" s="571"/>
      <c r="BIA68" s="571"/>
      <c r="BIB68" s="571"/>
      <c r="BIC68" s="571"/>
      <c r="BID68" s="571"/>
      <c r="BIE68" s="571"/>
      <c r="BIF68" s="571"/>
      <c r="BIG68" s="571"/>
      <c r="BIH68" s="571"/>
      <c r="BII68" s="571"/>
      <c r="BIJ68" s="571"/>
      <c r="BIK68" s="571"/>
      <c r="BIL68" s="571"/>
      <c r="BIM68" s="571"/>
      <c r="BIN68" s="571"/>
      <c r="BIO68" s="571"/>
      <c r="BIP68" s="571"/>
      <c r="BIQ68" s="571"/>
      <c r="BIR68" s="571"/>
      <c r="BIS68" s="571"/>
      <c r="BIT68" s="571"/>
      <c r="BIU68" s="571"/>
      <c r="BIV68" s="571"/>
      <c r="BIW68" s="571"/>
      <c r="BIX68" s="571"/>
      <c r="BIY68" s="571"/>
      <c r="BIZ68" s="571"/>
      <c r="BJA68" s="571"/>
      <c r="BJB68" s="571"/>
      <c r="BJC68" s="571"/>
      <c r="BJD68" s="571"/>
      <c r="BJE68" s="571"/>
      <c r="BJF68" s="571"/>
      <c r="BJG68" s="571"/>
      <c r="BJH68" s="571"/>
      <c r="BJI68" s="571"/>
      <c r="BJJ68" s="571"/>
      <c r="BJK68" s="571"/>
      <c r="BJL68" s="571"/>
      <c r="BJM68" s="571"/>
      <c r="BJN68" s="571"/>
      <c r="BJO68" s="571"/>
      <c r="BJP68" s="571"/>
      <c r="BJQ68" s="571"/>
      <c r="BJR68" s="571"/>
      <c r="BJS68" s="571"/>
      <c r="BJT68" s="571"/>
      <c r="BJU68" s="571"/>
      <c r="BJV68" s="571"/>
      <c r="BJW68" s="571"/>
      <c r="BJX68" s="571"/>
      <c r="BJY68" s="571"/>
      <c r="BJZ68" s="571"/>
      <c r="BKA68" s="571"/>
      <c r="BKB68" s="571"/>
      <c r="BKC68" s="571"/>
      <c r="BKD68" s="571"/>
      <c r="BKE68" s="571"/>
      <c r="BKF68" s="571"/>
      <c r="BKG68" s="571"/>
      <c r="BKH68" s="571"/>
      <c r="BKI68" s="571"/>
      <c r="BKJ68" s="571"/>
      <c r="BKK68" s="571"/>
      <c r="BKL68" s="571"/>
      <c r="BKM68" s="571"/>
      <c r="BKN68" s="571"/>
      <c r="BKO68" s="571"/>
      <c r="BKP68" s="571"/>
      <c r="BKQ68" s="571"/>
      <c r="BKR68" s="571"/>
      <c r="BKS68" s="571"/>
      <c r="BKT68" s="571"/>
      <c r="BKU68" s="571"/>
      <c r="BKV68" s="571"/>
      <c r="BKW68" s="571"/>
      <c r="BKX68" s="571"/>
      <c r="BKY68" s="571"/>
      <c r="BKZ68" s="571"/>
      <c r="BLA68" s="571"/>
      <c r="BLB68" s="571"/>
      <c r="BLC68" s="571"/>
      <c r="BLD68" s="571"/>
      <c r="BLE68" s="571"/>
      <c r="BLF68" s="571"/>
      <c r="BLG68" s="571"/>
      <c r="BLH68" s="571"/>
      <c r="BLI68" s="571"/>
      <c r="BLJ68" s="571"/>
      <c r="BLK68" s="571"/>
      <c r="BLL68" s="571"/>
      <c r="BLM68" s="571"/>
      <c r="BLN68" s="571"/>
      <c r="BLO68" s="571"/>
      <c r="BLP68" s="571"/>
      <c r="BLQ68" s="571"/>
      <c r="BLR68" s="571"/>
      <c r="BLS68" s="571"/>
      <c r="BLT68" s="571"/>
      <c r="BLU68" s="571"/>
      <c r="BLV68" s="571"/>
      <c r="BLW68" s="571"/>
      <c r="BLX68" s="571"/>
      <c r="BLY68" s="571"/>
      <c r="BLZ68" s="571"/>
      <c r="BMA68" s="571"/>
      <c r="BMB68" s="571"/>
      <c r="BMC68" s="571"/>
      <c r="BMD68" s="571"/>
      <c r="BME68" s="571"/>
      <c r="BMF68" s="571"/>
      <c r="BMG68" s="571"/>
      <c r="BMH68" s="571"/>
      <c r="BMI68" s="571"/>
      <c r="BMJ68" s="571"/>
      <c r="BMK68" s="571"/>
      <c r="BML68" s="571"/>
      <c r="BMM68" s="571"/>
      <c r="BMN68" s="571"/>
      <c r="BMO68" s="571"/>
      <c r="BMP68" s="571"/>
      <c r="BMQ68" s="571"/>
      <c r="BMR68" s="571"/>
      <c r="BMS68" s="571"/>
      <c r="BMT68" s="571"/>
      <c r="BMU68" s="571"/>
      <c r="BMV68" s="571"/>
      <c r="BMW68" s="571"/>
      <c r="BMX68" s="571"/>
      <c r="BMY68" s="571"/>
      <c r="BMZ68" s="571"/>
      <c r="BNA68" s="571"/>
      <c r="BNB68" s="571"/>
      <c r="BNC68" s="571"/>
      <c r="BND68" s="571"/>
      <c r="BNE68" s="571"/>
      <c r="BNF68" s="571"/>
      <c r="BNG68" s="571"/>
      <c r="BNH68" s="571"/>
      <c r="BNI68" s="571"/>
      <c r="BNJ68" s="571"/>
      <c r="BNK68" s="571"/>
      <c r="BNL68" s="571"/>
      <c r="BNM68" s="571"/>
      <c r="BNN68" s="571"/>
      <c r="BNO68" s="571"/>
      <c r="BNP68" s="571"/>
      <c r="BNQ68" s="571"/>
      <c r="BNR68" s="571"/>
      <c r="BNS68" s="571"/>
      <c r="BNT68" s="571"/>
      <c r="BNU68" s="571"/>
      <c r="BNV68" s="571"/>
      <c r="BNW68" s="571"/>
      <c r="BNX68" s="571"/>
      <c r="BNY68" s="571"/>
      <c r="BNZ68" s="571"/>
      <c r="BOA68" s="571"/>
      <c r="BOB68" s="571"/>
      <c r="BOC68" s="571"/>
      <c r="BOD68" s="571"/>
      <c r="BOE68" s="571"/>
      <c r="BOF68" s="571"/>
      <c r="BOG68" s="571"/>
      <c r="BOH68" s="571"/>
      <c r="BOI68" s="571"/>
      <c r="BOJ68" s="571"/>
      <c r="BOK68" s="571"/>
      <c r="BOL68" s="571"/>
      <c r="BOM68" s="571"/>
      <c r="BON68" s="571"/>
      <c r="BOO68" s="571"/>
      <c r="BOP68" s="571"/>
      <c r="BOQ68" s="571"/>
      <c r="BOR68" s="571"/>
      <c r="BOS68" s="571"/>
      <c r="BOT68" s="571"/>
      <c r="BOU68" s="571"/>
      <c r="BOV68" s="571"/>
      <c r="BOW68" s="571"/>
      <c r="BOX68" s="571"/>
      <c r="BOY68" s="571"/>
      <c r="BOZ68" s="571"/>
      <c r="BPA68" s="571"/>
      <c r="BPB68" s="571"/>
      <c r="BPC68" s="571"/>
      <c r="BPD68" s="571"/>
      <c r="BPE68" s="571"/>
      <c r="BPF68" s="571"/>
      <c r="BPG68" s="571"/>
      <c r="BPH68" s="571"/>
      <c r="BPI68" s="571"/>
      <c r="BPJ68" s="571"/>
      <c r="BPK68" s="571"/>
      <c r="BPL68" s="571"/>
      <c r="BPM68" s="571"/>
      <c r="BPN68" s="571"/>
      <c r="BPO68" s="571"/>
      <c r="BPP68" s="571"/>
      <c r="BPQ68" s="571"/>
      <c r="BPR68" s="571"/>
      <c r="BPS68" s="571"/>
      <c r="BPT68" s="571"/>
      <c r="BPU68" s="571"/>
      <c r="BPV68" s="571"/>
      <c r="BPW68" s="571"/>
      <c r="BPX68" s="571"/>
      <c r="BPY68" s="571"/>
      <c r="BPZ68" s="571"/>
      <c r="BQA68" s="571"/>
      <c r="BQB68" s="571"/>
      <c r="BQE68" s="571"/>
      <c r="BQF68" s="571"/>
      <c r="BQG68" s="571"/>
      <c r="BQH68" s="571"/>
      <c r="BQI68" s="571"/>
      <c r="BQJ68" s="571"/>
      <c r="BQK68" s="571"/>
      <c r="BQL68" s="571"/>
      <c r="BQM68" s="571"/>
      <c r="BQN68" s="571"/>
      <c r="BQO68" s="571"/>
      <c r="BQP68" s="571"/>
      <c r="BQQ68" s="571"/>
      <c r="BQR68" s="571"/>
      <c r="BQS68" s="571"/>
      <c r="BQT68" s="571"/>
      <c r="BQU68" s="571"/>
      <c r="BQV68" s="571"/>
      <c r="BQW68" s="571"/>
      <c r="BQX68" s="571"/>
      <c r="BQY68" s="571"/>
      <c r="BQZ68" s="571"/>
      <c r="BRA68" s="571"/>
      <c r="BRB68" s="571"/>
      <c r="BRC68" s="571"/>
      <c r="BRD68" s="571"/>
      <c r="BRE68" s="571"/>
      <c r="BRF68" s="571"/>
      <c r="BRG68" s="571"/>
      <c r="BRH68" s="571"/>
      <c r="BRI68" s="571"/>
      <c r="BRJ68" s="571"/>
      <c r="BRK68" s="571"/>
      <c r="BRL68" s="571"/>
      <c r="BRM68" s="571"/>
      <c r="BRN68" s="571"/>
      <c r="BRO68" s="571"/>
      <c r="BRP68" s="571"/>
      <c r="BRQ68" s="571"/>
      <c r="BRR68" s="571"/>
      <c r="BRS68" s="571"/>
      <c r="BRT68" s="571"/>
      <c r="BRU68" s="571"/>
      <c r="BRV68" s="571"/>
      <c r="BRW68" s="571"/>
      <c r="BRX68" s="571"/>
      <c r="BRY68" s="571"/>
      <c r="BRZ68" s="571"/>
      <c r="BSA68" s="571"/>
      <c r="BSB68" s="571"/>
      <c r="BSC68" s="571"/>
      <c r="BSD68" s="571"/>
      <c r="BSE68" s="571"/>
      <c r="BSF68" s="571"/>
      <c r="BSG68" s="571"/>
      <c r="BSH68" s="571"/>
      <c r="BSI68" s="571"/>
      <c r="BSJ68" s="571"/>
      <c r="BSK68" s="571"/>
      <c r="BSL68" s="571"/>
      <c r="BSM68" s="571"/>
      <c r="BSN68" s="571"/>
      <c r="BSO68" s="571"/>
      <c r="BSP68" s="571"/>
      <c r="BSQ68" s="571"/>
      <c r="BSR68" s="571"/>
      <c r="BSS68" s="571"/>
      <c r="BST68" s="571"/>
      <c r="BSU68" s="571"/>
      <c r="BSV68" s="571"/>
      <c r="BSW68" s="571"/>
      <c r="BSX68" s="571"/>
      <c r="BSY68" s="571"/>
      <c r="BSZ68" s="571"/>
      <c r="BTA68" s="571"/>
      <c r="BTB68" s="571"/>
      <c r="BTC68" s="571"/>
      <c r="BTD68" s="571"/>
      <c r="BTE68" s="571"/>
      <c r="BTF68" s="571"/>
      <c r="BTG68" s="571"/>
      <c r="BTH68" s="571"/>
      <c r="BTI68" s="571"/>
      <c r="BTJ68" s="571"/>
      <c r="BTK68" s="571"/>
      <c r="BTL68" s="571"/>
      <c r="BTM68" s="571"/>
      <c r="BTN68" s="571"/>
      <c r="BTO68" s="571"/>
      <c r="BTP68" s="571"/>
      <c r="BTQ68" s="571"/>
      <c r="BTR68" s="571"/>
      <c r="BTS68" s="571"/>
      <c r="BTT68" s="571"/>
      <c r="BTU68" s="571"/>
      <c r="BTV68" s="571"/>
      <c r="BTW68" s="571"/>
      <c r="BTX68" s="571"/>
      <c r="BTY68" s="571"/>
      <c r="BTZ68" s="571"/>
      <c r="BUA68" s="571"/>
      <c r="BUB68" s="571"/>
      <c r="BUC68" s="571"/>
      <c r="BUD68" s="571"/>
      <c r="BUE68" s="571"/>
      <c r="BUF68" s="571"/>
      <c r="BUG68" s="571"/>
      <c r="BUH68" s="571"/>
      <c r="BUI68" s="571"/>
      <c r="BUJ68" s="571"/>
      <c r="BUK68" s="571"/>
      <c r="BUL68" s="571"/>
      <c r="BUM68" s="571"/>
      <c r="BUN68" s="571"/>
      <c r="BUO68" s="571"/>
      <c r="BUP68" s="571"/>
      <c r="BUQ68" s="571"/>
      <c r="BUR68" s="571"/>
      <c r="BUS68" s="571"/>
      <c r="BUT68" s="571"/>
      <c r="BUU68" s="571"/>
      <c r="BUV68" s="571"/>
      <c r="BUW68" s="571"/>
      <c r="BUX68" s="571"/>
      <c r="BUY68" s="571"/>
      <c r="BUZ68" s="571"/>
      <c r="BVA68" s="571"/>
      <c r="BVB68" s="571"/>
      <c r="BVC68" s="571"/>
      <c r="BVD68" s="571"/>
      <c r="BVE68" s="571"/>
      <c r="BVF68" s="571"/>
      <c r="BVG68" s="571"/>
      <c r="BVH68" s="571"/>
      <c r="BVI68" s="571"/>
      <c r="BVJ68" s="571"/>
      <c r="BVK68" s="571"/>
      <c r="BVL68" s="571"/>
      <c r="BVM68" s="571"/>
      <c r="BVN68" s="571"/>
      <c r="BVO68" s="571"/>
      <c r="BVP68" s="571"/>
      <c r="BVQ68" s="571"/>
      <c r="BVR68" s="571"/>
      <c r="BVS68" s="571"/>
      <c r="BVT68" s="571"/>
      <c r="BVU68" s="571"/>
      <c r="BVV68" s="571"/>
      <c r="BVW68" s="571"/>
      <c r="BVX68" s="571"/>
      <c r="BVY68" s="571"/>
      <c r="BVZ68" s="571"/>
      <c r="BWA68" s="571"/>
      <c r="BWB68" s="571"/>
      <c r="BWC68" s="571"/>
      <c r="BWD68" s="571"/>
      <c r="BWE68" s="571"/>
      <c r="BWF68" s="571"/>
      <c r="BWG68" s="571"/>
      <c r="BWH68" s="571"/>
      <c r="BWI68" s="571"/>
      <c r="BWJ68" s="571"/>
      <c r="BWK68" s="571"/>
      <c r="BWL68" s="571"/>
      <c r="BWM68" s="571"/>
      <c r="BWN68" s="571"/>
      <c r="BWO68" s="571"/>
      <c r="BWP68" s="571"/>
      <c r="BWQ68" s="571"/>
      <c r="BWR68" s="571"/>
      <c r="BWS68" s="571"/>
      <c r="BWT68" s="571"/>
      <c r="BWU68" s="571"/>
      <c r="BWV68" s="571"/>
      <c r="BWW68" s="571"/>
      <c r="BWX68" s="571"/>
      <c r="BWY68" s="571"/>
      <c r="BWZ68" s="571"/>
      <c r="BXA68" s="571"/>
      <c r="BXB68" s="571"/>
      <c r="BXC68" s="571"/>
      <c r="BXD68" s="571"/>
      <c r="BXE68" s="571"/>
      <c r="BXF68" s="571"/>
      <c r="BXG68" s="571"/>
      <c r="BXH68" s="571"/>
      <c r="BXI68" s="571"/>
      <c r="BXJ68" s="571"/>
      <c r="BXK68" s="571"/>
      <c r="BXL68" s="571"/>
      <c r="BXM68" s="571"/>
      <c r="BXN68" s="571"/>
      <c r="BXO68" s="571"/>
      <c r="BXP68" s="571"/>
      <c r="BXQ68" s="571"/>
      <c r="BXR68" s="571"/>
      <c r="BXS68" s="571"/>
      <c r="BXT68" s="571"/>
      <c r="BXU68" s="571"/>
      <c r="BXV68" s="571"/>
      <c r="BXW68" s="571"/>
      <c r="BXX68" s="571"/>
      <c r="BXY68" s="571"/>
      <c r="BXZ68" s="571"/>
      <c r="BYA68" s="571"/>
      <c r="BYB68" s="571"/>
      <c r="BYC68" s="571"/>
      <c r="BYD68" s="571"/>
      <c r="BYE68" s="571"/>
      <c r="BYF68" s="571"/>
      <c r="BYG68" s="571"/>
      <c r="BYH68" s="571"/>
      <c r="BYI68" s="571"/>
      <c r="BYJ68" s="571"/>
      <c r="BYK68" s="571"/>
      <c r="BYL68" s="571"/>
      <c r="BYM68" s="571"/>
      <c r="BYN68" s="571"/>
      <c r="BYO68" s="571"/>
      <c r="BYP68" s="571"/>
      <c r="BYQ68" s="571"/>
      <c r="BYR68" s="571"/>
      <c r="BYS68" s="571"/>
      <c r="BYT68" s="571"/>
      <c r="BYU68" s="571"/>
      <c r="BYV68" s="571"/>
      <c r="BYW68" s="571"/>
      <c r="BYX68" s="571"/>
      <c r="BYY68" s="571"/>
      <c r="BYZ68" s="571"/>
      <c r="BZA68" s="571"/>
      <c r="BZB68" s="571"/>
      <c r="BZC68" s="571"/>
      <c r="BZD68" s="571"/>
      <c r="BZE68" s="571"/>
      <c r="BZF68" s="571"/>
      <c r="BZG68" s="571"/>
      <c r="BZH68" s="571"/>
      <c r="BZI68" s="571"/>
      <c r="BZJ68" s="571"/>
      <c r="BZK68" s="571"/>
      <c r="BZL68" s="571"/>
      <c r="BZM68" s="571"/>
      <c r="BZN68" s="571"/>
      <c r="BZO68" s="571"/>
      <c r="BZP68" s="571"/>
      <c r="BZQ68" s="571"/>
      <c r="BZR68" s="571"/>
      <c r="BZS68" s="571"/>
      <c r="BZT68" s="571"/>
      <c r="BZU68" s="571"/>
      <c r="BZV68" s="571"/>
      <c r="BZW68" s="571"/>
      <c r="BZX68" s="571"/>
      <c r="CAA68" s="571"/>
      <c r="CAB68" s="571"/>
      <c r="CAC68" s="571"/>
      <c r="CAD68" s="571"/>
      <c r="CAE68" s="571"/>
      <c r="CAF68" s="571"/>
      <c r="CAG68" s="571"/>
      <c r="CAH68" s="571"/>
      <c r="CAI68" s="571"/>
      <c r="CAJ68" s="571"/>
      <c r="CAK68" s="571"/>
      <c r="CAL68" s="571"/>
      <c r="CAM68" s="571"/>
      <c r="CAN68" s="571"/>
      <c r="CAO68" s="571"/>
      <c r="CAP68" s="571"/>
      <c r="CAQ68" s="571"/>
      <c r="CAR68" s="571"/>
      <c r="CAS68" s="571"/>
      <c r="CAT68" s="571"/>
      <c r="CAU68" s="571"/>
      <c r="CAV68" s="571"/>
      <c r="CAW68" s="571"/>
      <c r="CAX68" s="571"/>
      <c r="CAY68" s="571"/>
      <c r="CAZ68" s="571"/>
      <c r="CBA68" s="571"/>
      <c r="CBB68" s="571"/>
      <c r="CBC68" s="571"/>
      <c r="CBD68" s="571"/>
      <c r="CBE68" s="571"/>
      <c r="CBF68" s="571"/>
      <c r="CBG68" s="571"/>
      <c r="CBH68" s="571"/>
      <c r="CBI68" s="571"/>
      <c r="CBJ68" s="571"/>
      <c r="CBK68" s="571"/>
      <c r="CBL68" s="571"/>
      <c r="CBM68" s="571"/>
      <c r="CBN68" s="571"/>
      <c r="CBO68" s="571"/>
      <c r="CBP68" s="571"/>
      <c r="CBQ68" s="571"/>
      <c r="CBR68" s="571"/>
      <c r="CBS68" s="571"/>
      <c r="CBT68" s="571"/>
      <c r="CBU68" s="571"/>
      <c r="CBV68" s="571"/>
      <c r="CBW68" s="571"/>
      <c r="CBX68" s="571"/>
      <c r="CBY68" s="571"/>
      <c r="CBZ68" s="571"/>
      <c r="CCA68" s="571"/>
      <c r="CCB68" s="571"/>
      <c r="CCC68" s="571"/>
      <c r="CCD68" s="571"/>
      <c r="CCE68" s="571"/>
      <c r="CCF68" s="571"/>
      <c r="CCG68" s="571"/>
      <c r="CCH68" s="571"/>
      <c r="CCI68" s="571"/>
      <c r="CCJ68" s="571"/>
      <c r="CCK68" s="571"/>
      <c r="CCL68" s="571"/>
      <c r="CCM68" s="571"/>
      <c r="CCN68" s="571"/>
      <c r="CCO68" s="571"/>
      <c r="CCP68" s="571"/>
      <c r="CCQ68" s="571"/>
      <c r="CCR68" s="571"/>
      <c r="CCS68" s="571"/>
      <c r="CCT68" s="571"/>
      <c r="CCU68" s="571"/>
      <c r="CCV68" s="571"/>
      <c r="CCW68" s="571"/>
      <c r="CCX68" s="571"/>
      <c r="CCY68" s="571"/>
      <c r="CCZ68" s="571"/>
      <c r="CDA68" s="571"/>
      <c r="CDB68" s="571"/>
      <c r="CDC68" s="571"/>
      <c r="CDD68" s="571"/>
      <c r="CDE68" s="571"/>
      <c r="CDF68" s="571"/>
      <c r="CDG68" s="571"/>
      <c r="CDH68" s="571"/>
      <c r="CDI68" s="571"/>
      <c r="CDJ68" s="571"/>
      <c r="CDK68" s="571"/>
      <c r="CDL68" s="571"/>
      <c r="CDM68" s="571"/>
      <c r="CDN68" s="571"/>
      <c r="CDO68" s="571"/>
      <c r="CDP68" s="571"/>
      <c r="CDQ68" s="571"/>
      <c r="CDR68" s="571"/>
      <c r="CDS68" s="571"/>
      <c r="CDT68" s="571"/>
      <c r="CDU68" s="571"/>
      <c r="CDV68" s="571"/>
      <c r="CDW68" s="571"/>
      <c r="CDX68" s="571"/>
      <c r="CDY68" s="571"/>
      <c r="CDZ68" s="571"/>
      <c r="CEA68" s="571"/>
      <c r="CEB68" s="571"/>
      <c r="CEC68" s="571"/>
      <c r="CED68" s="571"/>
      <c r="CEE68" s="571"/>
      <c r="CEF68" s="571"/>
      <c r="CEG68" s="571"/>
      <c r="CEH68" s="571"/>
      <c r="CEI68" s="571"/>
      <c r="CEJ68" s="571"/>
      <c r="CEK68" s="571"/>
      <c r="CEL68" s="571"/>
      <c r="CEM68" s="571"/>
      <c r="CEN68" s="571"/>
      <c r="CEO68" s="571"/>
      <c r="CEP68" s="571"/>
      <c r="CEQ68" s="571"/>
      <c r="CER68" s="571"/>
      <c r="CES68" s="571"/>
      <c r="CET68" s="571"/>
      <c r="CEU68" s="571"/>
      <c r="CEV68" s="571"/>
      <c r="CEW68" s="571"/>
      <c r="CEX68" s="571"/>
      <c r="CEY68" s="571"/>
      <c r="CEZ68" s="571"/>
      <c r="CFA68" s="571"/>
      <c r="CFB68" s="571"/>
      <c r="CFC68" s="571"/>
      <c r="CFD68" s="571"/>
      <c r="CFE68" s="571"/>
      <c r="CFF68" s="571"/>
      <c r="CFG68" s="571"/>
      <c r="CFH68" s="571"/>
      <c r="CFI68" s="571"/>
      <c r="CFJ68" s="571"/>
      <c r="CFK68" s="571"/>
      <c r="CFL68" s="571"/>
      <c r="CFM68" s="571"/>
      <c r="CFN68" s="571"/>
      <c r="CFO68" s="571"/>
      <c r="CFP68" s="571"/>
      <c r="CFQ68" s="571"/>
      <c r="CFR68" s="571"/>
      <c r="CFS68" s="571"/>
      <c r="CFT68" s="571"/>
      <c r="CFU68" s="571"/>
      <c r="CFV68" s="571"/>
      <c r="CFW68" s="571"/>
      <c r="CFX68" s="571"/>
      <c r="CFY68" s="571"/>
      <c r="CFZ68" s="571"/>
      <c r="CGA68" s="571"/>
      <c r="CGB68" s="571"/>
      <c r="CGC68" s="571"/>
      <c r="CGD68" s="571"/>
      <c r="CGE68" s="571"/>
      <c r="CGF68" s="571"/>
      <c r="CGG68" s="571"/>
      <c r="CGH68" s="571"/>
      <c r="CGI68" s="571"/>
      <c r="CGJ68" s="571"/>
      <c r="CGK68" s="571"/>
      <c r="CGL68" s="571"/>
      <c r="CGM68" s="571"/>
      <c r="CGN68" s="571"/>
      <c r="CGO68" s="571"/>
      <c r="CGP68" s="571"/>
      <c r="CGQ68" s="571"/>
      <c r="CGR68" s="571"/>
      <c r="CGS68" s="571"/>
      <c r="CGT68" s="571"/>
      <c r="CGU68" s="571"/>
      <c r="CGV68" s="571"/>
      <c r="CGW68" s="571"/>
      <c r="CGX68" s="571"/>
      <c r="CGY68" s="571"/>
      <c r="CGZ68" s="571"/>
      <c r="CHA68" s="571"/>
      <c r="CHB68" s="571"/>
      <c r="CHC68" s="571"/>
      <c r="CHD68" s="571"/>
      <c r="CHE68" s="571"/>
      <c r="CHF68" s="571"/>
      <c r="CHG68" s="571"/>
      <c r="CHH68" s="571"/>
      <c r="CHI68" s="571"/>
      <c r="CHJ68" s="571"/>
      <c r="CHK68" s="571"/>
      <c r="CHL68" s="571"/>
      <c r="CHM68" s="571"/>
      <c r="CHN68" s="571"/>
      <c r="CHO68" s="571"/>
      <c r="CHP68" s="571"/>
      <c r="CHQ68" s="571"/>
      <c r="CHR68" s="571"/>
      <c r="CHS68" s="571"/>
      <c r="CHT68" s="571"/>
      <c r="CHU68" s="571"/>
      <c r="CHV68" s="571"/>
      <c r="CHW68" s="571"/>
      <c r="CHX68" s="571"/>
      <c r="CHY68" s="571"/>
      <c r="CHZ68" s="571"/>
      <c r="CIA68" s="571"/>
      <c r="CIB68" s="571"/>
      <c r="CIC68" s="571"/>
      <c r="CID68" s="571"/>
      <c r="CIE68" s="571"/>
      <c r="CIF68" s="571"/>
      <c r="CIG68" s="571"/>
      <c r="CIH68" s="571"/>
      <c r="CII68" s="571"/>
      <c r="CIJ68" s="571"/>
      <c r="CIK68" s="571"/>
      <c r="CIL68" s="571"/>
      <c r="CIM68" s="571"/>
      <c r="CIN68" s="571"/>
      <c r="CIO68" s="571"/>
      <c r="CIP68" s="571"/>
      <c r="CIQ68" s="571"/>
      <c r="CIR68" s="571"/>
      <c r="CIS68" s="571"/>
      <c r="CIT68" s="571"/>
      <c r="CIU68" s="571"/>
      <c r="CIV68" s="571"/>
      <c r="CIW68" s="571"/>
      <c r="CIX68" s="571"/>
      <c r="CIY68" s="571"/>
      <c r="CIZ68" s="571"/>
      <c r="CJA68" s="571"/>
      <c r="CJB68" s="571"/>
      <c r="CJC68" s="571"/>
      <c r="CJD68" s="571"/>
      <c r="CJE68" s="571"/>
      <c r="CJF68" s="571"/>
      <c r="CJG68" s="571"/>
      <c r="CJH68" s="571"/>
      <c r="CJI68" s="571"/>
      <c r="CJJ68" s="571"/>
      <c r="CJK68" s="571"/>
      <c r="CJL68" s="571"/>
      <c r="CJM68" s="571"/>
      <c r="CJN68" s="571"/>
      <c r="CJO68" s="571"/>
      <c r="CJP68" s="571"/>
      <c r="CJQ68" s="571"/>
      <c r="CJR68" s="571"/>
      <c r="CJS68" s="571"/>
      <c r="CJT68" s="571"/>
      <c r="CJW68" s="571"/>
      <c r="CJX68" s="571"/>
      <c r="CJY68" s="571"/>
      <c r="CJZ68" s="571"/>
      <c r="CKA68" s="571"/>
      <c r="CKB68" s="571"/>
      <c r="CKC68" s="571"/>
      <c r="CKD68" s="571"/>
      <c r="CKE68" s="571"/>
      <c r="CKF68" s="571"/>
      <c r="CKG68" s="571"/>
      <c r="CKH68" s="571"/>
      <c r="CKI68" s="571"/>
      <c r="CKJ68" s="571"/>
      <c r="CKK68" s="571"/>
      <c r="CKL68" s="571"/>
      <c r="CKM68" s="571"/>
      <c r="CKN68" s="571"/>
      <c r="CKO68" s="571"/>
      <c r="CKP68" s="571"/>
      <c r="CKQ68" s="571"/>
      <c r="CKR68" s="571"/>
      <c r="CKS68" s="571"/>
      <c r="CKT68" s="571"/>
      <c r="CKU68" s="571"/>
      <c r="CKV68" s="571"/>
      <c r="CKW68" s="571"/>
      <c r="CKX68" s="571"/>
      <c r="CKY68" s="571"/>
      <c r="CKZ68" s="571"/>
      <c r="CLA68" s="571"/>
      <c r="CLB68" s="571"/>
      <c r="CLC68" s="571"/>
      <c r="CLD68" s="571"/>
      <c r="CLE68" s="571"/>
      <c r="CLF68" s="571"/>
      <c r="CLG68" s="571"/>
      <c r="CLH68" s="571"/>
      <c r="CLI68" s="571"/>
      <c r="CLJ68" s="571"/>
      <c r="CLK68" s="571"/>
      <c r="CLL68" s="571"/>
      <c r="CLM68" s="571"/>
      <c r="CLN68" s="571"/>
      <c r="CLO68" s="571"/>
      <c r="CLP68" s="571"/>
      <c r="CLQ68" s="571"/>
      <c r="CLR68" s="571"/>
      <c r="CLS68" s="571"/>
      <c r="CLT68" s="571"/>
      <c r="CLU68" s="571"/>
      <c r="CLV68" s="571"/>
      <c r="CLW68" s="571"/>
      <c r="CLX68" s="571"/>
      <c r="CLY68" s="571"/>
      <c r="CLZ68" s="571"/>
      <c r="CMA68" s="571"/>
      <c r="CMB68" s="571"/>
      <c r="CMC68" s="571"/>
      <c r="CMD68" s="571"/>
      <c r="CME68" s="571"/>
      <c r="CMF68" s="571"/>
      <c r="CMG68" s="571"/>
      <c r="CMH68" s="571"/>
      <c r="CMI68" s="571"/>
      <c r="CMJ68" s="571"/>
      <c r="CMK68" s="571"/>
      <c r="CML68" s="571"/>
      <c r="CMM68" s="571"/>
      <c r="CMN68" s="571"/>
      <c r="CMO68" s="571"/>
      <c r="CMP68" s="571"/>
      <c r="CMQ68" s="571"/>
      <c r="CMR68" s="571"/>
      <c r="CMS68" s="571"/>
      <c r="CMT68" s="571"/>
      <c r="CMU68" s="571"/>
      <c r="CMV68" s="571"/>
      <c r="CMW68" s="571"/>
      <c r="CMX68" s="571"/>
      <c r="CMY68" s="571"/>
      <c r="CMZ68" s="571"/>
      <c r="CNA68" s="571"/>
      <c r="CNB68" s="571"/>
      <c r="CNC68" s="571"/>
      <c r="CND68" s="571"/>
      <c r="CNE68" s="571"/>
      <c r="CNF68" s="571"/>
      <c r="CNG68" s="571"/>
      <c r="CNH68" s="571"/>
      <c r="CNI68" s="571"/>
      <c r="CNJ68" s="571"/>
      <c r="CNK68" s="571"/>
      <c r="CNL68" s="571"/>
      <c r="CNM68" s="571"/>
      <c r="CNN68" s="571"/>
      <c r="CNO68" s="571"/>
      <c r="CNP68" s="571"/>
      <c r="CNQ68" s="571"/>
      <c r="CNR68" s="571"/>
      <c r="CNS68" s="571"/>
      <c r="CNT68" s="571"/>
      <c r="CNU68" s="571"/>
      <c r="CNV68" s="571"/>
      <c r="CNW68" s="571"/>
      <c r="CNX68" s="571"/>
      <c r="CNY68" s="571"/>
      <c r="CNZ68" s="571"/>
      <c r="COA68" s="571"/>
      <c r="COB68" s="571"/>
      <c r="COC68" s="571"/>
      <c r="COD68" s="571"/>
      <c r="COE68" s="571"/>
      <c r="COF68" s="571"/>
      <c r="COG68" s="571"/>
      <c r="COH68" s="571"/>
      <c r="COI68" s="571"/>
      <c r="COJ68" s="571"/>
      <c r="COK68" s="571"/>
      <c r="COL68" s="571"/>
      <c r="COM68" s="571"/>
      <c r="CON68" s="571"/>
      <c r="COO68" s="571"/>
      <c r="COP68" s="571"/>
      <c r="COQ68" s="571"/>
      <c r="COR68" s="571"/>
      <c r="COS68" s="571"/>
      <c r="COT68" s="571"/>
      <c r="COU68" s="571"/>
      <c r="COV68" s="571"/>
      <c r="COW68" s="571"/>
      <c r="COX68" s="571"/>
      <c r="COY68" s="571"/>
      <c r="COZ68" s="571"/>
      <c r="CPA68" s="571"/>
      <c r="CPB68" s="571"/>
      <c r="CPC68" s="571"/>
      <c r="CPD68" s="571"/>
      <c r="CPE68" s="571"/>
      <c r="CPF68" s="571"/>
      <c r="CPG68" s="571"/>
      <c r="CPH68" s="571"/>
      <c r="CPI68" s="571"/>
      <c r="CPJ68" s="571"/>
      <c r="CPK68" s="571"/>
      <c r="CPL68" s="571"/>
      <c r="CPM68" s="571"/>
      <c r="CPN68" s="571"/>
      <c r="CPO68" s="571"/>
      <c r="CPP68" s="571"/>
      <c r="CPQ68" s="571"/>
      <c r="CPR68" s="571"/>
      <c r="CPS68" s="571"/>
      <c r="CPT68" s="571"/>
      <c r="CPU68" s="571"/>
      <c r="CPV68" s="571"/>
      <c r="CPW68" s="571"/>
      <c r="CPX68" s="571"/>
      <c r="CPY68" s="571"/>
      <c r="CPZ68" s="571"/>
      <c r="CQA68" s="571"/>
      <c r="CQB68" s="571"/>
      <c r="CQC68" s="571"/>
      <c r="CQD68" s="571"/>
      <c r="CQE68" s="571"/>
      <c r="CQF68" s="571"/>
      <c r="CQG68" s="571"/>
      <c r="CQH68" s="571"/>
      <c r="CQI68" s="571"/>
      <c r="CQJ68" s="571"/>
      <c r="CQK68" s="571"/>
      <c r="CQL68" s="571"/>
      <c r="CQM68" s="571"/>
      <c r="CQN68" s="571"/>
      <c r="CQO68" s="571"/>
      <c r="CQP68" s="571"/>
      <c r="CQQ68" s="571"/>
      <c r="CQR68" s="571"/>
      <c r="CQS68" s="571"/>
      <c r="CQT68" s="571"/>
      <c r="CQU68" s="571"/>
      <c r="CQV68" s="571"/>
      <c r="CQW68" s="571"/>
      <c r="CQX68" s="571"/>
      <c r="CQY68" s="571"/>
      <c r="CQZ68" s="571"/>
      <c r="CRA68" s="571"/>
      <c r="CRB68" s="571"/>
      <c r="CRC68" s="571"/>
      <c r="CRD68" s="571"/>
      <c r="CRE68" s="571"/>
      <c r="CRF68" s="571"/>
      <c r="CRG68" s="571"/>
      <c r="CRH68" s="571"/>
      <c r="CRI68" s="571"/>
      <c r="CRJ68" s="571"/>
      <c r="CRK68" s="571"/>
      <c r="CRL68" s="571"/>
      <c r="CRM68" s="571"/>
      <c r="CRN68" s="571"/>
      <c r="CRO68" s="571"/>
      <c r="CRP68" s="571"/>
      <c r="CRQ68" s="571"/>
      <c r="CRR68" s="571"/>
      <c r="CRS68" s="571"/>
      <c r="CRT68" s="571"/>
      <c r="CRU68" s="571"/>
      <c r="CRV68" s="571"/>
      <c r="CRW68" s="571"/>
      <c r="CRX68" s="571"/>
      <c r="CRY68" s="571"/>
      <c r="CRZ68" s="571"/>
      <c r="CSA68" s="571"/>
      <c r="CSB68" s="571"/>
      <c r="CSC68" s="571"/>
      <c r="CSD68" s="571"/>
      <c r="CSE68" s="571"/>
      <c r="CSF68" s="571"/>
      <c r="CSG68" s="571"/>
      <c r="CSH68" s="571"/>
      <c r="CSI68" s="571"/>
      <c r="CSJ68" s="571"/>
      <c r="CSK68" s="571"/>
      <c r="CSL68" s="571"/>
      <c r="CSM68" s="571"/>
      <c r="CSN68" s="571"/>
      <c r="CSO68" s="571"/>
      <c r="CSP68" s="571"/>
      <c r="CSQ68" s="571"/>
      <c r="CSR68" s="571"/>
      <c r="CSS68" s="571"/>
      <c r="CST68" s="571"/>
      <c r="CSU68" s="571"/>
      <c r="CSV68" s="571"/>
      <c r="CSW68" s="571"/>
      <c r="CSX68" s="571"/>
      <c r="CSY68" s="571"/>
      <c r="CSZ68" s="571"/>
      <c r="CTA68" s="571"/>
      <c r="CTB68" s="571"/>
      <c r="CTC68" s="571"/>
      <c r="CTD68" s="571"/>
      <c r="CTE68" s="571"/>
      <c r="CTF68" s="571"/>
      <c r="CTG68" s="571"/>
      <c r="CTH68" s="571"/>
      <c r="CTI68" s="571"/>
      <c r="CTJ68" s="571"/>
      <c r="CTK68" s="571"/>
      <c r="CTL68" s="571"/>
      <c r="CTM68" s="571"/>
      <c r="CTN68" s="571"/>
      <c r="CTO68" s="571"/>
      <c r="CTP68" s="571"/>
      <c r="CTS68" s="571"/>
      <c r="CTT68" s="571"/>
      <c r="CTU68" s="571"/>
      <c r="CTV68" s="571"/>
      <c r="CTW68" s="571"/>
      <c r="CTX68" s="571"/>
      <c r="CTY68" s="571"/>
      <c r="CTZ68" s="571"/>
      <c r="CUA68" s="571"/>
      <c r="CUB68" s="571"/>
      <c r="CUC68" s="571"/>
      <c r="CUD68" s="571"/>
      <c r="CUE68" s="571"/>
      <c r="CUF68" s="571"/>
      <c r="CUG68" s="571"/>
      <c r="CUH68" s="571"/>
      <c r="CUI68" s="571"/>
      <c r="CUJ68" s="571"/>
      <c r="CUK68" s="571"/>
      <c r="CUL68" s="571"/>
      <c r="CUM68" s="571"/>
      <c r="CUN68" s="571"/>
      <c r="CUO68" s="571"/>
      <c r="CUP68" s="571"/>
      <c r="CUQ68" s="571"/>
      <c r="CUR68" s="571"/>
      <c r="CUS68" s="571"/>
      <c r="CUT68" s="571"/>
      <c r="CUU68" s="571"/>
      <c r="CUV68" s="571"/>
      <c r="CUW68" s="571"/>
      <c r="CUX68" s="571"/>
      <c r="CUY68" s="571"/>
      <c r="CUZ68" s="571"/>
      <c r="CVA68" s="571"/>
      <c r="CVB68" s="571"/>
      <c r="CVC68" s="571"/>
      <c r="CVD68" s="571"/>
      <c r="CVE68" s="571"/>
      <c r="CVF68" s="571"/>
      <c r="CVG68" s="571"/>
      <c r="CVH68" s="571"/>
      <c r="CVI68" s="571"/>
      <c r="CVJ68" s="571"/>
      <c r="CVK68" s="571"/>
      <c r="CVL68" s="571"/>
      <c r="CVM68" s="571"/>
      <c r="CVN68" s="571"/>
      <c r="CVO68" s="571"/>
      <c r="CVP68" s="571"/>
      <c r="CVQ68" s="571"/>
      <c r="CVR68" s="571"/>
      <c r="CVS68" s="571"/>
      <c r="CVT68" s="571"/>
      <c r="CVU68" s="571"/>
      <c r="CVV68" s="571"/>
      <c r="CVW68" s="571"/>
      <c r="CVX68" s="571"/>
      <c r="CVY68" s="571"/>
      <c r="CVZ68" s="571"/>
      <c r="CWA68" s="571"/>
      <c r="CWB68" s="571"/>
      <c r="CWC68" s="571"/>
      <c r="CWD68" s="571"/>
      <c r="CWE68" s="571"/>
      <c r="CWF68" s="571"/>
      <c r="CWG68" s="571"/>
      <c r="CWH68" s="571"/>
      <c r="CWI68" s="571"/>
      <c r="CWJ68" s="571"/>
      <c r="CWK68" s="571"/>
      <c r="CWL68" s="571"/>
      <c r="CWM68" s="571"/>
      <c r="CWN68" s="571"/>
      <c r="CWO68" s="571"/>
      <c r="CWP68" s="571"/>
      <c r="CWQ68" s="571"/>
      <c r="CWR68" s="571"/>
      <c r="CWS68" s="571"/>
      <c r="CWT68" s="571"/>
      <c r="CWU68" s="571"/>
      <c r="CWV68" s="571"/>
      <c r="CWW68" s="571"/>
      <c r="CWX68" s="571"/>
      <c r="CWY68" s="571"/>
      <c r="CWZ68" s="571"/>
      <c r="CXA68" s="571"/>
      <c r="CXB68" s="571"/>
      <c r="CXC68" s="571"/>
      <c r="CXD68" s="571"/>
      <c r="CXE68" s="571"/>
      <c r="CXF68" s="571"/>
      <c r="CXG68" s="571"/>
      <c r="CXH68" s="571"/>
      <c r="CXI68" s="571"/>
      <c r="CXJ68" s="571"/>
      <c r="CXK68" s="571"/>
      <c r="CXL68" s="571"/>
      <c r="CXM68" s="571"/>
      <c r="CXN68" s="571"/>
      <c r="CXO68" s="571"/>
      <c r="CXP68" s="571"/>
      <c r="CXQ68" s="571"/>
      <c r="CXR68" s="571"/>
      <c r="CXS68" s="571"/>
      <c r="CXT68" s="571"/>
      <c r="CXU68" s="571"/>
      <c r="CXV68" s="571"/>
      <c r="CXW68" s="571"/>
      <c r="CXX68" s="571"/>
      <c r="CXY68" s="571"/>
      <c r="CXZ68" s="571"/>
      <c r="CYA68" s="571"/>
      <c r="CYB68" s="571"/>
      <c r="CYC68" s="571"/>
      <c r="CYD68" s="571"/>
      <c r="CYE68" s="571"/>
      <c r="CYF68" s="571"/>
      <c r="CYG68" s="571"/>
      <c r="CYH68" s="571"/>
      <c r="CYI68" s="571"/>
      <c r="CYJ68" s="571"/>
      <c r="CYK68" s="571"/>
      <c r="CYL68" s="571"/>
      <c r="CYM68" s="571"/>
      <c r="CYN68" s="571"/>
      <c r="CYO68" s="571"/>
      <c r="CYP68" s="571"/>
      <c r="CYQ68" s="571"/>
      <c r="CYR68" s="571"/>
      <c r="CYS68" s="571"/>
      <c r="CYT68" s="571"/>
      <c r="CYU68" s="571"/>
      <c r="CYV68" s="571"/>
      <c r="CYW68" s="571"/>
      <c r="CYX68" s="571"/>
      <c r="CYY68" s="571"/>
      <c r="CYZ68" s="571"/>
      <c r="CZA68" s="571"/>
      <c r="CZB68" s="571"/>
      <c r="CZC68" s="571"/>
      <c r="CZD68" s="571"/>
      <c r="CZE68" s="571"/>
      <c r="CZF68" s="571"/>
      <c r="CZG68" s="571"/>
      <c r="CZH68" s="571"/>
      <c r="CZI68" s="571"/>
      <c r="CZJ68" s="571"/>
      <c r="CZK68" s="571"/>
      <c r="CZL68" s="571"/>
      <c r="CZM68" s="571"/>
      <c r="CZN68" s="571"/>
      <c r="CZO68" s="571"/>
      <c r="CZP68" s="571"/>
      <c r="CZQ68" s="571"/>
      <c r="CZR68" s="571"/>
      <c r="CZS68" s="571"/>
      <c r="CZT68" s="571"/>
      <c r="CZU68" s="571"/>
      <c r="CZV68" s="571"/>
      <c r="CZW68" s="571"/>
      <c r="CZX68" s="571"/>
      <c r="CZY68" s="571"/>
      <c r="CZZ68" s="571"/>
      <c r="DAA68" s="571"/>
      <c r="DAB68" s="571"/>
      <c r="DAC68" s="571"/>
      <c r="DAD68" s="571"/>
      <c r="DAE68" s="571"/>
      <c r="DAF68" s="571"/>
      <c r="DAG68" s="571"/>
      <c r="DAH68" s="571"/>
      <c r="DAI68" s="571"/>
      <c r="DAJ68" s="571"/>
      <c r="DAK68" s="571"/>
      <c r="DAL68" s="571"/>
      <c r="DAM68" s="571"/>
      <c r="DAN68" s="571"/>
      <c r="DAO68" s="571"/>
      <c r="DAP68" s="571"/>
      <c r="DAQ68" s="571"/>
      <c r="DAR68" s="571"/>
      <c r="DAS68" s="571"/>
      <c r="DAT68" s="571"/>
      <c r="DAU68" s="571"/>
      <c r="DAV68" s="571"/>
      <c r="DAW68" s="571"/>
      <c r="DAX68" s="571"/>
      <c r="DAY68" s="571"/>
      <c r="DAZ68" s="571"/>
      <c r="DBA68" s="571"/>
      <c r="DBB68" s="571"/>
      <c r="DBC68" s="571"/>
      <c r="DBD68" s="571"/>
      <c r="DBE68" s="571"/>
      <c r="DBF68" s="571"/>
      <c r="DBG68" s="571"/>
      <c r="DBH68" s="571"/>
      <c r="DBI68" s="571"/>
      <c r="DBJ68" s="571"/>
      <c r="DBK68" s="571"/>
      <c r="DBL68" s="571"/>
      <c r="DBM68" s="571"/>
      <c r="DBN68" s="571"/>
      <c r="DBO68" s="571"/>
      <c r="DBP68" s="571"/>
      <c r="DBQ68" s="571"/>
      <c r="DBR68" s="571"/>
      <c r="DBS68" s="571"/>
      <c r="DBT68" s="571"/>
      <c r="DBU68" s="571"/>
      <c r="DBV68" s="571"/>
      <c r="DBW68" s="571"/>
      <c r="DBX68" s="571"/>
      <c r="DBY68" s="571"/>
      <c r="DBZ68" s="571"/>
      <c r="DCA68" s="571"/>
      <c r="DCB68" s="571"/>
      <c r="DCC68" s="571"/>
      <c r="DCD68" s="571"/>
      <c r="DCE68" s="571"/>
      <c r="DCF68" s="571"/>
      <c r="DCG68" s="571"/>
      <c r="DCH68" s="571"/>
      <c r="DCI68" s="571"/>
      <c r="DCJ68" s="571"/>
      <c r="DCK68" s="571"/>
      <c r="DCL68" s="571"/>
      <c r="DCM68" s="571"/>
      <c r="DCN68" s="571"/>
      <c r="DCO68" s="571"/>
      <c r="DCP68" s="571"/>
      <c r="DCQ68" s="571"/>
      <c r="DCR68" s="571"/>
      <c r="DCS68" s="571"/>
      <c r="DCT68" s="571"/>
      <c r="DCU68" s="571"/>
      <c r="DCV68" s="571"/>
      <c r="DCW68" s="571"/>
      <c r="DCX68" s="571"/>
      <c r="DCY68" s="571"/>
      <c r="DCZ68" s="571"/>
      <c r="DDA68" s="571"/>
      <c r="DDB68" s="571"/>
      <c r="DDC68" s="571"/>
      <c r="DDD68" s="571"/>
      <c r="DDE68" s="571"/>
      <c r="DDF68" s="571"/>
      <c r="DDG68" s="571"/>
      <c r="DDH68" s="571"/>
      <c r="DDI68" s="571"/>
      <c r="DDJ68" s="571"/>
      <c r="DDK68" s="571"/>
      <c r="DDL68" s="571"/>
      <c r="DDO68" s="571"/>
      <c r="DDP68" s="571"/>
      <c r="DDQ68" s="571"/>
      <c r="DDR68" s="571"/>
      <c r="DDS68" s="571"/>
      <c r="DDT68" s="571"/>
      <c r="DDU68" s="571"/>
      <c r="DDV68" s="571"/>
      <c r="DDW68" s="571"/>
      <c r="DDX68" s="571"/>
      <c r="DDY68" s="571"/>
      <c r="DDZ68" s="571"/>
      <c r="DEA68" s="571"/>
      <c r="DEB68" s="571"/>
      <c r="DEC68" s="571"/>
      <c r="DED68" s="571"/>
      <c r="DEE68" s="571"/>
      <c r="DEF68" s="571"/>
      <c r="DEG68" s="571"/>
      <c r="DEH68" s="571"/>
      <c r="DEI68" s="571"/>
      <c r="DEJ68" s="571"/>
      <c r="DEK68" s="571"/>
      <c r="DEL68" s="571"/>
      <c r="DEM68" s="571"/>
      <c r="DEN68" s="571"/>
      <c r="DEO68" s="571"/>
      <c r="DEP68" s="571"/>
      <c r="DEQ68" s="571"/>
      <c r="DER68" s="571"/>
      <c r="DES68" s="571"/>
      <c r="DET68" s="571"/>
      <c r="DEU68" s="571"/>
      <c r="DEV68" s="571"/>
      <c r="DEW68" s="571"/>
      <c r="DEX68" s="571"/>
      <c r="DEY68" s="571"/>
      <c r="DEZ68" s="571"/>
      <c r="DFA68" s="571"/>
      <c r="DFB68" s="571"/>
      <c r="DFC68" s="571"/>
      <c r="DFD68" s="571"/>
      <c r="DFE68" s="571"/>
      <c r="DFF68" s="571"/>
      <c r="DFG68" s="571"/>
      <c r="DFH68" s="571"/>
      <c r="DFI68" s="571"/>
      <c r="DFJ68" s="571"/>
      <c r="DFK68" s="571"/>
      <c r="DFL68" s="571"/>
      <c r="DFM68" s="571"/>
      <c r="DFN68" s="571"/>
      <c r="DFO68" s="571"/>
      <c r="DFP68" s="571"/>
      <c r="DFQ68" s="571"/>
      <c r="DFR68" s="571"/>
      <c r="DFS68" s="571"/>
      <c r="DFT68" s="571"/>
      <c r="DFU68" s="571"/>
      <c r="DFV68" s="571"/>
      <c r="DFW68" s="571"/>
      <c r="DFX68" s="571"/>
      <c r="DFY68" s="571"/>
      <c r="DFZ68" s="571"/>
      <c r="DGA68" s="571"/>
      <c r="DGB68" s="571"/>
      <c r="DGC68" s="571"/>
      <c r="DGD68" s="571"/>
      <c r="DGE68" s="571"/>
      <c r="DGF68" s="571"/>
      <c r="DGG68" s="571"/>
      <c r="DGH68" s="571"/>
      <c r="DGI68" s="571"/>
      <c r="DGJ68" s="571"/>
      <c r="DGK68" s="571"/>
      <c r="DGL68" s="571"/>
      <c r="DGM68" s="571"/>
      <c r="DGN68" s="571"/>
      <c r="DGO68" s="571"/>
      <c r="DGP68" s="571"/>
      <c r="DGQ68" s="571"/>
      <c r="DGR68" s="571"/>
      <c r="DGS68" s="571"/>
      <c r="DGT68" s="571"/>
      <c r="DGU68" s="571"/>
      <c r="DGV68" s="571"/>
      <c r="DGW68" s="571"/>
      <c r="DGX68" s="571"/>
      <c r="DGY68" s="571"/>
      <c r="DGZ68" s="571"/>
      <c r="DHA68" s="571"/>
      <c r="DHB68" s="571"/>
      <c r="DHC68" s="571"/>
      <c r="DHD68" s="571"/>
      <c r="DHE68" s="571"/>
      <c r="DHF68" s="571"/>
      <c r="DHG68" s="571"/>
      <c r="DHH68" s="571"/>
      <c r="DHI68" s="571"/>
      <c r="DHJ68" s="571"/>
      <c r="DHK68" s="571"/>
      <c r="DHL68" s="571"/>
      <c r="DHM68" s="571"/>
      <c r="DHN68" s="571"/>
      <c r="DHO68" s="571"/>
      <c r="DHP68" s="571"/>
      <c r="DHQ68" s="571"/>
      <c r="DHR68" s="571"/>
      <c r="DHS68" s="571"/>
      <c r="DHT68" s="571"/>
      <c r="DHU68" s="571"/>
      <c r="DHV68" s="571"/>
      <c r="DHW68" s="571"/>
      <c r="DHX68" s="571"/>
      <c r="DHY68" s="571"/>
      <c r="DHZ68" s="571"/>
      <c r="DIA68" s="571"/>
      <c r="DIB68" s="571"/>
      <c r="DIC68" s="571"/>
      <c r="DID68" s="571"/>
      <c r="DIE68" s="571"/>
      <c r="DIF68" s="571"/>
      <c r="DIG68" s="571"/>
      <c r="DIH68" s="571"/>
      <c r="DII68" s="571"/>
      <c r="DIJ68" s="571"/>
      <c r="DIK68" s="571"/>
      <c r="DIL68" s="571"/>
      <c r="DIM68" s="571"/>
      <c r="DIN68" s="571"/>
      <c r="DIO68" s="571"/>
      <c r="DIP68" s="571"/>
      <c r="DIQ68" s="571"/>
      <c r="DIR68" s="571"/>
      <c r="DIS68" s="571"/>
      <c r="DIT68" s="571"/>
      <c r="DIU68" s="571"/>
      <c r="DIV68" s="571"/>
      <c r="DIW68" s="571"/>
      <c r="DIX68" s="571"/>
      <c r="DIY68" s="571"/>
      <c r="DIZ68" s="571"/>
      <c r="DJA68" s="571"/>
      <c r="DJB68" s="571"/>
      <c r="DJC68" s="571"/>
      <c r="DJD68" s="571"/>
      <c r="DJE68" s="571"/>
      <c r="DJF68" s="571"/>
      <c r="DJG68" s="571"/>
      <c r="DJH68" s="571"/>
      <c r="DJI68" s="571"/>
      <c r="DJJ68" s="571"/>
      <c r="DJK68" s="571"/>
      <c r="DJL68" s="571"/>
      <c r="DJM68" s="571"/>
      <c r="DJN68" s="571"/>
      <c r="DJO68" s="571"/>
      <c r="DJP68" s="571"/>
      <c r="DJQ68" s="571"/>
      <c r="DJR68" s="571"/>
      <c r="DJS68" s="571"/>
      <c r="DJT68" s="571"/>
      <c r="DJU68" s="571"/>
      <c r="DJV68" s="571"/>
      <c r="DJW68" s="571"/>
      <c r="DJX68" s="571"/>
      <c r="DJY68" s="571"/>
      <c r="DJZ68" s="571"/>
      <c r="DKA68" s="571"/>
      <c r="DKB68" s="571"/>
      <c r="DKC68" s="571"/>
      <c r="DKD68" s="571"/>
      <c r="DKE68" s="571"/>
      <c r="DKF68" s="571"/>
      <c r="DKG68" s="571"/>
      <c r="DKH68" s="571"/>
      <c r="DKI68" s="571"/>
      <c r="DKJ68" s="571"/>
      <c r="DKK68" s="571"/>
      <c r="DKL68" s="571"/>
      <c r="DKM68" s="571"/>
      <c r="DKN68" s="571"/>
      <c r="DKO68" s="571"/>
      <c r="DKP68" s="571"/>
      <c r="DKQ68" s="571"/>
      <c r="DKR68" s="571"/>
      <c r="DKS68" s="571"/>
      <c r="DKT68" s="571"/>
      <c r="DKU68" s="571"/>
      <c r="DKV68" s="571"/>
      <c r="DKW68" s="571"/>
      <c r="DKX68" s="571"/>
      <c r="DKY68" s="571"/>
      <c r="DKZ68" s="571"/>
      <c r="DLA68" s="571"/>
      <c r="DLB68" s="571"/>
      <c r="DLC68" s="571"/>
      <c r="DLD68" s="571"/>
      <c r="DLE68" s="571"/>
      <c r="DLF68" s="571"/>
      <c r="DLG68" s="571"/>
      <c r="DLH68" s="571"/>
      <c r="DLI68" s="571"/>
      <c r="DLJ68" s="571"/>
      <c r="DLK68" s="571"/>
      <c r="DLL68" s="571"/>
      <c r="DLM68" s="571"/>
      <c r="DLN68" s="571"/>
      <c r="DLO68" s="571"/>
      <c r="DLP68" s="571"/>
      <c r="DLQ68" s="571"/>
      <c r="DLR68" s="571"/>
      <c r="DLS68" s="571"/>
      <c r="DLT68" s="571"/>
      <c r="DLU68" s="571"/>
      <c r="DLV68" s="571"/>
      <c r="DLW68" s="571"/>
      <c r="DLX68" s="571"/>
      <c r="DLY68" s="571"/>
      <c r="DLZ68" s="571"/>
      <c r="DMA68" s="571"/>
      <c r="DMB68" s="571"/>
      <c r="DMC68" s="571"/>
      <c r="DMD68" s="571"/>
      <c r="DME68" s="571"/>
      <c r="DMF68" s="571"/>
      <c r="DMG68" s="571"/>
      <c r="DMH68" s="571"/>
      <c r="DMI68" s="571"/>
      <c r="DMJ68" s="571"/>
      <c r="DMK68" s="571"/>
      <c r="DML68" s="571"/>
      <c r="DMM68" s="571"/>
      <c r="DMN68" s="571"/>
      <c r="DMO68" s="571"/>
      <c r="DMP68" s="571"/>
      <c r="DMQ68" s="571"/>
      <c r="DMR68" s="571"/>
      <c r="DMS68" s="571"/>
      <c r="DMT68" s="571"/>
      <c r="DMU68" s="571"/>
      <c r="DMV68" s="571"/>
      <c r="DMW68" s="571"/>
      <c r="DMX68" s="571"/>
      <c r="DMY68" s="571"/>
      <c r="DMZ68" s="571"/>
      <c r="DNA68" s="571"/>
      <c r="DNB68" s="571"/>
      <c r="DNC68" s="571"/>
      <c r="DND68" s="571"/>
      <c r="DNE68" s="571"/>
      <c r="DNF68" s="571"/>
      <c r="DNG68" s="571"/>
      <c r="DNH68" s="571"/>
      <c r="DNK68" s="571"/>
      <c r="DNL68" s="571"/>
      <c r="DNM68" s="571"/>
      <c r="DNN68" s="571"/>
      <c r="DNO68" s="571"/>
      <c r="DNP68" s="571"/>
      <c r="DNQ68" s="571"/>
      <c r="DNR68" s="571"/>
      <c r="DNS68" s="571"/>
      <c r="DNT68" s="571"/>
      <c r="DNU68" s="571"/>
      <c r="DNV68" s="571"/>
      <c r="DNW68" s="571"/>
      <c r="DNX68" s="571"/>
      <c r="DNY68" s="571"/>
      <c r="DNZ68" s="571"/>
      <c r="DOA68" s="571"/>
      <c r="DOB68" s="571"/>
      <c r="DOC68" s="571"/>
      <c r="DOD68" s="571"/>
      <c r="DOE68" s="571"/>
      <c r="DOF68" s="571"/>
      <c r="DOG68" s="571"/>
      <c r="DOH68" s="571"/>
      <c r="DOI68" s="571"/>
      <c r="DOJ68" s="571"/>
      <c r="DOK68" s="571"/>
      <c r="DOL68" s="571"/>
      <c r="DOM68" s="571"/>
      <c r="DON68" s="571"/>
      <c r="DOO68" s="571"/>
      <c r="DOP68" s="571"/>
      <c r="DOQ68" s="571"/>
      <c r="DOR68" s="571"/>
      <c r="DOS68" s="571"/>
      <c r="DOT68" s="571"/>
      <c r="DOU68" s="571"/>
      <c r="DOV68" s="571"/>
      <c r="DOW68" s="571"/>
      <c r="DOX68" s="571"/>
      <c r="DOY68" s="571"/>
      <c r="DOZ68" s="571"/>
      <c r="DPA68" s="571"/>
      <c r="DPB68" s="571"/>
      <c r="DPC68" s="571"/>
      <c r="DPD68" s="571"/>
      <c r="DPE68" s="571"/>
      <c r="DPF68" s="571"/>
      <c r="DPG68" s="571"/>
      <c r="DPH68" s="571"/>
      <c r="DPI68" s="571"/>
      <c r="DPJ68" s="571"/>
      <c r="DPK68" s="571"/>
      <c r="DPL68" s="571"/>
      <c r="DPM68" s="571"/>
      <c r="DPN68" s="571"/>
      <c r="DPO68" s="571"/>
      <c r="DPP68" s="571"/>
      <c r="DPQ68" s="571"/>
      <c r="DPR68" s="571"/>
      <c r="DPS68" s="571"/>
      <c r="DPT68" s="571"/>
      <c r="DPU68" s="571"/>
      <c r="DPV68" s="571"/>
      <c r="DPW68" s="571"/>
      <c r="DPX68" s="571"/>
      <c r="DPY68" s="571"/>
      <c r="DPZ68" s="571"/>
      <c r="DQA68" s="571"/>
      <c r="DQB68" s="571"/>
      <c r="DQC68" s="571"/>
      <c r="DQD68" s="571"/>
      <c r="DQE68" s="571"/>
      <c r="DQF68" s="571"/>
      <c r="DQG68" s="571"/>
      <c r="DQH68" s="571"/>
      <c r="DQI68" s="571"/>
      <c r="DQJ68" s="571"/>
      <c r="DQK68" s="571"/>
      <c r="DQL68" s="571"/>
      <c r="DQM68" s="571"/>
      <c r="DQN68" s="571"/>
      <c r="DQO68" s="571"/>
      <c r="DQP68" s="571"/>
      <c r="DQQ68" s="571"/>
      <c r="DQR68" s="571"/>
      <c r="DQS68" s="571"/>
      <c r="DQT68" s="571"/>
      <c r="DQU68" s="571"/>
      <c r="DQV68" s="571"/>
      <c r="DQW68" s="571"/>
      <c r="DQX68" s="571"/>
      <c r="DQY68" s="571"/>
      <c r="DQZ68" s="571"/>
      <c r="DRA68" s="571"/>
      <c r="DRB68" s="571"/>
      <c r="DRC68" s="571"/>
      <c r="DRD68" s="571"/>
      <c r="DRE68" s="571"/>
      <c r="DRF68" s="571"/>
      <c r="DRG68" s="571"/>
      <c r="DRH68" s="571"/>
      <c r="DRI68" s="571"/>
      <c r="DRJ68" s="571"/>
      <c r="DRK68" s="571"/>
      <c r="DRL68" s="571"/>
      <c r="DRM68" s="571"/>
      <c r="DRN68" s="571"/>
      <c r="DRO68" s="571"/>
      <c r="DRP68" s="571"/>
      <c r="DRQ68" s="571"/>
      <c r="DRR68" s="571"/>
      <c r="DRS68" s="571"/>
      <c r="DRT68" s="571"/>
      <c r="DRU68" s="571"/>
      <c r="DRV68" s="571"/>
      <c r="DRW68" s="571"/>
      <c r="DRX68" s="571"/>
      <c r="DRY68" s="571"/>
      <c r="DRZ68" s="571"/>
      <c r="DSA68" s="571"/>
      <c r="DSB68" s="571"/>
      <c r="DSC68" s="571"/>
      <c r="DSD68" s="571"/>
      <c r="DSE68" s="571"/>
      <c r="DSF68" s="571"/>
      <c r="DSG68" s="571"/>
      <c r="DSH68" s="571"/>
      <c r="DSI68" s="571"/>
      <c r="DSJ68" s="571"/>
      <c r="DSK68" s="571"/>
      <c r="DSL68" s="571"/>
      <c r="DSM68" s="571"/>
      <c r="DSN68" s="571"/>
      <c r="DSO68" s="571"/>
      <c r="DSP68" s="571"/>
      <c r="DSQ68" s="571"/>
      <c r="DSR68" s="571"/>
      <c r="DSS68" s="571"/>
      <c r="DST68" s="571"/>
      <c r="DSU68" s="571"/>
      <c r="DSV68" s="571"/>
      <c r="DSW68" s="571"/>
      <c r="DSX68" s="571"/>
      <c r="DSY68" s="571"/>
      <c r="DSZ68" s="571"/>
      <c r="DTA68" s="571"/>
      <c r="DTB68" s="571"/>
      <c r="DTC68" s="571"/>
      <c r="DTD68" s="571"/>
      <c r="DTE68" s="571"/>
      <c r="DTF68" s="571"/>
      <c r="DTG68" s="571"/>
      <c r="DTH68" s="571"/>
      <c r="DTI68" s="571"/>
      <c r="DTJ68" s="571"/>
      <c r="DTK68" s="571"/>
      <c r="DTL68" s="571"/>
      <c r="DTM68" s="571"/>
      <c r="DTN68" s="571"/>
      <c r="DTO68" s="571"/>
      <c r="DTP68" s="571"/>
      <c r="DTQ68" s="571"/>
      <c r="DTR68" s="571"/>
      <c r="DTS68" s="571"/>
      <c r="DTT68" s="571"/>
      <c r="DTU68" s="571"/>
      <c r="DTV68" s="571"/>
      <c r="DTW68" s="571"/>
      <c r="DTX68" s="571"/>
      <c r="DTY68" s="571"/>
      <c r="DTZ68" s="571"/>
      <c r="DUA68" s="571"/>
      <c r="DUB68" s="571"/>
      <c r="DUC68" s="571"/>
      <c r="DUD68" s="571"/>
      <c r="DUE68" s="571"/>
      <c r="DUF68" s="571"/>
      <c r="DUG68" s="571"/>
      <c r="DUH68" s="571"/>
      <c r="DUI68" s="571"/>
      <c r="DUJ68" s="571"/>
      <c r="DUK68" s="571"/>
      <c r="DUL68" s="571"/>
      <c r="DUM68" s="571"/>
      <c r="DUN68" s="571"/>
      <c r="DUO68" s="571"/>
      <c r="DUP68" s="571"/>
      <c r="DUQ68" s="571"/>
      <c r="DUR68" s="571"/>
      <c r="DUS68" s="571"/>
      <c r="DUT68" s="571"/>
      <c r="DUU68" s="571"/>
      <c r="DUV68" s="571"/>
      <c r="DUW68" s="571"/>
      <c r="DUX68" s="571"/>
      <c r="DUY68" s="571"/>
      <c r="DUZ68" s="571"/>
      <c r="DVA68" s="571"/>
      <c r="DVB68" s="571"/>
      <c r="DVC68" s="571"/>
      <c r="DVD68" s="571"/>
      <c r="DVE68" s="571"/>
      <c r="DVF68" s="571"/>
      <c r="DVG68" s="571"/>
      <c r="DVH68" s="571"/>
      <c r="DVI68" s="571"/>
      <c r="DVJ68" s="571"/>
      <c r="DVK68" s="571"/>
      <c r="DVL68" s="571"/>
      <c r="DVM68" s="571"/>
      <c r="DVN68" s="571"/>
      <c r="DVO68" s="571"/>
      <c r="DVP68" s="571"/>
      <c r="DVQ68" s="571"/>
      <c r="DVR68" s="571"/>
      <c r="DVS68" s="571"/>
      <c r="DVT68" s="571"/>
      <c r="DVU68" s="571"/>
      <c r="DVV68" s="571"/>
      <c r="DVW68" s="571"/>
      <c r="DVX68" s="571"/>
      <c r="DVY68" s="571"/>
      <c r="DVZ68" s="571"/>
      <c r="DWA68" s="571"/>
      <c r="DWB68" s="571"/>
      <c r="DWC68" s="571"/>
      <c r="DWD68" s="571"/>
      <c r="DWE68" s="571"/>
      <c r="DWF68" s="571"/>
      <c r="DWG68" s="571"/>
      <c r="DWH68" s="571"/>
      <c r="DWI68" s="571"/>
      <c r="DWJ68" s="571"/>
      <c r="DWK68" s="571"/>
      <c r="DWL68" s="571"/>
      <c r="DWM68" s="571"/>
      <c r="DWN68" s="571"/>
      <c r="DWO68" s="571"/>
      <c r="DWP68" s="571"/>
      <c r="DWQ68" s="571"/>
      <c r="DWR68" s="571"/>
      <c r="DWS68" s="571"/>
      <c r="DWT68" s="571"/>
      <c r="DWU68" s="571"/>
      <c r="DWV68" s="571"/>
      <c r="DWW68" s="571"/>
      <c r="DWX68" s="571"/>
      <c r="DWY68" s="571"/>
      <c r="DWZ68" s="571"/>
      <c r="DXA68" s="571"/>
      <c r="DXB68" s="571"/>
      <c r="DXC68" s="571"/>
      <c r="DXD68" s="571"/>
      <c r="DXG68" s="571"/>
      <c r="DXH68" s="571"/>
      <c r="DXI68" s="571"/>
      <c r="DXJ68" s="571"/>
      <c r="DXK68" s="571"/>
      <c r="DXL68" s="571"/>
      <c r="DXM68" s="571"/>
      <c r="DXN68" s="571"/>
      <c r="DXO68" s="571"/>
      <c r="DXP68" s="571"/>
      <c r="DXQ68" s="571"/>
      <c r="DXR68" s="571"/>
      <c r="DXS68" s="571"/>
      <c r="DXT68" s="571"/>
      <c r="DXU68" s="571"/>
      <c r="DXV68" s="571"/>
      <c r="DXW68" s="571"/>
      <c r="DXX68" s="571"/>
      <c r="DXY68" s="571"/>
      <c r="DXZ68" s="571"/>
      <c r="DYA68" s="571"/>
      <c r="DYB68" s="571"/>
      <c r="DYC68" s="571"/>
      <c r="DYD68" s="571"/>
      <c r="DYE68" s="571"/>
      <c r="DYF68" s="571"/>
      <c r="DYG68" s="571"/>
      <c r="DYH68" s="571"/>
      <c r="DYI68" s="571"/>
      <c r="DYJ68" s="571"/>
      <c r="DYK68" s="571"/>
      <c r="DYL68" s="571"/>
      <c r="DYM68" s="571"/>
      <c r="DYN68" s="571"/>
      <c r="DYO68" s="571"/>
      <c r="DYP68" s="571"/>
      <c r="DYQ68" s="571"/>
      <c r="DYR68" s="571"/>
      <c r="DYS68" s="571"/>
      <c r="DYT68" s="571"/>
      <c r="DYU68" s="571"/>
      <c r="DYV68" s="571"/>
      <c r="DYW68" s="571"/>
      <c r="DYX68" s="571"/>
      <c r="DYY68" s="571"/>
      <c r="DYZ68" s="571"/>
      <c r="DZA68" s="571"/>
      <c r="DZB68" s="571"/>
      <c r="DZC68" s="571"/>
      <c r="DZD68" s="571"/>
      <c r="DZE68" s="571"/>
      <c r="DZF68" s="571"/>
      <c r="DZG68" s="571"/>
      <c r="DZH68" s="571"/>
      <c r="DZI68" s="571"/>
      <c r="DZJ68" s="571"/>
      <c r="DZK68" s="571"/>
      <c r="DZL68" s="571"/>
      <c r="DZM68" s="571"/>
      <c r="DZN68" s="571"/>
      <c r="DZO68" s="571"/>
      <c r="DZP68" s="571"/>
      <c r="DZQ68" s="571"/>
      <c r="DZR68" s="571"/>
      <c r="DZS68" s="571"/>
      <c r="DZT68" s="571"/>
      <c r="DZU68" s="571"/>
      <c r="DZV68" s="571"/>
      <c r="DZW68" s="571"/>
      <c r="DZX68" s="571"/>
      <c r="DZY68" s="571"/>
      <c r="DZZ68" s="571"/>
      <c r="EAA68" s="571"/>
      <c r="EAB68" s="571"/>
      <c r="EAC68" s="571"/>
      <c r="EAD68" s="571"/>
      <c r="EAE68" s="571"/>
      <c r="EAF68" s="571"/>
      <c r="EAG68" s="571"/>
      <c r="EAH68" s="571"/>
      <c r="EAI68" s="571"/>
      <c r="EAJ68" s="571"/>
      <c r="EAK68" s="571"/>
      <c r="EAL68" s="571"/>
      <c r="EAM68" s="571"/>
      <c r="EAN68" s="571"/>
      <c r="EAO68" s="571"/>
      <c r="EAP68" s="571"/>
      <c r="EAQ68" s="571"/>
      <c r="EAR68" s="571"/>
      <c r="EAS68" s="571"/>
      <c r="EAT68" s="571"/>
      <c r="EAU68" s="571"/>
      <c r="EAV68" s="571"/>
      <c r="EAW68" s="571"/>
      <c r="EAX68" s="571"/>
      <c r="EAY68" s="571"/>
      <c r="EAZ68" s="571"/>
      <c r="EBA68" s="571"/>
      <c r="EBB68" s="571"/>
      <c r="EBC68" s="571"/>
      <c r="EBD68" s="571"/>
      <c r="EBE68" s="571"/>
      <c r="EBF68" s="571"/>
      <c r="EBG68" s="571"/>
      <c r="EBH68" s="571"/>
      <c r="EBI68" s="571"/>
      <c r="EBJ68" s="571"/>
      <c r="EBK68" s="571"/>
      <c r="EBL68" s="571"/>
      <c r="EBM68" s="571"/>
      <c r="EBN68" s="571"/>
      <c r="EBO68" s="571"/>
      <c r="EBP68" s="571"/>
      <c r="EBQ68" s="571"/>
      <c r="EBR68" s="571"/>
      <c r="EBS68" s="571"/>
      <c r="EBT68" s="571"/>
      <c r="EBU68" s="571"/>
      <c r="EBV68" s="571"/>
      <c r="EBW68" s="571"/>
      <c r="EBX68" s="571"/>
      <c r="EBY68" s="571"/>
      <c r="EBZ68" s="571"/>
      <c r="ECA68" s="571"/>
      <c r="ECB68" s="571"/>
      <c r="ECC68" s="571"/>
      <c r="ECD68" s="571"/>
      <c r="ECE68" s="571"/>
      <c r="ECF68" s="571"/>
      <c r="ECG68" s="571"/>
      <c r="ECH68" s="571"/>
      <c r="ECI68" s="571"/>
      <c r="ECJ68" s="571"/>
      <c r="ECK68" s="571"/>
      <c r="ECL68" s="571"/>
      <c r="ECM68" s="571"/>
      <c r="ECN68" s="571"/>
      <c r="ECO68" s="571"/>
      <c r="ECP68" s="571"/>
      <c r="ECQ68" s="571"/>
      <c r="ECR68" s="571"/>
      <c r="ECS68" s="571"/>
      <c r="ECT68" s="571"/>
      <c r="ECU68" s="571"/>
      <c r="ECV68" s="571"/>
      <c r="ECW68" s="571"/>
      <c r="ECX68" s="571"/>
      <c r="ECY68" s="571"/>
      <c r="ECZ68" s="571"/>
      <c r="EDA68" s="571"/>
      <c r="EDB68" s="571"/>
      <c r="EDC68" s="571"/>
      <c r="EDD68" s="571"/>
      <c r="EDE68" s="571"/>
      <c r="EDF68" s="571"/>
      <c r="EDG68" s="571"/>
      <c r="EDH68" s="571"/>
      <c r="EDI68" s="571"/>
      <c r="EDJ68" s="571"/>
      <c r="EDK68" s="571"/>
      <c r="EDL68" s="571"/>
      <c r="EDM68" s="571"/>
      <c r="EDN68" s="571"/>
      <c r="EDO68" s="571"/>
      <c r="EDP68" s="571"/>
      <c r="EDQ68" s="571"/>
      <c r="EDR68" s="571"/>
      <c r="EDS68" s="571"/>
      <c r="EDT68" s="571"/>
      <c r="EDU68" s="571"/>
      <c r="EDV68" s="571"/>
      <c r="EDW68" s="571"/>
      <c r="EDX68" s="571"/>
      <c r="EDY68" s="571"/>
      <c r="EDZ68" s="571"/>
      <c r="EEA68" s="571"/>
      <c r="EEB68" s="571"/>
      <c r="EEC68" s="571"/>
      <c r="EED68" s="571"/>
      <c r="EEE68" s="571"/>
      <c r="EEF68" s="571"/>
      <c r="EEG68" s="571"/>
      <c r="EEH68" s="571"/>
      <c r="EEI68" s="571"/>
      <c r="EEJ68" s="571"/>
      <c r="EEK68" s="571"/>
      <c r="EEL68" s="571"/>
      <c r="EEM68" s="571"/>
      <c r="EEN68" s="571"/>
      <c r="EEO68" s="571"/>
      <c r="EEP68" s="571"/>
      <c r="EEQ68" s="571"/>
      <c r="EER68" s="571"/>
      <c r="EES68" s="571"/>
      <c r="EET68" s="571"/>
      <c r="EEU68" s="571"/>
      <c r="EEV68" s="571"/>
      <c r="EEW68" s="571"/>
      <c r="EEX68" s="571"/>
      <c r="EEY68" s="571"/>
      <c r="EEZ68" s="571"/>
      <c r="EFA68" s="571"/>
      <c r="EFB68" s="571"/>
      <c r="EFC68" s="571"/>
      <c r="EFD68" s="571"/>
      <c r="EFE68" s="571"/>
      <c r="EFF68" s="571"/>
      <c r="EFG68" s="571"/>
      <c r="EFH68" s="571"/>
      <c r="EFI68" s="571"/>
      <c r="EFJ68" s="571"/>
      <c r="EFK68" s="571"/>
      <c r="EFL68" s="571"/>
      <c r="EFM68" s="571"/>
      <c r="EFN68" s="571"/>
      <c r="EFO68" s="571"/>
      <c r="EFP68" s="571"/>
      <c r="EFQ68" s="571"/>
      <c r="EFR68" s="571"/>
      <c r="EFS68" s="571"/>
      <c r="EFT68" s="571"/>
      <c r="EFU68" s="571"/>
      <c r="EFV68" s="571"/>
      <c r="EFW68" s="571"/>
      <c r="EFX68" s="571"/>
      <c r="EFY68" s="571"/>
      <c r="EFZ68" s="571"/>
      <c r="EGA68" s="571"/>
      <c r="EGB68" s="571"/>
      <c r="EGC68" s="571"/>
      <c r="EGD68" s="571"/>
      <c r="EGE68" s="571"/>
      <c r="EGF68" s="571"/>
      <c r="EGG68" s="571"/>
      <c r="EGH68" s="571"/>
      <c r="EGI68" s="571"/>
      <c r="EGJ68" s="571"/>
      <c r="EGK68" s="571"/>
      <c r="EGL68" s="571"/>
      <c r="EGM68" s="571"/>
      <c r="EGN68" s="571"/>
      <c r="EGO68" s="571"/>
      <c r="EGP68" s="571"/>
      <c r="EGQ68" s="571"/>
      <c r="EGR68" s="571"/>
      <c r="EGS68" s="571"/>
      <c r="EGT68" s="571"/>
      <c r="EGU68" s="571"/>
      <c r="EGV68" s="571"/>
      <c r="EGW68" s="571"/>
      <c r="EGX68" s="571"/>
      <c r="EGY68" s="571"/>
      <c r="EGZ68" s="571"/>
      <c r="EHC68" s="571"/>
      <c r="EHD68" s="571"/>
      <c r="EHE68" s="571"/>
      <c r="EHF68" s="571"/>
      <c r="EHG68" s="571"/>
      <c r="EHH68" s="571"/>
      <c r="EHI68" s="571"/>
      <c r="EHJ68" s="571"/>
      <c r="EHK68" s="571"/>
      <c r="EHL68" s="571"/>
      <c r="EHM68" s="571"/>
      <c r="EHN68" s="571"/>
      <c r="EHO68" s="571"/>
      <c r="EHP68" s="571"/>
      <c r="EHQ68" s="571"/>
      <c r="EHR68" s="571"/>
      <c r="EHS68" s="571"/>
      <c r="EHT68" s="571"/>
      <c r="EHU68" s="571"/>
      <c r="EHV68" s="571"/>
      <c r="EHW68" s="571"/>
      <c r="EHX68" s="571"/>
      <c r="EHY68" s="571"/>
      <c r="EHZ68" s="571"/>
      <c r="EIA68" s="571"/>
      <c r="EIB68" s="571"/>
      <c r="EIC68" s="571"/>
      <c r="EID68" s="571"/>
      <c r="EIE68" s="571"/>
      <c r="EIF68" s="571"/>
      <c r="EIG68" s="571"/>
      <c r="EIH68" s="571"/>
      <c r="EII68" s="571"/>
      <c r="EIJ68" s="571"/>
      <c r="EIK68" s="571"/>
      <c r="EIL68" s="571"/>
      <c r="EIM68" s="571"/>
      <c r="EIN68" s="571"/>
      <c r="EIO68" s="571"/>
      <c r="EIP68" s="571"/>
      <c r="EIQ68" s="571"/>
      <c r="EIR68" s="571"/>
      <c r="EIS68" s="571"/>
      <c r="EIT68" s="571"/>
      <c r="EIU68" s="571"/>
      <c r="EIV68" s="571"/>
      <c r="EIW68" s="571"/>
      <c r="EIX68" s="571"/>
      <c r="EIY68" s="571"/>
      <c r="EIZ68" s="571"/>
      <c r="EJA68" s="571"/>
      <c r="EJB68" s="571"/>
      <c r="EJC68" s="571"/>
      <c r="EJD68" s="571"/>
      <c r="EJE68" s="571"/>
      <c r="EJF68" s="571"/>
      <c r="EJG68" s="571"/>
      <c r="EJH68" s="571"/>
      <c r="EJI68" s="571"/>
      <c r="EJJ68" s="571"/>
      <c r="EJK68" s="571"/>
      <c r="EJL68" s="571"/>
      <c r="EJM68" s="571"/>
      <c r="EJN68" s="571"/>
      <c r="EJO68" s="571"/>
      <c r="EJP68" s="571"/>
      <c r="EJQ68" s="571"/>
      <c r="EJR68" s="571"/>
      <c r="EJS68" s="571"/>
      <c r="EJT68" s="571"/>
      <c r="EJU68" s="571"/>
      <c r="EJV68" s="571"/>
      <c r="EJW68" s="571"/>
      <c r="EJX68" s="571"/>
      <c r="EJY68" s="571"/>
      <c r="EJZ68" s="571"/>
      <c r="EKA68" s="571"/>
      <c r="EKB68" s="571"/>
      <c r="EKC68" s="571"/>
      <c r="EKD68" s="571"/>
      <c r="EKE68" s="571"/>
      <c r="EKF68" s="571"/>
      <c r="EKG68" s="571"/>
      <c r="EKH68" s="571"/>
      <c r="EKI68" s="571"/>
      <c r="EKJ68" s="571"/>
      <c r="EKK68" s="571"/>
      <c r="EKL68" s="571"/>
      <c r="EKM68" s="571"/>
      <c r="EKN68" s="571"/>
      <c r="EKO68" s="571"/>
      <c r="EKP68" s="571"/>
      <c r="EKQ68" s="571"/>
      <c r="EKR68" s="571"/>
      <c r="EKS68" s="571"/>
      <c r="EKT68" s="571"/>
      <c r="EKU68" s="571"/>
      <c r="EKV68" s="571"/>
      <c r="EKW68" s="571"/>
      <c r="EKX68" s="571"/>
      <c r="EKY68" s="571"/>
      <c r="EKZ68" s="571"/>
      <c r="ELA68" s="571"/>
      <c r="ELB68" s="571"/>
      <c r="ELC68" s="571"/>
      <c r="ELD68" s="571"/>
      <c r="ELE68" s="571"/>
      <c r="ELF68" s="571"/>
      <c r="ELG68" s="571"/>
      <c r="ELH68" s="571"/>
      <c r="ELI68" s="571"/>
      <c r="ELJ68" s="571"/>
      <c r="ELK68" s="571"/>
      <c r="ELL68" s="571"/>
      <c r="ELM68" s="571"/>
      <c r="ELN68" s="571"/>
      <c r="ELO68" s="571"/>
      <c r="ELP68" s="571"/>
      <c r="ELQ68" s="571"/>
      <c r="ELR68" s="571"/>
      <c r="ELS68" s="571"/>
      <c r="ELT68" s="571"/>
      <c r="ELU68" s="571"/>
      <c r="ELV68" s="571"/>
      <c r="ELW68" s="571"/>
      <c r="ELX68" s="571"/>
      <c r="ELY68" s="571"/>
      <c r="ELZ68" s="571"/>
      <c r="EMA68" s="571"/>
      <c r="EMB68" s="571"/>
      <c r="EMC68" s="571"/>
      <c r="EMD68" s="571"/>
      <c r="EME68" s="571"/>
      <c r="EMF68" s="571"/>
      <c r="EMG68" s="571"/>
      <c r="EMH68" s="571"/>
      <c r="EMI68" s="571"/>
      <c r="EMJ68" s="571"/>
      <c r="EMK68" s="571"/>
      <c r="EML68" s="571"/>
      <c r="EMM68" s="571"/>
      <c r="EMN68" s="571"/>
      <c r="EMO68" s="571"/>
      <c r="EMP68" s="571"/>
      <c r="EMQ68" s="571"/>
      <c r="EMR68" s="571"/>
      <c r="EMS68" s="571"/>
      <c r="EMT68" s="571"/>
      <c r="EMU68" s="571"/>
      <c r="EMV68" s="571"/>
      <c r="EMW68" s="571"/>
      <c r="EMX68" s="571"/>
      <c r="EMY68" s="571"/>
      <c r="EMZ68" s="571"/>
      <c r="ENA68" s="571"/>
      <c r="ENB68" s="571"/>
      <c r="ENC68" s="571"/>
      <c r="END68" s="571"/>
      <c r="ENE68" s="571"/>
      <c r="ENF68" s="571"/>
      <c r="ENG68" s="571"/>
      <c r="ENH68" s="571"/>
      <c r="ENI68" s="571"/>
      <c r="ENJ68" s="571"/>
      <c r="ENK68" s="571"/>
      <c r="ENL68" s="571"/>
      <c r="ENM68" s="571"/>
      <c r="ENN68" s="571"/>
      <c r="ENO68" s="571"/>
      <c r="ENP68" s="571"/>
      <c r="ENQ68" s="571"/>
      <c r="ENR68" s="571"/>
      <c r="ENS68" s="571"/>
      <c r="ENT68" s="571"/>
      <c r="ENU68" s="571"/>
      <c r="ENV68" s="571"/>
      <c r="ENW68" s="571"/>
      <c r="ENX68" s="571"/>
      <c r="ENY68" s="571"/>
      <c r="ENZ68" s="571"/>
      <c r="EOA68" s="571"/>
      <c r="EOB68" s="571"/>
      <c r="EOC68" s="571"/>
      <c r="EOD68" s="571"/>
      <c r="EOE68" s="571"/>
      <c r="EOF68" s="571"/>
      <c r="EOG68" s="571"/>
      <c r="EOH68" s="571"/>
      <c r="EOI68" s="571"/>
      <c r="EOJ68" s="571"/>
      <c r="EOK68" s="571"/>
      <c r="EOL68" s="571"/>
      <c r="EOM68" s="571"/>
      <c r="EON68" s="571"/>
      <c r="EOO68" s="571"/>
      <c r="EOP68" s="571"/>
      <c r="EOQ68" s="571"/>
      <c r="EOR68" s="571"/>
      <c r="EOS68" s="571"/>
      <c r="EOT68" s="571"/>
      <c r="EOU68" s="571"/>
      <c r="EOV68" s="571"/>
      <c r="EOW68" s="571"/>
      <c r="EOX68" s="571"/>
      <c r="EOY68" s="571"/>
      <c r="EOZ68" s="571"/>
      <c r="EPA68" s="571"/>
      <c r="EPB68" s="571"/>
      <c r="EPC68" s="571"/>
      <c r="EPD68" s="571"/>
      <c r="EPE68" s="571"/>
      <c r="EPF68" s="571"/>
      <c r="EPG68" s="571"/>
      <c r="EPH68" s="571"/>
      <c r="EPI68" s="571"/>
      <c r="EPJ68" s="571"/>
      <c r="EPK68" s="571"/>
      <c r="EPL68" s="571"/>
      <c r="EPM68" s="571"/>
      <c r="EPN68" s="571"/>
      <c r="EPO68" s="571"/>
      <c r="EPP68" s="571"/>
      <c r="EPQ68" s="571"/>
      <c r="EPR68" s="571"/>
      <c r="EPS68" s="571"/>
      <c r="EPT68" s="571"/>
      <c r="EPU68" s="571"/>
      <c r="EPV68" s="571"/>
      <c r="EPW68" s="571"/>
      <c r="EPX68" s="571"/>
      <c r="EPY68" s="571"/>
      <c r="EPZ68" s="571"/>
      <c r="EQA68" s="571"/>
      <c r="EQB68" s="571"/>
      <c r="EQC68" s="571"/>
      <c r="EQD68" s="571"/>
      <c r="EQE68" s="571"/>
      <c r="EQF68" s="571"/>
      <c r="EQG68" s="571"/>
      <c r="EQH68" s="571"/>
      <c r="EQI68" s="571"/>
      <c r="EQJ68" s="571"/>
      <c r="EQK68" s="571"/>
      <c r="EQL68" s="571"/>
      <c r="EQM68" s="571"/>
      <c r="EQN68" s="571"/>
      <c r="EQO68" s="571"/>
      <c r="EQP68" s="571"/>
      <c r="EQQ68" s="571"/>
      <c r="EQR68" s="571"/>
      <c r="EQS68" s="571"/>
      <c r="EQT68" s="571"/>
      <c r="EQU68" s="571"/>
      <c r="EQV68" s="571"/>
      <c r="EQY68" s="571"/>
      <c r="EQZ68" s="571"/>
      <c r="ERA68" s="571"/>
      <c r="ERB68" s="571"/>
      <c r="ERC68" s="571"/>
      <c r="ERD68" s="571"/>
      <c r="ERE68" s="571"/>
      <c r="ERF68" s="571"/>
      <c r="ERG68" s="571"/>
      <c r="ERH68" s="571"/>
      <c r="ERI68" s="571"/>
      <c r="ERJ68" s="571"/>
      <c r="ERK68" s="571"/>
      <c r="ERL68" s="571"/>
      <c r="ERM68" s="571"/>
      <c r="ERN68" s="571"/>
      <c r="ERO68" s="571"/>
      <c r="ERP68" s="571"/>
      <c r="ERQ68" s="571"/>
      <c r="ERR68" s="571"/>
      <c r="ERS68" s="571"/>
      <c r="ERT68" s="571"/>
      <c r="ERU68" s="571"/>
      <c r="ERV68" s="571"/>
      <c r="ERW68" s="571"/>
      <c r="ERX68" s="571"/>
      <c r="ERY68" s="571"/>
      <c r="ERZ68" s="571"/>
      <c r="ESA68" s="571"/>
      <c r="ESB68" s="571"/>
      <c r="ESC68" s="571"/>
      <c r="ESD68" s="571"/>
      <c r="ESE68" s="571"/>
      <c r="ESF68" s="571"/>
      <c r="ESG68" s="571"/>
      <c r="ESH68" s="571"/>
      <c r="ESI68" s="571"/>
      <c r="ESJ68" s="571"/>
      <c r="ESK68" s="571"/>
      <c r="ESL68" s="571"/>
      <c r="ESM68" s="571"/>
      <c r="ESN68" s="571"/>
      <c r="ESO68" s="571"/>
      <c r="ESP68" s="571"/>
      <c r="ESQ68" s="571"/>
      <c r="ESR68" s="571"/>
      <c r="ESS68" s="571"/>
      <c r="EST68" s="571"/>
      <c r="ESU68" s="571"/>
      <c r="ESV68" s="571"/>
      <c r="ESW68" s="571"/>
      <c r="ESX68" s="571"/>
      <c r="ESY68" s="571"/>
      <c r="ESZ68" s="571"/>
      <c r="ETA68" s="571"/>
      <c r="ETB68" s="571"/>
      <c r="ETC68" s="571"/>
      <c r="ETD68" s="571"/>
      <c r="ETE68" s="571"/>
      <c r="ETF68" s="571"/>
      <c r="ETG68" s="571"/>
      <c r="ETH68" s="571"/>
      <c r="ETI68" s="571"/>
      <c r="ETJ68" s="571"/>
      <c r="ETK68" s="571"/>
      <c r="ETL68" s="571"/>
      <c r="ETM68" s="571"/>
      <c r="ETN68" s="571"/>
      <c r="ETO68" s="571"/>
      <c r="ETP68" s="571"/>
      <c r="ETQ68" s="571"/>
      <c r="ETR68" s="571"/>
      <c r="ETS68" s="571"/>
      <c r="ETT68" s="571"/>
      <c r="ETU68" s="571"/>
      <c r="ETV68" s="571"/>
      <c r="ETW68" s="571"/>
      <c r="ETX68" s="571"/>
      <c r="ETY68" s="571"/>
      <c r="ETZ68" s="571"/>
      <c r="EUA68" s="571"/>
      <c r="EUB68" s="571"/>
      <c r="EUC68" s="571"/>
      <c r="EUD68" s="571"/>
      <c r="EUE68" s="571"/>
      <c r="EUF68" s="571"/>
      <c r="EUG68" s="571"/>
      <c r="EUH68" s="571"/>
      <c r="EUI68" s="571"/>
      <c r="EUJ68" s="571"/>
      <c r="EUK68" s="571"/>
      <c r="EUL68" s="571"/>
      <c r="EUM68" s="571"/>
      <c r="EUN68" s="571"/>
      <c r="EUO68" s="571"/>
      <c r="EUP68" s="571"/>
      <c r="EUQ68" s="571"/>
      <c r="EUR68" s="571"/>
      <c r="EUS68" s="571"/>
      <c r="EUT68" s="571"/>
      <c r="EUU68" s="571"/>
      <c r="EUV68" s="571"/>
      <c r="EUW68" s="571"/>
      <c r="EUX68" s="571"/>
      <c r="EUY68" s="571"/>
      <c r="EUZ68" s="571"/>
      <c r="EVA68" s="571"/>
      <c r="EVB68" s="571"/>
      <c r="EVC68" s="571"/>
      <c r="EVD68" s="571"/>
      <c r="EVE68" s="571"/>
      <c r="EVF68" s="571"/>
      <c r="EVG68" s="571"/>
      <c r="EVH68" s="571"/>
      <c r="EVI68" s="571"/>
      <c r="EVJ68" s="571"/>
      <c r="EVK68" s="571"/>
      <c r="EVL68" s="571"/>
      <c r="EVM68" s="571"/>
      <c r="EVN68" s="571"/>
      <c r="EVO68" s="571"/>
      <c r="EVP68" s="571"/>
      <c r="EVQ68" s="571"/>
      <c r="EVR68" s="571"/>
      <c r="EVS68" s="571"/>
      <c r="EVT68" s="571"/>
      <c r="EVU68" s="571"/>
      <c r="EVV68" s="571"/>
      <c r="EVW68" s="571"/>
      <c r="EVX68" s="571"/>
      <c r="EVY68" s="571"/>
      <c r="EVZ68" s="571"/>
      <c r="EWA68" s="571"/>
      <c r="EWB68" s="571"/>
      <c r="EWC68" s="571"/>
      <c r="EWD68" s="571"/>
      <c r="EWE68" s="571"/>
      <c r="EWF68" s="571"/>
      <c r="EWG68" s="571"/>
      <c r="EWH68" s="571"/>
      <c r="EWI68" s="571"/>
      <c r="EWJ68" s="571"/>
      <c r="EWK68" s="571"/>
      <c r="EWL68" s="571"/>
      <c r="EWM68" s="571"/>
      <c r="EWN68" s="571"/>
      <c r="EWO68" s="571"/>
      <c r="EWP68" s="571"/>
      <c r="EWQ68" s="571"/>
      <c r="EWR68" s="571"/>
      <c r="EWS68" s="571"/>
      <c r="EWT68" s="571"/>
      <c r="EWU68" s="571"/>
      <c r="EWV68" s="571"/>
      <c r="EWW68" s="571"/>
      <c r="EWX68" s="571"/>
      <c r="EWY68" s="571"/>
      <c r="EWZ68" s="571"/>
      <c r="EXA68" s="571"/>
      <c r="EXB68" s="571"/>
      <c r="EXC68" s="571"/>
      <c r="EXD68" s="571"/>
      <c r="EXE68" s="571"/>
      <c r="EXF68" s="571"/>
      <c r="EXG68" s="571"/>
      <c r="EXH68" s="571"/>
      <c r="EXI68" s="571"/>
      <c r="EXJ68" s="571"/>
      <c r="EXK68" s="571"/>
      <c r="EXL68" s="571"/>
      <c r="EXM68" s="571"/>
      <c r="EXN68" s="571"/>
      <c r="EXO68" s="571"/>
      <c r="EXP68" s="571"/>
      <c r="EXQ68" s="571"/>
      <c r="EXR68" s="571"/>
      <c r="EXS68" s="571"/>
      <c r="EXT68" s="571"/>
      <c r="EXU68" s="571"/>
      <c r="EXV68" s="571"/>
      <c r="EXW68" s="571"/>
      <c r="EXX68" s="571"/>
      <c r="EXY68" s="571"/>
      <c r="EXZ68" s="571"/>
      <c r="EYA68" s="571"/>
      <c r="EYB68" s="571"/>
      <c r="EYC68" s="571"/>
      <c r="EYD68" s="571"/>
      <c r="EYE68" s="571"/>
      <c r="EYF68" s="571"/>
      <c r="EYG68" s="571"/>
      <c r="EYH68" s="571"/>
      <c r="EYI68" s="571"/>
      <c r="EYJ68" s="571"/>
      <c r="EYK68" s="571"/>
      <c r="EYL68" s="571"/>
      <c r="EYM68" s="571"/>
      <c r="EYN68" s="571"/>
      <c r="EYO68" s="571"/>
      <c r="EYP68" s="571"/>
      <c r="EYQ68" s="571"/>
      <c r="EYR68" s="571"/>
      <c r="EYS68" s="571"/>
      <c r="EYT68" s="571"/>
      <c r="EYU68" s="571"/>
      <c r="EYV68" s="571"/>
      <c r="EYW68" s="571"/>
      <c r="EYX68" s="571"/>
      <c r="EYY68" s="571"/>
      <c r="EYZ68" s="571"/>
      <c r="EZA68" s="571"/>
      <c r="EZB68" s="571"/>
      <c r="EZC68" s="571"/>
      <c r="EZD68" s="571"/>
      <c r="EZE68" s="571"/>
      <c r="EZF68" s="571"/>
      <c r="EZG68" s="571"/>
      <c r="EZH68" s="571"/>
      <c r="EZI68" s="571"/>
      <c r="EZJ68" s="571"/>
      <c r="EZK68" s="571"/>
      <c r="EZL68" s="571"/>
      <c r="EZM68" s="571"/>
      <c r="EZN68" s="571"/>
      <c r="EZO68" s="571"/>
      <c r="EZP68" s="571"/>
      <c r="EZQ68" s="571"/>
      <c r="EZR68" s="571"/>
      <c r="EZS68" s="571"/>
      <c r="EZT68" s="571"/>
      <c r="EZU68" s="571"/>
      <c r="EZV68" s="571"/>
      <c r="EZW68" s="571"/>
      <c r="EZX68" s="571"/>
      <c r="EZY68" s="571"/>
      <c r="EZZ68" s="571"/>
      <c r="FAA68" s="571"/>
      <c r="FAB68" s="571"/>
      <c r="FAC68" s="571"/>
      <c r="FAD68" s="571"/>
      <c r="FAE68" s="571"/>
      <c r="FAF68" s="571"/>
      <c r="FAG68" s="571"/>
      <c r="FAH68" s="571"/>
      <c r="FAI68" s="571"/>
      <c r="FAJ68" s="571"/>
      <c r="FAK68" s="571"/>
      <c r="FAL68" s="571"/>
      <c r="FAM68" s="571"/>
      <c r="FAN68" s="571"/>
      <c r="FAO68" s="571"/>
      <c r="FAP68" s="571"/>
      <c r="FAQ68" s="571"/>
      <c r="FAR68" s="571"/>
      <c r="FAU68" s="571"/>
      <c r="FAV68" s="571"/>
      <c r="FAW68" s="571"/>
      <c r="FAX68" s="571"/>
      <c r="FAY68" s="571"/>
      <c r="FAZ68" s="571"/>
      <c r="FBA68" s="571"/>
      <c r="FBB68" s="571"/>
      <c r="FBC68" s="571"/>
      <c r="FBD68" s="571"/>
      <c r="FBE68" s="571"/>
      <c r="FBF68" s="571"/>
      <c r="FBG68" s="571"/>
      <c r="FBH68" s="571"/>
      <c r="FBI68" s="571"/>
      <c r="FBJ68" s="571"/>
      <c r="FBK68" s="571"/>
      <c r="FBL68" s="571"/>
      <c r="FBM68" s="571"/>
      <c r="FBN68" s="571"/>
      <c r="FBO68" s="571"/>
      <c r="FBP68" s="571"/>
      <c r="FBQ68" s="571"/>
      <c r="FBR68" s="571"/>
      <c r="FBS68" s="571"/>
      <c r="FBT68" s="571"/>
      <c r="FBU68" s="571"/>
      <c r="FBV68" s="571"/>
      <c r="FBW68" s="571"/>
      <c r="FBX68" s="571"/>
      <c r="FBY68" s="571"/>
      <c r="FBZ68" s="571"/>
      <c r="FCA68" s="571"/>
      <c r="FCB68" s="571"/>
      <c r="FCC68" s="571"/>
      <c r="FCD68" s="571"/>
      <c r="FCE68" s="571"/>
      <c r="FCF68" s="571"/>
      <c r="FCG68" s="571"/>
      <c r="FCH68" s="571"/>
      <c r="FCI68" s="571"/>
      <c r="FCJ68" s="571"/>
      <c r="FCK68" s="571"/>
      <c r="FCL68" s="571"/>
      <c r="FCM68" s="571"/>
      <c r="FCN68" s="571"/>
      <c r="FCO68" s="571"/>
      <c r="FCP68" s="571"/>
      <c r="FCQ68" s="571"/>
      <c r="FCR68" s="571"/>
      <c r="FCS68" s="571"/>
      <c r="FCT68" s="571"/>
      <c r="FCU68" s="571"/>
      <c r="FCV68" s="571"/>
      <c r="FCW68" s="571"/>
      <c r="FCX68" s="571"/>
      <c r="FCY68" s="571"/>
      <c r="FCZ68" s="571"/>
      <c r="FDA68" s="571"/>
      <c r="FDB68" s="571"/>
      <c r="FDC68" s="571"/>
      <c r="FDD68" s="571"/>
      <c r="FDE68" s="571"/>
      <c r="FDF68" s="571"/>
      <c r="FDG68" s="571"/>
      <c r="FDH68" s="571"/>
      <c r="FDI68" s="571"/>
      <c r="FDJ68" s="571"/>
      <c r="FDK68" s="571"/>
      <c r="FDL68" s="571"/>
      <c r="FDM68" s="571"/>
      <c r="FDN68" s="571"/>
      <c r="FDO68" s="571"/>
      <c r="FDP68" s="571"/>
      <c r="FDQ68" s="571"/>
      <c r="FDR68" s="571"/>
      <c r="FDS68" s="571"/>
      <c r="FDT68" s="571"/>
      <c r="FDU68" s="571"/>
      <c r="FDV68" s="571"/>
      <c r="FDW68" s="571"/>
      <c r="FDX68" s="571"/>
      <c r="FDY68" s="571"/>
      <c r="FDZ68" s="571"/>
      <c r="FEA68" s="571"/>
      <c r="FEB68" s="571"/>
      <c r="FEC68" s="571"/>
      <c r="FED68" s="571"/>
      <c r="FEE68" s="571"/>
      <c r="FEF68" s="571"/>
      <c r="FEG68" s="571"/>
      <c r="FEH68" s="571"/>
      <c r="FEI68" s="571"/>
      <c r="FEJ68" s="571"/>
      <c r="FEK68" s="571"/>
      <c r="FEL68" s="571"/>
      <c r="FEM68" s="571"/>
      <c r="FEN68" s="571"/>
      <c r="FEO68" s="571"/>
      <c r="FEP68" s="571"/>
      <c r="FEQ68" s="571"/>
      <c r="FER68" s="571"/>
      <c r="FES68" s="571"/>
      <c r="FET68" s="571"/>
      <c r="FEU68" s="571"/>
      <c r="FEV68" s="571"/>
      <c r="FEW68" s="571"/>
      <c r="FEX68" s="571"/>
      <c r="FEY68" s="571"/>
      <c r="FEZ68" s="571"/>
      <c r="FFA68" s="571"/>
      <c r="FFB68" s="571"/>
      <c r="FFC68" s="571"/>
      <c r="FFD68" s="571"/>
      <c r="FFE68" s="571"/>
      <c r="FFF68" s="571"/>
      <c r="FFG68" s="571"/>
      <c r="FFH68" s="571"/>
      <c r="FFI68" s="571"/>
      <c r="FFJ68" s="571"/>
      <c r="FFK68" s="571"/>
      <c r="FFL68" s="571"/>
      <c r="FFM68" s="571"/>
      <c r="FFN68" s="571"/>
      <c r="FFO68" s="571"/>
      <c r="FFP68" s="571"/>
      <c r="FFQ68" s="571"/>
      <c r="FFR68" s="571"/>
      <c r="FFS68" s="571"/>
      <c r="FFT68" s="571"/>
      <c r="FFU68" s="571"/>
      <c r="FFV68" s="571"/>
      <c r="FFW68" s="571"/>
      <c r="FFX68" s="571"/>
      <c r="FFY68" s="571"/>
      <c r="FFZ68" s="571"/>
      <c r="FGA68" s="571"/>
      <c r="FGB68" s="571"/>
      <c r="FGC68" s="571"/>
      <c r="FGD68" s="571"/>
      <c r="FGE68" s="571"/>
      <c r="FGF68" s="571"/>
      <c r="FGG68" s="571"/>
      <c r="FGH68" s="571"/>
      <c r="FGI68" s="571"/>
      <c r="FGJ68" s="571"/>
      <c r="FGK68" s="571"/>
      <c r="FGL68" s="571"/>
      <c r="FGM68" s="571"/>
      <c r="FGN68" s="571"/>
      <c r="FGO68" s="571"/>
      <c r="FGP68" s="571"/>
      <c r="FGQ68" s="571"/>
      <c r="FGR68" s="571"/>
      <c r="FGS68" s="571"/>
      <c r="FGT68" s="571"/>
      <c r="FGU68" s="571"/>
      <c r="FGV68" s="571"/>
      <c r="FGW68" s="571"/>
      <c r="FGX68" s="571"/>
      <c r="FGY68" s="571"/>
      <c r="FGZ68" s="571"/>
      <c r="FHA68" s="571"/>
      <c r="FHB68" s="571"/>
      <c r="FHC68" s="571"/>
      <c r="FHD68" s="571"/>
      <c r="FHE68" s="571"/>
      <c r="FHF68" s="571"/>
      <c r="FHG68" s="571"/>
      <c r="FHH68" s="571"/>
      <c r="FHI68" s="571"/>
      <c r="FHJ68" s="571"/>
      <c r="FHK68" s="571"/>
      <c r="FHL68" s="571"/>
      <c r="FHM68" s="571"/>
      <c r="FHN68" s="571"/>
      <c r="FHO68" s="571"/>
      <c r="FHP68" s="571"/>
      <c r="FHQ68" s="571"/>
      <c r="FHR68" s="571"/>
      <c r="FHS68" s="571"/>
      <c r="FHT68" s="571"/>
      <c r="FHU68" s="571"/>
      <c r="FHV68" s="571"/>
      <c r="FHW68" s="571"/>
      <c r="FHX68" s="571"/>
      <c r="FHY68" s="571"/>
      <c r="FHZ68" s="571"/>
      <c r="FIA68" s="571"/>
      <c r="FIB68" s="571"/>
      <c r="FIC68" s="571"/>
      <c r="FID68" s="571"/>
      <c r="FIE68" s="571"/>
      <c r="FIF68" s="571"/>
      <c r="FIG68" s="571"/>
      <c r="FIH68" s="571"/>
      <c r="FII68" s="571"/>
      <c r="FIJ68" s="571"/>
      <c r="FIK68" s="571"/>
      <c r="FIL68" s="571"/>
      <c r="FIM68" s="571"/>
      <c r="FIN68" s="571"/>
      <c r="FIO68" s="571"/>
      <c r="FIP68" s="571"/>
      <c r="FIQ68" s="571"/>
      <c r="FIR68" s="571"/>
      <c r="FIS68" s="571"/>
      <c r="FIT68" s="571"/>
      <c r="FIU68" s="571"/>
      <c r="FIV68" s="571"/>
      <c r="FIW68" s="571"/>
      <c r="FIX68" s="571"/>
      <c r="FIY68" s="571"/>
      <c r="FIZ68" s="571"/>
      <c r="FJA68" s="571"/>
      <c r="FJB68" s="571"/>
      <c r="FJC68" s="571"/>
      <c r="FJD68" s="571"/>
      <c r="FJE68" s="571"/>
      <c r="FJF68" s="571"/>
      <c r="FJG68" s="571"/>
      <c r="FJH68" s="571"/>
      <c r="FJI68" s="571"/>
      <c r="FJJ68" s="571"/>
      <c r="FJK68" s="571"/>
      <c r="FJL68" s="571"/>
      <c r="FJM68" s="571"/>
      <c r="FJN68" s="571"/>
      <c r="FJO68" s="571"/>
      <c r="FJP68" s="571"/>
      <c r="FJQ68" s="571"/>
      <c r="FJR68" s="571"/>
      <c r="FJS68" s="571"/>
      <c r="FJT68" s="571"/>
      <c r="FJU68" s="571"/>
      <c r="FJV68" s="571"/>
      <c r="FJW68" s="571"/>
      <c r="FJX68" s="571"/>
      <c r="FJY68" s="571"/>
      <c r="FJZ68" s="571"/>
      <c r="FKA68" s="571"/>
      <c r="FKB68" s="571"/>
      <c r="FKC68" s="571"/>
      <c r="FKD68" s="571"/>
      <c r="FKE68" s="571"/>
      <c r="FKF68" s="571"/>
      <c r="FKG68" s="571"/>
      <c r="FKH68" s="571"/>
      <c r="FKI68" s="571"/>
      <c r="FKJ68" s="571"/>
      <c r="FKK68" s="571"/>
      <c r="FKL68" s="571"/>
      <c r="FKM68" s="571"/>
      <c r="FKN68" s="571"/>
      <c r="FKQ68" s="571"/>
      <c r="FKR68" s="571"/>
      <c r="FKS68" s="571"/>
      <c r="FKT68" s="571"/>
      <c r="FKU68" s="571"/>
      <c r="FKV68" s="571"/>
      <c r="FKW68" s="571"/>
      <c r="FKX68" s="571"/>
      <c r="FKY68" s="571"/>
      <c r="FKZ68" s="571"/>
      <c r="FLA68" s="571"/>
      <c r="FLB68" s="571"/>
      <c r="FLC68" s="571"/>
      <c r="FLD68" s="571"/>
      <c r="FLE68" s="571"/>
      <c r="FLF68" s="571"/>
      <c r="FLG68" s="571"/>
      <c r="FLH68" s="571"/>
      <c r="FLI68" s="571"/>
      <c r="FLJ68" s="571"/>
      <c r="FLK68" s="571"/>
      <c r="FLL68" s="571"/>
      <c r="FLM68" s="571"/>
      <c r="FLN68" s="571"/>
      <c r="FLO68" s="571"/>
      <c r="FLP68" s="571"/>
      <c r="FLQ68" s="571"/>
      <c r="FLR68" s="571"/>
      <c r="FLS68" s="571"/>
      <c r="FLT68" s="571"/>
      <c r="FLU68" s="571"/>
      <c r="FLV68" s="571"/>
      <c r="FLW68" s="571"/>
      <c r="FLX68" s="571"/>
      <c r="FLY68" s="571"/>
      <c r="FLZ68" s="571"/>
      <c r="FMA68" s="571"/>
      <c r="FMB68" s="571"/>
      <c r="FMC68" s="571"/>
      <c r="FMD68" s="571"/>
      <c r="FME68" s="571"/>
      <c r="FMF68" s="571"/>
      <c r="FMG68" s="571"/>
      <c r="FMH68" s="571"/>
      <c r="FMI68" s="571"/>
      <c r="FMJ68" s="571"/>
      <c r="FMK68" s="571"/>
      <c r="FML68" s="571"/>
      <c r="FMM68" s="571"/>
      <c r="FMN68" s="571"/>
      <c r="FMO68" s="571"/>
      <c r="FMP68" s="571"/>
      <c r="FMQ68" s="571"/>
      <c r="FMR68" s="571"/>
      <c r="FMS68" s="571"/>
      <c r="FMT68" s="571"/>
      <c r="FMU68" s="571"/>
      <c r="FMV68" s="571"/>
      <c r="FMW68" s="571"/>
      <c r="FMX68" s="571"/>
      <c r="FMY68" s="571"/>
      <c r="FMZ68" s="571"/>
      <c r="FNA68" s="571"/>
      <c r="FNB68" s="571"/>
      <c r="FNC68" s="571"/>
      <c r="FND68" s="571"/>
      <c r="FNE68" s="571"/>
      <c r="FNF68" s="571"/>
      <c r="FNG68" s="571"/>
      <c r="FNH68" s="571"/>
      <c r="FNI68" s="571"/>
      <c r="FNJ68" s="571"/>
      <c r="FNK68" s="571"/>
      <c r="FNL68" s="571"/>
      <c r="FNM68" s="571"/>
      <c r="FNN68" s="571"/>
      <c r="FNO68" s="571"/>
      <c r="FNP68" s="571"/>
      <c r="FNQ68" s="571"/>
      <c r="FNR68" s="571"/>
      <c r="FNS68" s="571"/>
      <c r="FNT68" s="571"/>
      <c r="FNU68" s="571"/>
      <c r="FNV68" s="571"/>
      <c r="FNW68" s="571"/>
      <c r="FNX68" s="571"/>
      <c r="FNY68" s="571"/>
      <c r="FNZ68" s="571"/>
      <c r="FOA68" s="571"/>
      <c r="FOB68" s="571"/>
      <c r="FOC68" s="571"/>
      <c r="FOD68" s="571"/>
      <c r="FOE68" s="571"/>
      <c r="FOF68" s="571"/>
      <c r="FOG68" s="571"/>
      <c r="FOH68" s="571"/>
      <c r="FOI68" s="571"/>
      <c r="FOJ68" s="571"/>
      <c r="FOK68" s="571"/>
      <c r="FOL68" s="571"/>
      <c r="FOM68" s="571"/>
      <c r="FON68" s="571"/>
      <c r="FOO68" s="571"/>
      <c r="FOP68" s="571"/>
      <c r="FOQ68" s="571"/>
      <c r="FOR68" s="571"/>
      <c r="FOS68" s="571"/>
      <c r="FOT68" s="571"/>
      <c r="FOU68" s="571"/>
      <c r="FOV68" s="571"/>
      <c r="FOW68" s="571"/>
      <c r="FOX68" s="571"/>
      <c r="FOY68" s="571"/>
      <c r="FOZ68" s="571"/>
      <c r="FPA68" s="571"/>
      <c r="FPB68" s="571"/>
      <c r="FPC68" s="571"/>
      <c r="FPD68" s="571"/>
      <c r="FPE68" s="571"/>
      <c r="FPF68" s="571"/>
      <c r="FPG68" s="571"/>
      <c r="FPH68" s="571"/>
      <c r="FPI68" s="571"/>
      <c r="FPJ68" s="571"/>
      <c r="FPK68" s="571"/>
      <c r="FPL68" s="571"/>
      <c r="FPM68" s="571"/>
      <c r="FPN68" s="571"/>
      <c r="FPO68" s="571"/>
      <c r="FPP68" s="571"/>
      <c r="FPQ68" s="571"/>
      <c r="FPR68" s="571"/>
      <c r="FPS68" s="571"/>
      <c r="FPT68" s="571"/>
      <c r="FPU68" s="571"/>
      <c r="FPV68" s="571"/>
      <c r="FPW68" s="571"/>
      <c r="FPX68" s="571"/>
      <c r="FPY68" s="571"/>
      <c r="FPZ68" s="571"/>
      <c r="FQA68" s="571"/>
      <c r="FQB68" s="571"/>
      <c r="FQC68" s="571"/>
      <c r="FQD68" s="571"/>
      <c r="FQE68" s="571"/>
      <c r="FQF68" s="571"/>
      <c r="FQG68" s="571"/>
      <c r="FQH68" s="571"/>
      <c r="FQI68" s="571"/>
      <c r="FQJ68" s="571"/>
      <c r="FQK68" s="571"/>
      <c r="FQL68" s="571"/>
      <c r="FQM68" s="571"/>
      <c r="FQN68" s="571"/>
      <c r="FQO68" s="571"/>
      <c r="FQP68" s="571"/>
      <c r="FQQ68" s="571"/>
      <c r="FQR68" s="571"/>
      <c r="FQS68" s="571"/>
      <c r="FQT68" s="571"/>
      <c r="FQU68" s="571"/>
      <c r="FQV68" s="571"/>
      <c r="FQW68" s="571"/>
      <c r="FQX68" s="571"/>
      <c r="FQY68" s="571"/>
      <c r="FQZ68" s="571"/>
      <c r="FRA68" s="571"/>
      <c r="FRB68" s="571"/>
      <c r="FRC68" s="571"/>
      <c r="FRD68" s="571"/>
      <c r="FRE68" s="571"/>
      <c r="FRF68" s="571"/>
      <c r="FRG68" s="571"/>
      <c r="FRH68" s="571"/>
      <c r="FRI68" s="571"/>
      <c r="FRJ68" s="571"/>
      <c r="FRK68" s="571"/>
      <c r="FRL68" s="571"/>
      <c r="FRM68" s="571"/>
      <c r="FRN68" s="571"/>
      <c r="FRO68" s="571"/>
      <c r="FRP68" s="571"/>
      <c r="FRQ68" s="571"/>
      <c r="FRR68" s="571"/>
      <c r="FRS68" s="571"/>
      <c r="FRT68" s="571"/>
      <c r="FRU68" s="571"/>
      <c r="FRV68" s="571"/>
      <c r="FRW68" s="571"/>
      <c r="FRX68" s="571"/>
      <c r="FRY68" s="571"/>
      <c r="FRZ68" s="571"/>
      <c r="FSA68" s="571"/>
      <c r="FSB68" s="571"/>
      <c r="FSC68" s="571"/>
      <c r="FSD68" s="571"/>
      <c r="FSE68" s="571"/>
      <c r="FSF68" s="571"/>
      <c r="FSG68" s="571"/>
      <c r="FSH68" s="571"/>
      <c r="FSI68" s="571"/>
      <c r="FSJ68" s="571"/>
      <c r="FSK68" s="571"/>
      <c r="FSL68" s="571"/>
      <c r="FSM68" s="571"/>
      <c r="FSN68" s="571"/>
      <c r="FSO68" s="571"/>
      <c r="FSP68" s="571"/>
      <c r="FSQ68" s="571"/>
      <c r="FSR68" s="571"/>
      <c r="FSS68" s="571"/>
      <c r="FST68" s="571"/>
      <c r="FSU68" s="571"/>
      <c r="FSV68" s="571"/>
      <c r="FSW68" s="571"/>
      <c r="FSX68" s="571"/>
      <c r="FSY68" s="571"/>
      <c r="FSZ68" s="571"/>
      <c r="FTA68" s="571"/>
      <c r="FTB68" s="571"/>
      <c r="FTC68" s="571"/>
      <c r="FTD68" s="571"/>
      <c r="FTE68" s="571"/>
      <c r="FTF68" s="571"/>
      <c r="FTG68" s="571"/>
      <c r="FTH68" s="571"/>
      <c r="FTI68" s="571"/>
      <c r="FTJ68" s="571"/>
      <c r="FTK68" s="571"/>
      <c r="FTL68" s="571"/>
      <c r="FTM68" s="571"/>
      <c r="FTN68" s="571"/>
      <c r="FTO68" s="571"/>
      <c r="FTP68" s="571"/>
      <c r="FTQ68" s="571"/>
      <c r="FTR68" s="571"/>
      <c r="FTS68" s="571"/>
      <c r="FTT68" s="571"/>
      <c r="FTU68" s="571"/>
      <c r="FTV68" s="571"/>
      <c r="FTW68" s="571"/>
      <c r="FTX68" s="571"/>
      <c r="FTY68" s="571"/>
      <c r="FTZ68" s="571"/>
      <c r="FUA68" s="571"/>
      <c r="FUB68" s="571"/>
      <c r="FUC68" s="571"/>
      <c r="FUD68" s="571"/>
      <c r="FUE68" s="571"/>
      <c r="FUF68" s="571"/>
      <c r="FUG68" s="571"/>
      <c r="FUH68" s="571"/>
      <c r="FUI68" s="571"/>
      <c r="FUJ68" s="571"/>
      <c r="FUM68" s="571"/>
      <c r="FUN68" s="571"/>
      <c r="FUO68" s="571"/>
      <c r="FUP68" s="571"/>
      <c r="FUQ68" s="571"/>
      <c r="FUR68" s="571"/>
      <c r="FUS68" s="571"/>
      <c r="FUT68" s="571"/>
      <c r="FUU68" s="571"/>
      <c r="FUV68" s="571"/>
      <c r="FUW68" s="571"/>
      <c r="FUX68" s="571"/>
      <c r="FUY68" s="571"/>
      <c r="FUZ68" s="571"/>
      <c r="FVA68" s="571"/>
      <c r="FVB68" s="571"/>
      <c r="FVC68" s="571"/>
      <c r="FVD68" s="571"/>
      <c r="FVE68" s="571"/>
      <c r="FVF68" s="571"/>
      <c r="FVG68" s="571"/>
      <c r="FVH68" s="571"/>
      <c r="FVI68" s="571"/>
      <c r="FVJ68" s="571"/>
      <c r="FVK68" s="571"/>
      <c r="FVL68" s="571"/>
      <c r="FVM68" s="571"/>
      <c r="FVN68" s="571"/>
      <c r="FVO68" s="571"/>
      <c r="FVP68" s="571"/>
      <c r="FVQ68" s="571"/>
      <c r="FVR68" s="571"/>
      <c r="FVS68" s="571"/>
      <c r="FVT68" s="571"/>
      <c r="FVU68" s="571"/>
      <c r="FVV68" s="571"/>
      <c r="FVW68" s="571"/>
      <c r="FVX68" s="571"/>
      <c r="FVY68" s="571"/>
      <c r="FVZ68" s="571"/>
      <c r="FWA68" s="571"/>
      <c r="FWB68" s="571"/>
      <c r="FWC68" s="571"/>
      <c r="FWD68" s="571"/>
      <c r="FWE68" s="571"/>
      <c r="FWF68" s="571"/>
      <c r="FWG68" s="571"/>
      <c r="FWH68" s="571"/>
      <c r="FWI68" s="571"/>
      <c r="FWJ68" s="571"/>
      <c r="FWK68" s="571"/>
      <c r="FWL68" s="571"/>
      <c r="FWM68" s="571"/>
      <c r="FWN68" s="571"/>
      <c r="FWO68" s="571"/>
      <c r="FWP68" s="571"/>
      <c r="FWQ68" s="571"/>
      <c r="FWR68" s="571"/>
      <c r="FWS68" s="571"/>
      <c r="FWT68" s="571"/>
      <c r="FWU68" s="571"/>
      <c r="FWV68" s="571"/>
      <c r="FWW68" s="571"/>
      <c r="FWX68" s="571"/>
      <c r="FWY68" s="571"/>
      <c r="FWZ68" s="571"/>
      <c r="FXA68" s="571"/>
      <c r="FXB68" s="571"/>
      <c r="FXC68" s="571"/>
      <c r="FXD68" s="571"/>
      <c r="FXE68" s="571"/>
      <c r="FXF68" s="571"/>
      <c r="FXG68" s="571"/>
      <c r="FXH68" s="571"/>
      <c r="FXI68" s="571"/>
      <c r="FXJ68" s="571"/>
      <c r="FXK68" s="571"/>
      <c r="FXL68" s="571"/>
      <c r="FXM68" s="571"/>
      <c r="FXN68" s="571"/>
      <c r="FXO68" s="571"/>
      <c r="FXP68" s="571"/>
      <c r="FXQ68" s="571"/>
      <c r="FXR68" s="571"/>
      <c r="FXS68" s="571"/>
      <c r="FXT68" s="571"/>
      <c r="FXU68" s="571"/>
      <c r="FXV68" s="571"/>
      <c r="FXW68" s="571"/>
      <c r="FXX68" s="571"/>
      <c r="FXY68" s="571"/>
      <c r="FXZ68" s="571"/>
      <c r="FYA68" s="571"/>
      <c r="FYB68" s="571"/>
      <c r="FYC68" s="571"/>
      <c r="FYD68" s="571"/>
      <c r="FYE68" s="571"/>
      <c r="FYF68" s="571"/>
      <c r="FYG68" s="571"/>
      <c r="FYH68" s="571"/>
      <c r="FYI68" s="571"/>
      <c r="FYJ68" s="571"/>
      <c r="FYK68" s="571"/>
      <c r="FYL68" s="571"/>
      <c r="FYM68" s="571"/>
      <c r="FYN68" s="571"/>
      <c r="FYO68" s="571"/>
      <c r="FYP68" s="571"/>
      <c r="FYQ68" s="571"/>
      <c r="FYR68" s="571"/>
      <c r="FYS68" s="571"/>
      <c r="FYT68" s="571"/>
      <c r="FYU68" s="571"/>
      <c r="FYV68" s="571"/>
      <c r="FYW68" s="571"/>
      <c r="FYX68" s="571"/>
      <c r="FYY68" s="571"/>
      <c r="FYZ68" s="571"/>
      <c r="FZA68" s="571"/>
      <c r="FZB68" s="571"/>
      <c r="FZC68" s="571"/>
      <c r="FZD68" s="571"/>
      <c r="FZE68" s="571"/>
      <c r="FZF68" s="571"/>
      <c r="FZG68" s="571"/>
      <c r="FZH68" s="571"/>
      <c r="FZI68" s="571"/>
      <c r="FZJ68" s="571"/>
      <c r="FZK68" s="571"/>
      <c r="FZL68" s="571"/>
      <c r="FZM68" s="571"/>
      <c r="FZN68" s="571"/>
      <c r="FZO68" s="571"/>
      <c r="FZP68" s="571"/>
      <c r="FZQ68" s="571"/>
      <c r="FZR68" s="571"/>
      <c r="FZS68" s="571"/>
      <c r="FZT68" s="571"/>
      <c r="FZU68" s="571"/>
      <c r="FZV68" s="571"/>
      <c r="FZW68" s="571"/>
      <c r="FZX68" s="571"/>
      <c r="FZY68" s="571"/>
      <c r="FZZ68" s="571"/>
      <c r="GAA68" s="571"/>
      <c r="GAB68" s="571"/>
      <c r="GAC68" s="571"/>
      <c r="GAD68" s="571"/>
      <c r="GAE68" s="571"/>
      <c r="GAF68" s="571"/>
      <c r="GAG68" s="571"/>
      <c r="GAH68" s="571"/>
      <c r="GAI68" s="571"/>
      <c r="GAJ68" s="571"/>
      <c r="GAK68" s="571"/>
      <c r="GAL68" s="571"/>
      <c r="GAM68" s="571"/>
      <c r="GAN68" s="571"/>
      <c r="GAO68" s="571"/>
      <c r="GAP68" s="571"/>
      <c r="GAQ68" s="571"/>
      <c r="GAR68" s="571"/>
      <c r="GAS68" s="571"/>
      <c r="GAT68" s="571"/>
      <c r="GAU68" s="571"/>
      <c r="GAV68" s="571"/>
      <c r="GAW68" s="571"/>
      <c r="GAX68" s="571"/>
      <c r="GAY68" s="571"/>
      <c r="GAZ68" s="571"/>
      <c r="GBA68" s="571"/>
      <c r="GBB68" s="571"/>
      <c r="GBC68" s="571"/>
      <c r="GBD68" s="571"/>
      <c r="GBE68" s="571"/>
      <c r="GBF68" s="571"/>
      <c r="GBG68" s="571"/>
      <c r="GBH68" s="571"/>
      <c r="GBI68" s="571"/>
      <c r="GBJ68" s="571"/>
      <c r="GBK68" s="571"/>
      <c r="GBL68" s="571"/>
      <c r="GBM68" s="571"/>
      <c r="GBN68" s="571"/>
      <c r="GBO68" s="571"/>
      <c r="GBP68" s="571"/>
      <c r="GBQ68" s="571"/>
      <c r="GBR68" s="571"/>
      <c r="GBS68" s="571"/>
      <c r="GBT68" s="571"/>
      <c r="GBU68" s="571"/>
      <c r="GBV68" s="571"/>
      <c r="GBW68" s="571"/>
      <c r="GBX68" s="571"/>
      <c r="GBY68" s="571"/>
      <c r="GBZ68" s="571"/>
      <c r="GCA68" s="571"/>
      <c r="GCB68" s="571"/>
      <c r="GCC68" s="571"/>
      <c r="GCD68" s="571"/>
      <c r="GCE68" s="571"/>
      <c r="GCF68" s="571"/>
      <c r="GCG68" s="571"/>
      <c r="GCH68" s="571"/>
      <c r="GCI68" s="571"/>
      <c r="GCJ68" s="571"/>
      <c r="GCK68" s="571"/>
      <c r="GCL68" s="571"/>
      <c r="GCM68" s="571"/>
      <c r="GCN68" s="571"/>
      <c r="GCO68" s="571"/>
      <c r="GCP68" s="571"/>
      <c r="GCQ68" s="571"/>
      <c r="GCR68" s="571"/>
      <c r="GCS68" s="571"/>
      <c r="GCT68" s="571"/>
      <c r="GCU68" s="571"/>
      <c r="GCV68" s="571"/>
      <c r="GCW68" s="571"/>
      <c r="GCX68" s="571"/>
      <c r="GCY68" s="571"/>
      <c r="GCZ68" s="571"/>
      <c r="GDA68" s="571"/>
      <c r="GDB68" s="571"/>
      <c r="GDC68" s="571"/>
      <c r="GDD68" s="571"/>
      <c r="GDE68" s="571"/>
      <c r="GDF68" s="571"/>
      <c r="GDG68" s="571"/>
      <c r="GDH68" s="571"/>
      <c r="GDI68" s="571"/>
      <c r="GDJ68" s="571"/>
      <c r="GDK68" s="571"/>
      <c r="GDL68" s="571"/>
      <c r="GDM68" s="571"/>
      <c r="GDN68" s="571"/>
      <c r="GDO68" s="571"/>
      <c r="GDP68" s="571"/>
      <c r="GDQ68" s="571"/>
      <c r="GDR68" s="571"/>
      <c r="GDS68" s="571"/>
      <c r="GDT68" s="571"/>
      <c r="GDU68" s="571"/>
      <c r="GDV68" s="571"/>
      <c r="GDW68" s="571"/>
      <c r="GDX68" s="571"/>
      <c r="GDY68" s="571"/>
      <c r="GDZ68" s="571"/>
      <c r="GEA68" s="571"/>
      <c r="GEB68" s="571"/>
      <c r="GEC68" s="571"/>
      <c r="GED68" s="571"/>
      <c r="GEE68" s="571"/>
      <c r="GEF68" s="571"/>
      <c r="GEI68" s="571"/>
      <c r="GEJ68" s="571"/>
      <c r="GEK68" s="571"/>
      <c r="GEL68" s="571"/>
      <c r="GEM68" s="571"/>
      <c r="GEN68" s="571"/>
      <c r="GEO68" s="571"/>
      <c r="GEP68" s="571"/>
      <c r="GEQ68" s="571"/>
      <c r="GER68" s="571"/>
      <c r="GES68" s="571"/>
      <c r="GET68" s="571"/>
      <c r="GEU68" s="571"/>
      <c r="GEV68" s="571"/>
      <c r="GEW68" s="571"/>
      <c r="GEX68" s="571"/>
      <c r="GEY68" s="571"/>
      <c r="GEZ68" s="571"/>
      <c r="GFA68" s="571"/>
      <c r="GFB68" s="571"/>
      <c r="GFC68" s="571"/>
      <c r="GFD68" s="571"/>
      <c r="GFE68" s="571"/>
      <c r="GFF68" s="571"/>
      <c r="GFG68" s="571"/>
      <c r="GFH68" s="571"/>
      <c r="GFI68" s="571"/>
      <c r="GFJ68" s="571"/>
      <c r="GFK68" s="571"/>
      <c r="GFL68" s="571"/>
      <c r="GFM68" s="571"/>
      <c r="GFN68" s="571"/>
      <c r="GFO68" s="571"/>
      <c r="GFP68" s="571"/>
      <c r="GFQ68" s="571"/>
      <c r="GFR68" s="571"/>
      <c r="GFS68" s="571"/>
      <c r="GFT68" s="571"/>
      <c r="GFU68" s="571"/>
      <c r="GFV68" s="571"/>
      <c r="GFW68" s="571"/>
      <c r="GFX68" s="571"/>
      <c r="GFY68" s="571"/>
      <c r="GFZ68" s="571"/>
      <c r="GGA68" s="571"/>
      <c r="GGB68" s="571"/>
      <c r="GGC68" s="571"/>
      <c r="GGD68" s="571"/>
      <c r="GGE68" s="571"/>
      <c r="GGF68" s="571"/>
      <c r="GGG68" s="571"/>
      <c r="GGH68" s="571"/>
      <c r="GGI68" s="571"/>
      <c r="GGJ68" s="571"/>
      <c r="GGK68" s="571"/>
      <c r="GGL68" s="571"/>
      <c r="GGM68" s="571"/>
      <c r="GGN68" s="571"/>
      <c r="GGO68" s="571"/>
      <c r="GGP68" s="571"/>
      <c r="GGQ68" s="571"/>
      <c r="GGR68" s="571"/>
      <c r="GGS68" s="571"/>
      <c r="GGT68" s="571"/>
      <c r="GGU68" s="571"/>
      <c r="GGV68" s="571"/>
      <c r="GGW68" s="571"/>
      <c r="GGX68" s="571"/>
      <c r="GGY68" s="571"/>
      <c r="GGZ68" s="571"/>
      <c r="GHA68" s="571"/>
      <c r="GHB68" s="571"/>
      <c r="GHC68" s="571"/>
      <c r="GHD68" s="571"/>
      <c r="GHE68" s="571"/>
      <c r="GHF68" s="571"/>
      <c r="GHG68" s="571"/>
      <c r="GHH68" s="571"/>
      <c r="GHI68" s="571"/>
      <c r="GHJ68" s="571"/>
      <c r="GHK68" s="571"/>
      <c r="GHL68" s="571"/>
      <c r="GHM68" s="571"/>
      <c r="GHN68" s="571"/>
      <c r="GHO68" s="571"/>
      <c r="GHP68" s="571"/>
      <c r="GHQ68" s="571"/>
      <c r="GHR68" s="571"/>
      <c r="GHS68" s="571"/>
      <c r="GHT68" s="571"/>
      <c r="GHU68" s="571"/>
      <c r="GHV68" s="571"/>
      <c r="GHW68" s="571"/>
      <c r="GHX68" s="571"/>
      <c r="GHY68" s="571"/>
      <c r="GHZ68" s="571"/>
      <c r="GIA68" s="571"/>
      <c r="GIB68" s="571"/>
      <c r="GIC68" s="571"/>
      <c r="GID68" s="571"/>
      <c r="GIE68" s="571"/>
      <c r="GIF68" s="571"/>
      <c r="GIG68" s="571"/>
      <c r="GIH68" s="571"/>
      <c r="GII68" s="571"/>
      <c r="GIJ68" s="571"/>
      <c r="GIK68" s="571"/>
      <c r="GIL68" s="571"/>
      <c r="GIM68" s="571"/>
      <c r="GIN68" s="571"/>
      <c r="GIO68" s="571"/>
      <c r="GIP68" s="571"/>
      <c r="GIQ68" s="571"/>
      <c r="GIR68" s="571"/>
      <c r="GIS68" s="571"/>
      <c r="GIT68" s="571"/>
      <c r="GIU68" s="571"/>
      <c r="GIV68" s="571"/>
      <c r="GIW68" s="571"/>
      <c r="GIX68" s="571"/>
      <c r="GIY68" s="571"/>
      <c r="GIZ68" s="571"/>
      <c r="GJA68" s="571"/>
      <c r="GJB68" s="571"/>
      <c r="GJC68" s="571"/>
      <c r="GJD68" s="571"/>
      <c r="GJE68" s="571"/>
      <c r="GJF68" s="571"/>
      <c r="GJG68" s="571"/>
      <c r="GJH68" s="571"/>
      <c r="GJI68" s="571"/>
      <c r="GJJ68" s="571"/>
      <c r="GJK68" s="571"/>
      <c r="GJL68" s="571"/>
      <c r="GJM68" s="571"/>
      <c r="GJN68" s="571"/>
      <c r="GJO68" s="571"/>
      <c r="GJP68" s="571"/>
      <c r="GJQ68" s="571"/>
      <c r="GJR68" s="571"/>
      <c r="GJS68" s="571"/>
      <c r="GJT68" s="571"/>
      <c r="GJU68" s="571"/>
      <c r="GJV68" s="571"/>
      <c r="GJW68" s="571"/>
      <c r="GJX68" s="571"/>
      <c r="GJY68" s="571"/>
      <c r="GJZ68" s="571"/>
      <c r="GKA68" s="571"/>
      <c r="GKB68" s="571"/>
      <c r="GKC68" s="571"/>
      <c r="GKD68" s="571"/>
      <c r="GKE68" s="571"/>
      <c r="GKF68" s="571"/>
      <c r="GKG68" s="571"/>
      <c r="GKH68" s="571"/>
      <c r="GKI68" s="571"/>
      <c r="GKJ68" s="571"/>
      <c r="GKK68" s="571"/>
      <c r="GKL68" s="571"/>
      <c r="GKM68" s="571"/>
      <c r="GKN68" s="571"/>
      <c r="GKO68" s="571"/>
      <c r="GKP68" s="571"/>
      <c r="GKQ68" s="571"/>
      <c r="GKR68" s="571"/>
      <c r="GKS68" s="571"/>
      <c r="GKT68" s="571"/>
      <c r="GKU68" s="571"/>
      <c r="GKV68" s="571"/>
      <c r="GKW68" s="571"/>
      <c r="GKX68" s="571"/>
      <c r="GKY68" s="571"/>
      <c r="GKZ68" s="571"/>
      <c r="GLA68" s="571"/>
      <c r="GLB68" s="571"/>
      <c r="GLC68" s="571"/>
      <c r="GLD68" s="571"/>
      <c r="GLE68" s="571"/>
      <c r="GLF68" s="571"/>
      <c r="GLG68" s="571"/>
      <c r="GLH68" s="571"/>
      <c r="GLI68" s="571"/>
      <c r="GLJ68" s="571"/>
      <c r="GLK68" s="571"/>
      <c r="GLL68" s="571"/>
      <c r="GLM68" s="571"/>
      <c r="GLN68" s="571"/>
      <c r="GLO68" s="571"/>
      <c r="GLP68" s="571"/>
      <c r="GLQ68" s="571"/>
      <c r="GLR68" s="571"/>
      <c r="GLS68" s="571"/>
      <c r="GLT68" s="571"/>
      <c r="GLU68" s="571"/>
      <c r="GLV68" s="571"/>
      <c r="GLW68" s="571"/>
      <c r="GLX68" s="571"/>
      <c r="GLY68" s="571"/>
      <c r="GLZ68" s="571"/>
      <c r="GMA68" s="571"/>
      <c r="GMB68" s="571"/>
      <c r="GMC68" s="571"/>
      <c r="GMD68" s="571"/>
      <c r="GME68" s="571"/>
      <c r="GMF68" s="571"/>
      <c r="GMG68" s="571"/>
      <c r="GMH68" s="571"/>
      <c r="GMI68" s="571"/>
      <c r="GMJ68" s="571"/>
      <c r="GMK68" s="571"/>
      <c r="GML68" s="571"/>
      <c r="GMM68" s="571"/>
      <c r="GMN68" s="571"/>
      <c r="GMO68" s="571"/>
      <c r="GMP68" s="571"/>
      <c r="GMQ68" s="571"/>
      <c r="GMR68" s="571"/>
      <c r="GMS68" s="571"/>
      <c r="GMT68" s="571"/>
      <c r="GMU68" s="571"/>
      <c r="GMV68" s="571"/>
      <c r="GMW68" s="571"/>
      <c r="GMX68" s="571"/>
      <c r="GMY68" s="571"/>
      <c r="GMZ68" s="571"/>
      <c r="GNA68" s="571"/>
      <c r="GNB68" s="571"/>
      <c r="GNC68" s="571"/>
      <c r="GND68" s="571"/>
      <c r="GNE68" s="571"/>
      <c r="GNF68" s="571"/>
      <c r="GNG68" s="571"/>
      <c r="GNH68" s="571"/>
      <c r="GNI68" s="571"/>
      <c r="GNJ68" s="571"/>
      <c r="GNK68" s="571"/>
      <c r="GNL68" s="571"/>
      <c r="GNM68" s="571"/>
      <c r="GNN68" s="571"/>
      <c r="GNO68" s="571"/>
      <c r="GNP68" s="571"/>
      <c r="GNQ68" s="571"/>
      <c r="GNR68" s="571"/>
      <c r="GNS68" s="571"/>
      <c r="GNT68" s="571"/>
      <c r="GNU68" s="571"/>
      <c r="GNV68" s="571"/>
      <c r="GNW68" s="571"/>
      <c r="GNX68" s="571"/>
      <c r="GNY68" s="571"/>
      <c r="GNZ68" s="571"/>
      <c r="GOA68" s="571"/>
      <c r="GOB68" s="571"/>
      <c r="GOE68" s="571"/>
      <c r="GOF68" s="571"/>
      <c r="GOG68" s="571"/>
      <c r="GOH68" s="571"/>
      <c r="GOI68" s="571"/>
      <c r="GOJ68" s="571"/>
      <c r="GOK68" s="571"/>
      <c r="GOL68" s="571"/>
      <c r="GOM68" s="571"/>
      <c r="GON68" s="571"/>
      <c r="GOO68" s="571"/>
      <c r="GOP68" s="571"/>
      <c r="GOQ68" s="571"/>
      <c r="GOR68" s="571"/>
      <c r="GOS68" s="571"/>
      <c r="GOT68" s="571"/>
      <c r="GOU68" s="571"/>
      <c r="GOV68" s="571"/>
      <c r="GOW68" s="571"/>
      <c r="GOX68" s="571"/>
      <c r="GOY68" s="571"/>
      <c r="GOZ68" s="571"/>
      <c r="GPA68" s="571"/>
      <c r="GPB68" s="571"/>
      <c r="GPC68" s="571"/>
      <c r="GPD68" s="571"/>
      <c r="GPE68" s="571"/>
      <c r="GPF68" s="571"/>
      <c r="GPG68" s="571"/>
      <c r="GPH68" s="571"/>
      <c r="GPI68" s="571"/>
      <c r="GPJ68" s="571"/>
      <c r="GPK68" s="571"/>
      <c r="GPL68" s="571"/>
      <c r="GPM68" s="571"/>
      <c r="GPN68" s="571"/>
      <c r="GPO68" s="571"/>
      <c r="GPP68" s="571"/>
      <c r="GPQ68" s="571"/>
      <c r="GPR68" s="571"/>
      <c r="GPS68" s="571"/>
      <c r="GPT68" s="571"/>
      <c r="GPU68" s="571"/>
      <c r="GPV68" s="571"/>
      <c r="GPW68" s="571"/>
      <c r="GPX68" s="571"/>
      <c r="GPY68" s="571"/>
      <c r="GPZ68" s="571"/>
      <c r="GQA68" s="571"/>
      <c r="GQB68" s="571"/>
      <c r="GQC68" s="571"/>
      <c r="GQD68" s="571"/>
      <c r="GQE68" s="571"/>
      <c r="GQF68" s="571"/>
      <c r="GQG68" s="571"/>
      <c r="GQH68" s="571"/>
      <c r="GQI68" s="571"/>
      <c r="GQJ68" s="571"/>
      <c r="GQK68" s="571"/>
      <c r="GQL68" s="571"/>
      <c r="GQM68" s="571"/>
      <c r="GQN68" s="571"/>
      <c r="GQO68" s="571"/>
      <c r="GQP68" s="571"/>
      <c r="GQQ68" s="571"/>
      <c r="GQR68" s="571"/>
      <c r="GQS68" s="571"/>
      <c r="GQT68" s="571"/>
      <c r="GQU68" s="571"/>
      <c r="GQV68" s="571"/>
      <c r="GQW68" s="571"/>
      <c r="GQX68" s="571"/>
      <c r="GQY68" s="571"/>
      <c r="GQZ68" s="571"/>
      <c r="GRA68" s="571"/>
      <c r="GRB68" s="571"/>
      <c r="GRC68" s="571"/>
      <c r="GRD68" s="571"/>
      <c r="GRE68" s="571"/>
      <c r="GRF68" s="571"/>
      <c r="GRG68" s="571"/>
      <c r="GRH68" s="571"/>
      <c r="GRI68" s="571"/>
      <c r="GRJ68" s="571"/>
      <c r="GRK68" s="571"/>
      <c r="GRL68" s="571"/>
      <c r="GRM68" s="571"/>
      <c r="GRN68" s="571"/>
      <c r="GRO68" s="571"/>
      <c r="GRP68" s="571"/>
      <c r="GRQ68" s="571"/>
      <c r="GRR68" s="571"/>
      <c r="GRS68" s="571"/>
      <c r="GRT68" s="571"/>
      <c r="GRU68" s="571"/>
      <c r="GRV68" s="571"/>
      <c r="GRW68" s="571"/>
      <c r="GRX68" s="571"/>
      <c r="GRY68" s="571"/>
      <c r="GRZ68" s="571"/>
      <c r="GSA68" s="571"/>
      <c r="GSB68" s="571"/>
      <c r="GSC68" s="571"/>
      <c r="GSD68" s="571"/>
      <c r="GSE68" s="571"/>
      <c r="GSF68" s="571"/>
      <c r="GSG68" s="571"/>
      <c r="GSH68" s="571"/>
      <c r="GSI68" s="571"/>
      <c r="GSJ68" s="571"/>
      <c r="GSK68" s="571"/>
      <c r="GSL68" s="571"/>
      <c r="GSM68" s="571"/>
      <c r="GSN68" s="571"/>
      <c r="GSO68" s="571"/>
      <c r="GSP68" s="571"/>
      <c r="GSQ68" s="571"/>
      <c r="GSR68" s="571"/>
      <c r="GSS68" s="571"/>
      <c r="GST68" s="571"/>
      <c r="GSU68" s="571"/>
      <c r="GSV68" s="571"/>
      <c r="GSW68" s="571"/>
      <c r="GSX68" s="571"/>
      <c r="GSY68" s="571"/>
      <c r="GSZ68" s="571"/>
      <c r="GTA68" s="571"/>
      <c r="GTB68" s="571"/>
      <c r="GTC68" s="571"/>
      <c r="GTD68" s="571"/>
      <c r="GTE68" s="571"/>
      <c r="GTF68" s="571"/>
      <c r="GTG68" s="571"/>
      <c r="GTH68" s="571"/>
      <c r="GTI68" s="571"/>
      <c r="GTJ68" s="571"/>
      <c r="GTK68" s="571"/>
      <c r="GTL68" s="571"/>
      <c r="GTM68" s="571"/>
      <c r="GTN68" s="571"/>
      <c r="GTO68" s="571"/>
      <c r="GTP68" s="571"/>
      <c r="GTQ68" s="571"/>
      <c r="GTR68" s="571"/>
      <c r="GTS68" s="571"/>
      <c r="GTT68" s="571"/>
      <c r="GTU68" s="571"/>
      <c r="GTV68" s="571"/>
      <c r="GTW68" s="571"/>
      <c r="GTX68" s="571"/>
      <c r="GTY68" s="571"/>
      <c r="GTZ68" s="571"/>
      <c r="GUA68" s="571"/>
      <c r="GUB68" s="571"/>
      <c r="GUC68" s="571"/>
      <c r="GUD68" s="571"/>
      <c r="GUE68" s="571"/>
      <c r="GUF68" s="571"/>
      <c r="GUG68" s="571"/>
      <c r="GUH68" s="571"/>
      <c r="GUI68" s="571"/>
      <c r="GUJ68" s="571"/>
      <c r="GUK68" s="571"/>
      <c r="GUL68" s="571"/>
      <c r="GUM68" s="571"/>
      <c r="GUN68" s="571"/>
      <c r="GUO68" s="571"/>
      <c r="GUP68" s="571"/>
      <c r="GUQ68" s="571"/>
      <c r="GUR68" s="571"/>
      <c r="GUS68" s="571"/>
      <c r="GUT68" s="571"/>
      <c r="GUU68" s="571"/>
      <c r="GUV68" s="571"/>
      <c r="GUW68" s="571"/>
      <c r="GUX68" s="571"/>
      <c r="GUY68" s="571"/>
      <c r="GUZ68" s="571"/>
      <c r="GVA68" s="571"/>
      <c r="GVB68" s="571"/>
      <c r="GVC68" s="571"/>
      <c r="GVD68" s="571"/>
      <c r="GVE68" s="571"/>
      <c r="GVF68" s="571"/>
      <c r="GVG68" s="571"/>
      <c r="GVH68" s="571"/>
      <c r="GVI68" s="571"/>
      <c r="GVJ68" s="571"/>
      <c r="GVK68" s="571"/>
      <c r="GVL68" s="571"/>
      <c r="GVM68" s="571"/>
      <c r="GVN68" s="571"/>
      <c r="GVO68" s="571"/>
      <c r="GVP68" s="571"/>
      <c r="GVQ68" s="571"/>
      <c r="GVR68" s="571"/>
      <c r="GVS68" s="571"/>
      <c r="GVT68" s="571"/>
      <c r="GVU68" s="571"/>
      <c r="GVV68" s="571"/>
      <c r="GVW68" s="571"/>
      <c r="GVX68" s="571"/>
      <c r="GVY68" s="571"/>
      <c r="GVZ68" s="571"/>
      <c r="GWA68" s="571"/>
      <c r="GWB68" s="571"/>
      <c r="GWC68" s="571"/>
      <c r="GWD68" s="571"/>
      <c r="GWE68" s="571"/>
      <c r="GWF68" s="571"/>
      <c r="GWG68" s="571"/>
      <c r="GWH68" s="571"/>
      <c r="GWI68" s="571"/>
      <c r="GWJ68" s="571"/>
      <c r="GWK68" s="571"/>
      <c r="GWL68" s="571"/>
      <c r="GWM68" s="571"/>
      <c r="GWN68" s="571"/>
      <c r="GWO68" s="571"/>
      <c r="GWP68" s="571"/>
      <c r="GWQ68" s="571"/>
      <c r="GWR68" s="571"/>
      <c r="GWS68" s="571"/>
      <c r="GWT68" s="571"/>
      <c r="GWU68" s="571"/>
      <c r="GWV68" s="571"/>
      <c r="GWW68" s="571"/>
      <c r="GWX68" s="571"/>
      <c r="GWY68" s="571"/>
      <c r="GWZ68" s="571"/>
      <c r="GXA68" s="571"/>
      <c r="GXB68" s="571"/>
      <c r="GXC68" s="571"/>
      <c r="GXD68" s="571"/>
      <c r="GXE68" s="571"/>
      <c r="GXF68" s="571"/>
      <c r="GXG68" s="571"/>
      <c r="GXH68" s="571"/>
      <c r="GXI68" s="571"/>
      <c r="GXJ68" s="571"/>
      <c r="GXK68" s="571"/>
      <c r="GXL68" s="571"/>
      <c r="GXM68" s="571"/>
      <c r="GXN68" s="571"/>
      <c r="GXO68" s="571"/>
      <c r="GXP68" s="571"/>
      <c r="GXQ68" s="571"/>
      <c r="GXR68" s="571"/>
      <c r="GXS68" s="571"/>
      <c r="GXT68" s="571"/>
      <c r="GXU68" s="571"/>
      <c r="GXV68" s="571"/>
      <c r="GXW68" s="571"/>
      <c r="GXX68" s="571"/>
      <c r="GYA68" s="571"/>
      <c r="GYB68" s="571"/>
      <c r="GYC68" s="571"/>
      <c r="GYD68" s="571"/>
      <c r="GYE68" s="571"/>
      <c r="GYF68" s="571"/>
      <c r="GYG68" s="571"/>
      <c r="GYH68" s="571"/>
      <c r="GYI68" s="571"/>
      <c r="GYJ68" s="571"/>
      <c r="GYK68" s="571"/>
      <c r="GYL68" s="571"/>
      <c r="GYM68" s="571"/>
      <c r="GYN68" s="571"/>
      <c r="GYO68" s="571"/>
      <c r="GYP68" s="571"/>
      <c r="GYQ68" s="571"/>
      <c r="GYR68" s="571"/>
      <c r="GYS68" s="571"/>
      <c r="GYT68" s="571"/>
      <c r="GYU68" s="571"/>
      <c r="GYV68" s="571"/>
      <c r="GYW68" s="571"/>
      <c r="GYX68" s="571"/>
      <c r="GYY68" s="571"/>
      <c r="GYZ68" s="571"/>
      <c r="GZA68" s="571"/>
      <c r="GZB68" s="571"/>
      <c r="GZC68" s="571"/>
      <c r="GZD68" s="571"/>
      <c r="GZE68" s="571"/>
      <c r="GZF68" s="571"/>
      <c r="GZG68" s="571"/>
      <c r="GZH68" s="571"/>
      <c r="GZI68" s="571"/>
      <c r="GZJ68" s="571"/>
      <c r="GZK68" s="571"/>
      <c r="GZL68" s="571"/>
      <c r="GZM68" s="571"/>
      <c r="GZN68" s="571"/>
      <c r="GZO68" s="571"/>
      <c r="GZP68" s="571"/>
      <c r="GZQ68" s="571"/>
      <c r="GZR68" s="571"/>
      <c r="GZS68" s="571"/>
      <c r="GZT68" s="571"/>
      <c r="GZU68" s="571"/>
      <c r="GZV68" s="571"/>
      <c r="GZW68" s="571"/>
      <c r="GZX68" s="571"/>
      <c r="GZY68" s="571"/>
      <c r="GZZ68" s="571"/>
      <c r="HAA68" s="571"/>
      <c r="HAB68" s="571"/>
      <c r="HAC68" s="571"/>
      <c r="HAD68" s="571"/>
      <c r="HAE68" s="571"/>
      <c r="HAF68" s="571"/>
      <c r="HAG68" s="571"/>
      <c r="HAH68" s="571"/>
      <c r="HAI68" s="571"/>
      <c r="HAJ68" s="571"/>
      <c r="HAK68" s="571"/>
      <c r="HAL68" s="571"/>
      <c r="HAM68" s="571"/>
      <c r="HAN68" s="571"/>
      <c r="HAO68" s="571"/>
      <c r="HAP68" s="571"/>
      <c r="HAQ68" s="571"/>
      <c r="HAR68" s="571"/>
      <c r="HAS68" s="571"/>
      <c r="HAT68" s="571"/>
      <c r="HAU68" s="571"/>
      <c r="HAV68" s="571"/>
      <c r="HAW68" s="571"/>
      <c r="HAX68" s="571"/>
      <c r="HAY68" s="571"/>
      <c r="HAZ68" s="571"/>
      <c r="HBA68" s="571"/>
      <c r="HBB68" s="571"/>
      <c r="HBC68" s="571"/>
      <c r="HBD68" s="571"/>
      <c r="HBE68" s="571"/>
      <c r="HBF68" s="571"/>
      <c r="HBG68" s="571"/>
      <c r="HBH68" s="571"/>
      <c r="HBI68" s="571"/>
      <c r="HBJ68" s="571"/>
      <c r="HBK68" s="571"/>
      <c r="HBL68" s="571"/>
      <c r="HBM68" s="571"/>
      <c r="HBN68" s="571"/>
      <c r="HBO68" s="571"/>
      <c r="HBP68" s="571"/>
      <c r="HBQ68" s="571"/>
      <c r="HBR68" s="571"/>
      <c r="HBS68" s="571"/>
      <c r="HBT68" s="571"/>
      <c r="HBU68" s="571"/>
      <c r="HBV68" s="571"/>
      <c r="HBW68" s="571"/>
      <c r="HBX68" s="571"/>
      <c r="HBY68" s="571"/>
      <c r="HBZ68" s="571"/>
      <c r="HCA68" s="571"/>
      <c r="HCB68" s="571"/>
      <c r="HCC68" s="571"/>
      <c r="HCD68" s="571"/>
      <c r="HCE68" s="571"/>
      <c r="HCF68" s="571"/>
      <c r="HCG68" s="571"/>
      <c r="HCH68" s="571"/>
      <c r="HCI68" s="571"/>
      <c r="HCJ68" s="571"/>
      <c r="HCK68" s="571"/>
      <c r="HCL68" s="571"/>
      <c r="HCM68" s="571"/>
      <c r="HCN68" s="571"/>
      <c r="HCO68" s="571"/>
      <c r="HCP68" s="571"/>
      <c r="HCQ68" s="571"/>
      <c r="HCR68" s="571"/>
      <c r="HCS68" s="571"/>
      <c r="HCT68" s="571"/>
      <c r="HCU68" s="571"/>
      <c r="HCV68" s="571"/>
      <c r="HCW68" s="571"/>
      <c r="HCX68" s="571"/>
      <c r="HCY68" s="571"/>
      <c r="HCZ68" s="571"/>
      <c r="HDA68" s="571"/>
      <c r="HDB68" s="571"/>
      <c r="HDC68" s="571"/>
      <c r="HDD68" s="571"/>
      <c r="HDE68" s="571"/>
      <c r="HDF68" s="571"/>
      <c r="HDG68" s="571"/>
      <c r="HDH68" s="571"/>
      <c r="HDI68" s="571"/>
      <c r="HDJ68" s="571"/>
      <c r="HDK68" s="571"/>
      <c r="HDL68" s="571"/>
      <c r="HDM68" s="571"/>
      <c r="HDN68" s="571"/>
      <c r="HDO68" s="571"/>
      <c r="HDP68" s="571"/>
      <c r="HDQ68" s="571"/>
      <c r="HDR68" s="571"/>
      <c r="HDS68" s="571"/>
      <c r="HDT68" s="571"/>
      <c r="HDU68" s="571"/>
      <c r="HDV68" s="571"/>
      <c r="HDW68" s="571"/>
      <c r="HDX68" s="571"/>
      <c r="HDY68" s="571"/>
      <c r="HDZ68" s="571"/>
      <c r="HEA68" s="571"/>
      <c r="HEB68" s="571"/>
      <c r="HEC68" s="571"/>
      <c r="HED68" s="571"/>
      <c r="HEE68" s="571"/>
      <c r="HEF68" s="571"/>
      <c r="HEG68" s="571"/>
      <c r="HEH68" s="571"/>
      <c r="HEI68" s="571"/>
      <c r="HEJ68" s="571"/>
      <c r="HEK68" s="571"/>
      <c r="HEL68" s="571"/>
      <c r="HEM68" s="571"/>
      <c r="HEN68" s="571"/>
      <c r="HEO68" s="571"/>
      <c r="HEP68" s="571"/>
      <c r="HEQ68" s="571"/>
      <c r="HER68" s="571"/>
      <c r="HES68" s="571"/>
      <c r="HET68" s="571"/>
      <c r="HEU68" s="571"/>
      <c r="HEV68" s="571"/>
      <c r="HEW68" s="571"/>
      <c r="HEX68" s="571"/>
      <c r="HEY68" s="571"/>
      <c r="HEZ68" s="571"/>
      <c r="HFA68" s="571"/>
      <c r="HFB68" s="571"/>
      <c r="HFC68" s="571"/>
      <c r="HFD68" s="571"/>
      <c r="HFE68" s="571"/>
      <c r="HFF68" s="571"/>
      <c r="HFG68" s="571"/>
      <c r="HFH68" s="571"/>
      <c r="HFI68" s="571"/>
      <c r="HFJ68" s="571"/>
      <c r="HFK68" s="571"/>
      <c r="HFL68" s="571"/>
      <c r="HFM68" s="571"/>
      <c r="HFN68" s="571"/>
      <c r="HFO68" s="571"/>
      <c r="HFP68" s="571"/>
      <c r="HFQ68" s="571"/>
      <c r="HFR68" s="571"/>
      <c r="HFS68" s="571"/>
      <c r="HFT68" s="571"/>
      <c r="HFU68" s="571"/>
      <c r="HFV68" s="571"/>
      <c r="HFW68" s="571"/>
      <c r="HFX68" s="571"/>
      <c r="HFY68" s="571"/>
      <c r="HFZ68" s="571"/>
      <c r="HGA68" s="571"/>
      <c r="HGB68" s="571"/>
      <c r="HGC68" s="571"/>
      <c r="HGD68" s="571"/>
      <c r="HGE68" s="571"/>
      <c r="HGF68" s="571"/>
      <c r="HGG68" s="571"/>
      <c r="HGH68" s="571"/>
      <c r="HGI68" s="571"/>
      <c r="HGJ68" s="571"/>
      <c r="HGK68" s="571"/>
      <c r="HGL68" s="571"/>
      <c r="HGM68" s="571"/>
      <c r="HGN68" s="571"/>
      <c r="HGO68" s="571"/>
      <c r="HGP68" s="571"/>
      <c r="HGQ68" s="571"/>
      <c r="HGR68" s="571"/>
      <c r="HGS68" s="571"/>
      <c r="HGT68" s="571"/>
      <c r="HGU68" s="571"/>
      <c r="HGV68" s="571"/>
      <c r="HGW68" s="571"/>
      <c r="HGX68" s="571"/>
      <c r="HGY68" s="571"/>
      <c r="HGZ68" s="571"/>
      <c r="HHA68" s="571"/>
      <c r="HHB68" s="571"/>
      <c r="HHC68" s="571"/>
      <c r="HHD68" s="571"/>
      <c r="HHE68" s="571"/>
      <c r="HHF68" s="571"/>
      <c r="HHG68" s="571"/>
      <c r="HHH68" s="571"/>
      <c r="HHI68" s="571"/>
      <c r="HHJ68" s="571"/>
      <c r="HHK68" s="571"/>
      <c r="HHL68" s="571"/>
      <c r="HHM68" s="571"/>
      <c r="HHN68" s="571"/>
      <c r="HHO68" s="571"/>
      <c r="HHP68" s="571"/>
      <c r="HHQ68" s="571"/>
      <c r="HHR68" s="571"/>
      <c r="HHS68" s="571"/>
      <c r="HHT68" s="571"/>
      <c r="HHW68" s="571"/>
      <c r="HHX68" s="571"/>
      <c r="HHY68" s="571"/>
      <c r="HHZ68" s="571"/>
      <c r="HIA68" s="571"/>
      <c r="HIB68" s="571"/>
      <c r="HIC68" s="571"/>
      <c r="HID68" s="571"/>
      <c r="HIE68" s="571"/>
      <c r="HIF68" s="571"/>
      <c r="HIG68" s="571"/>
      <c r="HIH68" s="571"/>
      <c r="HII68" s="571"/>
      <c r="HIJ68" s="571"/>
      <c r="HIK68" s="571"/>
      <c r="HIL68" s="571"/>
      <c r="HIM68" s="571"/>
      <c r="HIN68" s="571"/>
      <c r="HIO68" s="571"/>
      <c r="HIP68" s="571"/>
      <c r="HIQ68" s="571"/>
      <c r="HIR68" s="571"/>
      <c r="HIS68" s="571"/>
      <c r="HIT68" s="571"/>
      <c r="HIU68" s="571"/>
      <c r="HIV68" s="571"/>
      <c r="HIW68" s="571"/>
      <c r="HIX68" s="571"/>
      <c r="HIY68" s="571"/>
      <c r="HIZ68" s="571"/>
      <c r="HJA68" s="571"/>
      <c r="HJB68" s="571"/>
      <c r="HJC68" s="571"/>
      <c r="HJD68" s="571"/>
      <c r="HJE68" s="571"/>
      <c r="HJF68" s="571"/>
      <c r="HJG68" s="571"/>
      <c r="HJH68" s="571"/>
      <c r="HJI68" s="571"/>
      <c r="HJJ68" s="571"/>
      <c r="HJK68" s="571"/>
      <c r="HJL68" s="571"/>
      <c r="HJM68" s="571"/>
      <c r="HJN68" s="571"/>
      <c r="HJO68" s="571"/>
      <c r="HJP68" s="571"/>
      <c r="HJQ68" s="571"/>
      <c r="HJR68" s="571"/>
      <c r="HJS68" s="571"/>
      <c r="HJT68" s="571"/>
      <c r="HJU68" s="571"/>
      <c r="HJV68" s="571"/>
      <c r="HJW68" s="571"/>
      <c r="HJX68" s="571"/>
      <c r="HJY68" s="571"/>
      <c r="HJZ68" s="571"/>
      <c r="HKA68" s="571"/>
      <c r="HKB68" s="571"/>
      <c r="HKC68" s="571"/>
      <c r="HKD68" s="571"/>
      <c r="HKE68" s="571"/>
      <c r="HKF68" s="571"/>
      <c r="HKG68" s="571"/>
      <c r="HKH68" s="571"/>
      <c r="HKI68" s="571"/>
      <c r="HKJ68" s="571"/>
      <c r="HKK68" s="571"/>
      <c r="HKL68" s="571"/>
      <c r="HKM68" s="571"/>
      <c r="HKN68" s="571"/>
      <c r="HKO68" s="571"/>
      <c r="HKP68" s="571"/>
      <c r="HKQ68" s="571"/>
      <c r="HKR68" s="571"/>
      <c r="HKS68" s="571"/>
      <c r="HKT68" s="571"/>
      <c r="HKU68" s="571"/>
      <c r="HKV68" s="571"/>
      <c r="HKW68" s="571"/>
      <c r="HKX68" s="571"/>
      <c r="HKY68" s="571"/>
      <c r="HKZ68" s="571"/>
      <c r="HLA68" s="571"/>
      <c r="HLB68" s="571"/>
      <c r="HLC68" s="571"/>
      <c r="HLD68" s="571"/>
      <c r="HLE68" s="571"/>
      <c r="HLF68" s="571"/>
      <c r="HLG68" s="571"/>
      <c r="HLH68" s="571"/>
      <c r="HLI68" s="571"/>
      <c r="HLJ68" s="571"/>
      <c r="HLK68" s="571"/>
      <c r="HLL68" s="571"/>
      <c r="HLM68" s="571"/>
      <c r="HLN68" s="571"/>
      <c r="HLO68" s="571"/>
      <c r="HLP68" s="571"/>
      <c r="HLQ68" s="571"/>
      <c r="HLR68" s="571"/>
      <c r="HLS68" s="571"/>
      <c r="HLT68" s="571"/>
      <c r="HLU68" s="571"/>
      <c r="HLV68" s="571"/>
      <c r="HLW68" s="571"/>
      <c r="HLX68" s="571"/>
      <c r="HLY68" s="571"/>
      <c r="HLZ68" s="571"/>
      <c r="HMA68" s="571"/>
      <c r="HMB68" s="571"/>
      <c r="HMC68" s="571"/>
      <c r="HMD68" s="571"/>
      <c r="HME68" s="571"/>
      <c r="HMF68" s="571"/>
      <c r="HMG68" s="571"/>
      <c r="HMH68" s="571"/>
      <c r="HMI68" s="571"/>
      <c r="HMJ68" s="571"/>
      <c r="HMK68" s="571"/>
      <c r="HML68" s="571"/>
      <c r="HMM68" s="571"/>
      <c r="HMN68" s="571"/>
      <c r="HMO68" s="571"/>
      <c r="HMP68" s="571"/>
      <c r="HMQ68" s="571"/>
      <c r="HMR68" s="571"/>
      <c r="HMS68" s="571"/>
      <c r="HMT68" s="571"/>
      <c r="HMU68" s="571"/>
      <c r="HMV68" s="571"/>
      <c r="HMW68" s="571"/>
      <c r="HMX68" s="571"/>
      <c r="HMY68" s="571"/>
      <c r="HMZ68" s="571"/>
      <c r="HNA68" s="571"/>
      <c r="HNB68" s="571"/>
      <c r="HNC68" s="571"/>
      <c r="HND68" s="571"/>
      <c r="HNE68" s="571"/>
      <c r="HNF68" s="571"/>
      <c r="HNG68" s="571"/>
      <c r="HNH68" s="571"/>
      <c r="HNI68" s="571"/>
      <c r="HNJ68" s="571"/>
      <c r="HNK68" s="571"/>
      <c r="HNL68" s="571"/>
      <c r="HNM68" s="571"/>
      <c r="HNN68" s="571"/>
      <c r="HNO68" s="571"/>
      <c r="HNP68" s="571"/>
      <c r="HNQ68" s="571"/>
      <c r="HNR68" s="571"/>
      <c r="HNS68" s="571"/>
      <c r="HNT68" s="571"/>
      <c r="HNU68" s="571"/>
      <c r="HNV68" s="571"/>
      <c r="HNW68" s="571"/>
      <c r="HNX68" s="571"/>
      <c r="HNY68" s="571"/>
      <c r="HNZ68" s="571"/>
      <c r="HOA68" s="571"/>
      <c r="HOB68" s="571"/>
      <c r="HOC68" s="571"/>
      <c r="HOD68" s="571"/>
      <c r="HOE68" s="571"/>
      <c r="HOF68" s="571"/>
      <c r="HOG68" s="571"/>
      <c r="HOH68" s="571"/>
      <c r="HOI68" s="571"/>
      <c r="HOJ68" s="571"/>
      <c r="HOK68" s="571"/>
      <c r="HOL68" s="571"/>
      <c r="HOM68" s="571"/>
      <c r="HON68" s="571"/>
      <c r="HOO68" s="571"/>
      <c r="HOP68" s="571"/>
      <c r="HOQ68" s="571"/>
      <c r="HOR68" s="571"/>
      <c r="HOS68" s="571"/>
      <c r="HOT68" s="571"/>
      <c r="HOU68" s="571"/>
      <c r="HOV68" s="571"/>
      <c r="HOW68" s="571"/>
      <c r="HOX68" s="571"/>
      <c r="HOY68" s="571"/>
      <c r="HOZ68" s="571"/>
      <c r="HPA68" s="571"/>
      <c r="HPB68" s="571"/>
      <c r="HPC68" s="571"/>
      <c r="HPD68" s="571"/>
      <c r="HPE68" s="571"/>
      <c r="HPF68" s="571"/>
      <c r="HPG68" s="571"/>
      <c r="HPH68" s="571"/>
      <c r="HPI68" s="571"/>
      <c r="HPJ68" s="571"/>
      <c r="HPK68" s="571"/>
      <c r="HPL68" s="571"/>
      <c r="HPM68" s="571"/>
      <c r="HPN68" s="571"/>
      <c r="HPO68" s="571"/>
      <c r="HPP68" s="571"/>
      <c r="HPQ68" s="571"/>
      <c r="HPR68" s="571"/>
      <c r="HPS68" s="571"/>
      <c r="HPT68" s="571"/>
      <c r="HPU68" s="571"/>
      <c r="HPV68" s="571"/>
      <c r="HPW68" s="571"/>
      <c r="HPX68" s="571"/>
      <c r="HPY68" s="571"/>
      <c r="HPZ68" s="571"/>
      <c r="HQA68" s="571"/>
      <c r="HQB68" s="571"/>
      <c r="HQC68" s="571"/>
      <c r="HQD68" s="571"/>
      <c r="HQE68" s="571"/>
      <c r="HQF68" s="571"/>
      <c r="HQG68" s="571"/>
      <c r="HQH68" s="571"/>
      <c r="HQI68" s="571"/>
      <c r="HQJ68" s="571"/>
      <c r="HQK68" s="571"/>
      <c r="HQL68" s="571"/>
      <c r="HQM68" s="571"/>
      <c r="HQN68" s="571"/>
      <c r="HQO68" s="571"/>
      <c r="HQP68" s="571"/>
      <c r="HQQ68" s="571"/>
      <c r="HQR68" s="571"/>
      <c r="HQS68" s="571"/>
      <c r="HQT68" s="571"/>
      <c r="HQU68" s="571"/>
      <c r="HQV68" s="571"/>
      <c r="HQW68" s="571"/>
      <c r="HQX68" s="571"/>
      <c r="HQY68" s="571"/>
      <c r="HQZ68" s="571"/>
      <c r="HRA68" s="571"/>
      <c r="HRB68" s="571"/>
      <c r="HRC68" s="571"/>
      <c r="HRD68" s="571"/>
      <c r="HRE68" s="571"/>
      <c r="HRF68" s="571"/>
      <c r="HRG68" s="571"/>
      <c r="HRH68" s="571"/>
      <c r="HRI68" s="571"/>
      <c r="HRJ68" s="571"/>
      <c r="HRK68" s="571"/>
      <c r="HRL68" s="571"/>
      <c r="HRM68" s="571"/>
      <c r="HRN68" s="571"/>
      <c r="HRO68" s="571"/>
      <c r="HRP68" s="571"/>
      <c r="HRS68" s="571"/>
      <c r="HRT68" s="571"/>
      <c r="HRU68" s="571"/>
      <c r="HRV68" s="571"/>
      <c r="HRW68" s="571"/>
      <c r="HRX68" s="571"/>
      <c r="HRY68" s="571"/>
      <c r="HRZ68" s="571"/>
      <c r="HSA68" s="571"/>
      <c r="HSB68" s="571"/>
      <c r="HSC68" s="571"/>
      <c r="HSD68" s="571"/>
      <c r="HSE68" s="571"/>
      <c r="HSF68" s="571"/>
      <c r="HSG68" s="571"/>
      <c r="HSH68" s="571"/>
      <c r="HSI68" s="571"/>
      <c r="HSJ68" s="571"/>
      <c r="HSK68" s="571"/>
      <c r="HSL68" s="571"/>
      <c r="HSM68" s="571"/>
      <c r="HSN68" s="571"/>
      <c r="HSO68" s="571"/>
      <c r="HSP68" s="571"/>
      <c r="HSQ68" s="571"/>
      <c r="HSR68" s="571"/>
      <c r="HSS68" s="571"/>
      <c r="HST68" s="571"/>
      <c r="HSU68" s="571"/>
      <c r="HSV68" s="571"/>
      <c r="HSW68" s="571"/>
      <c r="HSX68" s="571"/>
      <c r="HSY68" s="571"/>
      <c r="HSZ68" s="571"/>
      <c r="HTA68" s="571"/>
      <c r="HTB68" s="571"/>
      <c r="HTC68" s="571"/>
      <c r="HTD68" s="571"/>
      <c r="HTE68" s="571"/>
      <c r="HTF68" s="571"/>
      <c r="HTG68" s="571"/>
      <c r="HTH68" s="571"/>
      <c r="HTI68" s="571"/>
      <c r="HTJ68" s="571"/>
      <c r="HTK68" s="571"/>
      <c r="HTL68" s="571"/>
      <c r="HTM68" s="571"/>
      <c r="HTN68" s="571"/>
      <c r="HTO68" s="571"/>
      <c r="HTP68" s="571"/>
      <c r="HTQ68" s="571"/>
      <c r="HTR68" s="571"/>
      <c r="HTS68" s="571"/>
      <c r="HTT68" s="571"/>
      <c r="HTU68" s="571"/>
      <c r="HTV68" s="571"/>
      <c r="HTW68" s="571"/>
      <c r="HTX68" s="571"/>
      <c r="HTY68" s="571"/>
      <c r="HTZ68" s="571"/>
      <c r="HUA68" s="571"/>
      <c r="HUB68" s="571"/>
      <c r="HUC68" s="571"/>
      <c r="HUD68" s="571"/>
      <c r="HUE68" s="571"/>
      <c r="HUF68" s="571"/>
      <c r="HUG68" s="571"/>
      <c r="HUH68" s="571"/>
      <c r="HUI68" s="571"/>
      <c r="HUJ68" s="571"/>
      <c r="HUK68" s="571"/>
      <c r="HUL68" s="571"/>
      <c r="HUM68" s="571"/>
      <c r="HUN68" s="571"/>
      <c r="HUO68" s="571"/>
      <c r="HUP68" s="571"/>
      <c r="HUQ68" s="571"/>
      <c r="HUR68" s="571"/>
      <c r="HUS68" s="571"/>
      <c r="HUT68" s="571"/>
      <c r="HUU68" s="571"/>
      <c r="HUV68" s="571"/>
      <c r="HUW68" s="571"/>
      <c r="HUX68" s="571"/>
      <c r="HUY68" s="571"/>
      <c r="HUZ68" s="571"/>
      <c r="HVA68" s="571"/>
      <c r="HVB68" s="571"/>
      <c r="HVC68" s="571"/>
      <c r="HVD68" s="571"/>
      <c r="HVE68" s="571"/>
      <c r="HVF68" s="571"/>
      <c r="HVG68" s="571"/>
      <c r="HVH68" s="571"/>
      <c r="HVI68" s="571"/>
      <c r="HVJ68" s="571"/>
      <c r="HVK68" s="571"/>
      <c r="HVL68" s="571"/>
      <c r="HVM68" s="571"/>
      <c r="HVN68" s="571"/>
      <c r="HVO68" s="571"/>
      <c r="HVP68" s="571"/>
      <c r="HVQ68" s="571"/>
      <c r="HVR68" s="571"/>
      <c r="HVS68" s="571"/>
      <c r="HVT68" s="571"/>
      <c r="HVU68" s="571"/>
      <c r="HVV68" s="571"/>
      <c r="HVW68" s="571"/>
      <c r="HVX68" s="571"/>
      <c r="HVY68" s="571"/>
      <c r="HVZ68" s="571"/>
      <c r="HWA68" s="571"/>
      <c r="HWB68" s="571"/>
      <c r="HWC68" s="571"/>
      <c r="HWD68" s="571"/>
      <c r="HWE68" s="571"/>
      <c r="HWF68" s="571"/>
      <c r="HWG68" s="571"/>
      <c r="HWH68" s="571"/>
      <c r="HWI68" s="571"/>
      <c r="HWJ68" s="571"/>
      <c r="HWK68" s="571"/>
      <c r="HWL68" s="571"/>
      <c r="HWM68" s="571"/>
      <c r="HWN68" s="571"/>
      <c r="HWO68" s="571"/>
      <c r="HWP68" s="571"/>
      <c r="HWQ68" s="571"/>
      <c r="HWR68" s="571"/>
      <c r="HWS68" s="571"/>
      <c r="HWT68" s="571"/>
      <c r="HWU68" s="571"/>
      <c r="HWV68" s="571"/>
      <c r="HWW68" s="571"/>
      <c r="HWX68" s="571"/>
      <c r="HWY68" s="571"/>
      <c r="HWZ68" s="571"/>
      <c r="HXA68" s="571"/>
      <c r="HXB68" s="571"/>
      <c r="HXC68" s="571"/>
      <c r="HXD68" s="571"/>
      <c r="HXE68" s="571"/>
      <c r="HXF68" s="571"/>
      <c r="HXG68" s="571"/>
      <c r="HXH68" s="571"/>
      <c r="HXI68" s="571"/>
      <c r="HXJ68" s="571"/>
      <c r="HXK68" s="571"/>
      <c r="HXL68" s="571"/>
      <c r="HXM68" s="571"/>
      <c r="HXN68" s="571"/>
      <c r="HXO68" s="571"/>
      <c r="HXP68" s="571"/>
      <c r="HXQ68" s="571"/>
      <c r="HXR68" s="571"/>
      <c r="HXS68" s="571"/>
      <c r="HXT68" s="571"/>
      <c r="HXU68" s="571"/>
      <c r="HXV68" s="571"/>
      <c r="HXW68" s="571"/>
      <c r="HXX68" s="571"/>
      <c r="HXY68" s="571"/>
      <c r="HXZ68" s="571"/>
      <c r="HYA68" s="571"/>
      <c r="HYB68" s="571"/>
      <c r="HYC68" s="571"/>
      <c r="HYD68" s="571"/>
      <c r="HYE68" s="571"/>
      <c r="HYF68" s="571"/>
      <c r="HYG68" s="571"/>
      <c r="HYH68" s="571"/>
      <c r="HYI68" s="571"/>
      <c r="HYJ68" s="571"/>
      <c r="HYK68" s="571"/>
      <c r="HYL68" s="571"/>
      <c r="HYM68" s="571"/>
      <c r="HYN68" s="571"/>
      <c r="HYO68" s="571"/>
      <c r="HYP68" s="571"/>
      <c r="HYQ68" s="571"/>
      <c r="HYR68" s="571"/>
      <c r="HYS68" s="571"/>
      <c r="HYT68" s="571"/>
      <c r="HYU68" s="571"/>
      <c r="HYV68" s="571"/>
      <c r="HYW68" s="571"/>
      <c r="HYX68" s="571"/>
      <c r="HYY68" s="571"/>
      <c r="HYZ68" s="571"/>
      <c r="HZA68" s="571"/>
      <c r="HZB68" s="571"/>
      <c r="HZC68" s="571"/>
      <c r="HZD68" s="571"/>
      <c r="HZE68" s="571"/>
      <c r="HZF68" s="571"/>
      <c r="HZG68" s="571"/>
      <c r="HZH68" s="571"/>
      <c r="HZI68" s="571"/>
      <c r="HZJ68" s="571"/>
      <c r="HZK68" s="571"/>
      <c r="HZL68" s="571"/>
      <c r="HZM68" s="571"/>
      <c r="HZN68" s="571"/>
      <c r="HZO68" s="571"/>
      <c r="HZP68" s="571"/>
      <c r="HZQ68" s="571"/>
      <c r="HZR68" s="571"/>
      <c r="HZS68" s="571"/>
      <c r="HZT68" s="571"/>
      <c r="HZU68" s="571"/>
      <c r="HZV68" s="571"/>
      <c r="HZW68" s="571"/>
      <c r="HZX68" s="571"/>
      <c r="HZY68" s="571"/>
      <c r="HZZ68" s="571"/>
      <c r="IAA68" s="571"/>
      <c r="IAB68" s="571"/>
      <c r="IAC68" s="571"/>
      <c r="IAD68" s="571"/>
      <c r="IAE68" s="571"/>
      <c r="IAF68" s="571"/>
      <c r="IAG68" s="571"/>
      <c r="IAH68" s="571"/>
      <c r="IAI68" s="571"/>
      <c r="IAJ68" s="571"/>
      <c r="IAK68" s="571"/>
      <c r="IAL68" s="571"/>
      <c r="IAM68" s="571"/>
      <c r="IAN68" s="571"/>
      <c r="IAO68" s="571"/>
      <c r="IAP68" s="571"/>
      <c r="IAQ68" s="571"/>
      <c r="IAR68" s="571"/>
      <c r="IAS68" s="571"/>
      <c r="IAT68" s="571"/>
      <c r="IAU68" s="571"/>
      <c r="IAV68" s="571"/>
      <c r="IAW68" s="571"/>
      <c r="IAX68" s="571"/>
      <c r="IAY68" s="571"/>
      <c r="IAZ68" s="571"/>
      <c r="IBA68" s="571"/>
      <c r="IBB68" s="571"/>
      <c r="IBC68" s="571"/>
      <c r="IBD68" s="571"/>
      <c r="IBE68" s="571"/>
      <c r="IBF68" s="571"/>
      <c r="IBG68" s="571"/>
      <c r="IBH68" s="571"/>
      <c r="IBI68" s="571"/>
      <c r="IBJ68" s="571"/>
      <c r="IBK68" s="571"/>
      <c r="IBL68" s="571"/>
      <c r="IBO68" s="571"/>
      <c r="IBP68" s="571"/>
      <c r="IBQ68" s="571"/>
      <c r="IBR68" s="571"/>
      <c r="IBS68" s="571"/>
      <c r="IBT68" s="571"/>
      <c r="IBU68" s="571"/>
      <c r="IBV68" s="571"/>
      <c r="IBW68" s="571"/>
      <c r="IBX68" s="571"/>
      <c r="IBY68" s="571"/>
      <c r="IBZ68" s="571"/>
      <c r="ICA68" s="571"/>
      <c r="ICB68" s="571"/>
      <c r="ICC68" s="571"/>
      <c r="ICD68" s="571"/>
      <c r="ICE68" s="571"/>
      <c r="ICF68" s="571"/>
      <c r="ICG68" s="571"/>
      <c r="ICH68" s="571"/>
      <c r="ICI68" s="571"/>
      <c r="ICJ68" s="571"/>
      <c r="ICK68" s="571"/>
      <c r="ICL68" s="571"/>
      <c r="ICM68" s="571"/>
      <c r="ICN68" s="571"/>
      <c r="ICO68" s="571"/>
      <c r="ICP68" s="571"/>
      <c r="ICQ68" s="571"/>
      <c r="ICR68" s="571"/>
      <c r="ICS68" s="571"/>
      <c r="ICT68" s="571"/>
      <c r="ICU68" s="571"/>
      <c r="ICV68" s="571"/>
      <c r="ICW68" s="571"/>
      <c r="ICX68" s="571"/>
      <c r="ICY68" s="571"/>
      <c r="ICZ68" s="571"/>
      <c r="IDA68" s="571"/>
      <c r="IDB68" s="571"/>
      <c r="IDC68" s="571"/>
      <c r="IDD68" s="571"/>
      <c r="IDE68" s="571"/>
      <c r="IDF68" s="571"/>
      <c r="IDG68" s="571"/>
      <c r="IDH68" s="571"/>
      <c r="IDI68" s="571"/>
      <c r="IDJ68" s="571"/>
      <c r="IDK68" s="571"/>
      <c r="IDL68" s="571"/>
      <c r="IDM68" s="571"/>
      <c r="IDN68" s="571"/>
      <c r="IDO68" s="571"/>
      <c r="IDP68" s="571"/>
      <c r="IDQ68" s="571"/>
      <c r="IDR68" s="571"/>
      <c r="IDS68" s="571"/>
      <c r="IDT68" s="571"/>
      <c r="IDU68" s="571"/>
      <c r="IDV68" s="571"/>
      <c r="IDW68" s="571"/>
      <c r="IDX68" s="571"/>
      <c r="IDY68" s="571"/>
      <c r="IDZ68" s="571"/>
      <c r="IEA68" s="571"/>
      <c r="IEB68" s="571"/>
      <c r="IEC68" s="571"/>
      <c r="IED68" s="571"/>
      <c r="IEE68" s="571"/>
      <c r="IEF68" s="571"/>
      <c r="IEG68" s="571"/>
      <c r="IEH68" s="571"/>
      <c r="IEI68" s="571"/>
      <c r="IEJ68" s="571"/>
      <c r="IEK68" s="571"/>
      <c r="IEL68" s="571"/>
      <c r="IEM68" s="571"/>
      <c r="IEN68" s="571"/>
      <c r="IEO68" s="571"/>
      <c r="IEP68" s="571"/>
      <c r="IEQ68" s="571"/>
      <c r="IER68" s="571"/>
      <c r="IES68" s="571"/>
      <c r="IET68" s="571"/>
      <c r="IEU68" s="571"/>
      <c r="IEV68" s="571"/>
      <c r="IEW68" s="571"/>
      <c r="IEX68" s="571"/>
      <c r="IEY68" s="571"/>
      <c r="IEZ68" s="571"/>
      <c r="IFA68" s="571"/>
      <c r="IFB68" s="571"/>
      <c r="IFC68" s="571"/>
      <c r="IFD68" s="571"/>
      <c r="IFE68" s="571"/>
      <c r="IFF68" s="571"/>
      <c r="IFG68" s="571"/>
      <c r="IFH68" s="571"/>
      <c r="IFI68" s="571"/>
      <c r="IFJ68" s="571"/>
      <c r="IFK68" s="571"/>
      <c r="IFL68" s="571"/>
      <c r="IFM68" s="571"/>
      <c r="IFN68" s="571"/>
      <c r="IFO68" s="571"/>
      <c r="IFP68" s="571"/>
      <c r="IFQ68" s="571"/>
      <c r="IFR68" s="571"/>
      <c r="IFS68" s="571"/>
      <c r="IFT68" s="571"/>
      <c r="IFU68" s="571"/>
      <c r="IFV68" s="571"/>
      <c r="IFW68" s="571"/>
      <c r="IFX68" s="571"/>
      <c r="IFY68" s="571"/>
      <c r="IFZ68" s="571"/>
      <c r="IGA68" s="571"/>
      <c r="IGB68" s="571"/>
      <c r="IGC68" s="571"/>
      <c r="IGD68" s="571"/>
      <c r="IGE68" s="571"/>
      <c r="IGF68" s="571"/>
      <c r="IGG68" s="571"/>
      <c r="IGH68" s="571"/>
      <c r="IGI68" s="571"/>
      <c r="IGJ68" s="571"/>
      <c r="IGK68" s="571"/>
      <c r="IGL68" s="571"/>
      <c r="IGM68" s="571"/>
      <c r="IGN68" s="571"/>
      <c r="IGO68" s="571"/>
      <c r="IGP68" s="571"/>
      <c r="IGQ68" s="571"/>
      <c r="IGR68" s="571"/>
      <c r="IGS68" s="571"/>
      <c r="IGT68" s="571"/>
      <c r="IGU68" s="571"/>
      <c r="IGV68" s="571"/>
      <c r="IGW68" s="571"/>
      <c r="IGX68" s="571"/>
      <c r="IGY68" s="571"/>
      <c r="IGZ68" s="571"/>
      <c r="IHA68" s="571"/>
      <c r="IHB68" s="571"/>
      <c r="IHC68" s="571"/>
      <c r="IHD68" s="571"/>
      <c r="IHE68" s="571"/>
      <c r="IHF68" s="571"/>
      <c r="IHG68" s="571"/>
      <c r="IHH68" s="571"/>
      <c r="IHI68" s="571"/>
      <c r="IHJ68" s="571"/>
      <c r="IHK68" s="571"/>
      <c r="IHL68" s="571"/>
      <c r="IHM68" s="571"/>
      <c r="IHN68" s="571"/>
      <c r="IHO68" s="571"/>
      <c r="IHP68" s="571"/>
      <c r="IHQ68" s="571"/>
      <c r="IHR68" s="571"/>
      <c r="IHS68" s="571"/>
      <c r="IHT68" s="571"/>
      <c r="IHU68" s="571"/>
      <c r="IHV68" s="571"/>
      <c r="IHW68" s="571"/>
      <c r="IHX68" s="571"/>
      <c r="IHY68" s="571"/>
      <c r="IHZ68" s="571"/>
      <c r="IIA68" s="571"/>
      <c r="IIB68" s="571"/>
      <c r="IIC68" s="571"/>
      <c r="IID68" s="571"/>
      <c r="IIE68" s="571"/>
      <c r="IIF68" s="571"/>
      <c r="IIG68" s="571"/>
      <c r="IIH68" s="571"/>
      <c r="III68" s="571"/>
      <c r="IIJ68" s="571"/>
      <c r="IIK68" s="571"/>
      <c r="IIL68" s="571"/>
      <c r="IIM68" s="571"/>
      <c r="IIN68" s="571"/>
      <c r="IIO68" s="571"/>
      <c r="IIP68" s="571"/>
      <c r="IIQ68" s="571"/>
      <c r="IIR68" s="571"/>
      <c r="IIS68" s="571"/>
      <c r="IIT68" s="571"/>
      <c r="IIU68" s="571"/>
      <c r="IIV68" s="571"/>
      <c r="IIW68" s="571"/>
      <c r="IIX68" s="571"/>
      <c r="IIY68" s="571"/>
      <c r="IIZ68" s="571"/>
      <c r="IJA68" s="571"/>
      <c r="IJB68" s="571"/>
      <c r="IJC68" s="571"/>
      <c r="IJD68" s="571"/>
      <c r="IJE68" s="571"/>
      <c r="IJF68" s="571"/>
      <c r="IJG68" s="571"/>
      <c r="IJH68" s="571"/>
      <c r="IJI68" s="571"/>
      <c r="IJJ68" s="571"/>
      <c r="IJK68" s="571"/>
      <c r="IJL68" s="571"/>
      <c r="IJM68" s="571"/>
      <c r="IJN68" s="571"/>
      <c r="IJO68" s="571"/>
      <c r="IJP68" s="571"/>
      <c r="IJQ68" s="571"/>
      <c r="IJR68" s="571"/>
      <c r="IJS68" s="571"/>
      <c r="IJT68" s="571"/>
      <c r="IJU68" s="571"/>
      <c r="IJV68" s="571"/>
      <c r="IJW68" s="571"/>
      <c r="IJX68" s="571"/>
      <c r="IJY68" s="571"/>
      <c r="IJZ68" s="571"/>
      <c r="IKA68" s="571"/>
      <c r="IKB68" s="571"/>
      <c r="IKC68" s="571"/>
      <c r="IKD68" s="571"/>
      <c r="IKE68" s="571"/>
      <c r="IKF68" s="571"/>
      <c r="IKG68" s="571"/>
      <c r="IKH68" s="571"/>
      <c r="IKI68" s="571"/>
      <c r="IKJ68" s="571"/>
      <c r="IKK68" s="571"/>
      <c r="IKL68" s="571"/>
      <c r="IKM68" s="571"/>
      <c r="IKN68" s="571"/>
      <c r="IKO68" s="571"/>
      <c r="IKP68" s="571"/>
      <c r="IKQ68" s="571"/>
      <c r="IKR68" s="571"/>
      <c r="IKS68" s="571"/>
      <c r="IKT68" s="571"/>
      <c r="IKU68" s="571"/>
      <c r="IKV68" s="571"/>
      <c r="IKW68" s="571"/>
      <c r="IKX68" s="571"/>
      <c r="IKY68" s="571"/>
      <c r="IKZ68" s="571"/>
      <c r="ILA68" s="571"/>
      <c r="ILB68" s="571"/>
      <c r="ILC68" s="571"/>
      <c r="ILD68" s="571"/>
      <c r="ILE68" s="571"/>
      <c r="ILF68" s="571"/>
      <c r="ILG68" s="571"/>
      <c r="ILH68" s="571"/>
      <c r="ILK68" s="571"/>
      <c r="ILL68" s="571"/>
      <c r="ILM68" s="571"/>
      <c r="ILN68" s="571"/>
      <c r="ILO68" s="571"/>
      <c r="ILP68" s="571"/>
      <c r="ILQ68" s="571"/>
      <c r="ILR68" s="571"/>
      <c r="ILS68" s="571"/>
      <c r="ILT68" s="571"/>
      <c r="ILU68" s="571"/>
      <c r="ILV68" s="571"/>
      <c r="ILW68" s="571"/>
      <c r="ILX68" s="571"/>
      <c r="ILY68" s="571"/>
      <c r="ILZ68" s="571"/>
      <c r="IMA68" s="571"/>
      <c r="IMB68" s="571"/>
      <c r="IMC68" s="571"/>
      <c r="IMD68" s="571"/>
      <c r="IME68" s="571"/>
      <c r="IMF68" s="571"/>
      <c r="IMG68" s="571"/>
      <c r="IMH68" s="571"/>
      <c r="IMI68" s="571"/>
      <c r="IMJ68" s="571"/>
      <c r="IMK68" s="571"/>
      <c r="IML68" s="571"/>
      <c r="IMM68" s="571"/>
      <c r="IMN68" s="571"/>
      <c r="IMO68" s="571"/>
      <c r="IMP68" s="571"/>
      <c r="IMQ68" s="571"/>
      <c r="IMR68" s="571"/>
      <c r="IMS68" s="571"/>
      <c r="IMT68" s="571"/>
      <c r="IMU68" s="571"/>
      <c r="IMV68" s="571"/>
      <c r="IMW68" s="571"/>
      <c r="IMX68" s="571"/>
      <c r="IMY68" s="571"/>
      <c r="IMZ68" s="571"/>
      <c r="INA68" s="571"/>
      <c r="INB68" s="571"/>
      <c r="INC68" s="571"/>
      <c r="IND68" s="571"/>
      <c r="INE68" s="571"/>
      <c r="INF68" s="571"/>
      <c r="ING68" s="571"/>
      <c r="INH68" s="571"/>
      <c r="INI68" s="571"/>
      <c r="INJ68" s="571"/>
      <c r="INK68" s="571"/>
      <c r="INL68" s="571"/>
      <c r="INM68" s="571"/>
      <c r="INN68" s="571"/>
      <c r="INO68" s="571"/>
      <c r="INP68" s="571"/>
      <c r="INQ68" s="571"/>
      <c r="INR68" s="571"/>
      <c r="INS68" s="571"/>
      <c r="INT68" s="571"/>
      <c r="INU68" s="571"/>
      <c r="INV68" s="571"/>
      <c r="INW68" s="571"/>
      <c r="INX68" s="571"/>
      <c r="INY68" s="571"/>
      <c r="INZ68" s="571"/>
      <c r="IOA68" s="571"/>
      <c r="IOB68" s="571"/>
      <c r="IOC68" s="571"/>
      <c r="IOD68" s="571"/>
      <c r="IOE68" s="571"/>
      <c r="IOF68" s="571"/>
      <c r="IOG68" s="571"/>
      <c r="IOH68" s="571"/>
      <c r="IOI68" s="571"/>
      <c r="IOJ68" s="571"/>
      <c r="IOK68" s="571"/>
      <c r="IOL68" s="571"/>
      <c r="IOM68" s="571"/>
      <c r="ION68" s="571"/>
      <c r="IOO68" s="571"/>
      <c r="IOP68" s="571"/>
      <c r="IOQ68" s="571"/>
      <c r="IOR68" s="571"/>
      <c r="IOS68" s="571"/>
      <c r="IOT68" s="571"/>
      <c r="IOU68" s="571"/>
      <c r="IOV68" s="571"/>
      <c r="IOW68" s="571"/>
      <c r="IOX68" s="571"/>
      <c r="IOY68" s="571"/>
      <c r="IOZ68" s="571"/>
      <c r="IPA68" s="571"/>
      <c r="IPB68" s="571"/>
      <c r="IPC68" s="571"/>
      <c r="IPD68" s="571"/>
      <c r="IPE68" s="571"/>
      <c r="IPF68" s="571"/>
      <c r="IPG68" s="571"/>
      <c r="IPH68" s="571"/>
      <c r="IPI68" s="571"/>
      <c r="IPJ68" s="571"/>
      <c r="IPK68" s="571"/>
      <c r="IPL68" s="571"/>
      <c r="IPM68" s="571"/>
      <c r="IPN68" s="571"/>
      <c r="IPO68" s="571"/>
      <c r="IPP68" s="571"/>
      <c r="IPQ68" s="571"/>
      <c r="IPR68" s="571"/>
      <c r="IPS68" s="571"/>
      <c r="IPT68" s="571"/>
      <c r="IPU68" s="571"/>
      <c r="IPV68" s="571"/>
      <c r="IPW68" s="571"/>
      <c r="IPX68" s="571"/>
      <c r="IPY68" s="571"/>
      <c r="IPZ68" s="571"/>
      <c r="IQA68" s="571"/>
      <c r="IQB68" s="571"/>
      <c r="IQC68" s="571"/>
      <c r="IQD68" s="571"/>
      <c r="IQE68" s="571"/>
      <c r="IQF68" s="571"/>
      <c r="IQG68" s="571"/>
      <c r="IQH68" s="571"/>
      <c r="IQI68" s="571"/>
      <c r="IQJ68" s="571"/>
      <c r="IQK68" s="571"/>
      <c r="IQL68" s="571"/>
      <c r="IQM68" s="571"/>
      <c r="IQN68" s="571"/>
      <c r="IQO68" s="571"/>
      <c r="IQP68" s="571"/>
      <c r="IQQ68" s="571"/>
      <c r="IQR68" s="571"/>
      <c r="IQS68" s="571"/>
      <c r="IQT68" s="571"/>
      <c r="IQU68" s="571"/>
      <c r="IQV68" s="571"/>
      <c r="IQW68" s="571"/>
      <c r="IQX68" s="571"/>
      <c r="IQY68" s="571"/>
      <c r="IQZ68" s="571"/>
      <c r="IRA68" s="571"/>
      <c r="IRB68" s="571"/>
      <c r="IRC68" s="571"/>
      <c r="IRD68" s="571"/>
      <c r="IRE68" s="571"/>
      <c r="IRF68" s="571"/>
      <c r="IRG68" s="571"/>
      <c r="IRH68" s="571"/>
      <c r="IRI68" s="571"/>
      <c r="IRJ68" s="571"/>
      <c r="IRK68" s="571"/>
      <c r="IRL68" s="571"/>
      <c r="IRM68" s="571"/>
      <c r="IRN68" s="571"/>
      <c r="IRO68" s="571"/>
      <c r="IRP68" s="571"/>
      <c r="IRQ68" s="571"/>
      <c r="IRR68" s="571"/>
      <c r="IRS68" s="571"/>
      <c r="IRT68" s="571"/>
      <c r="IRU68" s="571"/>
      <c r="IRV68" s="571"/>
      <c r="IRW68" s="571"/>
      <c r="IRX68" s="571"/>
      <c r="IRY68" s="571"/>
      <c r="IRZ68" s="571"/>
      <c r="ISA68" s="571"/>
      <c r="ISB68" s="571"/>
      <c r="ISC68" s="571"/>
      <c r="ISD68" s="571"/>
      <c r="ISE68" s="571"/>
      <c r="ISF68" s="571"/>
      <c r="ISG68" s="571"/>
      <c r="ISH68" s="571"/>
      <c r="ISI68" s="571"/>
      <c r="ISJ68" s="571"/>
      <c r="ISK68" s="571"/>
      <c r="ISL68" s="571"/>
      <c r="ISM68" s="571"/>
      <c r="ISN68" s="571"/>
      <c r="ISO68" s="571"/>
      <c r="ISP68" s="571"/>
      <c r="ISQ68" s="571"/>
      <c r="ISR68" s="571"/>
      <c r="ISS68" s="571"/>
      <c r="IST68" s="571"/>
      <c r="ISU68" s="571"/>
      <c r="ISV68" s="571"/>
      <c r="ISW68" s="571"/>
      <c r="ISX68" s="571"/>
      <c r="ISY68" s="571"/>
      <c r="ISZ68" s="571"/>
      <c r="ITA68" s="571"/>
      <c r="ITB68" s="571"/>
      <c r="ITC68" s="571"/>
      <c r="ITD68" s="571"/>
      <c r="ITE68" s="571"/>
      <c r="ITF68" s="571"/>
      <c r="ITG68" s="571"/>
      <c r="ITH68" s="571"/>
      <c r="ITI68" s="571"/>
      <c r="ITJ68" s="571"/>
      <c r="ITK68" s="571"/>
      <c r="ITL68" s="571"/>
      <c r="ITM68" s="571"/>
      <c r="ITN68" s="571"/>
      <c r="ITO68" s="571"/>
      <c r="ITP68" s="571"/>
      <c r="ITQ68" s="571"/>
      <c r="ITR68" s="571"/>
      <c r="ITS68" s="571"/>
      <c r="ITT68" s="571"/>
      <c r="ITU68" s="571"/>
      <c r="ITV68" s="571"/>
      <c r="ITW68" s="571"/>
      <c r="ITX68" s="571"/>
      <c r="ITY68" s="571"/>
      <c r="ITZ68" s="571"/>
      <c r="IUA68" s="571"/>
      <c r="IUB68" s="571"/>
      <c r="IUC68" s="571"/>
      <c r="IUD68" s="571"/>
      <c r="IUE68" s="571"/>
      <c r="IUF68" s="571"/>
      <c r="IUG68" s="571"/>
      <c r="IUH68" s="571"/>
      <c r="IUI68" s="571"/>
      <c r="IUJ68" s="571"/>
      <c r="IUK68" s="571"/>
      <c r="IUL68" s="571"/>
      <c r="IUM68" s="571"/>
      <c r="IUN68" s="571"/>
      <c r="IUO68" s="571"/>
      <c r="IUP68" s="571"/>
      <c r="IUQ68" s="571"/>
      <c r="IUR68" s="571"/>
      <c r="IUS68" s="571"/>
      <c r="IUT68" s="571"/>
      <c r="IUU68" s="571"/>
      <c r="IUV68" s="571"/>
      <c r="IUW68" s="571"/>
      <c r="IUX68" s="571"/>
      <c r="IUY68" s="571"/>
      <c r="IUZ68" s="571"/>
      <c r="IVA68" s="571"/>
      <c r="IVB68" s="571"/>
      <c r="IVC68" s="571"/>
      <c r="IVD68" s="571"/>
      <c r="IVG68" s="571"/>
      <c r="IVH68" s="571"/>
      <c r="IVI68" s="571"/>
      <c r="IVJ68" s="571"/>
      <c r="IVK68" s="571"/>
      <c r="IVL68" s="571"/>
      <c r="IVM68" s="571"/>
      <c r="IVN68" s="571"/>
      <c r="IVO68" s="571"/>
      <c r="IVP68" s="571"/>
      <c r="IVQ68" s="571"/>
      <c r="IVR68" s="571"/>
      <c r="IVS68" s="571"/>
      <c r="IVT68" s="571"/>
      <c r="IVU68" s="571"/>
      <c r="IVV68" s="571"/>
      <c r="IVW68" s="571"/>
      <c r="IVX68" s="571"/>
      <c r="IVY68" s="571"/>
      <c r="IVZ68" s="571"/>
      <c r="IWA68" s="571"/>
      <c r="IWB68" s="571"/>
      <c r="IWC68" s="571"/>
      <c r="IWD68" s="571"/>
      <c r="IWE68" s="571"/>
      <c r="IWF68" s="571"/>
      <c r="IWG68" s="571"/>
      <c r="IWH68" s="571"/>
      <c r="IWI68" s="571"/>
      <c r="IWJ68" s="571"/>
      <c r="IWK68" s="571"/>
      <c r="IWL68" s="571"/>
      <c r="IWM68" s="571"/>
      <c r="IWN68" s="571"/>
      <c r="IWO68" s="571"/>
      <c r="IWP68" s="571"/>
      <c r="IWQ68" s="571"/>
      <c r="IWR68" s="571"/>
      <c r="IWS68" s="571"/>
      <c r="IWT68" s="571"/>
      <c r="IWU68" s="571"/>
      <c r="IWV68" s="571"/>
      <c r="IWW68" s="571"/>
      <c r="IWX68" s="571"/>
      <c r="IWY68" s="571"/>
      <c r="IWZ68" s="571"/>
      <c r="IXA68" s="571"/>
      <c r="IXB68" s="571"/>
      <c r="IXC68" s="571"/>
      <c r="IXD68" s="571"/>
      <c r="IXE68" s="571"/>
      <c r="IXF68" s="571"/>
      <c r="IXG68" s="571"/>
      <c r="IXH68" s="571"/>
      <c r="IXI68" s="571"/>
      <c r="IXJ68" s="571"/>
      <c r="IXK68" s="571"/>
      <c r="IXL68" s="571"/>
      <c r="IXM68" s="571"/>
      <c r="IXN68" s="571"/>
      <c r="IXO68" s="571"/>
      <c r="IXP68" s="571"/>
      <c r="IXQ68" s="571"/>
      <c r="IXR68" s="571"/>
      <c r="IXS68" s="571"/>
      <c r="IXT68" s="571"/>
      <c r="IXU68" s="571"/>
      <c r="IXV68" s="571"/>
      <c r="IXW68" s="571"/>
      <c r="IXX68" s="571"/>
      <c r="IXY68" s="571"/>
      <c r="IXZ68" s="571"/>
      <c r="IYA68" s="571"/>
      <c r="IYB68" s="571"/>
      <c r="IYC68" s="571"/>
      <c r="IYD68" s="571"/>
      <c r="IYE68" s="571"/>
      <c r="IYF68" s="571"/>
      <c r="IYG68" s="571"/>
      <c r="IYH68" s="571"/>
      <c r="IYI68" s="571"/>
      <c r="IYJ68" s="571"/>
      <c r="IYK68" s="571"/>
      <c r="IYL68" s="571"/>
      <c r="IYM68" s="571"/>
      <c r="IYN68" s="571"/>
      <c r="IYO68" s="571"/>
      <c r="IYP68" s="571"/>
      <c r="IYQ68" s="571"/>
      <c r="IYR68" s="571"/>
      <c r="IYS68" s="571"/>
      <c r="IYT68" s="571"/>
      <c r="IYU68" s="571"/>
      <c r="IYV68" s="571"/>
      <c r="IYW68" s="571"/>
      <c r="IYX68" s="571"/>
      <c r="IYY68" s="571"/>
      <c r="IYZ68" s="571"/>
      <c r="IZA68" s="571"/>
      <c r="IZB68" s="571"/>
      <c r="IZC68" s="571"/>
      <c r="IZD68" s="571"/>
      <c r="IZE68" s="571"/>
      <c r="IZF68" s="571"/>
      <c r="IZG68" s="571"/>
      <c r="IZH68" s="571"/>
      <c r="IZI68" s="571"/>
      <c r="IZJ68" s="571"/>
      <c r="IZK68" s="571"/>
      <c r="IZL68" s="571"/>
      <c r="IZM68" s="571"/>
      <c r="IZN68" s="571"/>
      <c r="IZO68" s="571"/>
      <c r="IZP68" s="571"/>
      <c r="IZQ68" s="571"/>
      <c r="IZR68" s="571"/>
      <c r="IZS68" s="571"/>
      <c r="IZT68" s="571"/>
      <c r="IZU68" s="571"/>
      <c r="IZV68" s="571"/>
      <c r="IZW68" s="571"/>
      <c r="IZX68" s="571"/>
      <c r="IZY68" s="571"/>
      <c r="IZZ68" s="571"/>
      <c r="JAA68" s="571"/>
      <c r="JAB68" s="571"/>
      <c r="JAC68" s="571"/>
      <c r="JAD68" s="571"/>
      <c r="JAE68" s="571"/>
      <c r="JAF68" s="571"/>
      <c r="JAG68" s="571"/>
      <c r="JAH68" s="571"/>
      <c r="JAI68" s="571"/>
      <c r="JAJ68" s="571"/>
      <c r="JAK68" s="571"/>
      <c r="JAL68" s="571"/>
      <c r="JAM68" s="571"/>
      <c r="JAN68" s="571"/>
      <c r="JAO68" s="571"/>
      <c r="JAP68" s="571"/>
      <c r="JAQ68" s="571"/>
      <c r="JAR68" s="571"/>
      <c r="JAS68" s="571"/>
      <c r="JAT68" s="571"/>
      <c r="JAU68" s="571"/>
      <c r="JAV68" s="571"/>
      <c r="JAW68" s="571"/>
      <c r="JAX68" s="571"/>
      <c r="JAY68" s="571"/>
      <c r="JAZ68" s="571"/>
      <c r="JBA68" s="571"/>
      <c r="JBB68" s="571"/>
      <c r="JBC68" s="571"/>
      <c r="JBD68" s="571"/>
      <c r="JBE68" s="571"/>
      <c r="JBF68" s="571"/>
      <c r="JBG68" s="571"/>
      <c r="JBH68" s="571"/>
      <c r="JBI68" s="571"/>
      <c r="JBJ68" s="571"/>
      <c r="JBK68" s="571"/>
      <c r="JBL68" s="571"/>
      <c r="JBM68" s="571"/>
      <c r="JBN68" s="571"/>
      <c r="JBO68" s="571"/>
      <c r="JBP68" s="571"/>
      <c r="JBQ68" s="571"/>
      <c r="JBR68" s="571"/>
      <c r="JBS68" s="571"/>
      <c r="JBT68" s="571"/>
      <c r="JBU68" s="571"/>
      <c r="JBV68" s="571"/>
      <c r="JBW68" s="571"/>
      <c r="JBX68" s="571"/>
      <c r="JBY68" s="571"/>
      <c r="JBZ68" s="571"/>
      <c r="JCA68" s="571"/>
      <c r="JCB68" s="571"/>
      <c r="JCC68" s="571"/>
      <c r="JCD68" s="571"/>
      <c r="JCE68" s="571"/>
      <c r="JCF68" s="571"/>
      <c r="JCG68" s="571"/>
      <c r="JCH68" s="571"/>
      <c r="JCI68" s="571"/>
      <c r="JCJ68" s="571"/>
      <c r="JCK68" s="571"/>
      <c r="JCL68" s="571"/>
      <c r="JCM68" s="571"/>
      <c r="JCN68" s="571"/>
      <c r="JCO68" s="571"/>
      <c r="JCP68" s="571"/>
      <c r="JCQ68" s="571"/>
      <c r="JCR68" s="571"/>
      <c r="JCS68" s="571"/>
      <c r="JCT68" s="571"/>
      <c r="JCU68" s="571"/>
      <c r="JCV68" s="571"/>
      <c r="JCW68" s="571"/>
      <c r="JCX68" s="571"/>
      <c r="JCY68" s="571"/>
      <c r="JCZ68" s="571"/>
      <c r="JDA68" s="571"/>
      <c r="JDB68" s="571"/>
      <c r="JDC68" s="571"/>
      <c r="JDD68" s="571"/>
      <c r="JDE68" s="571"/>
      <c r="JDF68" s="571"/>
      <c r="JDG68" s="571"/>
      <c r="JDH68" s="571"/>
      <c r="JDI68" s="571"/>
      <c r="JDJ68" s="571"/>
      <c r="JDK68" s="571"/>
      <c r="JDL68" s="571"/>
      <c r="JDM68" s="571"/>
      <c r="JDN68" s="571"/>
      <c r="JDO68" s="571"/>
      <c r="JDP68" s="571"/>
      <c r="JDQ68" s="571"/>
      <c r="JDR68" s="571"/>
      <c r="JDS68" s="571"/>
      <c r="JDT68" s="571"/>
      <c r="JDU68" s="571"/>
      <c r="JDV68" s="571"/>
      <c r="JDW68" s="571"/>
      <c r="JDX68" s="571"/>
      <c r="JDY68" s="571"/>
      <c r="JDZ68" s="571"/>
      <c r="JEA68" s="571"/>
      <c r="JEB68" s="571"/>
      <c r="JEC68" s="571"/>
      <c r="JED68" s="571"/>
      <c r="JEE68" s="571"/>
      <c r="JEF68" s="571"/>
      <c r="JEG68" s="571"/>
      <c r="JEH68" s="571"/>
      <c r="JEI68" s="571"/>
      <c r="JEJ68" s="571"/>
      <c r="JEK68" s="571"/>
      <c r="JEL68" s="571"/>
      <c r="JEM68" s="571"/>
      <c r="JEN68" s="571"/>
      <c r="JEO68" s="571"/>
      <c r="JEP68" s="571"/>
      <c r="JEQ68" s="571"/>
      <c r="JER68" s="571"/>
      <c r="JES68" s="571"/>
      <c r="JET68" s="571"/>
      <c r="JEU68" s="571"/>
      <c r="JEV68" s="571"/>
      <c r="JEW68" s="571"/>
      <c r="JEX68" s="571"/>
      <c r="JEY68" s="571"/>
      <c r="JEZ68" s="571"/>
      <c r="JFC68" s="571"/>
      <c r="JFD68" s="571"/>
      <c r="JFE68" s="571"/>
      <c r="JFF68" s="571"/>
      <c r="JFG68" s="571"/>
      <c r="JFH68" s="571"/>
      <c r="JFI68" s="571"/>
      <c r="JFJ68" s="571"/>
      <c r="JFK68" s="571"/>
      <c r="JFL68" s="571"/>
      <c r="JFM68" s="571"/>
      <c r="JFN68" s="571"/>
      <c r="JFO68" s="571"/>
      <c r="JFP68" s="571"/>
      <c r="JFQ68" s="571"/>
      <c r="JFR68" s="571"/>
      <c r="JFS68" s="571"/>
      <c r="JFT68" s="571"/>
      <c r="JFU68" s="571"/>
      <c r="JFV68" s="571"/>
      <c r="JFW68" s="571"/>
      <c r="JFX68" s="571"/>
      <c r="JFY68" s="571"/>
      <c r="JFZ68" s="571"/>
      <c r="JGA68" s="571"/>
      <c r="JGB68" s="571"/>
      <c r="JGC68" s="571"/>
      <c r="JGD68" s="571"/>
      <c r="JGE68" s="571"/>
      <c r="JGF68" s="571"/>
      <c r="JGG68" s="571"/>
      <c r="JGH68" s="571"/>
      <c r="JGI68" s="571"/>
      <c r="JGJ68" s="571"/>
      <c r="JGK68" s="571"/>
      <c r="JGL68" s="571"/>
      <c r="JGM68" s="571"/>
      <c r="JGN68" s="571"/>
      <c r="JGO68" s="571"/>
      <c r="JGP68" s="571"/>
      <c r="JGQ68" s="571"/>
      <c r="JGR68" s="571"/>
      <c r="JGS68" s="571"/>
      <c r="JGT68" s="571"/>
      <c r="JGU68" s="571"/>
      <c r="JGV68" s="571"/>
      <c r="JGW68" s="571"/>
      <c r="JGX68" s="571"/>
      <c r="JGY68" s="571"/>
      <c r="JGZ68" s="571"/>
      <c r="JHA68" s="571"/>
      <c r="JHB68" s="571"/>
      <c r="JHC68" s="571"/>
      <c r="JHD68" s="571"/>
      <c r="JHE68" s="571"/>
      <c r="JHF68" s="571"/>
      <c r="JHG68" s="571"/>
      <c r="JHH68" s="571"/>
      <c r="JHI68" s="571"/>
      <c r="JHJ68" s="571"/>
      <c r="JHK68" s="571"/>
      <c r="JHL68" s="571"/>
      <c r="JHM68" s="571"/>
      <c r="JHN68" s="571"/>
      <c r="JHO68" s="571"/>
      <c r="JHP68" s="571"/>
      <c r="JHQ68" s="571"/>
      <c r="JHR68" s="571"/>
      <c r="JHS68" s="571"/>
      <c r="JHT68" s="571"/>
      <c r="JHU68" s="571"/>
      <c r="JHV68" s="571"/>
      <c r="JHW68" s="571"/>
      <c r="JHX68" s="571"/>
      <c r="JHY68" s="571"/>
      <c r="JHZ68" s="571"/>
      <c r="JIA68" s="571"/>
      <c r="JIB68" s="571"/>
      <c r="JIC68" s="571"/>
      <c r="JID68" s="571"/>
      <c r="JIE68" s="571"/>
      <c r="JIF68" s="571"/>
      <c r="JIG68" s="571"/>
      <c r="JIH68" s="571"/>
      <c r="JII68" s="571"/>
      <c r="JIJ68" s="571"/>
      <c r="JIK68" s="571"/>
      <c r="JIL68" s="571"/>
      <c r="JIM68" s="571"/>
      <c r="JIN68" s="571"/>
      <c r="JIO68" s="571"/>
      <c r="JIP68" s="571"/>
      <c r="JIQ68" s="571"/>
      <c r="JIR68" s="571"/>
      <c r="JIS68" s="571"/>
      <c r="JIT68" s="571"/>
      <c r="JIU68" s="571"/>
      <c r="JIV68" s="571"/>
      <c r="JIW68" s="571"/>
      <c r="JIX68" s="571"/>
      <c r="JIY68" s="571"/>
      <c r="JIZ68" s="571"/>
      <c r="JJA68" s="571"/>
      <c r="JJB68" s="571"/>
      <c r="JJC68" s="571"/>
      <c r="JJD68" s="571"/>
      <c r="JJE68" s="571"/>
      <c r="JJF68" s="571"/>
      <c r="JJG68" s="571"/>
      <c r="JJH68" s="571"/>
      <c r="JJI68" s="571"/>
      <c r="JJJ68" s="571"/>
      <c r="JJK68" s="571"/>
      <c r="JJL68" s="571"/>
      <c r="JJM68" s="571"/>
      <c r="JJN68" s="571"/>
      <c r="JJO68" s="571"/>
      <c r="JJP68" s="571"/>
      <c r="JJQ68" s="571"/>
      <c r="JJR68" s="571"/>
      <c r="JJS68" s="571"/>
      <c r="JJT68" s="571"/>
      <c r="JJU68" s="571"/>
      <c r="JJV68" s="571"/>
      <c r="JJW68" s="571"/>
      <c r="JJX68" s="571"/>
      <c r="JJY68" s="571"/>
      <c r="JJZ68" s="571"/>
      <c r="JKA68" s="571"/>
      <c r="JKB68" s="571"/>
      <c r="JKC68" s="571"/>
      <c r="JKD68" s="571"/>
      <c r="JKE68" s="571"/>
      <c r="JKF68" s="571"/>
      <c r="JKG68" s="571"/>
      <c r="JKH68" s="571"/>
      <c r="JKI68" s="571"/>
      <c r="JKJ68" s="571"/>
      <c r="JKK68" s="571"/>
      <c r="JKL68" s="571"/>
      <c r="JKM68" s="571"/>
      <c r="JKN68" s="571"/>
      <c r="JKO68" s="571"/>
      <c r="JKP68" s="571"/>
      <c r="JKQ68" s="571"/>
      <c r="JKR68" s="571"/>
      <c r="JKS68" s="571"/>
      <c r="JKT68" s="571"/>
      <c r="JKU68" s="571"/>
      <c r="JKV68" s="571"/>
      <c r="JKW68" s="571"/>
      <c r="JKX68" s="571"/>
      <c r="JKY68" s="571"/>
      <c r="JKZ68" s="571"/>
      <c r="JLA68" s="571"/>
      <c r="JLB68" s="571"/>
      <c r="JLC68" s="571"/>
      <c r="JLD68" s="571"/>
      <c r="JLE68" s="571"/>
      <c r="JLF68" s="571"/>
      <c r="JLG68" s="571"/>
      <c r="JLH68" s="571"/>
      <c r="JLI68" s="571"/>
      <c r="JLJ68" s="571"/>
      <c r="JLK68" s="571"/>
      <c r="JLL68" s="571"/>
      <c r="JLM68" s="571"/>
      <c r="JLN68" s="571"/>
      <c r="JLO68" s="571"/>
      <c r="JLP68" s="571"/>
      <c r="JLQ68" s="571"/>
      <c r="JLR68" s="571"/>
      <c r="JLS68" s="571"/>
      <c r="JLT68" s="571"/>
      <c r="JLU68" s="571"/>
      <c r="JLV68" s="571"/>
      <c r="JLW68" s="571"/>
      <c r="JLX68" s="571"/>
      <c r="JLY68" s="571"/>
      <c r="JLZ68" s="571"/>
      <c r="JMA68" s="571"/>
      <c r="JMB68" s="571"/>
      <c r="JMC68" s="571"/>
      <c r="JMD68" s="571"/>
      <c r="JME68" s="571"/>
      <c r="JMF68" s="571"/>
      <c r="JMG68" s="571"/>
      <c r="JMH68" s="571"/>
      <c r="JMI68" s="571"/>
      <c r="JMJ68" s="571"/>
      <c r="JMK68" s="571"/>
      <c r="JML68" s="571"/>
      <c r="JMM68" s="571"/>
      <c r="JMN68" s="571"/>
      <c r="JMO68" s="571"/>
      <c r="JMP68" s="571"/>
      <c r="JMQ68" s="571"/>
      <c r="JMR68" s="571"/>
      <c r="JMS68" s="571"/>
      <c r="JMT68" s="571"/>
      <c r="JMU68" s="571"/>
      <c r="JMV68" s="571"/>
      <c r="JMW68" s="571"/>
      <c r="JMX68" s="571"/>
      <c r="JMY68" s="571"/>
      <c r="JMZ68" s="571"/>
      <c r="JNA68" s="571"/>
      <c r="JNB68" s="571"/>
      <c r="JNC68" s="571"/>
      <c r="JND68" s="571"/>
      <c r="JNE68" s="571"/>
      <c r="JNF68" s="571"/>
      <c r="JNG68" s="571"/>
      <c r="JNH68" s="571"/>
      <c r="JNI68" s="571"/>
      <c r="JNJ68" s="571"/>
      <c r="JNK68" s="571"/>
      <c r="JNL68" s="571"/>
      <c r="JNM68" s="571"/>
      <c r="JNN68" s="571"/>
      <c r="JNO68" s="571"/>
      <c r="JNP68" s="571"/>
      <c r="JNQ68" s="571"/>
      <c r="JNR68" s="571"/>
      <c r="JNS68" s="571"/>
      <c r="JNT68" s="571"/>
      <c r="JNU68" s="571"/>
      <c r="JNV68" s="571"/>
      <c r="JNW68" s="571"/>
      <c r="JNX68" s="571"/>
      <c r="JNY68" s="571"/>
      <c r="JNZ68" s="571"/>
      <c r="JOA68" s="571"/>
      <c r="JOB68" s="571"/>
      <c r="JOC68" s="571"/>
      <c r="JOD68" s="571"/>
      <c r="JOE68" s="571"/>
      <c r="JOF68" s="571"/>
      <c r="JOG68" s="571"/>
      <c r="JOH68" s="571"/>
      <c r="JOI68" s="571"/>
      <c r="JOJ68" s="571"/>
      <c r="JOK68" s="571"/>
      <c r="JOL68" s="571"/>
      <c r="JOM68" s="571"/>
      <c r="JON68" s="571"/>
      <c r="JOO68" s="571"/>
      <c r="JOP68" s="571"/>
      <c r="JOQ68" s="571"/>
      <c r="JOR68" s="571"/>
      <c r="JOS68" s="571"/>
      <c r="JOT68" s="571"/>
      <c r="JOU68" s="571"/>
      <c r="JOV68" s="571"/>
      <c r="JOY68" s="571"/>
      <c r="JOZ68" s="571"/>
      <c r="JPA68" s="571"/>
      <c r="JPB68" s="571"/>
      <c r="JPC68" s="571"/>
      <c r="JPD68" s="571"/>
      <c r="JPE68" s="571"/>
      <c r="JPF68" s="571"/>
      <c r="JPG68" s="571"/>
      <c r="JPH68" s="571"/>
      <c r="JPI68" s="571"/>
      <c r="JPJ68" s="571"/>
      <c r="JPK68" s="571"/>
      <c r="JPL68" s="571"/>
      <c r="JPM68" s="571"/>
      <c r="JPN68" s="571"/>
      <c r="JPO68" s="571"/>
      <c r="JPP68" s="571"/>
      <c r="JPQ68" s="571"/>
      <c r="JPR68" s="571"/>
      <c r="JPS68" s="571"/>
      <c r="JPT68" s="571"/>
      <c r="JPU68" s="571"/>
      <c r="JPV68" s="571"/>
      <c r="JPW68" s="571"/>
      <c r="JPX68" s="571"/>
      <c r="JPY68" s="571"/>
      <c r="JPZ68" s="571"/>
      <c r="JQA68" s="571"/>
      <c r="JQB68" s="571"/>
      <c r="JQC68" s="571"/>
      <c r="JQD68" s="571"/>
      <c r="JQE68" s="571"/>
      <c r="JQF68" s="571"/>
      <c r="JQG68" s="571"/>
      <c r="JQH68" s="571"/>
      <c r="JQI68" s="571"/>
      <c r="JQJ68" s="571"/>
      <c r="JQK68" s="571"/>
      <c r="JQL68" s="571"/>
      <c r="JQM68" s="571"/>
      <c r="JQN68" s="571"/>
      <c r="JQO68" s="571"/>
      <c r="JQP68" s="571"/>
      <c r="JQQ68" s="571"/>
      <c r="JQR68" s="571"/>
      <c r="JQS68" s="571"/>
      <c r="JQT68" s="571"/>
      <c r="JQU68" s="571"/>
      <c r="JQV68" s="571"/>
      <c r="JQW68" s="571"/>
      <c r="JQX68" s="571"/>
      <c r="JQY68" s="571"/>
      <c r="JQZ68" s="571"/>
      <c r="JRA68" s="571"/>
      <c r="JRB68" s="571"/>
      <c r="JRC68" s="571"/>
      <c r="JRD68" s="571"/>
      <c r="JRE68" s="571"/>
      <c r="JRF68" s="571"/>
      <c r="JRG68" s="571"/>
      <c r="JRH68" s="571"/>
      <c r="JRI68" s="571"/>
      <c r="JRJ68" s="571"/>
      <c r="JRK68" s="571"/>
      <c r="JRL68" s="571"/>
      <c r="JRM68" s="571"/>
      <c r="JRN68" s="571"/>
      <c r="JRO68" s="571"/>
      <c r="JRP68" s="571"/>
      <c r="JRQ68" s="571"/>
      <c r="JRR68" s="571"/>
      <c r="JRS68" s="571"/>
      <c r="JRT68" s="571"/>
      <c r="JRU68" s="571"/>
      <c r="JRV68" s="571"/>
      <c r="JRW68" s="571"/>
      <c r="JRX68" s="571"/>
      <c r="JRY68" s="571"/>
      <c r="JRZ68" s="571"/>
      <c r="JSA68" s="571"/>
      <c r="JSB68" s="571"/>
      <c r="JSC68" s="571"/>
      <c r="JSD68" s="571"/>
      <c r="JSE68" s="571"/>
      <c r="JSF68" s="571"/>
      <c r="JSG68" s="571"/>
      <c r="JSH68" s="571"/>
      <c r="JSI68" s="571"/>
      <c r="JSJ68" s="571"/>
      <c r="JSK68" s="571"/>
      <c r="JSL68" s="571"/>
      <c r="JSM68" s="571"/>
      <c r="JSN68" s="571"/>
      <c r="JSO68" s="571"/>
      <c r="JSP68" s="571"/>
      <c r="JSQ68" s="571"/>
      <c r="JSR68" s="571"/>
      <c r="JSS68" s="571"/>
      <c r="JST68" s="571"/>
      <c r="JSU68" s="571"/>
      <c r="JSV68" s="571"/>
      <c r="JSW68" s="571"/>
      <c r="JSX68" s="571"/>
      <c r="JSY68" s="571"/>
      <c r="JSZ68" s="571"/>
      <c r="JTA68" s="571"/>
      <c r="JTB68" s="571"/>
      <c r="JTC68" s="571"/>
      <c r="JTD68" s="571"/>
      <c r="JTE68" s="571"/>
      <c r="JTF68" s="571"/>
      <c r="JTG68" s="571"/>
      <c r="JTH68" s="571"/>
      <c r="JTI68" s="571"/>
      <c r="JTJ68" s="571"/>
      <c r="JTK68" s="571"/>
      <c r="JTL68" s="571"/>
      <c r="JTM68" s="571"/>
      <c r="JTN68" s="571"/>
      <c r="JTO68" s="571"/>
      <c r="JTP68" s="571"/>
      <c r="JTQ68" s="571"/>
      <c r="JTR68" s="571"/>
      <c r="JTS68" s="571"/>
      <c r="JTT68" s="571"/>
      <c r="JTU68" s="571"/>
      <c r="JTV68" s="571"/>
      <c r="JTW68" s="571"/>
      <c r="JTX68" s="571"/>
      <c r="JTY68" s="571"/>
      <c r="JTZ68" s="571"/>
      <c r="JUA68" s="571"/>
      <c r="JUB68" s="571"/>
      <c r="JUC68" s="571"/>
      <c r="JUD68" s="571"/>
      <c r="JUE68" s="571"/>
      <c r="JUF68" s="571"/>
      <c r="JUG68" s="571"/>
      <c r="JUH68" s="571"/>
      <c r="JUI68" s="571"/>
      <c r="JUJ68" s="571"/>
      <c r="JUK68" s="571"/>
      <c r="JUL68" s="571"/>
      <c r="JUM68" s="571"/>
      <c r="JUN68" s="571"/>
      <c r="JUO68" s="571"/>
      <c r="JUP68" s="571"/>
      <c r="JUQ68" s="571"/>
      <c r="JUR68" s="571"/>
      <c r="JUS68" s="571"/>
      <c r="JUT68" s="571"/>
      <c r="JUU68" s="571"/>
      <c r="JUV68" s="571"/>
      <c r="JUW68" s="571"/>
      <c r="JUX68" s="571"/>
      <c r="JUY68" s="571"/>
      <c r="JUZ68" s="571"/>
      <c r="JVA68" s="571"/>
      <c r="JVB68" s="571"/>
      <c r="JVC68" s="571"/>
      <c r="JVD68" s="571"/>
      <c r="JVE68" s="571"/>
      <c r="JVF68" s="571"/>
      <c r="JVG68" s="571"/>
      <c r="JVH68" s="571"/>
      <c r="JVI68" s="571"/>
      <c r="JVJ68" s="571"/>
      <c r="JVK68" s="571"/>
      <c r="JVL68" s="571"/>
      <c r="JVM68" s="571"/>
      <c r="JVN68" s="571"/>
      <c r="JVO68" s="571"/>
      <c r="JVP68" s="571"/>
      <c r="JVQ68" s="571"/>
      <c r="JVR68" s="571"/>
      <c r="JVS68" s="571"/>
      <c r="JVT68" s="571"/>
      <c r="JVU68" s="571"/>
      <c r="JVV68" s="571"/>
      <c r="JVW68" s="571"/>
      <c r="JVX68" s="571"/>
      <c r="JVY68" s="571"/>
      <c r="JVZ68" s="571"/>
      <c r="JWA68" s="571"/>
      <c r="JWB68" s="571"/>
      <c r="JWC68" s="571"/>
      <c r="JWD68" s="571"/>
      <c r="JWE68" s="571"/>
      <c r="JWF68" s="571"/>
      <c r="JWG68" s="571"/>
      <c r="JWH68" s="571"/>
      <c r="JWI68" s="571"/>
      <c r="JWJ68" s="571"/>
      <c r="JWK68" s="571"/>
      <c r="JWL68" s="571"/>
      <c r="JWM68" s="571"/>
      <c r="JWN68" s="571"/>
      <c r="JWO68" s="571"/>
      <c r="JWP68" s="571"/>
      <c r="JWQ68" s="571"/>
      <c r="JWR68" s="571"/>
      <c r="JWS68" s="571"/>
      <c r="JWT68" s="571"/>
      <c r="JWU68" s="571"/>
      <c r="JWV68" s="571"/>
      <c r="JWW68" s="571"/>
      <c r="JWX68" s="571"/>
      <c r="JWY68" s="571"/>
      <c r="JWZ68" s="571"/>
      <c r="JXA68" s="571"/>
      <c r="JXB68" s="571"/>
      <c r="JXC68" s="571"/>
      <c r="JXD68" s="571"/>
      <c r="JXE68" s="571"/>
      <c r="JXF68" s="571"/>
      <c r="JXG68" s="571"/>
      <c r="JXH68" s="571"/>
      <c r="JXI68" s="571"/>
      <c r="JXJ68" s="571"/>
      <c r="JXK68" s="571"/>
      <c r="JXL68" s="571"/>
      <c r="JXM68" s="571"/>
      <c r="JXN68" s="571"/>
      <c r="JXO68" s="571"/>
      <c r="JXP68" s="571"/>
      <c r="JXQ68" s="571"/>
      <c r="JXR68" s="571"/>
      <c r="JXS68" s="571"/>
      <c r="JXT68" s="571"/>
      <c r="JXU68" s="571"/>
      <c r="JXV68" s="571"/>
      <c r="JXW68" s="571"/>
      <c r="JXX68" s="571"/>
      <c r="JXY68" s="571"/>
      <c r="JXZ68" s="571"/>
      <c r="JYA68" s="571"/>
      <c r="JYB68" s="571"/>
      <c r="JYC68" s="571"/>
      <c r="JYD68" s="571"/>
      <c r="JYE68" s="571"/>
      <c r="JYF68" s="571"/>
      <c r="JYG68" s="571"/>
      <c r="JYH68" s="571"/>
      <c r="JYI68" s="571"/>
      <c r="JYJ68" s="571"/>
      <c r="JYK68" s="571"/>
      <c r="JYL68" s="571"/>
      <c r="JYM68" s="571"/>
      <c r="JYN68" s="571"/>
      <c r="JYO68" s="571"/>
      <c r="JYP68" s="571"/>
      <c r="JYQ68" s="571"/>
      <c r="JYR68" s="571"/>
      <c r="JYU68" s="571"/>
      <c r="JYV68" s="571"/>
      <c r="JYW68" s="571"/>
      <c r="JYX68" s="571"/>
      <c r="JYY68" s="571"/>
      <c r="JYZ68" s="571"/>
      <c r="JZA68" s="571"/>
      <c r="JZB68" s="571"/>
      <c r="JZC68" s="571"/>
      <c r="JZD68" s="571"/>
      <c r="JZE68" s="571"/>
      <c r="JZF68" s="571"/>
      <c r="JZG68" s="571"/>
      <c r="JZH68" s="571"/>
      <c r="JZI68" s="571"/>
      <c r="JZJ68" s="571"/>
      <c r="JZK68" s="571"/>
      <c r="JZL68" s="571"/>
      <c r="JZM68" s="571"/>
      <c r="JZN68" s="571"/>
      <c r="JZO68" s="571"/>
      <c r="JZP68" s="571"/>
      <c r="JZQ68" s="571"/>
      <c r="JZR68" s="571"/>
      <c r="JZS68" s="571"/>
      <c r="JZT68" s="571"/>
      <c r="JZU68" s="571"/>
      <c r="JZV68" s="571"/>
      <c r="JZW68" s="571"/>
      <c r="JZX68" s="571"/>
      <c r="JZY68" s="571"/>
      <c r="JZZ68" s="571"/>
      <c r="KAA68" s="571"/>
      <c r="KAB68" s="571"/>
      <c r="KAC68" s="571"/>
      <c r="KAD68" s="571"/>
      <c r="KAE68" s="571"/>
      <c r="KAF68" s="571"/>
      <c r="KAG68" s="571"/>
      <c r="KAH68" s="571"/>
      <c r="KAI68" s="571"/>
      <c r="KAJ68" s="571"/>
      <c r="KAK68" s="571"/>
      <c r="KAL68" s="571"/>
      <c r="KAM68" s="571"/>
      <c r="KAN68" s="571"/>
      <c r="KAO68" s="571"/>
      <c r="KAP68" s="571"/>
      <c r="KAQ68" s="571"/>
      <c r="KAR68" s="571"/>
      <c r="KAS68" s="571"/>
      <c r="KAT68" s="571"/>
      <c r="KAU68" s="571"/>
      <c r="KAV68" s="571"/>
      <c r="KAW68" s="571"/>
      <c r="KAX68" s="571"/>
      <c r="KAY68" s="571"/>
      <c r="KAZ68" s="571"/>
      <c r="KBA68" s="571"/>
      <c r="KBB68" s="571"/>
      <c r="KBC68" s="571"/>
      <c r="KBD68" s="571"/>
      <c r="KBE68" s="571"/>
      <c r="KBF68" s="571"/>
      <c r="KBG68" s="571"/>
      <c r="KBH68" s="571"/>
      <c r="KBI68" s="571"/>
      <c r="KBJ68" s="571"/>
      <c r="KBK68" s="571"/>
      <c r="KBL68" s="571"/>
      <c r="KBM68" s="571"/>
      <c r="KBN68" s="571"/>
      <c r="KBO68" s="571"/>
      <c r="KBP68" s="571"/>
      <c r="KBQ68" s="571"/>
      <c r="KBR68" s="571"/>
      <c r="KBS68" s="571"/>
      <c r="KBT68" s="571"/>
      <c r="KBU68" s="571"/>
      <c r="KBV68" s="571"/>
      <c r="KBW68" s="571"/>
      <c r="KBX68" s="571"/>
      <c r="KBY68" s="571"/>
      <c r="KBZ68" s="571"/>
      <c r="KCA68" s="571"/>
      <c r="KCB68" s="571"/>
      <c r="KCC68" s="571"/>
      <c r="KCD68" s="571"/>
      <c r="KCE68" s="571"/>
      <c r="KCF68" s="571"/>
      <c r="KCG68" s="571"/>
      <c r="KCH68" s="571"/>
      <c r="KCI68" s="571"/>
      <c r="KCJ68" s="571"/>
      <c r="KCK68" s="571"/>
      <c r="KCL68" s="571"/>
      <c r="KCM68" s="571"/>
      <c r="KCN68" s="571"/>
      <c r="KCO68" s="571"/>
      <c r="KCP68" s="571"/>
      <c r="KCQ68" s="571"/>
      <c r="KCR68" s="571"/>
      <c r="KCS68" s="571"/>
      <c r="KCT68" s="571"/>
      <c r="KCU68" s="571"/>
      <c r="KCV68" s="571"/>
      <c r="KCW68" s="571"/>
      <c r="KCX68" s="571"/>
      <c r="KCY68" s="571"/>
      <c r="KCZ68" s="571"/>
      <c r="KDA68" s="571"/>
      <c r="KDB68" s="571"/>
      <c r="KDC68" s="571"/>
      <c r="KDD68" s="571"/>
      <c r="KDE68" s="571"/>
      <c r="KDF68" s="571"/>
      <c r="KDG68" s="571"/>
      <c r="KDH68" s="571"/>
      <c r="KDI68" s="571"/>
      <c r="KDJ68" s="571"/>
      <c r="KDK68" s="571"/>
      <c r="KDL68" s="571"/>
      <c r="KDM68" s="571"/>
      <c r="KDN68" s="571"/>
      <c r="KDO68" s="571"/>
      <c r="KDP68" s="571"/>
      <c r="KDQ68" s="571"/>
      <c r="KDR68" s="571"/>
      <c r="KDS68" s="571"/>
      <c r="KDT68" s="571"/>
      <c r="KDU68" s="571"/>
      <c r="KDV68" s="571"/>
      <c r="KDW68" s="571"/>
      <c r="KDX68" s="571"/>
      <c r="KDY68" s="571"/>
      <c r="KDZ68" s="571"/>
      <c r="KEA68" s="571"/>
      <c r="KEB68" s="571"/>
      <c r="KEC68" s="571"/>
      <c r="KED68" s="571"/>
      <c r="KEE68" s="571"/>
      <c r="KEF68" s="571"/>
      <c r="KEG68" s="571"/>
      <c r="KEH68" s="571"/>
      <c r="KEI68" s="571"/>
      <c r="KEJ68" s="571"/>
      <c r="KEK68" s="571"/>
      <c r="KEL68" s="571"/>
      <c r="KEM68" s="571"/>
      <c r="KEN68" s="571"/>
      <c r="KEO68" s="571"/>
      <c r="KEP68" s="571"/>
      <c r="KEQ68" s="571"/>
      <c r="KER68" s="571"/>
      <c r="KES68" s="571"/>
      <c r="KET68" s="571"/>
      <c r="KEU68" s="571"/>
      <c r="KEV68" s="571"/>
      <c r="KEW68" s="571"/>
      <c r="KEX68" s="571"/>
      <c r="KEY68" s="571"/>
      <c r="KEZ68" s="571"/>
      <c r="KFA68" s="571"/>
      <c r="KFB68" s="571"/>
      <c r="KFC68" s="571"/>
      <c r="KFD68" s="571"/>
      <c r="KFE68" s="571"/>
      <c r="KFF68" s="571"/>
      <c r="KFG68" s="571"/>
      <c r="KFH68" s="571"/>
      <c r="KFI68" s="571"/>
      <c r="KFJ68" s="571"/>
      <c r="KFK68" s="571"/>
      <c r="KFL68" s="571"/>
      <c r="KFM68" s="571"/>
      <c r="KFN68" s="571"/>
      <c r="KFO68" s="571"/>
      <c r="KFP68" s="571"/>
      <c r="KFQ68" s="571"/>
      <c r="KFR68" s="571"/>
      <c r="KFS68" s="571"/>
      <c r="KFT68" s="571"/>
      <c r="KFU68" s="571"/>
      <c r="KFV68" s="571"/>
      <c r="KFW68" s="571"/>
      <c r="KFX68" s="571"/>
      <c r="KFY68" s="571"/>
      <c r="KFZ68" s="571"/>
      <c r="KGA68" s="571"/>
      <c r="KGB68" s="571"/>
      <c r="KGC68" s="571"/>
      <c r="KGD68" s="571"/>
      <c r="KGE68" s="571"/>
      <c r="KGF68" s="571"/>
      <c r="KGG68" s="571"/>
      <c r="KGH68" s="571"/>
      <c r="KGI68" s="571"/>
      <c r="KGJ68" s="571"/>
      <c r="KGK68" s="571"/>
      <c r="KGL68" s="571"/>
      <c r="KGM68" s="571"/>
      <c r="KGN68" s="571"/>
      <c r="KGO68" s="571"/>
      <c r="KGP68" s="571"/>
      <c r="KGQ68" s="571"/>
      <c r="KGR68" s="571"/>
      <c r="KGS68" s="571"/>
      <c r="KGT68" s="571"/>
      <c r="KGU68" s="571"/>
      <c r="KGV68" s="571"/>
      <c r="KGW68" s="571"/>
      <c r="KGX68" s="571"/>
      <c r="KGY68" s="571"/>
      <c r="KGZ68" s="571"/>
      <c r="KHA68" s="571"/>
      <c r="KHB68" s="571"/>
      <c r="KHC68" s="571"/>
      <c r="KHD68" s="571"/>
      <c r="KHE68" s="571"/>
      <c r="KHF68" s="571"/>
      <c r="KHG68" s="571"/>
      <c r="KHH68" s="571"/>
      <c r="KHI68" s="571"/>
      <c r="KHJ68" s="571"/>
      <c r="KHK68" s="571"/>
      <c r="KHL68" s="571"/>
      <c r="KHM68" s="571"/>
      <c r="KHN68" s="571"/>
      <c r="KHO68" s="571"/>
      <c r="KHP68" s="571"/>
      <c r="KHQ68" s="571"/>
      <c r="KHR68" s="571"/>
      <c r="KHS68" s="571"/>
      <c r="KHT68" s="571"/>
      <c r="KHU68" s="571"/>
      <c r="KHV68" s="571"/>
      <c r="KHW68" s="571"/>
      <c r="KHX68" s="571"/>
      <c r="KHY68" s="571"/>
      <c r="KHZ68" s="571"/>
      <c r="KIA68" s="571"/>
      <c r="KIB68" s="571"/>
      <c r="KIC68" s="571"/>
      <c r="KID68" s="571"/>
      <c r="KIE68" s="571"/>
      <c r="KIF68" s="571"/>
      <c r="KIG68" s="571"/>
      <c r="KIH68" s="571"/>
      <c r="KII68" s="571"/>
      <c r="KIJ68" s="571"/>
      <c r="KIK68" s="571"/>
      <c r="KIL68" s="571"/>
      <c r="KIM68" s="571"/>
      <c r="KIN68" s="571"/>
      <c r="KIQ68" s="571"/>
      <c r="KIR68" s="571"/>
      <c r="KIS68" s="571"/>
      <c r="KIT68" s="571"/>
      <c r="KIU68" s="571"/>
      <c r="KIV68" s="571"/>
      <c r="KIW68" s="571"/>
      <c r="KIX68" s="571"/>
      <c r="KIY68" s="571"/>
      <c r="KIZ68" s="571"/>
      <c r="KJA68" s="571"/>
      <c r="KJB68" s="571"/>
      <c r="KJC68" s="571"/>
      <c r="KJD68" s="571"/>
      <c r="KJE68" s="571"/>
      <c r="KJF68" s="571"/>
      <c r="KJG68" s="571"/>
      <c r="KJH68" s="571"/>
      <c r="KJI68" s="571"/>
      <c r="KJJ68" s="571"/>
      <c r="KJK68" s="571"/>
      <c r="KJL68" s="571"/>
      <c r="KJM68" s="571"/>
      <c r="KJN68" s="571"/>
      <c r="KJO68" s="571"/>
      <c r="KJP68" s="571"/>
      <c r="KJQ68" s="571"/>
      <c r="KJR68" s="571"/>
      <c r="KJS68" s="571"/>
      <c r="KJT68" s="571"/>
      <c r="KJU68" s="571"/>
      <c r="KJV68" s="571"/>
      <c r="KJW68" s="571"/>
      <c r="KJX68" s="571"/>
      <c r="KJY68" s="571"/>
      <c r="KJZ68" s="571"/>
      <c r="KKA68" s="571"/>
      <c r="KKB68" s="571"/>
      <c r="KKC68" s="571"/>
      <c r="KKD68" s="571"/>
      <c r="KKE68" s="571"/>
      <c r="KKF68" s="571"/>
      <c r="KKG68" s="571"/>
      <c r="KKH68" s="571"/>
      <c r="KKI68" s="571"/>
      <c r="KKJ68" s="571"/>
      <c r="KKK68" s="571"/>
      <c r="KKL68" s="571"/>
      <c r="KKM68" s="571"/>
      <c r="KKN68" s="571"/>
      <c r="KKO68" s="571"/>
      <c r="KKP68" s="571"/>
      <c r="KKQ68" s="571"/>
      <c r="KKR68" s="571"/>
      <c r="KKS68" s="571"/>
      <c r="KKT68" s="571"/>
      <c r="KKU68" s="571"/>
      <c r="KKV68" s="571"/>
      <c r="KKW68" s="571"/>
      <c r="KKX68" s="571"/>
      <c r="KKY68" s="571"/>
      <c r="KKZ68" s="571"/>
      <c r="KLA68" s="571"/>
      <c r="KLB68" s="571"/>
      <c r="KLC68" s="571"/>
      <c r="KLD68" s="571"/>
      <c r="KLE68" s="571"/>
      <c r="KLF68" s="571"/>
      <c r="KLG68" s="571"/>
      <c r="KLH68" s="571"/>
      <c r="KLI68" s="571"/>
      <c r="KLJ68" s="571"/>
      <c r="KLK68" s="571"/>
      <c r="KLL68" s="571"/>
      <c r="KLM68" s="571"/>
      <c r="KLN68" s="571"/>
      <c r="KLO68" s="571"/>
      <c r="KLP68" s="571"/>
      <c r="KLQ68" s="571"/>
      <c r="KLR68" s="571"/>
      <c r="KLS68" s="571"/>
      <c r="KLT68" s="571"/>
      <c r="KLU68" s="571"/>
      <c r="KLV68" s="571"/>
      <c r="KLW68" s="571"/>
      <c r="KLX68" s="571"/>
      <c r="KLY68" s="571"/>
      <c r="KLZ68" s="571"/>
      <c r="KMA68" s="571"/>
      <c r="KMB68" s="571"/>
      <c r="KMC68" s="571"/>
      <c r="KMD68" s="571"/>
      <c r="KME68" s="571"/>
      <c r="KMF68" s="571"/>
      <c r="KMG68" s="571"/>
      <c r="KMH68" s="571"/>
      <c r="KMI68" s="571"/>
      <c r="KMJ68" s="571"/>
      <c r="KMK68" s="571"/>
      <c r="KML68" s="571"/>
      <c r="KMM68" s="571"/>
      <c r="KMN68" s="571"/>
      <c r="KMO68" s="571"/>
      <c r="KMP68" s="571"/>
      <c r="KMQ68" s="571"/>
      <c r="KMR68" s="571"/>
      <c r="KMS68" s="571"/>
      <c r="KMT68" s="571"/>
      <c r="KMU68" s="571"/>
      <c r="KMV68" s="571"/>
      <c r="KMW68" s="571"/>
      <c r="KMX68" s="571"/>
      <c r="KMY68" s="571"/>
      <c r="KMZ68" s="571"/>
      <c r="KNA68" s="571"/>
      <c r="KNB68" s="571"/>
      <c r="KNC68" s="571"/>
      <c r="KND68" s="571"/>
      <c r="KNE68" s="571"/>
      <c r="KNF68" s="571"/>
      <c r="KNG68" s="571"/>
      <c r="KNH68" s="571"/>
      <c r="KNI68" s="571"/>
      <c r="KNJ68" s="571"/>
      <c r="KNK68" s="571"/>
      <c r="KNL68" s="571"/>
      <c r="KNM68" s="571"/>
      <c r="KNN68" s="571"/>
      <c r="KNO68" s="571"/>
      <c r="KNP68" s="571"/>
      <c r="KNQ68" s="571"/>
      <c r="KNR68" s="571"/>
      <c r="KNS68" s="571"/>
      <c r="KNT68" s="571"/>
      <c r="KNU68" s="571"/>
      <c r="KNV68" s="571"/>
      <c r="KNW68" s="571"/>
      <c r="KNX68" s="571"/>
      <c r="KNY68" s="571"/>
      <c r="KNZ68" s="571"/>
      <c r="KOA68" s="571"/>
      <c r="KOB68" s="571"/>
      <c r="KOC68" s="571"/>
      <c r="KOD68" s="571"/>
      <c r="KOE68" s="571"/>
      <c r="KOF68" s="571"/>
      <c r="KOG68" s="571"/>
      <c r="KOH68" s="571"/>
      <c r="KOI68" s="571"/>
      <c r="KOJ68" s="571"/>
      <c r="KOK68" s="571"/>
      <c r="KOL68" s="571"/>
      <c r="KOM68" s="571"/>
      <c r="KON68" s="571"/>
      <c r="KOO68" s="571"/>
      <c r="KOP68" s="571"/>
      <c r="KOQ68" s="571"/>
      <c r="KOR68" s="571"/>
      <c r="KOS68" s="571"/>
      <c r="KOT68" s="571"/>
      <c r="KOU68" s="571"/>
      <c r="KOV68" s="571"/>
      <c r="KOW68" s="571"/>
      <c r="KOX68" s="571"/>
      <c r="KOY68" s="571"/>
      <c r="KOZ68" s="571"/>
      <c r="KPA68" s="571"/>
      <c r="KPB68" s="571"/>
      <c r="KPC68" s="571"/>
      <c r="KPD68" s="571"/>
      <c r="KPE68" s="571"/>
      <c r="KPF68" s="571"/>
      <c r="KPG68" s="571"/>
      <c r="KPH68" s="571"/>
      <c r="KPI68" s="571"/>
      <c r="KPJ68" s="571"/>
      <c r="KPK68" s="571"/>
      <c r="KPL68" s="571"/>
      <c r="KPM68" s="571"/>
      <c r="KPN68" s="571"/>
      <c r="KPO68" s="571"/>
      <c r="KPP68" s="571"/>
      <c r="KPQ68" s="571"/>
      <c r="KPR68" s="571"/>
      <c r="KPS68" s="571"/>
      <c r="KPT68" s="571"/>
      <c r="KPU68" s="571"/>
      <c r="KPV68" s="571"/>
      <c r="KPW68" s="571"/>
      <c r="KPX68" s="571"/>
      <c r="KPY68" s="571"/>
      <c r="KPZ68" s="571"/>
      <c r="KQA68" s="571"/>
      <c r="KQB68" s="571"/>
      <c r="KQC68" s="571"/>
      <c r="KQD68" s="571"/>
      <c r="KQE68" s="571"/>
      <c r="KQF68" s="571"/>
      <c r="KQG68" s="571"/>
      <c r="KQH68" s="571"/>
      <c r="KQI68" s="571"/>
      <c r="KQJ68" s="571"/>
      <c r="KQK68" s="571"/>
      <c r="KQL68" s="571"/>
      <c r="KQM68" s="571"/>
      <c r="KQN68" s="571"/>
      <c r="KQO68" s="571"/>
      <c r="KQP68" s="571"/>
      <c r="KQQ68" s="571"/>
      <c r="KQR68" s="571"/>
      <c r="KQS68" s="571"/>
      <c r="KQT68" s="571"/>
      <c r="KQU68" s="571"/>
      <c r="KQV68" s="571"/>
      <c r="KQW68" s="571"/>
      <c r="KQX68" s="571"/>
      <c r="KQY68" s="571"/>
      <c r="KQZ68" s="571"/>
      <c r="KRA68" s="571"/>
      <c r="KRB68" s="571"/>
      <c r="KRC68" s="571"/>
      <c r="KRD68" s="571"/>
      <c r="KRE68" s="571"/>
      <c r="KRF68" s="571"/>
      <c r="KRG68" s="571"/>
      <c r="KRH68" s="571"/>
      <c r="KRI68" s="571"/>
      <c r="KRJ68" s="571"/>
      <c r="KRK68" s="571"/>
      <c r="KRL68" s="571"/>
      <c r="KRM68" s="571"/>
      <c r="KRN68" s="571"/>
      <c r="KRO68" s="571"/>
      <c r="KRP68" s="571"/>
      <c r="KRQ68" s="571"/>
      <c r="KRR68" s="571"/>
      <c r="KRS68" s="571"/>
      <c r="KRT68" s="571"/>
      <c r="KRU68" s="571"/>
      <c r="KRV68" s="571"/>
      <c r="KRW68" s="571"/>
      <c r="KRX68" s="571"/>
      <c r="KRY68" s="571"/>
      <c r="KRZ68" s="571"/>
      <c r="KSA68" s="571"/>
      <c r="KSB68" s="571"/>
      <c r="KSC68" s="571"/>
      <c r="KSD68" s="571"/>
      <c r="KSE68" s="571"/>
      <c r="KSF68" s="571"/>
      <c r="KSG68" s="571"/>
      <c r="KSH68" s="571"/>
      <c r="KSI68" s="571"/>
      <c r="KSJ68" s="571"/>
      <c r="KSM68" s="571"/>
      <c r="KSN68" s="571"/>
      <c r="KSO68" s="571"/>
      <c r="KSP68" s="571"/>
      <c r="KSQ68" s="571"/>
      <c r="KSR68" s="571"/>
      <c r="KSS68" s="571"/>
      <c r="KST68" s="571"/>
      <c r="KSU68" s="571"/>
      <c r="KSV68" s="571"/>
      <c r="KSW68" s="571"/>
      <c r="KSX68" s="571"/>
      <c r="KSY68" s="571"/>
      <c r="KSZ68" s="571"/>
      <c r="KTA68" s="571"/>
      <c r="KTB68" s="571"/>
      <c r="KTC68" s="571"/>
      <c r="KTD68" s="571"/>
      <c r="KTE68" s="571"/>
      <c r="KTF68" s="571"/>
      <c r="KTG68" s="571"/>
      <c r="KTH68" s="571"/>
      <c r="KTI68" s="571"/>
      <c r="KTJ68" s="571"/>
      <c r="KTK68" s="571"/>
      <c r="KTL68" s="571"/>
      <c r="KTM68" s="571"/>
      <c r="KTN68" s="571"/>
      <c r="KTO68" s="571"/>
      <c r="KTP68" s="571"/>
      <c r="KTQ68" s="571"/>
      <c r="KTR68" s="571"/>
      <c r="KTS68" s="571"/>
      <c r="KTT68" s="571"/>
      <c r="KTU68" s="571"/>
      <c r="KTV68" s="571"/>
      <c r="KTW68" s="571"/>
      <c r="KTX68" s="571"/>
      <c r="KTY68" s="571"/>
      <c r="KTZ68" s="571"/>
      <c r="KUA68" s="571"/>
      <c r="KUB68" s="571"/>
      <c r="KUC68" s="571"/>
      <c r="KUD68" s="571"/>
      <c r="KUE68" s="571"/>
      <c r="KUF68" s="571"/>
      <c r="KUG68" s="571"/>
      <c r="KUH68" s="571"/>
      <c r="KUI68" s="571"/>
      <c r="KUJ68" s="571"/>
      <c r="KUK68" s="571"/>
      <c r="KUL68" s="571"/>
      <c r="KUM68" s="571"/>
      <c r="KUN68" s="571"/>
      <c r="KUO68" s="571"/>
      <c r="KUP68" s="571"/>
      <c r="KUQ68" s="571"/>
      <c r="KUR68" s="571"/>
      <c r="KUS68" s="571"/>
      <c r="KUT68" s="571"/>
      <c r="KUU68" s="571"/>
      <c r="KUV68" s="571"/>
      <c r="KUW68" s="571"/>
      <c r="KUX68" s="571"/>
      <c r="KUY68" s="571"/>
      <c r="KUZ68" s="571"/>
      <c r="KVA68" s="571"/>
      <c r="KVB68" s="571"/>
      <c r="KVC68" s="571"/>
      <c r="KVD68" s="571"/>
      <c r="KVE68" s="571"/>
      <c r="KVF68" s="571"/>
      <c r="KVG68" s="571"/>
      <c r="KVH68" s="571"/>
      <c r="KVI68" s="571"/>
      <c r="KVJ68" s="571"/>
      <c r="KVK68" s="571"/>
      <c r="KVL68" s="571"/>
      <c r="KVM68" s="571"/>
      <c r="KVN68" s="571"/>
      <c r="KVO68" s="571"/>
      <c r="KVP68" s="571"/>
      <c r="KVQ68" s="571"/>
      <c r="KVR68" s="571"/>
      <c r="KVS68" s="571"/>
      <c r="KVT68" s="571"/>
      <c r="KVU68" s="571"/>
      <c r="KVV68" s="571"/>
      <c r="KVW68" s="571"/>
      <c r="KVX68" s="571"/>
      <c r="KVY68" s="571"/>
      <c r="KVZ68" s="571"/>
      <c r="KWA68" s="571"/>
      <c r="KWB68" s="571"/>
      <c r="KWC68" s="571"/>
      <c r="KWD68" s="571"/>
      <c r="KWE68" s="571"/>
      <c r="KWF68" s="571"/>
      <c r="KWG68" s="571"/>
      <c r="KWH68" s="571"/>
      <c r="KWI68" s="571"/>
      <c r="KWJ68" s="571"/>
      <c r="KWK68" s="571"/>
      <c r="KWL68" s="571"/>
      <c r="KWM68" s="571"/>
      <c r="KWN68" s="571"/>
      <c r="KWO68" s="571"/>
      <c r="KWP68" s="571"/>
      <c r="KWQ68" s="571"/>
      <c r="KWR68" s="571"/>
      <c r="KWS68" s="571"/>
      <c r="KWT68" s="571"/>
      <c r="KWU68" s="571"/>
      <c r="KWV68" s="571"/>
      <c r="KWW68" s="571"/>
      <c r="KWX68" s="571"/>
      <c r="KWY68" s="571"/>
      <c r="KWZ68" s="571"/>
      <c r="KXA68" s="571"/>
      <c r="KXB68" s="571"/>
      <c r="KXC68" s="571"/>
      <c r="KXD68" s="571"/>
      <c r="KXE68" s="571"/>
      <c r="KXF68" s="571"/>
      <c r="KXG68" s="571"/>
      <c r="KXH68" s="571"/>
      <c r="KXI68" s="571"/>
      <c r="KXJ68" s="571"/>
      <c r="KXK68" s="571"/>
      <c r="KXL68" s="571"/>
      <c r="KXM68" s="571"/>
      <c r="KXN68" s="571"/>
      <c r="KXO68" s="571"/>
      <c r="KXP68" s="571"/>
      <c r="KXQ68" s="571"/>
      <c r="KXR68" s="571"/>
      <c r="KXS68" s="571"/>
      <c r="KXT68" s="571"/>
      <c r="KXU68" s="571"/>
      <c r="KXV68" s="571"/>
      <c r="KXW68" s="571"/>
      <c r="KXX68" s="571"/>
      <c r="KXY68" s="571"/>
      <c r="KXZ68" s="571"/>
      <c r="KYA68" s="571"/>
      <c r="KYB68" s="571"/>
      <c r="KYC68" s="571"/>
      <c r="KYD68" s="571"/>
      <c r="KYE68" s="571"/>
      <c r="KYF68" s="571"/>
      <c r="KYG68" s="571"/>
      <c r="KYH68" s="571"/>
      <c r="KYI68" s="571"/>
      <c r="KYJ68" s="571"/>
      <c r="KYK68" s="571"/>
      <c r="KYL68" s="571"/>
      <c r="KYM68" s="571"/>
      <c r="KYN68" s="571"/>
      <c r="KYO68" s="571"/>
      <c r="KYP68" s="571"/>
      <c r="KYQ68" s="571"/>
      <c r="KYR68" s="571"/>
      <c r="KYS68" s="571"/>
      <c r="KYT68" s="571"/>
      <c r="KYU68" s="571"/>
      <c r="KYV68" s="571"/>
      <c r="KYW68" s="571"/>
      <c r="KYX68" s="571"/>
      <c r="KYY68" s="571"/>
      <c r="KYZ68" s="571"/>
      <c r="KZA68" s="571"/>
      <c r="KZB68" s="571"/>
      <c r="KZC68" s="571"/>
      <c r="KZD68" s="571"/>
      <c r="KZE68" s="571"/>
      <c r="KZF68" s="571"/>
      <c r="KZG68" s="571"/>
      <c r="KZH68" s="571"/>
      <c r="KZI68" s="571"/>
      <c r="KZJ68" s="571"/>
      <c r="KZK68" s="571"/>
      <c r="KZL68" s="571"/>
      <c r="KZM68" s="571"/>
      <c r="KZN68" s="571"/>
      <c r="KZO68" s="571"/>
      <c r="KZP68" s="571"/>
      <c r="KZQ68" s="571"/>
      <c r="KZR68" s="571"/>
      <c r="KZS68" s="571"/>
      <c r="KZT68" s="571"/>
      <c r="KZU68" s="571"/>
      <c r="KZV68" s="571"/>
      <c r="KZW68" s="571"/>
      <c r="KZX68" s="571"/>
      <c r="KZY68" s="571"/>
      <c r="KZZ68" s="571"/>
      <c r="LAA68" s="571"/>
      <c r="LAB68" s="571"/>
      <c r="LAC68" s="571"/>
      <c r="LAD68" s="571"/>
      <c r="LAE68" s="571"/>
      <c r="LAF68" s="571"/>
      <c r="LAG68" s="571"/>
      <c r="LAH68" s="571"/>
      <c r="LAI68" s="571"/>
      <c r="LAJ68" s="571"/>
      <c r="LAK68" s="571"/>
      <c r="LAL68" s="571"/>
      <c r="LAM68" s="571"/>
      <c r="LAN68" s="571"/>
      <c r="LAO68" s="571"/>
      <c r="LAP68" s="571"/>
      <c r="LAQ68" s="571"/>
      <c r="LAR68" s="571"/>
      <c r="LAS68" s="571"/>
      <c r="LAT68" s="571"/>
      <c r="LAU68" s="571"/>
      <c r="LAV68" s="571"/>
      <c r="LAW68" s="571"/>
      <c r="LAX68" s="571"/>
      <c r="LAY68" s="571"/>
      <c r="LAZ68" s="571"/>
      <c r="LBA68" s="571"/>
      <c r="LBB68" s="571"/>
      <c r="LBC68" s="571"/>
      <c r="LBD68" s="571"/>
      <c r="LBE68" s="571"/>
      <c r="LBF68" s="571"/>
      <c r="LBG68" s="571"/>
      <c r="LBH68" s="571"/>
      <c r="LBI68" s="571"/>
      <c r="LBJ68" s="571"/>
      <c r="LBK68" s="571"/>
      <c r="LBL68" s="571"/>
      <c r="LBM68" s="571"/>
      <c r="LBN68" s="571"/>
      <c r="LBO68" s="571"/>
      <c r="LBP68" s="571"/>
      <c r="LBQ68" s="571"/>
      <c r="LBR68" s="571"/>
      <c r="LBS68" s="571"/>
      <c r="LBT68" s="571"/>
      <c r="LBU68" s="571"/>
      <c r="LBV68" s="571"/>
      <c r="LBW68" s="571"/>
      <c r="LBX68" s="571"/>
      <c r="LBY68" s="571"/>
      <c r="LBZ68" s="571"/>
      <c r="LCA68" s="571"/>
      <c r="LCB68" s="571"/>
      <c r="LCC68" s="571"/>
      <c r="LCD68" s="571"/>
      <c r="LCE68" s="571"/>
      <c r="LCF68" s="571"/>
      <c r="LCI68" s="571"/>
      <c r="LCJ68" s="571"/>
      <c r="LCK68" s="571"/>
      <c r="LCL68" s="571"/>
      <c r="LCM68" s="571"/>
      <c r="LCN68" s="571"/>
      <c r="LCO68" s="571"/>
      <c r="LCP68" s="571"/>
      <c r="LCQ68" s="571"/>
      <c r="LCR68" s="571"/>
      <c r="LCS68" s="571"/>
      <c r="LCT68" s="571"/>
      <c r="LCU68" s="571"/>
      <c r="LCV68" s="571"/>
      <c r="LCW68" s="571"/>
      <c r="LCX68" s="571"/>
      <c r="LCY68" s="571"/>
      <c r="LCZ68" s="571"/>
      <c r="LDA68" s="571"/>
      <c r="LDB68" s="571"/>
      <c r="LDC68" s="571"/>
      <c r="LDD68" s="571"/>
      <c r="LDE68" s="571"/>
      <c r="LDF68" s="571"/>
      <c r="LDG68" s="571"/>
      <c r="LDH68" s="571"/>
      <c r="LDI68" s="571"/>
      <c r="LDJ68" s="571"/>
      <c r="LDK68" s="571"/>
      <c r="LDL68" s="571"/>
      <c r="LDM68" s="571"/>
      <c r="LDN68" s="571"/>
      <c r="LDO68" s="571"/>
      <c r="LDP68" s="571"/>
      <c r="LDQ68" s="571"/>
      <c r="LDR68" s="571"/>
      <c r="LDS68" s="571"/>
      <c r="LDT68" s="571"/>
      <c r="LDU68" s="571"/>
      <c r="LDV68" s="571"/>
      <c r="LDW68" s="571"/>
      <c r="LDX68" s="571"/>
      <c r="LDY68" s="571"/>
      <c r="LDZ68" s="571"/>
      <c r="LEA68" s="571"/>
      <c r="LEB68" s="571"/>
      <c r="LEC68" s="571"/>
      <c r="LED68" s="571"/>
      <c r="LEE68" s="571"/>
      <c r="LEF68" s="571"/>
      <c r="LEG68" s="571"/>
      <c r="LEH68" s="571"/>
      <c r="LEI68" s="571"/>
      <c r="LEJ68" s="571"/>
      <c r="LEK68" s="571"/>
      <c r="LEL68" s="571"/>
      <c r="LEM68" s="571"/>
      <c r="LEN68" s="571"/>
      <c r="LEO68" s="571"/>
      <c r="LEP68" s="571"/>
      <c r="LEQ68" s="571"/>
      <c r="LER68" s="571"/>
      <c r="LES68" s="571"/>
      <c r="LET68" s="571"/>
      <c r="LEU68" s="571"/>
      <c r="LEV68" s="571"/>
      <c r="LEW68" s="571"/>
      <c r="LEX68" s="571"/>
      <c r="LEY68" s="571"/>
      <c r="LEZ68" s="571"/>
      <c r="LFA68" s="571"/>
      <c r="LFB68" s="571"/>
      <c r="LFC68" s="571"/>
      <c r="LFD68" s="571"/>
      <c r="LFE68" s="571"/>
      <c r="LFF68" s="571"/>
      <c r="LFG68" s="571"/>
      <c r="LFH68" s="571"/>
      <c r="LFI68" s="571"/>
      <c r="LFJ68" s="571"/>
      <c r="LFK68" s="571"/>
      <c r="LFL68" s="571"/>
      <c r="LFM68" s="571"/>
      <c r="LFN68" s="571"/>
      <c r="LFO68" s="571"/>
      <c r="LFP68" s="571"/>
      <c r="LFQ68" s="571"/>
      <c r="LFR68" s="571"/>
      <c r="LFS68" s="571"/>
      <c r="LFT68" s="571"/>
      <c r="LFU68" s="571"/>
      <c r="LFV68" s="571"/>
      <c r="LFW68" s="571"/>
      <c r="LFX68" s="571"/>
      <c r="LFY68" s="571"/>
      <c r="LFZ68" s="571"/>
      <c r="LGA68" s="571"/>
      <c r="LGB68" s="571"/>
      <c r="LGC68" s="571"/>
      <c r="LGD68" s="571"/>
      <c r="LGE68" s="571"/>
      <c r="LGF68" s="571"/>
      <c r="LGG68" s="571"/>
      <c r="LGH68" s="571"/>
      <c r="LGI68" s="571"/>
      <c r="LGJ68" s="571"/>
      <c r="LGK68" s="571"/>
      <c r="LGL68" s="571"/>
      <c r="LGM68" s="571"/>
      <c r="LGN68" s="571"/>
      <c r="LGO68" s="571"/>
      <c r="LGP68" s="571"/>
      <c r="LGQ68" s="571"/>
      <c r="LGR68" s="571"/>
      <c r="LGS68" s="571"/>
      <c r="LGT68" s="571"/>
      <c r="LGU68" s="571"/>
      <c r="LGV68" s="571"/>
      <c r="LGW68" s="571"/>
      <c r="LGX68" s="571"/>
      <c r="LGY68" s="571"/>
      <c r="LGZ68" s="571"/>
      <c r="LHA68" s="571"/>
      <c r="LHB68" s="571"/>
      <c r="LHC68" s="571"/>
      <c r="LHD68" s="571"/>
      <c r="LHE68" s="571"/>
      <c r="LHF68" s="571"/>
      <c r="LHG68" s="571"/>
      <c r="LHH68" s="571"/>
      <c r="LHI68" s="571"/>
      <c r="LHJ68" s="571"/>
      <c r="LHK68" s="571"/>
      <c r="LHL68" s="571"/>
      <c r="LHM68" s="571"/>
      <c r="LHN68" s="571"/>
      <c r="LHO68" s="571"/>
      <c r="LHP68" s="571"/>
      <c r="LHQ68" s="571"/>
      <c r="LHR68" s="571"/>
      <c r="LHS68" s="571"/>
      <c r="LHT68" s="571"/>
      <c r="LHU68" s="571"/>
      <c r="LHV68" s="571"/>
      <c r="LHW68" s="571"/>
      <c r="LHX68" s="571"/>
      <c r="LHY68" s="571"/>
      <c r="LHZ68" s="571"/>
      <c r="LIA68" s="571"/>
      <c r="LIB68" s="571"/>
      <c r="LIC68" s="571"/>
      <c r="LID68" s="571"/>
      <c r="LIE68" s="571"/>
      <c r="LIF68" s="571"/>
      <c r="LIG68" s="571"/>
      <c r="LIH68" s="571"/>
      <c r="LII68" s="571"/>
      <c r="LIJ68" s="571"/>
      <c r="LIK68" s="571"/>
      <c r="LIL68" s="571"/>
      <c r="LIM68" s="571"/>
      <c r="LIN68" s="571"/>
      <c r="LIO68" s="571"/>
      <c r="LIP68" s="571"/>
      <c r="LIQ68" s="571"/>
      <c r="LIR68" s="571"/>
      <c r="LIS68" s="571"/>
      <c r="LIT68" s="571"/>
      <c r="LIU68" s="571"/>
      <c r="LIV68" s="571"/>
      <c r="LIW68" s="571"/>
      <c r="LIX68" s="571"/>
      <c r="LIY68" s="571"/>
      <c r="LIZ68" s="571"/>
      <c r="LJA68" s="571"/>
      <c r="LJB68" s="571"/>
      <c r="LJC68" s="571"/>
      <c r="LJD68" s="571"/>
      <c r="LJE68" s="571"/>
      <c r="LJF68" s="571"/>
      <c r="LJG68" s="571"/>
      <c r="LJH68" s="571"/>
      <c r="LJI68" s="571"/>
      <c r="LJJ68" s="571"/>
      <c r="LJK68" s="571"/>
      <c r="LJL68" s="571"/>
      <c r="LJM68" s="571"/>
      <c r="LJN68" s="571"/>
      <c r="LJO68" s="571"/>
      <c r="LJP68" s="571"/>
      <c r="LJQ68" s="571"/>
      <c r="LJR68" s="571"/>
      <c r="LJS68" s="571"/>
      <c r="LJT68" s="571"/>
      <c r="LJU68" s="571"/>
      <c r="LJV68" s="571"/>
      <c r="LJW68" s="571"/>
      <c r="LJX68" s="571"/>
      <c r="LJY68" s="571"/>
      <c r="LJZ68" s="571"/>
      <c r="LKA68" s="571"/>
      <c r="LKB68" s="571"/>
      <c r="LKC68" s="571"/>
      <c r="LKD68" s="571"/>
      <c r="LKE68" s="571"/>
      <c r="LKF68" s="571"/>
      <c r="LKG68" s="571"/>
      <c r="LKH68" s="571"/>
      <c r="LKI68" s="571"/>
      <c r="LKJ68" s="571"/>
      <c r="LKK68" s="571"/>
      <c r="LKL68" s="571"/>
      <c r="LKM68" s="571"/>
      <c r="LKN68" s="571"/>
      <c r="LKO68" s="571"/>
      <c r="LKP68" s="571"/>
      <c r="LKQ68" s="571"/>
      <c r="LKR68" s="571"/>
      <c r="LKS68" s="571"/>
      <c r="LKT68" s="571"/>
      <c r="LKU68" s="571"/>
      <c r="LKV68" s="571"/>
      <c r="LKW68" s="571"/>
      <c r="LKX68" s="571"/>
      <c r="LKY68" s="571"/>
      <c r="LKZ68" s="571"/>
      <c r="LLA68" s="571"/>
      <c r="LLB68" s="571"/>
      <c r="LLC68" s="571"/>
      <c r="LLD68" s="571"/>
      <c r="LLE68" s="571"/>
      <c r="LLF68" s="571"/>
      <c r="LLG68" s="571"/>
      <c r="LLH68" s="571"/>
      <c r="LLI68" s="571"/>
      <c r="LLJ68" s="571"/>
      <c r="LLK68" s="571"/>
      <c r="LLL68" s="571"/>
      <c r="LLM68" s="571"/>
      <c r="LLN68" s="571"/>
      <c r="LLO68" s="571"/>
      <c r="LLP68" s="571"/>
      <c r="LLQ68" s="571"/>
      <c r="LLR68" s="571"/>
      <c r="LLS68" s="571"/>
      <c r="LLT68" s="571"/>
      <c r="LLU68" s="571"/>
      <c r="LLV68" s="571"/>
      <c r="LLW68" s="571"/>
      <c r="LLX68" s="571"/>
      <c r="LLY68" s="571"/>
      <c r="LLZ68" s="571"/>
      <c r="LMA68" s="571"/>
      <c r="LMB68" s="571"/>
      <c r="LME68" s="571"/>
      <c r="LMF68" s="571"/>
      <c r="LMG68" s="571"/>
      <c r="LMH68" s="571"/>
      <c r="LMI68" s="571"/>
      <c r="LMJ68" s="571"/>
      <c r="LMK68" s="571"/>
      <c r="LML68" s="571"/>
      <c r="LMM68" s="571"/>
      <c r="LMN68" s="571"/>
      <c r="LMO68" s="571"/>
      <c r="LMP68" s="571"/>
      <c r="LMQ68" s="571"/>
      <c r="LMR68" s="571"/>
      <c r="LMS68" s="571"/>
      <c r="LMT68" s="571"/>
      <c r="LMU68" s="571"/>
      <c r="LMV68" s="571"/>
      <c r="LMW68" s="571"/>
      <c r="LMX68" s="571"/>
      <c r="LMY68" s="571"/>
      <c r="LMZ68" s="571"/>
      <c r="LNA68" s="571"/>
      <c r="LNB68" s="571"/>
      <c r="LNC68" s="571"/>
      <c r="LND68" s="571"/>
      <c r="LNE68" s="571"/>
      <c r="LNF68" s="571"/>
      <c r="LNG68" s="571"/>
      <c r="LNH68" s="571"/>
      <c r="LNI68" s="571"/>
      <c r="LNJ68" s="571"/>
      <c r="LNK68" s="571"/>
      <c r="LNL68" s="571"/>
      <c r="LNM68" s="571"/>
      <c r="LNN68" s="571"/>
      <c r="LNO68" s="571"/>
      <c r="LNP68" s="571"/>
      <c r="LNQ68" s="571"/>
      <c r="LNR68" s="571"/>
      <c r="LNS68" s="571"/>
      <c r="LNT68" s="571"/>
      <c r="LNU68" s="571"/>
      <c r="LNV68" s="571"/>
      <c r="LNW68" s="571"/>
      <c r="LNX68" s="571"/>
      <c r="LNY68" s="571"/>
      <c r="LNZ68" s="571"/>
      <c r="LOA68" s="571"/>
      <c r="LOB68" s="571"/>
      <c r="LOC68" s="571"/>
      <c r="LOD68" s="571"/>
      <c r="LOE68" s="571"/>
      <c r="LOF68" s="571"/>
      <c r="LOG68" s="571"/>
      <c r="LOH68" s="571"/>
      <c r="LOI68" s="571"/>
      <c r="LOJ68" s="571"/>
      <c r="LOK68" s="571"/>
      <c r="LOL68" s="571"/>
      <c r="LOM68" s="571"/>
      <c r="LON68" s="571"/>
      <c r="LOO68" s="571"/>
      <c r="LOP68" s="571"/>
      <c r="LOQ68" s="571"/>
      <c r="LOR68" s="571"/>
      <c r="LOS68" s="571"/>
      <c r="LOT68" s="571"/>
      <c r="LOU68" s="571"/>
      <c r="LOV68" s="571"/>
      <c r="LOW68" s="571"/>
      <c r="LOX68" s="571"/>
      <c r="LOY68" s="571"/>
      <c r="LOZ68" s="571"/>
      <c r="LPA68" s="571"/>
      <c r="LPB68" s="571"/>
      <c r="LPC68" s="571"/>
      <c r="LPD68" s="571"/>
      <c r="LPE68" s="571"/>
      <c r="LPF68" s="571"/>
      <c r="LPG68" s="571"/>
      <c r="LPH68" s="571"/>
      <c r="LPI68" s="571"/>
      <c r="LPJ68" s="571"/>
      <c r="LPK68" s="571"/>
      <c r="LPL68" s="571"/>
      <c r="LPM68" s="571"/>
      <c r="LPN68" s="571"/>
      <c r="LPO68" s="571"/>
      <c r="LPP68" s="571"/>
      <c r="LPQ68" s="571"/>
      <c r="LPR68" s="571"/>
      <c r="LPS68" s="571"/>
      <c r="LPT68" s="571"/>
      <c r="LPU68" s="571"/>
      <c r="LPV68" s="571"/>
      <c r="LPW68" s="571"/>
      <c r="LPX68" s="571"/>
      <c r="LPY68" s="571"/>
      <c r="LPZ68" s="571"/>
      <c r="LQA68" s="571"/>
      <c r="LQB68" s="571"/>
      <c r="LQC68" s="571"/>
      <c r="LQD68" s="571"/>
      <c r="LQE68" s="571"/>
      <c r="LQF68" s="571"/>
      <c r="LQG68" s="571"/>
      <c r="LQH68" s="571"/>
      <c r="LQI68" s="571"/>
      <c r="LQJ68" s="571"/>
      <c r="LQK68" s="571"/>
      <c r="LQL68" s="571"/>
      <c r="LQM68" s="571"/>
      <c r="LQN68" s="571"/>
      <c r="LQO68" s="571"/>
      <c r="LQP68" s="571"/>
      <c r="LQQ68" s="571"/>
      <c r="LQR68" s="571"/>
      <c r="LQS68" s="571"/>
      <c r="LQT68" s="571"/>
      <c r="LQU68" s="571"/>
      <c r="LQV68" s="571"/>
      <c r="LQW68" s="571"/>
      <c r="LQX68" s="571"/>
      <c r="LQY68" s="571"/>
      <c r="LQZ68" s="571"/>
      <c r="LRA68" s="571"/>
      <c r="LRB68" s="571"/>
      <c r="LRC68" s="571"/>
      <c r="LRD68" s="571"/>
      <c r="LRE68" s="571"/>
      <c r="LRF68" s="571"/>
      <c r="LRG68" s="571"/>
      <c r="LRH68" s="571"/>
      <c r="LRI68" s="571"/>
      <c r="LRJ68" s="571"/>
      <c r="LRK68" s="571"/>
      <c r="LRL68" s="571"/>
      <c r="LRM68" s="571"/>
      <c r="LRN68" s="571"/>
      <c r="LRO68" s="571"/>
      <c r="LRP68" s="571"/>
      <c r="LRQ68" s="571"/>
      <c r="LRR68" s="571"/>
      <c r="LRS68" s="571"/>
      <c r="LRT68" s="571"/>
      <c r="LRU68" s="571"/>
      <c r="LRV68" s="571"/>
      <c r="LRW68" s="571"/>
      <c r="LRX68" s="571"/>
      <c r="LRY68" s="571"/>
      <c r="LRZ68" s="571"/>
      <c r="LSA68" s="571"/>
      <c r="LSB68" s="571"/>
      <c r="LSC68" s="571"/>
      <c r="LSD68" s="571"/>
      <c r="LSE68" s="571"/>
      <c r="LSF68" s="571"/>
      <c r="LSG68" s="571"/>
      <c r="LSH68" s="571"/>
      <c r="LSI68" s="571"/>
      <c r="LSJ68" s="571"/>
      <c r="LSK68" s="571"/>
      <c r="LSL68" s="571"/>
      <c r="LSM68" s="571"/>
      <c r="LSN68" s="571"/>
      <c r="LSO68" s="571"/>
      <c r="LSP68" s="571"/>
      <c r="LSQ68" s="571"/>
      <c r="LSR68" s="571"/>
      <c r="LSS68" s="571"/>
      <c r="LST68" s="571"/>
      <c r="LSU68" s="571"/>
      <c r="LSV68" s="571"/>
      <c r="LSW68" s="571"/>
      <c r="LSX68" s="571"/>
      <c r="LSY68" s="571"/>
      <c r="LSZ68" s="571"/>
      <c r="LTA68" s="571"/>
      <c r="LTB68" s="571"/>
      <c r="LTC68" s="571"/>
      <c r="LTD68" s="571"/>
      <c r="LTE68" s="571"/>
      <c r="LTF68" s="571"/>
      <c r="LTG68" s="571"/>
      <c r="LTH68" s="571"/>
      <c r="LTI68" s="571"/>
      <c r="LTJ68" s="571"/>
      <c r="LTK68" s="571"/>
      <c r="LTL68" s="571"/>
      <c r="LTM68" s="571"/>
      <c r="LTN68" s="571"/>
      <c r="LTO68" s="571"/>
      <c r="LTP68" s="571"/>
      <c r="LTQ68" s="571"/>
      <c r="LTR68" s="571"/>
      <c r="LTS68" s="571"/>
      <c r="LTT68" s="571"/>
      <c r="LTU68" s="571"/>
      <c r="LTV68" s="571"/>
      <c r="LTW68" s="571"/>
      <c r="LTX68" s="571"/>
      <c r="LTY68" s="571"/>
      <c r="LTZ68" s="571"/>
      <c r="LUA68" s="571"/>
      <c r="LUB68" s="571"/>
      <c r="LUC68" s="571"/>
      <c r="LUD68" s="571"/>
      <c r="LUE68" s="571"/>
      <c r="LUF68" s="571"/>
      <c r="LUG68" s="571"/>
      <c r="LUH68" s="571"/>
      <c r="LUI68" s="571"/>
      <c r="LUJ68" s="571"/>
      <c r="LUK68" s="571"/>
      <c r="LUL68" s="571"/>
      <c r="LUM68" s="571"/>
      <c r="LUN68" s="571"/>
      <c r="LUO68" s="571"/>
      <c r="LUP68" s="571"/>
      <c r="LUQ68" s="571"/>
      <c r="LUR68" s="571"/>
      <c r="LUS68" s="571"/>
      <c r="LUT68" s="571"/>
      <c r="LUU68" s="571"/>
      <c r="LUV68" s="571"/>
      <c r="LUW68" s="571"/>
      <c r="LUX68" s="571"/>
      <c r="LUY68" s="571"/>
      <c r="LUZ68" s="571"/>
      <c r="LVA68" s="571"/>
      <c r="LVB68" s="571"/>
      <c r="LVC68" s="571"/>
      <c r="LVD68" s="571"/>
      <c r="LVE68" s="571"/>
      <c r="LVF68" s="571"/>
      <c r="LVG68" s="571"/>
      <c r="LVH68" s="571"/>
      <c r="LVI68" s="571"/>
      <c r="LVJ68" s="571"/>
      <c r="LVK68" s="571"/>
      <c r="LVL68" s="571"/>
      <c r="LVM68" s="571"/>
      <c r="LVN68" s="571"/>
      <c r="LVO68" s="571"/>
      <c r="LVP68" s="571"/>
      <c r="LVQ68" s="571"/>
      <c r="LVR68" s="571"/>
      <c r="LVS68" s="571"/>
      <c r="LVT68" s="571"/>
      <c r="LVU68" s="571"/>
      <c r="LVV68" s="571"/>
      <c r="LVW68" s="571"/>
      <c r="LVX68" s="571"/>
      <c r="LWA68" s="571"/>
      <c r="LWB68" s="571"/>
      <c r="LWC68" s="571"/>
      <c r="LWD68" s="571"/>
      <c r="LWE68" s="571"/>
      <c r="LWF68" s="571"/>
      <c r="LWG68" s="571"/>
      <c r="LWH68" s="571"/>
      <c r="LWI68" s="571"/>
      <c r="LWJ68" s="571"/>
      <c r="LWK68" s="571"/>
      <c r="LWL68" s="571"/>
      <c r="LWM68" s="571"/>
      <c r="LWN68" s="571"/>
      <c r="LWO68" s="571"/>
      <c r="LWP68" s="571"/>
      <c r="LWQ68" s="571"/>
      <c r="LWR68" s="571"/>
      <c r="LWS68" s="571"/>
      <c r="LWT68" s="571"/>
      <c r="LWU68" s="571"/>
      <c r="LWV68" s="571"/>
      <c r="LWW68" s="571"/>
      <c r="LWX68" s="571"/>
      <c r="LWY68" s="571"/>
      <c r="LWZ68" s="571"/>
      <c r="LXA68" s="571"/>
      <c r="LXB68" s="571"/>
      <c r="LXC68" s="571"/>
      <c r="LXD68" s="571"/>
      <c r="LXE68" s="571"/>
      <c r="LXF68" s="571"/>
      <c r="LXG68" s="571"/>
      <c r="LXH68" s="571"/>
      <c r="LXI68" s="571"/>
      <c r="LXJ68" s="571"/>
      <c r="LXK68" s="571"/>
      <c r="LXL68" s="571"/>
      <c r="LXM68" s="571"/>
      <c r="LXN68" s="571"/>
      <c r="LXO68" s="571"/>
      <c r="LXP68" s="571"/>
      <c r="LXQ68" s="571"/>
      <c r="LXR68" s="571"/>
      <c r="LXS68" s="571"/>
      <c r="LXT68" s="571"/>
      <c r="LXU68" s="571"/>
      <c r="LXV68" s="571"/>
      <c r="LXW68" s="571"/>
      <c r="LXX68" s="571"/>
      <c r="LXY68" s="571"/>
      <c r="LXZ68" s="571"/>
      <c r="LYA68" s="571"/>
      <c r="LYB68" s="571"/>
      <c r="LYC68" s="571"/>
      <c r="LYD68" s="571"/>
      <c r="LYE68" s="571"/>
      <c r="LYF68" s="571"/>
      <c r="LYG68" s="571"/>
      <c r="LYH68" s="571"/>
      <c r="LYI68" s="571"/>
      <c r="LYJ68" s="571"/>
      <c r="LYK68" s="571"/>
      <c r="LYL68" s="571"/>
      <c r="LYM68" s="571"/>
      <c r="LYN68" s="571"/>
      <c r="LYO68" s="571"/>
      <c r="LYP68" s="571"/>
      <c r="LYQ68" s="571"/>
      <c r="LYR68" s="571"/>
      <c r="LYS68" s="571"/>
      <c r="LYT68" s="571"/>
      <c r="LYU68" s="571"/>
      <c r="LYV68" s="571"/>
      <c r="LYW68" s="571"/>
      <c r="LYX68" s="571"/>
      <c r="LYY68" s="571"/>
      <c r="LYZ68" s="571"/>
      <c r="LZA68" s="571"/>
      <c r="LZB68" s="571"/>
      <c r="LZC68" s="571"/>
      <c r="LZD68" s="571"/>
      <c r="LZE68" s="571"/>
      <c r="LZF68" s="571"/>
      <c r="LZG68" s="571"/>
      <c r="LZH68" s="571"/>
      <c r="LZI68" s="571"/>
      <c r="LZJ68" s="571"/>
      <c r="LZK68" s="571"/>
      <c r="LZL68" s="571"/>
      <c r="LZM68" s="571"/>
      <c r="LZN68" s="571"/>
      <c r="LZO68" s="571"/>
      <c r="LZP68" s="571"/>
      <c r="LZQ68" s="571"/>
      <c r="LZR68" s="571"/>
      <c r="LZS68" s="571"/>
      <c r="LZT68" s="571"/>
      <c r="LZU68" s="571"/>
      <c r="LZV68" s="571"/>
      <c r="LZW68" s="571"/>
      <c r="LZX68" s="571"/>
      <c r="LZY68" s="571"/>
      <c r="LZZ68" s="571"/>
      <c r="MAA68" s="571"/>
      <c r="MAB68" s="571"/>
      <c r="MAC68" s="571"/>
      <c r="MAD68" s="571"/>
      <c r="MAE68" s="571"/>
      <c r="MAF68" s="571"/>
      <c r="MAG68" s="571"/>
      <c r="MAH68" s="571"/>
      <c r="MAI68" s="571"/>
      <c r="MAJ68" s="571"/>
      <c r="MAK68" s="571"/>
      <c r="MAL68" s="571"/>
      <c r="MAM68" s="571"/>
      <c r="MAN68" s="571"/>
      <c r="MAO68" s="571"/>
      <c r="MAP68" s="571"/>
      <c r="MAQ68" s="571"/>
      <c r="MAR68" s="571"/>
      <c r="MAS68" s="571"/>
      <c r="MAT68" s="571"/>
      <c r="MAU68" s="571"/>
      <c r="MAV68" s="571"/>
      <c r="MAW68" s="571"/>
      <c r="MAX68" s="571"/>
      <c r="MAY68" s="571"/>
      <c r="MAZ68" s="571"/>
      <c r="MBA68" s="571"/>
      <c r="MBB68" s="571"/>
      <c r="MBC68" s="571"/>
      <c r="MBD68" s="571"/>
      <c r="MBE68" s="571"/>
      <c r="MBF68" s="571"/>
      <c r="MBG68" s="571"/>
      <c r="MBH68" s="571"/>
      <c r="MBI68" s="571"/>
      <c r="MBJ68" s="571"/>
      <c r="MBK68" s="571"/>
      <c r="MBL68" s="571"/>
      <c r="MBM68" s="571"/>
      <c r="MBN68" s="571"/>
      <c r="MBO68" s="571"/>
      <c r="MBP68" s="571"/>
      <c r="MBQ68" s="571"/>
      <c r="MBR68" s="571"/>
      <c r="MBS68" s="571"/>
      <c r="MBT68" s="571"/>
      <c r="MBU68" s="571"/>
      <c r="MBV68" s="571"/>
      <c r="MBW68" s="571"/>
      <c r="MBX68" s="571"/>
      <c r="MBY68" s="571"/>
      <c r="MBZ68" s="571"/>
      <c r="MCA68" s="571"/>
      <c r="MCB68" s="571"/>
      <c r="MCC68" s="571"/>
      <c r="MCD68" s="571"/>
      <c r="MCE68" s="571"/>
      <c r="MCF68" s="571"/>
      <c r="MCG68" s="571"/>
      <c r="MCH68" s="571"/>
      <c r="MCI68" s="571"/>
      <c r="MCJ68" s="571"/>
      <c r="MCK68" s="571"/>
      <c r="MCL68" s="571"/>
      <c r="MCM68" s="571"/>
      <c r="MCN68" s="571"/>
      <c r="MCO68" s="571"/>
      <c r="MCP68" s="571"/>
      <c r="MCQ68" s="571"/>
      <c r="MCR68" s="571"/>
      <c r="MCS68" s="571"/>
      <c r="MCT68" s="571"/>
      <c r="MCU68" s="571"/>
      <c r="MCV68" s="571"/>
      <c r="MCW68" s="571"/>
      <c r="MCX68" s="571"/>
      <c r="MCY68" s="571"/>
      <c r="MCZ68" s="571"/>
      <c r="MDA68" s="571"/>
      <c r="MDB68" s="571"/>
      <c r="MDC68" s="571"/>
      <c r="MDD68" s="571"/>
      <c r="MDE68" s="571"/>
      <c r="MDF68" s="571"/>
      <c r="MDG68" s="571"/>
      <c r="MDH68" s="571"/>
      <c r="MDI68" s="571"/>
      <c r="MDJ68" s="571"/>
      <c r="MDK68" s="571"/>
      <c r="MDL68" s="571"/>
      <c r="MDM68" s="571"/>
      <c r="MDN68" s="571"/>
      <c r="MDO68" s="571"/>
      <c r="MDP68" s="571"/>
      <c r="MDQ68" s="571"/>
      <c r="MDR68" s="571"/>
      <c r="MDS68" s="571"/>
      <c r="MDT68" s="571"/>
      <c r="MDU68" s="571"/>
      <c r="MDV68" s="571"/>
      <c r="MDW68" s="571"/>
      <c r="MDX68" s="571"/>
      <c r="MDY68" s="571"/>
      <c r="MDZ68" s="571"/>
      <c r="MEA68" s="571"/>
      <c r="MEB68" s="571"/>
      <c r="MEC68" s="571"/>
      <c r="MED68" s="571"/>
      <c r="MEE68" s="571"/>
      <c r="MEF68" s="571"/>
      <c r="MEG68" s="571"/>
      <c r="MEH68" s="571"/>
      <c r="MEI68" s="571"/>
      <c r="MEJ68" s="571"/>
      <c r="MEK68" s="571"/>
      <c r="MEL68" s="571"/>
      <c r="MEM68" s="571"/>
      <c r="MEN68" s="571"/>
      <c r="MEO68" s="571"/>
      <c r="MEP68" s="571"/>
      <c r="MEQ68" s="571"/>
      <c r="MER68" s="571"/>
      <c r="MES68" s="571"/>
      <c r="MET68" s="571"/>
      <c r="MEU68" s="571"/>
      <c r="MEV68" s="571"/>
      <c r="MEW68" s="571"/>
      <c r="MEX68" s="571"/>
      <c r="MEY68" s="571"/>
      <c r="MEZ68" s="571"/>
      <c r="MFA68" s="571"/>
      <c r="MFB68" s="571"/>
      <c r="MFC68" s="571"/>
      <c r="MFD68" s="571"/>
      <c r="MFE68" s="571"/>
      <c r="MFF68" s="571"/>
      <c r="MFG68" s="571"/>
      <c r="MFH68" s="571"/>
      <c r="MFI68" s="571"/>
      <c r="MFJ68" s="571"/>
      <c r="MFK68" s="571"/>
      <c r="MFL68" s="571"/>
      <c r="MFM68" s="571"/>
      <c r="MFN68" s="571"/>
      <c r="MFO68" s="571"/>
      <c r="MFP68" s="571"/>
      <c r="MFQ68" s="571"/>
      <c r="MFR68" s="571"/>
      <c r="MFS68" s="571"/>
      <c r="MFT68" s="571"/>
      <c r="MFW68" s="571"/>
      <c r="MFX68" s="571"/>
      <c r="MFY68" s="571"/>
      <c r="MFZ68" s="571"/>
      <c r="MGA68" s="571"/>
      <c r="MGB68" s="571"/>
      <c r="MGC68" s="571"/>
      <c r="MGD68" s="571"/>
      <c r="MGE68" s="571"/>
      <c r="MGF68" s="571"/>
      <c r="MGG68" s="571"/>
      <c r="MGH68" s="571"/>
      <c r="MGI68" s="571"/>
      <c r="MGJ68" s="571"/>
      <c r="MGK68" s="571"/>
      <c r="MGL68" s="571"/>
      <c r="MGM68" s="571"/>
      <c r="MGN68" s="571"/>
      <c r="MGO68" s="571"/>
      <c r="MGP68" s="571"/>
      <c r="MGQ68" s="571"/>
      <c r="MGR68" s="571"/>
      <c r="MGS68" s="571"/>
      <c r="MGT68" s="571"/>
      <c r="MGU68" s="571"/>
      <c r="MGV68" s="571"/>
      <c r="MGW68" s="571"/>
      <c r="MGX68" s="571"/>
      <c r="MGY68" s="571"/>
      <c r="MGZ68" s="571"/>
      <c r="MHA68" s="571"/>
      <c r="MHB68" s="571"/>
      <c r="MHC68" s="571"/>
      <c r="MHD68" s="571"/>
      <c r="MHE68" s="571"/>
      <c r="MHF68" s="571"/>
      <c r="MHG68" s="571"/>
      <c r="MHH68" s="571"/>
      <c r="MHI68" s="571"/>
      <c r="MHJ68" s="571"/>
      <c r="MHK68" s="571"/>
      <c r="MHL68" s="571"/>
      <c r="MHM68" s="571"/>
      <c r="MHN68" s="571"/>
      <c r="MHO68" s="571"/>
      <c r="MHP68" s="571"/>
      <c r="MHQ68" s="571"/>
      <c r="MHR68" s="571"/>
      <c r="MHS68" s="571"/>
      <c r="MHT68" s="571"/>
      <c r="MHU68" s="571"/>
      <c r="MHV68" s="571"/>
      <c r="MHW68" s="571"/>
      <c r="MHX68" s="571"/>
      <c r="MHY68" s="571"/>
      <c r="MHZ68" s="571"/>
      <c r="MIA68" s="571"/>
      <c r="MIB68" s="571"/>
      <c r="MIC68" s="571"/>
      <c r="MID68" s="571"/>
      <c r="MIE68" s="571"/>
      <c r="MIF68" s="571"/>
      <c r="MIG68" s="571"/>
      <c r="MIH68" s="571"/>
      <c r="MII68" s="571"/>
      <c r="MIJ68" s="571"/>
      <c r="MIK68" s="571"/>
      <c r="MIL68" s="571"/>
      <c r="MIM68" s="571"/>
      <c r="MIN68" s="571"/>
      <c r="MIO68" s="571"/>
      <c r="MIP68" s="571"/>
      <c r="MIQ68" s="571"/>
      <c r="MIR68" s="571"/>
      <c r="MIS68" s="571"/>
      <c r="MIT68" s="571"/>
      <c r="MIU68" s="571"/>
      <c r="MIV68" s="571"/>
      <c r="MIW68" s="571"/>
      <c r="MIX68" s="571"/>
      <c r="MIY68" s="571"/>
      <c r="MIZ68" s="571"/>
      <c r="MJA68" s="571"/>
      <c r="MJB68" s="571"/>
      <c r="MJC68" s="571"/>
      <c r="MJD68" s="571"/>
      <c r="MJE68" s="571"/>
      <c r="MJF68" s="571"/>
      <c r="MJG68" s="571"/>
      <c r="MJH68" s="571"/>
      <c r="MJI68" s="571"/>
      <c r="MJJ68" s="571"/>
      <c r="MJK68" s="571"/>
      <c r="MJL68" s="571"/>
      <c r="MJM68" s="571"/>
      <c r="MJN68" s="571"/>
      <c r="MJO68" s="571"/>
      <c r="MJP68" s="571"/>
      <c r="MJQ68" s="571"/>
      <c r="MJR68" s="571"/>
      <c r="MJS68" s="571"/>
      <c r="MJT68" s="571"/>
      <c r="MJU68" s="571"/>
      <c r="MJV68" s="571"/>
      <c r="MJW68" s="571"/>
      <c r="MJX68" s="571"/>
      <c r="MJY68" s="571"/>
      <c r="MJZ68" s="571"/>
      <c r="MKA68" s="571"/>
      <c r="MKB68" s="571"/>
      <c r="MKC68" s="571"/>
      <c r="MKD68" s="571"/>
      <c r="MKE68" s="571"/>
      <c r="MKF68" s="571"/>
      <c r="MKG68" s="571"/>
      <c r="MKH68" s="571"/>
      <c r="MKI68" s="571"/>
      <c r="MKJ68" s="571"/>
      <c r="MKK68" s="571"/>
      <c r="MKL68" s="571"/>
      <c r="MKM68" s="571"/>
      <c r="MKN68" s="571"/>
      <c r="MKO68" s="571"/>
      <c r="MKP68" s="571"/>
      <c r="MKQ68" s="571"/>
      <c r="MKR68" s="571"/>
      <c r="MKS68" s="571"/>
      <c r="MKT68" s="571"/>
      <c r="MKU68" s="571"/>
      <c r="MKV68" s="571"/>
      <c r="MKW68" s="571"/>
      <c r="MKX68" s="571"/>
      <c r="MKY68" s="571"/>
      <c r="MKZ68" s="571"/>
      <c r="MLA68" s="571"/>
      <c r="MLB68" s="571"/>
      <c r="MLC68" s="571"/>
      <c r="MLD68" s="571"/>
      <c r="MLE68" s="571"/>
      <c r="MLF68" s="571"/>
      <c r="MLG68" s="571"/>
      <c r="MLH68" s="571"/>
      <c r="MLI68" s="571"/>
      <c r="MLJ68" s="571"/>
      <c r="MLK68" s="571"/>
      <c r="MLL68" s="571"/>
      <c r="MLM68" s="571"/>
      <c r="MLN68" s="571"/>
      <c r="MLO68" s="571"/>
      <c r="MLP68" s="571"/>
      <c r="MLQ68" s="571"/>
      <c r="MLR68" s="571"/>
      <c r="MLS68" s="571"/>
      <c r="MLT68" s="571"/>
      <c r="MLU68" s="571"/>
      <c r="MLV68" s="571"/>
      <c r="MLW68" s="571"/>
      <c r="MLX68" s="571"/>
      <c r="MLY68" s="571"/>
      <c r="MLZ68" s="571"/>
      <c r="MMA68" s="571"/>
      <c r="MMB68" s="571"/>
      <c r="MMC68" s="571"/>
      <c r="MMD68" s="571"/>
      <c r="MME68" s="571"/>
      <c r="MMF68" s="571"/>
      <c r="MMG68" s="571"/>
      <c r="MMH68" s="571"/>
      <c r="MMI68" s="571"/>
      <c r="MMJ68" s="571"/>
      <c r="MMK68" s="571"/>
      <c r="MML68" s="571"/>
      <c r="MMM68" s="571"/>
      <c r="MMN68" s="571"/>
      <c r="MMO68" s="571"/>
      <c r="MMP68" s="571"/>
      <c r="MMQ68" s="571"/>
      <c r="MMR68" s="571"/>
      <c r="MMS68" s="571"/>
      <c r="MMT68" s="571"/>
      <c r="MMU68" s="571"/>
      <c r="MMV68" s="571"/>
      <c r="MMW68" s="571"/>
      <c r="MMX68" s="571"/>
      <c r="MMY68" s="571"/>
      <c r="MMZ68" s="571"/>
      <c r="MNA68" s="571"/>
      <c r="MNB68" s="571"/>
      <c r="MNC68" s="571"/>
      <c r="MND68" s="571"/>
      <c r="MNE68" s="571"/>
      <c r="MNF68" s="571"/>
      <c r="MNG68" s="571"/>
      <c r="MNH68" s="571"/>
      <c r="MNI68" s="571"/>
      <c r="MNJ68" s="571"/>
      <c r="MNK68" s="571"/>
      <c r="MNL68" s="571"/>
      <c r="MNM68" s="571"/>
      <c r="MNN68" s="571"/>
      <c r="MNO68" s="571"/>
      <c r="MNP68" s="571"/>
      <c r="MNQ68" s="571"/>
      <c r="MNR68" s="571"/>
      <c r="MNS68" s="571"/>
      <c r="MNT68" s="571"/>
      <c r="MNU68" s="571"/>
      <c r="MNV68" s="571"/>
      <c r="MNW68" s="571"/>
      <c r="MNX68" s="571"/>
      <c r="MNY68" s="571"/>
      <c r="MNZ68" s="571"/>
      <c r="MOA68" s="571"/>
      <c r="MOB68" s="571"/>
      <c r="MOC68" s="571"/>
      <c r="MOD68" s="571"/>
      <c r="MOE68" s="571"/>
      <c r="MOF68" s="571"/>
      <c r="MOG68" s="571"/>
      <c r="MOH68" s="571"/>
      <c r="MOI68" s="571"/>
      <c r="MOJ68" s="571"/>
      <c r="MOK68" s="571"/>
      <c r="MOL68" s="571"/>
      <c r="MOM68" s="571"/>
      <c r="MON68" s="571"/>
      <c r="MOO68" s="571"/>
      <c r="MOP68" s="571"/>
      <c r="MOQ68" s="571"/>
      <c r="MOR68" s="571"/>
      <c r="MOS68" s="571"/>
      <c r="MOT68" s="571"/>
      <c r="MOU68" s="571"/>
      <c r="MOV68" s="571"/>
      <c r="MOW68" s="571"/>
      <c r="MOX68" s="571"/>
      <c r="MOY68" s="571"/>
      <c r="MOZ68" s="571"/>
      <c r="MPA68" s="571"/>
      <c r="MPB68" s="571"/>
      <c r="MPC68" s="571"/>
      <c r="MPD68" s="571"/>
      <c r="MPE68" s="571"/>
      <c r="MPF68" s="571"/>
      <c r="MPG68" s="571"/>
      <c r="MPH68" s="571"/>
      <c r="MPI68" s="571"/>
      <c r="MPJ68" s="571"/>
      <c r="MPK68" s="571"/>
      <c r="MPL68" s="571"/>
      <c r="MPM68" s="571"/>
      <c r="MPN68" s="571"/>
      <c r="MPO68" s="571"/>
      <c r="MPP68" s="571"/>
      <c r="MPS68" s="571"/>
      <c r="MPT68" s="571"/>
      <c r="MPU68" s="571"/>
      <c r="MPV68" s="571"/>
      <c r="MPW68" s="571"/>
      <c r="MPX68" s="571"/>
      <c r="MPY68" s="571"/>
      <c r="MPZ68" s="571"/>
      <c r="MQA68" s="571"/>
      <c r="MQB68" s="571"/>
      <c r="MQC68" s="571"/>
      <c r="MQD68" s="571"/>
      <c r="MQE68" s="571"/>
      <c r="MQF68" s="571"/>
      <c r="MQG68" s="571"/>
      <c r="MQH68" s="571"/>
      <c r="MQI68" s="571"/>
      <c r="MQJ68" s="571"/>
      <c r="MQK68" s="571"/>
      <c r="MQL68" s="571"/>
      <c r="MQM68" s="571"/>
      <c r="MQN68" s="571"/>
      <c r="MQO68" s="571"/>
      <c r="MQP68" s="571"/>
      <c r="MQQ68" s="571"/>
      <c r="MQR68" s="571"/>
      <c r="MQS68" s="571"/>
      <c r="MQT68" s="571"/>
      <c r="MQU68" s="571"/>
      <c r="MQV68" s="571"/>
      <c r="MQW68" s="571"/>
      <c r="MQX68" s="571"/>
      <c r="MQY68" s="571"/>
      <c r="MQZ68" s="571"/>
      <c r="MRA68" s="571"/>
      <c r="MRB68" s="571"/>
      <c r="MRC68" s="571"/>
      <c r="MRD68" s="571"/>
      <c r="MRE68" s="571"/>
      <c r="MRF68" s="571"/>
      <c r="MRG68" s="571"/>
      <c r="MRH68" s="571"/>
      <c r="MRI68" s="571"/>
      <c r="MRJ68" s="571"/>
      <c r="MRK68" s="571"/>
      <c r="MRL68" s="571"/>
      <c r="MRM68" s="571"/>
      <c r="MRN68" s="571"/>
      <c r="MRO68" s="571"/>
      <c r="MRP68" s="571"/>
      <c r="MRQ68" s="571"/>
      <c r="MRR68" s="571"/>
      <c r="MRS68" s="571"/>
      <c r="MRT68" s="571"/>
      <c r="MRU68" s="571"/>
      <c r="MRV68" s="571"/>
      <c r="MRW68" s="571"/>
      <c r="MRX68" s="571"/>
      <c r="MRY68" s="571"/>
      <c r="MRZ68" s="571"/>
      <c r="MSA68" s="571"/>
      <c r="MSB68" s="571"/>
      <c r="MSC68" s="571"/>
      <c r="MSD68" s="571"/>
      <c r="MSE68" s="571"/>
      <c r="MSF68" s="571"/>
      <c r="MSG68" s="571"/>
      <c r="MSH68" s="571"/>
      <c r="MSI68" s="571"/>
      <c r="MSJ68" s="571"/>
      <c r="MSK68" s="571"/>
      <c r="MSL68" s="571"/>
      <c r="MSM68" s="571"/>
      <c r="MSN68" s="571"/>
      <c r="MSO68" s="571"/>
      <c r="MSP68" s="571"/>
      <c r="MSQ68" s="571"/>
      <c r="MSR68" s="571"/>
      <c r="MSS68" s="571"/>
      <c r="MST68" s="571"/>
      <c r="MSU68" s="571"/>
      <c r="MSV68" s="571"/>
      <c r="MSW68" s="571"/>
      <c r="MSX68" s="571"/>
      <c r="MSY68" s="571"/>
      <c r="MSZ68" s="571"/>
      <c r="MTA68" s="571"/>
      <c r="MTB68" s="571"/>
      <c r="MTC68" s="571"/>
      <c r="MTD68" s="571"/>
      <c r="MTE68" s="571"/>
      <c r="MTF68" s="571"/>
      <c r="MTG68" s="571"/>
      <c r="MTH68" s="571"/>
      <c r="MTI68" s="571"/>
      <c r="MTJ68" s="571"/>
      <c r="MTK68" s="571"/>
      <c r="MTL68" s="571"/>
      <c r="MTM68" s="571"/>
      <c r="MTN68" s="571"/>
      <c r="MTO68" s="571"/>
      <c r="MTP68" s="571"/>
      <c r="MTQ68" s="571"/>
      <c r="MTR68" s="571"/>
      <c r="MTS68" s="571"/>
      <c r="MTT68" s="571"/>
      <c r="MTU68" s="571"/>
      <c r="MTV68" s="571"/>
      <c r="MTW68" s="571"/>
      <c r="MTX68" s="571"/>
      <c r="MTY68" s="571"/>
      <c r="MTZ68" s="571"/>
      <c r="MUA68" s="571"/>
      <c r="MUB68" s="571"/>
      <c r="MUC68" s="571"/>
      <c r="MUD68" s="571"/>
      <c r="MUE68" s="571"/>
      <c r="MUF68" s="571"/>
      <c r="MUG68" s="571"/>
      <c r="MUH68" s="571"/>
      <c r="MUI68" s="571"/>
      <c r="MUJ68" s="571"/>
      <c r="MUK68" s="571"/>
      <c r="MUL68" s="571"/>
      <c r="MUM68" s="571"/>
      <c r="MUN68" s="571"/>
      <c r="MUO68" s="571"/>
      <c r="MUP68" s="571"/>
      <c r="MUQ68" s="571"/>
      <c r="MUR68" s="571"/>
      <c r="MUS68" s="571"/>
      <c r="MUT68" s="571"/>
      <c r="MUU68" s="571"/>
      <c r="MUV68" s="571"/>
      <c r="MUW68" s="571"/>
      <c r="MUX68" s="571"/>
      <c r="MUY68" s="571"/>
      <c r="MUZ68" s="571"/>
      <c r="MVA68" s="571"/>
      <c r="MVB68" s="571"/>
      <c r="MVC68" s="571"/>
      <c r="MVD68" s="571"/>
      <c r="MVE68" s="571"/>
      <c r="MVF68" s="571"/>
      <c r="MVG68" s="571"/>
      <c r="MVH68" s="571"/>
      <c r="MVI68" s="571"/>
      <c r="MVJ68" s="571"/>
      <c r="MVK68" s="571"/>
      <c r="MVL68" s="571"/>
      <c r="MVM68" s="571"/>
      <c r="MVN68" s="571"/>
      <c r="MVO68" s="571"/>
      <c r="MVP68" s="571"/>
      <c r="MVQ68" s="571"/>
      <c r="MVR68" s="571"/>
      <c r="MVS68" s="571"/>
      <c r="MVT68" s="571"/>
      <c r="MVU68" s="571"/>
      <c r="MVV68" s="571"/>
      <c r="MVW68" s="571"/>
      <c r="MVX68" s="571"/>
      <c r="MVY68" s="571"/>
      <c r="MVZ68" s="571"/>
      <c r="MWA68" s="571"/>
      <c r="MWB68" s="571"/>
      <c r="MWC68" s="571"/>
      <c r="MWD68" s="571"/>
      <c r="MWE68" s="571"/>
      <c r="MWF68" s="571"/>
      <c r="MWG68" s="571"/>
      <c r="MWH68" s="571"/>
      <c r="MWI68" s="571"/>
      <c r="MWJ68" s="571"/>
      <c r="MWK68" s="571"/>
      <c r="MWL68" s="571"/>
      <c r="MWM68" s="571"/>
      <c r="MWN68" s="571"/>
      <c r="MWO68" s="571"/>
      <c r="MWP68" s="571"/>
      <c r="MWQ68" s="571"/>
      <c r="MWR68" s="571"/>
      <c r="MWS68" s="571"/>
      <c r="MWT68" s="571"/>
      <c r="MWU68" s="571"/>
      <c r="MWV68" s="571"/>
      <c r="MWW68" s="571"/>
      <c r="MWX68" s="571"/>
      <c r="MWY68" s="571"/>
      <c r="MWZ68" s="571"/>
      <c r="MXA68" s="571"/>
      <c r="MXB68" s="571"/>
      <c r="MXC68" s="571"/>
      <c r="MXD68" s="571"/>
      <c r="MXE68" s="571"/>
      <c r="MXF68" s="571"/>
      <c r="MXG68" s="571"/>
      <c r="MXH68" s="571"/>
      <c r="MXI68" s="571"/>
      <c r="MXJ68" s="571"/>
      <c r="MXK68" s="571"/>
      <c r="MXL68" s="571"/>
      <c r="MXM68" s="571"/>
      <c r="MXN68" s="571"/>
      <c r="MXO68" s="571"/>
      <c r="MXP68" s="571"/>
      <c r="MXQ68" s="571"/>
      <c r="MXR68" s="571"/>
      <c r="MXS68" s="571"/>
      <c r="MXT68" s="571"/>
      <c r="MXU68" s="571"/>
      <c r="MXV68" s="571"/>
      <c r="MXW68" s="571"/>
      <c r="MXX68" s="571"/>
      <c r="MXY68" s="571"/>
      <c r="MXZ68" s="571"/>
      <c r="MYA68" s="571"/>
      <c r="MYB68" s="571"/>
      <c r="MYC68" s="571"/>
      <c r="MYD68" s="571"/>
      <c r="MYE68" s="571"/>
      <c r="MYF68" s="571"/>
      <c r="MYG68" s="571"/>
      <c r="MYH68" s="571"/>
      <c r="MYI68" s="571"/>
      <c r="MYJ68" s="571"/>
      <c r="MYK68" s="571"/>
      <c r="MYL68" s="571"/>
      <c r="MYM68" s="571"/>
      <c r="MYN68" s="571"/>
      <c r="MYO68" s="571"/>
      <c r="MYP68" s="571"/>
      <c r="MYQ68" s="571"/>
      <c r="MYR68" s="571"/>
      <c r="MYS68" s="571"/>
      <c r="MYT68" s="571"/>
      <c r="MYU68" s="571"/>
      <c r="MYV68" s="571"/>
      <c r="MYW68" s="571"/>
      <c r="MYX68" s="571"/>
      <c r="MYY68" s="571"/>
      <c r="MYZ68" s="571"/>
      <c r="MZA68" s="571"/>
      <c r="MZB68" s="571"/>
      <c r="MZC68" s="571"/>
      <c r="MZD68" s="571"/>
      <c r="MZE68" s="571"/>
      <c r="MZF68" s="571"/>
      <c r="MZG68" s="571"/>
      <c r="MZH68" s="571"/>
      <c r="MZI68" s="571"/>
      <c r="MZJ68" s="571"/>
      <c r="MZK68" s="571"/>
      <c r="MZL68" s="571"/>
      <c r="MZO68" s="571"/>
      <c r="MZP68" s="571"/>
      <c r="MZQ68" s="571"/>
      <c r="MZR68" s="571"/>
      <c r="MZS68" s="571"/>
      <c r="MZT68" s="571"/>
      <c r="MZU68" s="571"/>
      <c r="MZV68" s="571"/>
      <c r="MZW68" s="571"/>
      <c r="MZX68" s="571"/>
      <c r="MZY68" s="571"/>
      <c r="MZZ68" s="571"/>
      <c r="NAA68" s="571"/>
      <c r="NAB68" s="571"/>
      <c r="NAC68" s="571"/>
      <c r="NAD68" s="571"/>
      <c r="NAE68" s="571"/>
      <c r="NAF68" s="571"/>
      <c r="NAG68" s="571"/>
      <c r="NAH68" s="571"/>
      <c r="NAI68" s="571"/>
      <c r="NAJ68" s="571"/>
      <c r="NAK68" s="571"/>
      <c r="NAL68" s="571"/>
      <c r="NAM68" s="571"/>
      <c r="NAN68" s="571"/>
      <c r="NAO68" s="571"/>
      <c r="NAP68" s="571"/>
      <c r="NAQ68" s="571"/>
      <c r="NAR68" s="571"/>
      <c r="NAS68" s="571"/>
      <c r="NAT68" s="571"/>
      <c r="NAU68" s="571"/>
      <c r="NAV68" s="571"/>
      <c r="NAW68" s="571"/>
      <c r="NAX68" s="571"/>
      <c r="NAY68" s="571"/>
      <c r="NAZ68" s="571"/>
      <c r="NBA68" s="571"/>
      <c r="NBB68" s="571"/>
      <c r="NBC68" s="571"/>
      <c r="NBD68" s="571"/>
      <c r="NBE68" s="571"/>
      <c r="NBF68" s="571"/>
      <c r="NBG68" s="571"/>
      <c r="NBH68" s="571"/>
      <c r="NBI68" s="571"/>
      <c r="NBJ68" s="571"/>
      <c r="NBK68" s="571"/>
      <c r="NBL68" s="571"/>
      <c r="NBM68" s="571"/>
      <c r="NBN68" s="571"/>
      <c r="NBO68" s="571"/>
      <c r="NBP68" s="571"/>
      <c r="NBQ68" s="571"/>
      <c r="NBR68" s="571"/>
      <c r="NBS68" s="571"/>
      <c r="NBT68" s="571"/>
      <c r="NBU68" s="571"/>
      <c r="NBV68" s="571"/>
      <c r="NBW68" s="571"/>
      <c r="NBX68" s="571"/>
      <c r="NBY68" s="571"/>
      <c r="NBZ68" s="571"/>
      <c r="NCA68" s="571"/>
      <c r="NCB68" s="571"/>
      <c r="NCC68" s="571"/>
      <c r="NCD68" s="571"/>
      <c r="NCE68" s="571"/>
      <c r="NCF68" s="571"/>
      <c r="NCG68" s="571"/>
      <c r="NCH68" s="571"/>
      <c r="NCI68" s="571"/>
      <c r="NCJ68" s="571"/>
      <c r="NCK68" s="571"/>
      <c r="NCL68" s="571"/>
      <c r="NCM68" s="571"/>
      <c r="NCN68" s="571"/>
      <c r="NCO68" s="571"/>
      <c r="NCP68" s="571"/>
      <c r="NCQ68" s="571"/>
      <c r="NCR68" s="571"/>
      <c r="NCS68" s="571"/>
      <c r="NCT68" s="571"/>
      <c r="NCU68" s="571"/>
      <c r="NCV68" s="571"/>
      <c r="NCW68" s="571"/>
      <c r="NCX68" s="571"/>
      <c r="NCY68" s="571"/>
      <c r="NCZ68" s="571"/>
      <c r="NDA68" s="571"/>
      <c r="NDB68" s="571"/>
      <c r="NDC68" s="571"/>
      <c r="NDD68" s="571"/>
      <c r="NDE68" s="571"/>
      <c r="NDF68" s="571"/>
      <c r="NDG68" s="571"/>
      <c r="NDH68" s="571"/>
      <c r="NDI68" s="571"/>
      <c r="NDJ68" s="571"/>
      <c r="NDK68" s="571"/>
      <c r="NDL68" s="571"/>
      <c r="NDM68" s="571"/>
      <c r="NDN68" s="571"/>
      <c r="NDO68" s="571"/>
      <c r="NDP68" s="571"/>
      <c r="NDQ68" s="571"/>
      <c r="NDR68" s="571"/>
      <c r="NDS68" s="571"/>
      <c r="NDT68" s="571"/>
      <c r="NDU68" s="571"/>
      <c r="NDV68" s="571"/>
      <c r="NDW68" s="571"/>
      <c r="NDX68" s="571"/>
      <c r="NDY68" s="571"/>
      <c r="NDZ68" s="571"/>
      <c r="NEA68" s="571"/>
      <c r="NEB68" s="571"/>
      <c r="NEC68" s="571"/>
      <c r="NED68" s="571"/>
      <c r="NEE68" s="571"/>
      <c r="NEF68" s="571"/>
      <c r="NEG68" s="571"/>
      <c r="NEH68" s="571"/>
      <c r="NEI68" s="571"/>
      <c r="NEJ68" s="571"/>
      <c r="NEK68" s="571"/>
      <c r="NEL68" s="571"/>
      <c r="NEM68" s="571"/>
      <c r="NEN68" s="571"/>
      <c r="NEO68" s="571"/>
      <c r="NEP68" s="571"/>
      <c r="NEQ68" s="571"/>
      <c r="NER68" s="571"/>
      <c r="NES68" s="571"/>
      <c r="NET68" s="571"/>
      <c r="NEU68" s="571"/>
      <c r="NEV68" s="571"/>
      <c r="NEW68" s="571"/>
      <c r="NEX68" s="571"/>
      <c r="NEY68" s="571"/>
      <c r="NEZ68" s="571"/>
      <c r="NFA68" s="571"/>
      <c r="NFB68" s="571"/>
      <c r="NFC68" s="571"/>
      <c r="NFD68" s="571"/>
      <c r="NFE68" s="571"/>
      <c r="NFF68" s="571"/>
      <c r="NFG68" s="571"/>
      <c r="NFH68" s="571"/>
      <c r="NFI68" s="571"/>
      <c r="NFJ68" s="571"/>
      <c r="NFK68" s="571"/>
      <c r="NFL68" s="571"/>
      <c r="NFM68" s="571"/>
      <c r="NFN68" s="571"/>
      <c r="NFO68" s="571"/>
      <c r="NFP68" s="571"/>
      <c r="NFQ68" s="571"/>
      <c r="NFR68" s="571"/>
      <c r="NFS68" s="571"/>
      <c r="NFT68" s="571"/>
      <c r="NFU68" s="571"/>
      <c r="NFV68" s="571"/>
      <c r="NFW68" s="571"/>
      <c r="NFX68" s="571"/>
      <c r="NFY68" s="571"/>
      <c r="NFZ68" s="571"/>
      <c r="NGA68" s="571"/>
      <c r="NGB68" s="571"/>
      <c r="NGC68" s="571"/>
      <c r="NGD68" s="571"/>
      <c r="NGE68" s="571"/>
      <c r="NGF68" s="571"/>
      <c r="NGG68" s="571"/>
      <c r="NGH68" s="571"/>
      <c r="NGI68" s="571"/>
      <c r="NGJ68" s="571"/>
      <c r="NGK68" s="571"/>
      <c r="NGL68" s="571"/>
      <c r="NGM68" s="571"/>
      <c r="NGN68" s="571"/>
      <c r="NGO68" s="571"/>
      <c r="NGP68" s="571"/>
      <c r="NGQ68" s="571"/>
      <c r="NGR68" s="571"/>
      <c r="NGS68" s="571"/>
      <c r="NGT68" s="571"/>
      <c r="NGU68" s="571"/>
      <c r="NGV68" s="571"/>
      <c r="NGW68" s="571"/>
      <c r="NGX68" s="571"/>
      <c r="NGY68" s="571"/>
      <c r="NGZ68" s="571"/>
      <c r="NHA68" s="571"/>
      <c r="NHB68" s="571"/>
      <c r="NHC68" s="571"/>
      <c r="NHD68" s="571"/>
      <c r="NHE68" s="571"/>
      <c r="NHF68" s="571"/>
      <c r="NHG68" s="571"/>
      <c r="NHH68" s="571"/>
      <c r="NHI68" s="571"/>
      <c r="NHJ68" s="571"/>
      <c r="NHK68" s="571"/>
      <c r="NHL68" s="571"/>
      <c r="NHM68" s="571"/>
      <c r="NHN68" s="571"/>
      <c r="NHO68" s="571"/>
      <c r="NHP68" s="571"/>
      <c r="NHQ68" s="571"/>
      <c r="NHR68" s="571"/>
      <c r="NHS68" s="571"/>
      <c r="NHT68" s="571"/>
      <c r="NHU68" s="571"/>
      <c r="NHV68" s="571"/>
      <c r="NHW68" s="571"/>
      <c r="NHX68" s="571"/>
      <c r="NHY68" s="571"/>
      <c r="NHZ68" s="571"/>
      <c r="NIA68" s="571"/>
      <c r="NIB68" s="571"/>
      <c r="NIC68" s="571"/>
      <c r="NID68" s="571"/>
      <c r="NIE68" s="571"/>
      <c r="NIF68" s="571"/>
      <c r="NIG68" s="571"/>
      <c r="NIH68" s="571"/>
      <c r="NII68" s="571"/>
      <c r="NIJ68" s="571"/>
      <c r="NIK68" s="571"/>
      <c r="NIL68" s="571"/>
      <c r="NIM68" s="571"/>
      <c r="NIN68" s="571"/>
      <c r="NIO68" s="571"/>
      <c r="NIP68" s="571"/>
      <c r="NIQ68" s="571"/>
      <c r="NIR68" s="571"/>
      <c r="NIS68" s="571"/>
      <c r="NIT68" s="571"/>
      <c r="NIU68" s="571"/>
      <c r="NIV68" s="571"/>
      <c r="NIW68" s="571"/>
      <c r="NIX68" s="571"/>
      <c r="NIY68" s="571"/>
      <c r="NIZ68" s="571"/>
      <c r="NJA68" s="571"/>
      <c r="NJB68" s="571"/>
      <c r="NJC68" s="571"/>
      <c r="NJD68" s="571"/>
      <c r="NJE68" s="571"/>
      <c r="NJF68" s="571"/>
      <c r="NJG68" s="571"/>
      <c r="NJH68" s="571"/>
      <c r="NJK68" s="571"/>
      <c r="NJL68" s="571"/>
      <c r="NJM68" s="571"/>
      <c r="NJN68" s="571"/>
      <c r="NJO68" s="571"/>
      <c r="NJP68" s="571"/>
      <c r="NJQ68" s="571"/>
      <c r="NJR68" s="571"/>
      <c r="NJS68" s="571"/>
      <c r="NJT68" s="571"/>
      <c r="NJU68" s="571"/>
      <c r="NJV68" s="571"/>
      <c r="NJW68" s="571"/>
      <c r="NJX68" s="571"/>
      <c r="NJY68" s="571"/>
      <c r="NJZ68" s="571"/>
      <c r="NKA68" s="571"/>
      <c r="NKB68" s="571"/>
      <c r="NKC68" s="571"/>
      <c r="NKD68" s="571"/>
      <c r="NKE68" s="571"/>
      <c r="NKF68" s="571"/>
      <c r="NKG68" s="571"/>
      <c r="NKH68" s="571"/>
      <c r="NKI68" s="571"/>
      <c r="NKJ68" s="571"/>
      <c r="NKK68" s="571"/>
      <c r="NKL68" s="571"/>
      <c r="NKM68" s="571"/>
      <c r="NKN68" s="571"/>
      <c r="NKO68" s="571"/>
      <c r="NKP68" s="571"/>
      <c r="NKQ68" s="571"/>
      <c r="NKR68" s="571"/>
      <c r="NKS68" s="571"/>
      <c r="NKT68" s="571"/>
      <c r="NKU68" s="571"/>
      <c r="NKV68" s="571"/>
      <c r="NKW68" s="571"/>
      <c r="NKX68" s="571"/>
      <c r="NKY68" s="571"/>
      <c r="NKZ68" s="571"/>
      <c r="NLA68" s="571"/>
      <c r="NLB68" s="571"/>
      <c r="NLC68" s="571"/>
      <c r="NLD68" s="571"/>
      <c r="NLE68" s="571"/>
      <c r="NLF68" s="571"/>
      <c r="NLG68" s="571"/>
      <c r="NLH68" s="571"/>
      <c r="NLI68" s="571"/>
      <c r="NLJ68" s="571"/>
      <c r="NLK68" s="571"/>
      <c r="NLL68" s="571"/>
      <c r="NLM68" s="571"/>
      <c r="NLN68" s="571"/>
      <c r="NLO68" s="571"/>
      <c r="NLP68" s="571"/>
      <c r="NLQ68" s="571"/>
      <c r="NLR68" s="571"/>
      <c r="NLS68" s="571"/>
      <c r="NLT68" s="571"/>
      <c r="NLU68" s="571"/>
      <c r="NLV68" s="571"/>
      <c r="NLW68" s="571"/>
      <c r="NLX68" s="571"/>
      <c r="NLY68" s="571"/>
      <c r="NLZ68" s="571"/>
      <c r="NMA68" s="571"/>
      <c r="NMB68" s="571"/>
      <c r="NMC68" s="571"/>
      <c r="NMD68" s="571"/>
      <c r="NME68" s="571"/>
      <c r="NMF68" s="571"/>
      <c r="NMG68" s="571"/>
      <c r="NMH68" s="571"/>
      <c r="NMI68" s="571"/>
      <c r="NMJ68" s="571"/>
      <c r="NMK68" s="571"/>
      <c r="NML68" s="571"/>
      <c r="NMM68" s="571"/>
      <c r="NMN68" s="571"/>
      <c r="NMO68" s="571"/>
      <c r="NMP68" s="571"/>
      <c r="NMQ68" s="571"/>
      <c r="NMR68" s="571"/>
      <c r="NMS68" s="571"/>
      <c r="NMT68" s="571"/>
      <c r="NMU68" s="571"/>
      <c r="NMV68" s="571"/>
      <c r="NMW68" s="571"/>
      <c r="NMX68" s="571"/>
      <c r="NMY68" s="571"/>
      <c r="NMZ68" s="571"/>
      <c r="NNA68" s="571"/>
      <c r="NNB68" s="571"/>
      <c r="NNC68" s="571"/>
      <c r="NND68" s="571"/>
      <c r="NNE68" s="571"/>
      <c r="NNF68" s="571"/>
      <c r="NNG68" s="571"/>
      <c r="NNH68" s="571"/>
      <c r="NNI68" s="571"/>
      <c r="NNJ68" s="571"/>
      <c r="NNK68" s="571"/>
      <c r="NNL68" s="571"/>
      <c r="NNM68" s="571"/>
      <c r="NNN68" s="571"/>
      <c r="NNO68" s="571"/>
      <c r="NNP68" s="571"/>
      <c r="NNQ68" s="571"/>
      <c r="NNR68" s="571"/>
      <c r="NNS68" s="571"/>
      <c r="NNT68" s="571"/>
      <c r="NNU68" s="571"/>
      <c r="NNV68" s="571"/>
      <c r="NNW68" s="571"/>
      <c r="NNX68" s="571"/>
      <c r="NNY68" s="571"/>
      <c r="NNZ68" s="571"/>
      <c r="NOA68" s="571"/>
      <c r="NOB68" s="571"/>
      <c r="NOC68" s="571"/>
      <c r="NOD68" s="571"/>
      <c r="NOE68" s="571"/>
      <c r="NOF68" s="571"/>
      <c r="NOG68" s="571"/>
      <c r="NOH68" s="571"/>
      <c r="NOI68" s="571"/>
      <c r="NOJ68" s="571"/>
      <c r="NOK68" s="571"/>
      <c r="NOL68" s="571"/>
      <c r="NOM68" s="571"/>
      <c r="NON68" s="571"/>
      <c r="NOO68" s="571"/>
      <c r="NOP68" s="571"/>
      <c r="NOQ68" s="571"/>
      <c r="NOR68" s="571"/>
      <c r="NOS68" s="571"/>
      <c r="NOT68" s="571"/>
      <c r="NOU68" s="571"/>
      <c r="NOV68" s="571"/>
      <c r="NOW68" s="571"/>
      <c r="NOX68" s="571"/>
      <c r="NOY68" s="571"/>
      <c r="NOZ68" s="571"/>
      <c r="NPA68" s="571"/>
      <c r="NPB68" s="571"/>
      <c r="NPC68" s="571"/>
      <c r="NPD68" s="571"/>
      <c r="NPE68" s="571"/>
      <c r="NPF68" s="571"/>
      <c r="NPG68" s="571"/>
      <c r="NPH68" s="571"/>
      <c r="NPI68" s="571"/>
      <c r="NPJ68" s="571"/>
      <c r="NPK68" s="571"/>
      <c r="NPL68" s="571"/>
      <c r="NPM68" s="571"/>
      <c r="NPN68" s="571"/>
      <c r="NPO68" s="571"/>
      <c r="NPP68" s="571"/>
      <c r="NPQ68" s="571"/>
      <c r="NPR68" s="571"/>
      <c r="NPS68" s="571"/>
      <c r="NPT68" s="571"/>
      <c r="NPU68" s="571"/>
      <c r="NPV68" s="571"/>
      <c r="NPW68" s="571"/>
      <c r="NPX68" s="571"/>
      <c r="NPY68" s="571"/>
      <c r="NPZ68" s="571"/>
      <c r="NQA68" s="571"/>
      <c r="NQB68" s="571"/>
      <c r="NQC68" s="571"/>
      <c r="NQD68" s="571"/>
      <c r="NQE68" s="571"/>
      <c r="NQF68" s="571"/>
      <c r="NQG68" s="571"/>
      <c r="NQH68" s="571"/>
      <c r="NQI68" s="571"/>
      <c r="NQJ68" s="571"/>
      <c r="NQK68" s="571"/>
      <c r="NQL68" s="571"/>
      <c r="NQM68" s="571"/>
      <c r="NQN68" s="571"/>
      <c r="NQO68" s="571"/>
      <c r="NQP68" s="571"/>
      <c r="NQQ68" s="571"/>
      <c r="NQR68" s="571"/>
      <c r="NQS68" s="571"/>
      <c r="NQT68" s="571"/>
      <c r="NQU68" s="571"/>
      <c r="NQV68" s="571"/>
      <c r="NQW68" s="571"/>
      <c r="NQX68" s="571"/>
      <c r="NQY68" s="571"/>
      <c r="NQZ68" s="571"/>
      <c r="NRA68" s="571"/>
      <c r="NRB68" s="571"/>
      <c r="NRC68" s="571"/>
      <c r="NRD68" s="571"/>
      <c r="NRE68" s="571"/>
      <c r="NRF68" s="571"/>
      <c r="NRG68" s="571"/>
      <c r="NRH68" s="571"/>
      <c r="NRI68" s="571"/>
      <c r="NRJ68" s="571"/>
      <c r="NRK68" s="571"/>
      <c r="NRL68" s="571"/>
      <c r="NRM68" s="571"/>
      <c r="NRN68" s="571"/>
      <c r="NRO68" s="571"/>
      <c r="NRP68" s="571"/>
      <c r="NRQ68" s="571"/>
      <c r="NRR68" s="571"/>
      <c r="NRS68" s="571"/>
      <c r="NRT68" s="571"/>
      <c r="NRU68" s="571"/>
      <c r="NRV68" s="571"/>
      <c r="NRW68" s="571"/>
      <c r="NRX68" s="571"/>
      <c r="NRY68" s="571"/>
      <c r="NRZ68" s="571"/>
      <c r="NSA68" s="571"/>
      <c r="NSB68" s="571"/>
      <c r="NSC68" s="571"/>
      <c r="NSD68" s="571"/>
      <c r="NSE68" s="571"/>
      <c r="NSF68" s="571"/>
      <c r="NSG68" s="571"/>
      <c r="NSH68" s="571"/>
      <c r="NSI68" s="571"/>
      <c r="NSJ68" s="571"/>
      <c r="NSK68" s="571"/>
      <c r="NSL68" s="571"/>
      <c r="NSM68" s="571"/>
      <c r="NSN68" s="571"/>
      <c r="NSO68" s="571"/>
      <c r="NSP68" s="571"/>
      <c r="NSQ68" s="571"/>
      <c r="NSR68" s="571"/>
      <c r="NSS68" s="571"/>
      <c r="NST68" s="571"/>
      <c r="NSU68" s="571"/>
      <c r="NSV68" s="571"/>
      <c r="NSW68" s="571"/>
      <c r="NSX68" s="571"/>
      <c r="NSY68" s="571"/>
      <c r="NSZ68" s="571"/>
      <c r="NTA68" s="571"/>
      <c r="NTB68" s="571"/>
      <c r="NTC68" s="571"/>
      <c r="NTD68" s="571"/>
      <c r="NTG68" s="571"/>
      <c r="NTH68" s="571"/>
      <c r="NTI68" s="571"/>
      <c r="NTJ68" s="571"/>
      <c r="NTK68" s="571"/>
      <c r="NTL68" s="571"/>
      <c r="NTM68" s="571"/>
      <c r="NTN68" s="571"/>
      <c r="NTO68" s="571"/>
      <c r="NTP68" s="571"/>
      <c r="NTQ68" s="571"/>
      <c r="NTR68" s="571"/>
      <c r="NTS68" s="571"/>
      <c r="NTT68" s="571"/>
      <c r="NTU68" s="571"/>
      <c r="NTV68" s="571"/>
      <c r="NTW68" s="571"/>
      <c r="NTX68" s="571"/>
      <c r="NTY68" s="571"/>
      <c r="NTZ68" s="571"/>
      <c r="NUA68" s="571"/>
      <c r="NUB68" s="571"/>
      <c r="NUC68" s="571"/>
      <c r="NUD68" s="571"/>
      <c r="NUE68" s="571"/>
      <c r="NUF68" s="571"/>
      <c r="NUG68" s="571"/>
      <c r="NUH68" s="571"/>
      <c r="NUI68" s="571"/>
      <c r="NUJ68" s="571"/>
      <c r="NUK68" s="571"/>
      <c r="NUL68" s="571"/>
      <c r="NUM68" s="571"/>
      <c r="NUN68" s="571"/>
      <c r="NUO68" s="571"/>
      <c r="NUP68" s="571"/>
      <c r="NUQ68" s="571"/>
      <c r="NUR68" s="571"/>
      <c r="NUS68" s="571"/>
      <c r="NUT68" s="571"/>
      <c r="NUU68" s="571"/>
      <c r="NUV68" s="571"/>
      <c r="NUW68" s="571"/>
      <c r="NUX68" s="571"/>
      <c r="NUY68" s="571"/>
      <c r="NUZ68" s="571"/>
      <c r="NVA68" s="571"/>
      <c r="NVB68" s="571"/>
      <c r="NVC68" s="571"/>
      <c r="NVD68" s="571"/>
      <c r="NVE68" s="571"/>
      <c r="NVF68" s="571"/>
      <c r="NVG68" s="571"/>
      <c r="NVH68" s="571"/>
      <c r="NVI68" s="571"/>
      <c r="NVJ68" s="571"/>
      <c r="NVK68" s="571"/>
      <c r="NVL68" s="571"/>
      <c r="NVM68" s="571"/>
      <c r="NVN68" s="571"/>
      <c r="NVO68" s="571"/>
      <c r="NVP68" s="571"/>
      <c r="NVQ68" s="571"/>
      <c r="NVR68" s="571"/>
      <c r="NVS68" s="571"/>
      <c r="NVT68" s="571"/>
      <c r="NVU68" s="571"/>
      <c r="NVV68" s="571"/>
      <c r="NVW68" s="571"/>
      <c r="NVX68" s="571"/>
      <c r="NVY68" s="571"/>
      <c r="NVZ68" s="571"/>
      <c r="NWA68" s="571"/>
      <c r="NWB68" s="571"/>
      <c r="NWC68" s="571"/>
      <c r="NWD68" s="571"/>
      <c r="NWE68" s="571"/>
      <c r="NWF68" s="571"/>
      <c r="NWG68" s="571"/>
      <c r="NWH68" s="571"/>
      <c r="NWI68" s="571"/>
      <c r="NWJ68" s="571"/>
      <c r="NWK68" s="571"/>
      <c r="NWL68" s="571"/>
      <c r="NWM68" s="571"/>
      <c r="NWN68" s="571"/>
      <c r="NWO68" s="571"/>
      <c r="NWP68" s="571"/>
      <c r="NWQ68" s="571"/>
      <c r="NWR68" s="571"/>
      <c r="NWS68" s="571"/>
      <c r="NWT68" s="571"/>
      <c r="NWU68" s="571"/>
      <c r="NWV68" s="571"/>
      <c r="NWW68" s="571"/>
      <c r="NWX68" s="571"/>
      <c r="NWY68" s="571"/>
      <c r="NWZ68" s="571"/>
      <c r="NXA68" s="571"/>
      <c r="NXB68" s="571"/>
      <c r="NXC68" s="571"/>
      <c r="NXD68" s="571"/>
      <c r="NXE68" s="571"/>
      <c r="NXF68" s="571"/>
      <c r="NXG68" s="571"/>
      <c r="NXH68" s="571"/>
      <c r="NXI68" s="571"/>
      <c r="NXJ68" s="571"/>
      <c r="NXK68" s="571"/>
      <c r="NXL68" s="571"/>
      <c r="NXM68" s="571"/>
      <c r="NXN68" s="571"/>
      <c r="NXO68" s="571"/>
      <c r="NXP68" s="571"/>
      <c r="NXQ68" s="571"/>
      <c r="NXR68" s="571"/>
      <c r="NXS68" s="571"/>
      <c r="NXT68" s="571"/>
      <c r="NXU68" s="571"/>
      <c r="NXV68" s="571"/>
      <c r="NXW68" s="571"/>
      <c r="NXX68" s="571"/>
      <c r="NXY68" s="571"/>
      <c r="NXZ68" s="571"/>
      <c r="NYA68" s="571"/>
      <c r="NYB68" s="571"/>
      <c r="NYC68" s="571"/>
      <c r="NYD68" s="571"/>
      <c r="NYE68" s="571"/>
      <c r="NYF68" s="571"/>
      <c r="NYG68" s="571"/>
      <c r="NYH68" s="571"/>
      <c r="NYI68" s="571"/>
      <c r="NYJ68" s="571"/>
      <c r="NYK68" s="571"/>
      <c r="NYL68" s="571"/>
      <c r="NYM68" s="571"/>
      <c r="NYN68" s="571"/>
      <c r="NYO68" s="571"/>
      <c r="NYP68" s="571"/>
      <c r="NYQ68" s="571"/>
      <c r="NYR68" s="571"/>
      <c r="NYS68" s="571"/>
      <c r="NYT68" s="571"/>
      <c r="NYU68" s="571"/>
      <c r="NYV68" s="571"/>
      <c r="NYW68" s="571"/>
      <c r="NYX68" s="571"/>
      <c r="NYY68" s="571"/>
      <c r="NYZ68" s="571"/>
      <c r="NZA68" s="571"/>
      <c r="NZB68" s="571"/>
      <c r="NZC68" s="571"/>
      <c r="NZD68" s="571"/>
      <c r="NZE68" s="571"/>
      <c r="NZF68" s="571"/>
      <c r="NZG68" s="571"/>
      <c r="NZH68" s="571"/>
      <c r="NZI68" s="571"/>
      <c r="NZJ68" s="571"/>
      <c r="NZK68" s="571"/>
      <c r="NZL68" s="571"/>
      <c r="NZM68" s="571"/>
      <c r="NZN68" s="571"/>
      <c r="NZO68" s="571"/>
      <c r="NZP68" s="571"/>
      <c r="NZQ68" s="571"/>
      <c r="NZR68" s="571"/>
      <c r="NZS68" s="571"/>
      <c r="NZT68" s="571"/>
      <c r="NZU68" s="571"/>
      <c r="NZV68" s="571"/>
      <c r="NZW68" s="571"/>
      <c r="NZX68" s="571"/>
      <c r="NZY68" s="571"/>
      <c r="NZZ68" s="571"/>
      <c r="OAA68" s="571"/>
      <c r="OAB68" s="571"/>
      <c r="OAC68" s="571"/>
      <c r="OAD68" s="571"/>
      <c r="OAE68" s="571"/>
      <c r="OAF68" s="571"/>
      <c r="OAG68" s="571"/>
      <c r="OAH68" s="571"/>
      <c r="OAI68" s="571"/>
      <c r="OAJ68" s="571"/>
      <c r="OAK68" s="571"/>
      <c r="OAL68" s="571"/>
      <c r="OAM68" s="571"/>
      <c r="OAN68" s="571"/>
      <c r="OAO68" s="571"/>
      <c r="OAP68" s="571"/>
      <c r="OAQ68" s="571"/>
      <c r="OAR68" s="571"/>
      <c r="OAS68" s="571"/>
      <c r="OAT68" s="571"/>
      <c r="OAU68" s="571"/>
      <c r="OAV68" s="571"/>
      <c r="OAW68" s="571"/>
      <c r="OAX68" s="571"/>
      <c r="OAY68" s="571"/>
      <c r="OAZ68" s="571"/>
      <c r="OBA68" s="571"/>
      <c r="OBB68" s="571"/>
      <c r="OBC68" s="571"/>
      <c r="OBD68" s="571"/>
      <c r="OBE68" s="571"/>
      <c r="OBF68" s="571"/>
      <c r="OBG68" s="571"/>
      <c r="OBH68" s="571"/>
      <c r="OBI68" s="571"/>
      <c r="OBJ68" s="571"/>
      <c r="OBK68" s="571"/>
      <c r="OBL68" s="571"/>
      <c r="OBM68" s="571"/>
      <c r="OBN68" s="571"/>
      <c r="OBO68" s="571"/>
      <c r="OBP68" s="571"/>
      <c r="OBQ68" s="571"/>
      <c r="OBR68" s="571"/>
      <c r="OBS68" s="571"/>
      <c r="OBT68" s="571"/>
      <c r="OBU68" s="571"/>
      <c r="OBV68" s="571"/>
      <c r="OBW68" s="571"/>
      <c r="OBX68" s="571"/>
      <c r="OBY68" s="571"/>
      <c r="OBZ68" s="571"/>
      <c r="OCA68" s="571"/>
      <c r="OCB68" s="571"/>
      <c r="OCC68" s="571"/>
      <c r="OCD68" s="571"/>
      <c r="OCE68" s="571"/>
      <c r="OCF68" s="571"/>
      <c r="OCG68" s="571"/>
      <c r="OCH68" s="571"/>
      <c r="OCI68" s="571"/>
      <c r="OCJ68" s="571"/>
      <c r="OCK68" s="571"/>
      <c r="OCL68" s="571"/>
      <c r="OCM68" s="571"/>
      <c r="OCN68" s="571"/>
      <c r="OCO68" s="571"/>
      <c r="OCP68" s="571"/>
      <c r="OCQ68" s="571"/>
      <c r="OCR68" s="571"/>
      <c r="OCS68" s="571"/>
      <c r="OCT68" s="571"/>
      <c r="OCU68" s="571"/>
      <c r="OCV68" s="571"/>
      <c r="OCW68" s="571"/>
      <c r="OCX68" s="571"/>
      <c r="OCY68" s="571"/>
      <c r="OCZ68" s="571"/>
      <c r="ODC68" s="571"/>
      <c r="ODD68" s="571"/>
      <c r="ODE68" s="571"/>
      <c r="ODF68" s="571"/>
      <c r="ODG68" s="571"/>
      <c r="ODH68" s="571"/>
      <c r="ODI68" s="571"/>
      <c r="ODJ68" s="571"/>
      <c r="ODK68" s="571"/>
      <c r="ODL68" s="571"/>
      <c r="ODM68" s="571"/>
      <c r="ODN68" s="571"/>
      <c r="ODO68" s="571"/>
      <c r="ODP68" s="571"/>
      <c r="ODQ68" s="571"/>
      <c r="ODR68" s="571"/>
      <c r="ODS68" s="571"/>
      <c r="ODT68" s="571"/>
      <c r="ODU68" s="571"/>
      <c r="ODV68" s="571"/>
      <c r="ODW68" s="571"/>
      <c r="ODX68" s="571"/>
      <c r="ODY68" s="571"/>
      <c r="ODZ68" s="571"/>
      <c r="OEA68" s="571"/>
      <c r="OEB68" s="571"/>
      <c r="OEC68" s="571"/>
      <c r="OED68" s="571"/>
      <c r="OEE68" s="571"/>
      <c r="OEF68" s="571"/>
      <c r="OEG68" s="571"/>
      <c r="OEH68" s="571"/>
      <c r="OEI68" s="571"/>
      <c r="OEJ68" s="571"/>
      <c r="OEK68" s="571"/>
      <c r="OEL68" s="571"/>
      <c r="OEM68" s="571"/>
      <c r="OEN68" s="571"/>
      <c r="OEO68" s="571"/>
      <c r="OEP68" s="571"/>
      <c r="OEQ68" s="571"/>
      <c r="OER68" s="571"/>
      <c r="OES68" s="571"/>
      <c r="OET68" s="571"/>
      <c r="OEU68" s="571"/>
      <c r="OEV68" s="571"/>
      <c r="OEW68" s="571"/>
      <c r="OEX68" s="571"/>
      <c r="OEY68" s="571"/>
      <c r="OEZ68" s="571"/>
      <c r="OFA68" s="571"/>
      <c r="OFB68" s="571"/>
      <c r="OFC68" s="571"/>
      <c r="OFD68" s="571"/>
      <c r="OFE68" s="571"/>
      <c r="OFF68" s="571"/>
      <c r="OFG68" s="571"/>
      <c r="OFH68" s="571"/>
      <c r="OFI68" s="571"/>
      <c r="OFJ68" s="571"/>
      <c r="OFK68" s="571"/>
      <c r="OFL68" s="571"/>
      <c r="OFM68" s="571"/>
      <c r="OFN68" s="571"/>
      <c r="OFO68" s="571"/>
      <c r="OFP68" s="571"/>
      <c r="OFQ68" s="571"/>
      <c r="OFR68" s="571"/>
      <c r="OFS68" s="571"/>
      <c r="OFT68" s="571"/>
      <c r="OFU68" s="571"/>
      <c r="OFV68" s="571"/>
      <c r="OFW68" s="571"/>
      <c r="OFX68" s="571"/>
      <c r="OFY68" s="571"/>
      <c r="OFZ68" s="571"/>
      <c r="OGA68" s="571"/>
      <c r="OGB68" s="571"/>
      <c r="OGC68" s="571"/>
      <c r="OGD68" s="571"/>
      <c r="OGE68" s="571"/>
      <c r="OGF68" s="571"/>
      <c r="OGG68" s="571"/>
      <c r="OGH68" s="571"/>
      <c r="OGI68" s="571"/>
      <c r="OGJ68" s="571"/>
      <c r="OGK68" s="571"/>
      <c r="OGL68" s="571"/>
      <c r="OGM68" s="571"/>
      <c r="OGN68" s="571"/>
      <c r="OGO68" s="571"/>
      <c r="OGP68" s="571"/>
      <c r="OGQ68" s="571"/>
      <c r="OGR68" s="571"/>
      <c r="OGS68" s="571"/>
      <c r="OGT68" s="571"/>
      <c r="OGU68" s="571"/>
      <c r="OGV68" s="571"/>
      <c r="OGW68" s="571"/>
      <c r="OGX68" s="571"/>
      <c r="OGY68" s="571"/>
      <c r="OGZ68" s="571"/>
      <c r="OHA68" s="571"/>
      <c r="OHB68" s="571"/>
      <c r="OHC68" s="571"/>
      <c r="OHD68" s="571"/>
      <c r="OHE68" s="571"/>
      <c r="OHF68" s="571"/>
      <c r="OHG68" s="571"/>
      <c r="OHH68" s="571"/>
      <c r="OHI68" s="571"/>
      <c r="OHJ68" s="571"/>
      <c r="OHK68" s="571"/>
      <c r="OHL68" s="571"/>
      <c r="OHM68" s="571"/>
      <c r="OHN68" s="571"/>
      <c r="OHO68" s="571"/>
      <c r="OHP68" s="571"/>
      <c r="OHQ68" s="571"/>
      <c r="OHR68" s="571"/>
      <c r="OHS68" s="571"/>
      <c r="OHT68" s="571"/>
      <c r="OHU68" s="571"/>
      <c r="OHV68" s="571"/>
      <c r="OHW68" s="571"/>
      <c r="OHX68" s="571"/>
      <c r="OHY68" s="571"/>
      <c r="OHZ68" s="571"/>
      <c r="OIA68" s="571"/>
      <c r="OIB68" s="571"/>
      <c r="OIC68" s="571"/>
      <c r="OID68" s="571"/>
      <c r="OIE68" s="571"/>
      <c r="OIF68" s="571"/>
      <c r="OIG68" s="571"/>
      <c r="OIH68" s="571"/>
      <c r="OII68" s="571"/>
      <c r="OIJ68" s="571"/>
      <c r="OIK68" s="571"/>
      <c r="OIL68" s="571"/>
      <c r="OIM68" s="571"/>
      <c r="OIN68" s="571"/>
      <c r="OIO68" s="571"/>
      <c r="OIP68" s="571"/>
      <c r="OIQ68" s="571"/>
      <c r="OIR68" s="571"/>
      <c r="OIS68" s="571"/>
      <c r="OIT68" s="571"/>
      <c r="OIU68" s="571"/>
      <c r="OIV68" s="571"/>
      <c r="OIW68" s="571"/>
      <c r="OIX68" s="571"/>
      <c r="OIY68" s="571"/>
      <c r="OIZ68" s="571"/>
      <c r="OJA68" s="571"/>
      <c r="OJB68" s="571"/>
      <c r="OJC68" s="571"/>
      <c r="OJD68" s="571"/>
      <c r="OJE68" s="571"/>
      <c r="OJF68" s="571"/>
      <c r="OJG68" s="571"/>
      <c r="OJH68" s="571"/>
      <c r="OJI68" s="571"/>
      <c r="OJJ68" s="571"/>
      <c r="OJK68" s="571"/>
      <c r="OJL68" s="571"/>
      <c r="OJM68" s="571"/>
      <c r="OJN68" s="571"/>
      <c r="OJO68" s="571"/>
      <c r="OJP68" s="571"/>
      <c r="OJQ68" s="571"/>
      <c r="OJR68" s="571"/>
      <c r="OJS68" s="571"/>
      <c r="OJT68" s="571"/>
      <c r="OJU68" s="571"/>
      <c r="OJV68" s="571"/>
      <c r="OJW68" s="571"/>
      <c r="OJX68" s="571"/>
      <c r="OJY68" s="571"/>
      <c r="OJZ68" s="571"/>
      <c r="OKA68" s="571"/>
      <c r="OKB68" s="571"/>
      <c r="OKC68" s="571"/>
      <c r="OKD68" s="571"/>
      <c r="OKE68" s="571"/>
      <c r="OKF68" s="571"/>
      <c r="OKG68" s="571"/>
      <c r="OKH68" s="571"/>
      <c r="OKI68" s="571"/>
      <c r="OKJ68" s="571"/>
      <c r="OKK68" s="571"/>
      <c r="OKL68" s="571"/>
      <c r="OKM68" s="571"/>
      <c r="OKN68" s="571"/>
      <c r="OKO68" s="571"/>
      <c r="OKP68" s="571"/>
      <c r="OKQ68" s="571"/>
      <c r="OKR68" s="571"/>
      <c r="OKS68" s="571"/>
      <c r="OKT68" s="571"/>
      <c r="OKU68" s="571"/>
      <c r="OKV68" s="571"/>
      <c r="OKW68" s="571"/>
      <c r="OKX68" s="571"/>
      <c r="OKY68" s="571"/>
      <c r="OKZ68" s="571"/>
      <c r="OLA68" s="571"/>
      <c r="OLB68" s="571"/>
      <c r="OLC68" s="571"/>
      <c r="OLD68" s="571"/>
      <c r="OLE68" s="571"/>
      <c r="OLF68" s="571"/>
      <c r="OLG68" s="571"/>
      <c r="OLH68" s="571"/>
      <c r="OLI68" s="571"/>
      <c r="OLJ68" s="571"/>
      <c r="OLK68" s="571"/>
      <c r="OLL68" s="571"/>
      <c r="OLM68" s="571"/>
      <c r="OLN68" s="571"/>
      <c r="OLO68" s="571"/>
      <c r="OLP68" s="571"/>
      <c r="OLQ68" s="571"/>
      <c r="OLR68" s="571"/>
      <c r="OLS68" s="571"/>
      <c r="OLT68" s="571"/>
      <c r="OLU68" s="571"/>
      <c r="OLV68" s="571"/>
      <c r="OLW68" s="571"/>
      <c r="OLX68" s="571"/>
      <c r="OLY68" s="571"/>
      <c r="OLZ68" s="571"/>
      <c r="OMA68" s="571"/>
      <c r="OMB68" s="571"/>
      <c r="OMC68" s="571"/>
      <c r="OMD68" s="571"/>
      <c r="OME68" s="571"/>
      <c r="OMF68" s="571"/>
      <c r="OMG68" s="571"/>
      <c r="OMH68" s="571"/>
      <c r="OMI68" s="571"/>
      <c r="OMJ68" s="571"/>
      <c r="OMK68" s="571"/>
      <c r="OML68" s="571"/>
      <c r="OMM68" s="571"/>
      <c r="OMN68" s="571"/>
      <c r="OMO68" s="571"/>
      <c r="OMP68" s="571"/>
      <c r="OMQ68" s="571"/>
      <c r="OMR68" s="571"/>
      <c r="OMS68" s="571"/>
      <c r="OMT68" s="571"/>
      <c r="OMU68" s="571"/>
      <c r="OMV68" s="571"/>
      <c r="OMY68" s="571"/>
      <c r="OMZ68" s="571"/>
      <c r="ONA68" s="571"/>
      <c r="ONB68" s="571"/>
      <c r="ONC68" s="571"/>
      <c r="OND68" s="571"/>
      <c r="ONE68" s="571"/>
      <c r="ONF68" s="571"/>
      <c r="ONG68" s="571"/>
      <c r="ONH68" s="571"/>
      <c r="ONI68" s="571"/>
      <c r="ONJ68" s="571"/>
      <c r="ONK68" s="571"/>
      <c r="ONL68" s="571"/>
      <c r="ONM68" s="571"/>
      <c r="ONN68" s="571"/>
      <c r="ONO68" s="571"/>
      <c r="ONP68" s="571"/>
      <c r="ONQ68" s="571"/>
      <c r="ONR68" s="571"/>
      <c r="ONS68" s="571"/>
      <c r="ONT68" s="571"/>
      <c r="ONU68" s="571"/>
      <c r="ONV68" s="571"/>
      <c r="ONW68" s="571"/>
      <c r="ONX68" s="571"/>
      <c r="ONY68" s="571"/>
      <c r="ONZ68" s="571"/>
      <c r="OOA68" s="571"/>
      <c r="OOB68" s="571"/>
      <c r="OOC68" s="571"/>
      <c r="OOD68" s="571"/>
      <c r="OOE68" s="571"/>
      <c r="OOF68" s="571"/>
      <c r="OOG68" s="571"/>
      <c r="OOH68" s="571"/>
      <c r="OOI68" s="571"/>
      <c r="OOJ68" s="571"/>
      <c r="OOK68" s="571"/>
      <c r="OOL68" s="571"/>
      <c r="OOM68" s="571"/>
      <c r="OON68" s="571"/>
      <c r="OOO68" s="571"/>
      <c r="OOP68" s="571"/>
      <c r="OOQ68" s="571"/>
      <c r="OOR68" s="571"/>
      <c r="OOS68" s="571"/>
      <c r="OOT68" s="571"/>
      <c r="OOU68" s="571"/>
      <c r="OOV68" s="571"/>
      <c r="OOW68" s="571"/>
      <c r="OOX68" s="571"/>
      <c r="OOY68" s="571"/>
      <c r="OOZ68" s="571"/>
      <c r="OPA68" s="571"/>
      <c r="OPB68" s="571"/>
      <c r="OPC68" s="571"/>
      <c r="OPD68" s="571"/>
      <c r="OPE68" s="571"/>
      <c r="OPF68" s="571"/>
      <c r="OPG68" s="571"/>
      <c r="OPH68" s="571"/>
      <c r="OPI68" s="571"/>
      <c r="OPJ68" s="571"/>
      <c r="OPK68" s="571"/>
      <c r="OPL68" s="571"/>
      <c r="OPM68" s="571"/>
      <c r="OPN68" s="571"/>
      <c r="OPO68" s="571"/>
      <c r="OPP68" s="571"/>
      <c r="OPQ68" s="571"/>
      <c r="OPR68" s="571"/>
      <c r="OPS68" s="571"/>
      <c r="OPT68" s="571"/>
      <c r="OPU68" s="571"/>
      <c r="OPV68" s="571"/>
      <c r="OPW68" s="571"/>
      <c r="OPX68" s="571"/>
      <c r="OPY68" s="571"/>
      <c r="OPZ68" s="571"/>
      <c r="OQA68" s="571"/>
      <c r="OQB68" s="571"/>
      <c r="OQC68" s="571"/>
      <c r="OQD68" s="571"/>
      <c r="OQE68" s="571"/>
      <c r="OQF68" s="571"/>
      <c r="OQG68" s="571"/>
      <c r="OQH68" s="571"/>
      <c r="OQI68" s="571"/>
      <c r="OQJ68" s="571"/>
      <c r="OQK68" s="571"/>
      <c r="OQL68" s="571"/>
      <c r="OQM68" s="571"/>
      <c r="OQN68" s="571"/>
      <c r="OQO68" s="571"/>
      <c r="OQP68" s="571"/>
      <c r="OQQ68" s="571"/>
      <c r="OQR68" s="571"/>
      <c r="OQS68" s="571"/>
      <c r="OQT68" s="571"/>
      <c r="OQU68" s="571"/>
      <c r="OQV68" s="571"/>
      <c r="OQW68" s="571"/>
      <c r="OQX68" s="571"/>
      <c r="OQY68" s="571"/>
      <c r="OQZ68" s="571"/>
      <c r="ORA68" s="571"/>
      <c r="ORB68" s="571"/>
      <c r="ORC68" s="571"/>
      <c r="ORD68" s="571"/>
      <c r="ORE68" s="571"/>
      <c r="ORF68" s="571"/>
      <c r="ORG68" s="571"/>
      <c r="ORH68" s="571"/>
      <c r="ORI68" s="571"/>
      <c r="ORJ68" s="571"/>
      <c r="ORK68" s="571"/>
      <c r="ORL68" s="571"/>
      <c r="ORM68" s="571"/>
      <c r="ORN68" s="571"/>
      <c r="ORO68" s="571"/>
      <c r="ORP68" s="571"/>
      <c r="ORQ68" s="571"/>
      <c r="ORR68" s="571"/>
      <c r="ORS68" s="571"/>
      <c r="ORT68" s="571"/>
      <c r="ORU68" s="571"/>
      <c r="ORV68" s="571"/>
      <c r="ORW68" s="571"/>
      <c r="ORX68" s="571"/>
      <c r="ORY68" s="571"/>
      <c r="ORZ68" s="571"/>
      <c r="OSA68" s="571"/>
      <c r="OSB68" s="571"/>
      <c r="OSC68" s="571"/>
      <c r="OSD68" s="571"/>
      <c r="OSE68" s="571"/>
      <c r="OSF68" s="571"/>
      <c r="OSG68" s="571"/>
      <c r="OSH68" s="571"/>
      <c r="OSI68" s="571"/>
      <c r="OSJ68" s="571"/>
      <c r="OSK68" s="571"/>
      <c r="OSL68" s="571"/>
      <c r="OSM68" s="571"/>
      <c r="OSN68" s="571"/>
      <c r="OSO68" s="571"/>
      <c r="OSP68" s="571"/>
      <c r="OSQ68" s="571"/>
      <c r="OSR68" s="571"/>
      <c r="OSS68" s="571"/>
      <c r="OST68" s="571"/>
      <c r="OSU68" s="571"/>
      <c r="OSV68" s="571"/>
      <c r="OSW68" s="571"/>
      <c r="OSX68" s="571"/>
      <c r="OSY68" s="571"/>
      <c r="OSZ68" s="571"/>
      <c r="OTA68" s="571"/>
      <c r="OTB68" s="571"/>
      <c r="OTC68" s="571"/>
      <c r="OTD68" s="571"/>
      <c r="OTE68" s="571"/>
      <c r="OTF68" s="571"/>
      <c r="OTG68" s="571"/>
      <c r="OTH68" s="571"/>
      <c r="OTI68" s="571"/>
      <c r="OTJ68" s="571"/>
      <c r="OTK68" s="571"/>
      <c r="OTL68" s="571"/>
      <c r="OTM68" s="571"/>
      <c r="OTN68" s="571"/>
      <c r="OTO68" s="571"/>
      <c r="OTP68" s="571"/>
      <c r="OTQ68" s="571"/>
      <c r="OTR68" s="571"/>
      <c r="OTS68" s="571"/>
      <c r="OTT68" s="571"/>
      <c r="OTU68" s="571"/>
      <c r="OTV68" s="571"/>
      <c r="OTW68" s="571"/>
      <c r="OTX68" s="571"/>
      <c r="OTY68" s="571"/>
      <c r="OTZ68" s="571"/>
      <c r="OUA68" s="571"/>
      <c r="OUB68" s="571"/>
      <c r="OUC68" s="571"/>
      <c r="OUD68" s="571"/>
      <c r="OUE68" s="571"/>
      <c r="OUF68" s="571"/>
      <c r="OUG68" s="571"/>
      <c r="OUH68" s="571"/>
      <c r="OUI68" s="571"/>
      <c r="OUJ68" s="571"/>
      <c r="OUK68" s="571"/>
      <c r="OUL68" s="571"/>
      <c r="OUM68" s="571"/>
      <c r="OUN68" s="571"/>
      <c r="OUO68" s="571"/>
      <c r="OUP68" s="571"/>
      <c r="OUQ68" s="571"/>
      <c r="OUR68" s="571"/>
      <c r="OUS68" s="571"/>
      <c r="OUT68" s="571"/>
      <c r="OUU68" s="571"/>
      <c r="OUV68" s="571"/>
      <c r="OUW68" s="571"/>
      <c r="OUX68" s="571"/>
      <c r="OUY68" s="571"/>
      <c r="OUZ68" s="571"/>
      <c r="OVA68" s="571"/>
      <c r="OVB68" s="571"/>
      <c r="OVC68" s="571"/>
      <c r="OVD68" s="571"/>
      <c r="OVE68" s="571"/>
      <c r="OVF68" s="571"/>
      <c r="OVG68" s="571"/>
      <c r="OVH68" s="571"/>
      <c r="OVI68" s="571"/>
      <c r="OVJ68" s="571"/>
      <c r="OVK68" s="571"/>
      <c r="OVL68" s="571"/>
      <c r="OVM68" s="571"/>
      <c r="OVN68" s="571"/>
      <c r="OVO68" s="571"/>
      <c r="OVP68" s="571"/>
      <c r="OVQ68" s="571"/>
      <c r="OVR68" s="571"/>
      <c r="OVS68" s="571"/>
      <c r="OVT68" s="571"/>
      <c r="OVU68" s="571"/>
      <c r="OVV68" s="571"/>
      <c r="OVW68" s="571"/>
      <c r="OVX68" s="571"/>
      <c r="OVY68" s="571"/>
      <c r="OVZ68" s="571"/>
      <c r="OWA68" s="571"/>
      <c r="OWB68" s="571"/>
      <c r="OWC68" s="571"/>
      <c r="OWD68" s="571"/>
      <c r="OWE68" s="571"/>
      <c r="OWF68" s="571"/>
      <c r="OWG68" s="571"/>
      <c r="OWH68" s="571"/>
      <c r="OWI68" s="571"/>
      <c r="OWJ68" s="571"/>
      <c r="OWK68" s="571"/>
      <c r="OWL68" s="571"/>
      <c r="OWM68" s="571"/>
      <c r="OWN68" s="571"/>
      <c r="OWO68" s="571"/>
      <c r="OWP68" s="571"/>
      <c r="OWQ68" s="571"/>
      <c r="OWR68" s="571"/>
      <c r="OWU68" s="571"/>
      <c r="OWV68" s="571"/>
      <c r="OWW68" s="571"/>
      <c r="OWX68" s="571"/>
      <c r="OWY68" s="571"/>
      <c r="OWZ68" s="571"/>
      <c r="OXA68" s="571"/>
      <c r="OXB68" s="571"/>
      <c r="OXC68" s="571"/>
      <c r="OXD68" s="571"/>
      <c r="OXE68" s="571"/>
      <c r="OXF68" s="571"/>
      <c r="OXG68" s="571"/>
      <c r="OXH68" s="571"/>
      <c r="OXI68" s="571"/>
      <c r="OXJ68" s="571"/>
      <c r="OXK68" s="571"/>
      <c r="OXL68" s="571"/>
      <c r="OXM68" s="571"/>
      <c r="OXN68" s="571"/>
      <c r="OXO68" s="571"/>
      <c r="OXP68" s="571"/>
      <c r="OXQ68" s="571"/>
      <c r="OXR68" s="571"/>
      <c r="OXS68" s="571"/>
      <c r="OXT68" s="571"/>
      <c r="OXU68" s="571"/>
      <c r="OXV68" s="571"/>
      <c r="OXW68" s="571"/>
      <c r="OXX68" s="571"/>
      <c r="OXY68" s="571"/>
      <c r="OXZ68" s="571"/>
      <c r="OYA68" s="571"/>
      <c r="OYB68" s="571"/>
      <c r="OYC68" s="571"/>
      <c r="OYD68" s="571"/>
      <c r="OYE68" s="571"/>
      <c r="OYF68" s="571"/>
      <c r="OYG68" s="571"/>
      <c r="OYH68" s="571"/>
      <c r="OYI68" s="571"/>
      <c r="OYJ68" s="571"/>
      <c r="OYK68" s="571"/>
      <c r="OYL68" s="571"/>
      <c r="OYM68" s="571"/>
      <c r="OYN68" s="571"/>
      <c r="OYO68" s="571"/>
      <c r="OYP68" s="571"/>
      <c r="OYQ68" s="571"/>
      <c r="OYR68" s="571"/>
      <c r="OYS68" s="571"/>
      <c r="OYT68" s="571"/>
      <c r="OYU68" s="571"/>
      <c r="OYV68" s="571"/>
      <c r="OYW68" s="571"/>
      <c r="OYX68" s="571"/>
      <c r="OYY68" s="571"/>
      <c r="OYZ68" s="571"/>
      <c r="OZA68" s="571"/>
      <c r="OZB68" s="571"/>
      <c r="OZC68" s="571"/>
      <c r="OZD68" s="571"/>
      <c r="OZE68" s="571"/>
      <c r="OZF68" s="571"/>
      <c r="OZG68" s="571"/>
      <c r="OZH68" s="571"/>
      <c r="OZI68" s="571"/>
      <c r="OZJ68" s="571"/>
      <c r="OZK68" s="571"/>
      <c r="OZL68" s="571"/>
      <c r="OZM68" s="571"/>
      <c r="OZN68" s="571"/>
      <c r="OZO68" s="571"/>
      <c r="OZP68" s="571"/>
      <c r="OZQ68" s="571"/>
      <c r="OZR68" s="571"/>
      <c r="OZS68" s="571"/>
      <c r="OZT68" s="571"/>
      <c r="OZU68" s="571"/>
      <c r="OZV68" s="571"/>
      <c r="OZW68" s="571"/>
      <c r="OZX68" s="571"/>
      <c r="OZY68" s="571"/>
      <c r="OZZ68" s="571"/>
      <c r="PAA68" s="571"/>
      <c r="PAB68" s="571"/>
      <c r="PAC68" s="571"/>
      <c r="PAD68" s="571"/>
      <c r="PAE68" s="571"/>
      <c r="PAF68" s="571"/>
      <c r="PAG68" s="571"/>
      <c r="PAH68" s="571"/>
      <c r="PAI68" s="571"/>
      <c r="PAJ68" s="571"/>
      <c r="PAK68" s="571"/>
      <c r="PAL68" s="571"/>
      <c r="PAM68" s="571"/>
      <c r="PAN68" s="571"/>
      <c r="PAO68" s="571"/>
      <c r="PAP68" s="571"/>
      <c r="PAQ68" s="571"/>
      <c r="PAR68" s="571"/>
      <c r="PAS68" s="571"/>
      <c r="PAT68" s="571"/>
      <c r="PAU68" s="571"/>
      <c r="PAV68" s="571"/>
      <c r="PAW68" s="571"/>
      <c r="PAX68" s="571"/>
      <c r="PAY68" s="571"/>
      <c r="PAZ68" s="571"/>
      <c r="PBA68" s="571"/>
      <c r="PBB68" s="571"/>
      <c r="PBC68" s="571"/>
      <c r="PBD68" s="571"/>
      <c r="PBE68" s="571"/>
      <c r="PBF68" s="571"/>
      <c r="PBG68" s="571"/>
      <c r="PBH68" s="571"/>
      <c r="PBI68" s="571"/>
      <c r="PBJ68" s="571"/>
      <c r="PBK68" s="571"/>
      <c r="PBL68" s="571"/>
      <c r="PBM68" s="571"/>
      <c r="PBN68" s="571"/>
      <c r="PBO68" s="571"/>
      <c r="PBP68" s="571"/>
      <c r="PBQ68" s="571"/>
      <c r="PBR68" s="571"/>
      <c r="PBS68" s="571"/>
      <c r="PBT68" s="571"/>
      <c r="PBU68" s="571"/>
      <c r="PBV68" s="571"/>
      <c r="PBW68" s="571"/>
      <c r="PBX68" s="571"/>
      <c r="PBY68" s="571"/>
      <c r="PBZ68" s="571"/>
      <c r="PCA68" s="571"/>
      <c r="PCB68" s="571"/>
      <c r="PCC68" s="571"/>
      <c r="PCD68" s="571"/>
      <c r="PCE68" s="571"/>
      <c r="PCF68" s="571"/>
      <c r="PCG68" s="571"/>
      <c r="PCH68" s="571"/>
      <c r="PCI68" s="571"/>
      <c r="PCJ68" s="571"/>
      <c r="PCK68" s="571"/>
      <c r="PCL68" s="571"/>
      <c r="PCM68" s="571"/>
      <c r="PCN68" s="571"/>
      <c r="PCO68" s="571"/>
      <c r="PCP68" s="571"/>
      <c r="PCQ68" s="571"/>
      <c r="PCR68" s="571"/>
      <c r="PCS68" s="571"/>
      <c r="PCT68" s="571"/>
      <c r="PCU68" s="571"/>
      <c r="PCV68" s="571"/>
      <c r="PCW68" s="571"/>
      <c r="PCX68" s="571"/>
      <c r="PCY68" s="571"/>
      <c r="PCZ68" s="571"/>
      <c r="PDA68" s="571"/>
      <c r="PDB68" s="571"/>
      <c r="PDC68" s="571"/>
      <c r="PDD68" s="571"/>
      <c r="PDE68" s="571"/>
      <c r="PDF68" s="571"/>
      <c r="PDG68" s="571"/>
      <c r="PDH68" s="571"/>
      <c r="PDI68" s="571"/>
      <c r="PDJ68" s="571"/>
      <c r="PDK68" s="571"/>
      <c r="PDL68" s="571"/>
      <c r="PDM68" s="571"/>
      <c r="PDN68" s="571"/>
      <c r="PDO68" s="571"/>
      <c r="PDP68" s="571"/>
      <c r="PDQ68" s="571"/>
      <c r="PDR68" s="571"/>
      <c r="PDS68" s="571"/>
      <c r="PDT68" s="571"/>
      <c r="PDU68" s="571"/>
      <c r="PDV68" s="571"/>
      <c r="PDW68" s="571"/>
      <c r="PDX68" s="571"/>
      <c r="PDY68" s="571"/>
      <c r="PDZ68" s="571"/>
      <c r="PEA68" s="571"/>
      <c r="PEB68" s="571"/>
      <c r="PEC68" s="571"/>
      <c r="PED68" s="571"/>
      <c r="PEE68" s="571"/>
      <c r="PEF68" s="571"/>
      <c r="PEG68" s="571"/>
      <c r="PEH68" s="571"/>
      <c r="PEI68" s="571"/>
      <c r="PEJ68" s="571"/>
      <c r="PEK68" s="571"/>
      <c r="PEL68" s="571"/>
      <c r="PEM68" s="571"/>
      <c r="PEN68" s="571"/>
      <c r="PEO68" s="571"/>
      <c r="PEP68" s="571"/>
      <c r="PEQ68" s="571"/>
      <c r="PER68" s="571"/>
      <c r="PES68" s="571"/>
      <c r="PET68" s="571"/>
      <c r="PEU68" s="571"/>
      <c r="PEV68" s="571"/>
      <c r="PEW68" s="571"/>
      <c r="PEX68" s="571"/>
      <c r="PEY68" s="571"/>
      <c r="PEZ68" s="571"/>
      <c r="PFA68" s="571"/>
      <c r="PFB68" s="571"/>
      <c r="PFC68" s="571"/>
      <c r="PFD68" s="571"/>
      <c r="PFE68" s="571"/>
      <c r="PFF68" s="571"/>
      <c r="PFG68" s="571"/>
      <c r="PFH68" s="571"/>
      <c r="PFI68" s="571"/>
      <c r="PFJ68" s="571"/>
      <c r="PFK68" s="571"/>
      <c r="PFL68" s="571"/>
      <c r="PFM68" s="571"/>
      <c r="PFN68" s="571"/>
      <c r="PFO68" s="571"/>
      <c r="PFP68" s="571"/>
      <c r="PFQ68" s="571"/>
      <c r="PFR68" s="571"/>
      <c r="PFS68" s="571"/>
      <c r="PFT68" s="571"/>
      <c r="PFU68" s="571"/>
      <c r="PFV68" s="571"/>
      <c r="PFW68" s="571"/>
      <c r="PFX68" s="571"/>
      <c r="PFY68" s="571"/>
      <c r="PFZ68" s="571"/>
      <c r="PGA68" s="571"/>
      <c r="PGB68" s="571"/>
      <c r="PGC68" s="571"/>
      <c r="PGD68" s="571"/>
      <c r="PGE68" s="571"/>
      <c r="PGF68" s="571"/>
      <c r="PGG68" s="571"/>
      <c r="PGH68" s="571"/>
      <c r="PGI68" s="571"/>
      <c r="PGJ68" s="571"/>
      <c r="PGK68" s="571"/>
      <c r="PGL68" s="571"/>
      <c r="PGM68" s="571"/>
      <c r="PGN68" s="571"/>
      <c r="PGQ68" s="571"/>
      <c r="PGR68" s="571"/>
      <c r="PGS68" s="571"/>
      <c r="PGT68" s="571"/>
      <c r="PGU68" s="571"/>
      <c r="PGV68" s="571"/>
      <c r="PGW68" s="571"/>
      <c r="PGX68" s="571"/>
      <c r="PGY68" s="571"/>
      <c r="PGZ68" s="571"/>
      <c r="PHA68" s="571"/>
      <c r="PHB68" s="571"/>
      <c r="PHC68" s="571"/>
      <c r="PHD68" s="571"/>
      <c r="PHE68" s="571"/>
      <c r="PHF68" s="571"/>
      <c r="PHG68" s="571"/>
      <c r="PHH68" s="571"/>
      <c r="PHI68" s="571"/>
      <c r="PHJ68" s="571"/>
      <c r="PHK68" s="571"/>
      <c r="PHL68" s="571"/>
      <c r="PHM68" s="571"/>
      <c r="PHN68" s="571"/>
      <c r="PHO68" s="571"/>
      <c r="PHP68" s="571"/>
      <c r="PHQ68" s="571"/>
      <c r="PHR68" s="571"/>
      <c r="PHS68" s="571"/>
      <c r="PHT68" s="571"/>
      <c r="PHU68" s="571"/>
      <c r="PHV68" s="571"/>
      <c r="PHW68" s="571"/>
      <c r="PHX68" s="571"/>
      <c r="PHY68" s="571"/>
      <c r="PHZ68" s="571"/>
      <c r="PIA68" s="571"/>
      <c r="PIB68" s="571"/>
      <c r="PIC68" s="571"/>
      <c r="PID68" s="571"/>
      <c r="PIE68" s="571"/>
      <c r="PIF68" s="571"/>
      <c r="PIG68" s="571"/>
      <c r="PIH68" s="571"/>
      <c r="PII68" s="571"/>
      <c r="PIJ68" s="571"/>
      <c r="PIK68" s="571"/>
      <c r="PIL68" s="571"/>
      <c r="PIM68" s="571"/>
      <c r="PIN68" s="571"/>
      <c r="PIO68" s="571"/>
      <c r="PIP68" s="571"/>
      <c r="PIQ68" s="571"/>
      <c r="PIR68" s="571"/>
      <c r="PIS68" s="571"/>
      <c r="PIT68" s="571"/>
      <c r="PIU68" s="571"/>
      <c r="PIV68" s="571"/>
      <c r="PIW68" s="571"/>
      <c r="PIX68" s="571"/>
      <c r="PIY68" s="571"/>
      <c r="PIZ68" s="571"/>
      <c r="PJA68" s="571"/>
      <c r="PJB68" s="571"/>
      <c r="PJC68" s="571"/>
      <c r="PJD68" s="571"/>
      <c r="PJE68" s="571"/>
      <c r="PJF68" s="571"/>
      <c r="PJG68" s="571"/>
      <c r="PJH68" s="571"/>
      <c r="PJI68" s="571"/>
      <c r="PJJ68" s="571"/>
      <c r="PJK68" s="571"/>
      <c r="PJL68" s="571"/>
      <c r="PJM68" s="571"/>
      <c r="PJN68" s="571"/>
      <c r="PJO68" s="571"/>
      <c r="PJP68" s="571"/>
      <c r="PJQ68" s="571"/>
      <c r="PJR68" s="571"/>
      <c r="PJS68" s="571"/>
      <c r="PJT68" s="571"/>
      <c r="PJU68" s="571"/>
      <c r="PJV68" s="571"/>
      <c r="PJW68" s="571"/>
      <c r="PJX68" s="571"/>
      <c r="PJY68" s="571"/>
      <c r="PJZ68" s="571"/>
      <c r="PKA68" s="571"/>
      <c r="PKB68" s="571"/>
      <c r="PKC68" s="571"/>
      <c r="PKD68" s="571"/>
      <c r="PKE68" s="571"/>
      <c r="PKF68" s="571"/>
      <c r="PKG68" s="571"/>
      <c r="PKH68" s="571"/>
      <c r="PKI68" s="571"/>
      <c r="PKJ68" s="571"/>
      <c r="PKK68" s="571"/>
      <c r="PKL68" s="571"/>
      <c r="PKM68" s="571"/>
      <c r="PKN68" s="571"/>
      <c r="PKO68" s="571"/>
      <c r="PKP68" s="571"/>
      <c r="PKQ68" s="571"/>
      <c r="PKR68" s="571"/>
      <c r="PKS68" s="571"/>
      <c r="PKT68" s="571"/>
      <c r="PKU68" s="571"/>
      <c r="PKV68" s="571"/>
      <c r="PKW68" s="571"/>
      <c r="PKX68" s="571"/>
      <c r="PKY68" s="571"/>
      <c r="PKZ68" s="571"/>
      <c r="PLA68" s="571"/>
      <c r="PLB68" s="571"/>
      <c r="PLC68" s="571"/>
      <c r="PLD68" s="571"/>
      <c r="PLE68" s="571"/>
      <c r="PLF68" s="571"/>
      <c r="PLG68" s="571"/>
      <c r="PLH68" s="571"/>
      <c r="PLI68" s="571"/>
      <c r="PLJ68" s="571"/>
      <c r="PLK68" s="571"/>
      <c r="PLL68" s="571"/>
      <c r="PLM68" s="571"/>
      <c r="PLN68" s="571"/>
      <c r="PLO68" s="571"/>
      <c r="PLP68" s="571"/>
      <c r="PLQ68" s="571"/>
      <c r="PLR68" s="571"/>
      <c r="PLS68" s="571"/>
      <c r="PLT68" s="571"/>
      <c r="PLU68" s="571"/>
      <c r="PLV68" s="571"/>
      <c r="PLW68" s="571"/>
      <c r="PLX68" s="571"/>
      <c r="PLY68" s="571"/>
      <c r="PLZ68" s="571"/>
      <c r="PMA68" s="571"/>
      <c r="PMB68" s="571"/>
      <c r="PMC68" s="571"/>
      <c r="PMD68" s="571"/>
      <c r="PME68" s="571"/>
      <c r="PMF68" s="571"/>
      <c r="PMG68" s="571"/>
      <c r="PMH68" s="571"/>
      <c r="PMI68" s="571"/>
      <c r="PMJ68" s="571"/>
      <c r="PMK68" s="571"/>
      <c r="PML68" s="571"/>
      <c r="PMM68" s="571"/>
      <c r="PMN68" s="571"/>
      <c r="PMO68" s="571"/>
      <c r="PMP68" s="571"/>
      <c r="PMQ68" s="571"/>
      <c r="PMR68" s="571"/>
      <c r="PMS68" s="571"/>
      <c r="PMT68" s="571"/>
      <c r="PMU68" s="571"/>
      <c r="PMV68" s="571"/>
      <c r="PMW68" s="571"/>
      <c r="PMX68" s="571"/>
      <c r="PMY68" s="571"/>
      <c r="PMZ68" s="571"/>
      <c r="PNA68" s="571"/>
      <c r="PNB68" s="571"/>
      <c r="PNC68" s="571"/>
      <c r="PND68" s="571"/>
      <c r="PNE68" s="571"/>
      <c r="PNF68" s="571"/>
      <c r="PNG68" s="571"/>
      <c r="PNH68" s="571"/>
      <c r="PNI68" s="571"/>
      <c r="PNJ68" s="571"/>
      <c r="PNK68" s="571"/>
      <c r="PNL68" s="571"/>
      <c r="PNM68" s="571"/>
      <c r="PNN68" s="571"/>
      <c r="PNO68" s="571"/>
      <c r="PNP68" s="571"/>
      <c r="PNQ68" s="571"/>
      <c r="PNR68" s="571"/>
      <c r="PNS68" s="571"/>
      <c r="PNT68" s="571"/>
      <c r="PNU68" s="571"/>
      <c r="PNV68" s="571"/>
      <c r="PNW68" s="571"/>
      <c r="PNX68" s="571"/>
      <c r="PNY68" s="571"/>
      <c r="PNZ68" s="571"/>
      <c r="POA68" s="571"/>
      <c r="POB68" s="571"/>
      <c r="POC68" s="571"/>
      <c r="POD68" s="571"/>
      <c r="POE68" s="571"/>
      <c r="POF68" s="571"/>
      <c r="POG68" s="571"/>
      <c r="POH68" s="571"/>
      <c r="POI68" s="571"/>
      <c r="POJ68" s="571"/>
      <c r="POK68" s="571"/>
      <c r="POL68" s="571"/>
      <c r="POM68" s="571"/>
      <c r="PON68" s="571"/>
      <c r="POO68" s="571"/>
      <c r="POP68" s="571"/>
      <c r="POQ68" s="571"/>
      <c r="POR68" s="571"/>
      <c r="POS68" s="571"/>
      <c r="POT68" s="571"/>
      <c r="POU68" s="571"/>
      <c r="POV68" s="571"/>
      <c r="POW68" s="571"/>
      <c r="POX68" s="571"/>
      <c r="POY68" s="571"/>
      <c r="POZ68" s="571"/>
      <c r="PPA68" s="571"/>
      <c r="PPB68" s="571"/>
      <c r="PPC68" s="571"/>
      <c r="PPD68" s="571"/>
      <c r="PPE68" s="571"/>
      <c r="PPF68" s="571"/>
      <c r="PPG68" s="571"/>
      <c r="PPH68" s="571"/>
      <c r="PPI68" s="571"/>
      <c r="PPJ68" s="571"/>
      <c r="PPK68" s="571"/>
      <c r="PPL68" s="571"/>
      <c r="PPM68" s="571"/>
      <c r="PPN68" s="571"/>
      <c r="PPO68" s="571"/>
      <c r="PPP68" s="571"/>
      <c r="PPQ68" s="571"/>
      <c r="PPR68" s="571"/>
      <c r="PPS68" s="571"/>
      <c r="PPT68" s="571"/>
      <c r="PPU68" s="571"/>
      <c r="PPV68" s="571"/>
      <c r="PPW68" s="571"/>
      <c r="PPX68" s="571"/>
      <c r="PPY68" s="571"/>
      <c r="PPZ68" s="571"/>
      <c r="PQA68" s="571"/>
      <c r="PQB68" s="571"/>
      <c r="PQC68" s="571"/>
      <c r="PQD68" s="571"/>
      <c r="PQE68" s="571"/>
      <c r="PQF68" s="571"/>
      <c r="PQG68" s="571"/>
      <c r="PQH68" s="571"/>
      <c r="PQI68" s="571"/>
      <c r="PQJ68" s="571"/>
      <c r="PQM68" s="571"/>
      <c r="PQN68" s="571"/>
      <c r="PQO68" s="571"/>
      <c r="PQP68" s="571"/>
      <c r="PQQ68" s="571"/>
      <c r="PQR68" s="571"/>
      <c r="PQS68" s="571"/>
      <c r="PQT68" s="571"/>
      <c r="PQU68" s="571"/>
      <c r="PQV68" s="571"/>
      <c r="PQW68" s="571"/>
      <c r="PQX68" s="571"/>
      <c r="PQY68" s="571"/>
      <c r="PQZ68" s="571"/>
      <c r="PRA68" s="571"/>
      <c r="PRB68" s="571"/>
      <c r="PRC68" s="571"/>
      <c r="PRD68" s="571"/>
      <c r="PRE68" s="571"/>
      <c r="PRF68" s="571"/>
      <c r="PRG68" s="571"/>
      <c r="PRH68" s="571"/>
      <c r="PRI68" s="571"/>
      <c r="PRJ68" s="571"/>
      <c r="PRK68" s="571"/>
      <c r="PRL68" s="571"/>
      <c r="PRM68" s="571"/>
      <c r="PRN68" s="571"/>
      <c r="PRO68" s="571"/>
      <c r="PRP68" s="571"/>
      <c r="PRQ68" s="571"/>
      <c r="PRR68" s="571"/>
      <c r="PRS68" s="571"/>
      <c r="PRT68" s="571"/>
      <c r="PRU68" s="571"/>
      <c r="PRV68" s="571"/>
      <c r="PRW68" s="571"/>
      <c r="PRX68" s="571"/>
      <c r="PRY68" s="571"/>
      <c r="PRZ68" s="571"/>
      <c r="PSA68" s="571"/>
      <c r="PSB68" s="571"/>
      <c r="PSC68" s="571"/>
      <c r="PSD68" s="571"/>
      <c r="PSE68" s="571"/>
      <c r="PSF68" s="571"/>
      <c r="PSG68" s="571"/>
      <c r="PSH68" s="571"/>
      <c r="PSI68" s="571"/>
      <c r="PSJ68" s="571"/>
      <c r="PSK68" s="571"/>
      <c r="PSL68" s="571"/>
      <c r="PSM68" s="571"/>
      <c r="PSN68" s="571"/>
      <c r="PSO68" s="571"/>
      <c r="PSP68" s="571"/>
      <c r="PSQ68" s="571"/>
      <c r="PSR68" s="571"/>
      <c r="PSS68" s="571"/>
      <c r="PST68" s="571"/>
      <c r="PSU68" s="571"/>
      <c r="PSV68" s="571"/>
      <c r="PSW68" s="571"/>
      <c r="PSX68" s="571"/>
      <c r="PSY68" s="571"/>
      <c r="PSZ68" s="571"/>
      <c r="PTA68" s="571"/>
      <c r="PTB68" s="571"/>
      <c r="PTC68" s="571"/>
      <c r="PTD68" s="571"/>
      <c r="PTE68" s="571"/>
      <c r="PTF68" s="571"/>
      <c r="PTG68" s="571"/>
      <c r="PTH68" s="571"/>
      <c r="PTI68" s="571"/>
      <c r="PTJ68" s="571"/>
      <c r="PTK68" s="571"/>
      <c r="PTL68" s="571"/>
      <c r="PTM68" s="571"/>
      <c r="PTN68" s="571"/>
      <c r="PTO68" s="571"/>
      <c r="PTP68" s="571"/>
      <c r="PTQ68" s="571"/>
      <c r="PTR68" s="571"/>
      <c r="PTS68" s="571"/>
      <c r="PTT68" s="571"/>
      <c r="PTU68" s="571"/>
      <c r="PTV68" s="571"/>
      <c r="PTW68" s="571"/>
      <c r="PTX68" s="571"/>
      <c r="PTY68" s="571"/>
      <c r="PTZ68" s="571"/>
      <c r="PUA68" s="571"/>
      <c r="PUB68" s="571"/>
      <c r="PUC68" s="571"/>
      <c r="PUD68" s="571"/>
      <c r="PUE68" s="571"/>
      <c r="PUF68" s="571"/>
      <c r="PUG68" s="571"/>
      <c r="PUH68" s="571"/>
      <c r="PUI68" s="571"/>
      <c r="PUJ68" s="571"/>
      <c r="PUK68" s="571"/>
      <c r="PUL68" s="571"/>
      <c r="PUM68" s="571"/>
      <c r="PUN68" s="571"/>
      <c r="PUO68" s="571"/>
      <c r="PUP68" s="571"/>
      <c r="PUQ68" s="571"/>
      <c r="PUR68" s="571"/>
      <c r="PUS68" s="571"/>
      <c r="PUT68" s="571"/>
      <c r="PUU68" s="571"/>
      <c r="PUV68" s="571"/>
      <c r="PUW68" s="571"/>
      <c r="PUX68" s="571"/>
      <c r="PUY68" s="571"/>
      <c r="PUZ68" s="571"/>
      <c r="PVA68" s="571"/>
      <c r="PVB68" s="571"/>
      <c r="PVC68" s="571"/>
      <c r="PVD68" s="571"/>
      <c r="PVE68" s="571"/>
      <c r="PVF68" s="571"/>
      <c r="PVG68" s="571"/>
      <c r="PVH68" s="571"/>
      <c r="PVI68" s="571"/>
      <c r="PVJ68" s="571"/>
      <c r="PVK68" s="571"/>
      <c r="PVL68" s="571"/>
      <c r="PVM68" s="571"/>
      <c r="PVN68" s="571"/>
      <c r="PVO68" s="571"/>
      <c r="PVP68" s="571"/>
      <c r="PVQ68" s="571"/>
      <c r="PVR68" s="571"/>
      <c r="PVS68" s="571"/>
      <c r="PVT68" s="571"/>
      <c r="PVU68" s="571"/>
      <c r="PVV68" s="571"/>
      <c r="PVW68" s="571"/>
      <c r="PVX68" s="571"/>
      <c r="PVY68" s="571"/>
      <c r="PVZ68" s="571"/>
      <c r="PWA68" s="571"/>
      <c r="PWB68" s="571"/>
      <c r="PWC68" s="571"/>
      <c r="PWD68" s="571"/>
      <c r="PWE68" s="571"/>
      <c r="PWF68" s="571"/>
      <c r="PWG68" s="571"/>
      <c r="PWH68" s="571"/>
      <c r="PWI68" s="571"/>
      <c r="PWJ68" s="571"/>
      <c r="PWK68" s="571"/>
      <c r="PWL68" s="571"/>
      <c r="PWM68" s="571"/>
      <c r="PWN68" s="571"/>
      <c r="PWO68" s="571"/>
      <c r="PWP68" s="571"/>
      <c r="PWQ68" s="571"/>
      <c r="PWR68" s="571"/>
      <c r="PWS68" s="571"/>
      <c r="PWT68" s="571"/>
      <c r="PWU68" s="571"/>
      <c r="PWV68" s="571"/>
      <c r="PWW68" s="571"/>
      <c r="PWX68" s="571"/>
      <c r="PWY68" s="571"/>
      <c r="PWZ68" s="571"/>
      <c r="PXA68" s="571"/>
      <c r="PXB68" s="571"/>
      <c r="PXC68" s="571"/>
      <c r="PXD68" s="571"/>
      <c r="PXE68" s="571"/>
      <c r="PXF68" s="571"/>
      <c r="PXG68" s="571"/>
      <c r="PXH68" s="571"/>
      <c r="PXI68" s="571"/>
      <c r="PXJ68" s="571"/>
      <c r="PXK68" s="571"/>
      <c r="PXL68" s="571"/>
      <c r="PXM68" s="571"/>
      <c r="PXN68" s="571"/>
      <c r="PXO68" s="571"/>
      <c r="PXP68" s="571"/>
      <c r="PXQ68" s="571"/>
      <c r="PXR68" s="571"/>
      <c r="PXS68" s="571"/>
      <c r="PXT68" s="571"/>
      <c r="PXU68" s="571"/>
      <c r="PXV68" s="571"/>
      <c r="PXW68" s="571"/>
      <c r="PXX68" s="571"/>
      <c r="PXY68" s="571"/>
      <c r="PXZ68" s="571"/>
      <c r="PYA68" s="571"/>
      <c r="PYB68" s="571"/>
      <c r="PYC68" s="571"/>
      <c r="PYD68" s="571"/>
      <c r="PYE68" s="571"/>
      <c r="PYF68" s="571"/>
      <c r="PYG68" s="571"/>
      <c r="PYH68" s="571"/>
      <c r="PYI68" s="571"/>
      <c r="PYJ68" s="571"/>
      <c r="PYK68" s="571"/>
      <c r="PYL68" s="571"/>
      <c r="PYM68" s="571"/>
      <c r="PYN68" s="571"/>
      <c r="PYO68" s="571"/>
      <c r="PYP68" s="571"/>
      <c r="PYQ68" s="571"/>
      <c r="PYR68" s="571"/>
      <c r="PYS68" s="571"/>
      <c r="PYT68" s="571"/>
      <c r="PYU68" s="571"/>
      <c r="PYV68" s="571"/>
      <c r="PYW68" s="571"/>
      <c r="PYX68" s="571"/>
      <c r="PYY68" s="571"/>
      <c r="PYZ68" s="571"/>
      <c r="PZA68" s="571"/>
      <c r="PZB68" s="571"/>
      <c r="PZC68" s="571"/>
      <c r="PZD68" s="571"/>
      <c r="PZE68" s="571"/>
      <c r="PZF68" s="571"/>
      <c r="PZG68" s="571"/>
      <c r="PZH68" s="571"/>
      <c r="PZI68" s="571"/>
      <c r="PZJ68" s="571"/>
      <c r="PZK68" s="571"/>
      <c r="PZL68" s="571"/>
      <c r="PZM68" s="571"/>
      <c r="PZN68" s="571"/>
      <c r="PZO68" s="571"/>
      <c r="PZP68" s="571"/>
      <c r="PZQ68" s="571"/>
      <c r="PZR68" s="571"/>
      <c r="PZS68" s="571"/>
      <c r="PZT68" s="571"/>
      <c r="PZU68" s="571"/>
      <c r="PZV68" s="571"/>
      <c r="PZW68" s="571"/>
      <c r="PZX68" s="571"/>
      <c r="PZY68" s="571"/>
      <c r="PZZ68" s="571"/>
      <c r="QAA68" s="571"/>
      <c r="QAB68" s="571"/>
      <c r="QAC68" s="571"/>
      <c r="QAD68" s="571"/>
      <c r="QAE68" s="571"/>
      <c r="QAF68" s="571"/>
      <c r="QAI68" s="571"/>
      <c r="QAJ68" s="571"/>
      <c r="QAK68" s="571"/>
      <c r="QAL68" s="571"/>
      <c r="QAM68" s="571"/>
      <c r="QAN68" s="571"/>
      <c r="QAO68" s="571"/>
      <c r="QAP68" s="571"/>
      <c r="QAQ68" s="571"/>
      <c r="QAR68" s="571"/>
      <c r="QAS68" s="571"/>
      <c r="QAT68" s="571"/>
      <c r="QAU68" s="571"/>
      <c r="QAV68" s="571"/>
      <c r="QAW68" s="571"/>
      <c r="QAX68" s="571"/>
      <c r="QAY68" s="571"/>
      <c r="QAZ68" s="571"/>
      <c r="QBA68" s="571"/>
      <c r="QBB68" s="571"/>
      <c r="QBC68" s="571"/>
      <c r="QBD68" s="571"/>
      <c r="QBE68" s="571"/>
      <c r="QBF68" s="571"/>
      <c r="QBG68" s="571"/>
      <c r="QBH68" s="571"/>
      <c r="QBI68" s="571"/>
      <c r="QBJ68" s="571"/>
      <c r="QBK68" s="571"/>
      <c r="QBL68" s="571"/>
      <c r="QBM68" s="571"/>
      <c r="QBN68" s="571"/>
      <c r="QBO68" s="571"/>
      <c r="QBP68" s="571"/>
      <c r="QBQ68" s="571"/>
      <c r="QBR68" s="571"/>
      <c r="QBS68" s="571"/>
      <c r="QBT68" s="571"/>
      <c r="QBU68" s="571"/>
      <c r="QBV68" s="571"/>
      <c r="QBW68" s="571"/>
      <c r="QBX68" s="571"/>
      <c r="QBY68" s="571"/>
      <c r="QBZ68" s="571"/>
      <c r="QCA68" s="571"/>
      <c r="QCB68" s="571"/>
      <c r="QCC68" s="571"/>
      <c r="QCD68" s="571"/>
      <c r="QCE68" s="571"/>
      <c r="QCF68" s="571"/>
      <c r="QCG68" s="571"/>
      <c r="QCH68" s="571"/>
      <c r="QCI68" s="571"/>
      <c r="QCJ68" s="571"/>
      <c r="QCK68" s="571"/>
      <c r="QCL68" s="571"/>
      <c r="QCM68" s="571"/>
      <c r="QCN68" s="571"/>
      <c r="QCO68" s="571"/>
      <c r="QCP68" s="571"/>
      <c r="QCQ68" s="571"/>
      <c r="QCR68" s="571"/>
      <c r="QCS68" s="571"/>
      <c r="QCT68" s="571"/>
      <c r="QCU68" s="571"/>
      <c r="QCV68" s="571"/>
      <c r="QCW68" s="571"/>
      <c r="QCX68" s="571"/>
      <c r="QCY68" s="571"/>
      <c r="QCZ68" s="571"/>
      <c r="QDA68" s="571"/>
      <c r="QDB68" s="571"/>
      <c r="QDC68" s="571"/>
      <c r="QDD68" s="571"/>
      <c r="QDE68" s="571"/>
      <c r="QDF68" s="571"/>
      <c r="QDG68" s="571"/>
      <c r="QDH68" s="571"/>
      <c r="QDI68" s="571"/>
      <c r="QDJ68" s="571"/>
      <c r="QDK68" s="571"/>
      <c r="QDL68" s="571"/>
      <c r="QDM68" s="571"/>
      <c r="QDN68" s="571"/>
      <c r="QDO68" s="571"/>
      <c r="QDP68" s="571"/>
      <c r="QDQ68" s="571"/>
      <c r="QDR68" s="571"/>
      <c r="QDS68" s="571"/>
      <c r="QDT68" s="571"/>
      <c r="QDU68" s="571"/>
      <c r="QDV68" s="571"/>
      <c r="QDW68" s="571"/>
      <c r="QDX68" s="571"/>
      <c r="QDY68" s="571"/>
      <c r="QDZ68" s="571"/>
      <c r="QEA68" s="571"/>
      <c r="QEB68" s="571"/>
      <c r="QEC68" s="571"/>
      <c r="QED68" s="571"/>
      <c r="QEE68" s="571"/>
      <c r="QEF68" s="571"/>
      <c r="QEG68" s="571"/>
      <c r="QEH68" s="571"/>
      <c r="QEI68" s="571"/>
      <c r="QEJ68" s="571"/>
      <c r="QEK68" s="571"/>
      <c r="QEL68" s="571"/>
      <c r="QEM68" s="571"/>
      <c r="QEN68" s="571"/>
      <c r="QEO68" s="571"/>
      <c r="QEP68" s="571"/>
      <c r="QEQ68" s="571"/>
      <c r="QER68" s="571"/>
      <c r="QES68" s="571"/>
      <c r="QET68" s="571"/>
      <c r="QEU68" s="571"/>
      <c r="QEV68" s="571"/>
      <c r="QEW68" s="571"/>
      <c r="QEX68" s="571"/>
      <c r="QEY68" s="571"/>
      <c r="QEZ68" s="571"/>
      <c r="QFA68" s="571"/>
      <c r="QFB68" s="571"/>
      <c r="QFC68" s="571"/>
      <c r="QFD68" s="571"/>
      <c r="QFE68" s="571"/>
      <c r="QFF68" s="571"/>
      <c r="QFG68" s="571"/>
      <c r="QFH68" s="571"/>
      <c r="QFI68" s="571"/>
      <c r="QFJ68" s="571"/>
      <c r="QFK68" s="571"/>
      <c r="QFL68" s="571"/>
      <c r="QFM68" s="571"/>
      <c r="QFN68" s="571"/>
      <c r="QFO68" s="571"/>
      <c r="QFP68" s="571"/>
      <c r="QFQ68" s="571"/>
      <c r="QFR68" s="571"/>
      <c r="QFS68" s="571"/>
      <c r="QFT68" s="571"/>
      <c r="QFU68" s="571"/>
      <c r="QFV68" s="571"/>
      <c r="QFW68" s="571"/>
      <c r="QFX68" s="571"/>
      <c r="QFY68" s="571"/>
      <c r="QFZ68" s="571"/>
      <c r="QGA68" s="571"/>
      <c r="QGB68" s="571"/>
      <c r="QGC68" s="571"/>
      <c r="QGD68" s="571"/>
      <c r="QGE68" s="571"/>
      <c r="QGF68" s="571"/>
      <c r="QGG68" s="571"/>
      <c r="QGH68" s="571"/>
      <c r="QGI68" s="571"/>
      <c r="QGJ68" s="571"/>
      <c r="QGK68" s="571"/>
      <c r="QGL68" s="571"/>
      <c r="QGM68" s="571"/>
      <c r="QGN68" s="571"/>
      <c r="QGO68" s="571"/>
      <c r="QGP68" s="571"/>
      <c r="QGQ68" s="571"/>
      <c r="QGR68" s="571"/>
      <c r="QGS68" s="571"/>
      <c r="QGT68" s="571"/>
      <c r="QGU68" s="571"/>
      <c r="QGV68" s="571"/>
      <c r="QGW68" s="571"/>
      <c r="QGX68" s="571"/>
      <c r="QGY68" s="571"/>
      <c r="QGZ68" s="571"/>
      <c r="QHA68" s="571"/>
      <c r="QHB68" s="571"/>
      <c r="QHC68" s="571"/>
      <c r="QHD68" s="571"/>
      <c r="QHE68" s="571"/>
      <c r="QHF68" s="571"/>
      <c r="QHG68" s="571"/>
      <c r="QHH68" s="571"/>
      <c r="QHI68" s="571"/>
      <c r="QHJ68" s="571"/>
      <c r="QHK68" s="571"/>
      <c r="QHL68" s="571"/>
      <c r="QHM68" s="571"/>
      <c r="QHN68" s="571"/>
      <c r="QHO68" s="571"/>
      <c r="QHP68" s="571"/>
      <c r="QHQ68" s="571"/>
      <c r="QHR68" s="571"/>
      <c r="QHS68" s="571"/>
      <c r="QHT68" s="571"/>
      <c r="QHU68" s="571"/>
      <c r="QHV68" s="571"/>
      <c r="QHW68" s="571"/>
      <c r="QHX68" s="571"/>
      <c r="QHY68" s="571"/>
      <c r="QHZ68" s="571"/>
      <c r="QIA68" s="571"/>
      <c r="QIB68" s="571"/>
      <c r="QIC68" s="571"/>
      <c r="QID68" s="571"/>
      <c r="QIE68" s="571"/>
      <c r="QIF68" s="571"/>
      <c r="QIG68" s="571"/>
      <c r="QIH68" s="571"/>
      <c r="QII68" s="571"/>
      <c r="QIJ68" s="571"/>
      <c r="QIK68" s="571"/>
      <c r="QIL68" s="571"/>
      <c r="QIM68" s="571"/>
      <c r="QIN68" s="571"/>
      <c r="QIO68" s="571"/>
      <c r="QIP68" s="571"/>
      <c r="QIQ68" s="571"/>
      <c r="QIR68" s="571"/>
      <c r="QIS68" s="571"/>
      <c r="QIT68" s="571"/>
      <c r="QIU68" s="571"/>
      <c r="QIV68" s="571"/>
      <c r="QIW68" s="571"/>
      <c r="QIX68" s="571"/>
      <c r="QIY68" s="571"/>
      <c r="QIZ68" s="571"/>
      <c r="QJA68" s="571"/>
      <c r="QJB68" s="571"/>
      <c r="QJC68" s="571"/>
      <c r="QJD68" s="571"/>
      <c r="QJE68" s="571"/>
      <c r="QJF68" s="571"/>
      <c r="QJG68" s="571"/>
      <c r="QJH68" s="571"/>
      <c r="QJI68" s="571"/>
      <c r="QJJ68" s="571"/>
      <c r="QJK68" s="571"/>
      <c r="QJL68" s="571"/>
      <c r="QJM68" s="571"/>
      <c r="QJN68" s="571"/>
      <c r="QJO68" s="571"/>
      <c r="QJP68" s="571"/>
      <c r="QJQ68" s="571"/>
      <c r="QJR68" s="571"/>
      <c r="QJS68" s="571"/>
      <c r="QJT68" s="571"/>
      <c r="QJU68" s="571"/>
      <c r="QJV68" s="571"/>
      <c r="QJW68" s="571"/>
      <c r="QJX68" s="571"/>
      <c r="QJY68" s="571"/>
      <c r="QJZ68" s="571"/>
      <c r="QKA68" s="571"/>
      <c r="QKB68" s="571"/>
      <c r="QKE68" s="571"/>
      <c r="QKF68" s="571"/>
      <c r="QKG68" s="571"/>
      <c r="QKH68" s="571"/>
      <c r="QKI68" s="571"/>
      <c r="QKJ68" s="571"/>
      <c r="QKK68" s="571"/>
      <c r="QKL68" s="571"/>
      <c r="QKM68" s="571"/>
      <c r="QKN68" s="571"/>
      <c r="QKO68" s="571"/>
      <c r="QKP68" s="571"/>
      <c r="QKQ68" s="571"/>
      <c r="QKR68" s="571"/>
      <c r="QKS68" s="571"/>
      <c r="QKT68" s="571"/>
      <c r="QKU68" s="571"/>
      <c r="QKV68" s="571"/>
      <c r="QKW68" s="571"/>
      <c r="QKX68" s="571"/>
      <c r="QKY68" s="571"/>
      <c r="QKZ68" s="571"/>
      <c r="QLA68" s="571"/>
      <c r="QLB68" s="571"/>
      <c r="QLC68" s="571"/>
      <c r="QLD68" s="571"/>
      <c r="QLE68" s="571"/>
      <c r="QLF68" s="571"/>
      <c r="QLG68" s="571"/>
      <c r="QLH68" s="571"/>
      <c r="QLI68" s="571"/>
      <c r="QLJ68" s="571"/>
      <c r="QLK68" s="571"/>
      <c r="QLL68" s="571"/>
      <c r="QLM68" s="571"/>
      <c r="QLN68" s="571"/>
      <c r="QLO68" s="571"/>
      <c r="QLP68" s="571"/>
      <c r="QLQ68" s="571"/>
      <c r="QLR68" s="571"/>
      <c r="QLS68" s="571"/>
      <c r="QLT68" s="571"/>
      <c r="QLU68" s="571"/>
      <c r="QLV68" s="571"/>
      <c r="QLW68" s="571"/>
      <c r="QLX68" s="571"/>
      <c r="QLY68" s="571"/>
      <c r="QLZ68" s="571"/>
      <c r="QMA68" s="571"/>
      <c r="QMB68" s="571"/>
      <c r="QMC68" s="571"/>
      <c r="QMD68" s="571"/>
      <c r="QME68" s="571"/>
      <c r="QMF68" s="571"/>
      <c r="QMG68" s="571"/>
      <c r="QMH68" s="571"/>
      <c r="QMI68" s="571"/>
      <c r="QMJ68" s="571"/>
      <c r="QMK68" s="571"/>
      <c r="QML68" s="571"/>
      <c r="QMM68" s="571"/>
      <c r="QMN68" s="571"/>
      <c r="QMO68" s="571"/>
      <c r="QMP68" s="571"/>
      <c r="QMQ68" s="571"/>
      <c r="QMR68" s="571"/>
      <c r="QMS68" s="571"/>
      <c r="QMT68" s="571"/>
      <c r="QMU68" s="571"/>
      <c r="QMV68" s="571"/>
      <c r="QMW68" s="571"/>
      <c r="QMX68" s="571"/>
      <c r="QMY68" s="571"/>
      <c r="QMZ68" s="571"/>
      <c r="QNA68" s="571"/>
      <c r="QNB68" s="571"/>
      <c r="QNC68" s="571"/>
      <c r="QND68" s="571"/>
      <c r="QNE68" s="571"/>
      <c r="QNF68" s="571"/>
      <c r="QNG68" s="571"/>
      <c r="QNH68" s="571"/>
      <c r="QNI68" s="571"/>
      <c r="QNJ68" s="571"/>
      <c r="QNK68" s="571"/>
      <c r="QNL68" s="571"/>
      <c r="QNM68" s="571"/>
      <c r="QNN68" s="571"/>
      <c r="QNO68" s="571"/>
      <c r="QNP68" s="571"/>
      <c r="QNQ68" s="571"/>
      <c r="QNR68" s="571"/>
      <c r="QNS68" s="571"/>
      <c r="QNT68" s="571"/>
      <c r="QNU68" s="571"/>
      <c r="QNV68" s="571"/>
      <c r="QNW68" s="571"/>
      <c r="QNX68" s="571"/>
      <c r="QNY68" s="571"/>
      <c r="QNZ68" s="571"/>
      <c r="QOA68" s="571"/>
      <c r="QOB68" s="571"/>
      <c r="QOC68" s="571"/>
      <c r="QOD68" s="571"/>
      <c r="QOE68" s="571"/>
      <c r="QOF68" s="571"/>
      <c r="QOG68" s="571"/>
      <c r="QOH68" s="571"/>
      <c r="QOI68" s="571"/>
      <c r="QOJ68" s="571"/>
      <c r="QOK68" s="571"/>
      <c r="QOL68" s="571"/>
      <c r="QOM68" s="571"/>
      <c r="QON68" s="571"/>
      <c r="QOO68" s="571"/>
      <c r="QOP68" s="571"/>
      <c r="QOQ68" s="571"/>
      <c r="QOR68" s="571"/>
      <c r="QOS68" s="571"/>
      <c r="QOT68" s="571"/>
      <c r="QOU68" s="571"/>
      <c r="QOV68" s="571"/>
      <c r="QOW68" s="571"/>
      <c r="QOX68" s="571"/>
      <c r="QOY68" s="571"/>
      <c r="QOZ68" s="571"/>
      <c r="QPA68" s="571"/>
      <c r="QPB68" s="571"/>
      <c r="QPC68" s="571"/>
      <c r="QPD68" s="571"/>
      <c r="QPE68" s="571"/>
      <c r="QPF68" s="571"/>
      <c r="QPG68" s="571"/>
      <c r="QPH68" s="571"/>
      <c r="QPI68" s="571"/>
      <c r="QPJ68" s="571"/>
      <c r="QPK68" s="571"/>
      <c r="QPL68" s="571"/>
      <c r="QPM68" s="571"/>
      <c r="QPN68" s="571"/>
      <c r="QPO68" s="571"/>
      <c r="QPP68" s="571"/>
      <c r="QPQ68" s="571"/>
      <c r="QPR68" s="571"/>
      <c r="QPS68" s="571"/>
      <c r="QPT68" s="571"/>
      <c r="QPU68" s="571"/>
      <c r="QPV68" s="571"/>
      <c r="QPW68" s="571"/>
      <c r="QPX68" s="571"/>
      <c r="QPY68" s="571"/>
      <c r="QPZ68" s="571"/>
      <c r="QQA68" s="571"/>
      <c r="QQB68" s="571"/>
      <c r="QQC68" s="571"/>
      <c r="QQD68" s="571"/>
      <c r="QQE68" s="571"/>
      <c r="QQF68" s="571"/>
      <c r="QQG68" s="571"/>
      <c r="QQH68" s="571"/>
      <c r="QQI68" s="571"/>
      <c r="QQJ68" s="571"/>
      <c r="QQK68" s="571"/>
      <c r="QQL68" s="571"/>
      <c r="QQM68" s="571"/>
      <c r="QQN68" s="571"/>
      <c r="QQO68" s="571"/>
      <c r="QQP68" s="571"/>
      <c r="QQQ68" s="571"/>
      <c r="QQR68" s="571"/>
      <c r="QQS68" s="571"/>
      <c r="QQT68" s="571"/>
      <c r="QQU68" s="571"/>
      <c r="QQV68" s="571"/>
      <c r="QQW68" s="571"/>
      <c r="QQX68" s="571"/>
      <c r="QQY68" s="571"/>
      <c r="QQZ68" s="571"/>
      <c r="QRA68" s="571"/>
      <c r="QRB68" s="571"/>
      <c r="QRC68" s="571"/>
      <c r="QRD68" s="571"/>
      <c r="QRE68" s="571"/>
      <c r="QRF68" s="571"/>
      <c r="QRG68" s="571"/>
      <c r="QRH68" s="571"/>
      <c r="QRI68" s="571"/>
      <c r="QRJ68" s="571"/>
      <c r="QRK68" s="571"/>
      <c r="QRL68" s="571"/>
      <c r="QRM68" s="571"/>
      <c r="QRN68" s="571"/>
      <c r="QRO68" s="571"/>
      <c r="QRP68" s="571"/>
      <c r="QRQ68" s="571"/>
      <c r="QRR68" s="571"/>
      <c r="QRS68" s="571"/>
      <c r="QRT68" s="571"/>
      <c r="QRU68" s="571"/>
      <c r="QRV68" s="571"/>
      <c r="QRW68" s="571"/>
      <c r="QRX68" s="571"/>
      <c r="QRY68" s="571"/>
      <c r="QRZ68" s="571"/>
      <c r="QSA68" s="571"/>
      <c r="QSB68" s="571"/>
      <c r="QSC68" s="571"/>
      <c r="QSD68" s="571"/>
      <c r="QSE68" s="571"/>
      <c r="QSF68" s="571"/>
      <c r="QSG68" s="571"/>
      <c r="QSH68" s="571"/>
      <c r="QSI68" s="571"/>
      <c r="QSJ68" s="571"/>
      <c r="QSK68" s="571"/>
      <c r="QSL68" s="571"/>
      <c r="QSM68" s="571"/>
      <c r="QSN68" s="571"/>
      <c r="QSO68" s="571"/>
      <c r="QSP68" s="571"/>
      <c r="QSQ68" s="571"/>
      <c r="QSR68" s="571"/>
      <c r="QSS68" s="571"/>
      <c r="QST68" s="571"/>
      <c r="QSU68" s="571"/>
      <c r="QSV68" s="571"/>
      <c r="QSW68" s="571"/>
      <c r="QSX68" s="571"/>
      <c r="QSY68" s="571"/>
      <c r="QSZ68" s="571"/>
      <c r="QTA68" s="571"/>
      <c r="QTB68" s="571"/>
      <c r="QTC68" s="571"/>
      <c r="QTD68" s="571"/>
      <c r="QTE68" s="571"/>
      <c r="QTF68" s="571"/>
      <c r="QTG68" s="571"/>
      <c r="QTH68" s="571"/>
      <c r="QTI68" s="571"/>
      <c r="QTJ68" s="571"/>
      <c r="QTK68" s="571"/>
      <c r="QTL68" s="571"/>
      <c r="QTM68" s="571"/>
      <c r="QTN68" s="571"/>
      <c r="QTO68" s="571"/>
      <c r="QTP68" s="571"/>
      <c r="QTQ68" s="571"/>
      <c r="QTR68" s="571"/>
      <c r="QTS68" s="571"/>
      <c r="QTT68" s="571"/>
      <c r="QTU68" s="571"/>
      <c r="QTV68" s="571"/>
      <c r="QTW68" s="571"/>
      <c r="QTX68" s="571"/>
      <c r="QUA68" s="571"/>
      <c r="QUB68" s="571"/>
      <c r="QUC68" s="571"/>
      <c r="QUD68" s="571"/>
      <c r="QUE68" s="571"/>
      <c r="QUF68" s="571"/>
      <c r="QUG68" s="571"/>
      <c r="QUH68" s="571"/>
      <c r="QUI68" s="571"/>
      <c r="QUJ68" s="571"/>
      <c r="QUK68" s="571"/>
      <c r="QUL68" s="571"/>
      <c r="QUM68" s="571"/>
      <c r="QUN68" s="571"/>
      <c r="QUO68" s="571"/>
      <c r="QUP68" s="571"/>
      <c r="QUQ68" s="571"/>
      <c r="QUR68" s="571"/>
      <c r="QUS68" s="571"/>
      <c r="QUT68" s="571"/>
      <c r="QUU68" s="571"/>
      <c r="QUV68" s="571"/>
      <c r="QUW68" s="571"/>
      <c r="QUX68" s="571"/>
      <c r="QUY68" s="571"/>
      <c r="QUZ68" s="571"/>
      <c r="QVA68" s="571"/>
      <c r="QVB68" s="571"/>
      <c r="QVC68" s="571"/>
      <c r="QVD68" s="571"/>
      <c r="QVE68" s="571"/>
      <c r="QVF68" s="571"/>
      <c r="QVG68" s="571"/>
      <c r="QVH68" s="571"/>
      <c r="QVI68" s="571"/>
      <c r="QVJ68" s="571"/>
      <c r="QVK68" s="571"/>
      <c r="QVL68" s="571"/>
      <c r="QVM68" s="571"/>
      <c r="QVN68" s="571"/>
      <c r="QVO68" s="571"/>
      <c r="QVP68" s="571"/>
      <c r="QVQ68" s="571"/>
      <c r="QVR68" s="571"/>
      <c r="QVS68" s="571"/>
      <c r="QVT68" s="571"/>
      <c r="QVU68" s="571"/>
      <c r="QVV68" s="571"/>
      <c r="QVW68" s="571"/>
      <c r="QVX68" s="571"/>
      <c r="QVY68" s="571"/>
      <c r="QVZ68" s="571"/>
      <c r="QWA68" s="571"/>
      <c r="QWB68" s="571"/>
      <c r="QWC68" s="571"/>
      <c r="QWD68" s="571"/>
      <c r="QWE68" s="571"/>
      <c r="QWF68" s="571"/>
      <c r="QWG68" s="571"/>
      <c r="QWH68" s="571"/>
      <c r="QWI68" s="571"/>
      <c r="QWJ68" s="571"/>
      <c r="QWK68" s="571"/>
      <c r="QWL68" s="571"/>
      <c r="QWM68" s="571"/>
      <c r="QWN68" s="571"/>
      <c r="QWO68" s="571"/>
      <c r="QWP68" s="571"/>
      <c r="QWQ68" s="571"/>
      <c r="QWR68" s="571"/>
      <c r="QWS68" s="571"/>
      <c r="QWT68" s="571"/>
      <c r="QWU68" s="571"/>
      <c r="QWV68" s="571"/>
      <c r="QWW68" s="571"/>
      <c r="QWX68" s="571"/>
      <c r="QWY68" s="571"/>
      <c r="QWZ68" s="571"/>
      <c r="QXA68" s="571"/>
      <c r="QXB68" s="571"/>
      <c r="QXC68" s="571"/>
      <c r="QXD68" s="571"/>
      <c r="QXE68" s="571"/>
      <c r="QXF68" s="571"/>
      <c r="QXG68" s="571"/>
      <c r="QXH68" s="571"/>
      <c r="QXI68" s="571"/>
      <c r="QXJ68" s="571"/>
      <c r="QXK68" s="571"/>
      <c r="QXL68" s="571"/>
      <c r="QXM68" s="571"/>
      <c r="QXN68" s="571"/>
      <c r="QXO68" s="571"/>
      <c r="QXP68" s="571"/>
      <c r="QXQ68" s="571"/>
      <c r="QXR68" s="571"/>
      <c r="QXS68" s="571"/>
      <c r="QXT68" s="571"/>
      <c r="QXU68" s="571"/>
      <c r="QXV68" s="571"/>
      <c r="QXW68" s="571"/>
      <c r="QXX68" s="571"/>
      <c r="QXY68" s="571"/>
      <c r="QXZ68" s="571"/>
      <c r="QYA68" s="571"/>
      <c r="QYB68" s="571"/>
      <c r="QYC68" s="571"/>
      <c r="QYD68" s="571"/>
      <c r="QYE68" s="571"/>
      <c r="QYF68" s="571"/>
      <c r="QYG68" s="571"/>
      <c r="QYH68" s="571"/>
      <c r="QYI68" s="571"/>
      <c r="QYJ68" s="571"/>
      <c r="QYK68" s="571"/>
      <c r="QYL68" s="571"/>
      <c r="QYM68" s="571"/>
      <c r="QYN68" s="571"/>
      <c r="QYO68" s="571"/>
      <c r="QYP68" s="571"/>
      <c r="QYQ68" s="571"/>
      <c r="QYR68" s="571"/>
      <c r="QYS68" s="571"/>
      <c r="QYT68" s="571"/>
      <c r="QYU68" s="571"/>
      <c r="QYV68" s="571"/>
      <c r="QYW68" s="571"/>
      <c r="QYX68" s="571"/>
      <c r="QYY68" s="571"/>
      <c r="QYZ68" s="571"/>
      <c r="QZA68" s="571"/>
      <c r="QZB68" s="571"/>
      <c r="QZC68" s="571"/>
      <c r="QZD68" s="571"/>
      <c r="QZE68" s="571"/>
      <c r="QZF68" s="571"/>
      <c r="QZG68" s="571"/>
      <c r="QZH68" s="571"/>
      <c r="QZI68" s="571"/>
      <c r="QZJ68" s="571"/>
      <c r="QZK68" s="571"/>
      <c r="QZL68" s="571"/>
      <c r="QZM68" s="571"/>
      <c r="QZN68" s="571"/>
      <c r="QZO68" s="571"/>
      <c r="QZP68" s="571"/>
      <c r="QZQ68" s="571"/>
      <c r="QZR68" s="571"/>
      <c r="QZS68" s="571"/>
      <c r="QZT68" s="571"/>
      <c r="QZU68" s="571"/>
      <c r="QZV68" s="571"/>
      <c r="QZW68" s="571"/>
      <c r="QZX68" s="571"/>
      <c r="QZY68" s="571"/>
      <c r="QZZ68" s="571"/>
      <c r="RAA68" s="571"/>
      <c r="RAB68" s="571"/>
      <c r="RAC68" s="571"/>
      <c r="RAD68" s="571"/>
      <c r="RAE68" s="571"/>
      <c r="RAF68" s="571"/>
      <c r="RAG68" s="571"/>
      <c r="RAH68" s="571"/>
      <c r="RAI68" s="571"/>
      <c r="RAJ68" s="571"/>
      <c r="RAK68" s="571"/>
      <c r="RAL68" s="571"/>
      <c r="RAM68" s="571"/>
      <c r="RAN68" s="571"/>
      <c r="RAO68" s="571"/>
      <c r="RAP68" s="571"/>
      <c r="RAQ68" s="571"/>
      <c r="RAR68" s="571"/>
      <c r="RAS68" s="571"/>
      <c r="RAT68" s="571"/>
      <c r="RAU68" s="571"/>
      <c r="RAV68" s="571"/>
      <c r="RAW68" s="571"/>
      <c r="RAX68" s="571"/>
      <c r="RAY68" s="571"/>
      <c r="RAZ68" s="571"/>
      <c r="RBA68" s="571"/>
      <c r="RBB68" s="571"/>
      <c r="RBC68" s="571"/>
      <c r="RBD68" s="571"/>
      <c r="RBE68" s="571"/>
      <c r="RBF68" s="571"/>
      <c r="RBG68" s="571"/>
      <c r="RBH68" s="571"/>
      <c r="RBI68" s="571"/>
      <c r="RBJ68" s="571"/>
      <c r="RBK68" s="571"/>
      <c r="RBL68" s="571"/>
      <c r="RBM68" s="571"/>
      <c r="RBN68" s="571"/>
      <c r="RBO68" s="571"/>
      <c r="RBP68" s="571"/>
      <c r="RBQ68" s="571"/>
      <c r="RBR68" s="571"/>
      <c r="RBS68" s="571"/>
      <c r="RBT68" s="571"/>
      <c r="RBU68" s="571"/>
      <c r="RBV68" s="571"/>
      <c r="RBW68" s="571"/>
      <c r="RBX68" s="571"/>
      <c r="RBY68" s="571"/>
      <c r="RBZ68" s="571"/>
      <c r="RCA68" s="571"/>
      <c r="RCB68" s="571"/>
      <c r="RCC68" s="571"/>
      <c r="RCD68" s="571"/>
      <c r="RCE68" s="571"/>
      <c r="RCF68" s="571"/>
      <c r="RCG68" s="571"/>
      <c r="RCH68" s="571"/>
      <c r="RCI68" s="571"/>
      <c r="RCJ68" s="571"/>
      <c r="RCK68" s="571"/>
      <c r="RCL68" s="571"/>
      <c r="RCM68" s="571"/>
      <c r="RCN68" s="571"/>
      <c r="RCO68" s="571"/>
      <c r="RCP68" s="571"/>
      <c r="RCQ68" s="571"/>
      <c r="RCR68" s="571"/>
      <c r="RCS68" s="571"/>
      <c r="RCT68" s="571"/>
      <c r="RCU68" s="571"/>
      <c r="RCV68" s="571"/>
      <c r="RCW68" s="571"/>
      <c r="RCX68" s="571"/>
      <c r="RCY68" s="571"/>
      <c r="RCZ68" s="571"/>
      <c r="RDA68" s="571"/>
      <c r="RDB68" s="571"/>
      <c r="RDC68" s="571"/>
      <c r="RDD68" s="571"/>
      <c r="RDE68" s="571"/>
      <c r="RDF68" s="571"/>
      <c r="RDG68" s="571"/>
      <c r="RDH68" s="571"/>
      <c r="RDI68" s="571"/>
      <c r="RDJ68" s="571"/>
      <c r="RDK68" s="571"/>
      <c r="RDL68" s="571"/>
      <c r="RDM68" s="571"/>
      <c r="RDN68" s="571"/>
      <c r="RDO68" s="571"/>
      <c r="RDP68" s="571"/>
      <c r="RDQ68" s="571"/>
      <c r="RDR68" s="571"/>
      <c r="RDS68" s="571"/>
      <c r="RDT68" s="571"/>
      <c r="RDW68" s="571"/>
      <c r="RDX68" s="571"/>
      <c r="RDY68" s="571"/>
      <c r="RDZ68" s="571"/>
      <c r="REA68" s="571"/>
      <c r="REB68" s="571"/>
      <c r="REC68" s="571"/>
      <c r="RED68" s="571"/>
      <c r="REE68" s="571"/>
      <c r="REF68" s="571"/>
      <c r="REG68" s="571"/>
      <c r="REH68" s="571"/>
      <c r="REI68" s="571"/>
      <c r="REJ68" s="571"/>
      <c r="REK68" s="571"/>
      <c r="REL68" s="571"/>
      <c r="REM68" s="571"/>
      <c r="REN68" s="571"/>
      <c r="REO68" s="571"/>
      <c r="REP68" s="571"/>
      <c r="REQ68" s="571"/>
      <c r="RER68" s="571"/>
      <c r="RES68" s="571"/>
      <c r="RET68" s="571"/>
      <c r="REU68" s="571"/>
      <c r="REV68" s="571"/>
      <c r="REW68" s="571"/>
      <c r="REX68" s="571"/>
      <c r="REY68" s="571"/>
      <c r="REZ68" s="571"/>
      <c r="RFA68" s="571"/>
      <c r="RFB68" s="571"/>
      <c r="RFC68" s="571"/>
      <c r="RFD68" s="571"/>
      <c r="RFE68" s="571"/>
      <c r="RFF68" s="571"/>
      <c r="RFG68" s="571"/>
      <c r="RFH68" s="571"/>
      <c r="RFI68" s="571"/>
      <c r="RFJ68" s="571"/>
      <c r="RFK68" s="571"/>
      <c r="RFL68" s="571"/>
      <c r="RFM68" s="571"/>
      <c r="RFN68" s="571"/>
      <c r="RFO68" s="571"/>
      <c r="RFP68" s="571"/>
      <c r="RFQ68" s="571"/>
      <c r="RFR68" s="571"/>
      <c r="RFS68" s="571"/>
      <c r="RFT68" s="571"/>
      <c r="RFU68" s="571"/>
      <c r="RFV68" s="571"/>
      <c r="RFW68" s="571"/>
      <c r="RFX68" s="571"/>
      <c r="RFY68" s="571"/>
      <c r="RFZ68" s="571"/>
      <c r="RGA68" s="571"/>
      <c r="RGB68" s="571"/>
      <c r="RGC68" s="571"/>
      <c r="RGD68" s="571"/>
      <c r="RGE68" s="571"/>
      <c r="RGF68" s="571"/>
      <c r="RGG68" s="571"/>
      <c r="RGH68" s="571"/>
      <c r="RGI68" s="571"/>
      <c r="RGJ68" s="571"/>
      <c r="RGK68" s="571"/>
      <c r="RGL68" s="571"/>
      <c r="RGM68" s="571"/>
      <c r="RGN68" s="571"/>
      <c r="RGO68" s="571"/>
      <c r="RGP68" s="571"/>
      <c r="RGQ68" s="571"/>
      <c r="RGR68" s="571"/>
      <c r="RGS68" s="571"/>
      <c r="RGT68" s="571"/>
      <c r="RGU68" s="571"/>
      <c r="RGV68" s="571"/>
      <c r="RGW68" s="571"/>
      <c r="RGX68" s="571"/>
      <c r="RGY68" s="571"/>
      <c r="RGZ68" s="571"/>
      <c r="RHA68" s="571"/>
      <c r="RHB68" s="571"/>
      <c r="RHC68" s="571"/>
      <c r="RHD68" s="571"/>
      <c r="RHE68" s="571"/>
      <c r="RHF68" s="571"/>
      <c r="RHG68" s="571"/>
      <c r="RHH68" s="571"/>
      <c r="RHI68" s="571"/>
      <c r="RHJ68" s="571"/>
      <c r="RHK68" s="571"/>
      <c r="RHL68" s="571"/>
      <c r="RHM68" s="571"/>
      <c r="RHN68" s="571"/>
      <c r="RHO68" s="571"/>
      <c r="RHP68" s="571"/>
      <c r="RHQ68" s="571"/>
      <c r="RHR68" s="571"/>
      <c r="RHS68" s="571"/>
      <c r="RHT68" s="571"/>
      <c r="RHU68" s="571"/>
      <c r="RHV68" s="571"/>
      <c r="RHW68" s="571"/>
      <c r="RHX68" s="571"/>
      <c r="RHY68" s="571"/>
      <c r="RHZ68" s="571"/>
      <c r="RIA68" s="571"/>
      <c r="RIB68" s="571"/>
      <c r="RIC68" s="571"/>
      <c r="RID68" s="571"/>
      <c r="RIE68" s="571"/>
      <c r="RIF68" s="571"/>
      <c r="RIG68" s="571"/>
      <c r="RIH68" s="571"/>
      <c r="RII68" s="571"/>
      <c r="RIJ68" s="571"/>
      <c r="RIK68" s="571"/>
      <c r="RIL68" s="571"/>
      <c r="RIM68" s="571"/>
      <c r="RIN68" s="571"/>
      <c r="RIO68" s="571"/>
      <c r="RIP68" s="571"/>
      <c r="RIQ68" s="571"/>
      <c r="RIR68" s="571"/>
      <c r="RIS68" s="571"/>
      <c r="RIT68" s="571"/>
      <c r="RIU68" s="571"/>
      <c r="RIV68" s="571"/>
      <c r="RIW68" s="571"/>
      <c r="RIX68" s="571"/>
      <c r="RIY68" s="571"/>
      <c r="RIZ68" s="571"/>
      <c r="RJA68" s="571"/>
      <c r="RJB68" s="571"/>
      <c r="RJC68" s="571"/>
      <c r="RJD68" s="571"/>
      <c r="RJE68" s="571"/>
      <c r="RJF68" s="571"/>
      <c r="RJG68" s="571"/>
      <c r="RJH68" s="571"/>
      <c r="RJI68" s="571"/>
      <c r="RJJ68" s="571"/>
      <c r="RJK68" s="571"/>
      <c r="RJL68" s="571"/>
      <c r="RJM68" s="571"/>
      <c r="RJN68" s="571"/>
      <c r="RJO68" s="571"/>
      <c r="RJP68" s="571"/>
      <c r="RJQ68" s="571"/>
      <c r="RJR68" s="571"/>
      <c r="RJS68" s="571"/>
      <c r="RJT68" s="571"/>
      <c r="RJU68" s="571"/>
      <c r="RJV68" s="571"/>
      <c r="RJW68" s="571"/>
      <c r="RJX68" s="571"/>
      <c r="RJY68" s="571"/>
      <c r="RJZ68" s="571"/>
      <c r="RKA68" s="571"/>
      <c r="RKB68" s="571"/>
      <c r="RKC68" s="571"/>
      <c r="RKD68" s="571"/>
      <c r="RKE68" s="571"/>
      <c r="RKF68" s="571"/>
      <c r="RKG68" s="571"/>
      <c r="RKH68" s="571"/>
      <c r="RKI68" s="571"/>
      <c r="RKJ68" s="571"/>
      <c r="RKK68" s="571"/>
      <c r="RKL68" s="571"/>
      <c r="RKM68" s="571"/>
      <c r="RKN68" s="571"/>
      <c r="RKO68" s="571"/>
      <c r="RKP68" s="571"/>
      <c r="RKQ68" s="571"/>
      <c r="RKR68" s="571"/>
      <c r="RKS68" s="571"/>
      <c r="RKT68" s="571"/>
      <c r="RKU68" s="571"/>
      <c r="RKV68" s="571"/>
      <c r="RKW68" s="571"/>
      <c r="RKX68" s="571"/>
      <c r="RKY68" s="571"/>
      <c r="RKZ68" s="571"/>
      <c r="RLA68" s="571"/>
      <c r="RLB68" s="571"/>
      <c r="RLC68" s="571"/>
      <c r="RLD68" s="571"/>
      <c r="RLE68" s="571"/>
      <c r="RLF68" s="571"/>
      <c r="RLG68" s="571"/>
      <c r="RLH68" s="571"/>
      <c r="RLI68" s="571"/>
      <c r="RLJ68" s="571"/>
      <c r="RLK68" s="571"/>
      <c r="RLL68" s="571"/>
      <c r="RLM68" s="571"/>
      <c r="RLN68" s="571"/>
      <c r="RLO68" s="571"/>
      <c r="RLP68" s="571"/>
      <c r="RLQ68" s="571"/>
      <c r="RLR68" s="571"/>
      <c r="RLS68" s="571"/>
      <c r="RLT68" s="571"/>
      <c r="RLU68" s="571"/>
      <c r="RLV68" s="571"/>
      <c r="RLW68" s="571"/>
      <c r="RLX68" s="571"/>
      <c r="RLY68" s="571"/>
      <c r="RLZ68" s="571"/>
      <c r="RMA68" s="571"/>
      <c r="RMB68" s="571"/>
      <c r="RMC68" s="571"/>
      <c r="RMD68" s="571"/>
      <c r="RME68" s="571"/>
      <c r="RMF68" s="571"/>
      <c r="RMG68" s="571"/>
      <c r="RMH68" s="571"/>
      <c r="RMI68" s="571"/>
      <c r="RMJ68" s="571"/>
      <c r="RMK68" s="571"/>
      <c r="RML68" s="571"/>
      <c r="RMM68" s="571"/>
      <c r="RMN68" s="571"/>
      <c r="RMO68" s="571"/>
      <c r="RMP68" s="571"/>
      <c r="RMQ68" s="571"/>
      <c r="RMR68" s="571"/>
      <c r="RMS68" s="571"/>
      <c r="RMT68" s="571"/>
      <c r="RMU68" s="571"/>
      <c r="RMV68" s="571"/>
      <c r="RMW68" s="571"/>
      <c r="RMX68" s="571"/>
      <c r="RMY68" s="571"/>
      <c r="RMZ68" s="571"/>
      <c r="RNA68" s="571"/>
      <c r="RNB68" s="571"/>
      <c r="RNC68" s="571"/>
      <c r="RND68" s="571"/>
      <c r="RNE68" s="571"/>
      <c r="RNF68" s="571"/>
      <c r="RNG68" s="571"/>
      <c r="RNH68" s="571"/>
      <c r="RNI68" s="571"/>
      <c r="RNJ68" s="571"/>
      <c r="RNK68" s="571"/>
      <c r="RNL68" s="571"/>
      <c r="RNM68" s="571"/>
      <c r="RNN68" s="571"/>
      <c r="RNO68" s="571"/>
      <c r="RNP68" s="571"/>
      <c r="RNS68" s="571"/>
      <c r="RNT68" s="571"/>
      <c r="RNU68" s="571"/>
      <c r="RNV68" s="571"/>
      <c r="RNW68" s="571"/>
      <c r="RNX68" s="571"/>
      <c r="RNY68" s="571"/>
      <c r="RNZ68" s="571"/>
      <c r="ROA68" s="571"/>
      <c r="ROB68" s="571"/>
      <c r="ROC68" s="571"/>
      <c r="ROD68" s="571"/>
      <c r="ROE68" s="571"/>
      <c r="ROF68" s="571"/>
      <c r="ROG68" s="571"/>
      <c r="ROH68" s="571"/>
      <c r="ROI68" s="571"/>
      <c r="ROJ68" s="571"/>
      <c r="ROK68" s="571"/>
      <c r="ROL68" s="571"/>
      <c r="ROM68" s="571"/>
      <c r="RON68" s="571"/>
      <c r="ROO68" s="571"/>
      <c r="ROP68" s="571"/>
      <c r="ROQ68" s="571"/>
      <c r="ROR68" s="571"/>
      <c r="ROS68" s="571"/>
      <c r="ROT68" s="571"/>
      <c r="ROU68" s="571"/>
      <c r="ROV68" s="571"/>
      <c r="ROW68" s="571"/>
      <c r="ROX68" s="571"/>
      <c r="ROY68" s="571"/>
      <c r="ROZ68" s="571"/>
      <c r="RPA68" s="571"/>
      <c r="RPB68" s="571"/>
      <c r="RPC68" s="571"/>
      <c r="RPD68" s="571"/>
      <c r="RPE68" s="571"/>
      <c r="RPF68" s="571"/>
      <c r="RPG68" s="571"/>
      <c r="RPH68" s="571"/>
      <c r="RPI68" s="571"/>
      <c r="RPJ68" s="571"/>
      <c r="RPK68" s="571"/>
      <c r="RPL68" s="571"/>
      <c r="RPM68" s="571"/>
      <c r="RPN68" s="571"/>
      <c r="RPO68" s="571"/>
      <c r="RPP68" s="571"/>
      <c r="RPQ68" s="571"/>
      <c r="RPR68" s="571"/>
      <c r="RPS68" s="571"/>
      <c r="RPT68" s="571"/>
      <c r="RPU68" s="571"/>
      <c r="RPV68" s="571"/>
      <c r="RPW68" s="571"/>
      <c r="RPX68" s="571"/>
      <c r="RPY68" s="571"/>
      <c r="RPZ68" s="571"/>
      <c r="RQA68" s="571"/>
      <c r="RQB68" s="571"/>
      <c r="RQC68" s="571"/>
      <c r="RQD68" s="571"/>
      <c r="RQE68" s="571"/>
      <c r="RQF68" s="571"/>
      <c r="RQG68" s="571"/>
      <c r="RQH68" s="571"/>
      <c r="RQI68" s="571"/>
      <c r="RQJ68" s="571"/>
      <c r="RQK68" s="571"/>
      <c r="RQL68" s="571"/>
      <c r="RQM68" s="571"/>
      <c r="RQN68" s="571"/>
      <c r="RQO68" s="571"/>
      <c r="RQP68" s="571"/>
      <c r="RQQ68" s="571"/>
      <c r="RQR68" s="571"/>
      <c r="RQS68" s="571"/>
      <c r="RQT68" s="571"/>
      <c r="RQU68" s="571"/>
      <c r="RQV68" s="571"/>
      <c r="RQW68" s="571"/>
      <c r="RQX68" s="571"/>
      <c r="RQY68" s="571"/>
      <c r="RQZ68" s="571"/>
      <c r="RRA68" s="571"/>
      <c r="RRB68" s="571"/>
      <c r="RRC68" s="571"/>
      <c r="RRD68" s="571"/>
      <c r="RRE68" s="571"/>
      <c r="RRF68" s="571"/>
      <c r="RRG68" s="571"/>
      <c r="RRH68" s="571"/>
      <c r="RRI68" s="571"/>
      <c r="RRJ68" s="571"/>
      <c r="RRK68" s="571"/>
      <c r="RRL68" s="571"/>
      <c r="RRM68" s="571"/>
      <c r="RRN68" s="571"/>
      <c r="RRO68" s="571"/>
      <c r="RRP68" s="571"/>
      <c r="RRQ68" s="571"/>
      <c r="RRR68" s="571"/>
      <c r="RRS68" s="571"/>
      <c r="RRT68" s="571"/>
      <c r="RRU68" s="571"/>
      <c r="RRV68" s="571"/>
      <c r="RRW68" s="571"/>
      <c r="RRX68" s="571"/>
      <c r="RRY68" s="571"/>
      <c r="RRZ68" s="571"/>
      <c r="RSA68" s="571"/>
      <c r="RSB68" s="571"/>
      <c r="RSC68" s="571"/>
      <c r="RSD68" s="571"/>
      <c r="RSE68" s="571"/>
      <c r="RSF68" s="571"/>
      <c r="RSG68" s="571"/>
      <c r="RSH68" s="571"/>
      <c r="RSI68" s="571"/>
      <c r="RSJ68" s="571"/>
      <c r="RSK68" s="571"/>
      <c r="RSL68" s="571"/>
      <c r="RSM68" s="571"/>
      <c r="RSN68" s="571"/>
      <c r="RSO68" s="571"/>
      <c r="RSP68" s="571"/>
      <c r="RSQ68" s="571"/>
      <c r="RSR68" s="571"/>
      <c r="RSS68" s="571"/>
      <c r="RST68" s="571"/>
      <c r="RSU68" s="571"/>
      <c r="RSV68" s="571"/>
      <c r="RSW68" s="571"/>
      <c r="RSX68" s="571"/>
      <c r="RSY68" s="571"/>
      <c r="RSZ68" s="571"/>
      <c r="RTA68" s="571"/>
      <c r="RTB68" s="571"/>
      <c r="RTC68" s="571"/>
      <c r="RTD68" s="571"/>
      <c r="RTE68" s="571"/>
      <c r="RTF68" s="571"/>
      <c r="RTG68" s="571"/>
      <c r="RTH68" s="571"/>
      <c r="RTI68" s="571"/>
      <c r="RTJ68" s="571"/>
      <c r="RTK68" s="571"/>
      <c r="RTL68" s="571"/>
      <c r="RTM68" s="571"/>
      <c r="RTN68" s="571"/>
      <c r="RTO68" s="571"/>
      <c r="RTP68" s="571"/>
      <c r="RTQ68" s="571"/>
      <c r="RTR68" s="571"/>
      <c r="RTS68" s="571"/>
      <c r="RTT68" s="571"/>
      <c r="RTU68" s="571"/>
      <c r="RTV68" s="571"/>
      <c r="RTW68" s="571"/>
      <c r="RTX68" s="571"/>
      <c r="RTY68" s="571"/>
      <c r="RTZ68" s="571"/>
      <c r="RUA68" s="571"/>
      <c r="RUB68" s="571"/>
      <c r="RUC68" s="571"/>
      <c r="RUD68" s="571"/>
      <c r="RUE68" s="571"/>
      <c r="RUF68" s="571"/>
      <c r="RUG68" s="571"/>
      <c r="RUH68" s="571"/>
      <c r="RUI68" s="571"/>
      <c r="RUJ68" s="571"/>
      <c r="RUK68" s="571"/>
      <c r="RUL68" s="571"/>
      <c r="RUM68" s="571"/>
      <c r="RUN68" s="571"/>
      <c r="RUO68" s="571"/>
      <c r="RUP68" s="571"/>
      <c r="RUQ68" s="571"/>
      <c r="RUR68" s="571"/>
      <c r="RUS68" s="571"/>
      <c r="RUT68" s="571"/>
      <c r="RUU68" s="571"/>
      <c r="RUV68" s="571"/>
      <c r="RUW68" s="571"/>
      <c r="RUX68" s="571"/>
      <c r="RUY68" s="571"/>
      <c r="RUZ68" s="571"/>
      <c r="RVA68" s="571"/>
      <c r="RVB68" s="571"/>
      <c r="RVC68" s="571"/>
      <c r="RVD68" s="571"/>
      <c r="RVE68" s="571"/>
      <c r="RVF68" s="571"/>
      <c r="RVG68" s="571"/>
      <c r="RVH68" s="571"/>
      <c r="RVI68" s="571"/>
      <c r="RVJ68" s="571"/>
      <c r="RVK68" s="571"/>
      <c r="RVL68" s="571"/>
      <c r="RVM68" s="571"/>
      <c r="RVN68" s="571"/>
      <c r="RVO68" s="571"/>
      <c r="RVP68" s="571"/>
      <c r="RVQ68" s="571"/>
      <c r="RVR68" s="571"/>
      <c r="RVS68" s="571"/>
      <c r="RVT68" s="571"/>
      <c r="RVU68" s="571"/>
      <c r="RVV68" s="571"/>
      <c r="RVW68" s="571"/>
      <c r="RVX68" s="571"/>
      <c r="RVY68" s="571"/>
      <c r="RVZ68" s="571"/>
      <c r="RWA68" s="571"/>
      <c r="RWB68" s="571"/>
      <c r="RWC68" s="571"/>
      <c r="RWD68" s="571"/>
      <c r="RWE68" s="571"/>
      <c r="RWF68" s="571"/>
      <c r="RWG68" s="571"/>
      <c r="RWH68" s="571"/>
      <c r="RWI68" s="571"/>
      <c r="RWJ68" s="571"/>
      <c r="RWK68" s="571"/>
      <c r="RWL68" s="571"/>
      <c r="RWM68" s="571"/>
      <c r="RWN68" s="571"/>
      <c r="RWO68" s="571"/>
      <c r="RWP68" s="571"/>
      <c r="RWQ68" s="571"/>
      <c r="RWR68" s="571"/>
      <c r="RWS68" s="571"/>
      <c r="RWT68" s="571"/>
      <c r="RWU68" s="571"/>
      <c r="RWV68" s="571"/>
      <c r="RWW68" s="571"/>
      <c r="RWX68" s="571"/>
      <c r="RWY68" s="571"/>
      <c r="RWZ68" s="571"/>
      <c r="RXA68" s="571"/>
      <c r="RXB68" s="571"/>
      <c r="RXC68" s="571"/>
      <c r="RXD68" s="571"/>
      <c r="RXE68" s="571"/>
      <c r="RXF68" s="571"/>
      <c r="RXG68" s="571"/>
      <c r="RXH68" s="571"/>
      <c r="RXI68" s="571"/>
      <c r="RXJ68" s="571"/>
      <c r="RXK68" s="571"/>
      <c r="RXL68" s="571"/>
      <c r="RXO68" s="571"/>
      <c r="RXP68" s="571"/>
      <c r="RXQ68" s="571"/>
      <c r="RXR68" s="571"/>
      <c r="RXS68" s="571"/>
      <c r="RXT68" s="571"/>
      <c r="RXU68" s="571"/>
      <c r="RXV68" s="571"/>
      <c r="RXW68" s="571"/>
      <c r="RXX68" s="571"/>
      <c r="RXY68" s="571"/>
      <c r="RXZ68" s="571"/>
      <c r="RYA68" s="571"/>
      <c r="RYB68" s="571"/>
      <c r="RYC68" s="571"/>
      <c r="RYD68" s="571"/>
      <c r="RYE68" s="571"/>
      <c r="RYF68" s="571"/>
      <c r="RYG68" s="571"/>
      <c r="RYH68" s="571"/>
      <c r="RYI68" s="571"/>
      <c r="RYJ68" s="571"/>
      <c r="RYK68" s="571"/>
      <c r="RYL68" s="571"/>
      <c r="RYM68" s="571"/>
      <c r="RYN68" s="571"/>
      <c r="RYO68" s="571"/>
      <c r="RYP68" s="571"/>
      <c r="RYQ68" s="571"/>
      <c r="RYR68" s="571"/>
      <c r="RYS68" s="571"/>
      <c r="RYT68" s="571"/>
      <c r="RYU68" s="571"/>
      <c r="RYV68" s="571"/>
      <c r="RYW68" s="571"/>
      <c r="RYX68" s="571"/>
      <c r="RYY68" s="571"/>
      <c r="RYZ68" s="571"/>
      <c r="RZA68" s="571"/>
      <c r="RZB68" s="571"/>
      <c r="RZC68" s="571"/>
      <c r="RZD68" s="571"/>
      <c r="RZE68" s="571"/>
      <c r="RZF68" s="571"/>
      <c r="RZG68" s="571"/>
      <c r="RZH68" s="571"/>
      <c r="RZI68" s="571"/>
      <c r="RZJ68" s="571"/>
      <c r="RZK68" s="571"/>
      <c r="RZL68" s="571"/>
      <c r="RZM68" s="571"/>
      <c r="RZN68" s="571"/>
      <c r="RZO68" s="571"/>
      <c r="RZP68" s="571"/>
      <c r="RZQ68" s="571"/>
      <c r="RZR68" s="571"/>
      <c r="RZS68" s="571"/>
      <c r="RZT68" s="571"/>
      <c r="RZU68" s="571"/>
      <c r="RZV68" s="571"/>
      <c r="RZW68" s="571"/>
      <c r="RZX68" s="571"/>
      <c r="RZY68" s="571"/>
      <c r="RZZ68" s="571"/>
      <c r="SAA68" s="571"/>
      <c r="SAB68" s="571"/>
      <c r="SAC68" s="571"/>
      <c r="SAD68" s="571"/>
      <c r="SAE68" s="571"/>
      <c r="SAF68" s="571"/>
      <c r="SAG68" s="571"/>
      <c r="SAH68" s="571"/>
      <c r="SAI68" s="571"/>
      <c r="SAJ68" s="571"/>
      <c r="SAK68" s="571"/>
      <c r="SAL68" s="571"/>
      <c r="SAM68" s="571"/>
      <c r="SAN68" s="571"/>
      <c r="SAO68" s="571"/>
      <c r="SAP68" s="571"/>
      <c r="SAQ68" s="571"/>
      <c r="SAR68" s="571"/>
      <c r="SAS68" s="571"/>
      <c r="SAT68" s="571"/>
      <c r="SAU68" s="571"/>
      <c r="SAV68" s="571"/>
      <c r="SAW68" s="571"/>
      <c r="SAX68" s="571"/>
      <c r="SAY68" s="571"/>
      <c r="SAZ68" s="571"/>
      <c r="SBA68" s="571"/>
      <c r="SBB68" s="571"/>
      <c r="SBC68" s="571"/>
      <c r="SBD68" s="571"/>
      <c r="SBE68" s="571"/>
      <c r="SBF68" s="571"/>
      <c r="SBG68" s="571"/>
      <c r="SBH68" s="571"/>
      <c r="SBI68" s="571"/>
      <c r="SBJ68" s="571"/>
      <c r="SBK68" s="571"/>
      <c r="SBL68" s="571"/>
      <c r="SBM68" s="571"/>
      <c r="SBN68" s="571"/>
      <c r="SBO68" s="571"/>
      <c r="SBP68" s="571"/>
      <c r="SBQ68" s="571"/>
      <c r="SBR68" s="571"/>
      <c r="SBS68" s="571"/>
      <c r="SBT68" s="571"/>
      <c r="SBU68" s="571"/>
      <c r="SBV68" s="571"/>
      <c r="SBW68" s="571"/>
      <c r="SBX68" s="571"/>
      <c r="SBY68" s="571"/>
      <c r="SBZ68" s="571"/>
      <c r="SCA68" s="571"/>
      <c r="SCB68" s="571"/>
      <c r="SCC68" s="571"/>
      <c r="SCD68" s="571"/>
      <c r="SCE68" s="571"/>
      <c r="SCF68" s="571"/>
      <c r="SCG68" s="571"/>
      <c r="SCH68" s="571"/>
      <c r="SCI68" s="571"/>
      <c r="SCJ68" s="571"/>
      <c r="SCK68" s="571"/>
      <c r="SCL68" s="571"/>
      <c r="SCM68" s="571"/>
      <c r="SCN68" s="571"/>
      <c r="SCO68" s="571"/>
      <c r="SCP68" s="571"/>
      <c r="SCQ68" s="571"/>
      <c r="SCR68" s="571"/>
      <c r="SCS68" s="571"/>
      <c r="SCT68" s="571"/>
      <c r="SCU68" s="571"/>
      <c r="SCV68" s="571"/>
      <c r="SCW68" s="571"/>
      <c r="SCX68" s="571"/>
      <c r="SCY68" s="571"/>
      <c r="SCZ68" s="571"/>
      <c r="SDA68" s="571"/>
      <c r="SDB68" s="571"/>
      <c r="SDC68" s="571"/>
      <c r="SDD68" s="571"/>
      <c r="SDE68" s="571"/>
      <c r="SDF68" s="571"/>
      <c r="SDG68" s="571"/>
      <c r="SDH68" s="571"/>
      <c r="SDI68" s="571"/>
      <c r="SDJ68" s="571"/>
      <c r="SDK68" s="571"/>
      <c r="SDL68" s="571"/>
      <c r="SDM68" s="571"/>
      <c r="SDN68" s="571"/>
      <c r="SDO68" s="571"/>
      <c r="SDP68" s="571"/>
      <c r="SDQ68" s="571"/>
      <c r="SDR68" s="571"/>
      <c r="SDS68" s="571"/>
      <c r="SDT68" s="571"/>
      <c r="SDU68" s="571"/>
      <c r="SDV68" s="571"/>
      <c r="SDW68" s="571"/>
      <c r="SDX68" s="571"/>
      <c r="SDY68" s="571"/>
      <c r="SDZ68" s="571"/>
      <c r="SEA68" s="571"/>
      <c r="SEB68" s="571"/>
      <c r="SEC68" s="571"/>
      <c r="SED68" s="571"/>
      <c r="SEE68" s="571"/>
      <c r="SEF68" s="571"/>
      <c r="SEG68" s="571"/>
      <c r="SEH68" s="571"/>
      <c r="SEI68" s="571"/>
      <c r="SEJ68" s="571"/>
      <c r="SEK68" s="571"/>
      <c r="SEL68" s="571"/>
      <c r="SEM68" s="571"/>
      <c r="SEN68" s="571"/>
      <c r="SEO68" s="571"/>
      <c r="SEP68" s="571"/>
      <c r="SEQ68" s="571"/>
      <c r="SER68" s="571"/>
      <c r="SES68" s="571"/>
      <c r="SET68" s="571"/>
      <c r="SEU68" s="571"/>
      <c r="SEV68" s="571"/>
      <c r="SEW68" s="571"/>
      <c r="SEX68" s="571"/>
      <c r="SEY68" s="571"/>
      <c r="SEZ68" s="571"/>
      <c r="SFA68" s="571"/>
      <c r="SFB68" s="571"/>
      <c r="SFC68" s="571"/>
      <c r="SFD68" s="571"/>
      <c r="SFE68" s="571"/>
      <c r="SFF68" s="571"/>
      <c r="SFG68" s="571"/>
      <c r="SFH68" s="571"/>
      <c r="SFI68" s="571"/>
      <c r="SFJ68" s="571"/>
      <c r="SFK68" s="571"/>
      <c r="SFL68" s="571"/>
      <c r="SFM68" s="571"/>
      <c r="SFN68" s="571"/>
      <c r="SFO68" s="571"/>
      <c r="SFP68" s="571"/>
      <c r="SFQ68" s="571"/>
      <c r="SFR68" s="571"/>
      <c r="SFS68" s="571"/>
      <c r="SFT68" s="571"/>
      <c r="SFU68" s="571"/>
      <c r="SFV68" s="571"/>
      <c r="SFW68" s="571"/>
      <c r="SFX68" s="571"/>
      <c r="SFY68" s="571"/>
      <c r="SFZ68" s="571"/>
      <c r="SGA68" s="571"/>
      <c r="SGB68" s="571"/>
      <c r="SGC68" s="571"/>
      <c r="SGD68" s="571"/>
      <c r="SGE68" s="571"/>
      <c r="SGF68" s="571"/>
      <c r="SGG68" s="571"/>
      <c r="SGH68" s="571"/>
      <c r="SGI68" s="571"/>
      <c r="SGJ68" s="571"/>
      <c r="SGK68" s="571"/>
      <c r="SGL68" s="571"/>
      <c r="SGM68" s="571"/>
      <c r="SGN68" s="571"/>
      <c r="SGO68" s="571"/>
      <c r="SGP68" s="571"/>
      <c r="SGQ68" s="571"/>
      <c r="SGR68" s="571"/>
      <c r="SGS68" s="571"/>
      <c r="SGT68" s="571"/>
      <c r="SGU68" s="571"/>
      <c r="SGV68" s="571"/>
      <c r="SGW68" s="571"/>
      <c r="SGX68" s="571"/>
      <c r="SGY68" s="571"/>
      <c r="SGZ68" s="571"/>
      <c r="SHA68" s="571"/>
      <c r="SHB68" s="571"/>
      <c r="SHC68" s="571"/>
      <c r="SHD68" s="571"/>
      <c r="SHE68" s="571"/>
      <c r="SHF68" s="571"/>
      <c r="SHG68" s="571"/>
      <c r="SHH68" s="571"/>
      <c r="SHK68" s="571"/>
      <c r="SHL68" s="571"/>
      <c r="SHM68" s="571"/>
      <c r="SHN68" s="571"/>
      <c r="SHO68" s="571"/>
      <c r="SHP68" s="571"/>
      <c r="SHQ68" s="571"/>
      <c r="SHR68" s="571"/>
      <c r="SHS68" s="571"/>
      <c r="SHT68" s="571"/>
      <c r="SHU68" s="571"/>
      <c r="SHV68" s="571"/>
      <c r="SHW68" s="571"/>
      <c r="SHX68" s="571"/>
      <c r="SHY68" s="571"/>
      <c r="SHZ68" s="571"/>
      <c r="SIA68" s="571"/>
      <c r="SIB68" s="571"/>
      <c r="SIC68" s="571"/>
      <c r="SID68" s="571"/>
      <c r="SIE68" s="571"/>
      <c r="SIF68" s="571"/>
      <c r="SIG68" s="571"/>
      <c r="SIH68" s="571"/>
      <c r="SII68" s="571"/>
      <c r="SIJ68" s="571"/>
      <c r="SIK68" s="571"/>
      <c r="SIL68" s="571"/>
      <c r="SIM68" s="571"/>
      <c r="SIN68" s="571"/>
      <c r="SIO68" s="571"/>
      <c r="SIP68" s="571"/>
      <c r="SIQ68" s="571"/>
      <c r="SIR68" s="571"/>
      <c r="SIS68" s="571"/>
      <c r="SIT68" s="571"/>
      <c r="SIU68" s="571"/>
      <c r="SIV68" s="571"/>
      <c r="SIW68" s="571"/>
      <c r="SIX68" s="571"/>
      <c r="SIY68" s="571"/>
      <c r="SIZ68" s="571"/>
      <c r="SJA68" s="571"/>
      <c r="SJB68" s="571"/>
      <c r="SJC68" s="571"/>
      <c r="SJD68" s="571"/>
      <c r="SJE68" s="571"/>
      <c r="SJF68" s="571"/>
      <c r="SJG68" s="571"/>
      <c r="SJH68" s="571"/>
      <c r="SJI68" s="571"/>
      <c r="SJJ68" s="571"/>
      <c r="SJK68" s="571"/>
      <c r="SJL68" s="571"/>
      <c r="SJM68" s="571"/>
      <c r="SJN68" s="571"/>
      <c r="SJO68" s="571"/>
      <c r="SJP68" s="571"/>
      <c r="SJQ68" s="571"/>
      <c r="SJR68" s="571"/>
      <c r="SJS68" s="571"/>
      <c r="SJT68" s="571"/>
      <c r="SJU68" s="571"/>
      <c r="SJV68" s="571"/>
      <c r="SJW68" s="571"/>
      <c r="SJX68" s="571"/>
      <c r="SJY68" s="571"/>
      <c r="SJZ68" s="571"/>
      <c r="SKA68" s="571"/>
      <c r="SKB68" s="571"/>
      <c r="SKC68" s="571"/>
      <c r="SKD68" s="571"/>
      <c r="SKE68" s="571"/>
      <c r="SKF68" s="571"/>
      <c r="SKG68" s="571"/>
      <c r="SKH68" s="571"/>
      <c r="SKI68" s="571"/>
      <c r="SKJ68" s="571"/>
      <c r="SKK68" s="571"/>
      <c r="SKL68" s="571"/>
      <c r="SKM68" s="571"/>
      <c r="SKN68" s="571"/>
      <c r="SKO68" s="571"/>
      <c r="SKP68" s="571"/>
      <c r="SKQ68" s="571"/>
      <c r="SKR68" s="571"/>
      <c r="SKS68" s="571"/>
      <c r="SKT68" s="571"/>
      <c r="SKU68" s="571"/>
      <c r="SKV68" s="571"/>
      <c r="SKW68" s="571"/>
      <c r="SKX68" s="571"/>
      <c r="SKY68" s="571"/>
      <c r="SKZ68" s="571"/>
      <c r="SLA68" s="571"/>
      <c r="SLB68" s="571"/>
      <c r="SLC68" s="571"/>
      <c r="SLD68" s="571"/>
      <c r="SLE68" s="571"/>
      <c r="SLF68" s="571"/>
      <c r="SLG68" s="571"/>
      <c r="SLH68" s="571"/>
      <c r="SLI68" s="571"/>
      <c r="SLJ68" s="571"/>
      <c r="SLK68" s="571"/>
      <c r="SLL68" s="571"/>
      <c r="SLM68" s="571"/>
      <c r="SLN68" s="571"/>
      <c r="SLO68" s="571"/>
      <c r="SLP68" s="571"/>
      <c r="SLQ68" s="571"/>
      <c r="SLR68" s="571"/>
      <c r="SLS68" s="571"/>
      <c r="SLT68" s="571"/>
      <c r="SLU68" s="571"/>
      <c r="SLV68" s="571"/>
      <c r="SLW68" s="571"/>
      <c r="SLX68" s="571"/>
      <c r="SLY68" s="571"/>
      <c r="SLZ68" s="571"/>
      <c r="SMA68" s="571"/>
      <c r="SMB68" s="571"/>
      <c r="SMC68" s="571"/>
      <c r="SMD68" s="571"/>
      <c r="SME68" s="571"/>
      <c r="SMF68" s="571"/>
      <c r="SMG68" s="571"/>
      <c r="SMH68" s="571"/>
      <c r="SMI68" s="571"/>
      <c r="SMJ68" s="571"/>
      <c r="SMK68" s="571"/>
      <c r="SML68" s="571"/>
      <c r="SMM68" s="571"/>
      <c r="SMN68" s="571"/>
      <c r="SMO68" s="571"/>
      <c r="SMP68" s="571"/>
      <c r="SMQ68" s="571"/>
      <c r="SMR68" s="571"/>
      <c r="SMS68" s="571"/>
      <c r="SMT68" s="571"/>
      <c r="SMU68" s="571"/>
      <c r="SMV68" s="571"/>
      <c r="SMW68" s="571"/>
      <c r="SMX68" s="571"/>
      <c r="SMY68" s="571"/>
      <c r="SMZ68" s="571"/>
      <c r="SNA68" s="571"/>
      <c r="SNB68" s="571"/>
      <c r="SNC68" s="571"/>
      <c r="SND68" s="571"/>
      <c r="SNE68" s="571"/>
      <c r="SNF68" s="571"/>
      <c r="SNG68" s="571"/>
      <c r="SNH68" s="571"/>
      <c r="SNI68" s="571"/>
      <c r="SNJ68" s="571"/>
      <c r="SNK68" s="571"/>
      <c r="SNL68" s="571"/>
      <c r="SNM68" s="571"/>
      <c r="SNN68" s="571"/>
      <c r="SNO68" s="571"/>
      <c r="SNP68" s="571"/>
      <c r="SNQ68" s="571"/>
      <c r="SNR68" s="571"/>
      <c r="SNS68" s="571"/>
      <c r="SNT68" s="571"/>
      <c r="SNU68" s="571"/>
      <c r="SNV68" s="571"/>
      <c r="SNW68" s="571"/>
      <c r="SNX68" s="571"/>
      <c r="SNY68" s="571"/>
      <c r="SNZ68" s="571"/>
      <c r="SOA68" s="571"/>
      <c r="SOB68" s="571"/>
      <c r="SOC68" s="571"/>
      <c r="SOD68" s="571"/>
      <c r="SOE68" s="571"/>
      <c r="SOF68" s="571"/>
      <c r="SOG68" s="571"/>
      <c r="SOH68" s="571"/>
      <c r="SOI68" s="571"/>
      <c r="SOJ68" s="571"/>
      <c r="SOK68" s="571"/>
      <c r="SOL68" s="571"/>
      <c r="SOM68" s="571"/>
      <c r="SON68" s="571"/>
      <c r="SOO68" s="571"/>
      <c r="SOP68" s="571"/>
      <c r="SOQ68" s="571"/>
      <c r="SOR68" s="571"/>
      <c r="SOS68" s="571"/>
      <c r="SOT68" s="571"/>
      <c r="SOU68" s="571"/>
      <c r="SOV68" s="571"/>
      <c r="SOW68" s="571"/>
      <c r="SOX68" s="571"/>
      <c r="SOY68" s="571"/>
      <c r="SOZ68" s="571"/>
      <c r="SPA68" s="571"/>
      <c r="SPB68" s="571"/>
      <c r="SPC68" s="571"/>
      <c r="SPD68" s="571"/>
      <c r="SPE68" s="571"/>
      <c r="SPF68" s="571"/>
      <c r="SPG68" s="571"/>
      <c r="SPH68" s="571"/>
      <c r="SPI68" s="571"/>
      <c r="SPJ68" s="571"/>
      <c r="SPK68" s="571"/>
      <c r="SPL68" s="571"/>
      <c r="SPM68" s="571"/>
      <c r="SPN68" s="571"/>
      <c r="SPO68" s="571"/>
      <c r="SPP68" s="571"/>
      <c r="SPQ68" s="571"/>
      <c r="SPR68" s="571"/>
      <c r="SPS68" s="571"/>
      <c r="SPT68" s="571"/>
      <c r="SPU68" s="571"/>
      <c r="SPV68" s="571"/>
      <c r="SPW68" s="571"/>
      <c r="SPX68" s="571"/>
      <c r="SPY68" s="571"/>
      <c r="SPZ68" s="571"/>
      <c r="SQA68" s="571"/>
      <c r="SQB68" s="571"/>
      <c r="SQC68" s="571"/>
      <c r="SQD68" s="571"/>
      <c r="SQE68" s="571"/>
      <c r="SQF68" s="571"/>
      <c r="SQG68" s="571"/>
      <c r="SQH68" s="571"/>
      <c r="SQI68" s="571"/>
      <c r="SQJ68" s="571"/>
      <c r="SQK68" s="571"/>
      <c r="SQL68" s="571"/>
      <c r="SQM68" s="571"/>
      <c r="SQN68" s="571"/>
      <c r="SQO68" s="571"/>
      <c r="SQP68" s="571"/>
      <c r="SQQ68" s="571"/>
      <c r="SQR68" s="571"/>
      <c r="SQS68" s="571"/>
      <c r="SQT68" s="571"/>
      <c r="SQU68" s="571"/>
      <c r="SQV68" s="571"/>
      <c r="SQW68" s="571"/>
      <c r="SQX68" s="571"/>
      <c r="SQY68" s="571"/>
      <c r="SQZ68" s="571"/>
      <c r="SRA68" s="571"/>
      <c r="SRB68" s="571"/>
      <c r="SRC68" s="571"/>
      <c r="SRD68" s="571"/>
      <c r="SRG68" s="571"/>
      <c r="SRH68" s="571"/>
      <c r="SRI68" s="571"/>
      <c r="SRJ68" s="571"/>
      <c r="SRK68" s="571"/>
      <c r="SRL68" s="571"/>
      <c r="SRM68" s="571"/>
      <c r="SRN68" s="571"/>
      <c r="SRO68" s="571"/>
      <c r="SRP68" s="571"/>
      <c r="SRQ68" s="571"/>
      <c r="SRR68" s="571"/>
      <c r="SRS68" s="571"/>
      <c r="SRT68" s="571"/>
      <c r="SRU68" s="571"/>
      <c r="SRV68" s="571"/>
      <c r="SRW68" s="571"/>
      <c r="SRX68" s="571"/>
      <c r="SRY68" s="571"/>
      <c r="SRZ68" s="571"/>
      <c r="SSA68" s="571"/>
      <c r="SSB68" s="571"/>
      <c r="SSC68" s="571"/>
      <c r="SSD68" s="571"/>
      <c r="SSE68" s="571"/>
      <c r="SSF68" s="571"/>
      <c r="SSG68" s="571"/>
      <c r="SSH68" s="571"/>
      <c r="SSI68" s="571"/>
      <c r="SSJ68" s="571"/>
      <c r="SSK68" s="571"/>
      <c r="SSL68" s="571"/>
      <c r="SSM68" s="571"/>
      <c r="SSN68" s="571"/>
      <c r="SSO68" s="571"/>
      <c r="SSP68" s="571"/>
      <c r="SSQ68" s="571"/>
      <c r="SSR68" s="571"/>
      <c r="SSS68" s="571"/>
      <c r="SST68" s="571"/>
      <c r="SSU68" s="571"/>
      <c r="SSV68" s="571"/>
      <c r="SSW68" s="571"/>
      <c r="SSX68" s="571"/>
      <c r="SSY68" s="571"/>
      <c r="SSZ68" s="571"/>
      <c r="STA68" s="571"/>
      <c r="STB68" s="571"/>
      <c r="STC68" s="571"/>
      <c r="STD68" s="571"/>
      <c r="STE68" s="571"/>
      <c r="STF68" s="571"/>
      <c r="STG68" s="571"/>
      <c r="STH68" s="571"/>
      <c r="STI68" s="571"/>
      <c r="STJ68" s="571"/>
      <c r="STK68" s="571"/>
      <c r="STL68" s="571"/>
      <c r="STM68" s="571"/>
      <c r="STN68" s="571"/>
      <c r="STO68" s="571"/>
      <c r="STP68" s="571"/>
      <c r="STQ68" s="571"/>
      <c r="STR68" s="571"/>
      <c r="STS68" s="571"/>
      <c r="STT68" s="571"/>
      <c r="STU68" s="571"/>
      <c r="STV68" s="571"/>
      <c r="STW68" s="571"/>
      <c r="STX68" s="571"/>
      <c r="STY68" s="571"/>
      <c r="STZ68" s="571"/>
      <c r="SUA68" s="571"/>
      <c r="SUB68" s="571"/>
      <c r="SUC68" s="571"/>
      <c r="SUD68" s="571"/>
      <c r="SUE68" s="571"/>
      <c r="SUF68" s="571"/>
      <c r="SUG68" s="571"/>
      <c r="SUH68" s="571"/>
      <c r="SUI68" s="571"/>
      <c r="SUJ68" s="571"/>
      <c r="SUK68" s="571"/>
      <c r="SUL68" s="571"/>
      <c r="SUM68" s="571"/>
      <c r="SUN68" s="571"/>
      <c r="SUO68" s="571"/>
      <c r="SUP68" s="571"/>
      <c r="SUQ68" s="571"/>
      <c r="SUR68" s="571"/>
      <c r="SUS68" s="571"/>
      <c r="SUT68" s="571"/>
      <c r="SUU68" s="571"/>
      <c r="SUV68" s="571"/>
      <c r="SUW68" s="571"/>
      <c r="SUX68" s="571"/>
      <c r="SUY68" s="571"/>
      <c r="SUZ68" s="571"/>
      <c r="SVA68" s="571"/>
      <c r="SVB68" s="571"/>
      <c r="SVC68" s="571"/>
      <c r="SVD68" s="571"/>
      <c r="SVE68" s="571"/>
      <c r="SVF68" s="571"/>
      <c r="SVG68" s="571"/>
      <c r="SVH68" s="571"/>
      <c r="SVI68" s="571"/>
      <c r="SVJ68" s="571"/>
      <c r="SVK68" s="571"/>
      <c r="SVL68" s="571"/>
      <c r="SVM68" s="571"/>
      <c r="SVN68" s="571"/>
      <c r="SVO68" s="571"/>
      <c r="SVP68" s="571"/>
      <c r="SVQ68" s="571"/>
      <c r="SVR68" s="571"/>
      <c r="SVS68" s="571"/>
      <c r="SVT68" s="571"/>
      <c r="SVU68" s="571"/>
      <c r="SVV68" s="571"/>
      <c r="SVW68" s="571"/>
      <c r="SVX68" s="571"/>
      <c r="SVY68" s="571"/>
      <c r="SVZ68" s="571"/>
      <c r="SWA68" s="571"/>
      <c r="SWB68" s="571"/>
      <c r="SWC68" s="571"/>
      <c r="SWD68" s="571"/>
      <c r="SWE68" s="571"/>
      <c r="SWF68" s="571"/>
      <c r="SWG68" s="571"/>
      <c r="SWH68" s="571"/>
      <c r="SWI68" s="571"/>
      <c r="SWJ68" s="571"/>
      <c r="SWK68" s="571"/>
      <c r="SWL68" s="571"/>
      <c r="SWM68" s="571"/>
      <c r="SWN68" s="571"/>
      <c r="SWO68" s="571"/>
      <c r="SWP68" s="571"/>
      <c r="SWQ68" s="571"/>
      <c r="SWR68" s="571"/>
      <c r="SWS68" s="571"/>
      <c r="SWT68" s="571"/>
      <c r="SWU68" s="571"/>
      <c r="SWV68" s="571"/>
      <c r="SWW68" s="571"/>
      <c r="SWX68" s="571"/>
      <c r="SWY68" s="571"/>
      <c r="SWZ68" s="571"/>
      <c r="SXA68" s="571"/>
      <c r="SXB68" s="571"/>
      <c r="SXC68" s="571"/>
      <c r="SXD68" s="571"/>
      <c r="SXE68" s="571"/>
      <c r="SXF68" s="571"/>
      <c r="SXG68" s="571"/>
      <c r="SXH68" s="571"/>
      <c r="SXI68" s="571"/>
      <c r="SXJ68" s="571"/>
      <c r="SXK68" s="571"/>
      <c r="SXL68" s="571"/>
      <c r="SXM68" s="571"/>
      <c r="SXN68" s="571"/>
      <c r="SXO68" s="571"/>
      <c r="SXP68" s="571"/>
      <c r="SXQ68" s="571"/>
      <c r="SXR68" s="571"/>
      <c r="SXS68" s="571"/>
      <c r="SXT68" s="571"/>
      <c r="SXU68" s="571"/>
      <c r="SXV68" s="571"/>
      <c r="SXW68" s="571"/>
      <c r="SXX68" s="571"/>
      <c r="SXY68" s="571"/>
      <c r="SXZ68" s="571"/>
      <c r="SYA68" s="571"/>
      <c r="SYB68" s="571"/>
      <c r="SYC68" s="571"/>
      <c r="SYD68" s="571"/>
      <c r="SYE68" s="571"/>
      <c r="SYF68" s="571"/>
      <c r="SYG68" s="571"/>
      <c r="SYH68" s="571"/>
      <c r="SYI68" s="571"/>
      <c r="SYJ68" s="571"/>
      <c r="SYK68" s="571"/>
      <c r="SYL68" s="571"/>
      <c r="SYM68" s="571"/>
      <c r="SYN68" s="571"/>
      <c r="SYO68" s="571"/>
      <c r="SYP68" s="571"/>
      <c r="SYQ68" s="571"/>
      <c r="SYR68" s="571"/>
      <c r="SYS68" s="571"/>
      <c r="SYT68" s="571"/>
      <c r="SYU68" s="571"/>
      <c r="SYV68" s="571"/>
      <c r="SYW68" s="571"/>
      <c r="SYX68" s="571"/>
      <c r="SYY68" s="571"/>
      <c r="SYZ68" s="571"/>
      <c r="SZA68" s="571"/>
      <c r="SZB68" s="571"/>
      <c r="SZC68" s="571"/>
      <c r="SZD68" s="571"/>
      <c r="SZE68" s="571"/>
      <c r="SZF68" s="571"/>
      <c r="SZG68" s="571"/>
      <c r="SZH68" s="571"/>
      <c r="SZI68" s="571"/>
      <c r="SZJ68" s="571"/>
      <c r="SZK68" s="571"/>
      <c r="SZL68" s="571"/>
      <c r="SZM68" s="571"/>
      <c r="SZN68" s="571"/>
      <c r="SZO68" s="571"/>
      <c r="SZP68" s="571"/>
      <c r="SZQ68" s="571"/>
      <c r="SZR68" s="571"/>
      <c r="SZS68" s="571"/>
      <c r="SZT68" s="571"/>
      <c r="SZU68" s="571"/>
      <c r="SZV68" s="571"/>
      <c r="SZW68" s="571"/>
      <c r="SZX68" s="571"/>
      <c r="SZY68" s="571"/>
      <c r="SZZ68" s="571"/>
      <c r="TAA68" s="571"/>
      <c r="TAB68" s="571"/>
      <c r="TAC68" s="571"/>
      <c r="TAD68" s="571"/>
      <c r="TAE68" s="571"/>
      <c r="TAF68" s="571"/>
      <c r="TAG68" s="571"/>
      <c r="TAH68" s="571"/>
      <c r="TAI68" s="571"/>
      <c r="TAJ68" s="571"/>
      <c r="TAK68" s="571"/>
      <c r="TAL68" s="571"/>
      <c r="TAM68" s="571"/>
      <c r="TAN68" s="571"/>
      <c r="TAO68" s="571"/>
      <c r="TAP68" s="571"/>
      <c r="TAQ68" s="571"/>
      <c r="TAR68" s="571"/>
      <c r="TAS68" s="571"/>
      <c r="TAT68" s="571"/>
      <c r="TAU68" s="571"/>
      <c r="TAV68" s="571"/>
      <c r="TAW68" s="571"/>
      <c r="TAX68" s="571"/>
      <c r="TAY68" s="571"/>
      <c r="TAZ68" s="571"/>
      <c r="TBC68" s="571"/>
      <c r="TBD68" s="571"/>
      <c r="TBE68" s="571"/>
      <c r="TBF68" s="571"/>
      <c r="TBG68" s="571"/>
      <c r="TBH68" s="571"/>
      <c r="TBI68" s="571"/>
      <c r="TBJ68" s="571"/>
      <c r="TBK68" s="571"/>
      <c r="TBL68" s="571"/>
      <c r="TBM68" s="571"/>
      <c r="TBN68" s="571"/>
      <c r="TBO68" s="571"/>
      <c r="TBP68" s="571"/>
      <c r="TBQ68" s="571"/>
      <c r="TBR68" s="571"/>
      <c r="TBS68" s="571"/>
      <c r="TBT68" s="571"/>
      <c r="TBU68" s="571"/>
      <c r="TBV68" s="571"/>
      <c r="TBW68" s="571"/>
      <c r="TBX68" s="571"/>
      <c r="TBY68" s="571"/>
      <c r="TBZ68" s="571"/>
      <c r="TCA68" s="571"/>
      <c r="TCB68" s="571"/>
      <c r="TCC68" s="571"/>
      <c r="TCD68" s="571"/>
      <c r="TCE68" s="571"/>
      <c r="TCF68" s="571"/>
      <c r="TCG68" s="571"/>
      <c r="TCH68" s="571"/>
      <c r="TCI68" s="571"/>
      <c r="TCJ68" s="571"/>
      <c r="TCK68" s="571"/>
      <c r="TCL68" s="571"/>
      <c r="TCM68" s="571"/>
      <c r="TCN68" s="571"/>
      <c r="TCO68" s="571"/>
      <c r="TCP68" s="571"/>
      <c r="TCQ68" s="571"/>
      <c r="TCR68" s="571"/>
      <c r="TCS68" s="571"/>
      <c r="TCT68" s="571"/>
      <c r="TCU68" s="571"/>
      <c r="TCV68" s="571"/>
      <c r="TCW68" s="571"/>
      <c r="TCX68" s="571"/>
      <c r="TCY68" s="571"/>
      <c r="TCZ68" s="571"/>
      <c r="TDA68" s="571"/>
      <c r="TDB68" s="571"/>
      <c r="TDC68" s="571"/>
      <c r="TDD68" s="571"/>
      <c r="TDE68" s="571"/>
      <c r="TDF68" s="571"/>
      <c r="TDG68" s="571"/>
      <c r="TDH68" s="571"/>
      <c r="TDI68" s="571"/>
      <c r="TDJ68" s="571"/>
      <c r="TDK68" s="571"/>
      <c r="TDL68" s="571"/>
      <c r="TDM68" s="571"/>
      <c r="TDN68" s="571"/>
      <c r="TDO68" s="571"/>
      <c r="TDP68" s="571"/>
      <c r="TDQ68" s="571"/>
      <c r="TDR68" s="571"/>
      <c r="TDS68" s="571"/>
      <c r="TDT68" s="571"/>
      <c r="TDU68" s="571"/>
      <c r="TDV68" s="571"/>
      <c r="TDW68" s="571"/>
      <c r="TDX68" s="571"/>
      <c r="TDY68" s="571"/>
      <c r="TDZ68" s="571"/>
      <c r="TEA68" s="571"/>
      <c r="TEB68" s="571"/>
      <c r="TEC68" s="571"/>
      <c r="TED68" s="571"/>
      <c r="TEE68" s="571"/>
      <c r="TEF68" s="571"/>
      <c r="TEG68" s="571"/>
      <c r="TEH68" s="571"/>
      <c r="TEI68" s="571"/>
      <c r="TEJ68" s="571"/>
      <c r="TEK68" s="571"/>
      <c r="TEL68" s="571"/>
      <c r="TEM68" s="571"/>
      <c r="TEN68" s="571"/>
      <c r="TEO68" s="571"/>
      <c r="TEP68" s="571"/>
      <c r="TEQ68" s="571"/>
      <c r="TER68" s="571"/>
      <c r="TES68" s="571"/>
      <c r="TET68" s="571"/>
      <c r="TEU68" s="571"/>
      <c r="TEV68" s="571"/>
      <c r="TEW68" s="571"/>
      <c r="TEX68" s="571"/>
      <c r="TEY68" s="571"/>
      <c r="TEZ68" s="571"/>
      <c r="TFA68" s="571"/>
      <c r="TFB68" s="571"/>
      <c r="TFC68" s="571"/>
      <c r="TFD68" s="571"/>
      <c r="TFE68" s="571"/>
      <c r="TFF68" s="571"/>
      <c r="TFG68" s="571"/>
      <c r="TFH68" s="571"/>
      <c r="TFI68" s="571"/>
      <c r="TFJ68" s="571"/>
      <c r="TFK68" s="571"/>
      <c r="TFL68" s="571"/>
      <c r="TFM68" s="571"/>
      <c r="TFN68" s="571"/>
      <c r="TFO68" s="571"/>
      <c r="TFP68" s="571"/>
      <c r="TFQ68" s="571"/>
      <c r="TFR68" s="571"/>
      <c r="TFS68" s="571"/>
      <c r="TFT68" s="571"/>
      <c r="TFU68" s="571"/>
      <c r="TFV68" s="571"/>
      <c r="TFW68" s="571"/>
      <c r="TFX68" s="571"/>
      <c r="TFY68" s="571"/>
      <c r="TFZ68" s="571"/>
      <c r="TGA68" s="571"/>
      <c r="TGB68" s="571"/>
      <c r="TGC68" s="571"/>
      <c r="TGD68" s="571"/>
      <c r="TGE68" s="571"/>
      <c r="TGF68" s="571"/>
      <c r="TGG68" s="571"/>
      <c r="TGH68" s="571"/>
      <c r="TGI68" s="571"/>
      <c r="TGJ68" s="571"/>
      <c r="TGK68" s="571"/>
      <c r="TGL68" s="571"/>
      <c r="TGM68" s="571"/>
      <c r="TGN68" s="571"/>
      <c r="TGO68" s="571"/>
      <c r="TGP68" s="571"/>
      <c r="TGQ68" s="571"/>
      <c r="TGR68" s="571"/>
      <c r="TGS68" s="571"/>
      <c r="TGT68" s="571"/>
      <c r="TGU68" s="571"/>
      <c r="TGV68" s="571"/>
      <c r="TGW68" s="571"/>
      <c r="TGX68" s="571"/>
      <c r="TGY68" s="571"/>
      <c r="TGZ68" s="571"/>
      <c r="THA68" s="571"/>
      <c r="THB68" s="571"/>
      <c r="THC68" s="571"/>
      <c r="THD68" s="571"/>
      <c r="THE68" s="571"/>
      <c r="THF68" s="571"/>
      <c r="THG68" s="571"/>
      <c r="THH68" s="571"/>
      <c r="THI68" s="571"/>
      <c r="THJ68" s="571"/>
      <c r="THK68" s="571"/>
      <c r="THL68" s="571"/>
      <c r="THM68" s="571"/>
      <c r="THN68" s="571"/>
      <c r="THO68" s="571"/>
      <c r="THP68" s="571"/>
      <c r="THQ68" s="571"/>
      <c r="THR68" s="571"/>
      <c r="THS68" s="571"/>
      <c r="THT68" s="571"/>
      <c r="THU68" s="571"/>
      <c r="THV68" s="571"/>
      <c r="THW68" s="571"/>
      <c r="THX68" s="571"/>
      <c r="THY68" s="571"/>
      <c r="THZ68" s="571"/>
      <c r="TIA68" s="571"/>
      <c r="TIB68" s="571"/>
      <c r="TIC68" s="571"/>
      <c r="TID68" s="571"/>
      <c r="TIE68" s="571"/>
      <c r="TIF68" s="571"/>
      <c r="TIG68" s="571"/>
      <c r="TIH68" s="571"/>
      <c r="TII68" s="571"/>
      <c r="TIJ68" s="571"/>
      <c r="TIK68" s="571"/>
      <c r="TIL68" s="571"/>
      <c r="TIM68" s="571"/>
      <c r="TIN68" s="571"/>
      <c r="TIO68" s="571"/>
      <c r="TIP68" s="571"/>
      <c r="TIQ68" s="571"/>
      <c r="TIR68" s="571"/>
      <c r="TIS68" s="571"/>
      <c r="TIT68" s="571"/>
      <c r="TIU68" s="571"/>
      <c r="TIV68" s="571"/>
      <c r="TIW68" s="571"/>
      <c r="TIX68" s="571"/>
      <c r="TIY68" s="571"/>
      <c r="TIZ68" s="571"/>
      <c r="TJA68" s="571"/>
      <c r="TJB68" s="571"/>
      <c r="TJC68" s="571"/>
      <c r="TJD68" s="571"/>
      <c r="TJE68" s="571"/>
      <c r="TJF68" s="571"/>
      <c r="TJG68" s="571"/>
      <c r="TJH68" s="571"/>
      <c r="TJI68" s="571"/>
      <c r="TJJ68" s="571"/>
      <c r="TJK68" s="571"/>
      <c r="TJL68" s="571"/>
      <c r="TJM68" s="571"/>
      <c r="TJN68" s="571"/>
      <c r="TJO68" s="571"/>
      <c r="TJP68" s="571"/>
      <c r="TJQ68" s="571"/>
      <c r="TJR68" s="571"/>
      <c r="TJS68" s="571"/>
      <c r="TJT68" s="571"/>
      <c r="TJU68" s="571"/>
      <c r="TJV68" s="571"/>
      <c r="TJW68" s="571"/>
      <c r="TJX68" s="571"/>
      <c r="TJY68" s="571"/>
      <c r="TJZ68" s="571"/>
      <c r="TKA68" s="571"/>
      <c r="TKB68" s="571"/>
      <c r="TKC68" s="571"/>
      <c r="TKD68" s="571"/>
      <c r="TKE68" s="571"/>
      <c r="TKF68" s="571"/>
      <c r="TKG68" s="571"/>
      <c r="TKH68" s="571"/>
      <c r="TKI68" s="571"/>
      <c r="TKJ68" s="571"/>
      <c r="TKK68" s="571"/>
      <c r="TKL68" s="571"/>
      <c r="TKM68" s="571"/>
      <c r="TKN68" s="571"/>
      <c r="TKO68" s="571"/>
      <c r="TKP68" s="571"/>
      <c r="TKQ68" s="571"/>
      <c r="TKR68" s="571"/>
      <c r="TKS68" s="571"/>
      <c r="TKT68" s="571"/>
      <c r="TKU68" s="571"/>
      <c r="TKV68" s="571"/>
      <c r="TKY68" s="571"/>
      <c r="TKZ68" s="571"/>
      <c r="TLA68" s="571"/>
      <c r="TLB68" s="571"/>
      <c r="TLC68" s="571"/>
      <c r="TLD68" s="571"/>
      <c r="TLE68" s="571"/>
      <c r="TLF68" s="571"/>
      <c r="TLG68" s="571"/>
      <c r="TLH68" s="571"/>
      <c r="TLI68" s="571"/>
      <c r="TLJ68" s="571"/>
      <c r="TLK68" s="571"/>
      <c r="TLL68" s="571"/>
      <c r="TLM68" s="571"/>
      <c r="TLN68" s="571"/>
      <c r="TLO68" s="571"/>
      <c r="TLP68" s="571"/>
      <c r="TLQ68" s="571"/>
      <c r="TLR68" s="571"/>
      <c r="TLS68" s="571"/>
      <c r="TLT68" s="571"/>
      <c r="TLU68" s="571"/>
      <c r="TLV68" s="571"/>
      <c r="TLW68" s="571"/>
      <c r="TLX68" s="571"/>
      <c r="TLY68" s="571"/>
      <c r="TLZ68" s="571"/>
      <c r="TMA68" s="571"/>
      <c r="TMB68" s="571"/>
      <c r="TMC68" s="571"/>
      <c r="TMD68" s="571"/>
      <c r="TME68" s="571"/>
      <c r="TMF68" s="571"/>
      <c r="TMG68" s="571"/>
      <c r="TMH68" s="571"/>
      <c r="TMI68" s="571"/>
      <c r="TMJ68" s="571"/>
      <c r="TMK68" s="571"/>
      <c r="TML68" s="571"/>
      <c r="TMM68" s="571"/>
      <c r="TMN68" s="571"/>
      <c r="TMO68" s="571"/>
      <c r="TMP68" s="571"/>
      <c r="TMQ68" s="571"/>
      <c r="TMR68" s="571"/>
      <c r="TMS68" s="571"/>
      <c r="TMT68" s="571"/>
      <c r="TMU68" s="571"/>
      <c r="TMV68" s="571"/>
      <c r="TMW68" s="571"/>
      <c r="TMX68" s="571"/>
      <c r="TMY68" s="571"/>
      <c r="TMZ68" s="571"/>
      <c r="TNA68" s="571"/>
      <c r="TNB68" s="571"/>
      <c r="TNC68" s="571"/>
      <c r="TND68" s="571"/>
      <c r="TNE68" s="571"/>
      <c r="TNF68" s="571"/>
      <c r="TNG68" s="571"/>
      <c r="TNH68" s="571"/>
      <c r="TNI68" s="571"/>
      <c r="TNJ68" s="571"/>
      <c r="TNK68" s="571"/>
      <c r="TNL68" s="571"/>
      <c r="TNM68" s="571"/>
      <c r="TNN68" s="571"/>
      <c r="TNO68" s="571"/>
      <c r="TNP68" s="571"/>
      <c r="TNQ68" s="571"/>
      <c r="TNR68" s="571"/>
      <c r="TNS68" s="571"/>
      <c r="TNT68" s="571"/>
      <c r="TNU68" s="571"/>
      <c r="TNV68" s="571"/>
      <c r="TNW68" s="571"/>
      <c r="TNX68" s="571"/>
      <c r="TNY68" s="571"/>
      <c r="TNZ68" s="571"/>
      <c r="TOA68" s="571"/>
      <c r="TOB68" s="571"/>
      <c r="TOC68" s="571"/>
      <c r="TOD68" s="571"/>
      <c r="TOE68" s="571"/>
      <c r="TOF68" s="571"/>
      <c r="TOG68" s="571"/>
      <c r="TOH68" s="571"/>
      <c r="TOI68" s="571"/>
      <c r="TOJ68" s="571"/>
      <c r="TOK68" s="571"/>
      <c r="TOL68" s="571"/>
      <c r="TOM68" s="571"/>
      <c r="TON68" s="571"/>
      <c r="TOO68" s="571"/>
      <c r="TOP68" s="571"/>
      <c r="TOQ68" s="571"/>
      <c r="TOR68" s="571"/>
      <c r="TOS68" s="571"/>
      <c r="TOT68" s="571"/>
      <c r="TOU68" s="571"/>
      <c r="TOV68" s="571"/>
      <c r="TOW68" s="571"/>
      <c r="TOX68" s="571"/>
      <c r="TOY68" s="571"/>
      <c r="TOZ68" s="571"/>
      <c r="TPA68" s="571"/>
      <c r="TPB68" s="571"/>
      <c r="TPC68" s="571"/>
      <c r="TPD68" s="571"/>
      <c r="TPE68" s="571"/>
      <c r="TPF68" s="571"/>
      <c r="TPG68" s="571"/>
      <c r="TPH68" s="571"/>
      <c r="TPI68" s="571"/>
      <c r="TPJ68" s="571"/>
      <c r="TPK68" s="571"/>
      <c r="TPL68" s="571"/>
      <c r="TPM68" s="571"/>
      <c r="TPN68" s="571"/>
      <c r="TPO68" s="571"/>
      <c r="TPP68" s="571"/>
      <c r="TPQ68" s="571"/>
      <c r="TPR68" s="571"/>
      <c r="TPS68" s="571"/>
      <c r="TPT68" s="571"/>
      <c r="TPU68" s="571"/>
      <c r="TPV68" s="571"/>
      <c r="TPW68" s="571"/>
      <c r="TPX68" s="571"/>
      <c r="TPY68" s="571"/>
      <c r="TPZ68" s="571"/>
      <c r="TQA68" s="571"/>
      <c r="TQB68" s="571"/>
      <c r="TQC68" s="571"/>
      <c r="TQD68" s="571"/>
      <c r="TQE68" s="571"/>
      <c r="TQF68" s="571"/>
      <c r="TQG68" s="571"/>
      <c r="TQH68" s="571"/>
      <c r="TQI68" s="571"/>
      <c r="TQJ68" s="571"/>
      <c r="TQK68" s="571"/>
      <c r="TQL68" s="571"/>
      <c r="TQM68" s="571"/>
      <c r="TQN68" s="571"/>
      <c r="TQO68" s="571"/>
      <c r="TQP68" s="571"/>
      <c r="TQQ68" s="571"/>
      <c r="TQR68" s="571"/>
      <c r="TQS68" s="571"/>
      <c r="TQT68" s="571"/>
      <c r="TQU68" s="571"/>
      <c r="TQV68" s="571"/>
      <c r="TQW68" s="571"/>
      <c r="TQX68" s="571"/>
      <c r="TQY68" s="571"/>
      <c r="TQZ68" s="571"/>
      <c r="TRA68" s="571"/>
      <c r="TRB68" s="571"/>
      <c r="TRC68" s="571"/>
      <c r="TRD68" s="571"/>
      <c r="TRE68" s="571"/>
      <c r="TRF68" s="571"/>
      <c r="TRG68" s="571"/>
      <c r="TRH68" s="571"/>
      <c r="TRI68" s="571"/>
      <c r="TRJ68" s="571"/>
      <c r="TRK68" s="571"/>
      <c r="TRL68" s="571"/>
      <c r="TRM68" s="571"/>
      <c r="TRN68" s="571"/>
      <c r="TRO68" s="571"/>
      <c r="TRP68" s="571"/>
      <c r="TRQ68" s="571"/>
      <c r="TRR68" s="571"/>
      <c r="TRS68" s="571"/>
      <c r="TRT68" s="571"/>
      <c r="TRU68" s="571"/>
      <c r="TRV68" s="571"/>
      <c r="TRW68" s="571"/>
      <c r="TRX68" s="571"/>
      <c r="TRY68" s="571"/>
      <c r="TRZ68" s="571"/>
      <c r="TSA68" s="571"/>
      <c r="TSB68" s="571"/>
      <c r="TSC68" s="571"/>
      <c r="TSD68" s="571"/>
      <c r="TSE68" s="571"/>
      <c r="TSF68" s="571"/>
      <c r="TSG68" s="571"/>
      <c r="TSH68" s="571"/>
      <c r="TSI68" s="571"/>
      <c r="TSJ68" s="571"/>
      <c r="TSK68" s="571"/>
      <c r="TSL68" s="571"/>
      <c r="TSM68" s="571"/>
      <c r="TSN68" s="571"/>
      <c r="TSO68" s="571"/>
      <c r="TSP68" s="571"/>
      <c r="TSQ68" s="571"/>
      <c r="TSR68" s="571"/>
      <c r="TSS68" s="571"/>
      <c r="TST68" s="571"/>
      <c r="TSU68" s="571"/>
      <c r="TSV68" s="571"/>
      <c r="TSW68" s="571"/>
      <c r="TSX68" s="571"/>
      <c r="TSY68" s="571"/>
      <c r="TSZ68" s="571"/>
      <c r="TTA68" s="571"/>
      <c r="TTB68" s="571"/>
      <c r="TTC68" s="571"/>
      <c r="TTD68" s="571"/>
      <c r="TTE68" s="571"/>
      <c r="TTF68" s="571"/>
      <c r="TTG68" s="571"/>
      <c r="TTH68" s="571"/>
      <c r="TTI68" s="571"/>
      <c r="TTJ68" s="571"/>
      <c r="TTK68" s="571"/>
      <c r="TTL68" s="571"/>
      <c r="TTM68" s="571"/>
      <c r="TTN68" s="571"/>
      <c r="TTO68" s="571"/>
      <c r="TTP68" s="571"/>
      <c r="TTQ68" s="571"/>
      <c r="TTR68" s="571"/>
      <c r="TTS68" s="571"/>
      <c r="TTT68" s="571"/>
      <c r="TTU68" s="571"/>
      <c r="TTV68" s="571"/>
      <c r="TTW68" s="571"/>
      <c r="TTX68" s="571"/>
      <c r="TTY68" s="571"/>
      <c r="TTZ68" s="571"/>
      <c r="TUA68" s="571"/>
      <c r="TUB68" s="571"/>
      <c r="TUC68" s="571"/>
      <c r="TUD68" s="571"/>
      <c r="TUE68" s="571"/>
      <c r="TUF68" s="571"/>
      <c r="TUG68" s="571"/>
      <c r="TUH68" s="571"/>
      <c r="TUI68" s="571"/>
      <c r="TUJ68" s="571"/>
      <c r="TUK68" s="571"/>
      <c r="TUL68" s="571"/>
      <c r="TUM68" s="571"/>
      <c r="TUN68" s="571"/>
      <c r="TUO68" s="571"/>
      <c r="TUP68" s="571"/>
      <c r="TUQ68" s="571"/>
      <c r="TUR68" s="571"/>
      <c r="TUU68" s="571"/>
      <c r="TUV68" s="571"/>
      <c r="TUW68" s="571"/>
      <c r="TUX68" s="571"/>
      <c r="TUY68" s="571"/>
      <c r="TUZ68" s="571"/>
      <c r="TVA68" s="571"/>
      <c r="TVB68" s="571"/>
      <c r="TVC68" s="571"/>
      <c r="TVD68" s="571"/>
      <c r="TVE68" s="571"/>
      <c r="TVF68" s="571"/>
      <c r="TVG68" s="571"/>
      <c r="TVH68" s="571"/>
      <c r="TVI68" s="571"/>
      <c r="TVJ68" s="571"/>
      <c r="TVK68" s="571"/>
      <c r="TVL68" s="571"/>
      <c r="TVM68" s="571"/>
      <c r="TVN68" s="571"/>
      <c r="TVO68" s="571"/>
      <c r="TVP68" s="571"/>
      <c r="TVQ68" s="571"/>
      <c r="TVR68" s="571"/>
      <c r="TVS68" s="571"/>
      <c r="TVT68" s="571"/>
      <c r="TVU68" s="571"/>
      <c r="TVV68" s="571"/>
      <c r="TVW68" s="571"/>
      <c r="TVX68" s="571"/>
      <c r="TVY68" s="571"/>
      <c r="TVZ68" s="571"/>
      <c r="TWA68" s="571"/>
      <c r="TWB68" s="571"/>
      <c r="TWC68" s="571"/>
      <c r="TWD68" s="571"/>
      <c r="TWE68" s="571"/>
      <c r="TWF68" s="571"/>
      <c r="TWG68" s="571"/>
      <c r="TWH68" s="571"/>
      <c r="TWI68" s="571"/>
      <c r="TWJ68" s="571"/>
      <c r="TWK68" s="571"/>
      <c r="TWL68" s="571"/>
      <c r="TWM68" s="571"/>
      <c r="TWN68" s="571"/>
      <c r="TWO68" s="571"/>
      <c r="TWP68" s="571"/>
      <c r="TWQ68" s="571"/>
      <c r="TWR68" s="571"/>
      <c r="TWS68" s="571"/>
      <c r="TWT68" s="571"/>
      <c r="TWU68" s="571"/>
      <c r="TWV68" s="571"/>
      <c r="TWW68" s="571"/>
      <c r="TWX68" s="571"/>
      <c r="TWY68" s="571"/>
      <c r="TWZ68" s="571"/>
      <c r="TXA68" s="571"/>
      <c r="TXB68" s="571"/>
      <c r="TXC68" s="571"/>
      <c r="TXD68" s="571"/>
      <c r="TXE68" s="571"/>
      <c r="TXF68" s="571"/>
      <c r="TXG68" s="571"/>
      <c r="TXH68" s="571"/>
      <c r="TXI68" s="571"/>
      <c r="TXJ68" s="571"/>
      <c r="TXK68" s="571"/>
      <c r="TXL68" s="571"/>
      <c r="TXM68" s="571"/>
      <c r="TXN68" s="571"/>
      <c r="TXO68" s="571"/>
      <c r="TXP68" s="571"/>
      <c r="TXQ68" s="571"/>
      <c r="TXR68" s="571"/>
      <c r="TXS68" s="571"/>
      <c r="TXT68" s="571"/>
      <c r="TXU68" s="571"/>
      <c r="TXV68" s="571"/>
      <c r="TXW68" s="571"/>
      <c r="TXX68" s="571"/>
      <c r="TXY68" s="571"/>
      <c r="TXZ68" s="571"/>
      <c r="TYA68" s="571"/>
      <c r="TYB68" s="571"/>
      <c r="TYC68" s="571"/>
      <c r="TYD68" s="571"/>
      <c r="TYE68" s="571"/>
      <c r="TYF68" s="571"/>
      <c r="TYG68" s="571"/>
      <c r="TYH68" s="571"/>
      <c r="TYI68" s="571"/>
      <c r="TYJ68" s="571"/>
      <c r="TYK68" s="571"/>
      <c r="TYL68" s="571"/>
      <c r="TYM68" s="571"/>
      <c r="TYN68" s="571"/>
      <c r="TYO68" s="571"/>
      <c r="TYP68" s="571"/>
      <c r="TYQ68" s="571"/>
      <c r="TYR68" s="571"/>
      <c r="TYS68" s="571"/>
      <c r="TYT68" s="571"/>
      <c r="TYU68" s="571"/>
      <c r="TYV68" s="571"/>
      <c r="TYW68" s="571"/>
      <c r="TYX68" s="571"/>
      <c r="TYY68" s="571"/>
      <c r="TYZ68" s="571"/>
      <c r="TZA68" s="571"/>
      <c r="TZB68" s="571"/>
      <c r="TZC68" s="571"/>
      <c r="TZD68" s="571"/>
      <c r="TZE68" s="571"/>
      <c r="TZF68" s="571"/>
      <c r="TZG68" s="571"/>
      <c r="TZH68" s="571"/>
      <c r="TZI68" s="571"/>
      <c r="TZJ68" s="571"/>
      <c r="TZK68" s="571"/>
      <c r="TZL68" s="571"/>
      <c r="TZM68" s="571"/>
      <c r="TZN68" s="571"/>
      <c r="TZO68" s="571"/>
      <c r="TZP68" s="571"/>
      <c r="TZQ68" s="571"/>
      <c r="TZR68" s="571"/>
      <c r="TZS68" s="571"/>
      <c r="TZT68" s="571"/>
      <c r="TZU68" s="571"/>
      <c r="TZV68" s="571"/>
      <c r="TZW68" s="571"/>
      <c r="TZX68" s="571"/>
      <c r="TZY68" s="571"/>
      <c r="TZZ68" s="571"/>
      <c r="UAA68" s="571"/>
      <c r="UAB68" s="571"/>
      <c r="UAC68" s="571"/>
      <c r="UAD68" s="571"/>
      <c r="UAE68" s="571"/>
      <c r="UAF68" s="571"/>
      <c r="UAG68" s="571"/>
      <c r="UAH68" s="571"/>
      <c r="UAI68" s="571"/>
      <c r="UAJ68" s="571"/>
      <c r="UAK68" s="571"/>
      <c r="UAL68" s="571"/>
      <c r="UAM68" s="571"/>
      <c r="UAN68" s="571"/>
      <c r="UAO68" s="571"/>
      <c r="UAP68" s="571"/>
      <c r="UAQ68" s="571"/>
      <c r="UAR68" s="571"/>
      <c r="UAS68" s="571"/>
      <c r="UAT68" s="571"/>
      <c r="UAU68" s="571"/>
      <c r="UAV68" s="571"/>
      <c r="UAW68" s="571"/>
      <c r="UAX68" s="571"/>
      <c r="UAY68" s="571"/>
      <c r="UAZ68" s="571"/>
      <c r="UBA68" s="571"/>
      <c r="UBB68" s="571"/>
      <c r="UBC68" s="571"/>
      <c r="UBD68" s="571"/>
      <c r="UBE68" s="571"/>
      <c r="UBF68" s="571"/>
      <c r="UBG68" s="571"/>
      <c r="UBH68" s="571"/>
      <c r="UBI68" s="571"/>
      <c r="UBJ68" s="571"/>
      <c r="UBK68" s="571"/>
      <c r="UBL68" s="571"/>
      <c r="UBM68" s="571"/>
      <c r="UBN68" s="571"/>
      <c r="UBO68" s="571"/>
      <c r="UBP68" s="571"/>
      <c r="UBQ68" s="571"/>
      <c r="UBR68" s="571"/>
      <c r="UBS68" s="571"/>
      <c r="UBT68" s="571"/>
      <c r="UBU68" s="571"/>
      <c r="UBV68" s="571"/>
      <c r="UBW68" s="571"/>
      <c r="UBX68" s="571"/>
      <c r="UBY68" s="571"/>
      <c r="UBZ68" s="571"/>
      <c r="UCA68" s="571"/>
      <c r="UCB68" s="571"/>
      <c r="UCC68" s="571"/>
      <c r="UCD68" s="571"/>
      <c r="UCE68" s="571"/>
      <c r="UCF68" s="571"/>
      <c r="UCG68" s="571"/>
      <c r="UCH68" s="571"/>
      <c r="UCI68" s="571"/>
      <c r="UCJ68" s="571"/>
      <c r="UCK68" s="571"/>
      <c r="UCL68" s="571"/>
      <c r="UCM68" s="571"/>
      <c r="UCN68" s="571"/>
      <c r="UCO68" s="571"/>
      <c r="UCP68" s="571"/>
      <c r="UCQ68" s="571"/>
      <c r="UCR68" s="571"/>
      <c r="UCS68" s="571"/>
      <c r="UCT68" s="571"/>
      <c r="UCU68" s="571"/>
      <c r="UCV68" s="571"/>
      <c r="UCW68" s="571"/>
      <c r="UCX68" s="571"/>
      <c r="UCY68" s="571"/>
      <c r="UCZ68" s="571"/>
      <c r="UDA68" s="571"/>
      <c r="UDB68" s="571"/>
      <c r="UDC68" s="571"/>
      <c r="UDD68" s="571"/>
      <c r="UDE68" s="571"/>
      <c r="UDF68" s="571"/>
      <c r="UDG68" s="571"/>
      <c r="UDH68" s="571"/>
      <c r="UDI68" s="571"/>
      <c r="UDJ68" s="571"/>
      <c r="UDK68" s="571"/>
      <c r="UDL68" s="571"/>
      <c r="UDM68" s="571"/>
      <c r="UDN68" s="571"/>
      <c r="UDO68" s="571"/>
      <c r="UDP68" s="571"/>
      <c r="UDQ68" s="571"/>
      <c r="UDR68" s="571"/>
      <c r="UDS68" s="571"/>
      <c r="UDT68" s="571"/>
      <c r="UDU68" s="571"/>
      <c r="UDV68" s="571"/>
      <c r="UDW68" s="571"/>
      <c r="UDX68" s="571"/>
      <c r="UDY68" s="571"/>
      <c r="UDZ68" s="571"/>
      <c r="UEA68" s="571"/>
      <c r="UEB68" s="571"/>
      <c r="UEC68" s="571"/>
      <c r="UED68" s="571"/>
      <c r="UEE68" s="571"/>
      <c r="UEF68" s="571"/>
      <c r="UEG68" s="571"/>
      <c r="UEH68" s="571"/>
      <c r="UEI68" s="571"/>
      <c r="UEJ68" s="571"/>
      <c r="UEK68" s="571"/>
      <c r="UEL68" s="571"/>
      <c r="UEM68" s="571"/>
      <c r="UEN68" s="571"/>
      <c r="UEQ68" s="571"/>
      <c r="UER68" s="571"/>
      <c r="UES68" s="571"/>
      <c r="UET68" s="571"/>
      <c r="UEU68" s="571"/>
      <c r="UEV68" s="571"/>
      <c r="UEW68" s="571"/>
      <c r="UEX68" s="571"/>
      <c r="UEY68" s="571"/>
      <c r="UEZ68" s="571"/>
      <c r="UFA68" s="571"/>
      <c r="UFB68" s="571"/>
      <c r="UFC68" s="571"/>
      <c r="UFD68" s="571"/>
      <c r="UFE68" s="571"/>
      <c r="UFF68" s="571"/>
      <c r="UFG68" s="571"/>
      <c r="UFH68" s="571"/>
      <c r="UFI68" s="571"/>
      <c r="UFJ68" s="571"/>
      <c r="UFK68" s="571"/>
      <c r="UFL68" s="571"/>
      <c r="UFM68" s="571"/>
      <c r="UFN68" s="571"/>
      <c r="UFO68" s="571"/>
      <c r="UFP68" s="571"/>
      <c r="UFQ68" s="571"/>
      <c r="UFR68" s="571"/>
      <c r="UFS68" s="571"/>
      <c r="UFT68" s="571"/>
      <c r="UFU68" s="571"/>
      <c r="UFV68" s="571"/>
      <c r="UFW68" s="571"/>
      <c r="UFX68" s="571"/>
      <c r="UFY68" s="571"/>
      <c r="UFZ68" s="571"/>
      <c r="UGA68" s="571"/>
      <c r="UGB68" s="571"/>
      <c r="UGC68" s="571"/>
      <c r="UGD68" s="571"/>
      <c r="UGE68" s="571"/>
      <c r="UGF68" s="571"/>
      <c r="UGG68" s="571"/>
      <c r="UGH68" s="571"/>
      <c r="UGI68" s="571"/>
      <c r="UGJ68" s="571"/>
      <c r="UGK68" s="571"/>
      <c r="UGL68" s="571"/>
      <c r="UGM68" s="571"/>
      <c r="UGN68" s="571"/>
      <c r="UGO68" s="571"/>
      <c r="UGP68" s="571"/>
      <c r="UGQ68" s="571"/>
      <c r="UGR68" s="571"/>
      <c r="UGS68" s="571"/>
      <c r="UGT68" s="571"/>
      <c r="UGU68" s="571"/>
      <c r="UGV68" s="571"/>
      <c r="UGW68" s="571"/>
      <c r="UGX68" s="571"/>
      <c r="UGY68" s="571"/>
      <c r="UGZ68" s="571"/>
      <c r="UHA68" s="571"/>
      <c r="UHB68" s="571"/>
      <c r="UHC68" s="571"/>
      <c r="UHD68" s="571"/>
      <c r="UHE68" s="571"/>
      <c r="UHF68" s="571"/>
      <c r="UHG68" s="571"/>
      <c r="UHH68" s="571"/>
      <c r="UHI68" s="571"/>
      <c r="UHJ68" s="571"/>
      <c r="UHK68" s="571"/>
      <c r="UHL68" s="571"/>
      <c r="UHM68" s="571"/>
      <c r="UHN68" s="571"/>
      <c r="UHO68" s="571"/>
      <c r="UHP68" s="571"/>
      <c r="UHQ68" s="571"/>
      <c r="UHR68" s="571"/>
      <c r="UHS68" s="571"/>
      <c r="UHT68" s="571"/>
      <c r="UHU68" s="571"/>
      <c r="UHV68" s="571"/>
      <c r="UHW68" s="571"/>
      <c r="UHX68" s="571"/>
      <c r="UHY68" s="571"/>
      <c r="UHZ68" s="571"/>
      <c r="UIA68" s="571"/>
      <c r="UIB68" s="571"/>
      <c r="UIC68" s="571"/>
      <c r="UID68" s="571"/>
      <c r="UIE68" s="571"/>
      <c r="UIF68" s="571"/>
      <c r="UIG68" s="571"/>
      <c r="UIH68" s="571"/>
      <c r="UII68" s="571"/>
      <c r="UIJ68" s="571"/>
      <c r="UIK68" s="571"/>
      <c r="UIL68" s="571"/>
      <c r="UIM68" s="571"/>
      <c r="UIN68" s="571"/>
      <c r="UIO68" s="571"/>
      <c r="UIP68" s="571"/>
      <c r="UIQ68" s="571"/>
      <c r="UIR68" s="571"/>
      <c r="UIS68" s="571"/>
      <c r="UIT68" s="571"/>
      <c r="UIU68" s="571"/>
      <c r="UIV68" s="571"/>
      <c r="UIW68" s="571"/>
      <c r="UIX68" s="571"/>
      <c r="UIY68" s="571"/>
      <c r="UIZ68" s="571"/>
      <c r="UJA68" s="571"/>
      <c r="UJB68" s="571"/>
      <c r="UJC68" s="571"/>
      <c r="UJD68" s="571"/>
      <c r="UJE68" s="571"/>
      <c r="UJF68" s="571"/>
      <c r="UJG68" s="571"/>
      <c r="UJH68" s="571"/>
      <c r="UJI68" s="571"/>
      <c r="UJJ68" s="571"/>
      <c r="UJK68" s="571"/>
      <c r="UJL68" s="571"/>
      <c r="UJM68" s="571"/>
      <c r="UJN68" s="571"/>
      <c r="UJO68" s="571"/>
      <c r="UJP68" s="571"/>
      <c r="UJQ68" s="571"/>
      <c r="UJR68" s="571"/>
      <c r="UJS68" s="571"/>
      <c r="UJT68" s="571"/>
      <c r="UJU68" s="571"/>
      <c r="UJV68" s="571"/>
      <c r="UJW68" s="571"/>
      <c r="UJX68" s="571"/>
      <c r="UJY68" s="571"/>
      <c r="UJZ68" s="571"/>
      <c r="UKA68" s="571"/>
      <c r="UKB68" s="571"/>
      <c r="UKC68" s="571"/>
      <c r="UKD68" s="571"/>
      <c r="UKE68" s="571"/>
      <c r="UKF68" s="571"/>
      <c r="UKG68" s="571"/>
      <c r="UKH68" s="571"/>
      <c r="UKI68" s="571"/>
      <c r="UKJ68" s="571"/>
      <c r="UKK68" s="571"/>
      <c r="UKL68" s="571"/>
      <c r="UKM68" s="571"/>
      <c r="UKN68" s="571"/>
      <c r="UKO68" s="571"/>
      <c r="UKP68" s="571"/>
      <c r="UKQ68" s="571"/>
      <c r="UKR68" s="571"/>
      <c r="UKS68" s="571"/>
      <c r="UKT68" s="571"/>
      <c r="UKU68" s="571"/>
      <c r="UKV68" s="571"/>
      <c r="UKW68" s="571"/>
      <c r="UKX68" s="571"/>
      <c r="UKY68" s="571"/>
      <c r="UKZ68" s="571"/>
      <c r="ULA68" s="571"/>
      <c r="ULB68" s="571"/>
      <c r="ULC68" s="571"/>
      <c r="ULD68" s="571"/>
      <c r="ULE68" s="571"/>
      <c r="ULF68" s="571"/>
      <c r="ULG68" s="571"/>
      <c r="ULH68" s="571"/>
      <c r="ULI68" s="571"/>
      <c r="ULJ68" s="571"/>
      <c r="ULK68" s="571"/>
      <c r="ULL68" s="571"/>
      <c r="ULM68" s="571"/>
      <c r="ULN68" s="571"/>
      <c r="ULO68" s="571"/>
      <c r="ULP68" s="571"/>
      <c r="ULQ68" s="571"/>
      <c r="ULR68" s="571"/>
      <c r="ULS68" s="571"/>
      <c r="ULT68" s="571"/>
      <c r="ULU68" s="571"/>
      <c r="ULV68" s="571"/>
      <c r="ULW68" s="571"/>
      <c r="ULX68" s="571"/>
      <c r="ULY68" s="571"/>
      <c r="ULZ68" s="571"/>
      <c r="UMA68" s="571"/>
      <c r="UMB68" s="571"/>
      <c r="UMC68" s="571"/>
      <c r="UMD68" s="571"/>
      <c r="UME68" s="571"/>
      <c r="UMF68" s="571"/>
      <c r="UMG68" s="571"/>
      <c r="UMH68" s="571"/>
      <c r="UMI68" s="571"/>
      <c r="UMJ68" s="571"/>
      <c r="UMK68" s="571"/>
      <c r="UML68" s="571"/>
      <c r="UMM68" s="571"/>
      <c r="UMN68" s="571"/>
      <c r="UMO68" s="571"/>
      <c r="UMP68" s="571"/>
      <c r="UMQ68" s="571"/>
      <c r="UMR68" s="571"/>
      <c r="UMS68" s="571"/>
      <c r="UMT68" s="571"/>
      <c r="UMU68" s="571"/>
      <c r="UMV68" s="571"/>
      <c r="UMW68" s="571"/>
      <c r="UMX68" s="571"/>
      <c r="UMY68" s="571"/>
      <c r="UMZ68" s="571"/>
      <c r="UNA68" s="571"/>
      <c r="UNB68" s="571"/>
      <c r="UNC68" s="571"/>
      <c r="UND68" s="571"/>
      <c r="UNE68" s="571"/>
      <c r="UNF68" s="571"/>
      <c r="UNG68" s="571"/>
      <c r="UNH68" s="571"/>
      <c r="UNI68" s="571"/>
      <c r="UNJ68" s="571"/>
      <c r="UNK68" s="571"/>
      <c r="UNL68" s="571"/>
      <c r="UNM68" s="571"/>
      <c r="UNN68" s="571"/>
      <c r="UNO68" s="571"/>
      <c r="UNP68" s="571"/>
      <c r="UNQ68" s="571"/>
      <c r="UNR68" s="571"/>
      <c r="UNS68" s="571"/>
      <c r="UNT68" s="571"/>
      <c r="UNU68" s="571"/>
      <c r="UNV68" s="571"/>
      <c r="UNW68" s="571"/>
      <c r="UNX68" s="571"/>
      <c r="UNY68" s="571"/>
      <c r="UNZ68" s="571"/>
      <c r="UOA68" s="571"/>
      <c r="UOB68" s="571"/>
      <c r="UOC68" s="571"/>
      <c r="UOD68" s="571"/>
      <c r="UOE68" s="571"/>
      <c r="UOF68" s="571"/>
      <c r="UOG68" s="571"/>
      <c r="UOH68" s="571"/>
      <c r="UOI68" s="571"/>
      <c r="UOJ68" s="571"/>
      <c r="UOM68" s="571"/>
      <c r="UON68" s="571"/>
      <c r="UOO68" s="571"/>
      <c r="UOP68" s="571"/>
      <c r="UOQ68" s="571"/>
      <c r="UOR68" s="571"/>
      <c r="UOS68" s="571"/>
      <c r="UOT68" s="571"/>
      <c r="UOU68" s="571"/>
      <c r="UOV68" s="571"/>
      <c r="UOW68" s="571"/>
      <c r="UOX68" s="571"/>
      <c r="UOY68" s="571"/>
      <c r="UOZ68" s="571"/>
      <c r="UPA68" s="571"/>
      <c r="UPB68" s="571"/>
      <c r="UPC68" s="571"/>
      <c r="UPD68" s="571"/>
      <c r="UPE68" s="571"/>
      <c r="UPF68" s="571"/>
      <c r="UPG68" s="571"/>
      <c r="UPH68" s="571"/>
      <c r="UPI68" s="571"/>
      <c r="UPJ68" s="571"/>
      <c r="UPK68" s="571"/>
      <c r="UPL68" s="571"/>
      <c r="UPM68" s="571"/>
      <c r="UPN68" s="571"/>
      <c r="UPO68" s="571"/>
      <c r="UPP68" s="571"/>
      <c r="UPQ68" s="571"/>
      <c r="UPR68" s="571"/>
      <c r="UPS68" s="571"/>
      <c r="UPT68" s="571"/>
      <c r="UPU68" s="571"/>
      <c r="UPV68" s="571"/>
      <c r="UPW68" s="571"/>
      <c r="UPX68" s="571"/>
      <c r="UPY68" s="571"/>
      <c r="UPZ68" s="571"/>
      <c r="UQA68" s="571"/>
      <c r="UQB68" s="571"/>
      <c r="UQC68" s="571"/>
      <c r="UQD68" s="571"/>
      <c r="UQE68" s="571"/>
      <c r="UQF68" s="571"/>
      <c r="UQG68" s="571"/>
      <c r="UQH68" s="571"/>
      <c r="UQI68" s="571"/>
      <c r="UQJ68" s="571"/>
      <c r="UQK68" s="571"/>
      <c r="UQL68" s="571"/>
      <c r="UQM68" s="571"/>
      <c r="UQN68" s="571"/>
      <c r="UQO68" s="571"/>
      <c r="UQP68" s="571"/>
      <c r="UQQ68" s="571"/>
      <c r="UQR68" s="571"/>
      <c r="UQS68" s="571"/>
      <c r="UQT68" s="571"/>
      <c r="UQU68" s="571"/>
      <c r="UQV68" s="571"/>
      <c r="UQW68" s="571"/>
      <c r="UQX68" s="571"/>
      <c r="UQY68" s="571"/>
      <c r="UQZ68" s="571"/>
      <c r="URA68" s="571"/>
      <c r="URB68" s="571"/>
      <c r="URC68" s="571"/>
      <c r="URD68" s="571"/>
      <c r="URE68" s="571"/>
      <c r="URF68" s="571"/>
      <c r="URG68" s="571"/>
      <c r="URH68" s="571"/>
      <c r="URI68" s="571"/>
      <c r="URJ68" s="571"/>
      <c r="URK68" s="571"/>
      <c r="URL68" s="571"/>
      <c r="URM68" s="571"/>
      <c r="URN68" s="571"/>
      <c r="URO68" s="571"/>
      <c r="URP68" s="571"/>
      <c r="URQ68" s="571"/>
      <c r="URR68" s="571"/>
      <c r="URS68" s="571"/>
      <c r="URT68" s="571"/>
      <c r="URU68" s="571"/>
      <c r="URV68" s="571"/>
      <c r="URW68" s="571"/>
      <c r="URX68" s="571"/>
      <c r="URY68" s="571"/>
      <c r="URZ68" s="571"/>
      <c r="USA68" s="571"/>
      <c r="USB68" s="571"/>
      <c r="USC68" s="571"/>
      <c r="USD68" s="571"/>
      <c r="USE68" s="571"/>
      <c r="USF68" s="571"/>
      <c r="USG68" s="571"/>
      <c r="USH68" s="571"/>
      <c r="USI68" s="571"/>
      <c r="USJ68" s="571"/>
      <c r="USK68" s="571"/>
      <c r="USL68" s="571"/>
      <c r="USM68" s="571"/>
      <c r="USN68" s="571"/>
      <c r="USO68" s="571"/>
      <c r="USP68" s="571"/>
      <c r="USQ68" s="571"/>
      <c r="USR68" s="571"/>
      <c r="USS68" s="571"/>
      <c r="UST68" s="571"/>
      <c r="USU68" s="571"/>
      <c r="USV68" s="571"/>
      <c r="USW68" s="571"/>
      <c r="USX68" s="571"/>
      <c r="USY68" s="571"/>
      <c r="USZ68" s="571"/>
      <c r="UTA68" s="571"/>
      <c r="UTB68" s="571"/>
      <c r="UTC68" s="571"/>
      <c r="UTD68" s="571"/>
      <c r="UTE68" s="571"/>
      <c r="UTF68" s="571"/>
      <c r="UTG68" s="571"/>
      <c r="UTH68" s="571"/>
      <c r="UTI68" s="571"/>
      <c r="UTJ68" s="571"/>
      <c r="UTK68" s="571"/>
      <c r="UTL68" s="571"/>
      <c r="UTM68" s="571"/>
      <c r="UTN68" s="571"/>
      <c r="UTO68" s="571"/>
      <c r="UTP68" s="571"/>
      <c r="UTQ68" s="571"/>
      <c r="UTR68" s="571"/>
      <c r="UTS68" s="571"/>
      <c r="UTT68" s="571"/>
      <c r="UTU68" s="571"/>
      <c r="UTV68" s="571"/>
      <c r="UTW68" s="571"/>
      <c r="UTX68" s="571"/>
      <c r="UTY68" s="571"/>
      <c r="UTZ68" s="571"/>
      <c r="UUA68" s="571"/>
      <c r="UUB68" s="571"/>
      <c r="UUC68" s="571"/>
      <c r="UUD68" s="571"/>
      <c r="UUE68" s="571"/>
      <c r="UUF68" s="571"/>
      <c r="UUG68" s="571"/>
      <c r="UUH68" s="571"/>
      <c r="UUI68" s="571"/>
      <c r="UUJ68" s="571"/>
      <c r="UUK68" s="571"/>
      <c r="UUL68" s="571"/>
      <c r="UUM68" s="571"/>
      <c r="UUN68" s="571"/>
      <c r="UUO68" s="571"/>
      <c r="UUP68" s="571"/>
      <c r="UUQ68" s="571"/>
      <c r="UUR68" s="571"/>
      <c r="UUS68" s="571"/>
      <c r="UUT68" s="571"/>
      <c r="UUU68" s="571"/>
      <c r="UUV68" s="571"/>
      <c r="UUW68" s="571"/>
      <c r="UUX68" s="571"/>
      <c r="UUY68" s="571"/>
      <c r="UUZ68" s="571"/>
      <c r="UVA68" s="571"/>
      <c r="UVB68" s="571"/>
      <c r="UVC68" s="571"/>
      <c r="UVD68" s="571"/>
      <c r="UVE68" s="571"/>
      <c r="UVF68" s="571"/>
      <c r="UVG68" s="571"/>
      <c r="UVH68" s="571"/>
      <c r="UVI68" s="571"/>
      <c r="UVJ68" s="571"/>
      <c r="UVK68" s="571"/>
      <c r="UVL68" s="571"/>
      <c r="UVM68" s="571"/>
      <c r="UVN68" s="571"/>
      <c r="UVO68" s="571"/>
      <c r="UVP68" s="571"/>
      <c r="UVQ68" s="571"/>
      <c r="UVR68" s="571"/>
      <c r="UVS68" s="571"/>
      <c r="UVT68" s="571"/>
      <c r="UVU68" s="571"/>
      <c r="UVV68" s="571"/>
      <c r="UVW68" s="571"/>
      <c r="UVX68" s="571"/>
      <c r="UVY68" s="571"/>
      <c r="UVZ68" s="571"/>
      <c r="UWA68" s="571"/>
      <c r="UWB68" s="571"/>
      <c r="UWC68" s="571"/>
      <c r="UWD68" s="571"/>
      <c r="UWE68" s="571"/>
      <c r="UWF68" s="571"/>
      <c r="UWG68" s="571"/>
      <c r="UWH68" s="571"/>
      <c r="UWI68" s="571"/>
      <c r="UWJ68" s="571"/>
      <c r="UWK68" s="571"/>
      <c r="UWL68" s="571"/>
      <c r="UWM68" s="571"/>
      <c r="UWN68" s="571"/>
      <c r="UWO68" s="571"/>
      <c r="UWP68" s="571"/>
      <c r="UWQ68" s="571"/>
      <c r="UWR68" s="571"/>
      <c r="UWS68" s="571"/>
      <c r="UWT68" s="571"/>
      <c r="UWU68" s="571"/>
      <c r="UWV68" s="571"/>
      <c r="UWW68" s="571"/>
      <c r="UWX68" s="571"/>
      <c r="UWY68" s="571"/>
      <c r="UWZ68" s="571"/>
      <c r="UXA68" s="571"/>
      <c r="UXB68" s="571"/>
      <c r="UXC68" s="571"/>
      <c r="UXD68" s="571"/>
      <c r="UXE68" s="571"/>
      <c r="UXF68" s="571"/>
      <c r="UXG68" s="571"/>
      <c r="UXH68" s="571"/>
      <c r="UXI68" s="571"/>
      <c r="UXJ68" s="571"/>
      <c r="UXK68" s="571"/>
      <c r="UXL68" s="571"/>
      <c r="UXM68" s="571"/>
      <c r="UXN68" s="571"/>
      <c r="UXO68" s="571"/>
      <c r="UXP68" s="571"/>
      <c r="UXQ68" s="571"/>
      <c r="UXR68" s="571"/>
      <c r="UXS68" s="571"/>
      <c r="UXT68" s="571"/>
      <c r="UXU68" s="571"/>
      <c r="UXV68" s="571"/>
      <c r="UXW68" s="571"/>
      <c r="UXX68" s="571"/>
      <c r="UXY68" s="571"/>
      <c r="UXZ68" s="571"/>
      <c r="UYA68" s="571"/>
      <c r="UYB68" s="571"/>
      <c r="UYC68" s="571"/>
      <c r="UYD68" s="571"/>
      <c r="UYE68" s="571"/>
      <c r="UYF68" s="571"/>
      <c r="UYI68" s="571"/>
      <c r="UYJ68" s="571"/>
      <c r="UYK68" s="571"/>
      <c r="UYL68" s="571"/>
      <c r="UYM68" s="571"/>
      <c r="UYN68" s="571"/>
      <c r="UYO68" s="571"/>
      <c r="UYP68" s="571"/>
      <c r="UYQ68" s="571"/>
      <c r="UYR68" s="571"/>
      <c r="UYS68" s="571"/>
      <c r="UYT68" s="571"/>
      <c r="UYU68" s="571"/>
      <c r="UYV68" s="571"/>
      <c r="UYW68" s="571"/>
      <c r="UYX68" s="571"/>
      <c r="UYY68" s="571"/>
      <c r="UYZ68" s="571"/>
      <c r="UZA68" s="571"/>
      <c r="UZB68" s="571"/>
      <c r="UZC68" s="571"/>
      <c r="UZD68" s="571"/>
      <c r="UZE68" s="571"/>
      <c r="UZF68" s="571"/>
      <c r="UZG68" s="571"/>
      <c r="UZH68" s="571"/>
      <c r="UZI68" s="571"/>
      <c r="UZJ68" s="571"/>
      <c r="UZK68" s="571"/>
      <c r="UZL68" s="571"/>
      <c r="UZM68" s="571"/>
      <c r="UZN68" s="571"/>
      <c r="UZO68" s="571"/>
      <c r="UZP68" s="571"/>
      <c r="UZQ68" s="571"/>
      <c r="UZR68" s="571"/>
      <c r="UZS68" s="571"/>
      <c r="UZT68" s="571"/>
      <c r="UZU68" s="571"/>
      <c r="UZV68" s="571"/>
      <c r="UZW68" s="571"/>
      <c r="UZX68" s="571"/>
      <c r="UZY68" s="571"/>
      <c r="UZZ68" s="571"/>
      <c r="VAA68" s="571"/>
      <c r="VAB68" s="571"/>
      <c r="VAC68" s="571"/>
      <c r="VAD68" s="571"/>
      <c r="VAE68" s="571"/>
      <c r="VAF68" s="571"/>
      <c r="VAG68" s="571"/>
      <c r="VAH68" s="571"/>
      <c r="VAI68" s="571"/>
      <c r="VAJ68" s="571"/>
      <c r="VAK68" s="571"/>
      <c r="VAL68" s="571"/>
      <c r="VAM68" s="571"/>
      <c r="VAN68" s="571"/>
      <c r="VAO68" s="571"/>
      <c r="VAP68" s="571"/>
      <c r="VAQ68" s="571"/>
      <c r="VAR68" s="571"/>
      <c r="VAS68" s="571"/>
      <c r="VAT68" s="571"/>
      <c r="VAU68" s="571"/>
      <c r="VAV68" s="571"/>
      <c r="VAW68" s="571"/>
      <c r="VAX68" s="571"/>
      <c r="VAY68" s="571"/>
      <c r="VAZ68" s="571"/>
      <c r="VBA68" s="571"/>
      <c r="VBB68" s="571"/>
      <c r="VBC68" s="571"/>
      <c r="VBD68" s="571"/>
      <c r="VBE68" s="571"/>
      <c r="VBF68" s="571"/>
      <c r="VBG68" s="571"/>
      <c r="VBH68" s="571"/>
      <c r="VBI68" s="571"/>
      <c r="VBJ68" s="571"/>
      <c r="VBK68" s="571"/>
      <c r="VBL68" s="571"/>
      <c r="VBM68" s="571"/>
      <c r="VBN68" s="571"/>
      <c r="VBO68" s="571"/>
      <c r="VBP68" s="571"/>
      <c r="VBQ68" s="571"/>
      <c r="VBR68" s="571"/>
      <c r="VBS68" s="571"/>
      <c r="VBT68" s="571"/>
      <c r="VBU68" s="571"/>
      <c r="VBV68" s="571"/>
      <c r="VBW68" s="571"/>
      <c r="VBX68" s="571"/>
      <c r="VBY68" s="571"/>
      <c r="VBZ68" s="571"/>
      <c r="VCA68" s="571"/>
      <c r="VCB68" s="571"/>
      <c r="VCC68" s="571"/>
      <c r="VCD68" s="571"/>
      <c r="VCE68" s="571"/>
      <c r="VCF68" s="571"/>
      <c r="VCG68" s="571"/>
      <c r="VCH68" s="571"/>
      <c r="VCI68" s="571"/>
      <c r="VCJ68" s="571"/>
      <c r="VCK68" s="571"/>
      <c r="VCL68" s="571"/>
      <c r="VCM68" s="571"/>
      <c r="VCN68" s="571"/>
      <c r="VCO68" s="571"/>
      <c r="VCP68" s="571"/>
      <c r="VCQ68" s="571"/>
      <c r="VCR68" s="571"/>
      <c r="VCS68" s="571"/>
      <c r="VCT68" s="571"/>
      <c r="VCU68" s="571"/>
      <c r="VCV68" s="571"/>
      <c r="VCW68" s="571"/>
      <c r="VCX68" s="571"/>
      <c r="VCY68" s="571"/>
      <c r="VCZ68" s="571"/>
      <c r="VDA68" s="571"/>
      <c r="VDB68" s="571"/>
      <c r="VDC68" s="571"/>
      <c r="VDD68" s="571"/>
      <c r="VDE68" s="571"/>
      <c r="VDF68" s="571"/>
      <c r="VDG68" s="571"/>
      <c r="VDH68" s="571"/>
      <c r="VDI68" s="571"/>
      <c r="VDJ68" s="571"/>
      <c r="VDK68" s="571"/>
      <c r="VDL68" s="571"/>
      <c r="VDM68" s="571"/>
      <c r="VDN68" s="571"/>
      <c r="VDO68" s="571"/>
      <c r="VDP68" s="571"/>
      <c r="VDQ68" s="571"/>
      <c r="VDR68" s="571"/>
      <c r="VDS68" s="571"/>
      <c r="VDT68" s="571"/>
      <c r="VDU68" s="571"/>
      <c r="VDV68" s="571"/>
      <c r="VDW68" s="571"/>
      <c r="VDX68" s="571"/>
      <c r="VDY68" s="571"/>
      <c r="VDZ68" s="571"/>
      <c r="VEA68" s="571"/>
      <c r="VEB68" s="571"/>
      <c r="VEC68" s="571"/>
      <c r="VED68" s="571"/>
      <c r="VEE68" s="571"/>
      <c r="VEF68" s="571"/>
      <c r="VEG68" s="571"/>
      <c r="VEH68" s="571"/>
      <c r="VEI68" s="571"/>
      <c r="VEJ68" s="571"/>
      <c r="VEK68" s="571"/>
      <c r="VEL68" s="571"/>
      <c r="VEM68" s="571"/>
      <c r="VEN68" s="571"/>
      <c r="VEO68" s="571"/>
      <c r="VEP68" s="571"/>
      <c r="VEQ68" s="571"/>
      <c r="VER68" s="571"/>
      <c r="VES68" s="571"/>
      <c r="VET68" s="571"/>
      <c r="VEU68" s="571"/>
      <c r="VEV68" s="571"/>
      <c r="VEW68" s="571"/>
      <c r="VEX68" s="571"/>
      <c r="VEY68" s="571"/>
      <c r="VEZ68" s="571"/>
      <c r="VFA68" s="571"/>
      <c r="VFB68" s="571"/>
      <c r="VFC68" s="571"/>
      <c r="VFD68" s="571"/>
      <c r="VFE68" s="571"/>
      <c r="VFF68" s="571"/>
      <c r="VFG68" s="571"/>
      <c r="VFH68" s="571"/>
      <c r="VFI68" s="571"/>
      <c r="VFJ68" s="571"/>
      <c r="VFK68" s="571"/>
      <c r="VFL68" s="571"/>
      <c r="VFM68" s="571"/>
      <c r="VFN68" s="571"/>
      <c r="VFO68" s="571"/>
      <c r="VFP68" s="571"/>
      <c r="VFQ68" s="571"/>
      <c r="VFR68" s="571"/>
      <c r="VFS68" s="571"/>
      <c r="VFT68" s="571"/>
      <c r="VFU68" s="571"/>
      <c r="VFV68" s="571"/>
      <c r="VFW68" s="571"/>
      <c r="VFX68" s="571"/>
      <c r="VFY68" s="571"/>
      <c r="VFZ68" s="571"/>
      <c r="VGA68" s="571"/>
      <c r="VGB68" s="571"/>
      <c r="VGC68" s="571"/>
      <c r="VGD68" s="571"/>
      <c r="VGE68" s="571"/>
      <c r="VGF68" s="571"/>
      <c r="VGG68" s="571"/>
      <c r="VGH68" s="571"/>
      <c r="VGI68" s="571"/>
      <c r="VGJ68" s="571"/>
      <c r="VGK68" s="571"/>
      <c r="VGL68" s="571"/>
      <c r="VGM68" s="571"/>
      <c r="VGN68" s="571"/>
      <c r="VGO68" s="571"/>
      <c r="VGP68" s="571"/>
      <c r="VGQ68" s="571"/>
      <c r="VGR68" s="571"/>
      <c r="VGS68" s="571"/>
      <c r="VGT68" s="571"/>
      <c r="VGU68" s="571"/>
      <c r="VGV68" s="571"/>
      <c r="VGW68" s="571"/>
      <c r="VGX68" s="571"/>
      <c r="VGY68" s="571"/>
      <c r="VGZ68" s="571"/>
      <c r="VHA68" s="571"/>
      <c r="VHB68" s="571"/>
      <c r="VHC68" s="571"/>
      <c r="VHD68" s="571"/>
      <c r="VHE68" s="571"/>
      <c r="VHF68" s="571"/>
      <c r="VHG68" s="571"/>
      <c r="VHH68" s="571"/>
      <c r="VHI68" s="571"/>
      <c r="VHJ68" s="571"/>
      <c r="VHK68" s="571"/>
      <c r="VHL68" s="571"/>
      <c r="VHM68" s="571"/>
      <c r="VHN68" s="571"/>
      <c r="VHO68" s="571"/>
      <c r="VHP68" s="571"/>
      <c r="VHQ68" s="571"/>
      <c r="VHR68" s="571"/>
      <c r="VHS68" s="571"/>
      <c r="VHT68" s="571"/>
      <c r="VHU68" s="571"/>
      <c r="VHV68" s="571"/>
      <c r="VHW68" s="571"/>
      <c r="VHX68" s="571"/>
      <c r="VHY68" s="571"/>
      <c r="VHZ68" s="571"/>
      <c r="VIA68" s="571"/>
      <c r="VIB68" s="571"/>
      <c r="VIE68" s="571"/>
      <c r="VIF68" s="571"/>
      <c r="VIG68" s="571"/>
      <c r="VIH68" s="571"/>
      <c r="VII68" s="571"/>
      <c r="VIJ68" s="571"/>
      <c r="VIK68" s="571"/>
      <c r="VIL68" s="571"/>
      <c r="VIM68" s="571"/>
      <c r="VIN68" s="571"/>
      <c r="VIO68" s="571"/>
      <c r="VIP68" s="571"/>
      <c r="VIQ68" s="571"/>
      <c r="VIR68" s="571"/>
      <c r="VIS68" s="571"/>
      <c r="VIT68" s="571"/>
      <c r="VIU68" s="571"/>
      <c r="VIV68" s="571"/>
      <c r="VIW68" s="571"/>
      <c r="VIX68" s="571"/>
      <c r="VIY68" s="571"/>
      <c r="VIZ68" s="571"/>
      <c r="VJA68" s="571"/>
      <c r="VJB68" s="571"/>
      <c r="VJC68" s="571"/>
      <c r="VJD68" s="571"/>
      <c r="VJE68" s="571"/>
      <c r="VJF68" s="571"/>
      <c r="VJG68" s="571"/>
      <c r="VJH68" s="571"/>
      <c r="VJI68" s="571"/>
      <c r="VJJ68" s="571"/>
      <c r="VJK68" s="571"/>
      <c r="VJL68" s="571"/>
      <c r="VJM68" s="571"/>
      <c r="VJN68" s="571"/>
      <c r="VJO68" s="571"/>
      <c r="VJP68" s="571"/>
      <c r="VJQ68" s="571"/>
      <c r="VJR68" s="571"/>
      <c r="VJS68" s="571"/>
      <c r="VJT68" s="571"/>
      <c r="VJU68" s="571"/>
      <c r="VJV68" s="571"/>
      <c r="VJW68" s="571"/>
      <c r="VJX68" s="571"/>
      <c r="VJY68" s="571"/>
      <c r="VJZ68" s="571"/>
      <c r="VKA68" s="571"/>
      <c r="VKB68" s="571"/>
      <c r="VKC68" s="571"/>
      <c r="VKD68" s="571"/>
      <c r="VKE68" s="571"/>
      <c r="VKF68" s="571"/>
      <c r="VKG68" s="571"/>
      <c r="VKH68" s="571"/>
      <c r="VKI68" s="571"/>
      <c r="VKJ68" s="571"/>
      <c r="VKK68" s="571"/>
      <c r="VKL68" s="571"/>
      <c r="VKM68" s="571"/>
      <c r="VKN68" s="571"/>
      <c r="VKO68" s="571"/>
      <c r="VKP68" s="571"/>
      <c r="VKQ68" s="571"/>
      <c r="VKR68" s="571"/>
      <c r="VKS68" s="571"/>
      <c r="VKT68" s="571"/>
      <c r="VKU68" s="571"/>
      <c r="VKV68" s="571"/>
      <c r="VKW68" s="571"/>
      <c r="VKX68" s="571"/>
      <c r="VKY68" s="571"/>
      <c r="VKZ68" s="571"/>
      <c r="VLA68" s="571"/>
      <c r="VLB68" s="571"/>
      <c r="VLC68" s="571"/>
      <c r="VLD68" s="571"/>
      <c r="VLE68" s="571"/>
      <c r="VLF68" s="571"/>
      <c r="VLG68" s="571"/>
      <c r="VLH68" s="571"/>
      <c r="VLI68" s="571"/>
      <c r="VLJ68" s="571"/>
      <c r="VLK68" s="571"/>
      <c r="VLL68" s="571"/>
      <c r="VLM68" s="571"/>
      <c r="VLN68" s="571"/>
      <c r="VLO68" s="571"/>
      <c r="VLP68" s="571"/>
      <c r="VLQ68" s="571"/>
      <c r="VLR68" s="571"/>
      <c r="VLS68" s="571"/>
      <c r="VLT68" s="571"/>
      <c r="VLU68" s="571"/>
      <c r="VLV68" s="571"/>
      <c r="VLW68" s="571"/>
      <c r="VLX68" s="571"/>
      <c r="VLY68" s="571"/>
      <c r="VLZ68" s="571"/>
      <c r="VMA68" s="571"/>
      <c r="VMB68" s="571"/>
      <c r="VMC68" s="571"/>
      <c r="VMD68" s="571"/>
      <c r="VME68" s="571"/>
      <c r="VMF68" s="571"/>
      <c r="VMG68" s="571"/>
      <c r="VMH68" s="571"/>
      <c r="VMI68" s="571"/>
      <c r="VMJ68" s="571"/>
      <c r="VMK68" s="571"/>
      <c r="VML68" s="571"/>
      <c r="VMM68" s="571"/>
      <c r="VMN68" s="571"/>
      <c r="VMO68" s="571"/>
      <c r="VMP68" s="571"/>
      <c r="VMQ68" s="571"/>
      <c r="VMR68" s="571"/>
      <c r="VMS68" s="571"/>
      <c r="VMT68" s="571"/>
      <c r="VMU68" s="571"/>
      <c r="VMV68" s="571"/>
      <c r="VMW68" s="571"/>
      <c r="VMX68" s="571"/>
      <c r="VMY68" s="571"/>
      <c r="VMZ68" s="571"/>
      <c r="VNA68" s="571"/>
      <c r="VNB68" s="571"/>
      <c r="VNC68" s="571"/>
      <c r="VND68" s="571"/>
      <c r="VNE68" s="571"/>
      <c r="VNF68" s="571"/>
      <c r="VNG68" s="571"/>
      <c r="VNH68" s="571"/>
      <c r="VNI68" s="571"/>
      <c r="VNJ68" s="571"/>
      <c r="VNK68" s="571"/>
      <c r="VNL68" s="571"/>
      <c r="VNM68" s="571"/>
      <c r="VNN68" s="571"/>
      <c r="VNO68" s="571"/>
      <c r="VNP68" s="571"/>
      <c r="VNQ68" s="571"/>
      <c r="VNR68" s="571"/>
      <c r="VNS68" s="571"/>
      <c r="VNT68" s="571"/>
      <c r="VNU68" s="571"/>
      <c r="VNV68" s="571"/>
      <c r="VNW68" s="571"/>
      <c r="VNX68" s="571"/>
      <c r="VNY68" s="571"/>
      <c r="VNZ68" s="571"/>
      <c r="VOA68" s="571"/>
      <c r="VOB68" s="571"/>
      <c r="VOC68" s="571"/>
      <c r="VOD68" s="571"/>
      <c r="VOE68" s="571"/>
      <c r="VOF68" s="571"/>
      <c r="VOG68" s="571"/>
      <c r="VOH68" s="571"/>
      <c r="VOI68" s="571"/>
      <c r="VOJ68" s="571"/>
      <c r="VOK68" s="571"/>
      <c r="VOL68" s="571"/>
      <c r="VOM68" s="571"/>
      <c r="VON68" s="571"/>
      <c r="VOO68" s="571"/>
      <c r="VOP68" s="571"/>
      <c r="VOQ68" s="571"/>
      <c r="VOR68" s="571"/>
      <c r="VOS68" s="571"/>
      <c r="VOT68" s="571"/>
      <c r="VOU68" s="571"/>
      <c r="VOV68" s="571"/>
      <c r="VOW68" s="571"/>
      <c r="VOX68" s="571"/>
      <c r="VOY68" s="571"/>
      <c r="VOZ68" s="571"/>
      <c r="VPA68" s="571"/>
      <c r="VPB68" s="571"/>
      <c r="VPC68" s="571"/>
      <c r="VPD68" s="571"/>
      <c r="VPE68" s="571"/>
      <c r="VPF68" s="571"/>
      <c r="VPG68" s="571"/>
      <c r="VPH68" s="571"/>
      <c r="VPI68" s="571"/>
      <c r="VPJ68" s="571"/>
      <c r="VPK68" s="571"/>
      <c r="VPL68" s="571"/>
      <c r="VPM68" s="571"/>
      <c r="VPN68" s="571"/>
      <c r="VPO68" s="571"/>
      <c r="VPP68" s="571"/>
      <c r="VPQ68" s="571"/>
      <c r="VPR68" s="571"/>
      <c r="VPS68" s="571"/>
      <c r="VPT68" s="571"/>
      <c r="VPU68" s="571"/>
      <c r="VPV68" s="571"/>
      <c r="VPW68" s="571"/>
      <c r="VPX68" s="571"/>
      <c r="VPY68" s="571"/>
      <c r="VPZ68" s="571"/>
      <c r="VQA68" s="571"/>
      <c r="VQB68" s="571"/>
      <c r="VQC68" s="571"/>
      <c r="VQD68" s="571"/>
      <c r="VQE68" s="571"/>
      <c r="VQF68" s="571"/>
      <c r="VQG68" s="571"/>
      <c r="VQH68" s="571"/>
      <c r="VQI68" s="571"/>
      <c r="VQJ68" s="571"/>
      <c r="VQK68" s="571"/>
      <c r="VQL68" s="571"/>
      <c r="VQM68" s="571"/>
      <c r="VQN68" s="571"/>
      <c r="VQO68" s="571"/>
      <c r="VQP68" s="571"/>
      <c r="VQQ68" s="571"/>
      <c r="VQR68" s="571"/>
      <c r="VQS68" s="571"/>
      <c r="VQT68" s="571"/>
      <c r="VQU68" s="571"/>
      <c r="VQV68" s="571"/>
      <c r="VQW68" s="571"/>
      <c r="VQX68" s="571"/>
      <c r="VQY68" s="571"/>
      <c r="VQZ68" s="571"/>
      <c r="VRA68" s="571"/>
      <c r="VRB68" s="571"/>
      <c r="VRC68" s="571"/>
      <c r="VRD68" s="571"/>
      <c r="VRE68" s="571"/>
      <c r="VRF68" s="571"/>
      <c r="VRG68" s="571"/>
      <c r="VRH68" s="571"/>
      <c r="VRI68" s="571"/>
      <c r="VRJ68" s="571"/>
      <c r="VRK68" s="571"/>
      <c r="VRL68" s="571"/>
      <c r="VRM68" s="571"/>
      <c r="VRN68" s="571"/>
      <c r="VRO68" s="571"/>
      <c r="VRP68" s="571"/>
      <c r="VRQ68" s="571"/>
      <c r="VRR68" s="571"/>
      <c r="VRS68" s="571"/>
      <c r="VRT68" s="571"/>
      <c r="VRU68" s="571"/>
      <c r="VRV68" s="571"/>
      <c r="VRW68" s="571"/>
      <c r="VRX68" s="571"/>
      <c r="VSA68" s="571"/>
      <c r="VSB68" s="571"/>
      <c r="VSC68" s="571"/>
      <c r="VSD68" s="571"/>
      <c r="VSE68" s="571"/>
      <c r="VSF68" s="571"/>
      <c r="VSG68" s="571"/>
      <c r="VSH68" s="571"/>
      <c r="VSI68" s="571"/>
      <c r="VSJ68" s="571"/>
      <c r="VSK68" s="571"/>
      <c r="VSL68" s="571"/>
      <c r="VSM68" s="571"/>
      <c r="VSN68" s="571"/>
      <c r="VSO68" s="571"/>
      <c r="VSP68" s="571"/>
      <c r="VSQ68" s="571"/>
      <c r="VSR68" s="571"/>
      <c r="VSS68" s="571"/>
      <c r="VST68" s="571"/>
      <c r="VSU68" s="571"/>
      <c r="VSV68" s="571"/>
      <c r="VSW68" s="571"/>
      <c r="VSX68" s="571"/>
      <c r="VSY68" s="571"/>
      <c r="VSZ68" s="571"/>
      <c r="VTA68" s="571"/>
      <c r="VTB68" s="571"/>
      <c r="VTC68" s="571"/>
      <c r="VTD68" s="571"/>
      <c r="VTE68" s="571"/>
      <c r="VTF68" s="571"/>
      <c r="VTG68" s="571"/>
      <c r="VTH68" s="571"/>
      <c r="VTI68" s="571"/>
      <c r="VTJ68" s="571"/>
      <c r="VTK68" s="571"/>
      <c r="VTL68" s="571"/>
      <c r="VTM68" s="571"/>
      <c r="VTN68" s="571"/>
      <c r="VTO68" s="571"/>
      <c r="VTP68" s="571"/>
      <c r="VTQ68" s="571"/>
      <c r="VTR68" s="571"/>
      <c r="VTS68" s="571"/>
      <c r="VTT68" s="571"/>
      <c r="VTU68" s="571"/>
      <c r="VTV68" s="571"/>
      <c r="VTW68" s="571"/>
      <c r="VTX68" s="571"/>
      <c r="VTY68" s="571"/>
      <c r="VTZ68" s="571"/>
      <c r="VUA68" s="571"/>
      <c r="VUB68" s="571"/>
      <c r="VUC68" s="571"/>
      <c r="VUD68" s="571"/>
      <c r="VUE68" s="571"/>
      <c r="VUF68" s="571"/>
      <c r="VUG68" s="571"/>
      <c r="VUH68" s="571"/>
      <c r="VUI68" s="571"/>
      <c r="VUJ68" s="571"/>
      <c r="VUK68" s="571"/>
      <c r="VUL68" s="571"/>
      <c r="VUM68" s="571"/>
      <c r="VUN68" s="571"/>
      <c r="VUO68" s="571"/>
      <c r="VUP68" s="571"/>
      <c r="VUQ68" s="571"/>
      <c r="VUR68" s="571"/>
      <c r="VUS68" s="571"/>
      <c r="VUT68" s="571"/>
      <c r="VUU68" s="571"/>
      <c r="VUV68" s="571"/>
      <c r="VUW68" s="571"/>
      <c r="VUX68" s="571"/>
      <c r="VUY68" s="571"/>
      <c r="VUZ68" s="571"/>
      <c r="VVA68" s="571"/>
      <c r="VVB68" s="571"/>
      <c r="VVC68" s="571"/>
      <c r="VVD68" s="571"/>
      <c r="VVE68" s="571"/>
      <c r="VVF68" s="571"/>
      <c r="VVG68" s="571"/>
      <c r="VVH68" s="571"/>
      <c r="VVI68" s="571"/>
      <c r="VVJ68" s="571"/>
      <c r="VVK68" s="571"/>
      <c r="VVL68" s="571"/>
      <c r="VVM68" s="571"/>
      <c r="VVN68" s="571"/>
      <c r="VVO68" s="571"/>
      <c r="VVP68" s="571"/>
      <c r="VVQ68" s="571"/>
      <c r="VVR68" s="571"/>
      <c r="VVS68" s="571"/>
      <c r="VVT68" s="571"/>
      <c r="VVU68" s="571"/>
      <c r="VVV68" s="571"/>
      <c r="VVW68" s="571"/>
      <c r="VVX68" s="571"/>
      <c r="VVY68" s="571"/>
      <c r="VVZ68" s="571"/>
      <c r="VWA68" s="571"/>
      <c r="VWB68" s="571"/>
      <c r="VWC68" s="571"/>
      <c r="VWD68" s="571"/>
      <c r="VWE68" s="571"/>
      <c r="VWF68" s="571"/>
      <c r="VWG68" s="571"/>
      <c r="VWH68" s="571"/>
      <c r="VWI68" s="571"/>
      <c r="VWJ68" s="571"/>
      <c r="VWK68" s="571"/>
      <c r="VWL68" s="571"/>
      <c r="VWM68" s="571"/>
      <c r="VWN68" s="571"/>
      <c r="VWO68" s="571"/>
      <c r="VWP68" s="571"/>
      <c r="VWQ68" s="571"/>
      <c r="VWR68" s="571"/>
      <c r="VWS68" s="571"/>
      <c r="VWT68" s="571"/>
      <c r="VWU68" s="571"/>
      <c r="VWV68" s="571"/>
      <c r="VWW68" s="571"/>
      <c r="VWX68" s="571"/>
      <c r="VWY68" s="571"/>
      <c r="VWZ68" s="571"/>
      <c r="VXA68" s="571"/>
      <c r="VXB68" s="571"/>
      <c r="VXC68" s="571"/>
      <c r="VXD68" s="571"/>
      <c r="VXE68" s="571"/>
      <c r="VXF68" s="571"/>
      <c r="VXG68" s="571"/>
      <c r="VXH68" s="571"/>
      <c r="VXI68" s="571"/>
      <c r="VXJ68" s="571"/>
      <c r="VXK68" s="571"/>
      <c r="VXL68" s="571"/>
      <c r="VXM68" s="571"/>
      <c r="VXN68" s="571"/>
      <c r="VXO68" s="571"/>
      <c r="VXP68" s="571"/>
      <c r="VXQ68" s="571"/>
      <c r="VXR68" s="571"/>
      <c r="VXS68" s="571"/>
      <c r="VXT68" s="571"/>
      <c r="VXU68" s="571"/>
      <c r="VXV68" s="571"/>
      <c r="VXW68" s="571"/>
      <c r="VXX68" s="571"/>
      <c r="VXY68" s="571"/>
      <c r="VXZ68" s="571"/>
      <c r="VYA68" s="571"/>
      <c r="VYB68" s="571"/>
      <c r="VYC68" s="571"/>
      <c r="VYD68" s="571"/>
      <c r="VYE68" s="571"/>
      <c r="VYF68" s="571"/>
      <c r="VYG68" s="571"/>
      <c r="VYH68" s="571"/>
      <c r="VYI68" s="571"/>
      <c r="VYJ68" s="571"/>
      <c r="VYK68" s="571"/>
      <c r="VYL68" s="571"/>
      <c r="VYM68" s="571"/>
      <c r="VYN68" s="571"/>
      <c r="VYO68" s="571"/>
      <c r="VYP68" s="571"/>
      <c r="VYQ68" s="571"/>
      <c r="VYR68" s="571"/>
      <c r="VYS68" s="571"/>
      <c r="VYT68" s="571"/>
      <c r="VYU68" s="571"/>
      <c r="VYV68" s="571"/>
      <c r="VYW68" s="571"/>
      <c r="VYX68" s="571"/>
      <c r="VYY68" s="571"/>
      <c r="VYZ68" s="571"/>
      <c r="VZA68" s="571"/>
      <c r="VZB68" s="571"/>
      <c r="VZC68" s="571"/>
      <c r="VZD68" s="571"/>
      <c r="VZE68" s="571"/>
      <c r="VZF68" s="571"/>
      <c r="VZG68" s="571"/>
      <c r="VZH68" s="571"/>
      <c r="VZI68" s="571"/>
      <c r="VZJ68" s="571"/>
      <c r="VZK68" s="571"/>
      <c r="VZL68" s="571"/>
      <c r="VZM68" s="571"/>
      <c r="VZN68" s="571"/>
      <c r="VZO68" s="571"/>
      <c r="VZP68" s="571"/>
      <c r="VZQ68" s="571"/>
      <c r="VZR68" s="571"/>
      <c r="VZS68" s="571"/>
      <c r="VZT68" s="571"/>
      <c r="VZU68" s="571"/>
      <c r="VZV68" s="571"/>
      <c r="VZW68" s="571"/>
      <c r="VZX68" s="571"/>
      <c r="VZY68" s="571"/>
      <c r="VZZ68" s="571"/>
      <c r="WAA68" s="571"/>
      <c r="WAB68" s="571"/>
      <c r="WAC68" s="571"/>
      <c r="WAD68" s="571"/>
      <c r="WAE68" s="571"/>
      <c r="WAF68" s="571"/>
      <c r="WAG68" s="571"/>
      <c r="WAH68" s="571"/>
      <c r="WAI68" s="571"/>
      <c r="WAJ68" s="571"/>
      <c r="WAK68" s="571"/>
      <c r="WAL68" s="571"/>
      <c r="WAM68" s="571"/>
      <c r="WAN68" s="571"/>
      <c r="WAO68" s="571"/>
      <c r="WAP68" s="571"/>
      <c r="WAQ68" s="571"/>
      <c r="WAR68" s="571"/>
      <c r="WAS68" s="571"/>
      <c r="WAT68" s="571"/>
      <c r="WAU68" s="571"/>
      <c r="WAV68" s="571"/>
      <c r="WAW68" s="571"/>
      <c r="WAX68" s="571"/>
      <c r="WAY68" s="571"/>
      <c r="WAZ68" s="571"/>
      <c r="WBA68" s="571"/>
      <c r="WBB68" s="571"/>
      <c r="WBC68" s="571"/>
      <c r="WBD68" s="571"/>
      <c r="WBE68" s="571"/>
      <c r="WBF68" s="571"/>
      <c r="WBG68" s="571"/>
      <c r="WBH68" s="571"/>
      <c r="WBI68" s="571"/>
      <c r="WBJ68" s="571"/>
      <c r="WBK68" s="571"/>
      <c r="WBL68" s="571"/>
      <c r="WBM68" s="571"/>
      <c r="WBN68" s="571"/>
      <c r="WBO68" s="571"/>
      <c r="WBP68" s="571"/>
      <c r="WBQ68" s="571"/>
      <c r="WBR68" s="571"/>
      <c r="WBS68" s="571"/>
      <c r="WBT68" s="571"/>
      <c r="WBW68" s="571"/>
      <c r="WBX68" s="571"/>
      <c r="WBY68" s="571"/>
      <c r="WBZ68" s="571"/>
      <c r="WCA68" s="571"/>
      <c r="WCB68" s="571"/>
      <c r="WCC68" s="571"/>
      <c r="WCD68" s="571"/>
      <c r="WCE68" s="571"/>
      <c r="WCF68" s="571"/>
      <c r="WCG68" s="571"/>
      <c r="WCH68" s="571"/>
      <c r="WCI68" s="571"/>
      <c r="WCJ68" s="571"/>
      <c r="WCK68" s="571"/>
      <c r="WCL68" s="571"/>
      <c r="WCM68" s="571"/>
      <c r="WCN68" s="571"/>
      <c r="WCO68" s="571"/>
      <c r="WCP68" s="571"/>
      <c r="WCQ68" s="571"/>
      <c r="WCR68" s="571"/>
      <c r="WCS68" s="571"/>
      <c r="WCT68" s="571"/>
      <c r="WCU68" s="571"/>
      <c r="WCV68" s="571"/>
      <c r="WCW68" s="571"/>
      <c r="WCX68" s="571"/>
      <c r="WCY68" s="571"/>
      <c r="WCZ68" s="571"/>
      <c r="WDA68" s="571"/>
      <c r="WDB68" s="571"/>
      <c r="WDC68" s="571"/>
      <c r="WDD68" s="571"/>
      <c r="WDE68" s="571"/>
      <c r="WDF68" s="571"/>
      <c r="WDG68" s="571"/>
      <c r="WDH68" s="571"/>
      <c r="WDI68" s="571"/>
      <c r="WDJ68" s="571"/>
      <c r="WDK68" s="571"/>
      <c r="WDL68" s="571"/>
      <c r="WDM68" s="571"/>
      <c r="WDN68" s="571"/>
      <c r="WDO68" s="571"/>
      <c r="WDP68" s="571"/>
      <c r="WDQ68" s="571"/>
      <c r="WDR68" s="571"/>
      <c r="WDS68" s="571"/>
      <c r="WDT68" s="571"/>
      <c r="WDU68" s="571"/>
      <c r="WDV68" s="571"/>
      <c r="WDW68" s="571"/>
      <c r="WDX68" s="571"/>
      <c r="WDY68" s="571"/>
      <c r="WDZ68" s="571"/>
      <c r="WEA68" s="571"/>
      <c r="WEB68" s="571"/>
      <c r="WEC68" s="571"/>
      <c r="WED68" s="571"/>
      <c r="WEE68" s="571"/>
      <c r="WEF68" s="571"/>
      <c r="WEG68" s="571"/>
      <c r="WEH68" s="571"/>
      <c r="WEI68" s="571"/>
      <c r="WEJ68" s="571"/>
      <c r="WEK68" s="571"/>
      <c r="WEL68" s="571"/>
      <c r="WEM68" s="571"/>
      <c r="WEN68" s="571"/>
      <c r="WEO68" s="571"/>
      <c r="WEP68" s="571"/>
      <c r="WEQ68" s="571"/>
      <c r="WER68" s="571"/>
      <c r="WES68" s="571"/>
      <c r="WET68" s="571"/>
      <c r="WEU68" s="571"/>
      <c r="WEV68" s="571"/>
      <c r="WEW68" s="571"/>
      <c r="WEX68" s="571"/>
      <c r="WEY68" s="571"/>
      <c r="WEZ68" s="571"/>
      <c r="WFA68" s="571"/>
      <c r="WFB68" s="571"/>
      <c r="WFC68" s="571"/>
      <c r="WFD68" s="571"/>
      <c r="WFE68" s="571"/>
      <c r="WFF68" s="571"/>
      <c r="WFG68" s="571"/>
      <c r="WFH68" s="571"/>
      <c r="WFI68" s="571"/>
      <c r="WFJ68" s="571"/>
      <c r="WFK68" s="571"/>
      <c r="WFL68" s="571"/>
      <c r="WFM68" s="571"/>
      <c r="WFN68" s="571"/>
      <c r="WFO68" s="571"/>
      <c r="WFP68" s="571"/>
      <c r="WFQ68" s="571"/>
      <c r="WFR68" s="571"/>
      <c r="WFS68" s="571"/>
      <c r="WFT68" s="571"/>
      <c r="WFU68" s="571"/>
      <c r="WFV68" s="571"/>
      <c r="WFW68" s="571"/>
      <c r="WFX68" s="571"/>
      <c r="WFY68" s="571"/>
      <c r="WFZ68" s="571"/>
      <c r="WGA68" s="571"/>
      <c r="WGB68" s="571"/>
      <c r="WGC68" s="571"/>
      <c r="WGD68" s="571"/>
      <c r="WGE68" s="571"/>
      <c r="WGF68" s="571"/>
      <c r="WGG68" s="571"/>
      <c r="WGH68" s="571"/>
      <c r="WGI68" s="571"/>
      <c r="WGJ68" s="571"/>
      <c r="WGK68" s="571"/>
      <c r="WGL68" s="571"/>
      <c r="WGM68" s="571"/>
      <c r="WGN68" s="571"/>
      <c r="WGO68" s="571"/>
      <c r="WGP68" s="571"/>
      <c r="WGQ68" s="571"/>
      <c r="WGR68" s="571"/>
      <c r="WGS68" s="571"/>
      <c r="WGT68" s="571"/>
      <c r="WGU68" s="571"/>
      <c r="WGV68" s="571"/>
      <c r="WGW68" s="571"/>
      <c r="WGX68" s="571"/>
      <c r="WGY68" s="571"/>
      <c r="WGZ68" s="571"/>
      <c r="WHA68" s="571"/>
      <c r="WHB68" s="571"/>
      <c r="WHC68" s="571"/>
      <c r="WHD68" s="571"/>
      <c r="WHE68" s="571"/>
      <c r="WHF68" s="571"/>
      <c r="WHG68" s="571"/>
      <c r="WHH68" s="571"/>
      <c r="WHI68" s="571"/>
      <c r="WHJ68" s="571"/>
      <c r="WHK68" s="571"/>
      <c r="WHL68" s="571"/>
      <c r="WHM68" s="571"/>
      <c r="WHN68" s="571"/>
      <c r="WHO68" s="571"/>
      <c r="WHP68" s="571"/>
      <c r="WHQ68" s="571"/>
      <c r="WHR68" s="571"/>
      <c r="WHS68" s="571"/>
      <c r="WHT68" s="571"/>
      <c r="WHU68" s="571"/>
      <c r="WHV68" s="571"/>
      <c r="WHW68" s="571"/>
      <c r="WHX68" s="571"/>
      <c r="WHY68" s="571"/>
      <c r="WHZ68" s="571"/>
      <c r="WIA68" s="571"/>
      <c r="WIB68" s="571"/>
      <c r="WIC68" s="571"/>
      <c r="WID68" s="571"/>
      <c r="WIE68" s="571"/>
      <c r="WIF68" s="571"/>
      <c r="WIG68" s="571"/>
      <c r="WIH68" s="571"/>
      <c r="WII68" s="571"/>
      <c r="WIJ68" s="571"/>
      <c r="WIK68" s="571"/>
      <c r="WIL68" s="571"/>
      <c r="WIM68" s="571"/>
      <c r="WIN68" s="571"/>
      <c r="WIO68" s="571"/>
      <c r="WIP68" s="571"/>
      <c r="WIQ68" s="571"/>
      <c r="WIR68" s="571"/>
      <c r="WIS68" s="571"/>
      <c r="WIT68" s="571"/>
      <c r="WIU68" s="571"/>
      <c r="WIV68" s="571"/>
      <c r="WIW68" s="571"/>
      <c r="WIX68" s="571"/>
      <c r="WIY68" s="571"/>
      <c r="WIZ68" s="571"/>
      <c r="WJA68" s="571"/>
      <c r="WJB68" s="571"/>
      <c r="WJC68" s="571"/>
      <c r="WJD68" s="571"/>
      <c r="WJE68" s="571"/>
      <c r="WJF68" s="571"/>
      <c r="WJG68" s="571"/>
      <c r="WJH68" s="571"/>
      <c r="WJI68" s="571"/>
      <c r="WJJ68" s="571"/>
      <c r="WJK68" s="571"/>
      <c r="WJL68" s="571"/>
      <c r="WJM68" s="571"/>
      <c r="WJN68" s="571"/>
      <c r="WJO68" s="571"/>
      <c r="WJP68" s="571"/>
      <c r="WJQ68" s="571"/>
      <c r="WJR68" s="571"/>
      <c r="WJS68" s="571"/>
      <c r="WJT68" s="571"/>
      <c r="WJU68" s="571"/>
      <c r="WJV68" s="571"/>
      <c r="WJW68" s="571"/>
      <c r="WJX68" s="571"/>
      <c r="WJY68" s="571"/>
      <c r="WJZ68" s="571"/>
      <c r="WKA68" s="571"/>
      <c r="WKB68" s="571"/>
      <c r="WKC68" s="571"/>
      <c r="WKD68" s="571"/>
      <c r="WKE68" s="571"/>
      <c r="WKF68" s="571"/>
      <c r="WKG68" s="571"/>
      <c r="WKH68" s="571"/>
      <c r="WKI68" s="571"/>
      <c r="WKJ68" s="571"/>
      <c r="WKK68" s="571"/>
      <c r="WKL68" s="571"/>
      <c r="WKM68" s="571"/>
      <c r="WKN68" s="571"/>
      <c r="WKO68" s="571"/>
      <c r="WKP68" s="571"/>
      <c r="WKQ68" s="571"/>
      <c r="WKR68" s="571"/>
      <c r="WKS68" s="571"/>
      <c r="WKT68" s="571"/>
      <c r="WKU68" s="571"/>
      <c r="WKV68" s="571"/>
      <c r="WKW68" s="571"/>
      <c r="WKX68" s="571"/>
      <c r="WKY68" s="571"/>
      <c r="WKZ68" s="571"/>
      <c r="WLA68" s="571"/>
      <c r="WLB68" s="571"/>
      <c r="WLC68" s="571"/>
      <c r="WLD68" s="571"/>
      <c r="WLE68" s="571"/>
      <c r="WLF68" s="571"/>
      <c r="WLG68" s="571"/>
      <c r="WLH68" s="571"/>
      <c r="WLI68" s="571"/>
      <c r="WLJ68" s="571"/>
      <c r="WLK68" s="571"/>
      <c r="WLL68" s="571"/>
      <c r="WLM68" s="571"/>
      <c r="WLN68" s="571"/>
      <c r="WLO68" s="571"/>
      <c r="WLP68" s="571"/>
      <c r="WLS68" s="571"/>
      <c r="WLT68" s="571"/>
      <c r="WLU68" s="571"/>
      <c r="WLV68" s="571"/>
      <c r="WLW68" s="571"/>
      <c r="WLX68" s="571"/>
      <c r="WLY68" s="571"/>
      <c r="WLZ68" s="571"/>
      <c r="WMA68" s="571"/>
      <c r="WMB68" s="571"/>
      <c r="WMC68" s="571"/>
      <c r="WMD68" s="571"/>
      <c r="WME68" s="571"/>
      <c r="WMF68" s="571"/>
      <c r="WMG68" s="571"/>
      <c r="WMH68" s="571"/>
      <c r="WMI68" s="571"/>
      <c r="WMJ68" s="571"/>
      <c r="WMK68" s="571"/>
      <c r="WML68" s="571"/>
      <c r="WMM68" s="571"/>
      <c r="WMN68" s="571"/>
      <c r="WMO68" s="571"/>
      <c r="WMP68" s="571"/>
      <c r="WMQ68" s="571"/>
      <c r="WMR68" s="571"/>
      <c r="WMS68" s="571"/>
      <c r="WMT68" s="571"/>
      <c r="WMU68" s="571"/>
      <c r="WMV68" s="571"/>
      <c r="WMW68" s="571"/>
      <c r="WMX68" s="571"/>
      <c r="WMY68" s="571"/>
      <c r="WMZ68" s="571"/>
      <c r="WNA68" s="571"/>
      <c r="WNB68" s="571"/>
      <c r="WNC68" s="571"/>
      <c r="WND68" s="571"/>
      <c r="WNE68" s="571"/>
      <c r="WNF68" s="571"/>
      <c r="WNG68" s="571"/>
      <c r="WNH68" s="571"/>
      <c r="WNI68" s="571"/>
      <c r="WNJ68" s="571"/>
      <c r="WNK68" s="571"/>
      <c r="WNL68" s="571"/>
      <c r="WNM68" s="571"/>
      <c r="WNN68" s="571"/>
      <c r="WNO68" s="571"/>
      <c r="WNP68" s="571"/>
      <c r="WNQ68" s="571"/>
      <c r="WNR68" s="571"/>
      <c r="WNS68" s="571"/>
      <c r="WNT68" s="571"/>
      <c r="WNU68" s="571"/>
      <c r="WNV68" s="571"/>
      <c r="WNW68" s="571"/>
      <c r="WNX68" s="571"/>
      <c r="WNY68" s="571"/>
      <c r="WNZ68" s="571"/>
      <c r="WOA68" s="571"/>
      <c r="WOB68" s="571"/>
      <c r="WOC68" s="571"/>
      <c r="WOD68" s="571"/>
      <c r="WOE68" s="571"/>
      <c r="WOF68" s="571"/>
      <c r="WOG68" s="571"/>
      <c r="WOH68" s="571"/>
      <c r="WOI68" s="571"/>
      <c r="WOJ68" s="571"/>
      <c r="WOK68" s="571"/>
      <c r="WOL68" s="571"/>
      <c r="WOM68" s="571"/>
      <c r="WON68" s="571"/>
      <c r="WOO68" s="571"/>
      <c r="WOP68" s="571"/>
      <c r="WOQ68" s="571"/>
      <c r="WOR68" s="571"/>
      <c r="WOS68" s="571"/>
      <c r="WOT68" s="571"/>
      <c r="WOU68" s="571"/>
      <c r="WOV68" s="571"/>
      <c r="WOW68" s="571"/>
      <c r="WOX68" s="571"/>
      <c r="WOY68" s="571"/>
      <c r="WOZ68" s="571"/>
      <c r="WPA68" s="571"/>
      <c r="WPB68" s="571"/>
      <c r="WPC68" s="571"/>
      <c r="WPD68" s="571"/>
      <c r="WPE68" s="571"/>
      <c r="WPF68" s="571"/>
      <c r="WPG68" s="571"/>
      <c r="WPH68" s="571"/>
      <c r="WPI68" s="571"/>
      <c r="WPJ68" s="571"/>
      <c r="WPK68" s="571"/>
      <c r="WPL68" s="571"/>
      <c r="WPM68" s="571"/>
      <c r="WPN68" s="571"/>
      <c r="WPO68" s="571"/>
      <c r="WPP68" s="571"/>
      <c r="WPQ68" s="571"/>
      <c r="WPR68" s="571"/>
      <c r="WPS68" s="571"/>
      <c r="WPT68" s="571"/>
      <c r="WPU68" s="571"/>
      <c r="WPV68" s="571"/>
      <c r="WPW68" s="571"/>
      <c r="WPX68" s="571"/>
      <c r="WPY68" s="571"/>
      <c r="WPZ68" s="571"/>
      <c r="WQA68" s="571"/>
      <c r="WQB68" s="571"/>
      <c r="WQC68" s="571"/>
      <c r="WQD68" s="571"/>
      <c r="WQE68" s="571"/>
      <c r="WQF68" s="571"/>
      <c r="WQG68" s="571"/>
      <c r="WQH68" s="571"/>
      <c r="WQI68" s="571"/>
      <c r="WQJ68" s="571"/>
      <c r="WQK68" s="571"/>
      <c r="WQL68" s="571"/>
      <c r="WQM68" s="571"/>
      <c r="WQN68" s="571"/>
      <c r="WQO68" s="571"/>
      <c r="WQP68" s="571"/>
      <c r="WQQ68" s="571"/>
      <c r="WQR68" s="571"/>
      <c r="WQS68" s="571"/>
      <c r="WQT68" s="571"/>
      <c r="WQU68" s="571"/>
      <c r="WQV68" s="571"/>
      <c r="WQW68" s="571"/>
      <c r="WQX68" s="571"/>
      <c r="WQY68" s="571"/>
      <c r="WQZ68" s="571"/>
      <c r="WRA68" s="571"/>
      <c r="WRB68" s="571"/>
      <c r="WRC68" s="571"/>
      <c r="WRD68" s="571"/>
      <c r="WRE68" s="571"/>
      <c r="WRF68" s="571"/>
      <c r="WRG68" s="571"/>
      <c r="WRH68" s="571"/>
      <c r="WRI68" s="571"/>
      <c r="WRJ68" s="571"/>
      <c r="WRK68" s="571"/>
      <c r="WRL68" s="571"/>
      <c r="WRM68" s="571"/>
      <c r="WRN68" s="571"/>
      <c r="WRO68" s="571"/>
      <c r="WRP68" s="571"/>
      <c r="WRQ68" s="571"/>
      <c r="WRR68" s="571"/>
      <c r="WRS68" s="571"/>
      <c r="WRT68" s="571"/>
      <c r="WRU68" s="571"/>
      <c r="WRV68" s="571"/>
      <c r="WRW68" s="571"/>
      <c r="WRX68" s="571"/>
      <c r="WRY68" s="571"/>
      <c r="WRZ68" s="571"/>
      <c r="WSA68" s="571"/>
      <c r="WSB68" s="571"/>
      <c r="WSC68" s="571"/>
      <c r="WSD68" s="571"/>
      <c r="WSE68" s="571"/>
      <c r="WSF68" s="571"/>
      <c r="WSG68" s="571"/>
      <c r="WSH68" s="571"/>
      <c r="WSI68" s="571"/>
      <c r="WSJ68" s="571"/>
      <c r="WSK68" s="571"/>
      <c r="WSL68" s="571"/>
      <c r="WSM68" s="571"/>
      <c r="WSN68" s="571"/>
      <c r="WSO68" s="571"/>
      <c r="WSP68" s="571"/>
      <c r="WSQ68" s="571"/>
      <c r="WSR68" s="571"/>
      <c r="WSS68" s="571"/>
      <c r="WST68" s="571"/>
      <c r="WSU68" s="571"/>
      <c r="WSV68" s="571"/>
      <c r="WSW68" s="571"/>
      <c r="WSX68" s="571"/>
      <c r="WSY68" s="571"/>
      <c r="WSZ68" s="571"/>
      <c r="WTA68" s="571"/>
      <c r="WTB68" s="571"/>
      <c r="WTC68" s="571"/>
      <c r="WTD68" s="571"/>
      <c r="WTE68" s="571"/>
      <c r="WTF68" s="571"/>
      <c r="WTG68" s="571"/>
      <c r="WTH68" s="571"/>
      <c r="WTI68" s="571"/>
      <c r="WTJ68" s="571"/>
      <c r="WTK68" s="571"/>
      <c r="WTL68" s="571"/>
      <c r="WTM68" s="571"/>
      <c r="WTN68" s="571"/>
      <c r="WTO68" s="571"/>
      <c r="WTP68" s="571"/>
      <c r="WTQ68" s="571"/>
      <c r="WTR68" s="571"/>
      <c r="WTS68" s="571"/>
      <c r="WTT68" s="571"/>
      <c r="WTU68" s="571"/>
      <c r="WTV68" s="571"/>
      <c r="WTW68" s="571"/>
      <c r="WTX68" s="571"/>
      <c r="WTY68" s="571"/>
      <c r="WTZ68" s="571"/>
      <c r="WUA68" s="571"/>
      <c r="WUB68" s="571"/>
      <c r="WUC68" s="571"/>
      <c r="WUD68" s="571"/>
      <c r="WUE68" s="571"/>
      <c r="WUF68" s="571"/>
      <c r="WUG68" s="571"/>
      <c r="WUH68" s="571"/>
      <c r="WUI68" s="571"/>
      <c r="WUJ68" s="571"/>
      <c r="WUK68" s="571"/>
      <c r="WUL68" s="571"/>
      <c r="WUM68" s="571"/>
      <c r="WUN68" s="571"/>
      <c r="WUO68" s="571"/>
      <c r="WUP68" s="571"/>
      <c r="WUQ68" s="571"/>
      <c r="WUR68" s="571"/>
      <c r="WUS68" s="571"/>
      <c r="WUT68" s="571"/>
      <c r="WUU68" s="571"/>
      <c r="WUV68" s="571"/>
      <c r="WUW68" s="571"/>
      <c r="WUX68" s="571"/>
      <c r="WUY68" s="571"/>
      <c r="WUZ68" s="571"/>
      <c r="WVA68" s="571"/>
      <c r="WVB68" s="571"/>
      <c r="WVC68" s="571"/>
      <c r="WVD68" s="571"/>
      <c r="WVE68" s="571"/>
      <c r="WVF68" s="571"/>
      <c r="WVG68" s="571"/>
      <c r="WVH68" s="571"/>
      <c r="WVI68" s="571"/>
      <c r="WVJ68" s="571"/>
      <c r="WVK68" s="571"/>
      <c r="WVL68" s="571"/>
      <c r="WVO68" s="571"/>
      <c r="WVP68" s="571"/>
      <c r="WVQ68" s="571"/>
      <c r="WVR68" s="571"/>
      <c r="WVS68" s="571"/>
      <c r="WVT68" s="571"/>
      <c r="WVU68" s="571"/>
      <c r="WVV68" s="571"/>
      <c r="WVW68" s="571"/>
      <c r="WVX68" s="571"/>
      <c r="WVY68" s="571"/>
      <c r="WVZ68" s="571"/>
      <c r="WWA68" s="571"/>
      <c r="WWB68" s="571"/>
      <c r="WWC68" s="571"/>
      <c r="WWD68" s="571"/>
      <c r="WWE68" s="571"/>
      <c r="WWF68" s="571"/>
      <c r="WWG68" s="571"/>
      <c r="WWH68" s="571"/>
      <c r="WWI68" s="571"/>
      <c r="WWJ68" s="571"/>
      <c r="WWK68" s="571"/>
      <c r="WWL68" s="571"/>
      <c r="WWM68" s="571"/>
      <c r="WWN68" s="571"/>
      <c r="WWO68" s="571"/>
      <c r="WWP68" s="571"/>
      <c r="WWQ68" s="571"/>
      <c r="WWR68" s="571"/>
      <c r="WWS68" s="571"/>
      <c r="WWT68" s="571"/>
      <c r="WWU68" s="571"/>
      <c r="WWV68" s="571"/>
      <c r="WWW68" s="571"/>
      <c r="WWX68" s="571"/>
      <c r="WWY68" s="571"/>
      <c r="WWZ68" s="571"/>
      <c r="WXA68" s="571"/>
      <c r="WXB68" s="571"/>
      <c r="WXC68" s="571"/>
      <c r="WXD68" s="571"/>
      <c r="WXE68" s="571"/>
      <c r="WXF68" s="571"/>
      <c r="WXG68" s="571"/>
      <c r="WXH68" s="571"/>
      <c r="WXI68" s="571"/>
      <c r="WXJ68" s="571"/>
      <c r="WXK68" s="571"/>
      <c r="WXL68" s="571"/>
      <c r="WXM68" s="571"/>
      <c r="WXN68" s="571"/>
      <c r="WXO68" s="571"/>
      <c r="WXP68" s="571"/>
      <c r="WXQ68" s="571"/>
      <c r="WXR68" s="571"/>
      <c r="WXS68" s="571"/>
      <c r="WXT68" s="571"/>
      <c r="WXU68" s="571"/>
      <c r="WXV68" s="571"/>
      <c r="WXW68" s="571"/>
      <c r="WXX68" s="571"/>
      <c r="WXY68" s="571"/>
      <c r="WXZ68" s="571"/>
      <c r="WYA68" s="571"/>
      <c r="WYB68" s="571"/>
      <c r="WYC68" s="571"/>
      <c r="WYD68" s="571"/>
      <c r="WYE68" s="571"/>
      <c r="WYF68" s="571"/>
      <c r="WYG68" s="571"/>
      <c r="WYH68" s="571"/>
      <c r="WYI68" s="571"/>
      <c r="WYJ68" s="571"/>
      <c r="WYK68" s="571"/>
      <c r="WYL68" s="571"/>
      <c r="WYM68" s="571"/>
      <c r="WYN68" s="571"/>
      <c r="WYO68" s="571"/>
      <c r="WYP68" s="571"/>
      <c r="WYQ68" s="571"/>
      <c r="WYR68" s="571"/>
      <c r="WYS68" s="571"/>
      <c r="WYT68" s="571"/>
      <c r="WYU68" s="571"/>
      <c r="WYV68" s="571"/>
      <c r="WYW68" s="571"/>
      <c r="WYX68" s="571"/>
      <c r="WYY68" s="571"/>
      <c r="WYZ68" s="571"/>
      <c r="WZA68" s="571"/>
      <c r="WZB68" s="571"/>
      <c r="WZC68" s="571"/>
      <c r="WZD68" s="571"/>
      <c r="WZE68" s="571"/>
      <c r="WZF68" s="571"/>
      <c r="WZG68" s="571"/>
      <c r="WZH68" s="571"/>
      <c r="WZI68" s="571"/>
      <c r="WZJ68" s="571"/>
      <c r="WZK68" s="571"/>
      <c r="WZL68" s="571"/>
      <c r="WZM68" s="571"/>
      <c r="WZN68" s="571"/>
      <c r="WZO68" s="571"/>
      <c r="WZP68" s="571"/>
      <c r="WZQ68" s="571"/>
      <c r="WZR68" s="571"/>
      <c r="WZS68" s="571"/>
      <c r="WZT68" s="571"/>
      <c r="WZU68" s="571"/>
      <c r="WZV68" s="571"/>
      <c r="WZW68" s="571"/>
      <c r="WZX68" s="571"/>
      <c r="WZY68" s="571"/>
      <c r="WZZ68" s="571"/>
      <c r="XAA68" s="571"/>
      <c r="XAB68" s="571"/>
      <c r="XAC68" s="571"/>
      <c r="XAD68" s="571"/>
      <c r="XAE68" s="571"/>
      <c r="XAF68" s="571"/>
      <c r="XAG68" s="571"/>
      <c r="XAH68" s="571"/>
      <c r="XAI68" s="571"/>
      <c r="XAJ68" s="571"/>
      <c r="XAK68" s="571"/>
      <c r="XAL68" s="571"/>
      <c r="XAM68" s="571"/>
      <c r="XAN68" s="571"/>
      <c r="XAO68" s="571"/>
      <c r="XAP68" s="571"/>
      <c r="XAQ68" s="571"/>
      <c r="XAR68" s="571"/>
      <c r="XAS68" s="571"/>
      <c r="XAT68" s="571"/>
      <c r="XAU68" s="571"/>
      <c r="XAV68" s="571"/>
      <c r="XAW68" s="571"/>
      <c r="XAX68" s="571"/>
      <c r="XAY68" s="571"/>
      <c r="XAZ68" s="571"/>
      <c r="XBA68" s="571"/>
      <c r="XBB68" s="571"/>
      <c r="XBC68" s="571"/>
      <c r="XBD68" s="571"/>
      <c r="XBE68" s="571"/>
      <c r="XBF68" s="571"/>
      <c r="XBG68" s="571"/>
      <c r="XBH68" s="571"/>
      <c r="XBI68" s="571"/>
      <c r="XBJ68" s="571"/>
      <c r="XBK68" s="571"/>
      <c r="XBL68" s="571"/>
      <c r="XBM68" s="571"/>
      <c r="XBN68" s="571"/>
      <c r="XBO68" s="571"/>
      <c r="XBP68" s="571"/>
      <c r="XBQ68" s="571"/>
      <c r="XBR68" s="571"/>
      <c r="XBS68" s="571"/>
      <c r="XBT68" s="571"/>
      <c r="XBU68" s="571"/>
      <c r="XBV68" s="571"/>
      <c r="XBW68" s="571"/>
      <c r="XBX68" s="571"/>
      <c r="XBY68" s="571"/>
      <c r="XBZ68" s="571"/>
      <c r="XCA68" s="571"/>
      <c r="XCB68" s="571"/>
      <c r="XCC68" s="571"/>
      <c r="XCD68" s="571"/>
      <c r="XCE68" s="571"/>
      <c r="XCF68" s="571"/>
      <c r="XCG68" s="571"/>
      <c r="XCH68" s="571"/>
      <c r="XCI68" s="571"/>
      <c r="XCJ68" s="571"/>
      <c r="XCK68" s="571"/>
      <c r="XCL68" s="571"/>
      <c r="XCM68" s="571"/>
      <c r="XCN68" s="571"/>
      <c r="XCO68" s="571"/>
      <c r="XCP68" s="571"/>
      <c r="XCQ68" s="571"/>
      <c r="XCR68" s="571"/>
      <c r="XCS68" s="571"/>
      <c r="XCT68" s="571"/>
      <c r="XCU68" s="571"/>
      <c r="XCV68" s="571"/>
      <c r="XCW68" s="571"/>
      <c r="XCX68" s="571"/>
      <c r="XCY68" s="571"/>
      <c r="XCZ68" s="571"/>
      <c r="XDA68" s="571"/>
      <c r="XDB68" s="571"/>
      <c r="XDC68" s="571"/>
      <c r="XDD68" s="571"/>
      <c r="XDE68" s="571"/>
      <c r="XDF68" s="571"/>
      <c r="XDG68" s="571"/>
      <c r="XDH68" s="571"/>
      <c r="XDI68" s="571"/>
      <c r="XDJ68" s="571"/>
      <c r="XDK68" s="571"/>
      <c r="XDL68" s="571"/>
      <c r="XDM68" s="571"/>
      <c r="XDN68" s="571"/>
      <c r="XDO68" s="571"/>
      <c r="XDP68" s="571"/>
      <c r="XDQ68" s="571"/>
      <c r="XDR68" s="571"/>
    </row>
    <row r="69" spans="1:16346" s="447" customFormat="1" ht="30.75" customHeight="1">
      <c r="A69" s="702">
        <v>55</v>
      </c>
      <c r="B69" s="703">
        <v>55</v>
      </c>
      <c r="C69" s="704"/>
      <c r="D69" s="705"/>
      <c r="E69" s="622" t="s">
        <v>1160</v>
      </c>
      <c r="F69" s="623" t="s">
        <v>1161</v>
      </c>
      <c r="G69" s="707">
        <v>15</v>
      </c>
      <c r="H69" s="708">
        <v>7.5119999999999996</v>
      </c>
      <c r="I69" s="708"/>
      <c r="J69" s="708"/>
      <c r="K69" s="722"/>
      <c r="L69" s="708"/>
      <c r="M69" s="709">
        <v>552.20000000000005</v>
      </c>
      <c r="N69" s="708">
        <v>9.593</v>
      </c>
      <c r="O69" s="710">
        <v>15</v>
      </c>
      <c r="P69" s="708">
        <v>0.47</v>
      </c>
      <c r="Q69" s="711">
        <f t="shared" si="0"/>
        <v>17.574999999999999</v>
      </c>
      <c r="R69" s="695"/>
      <c r="S69" s="689">
        <f t="shared" si="1"/>
        <v>240000</v>
      </c>
      <c r="T69" s="634">
        <f t="shared" si="2"/>
        <v>0</v>
      </c>
      <c r="U69" s="635">
        <f t="shared" si="3"/>
        <v>0</v>
      </c>
      <c r="V69" s="635">
        <f t="shared" si="4"/>
        <v>306471</v>
      </c>
      <c r="W69" s="636">
        <f t="shared" si="5"/>
        <v>15000</v>
      </c>
      <c r="X69" s="637">
        <f t="shared" si="6"/>
        <v>561471</v>
      </c>
      <c r="Y69" s="447">
        <v>558052.19999999995</v>
      </c>
      <c r="Z69" s="448"/>
    </row>
    <row r="70" spans="1:16346" s="447" customFormat="1" ht="30.75" customHeight="1">
      <c r="A70" s="702">
        <v>56</v>
      </c>
      <c r="B70" s="703">
        <v>56</v>
      </c>
      <c r="C70" s="704"/>
      <c r="D70" s="705"/>
      <c r="E70" s="622" t="s">
        <v>1164</v>
      </c>
      <c r="F70" s="623" t="s">
        <v>1165</v>
      </c>
      <c r="G70" s="707">
        <v>14</v>
      </c>
      <c r="H70" s="708">
        <v>7.0110000000000001</v>
      </c>
      <c r="I70" s="708"/>
      <c r="J70" s="708"/>
      <c r="K70" s="722"/>
      <c r="L70" s="708"/>
      <c r="M70" s="709">
        <v>433.4</v>
      </c>
      <c r="N70" s="708">
        <v>7.5289999999999999</v>
      </c>
      <c r="O70" s="710">
        <v>14</v>
      </c>
      <c r="P70" s="708">
        <v>0.438</v>
      </c>
      <c r="Q70" s="711">
        <f t="shared" si="0"/>
        <v>14.978</v>
      </c>
      <c r="R70" s="695"/>
      <c r="S70" s="689">
        <f t="shared" si="1"/>
        <v>224000</v>
      </c>
      <c r="T70" s="634">
        <f t="shared" si="2"/>
        <v>0</v>
      </c>
      <c r="U70" s="635">
        <f t="shared" si="3"/>
        <v>0</v>
      </c>
      <c r="V70" s="635">
        <f t="shared" si="4"/>
        <v>240537</v>
      </c>
      <c r="W70" s="636">
        <f t="shared" si="5"/>
        <v>14000</v>
      </c>
      <c r="X70" s="637">
        <f t="shared" si="6"/>
        <v>478537</v>
      </c>
      <c r="Y70" s="447">
        <v>493771.4</v>
      </c>
      <c r="Z70" s="448"/>
    </row>
    <row r="71" spans="1:16346" s="447" customFormat="1" ht="30.75" customHeight="1">
      <c r="A71" s="702">
        <v>57</v>
      </c>
      <c r="B71" s="703">
        <v>57</v>
      </c>
      <c r="C71" s="704"/>
      <c r="D71" s="705"/>
      <c r="E71" s="622" t="s">
        <v>1166</v>
      </c>
      <c r="F71" s="623" t="s">
        <v>1167</v>
      </c>
      <c r="G71" s="707">
        <v>14</v>
      </c>
      <c r="H71" s="708">
        <v>7.0110000000000001</v>
      </c>
      <c r="I71" s="708"/>
      <c r="J71" s="708"/>
      <c r="K71" s="722"/>
      <c r="L71" s="708"/>
      <c r="M71" s="709">
        <v>454.96</v>
      </c>
      <c r="N71" s="708">
        <v>7.9039999999999999</v>
      </c>
      <c r="O71" s="710">
        <v>14</v>
      </c>
      <c r="P71" s="708">
        <v>0.438</v>
      </c>
      <c r="Q71" s="711">
        <f t="shared" si="0"/>
        <v>15.353</v>
      </c>
      <c r="R71" s="695"/>
      <c r="S71" s="689">
        <f t="shared" si="1"/>
        <v>224000</v>
      </c>
      <c r="T71" s="634">
        <f t="shared" si="2"/>
        <v>0</v>
      </c>
      <c r="U71" s="635">
        <f t="shared" si="3"/>
        <v>0</v>
      </c>
      <c r="V71" s="635">
        <f t="shared" si="4"/>
        <v>252502.8</v>
      </c>
      <c r="W71" s="636">
        <f t="shared" si="5"/>
        <v>14000</v>
      </c>
      <c r="X71" s="637">
        <f t="shared" si="6"/>
        <v>490502.8</v>
      </c>
      <c r="Y71" s="447">
        <v>484397.8</v>
      </c>
      <c r="Z71" s="448"/>
    </row>
    <row r="72" spans="1:16346" s="447" customFormat="1" ht="30.75" customHeight="1">
      <c r="A72" s="702">
        <v>58</v>
      </c>
      <c r="B72" s="703">
        <v>58</v>
      </c>
      <c r="C72" s="704"/>
      <c r="D72" s="705"/>
      <c r="E72" s="622" t="s">
        <v>1095</v>
      </c>
      <c r="F72" s="623" t="s">
        <v>974</v>
      </c>
      <c r="G72" s="707">
        <v>15</v>
      </c>
      <c r="H72" s="708">
        <v>7.5119999999999996</v>
      </c>
      <c r="I72" s="708"/>
      <c r="J72" s="708"/>
      <c r="K72" s="722"/>
      <c r="L72" s="708"/>
      <c r="M72" s="709">
        <v>452.76</v>
      </c>
      <c r="N72" s="708">
        <v>7.8659999999999997</v>
      </c>
      <c r="O72" s="710">
        <v>15</v>
      </c>
      <c r="P72" s="708">
        <v>0.47</v>
      </c>
      <c r="Q72" s="711">
        <f t="shared" si="0"/>
        <v>15.848000000000001</v>
      </c>
      <c r="R72" s="695"/>
      <c r="S72" s="689">
        <f t="shared" si="1"/>
        <v>240000</v>
      </c>
      <c r="T72" s="634">
        <f t="shared" si="2"/>
        <v>0</v>
      </c>
      <c r="U72" s="635">
        <f t="shared" si="3"/>
        <v>0</v>
      </c>
      <c r="V72" s="635">
        <f t="shared" si="4"/>
        <v>251281.8</v>
      </c>
      <c r="W72" s="636">
        <f t="shared" si="5"/>
        <v>15000</v>
      </c>
      <c r="X72" s="637">
        <f t="shared" si="6"/>
        <v>506281.8</v>
      </c>
      <c r="Y72" s="447">
        <v>525423.4</v>
      </c>
      <c r="Z72" s="448"/>
    </row>
    <row r="73" spans="1:16346" s="447" customFormat="1" ht="30.75" customHeight="1">
      <c r="A73" s="702">
        <v>59</v>
      </c>
      <c r="B73" s="703">
        <v>59</v>
      </c>
      <c r="C73" s="704"/>
      <c r="D73" s="705"/>
      <c r="E73" s="622" t="s">
        <v>1098</v>
      </c>
      <c r="F73" s="623" t="s">
        <v>1099</v>
      </c>
      <c r="G73" s="707">
        <v>14</v>
      </c>
      <c r="H73" s="708">
        <v>7.0110000000000001</v>
      </c>
      <c r="I73" s="708"/>
      <c r="J73" s="708"/>
      <c r="K73" s="722"/>
      <c r="L73" s="708"/>
      <c r="M73" s="709">
        <v>489.28000000000003</v>
      </c>
      <c r="N73" s="708">
        <v>8.5</v>
      </c>
      <c r="O73" s="710">
        <v>14</v>
      </c>
      <c r="P73" s="708">
        <v>0.438</v>
      </c>
      <c r="Q73" s="711">
        <f t="shared" si="0"/>
        <v>15.949</v>
      </c>
      <c r="R73" s="695"/>
      <c r="S73" s="689">
        <f t="shared" si="1"/>
        <v>224000</v>
      </c>
      <c r="T73" s="634">
        <f t="shared" si="2"/>
        <v>0</v>
      </c>
      <c r="U73" s="635">
        <f t="shared" si="3"/>
        <v>0</v>
      </c>
      <c r="V73" s="635">
        <f t="shared" si="4"/>
        <v>271550.40000000002</v>
      </c>
      <c r="W73" s="636">
        <f t="shared" si="5"/>
        <v>14000</v>
      </c>
      <c r="X73" s="637">
        <f t="shared" si="6"/>
        <v>509550.4</v>
      </c>
      <c r="Y73" s="447">
        <v>529086.4</v>
      </c>
      <c r="Z73" s="448"/>
    </row>
    <row r="74" spans="1:16346" s="447" customFormat="1" ht="30.75" customHeight="1">
      <c r="A74" s="702">
        <v>60</v>
      </c>
      <c r="B74" s="703">
        <v>60</v>
      </c>
      <c r="C74" s="704"/>
      <c r="D74" s="705"/>
      <c r="E74" s="622" t="s">
        <v>1100</v>
      </c>
      <c r="F74" s="623" t="s">
        <v>1101</v>
      </c>
      <c r="G74" s="707">
        <v>14</v>
      </c>
      <c r="H74" s="708">
        <v>7.0110000000000001</v>
      </c>
      <c r="I74" s="708"/>
      <c r="J74" s="708"/>
      <c r="K74" s="722"/>
      <c r="L74" s="708"/>
      <c r="M74" s="709">
        <v>488.4</v>
      </c>
      <c r="N74" s="708">
        <v>8.4849999999999994</v>
      </c>
      <c r="O74" s="710">
        <v>14</v>
      </c>
      <c r="P74" s="708">
        <v>0.438</v>
      </c>
      <c r="Q74" s="711">
        <f t="shared" si="0"/>
        <v>15.933999999999999</v>
      </c>
      <c r="R74" s="695"/>
      <c r="S74" s="689">
        <f t="shared" si="1"/>
        <v>224000</v>
      </c>
      <c r="T74" s="634">
        <f t="shared" si="2"/>
        <v>0</v>
      </c>
      <c r="U74" s="635">
        <f t="shared" si="3"/>
        <v>0</v>
      </c>
      <c r="V74" s="635">
        <f t="shared" si="4"/>
        <v>271062</v>
      </c>
      <c r="W74" s="636">
        <f t="shared" si="5"/>
        <v>14000</v>
      </c>
      <c r="X74" s="637">
        <f t="shared" si="6"/>
        <v>509062</v>
      </c>
      <c r="Y74" s="447">
        <v>517853.2</v>
      </c>
      <c r="Z74" s="448"/>
    </row>
    <row r="75" spans="1:16346" s="447" customFormat="1" ht="30.75" customHeight="1">
      <c r="A75" s="702">
        <v>61</v>
      </c>
      <c r="B75" s="703">
        <v>61</v>
      </c>
      <c r="C75" s="704"/>
      <c r="D75" s="705"/>
      <c r="E75" s="622" t="s">
        <v>1096</v>
      </c>
      <c r="F75" s="623" t="s">
        <v>1097</v>
      </c>
      <c r="G75" s="707">
        <v>15</v>
      </c>
      <c r="H75" s="708">
        <v>7.5119999999999996</v>
      </c>
      <c r="I75" s="708"/>
      <c r="J75" s="708"/>
      <c r="K75" s="722"/>
      <c r="L75" s="708"/>
      <c r="M75" s="709">
        <v>442.64</v>
      </c>
      <c r="N75" s="708">
        <v>7.69</v>
      </c>
      <c r="O75" s="710">
        <v>15</v>
      </c>
      <c r="P75" s="708">
        <v>0.47</v>
      </c>
      <c r="Q75" s="711">
        <f t="shared" si="0"/>
        <v>15.672000000000001</v>
      </c>
      <c r="R75" s="695"/>
      <c r="S75" s="689">
        <f t="shared" si="1"/>
        <v>240000</v>
      </c>
      <c r="T75" s="634">
        <f t="shared" si="2"/>
        <v>0</v>
      </c>
      <c r="U75" s="635">
        <f t="shared" si="3"/>
        <v>0</v>
      </c>
      <c r="V75" s="635">
        <f t="shared" si="4"/>
        <v>245665.19999999998</v>
      </c>
      <c r="W75" s="636">
        <f t="shared" si="5"/>
        <v>15000</v>
      </c>
      <c r="X75" s="637">
        <f t="shared" si="6"/>
        <v>500665.19999999995</v>
      </c>
      <c r="Y75" s="447">
        <v>538610.19999999995</v>
      </c>
      <c r="Z75" s="448"/>
    </row>
    <row r="76" spans="1:16346" s="447" customFormat="1" ht="30.75" customHeight="1">
      <c r="A76" s="702">
        <v>62</v>
      </c>
      <c r="B76" s="703">
        <v>62</v>
      </c>
      <c r="C76" s="704"/>
      <c r="D76" s="705"/>
      <c r="E76" s="622" t="s">
        <v>1705</v>
      </c>
      <c r="F76" s="623" t="s">
        <v>1706</v>
      </c>
      <c r="G76" s="707">
        <v>14</v>
      </c>
      <c r="H76" s="708">
        <v>7.0110000000000001</v>
      </c>
      <c r="I76" s="708"/>
      <c r="J76" s="708"/>
      <c r="K76" s="722"/>
      <c r="L76" s="708"/>
      <c r="M76" s="709">
        <v>462.88</v>
      </c>
      <c r="N76" s="708">
        <v>8.0410000000000004</v>
      </c>
      <c r="O76" s="710">
        <v>14</v>
      </c>
      <c r="P76" s="708">
        <v>0.438</v>
      </c>
      <c r="Q76" s="711">
        <f t="shared" si="0"/>
        <v>15.49</v>
      </c>
      <c r="R76" s="695"/>
      <c r="S76" s="689">
        <f t="shared" si="1"/>
        <v>224000</v>
      </c>
      <c r="T76" s="634">
        <f t="shared" si="2"/>
        <v>0</v>
      </c>
      <c r="U76" s="635">
        <f t="shared" si="3"/>
        <v>0</v>
      </c>
      <c r="V76" s="635">
        <f t="shared" si="4"/>
        <v>256898.4</v>
      </c>
      <c r="W76" s="636">
        <f t="shared" si="5"/>
        <v>14000</v>
      </c>
      <c r="X76" s="637">
        <f t="shared" si="6"/>
        <v>494898.4</v>
      </c>
      <c r="Y76" s="447">
        <v>534797</v>
      </c>
      <c r="Z76" s="448"/>
    </row>
    <row r="77" spans="1:16346" s="447" customFormat="1" ht="30.75" customHeight="1">
      <c r="A77" s="702">
        <v>63</v>
      </c>
      <c r="B77" s="703">
        <v>63</v>
      </c>
      <c r="C77" s="704"/>
      <c r="D77" s="705"/>
      <c r="E77" s="622" t="s">
        <v>1106</v>
      </c>
      <c r="F77" s="623" t="s">
        <v>1107</v>
      </c>
      <c r="G77" s="707">
        <v>14</v>
      </c>
      <c r="H77" s="708">
        <v>7.0110000000000001</v>
      </c>
      <c r="I77" s="708"/>
      <c r="J77" s="708"/>
      <c r="K77" s="722"/>
      <c r="L77" s="708"/>
      <c r="M77" s="709">
        <v>440.44</v>
      </c>
      <c r="N77" s="708">
        <v>7.6520000000000001</v>
      </c>
      <c r="O77" s="710">
        <v>14</v>
      </c>
      <c r="P77" s="708">
        <v>0.438</v>
      </c>
      <c r="Q77" s="711">
        <f t="shared" si="0"/>
        <v>15.101000000000001</v>
      </c>
      <c r="R77" s="695"/>
      <c r="S77" s="689">
        <f t="shared" si="1"/>
        <v>224000</v>
      </c>
      <c r="T77" s="634">
        <f t="shared" si="2"/>
        <v>0</v>
      </c>
      <c r="U77" s="635">
        <f t="shared" si="3"/>
        <v>0</v>
      </c>
      <c r="V77" s="635">
        <f t="shared" si="4"/>
        <v>244444.2</v>
      </c>
      <c r="W77" s="636">
        <f t="shared" si="5"/>
        <v>14000</v>
      </c>
      <c r="X77" s="637">
        <f t="shared" si="6"/>
        <v>482444.2</v>
      </c>
      <c r="Y77" s="447">
        <v>560926.4</v>
      </c>
      <c r="Z77" s="448"/>
    </row>
    <row r="78" spans="1:16346" s="447" customFormat="1" ht="30.75" customHeight="1">
      <c r="A78" s="702">
        <v>64</v>
      </c>
      <c r="B78" s="703">
        <v>64</v>
      </c>
      <c r="C78" s="704"/>
      <c r="D78" s="705"/>
      <c r="E78" s="622" t="s">
        <v>1108</v>
      </c>
      <c r="F78" s="623" t="s">
        <v>1109</v>
      </c>
      <c r="G78" s="707">
        <v>14</v>
      </c>
      <c r="H78" s="708">
        <v>7.0110000000000001</v>
      </c>
      <c r="I78" s="708"/>
      <c r="J78" s="708"/>
      <c r="K78" s="722"/>
      <c r="L78" s="708"/>
      <c r="M78" s="709">
        <v>452.32</v>
      </c>
      <c r="N78" s="708">
        <v>7.8579999999999997</v>
      </c>
      <c r="O78" s="710">
        <v>14</v>
      </c>
      <c r="P78" s="708">
        <v>0.438</v>
      </c>
      <c r="Q78" s="711">
        <f t="shared" si="0"/>
        <v>15.307</v>
      </c>
      <c r="R78" s="695"/>
      <c r="S78" s="689">
        <f t="shared" si="1"/>
        <v>224000</v>
      </c>
      <c r="T78" s="634">
        <f t="shared" si="2"/>
        <v>0</v>
      </c>
      <c r="U78" s="635">
        <f t="shared" si="3"/>
        <v>0</v>
      </c>
      <c r="V78" s="635">
        <f t="shared" si="4"/>
        <v>251037.6</v>
      </c>
      <c r="W78" s="636">
        <f t="shared" si="5"/>
        <v>14000</v>
      </c>
      <c r="X78" s="637">
        <f t="shared" si="6"/>
        <v>489037.6</v>
      </c>
      <c r="Y78" s="447">
        <v>500947.19999999995</v>
      </c>
      <c r="Z78" s="448"/>
    </row>
    <row r="79" spans="1:16346" s="447" customFormat="1" ht="30.75" customHeight="1">
      <c r="A79" s="702">
        <v>65</v>
      </c>
      <c r="B79" s="703">
        <v>65</v>
      </c>
      <c r="C79" s="704"/>
      <c r="D79" s="705"/>
      <c r="E79" s="622" t="s">
        <v>1110</v>
      </c>
      <c r="F79" s="623" t="s">
        <v>1111</v>
      </c>
      <c r="G79" s="707">
        <v>15</v>
      </c>
      <c r="H79" s="708">
        <v>7.5119999999999996</v>
      </c>
      <c r="I79" s="708"/>
      <c r="J79" s="708"/>
      <c r="K79" s="722"/>
      <c r="L79" s="708"/>
      <c r="M79" s="709">
        <v>561</v>
      </c>
      <c r="N79" s="708">
        <v>9.7460000000000004</v>
      </c>
      <c r="O79" s="710">
        <v>15</v>
      </c>
      <c r="P79" s="708">
        <v>0.47</v>
      </c>
      <c r="Q79" s="711">
        <f t="shared" si="0"/>
        <v>17.727999999999998</v>
      </c>
      <c r="R79" s="695"/>
      <c r="S79" s="689">
        <f t="shared" si="1"/>
        <v>240000</v>
      </c>
      <c r="T79" s="634">
        <f t="shared" si="2"/>
        <v>0</v>
      </c>
      <c r="U79" s="635">
        <f t="shared" si="3"/>
        <v>0</v>
      </c>
      <c r="V79" s="635">
        <f t="shared" si="4"/>
        <v>311355</v>
      </c>
      <c r="W79" s="636">
        <f t="shared" si="5"/>
        <v>15000</v>
      </c>
      <c r="X79" s="637">
        <f t="shared" ref="X79:X142" si="7">S79+T79+U79+V79+W79</f>
        <v>566355</v>
      </c>
      <c r="Y79" s="447">
        <v>595997.19999999995</v>
      </c>
      <c r="Z79" s="448"/>
    </row>
    <row r="80" spans="1:16346" s="447" customFormat="1" ht="30.75" customHeight="1">
      <c r="A80" s="702">
        <v>66</v>
      </c>
      <c r="B80" s="703">
        <v>66</v>
      </c>
      <c r="C80" s="704"/>
      <c r="D80" s="705"/>
      <c r="E80" s="622" t="s">
        <v>1112</v>
      </c>
      <c r="F80" s="623" t="s">
        <v>1113</v>
      </c>
      <c r="G80" s="707">
        <v>15</v>
      </c>
      <c r="H80" s="708">
        <v>7.5119999999999996</v>
      </c>
      <c r="I80" s="708"/>
      <c r="J80" s="708"/>
      <c r="K80" s="722"/>
      <c r="L80" s="708"/>
      <c r="M80" s="709">
        <v>596.64</v>
      </c>
      <c r="N80" s="708">
        <v>10.365</v>
      </c>
      <c r="O80" s="710">
        <v>15</v>
      </c>
      <c r="P80" s="708">
        <v>0.47</v>
      </c>
      <c r="Q80" s="711">
        <f t="shared" ref="Q80:Q143" si="8">H80+L80+N80+P80+J80</f>
        <v>18.346999999999998</v>
      </c>
      <c r="R80" s="695"/>
      <c r="S80" s="689">
        <f t="shared" ref="S80:S143" si="9">G80*16000</f>
        <v>240000</v>
      </c>
      <c r="T80" s="634">
        <f t="shared" ref="T80:T143" si="10">I80*17000</f>
        <v>0</v>
      </c>
      <c r="U80" s="635">
        <f t="shared" ref="U80:U143" si="11">K80*455</f>
        <v>0</v>
      </c>
      <c r="V80" s="635">
        <f t="shared" ref="V80:V143" si="12">M80*555</f>
        <v>331135.2</v>
      </c>
      <c r="W80" s="636">
        <f t="shared" ref="W80:W143" si="13">O80*1000</f>
        <v>15000</v>
      </c>
      <c r="X80" s="637">
        <f t="shared" si="7"/>
        <v>586135.19999999995</v>
      </c>
      <c r="Y80" s="447">
        <v>590136.4</v>
      </c>
      <c r="Z80" s="448"/>
    </row>
    <row r="81" spans="1:26" s="447" customFormat="1" ht="30.75" customHeight="1">
      <c r="A81" s="702">
        <v>67</v>
      </c>
      <c r="B81" s="703">
        <v>67</v>
      </c>
      <c r="C81" s="704"/>
      <c r="D81" s="705"/>
      <c r="E81" s="622" t="s">
        <v>1114</v>
      </c>
      <c r="F81" s="623" t="s">
        <v>1115</v>
      </c>
      <c r="G81" s="707">
        <v>14</v>
      </c>
      <c r="H81" s="708">
        <v>7.0110000000000001</v>
      </c>
      <c r="I81" s="708"/>
      <c r="J81" s="708"/>
      <c r="K81" s="722"/>
      <c r="L81" s="708"/>
      <c r="M81" s="709">
        <v>629.64</v>
      </c>
      <c r="N81" s="708">
        <v>10.938000000000001</v>
      </c>
      <c r="O81" s="710">
        <v>14</v>
      </c>
      <c r="P81" s="708">
        <v>0.438</v>
      </c>
      <c r="Q81" s="711">
        <f t="shared" si="8"/>
        <v>18.387</v>
      </c>
      <c r="R81" s="695"/>
      <c r="S81" s="689">
        <f t="shared" si="9"/>
        <v>224000</v>
      </c>
      <c r="T81" s="634">
        <f t="shared" si="10"/>
        <v>0</v>
      </c>
      <c r="U81" s="635">
        <f t="shared" si="11"/>
        <v>0</v>
      </c>
      <c r="V81" s="635">
        <f t="shared" si="12"/>
        <v>349450.2</v>
      </c>
      <c r="W81" s="636">
        <f t="shared" si="13"/>
        <v>14000</v>
      </c>
      <c r="X81" s="637">
        <f t="shared" si="7"/>
        <v>587450.19999999995</v>
      </c>
      <c r="Y81" s="447">
        <v>544471</v>
      </c>
      <c r="Z81" s="448"/>
    </row>
    <row r="82" spans="1:26" s="447" customFormat="1" ht="30.75" customHeight="1">
      <c r="A82" s="702">
        <v>68</v>
      </c>
      <c r="B82" s="703">
        <v>68</v>
      </c>
      <c r="C82" s="704"/>
      <c r="D82" s="705"/>
      <c r="E82" s="622" t="s">
        <v>1116</v>
      </c>
      <c r="F82" s="623" t="s">
        <v>1117</v>
      </c>
      <c r="G82" s="707">
        <v>15</v>
      </c>
      <c r="H82" s="708">
        <v>7.5119999999999996</v>
      </c>
      <c r="I82" s="708"/>
      <c r="J82" s="708"/>
      <c r="K82" s="722"/>
      <c r="L82" s="708"/>
      <c r="M82" s="709">
        <v>608.08000000000004</v>
      </c>
      <c r="N82" s="708">
        <v>10.564</v>
      </c>
      <c r="O82" s="710">
        <v>15</v>
      </c>
      <c r="P82" s="708">
        <v>0.47</v>
      </c>
      <c r="Q82" s="711">
        <f t="shared" si="8"/>
        <v>18.545999999999999</v>
      </c>
      <c r="R82" s="695"/>
      <c r="S82" s="689">
        <f t="shared" si="9"/>
        <v>240000</v>
      </c>
      <c r="T82" s="634">
        <f t="shared" si="10"/>
        <v>0</v>
      </c>
      <c r="U82" s="635">
        <f t="shared" si="11"/>
        <v>0</v>
      </c>
      <c r="V82" s="635">
        <f t="shared" si="12"/>
        <v>337484.4</v>
      </c>
      <c r="W82" s="636">
        <f t="shared" si="13"/>
        <v>15000</v>
      </c>
      <c r="X82" s="637">
        <f t="shared" si="7"/>
        <v>592484.4</v>
      </c>
      <c r="Y82" s="447">
        <v>594532</v>
      </c>
      <c r="Z82" s="448"/>
    </row>
    <row r="83" spans="1:26" s="447" customFormat="1" ht="30.75" customHeight="1">
      <c r="A83" s="702">
        <v>69</v>
      </c>
      <c r="B83" s="703">
        <v>69</v>
      </c>
      <c r="C83" s="704"/>
      <c r="D83" s="705"/>
      <c r="E83" s="622" t="s">
        <v>1118</v>
      </c>
      <c r="F83" s="623" t="s">
        <v>1119</v>
      </c>
      <c r="G83" s="707">
        <v>13</v>
      </c>
      <c r="H83" s="708">
        <v>6.51</v>
      </c>
      <c r="I83" s="708"/>
      <c r="J83" s="708"/>
      <c r="K83" s="722"/>
      <c r="L83" s="708"/>
      <c r="M83" s="709">
        <v>522.72</v>
      </c>
      <c r="N83" s="708">
        <v>9.0809999999999995</v>
      </c>
      <c r="O83" s="710">
        <v>13</v>
      </c>
      <c r="P83" s="708">
        <v>0.40699999999999997</v>
      </c>
      <c r="Q83" s="711">
        <f t="shared" si="8"/>
        <v>15.997999999999999</v>
      </c>
      <c r="R83" s="695"/>
      <c r="S83" s="689">
        <f t="shared" si="9"/>
        <v>208000</v>
      </c>
      <c r="T83" s="634">
        <f t="shared" si="10"/>
        <v>0</v>
      </c>
      <c r="U83" s="635">
        <f t="shared" si="11"/>
        <v>0</v>
      </c>
      <c r="V83" s="635">
        <f t="shared" si="12"/>
        <v>290109.60000000003</v>
      </c>
      <c r="W83" s="636">
        <f t="shared" si="13"/>
        <v>13000</v>
      </c>
      <c r="X83" s="637">
        <f t="shared" si="7"/>
        <v>511109.60000000003</v>
      </c>
      <c r="Y83" s="447">
        <v>541146.19999999995</v>
      </c>
      <c r="Z83" s="448"/>
    </row>
    <row r="84" spans="1:26" s="447" customFormat="1" ht="30.75" customHeight="1">
      <c r="A84" s="702">
        <v>70</v>
      </c>
      <c r="B84" s="703">
        <v>70</v>
      </c>
      <c r="C84" s="723"/>
      <c r="D84" s="724"/>
      <c r="E84" s="725" t="s">
        <v>1120</v>
      </c>
      <c r="F84" s="715" t="s">
        <v>1121</v>
      </c>
      <c r="G84" s="707">
        <v>13</v>
      </c>
      <c r="H84" s="708">
        <v>6.51</v>
      </c>
      <c r="I84" s="708"/>
      <c r="J84" s="708"/>
      <c r="K84" s="709"/>
      <c r="L84" s="708"/>
      <c r="M84" s="709">
        <v>508.64</v>
      </c>
      <c r="N84" s="708">
        <v>8.8360000000000003</v>
      </c>
      <c r="O84" s="710">
        <v>13</v>
      </c>
      <c r="P84" s="708">
        <v>0.40699999999999997</v>
      </c>
      <c r="Q84" s="711">
        <f t="shared" si="8"/>
        <v>15.753</v>
      </c>
      <c r="R84" s="697"/>
      <c r="S84" s="689">
        <f t="shared" si="9"/>
        <v>208000</v>
      </c>
      <c r="T84" s="634">
        <f t="shared" si="10"/>
        <v>0</v>
      </c>
      <c r="U84" s="635">
        <f t="shared" si="11"/>
        <v>0</v>
      </c>
      <c r="V84" s="635">
        <f t="shared" si="12"/>
        <v>282295.2</v>
      </c>
      <c r="W84" s="636">
        <f t="shared" si="13"/>
        <v>13000</v>
      </c>
      <c r="X84" s="637">
        <f t="shared" si="7"/>
        <v>503295.2</v>
      </c>
      <c r="Y84" s="447">
        <v>564101</v>
      </c>
      <c r="Z84" s="448"/>
    </row>
    <row r="85" spans="1:26" s="447" customFormat="1" ht="30.75" customHeight="1">
      <c r="A85" s="702">
        <v>71</v>
      </c>
      <c r="B85" s="703">
        <v>71</v>
      </c>
      <c r="C85" s="723"/>
      <c r="D85" s="724"/>
      <c r="E85" s="726" t="s">
        <v>1122</v>
      </c>
      <c r="F85" s="727" t="s">
        <v>1123</v>
      </c>
      <c r="G85" s="707">
        <v>14</v>
      </c>
      <c r="H85" s="708">
        <v>7.0110000000000001</v>
      </c>
      <c r="I85" s="708"/>
      <c r="J85" s="708"/>
      <c r="K85" s="709"/>
      <c r="L85" s="708"/>
      <c r="M85" s="709">
        <v>501.16</v>
      </c>
      <c r="N85" s="708">
        <v>8.7059999999999995</v>
      </c>
      <c r="O85" s="710">
        <v>14</v>
      </c>
      <c r="P85" s="708">
        <v>0.438</v>
      </c>
      <c r="Q85" s="711">
        <f t="shared" si="8"/>
        <v>16.154999999999998</v>
      </c>
      <c r="R85" s="697"/>
      <c r="S85" s="689">
        <f t="shared" si="9"/>
        <v>224000</v>
      </c>
      <c r="T85" s="634">
        <f t="shared" si="10"/>
        <v>0</v>
      </c>
      <c r="U85" s="635">
        <f t="shared" si="11"/>
        <v>0</v>
      </c>
      <c r="V85" s="635">
        <f t="shared" si="12"/>
        <v>278143.8</v>
      </c>
      <c r="W85" s="636">
        <f t="shared" si="13"/>
        <v>14000</v>
      </c>
      <c r="X85" s="637">
        <f t="shared" si="7"/>
        <v>516143.8</v>
      </c>
      <c r="Y85" s="447">
        <v>574601.6</v>
      </c>
      <c r="Z85" s="448"/>
    </row>
    <row r="86" spans="1:26" s="447" customFormat="1" ht="30.75" customHeight="1">
      <c r="A86" s="702">
        <v>72</v>
      </c>
      <c r="B86" s="703">
        <v>72</v>
      </c>
      <c r="C86" s="723"/>
      <c r="D86" s="724"/>
      <c r="E86" s="726" t="s">
        <v>1124</v>
      </c>
      <c r="F86" s="727" t="s">
        <v>1125</v>
      </c>
      <c r="G86" s="707">
        <v>13</v>
      </c>
      <c r="H86" s="708">
        <v>6.51</v>
      </c>
      <c r="I86" s="708"/>
      <c r="J86" s="708"/>
      <c r="K86" s="709"/>
      <c r="L86" s="708"/>
      <c r="M86" s="709">
        <v>674.52</v>
      </c>
      <c r="N86" s="708">
        <v>11.718</v>
      </c>
      <c r="O86" s="710">
        <v>13</v>
      </c>
      <c r="P86" s="708">
        <v>0.40699999999999997</v>
      </c>
      <c r="Q86" s="711">
        <f t="shared" si="8"/>
        <v>18.635000000000002</v>
      </c>
      <c r="R86" s="697"/>
      <c r="S86" s="689">
        <f t="shared" si="9"/>
        <v>208000</v>
      </c>
      <c r="T86" s="634">
        <f t="shared" si="10"/>
        <v>0</v>
      </c>
      <c r="U86" s="635">
        <f t="shared" si="11"/>
        <v>0</v>
      </c>
      <c r="V86" s="635">
        <f t="shared" si="12"/>
        <v>374358.6</v>
      </c>
      <c r="W86" s="636">
        <f t="shared" si="13"/>
        <v>13000</v>
      </c>
      <c r="X86" s="637">
        <f t="shared" si="7"/>
        <v>595358.6</v>
      </c>
      <c r="Y86" s="447">
        <v>720295</v>
      </c>
      <c r="Z86" s="448"/>
    </row>
    <row r="87" spans="1:26" s="447" customFormat="1" ht="30.75" customHeight="1">
      <c r="A87" s="702">
        <v>73</v>
      </c>
      <c r="B87" s="703">
        <v>73</v>
      </c>
      <c r="C87" s="728"/>
      <c r="D87" s="729"/>
      <c r="E87" s="726" t="s">
        <v>1126</v>
      </c>
      <c r="F87" s="727" t="s">
        <v>1127</v>
      </c>
      <c r="G87" s="707">
        <v>13</v>
      </c>
      <c r="H87" s="708">
        <v>6.51</v>
      </c>
      <c r="I87" s="708"/>
      <c r="J87" s="708"/>
      <c r="K87" s="709"/>
      <c r="L87" s="708"/>
      <c r="M87" s="709">
        <v>774.84</v>
      </c>
      <c r="N87" s="708">
        <v>13.461</v>
      </c>
      <c r="O87" s="710">
        <v>13</v>
      </c>
      <c r="P87" s="708">
        <v>0.40699999999999997</v>
      </c>
      <c r="Q87" s="711">
        <f t="shared" si="8"/>
        <v>20.378</v>
      </c>
      <c r="R87" s="697"/>
      <c r="S87" s="689">
        <f t="shared" si="9"/>
        <v>208000</v>
      </c>
      <c r="T87" s="634">
        <f t="shared" si="10"/>
        <v>0</v>
      </c>
      <c r="U87" s="635">
        <f t="shared" si="11"/>
        <v>0</v>
      </c>
      <c r="V87" s="635">
        <f t="shared" si="12"/>
        <v>430036.2</v>
      </c>
      <c r="W87" s="636">
        <f t="shared" si="13"/>
        <v>13000</v>
      </c>
      <c r="X87" s="637">
        <f t="shared" si="7"/>
        <v>651036.19999999995</v>
      </c>
      <c r="Y87" s="447">
        <v>750820</v>
      </c>
      <c r="Z87" s="448"/>
    </row>
    <row r="88" spans="1:26" s="447" customFormat="1" ht="30.75" customHeight="1">
      <c r="A88" s="702">
        <v>74</v>
      </c>
      <c r="B88" s="703">
        <v>74</v>
      </c>
      <c r="C88" s="723"/>
      <c r="D88" s="724"/>
      <c r="E88" s="730" t="s">
        <v>1128</v>
      </c>
      <c r="F88" s="727" t="s">
        <v>1129</v>
      </c>
      <c r="G88" s="707">
        <v>13</v>
      </c>
      <c r="H88" s="708">
        <v>6.51</v>
      </c>
      <c r="I88" s="708"/>
      <c r="J88" s="708"/>
      <c r="K88" s="709"/>
      <c r="L88" s="708"/>
      <c r="M88" s="709">
        <v>687.72</v>
      </c>
      <c r="N88" s="708">
        <v>11.946999999999999</v>
      </c>
      <c r="O88" s="710">
        <v>13</v>
      </c>
      <c r="P88" s="708">
        <v>0.40699999999999997</v>
      </c>
      <c r="Q88" s="711">
        <f t="shared" si="8"/>
        <v>18.864000000000001</v>
      </c>
      <c r="R88" s="697"/>
      <c r="S88" s="689">
        <f t="shared" si="9"/>
        <v>208000</v>
      </c>
      <c r="T88" s="634">
        <f t="shared" si="10"/>
        <v>0</v>
      </c>
      <c r="U88" s="635">
        <f t="shared" si="11"/>
        <v>0</v>
      </c>
      <c r="V88" s="635">
        <f t="shared" si="12"/>
        <v>381684.60000000003</v>
      </c>
      <c r="W88" s="636">
        <f t="shared" si="13"/>
        <v>13000</v>
      </c>
      <c r="X88" s="637">
        <f t="shared" si="7"/>
        <v>602684.60000000009</v>
      </c>
      <c r="Y88" s="447">
        <v>687816.4</v>
      </c>
      <c r="Z88" s="448"/>
    </row>
    <row r="89" spans="1:26" s="447" customFormat="1" ht="30.75" customHeight="1">
      <c r="A89" s="702">
        <v>75</v>
      </c>
      <c r="B89" s="703">
        <v>75</v>
      </c>
      <c r="C89" s="723"/>
      <c r="D89" s="724"/>
      <c r="E89" s="731" t="s">
        <v>1130</v>
      </c>
      <c r="F89" s="715" t="s">
        <v>1131</v>
      </c>
      <c r="G89" s="732">
        <v>14</v>
      </c>
      <c r="H89" s="708">
        <v>7.0110000000000001</v>
      </c>
      <c r="I89" s="708"/>
      <c r="J89" s="708"/>
      <c r="K89" s="709"/>
      <c r="L89" s="708"/>
      <c r="M89" s="709">
        <v>684.64</v>
      </c>
      <c r="N89" s="708">
        <v>11.894</v>
      </c>
      <c r="O89" s="710">
        <v>14</v>
      </c>
      <c r="P89" s="708">
        <v>0.438</v>
      </c>
      <c r="Q89" s="711">
        <f t="shared" si="8"/>
        <v>19.343</v>
      </c>
      <c r="R89" s="697"/>
      <c r="S89" s="689">
        <f t="shared" si="9"/>
        <v>224000</v>
      </c>
      <c r="T89" s="634">
        <f t="shared" si="10"/>
        <v>0</v>
      </c>
      <c r="U89" s="635">
        <f t="shared" si="11"/>
        <v>0</v>
      </c>
      <c r="V89" s="635">
        <f t="shared" si="12"/>
        <v>379975.2</v>
      </c>
      <c r="W89" s="636">
        <f t="shared" si="13"/>
        <v>14000</v>
      </c>
      <c r="X89" s="637">
        <f t="shared" si="7"/>
        <v>617975.19999999995</v>
      </c>
      <c r="Y89" s="447">
        <v>670478.19999999995</v>
      </c>
      <c r="Z89" s="448"/>
    </row>
    <row r="90" spans="1:26" s="447" customFormat="1" ht="30.75" customHeight="1">
      <c r="A90" s="702">
        <v>76</v>
      </c>
      <c r="B90" s="703">
        <v>76</v>
      </c>
      <c r="C90" s="723"/>
      <c r="D90" s="724"/>
      <c r="E90" s="731" t="s">
        <v>1132</v>
      </c>
      <c r="F90" s="715" t="s">
        <v>1133</v>
      </c>
      <c r="G90" s="707">
        <v>15</v>
      </c>
      <c r="H90" s="708">
        <v>7.5119999999999996</v>
      </c>
      <c r="I90" s="708"/>
      <c r="J90" s="708"/>
      <c r="K90" s="709"/>
      <c r="L90" s="708"/>
      <c r="M90" s="709">
        <v>762.52</v>
      </c>
      <c r="N90" s="708">
        <v>13.247</v>
      </c>
      <c r="O90" s="710">
        <v>15</v>
      </c>
      <c r="P90" s="708">
        <v>0.47</v>
      </c>
      <c r="Q90" s="711">
        <f t="shared" si="8"/>
        <v>21.228999999999999</v>
      </c>
      <c r="R90" s="697"/>
      <c r="S90" s="689">
        <f t="shared" si="9"/>
        <v>240000</v>
      </c>
      <c r="T90" s="634">
        <f t="shared" si="10"/>
        <v>0</v>
      </c>
      <c r="U90" s="635">
        <f t="shared" si="11"/>
        <v>0</v>
      </c>
      <c r="V90" s="635">
        <f t="shared" si="12"/>
        <v>423198.6</v>
      </c>
      <c r="W90" s="636">
        <f t="shared" si="13"/>
        <v>15000</v>
      </c>
      <c r="X90" s="637">
        <f t="shared" si="7"/>
        <v>678198.6</v>
      </c>
      <c r="Y90" s="447">
        <v>660466</v>
      </c>
      <c r="Z90" s="448"/>
    </row>
    <row r="91" spans="1:26" s="472" customFormat="1" ht="30.75" customHeight="1">
      <c r="A91" s="702">
        <v>77</v>
      </c>
      <c r="B91" s="703">
        <v>77</v>
      </c>
      <c r="C91" s="704"/>
      <c r="D91" s="705"/>
      <c r="E91" s="622" t="s">
        <v>1134</v>
      </c>
      <c r="F91" s="706" t="s">
        <v>1135</v>
      </c>
      <c r="G91" s="707">
        <v>15</v>
      </c>
      <c r="H91" s="708">
        <v>7.5119999999999996</v>
      </c>
      <c r="I91" s="708"/>
      <c r="J91" s="708"/>
      <c r="K91" s="722"/>
      <c r="L91" s="708"/>
      <c r="M91" s="709">
        <v>812.24</v>
      </c>
      <c r="N91" s="708">
        <v>14.111000000000001</v>
      </c>
      <c r="O91" s="710">
        <v>15</v>
      </c>
      <c r="P91" s="708">
        <v>0.47</v>
      </c>
      <c r="Q91" s="711">
        <f t="shared" si="8"/>
        <v>22.093</v>
      </c>
      <c r="R91" s="695"/>
      <c r="S91" s="689">
        <f t="shared" si="9"/>
        <v>240000</v>
      </c>
      <c r="T91" s="634">
        <f t="shared" si="10"/>
        <v>0</v>
      </c>
      <c r="U91" s="635">
        <f t="shared" si="11"/>
        <v>0</v>
      </c>
      <c r="V91" s="635">
        <f t="shared" si="12"/>
        <v>450793.2</v>
      </c>
      <c r="W91" s="636">
        <f t="shared" si="13"/>
        <v>15000</v>
      </c>
      <c r="X91" s="637">
        <f t="shared" si="7"/>
        <v>705793.2</v>
      </c>
      <c r="Y91" s="472">
        <v>692212</v>
      </c>
      <c r="Z91" s="473"/>
    </row>
    <row r="92" spans="1:26" s="447" customFormat="1" ht="30.75" customHeight="1">
      <c r="A92" s="702">
        <v>78</v>
      </c>
      <c r="B92" s="703">
        <v>78</v>
      </c>
      <c r="C92" s="704"/>
      <c r="D92" s="705"/>
      <c r="E92" s="622" t="s">
        <v>1136</v>
      </c>
      <c r="F92" s="706" t="s">
        <v>1137</v>
      </c>
      <c r="G92" s="707">
        <v>15</v>
      </c>
      <c r="H92" s="708">
        <v>7.5119999999999996</v>
      </c>
      <c r="I92" s="708"/>
      <c r="J92" s="708"/>
      <c r="K92" s="722"/>
      <c r="L92" s="708"/>
      <c r="M92" s="709">
        <v>653.4</v>
      </c>
      <c r="N92" s="708">
        <v>11.351000000000001</v>
      </c>
      <c r="O92" s="710">
        <v>15</v>
      </c>
      <c r="P92" s="708">
        <v>0.47</v>
      </c>
      <c r="Q92" s="711">
        <f t="shared" si="8"/>
        <v>19.332999999999998</v>
      </c>
      <c r="R92" s="695"/>
      <c r="S92" s="689">
        <f t="shared" si="9"/>
        <v>240000</v>
      </c>
      <c r="T92" s="634">
        <f t="shared" si="10"/>
        <v>0</v>
      </c>
      <c r="U92" s="635">
        <f t="shared" si="11"/>
        <v>0</v>
      </c>
      <c r="V92" s="635">
        <f t="shared" si="12"/>
        <v>362637</v>
      </c>
      <c r="W92" s="636">
        <f t="shared" si="13"/>
        <v>15000</v>
      </c>
      <c r="X92" s="637">
        <f t="shared" si="7"/>
        <v>617637</v>
      </c>
      <c r="Y92" s="447">
        <v>656558.80000000005</v>
      </c>
      <c r="Z92" s="448"/>
    </row>
    <row r="93" spans="1:26" s="447" customFormat="1" ht="30.75" customHeight="1">
      <c r="A93" s="702">
        <v>79</v>
      </c>
      <c r="B93" s="703">
        <v>79</v>
      </c>
      <c r="C93" s="704"/>
      <c r="D93" s="705"/>
      <c r="E93" s="622" t="s">
        <v>1138</v>
      </c>
      <c r="F93" s="706" t="s">
        <v>1139</v>
      </c>
      <c r="G93" s="707">
        <v>15</v>
      </c>
      <c r="H93" s="708">
        <v>7.5119999999999996</v>
      </c>
      <c r="I93" s="708"/>
      <c r="J93" s="708"/>
      <c r="K93" s="722"/>
      <c r="L93" s="708"/>
      <c r="M93" s="709">
        <v>655.6</v>
      </c>
      <c r="N93" s="708">
        <v>11.388999999999999</v>
      </c>
      <c r="O93" s="710">
        <v>15</v>
      </c>
      <c r="P93" s="708">
        <v>0.47</v>
      </c>
      <c r="Q93" s="711">
        <f t="shared" si="8"/>
        <v>19.370999999999999</v>
      </c>
      <c r="R93" s="695"/>
      <c r="S93" s="689">
        <f t="shared" si="9"/>
        <v>240000</v>
      </c>
      <c r="T93" s="634">
        <f t="shared" si="10"/>
        <v>0</v>
      </c>
      <c r="U93" s="635">
        <f t="shared" si="11"/>
        <v>0</v>
      </c>
      <c r="V93" s="635">
        <f t="shared" si="12"/>
        <v>363858</v>
      </c>
      <c r="W93" s="636">
        <f t="shared" si="13"/>
        <v>15000</v>
      </c>
      <c r="X93" s="637">
        <f t="shared" si="7"/>
        <v>618858</v>
      </c>
      <c r="Y93" s="447">
        <v>640930</v>
      </c>
      <c r="Z93" s="448"/>
    </row>
    <row r="94" spans="1:26" s="447" customFormat="1" ht="30.75" customHeight="1">
      <c r="A94" s="702">
        <v>80</v>
      </c>
      <c r="B94" s="703">
        <v>80</v>
      </c>
      <c r="C94" s="704"/>
      <c r="D94" s="713"/>
      <c r="E94" s="622" t="s">
        <v>1140</v>
      </c>
      <c r="F94" s="623" t="s">
        <v>1141</v>
      </c>
      <c r="G94" s="707">
        <v>14</v>
      </c>
      <c r="H94" s="708">
        <v>7.0110000000000001</v>
      </c>
      <c r="I94" s="708"/>
      <c r="J94" s="708"/>
      <c r="K94" s="722"/>
      <c r="L94" s="708"/>
      <c r="M94" s="709">
        <v>671</v>
      </c>
      <c r="N94" s="708">
        <v>11.657</v>
      </c>
      <c r="O94" s="710">
        <v>14</v>
      </c>
      <c r="P94" s="708">
        <v>0.438</v>
      </c>
      <c r="Q94" s="711">
        <f t="shared" si="8"/>
        <v>19.105999999999998</v>
      </c>
      <c r="R94" s="695"/>
      <c r="S94" s="689">
        <f t="shared" si="9"/>
        <v>224000</v>
      </c>
      <c r="T94" s="634">
        <f t="shared" si="10"/>
        <v>0</v>
      </c>
      <c r="U94" s="635">
        <f t="shared" si="11"/>
        <v>0</v>
      </c>
      <c r="V94" s="635">
        <f t="shared" si="12"/>
        <v>372405</v>
      </c>
      <c r="W94" s="636">
        <f t="shared" si="13"/>
        <v>14000</v>
      </c>
      <c r="X94" s="637">
        <f t="shared" si="7"/>
        <v>610405</v>
      </c>
      <c r="Y94" s="447">
        <v>619290.19999999995</v>
      </c>
      <c r="Z94" s="448"/>
    </row>
    <row r="95" spans="1:26" s="447" customFormat="1" ht="30.75" customHeight="1">
      <c r="A95" s="702">
        <v>81</v>
      </c>
      <c r="B95" s="703">
        <v>81</v>
      </c>
      <c r="C95" s="704"/>
      <c r="D95" s="713"/>
      <c r="E95" s="622" t="s">
        <v>1765</v>
      </c>
      <c r="F95" s="623" t="s">
        <v>1766</v>
      </c>
      <c r="G95" s="707">
        <v>13</v>
      </c>
      <c r="H95" s="708">
        <v>6.51</v>
      </c>
      <c r="I95" s="708"/>
      <c r="J95" s="708"/>
      <c r="K95" s="722"/>
      <c r="L95" s="708"/>
      <c r="M95" s="709">
        <v>364.32</v>
      </c>
      <c r="N95" s="708">
        <v>6.3289999999999997</v>
      </c>
      <c r="O95" s="710">
        <v>13</v>
      </c>
      <c r="P95" s="708">
        <v>0.40699999999999997</v>
      </c>
      <c r="Q95" s="711">
        <f t="shared" si="8"/>
        <v>13.245999999999999</v>
      </c>
      <c r="R95" s="695"/>
      <c r="S95" s="689">
        <f t="shared" si="9"/>
        <v>208000</v>
      </c>
      <c r="T95" s="634">
        <f t="shared" si="10"/>
        <v>0</v>
      </c>
      <c r="U95" s="635">
        <f t="shared" si="11"/>
        <v>0</v>
      </c>
      <c r="V95" s="635">
        <f t="shared" si="12"/>
        <v>202197.6</v>
      </c>
      <c r="W95" s="636">
        <f t="shared" si="13"/>
        <v>13000</v>
      </c>
      <c r="X95" s="637">
        <f t="shared" si="7"/>
        <v>423197.6</v>
      </c>
      <c r="Y95" s="447">
        <v>456841</v>
      </c>
      <c r="Z95" s="448"/>
    </row>
    <row r="96" spans="1:26" s="447" customFormat="1" ht="30.75" customHeight="1">
      <c r="A96" s="702">
        <v>82</v>
      </c>
      <c r="B96" s="703">
        <v>82</v>
      </c>
      <c r="C96" s="704"/>
      <c r="D96" s="705"/>
      <c r="E96" s="622" t="s">
        <v>1588</v>
      </c>
      <c r="F96" s="706" t="s">
        <v>1589</v>
      </c>
      <c r="G96" s="707">
        <v>13</v>
      </c>
      <c r="H96" s="708">
        <v>6.51</v>
      </c>
      <c r="I96" s="708"/>
      <c r="J96" s="708"/>
      <c r="K96" s="722"/>
      <c r="L96" s="708"/>
      <c r="M96" s="709">
        <v>1007.16</v>
      </c>
      <c r="N96" s="708">
        <v>17.497</v>
      </c>
      <c r="O96" s="710">
        <v>13</v>
      </c>
      <c r="P96" s="708">
        <v>0.40699999999999997</v>
      </c>
      <c r="Q96" s="711">
        <f t="shared" si="8"/>
        <v>24.413999999999998</v>
      </c>
      <c r="R96" s="695"/>
      <c r="S96" s="689">
        <f t="shared" si="9"/>
        <v>208000</v>
      </c>
      <c r="T96" s="634">
        <f t="shared" si="10"/>
        <v>0</v>
      </c>
      <c r="U96" s="635">
        <f t="shared" si="11"/>
        <v>0</v>
      </c>
      <c r="V96" s="635">
        <f t="shared" si="12"/>
        <v>558973.79999999993</v>
      </c>
      <c r="W96" s="636">
        <f t="shared" si="13"/>
        <v>13000</v>
      </c>
      <c r="X96" s="637">
        <f t="shared" si="7"/>
        <v>779973.79999999993</v>
      </c>
      <c r="Y96" s="447">
        <v>497622.39999999997</v>
      </c>
      <c r="Z96" s="448"/>
    </row>
    <row r="97" spans="1:16346" s="447" customFormat="1" ht="30.75" customHeight="1">
      <c r="A97" s="702">
        <v>83</v>
      </c>
      <c r="B97" s="703">
        <v>83</v>
      </c>
      <c r="C97" s="704"/>
      <c r="D97" s="705"/>
      <c r="E97" s="622" t="s">
        <v>1767</v>
      </c>
      <c r="F97" s="715" t="s">
        <v>1768</v>
      </c>
      <c r="G97" s="707">
        <v>13</v>
      </c>
      <c r="H97" s="708">
        <v>6.51</v>
      </c>
      <c r="I97" s="708"/>
      <c r="J97" s="708"/>
      <c r="K97" s="722"/>
      <c r="L97" s="708"/>
      <c r="M97" s="709">
        <v>436.92</v>
      </c>
      <c r="N97" s="708">
        <v>7.59</v>
      </c>
      <c r="O97" s="710">
        <v>13</v>
      </c>
      <c r="P97" s="708">
        <v>0.40699999999999997</v>
      </c>
      <c r="Q97" s="711">
        <f t="shared" si="8"/>
        <v>14.507</v>
      </c>
      <c r="R97" s="695"/>
      <c r="S97" s="689">
        <f t="shared" si="9"/>
        <v>208000</v>
      </c>
      <c r="T97" s="634">
        <f t="shared" si="10"/>
        <v>0</v>
      </c>
      <c r="U97" s="635">
        <f t="shared" si="11"/>
        <v>0</v>
      </c>
      <c r="V97" s="635">
        <f t="shared" si="12"/>
        <v>242490.6</v>
      </c>
      <c r="W97" s="636">
        <f t="shared" si="13"/>
        <v>13000</v>
      </c>
      <c r="X97" s="637">
        <f t="shared" si="7"/>
        <v>463490.6</v>
      </c>
      <c r="Y97" s="447">
        <v>484435.6</v>
      </c>
      <c r="Z97" s="448"/>
    </row>
    <row r="98" spans="1:16346" s="447" customFormat="1" ht="30.75" customHeight="1">
      <c r="A98" s="702">
        <v>84</v>
      </c>
      <c r="B98" s="703">
        <v>84</v>
      </c>
      <c r="C98" s="704"/>
      <c r="D98" s="705"/>
      <c r="E98" s="622" t="s">
        <v>1144</v>
      </c>
      <c r="F98" s="715" t="s">
        <v>1145</v>
      </c>
      <c r="G98" s="707">
        <v>15</v>
      </c>
      <c r="H98" s="708">
        <v>7.5119999999999996</v>
      </c>
      <c r="I98" s="708"/>
      <c r="J98" s="708"/>
      <c r="K98" s="722"/>
      <c r="L98" s="708"/>
      <c r="M98" s="709">
        <v>858.88</v>
      </c>
      <c r="N98" s="708">
        <v>14.926</v>
      </c>
      <c r="O98" s="710">
        <v>15</v>
      </c>
      <c r="P98" s="708">
        <v>0.47</v>
      </c>
      <c r="Q98" s="711">
        <f t="shared" si="8"/>
        <v>22.907999999999998</v>
      </c>
      <c r="R98" s="695"/>
      <c r="S98" s="689">
        <f t="shared" si="9"/>
        <v>240000</v>
      </c>
      <c r="T98" s="634">
        <f t="shared" si="10"/>
        <v>0</v>
      </c>
      <c r="U98" s="635">
        <f t="shared" si="11"/>
        <v>0</v>
      </c>
      <c r="V98" s="635">
        <f t="shared" si="12"/>
        <v>476678.40000000002</v>
      </c>
      <c r="W98" s="636">
        <f t="shared" si="13"/>
        <v>15000</v>
      </c>
      <c r="X98" s="637">
        <f t="shared" si="7"/>
        <v>731678.4</v>
      </c>
      <c r="Y98" s="447">
        <v>654849.4</v>
      </c>
      <c r="Z98" s="448"/>
    </row>
    <row r="99" spans="1:16346" s="447" customFormat="1" ht="30.75" customHeight="1">
      <c r="A99" s="702">
        <v>85</v>
      </c>
      <c r="B99" s="703">
        <v>85</v>
      </c>
      <c r="C99" s="704"/>
      <c r="D99" s="705"/>
      <c r="E99" s="622" t="s">
        <v>1146</v>
      </c>
      <c r="F99" s="715" t="s">
        <v>1147</v>
      </c>
      <c r="G99" s="707">
        <v>15</v>
      </c>
      <c r="H99" s="708">
        <v>7.5119999999999996</v>
      </c>
      <c r="I99" s="708"/>
      <c r="J99" s="708"/>
      <c r="K99" s="722"/>
      <c r="L99" s="708"/>
      <c r="M99" s="709">
        <v>897.16</v>
      </c>
      <c r="N99" s="708">
        <v>15.587999999999999</v>
      </c>
      <c r="O99" s="710">
        <v>15</v>
      </c>
      <c r="P99" s="708">
        <v>0.47</v>
      </c>
      <c r="Q99" s="711">
        <f t="shared" si="8"/>
        <v>23.569999999999997</v>
      </c>
      <c r="R99" s="695"/>
      <c r="S99" s="689">
        <f t="shared" si="9"/>
        <v>240000</v>
      </c>
      <c r="T99" s="634">
        <f t="shared" si="10"/>
        <v>0</v>
      </c>
      <c r="U99" s="635">
        <f t="shared" si="11"/>
        <v>0</v>
      </c>
      <c r="V99" s="635">
        <f t="shared" si="12"/>
        <v>497923.8</v>
      </c>
      <c r="W99" s="636">
        <f t="shared" si="13"/>
        <v>15000</v>
      </c>
      <c r="X99" s="637">
        <f t="shared" si="7"/>
        <v>752923.8</v>
      </c>
      <c r="Y99" s="447">
        <v>646396.4</v>
      </c>
      <c r="Z99" s="448"/>
    </row>
    <row r="100" spans="1:16346" s="447" customFormat="1" ht="30.75" customHeight="1">
      <c r="A100" s="702">
        <v>86</v>
      </c>
      <c r="B100" s="703">
        <v>86</v>
      </c>
      <c r="C100" s="704"/>
      <c r="D100" s="705"/>
      <c r="E100" s="622" t="s">
        <v>1769</v>
      </c>
      <c r="F100" s="719" t="s">
        <v>1770</v>
      </c>
      <c r="G100" s="707">
        <v>15</v>
      </c>
      <c r="H100" s="708">
        <v>7.5119999999999996</v>
      </c>
      <c r="I100" s="708"/>
      <c r="J100" s="708"/>
      <c r="K100" s="722"/>
      <c r="L100" s="708"/>
      <c r="M100" s="709">
        <v>689.04</v>
      </c>
      <c r="N100" s="708">
        <v>11.975</v>
      </c>
      <c r="O100" s="710">
        <v>15</v>
      </c>
      <c r="P100" s="708">
        <v>0.47</v>
      </c>
      <c r="Q100" s="711">
        <f t="shared" si="8"/>
        <v>19.956999999999997</v>
      </c>
      <c r="R100" s="695"/>
      <c r="S100" s="689">
        <f t="shared" si="9"/>
        <v>240000</v>
      </c>
      <c r="T100" s="634">
        <f t="shared" si="10"/>
        <v>0</v>
      </c>
      <c r="U100" s="635">
        <f t="shared" si="11"/>
        <v>0</v>
      </c>
      <c r="V100" s="635">
        <f t="shared" si="12"/>
        <v>382417.19999999995</v>
      </c>
      <c r="W100" s="636">
        <f t="shared" si="13"/>
        <v>15000</v>
      </c>
      <c r="X100" s="637">
        <f t="shared" si="7"/>
        <v>637417.19999999995</v>
      </c>
      <c r="Y100" s="447">
        <v>480528.4</v>
      </c>
      <c r="Z100" s="448"/>
    </row>
    <row r="101" spans="1:16346" s="447" customFormat="1" ht="30.75" customHeight="1">
      <c r="A101" s="702">
        <v>87</v>
      </c>
      <c r="B101" s="703">
        <v>87</v>
      </c>
      <c r="C101" s="704"/>
      <c r="D101" s="705"/>
      <c r="E101" s="622" t="s">
        <v>1562</v>
      </c>
      <c r="F101" s="719" t="s">
        <v>1563</v>
      </c>
      <c r="G101" s="707">
        <v>15</v>
      </c>
      <c r="H101" s="708">
        <v>7.5119999999999996</v>
      </c>
      <c r="I101" s="708"/>
      <c r="J101" s="708"/>
      <c r="K101" s="722"/>
      <c r="L101" s="708"/>
      <c r="M101" s="709">
        <v>588.72</v>
      </c>
      <c r="N101" s="708">
        <v>10.228</v>
      </c>
      <c r="O101" s="710">
        <v>15</v>
      </c>
      <c r="P101" s="708">
        <v>0.47</v>
      </c>
      <c r="Q101" s="711">
        <f t="shared" si="8"/>
        <v>18.209999999999997</v>
      </c>
      <c r="R101" s="695"/>
      <c r="S101" s="689">
        <f t="shared" si="9"/>
        <v>240000</v>
      </c>
      <c r="T101" s="634">
        <f t="shared" si="10"/>
        <v>0</v>
      </c>
      <c r="U101" s="635">
        <f t="shared" si="11"/>
        <v>0</v>
      </c>
      <c r="V101" s="635">
        <f t="shared" si="12"/>
        <v>326739.60000000003</v>
      </c>
      <c r="W101" s="636">
        <f t="shared" si="13"/>
        <v>15000</v>
      </c>
      <c r="X101" s="637">
        <f t="shared" si="7"/>
        <v>581739.60000000009</v>
      </c>
      <c r="Y101" s="447">
        <v>506864.2</v>
      </c>
      <c r="Z101" s="448"/>
    </row>
    <row r="102" spans="1:16346" s="447" customFormat="1" ht="30.75" customHeight="1">
      <c r="A102" s="702">
        <v>88</v>
      </c>
      <c r="B102" s="703">
        <v>88</v>
      </c>
      <c r="C102" s="704"/>
      <c r="D102" s="705"/>
      <c r="E102" s="622" t="s">
        <v>1150</v>
      </c>
      <c r="F102" s="719" t="s">
        <v>1151</v>
      </c>
      <c r="G102" s="707">
        <v>15</v>
      </c>
      <c r="H102" s="708">
        <v>7.5119999999999996</v>
      </c>
      <c r="I102" s="708"/>
      <c r="J102" s="708"/>
      <c r="K102" s="722"/>
      <c r="L102" s="708"/>
      <c r="M102" s="709">
        <v>814.88</v>
      </c>
      <c r="N102" s="708">
        <v>14.159000000000001</v>
      </c>
      <c r="O102" s="710">
        <v>15</v>
      </c>
      <c r="P102" s="708">
        <v>0.47</v>
      </c>
      <c r="Q102" s="711">
        <f t="shared" si="8"/>
        <v>22.140999999999998</v>
      </c>
      <c r="R102" s="695"/>
      <c r="S102" s="689">
        <f t="shared" si="9"/>
        <v>240000</v>
      </c>
      <c r="T102" s="634">
        <f t="shared" si="10"/>
        <v>0</v>
      </c>
      <c r="U102" s="635">
        <f t="shared" si="11"/>
        <v>0</v>
      </c>
      <c r="V102" s="635">
        <f t="shared" si="12"/>
        <v>452258.4</v>
      </c>
      <c r="W102" s="636">
        <f t="shared" si="13"/>
        <v>15000</v>
      </c>
      <c r="X102" s="637">
        <f t="shared" si="7"/>
        <v>707258.4</v>
      </c>
      <c r="Y102" s="447">
        <v>497866.6</v>
      </c>
      <c r="Z102" s="448"/>
    </row>
    <row r="103" spans="1:16346" s="447" customFormat="1" ht="30.75" customHeight="1">
      <c r="A103" s="702">
        <v>89</v>
      </c>
      <c r="B103" s="703">
        <v>89</v>
      </c>
      <c r="C103" s="704"/>
      <c r="D103" s="705"/>
      <c r="E103" s="622" t="s">
        <v>1152</v>
      </c>
      <c r="F103" s="719" t="s">
        <v>1153</v>
      </c>
      <c r="G103" s="707">
        <v>14</v>
      </c>
      <c r="H103" s="708">
        <v>7.0110000000000001</v>
      </c>
      <c r="I103" s="708"/>
      <c r="J103" s="708"/>
      <c r="K103" s="722"/>
      <c r="L103" s="708"/>
      <c r="M103" s="709">
        <v>692.12</v>
      </c>
      <c r="N103" s="708">
        <v>12.029</v>
      </c>
      <c r="O103" s="710">
        <v>14</v>
      </c>
      <c r="P103" s="708">
        <v>0.438</v>
      </c>
      <c r="Q103" s="711">
        <f t="shared" si="8"/>
        <v>19.477999999999998</v>
      </c>
      <c r="R103" s="695"/>
      <c r="S103" s="689">
        <f t="shared" si="9"/>
        <v>224000</v>
      </c>
      <c r="T103" s="634">
        <f t="shared" si="10"/>
        <v>0</v>
      </c>
      <c r="U103" s="635">
        <f t="shared" si="11"/>
        <v>0</v>
      </c>
      <c r="V103" s="635">
        <f t="shared" si="12"/>
        <v>384126.6</v>
      </c>
      <c r="W103" s="636">
        <f t="shared" si="13"/>
        <v>14000</v>
      </c>
      <c r="X103" s="637">
        <f t="shared" si="7"/>
        <v>622126.6</v>
      </c>
      <c r="Y103" s="447">
        <v>646208.4</v>
      </c>
      <c r="Z103" s="448"/>
    </row>
    <row r="104" spans="1:16346" s="447" customFormat="1" ht="30.75" customHeight="1">
      <c r="A104" s="702">
        <v>90</v>
      </c>
      <c r="B104" s="703">
        <v>90</v>
      </c>
      <c r="C104" s="704"/>
      <c r="D104" s="705"/>
      <c r="E104" s="622" t="s">
        <v>1208</v>
      </c>
      <c r="F104" s="719" t="s">
        <v>1209</v>
      </c>
      <c r="G104" s="707">
        <v>14</v>
      </c>
      <c r="H104" s="708">
        <v>7.0110000000000001</v>
      </c>
      <c r="I104" s="708"/>
      <c r="J104" s="708"/>
      <c r="K104" s="722">
        <v>529.32000000000005</v>
      </c>
      <c r="L104" s="708">
        <v>7.5389999999999997</v>
      </c>
      <c r="M104" s="709"/>
      <c r="N104" s="708"/>
      <c r="O104" s="710">
        <v>14</v>
      </c>
      <c r="P104" s="708">
        <v>0.438</v>
      </c>
      <c r="Q104" s="711">
        <f t="shared" si="8"/>
        <v>14.988000000000001</v>
      </c>
      <c r="R104" s="695"/>
      <c r="S104" s="689">
        <f t="shared" si="9"/>
        <v>224000</v>
      </c>
      <c r="T104" s="634">
        <f t="shared" si="10"/>
        <v>0</v>
      </c>
      <c r="U104" s="635">
        <f t="shared" si="11"/>
        <v>240840.60000000003</v>
      </c>
      <c r="V104" s="635">
        <f t="shared" si="12"/>
        <v>0</v>
      </c>
      <c r="W104" s="636">
        <f t="shared" si="13"/>
        <v>14000</v>
      </c>
      <c r="X104" s="637">
        <f t="shared" si="7"/>
        <v>478840.60000000003</v>
      </c>
      <c r="Y104" s="447">
        <v>469997.80000000005</v>
      </c>
      <c r="Z104" s="448"/>
    </row>
    <row r="105" spans="1:16346" s="447" customFormat="1" ht="30.75" customHeight="1">
      <c r="A105" s="702">
        <v>91</v>
      </c>
      <c r="B105" s="703">
        <v>91</v>
      </c>
      <c r="C105" s="704"/>
      <c r="D105" s="705"/>
      <c r="E105" s="622" t="s">
        <v>1210</v>
      </c>
      <c r="F105" s="719" t="s">
        <v>1211</v>
      </c>
      <c r="G105" s="707">
        <v>14</v>
      </c>
      <c r="H105" s="708">
        <v>7.0110000000000001</v>
      </c>
      <c r="I105" s="708"/>
      <c r="J105" s="708"/>
      <c r="K105" s="722">
        <v>517.44000000000005</v>
      </c>
      <c r="L105" s="708">
        <v>7.37</v>
      </c>
      <c r="M105" s="709"/>
      <c r="N105" s="708"/>
      <c r="O105" s="710">
        <v>14</v>
      </c>
      <c r="P105" s="708">
        <v>0.438</v>
      </c>
      <c r="Q105" s="711">
        <f t="shared" si="8"/>
        <v>14.819000000000001</v>
      </c>
      <c r="R105" s="695"/>
      <c r="S105" s="689">
        <f t="shared" si="9"/>
        <v>224000</v>
      </c>
      <c r="T105" s="634">
        <f t="shared" si="10"/>
        <v>0</v>
      </c>
      <c r="U105" s="635">
        <f t="shared" si="11"/>
        <v>235435.2</v>
      </c>
      <c r="V105" s="635">
        <f t="shared" si="12"/>
        <v>0</v>
      </c>
      <c r="W105" s="636">
        <f t="shared" si="13"/>
        <v>14000</v>
      </c>
      <c r="X105" s="637">
        <f t="shared" si="7"/>
        <v>473435.2</v>
      </c>
      <c r="Y105" s="447">
        <v>472200</v>
      </c>
      <c r="Z105" s="448"/>
    </row>
    <row r="106" spans="1:16346" s="447" customFormat="1" ht="30.75" customHeight="1">
      <c r="A106" s="702">
        <v>92</v>
      </c>
      <c r="B106" s="703">
        <v>92</v>
      </c>
      <c r="C106" s="704"/>
      <c r="D106" s="705"/>
      <c r="E106" s="622" t="s">
        <v>1212</v>
      </c>
      <c r="F106" s="719" t="s">
        <v>1213</v>
      </c>
      <c r="G106" s="707">
        <v>15</v>
      </c>
      <c r="H106" s="708">
        <v>7.5119999999999996</v>
      </c>
      <c r="I106" s="708"/>
      <c r="J106" s="708"/>
      <c r="K106" s="722">
        <v>557.48</v>
      </c>
      <c r="L106" s="708">
        <v>7.94</v>
      </c>
      <c r="M106" s="709"/>
      <c r="N106" s="708"/>
      <c r="O106" s="710">
        <v>15</v>
      </c>
      <c r="P106" s="708">
        <v>0.47</v>
      </c>
      <c r="Q106" s="711">
        <f t="shared" si="8"/>
        <v>15.922000000000001</v>
      </c>
      <c r="R106" s="695"/>
      <c r="S106" s="689">
        <f t="shared" si="9"/>
        <v>240000</v>
      </c>
      <c r="T106" s="634">
        <f t="shared" si="10"/>
        <v>0</v>
      </c>
      <c r="U106" s="635">
        <f t="shared" si="11"/>
        <v>253653.4</v>
      </c>
      <c r="V106" s="635">
        <f t="shared" si="12"/>
        <v>0</v>
      </c>
      <c r="W106" s="636">
        <f t="shared" si="13"/>
        <v>15000</v>
      </c>
      <c r="X106" s="637">
        <f t="shared" si="7"/>
        <v>508653.4</v>
      </c>
      <c r="Y106" s="472">
        <v>509620.4</v>
      </c>
      <c r="Z106" s="448"/>
      <c r="AA106" s="472"/>
      <c r="AB106" s="472"/>
      <c r="AC106" s="472"/>
      <c r="AD106" s="472"/>
      <c r="AE106" s="472"/>
      <c r="AF106" s="472"/>
      <c r="AG106" s="472"/>
      <c r="AH106" s="472"/>
      <c r="AI106" s="472"/>
      <c r="AJ106" s="472"/>
      <c r="AK106" s="472"/>
      <c r="AL106" s="472"/>
      <c r="AM106" s="472"/>
      <c r="AN106" s="472"/>
      <c r="AO106" s="472"/>
      <c r="AP106" s="472"/>
      <c r="AQ106" s="472"/>
      <c r="AR106" s="472"/>
      <c r="AS106" s="472"/>
      <c r="AT106" s="472"/>
      <c r="AU106" s="472"/>
      <c r="AV106" s="472"/>
      <c r="AW106" s="472"/>
      <c r="AX106" s="472"/>
      <c r="AY106" s="472"/>
      <c r="AZ106" s="472"/>
      <c r="BA106" s="472"/>
      <c r="BB106" s="472"/>
      <c r="BC106" s="472"/>
      <c r="BD106" s="472"/>
      <c r="BE106" s="472"/>
      <c r="BF106" s="472"/>
      <c r="BG106" s="472"/>
      <c r="BH106" s="472"/>
      <c r="BI106" s="472"/>
      <c r="BJ106" s="472"/>
      <c r="BK106" s="472"/>
      <c r="BL106" s="472"/>
      <c r="BM106" s="472"/>
      <c r="BN106" s="472"/>
      <c r="BO106" s="472"/>
      <c r="BP106" s="472"/>
      <c r="BQ106" s="472"/>
      <c r="BR106" s="472"/>
      <c r="BS106" s="472"/>
      <c r="BT106" s="472"/>
      <c r="BU106" s="472"/>
      <c r="BV106" s="472"/>
      <c r="BW106" s="472"/>
      <c r="BX106" s="472"/>
      <c r="BY106" s="472"/>
      <c r="BZ106" s="472"/>
      <c r="CA106" s="472"/>
      <c r="CB106" s="472"/>
      <c r="CC106" s="472"/>
      <c r="CD106" s="472"/>
      <c r="CE106" s="472"/>
      <c r="CF106" s="472"/>
      <c r="CG106" s="472"/>
      <c r="CH106" s="472"/>
      <c r="CI106" s="472"/>
      <c r="CJ106" s="472"/>
      <c r="CK106" s="472"/>
      <c r="CL106" s="472"/>
      <c r="CM106" s="472"/>
      <c r="CN106" s="472"/>
      <c r="CO106" s="472"/>
      <c r="CP106" s="472"/>
      <c r="CQ106" s="472"/>
      <c r="CR106" s="472"/>
      <c r="CS106" s="472"/>
      <c r="CT106" s="472"/>
      <c r="CU106" s="472"/>
      <c r="CV106" s="472"/>
      <c r="CW106" s="472"/>
      <c r="CX106" s="472"/>
      <c r="CY106" s="472"/>
      <c r="CZ106" s="472"/>
      <c r="DA106" s="472"/>
      <c r="DB106" s="472"/>
      <c r="DC106" s="472"/>
      <c r="DD106" s="472"/>
      <c r="DE106" s="472"/>
      <c r="DF106" s="472"/>
      <c r="DG106" s="472"/>
      <c r="DH106" s="472"/>
      <c r="DI106" s="472"/>
      <c r="DJ106" s="472"/>
      <c r="DK106" s="472"/>
      <c r="DL106" s="472"/>
      <c r="DM106" s="472"/>
      <c r="DN106" s="472"/>
      <c r="DO106" s="472"/>
      <c r="DP106" s="472"/>
      <c r="DQ106" s="472"/>
      <c r="DR106" s="472"/>
      <c r="DS106" s="472"/>
      <c r="DT106" s="472"/>
      <c r="DU106" s="472"/>
      <c r="DV106" s="472"/>
      <c r="DW106" s="472"/>
      <c r="DX106" s="472"/>
      <c r="DY106" s="472"/>
      <c r="DZ106" s="472"/>
      <c r="EA106" s="472"/>
      <c r="EB106" s="472"/>
      <c r="EC106" s="472"/>
      <c r="ED106" s="472"/>
      <c r="EE106" s="472"/>
      <c r="EF106" s="472"/>
      <c r="EG106" s="472"/>
      <c r="EH106" s="472"/>
      <c r="EI106" s="472"/>
      <c r="EJ106" s="472"/>
      <c r="EK106" s="472"/>
      <c r="EL106" s="472"/>
      <c r="EM106" s="472"/>
      <c r="EN106" s="472"/>
      <c r="EO106" s="472"/>
      <c r="EP106" s="472"/>
      <c r="EQ106" s="472"/>
      <c r="ER106" s="472"/>
      <c r="ES106" s="472"/>
      <c r="ET106" s="472"/>
      <c r="EU106" s="472"/>
      <c r="EV106" s="472"/>
      <c r="EW106" s="472"/>
      <c r="EX106" s="472"/>
      <c r="EY106" s="472"/>
      <c r="EZ106" s="472"/>
      <c r="FA106" s="472"/>
      <c r="FB106" s="472"/>
      <c r="FC106" s="472"/>
      <c r="FD106" s="472"/>
      <c r="FE106" s="472"/>
      <c r="FF106" s="472"/>
      <c r="FG106" s="472"/>
      <c r="FH106" s="472"/>
      <c r="FI106" s="472"/>
      <c r="FJ106" s="472"/>
      <c r="FK106" s="472"/>
      <c r="FL106" s="472"/>
      <c r="FM106" s="472"/>
      <c r="FN106" s="472"/>
      <c r="FO106" s="472"/>
      <c r="FP106" s="472"/>
      <c r="FQ106" s="472"/>
      <c r="FR106" s="472"/>
      <c r="FS106" s="472"/>
      <c r="FT106" s="472"/>
      <c r="FU106" s="472"/>
      <c r="FV106" s="472"/>
      <c r="FW106" s="472"/>
      <c r="FX106" s="472"/>
      <c r="FY106" s="472"/>
      <c r="FZ106" s="472"/>
      <c r="GA106" s="472"/>
      <c r="GB106" s="472"/>
      <c r="GC106" s="472"/>
      <c r="GD106" s="472"/>
      <c r="GE106" s="472"/>
      <c r="GF106" s="472"/>
      <c r="GG106" s="472"/>
      <c r="GH106" s="472"/>
      <c r="GI106" s="472"/>
      <c r="GJ106" s="472"/>
      <c r="GK106" s="472"/>
      <c r="GL106" s="472"/>
      <c r="GM106" s="472"/>
      <c r="GN106" s="472"/>
      <c r="GO106" s="472"/>
      <c r="GP106" s="472"/>
      <c r="GQ106" s="472"/>
      <c r="GR106" s="472"/>
      <c r="GS106" s="472"/>
      <c r="GT106" s="472"/>
      <c r="GU106" s="472"/>
      <c r="GV106" s="472"/>
      <c r="GW106" s="472"/>
      <c r="GX106" s="472"/>
      <c r="GY106" s="472"/>
      <c r="GZ106" s="472"/>
      <c r="HA106" s="472"/>
      <c r="HB106" s="472"/>
      <c r="HC106" s="472"/>
      <c r="HD106" s="472"/>
      <c r="HE106" s="472"/>
      <c r="HF106" s="472"/>
      <c r="HG106" s="472"/>
      <c r="HH106" s="472"/>
      <c r="HI106" s="472"/>
      <c r="HJ106" s="472"/>
      <c r="HK106" s="472"/>
      <c r="HL106" s="472"/>
      <c r="HM106" s="472"/>
      <c r="HN106" s="472"/>
      <c r="HO106" s="472"/>
      <c r="HP106" s="472"/>
      <c r="HQ106" s="472"/>
      <c r="HR106" s="472"/>
      <c r="HS106" s="472"/>
      <c r="HT106" s="472"/>
      <c r="HU106" s="472"/>
      <c r="HV106" s="472"/>
      <c r="HW106" s="472"/>
      <c r="HX106" s="472"/>
      <c r="HY106" s="472"/>
      <c r="HZ106" s="472"/>
      <c r="IA106" s="472"/>
      <c r="IB106" s="472"/>
      <c r="IC106" s="472"/>
      <c r="ID106" s="472"/>
      <c r="IE106" s="472"/>
      <c r="IF106" s="472"/>
      <c r="IG106" s="472"/>
      <c r="IH106" s="472"/>
      <c r="II106" s="472"/>
      <c r="IJ106" s="472"/>
      <c r="IK106" s="472"/>
      <c r="IL106" s="472"/>
      <c r="IM106" s="472"/>
      <c r="IN106" s="472"/>
      <c r="IO106" s="472"/>
      <c r="IP106" s="472"/>
      <c r="IQ106" s="472"/>
      <c r="IR106" s="472"/>
      <c r="IS106" s="472"/>
      <c r="IT106" s="472"/>
      <c r="IU106" s="472"/>
      <c r="IV106" s="472"/>
      <c r="IW106" s="472"/>
      <c r="IX106" s="472"/>
      <c r="IY106" s="472"/>
      <c r="IZ106" s="472"/>
      <c r="JC106" s="472"/>
      <c r="JD106" s="472"/>
      <c r="JE106" s="472"/>
      <c r="JF106" s="472"/>
      <c r="JG106" s="472"/>
      <c r="JH106" s="472"/>
      <c r="JI106" s="472"/>
      <c r="JJ106" s="472"/>
      <c r="JK106" s="472"/>
      <c r="JL106" s="472"/>
      <c r="JM106" s="472"/>
      <c r="JN106" s="472"/>
      <c r="JO106" s="472"/>
      <c r="JP106" s="472"/>
      <c r="JQ106" s="472"/>
      <c r="JR106" s="472"/>
      <c r="JS106" s="472"/>
      <c r="JT106" s="472"/>
      <c r="JU106" s="472"/>
      <c r="JV106" s="472"/>
      <c r="JW106" s="472"/>
      <c r="JX106" s="472"/>
      <c r="JY106" s="472"/>
      <c r="JZ106" s="472"/>
      <c r="KA106" s="472"/>
      <c r="KB106" s="472"/>
      <c r="KC106" s="472"/>
      <c r="KD106" s="472"/>
      <c r="KE106" s="472"/>
      <c r="KF106" s="472"/>
      <c r="KG106" s="472"/>
      <c r="KH106" s="472"/>
      <c r="KI106" s="472"/>
      <c r="KJ106" s="472"/>
      <c r="KK106" s="472"/>
      <c r="KL106" s="472"/>
      <c r="KM106" s="472"/>
      <c r="KN106" s="472"/>
      <c r="KO106" s="472"/>
      <c r="KP106" s="472"/>
      <c r="KQ106" s="472"/>
      <c r="KR106" s="472"/>
      <c r="KS106" s="472"/>
      <c r="KT106" s="472"/>
      <c r="KU106" s="472"/>
      <c r="KV106" s="472"/>
      <c r="KW106" s="472"/>
      <c r="KX106" s="472"/>
      <c r="KY106" s="472"/>
      <c r="KZ106" s="472"/>
      <c r="LA106" s="472"/>
      <c r="LB106" s="472"/>
      <c r="LC106" s="472"/>
      <c r="LD106" s="472"/>
      <c r="LE106" s="472"/>
      <c r="LF106" s="472"/>
      <c r="LG106" s="472"/>
      <c r="LH106" s="472"/>
      <c r="LI106" s="472"/>
      <c r="LJ106" s="472"/>
      <c r="LK106" s="472"/>
      <c r="LL106" s="472"/>
      <c r="LM106" s="472"/>
      <c r="LN106" s="472"/>
      <c r="LO106" s="472"/>
      <c r="LP106" s="472"/>
      <c r="LQ106" s="472"/>
      <c r="LR106" s="472"/>
      <c r="LS106" s="472"/>
      <c r="LT106" s="472"/>
      <c r="LU106" s="472"/>
      <c r="LV106" s="472"/>
      <c r="LW106" s="472"/>
      <c r="LX106" s="472"/>
      <c r="LY106" s="472"/>
      <c r="LZ106" s="472"/>
      <c r="MA106" s="472"/>
      <c r="MB106" s="472"/>
      <c r="MC106" s="472"/>
      <c r="MD106" s="472"/>
      <c r="ME106" s="472"/>
      <c r="MF106" s="472"/>
      <c r="MG106" s="472"/>
      <c r="MH106" s="472"/>
      <c r="MI106" s="472"/>
      <c r="MJ106" s="472"/>
      <c r="MK106" s="472"/>
      <c r="ML106" s="472"/>
      <c r="MM106" s="472"/>
      <c r="MN106" s="472"/>
      <c r="MO106" s="472"/>
      <c r="MP106" s="472"/>
      <c r="MQ106" s="472"/>
      <c r="MR106" s="472"/>
      <c r="MS106" s="472"/>
      <c r="MT106" s="472"/>
      <c r="MU106" s="472"/>
      <c r="MV106" s="472"/>
      <c r="MW106" s="472"/>
      <c r="MX106" s="472"/>
      <c r="MY106" s="472"/>
      <c r="MZ106" s="472"/>
      <c r="NA106" s="472"/>
      <c r="NB106" s="472"/>
      <c r="NC106" s="472"/>
      <c r="ND106" s="472"/>
      <c r="NE106" s="472"/>
      <c r="NF106" s="472"/>
      <c r="NG106" s="472"/>
      <c r="NH106" s="472"/>
      <c r="NI106" s="472"/>
      <c r="NJ106" s="472"/>
      <c r="NK106" s="472"/>
      <c r="NL106" s="472"/>
      <c r="NM106" s="472"/>
      <c r="NN106" s="472"/>
      <c r="NO106" s="472"/>
      <c r="NP106" s="472"/>
      <c r="NQ106" s="472"/>
      <c r="NR106" s="472"/>
      <c r="NS106" s="472"/>
      <c r="NT106" s="472"/>
      <c r="NU106" s="472"/>
      <c r="NV106" s="472"/>
      <c r="NW106" s="472"/>
      <c r="NX106" s="472"/>
      <c r="NY106" s="472"/>
      <c r="NZ106" s="472"/>
      <c r="OA106" s="472"/>
      <c r="OB106" s="472"/>
      <c r="OC106" s="472"/>
      <c r="OD106" s="472"/>
      <c r="OE106" s="472"/>
      <c r="OF106" s="472"/>
      <c r="OG106" s="472"/>
      <c r="OH106" s="472"/>
      <c r="OI106" s="472"/>
      <c r="OJ106" s="472"/>
      <c r="OK106" s="472"/>
      <c r="OL106" s="472"/>
      <c r="OM106" s="472"/>
      <c r="ON106" s="472"/>
      <c r="OO106" s="472"/>
      <c r="OP106" s="472"/>
      <c r="OQ106" s="472"/>
      <c r="OR106" s="472"/>
      <c r="OS106" s="472"/>
      <c r="OT106" s="472"/>
      <c r="OU106" s="472"/>
      <c r="OV106" s="472"/>
      <c r="OW106" s="472"/>
      <c r="OX106" s="472"/>
      <c r="OY106" s="472"/>
      <c r="OZ106" s="472"/>
      <c r="PA106" s="472"/>
      <c r="PB106" s="472"/>
      <c r="PC106" s="472"/>
      <c r="PD106" s="472"/>
      <c r="PE106" s="472"/>
      <c r="PF106" s="472"/>
      <c r="PG106" s="472"/>
      <c r="PH106" s="472"/>
      <c r="PI106" s="472"/>
      <c r="PJ106" s="472"/>
      <c r="PK106" s="472"/>
      <c r="PL106" s="472"/>
      <c r="PM106" s="472"/>
      <c r="PN106" s="472"/>
      <c r="PO106" s="472"/>
      <c r="PP106" s="472"/>
      <c r="PQ106" s="472"/>
      <c r="PR106" s="472"/>
      <c r="PS106" s="472"/>
      <c r="PT106" s="472"/>
      <c r="PU106" s="472"/>
      <c r="PV106" s="472"/>
      <c r="PW106" s="472"/>
      <c r="PX106" s="472"/>
      <c r="PY106" s="472"/>
      <c r="PZ106" s="472"/>
      <c r="QA106" s="472"/>
      <c r="QB106" s="472"/>
      <c r="QC106" s="472"/>
      <c r="QD106" s="472"/>
      <c r="QE106" s="472"/>
      <c r="QF106" s="472"/>
      <c r="QG106" s="472"/>
      <c r="QH106" s="472"/>
      <c r="QI106" s="472"/>
      <c r="QJ106" s="472"/>
      <c r="QK106" s="472"/>
      <c r="QL106" s="472"/>
      <c r="QM106" s="472"/>
      <c r="QN106" s="472"/>
      <c r="QO106" s="472"/>
      <c r="QP106" s="472"/>
      <c r="QQ106" s="472"/>
      <c r="QR106" s="472"/>
      <c r="QS106" s="472"/>
      <c r="QT106" s="472"/>
      <c r="QU106" s="472"/>
      <c r="QV106" s="472"/>
      <c r="QW106" s="472"/>
      <c r="QX106" s="472"/>
      <c r="QY106" s="472"/>
      <c r="QZ106" s="472"/>
      <c r="RA106" s="472"/>
      <c r="RB106" s="472"/>
      <c r="RC106" s="472"/>
      <c r="RD106" s="472"/>
      <c r="RE106" s="472"/>
      <c r="RF106" s="472"/>
      <c r="RG106" s="472"/>
      <c r="RH106" s="472"/>
      <c r="RI106" s="472"/>
      <c r="RJ106" s="472"/>
      <c r="RK106" s="472"/>
      <c r="RL106" s="472"/>
      <c r="RM106" s="472"/>
      <c r="RN106" s="472"/>
      <c r="RO106" s="472"/>
      <c r="RP106" s="472"/>
      <c r="RQ106" s="472"/>
      <c r="RR106" s="472"/>
      <c r="RS106" s="472"/>
      <c r="RT106" s="472"/>
      <c r="RU106" s="472"/>
      <c r="RV106" s="472"/>
      <c r="RW106" s="472"/>
      <c r="RX106" s="472"/>
      <c r="RY106" s="472"/>
      <c r="RZ106" s="472"/>
      <c r="SA106" s="472"/>
      <c r="SB106" s="472"/>
      <c r="SC106" s="472"/>
      <c r="SD106" s="472"/>
      <c r="SE106" s="472"/>
      <c r="SF106" s="472"/>
      <c r="SG106" s="472"/>
      <c r="SH106" s="472"/>
      <c r="SI106" s="472"/>
      <c r="SJ106" s="472"/>
      <c r="SK106" s="472"/>
      <c r="SL106" s="472"/>
      <c r="SM106" s="472"/>
      <c r="SN106" s="472"/>
      <c r="SO106" s="472"/>
      <c r="SP106" s="472"/>
      <c r="SQ106" s="472"/>
      <c r="SR106" s="472"/>
      <c r="SS106" s="472"/>
      <c r="ST106" s="472"/>
      <c r="SU106" s="472"/>
      <c r="SV106" s="472"/>
      <c r="SY106" s="472"/>
      <c r="SZ106" s="472"/>
      <c r="TA106" s="472"/>
      <c r="TB106" s="472"/>
      <c r="TC106" s="472"/>
      <c r="TD106" s="472"/>
      <c r="TE106" s="472"/>
      <c r="TF106" s="472"/>
      <c r="TG106" s="472"/>
      <c r="TH106" s="472"/>
      <c r="TI106" s="472"/>
      <c r="TJ106" s="472"/>
      <c r="TK106" s="472"/>
      <c r="TL106" s="472"/>
      <c r="TM106" s="472"/>
      <c r="TN106" s="472"/>
      <c r="TO106" s="472"/>
      <c r="TP106" s="472"/>
      <c r="TQ106" s="472"/>
      <c r="TR106" s="472"/>
      <c r="TS106" s="472"/>
      <c r="TT106" s="472"/>
      <c r="TU106" s="472"/>
      <c r="TV106" s="472"/>
      <c r="TW106" s="472"/>
      <c r="TX106" s="472"/>
      <c r="TY106" s="472"/>
      <c r="TZ106" s="472"/>
      <c r="UA106" s="472"/>
      <c r="UB106" s="472"/>
      <c r="UC106" s="472"/>
      <c r="UD106" s="472"/>
      <c r="UE106" s="472"/>
      <c r="UF106" s="472"/>
      <c r="UG106" s="472"/>
      <c r="UH106" s="472"/>
      <c r="UI106" s="472"/>
      <c r="UJ106" s="472"/>
      <c r="UK106" s="472"/>
      <c r="UL106" s="472"/>
      <c r="UM106" s="472"/>
      <c r="UN106" s="472"/>
      <c r="UO106" s="472"/>
      <c r="UP106" s="472"/>
      <c r="UQ106" s="472"/>
      <c r="UR106" s="472"/>
      <c r="US106" s="472"/>
      <c r="UT106" s="472"/>
      <c r="UU106" s="472"/>
      <c r="UV106" s="472"/>
      <c r="UW106" s="472"/>
      <c r="UX106" s="472"/>
      <c r="UY106" s="472"/>
      <c r="UZ106" s="472"/>
      <c r="VA106" s="472"/>
      <c r="VB106" s="472"/>
      <c r="VC106" s="472"/>
      <c r="VD106" s="472"/>
      <c r="VE106" s="472"/>
      <c r="VF106" s="472"/>
      <c r="VG106" s="472"/>
      <c r="VH106" s="472"/>
      <c r="VI106" s="472"/>
      <c r="VJ106" s="472"/>
      <c r="VK106" s="472"/>
      <c r="VL106" s="472"/>
      <c r="VM106" s="472"/>
      <c r="VN106" s="472"/>
      <c r="VO106" s="472"/>
      <c r="VP106" s="472"/>
      <c r="VQ106" s="472"/>
      <c r="VR106" s="472"/>
      <c r="VS106" s="472"/>
      <c r="VT106" s="472"/>
      <c r="VU106" s="472"/>
      <c r="VV106" s="472"/>
      <c r="VW106" s="472"/>
      <c r="VX106" s="472"/>
      <c r="VY106" s="472"/>
      <c r="VZ106" s="472"/>
      <c r="WA106" s="472"/>
      <c r="WB106" s="472"/>
      <c r="WC106" s="472"/>
      <c r="WD106" s="472"/>
      <c r="WE106" s="472"/>
      <c r="WF106" s="472"/>
      <c r="WG106" s="472"/>
      <c r="WH106" s="472"/>
      <c r="WI106" s="472"/>
      <c r="WJ106" s="472"/>
      <c r="WK106" s="472"/>
      <c r="WL106" s="472"/>
      <c r="WM106" s="472"/>
      <c r="WN106" s="472"/>
      <c r="WO106" s="472"/>
      <c r="WP106" s="472"/>
      <c r="WQ106" s="472"/>
      <c r="WR106" s="472"/>
      <c r="WS106" s="472"/>
      <c r="WT106" s="472"/>
      <c r="WU106" s="472"/>
      <c r="WV106" s="472"/>
      <c r="WW106" s="472"/>
      <c r="WX106" s="472"/>
      <c r="WY106" s="472"/>
      <c r="WZ106" s="472"/>
      <c r="XA106" s="472"/>
      <c r="XB106" s="472"/>
      <c r="XC106" s="472"/>
      <c r="XD106" s="472"/>
      <c r="XE106" s="472"/>
      <c r="XF106" s="472"/>
      <c r="XG106" s="472"/>
      <c r="XH106" s="472"/>
      <c r="XI106" s="472"/>
      <c r="XJ106" s="472"/>
      <c r="XK106" s="472"/>
      <c r="XL106" s="472"/>
      <c r="XM106" s="472"/>
      <c r="XN106" s="472"/>
      <c r="XO106" s="472"/>
      <c r="XP106" s="472"/>
      <c r="XQ106" s="472"/>
      <c r="XR106" s="472"/>
      <c r="XS106" s="472"/>
      <c r="XT106" s="472"/>
      <c r="XU106" s="472"/>
      <c r="XV106" s="472"/>
      <c r="XW106" s="472"/>
      <c r="XX106" s="472"/>
      <c r="XY106" s="472"/>
      <c r="XZ106" s="472"/>
      <c r="YA106" s="472"/>
      <c r="YB106" s="472"/>
      <c r="YC106" s="472"/>
      <c r="YD106" s="472"/>
      <c r="YE106" s="472"/>
      <c r="YF106" s="472"/>
      <c r="YG106" s="472"/>
      <c r="YH106" s="472"/>
      <c r="YI106" s="472"/>
      <c r="YJ106" s="472"/>
      <c r="YK106" s="472"/>
      <c r="YL106" s="472"/>
      <c r="YM106" s="472"/>
      <c r="YN106" s="472"/>
      <c r="YO106" s="472"/>
      <c r="YP106" s="472"/>
      <c r="YQ106" s="472"/>
      <c r="YR106" s="472"/>
      <c r="YS106" s="472"/>
      <c r="YT106" s="472"/>
      <c r="YU106" s="472"/>
      <c r="YV106" s="472"/>
      <c r="YW106" s="472"/>
      <c r="YX106" s="472"/>
      <c r="YY106" s="472"/>
      <c r="YZ106" s="472"/>
      <c r="ZA106" s="472"/>
      <c r="ZB106" s="472"/>
      <c r="ZC106" s="472"/>
      <c r="ZD106" s="472"/>
      <c r="ZE106" s="472"/>
      <c r="ZF106" s="472"/>
      <c r="ZG106" s="472"/>
      <c r="ZH106" s="472"/>
      <c r="ZI106" s="472"/>
      <c r="ZJ106" s="472"/>
      <c r="ZK106" s="472"/>
      <c r="ZL106" s="472"/>
      <c r="ZM106" s="472"/>
      <c r="ZN106" s="472"/>
      <c r="ZO106" s="472"/>
      <c r="ZP106" s="472"/>
      <c r="ZQ106" s="472"/>
      <c r="ZR106" s="472"/>
      <c r="ZS106" s="472"/>
      <c r="ZT106" s="472"/>
      <c r="ZU106" s="472"/>
      <c r="ZV106" s="472"/>
      <c r="ZW106" s="472"/>
      <c r="ZX106" s="472"/>
      <c r="ZY106" s="472"/>
      <c r="ZZ106" s="472"/>
      <c r="AAA106" s="472"/>
      <c r="AAB106" s="472"/>
      <c r="AAC106" s="472"/>
      <c r="AAD106" s="472"/>
      <c r="AAE106" s="472"/>
      <c r="AAF106" s="472"/>
      <c r="AAG106" s="472"/>
      <c r="AAH106" s="472"/>
      <c r="AAI106" s="472"/>
      <c r="AAJ106" s="472"/>
      <c r="AAK106" s="472"/>
      <c r="AAL106" s="472"/>
      <c r="AAM106" s="472"/>
      <c r="AAN106" s="472"/>
      <c r="AAO106" s="472"/>
      <c r="AAP106" s="472"/>
      <c r="AAQ106" s="472"/>
      <c r="AAR106" s="472"/>
      <c r="AAS106" s="472"/>
      <c r="AAT106" s="472"/>
      <c r="AAU106" s="472"/>
      <c r="AAV106" s="472"/>
      <c r="AAW106" s="472"/>
      <c r="AAX106" s="472"/>
      <c r="AAY106" s="472"/>
      <c r="AAZ106" s="472"/>
      <c r="ABA106" s="472"/>
      <c r="ABB106" s="472"/>
      <c r="ABC106" s="472"/>
      <c r="ABD106" s="472"/>
      <c r="ABE106" s="472"/>
      <c r="ABF106" s="472"/>
      <c r="ABG106" s="472"/>
      <c r="ABH106" s="472"/>
      <c r="ABI106" s="472"/>
      <c r="ABJ106" s="472"/>
      <c r="ABK106" s="472"/>
      <c r="ABL106" s="472"/>
      <c r="ABM106" s="472"/>
      <c r="ABN106" s="472"/>
      <c r="ABO106" s="472"/>
      <c r="ABP106" s="472"/>
      <c r="ABQ106" s="472"/>
      <c r="ABR106" s="472"/>
      <c r="ABS106" s="472"/>
      <c r="ABT106" s="472"/>
      <c r="ABU106" s="472"/>
      <c r="ABV106" s="472"/>
      <c r="ABW106" s="472"/>
      <c r="ABX106" s="472"/>
      <c r="ABY106" s="472"/>
      <c r="ABZ106" s="472"/>
      <c r="ACA106" s="472"/>
      <c r="ACB106" s="472"/>
      <c r="ACC106" s="472"/>
      <c r="ACD106" s="472"/>
      <c r="ACE106" s="472"/>
      <c r="ACF106" s="472"/>
      <c r="ACG106" s="472"/>
      <c r="ACH106" s="472"/>
      <c r="ACI106" s="472"/>
      <c r="ACJ106" s="472"/>
      <c r="ACK106" s="472"/>
      <c r="ACL106" s="472"/>
      <c r="ACM106" s="472"/>
      <c r="ACN106" s="472"/>
      <c r="ACO106" s="472"/>
      <c r="ACP106" s="472"/>
      <c r="ACQ106" s="472"/>
      <c r="ACR106" s="472"/>
      <c r="ACU106" s="472"/>
      <c r="ACV106" s="472"/>
      <c r="ACW106" s="472"/>
      <c r="ACX106" s="472"/>
      <c r="ACY106" s="472"/>
      <c r="ACZ106" s="472"/>
      <c r="ADA106" s="472"/>
      <c r="ADB106" s="472"/>
      <c r="ADC106" s="472"/>
      <c r="ADD106" s="472"/>
      <c r="ADE106" s="472"/>
      <c r="ADF106" s="472"/>
      <c r="ADG106" s="472"/>
      <c r="ADH106" s="472"/>
      <c r="ADI106" s="472"/>
      <c r="ADJ106" s="472"/>
      <c r="ADK106" s="472"/>
      <c r="ADL106" s="472"/>
      <c r="ADM106" s="472"/>
      <c r="ADN106" s="472"/>
      <c r="ADO106" s="472"/>
      <c r="ADP106" s="472"/>
      <c r="ADQ106" s="472"/>
      <c r="ADR106" s="472"/>
      <c r="ADS106" s="472"/>
      <c r="ADT106" s="472"/>
      <c r="ADU106" s="472"/>
      <c r="ADV106" s="472"/>
      <c r="ADW106" s="472"/>
      <c r="ADX106" s="472"/>
      <c r="ADY106" s="472"/>
      <c r="ADZ106" s="472"/>
      <c r="AEA106" s="472"/>
      <c r="AEB106" s="472"/>
      <c r="AEC106" s="472"/>
      <c r="AED106" s="472"/>
      <c r="AEE106" s="472"/>
      <c r="AEF106" s="472"/>
      <c r="AEG106" s="472"/>
      <c r="AEH106" s="472"/>
      <c r="AEI106" s="472"/>
      <c r="AEJ106" s="472"/>
      <c r="AEK106" s="472"/>
      <c r="AEL106" s="472"/>
      <c r="AEM106" s="472"/>
      <c r="AEN106" s="472"/>
      <c r="AEO106" s="472"/>
      <c r="AEP106" s="472"/>
      <c r="AEQ106" s="472"/>
      <c r="AER106" s="472"/>
      <c r="AES106" s="472"/>
      <c r="AET106" s="472"/>
      <c r="AEU106" s="472"/>
      <c r="AEV106" s="472"/>
      <c r="AEW106" s="472"/>
      <c r="AEX106" s="472"/>
      <c r="AEY106" s="472"/>
      <c r="AEZ106" s="472"/>
      <c r="AFA106" s="472"/>
      <c r="AFB106" s="472"/>
      <c r="AFC106" s="472"/>
      <c r="AFD106" s="472"/>
      <c r="AFE106" s="472"/>
      <c r="AFF106" s="472"/>
      <c r="AFG106" s="472"/>
      <c r="AFH106" s="472"/>
      <c r="AFI106" s="472"/>
      <c r="AFJ106" s="472"/>
      <c r="AFK106" s="472"/>
      <c r="AFL106" s="472"/>
      <c r="AFM106" s="472"/>
      <c r="AFN106" s="472"/>
      <c r="AFO106" s="472"/>
      <c r="AFP106" s="472"/>
      <c r="AFQ106" s="472"/>
      <c r="AFR106" s="472"/>
      <c r="AFS106" s="472"/>
      <c r="AFT106" s="472"/>
      <c r="AFU106" s="472"/>
      <c r="AFV106" s="472"/>
      <c r="AFW106" s="472"/>
      <c r="AFX106" s="472"/>
      <c r="AFY106" s="472"/>
      <c r="AFZ106" s="472"/>
      <c r="AGA106" s="472"/>
      <c r="AGB106" s="472"/>
      <c r="AGC106" s="472"/>
      <c r="AGD106" s="472"/>
      <c r="AGE106" s="472"/>
      <c r="AGF106" s="472"/>
      <c r="AGG106" s="472"/>
      <c r="AGH106" s="472"/>
      <c r="AGI106" s="472"/>
      <c r="AGJ106" s="472"/>
      <c r="AGK106" s="472"/>
      <c r="AGL106" s="472"/>
      <c r="AGM106" s="472"/>
      <c r="AGN106" s="472"/>
      <c r="AGO106" s="472"/>
      <c r="AGP106" s="472"/>
      <c r="AGQ106" s="472"/>
      <c r="AGR106" s="472"/>
      <c r="AGS106" s="472"/>
      <c r="AGT106" s="472"/>
      <c r="AGU106" s="472"/>
      <c r="AGV106" s="472"/>
      <c r="AGW106" s="472"/>
      <c r="AGX106" s="472"/>
      <c r="AGY106" s="472"/>
      <c r="AGZ106" s="472"/>
      <c r="AHA106" s="472"/>
      <c r="AHB106" s="472"/>
      <c r="AHC106" s="472"/>
      <c r="AHD106" s="472"/>
      <c r="AHE106" s="472"/>
      <c r="AHF106" s="472"/>
      <c r="AHG106" s="472"/>
      <c r="AHH106" s="472"/>
      <c r="AHI106" s="472"/>
      <c r="AHJ106" s="472"/>
      <c r="AHK106" s="472"/>
      <c r="AHL106" s="472"/>
      <c r="AHM106" s="472"/>
      <c r="AHN106" s="472"/>
      <c r="AHO106" s="472"/>
      <c r="AHP106" s="472"/>
      <c r="AHQ106" s="472"/>
      <c r="AHR106" s="472"/>
      <c r="AHS106" s="472"/>
      <c r="AHT106" s="472"/>
      <c r="AHU106" s="472"/>
      <c r="AHV106" s="472"/>
      <c r="AHW106" s="472"/>
      <c r="AHX106" s="472"/>
      <c r="AHY106" s="472"/>
      <c r="AHZ106" s="472"/>
      <c r="AIA106" s="472"/>
      <c r="AIB106" s="472"/>
      <c r="AIC106" s="472"/>
      <c r="AID106" s="472"/>
      <c r="AIE106" s="472"/>
      <c r="AIF106" s="472"/>
      <c r="AIG106" s="472"/>
      <c r="AIH106" s="472"/>
      <c r="AII106" s="472"/>
      <c r="AIJ106" s="472"/>
      <c r="AIK106" s="472"/>
      <c r="AIL106" s="472"/>
      <c r="AIM106" s="472"/>
      <c r="AIN106" s="472"/>
      <c r="AIO106" s="472"/>
      <c r="AIP106" s="472"/>
      <c r="AIQ106" s="472"/>
      <c r="AIR106" s="472"/>
      <c r="AIS106" s="472"/>
      <c r="AIT106" s="472"/>
      <c r="AIU106" s="472"/>
      <c r="AIV106" s="472"/>
      <c r="AIW106" s="472"/>
      <c r="AIX106" s="472"/>
      <c r="AIY106" s="472"/>
      <c r="AIZ106" s="472"/>
      <c r="AJA106" s="472"/>
      <c r="AJB106" s="472"/>
      <c r="AJC106" s="472"/>
      <c r="AJD106" s="472"/>
      <c r="AJE106" s="472"/>
      <c r="AJF106" s="472"/>
      <c r="AJG106" s="472"/>
      <c r="AJH106" s="472"/>
      <c r="AJI106" s="472"/>
      <c r="AJJ106" s="472"/>
      <c r="AJK106" s="472"/>
      <c r="AJL106" s="472"/>
      <c r="AJM106" s="472"/>
      <c r="AJN106" s="472"/>
      <c r="AJO106" s="472"/>
      <c r="AJP106" s="472"/>
      <c r="AJQ106" s="472"/>
      <c r="AJR106" s="472"/>
      <c r="AJS106" s="472"/>
      <c r="AJT106" s="472"/>
      <c r="AJU106" s="472"/>
      <c r="AJV106" s="472"/>
      <c r="AJW106" s="472"/>
      <c r="AJX106" s="472"/>
      <c r="AJY106" s="472"/>
      <c r="AJZ106" s="472"/>
      <c r="AKA106" s="472"/>
      <c r="AKB106" s="472"/>
      <c r="AKC106" s="472"/>
      <c r="AKD106" s="472"/>
      <c r="AKE106" s="472"/>
      <c r="AKF106" s="472"/>
      <c r="AKG106" s="472"/>
      <c r="AKH106" s="472"/>
      <c r="AKI106" s="472"/>
      <c r="AKJ106" s="472"/>
      <c r="AKK106" s="472"/>
      <c r="AKL106" s="472"/>
      <c r="AKM106" s="472"/>
      <c r="AKN106" s="472"/>
      <c r="AKO106" s="472"/>
      <c r="AKP106" s="472"/>
      <c r="AKQ106" s="472"/>
      <c r="AKR106" s="472"/>
      <c r="AKS106" s="472"/>
      <c r="AKT106" s="472"/>
      <c r="AKU106" s="472"/>
      <c r="AKV106" s="472"/>
      <c r="AKW106" s="472"/>
      <c r="AKX106" s="472"/>
      <c r="AKY106" s="472"/>
      <c r="AKZ106" s="472"/>
      <c r="ALA106" s="472"/>
      <c r="ALB106" s="472"/>
      <c r="ALC106" s="472"/>
      <c r="ALD106" s="472"/>
      <c r="ALE106" s="472"/>
      <c r="ALF106" s="472"/>
      <c r="ALG106" s="472"/>
      <c r="ALH106" s="472"/>
      <c r="ALI106" s="472"/>
      <c r="ALJ106" s="472"/>
      <c r="ALK106" s="472"/>
      <c r="ALL106" s="472"/>
      <c r="ALM106" s="472"/>
      <c r="ALN106" s="472"/>
      <c r="ALO106" s="472"/>
      <c r="ALP106" s="472"/>
      <c r="ALQ106" s="472"/>
      <c r="ALR106" s="472"/>
      <c r="ALS106" s="472"/>
      <c r="ALT106" s="472"/>
      <c r="ALU106" s="472"/>
      <c r="ALV106" s="472"/>
      <c r="ALW106" s="472"/>
      <c r="ALX106" s="472"/>
      <c r="ALY106" s="472"/>
      <c r="ALZ106" s="472"/>
      <c r="AMA106" s="472"/>
      <c r="AMB106" s="472"/>
      <c r="AMC106" s="472"/>
      <c r="AMD106" s="472"/>
      <c r="AME106" s="472"/>
      <c r="AMF106" s="472"/>
      <c r="AMG106" s="472"/>
      <c r="AMH106" s="472"/>
      <c r="AMI106" s="472"/>
      <c r="AMJ106" s="472"/>
      <c r="AMK106" s="472"/>
      <c r="AML106" s="472"/>
      <c r="AMM106" s="472"/>
      <c r="AMN106" s="472"/>
      <c r="AMQ106" s="472"/>
      <c r="AMR106" s="472"/>
      <c r="AMS106" s="472"/>
      <c r="AMT106" s="472"/>
      <c r="AMU106" s="472"/>
      <c r="AMV106" s="472"/>
      <c r="AMW106" s="472"/>
      <c r="AMX106" s="472"/>
      <c r="AMY106" s="472"/>
      <c r="AMZ106" s="472"/>
      <c r="ANA106" s="472"/>
      <c r="ANB106" s="472"/>
      <c r="ANC106" s="472"/>
      <c r="AND106" s="472"/>
      <c r="ANE106" s="472"/>
      <c r="ANF106" s="472"/>
      <c r="ANG106" s="472"/>
      <c r="ANH106" s="472"/>
      <c r="ANI106" s="472"/>
      <c r="ANJ106" s="472"/>
      <c r="ANK106" s="472"/>
      <c r="ANL106" s="472"/>
      <c r="ANM106" s="472"/>
      <c r="ANN106" s="472"/>
      <c r="ANO106" s="472"/>
      <c r="ANP106" s="472"/>
      <c r="ANQ106" s="472"/>
      <c r="ANR106" s="472"/>
      <c r="ANS106" s="472"/>
      <c r="ANT106" s="472"/>
      <c r="ANU106" s="472"/>
      <c r="ANV106" s="472"/>
      <c r="ANW106" s="472"/>
      <c r="ANX106" s="472"/>
      <c r="ANY106" s="472"/>
      <c r="ANZ106" s="472"/>
      <c r="AOA106" s="472"/>
      <c r="AOB106" s="472"/>
      <c r="AOC106" s="472"/>
      <c r="AOD106" s="472"/>
      <c r="AOE106" s="472"/>
      <c r="AOF106" s="472"/>
      <c r="AOG106" s="472"/>
      <c r="AOH106" s="472"/>
      <c r="AOI106" s="472"/>
      <c r="AOJ106" s="472"/>
      <c r="AOK106" s="472"/>
      <c r="AOL106" s="472"/>
      <c r="AOM106" s="472"/>
      <c r="AON106" s="472"/>
      <c r="AOO106" s="472"/>
      <c r="AOP106" s="472"/>
      <c r="AOQ106" s="472"/>
      <c r="AOR106" s="472"/>
      <c r="AOS106" s="472"/>
      <c r="AOT106" s="472"/>
      <c r="AOU106" s="472"/>
      <c r="AOV106" s="472"/>
      <c r="AOW106" s="472"/>
      <c r="AOX106" s="472"/>
      <c r="AOY106" s="472"/>
      <c r="AOZ106" s="472"/>
      <c r="APA106" s="472"/>
      <c r="APB106" s="472"/>
      <c r="APC106" s="472"/>
      <c r="APD106" s="472"/>
      <c r="APE106" s="472"/>
      <c r="APF106" s="472"/>
      <c r="APG106" s="472"/>
      <c r="APH106" s="472"/>
      <c r="API106" s="472"/>
      <c r="APJ106" s="472"/>
      <c r="APK106" s="472"/>
      <c r="APL106" s="472"/>
      <c r="APM106" s="472"/>
      <c r="APN106" s="472"/>
      <c r="APO106" s="472"/>
      <c r="APP106" s="472"/>
      <c r="APQ106" s="472"/>
      <c r="APR106" s="472"/>
      <c r="APS106" s="472"/>
      <c r="APT106" s="472"/>
      <c r="APU106" s="472"/>
      <c r="APV106" s="472"/>
      <c r="APW106" s="472"/>
      <c r="APX106" s="472"/>
      <c r="APY106" s="472"/>
      <c r="APZ106" s="472"/>
      <c r="AQA106" s="472"/>
      <c r="AQB106" s="472"/>
      <c r="AQC106" s="472"/>
      <c r="AQD106" s="472"/>
      <c r="AQE106" s="472"/>
      <c r="AQF106" s="472"/>
      <c r="AQG106" s="472"/>
      <c r="AQH106" s="472"/>
      <c r="AQI106" s="472"/>
      <c r="AQJ106" s="472"/>
      <c r="AQK106" s="472"/>
      <c r="AQL106" s="472"/>
      <c r="AQM106" s="472"/>
      <c r="AQN106" s="472"/>
      <c r="AQO106" s="472"/>
      <c r="AQP106" s="472"/>
      <c r="AQQ106" s="472"/>
      <c r="AQR106" s="472"/>
      <c r="AQS106" s="472"/>
      <c r="AQT106" s="472"/>
      <c r="AQU106" s="472"/>
      <c r="AQV106" s="472"/>
      <c r="AQW106" s="472"/>
      <c r="AQX106" s="472"/>
      <c r="AQY106" s="472"/>
      <c r="AQZ106" s="472"/>
      <c r="ARA106" s="472"/>
      <c r="ARB106" s="472"/>
      <c r="ARC106" s="472"/>
      <c r="ARD106" s="472"/>
      <c r="ARE106" s="472"/>
      <c r="ARF106" s="472"/>
      <c r="ARG106" s="472"/>
      <c r="ARH106" s="472"/>
      <c r="ARI106" s="472"/>
      <c r="ARJ106" s="472"/>
      <c r="ARK106" s="472"/>
      <c r="ARL106" s="472"/>
      <c r="ARM106" s="472"/>
      <c r="ARN106" s="472"/>
      <c r="ARO106" s="472"/>
      <c r="ARP106" s="472"/>
      <c r="ARQ106" s="472"/>
      <c r="ARR106" s="472"/>
      <c r="ARS106" s="472"/>
      <c r="ART106" s="472"/>
      <c r="ARU106" s="472"/>
      <c r="ARV106" s="472"/>
      <c r="ARW106" s="472"/>
      <c r="ARX106" s="472"/>
      <c r="ARY106" s="472"/>
      <c r="ARZ106" s="472"/>
      <c r="ASA106" s="472"/>
      <c r="ASB106" s="472"/>
      <c r="ASC106" s="472"/>
      <c r="ASD106" s="472"/>
      <c r="ASE106" s="472"/>
      <c r="ASF106" s="472"/>
      <c r="ASG106" s="472"/>
      <c r="ASH106" s="472"/>
      <c r="ASI106" s="472"/>
      <c r="ASJ106" s="472"/>
      <c r="ASK106" s="472"/>
      <c r="ASL106" s="472"/>
      <c r="ASM106" s="472"/>
      <c r="ASN106" s="472"/>
      <c r="ASO106" s="472"/>
      <c r="ASP106" s="472"/>
      <c r="ASQ106" s="472"/>
      <c r="ASR106" s="472"/>
      <c r="ASS106" s="472"/>
      <c r="AST106" s="472"/>
      <c r="ASU106" s="472"/>
      <c r="ASV106" s="472"/>
      <c r="ASW106" s="472"/>
      <c r="ASX106" s="472"/>
      <c r="ASY106" s="472"/>
      <c r="ASZ106" s="472"/>
      <c r="ATA106" s="472"/>
      <c r="ATB106" s="472"/>
      <c r="ATC106" s="472"/>
      <c r="ATD106" s="472"/>
      <c r="ATE106" s="472"/>
      <c r="ATF106" s="472"/>
      <c r="ATG106" s="472"/>
      <c r="ATH106" s="472"/>
      <c r="ATI106" s="472"/>
      <c r="ATJ106" s="472"/>
      <c r="ATK106" s="472"/>
      <c r="ATL106" s="472"/>
      <c r="ATM106" s="472"/>
      <c r="ATN106" s="472"/>
      <c r="ATO106" s="472"/>
      <c r="ATP106" s="472"/>
      <c r="ATQ106" s="472"/>
      <c r="ATR106" s="472"/>
      <c r="ATS106" s="472"/>
      <c r="ATT106" s="472"/>
      <c r="ATU106" s="472"/>
      <c r="ATV106" s="472"/>
      <c r="ATW106" s="472"/>
      <c r="ATX106" s="472"/>
      <c r="ATY106" s="472"/>
      <c r="ATZ106" s="472"/>
      <c r="AUA106" s="472"/>
      <c r="AUB106" s="472"/>
      <c r="AUC106" s="472"/>
      <c r="AUD106" s="472"/>
      <c r="AUE106" s="472"/>
      <c r="AUF106" s="472"/>
      <c r="AUG106" s="472"/>
      <c r="AUH106" s="472"/>
      <c r="AUI106" s="472"/>
      <c r="AUJ106" s="472"/>
      <c r="AUK106" s="472"/>
      <c r="AUL106" s="472"/>
      <c r="AUM106" s="472"/>
      <c r="AUN106" s="472"/>
      <c r="AUO106" s="472"/>
      <c r="AUP106" s="472"/>
      <c r="AUQ106" s="472"/>
      <c r="AUR106" s="472"/>
      <c r="AUS106" s="472"/>
      <c r="AUT106" s="472"/>
      <c r="AUU106" s="472"/>
      <c r="AUV106" s="472"/>
      <c r="AUW106" s="472"/>
      <c r="AUX106" s="472"/>
      <c r="AUY106" s="472"/>
      <c r="AUZ106" s="472"/>
      <c r="AVA106" s="472"/>
      <c r="AVB106" s="472"/>
      <c r="AVC106" s="472"/>
      <c r="AVD106" s="472"/>
      <c r="AVE106" s="472"/>
      <c r="AVF106" s="472"/>
      <c r="AVG106" s="472"/>
      <c r="AVH106" s="472"/>
      <c r="AVI106" s="472"/>
      <c r="AVJ106" s="472"/>
      <c r="AVK106" s="472"/>
      <c r="AVL106" s="472"/>
      <c r="AVM106" s="472"/>
      <c r="AVN106" s="472"/>
      <c r="AVO106" s="472"/>
      <c r="AVP106" s="472"/>
      <c r="AVQ106" s="472"/>
      <c r="AVR106" s="472"/>
      <c r="AVS106" s="472"/>
      <c r="AVT106" s="472"/>
      <c r="AVU106" s="472"/>
      <c r="AVV106" s="472"/>
      <c r="AVW106" s="472"/>
      <c r="AVX106" s="472"/>
      <c r="AVY106" s="472"/>
      <c r="AVZ106" s="472"/>
      <c r="AWA106" s="472"/>
      <c r="AWB106" s="472"/>
      <c r="AWC106" s="472"/>
      <c r="AWD106" s="472"/>
      <c r="AWE106" s="472"/>
      <c r="AWF106" s="472"/>
      <c r="AWG106" s="472"/>
      <c r="AWH106" s="472"/>
      <c r="AWI106" s="472"/>
      <c r="AWJ106" s="472"/>
      <c r="AWM106" s="472"/>
      <c r="AWN106" s="472"/>
      <c r="AWO106" s="472"/>
      <c r="AWP106" s="472"/>
      <c r="AWQ106" s="472"/>
      <c r="AWR106" s="472"/>
      <c r="AWS106" s="472"/>
      <c r="AWT106" s="472"/>
      <c r="AWU106" s="472"/>
      <c r="AWV106" s="472"/>
      <c r="AWW106" s="472"/>
      <c r="AWX106" s="472"/>
      <c r="AWY106" s="472"/>
      <c r="AWZ106" s="472"/>
      <c r="AXA106" s="472"/>
      <c r="AXB106" s="472"/>
      <c r="AXC106" s="472"/>
      <c r="AXD106" s="472"/>
      <c r="AXE106" s="472"/>
      <c r="AXF106" s="472"/>
      <c r="AXG106" s="472"/>
      <c r="AXH106" s="472"/>
      <c r="AXI106" s="472"/>
      <c r="AXJ106" s="472"/>
      <c r="AXK106" s="472"/>
      <c r="AXL106" s="472"/>
      <c r="AXM106" s="472"/>
      <c r="AXN106" s="472"/>
      <c r="AXO106" s="472"/>
      <c r="AXP106" s="472"/>
      <c r="AXQ106" s="472"/>
      <c r="AXR106" s="472"/>
      <c r="AXS106" s="472"/>
      <c r="AXT106" s="472"/>
      <c r="AXU106" s="472"/>
      <c r="AXV106" s="472"/>
      <c r="AXW106" s="472"/>
      <c r="AXX106" s="472"/>
      <c r="AXY106" s="472"/>
      <c r="AXZ106" s="472"/>
      <c r="AYA106" s="472"/>
      <c r="AYB106" s="472"/>
      <c r="AYC106" s="472"/>
      <c r="AYD106" s="472"/>
      <c r="AYE106" s="472"/>
      <c r="AYF106" s="472"/>
      <c r="AYG106" s="472"/>
      <c r="AYH106" s="472"/>
      <c r="AYI106" s="472"/>
      <c r="AYJ106" s="472"/>
      <c r="AYK106" s="472"/>
      <c r="AYL106" s="472"/>
      <c r="AYM106" s="472"/>
      <c r="AYN106" s="472"/>
      <c r="AYO106" s="472"/>
      <c r="AYP106" s="472"/>
      <c r="AYQ106" s="472"/>
      <c r="AYR106" s="472"/>
      <c r="AYS106" s="472"/>
      <c r="AYT106" s="472"/>
      <c r="AYU106" s="472"/>
      <c r="AYV106" s="472"/>
      <c r="AYW106" s="472"/>
      <c r="AYX106" s="472"/>
      <c r="AYY106" s="472"/>
      <c r="AYZ106" s="472"/>
      <c r="AZA106" s="472"/>
      <c r="AZB106" s="472"/>
      <c r="AZC106" s="472"/>
      <c r="AZD106" s="472"/>
      <c r="AZE106" s="472"/>
      <c r="AZF106" s="472"/>
      <c r="AZG106" s="472"/>
      <c r="AZH106" s="472"/>
      <c r="AZI106" s="472"/>
      <c r="AZJ106" s="472"/>
      <c r="AZK106" s="472"/>
      <c r="AZL106" s="472"/>
      <c r="AZM106" s="472"/>
      <c r="AZN106" s="472"/>
      <c r="AZO106" s="472"/>
      <c r="AZP106" s="472"/>
      <c r="AZQ106" s="472"/>
      <c r="AZR106" s="472"/>
      <c r="AZS106" s="472"/>
      <c r="AZT106" s="472"/>
      <c r="AZU106" s="472"/>
      <c r="AZV106" s="472"/>
      <c r="AZW106" s="472"/>
      <c r="AZX106" s="472"/>
      <c r="AZY106" s="472"/>
      <c r="AZZ106" s="472"/>
      <c r="BAA106" s="472"/>
      <c r="BAB106" s="472"/>
      <c r="BAC106" s="472"/>
      <c r="BAD106" s="472"/>
      <c r="BAE106" s="472"/>
      <c r="BAF106" s="472"/>
      <c r="BAG106" s="472"/>
      <c r="BAH106" s="472"/>
      <c r="BAI106" s="472"/>
      <c r="BAJ106" s="472"/>
      <c r="BAK106" s="472"/>
      <c r="BAL106" s="472"/>
      <c r="BAM106" s="472"/>
      <c r="BAN106" s="472"/>
      <c r="BAO106" s="472"/>
      <c r="BAP106" s="472"/>
      <c r="BAQ106" s="472"/>
      <c r="BAR106" s="472"/>
      <c r="BAS106" s="472"/>
      <c r="BAT106" s="472"/>
      <c r="BAU106" s="472"/>
      <c r="BAV106" s="472"/>
      <c r="BAW106" s="472"/>
      <c r="BAX106" s="472"/>
      <c r="BAY106" s="472"/>
      <c r="BAZ106" s="472"/>
      <c r="BBA106" s="472"/>
      <c r="BBB106" s="472"/>
      <c r="BBC106" s="472"/>
      <c r="BBD106" s="472"/>
      <c r="BBE106" s="472"/>
      <c r="BBF106" s="472"/>
      <c r="BBG106" s="472"/>
      <c r="BBH106" s="472"/>
      <c r="BBI106" s="472"/>
      <c r="BBJ106" s="472"/>
      <c r="BBK106" s="472"/>
      <c r="BBL106" s="472"/>
      <c r="BBM106" s="472"/>
      <c r="BBN106" s="472"/>
      <c r="BBO106" s="472"/>
      <c r="BBP106" s="472"/>
      <c r="BBQ106" s="472"/>
      <c r="BBR106" s="472"/>
      <c r="BBS106" s="472"/>
      <c r="BBT106" s="472"/>
      <c r="BBU106" s="472"/>
      <c r="BBV106" s="472"/>
      <c r="BBW106" s="472"/>
      <c r="BBX106" s="472"/>
      <c r="BBY106" s="472"/>
      <c r="BBZ106" s="472"/>
      <c r="BCA106" s="472"/>
      <c r="BCB106" s="472"/>
      <c r="BCC106" s="472"/>
      <c r="BCD106" s="472"/>
      <c r="BCE106" s="472"/>
      <c r="BCF106" s="472"/>
      <c r="BCG106" s="472"/>
      <c r="BCH106" s="472"/>
      <c r="BCI106" s="472"/>
      <c r="BCJ106" s="472"/>
      <c r="BCK106" s="472"/>
      <c r="BCL106" s="472"/>
      <c r="BCM106" s="472"/>
      <c r="BCN106" s="472"/>
      <c r="BCO106" s="472"/>
      <c r="BCP106" s="472"/>
      <c r="BCQ106" s="472"/>
      <c r="BCR106" s="472"/>
      <c r="BCS106" s="472"/>
      <c r="BCT106" s="472"/>
      <c r="BCU106" s="472"/>
      <c r="BCV106" s="472"/>
      <c r="BCW106" s="472"/>
      <c r="BCX106" s="472"/>
      <c r="BCY106" s="472"/>
      <c r="BCZ106" s="472"/>
      <c r="BDA106" s="472"/>
      <c r="BDB106" s="472"/>
      <c r="BDC106" s="472"/>
      <c r="BDD106" s="472"/>
      <c r="BDE106" s="472"/>
      <c r="BDF106" s="472"/>
      <c r="BDG106" s="472"/>
      <c r="BDH106" s="472"/>
      <c r="BDI106" s="472"/>
      <c r="BDJ106" s="472"/>
      <c r="BDK106" s="472"/>
      <c r="BDL106" s="472"/>
      <c r="BDM106" s="472"/>
      <c r="BDN106" s="472"/>
      <c r="BDO106" s="472"/>
      <c r="BDP106" s="472"/>
      <c r="BDQ106" s="472"/>
      <c r="BDR106" s="472"/>
      <c r="BDS106" s="472"/>
      <c r="BDT106" s="472"/>
      <c r="BDU106" s="472"/>
      <c r="BDV106" s="472"/>
      <c r="BDW106" s="472"/>
      <c r="BDX106" s="472"/>
      <c r="BDY106" s="472"/>
      <c r="BDZ106" s="472"/>
      <c r="BEA106" s="472"/>
      <c r="BEB106" s="472"/>
      <c r="BEC106" s="472"/>
      <c r="BED106" s="472"/>
      <c r="BEE106" s="472"/>
      <c r="BEF106" s="472"/>
      <c r="BEG106" s="472"/>
      <c r="BEH106" s="472"/>
      <c r="BEI106" s="472"/>
      <c r="BEJ106" s="472"/>
      <c r="BEK106" s="472"/>
      <c r="BEL106" s="472"/>
      <c r="BEM106" s="472"/>
      <c r="BEN106" s="472"/>
      <c r="BEO106" s="472"/>
      <c r="BEP106" s="472"/>
      <c r="BEQ106" s="472"/>
      <c r="BER106" s="472"/>
      <c r="BES106" s="472"/>
      <c r="BET106" s="472"/>
      <c r="BEU106" s="472"/>
      <c r="BEV106" s="472"/>
      <c r="BEW106" s="472"/>
      <c r="BEX106" s="472"/>
      <c r="BEY106" s="472"/>
      <c r="BEZ106" s="472"/>
      <c r="BFA106" s="472"/>
      <c r="BFB106" s="472"/>
      <c r="BFC106" s="472"/>
      <c r="BFD106" s="472"/>
      <c r="BFE106" s="472"/>
      <c r="BFF106" s="472"/>
      <c r="BFG106" s="472"/>
      <c r="BFH106" s="472"/>
      <c r="BFI106" s="472"/>
      <c r="BFJ106" s="472"/>
      <c r="BFK106" s="472"/>
      <c r="BFL106" s="472"/>
      <c r="BFM106" s="472"/>
      <c r="BFN106" s="472"/>
      <c r="BFO106" s="472"/>
      <c r="BFP106" s="472"/>
      <c r="BFQ106" s="472"/>
      <c r="BFR106" s="472"/>
      <c r="BFS106" s="472"/>
      <c r="BFT106" s="472"/>
      <c r="BFU106" s="472"/>
      <c r="BFV106" s="472"/>
      <c r="BFW106" s="472"/>
      <c r="BFX106" s="472"/>
      <c r="BFY106" s="472"/>
      <c r="BFZ106" s="472"/>
      <c r="BGA106" s="472"/>
      <c r="BGB106" s="472"/>
      <c r="BGC106" s="472"/>
      <c r="BGD106" s="472"/>
      <c r="BGE106" s="472"/>
      <c r="BGF106" s="472"/>
      <c r="BGI106" s="472"/>
      <c r="BGJ106" s="472"/>
      <c r="BGK106" s="472"/>
      <c r="BGL106" s="472"/>
      <c r="BGM106" s="472"/>
      <c r="BGN106" s="472"/>
      <c r="BGO106" s="472"/>
      <c r="BGP106" s="472"/>
      <c r="BGQ106" s="472"/>
      <c r="BGR106" s="472"/>
      <c r="BGS106" s="472"/>
      <c r="BGT106" s="472"/>
      <c r="BGU106" s="472"/>
      <c r="BGV106" s="472"/>
      <c r="BGW106" s="472"/>
      <c r="BGX106" s="472"/>
      <c r="BGY106" s="472"/>
      <c r="BGZ106" s="472"/>
      <c r="BHA106" s="472"/>
      <c r="BHB106" s="472"/>
      <c r="BHC106" s="472"/>
      <c r="BHD106" s="472"/>
      <c r="BHE106" s="472"/>
      <c r="BHF106" s="472"/>
      <c r="BHG106" s="472"/>
      <c r="BHH106" s="472"/>
      <c r="BHI106" s="472"/>
      <c r="BHJ106" s="472"/>
      <c r="BHK106" s="472"/>
      <c r="BHL106" s="472"/>
      <c r="BHM106" s="472"/>
      <c r="BHN106" s="472"/>
      <c r="BHO106" s="472"/>
      <c r="BHP106" s="472"/>
      <c r="BHQ106" s="472"/>
      <c r="BHR106" s="472"/>
      <c r="BHS106" s="472"/>
      <c r="BHT106" s="472"/>
      <c r="BHU106" s="472"/>
      <c r="BHV106" s="472"/>
      <c r="BHW106" s="472"/>
      <c r="BHX106" s="472"/>
      <c r="BHY106" s="472"/>
      <c r="BHZ106" s="472"/>
      <c r="BIA106" s="472"/>
      <c r="BIB106" s="472"/>
      <c r="BIC106" s="472"/>
      <c r="BID106" s="472"/>
      <c r="BIE106" s="472"/>
      <c r="BIF106" s="472"/>
      <c r="BIG106" s="472"/>
      <c r="BIH106" s="472"/>
      <c r="BII106" s="472"/>
      <c r="BIJ106" s="472"/>
      <c r="BIK106" s="472"/>
      <c r="BIL106" s="472"/>
      <c r="BIM106" s="472"/>
      <c r="BIN106" s="472"/>
      <c r="BIO106" s="472"/>
      <c r="BIP106" s="472"/>
      <c r="BIQ106" s="472"/>
      <c r="BIR106" s="472"/>
      <c r="BIS106" s="472"/>
      <c r="BIT106" s="472"/>
      <c r="BIU106" s="472"/>
      <c r="BIV106" s="472"/>
      <c r="BIW106" s="472"/>
      <c r="BIX106" s="472"/>
      <c r="BIY106" s="472"/>
      <c r="BIZ106" s="472"/>
      <c r="BJA106" s="472"/>
      <c r="BJB106" s="472"/>
      <c r="BJC106" s="472"/>
      <c r="BJD106" s="472"/>
      <c r="BJE106" s="472"/>
      <c r="BJF106" s="472"/>
      <c r="BJG106" s="472"/>
      <c r="BJH106" s="472"/>
      <c r="BJI106" s="472"/>
      <c r="BJJ106" s="472"/>
      <c r="BJK106" s="472"/>
      <c r="BJL106" s="472"/>
      <c r="BJM106" s="472"/>
      <c r="BJN106" s="472"/>
      <c r="BJO106" s="472"/>
      <c r="BJP106" s="472"/>
      <c r="BJQ106" s="472"/>
      <c r="BJR106" s="472"/>
      <c r="BJS106" s="472"/>
      <c r="BJT106" s="472"/>
      <c r="BJU106" s="472"/>
      <c r="BJV106" s="472"/>
      <c r="BJW106" s="472"/>
      <c r="BJX106" s="472"/>
      <c r="BJY106" s="472"/>
      <c r="BJZ106" s="472"/>
      <c r="BKA106" s="472"/>
      <c r="BKB106" s="472"/>
      <c r="BKC106" s="472"/>
      <c r="BKD106" s="472"/>
      <c r="BKE106" s="472"/>
      <c r="BKF106" s="472"/>
      <c r="BKG106" s="472"/>
      <c r="BKH106" s="472"/>
      <c r="BKI106" s="472"/>
      <c r="BKJ106" s="472"/>
      <c r="BKK106" s="472"/>
      <c r="BKL106" s="472"/>
      <c r="BKM106" s="472"/>
      <c r="BKN106" s="472"/>
      <c r="BKO106" s="472"/>
      <c r="BKP106" s="472"/>
      <c r="BKQ106" s="472"/>
      <c r="BKR106" s="472"/>
      <c r="BKS106" s="472"/>
      <c r="BKT106" s="472"/>
      <c r="BKU106" s="472"/>
      <c r="BKV106" s="472"/>
      <c r="BKW106" s="472"/>
      <c r="BKX106" s="472"/>
      <c r="BKY106" s="472"/>
      <c r="BKZ106" s="472"/>
      <c r="BLA106" s="472"/>
      <c r="BLB106" s="472"/>
      <c r="BLC106" s="472"/>
      <c r="BLD106" s="472"/>
      <c r="BLE106" s="472"/>
      <c r="BLF106" s="472"/>
      <c r="BLG106" s="472"/>
      <c r="BLH106" s="472"/>
      <c r="BLI106" s="472"/>
      <c r="BLJ106" s="472"/>
      <c r="BLK106" s="472"/>
      <c r="BLL106" s="472"/>
      <c r="BLM106" s="472"/>
      <c r="BLN106" s="472"/>
      <c r="BLO106" s="472"/>
      <c r="BLP106" s="472"/>
      <c r="BLQ106" s="472"/>
      <c r="BLR106" s="472"/>
      <c r="BLS106" s="472"/>
      <c r="BLT106" s="472"/>
      <c r="BLU106" s="472"/>
      <c r="BLV106" s="472"/>
      <c r="BLW106" s="472"/>
      <c r="BLX106" s="472"/>
      <c r="BLY106" s="472"/>
      <c r="BLZ106" s="472"/>
      <c r="BMA106" s="472"/>
      <c r="BMB106" s="472"/>
      <c r="BMC106" s="472"/>
      <c r="BMD106" s="472"/>
      <c r="BME106" s="472"/>
      <c r="BMF106" s="472"/>
      <c r="BMG106" s="472"/>
      <c r="BMH106" s="472"/>
      <c r="BMI106" s="472"/>
      <c r="BMJ106" s="472"/>
      <c r="BMK106" s="472"/>
      <c r="BML106" s="472"/>
      <c r="BMM106" s="472"/>
      <c r="BMN106" s="472"/>
      <c r="BMO106" s="472"/>
      <c r="BMP106" s="472"/>
      <c r="BMQ106" s="472"/>
      <c r="BMR106" s="472"/>
      <c r="BMS106" s="472"/>
      <c r="BMT106" s="472"/>
      <c r="BMU106" s="472"/>
      <c r="BMV106" s="472"/>
      <c r="BMW106" s="472"/>
      <c r="BMX106" s="472"/>
      <c r="BMY106" s="472"/>
      <c r="BMZ106" s="472"/>
      <c r="BNA106" s="472"/>
      <c r="BNB106" s="472"/>
      <c r="BNC106" s="472"/>
      <c r="BND106" s="472"/>
      <c r="BNE106" s="472"/>
      <c r="BNF106" s="472"/>
      <c r="BNG106" s="472"/>
      <c r="BNH106" s="472"/>
      <c r="BNI106" s="472"/>
      <c r="BNJ106" s="472"/>
      <c r="BNK106" s="472"/>
      <c r="BNL106" s="472"/>
      <c r="BNM106" s="472"/>
      <c r="BNN106" s="472"/>
      <c r="BNO106" s="472"/>
      <c r="BNP106" s="472"/>
      <c r="BNQ106" s="472"/>
      <c r="BNR106" s="472"/>
      <c r="BNS106" s="472"/>
      <c r="BNT106" s="472"/>
      <c r="BNU106" s="472"/>
      <c r="BNV106" s="472"/>
      <c r="BNW106" s="472"/>
      <c r="BNX106" s="472"/>
      <c r="BNY106" s="472"/>
      <c r="BNZ106" s="472"/>
      <c r="BOA106" s="472"/>
      <c r="BOB106" s="472"/>
      <c r="BOC106" s="472"/>
      <c r="BOD106" s="472"/>
      <c r="BOE106" s="472"/>
      <c r="BOF106" s="472"/>
      <c r="BOG106" s="472"/>
      <c r="BOH106" s="472"/>
      <c r="BOI106" s="472"/>
      <c r="BOJ106" s="472"/>
      <c r="BOK106" s="472"/>
      <c r="BOL106" s="472"/>
      <c r="BOM106" s="472"/>
      <c r="BON106" s="472"/>
      <c r="BOO106" s="472"/>
      <c r="BOP106" s="472"/>
      <c r="BOQ106" s="472"/>
      <c r="BOR106" s="472"/>
      <c r="BOS106" s="472"/>
      <c r="BOT106" s="472"/>
      <c r="BOU106" s="472"/>
      <c r="BOV106" s="472"/>
      <c r="BOW106" s="472"/>
      <c r="BOX106" s="472"/>
      <c r="BOY106" s="472"/>
      <c r="BOZ106" s="472"/>
      <c r="BPA106" s="472"/>
      <c r="BPB106" s="472"/>
      <c r="BPC106" s="472"/>
      <c r="BPD106" s="472"/>
      <c r="BPE106" s="472"/>
      <c r="BPF106" s="472"/>
      <c r="BPG106" s="472"/>
      <c r="BPH106" s="472"/>
      <c r="BPI106" s="472"/>
      <c r="BPJ106" s="472"/>
      <c r="BPK106" s="472"/>
      <c r="BPL106" s="472"/>
      <c r="BPM106" s="472"/>
      <c r="BPN106" s="472"/>
      <c r="BPO106" s="472"/>
      <c r="BPP106" s="472"/>
      <c r="BPQ106" s="472"/>
      <c r="BPR106" s="472"/>
      <c r="BPS106" s="472"/>
      <c r="BPT106" s="472"/>
      <c r="BPU106" s="472"/>
      <c r="BPV106" s="472"/>
      <c r="BPW106" s="472"/>
      <c r="BPX106" s="472"/>
      <c r="BPY106" s="472"/>
      <c r="BPZ106" s="472"/>
      <c r="BQA106" s="472"/>
      <c r="BQB106" s="472"/>
      <c r="BQE106" s="472"/>
      <c r="BQF106" s="472"/>
      <c r="BQG106" s="472"/>
      <c r="BQH106" s="472"/>
      <c r="BQI106" s="472"/>
      <c r="BQJ106" s="472"/>
      <c r="BQK106" s="472"/>
      <c r="BQL106" s="472"/>
      <c r="BQM106" s="472"/>
      <c r="BQN106" s="472"/>
      <c r="BQO106" s="472"/>
      <c r="BQP106" s="472"/>
      <c r="BQQ106" s="472"/>
      <c r="BQR106" s="472"/>
      <c r="BQS106" s="472"/>
      <c r="BQT106" s="472"/>
      <c r="BQU106" s="472"/>
      <c r="BQV106" s="472"/>
      <c r="BQW106" s="472"/>
      <c r="BQX106" s="472"/>
      <c r="BQY106" s="472"/>
      <c r="BQZ106" s="472"/>
      <c r="BRA106" s="472"/>
      <c r="BRB106" s="472"/>
      <c r="BRC106" s="472"/>
      <c r="BRD106" s="472"/>
      <c r="BRE106" s="472"/>
      <c r="BRF106" s="472"/>
      <c r="BRG106" s="472"/>
      <c r="BRH106" s="472"/>
      <c r="BRI106" s="472"/>
      <c r="BRJ106" s="472"/>
      <c r="BRK106" s="472"/>
      <c r="BRL106" s="472"/>
      <c r="BRM106" s="472"/>
      <c r="BRN106" s="472"/>
      <c r="BRO106" s="472"/>
      <c r="BRP106" s="472"/>
      <c r="BRQ106" s="472"/>
      <c r="BRR106" s="472"/>
      <c r="BRS106" s="472"/>
      <c r="BRT106" s="472"/>
      <c r="BRU106" s="472"/>
      <c r="BRV106" s="472"/>
      <c r="BRW106" s="472"/>
      <c r="BRX106" s="472"/>
      <c r="BRY106" s="472"/>
      <c r="BRZ106" s="472"/>
      <c r="BSA106" s="472"/>
      <c r="BSB106" s="472"/>
      <c r="BSC106" s="472"/>
      <c r="BSD106" s="472"/>
      <c r="BSE106" s="472"/>
      <c r="BSF106" s="472"/>
      <c r="BSG106" s="472"/>
      <c r="BSH106" s="472"/>
      <c r="BSI106" s="472"/>
      <c r="BSJ106" s="472"/>
      <c r="BSK106" s="472"/>
      <c r="BSL106" s="472"/>
      <c r="BSM106" s="472"/>
      <c r="BSN106" s="472"/>
      <c r="BSO106" s="472"/>
      <c r="BSP106" s="472"/>
      <c r="BSQ106" s="472"/>
      <c r="BSR106" s="472"/>
      <c r="BSS106" s="472"/>
      <c r="BST106" s="472"/>
      <c r="BSU106" s="472"/>
      <c r="BSV106" s="472"/>
      <c r="BSW106" s="472"/>
      <c r="BSX106" s="472"/>
      <c r="BSY106" s="472"/>
      <c r="BSZ106" s="472"/>
      <c r="BTA106" s="472"/>
      <c r="BTB106" s="472"/>
      <c r="BTC106" s="472"/>
      <c r="BTD106" s="472"/>
      <c r="BTE106" s="472"/>
      <c r="BTF106" s="472"/>
      <c r="BTG106" s="472"/>
      <c r="BTH106" s="472"/>
      <c r="BTI106" s="472"/>
      <c r="BTJ106" s="472"/>
      <c r="BTK106" s="472"/>
      <c r="BTL106" s="472"/>
      <c r="BTM106" s="472"/>
      <c r="BTN106" s="472"/>
      <c r="BTO106" s="472"/>
      <c r="BTP106" s="472"/>
      <c r="BTQ106" s="472"/>
      <c r="BTR106" s="472"/>
      <c r="BTS106" s="472"/>
      <c r="BTT106" s="472"/>
      <c r="BTU106" s="472"/>
      <c r="BTV106" s="472"/>
      <c r="BTW106" s="472"/>
      <c r="BTX106" s="472"/>
      <c r="BTY106" s="472"/>
      <c r="BTZ106" s="472"/>
      <c r="BUA106" s="472"/>
      <c r="BUB106" s="472"/>
      <c r="BUC106" s="472"/>
      <c r="BUD106" s="472"/>
      <c r="BUE106" s="472"/>
      <c r="BUF106" s="472"/>
      <c r="BUG106" s="472"/>
      <c r="BUH106" s="472"/>
      <c r="BUI106" s="472"/>
      <c r="BUJ106" s="472"/>
      <c r="BUK106" s="472"/>
      <c r="BUL106" s="472"/>
      <c r="BUM106" s="472"/>
      <c r="BUN106" s="472"/>
      <c r="BUO106" s="472"/>
      <c r="BUP106" s="472"/>
      <c r="BUQ106" s="472"/>
      <c r="BUR106" s="472"/>
      <c r="BUS106" s="472"/>
      <c r="BUT106" s="472"/>
      <c r="BUU106" s="472"/>
      <c r="BUV106" s="472"/>
      <c r="BUW106" s="472"/>
      <c r="BUX106" s="472"/>
      <c r="BUY106" s="472"/>
      <c r="BUZ106" s="472"/>
      <c r="BVA106" s="472"/>
      <c r="BVB106" s="472"/>
      <c r="BVC106" s="472"/>
      <c r="BVD106" s="472"/>
      <c r="BVE106" s="472"/>
      <c r="BVF106" s="472"/>
      <c r="BVG106" s="472"/>
      <c r="BVH106" s="472"/>
      <c r="BVI106" s="472"/>
      <c r="BVJ106" s="472"/>
      <c r="BVK106" s="472"/>
      <c r="BVL106" s="472"/>
      <c r="BVM106" s="472"/>
      <c r="BVN106" s="472"/>
      <c r="BVO106" s="472"/>
      <c r="BVP106" s="472"/>
      <c r="BVQ106" s="472"/>
      <c r="BVR106" s="472"/>
      <c r="BVS106" s="472"/>
      <c r="BVT106" s="472"/>
      <c r="BVU106" s="472"/>
      <c r="BVV106" s="472"/>
      <c r="BVW106" s="472"/>
      <c r="BVX106" s="472"/>
      <c r="BVY106" s="472"/>
      <c r="BVZ106" s="472"/>
      <c r="BWA106" s="472"/>
      <c r="BWB106" s="472"/>
      <c r="BWC106" s="472"/>
      <c r="BWD106" s="472"/>
      <c r="BWE106" s="472"/>
      <c r="BWF106" s="472"/>
      <c r="BWG106" s="472"/>
      <c r="BWH106" s="472"/>
      <c r="BWI106" s="472"/>
      <c r="BWJ106" s="472"/>
      <c r="BWK106" s="472"/>
      <c r="BWL106" s="472"/>
      <c r="BWM106" s="472"/>
      <c r="BWN106" s="472"/>
      <c r="BWO106" s="472"/>
      <c r="BWP106" s="472"/>
      <c r="BWQ106" s="472"/>
      <c r="BWR106" s="472"/>
      <c r="BWS106" s="472"/>
      <c r="BWT106" s="472"/>
      <c r="BWU106" s="472"/>
      <c r="BWV106" s="472"/>
      <c r="BWW106" s="472"/>
      <c r="BWX106" s="472"/>
      <c r="BWY106" s="472"/>
      <c r="BWZ106" s="472"/>
      <c r="BXA106" s="472"/>
      <c r="BXB106" s="472"/>
      <c r="BXC106" s="472"/>
      <c r="BXD106" s="472"/>
      <c r="BXE106" s="472"/>
      <c r="BXF106" s="472"/>
      <c r="BXG106" s="472"/>
      <c r="BXH106" s="472"/>
      <c r="BXI106" s="472"/>
      <c r="BXJ106" s="472"/>
      <c r="BXK106" s="472"/>
      <c r="BXL106" s="472"/>
      <c r="BXM106" s="472"/>
      <c r="BXN106" s="472"/>
      <c r="BXO106" s="472"/>
      <c r="BXP106" s="472"/>
      <c r="BXQ106" s="472"/>
      <c r="BXR106" s="472"/>
      <c r="BXS106" s="472"/>
      <c r="BXT106" s="472"/>
      <c r="BXU106" s="472"/>
      <c r="BXV106" s="472"/>
      <c r="BXW106" s="472"/>
      <c r="BXX106" s="472"/>
      <c r="BXY106" s="472"/>
      <c r="BXZ106" s="472"/>
      <c r="BYA106" s="472"/>
      <c r="BYB106" s="472"/>
      <c r="BYC106" s="472"/>
      <c r="BYD106" s="472"/>
      <c r="BYE106" s="472"/>
      <c r="BYF106" s="472"/>
      <c r="BYG106" s="472"/>
      <c r="BYH106" s="472"/>
      <c r="BYI106" s="472"/>
      <c r="BYJ106" s="472"/>
      <c r="BYK106" s="472"/>
      <c r="BYL106" s="472"/>
      <c r="BYM106" s="472"/>
      <c r="BYN106" s="472"/>
      <c r="BYO106" s="472"/>
      <c r="BYP106" s="472"/>
      <c r="BYQ106" s="472"/>
      <c r="BYR106" s="472"/>
      <c r="BYS106" s="472"/>
      <c r="BYT106" s="472"/>
      <c r="BYU106" s="472"/>
      <c r="BYV106" s="472"/>
      <c r="BYW106" s="472"/>
      <c r="BYX106" s="472"/>
      <c r="BYY106" s="472"/>
      <c r="BYZ106" s="472"/>
      <c r="BZA106" s="472"/>
      <c r="BZB106" s="472"/>
      <c r="BZC106" s="472"/>
      <c r="BZD106" s="472"/>
      <c r="BZE106" s="472"/>
      <c r="BZF106" s="472"/>
      <c r="BZG106" s="472"/>
      <c r="BZH106" s="472"/>
      <c r="BZI106" s="472"/>
      <c r="BZJ106" s="472"/>
      <c r="BZK106" s="472"/>
      <c r="BZL106" s="472"/>
      <c r="BZM106" s="472"/>
      <c r="BZN106" s="472"/>
      <c r="BZO106" s="472"/>
      <c r="BZP106" s="472"/>
      <c r="BZQ106" s="472"/>
      <c r="BZR106" s="472"/>
      <c r="BZS106" s="472"/>
      <c r="BZT106" s="472"/>
      <c r="BZU106" s="472"/>
      <c r="BZV106" s="472"/>
      <c r="BZW106" s="472"/>
      <c r="BZX106" s="472"/>
      <c r="CAA106" s="472"/>
      <c r="CAB106" s="472"/>
      <c r="CAC106" s="472"/>
      <c r="CAD106" s="472"/>
      <c r="CAE106" s="472"/>
      <c r="CAF106" s="472"/>
      <c r="CAG106" s="472"/>
      <c r="CAH106" s="472"/>
      <c r="CAI106" s="472"/>
      <c r="CAJ106" s="472"/>
      <c r="CAK106" s="472"/>
      <c r="CAL106" s="472"/>
      <c r="CAM106" s="472"/>
      <c r="CAN106" s="472"/>
      <c r="CAO106" s="472"/>
      <c r="CAP106" s="472"/>
      <c r="CAQ106" s="472"/>
      <c r="CAR106" s="472"/>
      <c r="CAS106" s="472"/>
      <c r="CAT106" s="472"/>
      <c r="CAU106" s="472"/>
      <c r="CAV106" s="472"/>
      <c r="CAW106" s="472"/>
      <c r="CAX106" s="472"/>
      <c r="CAY106" s="472"/>
      <c r="CAZ106" s="472"/>
      <c r="CBA106" s="472"/>
      <c r="CBB106" s="472"/>
      <c r="CBC106" s="472"/>
      <c r="CBD106" s="472"/>
      <c r="CBE106" s="472"/>
      <c r="CBF106" s="472"/>
      <c r="CBG106" s="472"/>
      <c r="CBH106" s="472"/>
      <c r="CBI106" s="472"/>
      <c r="CBJ106" s="472"/>
      <c r="CBK106" s="472"/>
      <c r="CBL106" s="472"/>
      <c r="CBM106" s="472"/>
      <c r="CBN106" s="472"/>
      <c r="CBO106" s="472"/>
      <c r="CBP106" s="472"/>
      <c r="CBQ106" s="472"/>
      <c r="CBR106" s="472"/>
      <c r="CBS106" s="472"/>
      <c r="CBT106" s="472"/>
      <c r="CBU106" s="472"/>
      <c r="CBV106" s="472"/>
      <c r="CBW106" s="472"/>
      <c r="CBX106" s="472"/>
      <c r="CBY106" s="472"/>
      <c r="CBZ106" s="472"/>
      <c r="CCA106" s="472"/>
      <c r="CCB106" s="472"/>
      <c r="CCC106" s="472"/>
      <c r="CCD106" s="472"/>
      <c r="CCE106" s="472"/>
      <c r="CCF106" s="472"/>
      <c r="CCG106" s="472"/>
      <c r="CCH106" s="472"/>
      <c r="CCI106" s="472"/>
      <c r="CCJ106" s="472"/>
      <c r="CCK106" s="472"/>
      <c r="CCL106" s="472"/>
      <c r="CCM106" s="472"/>
      <c r="CCN106" s="472"/>
      <c r="CCO106" s="472"/>
      <c r="CCP106" s="472"/>
      <c r="CCQ106" s="472"/>
      <c r="CCR106" s="472"/>
      <c r="CCS106" s="472"/>
      <c r="CCT106" s="472"/>
      <c r="CCU106" s="472"/>
      <c r="CCV106" s="472"/>
      <c r="CCW106" s="472"/>
      <c r="CCX106" s="472"/>
      <c r="CCY106" s="472"/>
      <c r="CCZ106" s="472"/>
      <c r="CDA106" s="472"/>
      <c r="CDB106" s="472"/>
      <c r="CDC106" s="472"/>
      <c r="CDD106" s="472"/>
      <c r="CDE106" s="472"/>
      <c r="CDF106" s="472"/>
      <c r="CDG106" s="472"/>
      <c r="CDH106" s="472"/>
      <c r="CDI106" s="472"/>
      <c r="CDJ106" s="472"/>
      <c r="CDK106" s="472"/>
      <c r="CDL106" s="472"/>
      <c r="CDM106" s="472"/>
      <c r="CDN106" s="472"/>
      <c r="CDO106" s="472"/>
      <c r="CDP106" s="472"/>
      <c r="CDQ106" s="472"/>
      <c r="CDR106" s="472"/>
      <c r="CDS106" s="472"/>
      <c r="CDT106" s="472"/>
      <c r="CDU106" s="472"/>
      <c r="CDV106" s="472"/>
      <c r="CDW106" s="472"/>
      <c r="CDX106" s="472"/>
      <c r="CDY106" s="472"/>
      <c r="CDZ106" s="472"/>
      <c r="CEA106" s="472"/>
      <c r="CEB106" s="472"/>
      <c r="CEC106" s="472"/>
      <c r="CED106" s="472"/>
      <c r="CEE106" s="472"/>
      <c r="CEF106" s="472"/>
      <c r="CEG106" s="472"/>
      <c r="CEH106" s="472"/>
      <c r="CEI106" s="472"/>
      <c r="CEJ106" s="472"/>
      <c r="CEK106" s="472"/>
      <c r="CEL106" s="472"/>
      <c r="CEM106" s="472"/>
      <c r="CEN106" s="472"/>
      <c r="CEO106" s="472"/>
      <c r="CEP106" s="472"/>
      <c r="CEQ106" s="472"/>
      <c r="CER106" s="472"/>
      <c r="CES106" s="472"/>
      <c r="CET106" s="472"/>
      <c r="CEU106" s="472"/>
      <c r="CEV106" s="472"/>
      <c r="CEW106" s="472"/>
      <c r="CEX106" s="472"/>
      <c r="CEY106" s="472"/>
      <c r="CEZ106" s="472"/>
      <c r="CFA106" s="472"/>
      <c r="CFB106" s="472"/>
      <c r="CFC106" s="472"/>
      <c r="CFD106" s="472"/>
      <c r="CFE106" s="472"/>
      <c r="CFF106" s="472"/>
      <c r="CFG106" s="472"/>
      <c r="CFH106" s="472"/>
      <c r="CFI106" s="472"/>
      <c r="CFJ106" s="472"/>
      <c r="CFK106" s="472"/>
      <c r="CFL106" s="472"/>
      <c r="CFM106" s="472"/>
      <c r="CFN106" s="472"/>
      <c r="CFO106" s="472"/>
      <c r="CFP106" s="472"/>
      <c r="CFQ106" s="472"/>
      <c r="CFR106" s="472"/>
      <c r="CFS106" s="472"/>
      <c r="CFT106" s="472"/>
      <c r="CFU106" s="472"/>
      <c r="CFV106" s="472"/>
      <c r="CFW106" s="472"/>
      <c r="CFX106" s="472"/>
      <c r="CFY106" s="472"/>
      <c r="CFZ106" s="472"/>
      <c r="CGA106" s="472"/>
      <c r="CGB106" s="472"/>
      <c r="CGC106" s="472"/>
      <c r="CGD106" s="472"/>
      <c r="CGE106" s="472"/>
      <c r="CGF106" s="472"/>
      <c r="CGG106" s="472"/>
      <c r="CGH106" s="472"/>
      <c r="CGI106" s="472"/>
      <c r="CGJ106" s="472"/>
      <c r="CGK106" s="472"/>
      <c r="CGL106" s="472"/>
      <c r="CGM106" s="472"/>
      <c r="CGN106" s="472"/>
      <c r="CGO106" s="472"/>
      <c r="CGP106" s="472"/>
      <c r="CGQ106" s="472"/>
      <c r="CGR106" s="472"/>
      <c r="CGS106" s="472"/>
      <c r="CGT106" s="472"/>
      <c r="CGU106" s="472"/>
      <c r="CGV106" s="472"/>
      <c r="CGW106" s="472"/>
      <c r="CGX106" s="472"/>
      <c r="CGY106" s="472"/>
      <c r="CGZ106" s="472"/>
      <c r="CHA106" s="472"/>
      <c r="CHB106" s="472"/>
      <c r="CHC106" s="472"/>
      <c r="CHD106" s="472"/>
      <c r="CHE106" s="472"/>
      <c r="CHF106" s="472"/>
      <c r="CHG106" s="472"/>
      <c r="CHH106" s="472"/>
      <c r="CHI106" s="472"/>
      <c r="CHJ106" s="472"/>
      <c r="CHK106" s="472"/>
      <c r="CHL106" s="472"/>
      <c r="CHM106" s="472"/>
      <c r="CHN106" s="472"/>
      <c r="CHO106" s="472"/>
      <c r="CHP106" s="472"/>
      <c r="CHQ106" s="472"/>
      <c r="CHR106" s="472"/>
      <c r="CHS106" s="472"/>
      <c r="CHT106" s="472"/>
      <c r="CHU106" s="472"/>
      <c r="CHV106" s="472"/>
      <c r="CHW106" s="472"/>
      <c r="CHX106" s="472"/>
      <c r="CHY106" s="472"/>
      <c r="CHZ106" s="472"/>
      <c r="CIA106" s="472"/>
      <c r="CIB106" s="472"/>
      <c r="CIC106" s="472"/>
      <c r="CID106" s="472"/>
      <c r="CIE106" s="472"/>
      <c r="CIF106" s="472"/>
      <c r="CIG106" s="472"/>
      <c r="CIH106" s="472"/>
      <c r="CII106" s="472"/>
      <c r="CIJ106" s="472"/>
      <c r="CIK106" s="472"/>
      <c r="CIL106" s="472"/>
      <c r="CIM106" s="472"/>
      <c r="CIN106" s="472"/>
      <c r="CIO106" s="472"/>
      <c r="CIP106" s="472"/>
      <c r="CIQ106" s="472"/>
      <c r="CIR106" s="472"/>
      <c r="CIS106" s="472"/>
      <c r="CIT106" s="472"/>
      <c r="CIU106" s="472"/>
      <c r="CIV106" s="472"/>
      <c r="CIW106" s="472"/>
      <c r="CIX106" s="472"/>
      <c r="CIY106" s="472"/>
      <c r="CIZ106" s="472"/>
      <c r="CJA106" s="472"/>
      <c r="CJB106" s="472"/>
      <c r="CJC106" s="472"/>
      <c r="CJD106" s="472"/>
      <c r="CJE106" s="472"/>
      <c r="CJF106" s="472"/>
      <c r="CJG106" s="472"/>
      <c r="CJH106" s="472"/>
      <c r="CJI106" s="472"/>
      <c r="CJJ106" s="472"/>
      <c r="CJK106" s="472"/>
      <c r="CJL106" s="472"/>
      <c r="CJM106" s="472"/>
      <c r="CJN106" s="472"/>
      <c r="CJO106" s="472"/>
      <c r="CJP106" s="472"/>
      <c r="CJQ106" s="472"/>
      <c r="CJR106" s="472"/>
      <c r="CJS106" s="472"/>
      <c r="CJT106" s="472"/>
      <c r="CJW106" s="472"/>
      <c r="CJX106" s="472"/>
      <c r="CJY106" s="472"/>
      <c r="CJZ106" s="472"/>
      <c r="CKA106" s="472"/>
      <c r="CKB106" s="472"/>
      <c r="CKC106" s="472"/>
      <c r="CKD106" s="472"/>
      <c r="CKE106" s="472"/>
      <c r="CKF106" s="472"/>
      <c r="CKG106" s="472"/>
      <c r="CKH106" s="472"/>
      <c r="CKI106" s="472"/>
      <c r="CKJ106" s="472"/>
      <c r="CKK106" s="472"/>
      <c r="CKL106" s="472"/>
      <c r="CKM106" s="472"/>
      <c r="CKN106" s="472"/>
      <c r="CKO106" s="472"/>
      <c r="CKP106" s="472"/>
      <c r="CKQ106" s="472"/>
      <c r="CKR106" s="472"/>
      <c r="CKS106" s="472"/>
      <c r="CKT106" s="472"/>
      <c r="CKU106" s="472"/>
      <c r="CKV106" s="472"/>
      <c r="CKW106" s="472"/>
      <c r="CKX106" s="472"/>
      <c r="CKY106" s="472"/>
      <c r="CKZ106" s="472"/>
      <c r="CLA106" s="472"/>
      <c r="CLB106" s="472"/>
      <c r="CLC106" s="472"/>
      <c r="CLD106" s="472"/>
      <c r="CLE106" s="472"/>
      <c r="CLF106" s="472"/>
      <c r="CLG106" s="472"/>
      <c r="CLH106" s="472"/>
      <c r="CLI106" s="472"/>
      <c r="CLJ106" s="472"/>
      <c r="CLK106" s="472"/>
      <c r="CLL106" s="472"/>
      <c r="CLM106" s="472"/>
      <c r="CLN106" s="472"/>
      <c r="CLO106" s="472"/>
      <c r="CLP106" s="472"/>
      <c r="CLQ106" s="472"/>
      <c r="CLR106" s="472"/>
      <c r="CLS106" s="472"/>
      <c r="CLT106" s="472"/>
      <c r="CLU106" s="472"/>
      <c r="CLV106" s="472"/>
      <c r="CLW106" s="472"/>
      <c r="CLX106" s="472"/>
      <c r="CLY106" s="472"/>
      <c r="CLZ106" s="472"/>
      <c r="CMA106" s="472"/>
      <c r="CMB106" s="472"/>
      <c r="CMC106" s="472"/>
      <c r="CMD106" s="472"/>
      <c r="CME106" s="472"/>
      <c r="CMF106" s="472"/>
      <c r="CMG106" s="472"/>
      <c r="CMH106" s="472"/>
      <c r="CMI106" s="472"/>
      <c r="CMJ106" s="472"/>
      <c r="CMK106" s="472"/>
      <c r="CML106" s="472"/>
      <c r="CMM106" s="472"/>
      <c r="CMN106" s="472"/>
      <c r="CMO106" s="472"/>
      <c r="CMP106" s="472"/>
      <c r="CMQ106" s="472"/>
      <c r="CMR106" s="472"/>
      <c r="CMS106" s="472"/>
      <c r="CMT106" s="472"/>
      <c r="CMU106" s="472"/>
      <c r="CMV106" s="472"/>
      <c r="CMW106" s="472"/>
      <c r="CMX106" s="472"/>
      <c r="CMY106" s="472"/>
      <c r="CMZ106" s="472"/>
      <c r="CNA106" s="472"/>
      <c r="CNB106" s="472"/>
      <c r="CNC106" s="472"/>
      <c r="CND106" s="472"/>
      <c r="CNE106" s="472"/>
      <c r="CNF106" s="472"/>
      <c r="CNG106" s="472"/>
      <c r="CNH106" s="472"/>
      <c r="CNI106" s="472"/>
      <c r="CNJ106" s="472"/>
      <c r="CNK106" s="472"/>
      <c r="CNL106" s="472"/>
      <c r="CNM106" s="472"/>
      <c r="CNN106" s="472"/>
      <c r="CNO106" s="472"/>
      <c r="CNP106" s="472"/>
      <c r="CNQ106" s="472"/>
      <c r="CNR106" s="472"/>
      <c r="CNS106" s="472"/>
      <c r="CNT106" s="472"/>
      <c r="CNU106" s="472"/>
      <c r="CNV106" s="472"/>
      <c r="CNW106" s="472"/>
      <c r="CNX106" s="472"/>
      <c r="CNY106" s="472"/>
      <c r="CNZ106" s="472"/>
      <c r="COA106" s="472"/>
      <c r="COB106" s="472"/>
      <c r="COC106" s="472"/>
      <c r="COD106" s="472"/>
      <c r="COE106" s="472"/>
      <c r="COF106" s="472"/>
      <c r="COG106" s="472"/>
      <c r="COH106" s="472"/>
      <c r="COI106" s="472"/>
      <c r="COJ106" s="472"/>
      <c r="COK106" s="472"/>
      <c r="COL106" s="472"/>
      <c r="COM106" s="472"/>
      <c r="CON106" s="472"/>
      <c r="COO106" s="472"/>
      <c r="COP106" s="472"/>
      <c r="COQ106" s="472"/>
      <c r="COR106" s="472"/>
      <c r="COS106" s="472"/>
      <c r="COT106" s="472"/>
      <c r="COU106" s="472"/>
      <c r="COV106" s="472"/>
      <c r="COW106" s="472"/>
      <c r="COX106" s="472"/>
      <c r="COY106" s="472"/>
      <c r="COZ106" s="472"/>
      <c r="CPA106" s="472"/>
      <c r="CPB106" s="472"/>
      <c r="CPC106" s="472"/>
      <c r="CPD106" s="472"/>
      <c r="CPE106" s="472"/>
      <c r="CPF106" s="472"/>
      <c r="CPG106" s="472"/>
      <c r="CPH106" s="472"/>
      <c r="CPI106" s="472"/>
      <c r="CPJ106" s="472"/>
      <c r="CPK106" s="472"/>
      <c r="CPL106" s="472"/>
      <c r="CPM106" s="472"/>
      <c r="CPN106" s="472"/>
      <c r="CPO106" s="472"/>
      <c r="CPP106" s="472"/>
      <c r="CPQ106" s="472"/>
      <c r="CPR106" s="472"/>
      <c r="CPS106" s="472"/>
      <c r="CPT106" s="472"/>
      <c r="CPU106" s="472"/>
      <c r="CPV106" s="472"/>
      <c r="CPW106" s="472"/>
      <c r="CPX106" s="472"/>
      <c r="CPY106" s="472"/>
      <c r="CPZ106" s="472"/>
      <c r="CQA106" s="472"/>
      <c r="CQB106" s="472"/>
      <c r="CQC106" s="472"/>
      <c r="CQD106" s="472"/>
      <c r="CQE106" s="472"/>
      <c r="CQF106" s="472"/>
      <c r="CQG106" s="472"/>
      <c r="CQH106" s="472"/>
      <c r="CQI106" s="472"/>
      <c r="CQJ106" s="472"/>
      <c r="CQK106" s="472"/>
      <c r="CQL106" s="472"/>
      <c r="CQM106" s="472"/>
      <c r="CQN106" s="472"/>
      <c r="CQO106" s="472"/>
      <c r="CQP106" s="472"/>
      <c r="CQQ106" s="472"/>
      <c r="CQR106" s="472"/>
      <c r="CQS106" s="472"/>
      <c r="CQT106" s="472"/>
      <c r="CQU106" s="472"/>
      <c r="CQV106" s="472"/>
      <c r="CQW106" s="472"/>
      <c r="CQX106" s="472"/>
      <c r="CQY106" s="472"/>
      <c r="CQZ106" s="472"/>
      <c r="CRA106" s="472"/>
      <c r="CRB106" s="472"/>
      <c r="CRC106" s="472"/>
      <c r="CRD106" s="472"/>
      <c r="CRE106" s="472"/>
      <c r="CRF106" s="472"/>
      <c r="CRG106" s="472"/>
      <c r="CRH106" s="472"/>
      <c r="CRI106" s="472"/>
      <c r="CRJ106" s="472"/>
      <c r="CRK106" s="472"/>
      <c r="CRL106" s="472"/>
      <c r="CRM106" s="472"/>
      <c r="CRN106" s="472"/>
      <c r="CRO106" s="472"/>
      <c r="CRP106" s="472"/>
      <c r="CRQ106" s="472"/>
      <c r="CRR106" s="472"/>
      <c r="CRS106" s="472"/>
      <c r="CRT106" s="472"/>
      <c r="CRU106" s="472"/>
      <c r="CRV106" s="472"/>
      <c r="CRW106" s="472"/>
      <c r="CRX106" s="472"/>
      <c r="CRY106" s="472"/>
      <c r="CRZ106" s="472"/>
      <c r="CSA106" s="472"/>
      <c r="CSB106" s="472"/>
      <c r="CSC106" s="472"/>
      <c r="CSD106" s="472"/>
      <c r="CSE106" s="472"/>
      <c r="CSF106" s="472"/>
      <c r="CSG106" s="472"/>
      <c r="CSH106" s="472"/>
      <c r="CSI106" s="472"/>
      <c r="CSJ106" s="472"/>
      <c r="CSK106" s="472"/>
      <c r="CSL106" s="472"/>
      <c r="CSM106" s="472"/>
      <c r="CSN106" s="472"/>
      <c r="CSO106" s="472"/>
      <c r="CSP106" s="472"/>
      <c r="CSQ106" s="472"/>
      <c r="CSR106" s="472"/>
      <c r="CSS106" s="472"/>
      <c r="CST106" s="472"/>
      <c r="CSU106" s="472"/>
      <c r="CSV106" s="472"/>
      <c r="CSW106" s="472"/>
      <c r="CSX106" s="472"/>
      <c r="CSY106" s="472"/>
      <c r="CSZ106" s="472"/>
      <c r="CTA106" s="472"/>
      <c r="CTB106" s="472"/>
      <c r="CTC106" s="472"/>
      <c r="CTD106" s="472"/>
      <c r="CTE106" s="472"/>
      <c r="CTF106" s="472"/>
      <c r="CTG106" s="472"/>
      <c r="CTH106" s="472"/>
      <c r="CTI106" s="472"/>
      <c r="CTJ106" s="472"/>
      <c r="CTK106" s="472"/>
      <c r="CTL106" s="472"/>
      <c r="CTM106" s="472"/>
      <c r="CTN106" s="472"/>
      <c r="CTO106" s="472"/>
      <c r="CTP106" s="472"/>
      <c r="CTS106" s="472"/>
      <c r="CTT106" s="472"/>
      <c r="CTU106" s="472"/>
      <c r="CTV106" s="472"/>
      <c r="CTW106" s="472"/>
      <c r="CTX106" s="472"/>
      <c r="CTY106" s="472"/>
      <c r="CTZ106" s="472"/>
      <c r="CUA106" s="472"/>
      <c r="CUB106" s="472"/>
      <c r="CUC106" s="472"/>
      <c r="CUD106" s="472"/>
      <c r="CUE106" s="472"/>
      <c r="CUF106" s="472"/>
      <c r="CUG106" s="472"/>
      <c r="CUH106" s="472"/>
      <c r="CUI106" s="472"/>
      <c r="CUJ106" s="472"/>
      <c r="CUK106" s="472"/>
      <c r="CUL106" s="472"/>
      <c r="CUM106" s="472"/>
      <c r="CUN106" s="472"/>
      <c r="CUO106" s="472"/>
      <c r="CUP106" s="472"/>
      <c r="CUQ106" s="472"/>
      <c r="CUR106" s="472"/>
      <c r="CUS106" s="472"/>
      <c r="CUT106" s="472"/>
      <c r="CUU106" s="472"/>
      <c r="CUV106" s="472"/>
      <c r="CUW106" s="472"/>
      <c r="CUX106" s="472"/>
      <c r="CUY106" s="472"/>
      <c r="CUZ106" s="472"/>
      <c r="CVA106" s="472"/>
      <c r="CVB106" s="472"/>
      <c r="CVC106" s="472"/>
      <c r="CVD106" s="472"/>
      <c r="CVE106" s="472"/>
      <c r="CVF106" s="472"/>
      <c r="CVG106" s="472"/>
      <c r="CVH106" s="472"/>
      <c r="CVI106" s="472"/>
      <c r="CVJ106" s="472"/>
      <c r="CVK106" s="472"/>
      <c r="CVL106" s="472"/>
      <c r="CVM106" s="472"/>
      <c r="CVN106" s="472"/>
      <c r="CVO106" s="472"/>
      <c r="CVP106" s="472"/>
      <c r="CVQ106" s="472"/>
      <c r="CVR106" s="472"/>
      <c r="CVS106" s="472"/>
      <c r="CVT106" s="472"/>
      <c r="CVU106" s="472"/>
      <c r="CVV106" s="472"/>
      <c r="CVW106" s="472"/>
      <c r="CVX106" s="472"/>
      <c r="CVY106" s="472"/>
      <c r="CVZ106" s="472"/>
      <c r="CWA106" s="472"/>
      <c r="CWB106" s="472"/>
      <c r="CWC106" s="472"/>
      <c r="CWD106" s="472"/>
      <c r="CWE106" s="472"/>
      <c r="CWF106" s="472"/>
      <c r="CWG106" s="472"/>
      <c r="CWH106" s="472"/>
      <c r="CWI106" s="472"/>
      <c r="CWJ106" s="472"/>
      <c r="CWK106" s="472"/>
      <c r="CWL106" s="472"/>
      <c r="CWM106" s="472"/>
      <c r="CWN106" s="472"/>
      <c r="CWO106" s="472"/>
      <c r="CWP106" s="472"/>
      <c r="CWQ106" s="472"/>
      <c r="CWR106" s="472"/>
      <c r="CWS106" s="472"/>
      <c r="CWT106" s="472"/>
      <c r="CWU106" s="472"/>
      <c r="CWV106" s="472"/>
      <c r="CWW106" s="472"/>
      <c r="CWX106" s="472"/>
      <c r="CWY106" s="472"/>
      <c r="CWZ106" s="472"/>
      <c r="CXA106" s="472"/>
      <c r="CXB106" s="472"/>
      <c r="CXC106" s="472"/>
      <c r="CXD106" s="472"/>
      <c r="CXE106" s="472"/>
      <c r="CXF106" s="472"/>
      <c r="CXG106" s="472"/>
      <c r="CXH106" s="472"/>
      <c r="CXI106" s="472"/>
      <c r="CXJ106" s="472"/>
      <c r="CXK106" s="472"/>
      <c r="CXL106" s="472"/>
      <c r="CXM106" s="472"/>
      <c r="CXN106" s="472"/>
      <c r="CXO106" s="472"/>
      <c r="CXP106" s="472"/>
      <c r="CXQ106" s="472"/>
      <c r="CXR106" s="472"/>
      <c r="CXS106" s="472"/>
      <c r="CXT106" s="472"/>
      <c r="CXU106" s="472"/>
      <c r="CXV106" s="472"/>
      <c r="CXW106" s="472"/>
      <c r="CXX106" s="472"/>
      <c r="CXY106" s="472"/>
      <c r="CXZ106" s="472"/>
      <c r="CYA106" s="472"/>
      <c r="CYB106" s="472"/>
      <c r="CYC106" s="472"/>
      <c r="CYD106" s="472"/>
      <c r="CYE106" s="472"/>
      <c r="CYF106" s="472"/>
      <c r="CYG106" s="472"/>
      <c r="CYH106" s="472"/>
      <c r="CYI106" s="472"/>
      <c r="CYJ106" s="472"/>
      <c r="CYK106" s="472"/>
      <c r="CYL106" s="472"/>
      <c r="CYM106" s="472"/>
      <c r="CYN106" s="472"/>
      <c r="CYO106" s="472"/>
      <c r="CYP106" s="472"/>
      <c r="CYQ106" s="472"/>
      <c r="CYR106" s="472"/>
      <c r="CYS106" s="472"/>
      <c r="CYT106" s="472"/>
      <c r="CYU106" s="472"/>
      <c r="CYV106" s="472"/>
      <c r="CYW106" s="472"/>
      <c r="CYX106" s="472"/>
      <c r="CYY106" s="472"/>
      <c r="CYZ106" s="472"/>
      <c r="CZA106" s="472"/>
      <c r="CZB106" s="472"/>
      <c r="CZC106" s="472"/>
      <c r="CZD106" s="472"/>
      <c r="CZE106" s="472"/>
      <c r="CZF106" s="472"/>
      <c r="CZG106" s="472"/>
      <c r="CZH106" s="472"/>
      <c r="CZI106" s="472"/>
      <c r="CZJ106" s="472"/>
      <c r="CZK106" s="472"/>
      <c r="CZL106" s="472"/>
      <c r="CZM106" s="472"/>
      <c r="CZN106" s="472"/>
      <c r="CZO106" s="472"/>
      <c r="CZP106" s="472"/>
      <c r="CZQ106" s="472"/>
      <c r="CZR106" s="472"/>
      <c r="CZS106" s="472"/>
      <c r="CZT106" s="472"/>
      <c r="CZU106" s="472"/>
      <c r="CZV106" s="472"/>
      <c r="CZW106" s="472"/>
      <c r="CZX106" s="472"/>
      <c r="CZY106" s="472"/>
      <c r="CZZ106" s="472"/>
      <c r="DAA106" s="472"/>
      <c r="DAB106" s="472"/>
      <c r="DAC106" s="472"/>
      <c r="DAD106" s="472"/>
      <c r="DAE106" s="472"/>
      <c r="DAF106" s="472"/>
      <c r="DAG106" s="472"/>
      <c r="DAH106" s="472"/>
      <c r="DAI106" s="472"/>
      <c r="DAJ106" s="472"/>
      <c r="DAK106" s="472"/>
      <c r="DAL106" s="472"/>
      <c r="DAM106" s="472"/>
      <c r="DAN106" s="472"/>
      <c r="DAO106" s="472"/>
      <c r="DAP106" s="472"/>
      <c r="DAQ106" s="472"/>
      <c r="DAR106" s="472"/>
      <c r="DAS106" s="472"/>
      <c r="DAT106" s="472"/>
      <c r="DAU106" s="472"/>
      <c r="DAV106" s="472"/>
      <c r="DAW106" s="472"/>
      <c r="DAX106" s="472"/>
      <c r="DAY106" s="472"/>
      <c r="DAZ106" s="472"/>
      <c r="DBA106" s="472"/>
      <c r="DBB106" s="472"/>
      <c r="DBC106" s="472"/>
      <c r="DBD106" s="472"/>
      <c r="DBE106" s="472"/>
      <c r="DBF106" s="472"/>
      <c r="DBG106" s="472"/>
      <c r="DBH106" s="472"/>
      <c r="DBI106" s="472"/>
      <c r="DBJ106" s="472"/>
      <c r="DBK106" s="472"/>
      <c r="DBL106" s="472"/>
      <c r="DBM106" s="472"/>
      <c r="DBN106" s="472"/>
      <c r="DBO106" s="472"/>
      <c r="DBP106" s="472"/>
      <c r="DBQ106" s="472"/>
      <c r="DBR106" s="472"/>
      <c r="DBS106" s="472"/>
      <c r="DBT106" s="472"/>
      <c r="DBU106" s="472"/>
      <c r="DBV106" s="472"/>
      <c r="DBW106" s="472"/>
      <c r="DBX106" s="472"/>
      <c r="DBY106" s="472"/>
      <c r="DBZ106" s="472"/>
      <c r="DCA106" s="472"/>
      <c r="DCB106" s="472"/>
      <c r="DCC106" s="472"/>
      <c r="DCD106" s="472"/>
      <c r="DCE106" s="472"/>
      <c r="DCF106" s="472"/>
      <c r="DCG106" s="472"/>
      <c r="DCH106" s="472"/>
      <c r="DCI106" s="472"/>
      <c r="DCJ106" s="472"/>
      <c r="DCK106" s="472"/>
      <c r="DCL106" s="472"/>
      <c r="DCM106" s="472"/>
      <c r="DCN106" s="472"/>
      <c r="DCO106" s="472"/>
      <c r="DCP106" s="472"/>
      <c r="DCQ106" s="472"/>
      <c r="DCR106" s="472"/>
      <c r="DCS106" s="472"/>
      <c r="DCT106" s="472"/>
      <c r="DCU106" s="472"/>
      <c r="DCV106" s="472"/>
      <c r="DCW106" s="472"/>
      <c r="DCX106" s="472"/>
      <c r="DCY106" s="472"/>
      <c r="DCZ106" s="472"/>
      <c r="DDA106" s="472"/>
      <c r="DDB106" s="472"/>
      <c r="DDC106" s="472"/>
      <c r="DDD106" s="472"/>
      <c r="DDE106" s="472"/>
      <c r="DDF106" s="472"/>
      <c r="DDG106" s="472"/>
      <c r="DDH106" s="472"/>
      <c r="DDI106" s="472"/>
      <c r="DDJ106" s="472"/>
      <c r="DDK106" s="472"/>
      <c r="DDL106" s="472"/>
      <c r="DDO106" s="472"/>
      <c r="DDP106" s="472"/>
      <c r="DDQ106" s="472"/>
      <c r="DDR106" s="472"/>
      <c r="DDS106" s="472"/>
      <c r="DDT106" s="472"/>
      <c r="DDU106" s="472"/>
      <c r="DDV106" s="472"/>
      <c r="DDW106" s="472"/>
      <c r="DDX106" s="472"/>
      <c r="DDY106" s="472"/>
      <c r="DDZ106" s="472"/>
      <c r="DEA106" s="472"/>
      <c r="DEB106" s="472"/>
      <c r="DEC106" s="472"/>
      <c r="DED106" s="472"/>
      <c r="DEE106" s="472"/>
      <c r="DEF106" s="472"/>
      <c r="DEG106" s="472"/>
      <c r="DEH106" s="472"/>
      <c r="DEI106" s="472"/>
      <c r="DEJ106" s="472"/>
      <c r="DEK106" s="472"/>
      <c r="DEL106" s="472"/>
      <c r="DEM106" s="472"/>
      <c r="DEN106" s="472"/>
      <c r="DEO106" s="472"/>
      <c r="DEP106" s="472"/>
      <c r="DEQ106" s="472"/>
      <c r="DER106" s="472"/>
      <c r="DES106" s="472"/>
      <c r="DET106" s="472"/>
      <c r="DEU106" s="472"/>
      <c r="DEV106" s="472"/>
      <c r="DEW106" s="472"/>
      <c r="DEX106" s="472"/>
      <c r="DEY106" s="472"/>
      <c r="DEZ106" s="472"/>
      <c r="DFA106" s="472"/>
      <c r="DFB106" s="472"/>
      <c r="DFC106" s="472"/>
      <c r="DFD106" s="472"/>
      <c r="DFE106" s="472"/>
      <c r="DFF106" s="472"/>
      <c r="DFG106" s="472"/>
      <c r="DFH106" s="472"/>
      <c r="DFI106" s="472"/>
      <c r="DFJ106" s="472"/>
      <c r="DFK106" s="472"/>
      <c r="DFL106" s="472"/>
      <c r="DFM106" s="472"/>
      <c r="DFN106" s="472"/>
      <c r="DFO106" s="472"/>
      <c r="DFP106" s="472"/>
      <c r="DFQ106" s="472"/>
      <c r="DFR106" s="472"/>
      <c r="DFS106" s="472"/>
      <c r="DFT106" s="472"/>
      <c r="DFU106" s="472"/>
      <c r="DFV106" s="472"/>
      <c r="DFW106" s="472"/>
      <c r="DFX106" s="472"/>
      <c r="DFY106" s="472"/>
      <c r="DFZ106" s="472"/>
      <c r="DGA106" s="472"/>
      <c r="DGB106" s="472"/>
      <c r="DGC106" s="472"/>
      <c r="DGD106" s="472"/>
      <c r="DGE106" s="472"/>
      <c r="DGF106" s="472"/>
      <c r="DGG106" s="472"/>
      <c r="DGH106" s="472"/>
      <c r="DGI106" s="472"/>
      <c r="DGJ106" s="472"/>
      <c r="DGK106" s="472"/>
      <c r="DGL106" s="472"/>
      <c r="DGM106" s="472"/>
      <c r="DGN106" s="472"/>
      <c r="DGO106" s="472"/>
      <c r="DGP106" s="472"/>
      <c r="DGQ106" s="472"/>
      <c r="DGR106" s="472"/>
      <c r="DGS106" s="472"/>
      <c r="DGT106" s="472"/>
      <c r="DGU106" s="472"/>
      <c r="DGV106" s="472"/>
      <c r="DGW106" s="472"/>
      <c r="DGX106" s="472"/>
      <c r="DGY106" s="472"/>
      <c r="DGZ106" s="472"/>
      <c r="DHA106" s="472"/>
      <c r="DHB106" s="472"/>
      <c r="DHC106" s="472"/>
      <c r="DHD106" s="472"/>
      <c r="DHE106" s="472"/>
      <c r="DHF106" s="472"/>
      <c r="DHG106" s="472"/>
      <c r="DHH106" s="472"/>
      <c r="DHI106" s="472"/>
      <c r="DHJ106" s="472"/>
      <c r="DHK106" s="472"/>
      <c r="DHL106" s="472"/>
      <c r="DHM106" s="472"/>
      <c r="DHN106" s="472"/>
      <c r="DHO106" s="472"/>
      <c r="DHP106" s="472"/>
      <c r="DHQ106" s="472"/>
      <c r="DHR106" s="472"/>
      <c r="DHS106" s="472"/>
      <c r="DHT106" s="472"/>
      <c r="DHU106" s="472"/>
      <c r="DHV106" s="472"/>
      <c r="DHW106" s="472"/>
      <c r="DHX106" s="472"/>
      <c r="DHY106" s="472"/>
      <c r="DHZ106" s="472"/>
      <c r="DIA106" s="472"/>
      <c r="DIB106" s="472"/>
      <c r="DIC106" s="472"/>
      <c r="DID106" s="472"/>
      <c r="DIE106" s="472"/>
      <c r="DIF106" s="472"/>
      <c r="DIG106" s="472"/>
      <c r="DIH106" s="472"/>
      <c r="DII106" s="472"/>
      <c r="DIJ106" s="472"/>
      <c r="DIK106" s="472"/>
      <c r="DIL106" s="472"/>
      <c r="DIM106" s="472"/>
      <c r="DIN106" s="472"/>
      <c r="DIO106" s="472"/>
      <c r="DIP106" s="472"/>
      <c r="DIQ106" s="472"/>
      <c r="DIR106" s="472"/>
      <c r="DIS106" s="472"/>
      <c r="DIT106" s="472"/>
      <c r="DIU106" s="472"/>
      <c r="DIV106" s="472"/>
      <c r="DIW106" s="472"/>
      <c r="DIX106" s="472"/>
      <c r="DIY106" s="472"/>
      <c r="DIZ106" s="472"/>
      <c r="DJA106" s="472"/>
      <c r="DJB106" s="472"/>
      <c r="DJC106" s="472"/>
      <c r="DJD106" s="472"/>
      <c r="DJE106" s="472"/>
      <c r="DJF106" s="472"/>
      <c r="DJG106" s="472"/>
      <c r="DJH106" s="472"/>
      <c r="DJI106" s="472"/>
      <c r="DJJ106" s="472"/>
      <c r="DJK106" s="472"/>
      <c r="DJL106" s="472"/>
      <c r="DJM106" s="472"/>
      <c r="DJN106" s="472"/>
      <c r="DJO106" s="472"/>
      <c r="DJP106" s="472"/>
      <c r="DJQ106" s="472"/>
      <c r="DJR106" s="472"/>
      <c r="DJS106" s="472"/>
      <c r="DJT106" s="472"/>
      <c r="DJU106" s="472"/>
      <c r="DJV106" s="472"/>
      <c r="DJW106" s="472"/>
      <c r="DJX106" s="472"/>
      <c r="DJY106" s="472"/>
      <c r="DJZ106" s="472"/>
      <c r="DKA106" s="472"/>
      <c r="DKB106" s="472"/>
      <c r="DKC106" s="472"/>
      <c r="DKD106" s="472"/>
      <c r="DKE106" s="472"/>
      <c r="DKF106" s="472"/>
      <c r="DKG106" s="472"/>
      <c r="DKH106" s="472"/>
      <c r="DKI106" s="472"/>
      <c r="DKJ106" s="472"/>
      <c r="DKK106" s="472"/>
      <c r="DKL106" s="472"/>
      <c r="DKM106" s="472"/>
      <c r="DKN106" s="472"/>
      <c r="DKO106" s="472"/>
      <c r="DKP106" s="472"/>
      <c r="DKQ106" s="472"/>
      <c r="DKR106" s="472"/>
      <c r="DKS106" s="472"/>
      <c r="DKT106" s="472"/>
      <c r="DKU106" s="472"/>
      <c r="DKV106" s="472"/>
      <c r="DKW106" s="472"/>
      <c r="DKX106" s="472"/>
      <c r="DKY106" s="472"/>
      <c r="DKZ106" s="472"/>
      <c r="DLA106" s="472"/>
      <c r="DLB106" s="472"/>
      <c r="DLC106" s="472"/>
      <c r="DLD106" s="472"/>
      <c r="DLE106" s="472"/>
      <c r="DLF106" s="472"/>
      <c r="DLG106" s="472"/>
      <c r="DLH106" s="472"/>
      <c r="DLI106" s="472"/>
      <c r="DLJ106" s="472"/>
      <c r="DLK106" s="472"/>
      <c r="DLL106" s="472"/>
      <c r="DLM106" s="472"/>
      <c r="DLN106" s="472"/>
      <c r="DLO106" s="472"/>
      <c r="DLP106" s="472"/>
      <c r="DLQ106" s="472"/>
      <c r="DLR106" s="472"/>
      <c r="DLS106" s="472"/>
      <c r="DLT106" s="472"/>
      <c r="DLU106" s="472"/>
      <c r="DLV106" s="472"/>
      <c r="DLW106" s="472"/>
      <c r="DLX106" s="472"/>
      <c r="DLY106" s="472"/>
      <c r="DLZ106" s="472"/>
      <c r="DMA106" s="472"/>
      <c r="DMB106" s="472"/>
      <c r="DMC106" s="472"/>
      <c r="DMD106" s="472"/>
      <c r="DME106" s="472"/>
      <c r="DMF106" s="472"/>
      <c r="DMG106" s="472"/>
      <c r="DMH106" s="472"/>
      <c r="DMI106" s="472"/>
      <c r="DMJ106" s="472"/>
      <c r="DMK106" s="472"/>
      <c r="DML106" s="472"/>
      <c r="DMM106" s="472"/>
      <c r="DMN106" s="472"/>
      <c r="DMO106" s="472"/>
      <c r="DMP106" s="472"/>
      <c r="DMQ106" s="472"/>
      <c r="DMR106" s="472"/>
      <c r="DMS106" s="472"/>
      <c r="DMT106" s="472"/>
      <c r="DMU106" s="472"/>
      <c r="DMV106" s="472"/>
      <c r="DMW106" s="472"/>
      <c r="DMX106" s="472"/>
      <c r="DMY106" s="472"/>
      <c r="DMZ106" s="472"/>
      <c r="DNA106" s="472"/>
      <c r="DNB106" s="472"/>
      <c r="DNC106" s="472"/>
      <c r="DND106" s="472"/>
      <c r="DNE106" s="472"/>
      <c r="DNF106" s="472"/>
      <c r="DNG106" s="472"/>
      <c r="DNH106" s="472"/>
      <c r="DNK106" s="472"/>
      <c r="DNL106" s="472"/>
      <c r="DNM106" s="472"/>
      <c r="DNN106" s="472"/>
      <c r="DNO106" s="472"/>
      <c r="DNP106" s="472"/>
      <c r="DNQ106" s="472"/>
      <c r="DNR106" s="472"/>
      <c r="DNS106" s="472"/>
      <c r="DNT106" s="472"/>
      <c r="DNU106" s="472"/>
      <c r="DNV106" s="472"/>
      <c r="DNW106" s="472"/>
      <c r="DNX106" s="472"/>
      <c r="DNY106" s="472"/>
      <c r="DNZ106" s="472"/>
      <c r="DOA106" s="472"/>
      <c r="DOB106" s="472"/>
      <c r="DOC106" s="472"/>
      <c r="DOD106" s="472"/>
      <c r="DOE106" s="472"/>
      <c r="DOF106" s="472"/>
      <c r="DOG106" s="472"/>
      <c r="DOH106" s="472"/>
      <c r="DOI106" s="472"/>
      <c r="DOJ106" s="472"/>
      <c r="DOK106" s="472"/>
      <c r="DOL106" s="472"/>
      <c r="DOM106" s="472"/>
      <c r="DON106" s="472"/>
      <c r="DOO106" s="472"/>
      <c r="DOP106" s="472"/>
      <c r="DOQ106" s="472"/>
      <c r="DOR106" s="472"/>
      <c r="DOS106" s="472"/>
      <c r="DOT106" s="472"/>
      <c r="DOU106" s="472"/>
      <c r="DOV106" s="472"/>
      <c r="DOW106" s="472"/>
      <c r="DOX106" s="472"/>
      <c r="DOY106" s="472"/>
      <c r="DOZ106" s="472"/>
      <c r="DPA106" s="472"/>
      <c r="DPB106" s="472"/>
      <c r="DPC106" s="472"/>
      <c r="DPD106" s="472"/>
      <c r="DPE106" s="472"/>
      <c r="DPF106" s="472"/>
      <c r="DPG106" s="472"/>
      <c r="DPH106" s="472"/>
      <c r="DPI106" s="472"/>
      <c r="DPJ106" s="472"/>
      <c r="DPK106" s="472"/>
      <c r="DPL106" s="472"/>
      <c r="DPM106" s="472"/>
      <c r="DPN106" s="472"/>
      <c r="DPO106" s="472"/>
      <c r="DPP106" s="472"/>
      <c r="DPQ106" s="472"/>
      <c r="DPR106" s="472"/>
      <c r="DPS106" s="472"/>
      <c r="DPT106" s="472"/>
      <c r="DPU106" s="472"/>
      <c r="DPV106" s="472"/>
      <c r="DPW106" s="472"/>
      <c r="DPX106" s="472"/>
      <c r="DPY106" s="472"/>
      <c r="DPZ106" s="472"/>
      <c r="DQA106" s="472"/>
      <c r="DQB106" s="472"/>
      <c r="DQC106" s="472"/>
      <c r="DQD106" s="472"/>
      <c r="DQE106" s="472"/>
      <c r="DQF106" s="472"/>
      <c r="DQG106" s="472"/>
      <c r="DQH106" s="472"/>
      <c r="DQI106" s="472"/>
      <c r="DQJ106" s="472"/>
      <c r="DQK106" s="472"/>
      <c r="DQL106" s="472"/>
      <c r="DQM106" s="472"/>
      <c r="DQN106" s="472"/>
      <c r="DQO106" s="472"/>
      <c r="DQP106" s="472"/>
      <c r="DQQ106" s="472"/>
      <c r="DQR106" s="472"/>
      <c r="DQS106" s="472"/>
      <c r="DQT106" s="472"/>
      <c r="DQU106" s="472"/>
      <c r="DQV106" s="472"/>
      <c r="DQW106" s="472"/>
      <c r="DQX106" s="472"/>
      <c r="DQY106" s="472"/>
      <c r="DQZ106" s="472"/>
      <c r="DRA106" s="472"/>
      <c r="DRB106" s="472"/>
      <c r="DRC106" s="472"/>
      <c r="DRD106" s="472"/>
      <c r="DRE106" s="472"/>
      <c r="DRF106" s="472"/>
      <c r="DRG106" s="472"/>
      <c r="DRH106" s="472"/>
      <c r="DRI106" s="472"/>
      <c r="DRJ106" s="472"/>
      <c r="DRK106" s="472"/>
      <c r="DRL106" s="472"/>
      <c r="DRM106" s="472"/>
      <c r="DRN106" s="472"/>
      <c r="DRO106" s="472"/>
      <c r="DRP106" s="472"/>
      <c r="DRQ106" s="472"/>
      <c r="DRR106" s="472"/>
      <c r="DRS106" s="472"/>
      <c r="DRT106" s="472"/>
      <c r="DRU106" s="472"/>
      <c r="DRV106" s="472"/>
      <c r="DRW106" s="472"/>
      <c r="DRX106" s="472"/>
      <c r="DRY106" s="472"/>
      <c r="DRZ106" s="472"/>
      <c r="DSA106" s="472"/>
      <c r="DSB106" s="472"/>
      <c r="DSC106" s="472"/>
      <c r="DSD106" s="472"/>
      <c r="DSE106" s="472"/>
      <c r="DSF106" s="472"/>
      <c r="DSG106" s="472"/>
      <c r="DSH106" s="472"/>
      <c r="DSI106" s="472"/>
      <c r="DSJ106" s="472"/>
      <c r="DSK106" s="472"/>
      <c r="DSL106" s="472"/>
      <c r="DSM106" s="472"/>
      <c r="DSN106" s="472"/>
      <c r="DSO106" s="472"/>
      <c r="DSP106" s="472"/>
      <c r="DSQ106" s="472"/>
      <c r="DSR106" s="472"/>
      <c r="DSS106" s="472"/>
      <c r="DST106" s="472"/>
      <c r="DSU106" s="472"/>
      <c r="DSV106" s="472"/>
      <c r="DSW106" s="472"/>
      <c r="DSX106" s="472"/>
      <c r="DSY106" s="472"/>
      <c r="DSZ106" s="472"/>
      <c r="DTA106" s="472"/>
      <c r="DTB106" s="472"/>
      <c r="DTC106" s="472"/>
      <c r="DTD106" s="472"/>
      <c r="DTE106" s="472"/>
      <c r="DTF106" s="472"/>
      <c r="DTG106" s="472"/>
      <c r="DTH106" s="472"/>
      <c r="DTI106" s="472"/>
      <c r="DTJ106" s="472"/>
      <c r="DTK106" s="472"/>
      <c r="DTL106" s="472"/>
      <c r="DTM106" s="472"/>
      <c r="DTN106" s="472"/>
      <c r="DTO106" s="472"/>
      <c r="DTP106" s="472"/>
      <c r="DTQ106" s="472"/>
      <c r="DTR106" s="472"/>
      <c r="DTS106" s="472"/>
      <c r="DTT106" s="472"/>
      <c r="DTU106" s="472"/>
      <c r="DTV106" s="472"/>
      <c r="DTW106" s="472"/>
      <c r="DTX106" s="472"/>
      <c r="DTY106" s="472"/>
      <c r="DTZ106" s="472"/>
      <c r="DUA106" s="472"/>
      <c r="DUB106" s="472"/>
      <c r="DUC106" s="472"/>
      <c r="DUD106" s="472"/>
      <c r="DUE106" s="472"/>
      <c r="DUF106" s="472"/>
      <c r="DUG106" s="472"/>
      <c r="DUH106" s="472"/>
      <c r="DUI106" s="472"/>
      <c r="DUJ106" s="472"/>
      <c r="DUK106" s="472"/>
      <c r="DUL106" s="472"/>
      <c r="DUM106" s="472"/>
      <c r="DUN106" s="472"/>
      <c r="DUO106" s="472"/>
      <c r="DUP106" s="472"/>
      <c r="DUQ106" s="472"/>
      <c r="DUR106" s="472"/>
      <c r="DUS106" s="472"/>
      <c r="DUT106" s="472"/>
      <c r="DUU106" s="472"/>
      <c r="DUV106" s="472"/>
      <c r="DUW106" s="472"/>
      <c r="DUX106" s="472"/>
      <c r="DUY106" s="472"/>
      <c r="DUZ106" s="472"/>
      <c r="DVA106" s="472"/>
      <c r="DVB106" s="472"/>
      <c r="DVC106" s="472"/>
      <c r="DVD106" s="472"/>
      <c r="DVE106" s="472"/>
      <c r="DVF106" s="472"/>
      <c r="DVG106" s="472"/>
      <c r="DVH106" s="472"/>
      <c r="DVI106" s="472"/>
      <c r="DVJ106" s="472"/>
      <c r="DVK106" s="472"/>
      <c r="DVL106" s="472"/>
      <c r="DVM106" s="472"/>
      <c r="DVN106" s="472"/>
      <c r="DVO106" s="472"/>
      <c r="DVP106" s="472"/>
      <c r="DVQ106" s="472"/>
      <c r="DVR106" s="472"/>
      <c r="DVS106" s="472"/>
      <c r="DVT106" s="472"/>
      <c r="DVU106" s="472"/>
      <c r="DVV106" s="472"/>
      <c r="DVW106" s="472"/>
      <c r="DVX106" s="472"/>
      <c r="DVY106" s="472"/>
      <c r="DVZ106" s="472"/>
      <c r="DWA106" s="472"/>
      <c r="DWB106" s="472"/>
      <c r="DWC106" s="472"/>
      <c r="DWD106" s="472"/>
      <c r="DWE106" s="472"/>
      <c r="DWF106" s="472"/>
      <c r="DWG106" s="472"/>
      <c r="DWH106" s="472"/>
      <c r="DWI106" s="472"/>
      <c r="DWJ106" s="472"/>
      <c r="DWK106" s="472"/>
      <c r="DWL106" s="472"/>
      <c r="DWM106" s="472"/>
      <c r="DWN106" s="472"/>
      <c r="DWO106" s="472"/>
      <c r="DWP106" s="472"/>
      <c r="DWQ106" s="472"/>
      <c r="DWR106" s="472"/>
      <c r="DWS106" s="472"/>
      <c r="DWT106" s="472"/>
      <c r="DWU106" s="472"/>
      <c r="DWV106" s="472"/>
      <c r="DWW106" s="472"/>
      <c r="DWX106" s="472"/>
      <c r="DWY106" s="472"/>
      <c r="DWZ106" s="472"/>
      <c r="DXA106" s="472"/>
      <c r="DXB106" s="472"/>
      <c r="DXC106" s="472"/>
      <c r="DXD106" s="472"/>
      <c r="DXG106" s="472"/>
      <c r="DXH106" s="472"/>
      <c r="DXI106" s="472"/>
      <c r="DXJ106" s="472"/>
      <c r="DXK106" s="472"/>
      <c r="DXL106" s="472"/>
      <c r="DXM106" s="472"/>
      <c r="DXN106" s="472"/>
      <c r="DXO106" s="472"/>
      <c r="DXP106" s="472"/>
      <c r="DXQ106" s="472"/>
      <c r="DXR106" s="472"/>
      <c r="DXS106" s="472"/>
      <c r="DXT106" s="472"/>
      <c r="DXU106" s="472"/>
      <c r="DXV106" s="472"/>
      <c r="DXW106" s="472"/>
      <c r="DXX106" s="472"/>
      <c r="DXY106" s="472"/>
      <c r="DXZ106" s="472"/>
      <c r="DYA106" s="472"/>
      <c r="DYB106" s="472"/>
      <c r="DYC106" s="472"/>
      <c r="DYD106" s="472"/>
      <c r="DYE106" s="472"/>
      <c r="DYF106" s="472"/>
      <c r="DYG106" s="472"/>
      <c r="DYH106" s="472"/>
      <c r="DYI106" s="472"/>
      <c r="DYJ106" s="472"/>
      <c r="DYK106" s="472"/>
      <c r="DYL106" s="472"/>
      <c r="DYM106" s="472"/>
      <c r="DYN106" s="472"/>
      <c r="DYO106" s="472"/>
      <c r="DYP106" s="472"/>
      <c r="DYQ106" s="472"/>
      <c r="DYR106" s="472"/>
      <c r="DYS106" s="472"/>
      <c r="DYT106" s="472"/>
      <c r="DYU106" s="472"/>
      <c r="DYV106" s="472"/>
      <c r="DYW106" s="472"/>
      <c r="DYX106" s="472"/>
      <c r="DYY106" s="472"/>
      <c r="DYZ106" s="472"/>
      <c r="DZA106" s="472"/>
      <c r="DZB106" s="472"/>
      <c r="DZC106" s="472"/>
      <c r="DZD106" s="472"/>
      <c r="DZE106" s="472"/>
      <c r="DZF106" s="472"/>
      <c r="DZG106" s="472"/>
      <c r="DZH106" s="472"/>
      <c r="DZI106" s="472"/>
      <c r="DZJ106" s="472"/>
      <c r="DZK106" s="472"/>
      <c r="DZL106" s="472"/>
      <c r="DZM106" s="472"/>
      <c r="DZN106" s="472"/>
      <c r="DZO106" s="472"/>
      <c r="DZP106" s="472"/>
      <c r="DZQ106" s="472"/>
      <c r="DZR106" s="472"/>
      <c r="DZS106" s="472"/>
      <c r="DZT106" s="472"/>
      <c r="DZU106" s="472"/>
      <c r="DZV106" s="472"/>
      <c r="DZW106" s="472"/>
      <c r="DZX106" s="472"/>
      <c r="DZY106" s="472"/>
      <c r="DZZ106" s="472"/>
      <c r="EAA106" s="472"/>
      <c r="EAB106" s="472"/>
      <c r="EAC106" s="472"/>
      <c r="EAD106" s="472"/>
      <c r="EAE106" s="472"/>
      <c r="EAF106" s="472"/>
      <c r="EAG106" s="472"/>
      <c r="EAH106" s="472"/>
      <c r="EAI106" s="472"/>
      <c r="EAJ106" s="472"/>
      <c r="EAK106" s="472"/>
      <c r="EAL106" s="472"/>
      <c r="EAM106" s="472"/>
      <c r="EAN106" s="472"/>
      <c r="EAO106" s="472"/>
      <c r="EAP106" s="472"/>
      <c r="EAQ106" s="472"/>
      <c r="EAR106" s="472"/>
      <c r="EAS106" s="472"/>
      <c r="EAT106" s="472"/>
      <c r="EAU106" s="472"/>
      <c r="EAV106" s="472"/>
      <c r="EAW106" s="472"/>
      <c r="EAX106" s="472"/>
      <c r="EAY106" s="472"/>
      <c r="EAZ106" s="472"/>
      <c r="EBA106" s="472"/>
      <c r="EBB106" s="472"/>
      <c r="EBC106" s="472"/>
      <c r="EBD106" s="472"/>
      <c r="EBE106" s="472"/>
      <c r="EBF106" s="472"/>
      <c r="EBG106" s="472"/>
      <c r="EBH106" s="472"/>
      <c r="EBI106" s="472"/>
      <c r="EBJ106" s="472"/>
      <c r="EBK106" s="472"/>
      <c r="EBL106" s="472"/>
      <c r="EBM106" s="472"/>
      <c r="EBN106" s="472"/>
      <c r="EBO106" s="472"/>
      <c r="EBP106" s="472"/>
      <c r="EBQ106" s="472"/>
      <c r="EBR106" s="472"/>
      <c r="EBS106" s="472"/>
      <c r="EBT106" s="472"/>
      <c r="EBU106" s="472"/>
      <c r="EBV106" s="472"/>
      <c r="EBW106" s="472"/>
      <c r="EBX106" s="472"/>
      <c r="EBY106" s="472"/>
      <c r="EBZ106" s="472"/>
      <c r="ECA106" s="472"/>
      <c r="ECB106" s="472"/>
      <c r="ECC106" s="472"/>
      <c r="ECD106" s="472"/>
      <c r="ECE106" s="472"/>
      <c r="ECF106" s="472"/>
      <c r="ECG106" s="472"/>
      <c r="ECH106" s="472"/>
      <c r="ECI106" s="472"/>
      <c r="ECJ106" s="472"/>
      <c r="ECK106" s="472"/>
      <c r="ECL106" s="472"/>
      <c r="ECM106" s="472"/>
      <c r="ECN106" s="472"/>
      <c r="ECO106" s="472"/>
      <c r="ECP106" s="472"/>
      <c r="ECQ106" s="472"/>
      <c r="ECR106" s="472"/>
      <c r="ECS106" s="472"/>
      <c r="ECT106" s="472"/>
      <c r="ECU106" s="472"/>
      <c r="ECV106" s="472"/>
      <c r="ECW106" s="472"/>
      <c r="ECX106" s="472"/>
      <c r="ECY106" s="472"/>
      <c r="ECZ106" s="472"/>
      <c r="EDA106" s="472"/>
      <c r="EDB106" s="472"/>
      <c r="EDC106" s="472"/>
      <c r="EDD106" s="472"/>
      <c r="EDE106" s="472"/>
      <c r="EDF106" s="472"/>
      <c r="EDG106" s="472"/>
      <c r="EDH106" s="472"/>
      <c r="EDI106" s="472"/>
      <c r="EDJ106" s="472"/>
      <c r="EDK106" s="472"/>
      <c r="EDL106" s="472"/>
      <c r="EDM106" s="472"/>
      <c r="EDN106" s="472"/>
      <c r="EDO106" s="472"/>
      <c r="EDP106" s="472"/>
      <c r="EDQ106" s="472"/>
      <c r="EDR106" s="472"/>
      <c r="EDS106" s="472"/>
      <c r="EDT106" s="472"/>
      <c r="EDU106" s="472"/>
      <c r="EDV106" s="472"/>
      <c r="EDW106" s="472"/>
      <c r="EDX106" s="472"/>
      <c r="EDY106" s="472"/>
      <c r="EDZ106" s="472"/>
      <c r="EEA106" s="472"/>
      <c r="EEB106" s="472"/>
      <c r="EEC106" s="472"/>
      <c r="EED106" s="472"/>
      <c r="EEE106" s="472"/>
      <c r="EEF106" s="472"/>
      <c r="EEG106" s="472"/>
      <c r="EEH106" s="472"/>
      <c r="EEI106" s="472"/>
      <c r="EEJ106" s="472"/>
      <c r="EEK106" s="472"/>
      <c r="EEL106" s="472"/>
      <c r="EEM106" s="472"/>
      <c r="EEN106" s="472"/>
      <c r="EEO106" s="472"/>
      <c r="EEP106" s="472"/>
      <c r="EEQ106" s="472"/>
      <c r="EER106" s="472"/>
      <c r="EES106" s="472"/>
      <c r="EET106" s="472"/>
      <c r="EEU106" s="472"/>
      <c r="EEV106" s="472"/>
      <c r="EEW106" s="472"/>
      <c r="EEX106" s="472"/>
      <c r="EEY106" s="472"/>
      <c r="EEZ106" s="472"/>
      <c r="EFA106" s="472"/>
      <c r="EFB106" s="472"/>
      <c r="EFC106" s="472"/>
      <c r="EFD106" s="472"/>
      <c r="EFE106" s="472"/>
      <c r="EFF106" s="472"/>
      <c r="EFG106" s="472"/>
      <c r="EFH106" s="472"/>
      <c r="EFI106" s="472"/>
      <c r="EFJ106" s="472"/>
      <c r="EFK106" s="472"/>
      <c r="EFL106" s="472"/>
      <c r="EFM106" s="472"/>
      <c r="EFN106" s="472"/>
      <c r="EFO106" s="472"/>
      <c r="EFP106" s="472"/>
      <c r="EFQ106" s="472"/>
      <c r="EFR106" s="472"/>
      <c r="EFS106" s="472"/>
      <c r="EFT106" s="472"/>
      <c r="EFU106" s="472"/>
      <c r="EFV106" s="472"/>
      <c r="EFW106" s="472"/>
      <c r="EFX106" s="472"/>
      <c r="EFY106" s="472"/>
      <c r="EFZ106" s="472"/>
      <c r="EGA106" s="472"/>
      <c r="EGB106" s="472"/>
      <c r="EGC106" s="472"/>
      <c r="EGD106" s="472"/>
      <c r="EGE106" s="472"/>
      <c r="EGF106" s="472"/>
      <c r="EGG106" s="472"/>
      <c r="EGH106" s="472"/>
      <c r="EGI106" s="472"/>
      <c r="EGJ106" s="472"/>
      <c r="EGK106" s="472"/>
      <c r="EGL106" s="472"/>
      <c r="EGM106" s="472"/>
      <c r="EGN106" s="472"/>
      <c r="EGO106" s="472"/>
      <c r="EGP106" s="472"/>
      <c r="EGQ106" s="472"/>
      <c r="EGR106" s="472"/>
      <c r="EGS106" s="472"/>
      <c r="EGT106" s="472"/>
      <c r="EGU106" s="472"/>
      <c r="EGV106" s="472"/>
      <c r="EGW106" s="472"/>
      <c r="EGX106" s="472"/>
      <c r="EGY106" s="472"/>
      <c r="EGZ106" s="472"/>
      <c r="EHC106" s="472"/>
      <c r="EHD106" s="472"/>
      <c r="EHE106" s="472"/>
      <c r="EHF106" s="472"/>
      <c r="EHG106" s="472"/>
      <c r="EHH106" s="472"/>
      <c r="EHI106" s="472"/>
      <c r="EHJ106" s="472"/>
      <c r="EHK106" s="472"/>
      <c r="EHL106" s="472"/>
      <c r="EHM106" s="472"/>
      <c r="EHN106" s="472"/>
      <c r="EHO106" s="472"/>
      <c r="EHP106" s="472"/>
      <c r="EHQ106" s="472"/>
      <c r="EHR106" s="472"/>
      <c r="EHS106" s="472"/>
      <c r="EHT106" s="472"/>
      <c r="EHU106" s="472"/>
      <c r="EHV106" s="472"/>
      <c r="EHW106" s="472"/>
      <c r="EHX106" s="472"/>
      <c r="EHY106" s="472"/>
      <c r="EHZ106" s="472"/>
      <c r="EIA106" s="472"/>
      <c r="EIB106" s="472"/>
      <c r="EIC106" s="472"/>
      <c r="EID106" s="472"/>
      <c r="EIE106" s="472"/>
      <c r="EIF106" s="472"/>
      <c r="EIG106" s="472"/>
      <c r="EIH106" s="472"/>
      <c r="EII106" s="472"/>
      <c r="EIJ106" s="472"/>
      <c r="EIK106" s="472"/>
      <c r="EIL106" s="472"/>
      <c r="EIM106" s="472"/>
      <c r="EIN106" s="472"/>
      <c r="EIO106" s="472"/>
      <c r="EIP106" s="472"/>
      <c r="EIQ106" s="472"/>
      <c r="EIR106" s="472"/>
      <c r="EIS106" s="472"/>
      <c r="EIT106" s="472"/>
      <c r="EIU106" s="472"/>
      <c r="EIV106" s="472"/>
      <c r="EIW106" s="472"/>
      <c r="EIX106" s="472"/>
      <c r="EIY106" s="472"/>
      <c r="EIZ106" s="472"/>
      <c r="EJA106" s="472"/>
      <c r="EJB106" s="472"/>
      <c r="EJC106" s="472"/>
      <c r="EJD106" s="472"/>
      <c r="EJE106" s="472"/>
      <c r="EJF106" s="472"/>
      <c r="EJG106" s="472"/>
      <c r="EJH106" s="472"/>
      <c r="EJI106" s="472"/>
      <c r="EJJ106" s="472"/>
      <c r="EJK106" s="472"/>
      <c r="EJL106" s="472"/>
      <c r="EJM106" s="472"/>
      <c r="EJN106" s="472"/>
      <c r="EJO106" s="472"/>
      <c r="EJP106" s="472"/>
      <c r="EJQ106" s="472"/>
      <c r="EJR106" s="472"/>
      <c r="EJS106" s="472"/>
      <c r="EJT106" s="472"/>
      <c r="EJU106" s="472"/>
      <c r="EJV106" s="472"/>
      <c r="EJW106" s="472"/>
      <c r="EJX106" s="472"/>
      <c r="EJY106" s="472"/>
      <c r="EJZ106" s="472"/>
      <c r="EKA106" s="472"/>
      <c r="EKB106" s="472"/>
      <c r="EKC106" s="472"/>
      <c r="EKD106" s="472"/>
      <c r="EKE106" s="472"/>
      <c r="EKF106" s="472"/>
      <c r="EKG106" s="472"/>
      <c r="EKH106" s="472"/>
      <c r="EKI106" s="472"/>
      <c r="EKJ106" s="472"/>
      <c r="EKK106" s="472"/>
      <c r="EKL106" s="472"/>
      <c r="EKM106" s="472"/>
      <c r="EKN106" s="472"/>
      <c r="EKO106" s="472"/>
      <c r="EKP106" s="472"/>
      <c r="EKQ106" s="472"/>
      <c r="EKR106" s="472"/>
      <c r="EKS106" s="472"/>
      <c r="EKT106" s="472"/>
      <c r="EKU106" s="472"/>
      <c r="EKV106" s="472"/>
      <c r="EKW106" s="472"/>
      <c r="EKX106" s="472"/>
      <c r="EKY106" s="472"/>
      <c r="EKZ106" s="472"/>
      <c r="ELA106" s="472"/>
      <c r="ELB106" s="472"/>
      <c r="ELC106" s="472"/>
      <c r="ELD106" s="472"/>
      <c r="ELE106" s="472"/>
      <c r="ELF106" s="472"/>
      <c r="ELG106" s="472"/>
      <c r="ELH106" s="472"/>
      <c r="ELI106" s="472"/>
      <c r="ELJ106" s="472"/>
      <c r="ELK106" s="472"/>
      <c r="ELL106" s="472"/>
      <c r="ELM106" s="472"/>
      <c r="ELN106" s="472"/>
      <c r="ELO106" s="472"/>
      <c r="ELP106" s="472"/>
      <c r="ELQ106" s="472"/>
      <c r="ELR106" s="472"/>
      <c r="ELS106" s="472"/>
      <c r="ELT106" s="472"/>
      <c r="ELU106" s="472"/>
      <c r="ELV106" s="472"/>
      <c r="ELW106" s="472"/>
      <c r="ELX106" s="472"/>
      <c r="ELY106" s="472"/>
      <c r="ELZ106" s="472"/>
      <c r="EMA106" s="472"/>
      <c r="EMB106" s="472"/>
      <c r="EMC106" s="472"/>
      <c r="EMD106" s="472"/>
      <c r="EME106" s="472"/>
      <c r="EMF106" s="472"/>
      <c r="EMG106" s="472"/>
      <c r="EMH106" s="472"/>
      <c r="EMI106" s="472"/>
      <c r="EMJ106" s="472"/>
      <c r="EMK106" s="472"/>
      <c r="EML106" s="472"/>
      <c r="EMM106" s="472"/>
      <c r="EMN106" s="472"/>
      <c r="EMO106" s="472"/>
      <c r="EMP106" s="472"/>
      <c r="EMQ106" s="472"/>
      <c r="EMR106" s="472"/>
      <c r="EMS106" s="472"/>
      <c r="EMT106" s="472"/>
      <c r="EMU106" s="472"/>
      <c r="EMV106" s="472"/>
      <c r="EMW106" s="472"/>
      <c r="EMX106" s="472"/>
      <c r="EMY106" s="472"/>
      <c r="EMZ106" s="472"/>
      <c r="ENA106" s="472"/>
      <c r="ENB106" s="472"/>
      <c r="ENC106" s="472"/>
      <c r="END106" s="472"/>
      <c r="ENE106" s="472"/>
      <c r="ENF106" s="472"/>
      <c r="ENG106" s="472"/>
      <c r="ENH106" s="472"/>
      <c r="ENI106" s="472"/>
      <c r="ENJ106" s="472"/>
      <c r="ENK106" s="472"/>
      <c r="ENL106" s="472"/>
      <c r="ENM106" s="472"/>
      <c r="ENN106" s="472"/>
      <c r="ENO106" s="472"/>
      <c r="ENP106" s="472"/>
      <c r="ENQ106" s="472"/>
      <c r="ENR106" s="472"/>
      <c r="ENS106" s="472"/>
      <c r="ENT106" s="472"/>
      <c r="ENU106" s="472"/>
      <c r="ENV106" s="472"/>
      <c r="ENW106" s="472"/>
      <c r="ENX106" s="472"/>
      <c r="ENY106" s="472"/>
      <c r="ENZ106" s="472"/>
      <c r="EOA106" s="472"/>
      <c r="EOB106" s="472"/>
      <c r="EOC106" s="472"/>
      <c r="EOD106" s="472"/>
      <c r="EOE106" s="472"/>
      <c r="EOF106" s="472"/>
      <c r="EOG106" s="472"/>
      <c r="EOH106" s="472"/>
      <c r="EOI106" s="472"/>
      <c r="EOJ106" s="472"/>
      <c r="EOK106" s="472"/>
      <c r="EOL106" s="472"/>
      <c r="EOM106" s="472"/>
      <c r="EON106" s="472"/>
      <c r="EOO106" s="472"/>
      <c r="EOP106" s="472"/>
      <c r="EOQ106" s="472"/>
      <c r="EOR106" s="472"/>
      <c r="EOS106" s="472"/>
      <c r="EOT106" s="472"/>
      <c r="EOU106" s="472"/>
      <c r="EOV106" s="472"/>
      <c r="EOW106" s="472"/>
      <c r="EOX106" s="472"/>
      <c r="EOY106" s="472"/>
      <c r="EOZ106" s="472"/>
      <c r="EPA106" s="472"/>
      <c r="EPB106" s="472"/>
      <c r="EPC106" s="472"/>
      <c r="EPD106" s="472"/>
      <c r="EPE106" s="472"/>
      <c r="EPF106" s="472"/>
      <c r="EPG106" s="472"/>
      <c r="EPH106" s="472"/>
      <c r="EPI106" s="472"/>
      <c r="EPJ106" s="472"/>
      <c r="EPK106" s="472"/>
      <c r="EPL106" s="472"/>
      <c r="EPM106" s="472"/>
      <c r="EPN106" s="472"/>
      <c r="EPO106" s="472"/>
      <c r="EPP106" s="472"/>
      <c r="EPQ106" s="472"/>
      <c r="EPR106" s="472"/>
      <c r="EPS106" s="472"/>
      <c r="EPT106" s="472"/>
      <c r="EPU106" s="472"/>
      <c r="EPV106" s="472"/>
      <c r="EPW106" s="472"/>
      <c r="EPX106" s="472"/>
      <c r="EPY106" s="472"/>
      <c r="EPZ106" s="472"/>
      <c r="EQA106" s="472"/>
      <c r="EQB106" s="472"/>
      <c r="EQC106" s="472"/>
      <c r="EQD106" s="472"/>
      <c r="EQE106" s="472"/>
      <c r="EQF106" s="472"/>
      <c r="EQG106" s="472"/>
      <c r="EQH106" s="472"/>
      <c r="EQI106" s="472"/>
      <c r="EQJ106" s="472"/>
      <c r="EQK106" s="472"/>
      <c r="EQL106" s="472"/>
      <c r="EQM106" s="472"/>
      <c r="EQN106" s="472"/>
      <c r="EQO106" s="472"/>
      <c r="EQP106" s="472"/>
      <c r="EQQ106" s="472"/>
      <c r="EQR106" s="472"/>
      <c r="EQS106" s="472"/>
      <c r="EQT106" s="472"/>
      <c r="EQU106" s="472"/>
      <c r="EQV106" s="472"/>
      <c r="EQY106" s="472"/>
      <c r="EQZ106" s="472"/>
      <c r="ERA106" s="472"/>
      <c r="ERB106" s="472"/>
      <c r="ERC106" s="472"/>
      <c r="ERD106" s="472"/>
      <c r="ERE106" s="472"/>
      <c r="ERF106" s="472"/>
      <c r="ERG106" s="472"/>
      <c r="ERH106" s="472"/>
      <c r="ERI106" s="472"/>
      <c r="ERJ106" s="472"/>
      <c r="ERK106" s="472"/>
      <c r="ERL106" s="472"/>
      <c r="ERM106" s="472"/>
      <c r="ERN106" s="472"/>
      <c r="ERO106" s="472"/>
      <c r="ERP106" s="472"/>
      <c r="ERQ106" s="472"/>
      <c r="ERR106" s="472"/>
      <c r="ERS106" s="472"/>
      <c r="ERT106" s="472"/>
      <c r="ERU106" s="472"/>
      <c r="ERV106" s="472"/>
      <c r="ERW106" s="472"/>
      <c r="ERX106" s="472"/>
      <c r="ERY106" s="472"/>
      <c r="ERZ106" s="472"/>
      <c r="ESA106" s="472"/>
      <c r="ESB106" s="472"/>
      <c r="ESC106" s="472"/>
      <c r="ESD106" s="472"/>
      <c r="ESE106" s="472"/>
      <c r="ESF106" s="472"/>
      <c r="ESG106" s="472"/>
      <c r="ESH106" s="472"/>
      <c r="ESI106" s="472"/>
      <c r="ESJ106" s="472"/>
      <c r="ESK106" s="472"/>
      <c r="ESL106" s="472"/>
      <c r="ESM106" s="472"/>
      <c r="ESN106" s="472"/>
      <c r="ESO106" s="472"/>
      <c r="ESP106" s="472"/>
      <c r="ESQ106" s="472"/>
      <c r="ESR106" s="472"/>
      <c r="ESS106" s="472"/>
      <c r="EST106" s="472"/>
      <c r="ESU106" s="472"/>
      <c r="ESV106" s="472"/>
      <c r="ESW106" s="472"/>
      <c r="ESX106" s="472"/>
      <c r="ESY106" s="472"/>
      <c r="ESZ106" s="472"/>
      <c r="ETA106" s="472"/>
      <c r="ETB106" s="472"/>
      <c r="ETC106" s="472"/>
      <c r="ETD106" s="472"/>
      <c r="ETE106" s="472"/>
      <c r="ETF106" s="472"/>
      <c r="ETG106" s="472"/>
      <c r="ETH106" s="472"/>
      <c r="ETI106" s="472"/>
      <c r="ETJ106" s="472"/>
      <c r="ETK106" s="472"/>
      <c r="ETL106" s="472"/>
      <c r="ETM106" s="472"/>
      <c r="ETN106" s="472"/>
      <c r="ETO106" s="472"/>
      <c r="ETP106" s="472"/>
      <c r="ETQ106" s="472"/>
      <c r="ETR106" s="472"/>
      <c r="ETS106" s="472"/>
      <c r="ETT106" s="472"/>
      <c r="ETU106" s="472"/>
      <c r="ETV106" s="472"/>
      <c r="ETW106" s="472"/>
      <c r="ETX106" s="472"/>
      <c r="ETY106" s="472"/>
      <c r="ETZ106" s="472"/>
      <c r="EUA106" s="472"/>
      <c r="EUB106" s="472"/>
      <c r="EUC106" s="472"/>
      <c r="EUD106" s="472"/>
      <c r="EUE106" s="472"/>
      <c r="EUF106" s="472"/>
      <c r="EUG106" s="472"/>
      <c r="EUH106" s="472"/>
      <c r="EUI106" s="472"/>
      <c r="EUJ106" s="472"/>
      <c r="EUK106" s="472"/>
      <c r="EUL106" s="472"/>
      <c r="EUM106" s="472"/>
      <c r="EUN106" s="472"/>
      <c r="EUO106" s="472"/>
      <c r="EUP106" s="472"/>
      <c r="EUQ106" s="472"/>
      <c r="EUR106" s="472"/>
      <c r="EUS106" s="472"/>
      <c r="EUT106" s="472"/>
      <c r="EUU106" s="472"/>
      <c r="EUV106" s="472"/>
      <c r="EUW106" s="472"/>
      <c r="EUX106" s="472"/>
      <c r="EUY106" s="472"/>
      <c r="EUZ106" s="472"/>
      <c r="EVA106" s="472"/>
      <c r="EVB106" s="472"/>
      <c r="EVC106" s="472"/>
      <c r="EVD106" s="472"/>
      <c r="EVE106" s="472"/>
      <c r="EVF106" s="472"/>
      <c r="EVG106" s="472"/>
      <c r="EVH106" s="472"/>
      <c r="EVI106" s="472"/>
      <c r="EVJ106" s="472"/>
      <c r="EVK106" s="472"/>
      <c r="EVL106" s="472"/>
      <c r="EVM106" s="472"/>
      <c r="EVN106" s="472"/>
      <c r="EVO106" s="472"/>
      <c r="EVP106" s="472"/>
      <c r="EVQ106" s="472"/>
      <c r="EVR106" s="472"/>
      <c r="EVS106" s="472"/>
      <c r="EVT106" s="472"/>
      <c r="EVU106" s="472"/>
      <c r="EVV106" s="472"/>
      <c r="EVW106" s="472"/>
      <c r="EVX106" s="472"/>
      <c r="EVY106" s="472"/>
      <c r="EVZ106" s="472"/>
      <c r="EWA106" s="472"/>
      <c r="EWB106" s="472"/>
      <c r="EWC106" s="472"/>
      <c r="EWD106" s="472"/>
      <c r="EWE106" s="472"/>
      <c r="EWF106" s="472"/>
      <c r="EWG106" s="472"/>
      <c r="EWH106" s="472"/>
      <c r="EWI106" s="472"/>
      <c r="EWJ106" s="472"/>
      <c r="EWK106" s="472"/>
      <c r="EWL106" s="472"/>
      <c r="EWM106" s="472"/>
      <c r="EWN106" s="472"/>
      <c r="EWO106" s="472"/>
      <c r="EWP106" s="472"/>
      <c r="EWQ106" s="472"/>
      <c r="EWR106" s="472"/>
      <c r="EWS106" s="472"/>
      <c r="EWT106" s="472"/>
      <c r="EWU106" s="472"/>
      <c r="EWV106" s="472"/>
      <c r="EWW106" s="472"/>
      <c r="EWX106" s="472"/>
      <c r="EWY106" s="472"/>
      <c r="EWZ106" s="472"/>
      <c r="EXA106" s="472"/>
      <c r="EXB106" s="472"/>
      <c r="EXC106" s="472"/>
      <c r="EXD106" s="472"/>
      <c r="EXE106" s="472"/>
      <c r="EXF106" s="472"/>
      <c r="EXG106" s="472"/>
      <c r="EXH106" s="472"/>
      <c r="EXI106" s="472"/>
      <c r="EXJ106" s="472"/>
      <c r="EXK106" s="472"/>
      <c r="EXL106" s="472"/>
      <c r="EXM106" s="472"/>
      <c r="EXN106" s="472"/>
      <c r="EXO106" s="472"/>
      <c r="EXP106" s="472"/>
      <c r="EXQ106" s="472"/>
      <c r="EXR106" s="472"/>
      <c r="EXS106" s="472"/>
      <c r="EXT106" s="472"/>
      <c r="EXU106" s="472"/>
      <c r="EXV106" s="472"/>
      <c r="EXW106" s="472"/>
      <c r="EXX106" s="472"/>
      <c r="EXY106" s="472"/>
      <c r="EXZ106" s="472"/>
      <c r="EYA106" s="472"/>
      <c r="EYB106" s="472"/>
      <c r="EYC106" s="472"/>
      <c r="EYD106" s="472"/>
      <c r="EYE106" s="472"/>
      <c r="EYF106" s="472"/>
      <c r="EYG106" s="472"/>
      <c r="EYH106" s="472"/>
      <c r="EYI106" s="472"/>
      <c r="EYJ106" s="472"/>
      <c r="EYK106" s="472"/>
      <c r="EYL106" s="472"/>
      <c r="EYM106" s="472"/>
      <c r="EYN106" s="472"/>
      <c r="EYO106" s="472"/>
      <c r="EYP106" s="472"/>
      <c r="EYQ106" s="472"/>
      <c r="EYR106" s="472"/>
      <c r="EYS106" s="472"/>
      <c r="EYT106" s="472"/>
      <c r="EYU106" s="472"/>
      <c r="EYV106" s="472"/>
      <c r="EYW106" s="472"/>
      <c r="EYX106" s="472"/>
      <c r="EYY106" s="472"/>
      <c r="EYZ106" s="472"/>
      <c r="EZA106" s="472"/>
      <c r="EZB106" s="472"/>
      <c r="EZC106" s="472"/>
      <c r="EZD106" s="472"/>
      <c r="EZE106" s="472"/>
      <c r="EZF106" s="472"/>
      <c r="EZG106" s="472"/>
      <c r="EZH106" s="472"/>
      <c r="EZI106" s="472"/>
      <c r="EZJ106" s="472"/>
      <c r="EZK106" s="472"/>
      <c r="EZL106" s="472"/>
      <c r="EZM106" s="472"/>
      <c r="EZN106" s="472"/>
      <c r="EZO106" s="472"/>
      <c r="EZP106" s="472"/>
      <c r="EZQ106" s="472"/>
      <c r="EZR106" s="472"/>
      <c r="EZS106" s="472"/>
      <c r="EZT106" s="472"/>
      <c r="EZU106" s="472"/>
      <c r="EZV106" s="472"/>
      <c r="EZW106" s="472"/>
      <c r="EZX106" s="472"/>
      <c r="EZY106" s="472"/>
      <c r="EZZ106" s="472"/>
      <c r="FAA106" s="472"/>
      <c r="FAB106" s="472"/>
      <c r="FAC106" s="472"/>
      <c r="FAD106" s="472"/>
      <c r="FAE106" s="472"/>
      <c r="FAF106" s="472"/>
      <c r="FAG106" s="472"/>
      <c r="FAH106" s="472"/>
      <c r="FAI106" s="472"/>
      <c r="FAJ106" s="472"/>
      <c r="FAK106" s="472"/>
      <c r="FAL106" s="472"/>
      <c r="FAM106" s="472"/>
      <c r="FAN106" s="472"/>
      <c r="FAO106" s="472"/>
      <c r="FAP106" s="472"/>
      <c r="FAQ106" s="472"/>
      <c r="FAR106" s="472"/>
      <c r="FAU106" s="472"/>
      <c r="FAV106" s="472"/>
      <c r="FAW106" s="472"/>
      <c r="FAX106" s="472"/>
      <c r="FAY106" s="472"/>
      <c r="FAZ106" s="472"/>
      <c r="FBA106" s="472"/>
      <c r="FBB106" s="472"/>
      <c r="FBC106" s="472"/>
      <c r="FBD106" s="472"/>
      <c r="FBE106" s="472"/>
      <c r="FBF106" s="472"/>
      <c r="FBG106" s="472"/>
      <c r="FBH106" s="472"/>
      <c r="FBI106" s="472"/>
      <c r="FBJ106" s="472"/>
      <c r="FBK106" s="472"/>
      <c r="FBL106" s="472"/>
      <c r="FBM106" s="472"/>
      <c r="FBN106" s="472"/>
      <c r="FBO106" s="472"/>
      <c r="FBP106" s="472"/>
      <c r="FBQ106" s="472"/>
      <c r="FBR106" s="472"/>
      <c r="FBS106" s="472"/>
      <c r="FBT106" s="472"/>
      <c r="FBU106" s="472"/>
      <c r="FBV106" s="472"/>
      <c r="FBW106" s="472"/>
      <c r="FBX106" s="472"/>
      <c r="FBY106" s="472"/>
      <c r="FBZ106" s="472"/>
      <c r="FCA106" s="472"/>
      <c r="FCB106" s="472"/>
      <c r="FCC106" s="472"/>
      <c r="FCD106" s="472"/>
      <c r="FCE106" s="472"/>
      <c r="FCF106" s="472"/>
      <c r="FCG106" s="472"/>
      <c r="FCH106" s="472"/>
      <c r="FCI106" s="472"/>
      <c r="FCJ106" s="472"/>
      <c r="FCK106" s="472"/>
      <c r="FCL106" s="472"/>
      <c r="FCM106" s="472"/>
      <c r="FCN106" s="472"/>
      <c r="FCO106" s="472"/>
      <c r="FCP106" s="472"/>
      <c r="FCQ106" s="472"/>
      <c r="FCR106" s="472"/>
      <c r="FCS106" s="472"/>
      <c r="FCT106" s="472"/>
      <c r="FCU106" s="472"/>
      <c r="FCV106" s="472"/>
      <c r="FCW106" s="472"/>
      <c r="FCX106" s="472"/>
      <c r="FCY106" s="472"/>
      <c r="FCZ106" s="472"/>
      <c r="FDA106" s="472"/>
      <c r="FDB106" s="472"/>
      <c r="FDC106" s="472"/>
      <c r="FDD106" s="472"/>
      <c r="FDE106" s="472"/>
      <c r="FDF106" s="472"/>
      <c r="FDG106" s="472"/>
      <c r="FDH106" s="472"/>
      <c r="FDI106" s="472"/>
      <c r="FDJ106" s="472"/>
      <c r="FDK106" s="472"/>
      <c r="FDL106" s="472"/>
      <c r="FDM106" s="472"/>
      <c r="FDN106" s="472"/>
      <c r="FDO106" s="472"/>
      <c r="FDP106" s="472"/>
      <c r="FDQ106" s="472"/>
      <c r="FDR106" s="472"/>
      <c r="FDS106" s="472"/>
      <c r="FDT106" s="472"/>
      <c r="FDU106" s="472"/>
      <c r="FDV106" s="472"/>
      <c r="FDW106" s="472"/>
      <c r="FDX106" s="472"/>
      <c r="FDY106" s="472"/>
      <c r="FDZ106" s="472"/>
      <c r="FEA106" s="472"/>
      <c r="FEB106" s="472"/>
      <c r="FEC106" s="472"/>
      <c r="FED106" s="472"/>
      <c r="FEE106" s="472"/>
      <c r="FEF106" s="472"/>
      <c r="FEG106" s="472"/>
      <c r="FEH106" s="472"/>
      <c r="FEI106" s="472"/>
      <c r="FEJ106" s="472"/>
      <c r="FEK106" s="472"/>
      <c r="FEL106" s="472"/>
      <c r="FEM106" s="472"/>
      <c r="FEN106" s="472"/>
      <c r="FEO106" s="472"/>
      <c r="FEP106" s="472"/>
      <c r="FEQ106" s="472"/>
      <c r="FER106" s="472"/>
      <c r="FES106" s="472"/>
      <c r="FET106" s="472"/>
      <c r="FEU106" s="472"/>
      <c r="FEV106" s="472"/>
      <c r="FEW106" s="472"/>
      <c r="FEX106" s="472"/>
      <c r="FEY106" s="472"/>
      <c r="FEZ106" s="472"/>
      <c r="FFA106" s="472"/>
      <c r="FFB106" s="472"/>
      <c r="FFC106" s="472"/>
      <c r="FFD106" s="472"/>
      <c r="FFE106" s="472"/>
      <c r="FFF106" s="472"/>
      <c r="FFG106" s="472"/>
      <c r="FFH106" s="472"/>
      <c r="FFI106" s="472"/>
      <c r="FFJ106" s="472"/>
      <c r="FFK106" s="472"/>
      <c r="FFL106" s="472"/>
      <c r="FFM106" s="472"/>
      <c r="FFN106" s="472"/>
      <c r="FFO106" s="472"/>
      <c r="FFP106" s="472"/>
      <c r="FFQ106" s="472"/>
      <c r="FFR106" s="472"/>
      <c r="FFS106" s="472"/>
      <c r="FFT106" s="472"/>
      <c r="FFU106" s="472"/>
      <c r="FFV106" s="472"/>
      <c r="FFW106" s="472"/>
      <c r="FFX106" s="472"/>
      <c r="FFY106" s="472"/>
      <c r="FFZ106" s="472"/>
      <c r="FGA106" s="472"/>
      <c r="FGB106" s="472"/>
      <c r="FGC106" s="472"/>
      <c r="FGD106" s="472"/>
      <c r="FGE106" s="472"/>
      <c r="FGF106" s="472"/>
      <c r="FGG106" s="472"/>
      <c r="FGH106" s="472"/>
      <c r="FGI106" s="472"/>
      <c r="FGJ106" s="472"/>
      <c r="FGK106" s="472"/>
      <c r="FGL106" s="472"/>
      <c r="FGM106" s="472"/>
      <c r="FGN106" s="472"/>
      <c r="FGO106" s="472"/>
      <c r="FGP106" s="472"/>
      <c r="FGQ106" s="472"/>
      <c r="FGR106" s="472"/>
      <c r="FGS106" s="472"/>
      <c r="FGT106" s="472"/>
      <c r="FGU106" s="472"/>
      <c r="FGV106" s="472"/>
      <c r="FGW106" s="472"/>
      <c r="FGX106" s="472"/>
      <c r="FGY106" s="472"/>
      <c r="FGZ106" s="472"/>
      <c r="FHA106" s="472"/>
      <c r="FHB106" s="472"/>
      <c r="FHC106" s="472"/>
      <c r="FHD106" s="472"/>
      <c r="FHE106" s="472"/>
      <c r="FHF106" s="472"/>
      <c r="FHG106" s="472"/>
      <c r="FHH106" s="472"/>
      <c r="FHI106" s="472"/>
      <c r="FHJ106" s="472"/>
      <c r="FHK106" s="472"/>
      <c r="FHL106" s="472"/>
      <c r="FHM106" s="472"/>
      <c r="FHN106" s="472"/>
      <c r="FHO106" s="472"/>
      <c r="FHP106" s="472"/>
      <c r="FHQ106" s="472"/>
      <c r="FHR106" s="472"/>
      <c r="FHS106" s="472"/>
      <c r="FHT106" s="472"/>
      <c r="FHU106" s="472"/>
      <c r="FHV106" s="472"/>
      <c r="FHW106" s="472"/>
      <c r="FHX106" s="472"/>
      <c r="FHY106" s="472"/>
      <c r="FHZ106" s="472"/>
      <c r="FIA106" s="472"/>
      <c r="FIB106" s="472"/>
      <c r="FIC106" s="472"/>
      <c r="FID106" s="472"/>
      <c r="FIE106" s="472"/>
      <c r="FIF106" s="472"/>
      <c r="FIG106" s="472"/>
      <c r="FIH106" s="472"/>
      <c r="FII106" s="472"/>
      <c r="FIJ106" s="472"/>
      <c r="FIK106" s="472"/>
      <c r="FIL106" s="472"/>
      <c r="FIM106" s="472"/>
      <c r="FIN106" s="472"/>
      <c r="FIO106" s="472"/>
      <c r="FIP106" s="472"/>
      <c r="FIQ106" s="472"/>
      <c r="FIR106" s="472"/>
      <c r="FIS106" s="472"/>
      <c r="FIT106" s="472"/>
      <c r="FIU106" s="472"/>
      <c r="FIV106" s="472"/>
      <c r="FIW106" s="472"/>
      <c r="FIX106" s="472"/>
      <c r="FIY106" s="472"/>
      <c r="FIZ106" s="472"/>
      <c r="FJA106" s="472"/>
      <c r="FJB106" s="472"/>
      <c r="FJC106" s="472"/>
      <c r="FJD106" s="472"/>
      <c r="FJE106" s="472"/>
      <c r="FJF106" s="472"/>
      <c r="FJG106" s="472"/>
      <c r="FJH106" s="472"/>
      <c r="FJI106" s="472"/>
      <c r="FJJ106" s="472"/>
      <c r="FJK106" s="472"/>
      <c r="FJL106" s="472"/>
      <c r="FJM106" s="472"/>
      <c r="FJN106" s="472"/>
      <c r="FJO106" s="472"/>
      <c r="FJP106" s="472"/>
      <c r="FJQ106" s="472"/>
      <c r="FJR106" s="472"/>
      <c r="FJS106" s="472"/>
      <c r="FJT106" s="472"/>
      <c r="FJU106" s="472"/>
      <c r="FJV106" s="472"/>
      <c r="FJW106" s="472"/>
      <c r="FJX106" s="472"/>
      <c r="FJY106" s="472"/>
      <c r="FJZ106" s="472"/>
      <c r="FKA106" s="472"/>
      <c r="FKB106" s="472"/>
      <c r="FKC106" s="472"/>
      <c r="FKD106" s="472"/>
      <c r="FKE106" s="472"/>
      <c r="FKF106" s="472"/>
      <c r="FKG106" s="472"/>
      <c r="FKH106" s="472"/>
      <c r="FKI106" s="472"/>
      <c r="FKJ106" s="472"/>
      <c r="FKK106" s="472"/>
      <c r="FKL106" s="472"/>
      <c r="FKM106" s="472"/>
      <c r="FKN106" s="472"/>
      <c r="FKQ106" s="472"/>
      <c r="FKR106" s="472"/>
      <c r="FKS106" s="472"/>
      <c r="FKT106" s="472"/>
      <c r="FKU106" s="472"/>
      <c r="FKV106" s="472"/>
      <c r="FKW106" s="472"/>
      <c r="FKX106" s="472"/>
      <c r="FKY106" s="472"/>
      <c r="FKZ106" s="472"/>
      <c r="FLA106" s="472"/>
      <c r="FLB106" s="472"/>
      <c r="FLC106" s="472"/>
      <c r="FLD106" s="472"/>
      <c r="FLE106" s="472"/>
      <c r="FLF106" s="472"/>
      <c r="FLG106" s="472"/>
      <c r="FLH106" s="472"/>
      <c r="FLI106" s="472"/>
      <c r="FLJ106" s="472"/>
      <c r="FLK106" s="472"/>
      <c r="FLL106" s="472"/>
      <c r="FLM106" s="472"/>
      <c r="FLN106" s="472"/>
      <c r="FLO106" s="472"/>
      <c r="FLP106" s="472"/>
      <c r="FLQ106" s="472"/>
      <c r="FLR106" s="472"/>
      <c r="FLS106" s="472"/>
      <c r="FLT106" s="472"/>
      <c r="FLU106" s="472"/>
      <c r="FLV106" s="472"/>
      <c r="FLW106" s="472"/>
      <c r="FLX106" s="472"/>
      <c r="FLY106" s="472"/>
      <c r="FLZ106" s="472"/>
      <c r="FMA106" s="472"/>
      <c r="FMB106" s="472"/>
      <c r="FMC106" s="472"/>
      <c r="FMD106" s="472"/>
      <c r="FME106" s="472"/>
      <c r="FMF106" s="472"/>
      <c r="FMG106" s="472"/>
      <c r="FMH106" s="472"/>
      <c r="FMI106" s="472"/>
      <c r="FMJ106" s="472"/>
      <c r="FMK106" s="472"/>
      <c r="FML106" s="472"/>
      <c r="FMM106" s="472"/>
      <c r="FMN106" s="472"/>
      <c r="FMO106" s="472"/>
      <c r="FMP106" s="472"/>
      <c r="FMQ106" s="472"/>
      <c r="FMR106" s="472"/>
      <c r="FMS106" s="472"/>
      <c r="FMT106" s="472"/>
      <c r="FMU106" s="472"/>
      <c r="FMV106" s="472"/>
      <c r="FMW106" s="472"/>
      <c r="FMX106" s="472"/>
      <c r="FMY106" s="472"/>
      <c r="FMZ106" s="472"/>
      <c r="FNA106" s="472"/>
      <c r="FNB106" s="472"/>
      <c r="FNC106" s="472"/>
      <c r="FND106" s="472"/>
      <c r="FNE106" s="472"/>
      <c r="FNF106" s="472"/>
      <c r="FNG106" s="472"/>
      <c r="FNH106" s="472"/>
      <c r="FNI106" s="472"/>
      <c r="FNJ106" s="472"/>
      <c r="FNK106" s="472"/>
      <c r="FNL106" s="472"/>
      <c r="FNM106" s="472"/>
      <c r="FNN106" s="472"/>
      <c r="FNO106" s="472"/>
      <c r="FNP106" s="472"/>
      <c r="FNQ106" s="472"/>
      <c r="FNR106" s="472"/>
      <c r="FNS106" s="472"/>
      <c r="FNT106" s="472"/>
      <c r="FNU106" s="472"/>
      <c r="FNV106" s="472"/>
      <c r="FNW106" s="472"/>
      <c r="FNX106" s="472"/>
      <c r="FNY106" s="472"/>
      <c r="FNZ106" s="472"/>
      <c r="FOA106" s="472"/>
      <c r="FOB106" s="472"/>
      <c r="FOC106" s="472"/>
      <c r="FOD106" s="472"/>
      <c r="FOE106" s="472"/>
      <c r="FOF106" s="472"/>
      <c r="FOG106" s="472"/>
      <c r="FOH106" s="472"/>
      <c r="FOI106" s="472"/>
      <c r="FOJ106" s="472"/>
      <c r="FOK106" s="472"/>
      <c r="FOL106" s="472"/>
      <c r="FOM106" s="472"/>
      <c r="FON106" s="472"/>
      <c r="FOO106" s="472"/>
      <c r="FOP106" s="472"/>
      <c r="FOQ106" s="472"/>
      <c r="FOR106" s="472"/>
      <c r="FOS106" s="472"/>
      <c r="FOT106" s="472"/>
      <c r="FOU106" s="472"/>
      <c r="FOV106" s="472"/>
      <c r="FOW106" s="472"/>
      <c r="FOX106" s="472"/>
      <c r="FOY106" s="472"/>
      <c r="FOZ106" s="472"/>
      <c r="FPA106" s="472"/>
      <c r="FPB106" s="472"/>
      <c r="FPC106" s="472"/>
      <c r="FPD106" s="472"/>
      <c r="FPE106" s="472"/>
      <c r="FPF106" s="472"/>
      <c r="FPG106" s="472"/>
      <c r="FPH106" s="472"/>
      <c r="FPI106" s="472"/>
      <c r="FPJ106" s="472"/>
      <c r="FPK106" s="472"/>
      <c r="FPL106" s="472"/>
      <c r="FPM106" s="472"/>
      <c r="FPN106" s="472"/>
      <c r="FPO106" s="472"/>
      <c r="FPP106" s="472"/>
      <c r="FPQ106" s="472"/>
      <c r="FPR106" s="472"/>
      <c r="FPS106" s="472"/>
      <c r="FPT106" s="472"/>
      <c r="FPU106" s="472"/>
      <c r="FPV106" s="472"/>
      <c r="FPW106" s="472"/>
      <c r="FPX106" s="472"/>
      <c r="FPY106" s="472"/>
      <c r="FPZ106" s="472"/>
      <c r="FQA106" s="472"/>
      <c r="FQB106" s="472"/>
      <c r="FQC106" s="472"/>
      <c r="FQD106" s="472"/>
      <c r="FQE106" s="472"/>
      <c r="FQF106" s="472"/>
      <c r="FQG106" s="472"/>
      <c r="FQH106" s="472"/>
      <c r="FQI106" s="472"/>
      <c r="FQJ106" s="472"/>
      <c r="FQK106" s="472"/>
      <c r="FQL106" s="472"/>
      <c r="FQM106" s="472"/>
      <c r="FQN106" s="472"/>
      <c r="FQO106" s="472"/>
      <c r="FQP106" s="472"/>
      <c r="FQQ106" s="472"/>
      <c r="FQR106" s="472"/>
      <c r="FQS106" s="472"/>
      <c r="FQT106" s="472"/>
      <c r="FQU106" s="472"/>
      <c r="FQV106" s="472"/>
      <c r="FQW106" s="472"/>
      <c r="FQX106" s="472"/>
      <c r="FQY106" s="472"/>
      <c r="FQZ106" s="472"/>
      <c r="FRA106" s="472"/>
      <c r="FRB106" s="472"/>
      <c r="FRC106" s="472"/>
      <c r="FRD106" s="472"/>
      <c r="FRE106" s="472"/>
      <c r="FRF106" s="472"/>
      <c r="FRG106" s="472"/>
      <c r="FRH106" s="472"/>
      <c r="FRI106" s="472"/>
      <c r="FRJ106" s="472"/>
      <c r="FRK106" s="472"/>
      <c r="FRL106" s="472"/>
      <c r="FRM106" s="472"/>
      <c r="FRN106" s="472"/>
      <c r="FRO106" s="472"/>
      <c r="FRP106" s="472"/>
      <c r="FRQ106" s="472"/>
      <c r="FRR106" s="472"/>
      <c r="FRS106" s="472"/>
      <c r="FRT106" s="472"/>
      <c r="FRU106" s="472"/>
      <c r="FRV106" s="472"/>
      <c r="FRW106" s="472"/>
      <c r="FRX106" s="472"/>
      <c r="FRY106" s="472"/>
      <c r="FRZ106" s="472"/>
      <c r="FSA106" s="472"/>
      <c r="FSB106" s="472"/>
      <c r="FSC106" s="472"/>
      <c r="FSD106" s="472"/>
      <c r="FSE106" s="472"/>
      <c r="FSF106" s="472"/>
      <c r="FSG106" s="472"/>
      <c r="FSH106" s="472"/>
      <c r="FSI106" s="472"/>
      <c r="FSJ106" s="472"/>
      <c r="FSK106" s="472"/>
      <c r="FSL106" s="472"/>
      <c r="FSM106" s="472"/>
      <c r="FSN106" s="472"/>
      <c r="FSO106" s="472"/>
      <c r="FSP106" s="472"/>
      <c r="FSQ106" s="472"/>
      <c r="FSR106" s="472"/>
      <c r="FSS106" s="472"/>
      <c r="FST106" s="472"/>
      <c r="FSU106" s="472"/>
      <c r="FSV106" s="472"/>
      <c r="FSW106" s="472"/>
      <c r="FSX106" s="472"/>
      <c r="FSY106" s="472"/>
      <c r="FSZ106" s="472"/>
      <c r="FTA106" s="472"/>
      <c r="FTB106" s="472"/>
      <c r="FTC106" s="472"/>
      <c r="FTD106" s="472"/>
      <c r="FTE106" s="472"/>
      <c r="FTF106" s="472"/>
      <c r="FTG106" s="472"/>
      <c r="FTH106" s="472"/>
      <c r="FTI106" s="472"/>
      <c r="FTJ106" s="472"/>
      <c r="FTK106" s="472"/>
      <c r="FTL106" s="472"/>
      <c r="FTM106" s="472"/>
      <c r="FTN106" s="472"/>
      <c r="FTO106" s="472"/>
      <c r="FTP106" s="472"/>
      <c r="FTQ106" s="472"/>
      <c r="FTR106" s="472"/>
      <c r="FTS106" s="472"/>
      <c r="FTT106" s="472"/>
      <c r="FTU106" s="472"/>
      <c r="FTV106" s="472"/>
      <c r="FTW106" s="472"/>
      <c r="FTX106" s="472"/>
      <c r="FTY106" s="472"/>
      <c r="FTZ106" s="472"/>
      <c r="FUA106" s="472"/>
      <c r="FUB106" s="472"/>
      <c r="FUC106" s="472"/>
      <c r="FUD106" s="472"/>
      <c r="FUE106" s="472"/>
      <c r="FUF106" s="472"/>
      <c r="FUG106" s="472"/>
      <c r="FUH106" s="472"/>
      <c r="FUI106" s="472"/>
      <c r="FUJ106" s="472"/>
      <c r="FUM106" s="472"/>
      <c r="FUN106" s="472"/>
      <c r="FUO106" s="472"/>
      <c r="FUP106" s="472"/>
      <c r="FUQ106" s="472"/>
      <c r="FUR106" s="472"/>
      <c r="FUS106" s="472"/>
      <c r="FUT106" s="472"/>
      <c r="FUU106" s="472"/>
      <c r="FUV106" s="472"/>
      <c r="FUW106" s="472"/>
      <c r="FUX106" s="472"/>
      <c r="FUY106" s="472"/>
      <c r="FUZ106" s="472"/>
      <c r="FVA106" s="472"/>
      <c r="FVB106" s="472"/>
      <c r="FVC106" s="472"/>
      <c r="FVD106" s="472"/>
      <c r="FVE106" s="472"/>
      <c r="FVF106" s="472"/>
      <c r="FVG106" s="472"/>
      <c r="FVH106" s="472"/>
      <c r="FVI106" s="472"/>
      <c r="FVJ106" s="472"/>
      <c r="FVK106" s="472"/>
      <c r="FVL106" s="472"/>
      <c r="FVM106" s="472"/>
      <c r="FVN106" s="472"/>
      <c r="FVO106" s="472"/>
      <c r="FVP106" s="472"/>
      <c r="FVQ106" s="472"/>
      <c r="FVR106" s="472"/>
      <c r="FVS106" s="472"/>
      <c r="FVT106" s="472"/>
      <c r="FVU106" s="472"/>
      <c r="FVV106" s="472"/>
      <c r="FVW106" s="472"/>
      <c r="FVX106" s="472"/>
      <c r="FVY106" s="472"/>
      <c r="FVZ106" s="472"/>
      <c r="FWA106" s="472"/>
      <c r="FWB106" s="472"/>
      <c r="FWC106" s="472"/>
      <c r="FWD106" s="472"/>
      <c r="FWE106" s="472"/>
      <c r="FWF106" s="472"/>
      <c r="FWG106" s="472"/>
      <c r="FWH106" s="472"/>
      <c r="FWI106" s="472"/>
      <c r="FWJ106" s="472"/>
      <c r="FWK106" s="472"/>
      <c r="FWL106" s="472"/>
      <c r="FWM106" s="472"/>
      <c r="FWN106" s="472"/>
      <c r="FWO106" s="472"/>
      <c r="FWP106" s="472"/>
      <c r="FWQ106" s="472"/>
      <c r="FWR106" s="472"/>
      <c r="FWS106" s="472"/>
      <c r="FWT106" s="472"/>
      <c r="FWU106" s="472"/>
      <c r="FWV106" s="472"/>
      <c r="FWW106" s="472"/>
      <c r="FWX106" s="472"/>
      <c r="FWY106" s="472"/>
      <c r="FWZ106" s="472"/>
      <c r="FXA106" s="472"/>
      <c r="FXB106" s="472"/>
      <c r="FXC106" s="472"/>
      <c r="FXD106" s="472"/>
      <c r="FXE106" s="472"/>
      <c r="FXF106" s="472"/>
      <c r="FXG106" s="472"/>
      <c r="FXH106" s="472"/>
      <c r="FXI106" s="472"/>
      <c r="FXJ106" s="472"/>
      <c r="FXK106" s="472"/>
      <c r="FXL106" s="472"/>
      <c r="FXM106" s="472"/>
      <c r="FXN106" s="472"/>
      <c r="FXO106" s="472"/>
      <c r="FXP106" s="472"/>
      <c r="FXQ106" s="472"/>
      <c r="FXR106" s="472"/>
      <c r="FXS106" s="472"/>
      <c r="FXT106" s="472"/>
      <c r="FXU106" s="472"/>
      <c r="FXV106" s="472"/>
      <c r="FXW106" s="472"/>
      <c r="FXX106" s="472"/>
      <c r="FXY106" s="472"/>
      <c r="FXZ106" s="472"/>
      <c r="FYA106" s="472"/>
      <c r="FYB106" s="472"/>
      <c r="FYC106" s="472"/>
      <c r="FYD106" s="472"/>
      <c r="FYE106" s="472"/>
      <c r="FYF106" s="472"/>
      <c r="FYG106" s="472"/>
      <c r="FYH106" s="472"/>
      <c r="FYI106" s="472"/>
      <c r="FYJ106" s="472"/>
      <c r="FYK106" s="472"/>
      <c r="FYL106" s="472"/>
      <c r="FYM106" s="472"/>
      <c r="FYN106" s="472"/>
      <c r="FYO106" s="472"/>
      <c r="FYP106" s="472"/>
      <c r="FYQ106" s="472"/>
      <c r="FYR106" s="472"/>
      <c r="FYS106" s="472"/>
      <c r="FYT106" s="472"/>
      <c r="FYU106" s="472"/>
      <c r="FYV106" s="472"/>
      <c r="FYW106" s="472"/>
      <c r="FYX106" s="472"/>
      <c r="FYY106" s="472"/>
      <c r="FYZ106" s="472"/>
      <c r="FZA106" s="472"/>
      <c r="FZB106" s="472"/>
      <c r="FZC106" s="472"/>
      <c r="FZD106" s="472"/>
      <c r="FZE106" s="472"/>
      <c r="FZF106" s="472"/>
      <c r="FZG106" s="472"/>
      <c r="FZH106" s="472"/>
      <c r="FZI106" s="472"/>
      <c r="FZJ106" s="472"/>
      <c r="FZK106" s="472"/>
      <c r="FZL106" s="472"/>
      <c r="FZM106" s="472"/>
      <c r="FZN106" s="472"/>
      <c r="FZO106" s="472"/>
      <c r="FZP106" s="472"/>
      <c r="FZQ106" s="472"/>
      <c r="FZR106" s="472"/>
      <c r="FZS106" s="472"/>
      <c r="FZT106" s="472"/>
      <c r="FZU106" s="472"/>
      <c r="FZV106" s="472"/>
      <c r="FZW106" s="472"/>
      <c r="FZX106" s="472"/>
      <c r="FZY106" s="472"/>
      <c r="FZZ106" s="472"/>
      <c r="GAA106" s="472"/>
      <c r="GAB106" s="472"/>
      <c r="GAC106" s="472"/>
      <c r="GAD106" s="472"/>
      <c r="GAE106" s="472"/>
      <c r="GAF106" s="472"/>
      <c r="GAG106" s="472"/>
      <c r="GAH106" s="472"/>
      <c r="GAI106" s="472"/>
      <c r="GAJ106" s="472"/>
      <c r="GAK106" s="472"/>
      <c r="GAL106" s="472"/>
      <c r="GAM106" s="472"/>
      <c r="GAN106" s="472"/>
      <c r="GAO106" s="472"/>
      <c r="GAP106" s="472"/>
      <c r="GAQ106" s="472"/>
      <c r="GAR106" s="472"/>
      <c r="GAS106" s="472"/>
      <c r="GAT106" s="472"/>
      <c r="GAU106" s="472"/>
      <c r="GAV106" s="472"/>
      <c r="GAW106" s="472"/>
      <c r="GAX106" s="472"/>
      <c r="GAY106" s="472"/>
      <c r="GAZ106" s="472"/>
      <c r="GBA106" s="472"/>
      <c r="GBB106" s="472"/>
      <c r="GBC106" s="472"/>
      <c r="GBD106" s="472"/>
      <c r="GBE106" s="472"/>
      <c r="GBF106" s="472"/>
      <c r="GBG106" s="472"/>
      <c r="GBH106" s="472"/>
      <c r="GBI106" s="472"/>
      <c r="GBJ106" s="472"/>
      <c r="GBK106" s="472"/>
      <c r="GBL106" s="472"/>
      <c r="GBM106" s="472"/>
      <c r="GBN106" s="472"/>
      <c r="GBO106" s="472"/>
      <c r="GBP106" s="472"/>
      <c r="GBQ106" s="472"/>
      <c r="GBR106" s="472"/>
      <c r="GBS106" s="472"/>
      <c r="GBT106" s="472"/>
      <c r="GBU106" s="472"/>
      <c r="GBV106" s="472"/>
      <c r="GBW106" s="472"/>
      <c r="GBX106" s="472"/>
      <c r="GBY106" s="472"/>
      <c r="GBZ106" s="472"/>
      <c r="GCA106" s="472"/>
      <c r="GCB106" s="472"/>
      <c r="GCC106" s="472"/>
      <c r="GCD106" s="472"/>
      <c r="GCE106" s="472"/>
      <c r="GCF106" s="472"/>
      <c r="GCG106" s="472"/>
      <c r="GCH106" s="472"/>
      <c r="GCI106" s="472"/>
      <c r="GCJ106" s="472"/>
      <c r="GCK106" s="472"/>
      <c r="GCL106" s="472"/>
      <c r="GCM106" s="472"/>
      <c r="GCN106" s="472"/>
      <c r="GCO106" s="472"/>
      <c r="GCP106" s="472"/>
      <c r="GCQ106" s="472"/>
      <c r="GCR106" s="472"/>
      <c r="GCS106" s="472"/>
      <c r="GCT106" s="472"/>
      <c r="GCU106" s="472"/>
      <c r="GCV106" s="472"/>
      <c r="GCW106" s="472"/>
      <c r="GCX106" s="472"/>
      <c r="GCY106" s="472"/>
      <c r="GCZ106" s="472"/>
      <c r="GDA106" s="472"/>
      <c r="GDB106" s="472"/>
      <c r="GDC106" s="472"/>
      <c r="GDD106" s="472"/>
      <c r="GDE106" s="472"/>
      <c r="GDF106" s="472"/>
      <c r="GDG106" s="472"/>
      <c r="GDH106" s="472"/>
      <c r="GDI106" s="472"/>
      <c r="GDJ106" s="472"/>
      <c r="GDK106" s="472"/>
      <c r="GDL106" s="472"/>
      <c r="GDM106" s="472"/>
      <c r="GDN106" s="472"/>
      <c r="GDO106" s="472"/>
      <c r="GDP106" s="472"/>
      <c r="GDQ106" s="472"/>
      <c r="GDR106" s="472"/>
      <c r="GDS106" s="472"/>
      <c r="GDT106" s="472"/>
      <c r="GDU106" s="472"/>
      <c r="GDV106" s="472"/>
      <c r="GDW106" s="472"/>
      <c r="GDX106" s="472"/>
      <c r="GDY106" s="472"/>
      <c r="GDZ106" s="472"/>
      <c r="GEA106" s="472"/>
      <c r="GEB106" s="472"/>
      <c r="GEC106" s="472"/>
      <c r="GED106" s="472"/>
      <c r="GEE106" s="472"/>
      <c r="GEF106" s="472"/>
      <c r="GEI106" s="472"/>
      <c r="GEJ106" s="472"/>
      <c r="GEK106" s="472"/>
      <c r="GEL106" s="472"/>
      <c r="GEM106" s="472"/>
      <c r="GEN106" s="472"/>
      <c r="GEO106" s="472"/>
      <c r="GEP106" s="472"/>
      <c r="GEQ106" s="472"/>
      <c r="GER106" s="472"/>
      <c r="GES106" s="472"/>
      <c r="GET106" s="472"/>
      <c r="GEU106" s="472"/>
      <c r="GEV106" s="472"/>
      <c r="GEW106" s="472"/>
      <c r="GEX106" s="472"/>
      <c r="GEY106" s="472"/>
      <c r="GEZ106" s="472"/>
      <c r="GFA106" s="472"/>
      <c r="GFB106" s="472"/>
      <c r="GFC106" s="472"/>
      <c r="GFD106" s="472"/>
      <c r="GFE106" s="472"/>
      <c r="GFF106" s="472"/>
      <c r="GFG106" s="472"/>
      <c r="GFH106" s="472"/>
      <c r="GFI106" s="472"/>
      <c r="GFJ106" s="472"/>
      <c r="GFK106" s="472"/>
      <c r="GFL106" s="472"/>
      <c r="GFM106" s="472"/>
      <c r="GFN106" s="472"/>
      <c r="GFO106" s="472"/>
      <c r="GFP106" s="472"/>
      <c r="GFQ106" s="472"/>
      <c r="GFR106" s="472"/>
      <c r="GFS106" s="472"/>
      <c r="GFT106" s="472"/>
      <c r="GFU106" s="472"/>
      <c r="GFV106" s="472"/>
      <c r="GFW106" s="472"/>
      <c r="GFX106" s="472"/>
      <c r="GFY106" s="472"/>
      <c r="GFZ106" s="472"/>
      <c r="GGA106" s="472"/>
      <c r="GGB106" s="472"/>
      <c r="GGC106" s="472"/>
      <c r="GGD106" s="472"/>
      <c r="GGE106" s="472"/>
      <c r="GGF106" s="472"/>
      <c r="GGG106" s="472"/>
      <c r="GGH106" s="472"/>
      <c r="GGI106" s="472"/>
      <c r="GGJ106" s="472"/>
      <c r="GGK106" s="472"/>
      <c r="GGL106" s="472"/>
      <c r="GGM106" s="472"/>
      <c r="GGN106" s="472"/>
      <c r="GGO106" s="472"/>
      <c r="GGP106" s="472"/>
      <c r="GGQ106" s="472"/>
      <c r="GGR106" s="472"/>
      <c r="GGS106" s="472"/>
      <c r="GGT106" s="472"/>
      <c r="GGU106" s="472"/>
      <c r="GGV106" s="472"/>
      <c r="GGW106" s="472"/>
      <c r="GGX106" s="472"/>
      <c r="GGY106" s="472"/>
      <c r="GGZ106" s="472"/>
      <c r="GHA106" s="472"/>
      <c r="GHB106" s="472"/>
      <c r="GHC106" s="472"/>
      <c r="GHD106" s="472"/>
      <c r="GHE106" s="472"/>
      <c r="GHF106" s="472"/>
      <c r="GHG106" s="472"/>
      <c r="GHH106" s="472"/>
      <c r="GHI106" s="472"/>
      <c r="GHJ106" s="472"/>
      <c r="GHK106" s="472"/>
      <c r="GHL106" s="472"/>
      <c r="GHM106" s="472"/>
      <c r="GHN106" s="472"/>
      <c r="GHO106" s="472"/>
      <c r="GHP106" s="472"/>
      <c r="GHQ106" s="472"/>
      <c r="GHR106" s="472"/>
      <c r="GHS106" s="472"/>
      <c r="GHT106" s="472"/>
      <c r="GHU106" s="472"/>
      <c r="GHV106" s="472"/>
      <c r="GHW106" s="472"/>
      <c r="GHX106" s="472"/>
      <c r="GHY106" s="472"/>
      <c r="GHZ106" s="472"/>
      <c r="GIA106" s="472"/>
      <c r="GIB106" s="472"/>
      <c r="GIC106" s="472"/>
      <c r="GID106" s="472"/>
      <c r="GIE106" s="472"/>
      <c r="GIF106" s="472"/>
      <c r="GIG106" s="472"/>
      <c r="GIH106" s="472"/>
      <c r="GII106" s="472"/>
      <c r="GIJ106" s="472"/>
      <c r="GIK106" s="472"/>
      <c r="GIL106" s="472"/>
      <c r="GIM106" s="472"/>
      <c r="GIN106" s="472"/>
      <c r="GIO106" s="472"/>
      <c r="GIP106" s="472"/>
      <c r="GIQ106" s="472"/>
      <c r="GIR106" s="472"/>
      <c r="GIS106" s="472"/>
      <c r="GIT106" s="472"/>
      <c r="GIU106" s="472"/>
      <c r="GIV106" s="472"/>
      <c r="GIW106" s="472"/>
      <c r="GIX106" s="472"/>
      <c r="GIY106" s="472"/>
      <c r="GIZ106" s="472"/>
      <c r="GJA106" s="472"/>
      <c r="GJB106" s="472"/>
      <c r="GJC106" s="472"/>
      <c r="GJD106" s="472"/>
      <c r="GJE106" s="472"/>
      <c r="GJF106" s="472"/>
      <c r="GJG106" s="472"/>
      <c r="GJH106" s="472"/>
      <c r="GJI106" s="472"/>
      <c r="GJJ106" s="472"/>
      <c r="GJK106" s="472"/>
      <c r="GJL106" s="472"/>
      <c r="GJM106" s="472"/>
      <c r="GJN106" s="472"/>
      <c r="GJO106" s="472"/>
      <c r="GJP106" s="472"/>
      <c r="GJQ106" s="472"/>
      <c r="GJR106" s="472"/>
      <c r="GJS106" s="472"/>
      <c r="GJT106" s="472"/>
      <c r="GJU106" s="472"/>
      <c r="GJV106" s="472"/>
      <c r="GJW106" s="472"/>
      <c r="GJX106" s="472"/>
      <c r="GJY106" s="472"/>
      <c r="GJZ106" s="472"/>
      <c r="GKA106" s="472"/>
      <c r="GKB106" s="472"/>
      <c r="GKC106" s="472"/>
      <c r="GKD106" s="472"/>
      <c r="GKE106" s="472"/>
      <c r="GKF106" s="472"/>
      <c r="GKG106" s="472"/>
      <c r="GKH106" s="472"/>
      <c r="GKI106" s="472"/>
      <c r="GKJ106" s="472"/>
      <c r="GKK106" s="472"/>
      <c r="GKL106" s="472"/>
      <c r="GKM106" s="472"/>
      <c r="GKN106" s="472"/>
      <c r="GKO106" s="472"/>
      <c r="GKP106" s="472"/>
      <c r="GKQ106" s="472"/>
      <c r="GKR106" s="472"/>
      <c r="GKS106" s="472"/>
      <c r="GKT106" s="472"/>
      <c r="GKU106" s="472"/>
      <c r="GKV106" s="472"/>
      <c r="GKW106" s="472"/>
      <c r="GKX106" s="472"/>
      <c r="GKY106" s="472"/>
      <c r="GKZ106" s="472"/>
      <c r="GLA106" s="472"/>
      <c r="GLB106" s="472"/>
      <c r="GLC106" s="472"/>
      <c r="GLD106" s="472"/>
      <c r="GLE106" s="472"/>
      <c r="GLF106" s="472"/>
      <c r="GLG106" s="472"/>
      <c r="GLH106" s="472"/>
      <c r="GLI106" s="472"/>
      <c r="GLJ106" s="472"/>
      <c r="GLK106" s="472"/>
      <c r="GLL106" s="472"/>
      <c r="GLM106" s="472"/>
      <c r="GLN106" s="472"/>
      <c r="GLO106" s="472"/>
      <c r="GLP106" s="472"/>
      <c r="GLQ106" s="472"/>
      <c r="GLR106" s="472"/>
      <c r="GLS106" s="472"/>
      <c r="GLT106" s="472"/>
      <c r="GLU106" s="472"/>
      <c r="GLV106" s="472"/>
      <c r="GLW106" s="472"/>
      <c r="GLX106" s="472"/>
      <c r="GLY106" s="472"/>
      <c r="GLZ106" s="472"/>
      <c r="GMA106" s="472"/>
      <c r="GMB106" s="472"/>
      <c r="GMC106" s="472"/>
      <c r="GMD106" s="472"/>
      <c r="GME106" s="472"/>
      <c r="GMF106" s="472"/>
      <c r="GMG106" s="472"/>
      <c r="GMH106" s="472"/>
      <c r="GMI106" s="472"/>
      <c r="GMJ106" s="472"/>
      <c r="GMK106" s="472"/>
      <c r="GML106" s="472"/>
      <c r="GMM106" s="472"/>
      <c r="GMN106" s="472"/>
      <c r="GMO106" s="472"/>
      <c r="GMP106" s="472"/>
      <c r="GMQ106" s="472"/>
      <c r="GMR106" s="472"/>
      <c r="GMS106" s="472"/>
      <c r="GMT106" s="472"/>
      <c r="GMU106" s="472"/>
      <c r="GMV106" s="472"/>
      <c r="GMW106" s="472"/>
      <c r="GMX106" s="472"/>
      <c r="GMY106" s="472"/>
      <c r="GMZ106" s="472"/>
      <c r="GNA106" s="472"/>
      <c r="GNB106" s="472"/>
      <c r="GNC106" s="472"/>
      <c r="GND106" s="472"/>
      <c r="GNE106" s="472"/>
      <c r="GNF106" s="472"/>
      <c r="GNG106" s="472"/>
      <c r="GNH106" s="472"/>
      <c r="GNI106" s="472"/>
      <c r="GNJ106" s="472"/>
      <c r="GNK106" s="472"/>
      <c r="GNL106" s="472"/>
      <c r="GNM106" s="472"/>
      <c r="GNN106" s="472"/>
      <c r="GNO106" s="472"/>
      <c r="GNP106" s="472"/>
      <c r="GNQ106" s="472"/>
      <c r="GNR106" s="472"/>
      <c r="GNS106" s="472"/>
      <c r="GNT106" s="472"/>
      <c r="GNU106" s="472"/>
      <c r="GNV106" s="472"/>
      <c r="GNW106" s="472"/>
      <c r="GNX106" s="472"/>
      <c r="GNY106" s="472"/>
      <c r="GNZ106" s="472"/>
      <c r="GOA106" s="472"/>
      <c r="GOB106" s="472"/>
      <c r="GOE106" s="472"/>
      <c r="GOF106" s="472"/>
      <c r="GOG106" s="472"/>
      <c r="GOH106" s="472"/>
      <c r="GOI106" s="472"/>
      <c r="GOJ106" s="472"/>
      <c r="GOK106" s="472"/>
      <c r="GOL106" s="472"/>
      <c r="GOM106" s="472"/>
      <c r="GON106" s="472"/>
      <c r="GOO106" s="472"/>
      <c r="GOP106" s="472"/>
      <c r="GOQ106" s="472"/>
      <c r="GOR106" s="472"/>
      <c r="GOS106" s="472"/>
      <c r="GOT106" s="472"/>
      <c r="GOU106" s="472"/>
      <c r="GOV106" s="472"/>
      <c r="GOW106" s="472"/>
      <c r="GOX106" s="472"/>
      <c r="GOY106" s="472"/>
      <c r="GOZ106" s="472"/>
      <c r="GPA106" s="472"/>
      <c r="GPB106" s="472"/>
      <c r="GPC106" s="472"/>
      <c r="GPD106" s="472"/>
      <c r="GPE106" s="472"/>
      <c r="GPF106" s="472"/>
      <c r="GPG106" s="472"/>
      <c r="GPH106" s="472"/>
      <c r="GPI106" s="472"/>
      <c r="GPJ106" s="472"/>
      <c r="GPK106" s="472"/>
      <c r="GPL106" s="472"/>
      <c r="GPM106" s="472"/>
      <c r="GPN106" s="472"/>
      <c r="GPO106" s="472"/>
      <c r="GPP106" s="472"/>
      <c r="GPQ106" s="472"/>
      <c r="GPR106" s="472"/>
      <c r="GPS106" s="472"/>
      <c r="GPT106" s="472"/>
      <c r="GPU106" s="472"/>
      <c r="GPV106" s="472"/>
      <c r="GPW106" s="472"/>
      <c r="GPX106" s="472"/>
      <c r="GPY106" s="472"/>
      <c r="GPZ106" s="472"/>
      <c r="GQA106" s="472"/>
      <c r="GQB106" s="472"/>
      <c r="GQC106" s="472"/>
      <c r="GQD106" s="472"/>
      <c r="GQE106" s="472"/>
      <c r="GQF106" s="472"/>
      <c r="GQG106" s="472"/>
      <c r="GQH106" s="472"/>
      <c r="GQI106" s="472"/>
      <c r="GQJ106" s="472"/>
      <c r="GQK106" s="472"/>
      <c r="GQL106" s="472"/>
      <c r="GQM106" s="472"/>
      <c r="GQN106" s="472"/>
      <c r="GQO106" s="472"/>
      <c r="GQP106" s="472"/>
      <c r="GQQ106" s="472"/>
      <c r="GQR106" s="472"/>
      <c r="GQS106" s="472"/>
      <c r="GQT106" s="472"/>
      <c r="GQU106" s="472"/>
      <c r="GQV106" s="472"/>
      <c r="GQW106" s="472"/>
      <c r="GQX106" s="472"/>
      <c r="GQY106" s="472"/>
      <c r="GQZ106" s="472"/>
      <c r="GRA106" s="472"/>
      <c r="GRB106" s="472"/>
      <c r="GRC106" s="472"/>
      <c r="GRD106" s="472"/>
      <c r="GRE106" s="472"/>
      <c r="GRF106" s="472"/>
      <c r="GRG106" s="472"/>
      <c r="GRH106" s="472"/>
      <c r="GRI106" s="472"/>
      <c r="GRJ106" s="472"/>
      <c r="GRK106" s="472"/>
      <c r="GRL106" s="472"/>
      <c r="GRM106" s="472"/>
      <c r="GRN106" s="472"/>
      <c r="GRO106" s="472"/>
      <c r="GRP106" s="472"/>
      <c r="GRQ106" s="472"/>
      <c r="GRR106" s="472"/>
      <c r="GRS106" s="472"/>
      <c r="GRT106" s="472"/>
      <c r="GRU106" s="472"/>
      <c r="GRV106" s="472"/>
      <c r="GRW106" s="472"/>
      <c r="GRX106" s="472"/>
      <c r="GRY106" s="472"/>
      <c r="GRZ106" s="472"/>
      <c r="GSA106" s="472"/>
      <c r="GSB106" s="472"/>
      <c r="GSC106" s="472"/>
      <c r="GSD106" s="472"/>
      <c r="GSE106" s="472"/>
      <c r="GSF106" s="472"/>
      <c r="GSG106" s="472"/>
      <c r="GSH106" s="472"/>
      <c r="GSI106" s="472"/>
      <c r="GSJ106" s="472"/>
      <c r="GSK106" s="472"/>
      <c r="GSL106" s="472"/>
      <c r="GSM106" s="472"/>
      <c r="GSN106" s="472"/>
      <c r="GSO106" s="472"/>
      <c r="GSP106" s="472"/>
      <c r="GSQ106" s="472"/>
      <c r="GSR106" s="472"/>
      <c r="GSS106" s="472"/>
      <c r="GST106" s="472"/>
      <c r="GSU106" s="472"/>
      <c r="GSV106" s="472"/>
      <c r="GSW106" s="472"/>
      <c r="GSX106" s="472"/>
      <c r="GSY106" s="472"/>
      <c r="GSZ106" s="472"/>
      <c r="GTA106" s="472"/>
      <c r="GTB106" s="472"/>
      <c r="GTC106" s="472"/>
      <c r="GTD106" s="472"/>
      <c r="GTE106" s="472"/>
      <c r="GTF106" s="472"/>
      <c r="GTG106" s="472"/>
      <c r="GTH106" s="472"/>
      <c r="GTI106" s="472"/>
      <c r="GTJ106" s="472"/>
      <c r="GTK106" s="472"/>
      <c r="GTL106" s="472"/>
      <c r="GTM106" s="472"/>
      <c r="GTN106" s="472"/>
      <c r="GTO106" s="472"/>
      <c r="GTP106" s="472"/>
      <c r="GTQ106" s="472"/>
      <c r="GTR106" s="472"/>
      <c r="GTS106" s="472"/>
      <c r="GTT106" s="472"/>
      <c r="GTU106" s="472"/>
      <c r="GTV106" s="472"/>
      <c r="GTW106" s="472"/>
      <c r="GTX106" s="472"/>
      <c r="GTY106" s="472"/>
      <c r="GTZ106" s="472"/>
      <c r="GUA106" s="472"/>
      <c r="GUB106" s="472"/>
      <c r="GUC106" s="472"/>
      <c r="GUD106" s="472"/>
      <c r="GUE106" s="472"/>
      <c r="GUF106" s="472"/>
      <c r="GUG106" s="472"/>
      <c r="GUH106" s="472"/>
      <c r="GUI106" s="472"/>
      <c r="GUJ106" s="472"/>
      <c r="GUK106" s="472"/>
      <c r="GUL106" s="472"/>
      <c r="GUM106" s="472"/>
      <c r="GUN106" s="472"/>
      <c r="GUO106" s="472"/>
      <c r="GUP106" s="472"/>
      <c r="GUQ106" s="472"/>
      <c r="GUR106" s="472"/>
      <c r="GUS106" s="472"/>
      <c r="GUT106" s="472"/>
      <c r="GUU106" s="472"/>
      <c r="GUV106" s="472"/>
      <c r="GUW106" s="472"/>
      <c r="GUX106" s="472"/>
      <c r="GUY106" s="472"/>
      <c r="GUZ106" s="472"/>
      <c r="GVA106" s="472"/>
      <c r="GVB106" s="472"/>
      <c r="GVC106" s="472"/>
      <c r="GVD106" s="472"/>
      <c r="GVE106" s="472"/>
      <c r="GVF106" s="472"/>
      <c r="GVG106" s="472"/>
      <c r="GVH106" s="472"/>
      <c r="GVI106" s="472"/>
      <c r="GVJ106" s="472"/>
      <c r="GVK106" s="472"/>
      <c r="GVL106" s="472"/>
      <c r="GVM106" s="472"/>
      <c r="GVN106" s="472"/>
      <c r="GVO106" s="472"/>
      <c r="GVP106" s="472"/>
      <c r="GVQ106" s="472"/>
      <c r="GVR106" s="472"/>
      <c r="GVS106" s="472"/>
      <c r="GVT106" s="472"/>
      <c r="GVU106" s="472"/>
      <c r="GVV106" s="472"/>
      <c r="GVW106" s="472"/>
      <c r="GVX106" s="472"/>
      <c r="GVY106" s="472"/>
      <c r="GVZ106" s="472"/>
      <c r="GWA106" s="472"/>
      <c r="GWB106" s="472"/>
      <c r="GWC106" s="472"/>
      <c r="GWD106" s="472"/>
      <c r="GWE106" s="472"/>
      <c r="GWF106" s="472"/>
      <c r="GWG106" s="472"/>
      <c r="GWH106" s="472"/>
      <c r="GWI106" s="472"/>
      <c r="GWJ106" s="472"/>
      <c r="GWK106" s="472"/>
      <c r="GWL106" s="472"/>
      <c r="GWM106" s="472"/>
      <c r="GWN106" s="472"/>
      <c r="GWO106" s="472"/>
      <c r="GWP106" s="472"/>
      <c r="GWQ106" s="472"/>
      <c r="GWR106" s="472"/>
      <c r="GWS106" s="472"/>
      <c r="GWT106" s="472"/>
      <c r="GWU106" s="472"/>
      <c r="GWV106" s="472"/>
      <c r="GWW106" s="472"/>
      <c r="GWX106" s="472"/>
      <c r="GWY106" s="472"/>
      <c r="GWZ106" s="472"/>
      <c r="GXA106" s="472"/>
      <c r="GXB106" s="472"/>
      <c r="GXC106" s="472"/>
      <c r="GXD106" s="472"/>
      <c r="GXE106" s="472"/>
      <c r="GXF106" s="472"/>
      <c r="GXG106" s="472"/>
      <c r="GXH106" s="472"/>
      <c r="GXI106" s="472"/>
      <c r="GXJ106" s="472"/>
      <c r="GXK106" s="472"/>
      <c r="GXL106" s="472"/>
      <c r="GXM106" s="472"/>
      <c r="GXN106" s="472"/>
      <c r="GXO106" s="472"/>
      <c r="GXP106" s="472"/>
      <c r="GXQ106" s="472"/>
      <c r="GXR106" s="472"/>
      <c r="GXS106" s="472"/>
      <c r="GXT106" s="472"/>
      <c r="GXU106" s="472"/>
      <c r="GXV106" s="472"/>
      <c r="GXW106" s="472"/>
      <c r="GXX106" s="472"/>
      <c r="GYA106" s="472"/>
      <c r="GYB106" s="472"/>
      <c r="GYC106" s="472"/>
      <c r="GYD106" s="472"/>
      <c r="GYE106" s="472"/>
      <c r="GYF106" s="472"/>
      <c r="GYG106" s="472"/>
      <c r="GYH106" s="472"/>
      <c r="GYI106" s="472"/>
      <c r="GYJ106" s="472"/>
      <c r="GYK106" s="472"/>
      <c r="GYL106" s="472"/>
      <c r="GYM106" s="472"/>
      <c r="GYN106" s="472"/>
      <c r="GYO106" s="472"/>
      <c r="GYP106" s="472"/>
      <c r="GYQ106" s="472"/>
      <c r="GYR106" s="472"/>
      <c r="GYS106" s="472"/>
      <c r="GYT106" s="472"/>
      <c r="GYU106" s="472"/>
      <c r="GYV106" s="472"/>
      <c r="GYW106" s="472"/>
      <c r="GYX106" s="472"/>
      <c r="GYY106" s="472"/>
      <c r="GYZ106" s="472"/>
      <c r="GZA106" s="472"/>
      <c r="GZB106" s="472"/>
      <c r="GZC106" s="472"/>
      <c r="GZD106" s="472"/>
      <c r="GZE106" s="472"/>
      <c r="GZF106" s="472"/>
      <c r="GZG106" s="472"/>
      <c r="GZH106" s="472"/>
      <c r="GZI106" s="472"/>
      <c r="GZJ106" s="472"/>
      <c r="GZK106" s="472"/>
      <c r="GZL106" s="472"/>
      <c r="GZM106" s="472"/>
      <c r="GZN106" s="472"/>
      <c r="GZO106" s="472"/>
      <c r="GZP106" s="472"/>
      <c r="GZQ106" s="472"/>
      <c r="GZR106" s="472"/>
      <c r="GZS106" s="472"/>
      <c r="GZT106" s="472"/>
      <c r="GZU106" s="472"/>
      <c r="GZV106" s="472"/>
      <c r="GZW106" s="472"/>
      <c r="GZX106" s="472"/>
      <c r="GZY106" s="472"/>
      <c r="GZZ106" s="472"/>
      <c r="HAA106" s="472"/>
      <c r="HAB106" s="472"/>
      <c r="HAC106" s="472"/>
      <c r="HAD106" s="472"/>
      <c r="HAE106" s="472"/>
      <c r="HAF106" s="472"/>
      <c r="HAG106" s="472"/>
      <c r="HAH106" s="472"/>
      <c r="HAI106" s="472"/>
      <c r="HAJ106" s="472"/>
      <c r="HAK106" s="472"/>
      <c r="HAL106" s="472"/>
      <c r="HAM106" s="472"/>
      <c r="HAN106" s="472"/>
      <c r="HAO106" s="472"/>
      <c r="HAP106" s="472"/>
      <c r="HAQ106" s="472"/>
      <c r="HAR106" s="472"/>
      <c r="HAS106" s="472"/>
      <c r="HAT106" s="472"/>
      <c r="HAU106" s="472"/>
      <c r="HAV106" s="472"/>
      <c r="HAW106" s="472"/>
      <c r="HAX106" s="472"/>
      <c r="HAY106" s="472"/>
      <c r="HAZ106" s="472"/>
      <c r="HBA106" s="472"/>
      <c r="HBB106" s="472"/>
      <c r="HBC106" s="472"/>
      <c r="HBD106" s="472"/>
      <c r="HBE106" s="472"/>
      <c r="HBF106" s="472"/>
      <c r="HBG106" s="472"/>
      <c r="HBH106" s="472"/>
      <c r="HBI106" s="472"/>
      <c r="HBJ106" s="472"/>
      <c r="HBK106" s="472"/>
      <c r="HBL106" s="472"/>
      <c r="HBM106" s="472"/>
      <c r="HBN106" s="472"/>
      <c r="HBO106" s="472"/>
      <c r="HBP106" s="472"/>
      <c r="HBQ106" s="472"/>
      <c r="HBR106" s="472"/>
      <c r="HBS106" s="472"/>
      <c r="HBT106" s="472"/>
      <c r="HBU106" s="472"/>
      <c r="HBV106" s="472"/>
      <c r="HBW106" s="472"/>
      <c r="HBX106" s="472"/>
      <c r="HBY106" s="472"/>
      <c r="HBZ106" s="472"/>
      <c r="HCA106" s="472"/>
      <c r="HCB106" s="472"/>
      <c r="HCC106" s="472"/>
      <c r="HCD106" s="472"/>
      <c r="HCE106" s="472"/>
      <c r="HCF106" s="472"/>
      <c r="HCG106" s="472"/>
      <c r="HCH106" s="472"/>
      <c r="HCI106" s="472"/>
      <c r="HCJ106" s="472"/>
      <c r="HCK106" s="472"/>
      <c r="HCL106" s="472"/>
      <c r="HCM106" s="472"/>
      <c r="HCN106" s="472"/>
      <c r="HCO106" s="472"/>
      <c r="HCP106" s="472"/>
      <c r="HCQ106" s="472"/>
      <c r="HCR106" s="472"/>
      <c r="HCS106" s="472"/>
      <c r="HCT106" s="472"/>
      <c r="HCU106" s="472"/>
      <c r="HCV106" s="472"/>
      <c r="HCW106" s="472"/>
      <c r="HCX106" s="472"/>
      <c r="HCY106" s="472"/>
      <c r="HCZ106" s="472"/>
      <c r="HDA106" s="472"/>
      <c r="HDB106" s="472"/>
      <c r="HDC106" s="472"/>
      <c r="HDD106" s="472"/>
      <c r="HDE106" s="472"/>
      <c r="HDF106" s="472"/>
      <c r="HDG106" s="472"/>
      <c r="HDH106" s="472"/>
      <c r="HDI106" s="472"/>
      <c r="HDJ106" s="472"/>
      <c r="HDK106" s="472"/>
      <c r="HDL106" s="472"/>
      <c r="HDM106" s="472"/>
      <c r="HDN106" s="472"/>
      <c r="HDO106" s="472"/>
      <c r="HDP106" s="472"/>
      <c r="HDQ106" s="472"/>
      <c r="HDR106" s="472"/>
      <c r="HDS106" s="472"/>
      <c r="HDT106" s="472"/>
      <c r="HDU106" s="472"/>
      <c r="HDV106" s="472"/>
      <c r="HDW106" s="472"/>
      <c r="HDX106" s="472"/>
      <c r="HDY106" s="472"/>
      <c r="HDZ106" s="472"/>
      <c r="HEA106" s="472"/>
      <c r="HEB106" s="472"/>
      <c r="HEC106" s="472"/>
      <c r="HED106" s="472"/>
      <c r="HEE106" s="472"/>
      <c r="HEF106" s="472"/>
      <c r="HEG106" s="472"/>
      <c r="HEH106" s="472"/>
      <c r="HEI106" s="472"/>
      <c r="HEJ106" s="472"/>
      <c r="HEK106" s="472"/>
      <c r="HEL106" s="472"/>
      <c r="HEM106" s="472"/>
      <c r="HEN106" s="472"/>
      <c r="HEO106" s="472"/>
      <c r="HEP106" s="472"/>
      <c r="HEQ106" s="472"/>
      <c r="HER106" s="472"/>
      <c r="HES106" s="472"/>
      <c r="HET106" s="472"/>
      <c r="HEU106" s="472"/>
      <c r="HEV106" s="472"/>
      <c r="HEW106" s="472"/>
      <c r="HEX106" s="472"/>
      <c r="HEY106" s="472"/>
      <c r="HEZ106" s="472"/>
      <c r="HFA106" s="472"/>
      <c r="HFB106" s="472"/>
      <c r="HFC106" s="472"/>
      <c r="HFD106" s="472"/>
      <c r="HFE106" s="472"/>
      <c r="HFF106" s="472"/>
      <c r="HFG106" s="472"/>
      <c r="HFH106" s="472"/>
      <c r="HFI106" s="472"/>
      <c r="HFJ106" s="472"/>
      <c r="HFK106" s="472"/>
      <c r="HFL106" s="472"/>
      <c r="HFM106" s="472"/>
      <c r="HFN106" s="472"/>
      <c r="HFO106" s="472"/>
      <c r="HFP106" s="472"/>
      <c r="HFQ106" s="472"/>
      <c r="HFR106" s="472"/>
      <c r="HFS106" s="472"/>
      <c r="HFT106" s="472"/>
      <c r="HFU106" s="472"/>
      <c r="HFV106" s="472"/>
      <c r="HFW106" s="472"/>
      <c r="HFX106" s="472"/>
      <c r="HFY106" s="472"/>
      <c r="HFZ106" s="472"/>
      <c r="HGA106" s="472"/>
      <c r="HGB106" s="472"/>
      <c r="HGC106" s="472"/>
      <c r="HGD106" s="472"/>
      <c r="HGE106" s="472"/>
      <c r="HGF106" s="472"/>
      <c r="HGG106" s="472"/>
      <c r="HGH106" s="472"/>
      <c r="HGI106" s="472"/>
      <c r="HGJ106" s="472"/>
      <c r="HGK106" s="472"/>
      <c r="HGL106" s="472"/>
      <c r="HGM106" s="472"/>
      <c r="HGN106" s="472"/>
      <c r="HGO106" s="472"/>
      <c r="HGP106" s="472"/>
      <c r="HGQ106" s="472"/>
      <c r="HGR106" s="472"/>
      <c r="HGS106" s="472"/>
      <c r="HGT106" s="472"/>
      <c r="HGU106" s="472"/>
      <c r="HGV106" s="472"/>
      <c r="HGW106" s="472"/>
      <c r="HGX106" s="472"/>
      <c r="HGY106" s="472"/>
      <c r="HGZ106" s="472"/>
      <c r="HHA106" s="472"/>
      <c r="HHB106" s="472"/>
      <c r="HHC106" s="472"/>
      <c r="HHD106" s="472"/>
      <c r="HHE106" s="472"/>
      <c r="HHF106" s="472"/>
      <c r="HHG106" s="472"/>
      <c r="HHH106" s="472"/>
      <c r="HHI106" s="472"/>
      <c r="HHJ106" s="472"/>
      <c r="HHK106" s="472"/>
      <c r="HHL106" s="472"/>
      <c r="HHM106" s="472"/>
      <c r="HHN106" s="472"/>
      <c r="HHO106" s="472"/>
      <c r="HHP106" s="472"/>
      <c r="HHQ106" s="472"/>
      <c r="HHR106" s="472"/>
      <c r="HHS106" s="472"/>
      <c r="HHT106" s="472"/>
      <c r="HHW106" s="472"/>
      <c r="HHX106" s="472"/>
      <c r="HHY106" s="472"/>
      <c r="HHZ106" s="472"/>
      <c r="HIA106" s="472"/>
      <c r="HIB106" s="472"/>
      <c r="HIC106" s="472"/>
      <c r="HID106" s="472"/>
      <c r="HIE106" s="472"/>
      <c r="HIF106" s="472"/>
      <c r="HIG106" s="472"/>
      <c r="HIH106" s="472"/>
      <c r="HII106" s="472"/>
      <c r="HIJ106" s="472"/>
      <c r="HIK106" s="472"/>
      <c r="HIL106" s="472"/>
      <c r="HIM106" s="472"/>
      <c r="HIN106" s="472"/>
      <c r="HIO106" s="472"/>
      <c r="HIP106" s="472"/>
      <c r="HIQ106" s="472"/>
      <c r="HIR106" s="472"/>
      <c r="HIS106" s="472"/>
      <c r="HIT106" s="472"/>
      <c r="HIU106" s="472"/>
      <c r="HIV106" s="472"/>
      <c r="HIW106" s="472"/>
      <c r="HIX106" s="472"/>
      <c r="HIY106" s="472"/>
      <c r="HIZ106" s="472"/>
      <c r="HJA106" s="472"/>
      <c r="HJB106" s="472"/>
      <c r="HJC106" s="472"/>
      <c r="HJD106" s="472"/>
      <c r="HJE106" s="472"/>
      <c r="HJF106" s="472"/>
      <c r="HJG106" s="472"/>
      <c r="HJH106" s="472"/>
      <c r="HJI106" s="472"/>
      <c r="HJJ106" s="472"/>
      <c r="HJK106" s="472"/>
      <c r="HJL106" s="472"/>
      <c r="HJM106" s="472"/>
      <c r="HJN106" s="472"/>
      <c r="HJO106" s="472"/>
      <c r="HJP106" s="472"/>
      <c r="HJQ106" s="472"/>
      <c r="HJR106" s="472"/>
      <c r="HJS106" s="472"/>
      <c r="HJT106" s="472"/>
      <c r="HJU106" s="472"/>
      <c r="HJV106" s="472"/>
      <c r="HJW106" s="472"/>
      <c r="HJX106" s="472"/>
      <c r="HJY106" s="472"/>
      <c r="HJZ106" s="472"/>
      <c r="HKA106" s="472"/>
      <c r="HKB106" s="472"/>
      <c r="HKC106" s="472"/>
      <c r="HKD106" s="472"/>
      <c r="HKE106" s="472"/>
      <c r="HKF106" s="472"/>
      <c r="HKG106" s="472"/>
      <c r="HKH106" s="472"/>
      <c r="HKI106" s="472"/>
      <c r="HKJ106" s="472"/>
      <c r="HKK106" s="472"/>
      <c r="HKL106" s="472"/>
      <c r="HKM106" s="472"/>
      <c r="HKN106" s="472"/>
      <c r="HKO106" s="472"/>
      <c r="HKP106" s="472"/>
      <c r="HKQ106" s="472"/>
      <c r="HKR106" s="472"/>
      <c r="HKS106" s="472"/>
      <c r="HKT106" s="472"/>
      <c r="HKU106" s="472"/>
      <c r="HKV106" s="472"/>
      <c r="HKW106" s="472"/>
      <c r="HKX106" s="472"/>
      <c r="HKY106" s="472"/>
      <c r="HKZ106" s="472"/>
      <c r="HLA106" s="472"/>
      <c r="HLB106" s="472"/>
      <c r="HLC106" s="472"/>
      <c r="HLD106" s="472"/>
      <c r="HLE106" s="472"/>
      <c r="HLF106" s="472"/>
      <c r="HLG106" s="472"/>
      <c r="HLH106" s="472"/>
      <c r="HLI106" s="472"/>
      <c r="HLJ106" s="472"/>
      <c r="HLK106" s="472"/>
      <c r="HLL106" s="472"/>
      <c r="HLM106" s="472"/>
      <c r="HLN106" s="472"/>
      <c r="HLO106" s="472"/>
      <c r="HLP106" s="472"/>
      <c r="HLQ106" s="472"/>
      <c r="HLR106" s="472"/>
      <c r="HLS106" s="472"/>
      <c r="HLT106" s="472"/>
      <c r="HLU106" s="472"/>
      <c r="HLV106" s="472"/>
      <c r="HLW106" s="472"/>
      <c r="HLX106" s="472"/>
      <c r="HLY106" s="472"/>
      <c r="HLZ106" s="472"/>
      <c r="HMA106" s="472"/>
      <c r="HMB106" s="472"/>
      <c r="HMC106" s="472"/>
      <c r="HMD106" s="472"/>
      <c r="HME106" s="472"/>
      <c r="HMF106" s="472"/>
      <c r="HMG106" s="472"/>
      <c r="HMH106" s="472"/>
      <c r="HMI106" s="472"/>
      <c r="HMJ106" s="472"/>
      <c r="HMK106" s="472"/>
      <c r="HML106" s="472"/>
      <c r="HMM106" s="472"/>
      <c r="HMN106" s="472"/>
      <c r="HMO106" s="472"/>
      <c r="HMP106" s="472"/>
      <c r="HMQ106" s="472"/>
      <c r="HMR106" s="472"/>
      <c r="HMS106" s="472"/>
      <c r="HMT106" s="472"/>
      <c r="HMU106" s="472"/>
      <c r="HMV106" s="472"/>
      <c r="HMW106" s="472"/>
      <c r="HMX106" s="472"/>
      <c r="HMY106" s="472"/>
      <c r="HMZ106" s="472"/>
      <c r="HNA106" s="472"/>
      <c r="HNB106" s="472"/>
      <c r="HNC106" s="472"/>
      <c r="HND106" s="472"/>
      <c r="HNE106" s="472"/>
      <c r="HNF106" s="472"/>
      <c r="HNG106" s="472"/>
      <c r="HNH106" s="472"/>
      <c r="HNI106" s="472"/>
      <c r="HNJ106" s="472"/>
      <c r="HNK106" s="472"/>
      <c r="HNL106" s="472"/>
      <c r="HNM106" s="472"/>
      <c r="HNN106" s="472"/>
      <c r="HNO106" s="472"/>
      <c r="HNP106" s="472"/>
      <c r="HNQ106" s="472"/>
      <c r="HNR106" s="472"/>
      <c r="HNS106" s="472"/>
      <c r="HNT106" s="472"/>
      <c r="HNU106" s="472"/>
      <c r="HNV106" s="472"/>
      <c r="HNW106" s="472"/>
      <c r="HNX106" s="472"/>
      <c r="HNY106" s="472"/>
      <c r="HNZ106" s="472"/>
      <c r="HOA106" s="472"/>
      <c r="HOB106" s="472"/>
      <c r="HOC106" s="472"/>
      <c r="HOD106" s="472"/>
      <c r="HOE106" s="472"/>
      <c r="HOF106" s="472"/>
      <c r="HOG106" s="472"/>
      <c r="HOH106" s="472"/>
      <c r="HOI106" s="472"/>
      <c r="HOJ106" s="472"/>
      <c r="HOK106" s="472"/>
      <c r="HOL106" s="472"/>
      <c r="HOM106" s="472"/>
      <c r="HON106" s="472"/>
      <c r="HOO106" s="472"/>
      <c r="HOP106" s="472"/>
      <c r="HOQ106" s="472"/>
      <c r="HOR106" s="472"/>
      <c r="HOS106" s="472"/>
      <c r="HOT106" s="472"/>
      <c r="HOU106" s="472"/>
      <c r="HOV106" s="472"/>
      <c r="HOW106" s="472"/>
      <c r="HOX106" s="472"/>
      <c r="HOY106" s="472"/>
      <c r="HOZ106" s="472"/>
      <c r="HPA106" s="472"/>
      <c r="HPB106" s="472"/>
      <c r="HPC106" s="472"/>
      <c r="HPD106" s="472"/>
      <c r="HPE106" s="472"/>
      <c r="HPF106" s="472"/>
      <c r="HPG106" s="472"/>
      <c r="HPH106" s="472"/>
      <c r="HPI106" s="472"/>
      <c r="HPJ106" s="472"/>
      <c r="HPK106" s="472"/>
      <c r="HPL106" s="472"/>
      <c r="HPM106" s="472"/>
      <c r="HPN106" s="472"/>
      <c r="HPO106" s="472"/>
      <c r="HPP106" s="472"/>
      <c r="HPQ106" s="472"/>
      <c r="HPR106" s="472"/>
      <c r="HPS106" s="472"/>
      <c r="HPT106" s="472"/>
      <c r="HPU106" s="472"/>
      <c r="HPV106" s="472"/>
      <c r="HPW106" s="472"/>
      <c r="HPX106" s="472"/>
      <c r="HPY106" s="472"/>
      <c r="HPZ106" s="472"/>
      <c r="HQA106" s="472"/>
      <c r="HQB106" s="472"/>
      <c r="HQC106" s="472"/>
      <c r="HQD106" s="472"/>
      <c r="HQE106" s="472"/>
      <c r="HQF106" s="472"/>
      <c r="HQG106" s="472"/>
      <c r="HQH106" s="472"/>
      <c r="HQI106" s="472"/>
      <c r="HQJ106" s="472"/>
      <c r="HQK106" s="472"/>
      <c r="HQL106" s="472"/>
      <c r="HQM106" s="472"/>
      <c r="HQN106" s="472"/>
      <c r="HQO106" s="472"/>
      <c r="HQP106" s="472"/>
      <c r="HQQ106" s="472"/>
      <c r="HQR106" s="472"/>
      <c r="HQS106" s="472"/>
      <c r="HQT106" s="472"/>
      <c r="HQU106" s="472"/>
      <c r="HQV106" s="472"/>
      <c r="HQW106" s="472"/>
      <c r="HQX106" s="472"/>
      <c r="HQY106" s="472"/>
      <c r="HQZ106" s="472"/>
      <c r="HRA106" s="472"/>
      <c r="HRB106" s="472"/>
      <c r="HRC106" s="472"/>
      <c r="HRD106" s="472"/>
      <c r="HRE106" s="472"/>
      <c r="HRF106" s="472"/>
      <c r="HRG106" s="472"/>
      <c r="HRH106" s="472"/>
      <c r="HRI106" s="472"/>
      <c r="HRJ106" s="472"/>
      <c r="HRK106" s="472"/>
      <c r="HRL106" s="472"/>
      <c r="HRM106" s="472"/>
      <c r="HRN106" s="472"/>
      <c r="HRO106" s="472"/>
      <c r="HRP106" s="472"/>
      <c r="HRS106" s="472"/>
      <c r="HRT106" s="472"/>
      <c r="HRU106" s="472"/>
      <c r="HRV106" s="472"/>
      <c r="HRW106" s="472"/>
      <c r="HRX106" s="472"/>
      <c r="HRY106" s="472"/>
      <c r="HRZ106" s="472"/>
      <c r="HSA106" s="472"/>
      <c r="HSB106" s="472"/>
      <c r="HSC106" s="472"/>
      <c r="HSD106" s="472"/>
      <c r="HSE106" s="472"/>
      <c r="HSF106" s="472"/>
      <c r="HSG106" s="472"/>
      <c r="HSH106" s="472"/>
      <c r="HSI106" s="472"/>
      <c r="HSJ106" s="472"/>
      <c r="HSK106" s="472"/>
      <c r="HSL106" s="472"/>
      <c r="HSM106" s="472"/>
      <c r="HSN106" s="472"/>
      <c r="HSO106" s="472"/>
      <c r="HSP106" s="472"/>
      <c r="HSQ106" s="472"/>
      <c r="HSR106" s="472"/>
      <c r="HSS106" s="472"/>
      <c r="HST106" s="472"/>
      <c r="HSU106" s="472"/>
      <c r="HSV106" s="472"/>
      <c r="HSW106" s="472"/>
      <c r="HSX106" s="472"/>
      <c r="HSY106" s="472"/>
      <c r="HSZ106" s="472"/>
      <c r="HTA106" s="472"/>
      <c r="HTB106" s="472"/>
      <c r="HTC106" s="472"/>
      <c r="HTD106" s="472"/>
      <c r="HTE106" s="472"/>
      <c r="HTF106" s="472"/>
      <c r="HTG106" s="472"/>
      <c r="HTH106" s="472"/>
      <c r="HTI106" s="472"/>
      <c r="HTJ106" s="472"/>
      <c r="HTK106" s="472"/>
      <c r="HTL106" s="472"/>
      <c r="HTM106" s="472"/>
      <c r="HTN106" s="472"/>
      <c r="HTO106" s="472"/>
      <c r="HTP106" s="472"/>
      <c r="HTQ106" s="472"/>
      <c r="HTR106" s="472"/>
      <c r="HTS106" s="472"/>
      <c r="HTT106" s="472"/>
      <c r="HTU106" s="472"/>
      <c r="HTV106" s="472"/>
      <c r="HTW106" s="472"/>
      <c r="HTX106" s="472"/>
      <c r="HTY106" s="472"/>
      <c r="HTZ106" s="472"/>
      <c r="HUA106" s="472"/>
      <c r="HUB106" s="472"/>
      <c r="HUC106" s="472"/>
      <c r="HUD106" s="472"/>
      <c r="HUE106" s="472"/>
      <c r="HUF106" s="472"/>
      <c r="HUG106" s="472"/>
      <c r="HUH106" s="472"/>
      <c r="HUI106" s="472"/>
      <c r="HUJ106" s="472"/>
      <c r="HUK106" s="472"/>
      <c r="HUL106" s="472"/>
      <c r="HUM106" s="472"/>
      <c r="HUN106" s="472"/>
      <c r="HUO106" s="472"/>
      <c r="HUP106" s="472"/>
      <c r="HUQ106" s="472"/>
      <c r="HUR106" s="472"/>
      <c r="HUS106" s="472"/>
      <c r="HUT106" s="472"/>
      <c r="HUU106" s="472"/>
      <c r="HUV106" s="472"/>
      <c r="HUW106" s="472"/>
      <c r="HUX106" s="472"/>
      <c r="HUY106" s="472"/>
      <c r="HUZ106" s="472"/>
      <c r="HVA106" s="472"/>
      <c r="HVB106" s="472"/>
      <c r="HVC106" s="472"/>
      <c r="HVD106" s="472"/>
      <c r="HVE106" s="472"/>
      <c r="HVF106" s="472"/>
      <c r="HVG106" s="472"/>
      <c r="HVH106" s="472"/>
      <c r="HVI106" s="472"/>
      <c r="HVJ106" s="472"/>
      <c r="HVK106" s="472"/>
      <c r="HVL106" s="472"/>
      <c r="HVM106" s="472"/>
      <c r="HVN106" s="472"/>
      <c r="HVO106" s="472"/>
      <c r="HVP106" s="472"/>
      <c r="HVQ106" s="472"/>
      <c r="HVR106" s="472"/>
      <c r="HVS106" s="472"/>
      <c r="HVT106" s="472"/>
      <c r="HVU106" s="472"/>
      <c r="HVV106" s="472"/>
      <c r="HVW106" s="472"/>
      <c r="HVX106" s="472"/>
      <c r="HVY106" s="472"/>
      <c r="HVZ106" s="472"/>
      <c r="HWA106" s="472"/>
      <c r="HWB106" s="472"/>
      <c r="HWC106" s="472"/>
      <c r="HWD106" s="472"/>
      <c r="HWE106" s="472"/>
      <c r="HWF106" s="472"/>
      <c r="HWG106" s="472"/>
      <c r="HWH106" s="472"/>
      <c r="HWI106" s="472"/>
      <c r="HWJ106" s="472"/>
      <c r="HWK106" s="472"/>
      <c r="HWL106" s="472"/>
      <c r="HWM106" s="472"/>
      <c r="HWN106" s="472"/>
      <c r="HWO106" s="472"/>
      <c r="HWP106" s="472"/>
      <c r="HWQ106" s="472"/>
      <c r="HWR106" s="472"/>
      <c r="HWS106" s="472"/>
      <c r="HWT106" s="472"/>
      <c r="HWU106" s="472"/>
      <c r="HWV106" s="472"/>
      <c r="HWW106" s="472"/>
      <c r="HWX106" s="472"/>
      <c r="HWY106" s="472"/>
      <c r="HWZ106" s="472"/>
      <c r="HXA106" s="472"/>
      <c r="HXB106" s="472"/>
      <c r="HXC106" s="472"/>
      <c r="HXD106" s="472"/>
      <c r="HXE106" s="472"/>
      <c r="HXF106" s="472"/>
      <c r="HXG106" s="472"/>
      <c r="HXH106" s="472"/>
      <c r="HXI106" s="472"/>
      <c r="HXJ106" s="472"/>
      <c r="HXK106" s="472"/>
      <c r="HXL106" s="472"/>
      <c r="HXM106" s="472"/>
      <c r="HXN106" s="472"/>
      <c r="HXO106" s="472"/>
      <c r="HXP106" s="472"/>
      <c r="HXQ106" s="472"/>
      <c r="HXR106" s="472"/>
      <c r="HXS106" s="472"/>
      <c r="HXT106" s="472"/>
      <c r="HXU106" s="472"/>
      <c r="HXV106" s="472"/>
      <c r="HXW106" s="472"/>
      <c r="HXX106" s="472"/>
      <c r="HXY106" s="472"/>
      <c r="HXZ106" s="472"/>
      <c r="HYA106" s="472"/>
      <c r="HYB106" s="472"/>
      <c r="HYC106" s="472"/>
      <c r="HYD106" s="472"/>
      <c r="HYE106" s="472"/>
      <c r="HYF106" s="472"/>
      <c r="HYG106" s="472"/>
      <c r="HYH106" s="472"/>
      <c r="HYI106" s="472"/>
      <c r="HYJ106" s="472"/>
      <c r="HYK106" s="472"/>
      <c r="HYL106" s="472"/>
      <c r="HYM106" s="472"/>
      <c r="HYN106" s="472"/>
      <c r="HYO106" s="472"/>
      <c r="HYP106" s="472"/>
      <c r="HYQ106" s="472"/>
      <c r="HYR106" s="472"/>
      <c r="HYS106" s="472"/>
      <c r="HYT106" s="472"/>
      <c r="HYU106" s="472"/>
      <c r="HYV106" s="472"/>
      <c r="HYW106" s="472"/>
      <c r="HYX106" s="472"/>
      <c r="HYY106" s="472"/>
      <c r="HYZ106" s="472"/>
      <c r="HZA106" s="472"/>
      <c r="HZB106" s="472"/>
      <c r="HZC106" s="472"/>
      <c r="HZD106" s="472"/>
      <c r="HZE106" s="472"/>
      <c r="HZF106" s="472"/>
      <c r="HZG106" s="472"/>
      <c r="HZH106" s="472"/>
      <c r="HZI106" s="472"/>
      <c r="HZJ106" s="472"/>
      <c r="HZK106" s="472"/>
      <c r="HZL106" s="472"/>
      <c r="HZM106" s="472"/>
      <c r="HZN106" s="472"/>
      <c r="HZO106" s="472"/>
      <c r="HZP106" s="472"/>
      <c r="HZQ106" s="472"/>
      <c r="HZR106" s="472"/>
      <c r="HZS106" s="472"/>
      <c r="HZT106" s="472"/>
      <c r="HZU106" s="472"/>
      <c r="HZV106" s="472"/>
      <c r="HZW106" s="472"/>
      <c r="HZX106" s="472"/>
      <c r="HZY106" s="472"/>
      <c r="HZZ106" s="472"/>
      <c r="IAA106" s="472"/>
      <c r="IAB106" s="472"/>
      <c r="IAC106" s="472"/>
      <c r="IAD106" s="472"/>
      <c r="IAE106" s="472"/>
      <c r="IAF106" s="472"/>
      <c r="IAG106" s="472"/>
      <c r="IAH106" s="472"/>
      <c r="IAI106" s="472"/>
      <c r="IAJ106" s="472"/>
      <c r="IAK106" s="472"/>
      <c r="IAL106" s="472"/>
      <c r="IAM106" s="472"/>
      <c r="IAN106" s="472"/>
      <c r="IAO106" s="472"/>
      <c r="IAP106" s="472"/>
      <c r="IAQ106" s="472"/>
      <c r="IAR106" s="472"/>
      <c r="IAS106" s="472"/>
      <c r="IAT106" s="472"/>
      <c r="IAU106" s="472"/>
      <c r="IAV106" s="472"/>
      <c r="IAW106" s="472"/>
      <c r="IAX106" s="472"/>
      <c r="IAY106" s="472"/>
      <c r="IAZ106" s="472"/>
      <c r="IBA106" s="472"/>
      <c r="IBB106" s="472"/>
      <c r="IBC106" s="472"/>
      <c r="IBD106" s="472"/>
      <c r="IBE106" s="472"/>
      <c r="IBF106" s="472"/>
      <c r="IBG106" s="472"/>
      <c r="IBH106" s="472"/>
      <c r="IBI106" s="472"/>
      <c r="IBJ106" s="472"/>
      <c r="IBK106" s="472"/>
      <c r="IBL106" s="472"/>
      <c r="IBO106" s="472"/>
      <c r="IBP106" s="472"/>
      <c r="IBQ106" s="472"/>
      <c r="IBR106" s="472"/>
      <c r="IBS106" s="472"/>
      <c r="IBT106" s="472"/>
      <c r="IBU106" s="472"/>
      <c r="IBV106" s="472"/>
      <c r="IBW106" s="472"/>
      <c r="IBX106" s="472"/>
      <c r="IBY106" s="472"/>
      <c r="IBZ106" s="472"/>
      <c r="ICA106" s="472"/>
      <c r="ICB106" s="472"/>
      <c r="ICC106" s="472"/>
      <c r="ICD106" s="472"/>
      <c r="ICE106" s="472"/>
      <c r="ICF106" s="472"/>
      <c r="ICG106" s="472"/>
      <c r="ICH106" s="472"/>
      <c r="ICI106" s="472"/>
      <c r="ICJ106" s="472"/>
      <c r="ICK106" s="472"/>
      <c r="ICL106" s="472"/>
      <c r="ICM106" s="472"/>
      <c r="ICN106" s="472"/>
      <c r="ICO106" s="472"/>
      <c r="ICP106" s="472"/>
      <c r="ICQ106" s="472"/>
      <c r="ICR106" s="472"/>
      <c r="ICS106" s="472"/>
      <c r="ICT106" s="472"/>
      <c r="ICU106" s="472"/>
      <c r="ICV106" s="472"/>
      <c r="ICW106" s="472"/>
      <c r="ICX106" s="472"/>
      <c r="ICY106" s="472"/>
      <c r="ICZ106" s="472"/>
      <c r="IDA106" s="472"/>
      <c r="IDB106" s="472"/>
      <c r="IDC106" s="472"/>
      <c r="IDD106" s="472"/>
      <c r="IDE106" s="472"/>
      <c r="IDF106" s="472"/>
      <c r="IDG106" s="472"/>
      <c r="IDH106" s="472"/>
      <c r="IDI106" s="472"/>
      <c r="IDJ106" s="472"/>
      <c r="IDK106" s="472"/>
      <c r="IDL106" s="472"/>
      <c r="IDM106" s="472"/>
      <c r="IDN106" s="472"/>
      <c r="IDO106" s="472"/>
      <c r="IDP106" s="472"/>
      <c r="IDQ106" s="472"/>
      <c r="IDR106" s="472"/>
      <c r="IDS106" s="472"/>
      <c r="IDT106" s="472"/>
      <c r="IDU106" s="472"/>
      <c r="IDV106" s="472"/>
      <c r="IDW106" s="472"/>
      <c r="IDX106" s="472"/>
      <c r="IDY106" s="472"/>
      <c r="IDZ106" s="472"/>
      <c r="IEA106" s="472"/>
      <c r="IEB106" s="472"/>
      <c r="IEC106" s="472"/>
      <c r="IED106" s="472"/>
      <c r="IEE106" s="472"/>
      <c r="IEF106" s="472"/>
      <c r="IEG106" s="472"/>
      <c r="IEH106" s="472"/>
      <c r="IEI106" s="472"/>
      <c r="IEJ106" s="472"/>
      <c r="IEK106" s="472"/>
      <c r="IEL106" s="472"/>
      <c r="IEM106" s="472"/>
      <c r="IEN106" s="472"/>
      <c r="IEO106" s="472"/>
      <c r="IEP106" s="472"/>
      <c r="IEQ106" s="472"/>
      <c r="IER106" s="472"/>
      <c r="IES106" s="472"/>
      <c r="IET106" s="472"/>
      <c r="IEU106" s="472"/>
      <c r="IEV106" s="472"/>
      <c r="IEW106" s="472"/>
      <c r="IEX106" s="472"/>
      <c r="IEY106" s="472"/>
      <c r="IEZ106" s="472"/>
      <c r="IFA106" s="472"/>
      <c r="IFB106" s="472"/>
      <c r="IFC106" s="472"/>
      <c r="IFD106" s="472"/>
      <c r="IFE106" s="472"/>
      <c r="IFF106" s="472"/>
      <c r="IFG106" s="472"/>
      <c r="IFH106" s="472"/>
      <c r="IFI106" s="472"/>
      <c r="IFJ106" s="472"/>
      <c r="IFK106" s="472"/>
      <c r="IFL106" s="472"/>
      <c r="IFM106" s="472"/>
      <c r="IFN106" s="472"/>
      <c r="IFO106" s="472"/>
      <c r="IFP106" s="472"/>
      <c r="IFQ106" s="472"/>
      <c r="IFR106" s="472"/>
      <c r="IFS106" s="472"/>
      <c r="IFT106" s="472"/>
      <c r="IFU106" s="472"/>
      <c r="IFV106" s="472"/>
      <c r="IFW106" s="472"/>
      <c r="IFX106" s="472"/>
      <c r="IFY106" s="472"/>
      <c r="IFZ106" s="472"/>
      <c r="IGA106" s="472"/>
      <c r="IGB106" s="472"/>
      <c r="IGC106" s="472"/>
      <c r="IGD106" s="472"/>
      <c r="IGE106" s="472"/>
      <c r="IGF106" s="472"/>
      <c r="IGG106" s="472"/>
      <c r="IGH106" s="472"/>
      <c r="IGI106" s="472"/>
      <c r="IGJ106" s="472"/>
      <c r="IGK106" s="472"/>
      <c r="IGL106" s="472"/>
      <c r="IGM106" s="472"/>
      <c r="IGN106" s="472"/>
      <c r="IGO106" s="472"/>
      <c r="IGP106" s="472"/>
      <c r="IGQ106" s="472"/>
      <c r="IGR106" s="472"/>
      <c r="IGS106" s="472"/>
      <c r="IGT106" s="472"/>
      <c r="IGU106" s="472"/>
      <c r="IGV106" s="472"/>
      <c r="IGW106" s="472"/>
      <c r="IGX106" s="472"/>
      <c r="IGY106" s="472"/>
      <c r="IGZ106" s="472"/>
      <c r="IHA106" s="472"/>
      <c r="IHB106" s="472"/>
      <c r="IHC106" s="472"/>
      <c r="IHD106" s="472"/>
      <c r="IHE106" s="472"/>
      <c r="IHF106" s="472"/>
      <c r="IHG106" s="472"/>
      <c r="IHH106" s="472"/>
      <c r="IHI106" s="472"/>
      <c r="IHJ106" s="472"/>
      <c r="IHK106" s="472"/>
      <c r="IHL106" s="472"/>
      <c r="IHM106" s="472"/>
      <c r="IHN106" s="472"/>
      <c r="IHO106" s="472"/>
      <c r="IHP106" s="472"/>
      <c r="IHQ106" s="472"/>
      <c r="IHR106" s="472"/>
      <c r="IHS106" s="472"/>
      <c r="IHT106" s="472"/>
      <c r="IHU106" s="472"/>
      <c r="IHV106" s="472"/>
      <c r="IHW106" s="472"/>
      <c r="IHX106" s="472"/>
      <c r="IHY106" s="472"/>
      <c r="IHZ106" s="472"/>
      <c r="IIA106" s="472"/>
      <c r="IIB106" s="472"/>
      <c r="IIC106" s="472"/>
      <c r="IID106" s="472"/>
      <c r="IIE106" s="472"/>
      <c r="IIF106" s="472"/>
      <c r="IIG106" s="472"/>
      <c r="IIH106" s="472"/>
      <c r="III106" s="472"/>
      <c r="IIJ106" s="472"/>
      <c r="IIK106" s="472"/>
      <c r="IIL106" s="472"/>
      <c r="IIM106" s="472"/>
      <c r="IIN106" s="472"/>
      <c r="IIO106" s="472"/>
      <c r="IIP106" s="472"/>
      <c r="IIQ106" s="472"/>
      <c r="IIR106" s="472"/>
      <c r="IIS106" s="472"/>
      <c r="IIT106" s="472"/>
      <c r="IIU106" s="472"/>
      <c r="IIV106" s="472"/>
      <c r="IIW106" s="472"/>
      <c r="IIX106" s="472"/>
      <c r="IIY106" s="472"/>
      <c r="IIZ106" s="472"/>
      <c r="IJA106" s="472"/>
      <c r="IJB106" s="472"/>
      <c r="IJC106" s="472"/>
      <c r="IJD106" s="472"/>
      <c r="IJE106" s="472"/>
      <c r="IJF106" s="472"/>
      <c r="IJG106" s="472"/>
      <c r="IJH106" s="472"/>
      <c r="IJI106" s="472"/>
      <c r="IJJ106" s="472"/>
      <c r="IJK106" s="472"/>
      <c r="IJL106" s="472"/>
      <c r="IJM106" s="472"/>
      <c r="IJN106" s="472"/>
      <c r="IJO106" s="472"/>
      <c r="IJP106" s="472"/>
      <c r="IJQ106" s="472"/>
      <c r="IJR106" s="472"/>
      <c r="IJS106" s="472"/>
      <c r="IJT106" s="472"/>
      <c r="IJU106" s="472"/>
      <c r="IJV106" s="472"/>
      <c r="IJW106" s="472"/>
      <c r="IJX106" s="472"/>
      <c r="IJY106" s="472"/>
      <c r="IJZ106" s="472"/>
      <c r="IKA106" s="472"/>
      <c r="IKB106" s="472"/>
      <c r="IKC106" s="472"/>
      <c r="IKD106" s="472"/>
      <c r="IKE106" s="472"/>
      <c r="IKF106" s="472"/>
      <c r="IKG106" s="472"/>
      <c r="IKH106" s="472"/>
      <c r="IKI106" s="472"/>
      <c r="IKJ106" s="472"/>
      <c r="IKK106" s="472"/>
      <c r="IKL106" s="472"/>
      <c r="IKM106" s="472"/>
      <c r="IKN106" s="472"/>
      <c r="IKO106" s="472"/>
      <c r="IKP106" s="472"/>
      <c r="IKQ106" s="472"/>
      <c r="IKR106" s="472"/>
      <c r="IKS106" s="472"/>
      <c r="IKT106" s="472"/>
      <c r="IKU106" s="472"/>
      <c r="IKV106" s="472"/>
      <c r="IKW106" s="472"/>
      <c r="IKX106" s="472"/>
      <c r="IKY106" s="472"/>
      <c r="IKZ106" s="472"/>
      <c r="ILA106" s="472"/>
      <c r="ILB106" s="472"/>
      <c r="ILC106" s="472"/>
      <c r="ILD106" s="472"/>
      <c r="ILE106" s="472"/>
      <c r="ILF106" s="472"/>
      <c r="ILG106" s="472"/>
      <c r="ILH106" s="472"/>
      <c r="ILK106" s="472"/>
      <c r="ILL106" s="472"/>
      <c r="ILM106" s="472"/>
      <c r="ILN106" s="472"/>
      <c r="ILO106" s="472"/>
      <c r="ILP106" s="472"/>
      <c r="ILQ106" s="472"/>
      <c r="ILR106" s="472"/>
      <c r="ILS106" s="472"/>
      <c r="ILT106" s="472"/>
      <c r="ILU106" s="472"/>
      <c r="ILV106" s="472"/>
      <c r="ILW106" s="472"/>
      <c r="ILX106" s="472"/>
      <c r="ILY106" s="472"/>
      <c r="ILZ106" s="472"/>
      <c r="IMA106" s="472"/>
      <c r="IMB106" s="472"/>
      <c r="IMC106" s="472"/>
      <c r="IMD106" s="472"/>
      <c r="IME106" s="472"/>
      <c r="IMF106" s="472"/>
      <c r="IMG106" s="472"/>
      <c r="IMH106" s="472"/>
      <c r="IMI106" s="472"/>
      <c r="IMJ106" s="472"/>
      <c r="IMK106" s="472"/>
      <c r="IML106" s="472"/>
      <c r="IMM106" s="472"/>
      <c r="IMN106" s="472"/>
      <c r="IMO106" s="472"/>
      <c r="IMP106" s="472"/>
      <c r="IMQ106" s="472"/>
      <c r="IMR106" s="472"/>
      <c r="IMS106" s="472"/>
      <c r="IMT106" s="472"/>
      <c r="IMU106" s="472"/>
      <c r="IMV106" s="472"/>
      <c r="IMW106" s="472"/>
      <c r="IMX106" s="472"/>
      <c r="IMY106" s="472"/>
      <c r="IMZ106" s="472"/>
      <c r="INA106" s="472"/>
      <c r="INB106" s="472"/>
      <c r="INC106" s="472"/>
      <c r="IND106" s="472"/>
      <c r="INE106" s="472"/>
      <c r="INF106" s="472"/>
      <c r="ING106" s="472"/>
      <c r="INH106" s="472"/>
      <c r="INI106" s="472"/>
      <c r="INJ106" s="472"/>
      <c r="INK106" s="472"/>
      <c r="INL106" s="472"/>
      <c r="INM106" s="472"/>
      <c r="INN106" s="472"/>
      <c r="INO106" s="472"/>
      <c r="INP106" s="472"/>
      <c r="INQ106" s="472"/>
      <c r="INR106" s="472"/>
      <c r="INS106" s="472"/>
      <c r="INT106" s="472"/>
      <c r="INU106" s="472"/>
      <c r="INV106" s="472"/>
      <c r="INW106" s="472"/>
      <c r="INX106" s="472"/>
      <c r="INY106" s="472"/>
      <c r="INZ106" s="472"/>
      <c r="IOA106" s="472"/>
      <c r="IOB106" s="472"/>
      <c r="IOC106" s="472"/>
      <c r="IOD106" s="472"/>
      <c r="IOE106" s="472"/>
      <c r="IOF106" s="472"/>
      <c r="IOG106" s="472"/>
      <c r="IOH106" s="472"/>
      <c r="IOI106" s="472"/>
      <c r="IOJ106" s="472"/>
      <c r="IOK106" s="472"/>
      <c r="IOL106" s="472"/>
      <c r="IOM106" s="472"/>
      <c r="ION106" s="472"/>
      <c r="IOO106" s="472"/>
      <c r="IOP106" s="472"/>
      <c r="IOQ106" s="472"/>
      <c r="IOR106" s="472"/>
      <c r="IOS106" s="472"/>
      <c r="IOT106" s="472"/>
      <c r="IOU106" s="472"/>
      <c r="IOV106" s="472"/>
      <c r="IOW106" s="472"/>
      <c r="IOX106" s="472"/>
      <c r="IOY106" s="472"/>
      <c r="IOZ106" s="472"/>
      <c r="IPA106" s="472"/>
      <c r="IPB106" s="472"/>
      <c r="IPC106" s="472"/>
      <c r="IPD106" s="472"/>
      <c r="IPE106" s="472"/>
      <c r="IPF106" s="472"/>
      <c r="IPG106" s="472"/>
      <c r="IPH106" s="472"/>
      <c r="IPI106" s="472"/>
      <c r="IPJ106" s="472"/>
      <c r="IPK106" s="472"/>
      <c r="IPL106" s="472"/>
      <c r="IPM106" s="472"/>
      <c r="IPN106" s="472"/>
      <c r="IPO106" s="472"/>
      <c r="IPP106" s="472"/>
      <c r="IPQ106" s="472"/>
      <c r="IPR106" s="472"/>
      <c r="IPS106" s="472"/>
      <c r="IPT106" s="472"/>
      <c r="IPU106" s="472"/>
      <c r="IPV106" s="472"/>
      <c r="IPW106" s="472"/>
      <c r="IPX106" s="472"/>
      <c r="IPY106" s="472"/>
      <c r="IPZ106" s="472"/>
      <c r="IQA106" s="472"/>
      <c r="IQB106" s="472"/>
      <c r="IQC106" s="472"/>
      <c r="IQD106" s="472"/>
      <c r="IQE106" s="472"/>
      <c r="IQF106" s="472"/>
      <c r="IQG106" s="472"/>
      <c r="IQH106" s="472"/>
      <c r="IQI106" s="472"/>
      <c r="IQJ106" s="472"/>
      <c r="IQK106" s="472"/>
      <c r="IQL106" s="472"/>
      <c r="IQM106" s="472"/>
      <c r="IQN106" s="472"/>
      <c r="IQO106" s="472"/>
      <c r="IQP106" s="472"/>
      <c r="IQQ106" s="472"/>
      <c r="IQR106" s="472"/>
      <c r="IQS106" s="472"/>
      <c r="IQT106" s="472"/>
      <c r="IQU106" s="472"/>
      <c r="IQV106" s="472"/>
      <c r="IQW106" s="472"/>
      <c r="IQX106" s="472"/>
      <c r="IQY106" s="472"/>
      <c r="IQZ106" s="472"/>
      <c r="IRA106" s="472"/>
      <c r="IRB106" s="472"/>
      <c r="IRC106" s="472"/>
      <c r="IRD106" s="472"/>
      <c r="IRE106" s="472"/>
      <c r="IRF106" s="472"/>
      <c r="IRG106" s="472"/>
      <c r="IRH106" s="472"/>
      <c r="IRI106" s="472"/>
      <c r="IRJ106" s="472"/>
      <c r="IRK106" s="472"/>
      <c r="IRL106" s="472"/>
      <c r="IRM106" s="472"/>
      <c r="IRN106" s="472"/>
      <c r="IRO106" s="472"/>
      <c r="IRP106" s="472"/>
      <c r="IRQ106" s="472"/>
      <c r="IRR106" s="472"/>
      <c r="IRS106" s="472"/>
      <c r="IRT106" s="472"/>
      <c r="IRU106" s="472"/>
      <c r="IRV106" s="472"/>
      <c r="IRW106" s="472"/>
      <c r="IRX106" s="472"/>
      <c r="IRY106" s="472"/>
      <c r="IRZ106" s="472"/>
      <c r="ISA106" s="472"/>
      <c r="ISB106" s="472"/>
      <c r="ISC106" s="472"/>
      <c r="ISD106" s="472"/>
      <c r="ISE106" s="472"/>
      <c r="ISF106" s="472"/>
      <c r="ISG106" s="472"/>
      <c r="ISH106" s="472"/>
      <c r="ISI106" s="472"/>
      <c r="ISJ106" s="472"/>
      <c r="ISK106" s="472"/>
      <c r="ISL106" s="472"/>
      <c r="ISM106" s="472"/>
      <c r="ISN106" s="472"/>
      <c r="ISO106" s="472"/>
      <c r="ISP106" s="472"/>
      <c r="ISQ106" s="472"/>
      <c r="ISR106" s="472"/>
      <c r="ISS106" s="472"/>
      <c r="IST106" s="472"/>
      <c r="ISU106" s="472"/>
      <c r="ISV106" s="472"/>
      <c r="ISW106" s="472"/>
      <c r="ISX106" s="472"/>
      <c r="ISY106" s="472"/>
      <c r="ISZ106" s="472"/>
      <c r="ITA106" s="472"/>
      <c r="ITB106" s="472"/>
      <c r="ITC106" s="472"/>
      <c r="ITD106" s="472"/>
      <c r="ITE106" s="472"/>
      <c r="ITF106" s="472"/>
      <c r="ITG106" s="472"/>
      <c r="ITH106" s="472"/>
      <c r="ITI106" s="472"/>
      <c r="ITJ106" s="472"/>
      <c r="ITK106" s="472"/>
      <c r="ITL106" s="472"/>
      <c r="ITM106" s="472"/>
      <c r="ITN106" s="472"/>
      <c r="ITO106" s="472"/>
      <c r="ITP106" s="472"/>
      <c r="ITQ106" s="472"/>
      <c r="ITR106" s="472"/>
      <c r="ITS106" s="472"/>
      <c r="ITT106" s="472"/>
      <c r="ITU106" s="472"/>
      <c r="ITV106" s="472"/>
      <c r="ITW106" s="472"/>
      <c r="ITX106" s="472"/>
      <c r="ITY106" s="472"/>
      <c r="ITZ106" s="472"/>
      <c r="IUA106" s="472"/>
      <c r="IUB106" s="472"/>
      <c r="IUC106" s="472"/>
      <c r="IUD106" s="472"/>
      <c r="IUE106" s="472"/>
      <c r="IUF106" s="472"/>
      <c r="IUG106" s="472"/>
      <c r="IUH106" s="472"/>
      <c r="IUI106" s="472"/>
      <c r="IUJ106" s="472"/>
      <c r="IUK106" s="472"/>
      <c r="IUL106" s="472"/>
      <c r="IUM106" s="472"/>
      <c r="IUN106" s="472"/>
      <c r="IUO106" s="472"/>
      <c r="IUP106" s="472"/>
      <c r="IUQ106" s="472"/>
      <c r="IUR106" s="472"/>
      <c r="IUS106" s="472"/>
      <c r="IUT106" s="472"/>
      <c r="IUU106" s="472"/>
      <c r="IUV106" s="472"/>
      <c r="IUW106" s="472"/>
      <c r="IUX106" s="472"/>
      <c r="IUY106" s="472"/>
      <c r="IUZ106" s="472"/>
      <c r="IVA106" s="472"/>
      <c r="IVB106" s="472"/>
      <c r="IVC106" s="472"/>
      <c r="IVD106" s="472"/>
      <c r="IVG106" s="472"/>
      <c r="IVH106" s="472"/>
      <c r="IVI106" s="472"/>
      <c r="IVJ106" s="472"/>
      <c r="IVK106" s="472"/>
      <c r="IVL106" s="472"/>
      <c r="IVM106" s="472"/>
      <c r="IVN106" s="472"/>
      <c r="IVO106" s="472"/>
      <c r="IVP106" s="472"/>
      <c r="IVQ106" s="472"/>
      <c r="IVR106" s="472"/>
      <c r="IVS106" s="472"/>
      <c r="IVT106" s="472"/>
      <c r="IVU106" s="472"/>
      <c r="IVV106" s="472"/>
      <c r="IVW106" s="472"/>
      <c r="IVX106" s="472"/>
      <c r="IVY106" s="472"/>
      <c r="IVZ106" s="472"/>
      <c r="IWA106" s="472"/>
      <c r="IWB106" s="472"/>
      <c r="IWC106" s="472"/>
      <c r="IWD106" s="472"/>
      <c r="IWE106" s="472"/>
      <c r="IWF106" s="472"/>
      <c r="IWG106" s="472"/>
      <c r="IWH106" s="472"/>
      <c r="IWI106" s="472"/>
      <c r="IWJ106" s="472"/>
      <c r="IWK106" s="472"/>
      <c r="IWL106" s="472"/>
      <c r="IWM106" s="472"/>
      <c r="IWN106" s="472"/>
      <c r="IWO106" s="472"/>
      <c r="IWP106" s="472"/>
      <c r="IWQ106" s="472"/>
      <c r="IWR106" s="472"/>
      <c r="IWS106" s="472"/>
      <c r="IWT106" s="472"/>
      <c r="IWU106" s="472"/>
      <c r="IWV106" s="472"/>
      <c r="IWW106" s="472"/>
      <c r="IWX106" s="472"/>
      <c r="IWY106" s="472"/>
      <c r="IWZ106" s="472"/>
      <c r="IXA106" s="472"/>
      <c r="IXB106" s="472"/>
      <c r="IXC106" s="472"/>
      <c r="IXD106" s="472"/>
      <c r="IXE106" s="472"/>
      <c r="IXF106" s="472"/>
      <c r="IXG106" s="472"/>
      <c r="IXH106" s="472"/>
      <c r="IXI106" s="472"/>
      <c r="IXJ106" s="472"/>
      <c r="IXK106" s="472"/>
      <c r="IXL106" s="472"/>
      <c r="IXM106" s="472"/>
      <c r="IXN106" s="472"/>
      <c r="IXO106" s="472"/>
      <c r="IXP106" s="472"/>
      <c r="IXQ106" s="472"/>
      <c r="IXR106" s="472"/>
      <c r="IXS106" s="472"/>
      <c r="IXT106" s="472"/>
      <c r="IXU106" s="472"/>
      <c r="IXV106" s="472"/>
      <c r="IXW106" s="472"/>
      <c r="IXX106" s="472"/>
      <c r="IXY106" s="472"/>
      <c r="IXZ106" s="472"/>
      <c r="IYA106" s="472"/>
      <c r="IYB106" s="472"/>
      <c r="IYC106" s="472"/>
      <c r="IYD106" s="472"/>
      <c r="IYE106" s="472"/>
      <c r="IYF106" s="472"/>
      <c r="IYG106" s="472"/>
      <c r="IYH106" s="472"/>
      <c r="IYI106" s="472"/>
      <c r="IYJ106" s="472"/>
      <c r="IYK106" s="472"/>
      <c r="IYL106" s="472"/>
      <c r="IYM106" s="472"/>
      <c r="IYN106" s="472"/>
      <c r="IYO106" s="472"/>
      <c r="IYP106" s="472"/>
      <c r="IYQ106" s="472"/>
      <c r="IYR106" s="472"/>
      <c r="IYS106" s="472"/>
      <c r="IYT106" s="472"/>
      <c r="IYU106" s="472"/>
      <c r="IYV106" s="472"/>
      <c r="IYW106" s="472"/>
      <c r="IYX106" s="472"/>
      <c r="IYY106" s="472"/>
      <c r="IYZ106" s="472"/>
      <c r="IZA106" s="472"/>
      <c r="IZB106" s="472"/>
      <c r="IZC106" s="472"/>
      <c r="IZD106" s="472"/>
      <c r="IZE106" s="472"/>
      <c r="IZF106" s="472"/>
      <c r="IZG106" s="472"/>
      <c r="IZH106" s="472"/>
      <c r="IZI106" s="472"/>
      <c r="IZJ106" s="472"/>
      <c r="IZK106" s="472"/>
      <c r="IZL106" s="472"/>
      <c r="IZM106" s="472"/>
      <c r="IZN106" s="472"/>
      <c r="IZO106" s="472"/>
      <c r="IZP106" s="472"/>
      <c r="IZQ106" s="472"/>
      <c r="IZR106" s="472"/>
      <c r="IZS106" s="472"/>
      <c r="IZT106" s="472"/>
      <c r="IZU106" s="472"/>
      <c r="IZV106" s="472"/>
      <c r="IZW106" s="472"/>
      <c r="IZX106" s="472"/>
      <c r="IZY106" s="472"/>
      <c r="IZZ106" s="472"/>
      <c r="JAA106" s="472"/>
      <c r="JAB106" s="472"/>
      <c r="JAC106" s="472"/>
      <c r="JAD106" s="472"/>
      <c r="JAE106" s="472"/>
      <c r="JAF106" s="472"/>
      <c r="JAG106" s="472"/>
      <c r="JAH106" s="472"/>
      <c r="JAI106" s="472"/>
      <c r="JAJ106" s="472"/>
      <c r="JAK106" s="472"/>
      <c r="JAL106" s="472"/>
      <c r="JAM106" s="472"/>
      <c r="JAN106" s="472"/>
      <c r="JAO106" s="472"/>
      <c r="JAP106" s="472"/>
      <c r="JAQ106" s="472"/>
      <c r="JAR106" s="472"/>
      <c r="JAS106" s="472"/>
      <c r="JAT106" s="472"/>
      <c r="JAU106" s="472"/>
      <c r="JAV106" s="472"/>
      <c r="JAW106" s="472"/>
      <c r="JAX106" s="472"/>
      <c r="JAY106" s="472"/>
      <c r="JAZ106" s="472"/>
      <c r="JBA106" s="472"/>
      <c r="JBB106" s="472"/>
      <c r="JBC106" s="472"/>
      <c r="JBD106" s="472"/>
      <c r="JBE106" s="472"/>
      <c r="JBF106" s="472"/>
      <c r="JBG106" s="472"/>
      <c r="JBH106" s="472"/>
      <c r="JBI106" s="472"/>
      <c r="JBJ106" s="472"/>
      <c r="JBK106" s="472"/>
      <c r="JBL106" s="472"/>
      <c r="JBM106" s="472"/>
      <c r="JBN106" s="472"/>
      <c r="JBO106" s="472"/>
      <c r="JBP106" s="472"/>
      <c r="JBQ106" s="472"/>
      <c r="JBR106" s="472"/>
      <c r="JBS106" s="472"/>
      <c r="JBT106" s="472"/>
      <c r="JBU106" s="472"/>
      <c r="JBV106" s="472"/>
      <c r="JBW106" s="472"/>
      <c r="JBX106" s="472"/>
      <c r="JBY106" s="472"/>
      <c r="JBZ106" s="472"/>
      <c r="JCA106" s="472"/>
      <c r="JCB106" s="472"/>
      <c r="JCC106" s="472"/>
      <c r="JCD106" s="472"/>
      <c r="JCE106" s="472"/>
      <c r="JCF106" s="472"/>
      <c r="JCG106" s="472"/>
      <c r="JCH106" s="472"/>
      <c r="JCI106" s="472"/>
      <c r="JCJ106" s="472"/>
      <c r="JCK106" s="472"/>
      <c r="JCL106" s="472"/>
      <c r="JCM106" s="472"/>
      <c r="JCN106" s="472"/>
      <c r="JCO106" s="472"/>
      <c r="JCP106" s="472"/>
      <c r="JCQ106" s="472"/>
      <c r="JCR106" s="472"/>
      <c r="JCS106" s="472"/>
      <c r="JCT106" s="472"/>
      <c r="JCU106" s="472"/>
      <c r="JCV106" s="472"/>
      <c r="JCW106" s="472"/>
      <c r="JCX106" s="472"/>
      <c r="JCY106" s="472"/>
      <c r="JCZ106" s="472"/>
      <c r="JDA106" s="472"/>
      <c r="JDB106" s="472"/>
      <c r="JDC106" s="472"/>
      <c r="JDD106" s="472"/>
      <c r="JDE106" s="472"/>
      <c r="JDF106" s="472"/>
      <c r="JDG106" s="472"/>
      <c r="JDH106" s="472"/>
      <c r="JDI106" s="472"/>
      <c r="JDJ106" s="472"/>
      <c r="JDK106" s="472"/>
      <c r="JDL106" s="472"/>
      <c r="JDM106" s="472"/>
      <c r="JDN106" s="472"/>
      <c r="JDO106" s="472"/>
      <c r="JDP106" s="472"/>
      <c r="JDQ106" s="472"/>
      <c r="JDR106" s="472"/>
      <c r="JDS106" s="472"/>
      <c r="JDT106" s="472"/>
      <c r="JDU106" s="472"/>
      <c r="JDV106" s="472"/>
      <c r="JDW106" s="472"/>
      <c r="JDX106" s="472"/>
      <c r="JDY106" s="472"/>
      <c r="JDZ106" s="472"/>
      <c r="JEA106" s="472"/>
      <c r="JEB106" s="472"/>
      <c r="JEC106" s="472"/>
      <c r="JED106" s="472"/>
      <c r="JEE106" s="472"/>
      <c r="JEF106" s="472"/>
      <c r="JEG106" s="472"/>
      <c r="JEH106" s="472"/>
      <c r="JEI106" s="472"/>
      <c r="JEJ106" s="472"/>
      <c r="JEK106" s="472"/>
      <c r="JEL106" s="472"/>
      <c r="JEM106" s="472"/>
      <c r="JEN106" s="472"/>
      <c r="JEO106" s="472"/>
      <c r="JEP106" s="472"/>
      <c r="JEQ106" s="472"/>
      <c r="JER106" s="472"/>
      <c r="JES106" s="472"/>
      <c r="JET106" s="472"/>
      <c r="JEU106" s="472"/>
      <c r="JEV106" s="472"/>
      <c r="JEW106" s="472"/>
      <c r="JEX106" s="472"/>
      <c r="JEY106" s="472"/>
      <c r="JEZ106" s="472"/>
      <c r="JFC106" s="472"/>
      <c r="JFD106" s="472"/>
      <c r="JFE106" s="472"/>
      <c r="JFF106" s="472"/>
      <c r="JFG106" s="472"/>
      <c r="JFH106" s="472"/>
      <c r="JFI106" s="472"/>
      <c r="JFJ106" s="472"/>
      <c r="JFK106" s="472"/>
      <c r="JFL106" s="472"/>
      <c r="JFM106" s="472"/>
      <c r="JFN106" s="472"/>
      <c r="JFO106" s="472"/>
      <c r="JFP106" s="472"/>
      <c r="JFQ106" s="472"/>
      <c r="JFR106" s="472"/>
      <c r="JFS106" s="472"/>
      <c r="JFT106" s="472"/>
      <c r="JFU106" s="472"/>
      <c r="JFV106" s="472"/>
      <c r="JFW106" s="472"/>
      <c r="JFX106" s="472"/>
      <c r="JFY106" s="472"/>
      <c r="JFZ106" s="472"/>
      <c r="JGA106" s="472"/>
      <c r="JGB106" s="472"/>
      <c r="JGC106" s="472"/>
      <c r="JGD106" s="472"/>
      <c r="JGE106" s="472"/>
      <c r="JGF106" s="472"/>
      <c r="JGG106" s="472"/>
      <c r="JGH106" s="472"/>
      <c r="JGI106" s="472"/>
      <c r="JGJ106" s="472"/>
      <c r="JGK106" s="472"/>
      <c r="JGL106" s="472"/>
      <c r="JGM106" s="472"/>
      <c r="JGN106" s="472"/>
      <c r="JGO106" s="472"/>
      <c r="JGP106" s="472"/>
      <c r="JGQ106" s="472"/>
      <c r="JGR106" s="472"/>
      <c r="JGS106" s="472"/>
      <c r="JGT106" s="472"/>
      <c r="JGU106" s="472"/>
      <c r="JGV106" s="472"/>
      <c r="JGW106" s="472"/>
      <c r="JGX106" s="472"/>
      <c r="JGY106" s="472"/>
      <c r="JGZ106" s="472"/>
      <c r="JHA106" s="472"/>
      <c r="JHB106" s="472"/>
      <c r="JHC106" s="472"/>
      <c r="JHD106" s="472"/>
      <c r="JHE106" s="472"/>
      <c r="JHF106" s="472"/>
      <c r="JHG106" s="472"/>
      <c r="JHH106" s="472"/>
      <c r="JHI106" s="472"/>
      <c r="JHJ106" s="472"/>
      <c r="JHK106" s="472"/>
      <c r="JHL106" s="472"/>
      <c r="JHM106" s="472"/>
      <c r="JHN106" s="472"/>
      <c r="JHO106" s="472"/>
      <c r="JHP106" s="472"/>
      <c r="JHQ106" s="472"/>
      <c r="JHR106" s="472"/>
      <c r="JHS106" s="472"/>
      <c r="JHT106" s="472"/>
      <c r="JHU106" s="472"/>
      <c r="JHV106" s="472"/>
      <c r="JHW106" s="472"/>
      <c r="JHX106" s="472"/>
      <c r="JHY106" s="472"/>
      <c r="JHZ106" s="472"/>
      <c r="JIA106" s="472"/>
      <c r="JIB106" s="472"/>
      <c r="JIC106" s="472"/>
      <c r="JID106" s="472"/>
      <c r="JIE106" s="472"/>
      <c r="JIF106" s="472"/>
      <c r="JIG106" s="472"/>
      <c r="JIH106" s="472"/>
      <c r="JII106" s="472"/>
      <c r="JIJ106" s="472"/>
      <c r="JIK106" s="472"/>
      <c r="JIL106" s="472"/>
      <c r="JIM106" s="472"/>
      <c r="JIN106" s="472"/>
      <c r="JIO106" s="472"/>
      <c r="JIP106" s="472"/>
      <c r="JIQ106" s="472"/>
      <c r="JIR106" s="472"/>
      <c r="JIS106" s="472"/>
      <c r="JIT106" s="472"/>
      <c r="JIU106" s="472"/>
      <c r="JIV106" s="472"/>
      <c r="JIW106" s="472"/>
      <c r="JIX106" s="472"/>
      <c r="JIY106" s="472"/>
      <c r="JIZ106" s="472"/>
      <c r="JJA106" s="472"/>
      <c r="JJB106" s="472"/>
      <c r="JJC106" s="472"/>
      <c r="JJD106" s="472"/>
      <c r="JJE106" s="472"/>
      <c r="JJF106" s="472"/>
      <c r="JJG106" s="472"/>
      <c r="JJH106" s="472"/>
      <c r="JJI106" s="472"/>
      <c r="JJJ106" s="472"/>
      <c r="JJK106" s="472"/>
      <c r="JJL106" s="472"/>
      <c r="JJM106" s="472"/>
      <c r="JJN106" s="472"/>
      <c r="JJO106" s="472"/>
      <c r="JJP106" s="472"/>
      <c r="JJQ106" s="472"/>
      <c r="JJR106" s="472"/>
      <c r="JJS106" s="472"/>
      <c r="JJT106" s="472"/>
      <c r="JJU106" s="472"/>
      <c r="JJV106" s="472"/>
      <c r="JJW106" s="472"/>
      <c r="JJX106" s="472"/>
      <c r="JJY106" s="472"/>
      <c r="JJZ106" s="472"/>
      <c r="JKA106" s="472"/>
      <c r="JKB106" s="472"/>
      <c r="JKC106" s="472"/>
      <c r="JKD106" s="472"/>
      <c r="JKE106" s="472"/>
      <c r="JKF106" s="472"/>
      <c r="JKG106" s="472"/>
      <c r="JKH106" s="472"/>
      <c r="JKI106" s="472"/>
      <c r="JKJ106" s="472"/>
      <c r="JKK106" s="472"/>
      <c r="JKL106" s="472"/>
      <c r="JKM106" s="472"/>
      <c r="JKN106" s="472"/>
      <c r="JKO106" s="472"/>
      <c r="JKP106" s="472"/>
      <c r="JKQ106" s="472"/>
      <c r="JKR106" s="472"/>
      <c r="JKS106" s="472"/>
      <c r="JKT106" s="472"/>
      <c r="JKU106" s="472"/>
      <c r="JKV106" s="472"/>
      <c r="JKW106" s="472"/>
      <c r="JKX106" s="472"/>
      <c r="JKY106" s="472"/>
      <c r="JKZ106" s="472"/>
      <c r="JLA106" s="472"/>
      <c r="JLB106" s="472"/>
      <c r="JLC106" s="472"/>
      <c r="JLD106" s="472"/>
      <c r="JLE106" s="472"/>
      <c r="JLF106" s="472"/>
      <c r="JLG106" s="472"/>
      <c r="JLH106" s="472"/>
      <c r="JLI106" s="472"/>
      <c r="JLJ106" s="472"/>
      <c r="JLK106" s="472"/>
      <c r="JLL106" s="472"/>
      <c r="JLM106" s="472"/>
      <c r="JLN106" s="472"/>
      <c r="JLO106" s="472"/>
      <c r="JLP106" s="472"/>
      <c r="JLQ106" s="472"/>
      <c r="JLR106" s="472"/>
      <c r="JLS106" s="472"/>
      <c r="JLT106" s="472"/>
      <c r="JLU106" s="472"/>
      <c r="JLV106" s="472"/>
      <c r="JLW106" s="472"/>
      <c r="JLX106" s="472"/>
      <c r="JLY106" s="472"/>
      <c r="JLZ106" s="472"/>
      <c r="JMA106" s="472"/>
      <c r="JMB106" s="472"/>
      <c r="JMC106" s="472"/>
      <c r="JMD106" s="472"/>
      <c r="JME106" s="472"/>
      <c r="JMF106" s="472"/>
      <c r="JMG106" s="472"/>
      <c r="JMH106" s="472"/>
      <c r="JMI106" s="472"/>
      <c r="JMJ106" s="472"/>
      <c r="JMK106" s="472"/>
      <c r="JML106" s="472"/>
      <c r="JMM106" s="472"/>
      <c r="JMN106" s="472"/>
      <c r="JMO106" s="472"/>
      <c r="JMP106" s="472"/>
      <c r="JMQ106" s="472"/>
      <c r="JMR106" s="472"/>
      <c r="JMS106" s="472"/>
      <c r="JMT106" s="472"/>
      <c r="JMU106" s="472"/>
      <c r="JMV106" s="472"/>
      <c r="JMW106" s="472"/>
      <c r="JMX106" s="472"/>
      <c r="JMY106" s="472"/>
      <c r="JMZ106" s="472"/>
      <c r="JNA106" s="472"/>
      <c r="JNB106" s="472"/>
      <c r="JNC106" s="472"/>
      <c r="JND106" s="472"/>
      <c r="JNE106" s="472"/>
      <c r="JNF106" s="472"/>
      <c r="JNG106" s="472"/>
      <c r="JNH106" s="472"/>
      <c r="JNI106" s="472"/>
      <c r="JNJ106" s="472"/>
      <c r="JNK106" s="472"/>
      <c r="JNL106" s="472"/>
      <c r="JNM106" s="472"/>
      <c r="JNN106" s="472"/>
      <c r="JNO106" s="472"/>
      <c r="JNP106" s="472"/>
      <c r="JNQ106" s="472"/>
      <c r="JNR106" s="472"/>
      <c r="JNS106" s="472"/>
      <c r="JNT106" s="472"/>
      <c r="JNU106" s="472"/>
      <c r="JNV106" s="472"/>
      <c r="JNW106" s="472"/>
      <c r="JNX106" s="472"/>
      <c r="JNY106" s="472"/>
      <c r="JNZ106" s="472"/>
      <c r="JOA106" s="472"/>
      <c r="JOB106" s="472"/>
      <c r="JOC106" s="472"/>
      <c r="JOD106" s="472"/>
      <c r="JOE106" s="472"/>
      <c r="JOF106" s="472"/>
      <c r="JOG106" s="472"/>
      <c r="JOH106" s="472"/>
      <c r="JOI106" s="472"/>
      <c r="JOJ106" s="472"/>
      <c r="JOK106" s="472"/>
      <c r="JOL106" s="472"/>
      <c r="JOM106" s="472"/>
      <c r="JON106" s="472"/>
      <c r="JOO106" s="472"/>
      <c r="JOP106" s="472"/>
      <c r="JOQ106" s="472"/>
      <c r="JOR106" s="472"/>
      <c r="JOS106" s="472"/>
      <c r="JOT106" s="472"/>
      <c r="JOU106" s="472"/>
      <c r="JOV106" s="472"/>
      <c r="JOY106" s="472"/>
      <c r="JOZ106" s="472"/>
      <c r="JPA106" s="472"/>
      <c r="JPB106" s="472"/>
      <c r="JPC106" s="472"/>
      <c r="JPD106" s="472"/>
      <c r="JPE106" s="472"/>
      <c r="JPF106" s="472"/>
      <c r="JPG106" s="472"/>
      <c r="JPH106" s="472"/>
      <c r="JPI106" s="472"/>
      <c r="JPJ106" s="472"/>
      <c r="JPK106" s="472"/>
      <c r="JPL106" s="472"/>
      <c r="JPM106" s="472"/>
      <c r="JPN106" s="472"/>
      <c r="JPO106" s="472"/>
      <c r="JPP106" s="472"/>
      <c r="JPQ106" s="472"/>
      <c r="JPR106" s="472"/>
      <c r="JPS106" s="472"/>
      <c r="JPT106" s="472"/>
      <c r="JPU106" s="472"/>
      <c r="JPV106" s="472"/>
      <c r="JPW106" s="472"/>
      <c r="JPX106" s="472"/>
      <c r="JPY106" s="472"/>
      <c r="JPZ106" s="472"/>
      <c r="JQA106" s="472"/>
      <c r="JQB106" s="472"/>
      <c r="JQC106" s="472"/>
      <c r="JQD106" s="472"/>
      <c r="JQE106" s="472"/>
      <c r="JQF106" s="472"/>
      <c r="JQG106" s="472"/>
      <c r="JQH106" s="472"/>
      <c r="JQI106" s="472"/>
      <c r="JQJ106" s="472"/>
      <c r="JQK106" s="472"/>
      <c r="JQL106" s="472"/>
      <c r="JQM106" s="472"/>
      <c r="JQN106" s="472"/>
      <c r="JQO106" s="472"/>
      <c r="JQP106" s="472"/>
      <c r="JQQ106" s="472"/>
      <c r="JQR106" s="472"/>
      <c r="JQS106" s="472"/>
      <c r="JQT106" s="472"/>
      <c r="JQU106" s="472"/>
      <c r="JQV106" s="472"/>
      <c r="JQW106" s="472"/>
      <c r="JQX106" s="472"/>
      <c r="JQY106" s="472"/>
      <c r="JQZ106" s="472"/>
      <c r="JRA106" s="472"/>
      <c r="JRB106" s="472"/>
      <c r="JRC106" s="472"/>
      <c r="JRD106" s="472"/>
      <c r="JRE106" s="472"/>
      <c r="JRF106" s="472"/>
      <c r="JRG106" s="472"/>
      <c r="JRH106" s="472"/>
      <c r="JRI106" s="472"/>
      <c r="JRJ106" s="472"/>
      <c r="JRK106" s="472"/>
      <c r="JRL106" s="472"/>
      <c r="JRM106" s="472"/>
      <c r="JRN106" s="472"/>
      <c r="JRO106" s="472"/>
      <c r="JRP106" s="472"/>
      <c r="JRQ106" s="472"/>
      <c r="JRR106" s="472"/>
      <c r="JRS106" s="472"/>
      <c r="JRT106" s="472"/>
      <c r="JRU106" s="472"/>
      <c r="JRV106" s="472"/>
      <c r="JRW106" s="472"/>
      <c r="JRX106" s="472"/>
      <c r="JRY106" s="472"/>
      <c r="JRZ106" s="472"/>
      <c r="JSA106" s="472"/>
      <c r="JSB106" s="472"/>
      <c r="JSC106" s="472"/>
      <c r="JSD106" s="472"/>
      <c r="JSE106" s="472"/>
      <c r="JSF106" s="472"/>
      <c r="JSG106" s="472"/>
      <c r="JSH106" s="472"/>
      <c r="JSI106" s="472"/>
      <c r="JSJ106" s="472"/>
      <c r="JSK106" s="472"/>
      <c r="JSL106" s="472"/>
      <c r="JSM106" s="472"/>
      <c r="JSN106" s="472"/>
      <c r="JSO106" s="472"/>
      <c r="JSP106" s="472"/>
      <c r="JSQ106" s="472"/>
      <c r="JSR106" s="472"/>
      <c r="JSS106" s="472"/>
      <c r="JST106" s="472"/>
      <c r="JSU106" s="472"/>
      <c r="JSV106" s="472"/>
      <c r="JSW106" s="472"/>
      <c r="JSX106" s="472"/>
      <c r="JSY106" s="472"/>
      <c r="JSZ106" s="472"/>
      <c r="JTA106" s="472"/>
      <c r="JTB106" s="472"/>
      <c r="JTC106" s="472"/>
      <c r="JTD106" s="472"/>
      <c r="JTE106" s="472"/>
      <c r="JTF106" s="472"/>
      <c r="JTG106" s="472"/>
      <c r="JTH106" s="472"/>
      <c r="JTI106" s="472"/>
      <c r="JTJ106" s="472"/>
      <c r="JTK106" s="472"/>
      <c r="JTL106" s="472"/>
      <c r="JTM106" s="472"/>
      <c r="JTN106" s="472"/>
      <c r="JTO106" s="472"/>
      <c r="JTP106" s="472"/>
      <c r="JTQ106" s="472"/>
      <c r="JTR106" s="472"/>
      <c r="JTS106" s="472"/>
      <c r="JTT106" s="472"/>
      <c r="JTU106" s="472"/>
      <c r="JTV106" s="472"/>
      <c r="JTW106" s="472"/>
      <c r="JTX106" s="472"/>
      <c r="JTY106" s="472"/>
      <c r="JTZ106" s="472"/>
      <c r="JUA106" s="472"/>
      <c r="JUB106" s="472"/>
      <c r="JUC106" s="472"/>
      <c r="JUD106" s="472"/>
      <c r="JUE106" s="472"/>
      <c r="JUF106" s="472"/>
      <c r="JUG106" s="472"/>
      <c r="JUH106" s="472"/>
      <c r="JUI106" s="472"/>
      <c r="JUJ106" s="472"/>
      <c r="JUK106" s="472"/>
      <c r="JUL106" s="472"/>
      <c r="JUM106" s="472"/>
      <c r="JUN106" s="472"/>
      <c r="JUO106" s="472"/>
      <c r="JUP106" s="472"/>
      <c r="JUQ106" s="472"/>
      <c r="JUR106" s="472"/>
      <c r="JUS106" s="472"/>
      <c r="JUT106" s="472"/>
      <c r="JUU106" s="472"/>
      <c r="JUV106" s="472"/>
      <c r="JUW106" s="472"/>
      <c r="JUX106" s="472"/>
      <c r="JUY106" s="472"/>
      <c r="JUZ106" s="472"/>
      <c r="JVA106" s="472"/>
      <c r="JVB106" s="472"/>
      <c r="JVC106" s="472"/>
      <c r="JVD106" s="472"/>
      <c r="JVE106" s="472"/>
      <c r="JVF106" s="472"/>
      <c r="JVG106" s="472"/>
      <c r="JVH106" s="472"/>
      <c r="JVI106" s="472"/>
      <c r="JVJ106" s="472"/>
      <c r="JVK106" s="472"/>
      <c r="JVL106" s="472"/>
      <c r="JVM106" s="472"/>
      <c r="JVN106" s="472"/>
      <c r="JVO106" s="472"/>
      <c r="JVP106" s="472"/>
      <c r="JVQ106" s="472"/>
      <c r="JVR106" s="472"/>
      <c r="JVS106" s="472"/>
      <c r="JVT106" s="472"/>
      <c r="JVU106" s="472"/>
      <c r="JVV106" s="472"/>
      <c r="JVW106" s="472"/>
      <c r="JVX106" s="472"/>
      <c r="JVY106" s="472"/>
      <c r="JVZ106" s="472"/>
      <c r="JWA106" s="472"/>
      <c r="JWB106" s="472"/>
      <c r="JWC106" s="472"/>
      <c r="JWD106" s="472"/>
      <c r="JWE106" s="472"/>
      <c r="JWF106" s="472"/>
      <c r="JWG106" s="472"/>
      <c r="JWH106" s="472"/>
      <c r="JWI106" s="472"/>
      <c r="JWJ106" s="472"/>
      <c r="JWK106" s="472"/>
      <c r="JWL106" s="472"/>
      <c r="JWM106" s="472"/>
      <c r="JWN106" s="472"/>
      <c r="JWO106" s="472"/>
      <c r="JWP106" s="472"/>
      <c r="JWQ106" s="472"/>
      <c r="JWR106" s="472"/>
      <c r="JWS106" s="472"/>
      <c r="JWT106" s="472"/>
      <c r="JWU106" s="472"/>
      <c r="JWV106" s="472"/>
      <c r="JWW106" s="472"/>
      <c r="JWX106" s="472"/>
      <c r="JWY106" s="472"/>
      <c r="JWZ106" s="472"/>
      <c r="JXA106" s="472"/>
      <c r="JXB106" s="472"/>
      <c r="JXC106" s="472"/>
      <c r="JXD106" s="472"/>
      <c r="JXE106" s="472"/>
      <c r="JXF106" s="472"/>
      <c r="JXG106" s="472"/>
      <c r="JXH106" s="472"/>
      <c r="JXI106" s="472"/>
      <c r="JXJ106" s="472"/>
      <c r="JXK106" s="472"/>
      <c r="JXL106" s="472"/>
      <c r="JXM106" s="472"/>
      <c r="JXN106" s="472"/>
      <c r="JXO106" s="472"/>
      <c r="JXP106" s="472"/>
      <c r="JXQ106" s="472"/>
      <c r="JXR106" s="472"/>
      <c r="JXS106" s="472"/>
      <c r="JXT106" s="472"/>
      <c r="JXU106" s="472"/>
      <c r="JXV106" s="472"/>
      <c r="JXW106" s="472"/>
      <c r="JXX106" s="472"/>
      <c r="JXY106" s="472"/>
      <c r="JXZ106" s="472"/>
      <c r="JYA106" s="472"/>
      <c r="JYB106" s="472"/>
      <c r="JYC106" s="472"/>
      <c r="JYD106" s="472"/>
      <c r="JYE106" s="472"/>
      <c r="JYF106" s="472"/>
      <c r="JYG106" s="472"/>
      <c r="JYH106" s="472"/>
      <c r="JYI106" s="472"/>
      <c r="JYJ106" s="472"/>
      <c r="JYK106" s="472"/>
      <c r="JYL106" s="472"/>
      <c r="JYM106" s="472"/>
      <c r="JYN106" s="472"/>
      <c r="JYO106" s="472"/>
      <c r="JYP106" s="472"/>
      <c r="JYQ106" s="472"/>
      <c r="JYR106" s="472"/>
      <c r="JYU106" s="472"/>
      <c r="JYV106" s="472"/>
      <c r="JYW106" s="472"/>
      <c r="JYX106" s="472"/>
      <c r="JYY106" s="472"/>
      <c r="JYZ106" s="472"/>
      <c r="JZA106" s="472"/>
      <c r="JZB106" s="472"/>
      <c r="JZC106" s="472"/>
      <c r="JZD106" s="472"/>
      <c r="JZE106" s="472"/>
      <c r="JZF106" s="472"/>
      <c r="JZG106" s="472"/>
      <c r="JZH106" s="472"/>
      <c r="JZI106" s="472"/>
      <c r="JZJ106" s="472"/>
      <c r="JZK106" s="472"/>
      <c r="JZL106" s="472"/>
      <c r="JZM106" s="472"/>
      <c r="JZN106" s="472"/>
      <c r="JZO106" s="472"/>
      <c r="JZP106" s="472"/>
      <c r="JZQ106" s="472"/>
      <c r="JZR106" s="472"/>
      <c r="JZS106" s="472"/>
      <c r="JZT106" s="472"/>
      <c r="JZU106" s="472"/>
      <c r="JZV106" s="472"/>
      <c r="JZW106" s="472"/>
      <c r="JZX106" s="472"/>
      <c r="JZY106" s="472"/>
      <c r="JZZ106" s="472"/>
      <c r="KAA106" s="472"/>
      <c r="KAB106" s="472"/>
      <c r="KAC106" s="472"/>
      <c r="KAD106" s="472"/>
      <c r="KAE106" s="472"/>
      <c r="KAF106" s="472"/>
      <c r="KAG106" s="472"/>
      <c r="KAH106" s="472"/>
      <c r="KAI106" s="472"/>
      <c r="KAJ106" s="472"/>
      <c r="KAK106" s="472"/>
      <c r="KAL106" s="472"/>
      <c r="KAM106" s="472"/>
      <c r="KAN106" s="472"/>
      <c r="KAO106" s="472"/>
      <c r="KAP106" s="472"/>
      <c r="KAQ106" s="472"/>
      <c r="KAR106" s="472"/>
      <c r="KAS106" s="472"/>
      <c r="KAT106" s="472"/>
      <c r="KAU106" s="472"/>
      <c r="KAV106" s="472"/>
      <c r="KAW106" s="472"/>
      <c r="KAX106" s="472"/>
      <c r="KAY106" s="472"/>
      <c r="KAZ106" s="472"/>
      <c r="KBA106" s="472"/>
      <c r="KBB106" s="472"/>
      <c r="KBC106" s="472"/>
      <c r="KBD106" s="472"/>
      <c r="KBE106" s="472"/>
      <c r="KBF106" s="472"/>
      <c r="KBG106" s="472"/>
      <c r="KBH106" s="472"/>
      <c r="KBI106" s="472"/>
      <c r="KBJ106" s="472"/>
      <c r="KBK106" s="472"/>
      <c r="KBL106" s="472"/>
      <c r="KBM106" s="472"/>
      <c r="KBN106" s="472"/>
      <c r="KBO106" s="472"/>
      <c r="KBP106" s="472"/>
      <c r="KBQ106" s="472"/>
      <c r="KBR106" s="472"/>
      <c r="KBS106" s="472"/>
      <c r="KBT106" s="472"/>
      <c r="KBU106" s="472"/>
      <c r="KBV106" s="472"/>
      <c r="KBW106" s="472"/>
      <c r="KBX106" s="472"/>
      <c r="KBY106" s="472"/>
      <c r="KBZ106" s="472"/>
      <c r="KCA106" s="472"/>
      <c r="KCB106" s="472"/>
      <c r="KCC106" s="472"/>
      <c r="KCD106" s="472"/>
      <c r="KCE106" s="472"/>
      <c r="KCF106" s="472"/>
      <c r="KCG106" s="472"/>
      <c r="KCH106" s="472"/>
      <c r="KCI106" s="472"/>
      <c r="KCJ106" s="472"/>
      <c r="KCK106" s="472"/>
      <c r="KCL106" s="472"/>
      <c r="KCM106" s="472"/>
      <c r="KCN106" s="472"/>
      <c r="KCO106" s="472"/>
      <c r="KCP106" s="472"/>
      <c r="KCQ106" s="472"/>
      <c r="KCR106" s="472"/>
      <c r="KCS106" s="472"/>
      <c r="KCT106" s="472"/>
      <c r="KCU106" s="472"/>
      <c r="KCV106" s="472"/>
      <c r="KCW106" s="472"/>
      <c r="KCX106" s="472"/>
      <c r="KCY106" s="472"/>
      <c r="KCZ106" s="472"/>
      <c r="KDA106" s="472"/>
      <c r="KDB106" s="472"/>
      <c r="KDC106" s="472"/>
      <c r="KDD106" s="472"/>
      <c r="KDE106" s="472"/>
      <c r="KDF106" s="472"/>
      <c r="KDG106" s="472"/>
      <c r="KDH106" s="472"/>
      <c r="KDI106" s="472"/>
      <c r="KDJ106" s="472"/>
      <c r="KDK106" s="472"/>
      <c r="KDL106" s="472"/>
      <c r="KDM106" s="472"/>
      <c r="KDN106" s="472"/>
      <c r="KDO106" s="472"/>
      <c r="KDP106" s="472"/>
      <c r="KDQ106" s="472"/>
      <c r="KDR106" s="472"/>
      <c r="KDS106" s="472"/>
      <c r="KDT106" s="472"/>
      <c r="KDU106" s="472"/>
      <c r="KDV106" s="472"/>
      <c r="KDW106" s="472"/>
      <c r="KDX106" s="472"/>
      <c r="KDY106" s="472"/>
      <c r="KDZ106" s="472"/>
      <c r="KEA106" s="472"/>
      <c r="KEB106" s="472"/>
      <c r="KEC106" s="472"/>
      <c r="KED106" s="472"/>
      <c r="KEE106" s="472"/>
      <c r="KEF106" s="472"/>
      <c r="KEG106" s="472"/>
      <c r="KEH106" s="472"/>
      <c r="KEI106" s="472"/>
      <c r="KEJ106" s="472"/>
      <c r="KEK106" s="472"/>
      <c r="KEL106" s="472"/>
      <c r="KEM106" s="472"/>
      <c r="KEN106" s="472"/>
      <c r="KEO106" s="472"/>
      <c r="KEP106" s="472"/>
      <c r="KEQ106" s="472"/>
      <c r="KER106" s="472"/>
      <c r="KES106" s="472"/>
      <c r="KET106" s="472"/>
      <c r="KEU106" s="472"/>
      <c r="KEV106" s="472"/>
      <c r="KEW106" s="472"/>
      <c r="KEX106" s="472"/>
      <c r="KEY106" s="472"/>
      <c r="KEZ106" s="472"/>
      <c r="KFA106" s="472"/>
      <c r="KFB106" s="472"/>
      <c r="KFC106" s="472"/>
      <c r="KFD106" s="472"/>
      <c r="KFE106" s="472"/>
      <c r="KFF106" s="472"/>
      <c r="KFG106" s="472"/>
      <c r="KFH106" s="472"/>
      <c r="KFI106" s="472"/>
      <c r="KFJ106" s="472"/>
      <c r="KFK106" s="472"/>
      <c r="KFL106" s="472"/>
      <c r="KFM106" s="472"/>
      <c r="KFN106" s="472"/>
      <c r="KFO106" s="472"/>
      <c r="KFP106" s="472"/>
      <c r="KFQ106" s="472"/>
      <c r="KFR106" s="472"/>
      <c r="KFS106" s="472"/>
      <c r="KFT106" s="472"/>
      <c r="KFU106" s="472"/>
      <c r="KFV106" s="472"/>
      <c r="KFW106" s="472"/>
      <c r="KFX106" s="472"/>
      <c r="KFY106" s="472"/>
      <c r="KFZ106" s="472"/>
      <c r="KGA106" s="472"/>
      <c r="KGB106" s="472"/>
      <c r="KGC106" s="472"/>
      <c r="KGD106" s="472"/>
      <c r="KGE106" s="472"/>
      <c r="KGF106" s="472"/>
      <c r="KGG106" s="472"/>
      <c r="KGH106" s="472"/>
      <c r="KGI106" s="472"/>
      <c r="KGJ106" s="472"/>
      <c r="KGK106" s="472"/>
      <c r="KGL106" s="472"/>
      <c r="KGM106" s="472"/>
      <c r="KGN106" s="472"/>
      <c r="KGO106" s="472"/>
      <c r="KGP106" s="472"/>
      <c r="KGQ106" s="472"/>
      <c r="KGR106" s="472"/>
      <c r="KGS106" s="472"/>
      <c r="KGT106" s="472"/>
      <c r="KGU106" s="472"/>
      <c r="KGV106" s="472"/>
      <c r="KGW106" s="472"/>
      <c r="KGX106" s="472"/>
      <c r="KGY106" s="472"/>
      <c r="KGZ106" s="472"/>
      <c r="KHA106" s="472"/>
      <c r="KHB106" s="472"/>
      <c r="KHC106" s="472"/>
      <c r="KHD106" s="472"/>
      <c r="KHE106" s="472"/>
      <c r="KHF106" s="472"/>
      <c r="KHG106" s="472"/>
      <c r="KHH106" s="472"/>
      <c r="KHI106" s="472"/>
      <c r="KHJ106" s="472"/>
      <c r="KHK106" s="472"/>
      <c r="KHL106" s="472"/>
      <c r="KHM106" s="472"/>
      <c r="KHN106" s="472"/>
      <c r="KHO106" s="472"/>
      <c r="KHP106" s="472"/>
      <c r="KHQ106" s="472"/>
      <c r="KHR106" s="472"/>
      <c r="KHS106" s="472"/>
      <c r="KHT106" s="472"/>
      <c r="KHU106" s="472"/>
      <c r="KHV106" s="472"/>
      <c r="KHW106" s="472"/>
      <c r="KHX106" s="472"/>
      <c r="KHY106" s="472"/>
      <c r="KHZ106" s="472"/>
      <c r="KIA106" s="472"/>
      <c r="KIB106" s="472"/>
      <c r="KIC106" s="472"/>
      <c r="KID106" s="472"/>
      <c r="KIE106" s="472"/>
      <c r="KIF106" s="472"/>
      <c r="KIG106" s="472"/>
      <c r="KIH106" s="472"/>
      <c r="KII106" s="472"/>
      <c r="KIJ106" s="472"/>
      <c r="KIK106" s="472"/>
      <c r="KIL106" s="472"/>
      <c r="KIM106" s="472"/>
      <c r="KIN106" s="472"/>
      <c r="KIQ106" s="472"/>
      <c r="KIR106" s="472"/>
      <c r="KIS106" s="472"/>
      <c r="KIT106" s="472"/>
      <c r="KIU106" s="472"/>
      <c r="KIV106" s="472"/>
      <c r="KIW106" s="472"/>
      <c r="KIX106" s="472"/>
      <c r="KIY106" s="472"/>
      <c r="KIZ106" s="472"/>
      <c r="KJA106" s="472"/>
      <c r="KJB106" s="472"/>
      <c r="KJC106" s="472"/>
      <c r="KJD106" s="472"/>
      <c r="KJE106" s="472"/>
      <c r="KJF106" s="472"/>
      <c r="KJG106" s="472"/>
      <c r="KJH106" s="472"/>
      <c r="KJI106" s="472"/>
      <c r="KJJ106" s="472"/>
      <c r="KJK106" s="472"/>
      <c r="KJL106" s="472"/>
      <c r="KJM106" s="472"/>
      <c r="KJN106" s="472"/>
      <c r="KJO106" s="472"/>
      <c r="KJP106" s="472"/>
      <c r="KJQ106" s="472"/>
      <c r="KJR106" s="472"/>
      <c r="KJS106" s="472"/>
      <c r="KJT106" s="472"/>
      <c r="KJU106" s="472"/>
      <c r="KJV106" s="472"/>
      <c r="KJW106" s="472"/>
      <c r="KJX106" s="472"/>
      <c r="KJY106" s="472"/>
      <c r="KJZ106" s="472"/>
      <c r="KKA106" s="472"/>
      <c r="KKB106" s="472"/>
      <c r="KKC106" s="472"/>
      <c r="KKD106" s="472"/>
      <c r="KKE106" s="472"/>
      <c r="KKF106" s="472"/>
      <c r="KKG106" s="472"/>
      <c r="KKH106" s="472"/>
      <c r="KKI106" s="472"/>
      <c r="KKJ106" s="472"/>
      <c r="KKK106" s="472"/>
      <c r="KKL106" s="472"/>
      <c r="KKM106" s="472"/>
      <c r="KKN106" s="472"/>
      <c r="KKO106" s="472"/>
      <c r="KKP106" s="472"/>
      <c r="KKQ106" s="472"/>
      <c r="KKR106" s="472"/>
      <c r="KKS106" s="472"/>
      <c r="KKT106" s="472"/>
      <c r="KKU106" s="472"/>
      <c r="KKV106" s="472"/>
      <c r="KKW106" s="472"/>
      <c r="KKX106" s="472"/>
      <c r="KKY106" s="472"/>
      <c r="KKZ106" s="472"/>
      <c r="KLA106" s="472"/>
      <c r="KLB106" s="472"/>
      <c r="KLC106" s="472"/>
      <c r="KLD106" s="472"/>
      <c r="KLE106" s="472"/>
      <c r="KLF106" s="472"/>
      <c r="KLG106" s="472"/>
      <c r="KLH106" s="472"/>
      <c r="KLI106" s="472"/>
      <c r="KLJ106" s="472"/>
      <c r="KLK106" s="472"/>
      <c r="KLL106" s="472"/>
      <c r="KLM106" s="472"/>
      <c r="KLN106" s="472"/>
      <c r="KLO106" s="472"/>
      <c r="KLP106" s="472"/>
      <c r="KLQ106" s="472"/>
      <c r="KLR106" s="472"/>
      <c r="KLS106" s="472"/>
      <c r="KLT106" s="472"/>
      <c r="KLU106" s="472"/>
      <c r="KLV106" s="472"/>
      <c r="KLW106" s="472"/>
      <c r="KLX106" s="472"/>
      <c r="KLY106" s="472"/>
      <c r="KLZ106" s="472"/>
      <c r="KMA106" s="472"/>
      <c r="KMB106" s="472"/>
      <c r="KMC106" s="472"/>
      <c r="KMD106" s="472"/>
      <c r="KME106" s="472"/>
      <c r="KMF106" s="472"/>
      <c r="KMG106" s="472"/>
      <c r="KMH106" s="472"/>
      <c r="KMI106" s="472"/>
      <c r="KMJ106" s="472"/>
      <c r="KMK106" s="472"/>
      <c r="KML106" s="472"/>
      <c r="KMM106" s="472"/>
      <c r="KMN106" s="472"/>
      <c r="KMO106" s="472"/>
      <c r="KMP106" s="472"/>
      <c r="KMQ106" s="472"/>
      <c r="KMR106" s="472"/>
      <c r="KMS106" s="472"/>
      <c r="KMT106" s="472"/>
      <c r="KMU106" s="472"/>
      <c r="KMV106" s="472"/>
      <c r="KMW106" s="472"/>
      <c r="KMX106" s="472"/>
      <c r="KMY106" s="472"/>
      <c r="KMZ106" s="472"/>
      <c r="KNA106" s="472"/>
      <c r="KNB106" s="472"/>
      <c r="KNC106" s="472"/>
      <c r="KND106" s="472"/>
      <c r="KNE106" s="472"/>
      <c r="KNF106" s="472"/>
      <c r="KNG106" s="472"/>
      <c r="KNH106" s="472"/>
      <c r="KNI106" s="472"/>
      <c r="KNJ106" s="472"/>
      <c r="KNK106" s="472"/>
      <c r="KNL106" s="472"/>
      <c r="KNM106" s="472"/>
      <c r="KNN106" s="472"/>
      <c r="KNO106" s="472"/>
      <c r="KNP106" s="472"/>
      <c r="KNQ106" s="472"/>
      <c r="KNR106" s="472"/>
      <c r="KNS106" s="472"/>
      <c r="KNT106" s="472"/>
      <c r="KNU106" s="472"/>
      <c r="KNV106" s="472"/>
      <c r="KNW106" s="472"/>
      <c r="KNX106" s="472"/>
      <c r="KNY106" s="472"/>
      <c r="KNZ106" s="472"/>
      <c r="KOA106" s="472"/>
      <c r="KOB106" s="472"/>
      <c r="KOC106" s="472"/>
      <c r="KOD106" s="472"/>
      <c r="KOE106" s="472"/>
      <c r="KOF106" s="472"/>
      <c r="KOG106" s="472"/>
      <c r="KOH106" s="472"/>
      <c r="KOI106" s="472"/>
      <c r="KOJ106" s="472"/>
      <c r="KOK106" s="472"/>
      <c r="KOL106" s="472"/>
      <c r="KOM106" s="472"/>
      <c r="KON106" s="472"/>
      <c r="KOO106" s="472"/>
      <c r="KOP106" s="472"/>
      <c r="KOQ106" s="472"/>
      <c r="KOR106" s="472"/>
      <c r="KOS106" s="472"/>
      <c r="KOT106" s="472"/>
      <c r="KOU106" s="472"/>
      <c r="KOV106" s="472"/>
      <c r="KOW106" s="472"/>
      <c r="KOX106" s="472"/>
      <c r="KOY106" s="472"/>
      <c r="KOZ106" s="472"/>
      <c r="KPA106" s="472"/>
      <c r="KPB106" s="472"/>
      <c r="KPC106" s="472"/>
      <c r="KPD106" s="472"/>
      <c r="KPE106" s="472"/>
      <c r="KPF106" s="472"/>
      <c r="KPG106" s="472"/>
      <c r="KPH106" s="472"/>
      <c r="KPI106" s="472"/>
      <c r="KPJ106" s="472"/>
      <c r="KPK106" s="472"/>
      <c r="KPL106" s="472"/>
      <c r="KPM106" s="472"/>
      <c r="KPN106" s="472"/>
      <c r="KPO106" s="472"/>
      <c r="KPP106" s="472"/>
      <c r="KPQ106" s="472"/>
      <c r="KPR106" s="472"/>
      <c r="KPS106" s="472"/>
      <c r="KPT106" s="472"/>
      <c r="KPU106" s="472"/>
      <c r="KPV106" s="472"/>
      <c r="KPW106" s="472"/>
      <c r="KPX106" s="472"/>
      <c r="KPY106" s="472"/>
      <c r="KPZ106" s="472"/>
      <c r="KQA106" s="472"/>
      <c r="KQB106" s="472"/>
      <c r="KQC106" s="472"/>
      <c r="KQD106" s="472"/>
      <c r="KQE106" s="472"/>
      <c r="KQF106" s="472"/>
      <c r="KQG106" s="472"/>
      <c r="KQH106" s="472"/>
      <c r="KQI106" s="472"/>
      <c r="KQJ106" s="472"/>
      <c r="KQK106" s="472"/>
      <c r="KQL106" s="472"/>
      <c r="KQM106" s="472"/>
      <c r="KQN106" s="472"/>
      <c r="KQO106" s="472"/>
      <c r="KQP106" s="472"/>
      <c r="KQQ106" s="472"/>
      <c r="KQR106" s="472"/>
      <c r="KQS106" s="472"/>
      <c r="KQT106" s="472"/>
      <c r="KQU106" s="472"/>
      <c r="KQV106" s="472"/>
      <c r="KQW106" s="472"/>
      <c r="KQX106" s="472"/>
      <c r="KQY106" s="472"/>
      <c r="KQZ106" s="472"/>
      <c r="KRA106" s="472"/>
      <c r="KRB106" s="472"/>
      <c r="KRC106" s="472"/>
      <c r="KRD106" s="472"/>
      <c r="KRE106" s="472"/>
      <c r="KRF106" s="472"/>
      <c r="KRG106" s="472"/>
      <c r="KRH106" s="472"/>
      <c r="KRI106" s="472"/>
      <c r="KRJ106" s="472"/>
      <c r="KRK106" s="472"/>
      <c r="KRL106" s="472"/>
      <c r="KRM106" s="472"/>
      <c r="KRN106" s="472"/>
      <c r="KRO106" s="472"/>
      <c r="KRP106" s="472"/>
      <c r="KRQ106" s="472"/>
      <c r="KRR106" s="472"/>
      <c r="KRS106" s="472"/>
      <c r="KRT106" s="472"/>
      <c r="KRU106" s="472"/>
      <c r="KRV106" s="472"/>
      <c r="KRW106" s="472"/>
      <c r="KRX106" s="472"/>
      <c r="KRY106" s="472"/>
      <c r="KRZ106" s="472"/>
      <c r="KSA106" s="472"/>
      <c r="KSB106" s="472"/>
      <c r="KSC106" s="472"/>
      <c r="KSD106" s="472"/>
      <c r="KSE106" s="472"/>
      <c r="KSF106" s="472"/>
      <c r="KSG106" s="472"/>
      <c r="KSH106" s="472"/>
      <c r="KSI106" s="472"/>
      <c r="KSJ106" s="472"/>
      <c r="KSM106" s="472"/>
      <c r="KSN106" s="472"/>
      <c r="KSO106" s="472"/>
      <c r="KSP106" s="472"/>
      <c r="KSQ106" s="472"/>
      <c r="KSR106" s="472"/>
      <c r="KSS106" s="472"/>
      <c r="KST106" s="472"/>
      <c r="KSU106" s="472"/>
      <c r="KSV106" s="472"/>
      <c r="KSW106" s="472"/>
      <c r="KSX106" s="472"/>
      <c r="KSY106" s="472"/>
      <c r="KSZ106" s="472"/>
      <c r="KTA106" s="472"/>
      <c r="KTB106" s="472"/>
      <c r="KTC106" s="472"/>
      <c r="KTD106" s="472"/>
      <c r="KTE106" s="472"/>
      <c r="KTF106" s="472"/>
      <c r="KTG106" s="472"/>
      <c r="KTH106" s="472"/>
      <c r="KTI106" s="472"/>
      <c r="KTJ106" s="472"/>
      <c r="KTK106" s="472"/>
      <c r="KTL106" s="472"/>
      <c r="KTM106" s="472"/>
      <c r="KTN106" s="472"/>
      <c r="KTO106" s="472"/>
      <c r="KTP106" s="472"/>
      <c r="KTQ106" s="472"/>
      <c r="KTR106" s="472"/>
      <c r="KTS106" s="472"/>
      <c r="KTT106" s="472"/>
      <c r="KTU106" s="472"/>
      <c r="KTV106" s="472"/>
      <c r="KTW106" s="472"/>
      <c r="KTX106" s="472"/>
      <c r="KTY106" s="472"/>
      <c r="KTZ106" s="472"/>
      <c r="KUA106" s="472"/>
      <c r="KUB106" s="472"/>
      <c r="KUC106" s="472"/>
      <c r="KUD106" s="472"/>
      <c r="KUE106" s="472"/>
      <c r="KUF106" s="472"/>
      <c r="KUG106" s="472"/>
      <c r="KUH106" s="472"/>
      <c r="KUI106" s="472"/>
      <c r="KUJ106" s="472"/>
      <c r="KUK106" s="472"/>
      <c r="KUL106" s="472"/>
      <c r="KUM106" s="472"/>
      <c r="KUN106" s="472"/>
      <c r="KUO106" s="472"/>
      <c r="KUP106" s="472"/>
      <c r="KUQ106" s="472"/>
      <c r="KUR106" s="472"/>
      <c r="KUS106" s="472"/>
      <c r="KUT106" s="472"/>
      <c r="KUU106" s="472"/>
      <c r="KUV106" s="472"/>
      <c r="KUW106" s="472"/>
      <c r="KUX106" s="472"/>
      <c r="KUY106" s="472"/>
      <c r="KUZ106" s="472"/>
      <c r="KVA106" s="472"/>
      <c r="KVB106" s="472"/>
      <c r="KVC106" s="472"/>
      <c r="KVD106" s="472"/>
      <c r="KVE106" s="472"/>
      <c r="KVF106" s="472"/>
      <c r="KVG106" s="472"/>
      <c r="KVH106" s="472"/>
      <c r="KVI106" s="472"/>
      <c r="KVJ106" s="472"/>
      <c r="KVK106" s="472"/>
      <c r="KVL106" s="472"/>
      <c r="KVM106" s="472"/>
      <c r="KVN106" s="472"/>
      <c r="KVO106" s="472"/>
      <c r="KVP106" s="472"/>
      <c r="KVQ106" s="472"/>
      <c r="KVR106" s="472"/>
      <c r="KVS106" s="472"/>
      <c r="KVT106" s="472"/>
      <c r="KVU106" s="472"/>
      <c r="KVV106" s="472"/>
      <c r="KVW106" s="472"/>
      <c r="KVX106" s="472"/>
      <c r="KVY106" s="472"/>
      <c r="KVZ106" s="472"/>
      <c r="KWA106" s="472"/>
      <c r="KWB106" s="472"/>
      <c r="KWC106" s="472"/>
      <c r="KWD106" s="472"/>
      <c r="KWE106" s="472"/>
      <c r="KWF106" s="472"/>
      <c r="KWG106" s="472"/>
      <c r="KWH106" s="472"/>
      <c r="KWI106" s="472"/>
      <c r="KWJ106" s="472"/>
      <c r="KWK106" s="472"/>
      <c r="KWL106" s="472"/>
      <c r="KWM106" s="472"/>
      <c r="KWN106" s="472"/>
      <c r="KWO106" s="472"/>
      <c r="KWP106" s="472"/>
      <c r="KWQ106" s="472"/>
      <c r="KWR106" s="472"/>
      <c r="KWS106" s="472"/>
      <c r="KWT106" s="472"/>
      <c r="KWU106" s="472"/>
      <c r="KWV106" s="472"/>
      <c r="KWW106" s="472"/>
      <c r="KWX106" s="472"/>
      <c r="KWY106" s="472"/>
      <c r="KWZ106" s="472"/>
      <c r="KXA106" s="472"/>
      <c r="KXB106" s="472"/>
      <c r="KXC106" s="472"/>
      <c r="KXD106" s="472"/>
      <c r="KXE106" s="472"/>
      <c r="KXF106" s="472"/>
      <c r="KXG106" s="472"/>
      <c r="KXH106" s="472"/>
      <c r="KXI106" s="472"/>
      <c r="KXJ106" s="472"/>
      <c r="KXK106" s="472"/>
      <c r="KXL106" s="472"/>
      <c r="KXM106" s="472"/>
      <c r="KXN106" s="472"/>
      <c r="KXO106" s="472"/>
      <c r="KXP106" s="472"/>
      <c r="KXQ106" s="472"/>
      <c r="KXR106" s="472"/>
      <c r="KXS106" s="472"/>
      <c r="KXT106" s="472"/>
      <c r="KXU106" s="472"/>
      <c r="KXV106" s="472"/>
      <c r="KXW106" s="472"/>
      <c r="KXX106" s="472"/>
      <c r="KXY106" s="472"/>
      <c r="KXZ106" s="472"/>
      <c r="KYA106" s="472"/>
      <c r="KYB106" s="472"/>
      <c r="KYC106" s="472"/>
      <c r="KYD106" s="472"/>
      <c r="KYE106" s="472"/>
      <c r="KYF106" s="472"/>
      <c r="KYG106" s="472"/>
      <c r="KYH106" s="472"/>
      <c r="KYI106" s="472"/>
      <c r="KYJ106" s="472"/>
      <c r="KYK106" s="472"/>
      <c r="KYL106" s="472"/>
      <c r="KYM106" s="472"/>
      <c r="KYN106" s="472"/>
      <c r="KYO106" s="472"/>
      <c r="KYP106" s="472"/>
      <c r="KYQ106" s="472"/>
      <c r="KYR106" s="472"/>
      <c r="KYS106" s="472"/>
      <c r="KYT106" s="472"/>
      <c r="KYU106" s="472"/>
      <c r="KYV106" s="472"/>
      <c r="KYW106" s="472"/>
      <c r="KYX106" s="472"/>
      <c r="KYY106" s="472"/>
      <c r="KYZ106" s="472"/>
      <c r="KZA106" s="472"/>
      <c r="KZB106" s="472"/>
      <c r="KZC106" s="472"/>
      <c r="KZD106" s="472"/>
      <c r="KZE106" s="472"/>
      <c r="KZF106" s="472"/>
      <c r="KZG106" s="472"/>
      <c r="KZH106" s="472"/>
      <c r="KZI106" s="472"/>
      <c r="KZJ106" s="472"/>
      <c r="KZK106" s="472"/>
      <c r="KZL106" s="472"/>
      <c r="KZM106" s="472"/>
      <c r="KZN106" s="472"/>
      <c r="KZO106" s="472"/>
      <c r="KZP106" s="472"/>
      <c r="KZQ106" s="472"/>
      <c r="KZR106" s="472"/>
      <c r="KZS106" s="472"/>
      <c r="KZT106" s="472"/>
      <c r="KZU106" s="472"/>
      <c r="KZV106" s="472"/>
      <c r="KZW106" s="472"/>
      <c r="KZX106" s="472"/>
      <c r="KZY106" s="472"/>
      <c r="KZZ106" s="472"/>
      <c r="LAA106" s="472"/>
      <c r="LAB106" s="472"/>
      <c r="LAC106" s="472"/>
      <c r="LAD106" s="472"/>
      <c r="LAE106" s="472"/>
      <c r="LAF106" s="472"/>
      <c r="LAG106" s="472"/>
      <c r="LAH106" s="472"/>
      <c r="LAI106" s="472"/>
      <c r="LAJ106" s="472"/>
      <c r="LAK106" s="472"/>
      <c r="LAL106" s="472"/>
      <c r="LAM106" s="472"/>
      <c r="LAN106" s="472"/>
      <c r="LAO106" s="472"/>
      <c r="LAP106" s="472"/>
      <c r="LAQ106" s="472"/>
      <c r="LAR106" s="472"/>
      <c r="LAS106" s="472"/>
      <c r="LAT106" s="472"/>
      <c r="LAU106" s="472"/>
      <c r="LAV106" s="472"/>
      <c r="LAW106" s="472"/>
      <c r="LAX106" s="472"/>
      <c r="LAY106" s="472"/>
      <c r="LAZ106" s="472"/>
      <c r="LBA106" s="472"/>
      <c r="LBB106" s="472"/>
      <c r="LBC106" s="472"/>
      <c r="LBD106" s="472"/>
      <c r="LBE106" s="472"/>
      <c r="LBF106" s="472"/>
      <c r="LBG106" s="472"/>
      <c r="LBH106" s="472"/>
      <c r="LBI106" s="472"/>
      <c r="LBJ106" s="472"/>
      <c r="LBK106" s="472"/>
      <c r="LBL106" s="472"/>
      <c r="LBM106" s="472"/>
      <c r="LBN106" s="472"/>
      <c r="LBO106" s="472"/>
      <c r="LBP106" s="472"/>
      <c r="LBQ106" s="472"/>
      <c r="LBR106" s="472"/>
      <c r="LBS106" s="472"/>
      <c r="LBT106" s="472"/>
      <c r="LBU106" s="472"/>
      <c r="LBV106" s="472"/>
      <c r="LBW106" s="472"/>
      <c r="LBX106" s="472"/>
      <c r="LBY106" s="472"/>
      <c r="LBZ106" s="472"/>
      <c r="LCA106" s="472"/>
      <c r="LCB106" s="472"/>
      <c r="LCC106" s="472"/>
      <c r="LCD106" s="472"/>
      <c r="LCE106" s="472"/>
      <c r="LCF106" s="472"/>
      <c r="LCI106" s="472"/>
      <c r="LCJ106" s="472"/>
      <c r="LCK106" s="472"/>
      <c r="LCL106" s="472"/>
      <c r="LCM106" s="472"/>
      <c r="LCN106" s="472"/>
      <c r="LCO106" s="472"/>
      <c r="LCP106" s="472"/>
      <c r="LCQ106" s="472"/>
      <c r="LCR106" s="472"/>
      <c r="LCS106" s="472"/>
      <c r="LCT106" s="472"/>
      <c r="LCU106" s="472"/>
      <c r="LCV106" s="472"/>
      <c r="LCW106" s="472"/>
      <c r="LCX106" s="472"/>
      <c r="LCY106" s="472"/>
      <c r="LCZ106" s="472"/>
      <c r="LDA106" s="472"/>
      <c r="LDB106" s="472"/>
      <c r="LDC106" s="472"/>
      <c r="LDD106" s="472"/>
      <c r="LDE106" s="472"/>
      <c r="LDF106" s="472"/>
      <c r="LDG106" s="472"/>
      <c r="LDH106" s="472"/>
      <c r="LDI106" s="472"/>
      <c r="LDJ106" s="472"/>
      <c r="LDK106" s="472"/>
      <c r="LDL106" s="472"/>
      <c r="LDM106" s="472"/>
      <c r="LDN106" s="472"/>
      <c r="LDO106" s="472"/>
      <c r="LDP106" s="472"/>
      <c r="LDQ106" s="472"/>
      <c r="LDR106" s="472"/>
      <c r="LDS106" s="472"/>
      <c r="LDT106" s="472"/>
      <c r="LDU106" s="472"/>
      <c r="LDV106" s="472"/>
      <c r="LDW106" s="472"/>
      <c r="LDX106" s="472"/>
      <c r="LDY106" s="472"/>
      <c r="LDZ106" s="472"/>
      <c r="LEA106" s="472"/>
      <c r="LEB106" s="472"/>
      <c r="LEC106" s="472"/>
      <c r="LED106" s="472"/>
      <c r="LEE106" s="472"/>
      <c r="LEF106" s="472"/>
      <c r="LEG106" s="472"/>
      <c r="LEH106" s="472"/>
      <c r="LEI106" s="472"/>
      <c r="LEJ106" s="472"/>
      <c r="LEK106" s="472"/>
      <c r="LEL106" s="472"/>
      <c r="LEM106" s="472"/>
      <c r="LEN106" s="472"/>
      <c r="LEO106" s="472"/>
      <c r="LEP106" s="472"/>
      <c r="LEQ106" s="472"/>
      <c r="LER106" s="472"/>
      <c r="LES106" s="472"/>
      <c r="LET106" s="472"/>
      <c r="LEU106" s="472"/>
      <c r="LEV106" s="472"/>
      <c r="LEW106" s="472"/>
      <c r="LEX106" s="472"/>
      <c r="LEY106" s="472"/>
      <c r="LEZ106" s="472"/>
      <c r="LFA106" s="472"/>
      <c r="LFB106" s="472"/>
      <c r="LFC106" s="472"/>
      <c r="LFD106" s="472"/>
      <c r="LFE106" s="472"/>
      <c r="LFF106" s="472"/>
      <c r="LFG106" s="472"/>
      <c r="LFH106" s="472"/>
      <c r="LFI106" s="472"/>
      <c r="LFJ106" s="472"/>
      <c r="LFK106" s="472"/>
      <c r="LFL106" s="472"/>
      <c r="LFM106" s="472"/>
      <c r="LFN106" s="472"/>
      <c r="LFO106" s="472"/>
      <c r="LFP106" s="472"/>
      <c r="LFQ106" s="472"/>
      <c r="LFR106" s="472"/>
      <c r="LFS106" s="472"/>
      <c r="LFT106" s="472"/>
      <c r="LFU106" s="472"/>
      <c r="LFV106" s="472"/>
      <c r="LFW106" s="472"/>
      <c r="LFX106" s="472"/>
      <c r="LFY106" s="472"/>
      <c r="LFZ106" s="472"/>
      <c r="LGA106" s="472"/>
      <c r="LGB106" s="472"/>
      <c r="LGC106" s="472"/>
      <c r="LGD106" s="472"/>
      <c r="LGE106" s="472"/>
      <c r="LGF106" s="472"/>
      <c r="LGG106" s="472"/>
      <c r="LGH106" s="472"/>
      <c r="LGI106" s="472"/>
      <c r="LGJ106" s="472"/>
      <c r="LGK106" s="472"/>
      <c r="LGL106" s="472"/>
      <c r="LGM106" s="472"/>
      <c r="LGN106" s="472"/>
      <c r="LGO106" s="472"/>
      <c r="LGP106" s="472"/>
      <c r="LGQ106" s="472"/>
      <c r="LGR106" s="472"/>
      <c r="LGS106" s="472"/>
      <c r="LGT106" s="472"/>
      <c r="LGU106" s="472"/>
      <c r="LGV106" s="472"/>
      <c r="LGW106" s="472"/>
      <c r="LGX106" s="472"/>
      <c r="LGY106" s="472"/>
      <c r="LGZ106" s="472"/>
      <c r="LHA106" s="472"/>
      <c r="LHB106" s="472"/>
      <c r="LHC106" s="472"/>
      <c r="LHD106" s="472"/>
      <c r="LHE106" s="472"/>
      <c r="LHF106" s="472"/>
      <c r="LHG106" s="472"/>
      <c r="LHH106" s="472"/>
      <c r="LHI106" s="472"/>
      <c r="LHJ106" s="472"/>
      <c r="LHK106" s="472"/>
      <c r="LHL106" s="472"/>
      <c r="LHM106" s="472"/>
      <c r="LHN106" s="472"/>
      <c r="LHO106" s="472"/>
      <c r="LHP106" s="472"/>
      <c r="LHQ106" s="472"/>
      <c r="LHR106" s="472"/>
      <c r="LHS106" s="472"/>
      <c r="LHT106" s="472"/>
      <c r="LHU106" s="472"/>
      <c r="LHV106" s="472"/>
      <c r="LHW106" s="472"/>
      <c r="LHX106" s="472"/>
      <c r="LHY106" s="472"/>
      <c r="LHZ106" s="472"/>
      <c r="LIA106" s="472"/>
      <c r="LIB106" s="472"/>
      <c r="LIC106" s="472"/>
      <c r="LID106" s="472"/>
      <c r="LIE106" s="472"/>
      <c r="LIF106" s="472"/>
      <c r="LIG106" s="472"/>
      <c r="LIH106" s="472"/>
      <c r="LII106" s="472"/>
      <c r="LIJ106" s="472"/>
      <c r="LIK106" s="472"/>
      <c r="LIL106" s="472"/>
      <c r="LIM106" s="472"/>
      <c r="LIN106" s="472"/>
      <c r="LIO106" s="472"/>
      <c r="LIP106" s="472"/>
      <c r="LIQ106" s="472"/>
      <c r="LIR106" s="472"/>
      <c r="LIS106" s="472"/>
      <c r="LIT106" s="472"/>
      <c r="LIU106" s="472"/>
      <c r="LIV106" s="472"/>
      <c r="LIW106" s="472"/>
      <c r="LIX106" s="472"/>
      <c r="LIY106" s="472"/>
      <c r="LIZ106" s="472"/>
      <c r="LJA106" s="472"/>
      <c r="LJB106" s="472"/>
      <c r="LJC106" s="472"/>
      <c r="LJD106" s="472"/>
      <c r="LJE106" s="472"/>
      <c r="LJF106" s="472"/>
      <c r="LJG106" s="472"/>
      <c r="LJH106" s="472"/>
      <c r="LJI106" s="472"/>
      <c r="LJJ106" s="472"/>
      <c r="LJK106" s="472"/>
      <c r="LJL106" s="472"/>
      <c r="LJM106" s="472"/>
      <c r="LJN106" s="472"/>
      <c r="LJO106" s="472"/>
      <c r="LJP106" s="472"/>
      <c r="LJQ106" s="472"/>
      <c r="LJR106" s="472"/>
      <c r="LJS106" s="472"/>
      <c r="LJT106" s="472"/>
      <c r="LJU106" s="472"/>
      <c r="LJV106" s="472"/>
      <c r="LJW106" s="472"/>
      <c r="LJX106" s="472"/>
      <c r="LJY106" s="472"/>
      <c r="LJZ106" s="472"/>
      <c r="LKA106" s="472"/>
      <c r="LKB106" s="472"/>
      <c r="LKC106" s="472"/>
      <c r="LKD106" s="472"/>
      <c r="LKE106" s="472"/>
      <c r="LKF106" s="472"/>
      <c r="LKG106" s="472"/>
      <c r="LKH106" s="472"/>
      <c r="LKI106" s="472"/>
      <c r="LKJ106" s="472"/>
      <c r="LKK106" s="472"/>
      <c r="LKL106" s="472"/>
      <c r="LKM106" s="472"/>
      <c r="LKN106" s="472"/>
      <c r="LKO106" s="472"/>
      <c r="LKP106" s="472"/>
      <c r="LKQ106" s="472"/>
      <c r="LKR106" s="472"/>
      <c r="LKS106" s="472"/>
      <c r="LKT106" s="472"/>
      <c r="LKU106" s="472"/>
      <c r="LKV106" s="472"/>
      <c r="LKW106" s="472"/>
      <c r="LKX106" s="472"/>
      <c r="LKY106" s="472"/>
      <c r="LKZ106" s="472"/>
      <c r="LLA106" s="472"/>
      <c r="LLB106" s="472"/>
      <c r="LLC106" s="472"/>
      <c r="LLD106" s="472"/>
      <c r="LLE106" s="472"/>
      <c r="LLF106" s="472"/>
      <c r="LLG106" s="472"/>
      <c r="LLH106" s="472"/>
      <c r="LLI106" s="472"/>
      <c r="LLJ106" s="472"/>
      <c r="LLK106" s="472"/>
      <c r="LLL106" s="472"/>
      <c r="LLM106" s="472"/>
      <c r="LLN106" s="472"/>
      <c r="LLO106" s="472"/>
      <c r="LLP106" s="472"/>
      <c r="LLQ106" s="472"/>
      <c r="LLR106" s="472"/>
      <c r="LLS106" s="472"/>
      <c r="LLT106" s="472"/>
      <c r="LLU106" s="472"/>
      <c r="LLV106" s="472"/>
      <c r="LLW106" s="472"/>
      <c r="LLX106" s="472"/>
      <c r="LLY106" s="472"/>
      <c r="LLZ106" s="472"/>
      <c r="LMA106" s="472"/>
      <c r="LMB106" s="472"/>
      <c r="LME106" s="472"/>
      <c r="LMF106" s="472"/>
      <c r="LMG106" s="472"/>
      <c r="LMH106" s="472"/>
      <c r="LMI106" s="472"/>
      <c r="LMJ106" s="472"/>
      <c r="LMK106" s="472"/>
      <c r="LML106" s="472"/>
      <c r="LMM106" s="472"/>
      <c r="LMN106" s="472"/>
      <c r="LMO106" s="472"/>
      <c r="LMP106" s="472"/>
      <c r="LMQ106" s="472"/>
      <c r="LMR106" s="472"/>
      <c r="LMS106" s="472"/>
      <c r="LMT106" s="472"/>
      <c r="LMU106" s="472"/>
      <c r="LMV106" s="472"/>
      <c r="LMW106" s="472"/>
      <c r="LMX106" s="472"/>
      <c r="LMY106" s="472"/>
      <c r="LMZ106" s="472"/>
      <c r="LNA106" s="472"/>
      <c r="LNB106" s="472"/>
      <c r="LNC106" s="472"/>
      <c r="LND106" s="472"/>
      <c r="LNE106" s="472"/>
      <c r="LNF106" s="472"/>
      <c r="LNG106" s="472"/>
      <c r="LNH106" s="472"/>
      <c r="LNI106" s="472"/>
      <c r="LNJ106" s="472"/>
      <c r="LNK106" s="472"/>
      <c r="LNL106" s="472"/>
      <c r="LNM106" s="472"/>
      <c r="LNN106" s="472"/>
      <c r="LNO106" s="472"/>
      <c r="LNP106" s="472"/>
      <c r="LNQ106" s="472"/>
      <c r="LNR106" s="472"/>
      <c r="LNS106" s="472"/>
      <c r="LNT106" s="472"/>
      <c r="LNU106" s="472"/>
      <c r="LNV106" s="472"/>
      <c r="LNW106" s="472"/>
      <c r="LNX106" s="472"/>
      <c r="LNY106" s="472"/>
      <c r="LNZ106" s="472"/>
      <c r="LOA106" s="472"/>
      <c r="LOB106" s="472"/>
      <c r="LOC106" s="472"/>
      <c r="LOD106" s="472"/>
      <c r="LOE106" s="472"/>
      <c r="LOF106" s="472"/>
      <c r="LOG106" s="472"/>
      <c r="LOH106" s="472"/>
      <c r="LOI106" s="472"/>
      <c r="LOJ106" s="472"/>
      <c r="LOK106" s="472"/>
      <c r="LOL106" s="472"/>
      <c r="LOM106" s="472"/>
      <c r="LON106" s="472"/>
      <c r="LOO106" s="472"/>
      <c r="LOP106" s="472"/>
      <c r="LOQ106" s="472"/>
      <c r="LOR106" s="472"/>
      <c r="LOS106" s="472"/>
      <c r="LOT106" s="472"/>
      <c r="LOU106" s="472"/>
      <c r="LOV106" s="472"/>
      <c r="LOW106" s="472"/>
      <c r="LOX106" s="472"/>
      <c r="LOY106" s="472"/>
      <c r="LOZ106" s="472"/>
      <c r="LPA106" s="472"/>
      <c r="LPB106" s="472"/>
      <c r="LPC106" s="472"/>
      <c r="LPD106" s="472"/>
      <c r="LPE106" s="472"/>
      <c r="LPF106" s="472"/>
      <c r="LPG106" s="472"/>
      <c r="LPH106" s="472"/>
      <c r="LPI106" s="472"/>
      <c r="LPJ106" s="472"/>
      <c r="LPK106" s="472"/>
      <c r="LPL106" s="472"/>
      <c r="LPM106" s="472"/>
      <c r="LPN106" s="472"/>
      <c r="LPO106" s="472"/>
      <c r="LPP106" s="472"/>
      <c r="LPQ106" s="472"/>
      <c r="LPR106" s="472"/>
      <c r="LPS106" s="472"/>
      <c r="LPT106" s="472"/>
      <c r="LPU106" s="472"/>
      <c r="LPV106" s="472"/>
      <c r="LPW106" s="472"/>
      <c r="LPX106" s="472"/>
      <c r="LPY106" s="472"/>
      <c r="LPZ106" s="472"/>
      <c r="LQA106" s="472"/>
      <c r="LQB106" s="472"/>
      <c r="LQC106" s="472"/>
      <c r="LQD106" s="472"/>
      <c r="LQE106" s="472"/>
      <c r="LQF106" s="472"/>
      <c r="LQG106" s="472"/>
      <c r="LQH106" s="472"/>
      <c r="LQI106" s="472"/>
      <c r="LQJ106" s="472"/>
      <c r="LQK106" s="472"/>
      <c r="LQL106" s="472"/>
      <c r="LQM106" s="472"/>
      <c r="LQN106" s="472"/>
      <c r="LQO106" s="472"/>
      <c r="LQP106" s="472"/>
      <c r="LQQ106" s="472"/>
      <c r="LQR106" s="472"/>
      <c r="LQS106" s="472"/>
      <c r="LQT106" s="472"/>
      <c r="LQU106" s="472"/>
      <c r="LQV106" s="472"/>
      <c r="LQW106" s="472"/>
      <c r="LQX106" s="472"/>
      <c r="LQY106" s="472"/>
      <c r="LQZ106" s="472"/>
      <c r="LRA106" s="472"/>
      <c r="LRB106" s="472"/>
      <c r="LRC106" s="472"/>
      <c r="LRD106" s="472"/>
      <c r="LRE106" s="472"/>
      <c r="LRF106" s="472"/>
      <c r="LRG106" s="472"/>
      <c r="LRH106" s="472"/>
      <c r="LRI106" s="472"/>
      <c r="LRJ106" s="472"/>
      <c r="LRK106" s="472"/>
      <c r="LRL106" s="472"/>
      <c r="LRM106" s="472"/>
      <c r="LRN106" s="472"/>
      <c r="LRO106" s="472"/>
      <c r="LRP106" s="472"/>
      <c r="LRQ106" s="472"/>
      <c r="LRR106" s="472"/>
      <c r="LRS106" s="472"/>
      <c r="LRT106" s="472"/>
      <c r="LRU106" s="472"/>
      <c r="LRV106" s="472"/>
      <c r="LRW106" s="472"/>
      <c r="LRX106" s="472"/>
      <c r="LRY106" s="472"/>
      <c r="LRZ106" s="472"/>
      <c r="LSA106" s="472"/>
      <c r="LSB106" s="472"/>
      <c r="LSC106" s="472"/>
      <c r="LSD106" s="472"/>
      <c r="LSE106" s="472"/>
      <c r="LSF106" s="472"/>
      <c r="LSG106" s="472"/>
      <c r="LSH106" s="472"/>
      <c r="LSI106" s="472"/>
      <c r="LSJ106" s="472"/>
      <c r="LSK106" s="472"/>
      <c r="LSL106" s="472"/>
      <c r="LSM106" s="472"/>
      <c r="LSN106" s="472"/>
      <c r="LSO106" s="472"/>
      <c r="LSP106" s="472"/>
      <c r="LSQ106" s="472"/>
      <c r="LSR106" s="472"/>
      <c r="LSS106" s="472"/>
      <c r="LST106" s="472"/>
      <c r="LSU106" s="472"/>
      <c r="LSV106" s="472"/>
      <c r="LSW106" s="472"/>
      <c r="LSX106" s="472"/>
      <c r="LSY106" s="472"/>
      <c r="LSZ106" s="472"/>
      <c r="LTA106" s="472"/>
      <c r="LTB106" s="472"/>
      <c r="LTC106" s="472"/>
      <c r="LTD106" s="472"/>
      <c r="LTE106" s="472"/>
      <c r="LTF106" s="472"/>
      <c r="LTG106" s="472"/>
      <c r="LTH106" s="472"/>
      <c r="LTI106" s="472"/>
      <c r="LTJ106" s="472"/>
      <c r="LTK106" s="472"/>
      <c r="LTL106" s="472"/>
      <c r="LTM106" s="472"/>
      <c r="LTN106" s="472"/>
      <c r="LTO106" s="472"/>
      <c r="LTP106" s="472"/>
      <c r="LTQ106" s="472"/>
      <c r="LTR106" s="472"/>
      <c r="LTS106" s="472"/>
      <c r="LTT106" s="472"/>
      <c r="LTU106" s="472"/>
      <c r="LTV106" s="472"/>
      <c r="LTW106" s="472"/>
      <c r="LTX106" s="472"/>
      <c r="LTY106" s="472"/>
      <c r="LTZ106" s="472"/>
      <c r="LUA106" s="472"/>
      <c r="LUB106" s="472"/>
      <c r="LUC106" s="472"/>
      <c r="LUD106" s="472"/>
      <c r="LUE106" s="472"/>
      <c r="LUF106" s="472"/>
      <c r="LUG106" s="472"/>
      <c r="LUH106" s="472"/>
      <c r="LUI106" s="472"/>
      <c r="LUJ106" s="472"/>
      <c r="LUK106" s="472"/>
      <c r="LUL106" s="472"/>
      <c r="LUM106" s="472"/>
      <c r="LUN106" s="472"/>
      <c r="LUO106" s="472"/>
      <c r="LUP106" s="472"/>
      <c r="LUQ106" s="472"/>
      <c r="LUR106" s="472"/>
      <c r="LUS106" s="472"/>
      <c r="LUT106" s="472"/>
      <c r="LUU106" s="472"/>
      <c r="LUV106" s="472"/>
      <c r="LUW106" s="472"/>
      <c r="LUX106" s="472"/>
      <c r="LUY106" s="472"/>
      <c r="LUZ106" s="472"/>
      <c r="LVA106" s="472"/>
      <c r="LVB106" s="472"/>
      <c r="LVC106" s="472"/>
      <c r="LVD106" s="472"/>
      <c r="LVE106" s="472"/>
      <c r="LVF106" s="472"/>
      <c r="LVG106" s="472"/>
      <c r="LVH106" s="472"/>
      <c r="LVI106" s="472"/>
      <c r="LVJ106" s="472"/>
      <c r="LVK106" s="472"/>
      <c r="LVL106" s="472"/>
      <c r="LVM106" s="472"/>
      <c r="LVN106" s="472"/>
      <c r="LVO106" s="472"/>
      <c r="LVP106" s="472"/>
      <c r="LVQ106" s="472"/>
      <c r="LVR106" s="472"/>
      <c r="LVS106" s="472"/>
      <c r="LVT106" s="472"/>
      <c r="LVU106" s="472"/>
      <c r="LVV106" s="472"/>
      <c r="LVW106" s="472"/>
      <c r="LVX106" s="472"/>
      <c r="LWA106" s="472"/>
      <c r="LWB106" s="472"/>
      <c r="LWC106" s="472"/>
      <c r="LWD106" s="472"/>
      <c r="LWE106" s="472"/>
      <c r="LWF106" s="472"/>
      <c r="LWG106" s="472"/>
      <c r="LWH106" s="472"/>
      <c r="LWI106" s="472"/>
      <c r="LWJ106" s="472"/>
      <c r="LWK106" s="472"/>
      <c r="LWL106" s="472"/>
      <c r="LWM106" s="472"/>
      <c r="LWN106" s="472"/>
      <c r="LWO106" s="472"/>
      <c r="LWP106" s="472"/>
      <c r="LWQ106" s="472"/>
      <c r="LWR106" s="472"/>
      <c r="LWS106" s="472"/>
      <c r="LWT106" s="472"/>
      <c r="LWU106" s="472"/>
      <c r="LWV106" s="472"/>
      <c r="LWW106" s="472"/>
      <c r="LWX106" s="472"/>
      <c r="LWY106" s="472"/>
      <c r="LWZ106" s="472"/>
      <c r="LXA106" s="472"/>
      <c r="LXB106" s="472"/>
      <c r="LXC106" s="472"/>
      <c r="LXD106" s="472"/>
      <c r="LXE106" s="472"/>
      <c r="LXF106" s="472"/>
      <c r="LXG106" s="472"/>
      <c r="LXH106" s="472"/>
      <c r="LXI106" s="472"/>
      <c r="LXJ106" s="472"/>
      <c r="LXK106" s="472"/>
      <c r="LXL106" s="472"/>
      <c r="LXM106" s="472"/>
      <c r="LXN106" s="472"/>
      <c r="LXO106" s="472"/>
      <c r="LXP106" s="472"/>
      <c r="LXQ106" s="472"/>
      <c r="LXR106" s="472"/>
      <c r="LXS106" s="472"/>
      <c r="LXT106" s="472"/>
      <c r="LXU106" s="472"/>
      <c r="LXV106" s="472"/>
      <c r="LXW106" s="472"/>
      <c r="LXX106" s="472"/>
      <c r="LXY106" s="472"/>
      <c r="LXZ106" s="472"/>
      <c r="LYA106" s="472"/>
      <c r="LYB106" s="472"/>
      <c r="LYC106" s="472"/>
      <c r="LYD106" s="472"/>
      <c r="LYE106" s="472"/>
      <c r="LYF106" s="472"/>
      <c r="LYG106" s="472"/>
      <c r="LYH106" s="472"/>
      <c r="LYI106" s="472"/>
      <c r="LYJ106" s="472"/>
      <c r="LYK106" s="472"/>
      <c r="LYL106" s="472"/>
      <c r="LYM106" s="472"/>
      <c r="LYN106" s="472"/>
      <c r="LYO106" s="472"/>
      <c r="LYP106" s="472"/>
      <c r="LYQ106" s="472"/>
      <c r="LYR106" s="472"/>
      <c r="LYS106" s="472"/>
      <c r="LYT106" s="472"/>
      <c r="LYU106" s="472"/>
      <c r="LYV106" s="472"/>
      <c r="LYW106" s="472"/>
      <c r="LYX106" s="472"/>
      <c r="LYY106" s="472"/>
      <c r="LYZ106" s="472"/>
      <c r="LZA106" s="472"/>
      <c r="LZB106" s="472"/>
      <c r="LZC106" s="472"/>
      <c r="LZD106" s="472"/>
      <c r="LZE106" s="472"/>
      <c r="LZF106" s="472"/>
      <c r="LZG106" s="472"/>
      <c r="LZH106" s="472"/>
      <c r="LZI106" s="472"/>
      <c r="LZJ106" s="472"/>
      <c r="LZK106" s="472"/>
      <c r="LZL106" s="472"/>
      <c r="LZM106" s="472"/>
      <c r="LZN106" s="472"/>
      <c r="LZO106" s="472"/>
      <c r="LZP106" s="472"/>
      <c r="LZQ106" s="472"/>
      <c r="LZR106" s="472"/>
      <c r="LZS106" s="472"/>
      <c r="LZT106" s="472"/>
      <c r="LZU106" s="472"/>
      <c r="LZV106" s="472"/>
      <c r="LZW106" s="472"/>
      <c r="LZX106" s="472"/>
      <c r="LZY106" s="472"/>
      <c r="LZZ106" s="472"/>
      <c r="MAA106" s="472"/>
      <c r="MAB106" s="472"/>
      <c r="MAC106" s="472"/>
      <c r="MAD106" s="472"/>
      <c r="MAE106" s="472"/>
      <c r="MAF106" s="472"/>
      <c r="MAG106" s="472"/>
      <c r="MAH106" s="472"/>
      <c r="MAI106" s="472"/>
      <c r="MAJ106" s="472"/>
      <c r="MAK106" s="472"/>
      <c r="MAL106" s="472"/>
      <c r="MAM106" s="472"/>
      <c r="MAN106" s="472"/>
      <c r="MAO106" s="472"/>
      <c r="MAP106" s="472"/>
      <c r="MAQ106" s="472"/>
      <c r="MAR106" s="472"/>
      <c r="MAS106" s="472"/>
      <c r="MAT106" s="472"/>
      <c r="MAU106" s="472"/>
      <c r="MAV106" s="472"/>
      <c r="MAW106" s="472"/>
      <c r="MAX106" s="472"/>
      <c r="MAY106" s="472"/>
      <c r="MAZ106" s="472"/>
      <c r="MBA106" s="472"/>
      <c r="MBB106" s="472"/>
      <c r="MBC106" s="472"/>
      <c r="MBD106" s="472"/>
      <c r="MBE106" s="472"/>
      <c r="MBF106" s="472"/>
      <c r="MBG106" s="472"/>
      <c r="MBH106" s="472"/>
      <c r="MBI106" s="472"/>
      <c r="MBJ106" s="472"/>
      <c r="MBK106" s="472"/>
      <c r="MBL106" s="472"/>
      <c r="MBM106" s="472"/>
      <c r="MBN106" s="472"/>
      <c r="MBO106" s="472"/>
      <c r="MBP106" s="472"/>
      <c r="MBQ106" s="472"/>
      <c r="MBR106" s="472"/>
      <c r="MBS106" s="472"/>
      <c r="MBT106" s="472"/>
      <c r="MBU106" s="472"/>
      <c r="MBV106" s="472"/>
      <c r="MBW106" s="472"/>
      <c r="MBX106" s="472"/>
      <c r="MBY106" s="472"/>
      <c r="MBZ106" s="472"/>
      <c r="MCA106" s="472"/>
      <c r="MCB106" s="472"/>
      <c r="MCC106" s="472"/>
      <c r="MCD106" s="472"/>
      <c r="MCE106" s="472"/>
      <c r="MCF106" s="472"/>
      <c r="MCG106" s="472"/>
      <c r="MCH106" s="472"/>
      <c r="MCI106" s="472"/>
      <c r="MCJ106" s="472"/>
      <c r="MCK106" s="472"/>
      <c r="MCL106" s="472"/>
      <c r="MCM106" s="472"/>
      <c r="MCN106" s="472"/>
      <c r="MCO106" s="472"/>
      <c r="MCP106" s="472"/>
      <c r="MCQ106" s="472"/>
      <c r="MCR106" s="472"/>
      <c r="MCS106" s="472"/>
      <c r="MCT106" s="472"/>
      <c r="MCU106" s="472"/>
      <c r="MCV106" s="472"/>
      <c r="MCW106" s="472"/>
      <c r="MCX106" s="472"/>
      <c r="MCY106" s="472"/>
      <c r="MCZ106" s="472"/>
      <c r="MDA106" s="472"/>
      <c r="MDB106" s="472"/>
      <c r="MDC106" s="472"/>
      <c r="MDD106" s="472"/>
      <c r="MDE106" s="472"/>
      <c r="MDF106" s="472"/>
      <c r="MDG106" s="472"/>
      <c r="MDH106" s="472"/>
      <c r="MDI106" s="472"/>
      <c r="MDJ106" s="472"/>
      <c r="MDK106" s="472"/>
      <c r="MDL106" s="472"/>
      <c r="MDM106" s="472"/>
      <c r="MDN106" s="472"/>
      <c r="MDO106" s="472"/>
      <c r="MDP106" s="472"/>
      <c r="MDQ106" s="472"/>
      <c r="MDR106" s="472"/>
      <c r="MDS106" s="472"/>
      <c r="MDT106" s="472"/>
      <c r="MDU106" s="472"/>
      <c r="MDV106" s="472"/>
      <c r="MDW106" s="472"/>
      <c r="MDX106" s="472"/>
      <c r="MDY106" s="472"/>
      <c r="MDZ106" s="472"/>
      <c r="MEA106" s="472"/>
      <c r="MEB106" s="472"/>
      <c r="MEC106" s="472"/>
      <c r="MED106" s="472"/>
      <c r="MEE106" s="472"/>
      <c r="MEF106" s="472"/>
      <c r="MEG106" s="472"/>
      <c r="MEH106" s="472"/>
      <c r="MEI106" s="472"/>
      <c r="MEJ106" s="472"/>
      <c r="MEK106" s="472"/>
      <c r="MEL106" s="472"/>
      <c r="MEM106" s="472"/>
      <c r="MEN106" s="472"/>
      <c r="MEO106" s="472"/>
      <c r="MEP106" s="472"/>
      <c r="MEQ106" s="472"/>
      <c r="MER106" s="472"/>
      <c r="MES106" s="472"/>
      <c r="MET106" s="472"/>
      <c r="MEU106" s="472"/>
      <c r="MEV106" s="472"/>
      <c r="MEW106" s="472"/>
      <c r="MEX106" s="472"/>
      <c r="MEY106" s="472"/>
      <c r="MEZ106" s="472"/>
      <c r="MFA106" s="472"/>
      <c r="MFB106" s="472"/>
      <c r="MFC106" s="472"/>
      <c r="MFD106" s="472"/>
      <c r="MFE106" s="472"/>
      <c r="MFF106" s="472"/>
      <c r="MFG106" s="472"/>
      <c r="MFH106" s="472"/>
      <c r="MFI106" s="472"/>
      <c r="MFJ106" s="472"/>
      <c r="MFK106" s="472"/>
      <c r="MFL106" s="472"/>
      <c r="MFM106" s="472"/>
      <c r="MFN106" s="472"/>
      <c r="MFO106" s="472"/>
      <c r="MFP106" s="472"/>
      <c r="MFQ106" s="472"/>
      <c r="MFR106" s="472"/>
      <c r="MFS106" s="472"/>
      <c r="MFT106" s="472"/>
      <c r="MFW106" s="472"/>
      <c r="MFX106" s="472"/>
      <c r="MFY106" s="472"/>
      <c r="MFZ106" s="472"/>
      <c r="MGA106" s="472"/>
      <c r="MGB106" s="472"/>
      <c r="MGC106" s="472"/>
      <c r="MGD106" s="472"/>
      <c r="MGE106" s="472"/>
      <c r="MGF106" s="472"/>
      <c r="MGG106" s="472"/>
      <c r="MGH106" s="472"/>
      <c r="MGI106" s="472"/>
      <c r="MGJ106" s="472"/>
      <c r="MGK106" s="472"/>
      <c r="MGL106" s="472"/>
      <c r="MGM106" s="472"/>
      <c r="MGN106" s="472"/>
      <c r="MGO106" s="472"/>
      <c r="MGP106" s="472"/>
      <c r="MGQ106" s="472"/>
      <c r="MGR106" s="472"/>
      <c r="MGS106" s="472"/>
      <c r="MGT106" s="472"/>
      <c r="MGU106" s="472"/>
      <c r="MGV106" s="472"/>
      <c r="MGW106" s="472"/>
      <c r="MGX106" s="472"/>
      <c r="MGY106" s="472"/>
      <c r="MGZ106" s="472"/>
      <c r="MHA106" s="472"/>
      <c r="MHB106" s="472"/>
      <c r="MHC106" s="472"/>
      <c r="MHD106" s="472"/>
      <c r="MHE106" s="472"/>
      <c r="MHF106" s="472"/>
      <c r="MHG106" s="472"/>
      <c r="MHH106" s="472"/>
      <c r="MHI106" s="472"/>
      <c r="MHJ106" s="472"/>
      <c r="MHK106" s="472"/>
      <c r="MHL106" s="472"/>
      <c r="MHM106" s="472"/>
      <c r="MHN106" s="472"/>
      <c r="MHO106" s="472"/>
      <c r="MHP106" s="472"/>
      <c r="MHQ106" s="472"/>
      <c r="MHR106" s="472"/>
      <c r="MHS106" s="472"/>
      <c r="MHT106" s="472"/>
      <c r="MHU106" s="472"/>
      <c r="MHV106" s="472"/>
      <c r="MHW106" s="472"/>
      <c r="MHX106" s="472"/>
      <c r="MHY106" s="472"/>
      <c r="MHZ106" s="472"/>
      <c r="MIA106" s="472"/>
      <c r="MIB106" s="472"/>
      <c r="MIC106" s="472"/>
      <c r="MID106" s="472"/>
      <c r="MIE106" s="472"/>
      <c r="MIF106" s="472"/>
      <c r="MIG106" s="472"/>
      <c r="MIH106" s="472"/>
      <c r="MII106" s="472"/>
      <c r="MIJ106" s="472"/>
      <c r="MIK106" s="472"/>
      <c r="MIL106" s="472"/>
      <c r="MIM106" s="472"/>
      <c r="MIN106" s="472"/>
      <c r="MIO106" s="472"/>
      <c r="MIP106" s="472"/>
      <c r="MIQ106" s="472"/>
      <c r="MIR106" s="472"/>
      <c r="MIS106" s="472"/>
      <c r="MIT106" s="472"/>
      <c r="MIU106" s="472"/>
      <c r="MIV106" s="472"/>
      <c r="MIW106" s="472"/>
      <c r="MIX106" s="472"/>
      <c r="MIY106" s="472"/>
      <c r="MIZ106" s="472"/>
      <c r="MJA106" s="472"/>
      <c r="MJB106" s="472"/>
      <c r="MJC106" s="472"/>
      <c r="MJD106" s="472"/>
      <c r="MJE106" s="472"/>
      <c r="MJF106" s="472"/>
      <c r="MJG106" s="472"/>
      <c r="MJH106" s="472"/>
      <c r="MJI106" s="472"/>
      <c r="MJJ106" s="472"/>
      <c r="MJK106" s="472"/>
      <c r="MJL106" s="472"/>
      <c r="MJM106" s="472"/>
      <c r="MJN106" s="472"/>
      <c r="MJO106" s="472"/>
      <c r="MJP106" s="472"/>
      <c r="MJQ106" s="472"/>
      <c r="MJR106" s="472"/>
      <c r="MJS106" s="472"/>
      <c r="MJT106" s="472"/>
      <c r="MJU106" s="472"/>
      <c r="MJV106" s="472"/>
      <c r="MJW106" s="472"/>
      <c r="MJX106" s="472"/>
      <c r="MJY106" s="472"/>
      <c r="MJZ106" s="472"/>
      <c r="MKA106" s="472"/>
      <c r="MKB106" s="472"/>
      <c r="MKC106" s="472"/>
      <c r="MKD106" s="472"/>
      <c r="MKE106" s="472"/>
      <c r="MKF106" s="472"/>
      <c r="MKG106" s="472"/>
      <c r="MKH106" s="472"/>
      <c r="MKI106" s="472"/>
      <c r="MKJ106" s="472"/>
      <c r="MKK106" s="472"/>
      <c r="MKL106" s="472"/>
      <c r="MKM106" s="472"/>
      <c r="MKN106" s="472"/>
      <c r="MKO106" s="472"/>
      <c r="MKP106" s="472"/>
      <c r="MKQ106" s="472"/>
      <c r="MKR106" s="472"/>
      <c r="MKS106" s="472"/>
      <c r="MKT106" s="472"/>
      <c r="MKU106" s="472"/>
      <c r="MKV106" s="472"/>
      <c r="MKW106" s="472"/>
      <c r="MKX106" s="472"/>
      <c r="MKY106" s="472"/>
      <c r="MKZ106" s="472"/>
      <c r="MLA106" s="472"/>
      <c r="MLB106" s="472"/>
      <c r="MLC106" s="472"/>
      <c r="MLD106" s="472"/>
      <c r="MLE106" s="472"/>
      <c r="MLF106" s="472"/>
      <c r="MLG106" s="472"/>
      <c r="MLH106" s="472"/>
      <c r="MLI106" s="472"/>
      <c r="MLJ106" s="472"/>
      <c r="MLK106" s="472"/>
      <c r="MLL106" s="472"/>
      <c r="MLM106" s="472"/>
      <c r="MLN106" s="472"/>
      <c r="MLO106" s="472"/>
      <c r="MLP106" s="472"/>
      <c r="MLQ106" s="472"/>
      <c r="MLR106" s="472"/>
      <c r="MLS106" s="472"/>
      <c r="MLT106" s="472"/>
      <c r="MLU106" s="472"/>
      <c r="MLV106" s="472"/>
      <c r="MLW106" s="472"/>
      <c r="MLX106" s="472"/>
      <c r="MLY106" s="472"/>
      <c r="MLZ106" s="472"/>
      <c r="MMA106" s="472"/>
      <c r="MMB106" s="472"/>
      <c r="MMC106" s="472"/>
      <c r="MMD106" s="472"/>
      <c r="MME106" s="472"/>
      <c r="MMF106" s="472"/>
      <c r="MMG106" s="472"/>
      <c r="MMH106" s="472"/>
      <c r="MMI106" s="472"/>
      <c r="MMJ106" s="472"/>
      <c r="MMK106" s="472"/>
      <c r="MML106" s="472"/>
      <c r="MMM106" s="472"/>
      <c r="MMN106" s="472"/>
      <c r="MMO106" s="472"/>
      <c r="MMP106" s="472"/>
      <c r="MMQ106" s="472"/>
      <c r="MMR106" s="472"/>
      <c r="MMS106" s="472"/>
      <c r="MMT106" s="472"/>
      <c r="MMU106" s="472"/>
      <c r="MMV106" s="472"/>
      <c r="MMW106" s="472"/>
      <c r="MMX106" s="472"/>
      <c r="MMY106" s="472"/>
      <c r="MMZ106" s="472"/>
      <c r="MNA106" s="472"/>
      <c r="MNB106" s="472"/>
      <c r="MNC106" s="472"/>
      <c r="MND106" s="472"/>
      <c r="MNE106" s="472"/>
      <c r="MNF106" s="472"/>
      <c r="MNG106" s="472"/>
      <c r="MNH106" s="472"/>
      <c r="MNI106" s="472"/>
      <c r="MNJ106" s="472"/>
      <c r="MNK106" s="472"/>
      <c r="MNL106" s="472"/>
      <c r="MNM106" s="472"/>
      <c r="MNN106" s="472"/>
      <c r="MNO106" s="472"/>
      <c r="MNP106" s="472"/>
      <c r="MNQ106" s="472"/>
      <c r="MNR106" s="472"/>
      <c r="MNS106" s="472"/>
      <c r="MNT106" s="472"/>
      <c r="MNU106" s="472"/>
      <c r="MNV106" s="472"/>
      <c r="MNW106" s="472"/>
      <c r="MNX106" s="472"/>
      <c r="MNY106" s="472"/>
      <c r="MNZ106" s="472"/>
      <c r="MOA106" s="472"/>
      <c r="MOB106" s="472"/>
      <c r="MOC106" s="472"/>
      <c r="MOD106" s="472"/>
      <c r="MOE106" s="472"/>
      <c r="MOF106" s="472"/>
      <c r="MOG106" s="472"/>
      <c r="MOH106" s="472"/>
      <c r="MOI106" s="472"/>
      <c r="MOJ106" s="472"/>
      <c r="MOK106" s="472"/>
      <c r="MOL106" s="472"/>
      <c r="MOM106" s="472"/>
      <c r="MON106" s="472"/>
      <c r="MOO106" s="472"/>
      <c r="MOP106" s="472"/>
      <c r="MOQ106" s="472"/>
      <c r="MOR106" s="472"/>
      <c r="MOS106" s="472"/>
      <c r="MOT106" s="472"/>
      <c r="MOU106" s="472"/>
      <c r="MOV106" s="472"/>
      <c r="MOW106" s="472"/>
      <c r="MOX106" s="472"/>
      <c r="MOY106" s="472"/>
      <c r="MOZ106" s="472"/>
      <c r="MPA106" s="472"/>
      <c r="MPB106" s="472"/>
      <c r="MPC106" s="472"/>
      <c r="MPD106" s="472"/>
      <c r="MPE106" s="472"/>
      <c r="MPF106" s="472"/>
      <c r="MPG106" s="472"/>
      <c r="MPH106" s="472"/>
      <c r="MPI106" s="472"/>
      <c r="MPJ106" s="472"/>
      <c r="MPK106" s="472"/>
      <c r="MPL106" s="472"/>
      <c r="MPM106" s="472"/>
      <c r="MPN106" s="472"/>
      <c r="MPO106" s="472"/>
      <c r="MPP106" s="472"/>
      <c r="MPS106" s="472"/>
      <c r="MPT106" s="472"/>
      <c r="MPU106" s="472"/>
      <c r="MPV106" s="472"/>
      <c r="MPW106" s="472"/>
      <c r="MPX106" s="472"/>
      <c r="MPY106" s="472"/>
      <c r="MPZ106" s="472"/>
      <c r="MQA106" s="472"/>
      <c r="MQB106" s="472"/>
      <c r="MQC106" s="472"/>
      <c r="MQD106" s="472"/>
      <c r="MQE106" s="472"/>
      <c r="MQF106" s="472"/>
      <c r="MQG106" s="472"/>
      <c r="MQH106" s="472"/>
      <c r="MQI106" s="472"/>
      <c r="MQJ106" s="472"/>
      <c r="MQK106" s="472"/>
      <c r="MQL106" s="472"/>
      <c r="MQM106" s="472"/>
      <c r="MQN106" s="472"/>
      <c r="MQO106" s="472"/>
      <c r="MQP106" s="472"/>
      <c r="MQQ106" s="472"/>
      <c r="MQR106" s="472"/>
      <c r="MQS106" s="472"/>
      <c r="MQT106" s="472"/>
      <c r="MQU106" s="472"/>
      <c r="MQV106" s="472"/>
      <c r="MQW106" s="472"/>
      <c r="MQX106" s="472"/>
      <c r="MQY106" s="472"/>
      <c r="MQZ106" s="472"/>
      <c r="MRA106" s="472"/>
      <c r="MRB106" s="472"/>
      <c r="MRC106" s="472"/>
      <c r="MRD106" s="472"/>
      <c r="MRE106" s="472"/>
      <c r="MRF106" s="472"/>
      <c r="MRG106" s="472"/>
      <c r="MRH106" s="472"/>
      <c r="MRI106" s="472"/>
      <c r="MRJ106" s="472"/>
      <c r="MRK106" s="472"/>
      <c r="MRL106" s="472"/>
      <c r="MRM106" s="472"/>
      <c r="MRN106" s="472"/>
      <c r="MRO106" s="472"/>
      <c r="MRP106" s="472"/>
      <c r="MRQ106" s="472"/>
      <c r="MRR106" s="472"/>
      <c r="MRS106" s="472"/>
      <c r="MRT106" s="472"/>
      <c r="MRU106" s="472"/>
      <c r="MRV106" s="472"/>
      <c r="MRW106" s="472"/>
      <c r="MRX106" s="472"/>
      <c r="MRY106" s="472"/>
      <c r="MRZ106" s="472"/>
      <c r="MSA106" s="472"/>
      <c r="MSB106" s="472"/>
      <c r="MSC106" s="472"/>
      <c r="MSD106" s="472"/>
      <c r="MSE106" s="472"/>
      <c r="MSF106" s="472"/>
      <c r="MSG106" s="472"/>
      <c r="MSH106" s="472"/>
      <c r="MSI106" s="472"/>
      <c r="MSJ106" s="472"/>
      <c r="MSK106" s="472"/>
      <c r="MSL106" s="472"/>
      <c r="MSM106" s="472"/>
      <c r="MSN106" s="472"/>
      <c r="MSO106" s="472"/>
      <c r="MSP106" s="472"/>
      <c r="MSQ106" s="472"/>
      <c r="MSR106" s="472"/>
      <c r="MSS106" s="472"/>
      <c r="MST106" s="472"/>
      <c r="MSU106" s="472"/>
      <c r="MSV106" s="472"/>
      <c r="MSW106" s="472"/>
      <c r="MSX106" s="472"/>
      <c r="MSY106" s="472"/>
      <c r="MSZ106" s="472"/>
      <c r="MTA106" s="472"/>
      <c r="MTB106" s="472"/>
      <c r="MTC106" s="472"/>
      <c r="MTD106" s="472"/>
      <c r="MTE106" s="472"/>
      <c r="MTF106" s="472"/>
      <c r="MTG106" s="472"/>
      <c r="MTH106" s="472"/>
      <c r="MTI106" s="472"/>
      <c r="MTJ106" s="472"/>
      <c r="MTK106" s="472"/>
      <c r="MTL106" s="472"/>
      <c r="MTM106" s="472"/>
      <c r="MTN106" s="472"/>
      <c r="MTO106" s="472"/>
      <c r="MTP106" s="472"/>
      <c r="MTQ106" s="472"/>
      <c r="MTR106" s="472"/>
      <c r="MTS106" s="472"/>
      <c r="MTT106" s="472"/>
      <c r="MTU106" s="472"/>
      <c r="MTV106" s="472"/>
      <c r="MTW106" s="472"/>
      <c r="MTX106" s="472"/>
      <c r="MTY106" s="472"/>
      <c r="MTZ106" s="472"/>
      <c r="MUA106" s="472"/>
      <c r="MUB106" s="472"/>
      <c r="MUC106" s="472"/>
      <c r="MUD106" s="472"/>
      <c r="MUE106" s="472"/>
      <c r="MUF106" s="472"/>
      <c r="MUG106" s="472"/>
      <c r="MUH106" s="472"/>
      <c r="MUI106" s="472"/>
      <c r="MUJ106" s="472"/>
      <c r="MUK106" s="472"/>
      <c r="MUL106" s="472"/>
      <c r="MUM106" s="472"/>
      <c r="MUN106" s="472"/>
      <c r="MUO106" s="472"/>
      <c r="MUP106" s="472"/>
      <c r="MUQ106" s="472"/>
      <c r="MUR106" s="472"/>
      <c r="MUS106" s="472"/>
      <c r="MUT106" s="472"/>
      <c r="MUU106" s="472"/>
      <c r="MUV106" s="472"/>
      <c r="MUW106" s="472"/>
      <c r="MUX106" s="472"/>
      <c r="MUY106" s="472"/>
      <c r="MUZ106" s="472"/>
      <c r="MVA106" s="472"/>
      <c r="MVB106" s="472"/>
      <c r="MVC106" s="472"/>
      <c r="MVD106" s="472"/>
      <c r="MVE106" s="472"/>
      <c r="MVF106" s="472"/>
      <c r="MVG106" s="472"/>
      <c r="MVH106" s="472"/>
      <c r="MVI106" s="472"/>
      <c r="MVJ106" s="472"/>
      <c r="MVK106" s="472"/>
      <c r="MVL106" s="472"/>
      <c r="MVM106" s="472"/>
      <c r="MVN106" s="472"/>
      <c r="MVO106" s="472"/>
      <c r="MVP106" s="472"/>
      <c r="MVQ106" s="472"/>
      <c r="MVR106" s="472"/>
      <c r="MVS106" s="472"/>
      <c r="MVT106" s="472"/>
      <c r="MVU106" s="472"/>
      <c r="MVV106" s="472"/>
      <c r="MVW106" s="472"/>
      <c r="MVX106" s="472"/>
      <c r="MVY106" s="472"/>
      <c r="MVZ106" s="472"/>
      <c r="MWA106" s="472"/>
      <c r="MWB106" s="472"/>
      <c r="MWC106" s="472"/>
      <c r="MWD106" s="472"/>
      <c r="MWE106" s="472"/>
      <c r="MWF106" s="472"/>
      <c r="MWG106" s="472"/>
      <c r="MWH106" s="472"/>
      <c r="MWI106" s="472"/>
      <c r="MWJ106" s="472"/>
      <c r="MWK106" s="472"/>
      <c r="MWL106" s="472"/>
      <c r="MWM106" s="472"/>
      <c r="MWN106" s="472"/>
      <c r="MWO106" s="472"/>
      <c r="MWP106" s="472"/>
      <c r="MWQ106" s="472"/>
      <c r="MWR106" s="472"/>
      <c r="MWS106" s="472"/>
      <c r="MWT106" s="472"/>
      <c r="MWU106" s="472"/>
      <c r="MWV106" s="472"/>
      <c r="MWW106" s="472"/>
      <c r="MWX106" s="472"/>
      <c r="MWY106" s="472"/>
      <c r="MWZ106" s="472"/>
      <c r="MXA106" s="472"/>
      <c r="MXB106" s="472"/>
      <c r="MXC106" s="472"/>
      <c r="MXD106" s="472"/>
      <c r="MXE106" s="472"/>
      <c r="MXF106" s="472"/>
      <c r="MXG106" s="472"/>
      <c r="MXH106" s="472"/>
      <c r="MXI106" s="472"/>
      <c r="MXJ106" s="472"/>
      <c r="MXK106" s="472"/>
      <c r="MXL106" s="472"/>
      <c r="MXM106" s="472"/>
      <c r="MXN106" s="472"/>
      <c r="MXO106" s="472"/>
      <c r="MXP106" s="472"/>
      <c r="MXQ106" s="472"/>
      <c r="MXR106" s="472"/>
      <c r="MXS106" s="472"/>
      <c r="MXT106" s="472"/>
      <c r="MXU106" s="472"/>
      <c r="MXV106" s="472"/>
      <c r="MXW106" s="472"/>
      <c r="MXX106" s="472"/>
      <c r="MXY106" s="472"/>
      <c r="MXZ106" s="472"/>
      <c r="MYA106" s="472"/>
      <c r="MYB106" s="472"/>
      <c r="MYC106" s="472"/>
      <c r="MYD106" s="472"/>
      <c r="MYE106" s="472"/>
      <c r="MYF106" s="472"/>
      <c r="MYG106" s="472"/>
      <c r="MYH106" s="472"/>
      <c r="MYI106" s="472"/>
      <c r="MYJ106" s="472"/>
      <c r="MYK106" s="472"/>
      <c r="MYL106" s="472"/>
      <c r="MYM106" s="472"/>
      <c r="MYN106" s="472"/>
      <c r="MYO106" s="472"/>
      <c r="MYP106" s="472"/>
      <c r="MYQ106" s="472"/>
      <c r="MYR106" s="472"/>
      <c r="MYS106" s="472"/>
      <c r="MYT106" s="472"/>
      <c r="MYU106" s="472"/>
      <c r="MYV106" s="472"/>
      <c r="MYW106" s="472"/>
      <c r="MYX106" s="472"/>
      <c r="MYY106" s="472"/>
      <c r="MYZ106" s="472"/>
      <c r="MZA106" s="472"/>
      <c r="MZB106" s="472"/>
      <c r="MZC106" s="472"/>
      <c r="MZD106" s="472"/>
      <c r="MZE106" s="472"/>
      <c r="MZF106" s="472"/>
      <c r="MZG106" s="472"/>
      <c r="MZH106" s="472"/>
      <c r="MZI106" s="472"/>
      <c r="MZJ106" s="472"/>
      <c r="MZK106" s="472"/>
      <c r="MZL106" s="472"/>
      <c r="MZO106" s="472"/>
      <c r="MZP106" s="472"/>
      <c r="MZQ106" s="472"/>
      <c r="MZR106" s="472"/>
      <c r="MZS106" s="472"/>
      <c r="MZT106" s="472"/>
      <c r="MZU106" s="472"/>
      <c r="MZV106" s="472"/>
      <c r="MZW106" s="472"/>
      <c r="MZX106" s="472"/>
      <c r="MZY106" s="472"/>
      <c r="MZZ106" s="472"/>
      <c r="NAA106" s="472"/>
      <c r="NAB106" s="472"/>
      <c r="NAC106" s="472"/>
      <c r="NAD106" s="472"/>
      <c r="NAE106" s="472"/>
      <c r="NAF106" s="472"/>
      <c r="NAG106" s="472"/>
      <c r="NAH106" s="472"/>
      <c r="NAI106" s="472"/>
      <c r="NAJ106" s="472"/>
      <c r="NAK106" s="472"/>
      <c r="NAL106" s="472"/>
      <c r="NAM106" s="472"/>
      <c r="NAN106" s="472"/>
      <c r="NAO106" s="472"/>
      <c r="NAP106" s="472"/>
      <c r="NAQ106" s="472"/>
      <c r="NAR106" s="472"/>
      <c r="NAS106" s="472"/>
      <c r="NAT106" s="472"/>
      <c r="NAU106" s="472"/>
      <c r="NAV106" s="472"/>
      <c r="NAW106" s="472"/>
      <c r="NAX106" s="472"/>
      <c r="NAY106" s="472"/>
      <c r="NAZ106" s="472"/>
      <c r="NBA106" s="472"/>
      <c r="NBB106" s="472"/>
      <c r="NBC106" s="472"/>
      <c r="NBD106" s="472"/>
      <c r="NBE106" s="472"/>
      <c r="NBF106" s="472"/>
      <c r="NBG106" s="472"/>
      <c r="NBH106" s="472"/>
      <c r="NBI106" s="472"/>
      <c r="NBJ106" s="472"/>
      <c r="NBK106" s="472"/>
      <c r="NBL106" s="472"/>
      <c r="NBM106" s="472"/>
      <c r="NBN106" s="472"/>
      <c r="NBO106" s="472"/>
      <c r="NBP106" s="472"/>
      <c r="NBQ106" s="472"/>
      <c r="NBR106" s="472"/>
      <c r="NBS106" s="472"/>
      <c r="NBT106" s="472"/>
      <c r="NBU106" s="472"/>
      <c r="NBV106" s="472"/>
      <c r="NBW106" s="472"/>
      <c r="NBX106" s="472"/>
      <c r="NBY106" s="472"/>
      <c r="NBZ106" s="472"/>
      <c r="NCA106" s="472"/>
      <c r="NCB106" s="472"/>
      <c r="NCC106" s="472"/>
      <c r="NCD106" s="472"/>
      <c r="NCE106" s="472"/>
      <c r="NCF106" s="472"/>
      <c r="NCG106" s="472"/>
      <c r="NCH106" s="472"/>
      <c r="NCI106" s="472"/>
      <c r="NCJ106" s="472"/>
      <c r="NCK106" s="472"/>
      <c r="NCL106" s="472"/>
      <c r="NCM106" s="472"/>
      <c r="NCN106" s="472"/>
      <c r="NCO106" s="472"/>
      <c r="NCP106" s="472"/>
      <c r="NCQ106" s="472"/>
      <c r="NCR106" s="472"/>
      <c r="NCS106" s="472"/>
      <c r="NCT106" s="472"/>
      <c r="NCU106" s="472"/>
      <c r="NCV106" s="472"/>
      <c r="NCW106" s="472"/>
      <c r="NCX106" s="472"/>
      <c r="NCY106" s="472"/>
      <c r="NCZ106" s="472"/>
      <c r="NDA106" s="472"/>
      <c r="NDB106" s="472"/>
      <c r="NDC106" s="472"/>
      <c r="NDD106" s="472"/>
      <c r="NDE106" s="472"/>
      <c r="NDF106" s="472"/>
      <c r="NDG106" s="472"/>
      <c r="NDH106" s="472"/>
      <c r="NDI106" s="472"/>
      <c r="NDJ106" s="472"/>
      <c r="NDK106" s="472"/>
      <c r="NDL106" s="472"/>
      <c r="NDM106" s="472"/>
      <c r="NDN106" s="472"/>
      <c r="NDO106" s="472"/>
      <c r="NDP106" s="472"/>
      <c r="NDQ106" s="472"/>
      <c r="NDR106" s="472"/>
      <c r="NDS106" s="472"/>
      <c r="NDT106" s="472"/>
      <c r="NDU106" s="472"/>
      <c r="NDV106" s="472"/>
      <c r="NDW106" s="472"/>
      <c r="NDX106" s="472"/>
      <c r="NDY106" s="472"/>
      <c r="NDZ106" s="472"/>
      <c r="NEA106" s="472"/>
      <c r="NEB106" s="472"/>
      <c r="NEC106" s="472"/>
      <c r="NED106" s="472"/>
      <c r="NEE106" s="472"/>
      <c r="NEF106" s="472"/>
      <c r="NEG106" s="472"/>
      <c r="NEH106" s="472"/>
      <c r="NEI106" s="472"/>
      <c r="NEJ106" s="472"/>
      <c r="NEK106" s="472"/>
      <c r="NEL106" s="472"/>
      <c r="NEM106" s="472"/>
      <c r="NEN106" s="472"/>
      <c r="NEO106" s="472"/>
      <c r="NEP106" s="472"/>
      <c r="NEQ106" s="472"/>
      <c r="NER106" s="472"/>
      <c r="NES106" s="472"/>
      <c r="NET106" s="472"/>
      <c r="NEU106" s="472"/>
      <c r="NEV106" s="472"/>
      <c r="NEW106" s="472"/>
      <c r="NEX106" s="472"/>
      <c r="NEY106" s="472"/>
      <c r="NEZ106" s="472"/>
      <c r="NFA106" s="472"/>
      <c r="NFB106" s="472"/>
      <c r="NFC106" s="472"/>
      <c r="NFD106" s="472"/>
      <c r="NFE106" s="472"/>
      <c r="NFF106" s="472"/>
      <c r="NFG106" s="472"/>
      <c r="NFH106" s="472"/>
      <c r="NFI106" s="472"/>
      <c r="NFJ106" s="472"/>
      <c r="NFK106" s="472"/>
      <c r="NFL106" s="472"/>
      <c r="NFM106" s="472"/>
      <c r="NFN106" s="472"/>
      <c r="NFO106" s="472"/>
      <c r="NFP106" s="472"/>
      <c r="NFQ106" s="472"/>
      <c r="NFR106" s="472"/>
      <c r="NFS106" s="472"/>
      <c r="NFT106" s="472"/>
      <c r="NFU106" s="472"/>
      <c r="NFV106" s="472"/>
      <c r="NFW106" s="472"/>
      <c r="NFX106" s="472"/>
      <c r="NFY106" s="472"/>
      <c r="NFZ106" s="472"/>
      <c r="NGA106" s="472"/>
      <c r="NGB106" s="472"/>
      <c r="NGC106" s="472"/>
      <c r="NGD106" s="472"/>
      <c r="NGE106" s="472"/>
      <c r="NGF106" s="472"/>
      <c r="NGG106" s="472"/>
      <c r="NGH106" s="472"/>
      <c r="NGI106" s="472"/>
      <c r="NGJ106" s="472"/>
      <c r="NGK106" s="472"/>
      <c r="NGL106" s="472"/>
      <c r="NGM106" s="472"/>
      <c r="NGN106" s="472"/>
      <c r="NGO106" s="472"/>
      <c r="NGP106" s="472"/>
      <c r="NGQ106" s="472"/>
      <c r="NGR106" s="472"/>
      <c r="NGS106" s="472"/>
      <c r="NGT106" s="472"/>
      <c r="NGU106" s="472"/>
      <c r="NGV106" s="472"/>
      <c r="NGW106" s="472"/>
      <c r="NGX106" s="472"/>
      <c r="NGY106" s="472"/>
      <c r="NGZ106" s="472"/>
      <c r="NHA106" s="472"/>
      <c r="NHB106" s="472"/>
      <c r="NHC106" s="472"/>
      <c r="NHD106" s="472"/>
      <c r="NHE106" s="472"/>
      <c r="NHF106" s="472"/>
      <c r="NHG106" s="472"/>
      <c r="NHH106" s="472"/>
      <c r="NHI106" s="472"/>
      <c r="NHJ106" s="472"/>
      <c r="NHK106" s="472"/>
      <c r="NHL106" s="472"/>
      <c r="NHM106" s="472"/>
      <c r="NHN106" s="472"/>
      <c r="NHO106" s="472"/>
      <c r="NHP106" s="472"/>
      <c r="NHQ106" s="472"/>
      <c r="NHR106" s="472"/>
      <c r="NHS106" s="472"/>
      <c r="NHT106" s="472"/>
      <c r="NHU106" s="472"/>
      <c r="NHV106" s="472"/>
      <c r="NHW106" s="472"/>
      <c r="NHX106" s="472"/>
      <c r="NHY106" s="472"/>
      <c r="NHZ106" s="472"/>
      <c r="NIA106" s="472"/>
      <c r="NIB106" s="472"/>
      <c r="NIC106" s="472"/>
      <c r="NID106" s="472"/>
      <c r="NIE106" s="472"/>
      <c r="NIF106" s="472"/>
      <c r="NIG106" s="472"/>
      <c r="NIH106" s="472"/>
      <c r="NII106" s="472"/>
      <c r="NIJ106" s="472"/>
      <c r="NIK106" s="472"/>
      <c r="NIL106" s="472"/>
      <c r="NIM106" s="472"/>
      <c r="NIN106" s="472"/>
      <c r="NIO106" s="472"/>
      <c r="NIP106" s="472"/>
      <c r="NIQ106" s="472"/>
      <c r="NIR106" s="472"/>
      <c r="NIS106" s="472"/>
      <c r="NIT106" s="472"/>
      <c r="NIU106" s="472"/>
      <c r="NIV106" s="472"/>
      <c r="NIW106" s="472"/>
      <c r="NIX106" s="472"/>
      <c r="NIY106" s="472"/>
      <c r="NIZ106" s="472"/>
      <c r="NJA106" s="472"/>
      <c r="NJB106" s="472"/>
      <c r="NJC106" s="472"/>
      <c r="NJD106" s="472"/>
      <c r="NJE106" s="472"/>
      <c r="NJF106" s="472"/>
      <c r="NJG106" s="472"/>
      <c r="NJH106" s="472"/>
      <c r="NJK106" s="472"/>
      <c r="NJL106" s="472"/>
      <c r="NJM106" s="472"/>
      <c r="NJN106" s="472"/>
      <c r="NJO106" s="472"/>
      <c r="NJP106" s="472"/>
      <c r="NJQ106" s="472"/>
      <c r="NJR106" s="472"/>
      <c r="NJS106" s="472"/>
      <c r="NJT106" s="472"/>
      <c r="NJU106" s="472"/>
      <c r="NJV106" s="472"/>
      <c r="NJW106" s="472"/>
      <c r="NJX106" s="472"/>
      <c r="NJY106" s="472"/>
      <c r="NJZ106" s="472"/>
      <c r="NKA106" s="472"/>
      <c r="NKB106" s="472"/>
      <c r="NKC106" s="472"/>
      <c r="NKD106" s="472"/>
      <c r="NKE106" s="472"/>
      <c r="NKF106" s="472"/>
      <c r="NKG106" s="472"/>
      <c r="NKH106" s="472"/>
      <c r="NKI106" s="472"/>
      <c r="NKJ106" s="472"/>
      <c r="NKK106" s="472"/>
      <c r="NKL106" s="472"/>
      <c r="NKM106" s="472"/>
      <c r="NKN106" s="472"/>
      <c r="NKO106" s="472"/>
      <c r="NKP106" s="472"/>
      <c r="NKQ106" s="472"/>
      <c r="NKR106" s="472"/>
      <c r="NKS106" s="472"/>
      <c r="NKT106" s="472"/>
      <c r="NKU106" s="472"/>
      <c r="NKV106" s="472"/>
      <c r="NKW106" s="472"/>
      <c r="NKX106" s="472"/>
      <c r="NKY106" s="472"/>
      <c r="NKZ106" s="472"/>
      <c r="NLA106" s="472"/>
      <c r="NLB106" s="472"/>
      <c r="NLC106" s="472"/>
      <c r="NLD106" s="472"/>
      <c r="NLE106" s="472"/>
      <c r="NLF106" s="472"/>
      <c r="NLG106" s="472"/>
      <c r="NLH106" s="472"/>
      <c r="NLI106" s="472"/>
      <c r="NLJ106" s="472"/>
      <c r="NLK106" s="472"/>
      <c r="NLL106" s="472"/>
      <c r="NLM106" s="472"/>
      <c r="NLN106" s="472"/>
      <c r="NLO106" s="472"/>
      <c r="NLP106" s="472"/>
      <c r="NLQ106" s="472"/>
      <c r="NLR106" s="472"/>
      <c r="NLS106" s="472"/>
      <c r="NLT106" s="472"/>
      <c r="NLU106" s="472"/>
      <c r="NLV106" s="472"/>
      <c r="NLW106" s="472"/>
      <c r="NLX106" s="472"/>
      <c r="NLY106" s="472"/>
      <c r="NLZ106" s="472"/>
      <c r="NMA106" s="472"/>
      <c r="NMB106" s="472"/>
      <c r="NMC106" s="472"/>
      <c r="NMD106" s="472"/>
      <c r="NME106" s="472"/>
      <c r="NMF106" s="472"/>
      <c r="NMG106" s="472"/>
      <c r="NMH106" s="472"/>
      <c r="NMI106" s="472"/>
      <c r="NMJ106" s="472"/>
      <c r="NMK106" s="472"/>
      <c r="NML106" s="472"/>
      <c r="NMM106" s="472"/>
      <c r="NMN106" s="472"/>
      <c r="NMO106" s="472"/>
      <c r="NMP106" s="472"/>
      <c r="NMQ106" s="472"/>
      <c r="NMR106" s="472"/>
      <c r="NMS106" s="472"/>
      <c r="NMT106" s="472"/>
      <c r="NMU106" s="472"/>
      <c r="NMV106" s="472"/>
      <c r="NMW106" s="472"/>
      <c r="NMX106" s="472"/>
      <c r="NMY106" s="472"/>
      <c r="NMZ106" s="472"/>
      <c r="NNA106" s="472"/>
      <c r="NNB106" s="472"/>
      <c r="NNC106" s="472"/>
      <c r="NND106" s="472"/>
      <c r="NNE106" s="472"/>
      <c r="NNF106" s="472"/>
      <c r="NNG106" s="472"/>
      <c r="NNH106" s="472"/>
      <c r="NNI106" s="472"/>
      <c r="NNJ106" s="472"/>
      <c r="NNK106" s="472"/>
      <c r="NNL106" s="472"/>
      <c r="NNM106" s="472"/>
      <c r="NNN106" s="472"/>
      <c r="NNO106" s="472"/>
      <c r="NNP106" s="472"/>
      <c r="NNQ106" s="472"/>
      <c r="NNR106" s="472"/>
      <c r="NNS106" s="472"/>
      <c r="NNT106" s="472"/>
      <c r="NNU106" s="472"/>
      <c r="NNV106" s="472"/>
      <c r="NNW106" s="472"/>
      <c r="NNX106" s="472"/>
      <c r="NNY106" s="472"/>
      <c r="NNZ106" s="472"/>
      <c r="NOA106" s="472"/>
      <c r="NOB106" s="472"/>
      <c r="NOC106" s="472"/>
      <c r="NOD106" s="472"/>
      <c r="NOE106" s="472"/>
      <c r="NOF106" s="472"/>
      <c r="NOG106" s="472"/>
      <c r="NOH106" s="472"/>
      <c r="NOI106" s="472"/>
      <c r="NOJ106" s="472"/>
      <c r="NOK106" s="472"/>
      <c r="NOL106" s="472"/>
      <c r="NOM106" s="472"/>
      <c r="NON106" s="472"/>
      <c r="NOO106" s="472"/>
      <c r="NOP106" s="472"/>
      <c r="NOQ106" s="472"/>
      <c r="NOR106" s="472"/>
      <c r="NOS106" s="472"/>
      <c r="NOT106" s="472"/>
      <c r="NOU106" s="472"/>
      <c r="NOV106" s="472"/>
      <c r="NOW106" s="472"/>
      <c r="NOX106" s="472"/>
      <c r="NOY106" s="472"/>
      <c r="NOZ106" s="472"/>
      <c r="NPA106" s="472"/>
      <c r="NPB106" s="472"/>
      <c r="NPC106" s="472"/>
      <c r="NPD106" s="472"/>
      <c r="NPE106" s="472"/>
      <c r="NPF106" s="472"/>
      <c r="NPG106" s="472"/>
      <c r="NPH106" s="472"/>
      <c r="NPI106" s="472"/>
      <c r="NPJ106" s="472"/>
      <c r="NPK106" s="472"/>
      <c r="NPL106" s="472"/>
      <c r="NPM106" s="472"/>
      <c r="NPN106" s="472"/>
      <c r="NPO106" s="472"/>
      <c r="NPP106" s="472"/>
      <c r="NPQ106" s="472"/>
      <c r="NPR106" s="472"/>
      <c r="NPS106" s="472"/>
      <c r="NPT106" s="472"/>
      <c r="NPU106" s="472"/>
      <c r="NPV106" s="472"/>
      <c r="NPW106" s="472"/>
      <c r="NPX106" s="472"/>
      <c r="NPY106" s="472"/>
      <c r="NPZ106" s="472"/>
      <c r="NQA106" s="472"/>
      <c r="NQB106" s="472"/>
      <c r="NQC106" s="472"/>
      <c r="NQD106" s="472"/>
      <c r="NQE106" s="472"/>
      <c r="NQF106" s="472"/>
      <c r="NQG106" s="472"/>
      <c r="NQH106" s="472"/>
      <c r="NQI106" s="472"/>
      <c r="NQJ106" s="472"/>
      <c r="NQK106" s="472"/>
      <c r="NQL106" s="472"/>
      <c r="NQM106" s="472"/>
      <c r="NQN106" s="472"/>
      <c r="NQO106" s="472"/>
      <c r="NQP106" s="472"/>
      <c r="NQQ106" s="472"/>
      <c r="NQR106" s="472"/>
      <c r="NQS106" s="472"/>
      <c r="NQT106" s="472"/>
      <c r="NQU106" s="472"/>
      <c r="NQV106" s="472"/>
      <c r="NQW106" s="472"/>
      <c r="NQX106" s="472"/>
      <c r="NQY106" s="472"/>
      <c r="NQZ106" s="472"/>
      <c r="NRA106" s="472"/>
      <c r="NRB106" s="472"/>
      <c r="NRC106" s="472"/>
      <c r="NRD106" s="472"/>
      <c r="NRE106" s="472"/>
      <c r="NRF106" s="472"/>
      <c r="NRG106" s="472"/>
      <c r="NRH106" s="472"/>
      <c r="NRI106" s="472"/>
      <c r="NRJ106" s="472"/>
      <c r="NRK106" s="472"/>
      <c r="NRL106" s="472"/>
      <c r="NRM106" s="472"/>
      <c r="NRN106" s="472"/>
      <c r="NRO106" s="472"/>
      <c r="NRP106" s="472"/>
      <c r="NRQ106" s="472"/>
      <c r="NRR106" s="472"/>
      <c r="NRS106" s="472"/>
      <c r="NRT106" s="472"/>
      <c r="NRU106" s="472"/>
      <c r="NRV106" s="472"/>
      <c r="NRW106" s="472"/>
      <c r="NRX106" s="472"/>
      <c r="NRY106" s="472"/>
      <c r="NRZ106" s="472"/>
      <c r="NSA106" s="472"/>
      <c r="NSB106" s="472"/>
      <c r="NSC106" s="472"/>
      <c r="NSD106" s="472"/>
      <c r="NSE106" s="472"/>
      <c r="NSF106" s="472"/>
      <c r="NSG106" s="472"/>
      <c r="NSH106" s="472"/>
      <c r="NSI106" s="472"/>
      <c r="NSJ106" s="472"/>
      <c r="NSK106" s="472"/>
      <c r="NSL106" s="472"/>
      <c r="NSM106" s="472"/>
      <c r="NSN106" s="472"/>
      <c r="NSO106" s="472"/>
      <c r="NSP106" s="472"/>
      <c r="NSQ106" s="472"/>
      <c r="NSR106" s="472"/>
      <c r="NSS106" s="472"/>
      <c r="NST106" s="472"/>
      <c r="NSU106" s="472"/>
      <c r="NSV106" s="472"/>
      <c r="NSW106" s="472"/>
      <c r="NSX106" s="472"/>
      <c r="NSY106" s="472"/>
      <c r="NSZ106" s="472"/>
      <c r="NTA106" s="472"/>
      <c r="NTB106" s="472"/>
      <c r="NTC106" s="472"/>
      <c r="NTD106" s="472"/>
      <c r="NTG106" s="472"/>
      <c r="NTH106" s="472"/>
      <c r="NTI106" s="472"/>
      <c r="NTJ106" s="472"/>
      <c r="NTK106" s="472"/>
      <c r="NTL106" s="472"/>
      <c r="NTM106" s="472"/>
      <c r="NTN106" s="472"/>
      <c r="NTO106" s="472"/>
      <c r="NTP106" s="472"/>
      <c r="NTQ106" s="472"/>
      <c r="NTR106" s="472"/>
      <c r="NTS106" s="472"/>
      <c r="NTT106" s="472"/>
      <c r="NTU106" s="472"/>
      <c r="NTV106" s="472"/>
      <c r="NTW106" s="472"/>
      <c r="NTX106" s="472"/>
      <c r="NTY106" s="472"/>
      <c r="NTZ106" s="472"/>
      <c r="NUA106" s="472"/>
      <c r="NUB106" s="472"/>
      <c r="NUC106" s="472"/>
      <c r="NUD106" s="472"/>
      <c r="NUE106" s="472"/>
      <c r="NUF106" s="472"/>
      <c r="NUG106" s="472"/>
      <c r="NUH106" s="472"/>
      <c r="NUI106" s="472"/>
      <c r="NUJ106" s="472"/>
      <c r="NUK106" s="472"/>
      <c r="NUL106" s="472"/>
      <c r="NUM106" s="472"/>
      <c r="NUN106" s="472"/>
      <c r="NUO106" s="472"/>
      <c r="NUP106" s="472"/>
      <c r="NUQ106" s="472"/>
      <c r="NUR106" s="472"/>
      <c r="NUS106" s="472"/>
      <c r="NUT106" s="472"/>
      <c r="NUU106" s="472"/>
      <c r="NUV106" s="472"/>
      <c r="NUW106" s="472"/>
      <c r="NUX106" s="472"/>
      <c r="NUY106" s="472"/>
      <c r="NUZ106" s="472"/>
      <c r="NVA106" s="472"/>
      <c r="NVB106" s="472"/>
      <c r="NVC106" s="472"/>
      <c r="NVD106" s="472"/>
      <c r="NVE106" s="472"/>
      <c r="NVF106" s="472"/>
      <c r="NVG106" s="472"/>
      <c r="NVH106" s="472"/>
      <c r="NVI106" s="472"/>
      <c r="NVJ106" s="472"/>
      <c r="NVK106" s="472"/>
      <c r="NVL106" s="472"/>
      <c r="NVM106" s="472"/>
      <c r="NVN106" s="472"/>
      <c r="NVO106" s="472"/>
      <c r="NVP106" s="472"/>
      <c r="NVQ106" s="472"/>
      <c r="NVR106" s="472"/>
      <c r="NVS106" s="472"/>
      <c r="NVT106" s="472"/>
      <c r="NVU106" s="472"/>
      <c r="NVV106" s="472"/>
      <c r="NVW106" s="472"/>
      <c r="NVX106" s="472"/>
      <c r="NVY106" s="472"/>
      <c r="NVZ106" s="472"/>
      <c r="NWA106" s="472"/>
      <c r="NWB106" s="472"/>
      <c r="NWC106" s="472"/>
      <c r="NWD106" s="472"/>
      <c r="NWE106" s="472"/>
      <c r="NWF106" s="472"/>
      <c r="NWG106" s="472"/>
      <c r="NWH106" s="472"/>
      <c r="NWI106" s="472"/>
      <c r="NWJ106" s="472"/>
      <c r="NWK106" s="472"/>
      <c r="NWL106" s="472"/>
      <c r="NWM106" s="472"/>
      <c r="NWN106" s="472"/>
      <c r="NWO106" s="472"/>
      <c r="NWP106" s="472"/>
      <c r="NWQ106" s="472"/>
      <c r="NWR106" s="472"/>
      <c r="NWS106" s="472"/>
      <c r="NWT106" s="472"/>
      <c r="NWU106" s="472"/>
      <c r="NWV106" s="472"/>
      <c r="NWW106" s="472"/>
      <c r="NWX106" s="472"/>
      <c r="NWY106" s="472"/>
      <c r="NWZ106" s="472"/>
      <c r="NXA106" s="472"/>
      <c r="NXB106" s="472"/>
      <c r="NXC106" s="472"/>
      <c r="NXD106" s="472"/>
      <c r="NXE106" s="472"/>
      <c r="NXF106" s="472"/>
      <c r="NXG106" s="472"/>
      <c r="NXH106" s="472"/>
      <c r="NXI106" s="472"/>
      <c r="NXJ106" s="472"/>
      <c r="NXK106" s="472"/>
      <c r="NXL106" s="472"/>
      <c r="NXM106" s="472"/>
      <c r="NXN106" s="472"/>
      <c r="NXO106" s="472"/>
      <c r="NXP106" s="472"/>
      <c r="NXQ106" s="472"/>
      <c r="NXR106" s="472"/>
      <c r="NXS106" s="472"/>
      <c r="NXT106" s="472"/>
      <c r="NXU106" s="472"/>
      <c r="NXV106" s="472"/>
      <c r="NXW106" s="472"/>
      <c r="NXX106" s="472"/>
      <c r="NXY106" s="472"/>
      <c r="NXZ106" s="472"/>
      <c r="NYA106" s="472"/>
      <c r="NYB106" s="472"/>
      <c r="NYC106" s="472"/>
      <c r="NYD106" s="472"/>
      <c r="NYE106" s="472"/>
      <c r="NYF106" s="472"/>
      <c r="NYG106" s="472"/>
      <c r="NYH106" s="472"/>
      <c r="NYI106" s="472"/>
      <c r="NYJ106" s="472"/>
      <c r="NYK106" s="472"/>
      <c r="NYL106" s="472"/>
      <c r="NYM106" s="472"/>
      <c r="NYN106" s="472"/>
      <c r="NYO106" s="472"/>
      <c r="NYP106" s="472"/>
      <c r="NYQ106" s="472"/>
      <c r="NYR106" s="472"/>
      <c r="NYS106" s="472"/>
      <c r="NYT106" s="472"/>
      <c r="NYU106" s="472"/>
      <c r="NYV106" s="472"/>
      <c r="NYW106" s="472"/>
      <c r="NYX106" s="472"/>
      <c r="NYY106" s="472"/>
      <c r="NYZ106" s="472"/>
      <c r="NZA106" s="472"/>
      <c r="NZB106" s="472"/>
      <c r="NZC106" s="472"/>
      <c r="NZD106" s="472"/>
      <c r="NZE106" s="472"/>
      <c r="NZF106" s="472"/>
      <c r="NZG106" s="472"/>
      <c r="NZH106" s="472"/>
      <c r="NZI106" s="472"/>
      <c r="NZJ106" s="472"/>
      <c r="NZK106" s="472"/>
      <c r="NZL106" s="472"/>
      <c r="NZM106" s="472"/>
      <c r="NZN106" s="472"/>
      <c r="NZO106" s="472"/>
      <c r="NZP106" s="472"/>
      <c r="NZQ106" s="472"/>
      <c r="NZR106" s="472"/>
      <c r="NZS106" s="472"/>
      <c r="NZT106" s="472"/>
      <c r="NZU106" s="472"/>
      <c r="NZV106" s="472"/>
      <c r="NZW106" s="472"/>
      <c r="NZX106" s="472"/>
      <c r="NZY106" s="472"/>
      <c r="NZZ106" s="472"/>
      <c r="OAA106" s="472"/>
      <c r="OAB106" s="472"/>
      <c r="OAC106" s="472"/>
      <c r="OAD106" s="472"/>
      <c r="OAE106" s="472"/>
      <c r="OAF106" s="472"/>
      <c r="OAG106" s="472"/>
      <c r="OAH106" s="472"/>
      <c r="OAI106" s="472"/>
      <c r="OAJ106" s="472"/>
      <c r="OAK106" s="472"/>
      <c r="OAL106" s="472"/>
      <c r="OAM106" s="472"/>
      <c r="OAN106" s="472"/>
      <c r="OAO106" s="472"/>
      <c r="OAP106" s="472"/>
      <c r="OAQ106" s="472"/>
      <c r="OAR106" s="472"/>
      <c r="OAS106" s="472"/>
      <c r="OAT106" s="472"/>
      <c r="OAU106" s="472"/>
      <c r="OAV106" s="472"/>
      <c r="OAW106" s="472"/>
      <c r="OAX106" s="472"/>
      <c r="OAY106" s="472"/>
      <c r="OAZ106" s="472"/>
      <c r="OBA106" s="472"/>
      <c r="OBB106" s="472"/>
      <c r="OBC106" s="472"/>
      <c r="OBD106" s="472"/>
      <c r="OBE106" s="472"/>
      <c r="OBF106" s="472"/>
      <c r="OBG106" s="472"/>
      <c r="OBH106" s="472"/>
      <c r="OBI106" s="472"/>
      <c r="OBJ106" s="472"/>
      <c r="OBK106" s="472"/>
      <c r="OBL106" s="472"/>
      <c r="OBM106" s="472"/>
      <c r="OBN106" s="472"/>
      <c r="OBO106" s="472"/>
      <c r="OBP106" s="472"/>
      <c r="OBQ106" s="472"/>
      <c r="OBR106" s="472"/>
      <c r="OBS106" s="472"/>
      <c r="OBT106" s="472"/>
      <c r="OBU106" s="472"/>
      <c r="OBV106" s="472"/>
      <c r="OBW106" s="472"/>
      <c r="OBX106" s="472"/>
      <c r="OBY106" s="472"/>
      <c r="OBZ106" s="472"/>
      <c r="OCA106" s="472"/>
      <c r="OCB106" s="472"/>
      <c r="OCC106" s="472"/>
      <c r="OCD106" s="472"/>
      <c r="OCE106" s="472"/>
      <c r="OCF106" s="472"/>
      <c r="OCG106" s="472"/>
      <c r="OCH106" s="472"/>
      <c r="OCI106" s="472"/>
      <c r="OCJ106" s="472"/>
      <c r="OCK106" s="472"/>
      <c r="OCL106" s="472"/>
      <c r="OCM106" s="472"/>
      <c r="OCN106" s="472"/>
      <c r="OCO106" s="472"/>
      <c r="OCP106" s="472"/>
      <c r="OCQ106" s="472"/>
      <c r="OCR106" s="472"/>
      <c r="OCS106" s="472"/>
      <c r="OCT106" s="472"/>
      <c r="OCU106" s="472"/>
      <c r="OCV106" s="472"/>
      <c r="OCW106" s="472"/>
      <c r="OCX106" s="472"/>
      <c r="OCY106" s="472"/>
      <c r="OCZ106" s="472"/>
      <c r="ODC106" s="472"/>
      <c r="ODD106" s="472"/>
      <c r="ODE106" s="472"/>
      <c r="ODF106" s="472"/>
      <c r="ODG106" s="472"/>
      <c r="ODH106" s="472"/>
      <c r="ODI106" s="472"/>
      <c r="ODJ106" s="472"/>
      <c r="ODK106" s="472"/>
      <c r="ODL106" s="472"/>
      <c r="ODM106" s="472"/>
      <c r="ODN106" s="472"/>
      <c r="ODO106" s="472"/>
      <c r="ODP106" s="472"/>
      <c r="ODQ106" s="472"/>
      <c r="ODR106" s="472"/>
      <c r="ODS106" s="472"/>
      <c r="ODT106" s="472"/>
      <c r="ODU106" s="472"/>
      <c r="ODV106" s="472"/>
      <c r="ODW106" s="472"/>
      <c r="ODX106" s="472"/>
      <c r="ODY106" s="472"/>
      <c r="ODZ106" s="472"/>
      <c r="OEA106" s="472"/>
      <c r="OEB106" s="472"/>
      <c r="OEC106" s="472"/>
      <c r="OED106" s="472"/>
      <c r="OEE106" s="472"/>
      <c r="OEF106" s="472"/>
      <c r="OEG106" s="472"/>
      <c r="OEH106" s="472"/>
      <c r="OEI106" s="472"/>
      <c r="OEJ106" s="472"/>
      <c r="OEK106" s="472"/>
      <c r="OEL106" s="472"/>
      <c r="OEM106" s="472"/>
      <c r="OEN106" s="472"/>
      <c r="OEO106" s="472"/>
      <c r="OEP106" s="472"/>
      <c r="OEQ106" s="472"/>
      <c r="OER106" s="472"/>
      <c r="OES106" s="472"/>
      <c r="OET106" s="472"/>
      <c r="OEU106" s="472"/>
      <c r="OEV106" s="472"/>
      <c r="OEW106" s="472"/>
      <c r="OEX106" s="472"/>
      <c r="OEY106" s="472"/>
      <c r="OEZ106" s="472"/>
      <c r="OFA106" s="472"/>
      <c r="OFB106" s="472"/>
      <c r="OFC106" s="472"/>
      <c r="OFD106" s="472"/>
      <c r="OFE106" s="472"/>
      <c r="OFF106" s="472"/>
      <c r="OFG106" s="472"/>
      <c r="OFH106" s="472"/>
      <c r="OFI106" s="472"/>
      <c r="OFJ106" s="472"/>
      <c r="OFK106" s="472"/>
      <c r="OFL106" s="472"/>
      <c r="OFM106" s="472"/>
      <c r="OFN106" s="472"/>
      <c r="OFO106" s="472"/>
      <c r="OFP106" s="472"/>
      <c r="OFQ106" s="472"/>
      <c r="OFR106" s="472"/>
      <c r="OFS106" s="472"/>
      <c r="OFT106" s="472"/>
      <c r="OFU106" s="472"/>
      <c r="OFV106" s="472"/>
      <c r="OFW106" s="472"/>
      <c r="OFX106" s="472"/>
      <c r="OFY106" s="472"/>
      <c r="OFZ106" s="472"/>
      <c r="OGA106" s="472"/>
      <c r="OGB106" s="472"/>
      <c r="OGC106" s="472"/>
      <c r="OGD106" s="472"/>
      <c r="OGE106" s="472"/>
      <c r="OGF106" s="472"/>
      <c r="OGG106" s="472"/>
      <c r="OGH106" s="472"/>
      <c r="OGI106" s="472"/>
      <c r="OGJ106" s="472"/>
      <c r="OGK106" s="472"/>
      <c r="OGL106" s="472"/>
      <c r="OGM106" s="472"/>
      <c r="OGN106" s="472"/>
      <c r="OGO106" s="472"/>
      <c r="OGP106" s="472"/>
      <c r="OGQ106" s="472"/>
      <c r="OGR106" s="472"/>
      <c r="OGS106" s="472"/>
      <c r="OGT106" s="472"/>
      <c r="OGU106" s="472"/>
      <c r="OGV106" s="472"/>
      <c r="OGW106" s="472"/>
      <c r="OGX106" s="472"/>
      <c r="OGY106" s="472"/>
      <c r="OGZ106" s="472"/>
      <c r="OHA106" s="472"/>
      <c r="OHB106" s="472"/>
      <c r="OHC106" s="472"/>
      <c r="OHD106" s="472"/>
      <c r="OHE106" s="472"/>
      <c r="OHF106" s="472"/>
      <c r="OHG106" s="472"/>
      <c r="OHH106" s="472"/>
      <c r="OHI106" s="472"/>
      <c r="OHJ106" s="472"/>
      <c r="OHK106" s="472"/>
      <c r="OHL106" s="472"/>
      <c r="OHM106" s="472"/>
      <c r="OHN106" s="472"/>
      <c r="OHO106" s="472"/>
      <c r="OHP106" s="472"/>
      <c r="OHQ106" s="472"/>
      <c r="OHR106" s="472"/>
      <c r="OHS106" s="472"/>
      <c r="OHT106" s="472"/>
      <c r="OHU106" s="472"/>
      <c r="OHV106" s="472"/>
      <c r="OHW106" s="472"/>
      <c r="OHX106" s="472"/>
      <c r="OHY106" s="472"/>
      <c r="OHZ106" s="472"/>
      <c r="OIA106" s="472"/>
      <c r="OIB106" s="472"/>
      <c r="OIC106" s="472"/>
      <c r="OID106" s="472"/>
      <c r="OIE106" s="472"/>
      <c r="OIF106" s="472"/>
      <c r="OIG106" s="472"/>
      <c r="OIH106" s="472"/>
      <c r="OII106" s="472"/>
      <c r="OIJ106" s="472"/>
      <c r="OIK106" s="472"/>
      <c r="OIL106" s="472"/>
      <c r="OIM106" s="472"/>
      <c r="OIN106" s="472"/>
      <c r="OIO106" s="472"/>
      <c r="OIP106" s="472"/>
      <c r="OIQ106" s="472"/>
      <c r="OIR106" s="472"/>
      <c r="OIS106" s="472"/>
      <c r="OIT106" s="472"/>
      <c r="OIU106" s="472"/>
      <c r="OIV106" s="472"/>
      <c r="OIW106" s="472"/>
      <c r="OIX106" s="472"/>
      <c r="OIY106" s="472"/>
      <c r="OIZ106" s="472"/>
      <c r="OJA106" s="472"/>
      <c r="OJB106" s="472"/>
      <c r="OJC106" s="472"/>
      <c r="OJD106" s="472"/>
      <c r="OJE106" s="472"/>
      <c r="OJF106" s="472"/>
      <c r="OJG106" s="472"/>
      <c r="OJH106" s="472"/>
      <c r="OJI106" s="472"/>
      <c r="OJJ106" s="472"/>
      <c r="OJK106" s="472"/>
      <c r="OJL106" s="472"/>
      <c r="OJM106" s="472"/>
      <c r="OJN106" s="472"/>
      <c r="OJO106" s="472"/>
      <c r="OJP106" s="472"/>
      <c r="OJQ106" s="472"/>
      <c r="OJR106" s="472"/>
      <c r="OJS106" s="472"/>
      <c r="OJT106" s="472"/>
      <c r="OJU106" s="472"/>
      <c r="OJV106" s="472"/>
      <c r="OJW106" s="472"/>
      <c r="OJX106" s="472"/>
      <c r="OJY106" s="472"/>
      <c r="OJZ106" s="472"/>
      <c r="OKA106" s="472"/>
      <c r="OKB106" s="472"/>
      <c r="OKC106" s="472"/>
      <c r="OKD106" s="472"/>
      <c r="OKE106" s="472"/>
      <c r="OKF106" s="472"/>
      <c r="OKG106" s="472"/>
      <c r="OKH106" s="472"/>
      <c r="OKI106" s="472"/>
      <c r="OKJ106" s="472"/>
      <c r="OKK106" s="472"/>
      <c r="OKL106" s="472"/>
      <c r="OKM106" s="472"/>
      <c r="OKN106" s="472"/>
      <c r="OKO106" s="472"/>
      <c r="OKP106" s="472"/>
      <c r="OKQ106" s="472"/>
      <c r="OKR106" s="472"/>
      <c r="OKS106" s="472"/>
      <c r="OKT106" s="472"/>
      <c r="OKU106" s="472"/>
      <c r="OKV106" s="472"/>
      <c r="OKW106" s="472"/>
      <c r="OKX106" s="472"/>
      <c r="OKY106" s="472"/>
      <c r="OKZ106" s="472"/>
      <c r="OLA106" s="472"/>
      <c r="OLB106" s="472"/>
      <c r="OLC106" s="472"/>
      <c r="OLD106" s="472"/>
      <c r="OLE106" s="472"/>
      <c r="OLF106" s="472"/>
      <c r="OLG106" s="472"/>
      <c r="OLH106" s="472"/>
      <c r="OLI106" s="472"/>
      <c r="OLJ106" s="472"/>
      <c r="OLK106" s="472"/>
      <c r="OLL106" s="472"/>
      <c r="OLM106" s="472"/>
      <c r="OLN106" s="472"/>
      <c r="OLO106" s="472"/>
      <c r="OLP106" s="472"/>
      <c r="OLQ106" s="472"/>
      <c r="OLR106" s="472"/>
      <c r="OLS106" s="472"/>
      <c r="OLT106" s="472"/>
      <c r="OLU106" s="472"/>
      <c r="OLV106" s="472"/>
      <c r="OLW106" s="472"/>
      <c r="OLX106" s="472"/>
      <c r="OLY106" s="472"/>
      <c r="OLZ106" s="472"/>
      <c r="OMA106" s="472"/>
      <c r="OMB106" s="472"/>
      <c r="OMC106" s="472"/>
      <c r="OMD106" s="472"/>
      <c r="OME106" s="472"/>
      <c r="OMF106" s="472"/>
      <c r="OMG106" s="472"/>
      <c r="OMH106" s="472"/>
      <c r="OMI106" s="472"/>
      <c r="OMJ106" s="472"/>
      <c r="OMK106" s="472"/>
      <c r="OML106" s="472"/>
      <c r="OMM106" s="472"/>
      <c r="OMN106" s="472"/>
      <c r="OMO106" s="472"/>
      <c r="OMP106" s="472"/>
      <c r="OMQ106" s="472"/>
      <c r="OMR106" s="472"/>
      <c r="OMS106" s="472"/>
      <c r="OMT106" s="472"/>
      <c r="OMU106" s="472"/>
      <c r="OMV106" s="472"/>
      <c r="OMY106" s="472"/>
      <c r="OMZ106" s="472"/>
      <c r="ONA106" s="472"/>
      <c r="ONB106" s="472"/>
      <c r="ONC106" s="472"/>
      <c r="OND106" s="472"/>
      <c r="ONE106" s="472"/>
      <c r="ONF106" s="472"/>
      <c r="ONG106" s="472"/>
      <c r="ONH106" s="472"/>
      <c r="ONI106" s="472"/>
      <c r="ONJ106" s="472"/>
      <c r="ONK106" s="472"/>
      <c r="ONL106" s="472"/>
      <c r="ONM106" s="472"/>
      <c r="ONN106" s="472"/>
      <c r="ONO106" s="472"/>
      <c r="ONP106" s="472"/>
      <c r="ONQ106" s="472"/>
      <c r="ONR106" s="472"/>
      <c r="ONS106" s="472"/>
      <c r="ONT106" s="472"/>
      <c r="ONU106" s="472"/>
      <c r="ONV106" s="472"/>
      <c r="ONW106" s="472"/>
      <c r="ONX106" s="472"/>
      <c r="ONY106" s="472"/>
      <c r="ONZ106" s="472"/>
      <c r="OOA106" s="472"/>
      <c r="OOB106" s="472"/>
      <c r="OOC106" s="472"/>
      <c r="OOD106" s="472"/>
      <c r="OOE106" s="472"/>
      <c r="OOF106" s="472"/>
      <c r="OOG106" s="472"/>
      <c r="OOH106" s="472"/>
      <c r="OOI106" s="472"/>
      <c r="OOJ106" s="472"/>
      <c r="OOK106" s="472"/>
      <c r="OOL106" s="472"/>
      <c r="OOM106" s="472"/>
      <c r="OON106" s="472"/>
      <c r="OOO106" s="472"/>
      <c r="OOP106" s="472"/>
      <c r="OOQ106" s="472"/>
      <c r="OOR106" s="472"/>
      <c r="OOS106" s="472"/>
      <c r="OOT106" s="472"/>
      <c r="OOU106" s="472"/>
      <c r="OOV106" s="472"/>
      <c r="OOW106" s="472"/>
      <c r="OOX106" s="472"/>
      <c r="OOY106" s="472"/>
      <c r="OOZ106" s="472"/>
      <c r="OPA106" s="472"/>
      <c r="OPB106" s="472"/>
      <c r="OPC106" s="472"/>
      <c r="OPD106" s="472"/>
      <c r="OPE106" s="472"/>
      <c r="OPF106" s="472"/>
      <c r="OPG106" s="472"/>
      <c r="OPH106" s="472"/>
      <c r="OPI106" s="472"/>
      <c r="OPJ106" s="472"/>
      <c r="OPK106" s="472"/>
      <c r="OPL106" s="472"/>
      <c r="OPM106" s="472"/>
      <c r="OPN106" s="472"/>
      <c r="OPO106" s="472"/>
      <c r="OPP106" s="472"/>
      <c r="OPQ106" s="472"/>
      <c r="OPR106" s="472"/>
      <c r="OPS106" s="472"/>
      <c r="OPT106" s="472"/>
      <c r="OPU106" s="472"/>
      <c r="OPV106" s="472"/>
      <c r="OPW106" s="472"/>
      <c r="OPX106" s="472"/>
      <c r="OPY106" s="472"/>
      <c r="OPZ106" s="472"/>
      <c r="OQA106" s="472"/>
      <c r="OQB106" s="472"/>
      <c r="OQC106" s="472"/>
      <c r="OQD106" s="472"/>
      <c r="OQE106" s="472"/>
      <c r="OQF106" s="472"/>
      <c r="OQG106" s="472"/>
      <c r="OQH106" s="472"/>
      <c r="OQI106" s="472"/>
      <c r="OQJ106" s="472"/>
      <c r="OQK106" s="472"/>
      <c r="OQL106" s="472"/>
      <c r="OQM106" s="472"/>
      <c r="OQN106" s="472"/>
      <c r="OQO106" s="472"/>
      <c r="OQP106" s="472"/>
      <c r="OQQ106" s="472"/>
      <c r="OQR106" s="472"/>
      <c r="OQS106" s="472"/>
      <c r="OQT106" s="472"/>
      <c r="OQU106" s="472"/>
      <c r="OQV106" s="472"/>
      <c r="OQW106" s="472"/>
      <c r="OQX106" s="472"/>
      <c r="OQY106" s="472"/>
      <c r="OQZ106" s="472"/>
      <c r="ORA106" s="472"/>
      <c r="ORB106" s="472"/>
      <c r="ORC106" s="472"/>
      <c r="ORD106" s="472"/>
      <c r="ORE106" s="472"/>
      <c r="ORF106" s="472"/>
      <c r="ORG106" s="472"/>
      <c r="ORH106" s="472"/>
      <c r="ORI106" s="472"/>
      <c r="ORJ106" s="472"/>
      <c r="ORK106" s="472"/>
      <c r="ORL106" s="472"/>
      <c r="ORM106" s="472"/>
      <c r="ORN106" s="472"/>
      <c r="ORO106" s="472"/>
      <c r="ORP106" s="472"/>
      <c r="ORQ106" s="472"/>
      <c r="ORR106" s="472"/>
      <c r="ORS106" s="472"/>
      <c r="ORT106" s="472"/>
      <c r="ORU106" s="472"/>
      <c r="ORV106" s="472"/>
      <c r="ORW106" s="472"/>
      <c r="ORX106" s="472"/>
      <c r="ORY106" s="472"/>
      <c r="ORZ106" s="472"/>
      <c r="OSA106" s="472"/>
      <c r="OSB106" s="472"/>
      <c r="OSC106" s="472"/>
      <c r="OSD106" s="472"/>
      <c r="OSE106" s="472"/>
      <c r="OSF106" s="472"/>
      <c r="OSG106" s="472"/>
      <c r="OSH106" s="472"/>
      <c r="OSI106" s="472"/>
      <c r="OSJ106" s="472"/>
      <c r="OSK106" s="472"/>
      <c r="OSL106" s="472"/>
      <c r="OSM106" s="472"/>
      <c r="OSN106" s="472"/>
      <c r="OSO106" s="472"/>
      <c r="OSP106" s="472"/>
      <c r="OSQ106" s="472"/>
      <c r="OSR106" s="472"/>
      <c r="OSS106" s="472"/>
      <c r="OST106" s="472"/>
      <c r="OSU106" s="472"/>
      <c r="OSV106" s="472"/>
      <c r="OSW106" s="472"/>
      <c r="OSX106" s="472"/>
      <c r="OSY106" s="472"/>
      <c r="OSZ106" s="472"/>
      <c r="OTA106" s="472"/>
      <c r="OTB106" s="472"/>
      <c r="OTC106" s="472"/>
      <c r="OTD106" s="472"/>
      <c r="OTE106" s="472"/>
      <c r="OTF106" s="472"/>
      <c r="OTG106" s="472"/>
      <c r="OTH106" s="472"/>
      <c r="OTI106" s="472"/>
      <c r="OTJ106" s="472"/>
      <c r="OTK106" s="472"/>
      <c r="OTL106" s="472"/>
      <c r="OTM106" s="472"/>
      <c r="OTN106" s="472"/>
      <c r="OTO106" s="472"/>
      <c r="OTP106" s="472"/>
      <c r="OTQ106" s="472"/>
      <c r="OTR106" s="472"/>
      <c r="OTS106" s="472"/>
      <c r="OTT106" s="472"/>
      <c r="OTU106" s="472"/>
      <c r="OTV106" s="472"/>
      <c r="OTW106" s="472"/>
      <c r="OTX106" s="472"/>
      <c r="OTY106" s="472"/>
      <c r="OTZ106" s="472"/>
      <c r="OUA106" s="472"/>
      <c r="OUB106" s="472"/>
      <c r="OUC106" s="472"/>
      <c r="OUD106" s="472"/>
      <c r="OUE106" s="472"/>
      <c r="OUF106" s="472"/>
      <c r="OUG106" s="472"/>
      <c r="OUH106" s="472"/>
      <c r="OUI106" s="472"/>
      <c r="OUJ106" s="472"/>
      <c r="OUK106" s="472"/>
      <c r="OUL106" s="472"/>
      <c r="OUM106" s="472"/>
      <c r="OUN106" s="472"/>
      <c r="OUO106" s="472"/>
      <c r="OUP106" s="472"/>
      <c r="OUQ106" s="472"/>
      <c r="OUR106" s="472"/>
      <c r="OUS106" s="472"/>
      <c r="OUT106" s="472"/>
      <c r="OUU106" s="472"/>
      <c r="OUV106" s="472"/>
      <c r="OUW106" s="472"/>
      <c r="OUX106" s="472"/>
      <c r="OUY106" s="472"/>
      <c r="OUZ106" s="472"/>
      <c r="OVA106" s="472"/>
      <c r="OVB106" s="472"/>
      <c r="OVC106" s="472"/>
      <c r="OVD106" s="472"/>
      <c r="OVE106" s="472"/>
      <c r="OVF106" s="472"/>
      <c r="OVG106" s="472"/>
      <c r="OVH106" s="472"/>
      <c r="OVI106" s="472"/>
      <c r="OVJ106" s="472"/>
      <c r="OVK106" s="472"/>
      <c r="OVL106" s="472"/>
      <c r="OVM106" s="472"/>
      <c r="OVN106" s="472"/>
      <c r="OVO106" s="472"/>
      <c r="OVP106" s="472"/>
      <c r="OVQ106" s="472"/>
      <c r="OVR106" s="472"/>
      <c r="OVS106" s="472"/>
      <c r="OVT106" s="472"/>
      <c r="OVU106" s="472"/>
      <c r="OVV106" s="472"/>
      <c r="OVW106" s="472"/>
      <c r="OVX106" s="472"/>
      <c r="OVY106" s="472"/>
      <c r="OVZ106" s="472"/>
      <c r="OWA106" s="472"/>
      <c r="OWB106" s="472"/>
      <c r="OWC106" s="472"/>
      <c r="OWD106" s="472"/>
      <c r="OWE106" s="472"/>
      <c r="OWF106" s="472"/>
      <c r="OWG106" s="472"/>
      <c r="OWH106" s="472"/>
      <c r="OWI106" s="472"/>
      <c r="OWJ106" s="472"/>
      <c r="OWK106" s="472"/>
      <c r="OWL106" s="472"/>
      <c r="OWM106" s="472"/>
      <c r="OWN106" s="472"/>
      <c r="OWO106" s="472"/>
      <c r="OWP106" s="472"/>
      <c r="OWQ106" s="472"/>
      <c r="OWR106" s="472"/>
      <c r="OWU106" s="472"/>
      <c r="OWV106" s="472"/>
      <c r="OWW106" s="472"/>
      <c r="OWX106" s="472"/>
      <c r="OWY106" s="472"/>
      <c r="OWZ106" s="472"/>
      <c r="OXA106" s="472"/>
      <c r="OXB106" s="472"/>
      <c r="OXC106" s="472"/>
      <c r="OXD106" s="472"/>
      <c r="OXE106" s="472"/>
      <c r="OXF106" s="472"/>
      <c r="OXG106" s="472"/>
      <c r="OXH106" s="472"/>
      <c r="OXI106" s="472"/>
      <c r="OXJ106" s="472"/>
      <c r="OXK106" s="472"/>
      <c r="OXL106" s="472"/>
      <c r="OXM106" s="472"/>
      <c r="OXN106" s="472"/>
      <c r="OXO106" s="472"/>
      <c r="OXP106" s="472"/>
      <c r="OXQ106" s="472"/>
      <c r="OXR106" s="472"/>
      <c r="OXS106" s="472"/>
      <c r="OXT106" s="472"/>
      <c r="OXU106" s="472"/>
      <c r="OXV106" s="472"/>
      <c r="OXW106" s="472"/>
      <c r="OXX106" s="472"/>
      <c r="OXY106" s="472"/>
      <c r="OXZ106" s="472"/>
      <c r="OYA106" s="472"/>
      <c r="OYB106" s="472"/>
      <c r="OYC106" s="472"/>
      <c r="OYD106" s="472"/>
      <c r="OYE106" s="472"/>
      <c r="OYF106" s="472"/>
      <c r="OYG106" s="472"/>
      <c r="OYH106" s="472"/>
      <c r="OYI106" s="472"/>
      <c r="OYJ106" s="472"/>
      <c r="OYK106" s="472"/>
      <c r="OYL106" s="472"/>
      <c r="OYM106" s="472"/>
      <c r="OYN106" s="472"/>
      <c r="OYO106" s="472"/>
      <c r="OYP106" s="472"/>
      <c r="OYQ106" s="472"/>
      <c r="OYR106" s="472"/>
      <c r="OYS106" s="472"/>
      <c r="OYT106" s="472"/>
      <c r="OYU106" s="472"/>
      <c r="OYV106" s="472"/>
      <c r="OYW106" s="472"/>
      <c r="OYX106" s="472"/>
      <c r="OYY106" s="472"/>
      <c r="OYZ106" s="472"/>
      <c r="OZA106" s="472"/>
      <c r="OZB106" s="472"/>
      <c r="OZC106" s="472"/>
      <c r="OZD106" s="472"/>
      <c r="OZE106" s="472"/>
      <c r="OZF106" s="472"/>
      <c r="OZG106" s="472"/>
      <c r="OZH106" s="472"/>
      <c r="OZI106" s="472"/>
      <c r="OZJ106" s="472"/>
      <c r="OZK106" s="472"/>
      <c r="OZL106" s="472"/>
      <c r="OZM106" s="472"/>
      <c r="OZN106" s="472"/>
      <c r="OZO106" s="472"/>
      <c r="OZP106" s="472"/>
      <c r="OZQ106" s="472"/>
      <c r="OZR106" s="472"/>
      <c r="OZS106" s="472"/>
      <c r="OZT106" s="472"/>
      <c r="OZU106" s="472"/>
      <c r="OZV106" s="472"/>
      <c r="OZW106" s="472"/>
      <c r="OZX106" s="472"/>
      <c r="OZY106" s="472"/>
      <c r="OZZ106" s="472"/>
      <c r="PAA106" s="472"/>
      <c r="PAB106" s="472"/>
      <c r="PAC106" s="472"/>
      <c r="PAD106" s="472"/>
      <c r="PAE106" s="472"/>
      <c r="PAF106" s="472"/>
      <c r="PAG106" s="472"/>
      <c r="PAH106" s="472"/>
      <c r="PAI106" s="472"/>
      <c r="PAJ106" s="472"/>
      <c r="PAK106" s="472"/>
      <c r="PAL106" s="472"/>
      <c r="PAM106" s="472"/>
      <c r="PAN106" s="472"/>
      <c r="PAO106" s="472"/>
      <c r="PAP106" s="472"/>
      <c r="PAQ106" s="472"/>
      <c r="PAR106" s="472"/>
      <c r="PAS106" s="472"/>
      <c r="PAT106" s="472"/>
      <c r="PAU106" s="472"/>
      <c r="PAV106" s="472"/>
      <c r="PAW106" s="472"/>
      <c r="PAX106" s="472"/>
      <c r="PAY106" s="472"/>
      <c r="PAZ106" s="472"/>
      <c r="PBA106" s="472"/>
      <c r="PBB106" s="472"/>
      <c r="PBC106" s="472"/>
      <c r="PBD106" s="472"/>
      <c r="PBE106" s="472"/>
      <c r="PBF106" s="472"/>
      <c r="PBG106" s="472"/>
      <c r="PBH106" s="472"/>
      <c r="PBI106" s="472"/>
      <c r="PBJ106" s="472"/>
      <c r="PBK106" s="472"/>
      <c r="PBL106" s="472"/>
      <c r="PBM106" s="472"/>
      <c r="PBN106" s="472"/>
      <c r="PBO106" s="472"/>
      <c r="PBP106" s="472"/>
      <c r="PBQ106" s="472"/>
      <c r="PBR106" s="472"/>
      <c r="PBS106" s="472"/>
      <c r="PBT106" s="472"/>
      <c r="PBU106" s="472"/>
      <c r="PBV106" s="472"/>
      <c r="PBW106" s="472"/>
      <c r="PBX106" s="472"/>
      <c r="PBY106" s="472"/>
      <c r="PBZ106" s="472"/>
      <c r="PCA106" s="472"/>
      <c r="PCB106" s="472"/>
      <c r="PCC106" s="472"/>
      <c r="PCD106" s="472"/>
      <c r="PCE106" s="472"/>
      <c r="PCF106" s="472"/>
      <c r="PCG106" s="472"/>
      <c r="PCH106" s="472"/>
      <c r="PCI106" s="472"/>
      <c r="PCJ106" s="472"/>
      <c r="PCK106" s="472"/>
      <c r="PCL106" s="472"/>
      <c r="PCM106" s="472"/>
      <c r="PCN106" s="472"/>
      <c r="PCO106" s="472"/>
      <c r="PCP106" s="472"/>
      <c r="PCQ106" s="472"/>
      <c r="PCR106" s="472"/>
      <c r="PCS106" s="472"/>
      <c r="PCT106" s="472"/>
      <c r="PCU106" s="472"/>
      <c r="PCV106" s="472"/>
      <c r="PCW106" s="472"/>
      <c r="PCX106" s="472"/>
      <c r="PCY106" s="472"/>
      <c r="PCZ106" s="472"/>
      <c r="PDA106" s="472"/>
      <c r="PDB106" s="472"/>
      <c r="PDC106" s="472"/>
      <c r="PDD106" s="472"/>
      <c r="PDE106" s="472"/>
      <c r="PDF106" s="472"/>
      <c r="PDG106" s="472"/>
      <c r="PDH106" s="472"/>
      <c r="PDI106" s="472"/>
      <c r="PDJ106" s="472"/>
      <c r="PDK106" s="472"/>
      <c r="PDL106" s="472"/>
      <c r="PDM106" s="472"/>
      <c r="PDN106" s="472"/>
      <c r="PDO106" s="472"/>
      <c r="PDP106" s="472"/>
      <c r="PDQ106" s="472"/>
      <c r="PDR106" s="472"/>
      <c r="PDS106" s="472"/>
      <c r="PDT106" s="472"/>
      <c r="PDU106" s="472"/>
      <c r="PDV106" s="472"/>
      <c r="PDW106" s="472"/>
      <c r="PDX106" s="472"/>
      <c r="PDY106" s="472"/>
      <c r="PDZ106" s="472"/>
      <c r="PEA106" s="472"/>
      <c r="PEB106" s="472"/>
      <c r="PEC106" s="472"/>
      <c r="PED106" s="472"/>
      <c r="PEE106" s="472"/>
      <c r="PEF106" s="472"/>
      <c r="PEG106" s="472"/>
      <c r="PEH106" s="472"/>
      <c r="PEI106" s="472"/>
      <c r="PEJ106" s="472"/>
      <c r="PEK106" s="472"/>
      <c r="PEL106" s="472"/>
      <c r="PEM106" s="472"/>
      <c r="PEN106" s="472"/>
      <c r="PEO106" s="472"/>
      <c r="PEP106" s="472"/>
      <c r="PEQ106" s="472"/>
      <c r="PER106" s="472"/>
      <c r="PES106" s="472"/>
      <c r="PET106" s="472"/>
      <c r="PEU106" s="472"/>
      <c r="PEV106" s="472"/>
      <c r="PEW106" s="472"/>
      <c r="PEX106" s="472"/>
      <c r="PEY106" s="472"/>
      <c r="PEZ106" s="472"/>
      <c r="PFA106" s="472"/>
      <c r="PFB106" s="472"/>
      <c r="PFC106" s="472"/>
      <c r="PFD106" s="472"/>
      <c r="PFE106" s="472"/>
      <c r="PFF106" s="472"/>
      <c r="PFG106" s="472"/>
      <c r="PFH106" s="472"/>
      <c r="PFI106" s="472"/>
      <c r="PFJ106" s="472"/>
      <c r="PFK106" s="472"/>
      <c r="PFL106" s="472"/>
      <c r="PFM106" s="472"/>
      <c r="PFN106" s="472"/>
      <c r="PFO106" s="472"/>
      <c r="PFP106" s="472"/>
      <c r="PFQ106" s="472"/>
      <c r="PFR106" s="472"/>
      <c r="PFS106" s="472"/>
      <c r="PFT106" s="472"/>
      <c r="PFU106" s="472"/>
      <c r="PFV106" s="472"/>
      <c r="PFW106" s="472"/>
      <c r="PFX106" s="472"/>
      <c r="PFY106" s="472"/>
      <c r="PFZ106" s="472"/>
      <c r="PGA106" s="472"/>
      <c r="PGB106" s="472"/>
      <c r="PGC106" s="472"/>
      <c r="PGD106" s="472"/>
      <c r="PGE106" s="472"/>
      <c r="PGF106" s="472"/>
      <c r="PGG106" s="472"/>
      <c r="PGH106" s="472"/>
      <c r="PGI106" s="472"/>
      <c r="PGJ106" s="472"/>
      <c r="PGK106" s="472"/>
      <c r="PGL106" s="472"/>
      <c r="PGM106" s="472"/>
      <c r="PGN106" s="472"/>
      <c r="PGQ106" s="472"/>
      <c r="PGR106" s="472"/>
      <c r="PGS106" s="472"/>
      <c r="PGT106" s="472"/>
      <c r="PGU106" s="472"/>
      <c r="PGV106" s="472"/>
      <c r="PGW106" s="472"/>
      <c r="PGX106" s="472"/>
      <c r="PGY106" s="472"/>
      <c r="PGZ106" s="472"/>
      <c r="PHA106" s="472"/>
      <c r="PHB106" s="472"/>
      <c r="PHC106" s="472"/>
      <c r="PHD106" s="472"/>
      <c r="PHE106" s="472"/>
      <c r="PHF106" s="472"/>
      <c r="PHG106" s="472"/>
      <c r="PHH106" s="472"/>
      <c r="PHI106" s="472"/>
      <c r="PHJ106" s="472"/>
      <c r="PHK106" s="472"/>
      <c r="PHL106" s="472"/>
      <c r="PHM106" s="472"/>
      <c r="PHN106" s="472"/>
      <c r="PHO106" s="472"/>
      <c r="PHP106" s="472"/>
      <c r="PHQ106" s="472"/>
      <c r="PHR106" s="472"/>
      <c r="PHS106" s="472"/>
      <c r="PHT106" s="472"/>
      <c r="PHU106" s="472"/>
      <c r="PHV106" s="472"/>
      <c r="PHW106" s="472"/>
      <c r="PHX106" s="472"/>
      <c r="PHY106" s="472"/>
      <c r="PHZ106" s="472"/>
      <c r="PIA106" s="472"/>
      <c r="PIB106" s="472"/>
      <c r="PIC106" s="472"/>
      <c r="PID106" s="472"/>
      <c r="PIE106" s="472"/>
      <c r="PIF106" s="472"/>
      <c r="PIG106" s="472"/>
      <c r="PIH106" s="472"/>
      <c r="PII106" s="472"/>
      <c r="PIJ106" s="472"/>
      <c r="PIK106" s="472"/>
      <c r="PIL106" s="472"/>
      <c r="PIM106" s="472"/>
      <c r="PIN106" s="472"/>
      <c r="PIO106" s="472"/>
      <c r="PIP106" s="472"/>
      <c r="PIQ106" s="472"/>
      <c r="PIR106" s="472"/>
      <c r="PIS106" s="472"/>
      <c r="PIT106" s="472"/>
      <c r="PIU106" s="472"/>
      <c r="PIV106" s="472"/>
      <c r="PIW106" s="472"/>
      <c r="PIX106" s="472"/>
      <c r="PIY106" s="472"/>
      <c r="PIZ106" s="472"/>
      <c r="PJA106" s="472"/>
      <c r="PJB106" s="472"/>
      <c r="PJC106" s="472"/>
      <c r="PJD106" s="472"/>
      <c r="PJE106" s="472"/>
      <c r="PJF106" s="472"/>
      <c r="PJG106" s="472"/>
      <c r="PJH106" s="472"/>
      <c r="PJI106" s="472"/>
      <c r="PJJ106" s="472"/>
      <c r="PJK106" s="472"/>
      <c r="PJL106" s="472"/>
      <c r="PJM106" s="472"/>
      <c r="PJN106" s="472"/>
      <c r="PJO106" s="472"/>
      <c r="PJP106" s="472"/>
      <c r="PJQ106" s="472"/>
      <c r="PJR106" s="472"/>
      <c r="PJS106" s="472"/>
      <c r="PJT106" s="472"/>
      <c r="PJU106" s="472"/>
      <c r="PJV106" s="472"/>
      <c r="PJW106" s="472"/>
      <c r="PJX106" s="472"/>
      <c r="PJY106" s="472"/>
      <c r="PJZ106" s="472"/>
      <c r="PKA106" s="472"/>
      <c r="PKB106" s="472"/>
      <c r="PKC106" s="472"/>
      <c r="PKD106" s="472"/>
      <c r="PKE106" s="472"/>
      <c r="PKF106" s="472"/>
      <c r="PKG106" s="472"/>
      <c r="PKH106" s="472"/>
      <c r="PKI106" s="472"/>
      <c r="PKJ106" s="472"/>
      <c r="PKK106" s="472"/>
      <c r="PKL106" s="472"/>
      <c r="PKM106" s="472"/>
      <c r="PKN106" s="472"/>
      <c r="PKO106" s="472"/>
      <c r="PKP106" s="472"/>
      <c r="PKQ106" s="472"/>
      <c r="PKR106" s="472"/>
      <c r="PKS106" s="472"/>
      <c r="PKT106" s="472"/>
      <c r="PKU106" s="472"/>
      <c r="PKV106" s="472"/>
      <c r="PKW106" s="472"/>
      <c r="PKX106" s="472"/>
      <c r="PKY106" s="472"/>
      <c r="PKZ106" s="472"/>
      <c r="PLA106" s="472"/>
      <c r="PLB106" s="472"/>
      <c r="PLC106" s="472"/>
      <c r="PLD106" s="472"/>
      <c r="PLE106" s="472"/>
      <c r="PLF106" s="472"/>
      <c r="PLG106" s="472"/>
      <c r="PLH106" s="472"/>
      <c r="PLI106" s="472"/>
      <c r="PLJ106" s="472"/>
      <c r="PLK106" s="472"/>
      <c r="PLL106" s="472"/>
      <c r="PLM106" s="472"/>
      <c r="PLN106" s="472"/>
      <c r="PLO106" s="472"/>
      <c r="PLP106" s="472"/>
      <c r="PLQ106" s="472"/>
      <c r="PLR106" s="472"/>
      <c r="PLS106" s="472"/>
      <c r="PLT106" s="472"/>
      <c r="PLU106" s="472"/>
      <c r="PLV106" s="472"/>
      <c r="PLW106" s="472"/>
      <c r="PLX106" s="472"/>
      <c r="PLY106" s="472"/>
      <c r="PLZ106" s="472"/>
      <c r="PMA106" s="472"/>
      <c r="PMB106" s="472"/>
      <c r="PMC106" s="472"/>
      <c r="PMD106" s="472"/>
      <c r="PME106" s="472"/>
      <c r="PMF106" s="472"/>
      <c r="PMG106" s="472"/>
      <c r="PMH106" s="472"/>
      <c r="PMI106" s="472"/>
      <c r="PMJ106" s="472"/>
      <c r="PMK106" s="472"/>
      <c r="PML106" s="472"/>
      <c r="PMM106" s="472"/>
      <c r="PMN106" s="472"/>
      <c r="PMO106" s="472"/>
      <c r="PMP106" s="472"/>
      <c r="PMQ106" s="472"/>
      <c r="PMR106" s="472"/>
      <c r="PMS106" s="472"/>
      <c r="PMT106" s="472"/>
      <c r="PMU106" s="472"/>
      <c r="PMV106" s="472"/>
      <c r="PMW106" s="472"/>
      <c r="PMX106" s="472"/>
      <c r="PMY106" s="472"/>
      <c r="PMZ106" s="472"/>
      <c r="PNA106" s="472"/>
      <c r="PNB106" s="472"/>
      <c r="PNC106" s="472"/>
      <c r="PND106" s="472"/>
      <c r="PNE106" s="472"/>
      <c r="PNF106" s="472"/>
      <c r="PNG106" s="472"/>
      <c r="PNH106" s="472"/>
      <c r="PNI106" s="472"/>
      <c r="PNJ106" s="472"/>
      <c r="PNK106" s="472"/>
      <c r="PNL106" s="472"/>
      <c r="PNM106" s="472"/>
      <c r="PNN106" s="472"/>
      <c r="PNO106" s="472"/>
      <c r="PNP106" s="472"/>
      <c r="PNQ106" s="472"/>
      <c r="PNR106" s="472"/>
      <c r="PNS106" s="472"/>
      <c r="PNT106" s="472"/>
      <c r="PNU106" s="472"/>
      <c r="PNV106" s="472"/>
      <c r="PNW106" s="472"/>
      <c r="PNX106" s="472"/>
      <c r="PNY106" s="472"/>
      <c r="PNZ106" s="472"/>
      <c r="POA106" s="472"/>
      <c r="POB106" s="472"/>
      <c r="POC106" s="472"/>
      <c r="POD106" s="472"/>
      <c r="POE106" s="472"/>
      <c r="POF106" s="472"/>
      <c r="POG106" s="472"/>
      <c r="POH106" s="472"/>
      <c r="POI106" s="472"/>
      <c r="POJ106" s="472"/>
      <c r="POK106" s="472"/>
      <c r="POL106" s="472"/>
      <c r="POM106" s="472"/>
      <c r="PON106" s="472"/>
      <c r="POO106" s="472"/>
      <c r="POP106" s="472"/>
      <c r="POQ106" s="472"/>
      <c r="POR106" s="472"/>
      <c r="POS106" s="472"/>
      <c r="POT106" s="472"/>
      <c r="POU106" s="472"/>
      <c r="POV106" s="472"/>
      <c r="POW106" s="472"/>
      <c r="POX106" s="472"/>
      <c r="POY106" s="472"/>
      <c r="POZ106" s="472"/>
      <c r="PPA106" s="472"/>
      <c r="PPB106" s="472"/>
      <c r="PPC106" s="472"/>
      <c r="PPD106" s="472"/>
      <c r="PPE106" s="472"/>
      <c r="PPF106" s="472"/>
      <c r="PPG106" s="472"/>
      <c r="PPH106" s="472"/>
      <c r="PPI106" s="472"/>
      <c r="PPJ106" s="472"/>
      <c r="PPK106" s="472"/>
      <c r="PPL106" s="472"/>
      <c r="PPM106" s="472"/>
      <c r="PPN106" s="472"/>
      <c r="PPO106" s="472"/>
      <c r="PPP106" s="472"/>
      <c r="PPQ106" s="472"/>
      <c r="PPR106" s="472"/>
      <c r="PPS106" s="472"/>
      <c r="PPT106" s="472"/>
      <c r="PPU106" s="472"/>
      <c r="PPV106" s="472"/>
      <c r="PPW106" s="472"/>
      <c r="PPX106" s="472"/>
      <c r="PPY106" s="472"/>
      <c r="PPZ106" s="472"/>
      <c r="PQA106" s="472"/>
      <c r="PQB106" s="472"/>
      <c r="PQC106" s="472"/>
      <c r="PQD106" s="472"/>
      <c r="PQE106" s="472"/>
      <c r="PQF106" s="472"/>
      <c r="PQG106" s="472"/>
      <c r="PQH106" s="472"/>
      <c r="PQI106" s="472"/>
      <c r="PQJ106" s="472"/>
      <c r="PQM106" s="472"/>
      <c r="PQN106" s="472"/>
      <c r="PQO106" s="472"/>
      <c r="PQP106" s="472"/>
      <c r="PQQ106" s="472"/>
      <c r="PQR106" s="472"/>
      <c r="PQS106" s="472"/>
      <c r="PQT106" s="472"/>
      <c r="PQU106" s="472"/>
      <c r="PQV106" s="472"/>
      <c r="PQW106" s="472"/>
      <c r="PQX106" s="472"/>
      <c r="PQY106" s="472"/>
      <c r="PQZ106" s="472"/>
      <c r="PRA106" s="472"/>
      <c r="PRB106" s="472"/>
      <c r="PRC106" s="472"/>
      <c r="PRD106" s="472"/>
      <c r="PRE106" s="472"/>
      <c r="PRF106" s="472"/>
      <c r="PRG106" s="472"/>
      <c r="PRH106" s="472"/>
      <c r="PRI106" s="472"/>
      <c r="PRJ106" s="472"/>
      <c r="PRK106" s="472"/>
      <c r="PRL106" s="472"/>
      <c r="PRM106" s="472"/>
      <c r="PRN106" s="472"/>
      <c r="PRO106" s="472"/>
      <c r="PRP106" s="472"/>
      <c r="PRQ106" s="472"/>
      <c r="PRR106" s="472"/>
      <c r="PRS106" s="472"/>
      <c r="PRT106" s="472"/>
      <c r="PRU106" s="472"/>
      <c r="PRV106" s="472"/>
      <c r="PRW106" s="472"/>
      <c r="PRX106" s="472"/>
      <c r="PRY106" s="472"/>
      <c r="PRZ106" s="472"/>
      <c r="PSA106" s="472"/>
      <c r="PSB106" s="472"/>
      <c r="PSC106" s="472"/>
      <c r="PSD106" s="472"/>
      <c r="PSE106" s="472"/>
      <c r="PSF106" s="472"/>
      <c r="PSG106" s="472"/>
      <c r="PSH106" s="472"/>
      <c r="PSI106" s="472"/>
      <c r="PSJ106" s="472"/>
      <c r="PSK106" s="472"/>
      <c r="PSL106" s="472"/>
      <c r="PSM106" s="472"/>
      <c r="PSN106" s="472"/>
      <c r="PSO106" s="472"/>
      <c r="PSP106" s="472"/>
      <c r="PSQ106" s="472"/>
      <c r="PSR106" s="472"/>
      <c r="PSS106" s="472"/>
      <c r="PST106" s="472"/>
      <c r="PSU106" s="472"/>
      <c r="PSV106" s="472"/>
      <c r="PSW106" s="472"/>
      <c r="PSX106" s="472"/>
      <c r="PSY106" s="472"/>
      <c r="PSZ106" s="472"/>
      <c r="PTA106" s="472"/>
      <c r="PTB106" s="472"/>
      <c r="PTC106" s="472"/>
      <c r="PTD106" s="472"/>
      <c r="PTE106" s="472"/>
      <c r="PTF106" s="472"/>
      <c r="PTG106" s="472"/>
      <c r="PTH106" s="472"/>
      <c r="PTI106" s="472"/>
      <c r="PTJ106" s="472"/>
      <c r="PTK106" s="472"/>
      <c r="PTL106" s="472"/>
      <c r="PTM106" s="472"/>
      <c r="PTN106" s="472"/>
      <c r="PTO106" s="472"/>
      <c r="PTP106" s="472"/>
      <c r="PTQ106" s="472"/>
      <c r="PTR106" s="472"/>
      <c r="PTS106" s="472"/>
      <c r="PTT106" s="472"/>
      <c r="PTU106" s="472"/>
      <c r="PTV106" s="472"/>
      <c r="PTW106" s="472"/>
      <c r="PTX106" s="472"/>
      <c r="PTY106" s="472"/>
      <c r="PTZ106" s="472"/>
      <c r="PUA106" s="472"/>
      <c r="PUB106" s="472"/>
      <c r="PUC106" s="472"/>
      <c r="PUD106" s="472"/>
      <c r="PUE106" s="472"/>
      <c r="PUF106" s="472"/>
      <c r="PUG106" s="472"/>
      <c r="PUH106" s="472"/>
      <c r="PUI106" s="472"/>
      <c r="PUJ106" s="472"/>
      <c r="PUK106" s="472"/>
      <c r="PUL106" s="472"/>
      <c r="PUM106" s="472"/>
      <c r="PUN106" s="472"/>
      <c r="PUO106" s="472"/>
      <c r="PUP106" s="472"/>
      <c r="PUQ106" s="472"/>
      <c r="PUR106" s="472"/>
      <c r="PUS106" s="472"/>
      <c r="PUT106" s="472"/>
      <c r="PUU106" s="472"/>
      <c r="PUV106" s="472"/>
      <c r="PUW106" s="472"/>
      <c r="PUX106" s="472"/>
      <c r="PUY106" s="472"/>
      <c r="PUZ106" s="472"/>
      <c r="PVA106" s="472"/>
      <c r="PVB106" s="472"/>
      <c r="PVC106" s="472"/>
      <c r="PVD106" s="472"/>
      <c r="PVE106" s="472"/>
      <c r="PVF106" s="472"/>
      <c r="PVG106" s="472"/>
      <c r="PVH106" s="472"/>
      <c r="PVI106" s="472"/>
      <c r="PVJ106" s="472"/>
      <c r="PVK106" s="472"/>
      <c r="PVL106" s="472"/>
      <c r="PVM106" s="472"/>
      <c r="PVN106" s="472"/>
      <c r="PVO106" s="472"/>
      <c r="PVP106" s="472"/>
      <c r="PVQ106" s="472"/>
      <c r="PVR106" s="472"/>
      <c r="PVS106" s="472"/>
      <c r="PVT106" s="472"/>
      <c r="PVU106" s="472"/>
      <c r="PVV106" s="472"/>
      <c r="PVW106" s="472"/>
      <c r="PVX106" s="472"/>
      <c r="PVY106" s="472"/>
      <c r="PVZ106" s="472"/>
      <c r="PWA106" s="472"/>
      <c r="PWB106" s="472"/>
      <c r="PWC106" s="472"/>
      <c r="PWD106" s="472"/>
      <c r="PWE106" s="472"/>
      <c r="PWF106" s="472"/>
      <c r="PWG106" s="472"/>
      <c r="PWH106" s="472"/>
      <c r="PWI106" s="472"/>
      <c r="PWJ106" s="472"/>
      <c r="PWK106" s="472"/>
      <c r="PWL106" s="472"/>
      <c r="PWM106" s="472"/>
      <c r="PWN106" s="472"/>
      <c r="PWO106" s="472"/>
      <c r="PWP106" s="472"/>
      <c r="PWQ106" s="472"/>
      <c r="PWR106" s="472"/>
      <c r="PWS106" s="472"/>
      <c r="PWT106" s="472"/>
      <c r="PWU106" s="472"/>
      <c r="PWV106" s="472"/>
      <c r="PWW106" s="472"/>
      <c r="PWX106" s="472"/>
      <c r="PWY106" s="472"/>
      <c r="PWZ106" s="472"/>
      <c r="PXA106" s="472"/>
      <c r="PXB106" s="472"/>
      <c r="PXC106" s="472"/>
      <c r="PXD106" s="472"/>
      <c r="PXE106" s="472"/>
      <c r="PXF106" s="472"/>
      <c r="PXG106" s="472"/>
      <c r="PXH106" s="472"/>
      <c r="PXI106" s="472"/>
      <c r="PXJ106" s="472"/>
      <c r="PXK106" s="472"/>
      <c r="PXL106" s="472"/>
      <c r="PXM106" s="472"/>
      <c r="PXN106" s="472"/>
      <c r="PXO106" s="472"/>
      <c r="PXP106" s="472"/>
      <c r="PXQ106" s="472"/>
      <c r="PXR106" s="472"/>
      <c r="PXS106" s="472"/>
      <c r="PXT106" s="472"/>
      <c r="PXU106" s="472"/>
      <c r="PXV106" s="472"/>
      <c r="PXW106" s="472"/>
      <c r="PXX106" s="472"/>
      <c r="PXY106" s="472"/>
      <c r="PXZ106" s="472"/>
      <c r="PYA106" s="472"/>
      <c r="PYB106" s="472"/>
      <c r="PYC106" s="472"/>
      <c r="PYD106" s="472"/>
      <c r="PYE106" s="472"/>
      <c r="PYF106" s="472"/>
      <c r="PYG106" s="472"/>
      <c r="PYH106" s="472"/>
      <c r="PYI106" s="472"/>
      <c r="PYJ106" s="472"/>
      <c r="PYK106" s="472"/>
      <c r="PYL106" s="472"/>
      <c r="PYM106" s="472"/>
      <c r="PYN106" s="472"/>
      <c r="PYO106" s="472"/>
      <c r="PYP106" s="472"/>
      <c r="PYQ106" s="472"/>
      <c r="PYR106" s="472"/>
      <c r="PYS106" s="472"/>
      <c r="PYT106" s="472"/>
      <c r="PYU106" s="472"/>
      <c r="PYV106" s="472"/>
      <c r="PYW106" s="472"/>
      <c r="PYX106" s="472"/>
      <c r="PYY106" s="472"/>
      <c r="PYZ106" s="472"/>
      <c r="PZA106" s="472"/>
      <c r="PZB106" s="472"/>
      <c r="PZC106" s="472"/>
      <c r="PZD106" s="472"/>
      <c r="PZE106" s="472"/>
      <c r="PZF106" s="472"/>
      <c r="PZG106" s="472"/>
      <c r="PZH106" s="472"/>
      <c r="PZI106" s="472"/>
      <c r="PZJ106" s="472"/>
      <c r="PZK106" s="472"/>
      <c r="PZL106" s="472"/>
      <c r="PZM106" s="472"/>
      <c r="PZN106" s="472"/>
      <c r="PZO106" s="472"/>
      <c r="PZP106" s="472"/>
      <c r="PZQ106" s="472"/>
      <c r="PZR106" s="472"/>
      <c r="PZS106" s="472"/>
      <c r="PZT106" s="472"/>
      <c r="PZU106" s="472"/>
      <c r="PZV106" s="472"/>
      <c r="PZW106" s="472"/>
      <c r="PZX106" s="472"/>
      <c r="PZY106" s="472"/>
      <c r="PZZ106" s="472"/>
      <c r="QAA106" s="472"/>
      <c r="QAB106" s="472"/>
      <c r="QAC106" s="472"/>
      <c r="QAD106" s="472"/>
      <c r="QAE106" s="472"/>
      <c r="QAF106" s="472"/>
      <c r="QAI106" s="472"/>
      <c r="QAJ106" s="472"/>
      <c r="QAK106" s="472"/>
      <c r="QAL106" s="472"/>
      <c r="QAM106" s="472"/>
      <c r="QAN106" s="472"/>
      <c r="QAO106" s="472"/>
      <c r="QAP106" s="472"/>
      <c r="QAQ106" s="472"/>
      <c r="QAR106" s="472"/>
      <c r="QAS106" s="472"/>
      <c r="QAT106" s="472"/>
      <c r="QAU106" s="472"/>
      <c r="QAV106" s="472"/>
      <c r="QAW106" s="472"/>
      <c r="QAX106" s="472"/>
      <c r="QAY106" s="472"/>
      <c r="QAZ106" s="472"/>
      <c r="QBA106" s="472"/>
      <c r="QBB106" s="472"/>
      <c r="QBC106" s="472"/>
      <c r="QBD106" s="472"/>
      <c r="QBE106" s="472"/>
      <c r="QBF106" s="472"/>
      <c r="QBG106" s="472"/>
      <c r="QBH106" s="472"/>
      <c r="QBI106" s="472"/>
      <c r="QBJ106" s="472"/>
      <c r="QBK106" s="472"/>
      <c r="QBL106" s="472"/>
      <c r="QBM106" s="472"/>
      <c r="QBN106" s="472"/>
      <c r="QBO106" s="472"/>
      <c r="QBP106" s="472"/>
      <c r="QBQ106" s="472"/>
      <c r="QBR106" s="472"/>
      <c r="QBS106" s="472"/>
      <c r="QBT106" s="472"/>
      <c r="QBU106" s="472"/>
      <c r="QBV106" s="472"/>
      <c r="QBW106" s="472"/>
      <c r="QBX106" s="472"/>
      <c r="QBY106" s="472"/>
      <c r="QBZ106" s="472"/>
      <c r="QCA106" s="472"/>
      <c r="QCB106" s="472"/>
      <c r="QCC106" s="472"/>
      <c r="QCD106" s="472"/>
      <c r="QCE106" s="472"/>
      <c r="QCF106" s="472"/>
      <c r="QCG106" s="472"/>
      <c r="QCH106" s="472"/>
      <c r="QCI106" s="472"/>
      <c r="QCJ106" s="472"/>
      <c r="QCK106" s="472"/>
      <c r="QCL106" s="472"/>
      <c r="QCM106" s="472"/>
      <c r="QCN106" s="472"/>
      <c r="QCO106" s="472"/>
      <c r="QCP106" s="472"/>
      <c r="QCQ106" s="472"/>
      <c r="QCR106" s="472"/>
      <c r="QCS106" s="472"/>
      <c r="QCT106" s="472"/>
      <c r="QCU106" s="472"/>
      <c r="QCV106" s="472"/>
      <c r="QCW106" s="472"/>
      <c r="QCX106" s="472"/>
      <c r="QCY106" s="472"/>
      <c r="QCZ106" s="472"/>
      <c r="QDA106" s="472"/>
      <c r="QDB106" s="472"/>
      <c r="QDC106" s="472"/>
      <c r="QDD106" s="472"/>
      <c r="QDE106" s="472"/>
      <c r="QDF106" s="472"/>
      <c r="QDG106" s="472"/>
      <c r="QDH106" s="472"/>
      <c r="QDI106" s="472"/>
      <c r="QDJ106" s="472"/>
      <c r="QDK106" s="472"/>
      <c r="QDL106" s="472"/>
      <c r="QDM106" s="472"/>
      <c r="QDN106" s="472"/>
      <c r="QDO106" s="472"/>
      <c r="QDP106" s="472"/>
      <c r="QDQ106" s="472"/>
      <c r="QDR106" s="472"/>
      <c r="QDS106" s="472"/>
      <c r="QDT106" s="472"/>
      <c r="QDU106" s="472"/>
      <c r="QDV106" s="472"/>
      <c r="QDW106" s="472"/>
      <c r="QDX106" s="472"/>
      <c r="QDY106" s="472"/>
      <c r="QDZ106" s="472"/>
      <c r="QEA106" s="472"/>
      <c r="QEB106" s="472"/>
      <c r="QEC106" s="472"/>
      <c r="QED106" s="472"/>
      <c r="QEE106" s="472"/>
      <c r="QEF106" s="472"/>
      <c r="QEG106" s="472"/>
      <c r="QEH106" s="472"/>
      <c r="QEI106" s="472"/>
      <c r="QEJ106" s="472"/>
      <c r="QEK106" s="472"/>
      <c r="QEL106" s="472"/>
      <c r="QEM106" s="472"/>
      <c r="QEN106" s="472"/>
      <c r="QEO106" s="472"/>
      <c r="QEP106" s="472"/>
      <c r="QEQ106" s="472"/>
      <c r="QER106" s="472"/>
      <c r="QES106" s="472"/>
      <c r="QET106" s="472"/>
      <c r="QEU106" s="472"/>
      <c r="QEV106" s="472"/>
      <c r="QEW106" s="472"/>
      <c r="QEX106" s="472"/>
      <c r="QEY106" s="472"/>
      <c r="QEZ106" s="472"/>
      <c r="QFA106" s="472"/>
      <c r="QFB106" s="472"/>
      <c r="QFC106" s="472"/>
      <c r="QFD106" s="472"/>
      <c r="QFE106" s="472"/>
      <c r="QFF106" s="472"/>
      <c r="QFG106" s="472"/>
      <c r="QFH106" s="472"/>
      <c r="QFI106" s="472"/>
      <c r="QFJ106" s="472"/>
      <c r="QFK106" s="472"/>
      <c r="QFL106" s="472"/>
      <c r="QFM106" s="472"/>
      <c r="QFN106" s="472"/>
      <c r="QFO106" s="472"/>
      <c r="QFP106" s="472"/>
      <c r="QFQ106" s="472"/>
      <c r="QFR106" s="472"/>
      <c r="QFS106" s="472"/>
      <c r="QFT106" s="472"/>
      <c r="QFU106" s="472"/>
      <c r="QFV106" s="472"/>
      <c r="QFW106" s="472"/>
      <c r="QFX106" s="472"/>
      <c r="QFY106" s="472"/>
      <c r="QFZ106" s="472"/>
      <c r="QGA106" s="472"/>
      <c r="QGB106" s="472"/>
      <c r="QGC106" s="472"/>
      <c r="QGD106" s="472"/>
      <c r="QGE106" s="472"/>
      <c r="QGF106" s="472"/>
      <c r="QGG106" s="472"/>
      <c r="QGH106" s="472"/>
      <c r="QGI106" s="472"/>
      <c r="QGJ106" s="472"/>
      <c r="QGK106" s="472"/>
      <c r="QGL106" s="472"/>
      <c r="QGM106" s="472"/>
      <c r="QGN106" s="472"/>
      <c r="QGO106" s="472"/>
      <c r="QGP106" s="472"/>
      <c r="QGQ106" s="472"/>
      <c r="QGR106" s="472"/>
      <c r="QGS106" s="472"/>
      <c r="QGT106" s="472"/>
      <c r="QGU106" s="472"/>
      <c r="QGV106" s="472"/>
      <c r="QGW106" s="472"/>
      <c r="QGX106" s="472"/>
      <c r="QGY106" s="472"/>
      <c r="QGZ106" s="472"/>
      <c r="QHA106" s="472"/>
      <c r="QHB106" s="472"/>
      <c r="QHC106" s="472"/>
      <c r="QHD106" s="472"/>
      <c r="QHE106" s="472"/>
      <c r="QHF106" s="472"/>
      <c r="QHG106" s="472"/>
      <c r="QHH106" s="472"/>
      <c r="QHI106" s="472"/>
      <c r="QHJ106" s="472"/>
      <c r="QHK106" s="472"/>
      <c r="QHL106" s="472"/>
      <c r="QHM106" s="472"/>
      <c r="QHN106" s="472"/>
      <c r="QHO106" s="472"/>
      <c r="QHP106" s="472"/>
      <c r="QHQ106" s="472"/>
      <c r="QHR106" s="472"/>
      <c r="QHS106" s="472"/>
      <c r="QHT106" s="472"/>
      <c r="QHU106" s="472"/>
      <c r="QHV106" s="472"/>
      <c r="QHW106" s="472"/>
      <c r="QHX106" s="472"/>
      <c r="QHY106" s="472"/>
      <c r="QHZ106" s="472"/>
      <c r="QIA106" s="472"/>
      <c r="QIB106" s="472"/>
      <c r="QIC106" s="472"/>
      <c r="QID106" s="472"/>
      <c r="QIE106" s="472"/>
      <c r="QIF106" s="472"/>
      <c r="QIG106" s="472"/>
      <c r="QIH106" s="472"/>
      <c r="QII106" s="472"/>
      <c r="QIJ106" s="472"/>
      <c r="QIK106" s="472"/>
      <c r="QIL106" s="472"/>
      <c r="QIM106" s="472"/>
      <c r="QIN106" s="472"/>
      <c r="QIO106" s="472"/>
      <c r="QIP106" s="472"/>
      <c r="QIQ106" s="472"/>
      <c r="QIR106" s="472"/>
      <c r="QIS106" s="472"/>
      <c r="QIT106" s="472"/>
      <c r="QIU106" s="472"/>
      <c r="QIV106" s="472"/>
      <c r="QIW106" s="472"/>
      <c r="QIX106" s="472"/>
      <c r="QIY106" s="472"/>
      <c r="QIZ106" s="472"/>
      <c r="QJA106" s="472"/>
      <c r="QJB106" s="472"/>
      <c r="QJC106" s="472"/>
      <c r="QJD106" s="472"/>
      <c r="QJE106" s="472"/>
      <c r="QJF106" s="472"/>
      <c r="QJG106" s="472"/>
      <c r="QJH106" s="472"/>
      <c r="QJI106" s="472"/>
      <c r="QJJ106" s="472"/>
      <c r="QJK106" s="472"/>
      <c r="QJL106" s="472"/>
      <c r="QJM106" s="472"/>
      <c r="QJN106" s="472"/>
      <c r="QJO106" s="472"/>
      <c r="QJP106" s="472"/>
      <c r="QJQ106" s="472"/>
      <c r="QJR106" s="472"/>
      <c r="QJS106" s="472"/>
      <c r="QJT106" s="472"/>
      <c r="QJU106" s="472"/>
      <c r="QJV106" s="472"/>
      <c r="QJW106" s="472"/>
      <c r="QJX106" s="472"/>
      <c r="QJY106" s="472"/>
      <c r="QJZ106" s="472"/>
      <c r="QKA106" s="472"/>
      <c r="QKB106" s="472"/>
      <c r="QKE106" s="472"/>
      <c r="QKF106" s="472"/>
      <c r="QKG106" s="472"/>
      <c r="QKH106" s="472"/>
      <c r="QKI106" s="472"/>
      <c r="QKJ106" s="472"/>
      <c r="QKK106" s="472"/>
      <c r="QKL106" s="472"/>
      <c r="QKM106" s="472"/>
      <c r="QKN106" s="472"/>
      <c r="QKO106" s="472"/>
      <c r="QKP106" s="472"/>
      <c r="QKQ106" s="472"/>
      <c r="QKR106" s="472"/>
      <c r="QKS106" s="472"/>
      <c r="QKT106" s="472"/>
      <c r="QKU106" s="472"/>
      <c r="QKV106" s="472"/>
      <c r="QKW106" s="472"/>
      <c r="QKX106" s="472"/>
      <c r="QKY106" s="472"/>
      <c r="QKZ106" s="472"/>
      <c r="QLA106" s="472"/>
      <c r="QLB106" s="472"/>
      <c r="QLC106" s="472"/>
      <c r="QLD106" s="472"/>
      <c r="QLE106" s="472"/>
      <c r="QLF106" s="472"/>
      <c r="QLG106" s="472"/>
      <c r="QLH106" s="472"/>
      <c r="QLI106" s="472"/>
      <c r="QLJ106" s="472"/>
      <c r="QLK106" s="472"/>
      <c r="QLL106" s="472"/>
      <c r="QLM106" s="472"/>
      <c r="QLN106" s="472"/>
      <c r="QLO106" s="472"/>
      <c r="QLP106" s="472"/>
      <c r="QLQ106" s="472"/>
      <c r="QLR106" s="472"/>
      <c r="QLS106" s="472"/>
      <c r="QLT106" s="472"/>
      <c r="QLU106" s="472"/>
      <c r="QLV106" s="472"/>
      <c r="QLW106" s="472"/>
      <c r="QLX106" s="472"/>
      <c r="QLY106" s="472"/>
      <c r="QLZ106" s="472"/>
      <c r="QMA106" s="472"/>
      <c r="QMB106" s="472"/>
      <c r="QMC106" s="472"/>
      <c r="QMD106" s="472"/>
      <c r="QME106" s="472"/>
      <c r="QMF106" s="472"/>
      <c r="QMG106" s="472"/>
      <c r="QMH106" s="472"/>
      <c r="QMI106" s="472"/>
      <c r="QMJ106" s="472"/>
      <c r="QMK106" s="472"/>
      <c r="QML106" s="472"/>
      <c r="QMM106" s="472"/>
      <c r="QMN106" s="472"/>
      <c r="QMO106" s="472"/>
      <c r="QMP106" s="472"/>
      <c r="QMQ106" s="472"/>
      <c r="QMR106" s="472"/>
      <c r="QMS106" s="472"/>
      <c r="QMT106" s="472"/>
      <c r="QMU106" s="472"/>
      <c r="QMV106" s="472"/>
      <c r="QMW106" s="472"/>
      <c r="QMX106" s="472"/>
      <c r="QMY106" s="472"/>
      <c r="QMZ106" s="472"/>
      <c r="QNA106" s="472"/>
      <c r="QNB106" s="472"/>
      <c r="QNC106" s="472"/>
      <c r="QND106" s="472"/>
      <c r="QNE106" s="472"/>
      <c r="QNF106" s="472"/>
      <c r="QNG106" s="472"/>
      <c r="QNH106" s="472"/>
      <c r="QNI106" s="472"/>
      <c r="QNJ106" s="472"/>
      <c r="QNK106" s="472"/>
      <c r="QNL106" s="472"/>
      <c r="QNM106" s="472"/>
      <c r="QNN106" s="472"/>
      <c r="QNO106" s="472"/>
      <c r="QNP106" s="472"/>
      <c r="QNQ106" s="472"/>
      <c r="QNR106" s="472"/>
      <c r="QNS106" s="472"/>
      <c r="QNT106" s="472"/>
      <c r="QNU106" s="472"/>
      <c r="QNV106" s="472"/>
      <c r="QNW106" s="472"/>
      <c r="QNX106" s="472"/>
      <c r="QNY106" s="472"/>
      <c r="QNZ106" s="472"/>
      <c r="QOA106" s="472"/>
      <c r="QOB106" s="472"/>
      <c r="QOC106" s="472"/>
      <c r="QOD106" s="472"/>
      <c r="QOE106" s="472"/>
      <c r="QOF106" s="472"/>
      <c r="QOG106" s="472"/>
      <c r="QOH106" s="472"/>
      <c r="QOI106" s="472"/>
      <c r="QOJ106" s="472"/>
      <c r="QOK106" s="472"/>
      <c r="QOL106" s="472"/>
      <c r="QOM106" s="472"/>
      <c r="QON106" s="472"/>
      <c r="QOO106" s="472"/>
      <c r="QOP106" s="472"/>
      <c r="QOQ106" s="472"/>
      <c r="QOR106" s="472"/>
      <c r="QOS106" s="472"/>
      <c r="QOT106" s="472"/>
      <c r="QOU106" s="472"/>
      <c r="QOV106" s="472"/>
      <c r="QOW106" s="472"/>
      <c r="QOX106" s="472"/>
      <c r="QOY106" s="472"/>
      <c r="QOZ106" s="472"/>
      <c r="QPA106" s="472"/>
      <c r="QPB106" s="472"/>
      <c r="QPC106" s="472"/>
      <c r="QPD106" s="472"/>
      <c r="QPE106" s="472"/>
      <c r="QPF106" s="472"/>
      <c r="QPG106" s="472"/>
      <c r="QPH106" s="472"/>
      <c r="QPI106" s="472"/>
      <c r="QPJ106" s="472"/>
      <c r="QPK106" s="472"/>
      <c r="QPL106" s="472"/>
      <c r="QPM106" s="472"/>
      <c r="QPN106" s="472"/>
      <c r="QPO106" s="472"/>
      <c r="QPP106" s="472"/>
      <c r="QPQ106" s="472"/>
      <c r="QPR106" s="472"/>
      <c r="QPS106" s="472"/>
      <c r="QPT106" s="472"/>
      <c r="QPU106" s="472"/>
      <c r="QPV106" s="472"/>
      <c r="QPW106" s="472"/>
      <c r="QPX106" s="472"/>
      <c r="QPY106" s="472"/>
      <c r="QPZ106" s="472"/>
      <c r="QQA106" s="472"/>
      <c r="QQB106" s="472"/>
      <c r="QQC106" s="472"/>
      <c r="QQD106" s="472"/>
      <c r="QQE106" s="472"/>
      <c r="QQF106" s="472"/>
      <c r="QQG106" s="472"/>
      <c r="QQH106" s="472"/>
      <c r="QQI106" s="472"/>
      <c r="QQJ106" s="472"/>
      <c r="QQK106" s="472"/>
      <c r="QQL106" s="472"/>
      <c r="QQM106" s="472"/>
      <c r="QQN106" s="472"/>
      <c r="QQO106" s="472"/>
      <c r="QQP106" s="472"/>
      <c r="QQQ106" s="472"/>
      <c r="QQR106" s="472"/>
      <c r="QQS106" s="472"/>
      <c r="QQT106" s="472"/>
      <c r="QQU106" s="472"/>
      <c r="QQV106" s="472"/>
      <c r="QQW106" s="472"/>
      <c r="QQX106" s="472"/>
      <c r="QQY106" s="472"/>
      <c r="QQZ106" s="472"/>
      <c r="QRA106" s="472"/>
      <c r="QRB106" s="472"/>
      <c r="QRC106" s="472"/>
      <c r="QRD106" s="472"/>
      <c r="QRE106" s="472"/>
      <c r="QRF106" s="472"/>
      <c r="QRG106" s="472"/>
      <c r="QRH106" s="472"/>
      <c r="QRI106" s="472"/>
      <c r="QRJ106" s="472"/>
      <c r="QRK106" s="472"/>
      <c r="QRL106" s="472"/>
      <c r="QRM106" s="472"/>
      <c r="QRN106" s="472"/>
      <c r="QRO106" s="472"/>
      <c r="QRP106" s="472"/>
      <c r="QRQ106" s="472"/>
      <c r="QRR106" s="472"/>
      <c r="QRS106" s="472"/>
      <c r="QRT106" s="472"/>
      <c r="QRU106" s="472"/>
      <c r="QRV106" s="472"/>
      <c r="QRW106" s="472"/>
      <c r="QRX106" s="472"/>
      <c r="QRY106" s="472"/>
      <c r="QRZ106" s="472"/>
      <c r="QSA106" s="472"/>
      <c r="QSB106" s="472"/>
      <c r="QSC106" s="472"/>
      <c r="QSD106" s="472"/>
      <c r="QSE106" s="472"/>
      <c r="QSF106" s="472"/>
      <c r="QSG106" s="472"/>
      <c r="QSH106" s="472"/>
      <c r="QSI106" s="472"/>
      <c r="QSJ106" s="472"/>
      <c r="QSK106" s="472"/>
      <c r="QSL106" s="472"/>
      <c r="QSM106" s="472"/>
      <c r="QSN106" s="472"/>
      <c r="QSO106" s="472"/>
      <c r="QSP106" s="472"/>
      <c r="QSQ106" s="472"/>
      <c r="QSR106" s="472"/>
      <c r="QSS106" s="472"/>
      <c r="QST106" s="472"/>
      <c r="QSU106" s="472"/>
      <c r="QSV106" s="472"/>
      <c r="QSW106" s="472"/>
      <c r="QSX106" s="472"/>
      <c r="QSY106" s="472"/>
      <c r="QSZ106" s="472"/>
      <c r="QTA106" s="472"/>
      <c r="QTB106" s="472"/>
      <c r="QTC106" s="472"/>
      <c r="QTD106" s="472"/>
      <c r="QTE106" s="472"/>
      <c r="QTF106" s="472"/>
      <c r="QTG106" s="472"/>
      <c r="QTH106" s="472"/>
      <c r="QTI106" s="472"/>
      <c r="QTJ106" s="472"/>
      <c r="QTK106" s="472"/>
      <c r="QTL106" s="472"/>
      <c r="QTM106" s="472"/>
      <c r="QTN106" s="472"/>
      <c r="QTO106" s="472"/>
      <c r="QTP106" s="472"/>
      <c r="QTQ106" s="472"/>
      <c r="QTR106" s="472"/>
      <c r="QTS106" s="472"/>
      <c r="QTT106" s="472"/>
      <c r="QTU106" s="472"/>
      <c r="QTV106" s="472"/>
      <c r="QTW106" s="472"/>
      <c r="QTX106" s="472"/>
      <c r="QUA106" s="472"/>
      <c r="QUB106" s="472"/>
      <c r="QUC106" s="472"/>
      <c r="QUD106" s="472"/>
      <c r="QUE106" s="472"/>
      <c r="QUF106" s="472"/>
      <c r="QUG106" s="472"/>
      <c r="QUH106" s="472"/>
      <c r="QUI106" s="472"/>
      <c r="QUJ106" s="472"/>
      <c r="QUK106" s="472"/>
      <c r="QUL106" s="472"/>
      <c r="QUM106" s="472"/>
      <c r="QUN106" s="472"/>
      <c r="QUO106" s="472"/>
      <c r="QUP106" s="472"/>
      <c r="QUQ106" s="472"/>
      <c r="QUR106" s="472"/>
      <c r="QUS106" s="472"/>
      <c r="QUT106" s="472"/>
      <c r="QUU106" s="472"/>
      <c r="QUV106" s="472"/>
      <c r="QUW106" s="472"/>
      <c r="QUX106" s="472"/>
      <c r="QUY106" s="472"/>
      <c r="QUZ106" s="472"/>
      <c r="QVA106" s="472"/>
      <c r="QVB106" s="472"/>
      <c r="QVC106" s="472"/>
      <c r="QVD106" s="472"/>
      <c r="QVE106" s="472"/>
      <c r="QVF106" s="472"/>
      <c r="QVG106" s="472"/>
      <c r="QVH106" s="472"/>
      <c r="QVI106" s="472"/>
      <c r="QVJ106" s="472"/>
      <c r="QVK106" s="472"/>
      <c r="QVL106" s="472"/>
      <c r="QVM106" s="472"/>
      <c r="QVN106" s="472"/>
      <c r="QVO106" s="472"/>
      <c r="QVP106" s="472"/>
      <c r="QVQ106" s="472"/>
      <c r="QVR106" s="472"/>
      <c r="QVS106" s="472"/>
      <c r="QVT106" s="472"/>
      <c r="QVU106" s="472"/>
      <c r="QVV106" s="472"/>
      <c r="QVW106" s="472"/>
      <c r="QVX106" s="472"/>
      <c r="QVY106" s="472"/>
      <c r="QVZ106" s="472"/>
      <c r="QWA106" s="472"/>
      <c r="QWB106" s="472"/>
      <c r="QWC106" s="472"/>
      <c r="QWD106" s="472"/>
      <c r="QWE106" s="472"/>
      <c r="QWF106" s="472"/>
      <c r="QWG106" s="472"/>
      <c r="QWH106" s="472"/>
      <c r="QWI106" s="472"/>
      <c r="QWJ106" s="472"/>
      <c r="QWK106" s="472"/>
      <c r="QWL106" s="472"/>
      <c r="QWM106" s="472"/>
      <c r="QWN106" s="472"/>
      <c r="QWO106" s="472"/>
      <c r="QWP106" s="472"/>
      <c r="QWQ106" s="472"/>
      <c r="QWR106" s="472"/>
      <c r="QWS106" s="472"/>
      <c r="QWT106" s="472"/>
      <c r="QWU106" s="472"/>
      <c r="QWV106" s="472"/>
      <c r="QWW106" s="472"/>
      <c r="QWX106" s="472"/>
      <c r="QWY106" s="472"/>
      <c r="QWZ106" s="472"/>
      <c r="QXA106" s="472"/>
      <c r="QXB106" s="472"/>
      <c r="QXC106" s="472"/>
      <c r="QXD106" s="472"/>
      <c r="QXE106" s="472"/>
      <c r="QXF106" s="472"/>
      <c r="QXG106" s="472"/>
      <c r="QXH106" s="472"/>
      <c r="QXI106" s="472"/>
      <c r="QXJ106" s="472"/>
      <c r="QXK106" s="472"/>
      <c r="QXL106" s="472"/>
      <c r="QXM106" s="472"/>
      <c r="QXN106" s="472"/>
      <c r="QXO106" s="472"/>
      <c r="QXP106" s="472"/>
      <c r="QXQ106" s="472"/>
      <c r="QXR106" s="472"/>
      <c r="QXS106" s="472"/>
      <c r="QXT106" s="472"/>
      <c r="QXU106" s="472"/>
      <c r="QXV106" s="472"/>
      <c r="QXW106" s="472"/>
      <c r="QXX106" s="472"/>
      <c r="QXY106" s="472"/>
      <c r="QXZ106" s="472"/>
      <c r="QYA106" s="472"/>
      <c r="QYB106" s="472"/>
      <c r="QYC106" s="472"/>
      <c r="QYD106" s="472"/>
      <c r="QYE106" s="472"/>
      <c r="QYF106" s="472"/>
      <c r="QYG106" s="472"/>
      <c r="QYH106" s="472"/>
      <c r="QYI106" s="472"/>
      <c r="QYJ106" s="472"/>
      <c r="QYK106" s="472"/>
      <c r="QYL106" s="472"/>
      <c r="QYM106" s="472"/>
      <c r="QYN106" s="472"/>
      <c r="QYO106" s="472"/>
      <c r="QYP106" s="472"/>
      <c r="QYQ106" s="472"/>
      <c r="QYR106" s="472"/>
      <c r="QYS106" s="472"/>
      <c r="QYT106" s="472"/>
      <c r="QYU106" s="472"/>
      <c r="QYV106" s="472"/>
      <c r="QYW106" s="472"/>
      <c r="QYX106" s="472"/>
      <c r="QYY106" s="472"/>
      <c r="QYZ106" s="472"/>
      <c r="QZA106" s="472"/>
      <c r="QZB106" s="472"/>
      <c r="QZC106" s="472"/>
      <c r="QZD106" s="472"/>
      <c r="QZE106" s="472"/>
      <c r="QZF106" s="472"/>
      <c r="QZG106" s="472"/>
      <c r="QZH106" s="472"/>
      <c r="QZI106" s="472"/>
      <c r="QZJ106" s="472"/>
      <c r="QZK106" s="472"/>
      <c r="QZL106" s="472"/>
      <c r="QZM106" s="472"/>
      <c r="QZN106" s="472"/>
      <c r="QZO106" s="472"/>
      <c r="QZP106" s="472"/>
      <c r="QZQ106" s="472"/>
      <c r="QZR106" s="472"/>
      <c r="QZS106" s="472"/>
      <c r="QZT106" s="472"/>
      <c r="QZU106" s="472"/>
      <c r="QZV106" s="472"/>
      <c r="QZW106" s="472"/>
      <c r="QZX106" s="472"/>
      <c r="QZY106" s="472"/>
      <c r="QZZ106" s="472"/>
      <c r="RAA106" s="472"/>
      <c r="RAB106" s="472"/>
      <c r="RAC106" s="472"/>
      <c r="RAD106" s="472"/>
      <c r="RAE106" s="472"/>
      <c r="RAF106" s="472"/>
      <c r="RAG106" s="472"/>
      <c r="RAH106" s="472"/>
      <c r="RAI106" s="472"/>
      <c r="RAJ106" s="472"/>
      <c r="RAK106" s="472"/>
      <c r="RAL106" s="472"/>
      <c r="RAM106" s="472"/>
      <c r="RAN106" s="472"/>
      <c r="RAO106" s="472"/>
      <c r="RAP106" s="472"/>
      <c r="RAQ106" s="472"/>
      <c r="RAR106" s="472"/>
      <c r="RAS106" s="472"/>
      <c r="RAT106" s="472"/>
      <c r="RAU106" s="472"/>
      <c r="RAV106" s="472"/>
      <c r="RAW106" s="472"/>
      <c r="RAX106" s="472"/>
      <c r="RAY106" s="472"/>
      <c r="RAZ106" s="472"/>
      <c r="RBA106" s="472"/>
      <c r="RBB106" s="472"/>
      <c r="RBC106" s="472"/>
      <c r="RBD106" s="472"/>
      <c r="RBE106" s="472"/>
      <c r="RBF106" s="472"/>
      <c r="RBG106" s="472"/>
      <c r="RBH106" s="472"/>
      <c r="RBI106" s="472"/>
      <c r="RBJ106" s="472"/>
      <c r="RBK106" s="472"/>
      <c r="RBL106" s="472"/>
      <c r="RBM106" s="472"/>
      <c r="RBN106" s="472"/>
      <c r="RBO106" s="472"/>
      <c r="RBP106" s="472"/>
      <c r="RBQ106" s="472"/>
      <c r="RBR106" s="472"/>
      <c r="RBS106" s="472"/>
      <c r="RBT106" s="472"/>
      <c r="RBU106" s="472"/>
      <c r="RBV106" s="472"/>
      <c r="RBW106" s="472"/>
      <c r="RBX106" s="472"/>
      <c r="RBY106" s="472"/>
      <c r="RBZ106" s="472"/>
      <c r="RCA106" s="472"/>
      <c r="RCB106" s="472"/>
      <c r="RCC106" s="472"/>
      <c r="RCD106" s="472"/>
      <c r="RCE106" s="472"/>
      <c r="RCF106" s="472"/>
      <c r="RCG106" s="472"/>
      <c r="RCH106" s="472"/>
      <c r="RCI106" s="472"/>
      <c r="RCJ106" s="472"/>
      <c r="RCK106" s="472"/>
      <c r="RCL106" s="472"/>
      <c r="RCM106" s="472"/>
      <c r="RCN106" s="472"/>
      <c r="RCO106" s="472"/>
      <c r="RCP106" s="472"/>
      <c r="RCQ106" s="472"/>
      <c r="RCR106" s="472"/>
      <c r="RCS106" s="472"/>
      <c r="RCT106" s="472"/>
      <c r="RCU106" s="472"/>
      <c r="RCV106" s="472"/>
      <c r="RCW106" s="472"/>
      <c r="RCX106" s="472"/>
      <c r="RCY106" s="472"/>
      <c r="RCZ106" s="472"/>
      <c r="RDA106" s="472"/>
      <c r="RDB106" s="472"/>
      <c r="RDC106" s="472"/>
      <c r="RDD106" s="472"/>
      <c r="RDE106" s="472"/>
      <c r="RDF106" s="472"/>
      <c r="RDG106" s="472"/>
      <c r="RDH106" s="472"/>
      <c r="RDI106" s="472"/>
      <c r="RDJ106" s="472"/>
      <c r="RDK106" s="472"/>
      <c r="RDL106" s="472"/>
      <c r="RDM106" s="472"/>
      <c r="RDN106" s="472"/>
      <c r="RDO106" s="472"/>
      <c r="RDP106" s="472"/>
      <c r="RDQ106" s="472"/>
      <c r="RDR106" s="472"/>
      <c r="RDS106" s="472"/>
      <c r="RDT106" s="472"/>
      <c r="RDW106" s="472"/>
      <c r="RDX106" s="472"/>
      <c r="RDY106" s="472"/>
      <c r="RDZ106" s="472"/>
      <c r="REA106" s="472"/>
      <c r="REB106" s="472"/>
      <c r="REC106" s="472"/>
      <c r="RED106" s="472"/>
      <c r="REE106" s="472"/>
      <c r="REF106" s="472"/>
      <c r="REG106" s="472"/>
      <c r="REH106" s="472"/>
      <c r="REI106" s="472"/>
      <c r="REJ106" s="472"/>
      <c r="REK106" s="472"/>
      <c r="REL106" s="472"/>
      <c r="REM106" s="472"/>
      <c r="REN106" s="472"/>
      <c r="REO106" s="472"/>
      <c r="REP106" s="472"/>
      <c r="REQ106" s="472"/>
      <c r="RER106" s="472"/>
      <c r="RES106" s="472"/>
      <c r="RET106" s="472"/>
      <c r="REU106" s="472"/>
      <c r="REV106" s="472"/>
      <c r="REW106" s="472"/>
      <c r="REX106" s="472"/>
      <c r="REY106" s="472"/>
      <c r="REZ106" s="472"/>
      <c r="RFA106" s="472"/>
      <c r="RFB106" s="472"/>
      <c r="RFC106" s="472"/>
      <c r="RFD106" s="472"/>
      <c r="RFE106" s="472"/>
      <c r="RFF106" s="472"/>
      <c r="RFG106" s="472"/>
      <c r="RFH106" s="472"/>
      <c r="RFI106" s="472"/>
      <c r="RFJ106" s="472"/>
      <c r="RFK106" s="472"/>
      <c r="RFL106" s="472"/>
      <c r="RFM106" s="472"/>
      <c r="RFN106" s="472"/>
      <c r="RFO106" s="472"/>
      <c r="RFP106" s="472"/>
      <c r="RFQ106" s="472"/>
      <c r="RFR106" s="472"/>
      <c r="RFS106" s="472"/>
      <c r="RFT106" s="472"/>
      <c r="RFU106" s="472"/>
      <c r="RFV106" s="472"/>
      <c r="RFW106" s="472"/>
      <c r="RFX106" s="472"/>
      <c r="RFY106" s="472"/>
      <c r="RFZ106" s="472"/>
      <c r="RGA106" s="472"/>
      <c r="RGB106" s="472"/>
      <c r="RGC106" s="472"/>
      <c r="RGD106" s="472"/>
      <c r="RGE106" s="472"/>
      <c r="RGF106" s="472"/>
      <c r="RGG106" s="472"/>
      <c r="RGH106" s="472"/>
      <c r="RGI106" s="472"/>
      <c r="RGJ106" s="472"/>
      <c r="RGK106" s="472"/>
      <c r="RGL106" s="472"/>
      <c r="RGM106" s="472"/>
      <c r="RGN106" s="472"/>
      <c r="RGO106" s="472"/>
      <c r="RGP106" s="472"/>
      <c r="RGQ106" s="472"/>
      <c r="RGR106" s="472"/>
      <c r="RGS106" s="472"/>
      <c r="RGT106" s="472"/>
      <c r="RGU106" s="472"/>
      <c r="RGV106" s="472"/>
      <c r="RGW106" s="472"/>
      <c r="RGX106" s="472"/>
      <c r="RGY106" s="472"/>
      <c r="RGZ106" s="472"/>
      <c r="RHA106" s="472"/>
      <c r="RHB106" s="472"/>
      <c r="RHC106" s="472"/>
      <c r="RHD106" s="472"/>
      <c r="RHE106" s="472"/>
      <c r="RHF106" s="472"/>
      <c r="RHG106" s="472"/>
      <c r="RHH106" s="472"/>
      <c r="RHI106" s="472"/>
      <c r="RHJ106" s="472"/>
      <c r="RHK106" s="472"/>
      <c r="RHL106" s="472"/>
      <c r="RHM106" s="472"/>
      <c r="RHN106" s="472"/>
      <c r="RHO106" s="472"/>
      <c r="RHP106" s="472"/>
      <c r="RHQ106" s="472"/>
      <c r="RHR106" s="472"/>
      <c r="RHS106" s="472"/>
      <c r="RHT106" s="472"/>
      <c r="RHU106" s="472"/>
      <c r="RHV106" s="472"/>
      <c r="RHW106" s="472"/>
      <c r="RHX106" s="472"/>
      <c r="RHY106" s="472"/>
      <c r="RHZ106" s="472"/>
      <c r="RIA106" s="472"/>
      <c r="RIB106" s="472"/>
      <c r="RIC106" s="472"/>
      <c r="RID106" s="472"/>
      <c r="RIE106" s="472"/>
      <c r="RIF106" s="472"/>
      <c r="RIG106" s="472"/>
      <c r="RIH106" s="472"/>
      <c r="RII106" s="472"/>
      <c r="RIJ106" s="472"/>
      <c r="RIK106" s="472"/>
      <c r="RIL106" s="472"/>
      <c r="RIM106" s="472"/>
      <c r="RIN106" s="472"/>
      <c r="RIO106" s="472"/>
      <c r="RIP106" s="472"/>
      <c r="RIQ106" s="472"/>
      <c r="RIR106" s="472"/>
      <c r="RIS106" s="472"/>
      <c r="RIT106" s="472"/>
      <c r="RIU106" s="472"/>
      <c r="RIV106" s="472"/>
      <c r="RIW106" s="472"/>
      <c r="RIX106" s="472"/>
      <c r="RIY106" s="472"/>
      <c r="RIZ106" s="472"/>
      <c r="RJA106" s="472"/>
      <c r="RJB106" s="472"/>
      <c r="RJC106" s="472"/>
      <c r="RJD106" s="472"/>
      <c r="RJE106" s="472"/>
      <c r="RJF106" s="472"/>
      <c r="RJG106" s="472"/>
      <c r="RJH106" s="472"/>
      <c r="RJI106" s="472"/>
      <c r="RJJ106" s="472"/>
      <c r="RJK106" s="472"/>
      <c r="RJL106" s="472"/>
      <c r="RJM106" s="472"/>
      <c r="RJN106" s="472"/>
      <c r="RJO106" s="472"/>
      <c r="RJP106" s="472"/>
      <c r="RJQ106" s="472"/>
      <c r="RJR106" s="472"/>
      <c r="RJS106" s="472"/>
      <c r="RJT106" s="472"/>
      <c r="RJU106" s="472"/>
      <c r="RJV106" s="472"/>
      <c r="RJW106" s="472"/>
      <c r="RJX106" s="472"/>
      <c r="RJY106" s="472"/>
      <c r="RJZ106" s="472"/>
      <c r="RKA106" s="472"/>
      <c r="RKB106" s="472"/>
      <c r="RKC106" s="472"/>
      <c r="RKD106" s="472"/>
      <c r="RKE106" s="472"/>
      <c r="RKF106" s="472"/>
      <c r="RKG106" s="472"/>
      <c r="RKH106" s="472"/>
      <c r="RKI106" s="472"/>
      <c r="RKJ106" s="472"/>
      <c r="RKK106" s="472"/>
      <c r="RKL106" s="472"/>
      <c r="RKM106" s="472"/>
      <c r="RKN106" s="472"/>
      <c r="RKO106" s="472"/>
      <c r="RKP106" s="472"/>
      <c r="RKQ106" s="472"/>
      <c r="RKR106" s="472"/>
      <c r="RKS106" s="472"/>
      <c r="RKT106" s="472"/>
      <c r="RKU106" s="472"/>
      <c r="RKV106" s="472"/>
      <c r="RKW106" s="472"/>
      <c r="RKX106" s="472"/>
      <c r="RKY106" s="472"/>
      <c r="RKZ106" s="472"/>
      <c r="RLA106" s="472"/>
      <c r="RLB106" s="472"/>
      <c r="RLC106" s="472"/>
      <c r="RLD106" s="472"/>
      <c r="RLE106" s="472"/>
      <c r="RLF106" s="472"/>
      <c r="RLG106" s="472"/>
      <c r="RLH106" s="472"/>
      <c r="RLI106" s="472"/>
      <c r="RLJ106" s="472"/>
      <c r="RLK106" s="472"/>
      <c r="RLL106" s="472"/>
      <c r="RLM106" s="472"/>
      <c r="RLN106" s="472"/>
      <c r="RLO106" s="472"/>
      <c r="RLP106" s="472"/>
      <c r="RLQ106" s="472"/>
      <c r="RLR106" s="472"/>
      <c r="RLS106" s="472"/>
      <c r="RLT106" s="472"/>
      <c r="RLU106" s="472"/>
      <c r="RLV106" s="472"/>
      <c r="RLW106" s="472"/>
      <c r="RLX106" s="472"/>
      <c r="RLY106" s="472"/>
      <c r="RLZ106" s="472"/>
      <c r="RMA106" s="472"/>
      <c r="RMB106" s="472"/>
      <c r="RMC106" s="472"/>
      <c r="RMD106" s="472"/>
      <c r="RME106" s="472"/>
      <c r="RMF106" s="472"/>
      <c r="RMG106" s="472"/>
      <c r="RMH106" s="472"/>
      <c r="RMI106" s="472"/>
      <c r="RMJ106" s="472"/>
      <c r="RMK106" s="472"/>
      <c r="RML106" s="472"/>
      <c r="RMM106" s="472"/>
      <c r="RMN106" s="472"/>
      <c r="RMO106" s="472"/>
      <c r="RMP106" s="472"/>
      <c r="RMQ106" s="472"/>
      <c r="RMR106" s="472"/>
      <c r="RMS106" s="472"/>
      <c r="RMT106" s="472"/>
      <c r="RMU106" s="472"/>
      <c r="RMV106" s="472"/>
      <c r="RMW106" s="472"/>
      <c r="RMX106" s="472"/>
      <c r="RMY106" s="472"/>
      <c r="RMZ106" s="472"/>
      <c r="RNA106" s="472"/>
      <c r="RNB106" s="472"/>
      <c r="RNC106" s="472"/>
      <c r="RND106" s="472"/>
      <c r="RNE106" s="472"/>
      <c r="RNF106" s="472"/>
      <c r="RNG106" s="472"/>
      <c r="RNH106" s="472"/>
      <c r="RNI106" s="472"/>
      <c r="RNJ106" s="472"/>
      <c r="RNK106" s="472"/>
      <c r="RNL106" s="472"/>
      <c r="RNM106" s="472"/>
      <c r="RNN106" s="472"/>
      <c r="RNO106" s="472"/>
      <c r="RNP106" s="472"/>
      <c r="RNS106" s="472"/>
      <c r="RNT106" s="472"/>
      <c r="RNU106" s="472"/>
      <c r="RNV106" s="472"/>
      <c r="RNW106" s="472"/>
      <c r="RNX106" s="472"/>
      <c r="RNY106" s="472"/>
      <c r="RNZ106" s="472"/>
      <c r="ROA106" s="472"/>
      <c r="ROB106" s="472"/>
      <c r="ROC106" s="472"/>
      <c r="ROD106" s="472"/>
      <c r="ROE106" s="472"/>
      <c r="ROF106" s="472"/>
      <c r="ROG106" s="472"/>
      <c r="ROH106" s="472"/>
      <c r="ROI106" s="472"/>
      <c r="ROJ106" s="472"/>
      <c r="ROK106" s="472"/>
      <c r="ROL106" s="472"/>
      <c r="ROM106" s="472"/>
      <c r="RON106" s="472"/>
      <c r="ROO106" s="472"/>
      <c r="ROP106" s="472"/>
      <c r="ROQ106" s="472"/>
      <c r="ROR106" s="472"/>
      <c r="ROS106" s="472"/>
      <c r="ROT106" s="472"/>
      <c r="ROU106" s="472"/>
      <c r="ROV106" s="472"/>
      <c r="ROW106" s="472"/>
      <c r="ROX106" s="472"/>
      <c r="ROY106" s="472"/>
      <c r="ROZ106" s="472"/>
      <c r="RPA106" s="472"/>
      <c r="RPB106" s="472"/>
      <c r="RPC106" s="472"/>
      <c r="RPD106" s="472"/>
      <c r="RPE106" s="472"/>
      <c r="RPF106" s="472"/>
      <c r="RPG106" s="472"/>
      <c r="RPH106" s="472"/>
      <c r="RPI106" s="472"/>
      <c r="RPJ106" s="472"/>
      <c r="RPK106" s="472"/>
      <c r="RPL106" s="472"/>
      <c r="RPM106" s="472"/>
      <c r="RPN106" s="472"/>
      <c r="RPO106" s="472"/>
      <c r="RPP106" s="472"/>
      <c r="RPQ106" s="472"/>
      <c r="RPR106" s="472"/>
      <c r="RPS106" s="472"/>
      <c r="RPT106" s="472"/>
      <c r="RPU106" s="472"/>
      <c r="RPV106" s="472"/>
      <c r="RPW106" s="472"/>
      <c r="RPX106" s="472"/>
      <c r="RPY106" s="472"/>
      <c r="RPZ106" s="472"/>
      <c r="RQA106" s="472"/>
      <c r="RQB106" s="472"/>
      <c r="RQC106" s="472"/>
      <c r="RQD106" s="472"/>
      <c r="RQE106" s="472"/>
      <c r="RQF106" s="472"/>
      <c r="RQG106" s="472"/>
      <c r="RQH106" s="472"/>
      <c r="RQI106" s="472"/>
      <c r="RQJ106" s="472"/>
      <c r="RQK106" s="472"/>
      <c r="RQL106" s="472"/>
      <c r="RQM106" s="472"/>
      <c r="RQN106" s="472"/>
      <c r="RQO106" s="472"/>
      <c r="RQP106" s="472"/>
      <c r="RQQ106" s="472"/>
      <c r="RQR106" s="472"/>
      <c r="RQS106" s="472"/>
      <c r="RQT106" s="472"/>
      <c r="RQU106" s="472"/>
      <c r="RQV106" s="472"/>
      <c r="RQW106" s="472"/>
      <c r="RQX106" s="472"/>
      <c r="RQY106" s="472"/>
      <c r="RQZ106" s="472"/>
      <c r="RRA106" s="472"/>
      <c r="RRB106" s="472"/>
      <c r="RRC106" s="472"/>
      <c r="RRD106" s="472"/>
      <c r="RRE106" s="472"/>
      <c r="RRF106" s="472"/>
      <c r="RRG106" s="472"/>
      <c r="RRH106" s="472"/>
      <c r="RRI106" s="472"/>
      <c r="RRJ106" s="472"/>
      <c r="RRK106" s="472"/>
      <c r="RRL106" s="472"/>
      <c r="RRM106" s="472"/>
      <c r="RRN106" s="472"/>
      <c r="RRO106" s="472"/>
      <c r="RRP106" s="472"/>
      <c r="RRQ106" s="472"/>
      <c r="RRR106" s="472"/>
      <c r="RRS106" s="472"/>
      <c r="RRT106" s="472"/>
      <c r="RRU106" s="472"/>
      <c r="RRV106" s="472"/>
      <c r="RRW106" s="472"/>
      <c r="RRX106" s="472"/>
      <c r="RRY106" s="472"/>
      <c r="RRZ106" s="472"/>
      <c r="RSA106" s="472"/>
      <c r="RSB106" s="472"/>
      <c r="RSC106" s="472"/>
      <c r="RSD106" s="472"/>
      <c r="RSE106" s="472"/>
      <c r="RSF106" s="472"/>
      <c r="RSG106" s="472"/>
      <c r="RSH106" s="472"/>
      <c r="RSI106" s="472"/>
      <c r="RSJ106" s="472"/>
      <c r="RSK106" s="472"/>
      <c r="RSL106" s="472"/>
      <c r="RSM106" s="472"/>
      <c r="RSN106" s="472"/>
      <c r="RSO106" s="472"/>
      <c r="RSP106" s="472"/>
      <c r="RSQ106" s="472"/>
      <c r="RSR106" s="472"/>
      <c r="RSS106" s="472"/>
      <c r="RST106" s="472"/>
      <c r="RSU106" s="472"/>
      <c r="RSV106" s="472"/>
      <c r="RSW106" s="472"/>
      <c r="RSX106" s="472"/>
      <c r="RSY106" s="472"/>
      <c r="RSZ106" s="472"/>
      <c r="RTA106" s="472"/>
      <c r="RTB106" s="472"/>
      <c r="RTC106" s="472"/>
      <c r="RTD106" s="472"/>
      <c r="RTE106" s="472"/>
      <c r="RTF106" s="472"/>
      <c r="RTG106" s="472"/>
      <c r="RTH106" s="472"/>
      <c r="RTI106" s="472"/>
      <c r="RTJ106" s="472"/>
      <c r="RTK106" s="472"/>
      <c r="RTL106" s="472"/>
      <c r="RTM106" s="472"/>
      <c r="RTN106" s="472"/>
      <c r="RTO106" s="472"/>
      <c r="RTP106" s="472"/>
      <c r="RTQ106" s="472"/>
      <c r="RTR106" s="472"/>
      <c r="RTS106" s="472"/>
      <c r="RTT106" s="472"/>
      <c r="RTU106" s="472"/>
      <c r="RTV106" s="472"/>
      <c r="RTW106" s="472"/>
      <c r="RTX106" s="472"/>
      <c r="RTY106" s="472"/>
      <c r="RTZ106" s="472"/>
      <c r="RUA106" s="472"/>
      <c r="RUB106" s="472"/>
      <c r="RUC106" s="472"/>
      <c r="RUD106" s="472"/>
      <c r="RUE106" s="472"/>
      <c r="RUF106" s="472"/>
      <c r="RUG106" s="472"/>
      <c r="RUH106" s="472"/>
      <c r="RUI106" s="472"/>
      <c r="RUJ106" s="472"/>
      <c r="RUK106" s="472"/>
      <c r="RUL106" s="472"/>
      <c r="RUM106" s="472"/>
      <c r="RUN106" s="472"/>
      <c r="RUO106" s="472"/>
      <c r="RUP106" s="472"/>
      <c r="RUQ106" s="472"/>
      <c r="RUR106" s="472"/>
      <c r="RUS106" s="472"/>
      <c r="RUT106" s="472"/>
      <c r="RUU106" s="472"/>
      <c r="RUV106" s="472"/>
      <c r="RUW106" s="472"/>
      <c r="RUX106" s="472"/>
      <c r="RUY106" s="472"/>
      <c r="RUZ106" s="472"/>
      <c r="RVA106" s="472"/>
      <c r="RVB106" s="472"/>
      <c r="RVC106" s="472"/>
      <c r="RVD106" s="472"/>
      <c r="RVE106" s="472"/>
      <c r="RVF106" s="472"/>
      <c r="RVG106" s="472"/>
      <c r="RVH106" s="472"/>
      <c r="RVI106" s="472"/>
      <c r="RVJ106" s="472"/>
      <c r="RVK106" s="472"/>
      <c r="RVL106" s="472"/>
      <c r="RVM106" s="472"/>
      <c r="RVN106" s="472"/>
      <c r="RVO106" s="472"/>
      <c r="RVP106" s="472"/>
      <c r="RVQ106" s="472"/>
      <c r="RVR106" s="472"/>
      <c r="RVS106" s="472"/>
      <c r="RVT106" s="472"/>
      <c r="RVU106" s="472"/>
      <c r="RVV106" s="472"/>
      <c r="RVW106" s="472"/>
      <c r="RVX106" s="472"/>
      <c r="RVY106" s="472"/>
      <c r="RVZ106" s="472"/>
      <c r="RWA106" s="472"/>
      <c r="RWB106" s="472"/>
      <c r="RWC106" s="472"/>
      <c r="RWD106" s="472"/>
      <c r="RWE106" s="472"/>
      <c r="RWF106" s="472"/>
      <c r="RWG106" s="472"/>
      <c r="RWH106" s="472"/>
      <c r="RWI106" s="472"/>
      <c r="RWJ106" s="472"/>
      <c r="RWK106" s="472"/>
      <c r="RWL106" s="472"/>
      <c r="RWM106" s="472"/>
      <c r="RWN106" s="472"/>
      <c r="RWO106" s="472"/>
      <c r="RWP106" s="472"/>
      <c r="RWQ106" s="472"/>
      <c r="RWR106" s="472"/>
      <c r="RWS106" s="472"/>
      <c r="RWT106" s="472"/>
      <c r="RWU106" s="472"/>
      <c r="RWV106" s="472"/>
      <c r="RWW106" s="472"/>
      <c r="RWX106" s="472"/>
      <c r="RWY106" s="472"/>
      <c r="RWZ106" s="472"/>
      <c r="RXA106" s="472"/>
      <c r="RXB106" s="472"/>
      <c r="RXC106" s="472"/>
      <c r="RXD106" s="472"/>
      <c r="RXE106" s="472"/>
      <c r="RXF106" s="472"/>
      <c r="RXG106" s="472"/>
      <c r="RXH106" s="472"/>
      <c r="RXI106" s="472"/>
      <c r="RXJ106" s="472"/>
      <c r="RXK106" s="472"/>
      <c r="RXL106" s="472"/>
      <c r="RXO106" s="472"/>
      <c r="RXP106" s="472"/>
      <c r="RXQ106" s="472"/>
      <c r="RXR106" s="472"/>
      <c r="RXS106" s="472"/>
      <c r="RXT106" s="472"/>
      <c r="RXU106" s="472"/>
      <c r="RXV106" s="472"/>
      <c r="RXW106" s="472"/>
      <c r="RXX106" s="472"/>
      <c r="RXY106" s="472"/>
      <c r="RXZ106" s="472"/>
      <c r="RYA106" s="472"/>
      <c r="RYB106" s="472"/>
      <c r="RYC106" s="472"/>
      <c r="RYD106" s="472"/>
      <c r="RYE106" s="472"/>
      <c r="RYF106" s="472"/>
      <c r="RYG106" s="472"/>
      <c r="RYH106" s="472"/>
      <c r="RYI106" s="472"/>
      <c r="RYJ106" s="472"/>
      <c r="RYK106" s="472"/>
      <c r="RYL106" s="472"/>
      <c r="RYM106" s="472"/>
      <c r="RYN106" s="472"/>
      <c r="RYO106" s="472"/>
      <c r="RYP106" s="472"/>
      <c r="RYQ106" s="472"/>
      <c r="RYR106" s="472"/>
      <c r="RYS106" s="472"/>
      <c r="RYT106" s="472"/>
      <c r="RYU106" s="472"/>
      <c r="RYV106" s="472"/>
      <c r="RYW106" s="472"/>
      <c r="RYX106" s="472"/>
      <c r="RYY106" s="472"/>
      <c r="RYZ106" s="472"/>
      <c r="RZA106" s="472"/>
      <c r="RZB106" s="472"/>
      <c r="RZC106" s="472"/>
      <c r="RZD106" s="472"/>
      <c r="RZE106" s="472"/>
      <c r="RZF106" s="472"/>
      <c r="RZG106" s="472"/>
      <c r="RZH106" s="472"/>
      <c r="RZI106" s="472"/>
      <c r="RZJ106" s="472"/>
      <c r="RZK106" s="472"/>
      <c r="RZL106" s="472"/>
      <c r="RZM106" s="472"/>
      <c r="RZN106" s="472"/>
      <c r="RZO106" s="472"/>
      <c r="RZP106" s="472"/>
      <c r="RZQ106" s="472"/>
      <c r="RZR106" s="472"/>
      <c r="RZS106" s="472"/>
      <c r="RZT106" s="472"/>
      <c r="RZU106" s="472"/>
      <c r="RZV106" s="472"/>
      <c r="RZW106" s="472"/>
      <c r="RZX106" s="472"/>
      <c r="RZY106" s="472"/>
      <c r="RZZ106" s="472"/>
      <c r="SAA106" s="472"/>
      <c r="SAB106" s="472"/>
      <c r="SAC106" s="472"/>
      <c r="SAD106" s="472"/>
      <c r="SAE106" s="472"/>
      <c r="SAF106" s="472"/>
      <c r="SAG106" s="472"/>
      <c r="SAH106" s="472"/>
      <c r="SAI106" s="472"/>
      <c r="SAJ106" s="472"/>
      <c r="SAK106" s="472"/>
      <c r="SAL106" s="472"/>
      <c r="SAM106" s="472"/>
      <c r="SAN106" s="472"/>
      <c r="SAO106" s="472"/>
      <c r="SAP106" s="472"/>
      <c r="SAQ106" s="472"/>
      <c r="SAR106" s="472"/>
      <c r="SAS106" s="472"/>
      <c r="SAT106" s="472"/>
      <c r="SAU106" s="472"/>
      <c r="SAV106" s="472"/>
      <c r="SAW106" s="472"/>
      <c r="SAX106" s="472"/>
      <c r="SAY106" s="472"/>
      <c r="SAZ106" s="472"/>
      <c r="SBA106" s="472"/>
      <c r="SBB106" s="472"/>
      <c r="SBC106" s="472"/>
      <c r="SBD106" s="472"/>
      <c r="SBE106" s="472"/>
      <c r="SBF106" s="472"/>
      <c r="SBG106" s="472"/>
      <c r="SBH106" s="472"/>
      <c r="SBI106" s="472"/>
      <c r="SBJ106" s="472"/>
      <c r="SBK106" s="472"/>
      <c r="SBL106" s="472"/>
      <c r="SBM106" s="472"/>
      <c r="SBN106" s="472"/>
      <c r="SBO106" s="472"/>
      <c r="SBP106" s="472"/>
      <c r="SBQ106" s="472"/>
      <c r="SBR106" s="472"/>
      <c r="SBS106" s="472"/>
      <c r="SBT106" s="472"/>
      <c r="SBU106" s="472"/>
      <c r="SBV106" s="472"/>
      <c r="SBW106" s="472"/>
      <c r="SBX106" s="472"/>
      <c r="SBY106" s="472"/>
      <c r="SBZ106" s="472"/>
      <c r="SCA106" s="472"/>
      <c r="SCB106" s="472"/>
      <c r="SCC106" s="472"/>
      <c r="SCD106" s="472"/>
      <c r="SCE106" s="472"/>
      <c r="SCF106" s="472"/>
      <c r="SCG106" s="472"/>
      <c r="SCH106" s="472"/>
      <c r="SCI106" s="472"/>
      <c r="SCJ106" s="472"/>
      <c r="SCK106" s="472"/>
      <c r="SCL106" s="472"/>
      <c r="SCM106" s="472"/>
      <c r="SCN106" s="472"/>
      <c r="SCO106" s="472"/>
      <c r="SCP106" s="472"/>
      <c r="SCQ106" s="472"/>
      <c r="SCR106" s="472"/>
      <c r="SCS106" s="472"/>
      <c r="SCT106" s="472"/>
      <c r="SCU106" s="472"/>
      <c r="SCV106" s="472"/>
      <c r="SCW106" s="472"/>
      <c r="SCX106" s="472"/>
      <c r="SCY106" s="472"/>
      <c r="SCZ106" s="472"/>
      <c r="SDA106" s="472"/>
      <c r="SDB106" s="472"/>
      <c r="SDC106" s="472"/>
      <c r="SDD106" s="472"/>
      <c r="SDE106" s="472"/>
      <c r="SDF106" s="472"/>
      <c r="SDG106" s="472"/>
      <c r="SDH106" s="472"/>
      <c r="SDI106" s="472"/>
      <c r="SDJ106" s="472"/>
      <c r="SDK106" s="472"/>
      <c r="SDL106" s="472"/>
      <c r="SDM106" s="472"/>
      <c r="SDN106" s="472"/>
      <c r="SDO106" s="472"/>
      <c r="SDP106" s="472"/>
      <c r="SDQ106" s="472"/>
      <c r="SDR106" s="472"/>
      <c r="SDS106" s="472"/>
      <c r="SDT106" s="472"/>
      <c r="SDU106" s="472"/>
      <c r="SDV106" s="472"/>
      <c r="SDW106" s="472"/>
      <c r="SDX106" s="472"/>
      <c r="SDY106" s="472"/>
      <c r="SDZ106" s="472"/>
      <c r="SEA106" s="472"/>
      <c r="SEB106" s="472"/>
      <c r="SEC106" s="472"/>
      <c r="SED106" s="472"/>
      <c r="SEE106" s="472"/>
      <c r="SEF106" s="472"/>
      <c r="SEG106" s="472"/>
      <c r="SEH106" s="472"/>
      <c r="SEI106" s="472"/>
      <c r="SEJ106" s="472"/>
      <c r="SEK106" s="472"/>
      <c r="SEL106" s="472"/>
      <c r="SEM106" s="472"/>
      <c r="SEN106" s="472"/>
      <c r="SEO106" s="472"/>
      <c r="SEP106" s="472"/>
      <c r="SEQ106" s="472"/>
      <c r="SER106" s="472"/>
      <c r="SES106" s="472"/>
      <c r="SET106" s="472"/>
      <c r="SEU106" s="472"/>
      <c r="SEV106" s="472"/>
      <c r="SEW106" s="472"/>
      <c r="SEX106" s="472"/>
      <c r="SEY106" s="472"/>
      <c r="SEZ106" s="472"/>
      <c r="SFA106" s="472"/>
      <c r="SFB106" s="472"/>
      <c r="SFC106" s="472"/>
      <c r="SFD106" s="472"/>
      <c r="SFE106" s="472"/>
      <c r="SFF106" s="472"/>
      <c r="SFG106" s="472"/>
      <c r="SFH106" s="472"/>
      <c r="SFI106" s="472"/>
      <c r="SFJ106" s="472"/>
      <c r="SFK106" s="472"/>
      <c r="SFL106" s="472"/>
      <c r="SFM106" s="472"/>
      <c r="SFN106" s="472"/>
      <c r="SFO106" s="472"/>
      <c r="SFP106" s="472"/>
      <c r="SFQ106" s="472"/>
      <c r="SFR106" s="472"/>
      <c r="SFS106" s="472"/>
      <c r="SFT106" s="472"/>
      <c r="SFU106" s="472"/>
      <c r="SFV106" s="472"/>
      <c r="SFW106" s="472"/>
      <c r="SFX106" s="472"/>
      <c r="SFY106" s="472"/>
      <c r="SFZ106" s="472"/>
      <c r="SGA106" s="472"/>
      <c r="SGB106" s="472"/>
      <c r="SGC106" s="472"/>
      <c r="SGD106" s="472"/>
      <c r="SGE106" s="472"/>
      <c r="SGF106" s="472"/>
      <c r="SGG106" s="472"/>
      <c r="SGH106" s="472"/>
      <c r="SGI106" s="472"/>
      <c r="SGJ106" s="472"/>
      <c r="SGK106" s="472"/>
      <c r="SGL106" s="472"/>
      <c r="SGM106" s="472"/>
      <c r="SGN106" s="472"/>
      <c r="SGO106" s="472"/>
      <c r="SGP106" s="472"/>
      <c r="SGQ106" s="472"/>
      <c r="SGR106" s="472"/>
      <c r="SGS106" s="472"/>
      <c r="SGT106" s="472"/>
      <c r="SGU106" s="472"/>
      <c r="SGV106" s="472"/>
      <c r="SGW106" s="472"/>
      <c r="SGX106" s="472"/>
      <c r="SGY106" s="472"/>
      <c r="SGZ106" s="472"/>
      <c r="SHA106" s="472"/>
      <c r="SHB106" s="472"/>
      <c r="SHC106" s="472"/>
      <c r="SHD106" s="472"/>
      <c r="SHE106" s="472"/>
      <c r="SHF106" s="472"/>
      <c r="SHG106" s="472"/>
      <c r="SHH106" s="472"/>
      <c r="SHK106" s="472"/>
      <c r="SHL106" s="472"/>
      <c r="SHM106" s="472"/>
      <c r="SHN106" s="472"/>
      <c r="SHO106" s="472"/>
      <c r="SHP106" s="472"/>
      <c r="SHQ106" s="472"/>
      <c r="SHR106" s="472"/>
      <c r="SHS106" s="472"/>
      <c r="SHT106" s="472"/>
      <c r="SHU106" s="472"/>
      <c r="SHV106" s="472"/>
      <c r="SHW106" s="472"/>
      <c r="SHX106" s="472"/>
      <c r="SHY106" s="472"/>
      <c r="SHZ106" s="472"/>
      <c r="SIA106" s="472"/>
      <c r="SIB106" s="472"/>
      <c r="SIC106" s="472"/>
      <c r="SID106" s="472"/>
      <c r="SIE106" s="472"/>
      <c r="SIF106" s="472"/>
      <c r="SIG106" s="472"/>
      <c r="SIH106" s="472"/>
      <c r="SII106" s="472"/>
      <c r="SIJ106" s="472"/>
      <c r="SIK106" s="472"/>
      <c r="SIL106" s="472"/>
      <c r="SIM106" s="472"/>
      <c r="SIN106" s="472"/>
      <c r="SIO106" s="472"/>
      <c r="SIP106" s="472"/>
      <c r="SIQ106" s="472"/>
      <c r="SIR106" s="472"/>
      <c r="SIS106" s="472"/>
      <c r="SIT106" s="472"/>
      <c r="SIU106" s="472"/>
      <c r="SIV106" s="472"/>
      <c r="SIW106" s="472"/>
      <c r="SIX106" s="472"/>
      <c r="SIY106" s="472"/>
      <c r="SIZ106" s="472"/>
      <c r="SJA106" s="472"/>
      <c r="SJB106" s="472"/>
      <c r="SJC106" s="472"/>
      <c r="SJD106" s="472"/>
      <c r="SJE106" s="472"/>
      <c r="SJF106" s="472"/>
      <c r="SJG106" s="472"/>
      <c r="SJH106" s="472"/>
      <c r="SJI106" s="472"/>
      <c r="SJJ106" s="472"/>
      <c r="SJK106" s="472"/>
      <c r="SJL106" s="472"/>
      <c r="SJM106" s="472"/>
      <c r="SJN106" s="472"/>
      <c r="SJO106" s="472"/>
      <c r="SJP106" s="472"/>
      <c r="SJQ106" s="472"/>
      <c r="SJR106" s="472"/>
      <c r="SJS106" s="472"/>
      <c r="SJT106" s="472"/>
      <c r="SJU106" s="472"/>
      <c r="SJV106" s="472"/>
      <c r="SJW106" s="472"/>
      <c r="SJX106" s="472"/>
      <c r="SJY106" s="472"/>
      <c r="SJZ106" s="472"/>
      <c r="SKA106" s="472"/>
      <c r="SKB106" s="472"/>
      <c r="SKC106" s="472"/>
      <c r="SKD106" s="472"/>
      <c r="SKE106" s="472"/>
      <c r="SKF106" s="472"/>
      <c r="SKG106" s="472"/>
      <c r="SKH106" s="472"/>
      <c r="SKI106" s="472"/>
      <c r="SKJ106" s="472"/>
      <c r="SKK106" s="472"/>
      <c r="SKL106" s="472"/>
      <c r="SKM106" s="472"/>
      <c r="SKN106" s="472"/>
      <c r="SKO106" s="472"/>
      <c r="SKP106" s="472"/>
      <c r="SKQ106" s="472"/>
      <c r="SKR106" s="472"/>
      <c r="SKS106" s="472"/>
      <c r="SKT106" s="472"/>
      <c r="SKU106" s="472"/>
      <c r="SKV106" s="472"/>
      <c r="SKW106" s="472"/>
      <c r="SKX106" s="472"/>
      <c r="SKY106" s="472"/>
      <c r="SKZ106" s="472"/>
      <c r="SLA106" s="472"/>
      <c r="SLB106" s="472"/>
      <c r="SLC106" s="472"/>
      <c r="SLD106" s="472"/>
      <c r="SLE106" s="472"/>
      <c r="SLF106" s="472"/>
      <c r="SLG106" s="472"/>
      <c r="SLH106" s="472"/>
      <c r="SLI106" s="472"/>
      <c r="SLJ106" s="472"/>
      <c r="SLK106" s="472"/>
      <c r="SLL106" s="472"/>
      <c r="SLM106" s="472"/>
      <c r="SLN106" s="472"/>
      <c r="SLO106" s="472"/>
      <c r="SLP106" s="472"/>
      <c r="SLQ106" s="472"/>
      <c r="SLR106" s="472"/>
      <c r="SLS106" s="472"/>
      <c r="SLT106" s="472"/>
      <c r="SLU106" s="472"/>
      <c r="SLV106" s="472"/>
      <c r="SLW106" s="472"/>
      <c r="SLX106" s="472"/>
      <c r="SLY106" s="472"/>
      <c r="SLZ106" s="472"/>
      <c r="SMA106" s="472"/>
      <c r="SMB106" s="472"/>
      <c r="SMC106" s="472"/>
      <c r="SMD106" s="472"/>
      <c r="SME106" s="472"/>
      <c r="SMF106" s="472"/>
      <c r="SMG106" s="472"/>
      <c r="SMH106" s="472"/>
      <c r="SMI106" s="472"/>
      <c r="SMJ106" s="472"/>
      <c r="SMK106" s="472"/>
      <c r="SML106" s="472"/>
      <c r="SMM106" s="472"/>
      <c r="SMN106" s="472"/>
      <c r="SMO106" s="472"/>
      <c r="SMP106" s="472"/>
      <c r="SMQ106" s="472"/>
      <c r="SMR106" s="472"/>
      <c r="SMS106" s="472"/>
      <c r="SMT106" s="472"/>
      <c r="SMU106" s="472"/>
      <c r="SMV106" s="472"/>
      <c r="SMW106" s="472"/>
      <c r="SMX106" s="472"/>
      <c r="SMY106" s="472"/>
      <c r="SMZ106" s="472"/>
      <c r="SNA106" s="472"/>
      <c r="SNB106" s="472"/>
      <c r="SNC106" s="472"/>
      <c r="SND106" s="472"/>
      <c r="SNE106" s="472"/>
      <c r="SNF106" s="472"/>
      <c r="SNG106" s="472"/>
      <c r="SNH106" s="472"/>
      <c r="SNI106" s="472"/>
      <c r="SNJ106" s="472"/>
      <c r="SNK106" s="472"/>
      <c r="SNL106" s="472"/>
      <c r="SNM106" s="472"/>
      <c r="SNN106" s="472"/>
      <c r="SNO106" s="472"/>
      <c r="SNP106" s="472"/>
      <c r="SNQ106" s="472"/>
      <c r="SNR106" s="472"/>
      <c r="SNS106" s="472"/>
      <c r="SNT106" s="472"/>
      <c r="SNU106" s="472"/>
      <c r="SNV106" s="472"/>
      <c r="SNW106" s="472"/>
      <c r="SNX106" s="472"/>
      <c r="SNY106" s="472"/>
      <c r="SNZ106" s="472"/>
      <c r="SOA106" s="472"/>
      <c r="SOB106" s="472"/>
      <c r="SOC106" s="472"/>
      <c r="SOD106" s="472"/>
      <c r="SOE106" s="472"/>
      <c r="SOF106" s="472"/>
      <c r="SOG106" s="472"/>
      <c r="SOH106" s="472"/>
      <c r="SOI106" s="472"/>
      <c r="SOJ106" s="472"/>
      <c r="SOK106" s="472"/>
      <c r="SOL106" s="472"/>
      <c r="SOM106" s="472"/>
      <c r="SON106" s="472"/>
      <c r="SOO106" s="472"/>
      <c r="SOP106" s="472"/>
      <c r="SOQ106" s="472"/>
      <c r="SOR106" s="472"/>
      <c r="SOS106" s="472"/>
      <c r="SOT106" s="472"/>
      <c r="SOU106" s="472"/>
      <c r="SOV106" s="472"/>
      <c r="SOW106" s="472"/>
      <c r="SOX106" s="472"/>
      <c r="SOY106" s="472"/>
      <c r="SOZ106" s="472"/>
      <c r="SPA106" s="472"/>
      <c r="SPB106" s="472"/>
      <c r="SPC106" s="472"/>
      <c r="SPD106" s="472"/>
      <c r="SPE106" s="472"/>
      <c r="SPF106" s="472"/>
      <c r="SPG106" s="472"/>
      <c r="SPH106" s="472"/>
      <c r="SPI106" s="472"/>
      <c r="SPJ106" s="472"/>
      <c r="SPK106" s="472"/>
      <c r="SPL106" s="472"/>
      <c r="SPM106" s="472"/>
      <c r="SPN106" s="472"/>
      <c r="SPO106" s="472"/>
      <c r="SPP106" s="472"/>
      <c r="SPQ106" s="472"/>
      <c r="SPR106" s="472"/>
      <c r="SPS106" s="472"/>
      <c r="SPT106" s="472"/>
      <c r="SPU106" s="472"/>
      <c r="SPV106" s="472"/>
      <c r="SPW106" s="472"/>
      <c r="SPX106" s="472"/>
      <c r="SPY106" s="472"/>
      <c r="SPZ106" s="472"/>
      <c r="SQA106" s="472"/>
      <c r="SQB106" s="472"/>
      <c r="SQC106" s="472"/>
      <c r="SQD106" s="472"/>
      <c r="SQE106" s="472"/>
      <c r="SQF106" s="472"/>
      <c r="SQG106" s="472"/>
      <c r="SQH106" s="472"/>
      <c r="SQI106" s="472"/>
      <c r="SQJ106" s="472"/>
      <c r="SQK106" s="472"/>
      <c r="SQL106" s="472"/>
      <c r="SQM106" s="472"/>
      <c r="SQN106" s="472"/>
      <c r="SQO106" s="472"/>
      <c r="SQP106" s="472"/>
      <c r="SQQ106" s="472"/>
      <c r="SQR106" s="472"/>
      <c r="SQS106" s="472"/>
      <c r="SQT106" s="472"/>
      <c r="SQU106" s="472"/>
      <c r="SQV106" s="472"/>
      <c r="SQW106" s="472"/>
      <c r="SQX106" s="472"/>
      <c r="SQY106" s="472"/>
      <c r="SQZ106" s="472"/>
      <c r="SRA106" s="472"/>
      <c r="SRB106" s="472"/>
      <c r="SRC106" s="472"/>
      <c r="SRD106" s="472"/>
      <c r="SRG106" s="472"/>
      <c r="SRH106" s="472"/>
      <c r="SRI106" s="472"/>
      <c r="SRJ106" s="472"/>
      <c r="SRK106" s="472"/>
      <c r="SRL106" s="472"/>
      <c r="SRM106" s="472"/>
      <c r="SRN106" s="472"/>
      <c r="SRO106" s="472"/>
      <c r="SRP106" s="472"/>
      <c r="SRQ106" s="472"/>
      <c r="SRR106" s="472"/>
      <c r="SRS106" s="472"/>
      <c r="SRT106" s="472"/>
      <c r="SRU106" s="472"/>
      <c r="SRV106" s="472"/>
      <c r="SRW106" s="472"/>
      <c r="SRX106" s="472"/>
      <c r="SRY106" s="472"/>
      <c r="SRZ106" s="472"/>
      <c r="SSA106" s="472"/>
      <c r="SSB106" s="472"/>
      <c r="SSC106" s="472"/>
      <c r="SSD106" s="472"/>
      <c r="SSE106" s="472"/>
      <c r="SSF106" s="472"/>
      <c r="SSG106" s="472"/>
      <c r="SSH106" s="472"/>
      <c r="SSI106" s="472"/>
      <c r="SSJ106" s="472"/>
      <c r="SSK106" s="472"/>
      <c r="SSL106" s="472"/>
      <c r="SSM106" s="472"/>
      <c r="SSN106" s="472"/>
      <c r="SSO106" s="472"/>
      <c r="SSP106" s="472"/>
      <c r="SSQ106" s="472"/>
      <c r="SSR106" s="472"/>
      <c r="SSS106" s="472"/>
      <c r="SST106" s="472"/>
      <c r="SSU106" s="472"/>
      <c r="SSV106" s="472"/>
      <c r="SSW106" s="472"/>
      <c r="SSX106" s="472"/>
      <c r="SSY106" s="472"/>
      <c r="SSZ106" s="472"/>
      <c r="STA106" s="472"/>
      <c r="STB106" s="472"/>
      <c r="STC106" s="472"/>
      <c r="STD106" s="472"/>
      <c r="STE106" s="472"/>
      <c r="STF106" s="472"/>
      <c r="STG106" s="472"/>
      <c r="STH106" s="472"/>
      <c r="STI106" s="472"/>
      <c r="STJ106" s="472"/>
      <c r="STK106" s="472"/>
      <c r="STL106" s="472"/>
      <c r="STM106" s="472"/>
      <c r="STN106" s="472"/>
      <c r="STO106" s="472"/>
      <c r="STP106" s="472"/>
      <c r="STQ106" s="472"/>
      <c r="STR106" s="472"/>
      <c r="STS106" s="472"/>
      <c r="STT106" s="472"/>
      <c r="STU106" s="472"/>
      <c r="STV106" s="472"/>
      <c r="STW106" s="472"/>
      <c r="STX106" s="472"/>
      <c r="STY106" s="472"/>
      <c r="STZ106" s="472"/>
      <c r="SUA106" s="472"/>
      <c r="SUB106" s="472"/>
      <c r="SUC106" s="472"/>
      <c r="SUD106" s="472"/>
      <c r="SUE106" s="472"/>
      <c r="SUF106" s="472"/>
      <c r="SUG106" s="472"/>
      <c r="SUH106" s="472"/>
      <c r="SUI106" s="472"/>
      <c r="SUJ106" s="472"/>
      <c r="SUK106" s="472"/>
      <c r="SUL106" s="472"/>
      <c r="SUM106" s="472"/>
      <c r="SUN106" s="472"/>
      <c r="SUO106" s="472"/>
      <c r="SUP106" s="472"/>
      <c r="SUQ106" s="472"/>
      <c r="SUR106" s="472"/>
      <c r="SUS106" s="472"/>
      <c r="SUT106" s="472"/>
      <c r="SUU106" s="472"/>
      <c r="SUV106" s="472"/>
      <c r="SUW106" s="472"/>
      <c r="SUX106" s="472"/>
      <c r="SUY106" s="472"/>
      <c r="SUZ106" s="472"/>
      <c r="SVA106" s="472"/>
      <c r="SVB106" s="472"/>
      <c r="SVC106" s="472"/>
      <c r="SVD106" s="472"/>
      <c r="SVE106" s="472"/>
      <c r="SVF106" s="472"/>
      <c r="SVG106" s="472"/>
      <c r="SVH106" s="472"/>
      <c r="SVI106" s="472"/>
      <c r="SVJ106" s="472"/>
      <c r="SVK106" s="472"/>
      <c r="SVL106" s="472"/>
      <c r="SVM106" s="472"/>
      <c r="SVN106" s="472"/>
      <c r="SVO106" s="472"/>
      <c r="SVP106" s="472"/>
      <c r="SVQ106" s="472"/>
      <c r="SVR106" s="472"/>
      <c r="SVS106" s="472"/>
      <c r="SVT106" s="472"/>
      <c r="SVU106" s="472"/>
      <c r="SVV106" s="472"/>
      <c r="SVW106" s="472"/>
      <c r="SVX106" s="472"/>
      <c r="SVY106" s="472"/>
      <c r="SVZ106" s="472"/>
      <c r="SWA106" s="472"/>
      <c r="SWB106" s="472"/>
      <c r="SWC106" s="472"/>
      <c r="SWD106" s="472"/>
      <c r="SWE106" s="472"/>
      <c r="SWF106" s="472"/>
      <c r="SWG106" s="472"/>
      <c r="SWH106" s="472"/>
      <c r="SWI106" s="472"/>
      <c r="SWJ106" s="472"/>
      <c r="SWK106" s="472"/>
      <c r="SWL106" s="472"/>
      <c r="SWM106" s="472"/>
      <c r="SWN106" s="472"/>
      <c r="SWO106" s="472"/>
      <c r="SWP106" s="472"/>
      <c r="SWQ106" s="472"/>
      <c r="SWR106" s="472"/>
      <c r="SWS106" s="472"/>
      <c r="SWT106" s="472"/>
      <c r="SWU106" s="472"/>
      <c r="SWV106" s="472"/>
      <c r="SWW106" s="472"/>
      <c r="SWX106" s="472"/>
      <c r="SWY106" s="472"/>
      <c r="SWZ106" s="472"/>
      <c r="SXA106" s="472"/>
      <c r="SXB106" s="472"/>
      <c r="SXC106" s="472"/>
      <c r="SXD106" s="472"/>
      <c r="SXE106" s="472"/>
      <c r="SXF106" s="472"/>
      <c r="SXG106" s="472"/>
      <c r="SXH106" s="472"/>
      <c r="SXI106" s="472"/>
      <c r="SXJ106" s="472"/>
      <c r="SXK106" s="472"/>
      <c r="SXL106" s="472"/>
      <c r="SXM106" s="472"/>
      <c r="SXN106" s="472"/>
      <c r="SXO106" s="472"/>
      <c r="SXP106" s="472"/>
      <c r="SXQ106" s="472"/>
      <c r="SXR106" s="472"/>
      <c r="SXS106" s="472"/>
      <c r="SXT106" s="472"/>
      <c r="SXU106" s="472"/>
      <c r="SXV106" s="472"/>
      <c r="SXW106" s="472"/>
      <c r="SXX106" s="472"/>
      <c r="SXY106" s="472"/>
      <c r="SXZ106" s="472"/>
      <c r="SYA106" s="472"/>
      <c r="SYB106" s="472"/>
      <c r="SYC106" s="472"/>
      <c r="SYD106" s="472"/>
      <c r="SYE106" s="472"/>
      <c r="SYF106" s="472"/>
      <c r="SYG106" s="472"/>
      <c r="SYH106" s="472"/>
      <c r="SYI106" s="472"/>
      <c r="SYJ106" s="472"/>
      <c r="SYK106" s="472"/>
      <c r="SYL106" s="472"/>
      <c r="SYM106" s="472"/>
      <c r="SYN106" s="472"/>
      <c r="SYO106" s="472"/>
      <c r="SYP106" s="472"/>
      <c r="SYQ106" s="472"/>
      <c r="SYR106" s="472"/>
      <c r="SYS106" s="472"/>
      <c r="SYT106" s="472"/>
      <c r="SYU106" s="472"/>
      <c r="SYV106" s="472"/>
      <c r="SYW106" s="472"/>
      <c r="SYX106" s="472"/>
      <c r="SYY106" s="472"/>
      <c r="SYZ106" s="472"/>
      <c r="SZA106" s="472"/>
      <c r="SZB106" s="472"/>
      <c r="SZC106" s="472"/>
      <c r="SZD106" s="472"/>
      <c r="SZE106" s="472"/>
      <c r="SZF106" s="472"/>
      <c r="SZG106" s="472"/>
      <c r="SZH106" s="472"/>
      <c r="SZI106" s="472"/>
      <c r="SZJ106" s="472"/>
      <c r="SZK106" s="472"/>
      <c r="SZL106" s="472"/>
      <c r="SZM106" s="472"/>
      <c r="SZN106" s="472"/>
      <c r="SZO106" s="472"/>
      <c r="SZP106" s="472"/>
      <c r="SZQ106" s="472"/>
      <c r="SZR106" s="472"/>
      <c r="SZS106" s="472"/>
      <c r="SZT106" s="472"/>
      <c r="SZU106" s="472"/>
      <c r="SZV106" s="472"/>
      <c r="SZW106" s="472"/>
      <c r="SZX106" s="472"/>
      <c r="SZY106" s="472"/>
      <c r="SZZ106" s="472"/>
      <c r="TAA106" s="472"/>
      <c r="TAB106" s="472"/>
      <c r="TAC106" s="472"/>
      <c r="TAD106" s="472"/>
      <c r="TAE106" s="472"/>
      <c r="TAF106" s="472"/>
      <c r="TAG106" s="472"/>
      <c r="TAH106" s="472"/>
      <c r="TAI106" s="472"/>
      <c r="TAJ106" s="472"/>
      <c r="TAK106" s="472"/>
      <c r="TAL106" s="472"/>
      <c r="TAM106" s="472"/>
      <c r="TAN106" s="472"/>
      <c r="TAO106" s="472"/>
      <c r="TAP106" s="472"/>
      <c r="TAQ106" s="472"/>
      <c r="TAR106" s="472"/>
      <c r="TAS106" s="472"/>
      <c r="TAT106" s="472"/>
      <c r="TAU106" s="472"/>
      <c r="TAV106" s="472"/>
      <c r="TAW106" s="472"/>
      <c r="TAX106" s="472"/>
      <c r="TAY106" s="472"/>
      <c r="TAZ106" s="472"/>
      <c r="TBC106" s="472"/>
      <c r="TBD106" s="472"/>
      <c r="TBE106" s="472"/>
      <c r="TBF106" s="472"/>
      <c r="TBG106" s="472"/>
      <c r="TBH106" s="472"/>
      <c r="TBI106" s="472"/>
      <c r="TBJ106" s="472"/>
      <c r="TBK106" s="472"/>
      <c r="TBL106" s="472"/>
      <c r="TBM106" s="472"/>
      <c r="TBN106" s="472"/>
      <c r="TBO106" s="472"/>
      <c r="TBP106" s="472"/>
      <c r="TBQ106" s="472"/>
      <c r="TBR106" s="472"/>
      <c r="TBS106" s="472"/>
      <c r="TBT106" s="472"/>
      <c r="TBU106" s="472"/>
      <c r="TBV106" s="472"/>
      <c r="TBW106" s="472"/>
      <c r="TBX106" s="472"/>
      <c r="TBY106" s="472"/>
      <c r="TBZ106" s="472"/>
      <c r="TCA106" s="472"/>
      <c r="TCB106" s="472"/>
      <c r="TCC106" s="472"/>
      <c r="TCD106" s="472"/>
      <c r="TCE106" s="472"/>
      <c r="TCF106" s="472"/>
      <c r="TCG106" s="472"/>
      <c r="TCH106" s="472"/>
      <c r="TCI106" s="472"/>
      <c r="TCJ106" s="472"/>
      <c r="TCK106" s="472"/>
      <c r="TCL106" s="472"/>
      <c r="TCM106" s="472"/>
      <c r="TCN106" s="472"/>
      <c r="TCO106" s="472"/>
      <c r="TCP106" s="472"/>
      <c r="TCQ106" s="472"/>
      <c r="TCR106" s="472"/>
      <c r="TCS106" s="472"/>
      <c r="TCT106" s="472"/>
      <c r="TCU106" s="472"/>
      <c r="TCV106" s="472"/>
      <c r="TCW106" s="472"/>
      <c r="TCX106" s="472"/>
      <c r="TCY106" s="472"/>
      <c r="TCZ106" s="472"/>
      <c r="TDA106" s="472"/>
      <c r="TDB106" s="472"/>
      <c r="TDC106" s="472"/>
      <c r="TDD106" s="472"/>
      <c r="TDE106" s="472"/>
      <c r="TDF106" s="472"/>
      <c r="TDG106" s="472"/>
      <c r="TDH106" s="472"/>
      <c r="TDI106" s="472"/>
      <c r="TDJ106" s="472"/>
      <c r="TDK106" s="472"/>
      <c r="TDL106" s="472"/>
      <c r="TDM106" s="472"/>
      <c r="TDN106" s="472"/>
      <c r="TDO106" s="472"/>
      <c r="TDP106" s="472"/>
      <c r="TDQ106" s="472"/>
      <c r="TDR106" s="472"/>
      <c r="TDS106" s="472"/>
      <c r="TDT106" s="472"/>
      <c r="TDU106" s="472"/>
      <c r="TDV106" s="472"/>
      <c r="TDW106" s="472"/>
      <c r="TDX106" s="472"/>
      <c r="TDY106" s="472"/>
      <c r="TDZ106" s="472"/>
      <c r="TEA106" s="472"/>
      <c r="TEB106" s="472"/>
      <c r="TEC106" s="472"/>
      <c r="TED106" s="472"/>
      <c r="TEE106" s="472"/>
      <c r="TEF106" s="472"/>
      <c r="TEG106" s="472"/>
      <c r="TEH106" s="472"/>
      <c r="TEI106" s="472"/>
      <c r="TEJ106" s="472"/>
      <c r="TEK106" s="472"/>
      <c r="TEL106" s="472"/>
      <c r="TEM106" s="472"/>
      <c r="TEN106" s="472"/>
      <c r="TEO106" s="472"/>
      <c r="TEP106" s="472"/>
      <c r="TEQ106" s="472"/>
      <c r="TER106" s="472"/>
      <c r="TES106" s="472"/>
      <c r="TET106" s="472"/>
      <c r="TEU106" s="472"/>
      <c r="TEV106" s="472"/>
      <c r="TEW106" s="472"/>
      <c r="TEX106" s="472"/>
      <c r="TEY106" s="472"/>
      <c r="TEZ106" s="472"/>
      <c r="TFA106" s="472"/>
      <c r="TFB106" s="472"/>
      <c r="TFC106" s="472"/>
      <c r="TFD106" s="472"/>
      <c r="TFE106" s="472"/>
      <c r="TFF106" s="472"/>
      <c r="TFG106" s="472"/>
      <c r="TFH106" s="472"/>
      <c r="TFI106" s="472"/>
      <c r="TFJ106" s="472"/>
      <c r="TFK106" s="472"/>
      <c r="TFL106" s="472"/>
      <c r="TFM106" s="472"/>
      <c r="TFN106" s="472"/>
      <c r="TFO106" s="472"/>
      <c r="TFP106" s="472"/>
      <c r="TFQ106" s="472"/>
      <c r="TFR106" s="472"/>
      <c r="TFS106" s="472"/>
      <c r="TFT106" s="472"/>
      <c r="TFU106" s="472"/>
      <c r="TFV106" s="472"/>
      <c r="TFW106" s="472"/>
      <c r="TFX106" s="472"/>
      <c r="TFY106" s="472"/>
      <c r="TFZ106" s="472"/>
      <c r="TGA106" s="472"/>
      <c r="TGB106" s="472"/>
      <c r="TGC106" s="472"/>
      <c r="TGD106" s="472"/>
      <c r="TGE106" s="472"/>
      <c r="TGF106" s="472"/>
      <c r="TGG106" s="472"/>
      <c r="TGH106" s="472"/>
      <c r="TGI106" s="472"/>
      <c r="TGJ106" s="472"/>
      <c r="TGK106" s="472"/>
      <c r="TGL106" s="472"/>
      <c r="TGM106" s="472"/>
      <c r="TGN106" s="472"/>
      <c r="TGO106" s="472"/>
      <c r="TGP106" s="472"/>
      <c r="TGQ106" s="472"/>
      <c r="TGR106" s="472"/>
      <c r="TGS106" s="472"/>
      <c r="TGT106" s="472"/>
      <c r="TGU106" s="472"/>
      <c r="TGV106" s="472"/>
      <c r="TGW106" s="472"/>
      <c r="TGX106" s="472"/>
      <c r="TGY106" s="472"/>
      <c r="TGZ106" s="472"/>
      <c r="THA106" s="472"/>
      <c r="THB106" s="472"/>
      <c r="THC106" s="472"/>
      <c r="THD106" s="472"/>
      <c r="THE106" s="472"/>
      <c r="THF106" s="472"/>
      <c r="THG106" s="472"/>
      <c r="THH106" s="472"/>
      <c r="THI106" s="472"/>
      <c r="THJ106" s="472"/>
      <c r="THK106" s="472"/>
      <c r="THL106" s="472"/>
      <c r="THM106" s="472"/>
      <c r="THN106" s="472"/>
      <c r="THO106" s="472"/>
      <c r="THP106" s="472"/>
      <c r="THQ106" s="472"/>
      <c r="THR106" s="472"/>
      <c r="THS106" s="472"/>
      <c r="THT106" s="472"/>
      <c r="THU106" s="472"/>
      <c r="THV106" s="472"/>
      <c r="THW106" s="472"/>
      <c r="THX106" s="472"/>
      <c r="THY106" s="472"/>
      <c r="THZ106" s="472"/>
      <c r="TIA106" s="472"/>
      <c r="TIB106" s="472"/>
      <c r="TIC106" s="472"/>
      <c r="TID106" s="472"/>
      <c r="TIE106" s="472"/>
      <c r="TIF106" s="472"/>
      <c r="TIG106" s="472"/>
      <c r="TIH106" s="472"/>
      <c r="TII106" s="472"/>
      <c r="TIJ106" s="472"/>
      <c r="TIK106" s="472"/>
      <c r="TIL106" s="472"/>
      <c r="TIM106" s="472"/>
      <c r="TIN106" s="472"/>
      <c r="TIO106" s="472"/>
      <c r="TIP106" s="472"/>
      <c r="TIQ106" s="472"/>
      <c r="TIR106" s="472"/>
      <c r="TIS106" s="472"/>
      <c r="TIT106" s="472"/>
      <c r="TIU106" s="472"/>
      <c r="TIV106" s="472"/>
      <c r="TIW106" s="472"/>
      <c r="TIX106" s="472"/>
      <c r="TIY106" s="472"/>
      <c r="TIZ106" s="472"/>
      <c r="TJA106" s="472"/>
      <c r="TJB106" s="472"/>
      <c r="TJC106" s="472"/>
      <c r="TJD106" s="472"/>
      <c r="TJE106" s="472"/>
      <c r="TJF106" s="472"/>
      <c r="TJG106" s="472"/>
      <c r="TJH106" s="472"/>
      <c r="TJI106" s="472"/>
      <c r="TJJ106" s="472"/>
      <c r="TJK106" s="472"/>
      <c r="TJL106" s="472"/>
      <c r="TJM106" s="472"/>
      <c r="TJN106" s="472"/>
      <c r="TJO106" s="472"/>
      <c r="TJP106" s="472"/>
      <c r="TJQ106" s="472"/>
      <c r="TJR106" s="472"/>
      <c r="TJS106" s="472"/>
      <c r="TJT106" s="472"/>
      <c r="TJU106" s="472"/>
      <c r="TJV106" s="472"/>
      <c r="TJW106" s="472"/>
      <c r="TJX106" s="472"/>
      <c r="TJY106" s="472"/>
      <c r="TJZ106" s="472"/>
      <c r="TKA106" s="472"/>
      <c r="TKB106" s="472"/>
      <c r="TKC106" s="472"/>
      <c r="TKD106" s="472"/>
      <c r="TKE106" s="472"/>
      <c r="TKF106" s="472"/>
      <c r="TKG106" s="472"/>
      <c r="TKH106" s="472"/>
      <c r="TKI106" s="472"/>
      <c r="TKJ106" s="472"/>
      <c r="TKK106" s="472"/>
      <c r="TKL106" s="472"/>
      <c r="TKM106" s="472"/>
      <c r="TKN106" s="472"/>
      <c r="TKO106" s="472"/>
      <c r="TKP106" s="472"/>
      <c r="TKQ106" s="472"/>
      <c r="TKR106" s="472"/>
      <c r="TKS106" s="472"/>
      <c r="TKT106" s="472"/>
      <c r="TKU106" s="472"/>
      <c r="TKV106" s="472"/>
      <c r="TKY106" s="472"/>
      <c r="TKZ106" s="472"/>
      <c r="TLA106" s="472"/>
      <c r="TLB106" s="472"/>
      <c r="TLC106" s="472"/>
      <c r="TLD106" s="472"/>
      <c r="TLE106" s="472"/>
      <c r="TLF106" s="472"/>
      <c r="TLG106" s="472"/>
      <c r="TLH106" s="472"/>
      <c r="TLI106" s="472"/>
      <c r="TLJ106" s="472"/>
      <c r="TLK106" s="472"/>
      <c r="TLL106" s="472"/>
      <c r="TLM106" s="472"/>
      <c r="TLN106" s="472"/>
      <c r="TLO106" s="472"/>
      <c r="TLP106" s="472"/>
      <c r="TLQ106" s="472"/>
      <c r="TLR106" s="472"/>
      <c r="TLS106" s="472"/>
      <c r="TLT106" s="472"/>
      <c r="TLU106" s="472"/>
      <c r="TLV106" s="472"/>
      <c r="TLW106" s="472"/>
      <c r="TLX106" s="472"/>
      <c r="TLY106" s="472"/>
      <c r="TLZ106" s="472"/>
      <c r="TMA106" s="472"/>
      <c r="TMB106" s="472"/>
      <c r="TMC106" s="472"/>
      <c r="TMD106" s="472"/>
      <c r="TME106" s="472"/>
      <c r="TMF106" s="472"/>
      <c r="TMG106" s="472"/>
      <c r="TMH106" s="472"/>
      <c r="TMI106" s="472"/>
      <c r="TMJ106" s="472"/>
      <c r="TMK106" s="472"/>
      <c r="TML106" s="472"/>
      <c r="TMM106" s="472"/>
      <c r="TMN106" s="472"/>
      <c r="TMO106" s="472"/>
      <c r="TMP106" s="472"/>
      <c r="TMQ106" s="472"/>
      <c r="TMR106" s="472"/>
      <c r="TMS106" s="472"/>
      <c r="TMT106" s="472"/>
      <c r="TMU106" s="472"/>
      <c r="TMV106" s="472"/>
      <c r="TMW106" s="472"/>
      <c r="TMX106" s="472"/>
      <c r="TMY106" s="472"/>
      <c r="TMZ106" s="472"/>
      <c r="TNA106" s="472"/>
      <c r="TNB106" s="472"/>
      <c r="TNC106" s="472"/>
      <c r="TND106" s="472"/>
      <c r="TNE106" s="472"/>
      <c r="TNF106" s="472"/>
      <c r="TNG106" s="472"/>
      <c r="TNH106" s="472"/>
      <c r="TNI106" s="472"/>
      <c r="TNJ106" s="472"/>
      <c r="TNK106" s="472"/>
      <c r="TNL106" s="472"/>
      <c r="TNM106" s="472"/>
      <c r="TNN106" s="472"/>
      <c r="TNO106" s="472"/>
      <c r="TNP106" s="472"/>
      <c r="TNQ106" s="472"/>
      <c r="TNR106" s="472"/>
      <c r="TNS106" s="472"/>
      <c r="TNT106" s="472"/>
      <c r="TNU106" s="472"/>
      <c r="TNV106" s="472"/>
      <c r="TNW106" s="472"/>
      <c r="TNX106" s="472"/>
      <c r="TNY106" s="472"/>
      <c r="TNZ106" s="472"/>
      <c r="TOA106" s="472"/>
      <c r="TOB106" s="472"/>
      <c r="TOC106" s="472"/>
      <c r="TOD106" s="472"/>
      <c r="TOE106" s="472"/>
      <c r="TOF106" s="472"/>
      <c r="TOG106" s="472"/>
      <c r="TOH106" s="472"/>
      <c r="TOI106" s="472"/>
      <c r="TOJ106" s="472"/>
      <c r="TOK106" s="472"/>
      <c r="TOL106" s="472"/>
      <c r="TOM106" s="472"/>
      <c r="TON106" s="472"/>
      <c r="TOO106" s="472"/>
      <c r="TOP106" s="472"/>
      <c r="TOQ106" s="472"/>
      <c r="TOR106" s="472"/>
      <c r="TOS106" s="472"/>
      <c r="TOT106" s="472"/>
      <c r="TOU106" s="472"/>
      <c r="TOV106" s="472"/>
      <c r="TOW106" s="472"/>
      <c r="TOX106" s="472"/>
      <c r="TOY106" s="472"/>
      <c r="TOZ106" s="472"/>
      <c r="TPA106" s="472"/>
      <c r="TPB106" s="472"/>
      <c r="TPC106" s="472"/>
      <c r="TPD106" s="472"/>
      <c r="TPE106" s="472"/>
      <c r="TPF106" s="472"/>
      <c r="TPG106" s="472"/>
      <c r="TPH106" s="472"/>
      <c r="TPI106" s="472"/>
      <c r="TPJ106" s="472"/>
      <c r="TPK106" s="472"/>
      <c r="TPL106" s="472"/>
      <c r="TPM106" s="472"/>
      <c r="TPN106" s="472"/>
      <c r="TPO106" s="472"/>
      <c r="TPP106" s="472"/>
      <c r="TPQ106" s="472"/>
      <c r="TPR106" s="472"/>
      <c r="TPS106" s="472"/>
      <c r="TPT106" s="472"/>
      <c r="TPU106" s="472"/>
      <c r="TPV106" s="472"/>
      <c r="TPW106" s="472"/>
      <c r="TPX106" s="472"/>
      <c r="TPY106" s="472"/>
      <c r="TPZ106" s="472"/>
      <c r="TQA106" s="472"/>
      <c r="TQB106" s="472"/>
      <c r="TQC106" s="472"/>
      <c r="TQD106" s="472"/>
      <c r="TQE106" s="472"/>
      <c r="TQF106" s="472"/>
      <c r="TQG106" s="472"/>
      <c r="TQH106" s="472"/>
      <c r="TQI106" s="472"/>
      <c r="TQJ106" s="472"/>
      <c r="TQK106" s="472"/>
      <c r="TQL106" s="472"/>
      <c r="TQM106" s="472"/>
      <c r="TQN106" s="472"/>
      <c r="TQO106" s="472"/>
      <c r="TQP106" s="472"/>
      <c r="TQQ106" s="472"/>
      <c r="TQR106" s="472"/>
      <c r="TQS106" s="472"/>
      <c r="TQT106" s="472"/>
      <c r="TQU106" s="472"/>
      <c r="TQV106" s="472"/>
      <c r="TQW106" s="472"/>
      <c r="TQX106" s="472"/>
      <c r="TQY106" s="472"/>
      <c r="TQZ106" s="472"/>
      <c r="TRA106" s="472"/>
      <c r="TRB106" s="472"/>
      <c r="TRC106" s="472"/>
      <c r="TRD106" s="472"/>
      <c r="TRE106" s="472"/>
      <c r="TRF106" s="472"/>
      <c r="TRG106" s="472"/>
      <c r="TRH106" s="472"/>
      <c r="TRI106" s="472"/>
      <c r="TRJ106" s="472"/>
      <c r="TRK106" s="472"/>
      <c r="TRL106" s="472"/>
      <c r="TRM106" s="472"/>
      <c r="TRN106" s="472"/>
      <c r="TRO106" s="472"/>
      <c r="TRP106" s="472"/>
      <c r="TRQ106" s="472"/>
      <c r="TRR106" s="472"/>
      <c r="TRS106" s="472"/>
      <c r="TRT106" s="472"/>
      <c r="TRU106" s="472"/>
      <c r="TRV106" s="472"/>
      <c r="TRW106" s="472"/>
      <c r="TRX106" s="472"/>
      <c r="TRY106" s="472"/>
      <c r="TRZ106" s="472"/>
      <c r="TSA106" s="472"/>
      <c r="TSB106" s="472"/>
      <c r="TSC106" s="472"/>
      <c r="TSD106" s="472"/>
      <c r="TSE106" s="472"/>
      <c r="TSF106" s="472"/>
      <c r="TSG106" s="472"/>
      <c r="TSH106" s="472"/>
      <c r="TSI106" s="472"/>
      <c r="TSJ106" s="472"/>
      <c r="TSK106" s="472"/>
      <c r="TSL106" s="472"/>
      <c r="TSM106" s="472"/>
      <c r="TSN106" s="472"/>
      <c r="TSO106" s="472"/>
      <c r="TSP106" s="472"/>
      <c r="TSQ106" s="472"/>
      <c r="TSR106" s="472"/>
      <c r="TSS106" s="472"/>
      <c r="TST106" s="472"/>
      <c r="TSU106" s="472"/>
      <c r="TSV106" s="472"/>
      <c r="TSW106" s="472"/>
      <c r="TSX106" s="472"/>
      <c r="TSY106" s="472"/>
      <c r="TSZ106" s="472"/>
      <c r="TTA106" s="472"/>
      <c r="TTB106" s="472"/>
      <c r="TTC106" s="472"/>
      <c r="TTD106" s="472"/>
      <c r="TTE106" s="472"/>
      <c r="TTF106" s="472"/>
      <c r="TTG106" s="472"/>
      <c r="TTH106" s="472"/>
      <c r="TTI106" s="472"/>
      <c r="TTJ106" s="472"/>
      <c r="TTK106" s="472"/>
      <c r="TTL106" s="472"/>
      <c r="TTM106" s="472"/>
      <c r="TTN106" s="472"/>
      <c r="TTO106" s="472"/>
      <c r="TTP106" s="472"/>
      <c r="TTQ106" s="472"/>
      <c r="TTR106" s="472"/>
      <c r="TTS106" s="472"/>
      <c r="TTT106" s="472"/>
      <c r="TTU106" s="472"/>
      <c r="TTV106" s="472"/>
      <c r="TTW106" s="472"/>
      <c r="TTX106" s="472"/>
      <c r="TTY106" s="472"/>
      <c r="TTZ106" s="472"/>
      <c r="TUA106" s="472"/>
      <c r="TUB106" s="472"/>
      <c r="TUC106" s="472"/>
      <c r="TUD106" s="472"/>
      <c r="TUE106" s="472"/>
      <c r="TUF106" s="472"/>
      <c r="TUG106" s="472"/>
      <c r="TUH106" s="472"/>
      <c r="TUI106" s="472"/>
      <c r="TUJ106" s="472"/>
      <c r="TUK106" s="472"/>
      <c r="TUL106" s="472"/>
      <c r="TUM106" s="472"/>
      <c r="TUN106" s="472"/>
      <c r="TUO106" s="472"/>
      <c r="TUP106" s="472"/>
      <c r="TUQ106" s="472"/>
      <c r="TUR106" s="472"/>
      <c r="TUU106" s="472"/>
      <c r="TUV106" s="472"/>
      <c r="TUW106" s="472"/>
      <c r="TUX106" s="472"/>
      <c r="TUY106" s="472"/>
      <c r="TUZ106" s="472"/>
      <c r="TVA106" s="472"/>
      <c r="TVB106" s="472"/>
      <c r="TVC106" s="472"/>
      <c r="TVD106" s="472"/>
      <c r="TVE106" s="472"/>
      <c r="TVF106" s="472"/>
      <c r="TVG106" s="472"/>
      <c r="TVH106" s="472"/>
      <c r="TVI106" s="472"/>
      <c r="TVJ106" s="472"/>
      <c r="TVK106" s="472"/>
      <c r="TVL106" s="472"/>
      <c r="TVM106" s="472"/>
      <c r="TVN106" s="472"/>
      <c r="TVO106" s="472"/>
      <c r="TVP106" s="472"/>
      <c r="TVQ106" s="472"/>
      <c r="TVR106" s="472"/>
      <c r="TVS106" s="472"/>
      <c r="TVT106" s="472"/>
      <c r="TVU106" s="472"/>
      <c r="TVV106" s="472"/>
      <c r="TVW106" s="472"/>
      <c r="TVX106" s="472"/>
      <c r="TVY106" s="472"/>
      <c r="TVZ106" s="472"/>
      <c r="TWA106" s="472"/>
      <c r="TWB106" s="472"/>
      <c r="TWC106" s="472"/>
      <c r="TWD106" s="472"/>
      <c r="TWE106" s="472"/>
      <c r="TWF106" s="472"/>
      <c r="TWG106" s="472"/>
      <c r="TWH106" s="472"/>
      <c r="TWI106" s="472"/>
      <c r="TWJ106" s="472"/>
      <c r="TWK106" s="472"/>
      <c r="TWL106" s="472"/>
      <c r="TWM106" s="472"/>
      <c r="TWN106" s="472"/>
      <c r="TWO106" s="472"/>
      <c r="TWP106" s="472"/>
      <c r="TWQ106" s="472"/>
      <c r="TWR106" s="472"/>
      <c r="TWS106" s="472"/>
      <c r="TWT106" s="472"/>
      <c r="TWU106" s="472"/>
      <c r="TWV106" s="472"/>
      <c r="TWW106" s="472"/>
      <c r="TWX106" s="472"/>
      <c r="TWY106" s="472"/>
      <c r="TWZ106" s="472"/>
      <c r="TXA106" s="472"/>
      <c r="TXB106" s="472"/>
      <c r="TXC106" s="472"/>
      <c r="TXD106" s="472"/>
      <c r="TXE106" s="472"/>
      <c r="TXF106" s="472"/>
      <c r="TXG106" s="472"/>
      <c r="TXH106" s="472"/>
      <c r="TXI106" s="472"/>
      <c r="TXJ106" s="472"/>
      <c r="TXK106" s="472"/>
      <c r="TXL106" s="472"/>
      <c r="TXM106" s="472"/>
      <c r="TXN106" s="472"/>
      <c r="TXO106" s="472"/>
      <c r="TXP106" s="472"/>
      <c r="TXQ106" s="472"/>
      <c r="TXR106" s="472"/>
      <c r="TXS106" s="472"/>
      <c r="TXT106" s="472"/>
      <c r="TXU106" s="472"/>
      <c r="TXV106" s="472"/>
      <c r="TXW106" s="472"/>
      <c r="TXX106" s="472"/>
      <c r="TXY106" s="472"/>
      <c r="TXZ106" s="472"/>
      <c r="TYA106" s="472"/>
      <c r="TYB106" s="472"/>
      <c r="TYC106" s="472"/>
      <c r="TYD106" s="472"/>
      <c r="TYE106" s="472"/>
      <c r="TYF106" s="472"/>
      <c r="TYG106" s="472"/>
      <c r="TYH106" s="472"/>
      <c r="TYI106" s="472"/>
      <c r="TYJ106" s="472"/>
      <c r="TYK106" s="472"/>
      <c r="TYL106" s="472"/>
      <c r="TYM106" s="472"/>
      <c r="TYN106" s="472"/>
      <c r="TYO106" s="472"/>
      <c r="TYP106" s="472"/>
      <c r="TYQ106" s="472"/>
      <c r="TYR106" s="472"/>
      <c r="TYS106" s="472"/>
      <c r="TYT106" s="472"/>
      <c r="TYU106" s="472"/>
      <c r="TYV106" s="472"/>
      <c r="TYW106" s="472"/>
      <c r="TYX106" s="472"/>
      <c r="TYY106" s="472"/>
      <c r="TYZ106" s="472"/>
      <c r="TZA106" s="472"/>
      <c r="TZB106" s="472"/>
      <c r="TZC106" s="472"/>
      <c r="TZD106" s="472"/>
      <c r="TZE106" s="472"/>
      <c r="TZF106" s="472"/>
      <c r="TZG106" s="472"/>
      <c r="TZH106" s="472"/>
      <c r="TZI106" s="472"/>
      <c r="TZJ106" s="472"/>
      <c r="TZK106" s="472"/>
      <c r="TZL106" s="472"/>
      <c r="TZM106" s="472"/>
      <c r="TZN106" s="472"/>
      <c r="TZO106" s="472"/>
      <c r="TZP106" s="472"/>
      <c r="TZQ106" s="472"/>
      <c r="TZR106" s="472"/>
      <c r="TZS106" s="472"/>
      <c r="TZT106" s="472"/>
      <c r="TZU106" s="472"/>
      <c r="TZV106" s="472"/>
      <c r="TZW106" s="472"/>
      <c r="TZX106" s="472"/>
      <c r="TZY106" s="472"/>
      <c r="TZZ106" s="472"/>
      <c r="UAA106" s="472"/>
      <c r="UAB106" s="472"/>
      <c r="UAC106" s="472"/>
      <c r="UAD106" s="472"/>
      <c r="UAE106" s="472"/>
      <c r="UAF106" s="472"/>
      <c r="UAG106" s="472"/>
      <c r="UAH106" s="472"/>
      <c r="UAI106" s="472"/>
      <c r="UAJ106" s="472"/>
      <c r="UAK106" s="472"/>
      <c r="UAL106" s="472"/>
      <c r="UAM106" s="472"/>
      <c r="UAN106" s="472"/>
      <c r="UAO106" s="472"/>
      <c r="UAP106" s="472"/>
      <c r="UAQ106" s="472"/>
      <c r="UAR106" s="472"/>
      <c r="UAS106" s="472"/>
      <c r="UAT106" s="472"/>
      <c r="UAU106" s="472"/>
      <c r="UAV106" s="472"/>
      <c r="UAW106" s="472"/>
      <c r="UAX106" s="472"/>
      <c r="UAY106" s="472"/>
      <c r="UAZ106" s="472"/>
      <c r="UBA106" s="472"/>
      <c r="UBB106" s="472"/>
      <c r="UBC106" s="472"/>
      <c r="UBD106" s="472"/>
      <c r="UBE106" s="472"/>
      <c r="UBF106" s="472"/>
      <c r="UBG106" s="472"/>
      <c r="UBH106" s="472"/>
      <c r="UBI106" s="472"/>
      <c r="UBJ106" s="472"/>
      <c r="UBK106" s="472"/>
      <c r="UBL106" s="472"/>
      <c r="UBM106" s="472"/>
      <c r="UBN106" s="472"/>
      <c r="UBO106" s="472"/>
      <c r="UBP106" s="472"/>
      <c r="UBQ106" s="472"/>
      <c r="UBR106" s="472"/>
      <c r="UBS106" s="472"/>
      <c r="UBT106" s="472"/>
      <c r="UBU106" s="472"/>
      <c r="UBV106" s="472"/>
      <c r="UBW106" s="472"/>
      <c r="UBX106" s="472"/>
      <c r="UBY106" s="472"/>
      <c r="UBZ106" s="472"/>
      <c r="UCA106" s="472"/>
      <c r="UCB106" s="472"/>
      <c r="UCC106" s="472"/>
      <c r="UCD106" s="472"/>
      <c r="UCE106" s="472"/>
      <c r="UCF106" s="472"/>
      <c r="UCG106" s="472"/>
      <c r="UCH106" s="472"/>
      <c r="UCI106" s="472"/>
      <c r="UCJ106" s="472"/>
      <c r="UCK106" s="472"/>
      <c r="UCL106" s="472"/>
      <c r="UCM106" s="472"/>
      <c r="UCN106" s="472"/>
      <c r="UCO106" s="472"/>
      <c r="UCP106" s="472"/>
      <c r="UCQ106" s="472"/>
      <c r="UCR106" s="472"/>
      <c r="UCS106" s="472"/>
      <c r="UCT106" s="472"/>
      <c r="UCU106" s="472"/>
      <c r="UCV106" s="472"/>
      <c r="UCW106" s="472"/>
      <c r="UCX106" s="472"/>
      <c r="UCY106" s="472"/>
      <c r="UCZ106" s="472"/>
      <c r="UDA106" s="472"/>
      <c r="UDB106" s="472"/>
      <c r="UDC106" s="472"/>
      <c r="UDD106" s="472"/>
      <c r="UDE106" s="472"/>
      <c r="UDF106" s="472"/>
      <c r="UDG106" s="472"/>
      <c r="UDH106" s="472"/>
      <c r="UDI106" s="472"/>
      <c r="UDJ106" s="472"/>
      <c r="UDK106" s="472"/>
      <c r="UDL106" s="472"/>
      <c r="UDM106" s="472"/>
      <c r="UDN106" s="472"/>
      <c r="UDO106" s="472"/>
      <c r="UDP106" s="472"/>
      <c r="UDQ106" s="472"/>
      <c r="UDR106" s="472"/>
      <c r="UDS106" s="472"/>
      <c r="UDT106" s="472"/>
      <c r="UDU106" s="472"/>
      <c r="UDV106" s="472"/>
      <c r="UDW106" s="472"/>
      <c r="UDX106" s="472"/>
      <c r="UDY106" s="472"/>
      <c r="UDZ106" s="472"/>
      <c r="UEA106" s="472"/>
      <c r="UEB106" s="472"/>
      <c r="UEC106" s="472"/>
      <c r="UED106" s="472"/>
      <c r="UEE106" s="472"/>
      <c r="UEF106" s="472"/>
      <c r="UEG106" s="472"/>
      <c r="UEH106" s="472"/>
      <c r="UEI106" s="472"/>
      <c r="UEJ106" s="472"/>
      <c r="UEK106" s="472"/>
      <c r="UEL106" s="472"/>
      <c r="UEM106" s="472"/>
      <c r="UEN106" s="472"/>
      <c r="UEQ106" s="472"/>
      <c r="UER106" s="472"/>
      <c r="UES106" s="472"/>
      <c r="UET106" s="472"/>
      <c r="UEU106" s="472"/>
      <c r="UEV106" s="472"/>
      <c r="UEW106" s="472"/>
      <c r="UEX106" s="472"/>
      <c r="UEY106" s="472"/>
      <c r="UEZ106" s="472"/>
      <c r="UFA106" s="472"/>
      <c r="UFB106" s="472"/>
      <c r="UFC106" s="472"/>
      <c r="UFD106" s="472"/>
      <c r="UFE106" s="472"/>
      <c r="UFF106" s="472"/>
      <c r="UFG106" s="472"/>
      <c r="UFH106" s="472"/>
      <c r="UFI106" s="472"/>
      <c r="UFJ106" s="472"/>
      <c r="UFK106" s="472"/>
      <c r="UFL106" s="472"/>
      <c r="UFM106" s="472"/>
      <c r="UFN106" s="472"/>
      <c r="UFO106" s="472"/>
      <c r="UFP106" s="472"/>
      <c r="UFQ106" s="472"/>
      <c r="UFR106" s="472"/>
      <c r="UFS106" s="472"/>
      <c r="UFT106" s="472"/>
      <c r="UFU106" s="472"/>
      <c r="UFV106" s="472"/>
      <c r="UFW106" s="472"/>
      <c r="UFX106" s="472"/>
      <c r="UFY106" s="472"/>
      <c r="UFZ106" s="472"/>
      <c r="UGA106" s="472"/>
      <c r="UGB106" s="472"/>
      <c r="UGC106" s="472"/>
      <c r="UGD106" s="472"/>
      <c r="UGE106" s="472"/>
      <c r="UGF106" s="472"/>
      <c r="UGG106" s="472"/>
      <c r="UGH106" s="472"/>
      <c r="UGI106" s="472"/>
      <c r="UGJ106" s="472"/>
      <c r="UGK106" s="472"/>
      <c r="UGL106" s="472"/>
      <c r="UGM106" s="472"/>
      <c r="UGN106" s="472"/>
      <c r="UGO106" s="472"/>
      <c r="UGP106" s="472"/>
      <c r="UGQ106" s="472"/>
      <c r="UGR106" s="472"/>
      <c r="UGS106" s="472"/>
      <c r="UGT106" s="472"/>
      <c r="UGU106" s="472"/>
      <c r="UGV106" s="472"/>
      <c r="UGW106" s="472"/>
      <c r="UGX106" s="472"/>
      <c r="UGY106" s="472"/>
      <c r="UGZ106" s="472"/>
      <c r="UHA106" s="472"/>
      <c r="UHB106" s="472"/>
      <c r="UHC106" s="472"/>
      <c r="UHD106" s="472"/>
      <c r="UHE106" s="472"/>
      <c r="UHF106" s="472"/>
      <c r="UHG106" s="472"/>
      <c r="UHH106" s="472"/>
      <c r="UHI106" s="472"/>
      <c r="UHJ106" s="472"/>
      <c r="UHK106" s="472"/>
      <c r="UHL106" s="472"/>
      <c r="UHM106" s="472"/>
      <c r="UHN106" s="472"/>
      <c r="UHO106" s="472"/>
      <c r="UHP106" s="472"/>
      <c r="UHQ106" s="472"/>
      <c r="UHR106" s="472"/>
      <c r="UHS106" s="472"/>
      <c r="UHT106" s="472"/>
      <c r="UHU106" s="472"/>
      <c r="UHV106" s="472"/>
      <c r="UHW106" s="472"/>
      <c r="UHX106" s="472"/>
      <c r="UHY106" s="472"/>
      <c r="UHZ106" s="472"/>
      <c r="UIA106" s="472"/>
      <c r="UIB106" s="472"/>
      <c r="UIC106" s="472"/>
      <c r="UID106" s="472"/>
      <c r="UIE106" s="472"/>
      <c r="UIF106" s="472"/>
      <c r="UIG106" s="472"/>
      <c r="UIH106" s="472"/>
      <c r="UII106" s="472"/>
      <c r="UIJ106" s="472"/>
      <c r="UIK106" s="472"/>
      <c r="UIL106" s="472"/>
      <c r="UIM106" s="472"/>
      <c r="UIN106" s="472"/>
      <c r="UIO106" s="472"/>
      <c r="UIP106" s="472"/>
      <c r="UIQ106" s="472"/>
      <c r="UIR106" s="472"/>
      <c r="UIS106" s="472"/>
      <c r="UIT106" s="472"/>
      <c r="UIU106" s="472"/>
      <c r="UIV106" s="472"/>
      <c r="UIW106" s="472"/>
      <c r="UIX106" s="472"/>
      <c r="UIY106" s="472"/>
      <c r="UIZ106" s="472"/>
      <c r="UJA106" s="472"/>
      <c r="UJB106" s="472"/>
      <c r="UJC106" s="472"/>
      <c r="UJD106" s="472"/>
      <c r="UJE106" s="472"/>
      <c r="UJF106" s="472"/>
      <c r="UJG106" s="472"/>
      <c r="UJH106" s="472"/>
      <c r="UJI106" s="472"/>
      <c r="UJJ106" s="472"/>
      <c r="UJK106" s="472"/>
      <c r="UJL106" s="472"/>
      <c r="UJM106" s="472"/>
      <c r="UJN106" s="472"/>
      <c r="UJO106" s="472"/>
      <c r="UJP106" s="472"/>
      <c r="UJQ106" s="472"/>
      <c r="UJR106" s="472"/>
      <c r="UJS106" s="472"/>
      <c r="UJT106" s="472"/>
      <c r="UJU106" s="472"/>
      <c r="UJV106" s="472"/>
      <c r="UJW106" s="472"/>
      <c r="UJX106" s="472"/>
      <c r="UJY106" s="472"/>
      <c r="UJZ106" s="472"/>
      <c r="UKA106" s="472"/>
      <c r="UKB106" s="472"/>
      <c r="UKC106" s="472"/>
      <c r="UKD106" s="472"/>
      <c r="UKE106" s="472"/>
      <c r="UKF106" s="472"/>
      <c r="UKG106" s="472"/>
      <c r="UKH106" s="472"/>
      <c r="UKI106" s="472"/>
      <c r="UKJ106" s="472"/>
      <c r="UKK106" s="472"/>
      <c r="UKL106" s="472"/>
      <c r="UKM106" s="472"/>
      <c r="UKN106" s="472"/>
      <c r="UKO106" s="472"/>
      <c r="UKP106" s="472"/>
      <c r="UKQ106" s="472"/>
      <c r="UKR106" s="472"/>
      <c r="UKS106" s="472"/>
      <c r="UKT106" s="472"/>
      <c r="UKU106" s="472"/>
      <c r="UKV106" s="472"/>
      <c r="UKW106" s="472"/>
      <c r="UKX106" s="472"/>
      <c r="UKY106" s="472"/>
      <c r="UKZ106" s="472"/>
      <c r="ULA106" s="472"/>
      <c r="ULB106" s="472"/>
      <c r="ULC106" s="472"/>
      <c r="ULD106" s="472"/>
      <c r="ULE106" s="472"/>
      <c r="ULF106" s="472"/>
      <c r="ULG106" s="472"/>
      <c r="ULH106" s="472"/>
      <c r="ULI106" s="472"/>
      <c r="ULJ106" s="472"/>
      <c r="ULK106" s="472"/>
      <c r="ULL106" s="472"/>
      <c r="ULM106" s="472"/>
      <c r="ULN106" s="472"/>
      <c r="ULO106" s="472"/>
      <c r="ULP106" s="472"/>
      <c r="ULQ106" s="472"/>
      <c r="ULR106" s="472"/>
      <c r="ULS106" s="472"/>
      <c r="ULT106" s="472"/>
      <c r="ULU106" s="472"/>
      <c r="ULV106" s="472"/>
      <c r="ULW106" s="472"/>
      <c r="ULX106" s="472"/>
      <c r="ULY106" s="472"/>
      <c r="ULZ106" s="472"/>
      <c r="UMA106" s="472"/>
      <c r="UMB106" s="472"/>
      <c r="UMC106" s="472"/>
      <c r="UMD106" s="472"/>
      <c r="UME106" s="472"/>
      <c r="UMF106" s="472"/>
      <c r="UMG106" s="472"/>
      <c r="UMH106" s="472"/>
      <c r="UMI106" s="472"/>
      <c r="UMJ106" s="472"/>
      <c r="UMK106" s="472"/>
      <c r="UML106" s="472"/>
      <c r="UMM106" s="472"/>
      <c r="UMN106" s="472"/>
      <c r="UMO106" s="472"/>
      <c r="UMP106" s="472"/>
      <c r="UMQ106" s="472"/>
      <c r="UMR106" s="472"/>
      <c r="UMS106" s="472"/>
      <c r="UMT106" s="472"/>
      <c r="UMU106" s="472"/>
      <c r="UMV106" s="472"/>
      <c r="UMW106" s="472"/>
      <c r="UMX106" s="472"/>
      <c r="UMY106" s="472"/>
      <c r="UMZ106" s="472"/>
      <c r="UNA106" s="472"/>
      <c r="UNB106" s="472"/>
      <c r="UNC106" s="472"/>
      <c r="UND106" s="472"/>
      <c r="UNE106" s="472"/>
      <c r="UNF106" s="472"/>
      <c r="UNG106" s="472"/>
      <c r="UNH106" s="472"/>
      <c r="UNI106" s="472"/>
      <c r="UNJ106" s="472"/>
      <c r="UNK106" s="472"/>
      <c r="UNL106" s="472"/>
      <c r="UNM106" s="472"/>
      <c r="UNN106" s="472"/>
      <c r="UNO106" s="472"/>
      <c r="UNP106" s="472"/>
      <c r="UNQ106" s="472"/>
      <c r="UNR106" s="472"/>
      <c r="UNS106" s="472"/>
      <c r="UNT106" s="472"/>
      <c r="UNU106" s="472"/>
      <c r="UNV106" s="472"/>
      <c r="UNW106" s="472"/>
      <c r="UNX106" s="472"/>
      <c r="UNY106" s="472"/>
      <c r="UNZ106" s="472"/>
      <c r="UOA106" s="472"/>
      <c r="UOB106" s="472"/>
      <c r="UOC106" s="472"/>
      <c r="UOD106" s="472"/>
      <c r="UOE106" s="472"/>
      <c r="UOF106" s="472"/>
      <c r="UOG106" s="472"/>
      <c r="UOH106" s="472"/>
      <c r="UOI106" s="472"/>
      <c r="UOJ106" s="472"/>
      <c r="UOM106" s="472"/>
      <c r="UON106" s="472"/>
      <c r="UOO106" s="472"/>
      <c r="UOP106" s="472"/>
      <c r="UOQ106" s="472"/>
      <c r="UOR106" s="472"/>
      <c r="UOS106" s="472"/>
      <c r="UOT106" s="472"/>
      <c r="UOU106" s="472"/>
      <c r="UOV106" s="472"/>
      <c r="UOW106" s="472"/>
      <c r="UOX106" s="472"/>
      <c r="UOY106" s="472"/>
      <c r="UOZ106" s="472"/>
      <c r="UPA106" s="472"/>
      <c r="UPB106" s="472"/>
      <c r="UPC106" s="472"/>
      <c r="UPD106" s="472"/>
      <c r="UPE106" s="472"/>
      <c r="UPF106" s="472"/>
      <c r="UPG106" s="472"/>
      <c r="UPH106" s="472"/>
      <c r="UPI106" s="472"/>
      <c r="UPJ106" s="472"/>
      <c r="UPK106" s="472"/>
      <c r="UPL106" s="472"/>
      <c r="UPM106" s="472"/>
      <c r="UPN106" s="472"/>
      <c r="UPO106" s="472"/>
      <c r="UPP106" s="472"/>
      <c r="UPQ106" s="472"/>
      <c r="UPR106" s="472"/>
      <c r="UPS106" s="472"/>
      <c r="UPT106" s="472"/>
      <c r="UPU106" s="472"/>
      <c r="UPV106" s="472"/>
      <c r="UPW106" s="472"/>
      <c r="UPX106" s="472"/>
      <c r="UPY106" s="472"/>
      <c r="UPZ106" s="472"/>
      <c r="UQA106" s="472"/>
      <c r="UQB106" s="472"/>
      <c r="UQC106" s="472"/>
      <c r="UQD106" s="472"/>
      <c r="UQE106" s="472"/>
      <c r="UQF106" s="472"/>
      <c r="UQG106" s="472"/>
      <c r="UQH106" s="472"/>
      <c r="UQI106" s="472"/>
      <c r="UQJ106" s="472"/>
      <c r="UQK106" s="472"/>
      <c r="UQL106" s="472"/>
      <c r="UQM106" s="472"/>
      <c r="UQN106" s="472"/>
      <c r="UQO106" s="472"/>
      <c r="UQP106" s="472"/>
      <c r="UQQ106" s="472"/>
      <c r="UQR106" s="472"/>
      <c r="UQS106" s="472"/>
      <c r="UQT106" s="472"/>
      <c r="UQU106" s="472"/>
      <c r="UQV106" s="472"/>
      <c r="UQW106" s="472"/>
      <c r="UQX106" s="472"/>
      <c r="UQY106" s="472"/>
      <c r="UQZ106" s="472"/>
      <c r="URA106" s="472"/>
      <c r="URB106" s="472"/>
      <c r="URC106" s="472"/>
      <c r="URD106" s="472"/>
      <c r="URE106" s="472"/>
      <c r="URF106" s="472"/>
      <c r="URG106" s="472"/>
      <c r="URH106" s="472"/>
      <c r="URI106" s="472"/>
      <c r="URJ106" s="472"/>
      <c r="URK106" s="472"/>
      <c r="URL106" s="472"/>
      <c r="URM106" s="472"/>
      <c r="URN106" s="472"/>
      <c r="URO106" s="472"/>
      <c r="URP106" s="472"/>
      <c r="URQ106" s="472"/>
      <c r="URR106" s="472"/>
      <c r="URS106" s="472"/>
      <c r="URT106" s="472"/>
      <c r="URU106" s="472"/>
      <c r="URV106" s="472"/>
      <c r="URW106" s="472"/>
      <c r="URX106" s="472"/>
      <c r="URY106" s="472"/>
      <c r="URZ106" s="472"/>
      <c r="USA106" s="472"/>
      <c r="USB106" s="472"/>
      <c r="USC106" s="472"/>
      <c r="USD106" s="472"/>
      <c r="USE106" s="472"/>
      <c r="USF106" s="472"/>
      <c r="USG106" s="472"/>
      <c r="USH106" s="472"/>
      <c r="USI106" s="472"/>
      <c r="USJ106" s="472"/>
      <c r="USK106" s="472"/>
      <c r="USL106" s="472"/>
      <c r="USM106" s="472"/>
      <c r="USN106" s="472"/>
      <c r="USO106" s="472"/>
      <c r="USP106" s="472"/>
      <c r="USQ106" s="472"/>
      <c r="USR106" s="472"/>
      <c r="USS106" s="472"/>
      <c r="UST106" s="472"/>
      <c r="USU106" s="472"/>
      <c r="USV106" s="472"/>
      <c r="USW106" s="472"/>
      <c r="USX106" s="472"/>
      <c r="USY106" s="472"/>
      <c r="USZ106" s="472"/>
      <c r="UTA106" s="472"/>
      <c r="UTB106" s="472"/>
      <c r="UTC106" s="472"/>
      <c r="UTD106" s="472"/>
      <c r="UTE106" s="472"/>
      <c r="UTF106" s="472"/>
      <c r="UTG106" s="472"/>
      <c r="UTH106" s="472"/>
      <c r="UTI106" s="472"/>
      <c r="UTJ106" s="472"/>
      <c r="UTK106" s="472"/>
      <c r="UTL106" s="472"/>
      <c r="UTM106" s="472"/>
      <c r="UTN106" s="472"/>
      <c r="UTO106" s="472"/>
      <c r="UTP106" s="472"/>
      <c r="UTQ106" s="472"/>
      <c r="UTR106" s="472"/>
      <c r="UTS106" s="472"/>
      <c r="UTT106" s="472"/>
      <c r="UTU106" s="472"/>
      <c r="UTV106" s="472"/>
      <c r="UTW106" s="472"/>
      <c r="UTX106" s="472"/>
      <c r="UTY106" s="472"/>
      <c r="UTZ106" s="472"/>
      <c r="UUA106" s="472"/>
      <c r="UUB106" s="472"/>
      <c r="UUC106" s="472"/>
      <c r="UUD106" s="472"/>
      <c r="UUE106" s="472"/>
      <c r="UUF106" s="472"/>
      <c r="UUG106" s="472"/>
      <c r="UUH106" s="472"/>
      <c r="UUI106" s="472"/>
      <c r="UUJ106" s="472"/>
      <c r="UUK106" s="472"/>
      <c r="UUL106" s="472"/>
      <c r="UUM106" s="472"/>
      <c r="UUN106" s="472"/>
      <c r="UUO106" s="472"/>
      <c r="UUP106" s="472"/>
      <c r="UUQ106" s="472"/>
      <c r="UUR106" s="472"/>
      <c r="UUS106" s="472"/>
      <c r="UUT106" s="472"/>
      <c r="UUU106" s="472"/>
      <c r="UUV106" s="472"/>
      <c r="UUW106" s="472"/>
      <c r="UUX106" s="472"/>
      <c r="UUY106" s="472"/>
      <c r="UUZ106" s="472"/>
      <c r="UVA106" s="472"/>
      <c r="UVB106" s="472"/>
      <c r="UVC106" s="472"/>
      <c r="UVD106" s="472"/>
      <c r="UVE106" s="472"/>
      <c r="UVF106" s="472"/>
      <c r="UVG106" s="472"/>
      <c r="UVH106" s="472"/>
      <c r="UVI106" s="472"/>
      <c r="UVJ106" s="472"/>
      <c r="UVK106" s="472"/>
      <c r="UVL106" s="472"/>
      <c r="UVM106" s="472"/>
      <c r="UVN106" s="472"/>
      <c r="UVO106" s="472"/>
      <c r="UVP106" s="472"/>
      <c r="UVQ106" s="472"/>
      <c r="UVR106" s="472"/>
      <c r="UVS106" s="472"/>
      <c r="UVT106" s="472"/>
      <c r="UVU106" s="472"/>
      <c r="UVV106" s="472"/>
      <c r="UVW106" s="472"/>
      <c r="UVX106" s="472"/>
      <c r="UVY106" s="472"/>
      <c r="UVZ106" s="472"/>
      <c r="UWA106" s="472"/>
      <c r="UWB106" s="472"/>
      <c r="UWC106" s="472"/>
      <c r="UWD106" s="472"/>
      <c r="UWE106" s="472"/>
      <c r="UWF106" s="472"/>
      <c r="UWG106" s="472"/>
      <c r="UWH106" s="472"/>
      <c r="UWI106" s="472"/>
      <c r="UWJ106" s="472"/>
      <c r="UWK106" s="472"/>
      <c r="UWL106" s="472"/>
      <c r="UWM106" s="472"/>
      <c r="UWN106" s="472"/>
      <c r="UWO106" s="472"/>
      <c r="UWP106" s="472"/>
      <c r="UWQ106" s="472"/>
      <c r="UWR106" s="472"/>
      <c r="UWS106" s="472"/>
      <c r="UWT106" s="472"/>
      <c r="UWU106" s="472"/>
      <c r="UWV106" s="472"/>
      <c r="UWW106" s="472"/>
      <c r="UWX106" s="472"/>
      <c r="UWY106" s="472"/>
      <c r="UWZ106" s="472"/>
      <c r="UXA106" s="472"/>
      <c r="UXB106" s="472"/>
      <c r="UXC106" s="472"/>
      <c r="UXD106" s="472"/>
      <c r="UXE106" s="472"/>
      <c r="UXF106" s="472"/>
      <c r="UXG106" s="472"/>
      <c r="UXH106" s="472"/>
      <c r="UXI106" s="472"/>
      <c r="UXJ106" s="472"/>
      <c r="UXK106" s="472"/>
      <c r="UXL106" s="472"/>
      <c r="UXM106" s="472"/>
      <c r="UXN106" s="472"/>
      <c r="UXO106" s="472"/>
      <c r="UXP106" s="472"/>
      <c r="UXQ106" s="472"/>
      <c r="UXR106" s="472"/>
      <c r="UXS106" s="472"/>
      <c r="UXT106" s="472"/>
      <c r="UXU106" s="472"/>
      <c r="UXV106" s="472"/>
      <c r="UXW106" s="472"/>
      <c r="UXX106" s="472"/>
      <c r="UXY106" s="472"/>
      <c r="UXZ106" s="472"/>
      <c r="UYA106" s="472"/>
      <c r="UYB106" s="472"/>
      <c r="UYC106" s="472"/>
      <c r="UYD106" s="472"/>
      <c r="UYE106" s="472"/>
      <c r="UYF106" s="472"/>
      <c r="UYI106" s="472"/>
      <c r="UYJ106" s="472"/>
      <c r="UYK106" s="472"/>
      <c r="UYL106" s="472"/>
      <c r="UYM106" s="472"/>
      <c r="UYN106" s="472"/>
      <c r="UYO106" s="472"/>
      <c r="UYP106" s="472"/>
      <c r="UYQ106" s="472"/>
      <c r="UYR106" s="472"/>
      <c r="UYS106" s="472"/>
      <c r="UYT106" s="472"/>
      <c r="UYU106" s="472"/>
      <c r="UYV106" s="472"/>
      <c r="UYW106" s="472"/>
      <c r="UYX106" s="472"/>
      <c r="UYY106" s="472"/>
      <c r="UYZ106" s="472"/>
      <c r="UZA106" s="472"/>
      <c r="UZB106" s="472"/>
      <c r="UZC106" s="472"/>
      <c r="UZD106" s="472"/>
      <c r="UZE106" s="472"/>
      <c r="UZF106" s="472"/>
      <c r="UZG106" s="472"/>
      <c r="UZH106" s="472"/>
      <c r="UZI106" s="472"/>
      <c r="UZJ106" s="472"/>
      <c r="UZK106" s="472"/>
      <c r="UZL106" s="472"/>
      <c r="UZM106" s="472"/>
      <c r="UZN106" s="472"/>
      <c r="UZO106" s="472"/>
      <c r="UZP106" s="472"/>
      <c r="UZQ106" s="472"/>
      <c r="UZR106" s="472"/>
      <c r="UZS106" s="472"/>
      <c r="UZT106" s="472"/>
      <c r="UZU106" s="472"/>
      <c r="UZV106" s="472"/>
      <c r="UZW106" s="472"/>
      <c r="UZX106" s="472"/>
      <c r="UZY106" s="472"/>
      <c r="UZZ106" s="472"/>
      <c r="VAA106" s="472"/>
      <c r="VAB106" s="472"/>
      <c r="VAC106" s="472"/>
      <c r="VAD106" s="472"/>
      <c r="VAE106" s="472"/>
      <c r="VAF106" s="472"/>
      <c r="VAG106" s="472"/>
      <c r="VAH106" s="472"/>
      <c r="VAI106" s="472"/>
      <c r="VAJ106" s="472"/>
      <c r="VAK106" s="472"/>
      <c r="VAL106" s="472"/>
      <c r="VAM106" s="472"/>
      <c r="VAN106" s="472"/>
      <c r="VAO106" s="472"/>
      <c r="VAP106" s="472"/>
      <c r="VAQ106" s="472"/>
      <c r="VAR106" s="472"/>
      <c r="VAS106" s="472"/>
      <c r="VAT106" s="472"/>
      <c r="VAU106" s="472"/>
      <c r="VAV106" s="472"/>
      <c r="VAW106" s="472"/>
      <c r="VAX106" s="472"/>
      <c r="VAY106" s="472"/>
      <c r="VAZ106" s="472"/>
      <c r="VBA106" s="472"/>
      <c r="VBB106" s="472"/>
      <c r="VBC106" s="472"/>
      <c r="VBD106" s="472"/>
      <c r="VBE106" s="472"/>
      <c r="VBF106" s="472"/>
      <c r="VBG106" s="472"/>
      <c r="VBH106" s="472"/>
      <c r="VBI106" s="472"/>
      <c r="VBJ106" s="472"/>
      <c r="VBK106" s="472"/>
      <c r="VBL106" s="472"/>
      <c r="VBM106" s="472"/>
      <c r="VBN106" s="472"/>
      <c r="VBO106" s="472"/>
      <c r="VBP106" s="472"/>
      <c r="VBQ106" s="472"/>
      <c r="VBR106" s="472"/>
      <c r="VBS106" s="472"/>
      <c r="VBT106" s="472"/>
      <c r="VBU106" s="472"/>
      <c r="VBV106" s="472"/>
      <c r="VBW106" s="472"/>
      <c r="VBX106" s="472"/>
      <c r="VBY106" s="472"/>
      <c r="VBZ106" s="472"/>
      <c r="VCA106" s="472"/>
      <c r="VCB106" s="472"/>
      <c r="VCC106" s="472"/>
      <c r="VCD106" s="472"/>
      <c r="VCE106" s="472"/>
      <c r="VCF106" s="472"/>
      <c r="VCG106" s="472"/>
      <c r="VCH106" s="472"/>
      <c r="VCI106" s="472"/>
      <c r="VCJ106" s="472"/>
      <c r="VCK106" s="472"/>
      <c r="VCL106" s="472"/>
      <c r="VCM106" s="472"/>
      <c r="VCN106" s="472"/>
      <c r="VCO106" s="472"/>
      <c r="VCP106" s="472"/>
      <c r="VCQ106" s="472"/>
      <c r="VCR106" s="472"/>
      <c r="VCS106" s="472"/>
      <c r="VCT106" s="472"/>
      <c r="VCU106" s="472"/>
      <c r="VCV106" s="472"/>
      <c r="VCW106" s="472"/>
      <c r="VCX106" s="472"/>
      <c r="VCY106" s="472"/>
      <c r="VCZ106" s="472"/>
      <c r="VDA106" s="472"/>
      <c r="VDB106" s="472"/>
      <c r="VDC106" s="472"/>
      <c r="VDD106" s="472"/>
      <c r="VDE106" s="472"/>
      <c r="VDF106" s="472"/>
      <c r="VDG106" s="472"/>
      <c r="VDH106" s="472"/>
      <c r="VDI106" s="472"/>
      <c r="VDJ106" s="472"/>
      <c r="VDK106" s="472"/>
      <c r="VDL106" s="472"/>
      <c r="VDM106" s="472"/>
      <c r="VDN106" s="472"/>
      <c r="VDO106" s="472"/>
      <c r="VDP106" s="472"/>
      <c r="VDQ106" s="472"/>
      <c r="VDR106" s="472"/>
      <c r="VDS106" s="472"/>
      <c r="VDT106" s="472"/>
      <c r="VDU106" s="472"/>
      <c r="VDV106" s="472"/>
      <c r="VDW106" s="472"/>
      <c r="VDX106" s="472"/>
      <c r="VDY106" s="472"/>
      <c r="VDZ106" s="472"/>
      <c r="VEA106" s="472"/>
      <c r="VEB106" s="472"/>
      <c r="VEC106" s="472"/>
      <c r="VED106" s="472"/>
      <c r="VEE106" s="472"/>
      <c r="VEF106" s="472"/>
      <c r="VEG106" s="472"/>
      <c r="VEH106" s="472"/>
      <c r="VEI106" s="472"/>
      <c r="VEJ106" s="472"/>
      <c r="VEK106" s="472"/>
      <c r="VEL106" s="472"/>
      <c r="VEM106" s="472"/>
      <c r="VEN106" s="472"/>
      <c r="VEO106" s="472"/>
      <c r="VEP106" s="472"/>
      <c r="VEQ106" s="472"/>
      <c r="VER106" s="472"/>
      <c r="VES106" s="472"/>
      <c r="VET106" s="472"/>
      <c r="VEU106" s="472"/>
      <c r="VEV106" s="472"/>
      <c r="VEW106" s="472"/>
      <c r="VEX106" s="472"/>
      <c r="VEY106" s="472"/>
      <c r="VEZ106" s="472"/>
      <c r="VFA106" s="472"/>
      <c r="VFB106" s="472"/>
      <c r="VFC106" s="472"/>
      <c r="VFD106" s="472"/>
      <c r="VFE106" s="472"/>
      <c r="VFF106" s="472"/>
      <c r="VFG106" s="472"/>
      <c r="VFH106" s="472"/>
      <c r="VFI106" s="472"/>
      <c r="VFJ106" s="472"/>
      <c r="VFK106" s="472"/>
      <c r="VFL106" s="472"/>
      <c r="VFM106" s="472"/>
      <c r="VFN106" s="472"/>
      <c r="VFO106" s="472"/>
      <c r="VFP106" s="472"/>
      <c r="VFQ106" s="472"/>
      <c r="VFR106" s="472"/>
      <c r="VFS106" s="472"/>
      <c r="VFT106" s="472"/>
      <c r="VFU106" s="472"/>
      <c r="VFV106" s="472"/>
      <c r="VFW106" s="472"/>
      <c r="VFX106" s="472"/>
      <c r="VFY106" s="472"/>
      <c r="VFZ106" s="472"/>
      <c r="VGA106" s="472"/>
      <c r="VGB106" s="472"/>
      <c r="VGC106" s="472"/>
      <c r="VGD106" s="472"/>
      <c r="VGE106" s="472"/>
      <c r="VGF106" s="472"/>
      <c r="VGG106" s="472"/>
      <c r="VGH106" s="472"/>
      <c r="VGI106" s="472"/>
      <c r="VGJ106" s="472"/>
      <c r="VGK106" s="472"/>
      <c r="VGL106" s="472"/>
      <c r="VGM106" s="472"/>
      <c r="VGN106" s="472"/>
      <c r="VGO106" s="472"/>
      <c r="VGP106" s="472"/>
      <c r="VGQ106" s="472"/>
      <c r="VGR106" s="472"/>
      <c r="VGS106" s="472"/>
      <c r="VGT106" s="472"/>
      <c r="VGU106" s="472"/>
      <c r="VGV106" s="472"/>
      <c r="VGW106" s="472"/>
      <c r="VGX106" s="472"/>
      <c r="VGY106" s="472"/>
      <c r="VGZ106" s="472"/>
      <c r="VHA106" s="472"/>
      <c r="VHB106" s="472"/>
      <c r="VHC106" s="472"/>
      <c r="VHD106" s="472"/>
      <c r="VHE106" s="472"/>
      <c r="VHF106" s="472"/>
      <c r="VHG106" s="472"/>
      <c r="VHH106" s="472"/>
      <c r="VHI106" s="472"/>
      <c r="VHJ106" s="472"/>
      <c r="VHK106" s="472"/>
      <c r="VHL106" s="472"/>
      <c r="VHM106" s="472"/>
      <c r="VHN106" s="472"/>
      <c r="VHO106" s="472"/>
      <c r="VHP106" s="472"/>
      <c r="VHQ106" s="472"/>
      <c r="VHR106" s="472"/>
      <c r="VHS106" s="472"/>
      <c r="VHT106" s="472"/>
      <c r="VHU106" s="472"/>
      <c r="VHV106" s="472"/>
      <c r="VHW106" s="472"/>
      <c r="VHX106" s="472"/>
      <c r="VHY106" s="472"/>
      <c r="VHZ106" s="472"/>
      <c r="VIA106" s="472"/>
      <c r="VIB106" s="472"/>
      <c r="VIE106" s="472"/>
      <c r="VIF106" s="472"/>
      <c r="VIG106" s="472"/>
      <c r="VIH106" s="472"/>
      <c r="VII106" s="472"/>
      <c r="VIJ106" s="472"/>
      <c r="VIK106" s="472"/>
      <c r="VIL106" s="472"/>
      <c r="VIM106" s="472"/>
      <c r="VIN106" s="472"/>
      <c r="VIO106" s="472"/>
      <c r="VIP106" s="472"/>
      <c r="VIQ106" s="472"/>
      <c r="VIR106" s="472"/>
      <c r="VIS106" s="472"/>
      <c r="VIT106" s="472"/>
      <c r="VIU106" s="472"/>
      <c r="VIV106" s="472"/>
      <c r="VIW106" s="472"/>
      <c r="VIX106" s="472"/>
      <c r="VIY106" s="472"/>
      <c r="VIZ106" s="472"/>
      <c r="VJA106" s="472"/>
      <c r="VJB106" s="472"/>
      <c r="VJC106" s="472"/>
      <c r="VJD106" s="472"/>
      <c r="VJE106" s="472"/>
      <c r="VJF106" s="472"/>
      <c r="VJG106" s="472"/>
      <c r="VJH106" s="472"/>
      <c r="VJI106" s="472"/>
      <c r="VJJ106" s="472"/>
      <c r="VJK106" s="472"/>
      <c r="VJL106" s="472"/>
      <c r="VJM106" s="472"/>
      <c r="VJN106" s="472"/>
      <c r="VJO106" s="472"/>
      <c r="VJP106" s="472"/>
      <c r="VJQ106" s="472"/>
      <c r="VJR106" s="472"/>
      <c r="VJS106" s="472"/>
      <c r="VJT106" s="472"/>
      <c r="VJU106" s="472"/>
      <c r="VJV106" s="472"/>
      <c r="VJW106" s="472"/>
      <c r="VJX106" s="472"/>
      <c r="VJY106" s="472"/>
      <c r="VJZ106" s="472"/>
      <c r="VKA106" s="472"/>
      <c r="VKB106" s="472"/>
      <c r="VKC106" s="472"/>
      <c r="VKD106" s="472"/>
      <c r="VKE106" s="472"/>
      <c r="VKF106" s="472"/>
      <c r="VKG106" s="472"/>
      <c r="VKH106" s="472"/>
      <c r="VKI106" s="472"/>
      <c r="VKJ106" s="472"/>
      <c r="VKK106" s="472"/>
      <c r="VKL106" s="472"/>
      <c r="VKM106" s="472"/>
      <c r="VKN106" s="472"/>
      <c r="VKO106" s="472"/>
      <c r="VKP106" s="472"/>
      <c r="VKQ106" s="472"/>
      <c r="VKR106" s="472"/>
      <c r="VKS106" s="472"/>
      <c r="VKT106" s="472"/>
      <c r="VKU106" s="472"/>
      <c r="VKV106" s="472"/>
      <c r="VKW106" s="472"/>
      <c r="VKX106" s="472"/>
      <c r="VKY106" s="472"/>
      <c r="VKZ106" s="472"/>
      <c r="VLA106" s="472"/>
      <c r="VLB106" s="472"/>
      <c r="VLC106" s="472"/>
      <c r="VLD106" s="472"/>
      <c r="VLE106" s="472"/>
      <c r="VLF106" s="472"/>
      <c r="VLG106" s="472"/>
      <c r="VLH106" s="472"/>
      <c r="VLI106" s="472"/>
      <c r="VLJ106" s="472"/>
      <c r="VLK106" s="472"/>
      <c r="VLL106" s="472"/>
      <c r="VLM106" s="472"/>
      <c r="VLN106" s="472"/>
      <c r="VLO106" s="472"/>
      <c r="VLP106" s="472"/>
      <c r="VLQ106" s="472"/>
      <c r="VLR106" s="472"/>
      <c r="VLS106" s="472"/>
      <c r="VLT106" s="472"/>
      <c r="VLU106" s="472"/>
      <c r="VLV106" s="472"/>
      <c r="VLW106" s="472"/>
      <c r="VLX106" s="472"/>
      <c r="VLY106" s="472"/>
      <c r="VLZ106" s="472"/>
      <c r="VMA106" s="472"/>
      <c r="VMB106" s="472"/>
      <c r="VMC106" s="472"/>
      <c r="VMD106" s="472"/>
      <c r="VME106" s="472"/>
      <c r="VMF106" s="472"/>
      <c r="VMG106" s="472"/>
      <c r="VMH106" s="472"/>
      <c r="VMI106" s="472"/>
      <c r="VMJ106" s="472"/>
      <c r="VMK106" s="472"/>
      <c r="VML106" s="472"/>
      <c r="VMM106" s="472"/>
      <c r="VMN106" s="472"/>
      <c r="VMO106" s="472"/>
      <c r="VMP106" s="472"/>
      <c r="VMQ106" s="472"/>
      <c r="VMR106" s="472"/>
      <c r="VMS106" s="472"/>
      <c r="VMT106" s="472"/>
      <c r="VMU106" s="472"/>
      <c r="VMV106" s="472"/>
      <c r="VMW106" s="472"/>
      <c r="VMX106" s="472"/>
      <c r="VMY106" s="472"/>
      <c r="VMZ106" s="472"/>
      <c r="VNA106" s="472"/>
      <c r="VNB106" s="472"/>
      <c r="VNC106" s="472"/>
      <c r="VND106" s="472"/>
      <c r="VNE106" s="472"/>
      <c r="VNF106" s="472"/>
      <c r="VNG106" s="472"/>
      <c r="VNH106" s="472"/>
      <c r="VNI106" s="472"/>
      <c r="VNJ106" s="472"/>
      <c r="VNK106" s="472"/>
      <c r="VNL106" s="472"/>
      <c r="VNM106" s="472"/>
      <c r="VNN106" s="472"/>
      <c r="VNO106" s="472"/>
      <c r="VNP106" s="472"/>
      <c r="VNQ106" s="472"/>
      <c r="VNR106" s="472"/>
      <c r="VNS106" s="472"/>
      <c r="VNT106" s="472"/>
      <c r="VNU106" s="472"/>
      <c r="VNV106" s="472"/>
      <c r="VNW106" s="472"/>
      <c r="VNX106" s="472"/>
      <c r="VNY106" s="472"/>
      <c r="VNZ106" s="472"/>
      <c r="VOA106" s="472"/>
      <c r="VOB106" s="472"/>
      <c r="VOC106" s="472"/>
      <c r="VOD106" s="472"/>
      <c r="VOE106" s="472"/>
      <c r="VOF106" s="472"/>
      <c r="VOG106" s="472"/>
      <c r="VOH106" s="472"/>
      <c r="VOI106" s="472"/>
      <c r="VOJ106" s="472"/>
      <c r="VOK106" s="472"/>
      <c r="VOL106" s="472"/>
      <c r="VOM106" s="472"/>
      <c r="VON106" s="472"/>
      <c r="VOO106" s="472"/>
      <c r="VOP106" s="472"/>
      <c r="VOQ106" s="472"/>
      <c r="VOR106" s="472"/>
      <c r="VOS106" s="472"/>
      <c r="VOT106" s="472"/>
      <c r="VOU106" s="472"/>
      <c r="VOV106" s="472"/>
      <c r="VOW106" s="472"/>
      <c r="VOX106" s="472"/>
      <c r="VOY106" s="472"/>
      <c r="VOZ106" s="472"/>
      <c r="VPA106" s="472"/>
      <c r="VPB106" s="472"/>
      <c r="VPC106" s="472"/>
      <c r="VPD106" s="472"/>
      <c r="VPE106" s="472"/>
      <c r="VPF106" s="472"/>
      <c r="VPG106" s="472"/>
      <c r="VPH106" s="472"/>
      <c r="VPI106" s="472"/>
      <c r="VPJ106" s="472"/>
      <c r="VPK106" s="472"/>
      <c r="VPL106" s="472"/>
      <c r="VPM106" s="472"/>
      <c r="VPN106" s="472"/>
      <c r="VPO106" s="472"/>
      <c r="VPP106" s="472"/>
      <c r="VPQ106" s="472"/>
      <c r="VPR106" s="472"/>
      <c r="VPS106" s="472"/>
      <c r="VPT106" s="472"/>
      <c r="VPU106" s="472"/>
      <c r="VPV106" s="472"/>
      <c r="VPW106" s="472"/>
      <c r="VPX106" s="472"/>
      <c r="VPY106" s="472"/>
      <c r="VPZ106" s="472"/>
      <c r="VQA106" s="472"/>
      <c r="VQB106" s="472"/>
      <c r="VQC106" s="472"/>
      <c r="VQD106" s="472"/>
      <c r="VQE106" s="472"/>
      <c r="VQF106" s="472"/>
      <c r="VQG106" s="472"/>
      <c r="VQH106" s="472"/>
      <c r="VQI106" s="472"/>
      <c r="VQJ106" s="472"/>
      <c r="VQK106" s="472"/>
      <c r="VQL106" s="472"/>
      <c r="VQM106" s="472"/>
      <c r="VQN106" s="472"/>
      <c r="VQO106" s="472"/>
      <c r="VQP106" s="472"/>
      <c r="VQQ106" s="472"/>
      <c r="VQR106" s="472"/>
      <c r="VQS106" s="472"/>
      <c r="VQT106" s="472"/>
      <c r="VQU106" s="472"/>
      <c r="VQV106" s="472"/>
      <c r="VQW106" s="472"/>
      <c r="VQX106" s="472"/>
      <c r="VQY106" s="472"/>
      <c r="VQZ106" s="472"/>
      <c r="VRA106" s="472"/>
      <c r="VRB106" s="472"/>
      <c r="VRC106" s="472"/>
      <c r="VRD106" s="472"/>
      <c r="VRE106" s="472"/>
      <c r="VRF106" s="472"/>
      <c r="VRG106" s="472"/>
      <c r="VRH106" s="472"/>
      <c r="VRI106" s="472"/>
      <c r="VRJ106" s="472"/>
      <c r="VRK106" s="472"/>
      <c r="VRL106" s="472"/>
      <c r="VRM106" s="472"/>
      <c r="VRN106" s="472"/>
      <c r="VRO106" s="472"/>
      <c r="VRP106" s="472"/>
      <c r="VRQ106" s="472"/>
      <c r="VRR106" s="472"/>
      <c r="VRS106" s="472"/>
      <c r="VRT106" s="472"/>
      <c r="VRU106" s="472"/>
      <c r="VRV106" s="472"/>
      <c r="VRW106" s="472"/>
      <c r="VRX106" s="472"/>
      <c r="VSA106" s="472"/>
      <c r="VSB106" s="472"/>
      <c r="VSC106" s="472"/>
      <c r="VSD106" s="472"/>
      <c r="VSE106" s="472"/>
      <c r="VSF106" s="472"/>
      <c r="VSG106" s="472"/>
      <c r="VSH106" s="472"/>
      <c r="VSI106" s="472"/>
      <c r="VSJ106" s="472"/>
      <c r="VSK106" s="472"/>
      <c r="VSL106" s="472"/>
      <c r="VSM106" s="472"/>
      <c r="VSN106" s="472"/>
      <c r="VSO106" s="472"/>
      <c r="VSP106" s="472"/>
      <c r="VSQ106" s="472"/>
      <c r="VSR106" s="472"/>
      <c r="VSS106" s="472"/>
      <c r="VST106" s="472"/>
      <c r="VSU106" s="472"/>
      <c r="VSV106" s="472"/>
      <c r="VSW106" s="472"/>
      <c r="VSX106" s="472"/>
      <c r="VSY106" s="472"/>
      <c r="VSZ106" s="472"/>
      <c r="VTA106" s="472"/>
      <c r="VTB106" s="472"/>
      <c r="VTC106" s="472"/>
      <c r="VTD106" s="472"/>
      <c r="VTE106" s="472"/>
      <c r="VTF106" s="472"/>
      <c r="VTG106" s="472"/>
      <c r="VTH106" s="472"/>
      <c r="VTI106" s="472"/>
      <c r="VTJ106" s="472"/>
      <c r="VTK106" s="472"/>
      <c r="VTL106" s="472"/>
      <c r="VTM106" s="472"/>
      <c r="VTN106" s="472"/>
      <c r="VTO106" s="472"/>
      <c r="VTP106" s="472"/>
      <c r="VTQ106" s="472"/>
      <c r="VTR106" s="472"/>
      <c r="VTS106" s="472"/>
      <c r="VTT106" s="472"/>
      <c r="VTU106" s="472"/>
      <c r="VTV106" s="472"/>
      <c r="VTW106" s="472"/>
      <c r="VTX106" s="472"/>
      <c r="VTY106" s="472"/>
      <c r="VTZ106" s="472"/>
      <c r="VUA106" s="472"/>
      <c r="VUB106" s="472"/>
      <c r="VUC106" s="472"/>
      <c r="VUD106" s="472"/>
      <c r="VUE106" s="472"/>
      <c r="VUF106" s="472"/>
      <c r="VUG106" s="472"/>
      <c r="VUH106" s="472"/>
      <c r="VUI106" s="472"/>
      <c r="VUJ106" s="472"/>
      <c r="VUK106" s="472"/>
      <c r="VUL106" s="472"/>
      <c r="VUM106" s="472"/>
      <c r="VUN106" s="472"/>
      <c r="VUO106" s="472"/>
      <c r="VUP106" s="472"/>
      <c r="VUQ106" s="472"/>
      <c r="VUR106" s="472"/>
      <c r="VUS106" s="472"/>
      <c r="VUT106" s="472"/>
      <c r="VUU106" s="472"/>
      <c r="VUV106" s="472"/>
      <c r="VUW106" s="472"/>
      <c r="VUX106" s="472"/>
      <c r="VUY106" s="472"/>
      <c r="VUZ106" s="472"/>
      <c r="VVA106" s="472"/>
      <c r="VVB106" s="472"/>
      <c r="VVC106" s="472"/>
      <c r="VVD106" s="472"/>
      <c r="VVE106" s="472"/>
      <c r="VVF106" s="472"/>
      <c r="VVG106" s="472"/>
      <c r="VVH106" s="472"/>
      <c r="VVI106" s="472"/>
      <c r="VVJ106" s="472"/>
      <c r="VVK106" s="472"/>
      <c r="VVL106" s="472"/>
      <c r="VVM106" s="472"/>
      <c r="VVN106" s="472"/>
      <c r="VVO106" s="472"/>
      <c r="VVP106" s="472"/>
      <c r="VVQ106" s="472"/>
      <c r="VVR106" s="472"/>
      <c r="VVS106" s="472"/>
      <c r="VVT106" s="472"/>
      <c r="VVU106" s="472"/>
      <c r="VVV106" s="472"/>
      <c r="VVW106" s="472"/>
      <c r="VVX106" s="472"/>
      <c r="VVY106" s="472"/>
      <c r="VVZ106" s="472"/>
      <c r="VWA106" s="472"/>
      <c r="VWB106" s="472"/>
      <c r="VWC106" s="472"/>
      <c r="VWD106" s="472"/>
      <c r="VWE106" s="472"/>
      <c r="VWF106" s="472"/>
      <c r="VWG106" s="472"/>
      <c r="VWH106" s="472"/>
      <c r="VWI106" s="472"/>
      <c r="VWJ106" s="472"/>
      <c r="VWK106" s="472"/>
      <c r="VWL106" s="472"/>
      <c r="VWM106" s="472"/>
      <c r="VWN106" s="472"/>
      <c r="VWO106" s="472"/>
      <c r="VWP106" s="472"/>
      <c r="VWQ106" s="472"/>
      <c r="VWR106" s="472"/>
      <c r="VWS106" s="472"/>
      <c r="VWT106" s="472"/>
      <c r="VWU106" s="472"/>
      <c r="VWV106" s="472"/>
      <c r="VWW106" s="472"/>
      <c r="VWX106" s="472"/>
      <c r="VWY106" s="472"/>
      <c r="VWZ106" s="472"/>
      <c r="VXA106" s="472"/>
      <c r="VXB106" s="472"/>
      <c r="VXC106" s="472"/>
      <c r="VXD106" s="472"/>
      <c r="VXE106" s="472"/>
      <c r="VXF106" s="472"/>
      <c r="VXG106" s="472"/>
      <c r="VXH106" s="472"/>
      <c r="VXI106" s="472"/>
      <c r="VXJ106" s="472"/>
      <c r="VXK106" s="472"/>
      <c r="VXL106" s="472"/>
      <c r="VXM106" s="472"/>
      <c r="VXN106" s="472"/>
      <c r="VXO106" s="472"/>
      <c r="VXP106" s="472"/>
      <c r="VXQ106" s="472"/>
      <c r="VXR106" s="472"/>
      <c r="VXS106" s="472"/>
      <c r="VXT106" s="472"/>
      <c r="VXU106" s="472"/>
      <c r="VXV106" s="472"/>
      <c r="VXW106" s="472"/>
      <c r="VXX106" s="472"/>
      <c r="VXY106" s="472"/>
      <c r="VXZ106" s="472"/>
      <c r="VYA106" s="472"/>
      <c r="VYB106" s="472"/>
      <c r="VYC106" s="472"/>
      <c r="VYD106" s="472"/>
      <c r="VYE106" s="472"/>
      <c r="VYF106" s="472"/>
      <c r="VYG106" s="472"/>
      <c r="VYH106" s="472"/>
      <c r="VYI106" s="472"/>
      <c r="VYJ106" s="472"/>
      <c r="VYK106" s="472"/>
      <c r="VYL106" s="472"/>
      <c r="VYM106" s="472"/>
      <c r="VYN106" s="472"/>
      <c r="VYO106" s="472"/>
      <c r="VYP106" s="472"/>
      <c r="VYQ106" s="472"/>
      <c r="VYR106" s="472"/>
      <c r="VYS106" s="472"/>
      <c r="VYT106" s="472"/>
      <c r="VYU106" s="472"/>
      <c r="VYV106" s="472"/>
      <c r="VYW106" s="472"/>
      <c r="VYX106" s="472"/>
      <c r="VYY106" s="472"/>
      <c r="VYZ106" s="472"/>
      <c r="VZA106" s="472"/>
      <c r="VZB106" s="472"/>
      <c r="VZC106" s="472"/>
      <c r="VZD106" s="472"/>
      <c r="VZE106" s="472"/>
      <c r="VZF106" s="472"/>
      <c r="VZG106" s="472"/>
      <c r="VZH106" s="472"/>
      <c r="VZI106" s="472"/>
      <c r="VZJ106" s="472"/>
      <c r="VZK106" s="472"/>
      <c r="VZL106" s="472"/>
      <c r="VZM106" s="472"/>
      <c r="VZN106" s="472"/>
      <c r="VZO106" s="472"/>
      <c r="VZP106" s="472"/>
      <c r="VZQ106" s="472"/>
      <c r="VZR106" s="472"/>
      <c r="VZS106" s="472"/>
      <c r="VZT106" s="472"/>
      <c r="VZU106" s="472"/>
      <c r="VZV106" s="472"/>
      <c r="VZW106" s="472"/>
      <c r="VZX106" s="472"/>
      <c r="VZY106" s="472"/>
      <c r="VZZ106" s="472"/>
      <c r="WAA106" s="472"/>
      <c r="WAB106" s="472"/>
      <c r="WAC106" s="472"/>
      <c r="WAD106" s="472"/>
      <c r="WAE106" s="472"/>
      <c r="WAF106" s="472"/>
      <c r="WAG106" s="472"/>
      <c r="WAH106" s="472"/>
      <c r="WAI106" s="472"/>
      <c r="WAJ106" s="472"/>
      <c r="WAK106" s="472"/>
      <c r="WAL106" s="472"/>
      <c r="WAM106" s="472"/>
      <c r="WAN106" s="472"/>
      <c r="WAO106" s="472"/>
      <c r="WAP106" s="472"/>
      <c r="WAQ106" s="472"/>
      <c r="WAR106" s="472"/>
      <c r="WAS106" s="472"/>
      <c r="WAT106" s="472"/>
      <c r="WAU106" s="472"/>
      <c r="WAV106" s="472"/>
      <c r="WAW106" s="472"/>
      <c r="WAX106" s="472"/>
      <c r="WAY106" s="472"/>
      <c r="WAZ106" s="472"/>
      <c r="WBA106" s="472"/>
      <c r="WBB106" s="472"/>
      <c r="WBC106" s="472"/>
      <c r="WBD106" s="472"/>
      <c r="WBE106" s="472"/>
      <c r="WBF106" s="472"/>
      <c r="WBG106" s="472"/>
      <c r="WBH106" s="472"/>
      <c r="WBI106" s="472"/>
      <c r="WBJ106" s="472"/>
      <c r="WBK106" s="472"/>
      <c r="WBL106" s="472"/>
      <c r="WBM106" s="472"/>
      <c r="WBN106" s="472"/>
      <c r="WBO106" s="472"/>
      <c r="WBP106" s="472"/>
      <c r="WBQ106" s="472"/>
      <c r="WBR106" s="472"/>
      <c r="WBS106" s="472"/>
      <c r="WBT106" s="472"/>
      <c r="WBW106" s="472"/>
      <c r="WBX106" s="472"/>
      <c r="WBY106" s="472"/>
      <c r="WBZ106" s="472"/>
      <c r="WCA106" s="472"/>
      <c r="WCB106" s="472"/>
      <c r="WCC106" s="472"/>
      <c r="WCD106" s="472"/>
      <c r="WCE106" s="472"/>
      <c r="WCF106" s="472"/>
      <c r="WCG106" s="472"/>
      <c r="WCH106" s="472"/>
      <c r="WCI106" s="472"/>
      <c r="WCJ106" s="472"/>
      <c r="WCK106" s="472"/>
      <c r="WCL106" s="472"/>
      <c r="WCM106" s="472"/>
      <c r="WCN106" s="472"/>
      <c r="WCO106" s="472"/>
      <c r="WCP106" s="472"/>
      <c r="WCQ106" s="472"/>
      <c r="WCR106" s="472"/>
      <c r="WCS106" s="472"/>
      <c r="WCT106" s="472"/>
      <c r="WCU106" s="472"/>
      <c r="WCV106" s="472"/>
      <c r="WCW106" s="472"/>
      <c r="WCX106" s="472"/>
      <c r="WCY106" s="472"/>
      <c r="WCZ106" s="472"/>
      <c r="WDA106" s="472"/>
      <c r="WDB106" s="472"/>
      <c r="WDC106" s="472"/>
      <c r="WDD106" s="472"/>
      <c r="WDE106" s="472"/>
      <c r="WDF106" s="472"/>
      <c r="WDG106" s="472"/>
      <c r="WDH106" s="472"/>
      <c r="WDI106" s="472"/>
      <c r="WDJ106" s="472"/>
      <c r="WDK106" s="472"/>
      <c r="WDL106" s="472"/>
      <c r="WDM106" s="472"/>
      <c r="WDN106" s="472"/>
      <c r="WDO106" s="472"/>
      <c r="WDP106" s="472"/>
      <c r="WDQ106" s="472"/>
      <c r="WDR106" s="472"/>
      <c r="WDS106" s="472"/>
      <c r="WDT106" s="472"/>
      <c r="WDU106" s="472"/>
      <c r="WDV106" s="472"/>
      <c r="WDW106" s="472"/>
      <c r="WDX106" s="472"/>
      <c r="WDY106" s="472"/>
      <c r="WDZ106" s="472"/>
      <c r="WEA106" s="472"/>
      <c r="WEB106" s="472"/>
      <c r="WEC106" s="472"/>
      <c r="WED106" s="472"/>
      <c r="WEE106" s="472"/>
      <c r="WEF106" s="472"/>
      <c r="WEG106" s="472"/>
      <c r="WEH106" s="472"/>
      <c r="WEI106" s="472"/>
      <c r="WEJ106" s="472"/>
      <c r="WEK106" s="472"/>
      <c r="WEL106" s="472"/>
      <c r="WEM106" s="472"/>
      <c r="WEN106" s="472"/>
      <c r="WEO106" s="472"/>
      <c r="WEP106" s="472"/>
      <c r="WEQ106" s="472"/>
      <c r="WER106" s="472"/>
      <c r="WES106" s="472"/>
      <c r="WET106" s="472"/>
      <c r="WEU106" s="472"/>
      <c r="WEV106" s="472"/>
      <c r="WEW106" s="472"/>
      <c r="WEX106" s="472"/>
      <c r="WEY106" s="472"/>
      <c r="WEZ106" s="472"/>
      <c r="WFA106" s="472"/>
      <c r="WFB106" s="472"/>
      <c r="WFC106" s="472"/>
      <c r="WFD106" s="472"/>
      <c r="WFE106" s="472"/>
      <c r="WFF106" s="472"/>
      <c r="WFG106" s="472"/>
      <c r="WFH106" s="472"/>
      <c r="WFI106" s="472"/>
      <c r="WFJ106" s="472"/>
      <c r="WFK106" s="472"/>
      <c r="WFL106" s="472"/>
      <c r="WFM106" s="472"/>
      <c r="WFN106" s="472"/>
      <c r="WFO106" s="472"/>
      <c r="WFP106" s="472"/>
      <c r="WFQ106" s="472"/>
      <c r="WFR106" s="472"/>
      <c r="WFS106" s="472"/>
      <c r="WFT106" s="472"/>
      <c r="WFU106" s="472"/>
      <c r="WFV106" s="472"/>
      <c r="WFW106" s="472"/>
      <c r="WFX106" s="472"/>
      <c r="WFY106" s="472"/>
      <c r="WFZ106" s="472"/>
      <c r="WGA106" s="472"/>
      <c r="WGB106" s="472"/>
      <c r="WGC106" s="472"/>
      <c r="WGD106" s="472"/>
      <c r="WGE106" s="472"/>
      <c r="WGF106" s="472"/>
      <c r="WGG106" s="472"/>
      <c r="WGH106" s="472"/>
      <c r="WGI106" s="472"/>
      <c r="WGJ106" s="472"/>
      <c r="WGK106" s="472"/>
      <c r="WGL106" s="472"/>
      <c r="WGM106" s="472"/>
      <c r="WGN106" s="472"/>
      <c r="WGO106" s="472"/>
      <c r="WGP106" s="472"/>
      <c r="WGQ106" s="472"/>
      <c r="WGR106" s="472"/>
      <c r="WGS106" s="472"/>
      <c r="WGT106" s="472"/>
      <c r="WGU106" s="472"/>
      <c r="WGV106" s="472"/>
      <c r="WGW106" s="472"/>
      <c r="WGX106" s="472"/>
      <c r="WGY106" s="472"/>
      <c r="WGZ106" s="472"/>
      <c r="WHA106" s="472"/>
      <c r="WHB106" s="472"/>
      <c r="WHC106" s="472"/>
      <c r="WHD106" s="472"/>
      <c r="WHE106" s="472"/>
      <c r="WHF106" s="472"/>
      <c r="WHG106" s="472"/>
      <c r="WHH106" s="472"/>
      <c r="WHI106" s="472"/>
      <c r="WHJ106" s="472"/>
      <c r="WHK106" s="472"/>
      <c r="WHL106" s="472"/>
      <c r="WHM106" s="472"/>
      <c r="WHN106" s="472"/>
      <c r="WHO106" s="472"/>
      <c r="WHP106" s="472"/>
      <c r="WHQ106" s="472"/>
      <c r="WHR106" s="472"/>
      <c r="WHS106" s="472"/>
      <c r="WHT106" s="472"/>
      <c r="WHU106" s="472"/>
      <c r="WHV106" s="472"/>
      <c r="WHW106" s="472"/>
      <c r="WHX106" s="472"/>
      <c r="WHY106" s="472"/>
      <c r="WHZ106" s="472"/>
      <c r="WIA106" s="472"/>
      <c r="WIB106" s="472"/>
      <c r="WIC106" s="472"/>
      <c r="WID106" s="472"/>
      <c r="WIE106" s="472"/>
      <c r="WIF106" s="472"/>
      <c r="WIG106" s="472"/>
      <c r="WIH106" s="472"/>
      <c r="WII106" s="472"/>
      <c r="WIJ106" s="472"/>
      <c r="WIK106" s="472"/>
      <c r="WIL106" s="472"/>
      <c r="WIM106" s="472"/>
      <c r="WIN106" s="472"/>
      <c r="WIO106" s="472"/>
      <c r="WIP106" s="472"/>
      <c r="WIQ106" s="472"/>
      <c r="WIR106" s="472"/>
      <c r="WIS106" s="472"/>
      <c r="WIT106" s="472"/>
      <c r="WIU106" s="472"/>
      <c r="WIV106" s="472"/>
      <c r="WIW106" s="472"/>
      <c r="WIX106" s="472"/>
      <c r="WIY106" s="472"/>
      <c r="WIZ106" s="472"/>
      <c r="WJA106" s="472"/>
      <c r="WJB106" s="472"/>
      <c r="WJC106" s="472"/>
      <c r="WJD106" s="472"/>
      <c r="WJE106" s="472"/>
      <c r="WJF106" s="472"/>
      <c r="WJG106" s="472"/>
      <c r="WJH106" s="472"/>
      <c r="WJI106" s="472"/>
      <c r="WJJ106" s="472"/>
      <c r="WJK106" s="472"/>
      <c r="WJL106" s="472"/>
      <c r="WJM106" s="472"/>
      <c r="WJN106" s="472"/>
      <c r="WJO106" s="472"/>
      <c r="WJP106" s="472"/>
      <c r="WJQ106" s="472"/>
      <c r="WJR106" s="472"/>
      <c r="WJS106" s="472"/>
      <c r="WJT106" s="472"/>
      <c r="WJU106" s="472"/>
      <c r="WJV106" s="472"/>
      <c r="WJW106" s="472"/>
      <c r="WJX106" s="472"/>
      <c r="WJY106" s="472"/>
      <c r="WJZ106" s="472"/>
      <c r="WKA106" s="472"/>
      <c r="WKB106" s="472"/>
      <c r="WKC106" s="472"/>
      <c r="WKD106" s="472"/>
      <c r="WKE106" s="472"/>
      <c r="WKF106" s="472"/>
      <c r="WKG106" s="472"/>
      <c r="WKH106" s="472"/>
      <c r="WKI106" s="472"/>
      <c r="WKJ106" s="472"/>
      <c r="WKK106" s="472"/>
      <c r="WKL106" s="472"/>
      <c r="WKM106" s="472"/>
      <c r="WKN106" s="472"/>
      <c r="WKO106" s="472"/>
      <c r="WKP106" s="472"/>
      <c r="WKQ106" s="472"/>
      <c r="WKR106" s="472"/>
      <c r="WKS106" s="472"/>
      <c r="WKT106" s="472"/>
      <c r="WKU106" s="472"/>
      <c r="WKV106" s="472"/>
      <c r="WKW106" s="472"/>
      <c r="WKX106" s="472"/>
      <c r="WKY106" s="472"/>
      <c r="WKZ106" s="472"/>
      <c r="WLA106" s="472"/>
      <c r="WLB106" s="472"/>
      <c r="WLC106" s="472"/>
      <c r="WLD106" s="472"/>
      <c r="WLE106" s="472"/>
      <c r="WLF106" s="472"/>
      <c r="WLG106" s="472"/>
      <c r="WLH106" s="472"/>
      <c r="WLI106" s="472"/>
      <c r="WLJ106" s="472"/>
      <c r="WLK106" s="472"/>
      <c r="WLL106" s="472"/>
      <c r="WLM106" s="472"/>
      <c r="WLN106" s="472"/>
      <c r="WLO106" s="472"/>
      <c r="WLP106" s="472"/>
      <c r="WLS106" s="472"/>
      <c r="WLT106" s="472"/>
      <c r="WLU106" s="472"/>
      <c r="WLV106" s="472"/>
      <c r="WLW106" s="472"/>
      <c r="WLX106" s="472"/>
      <c r="WLY106" s="472"/>
      <c r="WLZ106" s="472"/>
      <c r="WMA106" s="472"/>
      <c r="WMB106" s="472"/>
      <c r="WMC106" s="472"/>
      <c r="WMD106" s="472"/>
      <c r="WME106" s="472"/>
      <c r="WMF106" s="472"/>
      <c r="WMG106" s="472"/>
      <c r="WMH106" s="472"/>
      <c r="WMI106" s="472"/>
      <c r="WMJ106" s="472"/>
      <c r="WMK106" s="472"/>
      <c r="WML106" s="472"/>
      <c r="WMM106" s="472"/>
      <c r="WMN106" s="472"/>
      <c r="WMO106" s="472"/>
      <c r="WMP106" s="472"/>
      <c r="WMQ106" s="472"/>
      <c r="WMR106" s="472"/>
      <c r="WMS106" s="472"/>
      <c r="WMT106" s="472"/>
      <c r="WMU106" s="472"/>
      <c r="WMV106" s="472"/>
      <c r="WMW106" s="472"/>
      <c r="WMX106" s="472"/>
      <c r="WMY106" s="472"/>
      <c r="WMZ106" s="472"/>
      <c r="WNA106" s="472"/>
      <c r="WNB106" s="472"/>
      <c r="WNC106" s="472"/>
      <c r="WND106" s="472"/>
      <c r="WNE106" s="472"/>
      <c r="WNF106" s="472"/>
      <c r="WNG106" s="472"/>
      <c r="WNH106" s="472"/>
      <c r="WNI106" s="472"/>
      <c r="WNJ106" s="472"/>
      <c r="WNK106" s="472"/>
      <c r="WNL106" s="472"/>
      <c r="WNM106" s="472"/>
      <c r="WNN106" s="472"/>
      <c r="WNO106" s="472"/>
      <c r="WNP106" s="472"/>
      <c r="WNQ106" s="472"/>
      <c r="WNR106" s="472"/>
      <c r="WNS106" s="472"/>
      <c r="WNT106" s="472"/>
      <c r="WNU106" s="472"/>
      <c r="WNV106" s="472"/>
      <c r="WNW106" s="472"/>
      <c r="WNX106" s="472"/>
      <c r="WNY106" s="472"/>
      <c r="WNZ106" s="472"/>
      <c r="WOA106" s="472"/>
      <c r="WOB106" s="472"/>
      <c r="WOC106" s="472"/>
      <c r="WOD106" s="472"/>
      <c r="WOE106" s="472"/>
      <c r="WOF106" s="472"/>
      <c r="WOG106" s="472"/>
      <c r="WOH106" s="472"/>
      <c r="WOI106" s="472"/>
      <c r="WOJ106" s="472"/>
      <c r="WOK106" s="472"/>
      <c r="WOL106" s="472"/>
      <c r="WOM106" s="472"/>
      <c r="WON106" s="472"/>
      <c r="WOO106" s="472"/>
      <c r="WOP106" s="472"/>
      <c r="WOQ106" s="472"/>
      <c r="WOR106" s="472"/>
      <c r="WOS106" s="472"/>
      <c r="WOT106" s="472"/>
      <c r="WOU106" s="472"/>
      <c r="WOV106" s="472"/>
      <c r="WOW106" s="472"/>
      <c r="WOX106" s="472"/>
      <c r="WOY106" s="472"/>
      <c r="WOZ106" s="472"/>
      <c r="WPA106" s="472"/>
      <c r="WPB106" s="472"/>
      <c r="WPC106" s="472"/>
      <c r="WPD106" s="472"/>
      <c r="WPE106" s="472"/>
      <c r="WPF106" s="472"/>
      <c r="WPG106" s="472"/>
      <c r="WPH106" s="472"/>
      <c r="WPI106" s="472"/>
      <c r="WPJ106" s="472"/>
      <c r="WPK106" s="472"/>
      <c r="WPL106" s="472"/>
      <c r="WPM106" s="472"/>
      <c r="WPN106" s="472"/>
      <c r="WPO106" s="472"/>
      <c r="WPP106" s="472"/>
      <c r="WPQ106" s="472"/>
      <c r="WPR106" s="472"/>
      <c r="WPS106" s="472"/>
      <c r="WPT106" s="472"/>
      <c r="WPU106" s="472"/>
      <c r="WPV106" s="472"/>
      <c r="WPW106" s="472"/>
      <c r="WPX106" s="472"/>
      <c r="WPY106" s="472"/>
      <c r="WPZ106" s="472"/>
      <c r="WQA106" s="472"/>
      <c r="WQB106" s="472"/>
      <c r="WQC106" s="472"/>
      <c r="WQD106" s="472"/>
      <c r="WQE106" s="472"/>
      <c r="WQF106" s="472"/>
      <c r="WQG106" s="472"/>
      <c r="WQH106" s="472"/>
      <c r="WQI106" s="472"/>
      <c r="WQJ106" s="472"/>
      <c r="WQK106" s="472"/>
      <c r="WQL106" s="472"/>
      <c r="WQM106" s="472"/>
      <c r="WQN106" s="472"/>
      <c r="WQO106" s="472"/>
      <c r="WQP106" s="472"/>
      <c r="WQQ106" s="472"/>
      <c r="WQR106" s="472"/>
      <c r="WQS106" s="472"/>
      <c r="WQT106" s="472"/>
      <c r="WQU106" s="472"/>
      <c r="WQV106" s="472"/>
      <c r="WQW106" s="472"/>
      <c r="WQX106" s="472"/>
      <c r="WQY106" s="472"/>
      <c r="WQZ106" s="472"/>
      <c r="WRA106" s="472"/>
      <c r="WRB106" s="472"/>
      <c r="WRC106" s="472"/>
      <c r="WRD106" s="472"/>
      <c r="WRE106" s="472"/>
      <c r="WRF106" s="472"/>
      <c r="WRG106" s="472"/>
      <c r="WRH106" s="472"/>
      <c r="WRI106" s="472"/>
      <c r="WRJ106" s="472"/>
      <c r="WRK106" s="472"/>
      <c r="WRL106" s="472"/>
      <c r="WRM106" s="472"/>
      <c r="WRN106" s="472"/>
      <c r="WRO106" s="472"/>
      <c r="WRP106" s="472"/>
      <c r="WRQ106" s="472"/>
      <c r="WRR106" s="472"/>
      <c r="WRS106" s="472"/>
      <c r="WRT106" s="472"/>
      <c r="WRU106" s="472"/>
      <c r="WRV106" s="472"/>
      <c r="WRW106" s="472"/>
      <c r="WRX106" s="472"/>
      <c r="WRY106" s="472"/>
      <c r="WRZ106" s="472"/>
      <c r="WSA106" s="472"/>
      <c r="WSB106" s="472"/>
      <c r="WSC106" s="472"/>
      <c r="WSD106" s="472"/>
      <c r="WSE106" s="472"/>
      <c r="WSF106" s="472"/>
      <c r="WSG106" s="472"/>
      <c r="WSH106" s="472"/>
      <c r="WSI106" s="472"/>
      <c r="WSJ106" s="472"/>
      <c r="WSK106" s="472"/>
      <c r="WSL106" s="472"/>
      <c r="WSM106" s="472"/>
      <c r="WSN106" s="472"/>
      <c r="WSO106" s="472"/>
      <c r="WSP106" s="472"/>
      <c r="WSQ106" s="472"/>
      <c r="WSR106" s="472"/>
      <c r="WSS106" s="472"/>
      <c r="WST106" s="472"/>
      <c r="WSU106" s="472"/>
      <c r="WSV106" s="472"/>
      <c r="WSW106" s="472"/>
      <c r="WSX106" s="472"/>
      <c r="WSY106" s="472"/>
      <c r="WSZ106" s="472"/>
      <c r="WTA106" s="472"/>
      <c r="WTB106" s="472"/>
      <c r="WTC106" s="472"/>
      <c r="WTD106" s="472"/>
      <c r="WTE106" s="472"/>
      <c r="WTF106" s="472"/>
      <c r="WTG106" s="472"/>
      <c r="WTH106" s="472"/>
      <c r="WTI106" s="472"/>
      <c r="WTJ106" s="472"/>
      <c r="WTK106" s="472"/>
      <c r="WTL106" s="472"/>
      <c r="WTM106" s="472"/>
      <c r="WTN106" s="472"/>
      <c r="WTO106" s="472"/>
      <c r="WTP106" s="472"/>
      <c r="WTQ106" s="472"/>
      <c r="WTR106" s="472"/>
      <c r="WTS106" s="472"/>
      <c r="WTT106" s="472"/>
      <c r="WTU106" s="472"/>
      <c r="WTV106" s="472"/>
      <c r="WTW106" s="472"/>
      <c r="WTX106" s="472"/>
      <c r="WTY106" s="472"/>
      <c r="WTZ106" s="472"/>
      <c r="WUA106" s="472"/>
      <c r="WUB106" s="472"/>
      <c r="WUC106" s="472"/>
      <c r="WUD106" s="472"/>
      <c r="WUE106" s="472"/>
      <c r="WUF106" s="472"/>
      <c r="WUG106" s="472"/>
      <c r="WUH106" s="472"/>
      <c r="WUI106" s="472"/>
      <c r="WUJ106" s="472"/>
      <c r="WUK106" s="472"/>
      <c r="WUL106" s="472"/>
      <c r="WUM106" s="472"/>
      <c r="WUN106" s="472"/>
      <c r="WUO106" s="472"/>
      <c r="WUP106" s="472"/>
      <c r="WUQ106" s="472"/>
      <c r="WUR106" s="472"/>
      <c r="WUS106" s="472"/>
      <c r="WUT106" s="472"/>
      <c r="WUU106" s="472"/>
      <c r="WUV106" s="472"/>
      <c r="WUW106" s="472"/>
      <c r="WUX106" s="472"/>
      <c r="WUY106" s="472"/>
      <c r="WUZ106" s="472"/>
      <c r="WVA106" s="472"/>
      <c r="WVB106" s="472"/>
      <c r="WVC106" s="472"/>
      <c r="WVD106" s="472"/>
      <c r="WVE106" s="472"/>
      <c r="WVF106" s="472"/>
      <c r="WVG106" s="472"/>
      <c r="WVH106" s="472"/>
      <c r="WVI106" s="472"/>
      <c r="WVJ106" s="472"/>
      <c r="WVK106" s="472"/>
      <c r="WVL106" s="472"/>
      <c r="WVO106" s="472"/>
      <c r="WVP106" s="472"/>
      <c r="WVQ106" s="472"/>
      <c r="WVR106" s="472"/>
      <c r="WVS106" s="472"/>
      <c r="WVT106" s="472"/>
      <c r="WVU106" s="472"/>
      <c r="WVV106" s="472"/>
      <c r="WVW106" s="472"/>
      <c r="WVX106" s="472"/>
      <c r="WVY106" s="472"/>
      <c r="WVZ106" s="472"/>
      <c r="WWA106" s="472"/>
      <c r="WWB106" s="472"/>
      <c r="WWC106" s="472"/>
      <c r="WWD106" s="472"/>
      <c r="WWE106" s="472"/>
      <c r="WWF106" s="472"/>
      <c r="WWG106" s="472"/>
      <c r="WWH106" s="472"/>
      <c r="WWI106" s="472"/>
      <c r="WWJ106" s="472"/>
      <c r="WWK106" s="472"/>
      <c r="WWL106" s="472"/>
      <c r="WWM106" s="472"/>
      <c r="WWN106" s="472"/>
      <c r="WWO106" s="472"/>
      <c r="WWP106" s="472"/>
      <c r="WWQ106" s="472"/>
      <c r="WWR106" s="472"/>
      <c r="WWS106" s="472"/>
      <c r="WWT106" s="472"/>
      <c r="WWU106" s="472"/>
      <c r="WWV106" s="472"/>
      <c r="WWW106" s="472"/>
      <c r="WWX106" s="472"/>
      <c r="WWY106" s="472"/>
      <c r="WWZ106" s="472"/>
      <c r="WXA106" s="472"/>
      <c r="WXB106" s="472"/>
      <c r="WXC106" s="472"/>
      <c r="WXD106" s="472"/>
      <c r="WXE106" s="472"/>
      <c r="WXF106" s="472"/>
      <c r="WXG106" s="472"/>
      <c r="WXH106" s="472"/>
      <c r="WXI106" s="472"/>
      <c r="WXJ106" s="472"/>
      <c r="WXK106" s="472"/>
      <c r="WXL106" s="472"/>
      <c r="WXM106" s="472"/>
      <c r="WXN106" s="472"/>
      <c r="WXO106" s="472"/>
      <c r="WXP106" s="472"/>
      <c r="WXQ106" s="472"/>
      <c r="WXR106" s="472"/>
      <c r="WXS106" s="472"/>
      <c r="WXT106" s="472"/>
      <c r="WXU106" s="472"/>
      <c r="WXV106" s="472"/>
      <c r="WXW106" s="472"/>
      <c r="WXX106" s="472"/>
      <c r="WXY106" s="472"/>
      <c r="WXZ106" s="472"/>
      <c r="WYA106" s="472"/>
      <c r="WYB106" s="472"/>
      <c r="WYC106" s="472"/>
      <c r="WYD106" s="472"/>
      <c r="WYE106" s="472"/>
      <c r="WYF106" s="472"/>
      <c r="WYG106" s="472"/>
      <c r="WYH106" s="472"/>
      <c r="WYI106" s="472"/>
      <c r="WYJ106" s="472"/>
      <c r="WYK106" s="472"/>
      <c r="WYL106" s="472"/>
      <c r="WYM106" s="472"/>
      <c r="WYN106" s="472"/>
      <c r="WYO106" s="472"/>
      <c r="WYP106" s="472"/>
      <c r="WYQ106" s="472"/>
      <c r="WYR106" s="472"/>
      <c r="WYS106" s="472"/>
      <c r="WYT106" s="472"/>
      <c r="WYU106" s="472"/>
      <c r="WYV106" s="472"/>
      <c r="WYW106" s="472"/>
      <c r="WYX106" s="472"/>
      <c r="WYY106" s="472"/>
      <c r="WYZ106" s="472"/>
      <c r="WZA106" s="472"/>
      <c r="WZB106" s="472"/>
      <c r="WZC106" s="472"/>
      <c r="WZD106" s="472"/>
      <c r="WZE106" s="472"/>
      <c r="WZF106" s="472"/>
      <c r="WZG106" s="472"/>
      <c r="WZH106" s="472"/>
      <c r="WZI106" s="472"/>
      <c r="WZJ106" s="472"/>
      <c r="WZK106" s="472"/>
      <c r="WZL106" s="472"/>
      <c r="WZM106" s="472"/>
      <c r="WZN106" s="472"/>
      <c r="WZO106" s="472"/>
      <c r="WZP106" s="472"/>
      <c r="WZQ106" s="472"/>
      <c r="WZR106" s="472"/>
      <c r="WZS106" s="472"/>
      <c r="WZT106" s="472"/>
      <c r="WZU106" s="472"/>
      <c r="WZV106" s="472"/>
      <c r="WZW106" s="472"/>
      <c r="WZX106" s="472"/>
      <c r="WZY106" s="472"/>
      <c r="WZZ106" s="472"/>
      <c r="XAA106" s="472"/>
      <c r="XAB106" s="472"/>
      <c r="XAC106" s="472"/>
      <c r="XAD106" s="472"/>
      <c r="XAE106" s="472"/>
      <c r="XAF106" s="472"/>
      <c r="XAG106" s="472"/>
      <c r="XAH106" s="472"/>
      <c r="XAI106" s="472"/>
      <c r="XAJ106" s="472"/>
      <c r="XAK106" s="472"/>
      <c r="XAL106" s="472"/>
      <c r="XAM106" s="472"/>
      <c r="XAN106" s="472"/>
      <c r="XAO106" s="472"/>
      <c r="XAP106" s="472"/>
      <c r="XAQ106" s="472"/>
      <c r="XAR106" s="472"/>
      <c r="XAS106" s="472"/>
      <c r="XAT106" s="472"/>
      <c r="XAU106" s="472"/>
      <c r="XAV106" s="472"/>
      <c r="XAW106" s="472"/>
      <c r="XAX106" s="472"/>
      <c r="XAY106" s="472"/>
      <c r="XAZ106" s="472"/>
      <c r="XBA106" s="472"/>
      <c r="XBB106" s="472"/>
      <c r="XBC106" s="472"/>
      <c r="XBD106" s="472"/>
      <c r="XBE106" s="472"/>
      <c r="XBF106" s="472"/>
      <c r="XBG106" s="472"/>
      <c r="XBH106" s="472"/>
      <c r="XBI106" s="472"/>
      <c r="XBJ106" s="472"/>
      <c r="XBK106" s="472"/>
      <c r="XBL106" s="472"/>
      <c r="XBM106" s="472"/>
      <c r="XBN106" s="472"/>
      <c r="XBO106" s="472"/>
      <c r="XBP106" s="472"/>
      <c r="XBQ106" s="472"/>
      <c r="XBR106" s="472"/>
      <c r="XBS106" s="472"/>
      <c r="XBT106" s="472"/>
      <c r="XBU106" s="472"/>
      <c r="XBV106" s="472"/>
      <c r="XBW106" s="472"/>
      <c r="XBX106" s="472"/>
      <c r="XBY106" s="472"/>
      <c r="XBZ106" s="472"/>
      <c r="XCA106" s="472"/>
      <c r="XCB106" s="472"/>
      <c r="XCC106" s="472"/>
      <c r="XCD106" s="472"/>
      <c r="XCE106" s="472"/>
      <c r="XCF106" s="472"/>
      <c r="XCG106" s="472"/>
      <c r="XCH106" s="472"/>
      <c r="XCI106" s="472"/>
      <c r="XCJ106" s="472"/>
      <c r="XCK106" s="472"/>
      <c r="XCL106" s="472"/>
      <c r="XCM106" s="472"/>
      <c r="XCN106" s="472"/>
      <c r="XCO106" s="472"/>
      <c r="XCP106" s="472"/>
      <c r="XCQ106" s="472"/>
      <c r="XCR106" s="472"/>
      <c r="XCS106" s="472"/>
      <c r="XCT106" s="472"/>
      <c r="XCU106" s="472"/>
      <c r="XCV106" s="472"/>
      <c r="XCW106" s="472"/>
      <c r="XCX106" s="472"/>
      <c r="XCY106" s="472"/>
      <c r="XCZ106" s="472"/>
      <c r="XDA106" s="472"/>
      <c r="XDB106" s="472"/>
      <c r="XDC106" s="472"/>
      <c r="XDD106" s="472"/>
      <c r="XDE106" s="472"/>
      <c r="XDF106" s="472"/>
      <c r="XDG106" s="472"/>
      <c r="XDH106" s="472"/>
      <c r="XDI106" s="472"/>
      <c r="XDJ106" s="472"/>
      <c r="XDK106" s="472"/>
      <c r="XDL106" s="472"/>
      <c r="XDM106" s="472"/>
      <c r="XDN106" s="472"/>
      <c r="XDO106" s="472"/>
      <c r="XDP106" s="472"/>
      <c r="XDQ106" s="472"/>
      <c r="XDR106" s="472"/>
    </row>
    <row r="107" spans="1:16346" s="447" customFormat="1" ht="30.75" customHeight="1">
      <c r="A107" s="702">
        <v>93</v>
      </c>
      <c r="B107" s="703">
        <v>93</v>
      </c>
      <c r="C107" s="704"/>
      <c r="D107" s="705"/>
      <c r="E107" s="622" t="s">
        <v>1214</v>
      </c>
      <c r="F107" s="715" t="s">
        <v>1215</v>
      </c>
      <c r="G107" s="707">
        <v>15</v>
      </c>
      <c r="H107" s="708">
        <v>7.5119999999999996</v>
      </c>
      <c r="I107" s="708"/>
      <c r="J107" s="708"/>
      <c r="K107" s="722">
        <v>575.96</v>
      </c>
      <c r="L107" s="708">
        <v>8.2029999999999994</v>
      </c>
      <c r="M107" s="709"/>
      <c r="N107" s="708"/>
      <c r="O107" s="710">
        <v>15</v>
      </c>
      <c r="P107" s="708">
        <v>0.47</v>
      </c>
      <c r="Q107" s="711">
        <f t="shared" si="8"/>
        <v>16.184999999999999</v>
      </c>
      <c r="R107" s="695"/>
      <c r="S107" s="689">
        <f t="shared" si="9"/>
        <v>240000</v>
      </c>
      <c r="T107" s="634">
        <f t="shared" si="10"/>
        <v>0</v>
      </c>
      <c r="U107" s="635">
        <f t="shared" si="11"/>
        <v>262061.80000000002</v>
      </c>
      <c r="V107" s="635">
        <f t="shared" si="12"/>
        <v>0</v>
      </c>
      <c r="W107" s="636">
        <f t="shared" si="13"/>
        <v>15000</v>
      </c>
      <c r="X107" s="637">
        <f t="shared" si="7"/>
        <v>517061.80000000005</v>
      </c>
      <c r="Y107" s="447">
        <v>503013.80000000005</v>
      </c>
      <c r="Z107" s="448"/>
    </row>
    <row r="108" spans="1:16346" s="447" customFormat="1" ht="30.75" customHeight="1">
      <c r="A108" s="702">
        <v>94</v>
      </c>
      <c r="B108" s="703">
        <v>94</v>
      </c>
      <c r="C108" s="704"/>
      <c r="D108" s="705"/>
      <c r="E108" s="622" t="s">
        <v>1228</v>
      </c>
      <c r="F108" s="715" t="s">
        <v>1229</v>
      </c>
      <c r="G108" s="707">
        <v>13</v>
      </c>
      <c r="H108" s="708">
        <v>6.51</v>
      </c>
      <c r="I108" s="708"/>
      <c r="J108" s="708"/>
      <c r="K108" s="722">
        <v>551.32000000000005</v>
      </c>
      <c r="L108" s="708">
        <v>7.8520000000000003</v>
      </c>
      <c r="M108" s="709"/>
      <c r="N108" s="708"/>
      <c r="O108" s="710">
        <v>13</v>
      </c>
      <c r="P108" s="708">
        <v>0.40699999999999997</v>
      </c>
      <c r="Q108" s="711">
        <f t="shared" si="8"/>
        <v>14.769</v>
      </c>
      <c r="R108" s="695"/>
      <c r="S108" s="689">
        <f t="shared" si="9"/>
        <v>208000</v>
      </c>
      <c r="T108" s="634">
        <f t="shared" si="10"/>
        <v>0</v>
      </c>
      <c r="U108" s="635">
        <f t="shared" si="11"/>
        <v>250850.60000000003</v>
      </c>
      <c r="V108" s="635">
        <f t="shared" si="12"/>
        <v>0</v>
      </c>
      <c r="W108" s="636">
        <f t="shared" si="13"/>
        <v>13000</v>
      </c>
      <c r="X108" s="637">
        <f t="shared" si="7"/>
        <v>471850.60000000003</v>
      </c>
      <c r="Y108" s="447">
        <v>457001.8</v>
      </c>
      <c r="Z108" s="448"/>
    </row>
    <row r="109" spans="1:16346" s="447" customFormat="1" ht="30.75" customHeight="1">
      <c r="A109" s="702">
        <v>95</v>
      </c>
      <c r="B109" s="703">
        <v>95</v>
      </c>
      <c r="C109" s="704"/>
      <c r="D109" s="705"/>
      <c r="E109" s="622" t="s">
        <v>1903</v>
      </c>
      <c r="F109" s="715" t="s">
        <v>1904</v>
      </c>
      <c r="G109" s="707">
        <v>13</v>
      </c>
      <c r="H109" s="708">
        <v>6.51</v>
      </c>
      <c r="I109" s="708"/>
      <c r="J109" s="708"/>
      <c r="K109" s="722">
        <v>552.64</v>
      </c>
      <c r="L109" s="708">
        <v>7.8710000000000004</v>
      </c>
      <c r="M109" s="709"/>
      <c r="N109" s="708"/>
      <c r="O109" s="710">
        <v>13</v>
      </c>
      <c r="P109" s="708">
        <v>0.40699999999999997</v>
      </c>
      <c r="Q109" s="711">
        <f t="shared" si="8"/>
        <v>14.788</v>
      </c>
      <c r="R109" s="695"/>
      <c r="S109" s="689">
        <f t="shared" si="9"/>
        <v>208000</v>
      </c>
      <c r="T109" s="634">
        <f t="shared" si="10"/>
        <v>0</v>
      </c>
      <c r="U109" s="635">
        <f t="shared" si="11"/>
        <v>251451.19999999998</v>
      </c>
      <c r="V109" s="635">
        <f t="shared" si="12"/>
        <v>0</v>
      </c>
      <c r="W109" s="636">
        <f t="shared" si="13"/>
        <v>13000</v>
      </c>
      <c r="X109" s="637">
        <f t="shared" si="7"/>
        <v>472451.19999999995</v>
      </c>
      <c r="Y109" s="447">
        <v>444389.2</v>
      </c>
      <c r="Z109" s="448"/>
    </row>
    <row r="110" spans="1:16346" s="447" customFormat="1" ht="30.75" customHeight="1">
      <c r="A110" s="702">
        <v>96</v>
      </c>
      <c r="B110" s="703">
        <v>96</v>
      </c>
      <c r="C110" s="704"/>
      <c r="D110" s="705"/>
      <c r="E110" s="622" t="s">
        <v>1787</v>
      </c>
      <c r="F110" s="715" t="s">
        <v>1788</v>
      </c>
      <c r="G110" s="707">
        <v>13</v>
      </c>
      <c r="H110" s="708">
        <v>6.51</v>
      </c>
      <c r="I110" s="708"/>
      <c r="J110" s="708"/>
      <c r="K110" s="722">
        <v>594.88</v>
      </c>
      <c r="L110" s="708">
        <v>8.4719999999999995</v>
      </c>
      <c r="M110" s="709"/>
      <c r="N110" s="708"/>
      <c r="O110" s="710">
        <v>13</v>
      </c>
      <c r="P110" s="708">
        <v>0.40699999999999997</v>
      </c>
      <c r="Q110" s="711">
        <f t="shared" si="8"/>
        <v>15.388999999999999</v>
      </c>
      <c r="R110" s="695"/>
      <c r="S110" s="689">
        <f t="shared" si="9"/>
        <v>208000</v>
      </c>
      <c r="T110" s="634">
        <f t="shared" si="10"/>
        <v>0</v>
      </c>
      <c r="U110" s="635">
        <f t="shared" si="11"/>
        <v>270670.40000000002</v>
      </c>
      <c r="V110" s="635">
        <f t="shared" si="12"/>
        <v>0</v>
      </c>
      <c r="W110" s="636">
        <f t="shared" si="13"/>
        <v>13000</v>
      </c>
      <c r="X110" s="637">
        <f t="shared" si="7"/>
        <v>491670.4</v>
      </c>
      <c r="Y110" s="447">
        <v>443771.6</v>
      </c>
      <c r="Z110" s="448"/>
    </row>
    <row r="111" spans="1:16346" s="447" customFormat="1" ht="30.75" customHeight="1">
      <c r="A111" s="702">
        <v>97</v>
      </c>
      <c r="B111" s="703">
        <v>97</v>
      </c>
      <c r="C111" s="704"/>
      <c r="D111" s="705"/>
      <c r="E111" s="622" t="s">
        <v>1220</v>
      </c>
      <c r="F111" s="623" t="s">
        <v>1221</v>
      </c>
      <c r="G111" s="707">
        <v>14</v>
      </c>
      <c r="H111" s="708">
        <v>7.0110000000000001</v>
      </c>
      <c r="I111" s="708"/>
      <c r="J111" s="708"/>
      <c r="K111" s="722">
        <v>450.56</v>
      </c>
      <c r="L111" s="708">
        <v>6.4169999999999998</v>
      </c>
      <c r="M111" s="709"/>
      <c r="N111" s="708"/>
      <c r="O111" s="710">
        <v>14</v>
      </c>
      <c r="P111" s="708">
        <v>0.438</v>
      </c>
      <c r="Q111" s="711">
        <f t="shared" si="8"/>
        <v>13.866000000000001</v>
      </c>
      <c r="R111" s="695"/>
      <c r="S111" s="689">
        <f t="shared" si="9"/>
        <v>224000</v>
      </c>
      <c r="T111" s="634">
        <f t="shared" si="10"/>
        <v>0</v>
      </c>
      <c r="U111" s="635">
        <f t="shared" si="11"/>
        <v>205004.79999999999</v>
      </c>
      <c r="V111" s="635">
        <f t="shared" si="12"/>
        <v>0</v>
      </c>
      <c r="W111" s="636">
        <f t="shared" si="13"/>
        <v>14000</v>
      </c>
      <c r="X111" s="637">
        <f t="shared" si="7"/>
        <v>443004.8</v>
      </c>
      <c r="Y111" s="447">
        <v>425570.4</v>
      </c>
      <c r="Z111" s="448"/>
    </row>
    <row r="112" spans="1:16346" s="570" customFormat="1" ht="30.75" customHeight="1">
      <c r="A112" s="702">
        <v>98</v>
      </c>
      <c r="B112" s="703">
        <v>98</v>
      </c>
      <c r="C112" s="704"/>
      <c r="D112" s="705"/>
      <c r="E112" s="622" t="s">
        <v>2069</v>
      </c>
      <c r="F112" s="623" t="s">
        <v>2068</v>
      </c>
      <c r="G112" s="707">
        <v>15</v>
      </c>
      <c r="H112" s="708">
        <v>7.5119999999999996</v>
      </c>
      <c r="I112" s="708"/>
      <c r="J112" s="708"/>
      <c r="K112" s="722">
        <v>510.84</v>
      </c>
      <c r="L112" s="708">
        <v>7.2759999999999998</v>
      </c>
      <c r="M112" s="709"/>
      <c r="N112" s="708"/>
      <c r="O112" s="710">
        <v>15</v>
      </c>
      <c r="P112" s="708">
        <v>0.47</v>
      </c>
      <c r="Q112" s="711">
        <f t="shared" si="8"/>
        <v>15.258000000000001</v>
      </c>
      <c r="R112" s="694"/>
      <c r="S112" s="689">
        <f t="shared" si="9"/>
        <v>240000</v>
      </c>
      <c r="T112" s="634">
        <f t="shared" si="10"/>
        <v>0</v>
      </c>
      <c r="U112" s="635">
        <f t="shared" si="11"/>
        <v>232432.19999999998</v>
      </c>
      <c r="V112" s="635">
        <f t="shared" si="12"/>
        <v>0</v>
      </c>
      <c r="W112" s="636">
        <f t="shared" si="13"/>
        <v>15000</v>
      </c>
      <c r="X112" s="637">
        <f t="shared" si="7"/>
        <v>487432.19999999995</v>
      </c>
      <c r="Y112" s="570">
        <v>518646.4</v>
      </c>
      <c r="Z112" s="626"/>
    </row>
    <row r="113" spans="1:16346" s="447" customFormat="1" ht="30.75" customHeight="1">
      <c r="A113" s="702">
        <v>99</v>
      </c>
      <c r="B113" s="703">
        <v>99</v>
      </c>
      <c r="C113" s="704"/>
      <c r="D113" s="705"/>
      <c r="E113" s="622" t="s">
        <v>1224</v>
      </c>
      <c r="F113" s="623" t="s">
        <v>1225</v>
      </c>
      <c r="G113" s="707">
        <v>15</v>
      </c>
      <c r="H113" s="708">
        <v>7.5119999999999996</v>
      </c>
      <c r="I113" s="708"/>
      <c r="J113" s="708"/>
      <c r="K113" s="722">
        <v>362.12</v>
      </c>
      <c r="L113" s="708">
        <v>5.157</v>
      </c>
      <c r="M113" s="709"/>
      <c r="N113" s="708"/>
      <c r="O113" s="710">
        <v>15</v>
      </c>
      <c r="P113" s="708">
        <v>0.47</v>
      </c>
      <c r="Q113" s="711">
        <f t="shared" si="8"/>
        <v>13.139000000000001</v>
      </c>
      <c r="R113" s="695"/>
      <c r="S113" s="689">
        <f t="shared" si="9"/>
        <v>240000</v>
      </c>
      <c r="T113" s="634">
        <f t="shared" si="10"/>
        <v>0</v>
      </c>
      <c r="U113" s="635">
        <f t="shared" si="11"/>
        <v>164764.6</v>
      </c>
      <c r="V113" s="635">
        <f t="shared" si="12"/>
        <v>0</v>
      </c>
      <c r="W113" s="636">
        <f t="shared" si="13"/>
        <v>15000</v>
      </c>
      <c r="X113" s="637">
        <f t="shared" si="7"/>
        <v>419764.6</v>
      </c>
      <c r="Y113" s="447">
        <v>487014.8</v>
      </c>
      <c r="Z113" s="448"/>
    </row>
    <row r="114" spans="1:16346" s="447" customFormat="1" ht="30.75" customHeight="1">
      <c r="A114" s="702">
        <v>100</v>
      </c>
      <c r="B114" s="703">
        <v>100</v>
      </c>
      <c r="C114" s="704"/>
      <c r="D114" s="705"/>
      <c r="E114" s="622" t="s">
        <v>1238</v>
      </c>
      <c r="F114" s="623" t="s">
        <v>1239</v>
      </c>
      <c r="G114" s="707">
        <v>14</v>
      </c>
      <c r="H114" s="708">
        <v>7.0110000000000001</v>
      </c>
      <c r="I114" s="708"/>
      <c r="J114" s="708"/>
      <c r="K114" s="722">
        <v>366.96</v>
      </c>
      <c r="L114" s="708">
        <v>5.226</v>
      </c>
      <c r="M114" s="709"/>
      <c r="N114" s="708"/>
      <c r="O114" s="710">
        <v>14</v>
      </c>
      <c r="P114" s="708">
        <v>0.438</v>
      </c>
      <c r="Q114" s="711">
        <f t="shared" si="8"/>
        <v>12.675000000000001</v>
      </c>
      <c r="R114" s="695"/>
      <c r="S114" s="689">
        <f t="shared" si="9"/>
        <v>224000</v>
      </c>
      <c r="T114" s="634">
        <f t="shared" si="10"/>
        <v>0</v>
      </c>
      <c r="U114" s="635">
        <f t="shared" si="11"/>
        <v>166966.79999999999</v>
      </c>
      <c r="V114" s="635">
        <f t="shared" si="12"/>
        <v>0</v>
      </c>
      <c r="W114" s="636">
        <f t="shared" si="13"/>
        <v>14000</v>
      </c>
      <c r="X114" s="637">
        <f t="shared" si="7"/>
        <v>404966.8</v>
      </c>
      <c r="Y114" s="447">
        <v>377522.4</v>
      </c>
      <c r="Z114" s="448"/>
    </row>
    <row r="115" spans="1:16346" s="447" customFormat="1" ht="30.75" customHeight="1">
      <c r="A115" s="702">
        <v>101</v>
      </c>
      <c r="B115" s="703">
        <v>101</v>
      </c>
      <c r="C115" s="704"/>
      <c r="D115" s="705"/>
      <c r="E115" s="622" t="s">
        <v>1218</v>
      </c>
      <c r="F115" s="623" t="s">
        <v>1219</v>
      </c>
      <c r="G115" s="707">
        <v>14</v>
      </c>
      <c r="H115" s="708">
        <v>7.0110000000000001</v>
      </c>
      <c r="I115" s="708"/>
      <c r="J115" s="708"/>
      <c r="K115" s="722">
        <v>404.8</v>
      </c>
      <c r="L115" s="708">
        <v>5.7649999999999997</v>
      </c>
      <c r="M115" s="709"/>
      <c r="N115" s="708"/>
      <c r="O115" s="710">
        <v>14</v>
      </c>
      <c r="P115" s="708">
        <v>0.438</v>
      </c>
      <c r="Q115" s="711">
        <f t="shared" si="8"/>
        <v>13.214</v>
      </c>
      <c r="R115" s="695"/>
      <c r="S115" s="689">
        <f t="shared" si="9"/>
        <v>224000</v>
      </c>
      <c r="T115" s="634">
        <f t="shared" si="10"/>
        <v>0</v>
      </c>
      <c r="U115" s="635">
        <f t="shared" si="11"/>
        <v>184184</v>
      </c>
      <c r="V115" s="635">
        <f t="shared" si="12"/>
        <v>0</v>
      </c>
      <c r="W115" s="636">
        <f t="shared" si="13"/>
        <v>14000</v>
      </c>
      <c r="X115" s="637">
        <f t="shared" si="7"/>
        <v>422184</v>
      </c>
      <c r="Y115" s="447">
        <v>359304.2</v>
      </c>
      <c r="Z115" s="448"/>
    </row>
    <row r="116" spans="1:16346" s="447" customFormat="1" ht="30.75" customHeight="1">
      <c r="A116" s="702">
        <v>102</v>
      </c>
      <c r="B116" s="703">
        <v>102</v>
      </c>
      <c r="C116" s="704"/>
      <c r="D116" s="705"/>
      <c r="E116" s="622" t="s">
        <v>1006</v>
      </c>
      <c r="F116" s="623" t="s">
        <v>1007</v>
      </c>
      <c r="G116" s="707">
        <v>15</v>
      </c>
      <c r="H116" s="708">
        <v>7.5119999999999996</v>
      </c>
      <c r="I116" s="708"/>
      <c r="J116" s="708"/>
      <c r="K116" s="722">
        <v>529.32000000000005</v>
      </c>
      <c r="L116" s="708">
        <v>7.5389999999999997</v>
      </c>
      <c r="M116" s="709"/>
      <c r="N116" s="708"/>
      <c r="O116" s="710">
        <v>15</v>
      </c>
      <c r="P116" s="708">
        <v>0.47</v>
      </c>
      <c r="Q116" s="711">
        <f t="shared" si="8"/>
        <v>15.520999999999999</v>
      </c>
      <c r="R116" s="695"/>
      <c r="S116" s="689">
        <f t="shared" si="9"/>
        <v>240000</v>
      </c>
      <c r="T116" s="634">
        <f t="shared" si="10"/>
        <v>0</v>
      </c>
      <c r="U116" s="635">
        <f t="shared" si="11"/>
        <v>240840.60000000003</v>
      </c>
      <c r="V116" s="635">
        <f t="shared" si="12"/>
        <v>0</v>
      </c>
      <c r="W116" s="636">
        <f t="shared" si="13"/>
        <v>15000</v>
      </c>
      <c r="X116" s="637">
        <f t="shared" si="7"/>
        <v>495840.60000000003</v>
      </c>
      <c r="Y116" s="447">
        <v>461589.4</v>
      </c>
      <c r="Z116" s="448"/>
    </row>
    <row r="117" spans="1:16346" s="447" customFormat="1" ht="30.75" customHeight="1">
      <c r="A117" s="702">
        <v>103</v>
      </c>
      <c r="B117" s="703">
        <v>103</v>
      </c>
      <c r="C117" s="704"/>
      <c r="D117" s="705"/>
      <c r="E117" s="622" t="s">
        <v>1008</v>
      </c>
      <c r="F117" s="623" t="s">
        <v>1009</v>
      </c>
      <c r="G117" s="707">
        <v>15</v>
      </c>
      <c r="H117" s="708">
        <v>7.5119999999999996</v>
      </c>
      <c r="I117" s="708"/>
      <c r="J117" s="708"/>
      <c r="K117" s="722">
        <v>471.24</v>
      </c>
      <c r="L117" s="708">
        <v>6.7119999999999997</v>
      </c>
      <c r="M117" s="709"/>
      <c r="N117" s="708"/>
      <c r="O117" s="710">
        <v>15</v>
      </c>
      <c r="P117" s="708">
        <v>0.47</v>
      </c>
      <c r="Q117" s="711">
        <f t="shared" si="8"/>
        <v>14.694000000000001</v>
      </c>
      <c r="R117" s="695"/>
      <c r="S117" s="689">
        <f t="shared" si="9"/>
        <v>240000</v>
      </c>
      <c r="T117" s="634">
        <f t="shared" si="10"/>
        <v>0</v>
      </c>
      <c r="U117" s="635">
        <f t="shared" si="11"/>
        <v>214414.2</v>
      </c>
      <c r="V117" s="635">
        <f t="shared" si="12"/>
        <v>0</v>
      </c>
      <c r="W117" s="636">
        <f t="shared" si="13"/>
        <v>15000</v>
      </c>
      <c r="X117" s="637">
        <f t="shared" si="7"/>
        <v>469414.2</v>
      </c>
      <c r="Y117" s="447">
        <v>455183</v>
      </c>
      <c r="Z117" s="448"/>
    </row>
    <row r="118" spans="1:16346" s="447" customFormat="1" ht="30.75" customHeight="1">
      <c r="A118" s="702">
        <v>104</v>
      </c>
      <c r="B118" s="703">
        <v>104</v>
      </c>
      <c r="C118" s="704"/>
      <c r="D118" s="705"/>
      <c r="E118" s="622" t="s">
        <v>1791</v>
      </c>
      <c r="F118" s="623" t="s">
        <v>1792</v>
      </c>
      <c r="G118" s="707">
        <v>15</v>
      </c>
      <c r="H118" s="708">
        <v>7.5119999999999996</v>
      </c>
      <c r="I118" s="708"/>
      <c r="J118" s="708"/>
      <c r="K118" s="722">
        <v>506</v>
      </c>
      <c r="L118" s="708">
        <v>7.2069999999999999</v>
      </c>
      <c r="M118" s="709"/>
      <c r="N118" s="708"/>
      <c r="O118" s="710">
        <v>15</v>
      </c>
      <c r="P118" s="708">
        <v>0.47</v>
      </c>
      <c r="Q118" s="711">
        <f t="shared" si="8"/>
        <v>15.189</v>
      </c>
      <c r="R118" s="694"/>
      <c r="S118" s="689">
        <f t="shared" si="9"/>
        <v>240000</v>
      </c>
      <c r="T118" s="634">
        <f t="shared" si="10"/>
        <v>0</v>
      </c>
      <c r="U118" s="635">
        <f t="shared" si="11"/>
        <v>230230</v>
      </c>
      <c r="V118" s="635">
        <f t="shared" si="12"/>
        <v>0</v>
      </c>
      <c r="W118" s="636">
        <f t="shared" si="13"/>
        <v>15000</v>
      </c>
      <c r="X118" s="637">
        <f t="shared" si="7"/>
        <v>485230</v>
      </c>
      <c r="Y118" s="571">
        <v>478789.6</v>
      </c>
      <c r="Z118" s="448"/>
      <c r="AA118" s="571"/>
      <c r="AB118" s="571"/>
      <c r="AC118" s="571"/>
      <c r="AD118" s="571"/>
      <c r="AE118" s="571"/>
      <c r="AF118" s="571"/>
      <c r="AG118" s="571"/>
      <c r="AH118" s="571"/>
      <c r="AI118" s="571"/>
      <c r="AJ118" s="571"/>
      <c r="AK118" s="571"/>
      <c r="AL118" s="571"/>
      <c r="AM118" s="571"/>
      <c r="AN118" s="571"/>
      <c r="AO118" s="571"/>
      <c r="AP118" s="571"/>
      <c r="AQ118" s="571"/>
      <c r="AR118" s="571"/>
      <c r="AS118" s="571"/>
      <c r="AT118" s="571"/>
      <c r="AU118" s="571"/>
      <c r="AV118" s="571"/>
      <c r="AW118" s="571"/>
      <c r="AX118" s="571"/>
      <c r="AY118" s="571"/>
      <c r="AZ118" s="571"/>
      <c r="BA118" s="571"/>
      <c r="BB118" s="571"/>
      <c r="BC118" s="571"/>
      <c r="BD118" s="571"/>
      <c r="BE118" s="571"/>
      <c r="BF118" s="571"/>
      <c r="BG118" s="571"/>
      <c r="BH118" s="571"/>
      <c r="BI118" s="571"/>
      <c r="BJ118" s="571"/>
      <c r="BK118" s="571"/>
      <c r="BL118" s="571"/>
      <c r="BM118" s="571"/>
      <c r="BN118" s="571"/>
      <c r="BO118" s="571"/>
      <c r="BP118" s="571"/>
      <c r="BQ118" s="571"/>
      <c r="BR118" s="571"/>
      <c r="BS118" s="571"/>
      <c r="BT118" s="571"/>
      <c r="BU118" s="571"/>
      <c r="BV118" s="571"/>
      <c r="BW118" s="571"/>
      <c r="BX118" s="571"/>
      <c r="BY118" s="571"/>
      <c r="BZ118" s="571"/>
      <c r="CA118" s="571"/>
      <c r="CB118" s="571"/>
      <c r="CC118" s="571"/>
      <c r="CD118" s="571"/>
      <c r="CE118" s="571"/>
      <c r="CF118" s="571"/>
      <c r="CG118" s="571"/>
      <c r="CH118" s="571"/>
      <c r="CI118" s="571"/>
      <c r="CJ118" s="571"/>
      <c r="CK118" s="571"/>
      <c r="CL118" s="571"/>
      <c r="CM118" s="571"/>
      <c r="CN118" s="571"/>
      <c r="CO118" s="571"/>
      <c r="CP118" s="571"/>
      <c r="CQ118" s="571"/>
      <c r="CR118" s="571"/>
      <c r="CS118" s="571"/>
      <c r="CT118" s="571"/>
      <c r="CU118" s="571"/>
      <c r="CV118" s="571"/>
      <c r="CW118" s="571"/>
      <c r="CX118" s="571"/>
      <c r="CY118" s="571"/>
      <c r="CZ118" s="571"/>
      <c r="DA118" s="571"/>
      <c r="DB118" s="571"/>
      <c r="DC118" s="571"/>
      <c r="DD118" s="571"/>
      <c r="DE118" s="571"/>
      <c r="DF118" s="571"/>
      <c r="DG118" s="571"/>
      <c r="DH118" s="571"/>
      <c r="DI118" s="571"/>
      <c r="DJ118" s="571"/>
      <c r="DK118" s="571"/>
      <c r="DL118" s="571"/>
      <c r="DM118" s="571"/>
      <c r="DN118" s="571"/>
      <c r="DO118" s="571"/>
      <c r="DP118" s="571"/>
      <c r="DQ118" s="571"/>
      <c r="DR118" s="571"/>
      <c r="DS118" s="571"/>
      <c r="DT118" s="571"/>
      <c r="DU118" s="571"/>
      <c r="DV118" s="571"/>
      <c r="DW118" s="571"/>
      <c r="DX118" s="571"/>
      <c r="DY118" s="571"/>
      <c r="DZ118" s="571"/>
      <c r="EA118" s="571"/>
      <c r="EB118" s="571"/>
      <c r="EC118" s="571"/>
      <c r="ED118" s="571"/>
      <c r="EE118" s="571"/>
      <c r="EF118" s="571"/>
      <c r="EG118" s="571"/>
      <c r="EH118" s="571"/>
      <c r="EI118" s="571"/>
      <c r="EJ118" s="571"/>
      <c r="EK118" s="571"/>
      <c r="EL118" s="571"/>
      <c r="EM118" s="571"/>
      <c r="EN118" s="571"/>
      <c r="EO118" s="571"/>
      <c r="EP118" s="571"/>
      <c r="EQ118" s="571"/>
      <c r="ER118" s="571"/>
      <c r="ES118" s="571"/>
      <c r="ET118" s="571"/>
      <c r="EU118" s="571"/>
      <c r="EV118" s="571"/>
      <c r="EW118" s="571"/>
      <c r="EX118" s="571"/>
      <c r="EY118" s="571"/>
      <c r="EZ118" s="571"/>
      <c r="FA118" s="571"/>
      <c r="FB118" s="571"/>
      <c r="FC118" s="571"/>
      <c r="FD118" s="571"/>
      <c r="FE118" s="571"/>
      <c r="FF118" s="571"/>
      <c r="FG118" s="571"/>
      <c r="FH118" s="571"/>
      <c r="FI118" s="571"/>
      <c r="FJ118" s="571"/>
      <c r="FK118" s="571"/>
      <c r="FL118" s="571"/>
      <c r="FM118" s="571"/>
      <c r="FN118" s="571"/>
      <c r="FO118" s="571"/>
      <c r="FP118" s="571"/>
      <c r="FQ118" s="571"/>
      <c r="FR118" s="571"/>
      <c r="FS118" s="571"/>
      <c r="FT118" s="571"/>
      <c r="FU118" s="571"/>
      <c r="FV118" s="571"/>
      <c r="FW118" s="571"/>
      <c r="FX118" s="571"/>
      <c r="FY118" s="571"/>
      <c r="FZ118" s="571"/>
      <c r="GA118" s="571"/>
      <c r="GB118" s="571"/>
      <c r="GC118" s="571"/>
      <c r="GD118" s="571"/>
      <c r="GE118" s="571"/>
      <c r="GF118" s="571"/>
      <c r="GG118" s="571"/>
      <c r="GH118" s="571"/>
      <c r="GI118" s="571"/>
      <c r="GJ118" s="571"/>
      <c r="GK118" s="571"/>
      <c r="GL118" s="571"/>
      <c r="GM118" s="571"/>
      <c r="GN118" s="571"/>
      <c r="GO118" s="571"/>
      <c r="GP118" s="571"/>
      <c r="GQ118" s="571"/>
      <c r="GR118" s="571"/>
      <c r="GS118" s="571"/>
      <c r="GT118" s="571"/>
      <c r="GU118" s="571"/>
      <c r="GV118" s="571"/>
      <c r="GW118" s="571"/>
      <c r="GX118" s="571"/>
      <c r="GY118" s="571"/>
      <c r="GZ118" s="571"/>
      <c r="HA118" s="571"/>
      <c r="HB118" s="571"/>
      <c r="HC118" s="571"/>
      <c r="HD118" s="571"/>
      <c r="HE118" s="571"/>
      <c r="HF118" s="571"/>
      <c r="HG118" s="571"/>
      <c r="HH118" s="571"/>
      <c r="HI118" s="571"/>
      <c r="HJ118" s="571"/>
      <c r="HK118" s="571"/>
      <c r="HL118" s="571"/>
      <c r="HM118" s="571"/>
      <c r="HN118" s="571"/>
      <c r="HO118" s="571"/>
      <c r="HP118" s="571"/>
      <c r="HQ118" s="571"/>
      <c r="HR118" s="571"/>
      <c r="HS118" s="571"/>
      <c r="HT118" s="571"/>
      <c r="HU118" s="571"/>
      <c r="HV118" s="571"/>
      <c r="HW118" s="571"/>
      <c r="HX118" s="571"/>
      <c r="HY118" s="571"/>
      <c r="HZ118" s="571"/>
      <c r="IA118" s="571"/>
      <c r="IB118" s="571"/>
      <c r="IC118" s="571"/>
      <c r="ID118" s="571"/>
      <c r="IE118" s="571"/>
      <c r="IF118" s="571"/>
      <c r="IG118" s="571"/>
      <c r="IH118" s="571"/>
      <c r="II118" s="571"/>
      <c r="IJ118" s="571"/>
      <c r="IK118" s="571"/>
      <c r="IL118" s="571"/>
      <c r="IM118" s="571"/>
      <c r="IN118" s="571"/>
      <c r="IO118" s="571"/>
      <c r="IP118" s="571"/>
      <c r="IQ118" s="571"/>
      <c r="IR118" s="571"/>
      <c r="IS118" s="571"/>
      <c r="IT118" s="571"/>
      <c r="IU118" s="571"/>
      <c r="IV118" s="571"/>
      <c r="IW118" s="571"/>
      <c r="IX118" s="571"/>
      <c r="IY118" s="571"/>
      <c r="IZ118" s="571"/>
      <c r="JC118" s="571"/>
      <c r="JD118" s="571"/>
      <c r="JE118" s="571"/>
      <c r="JF118" s="571"/>
      <c r="JG118" s="571"/>
      <c r="JH118" s="571"/>
      <c r="JI118" s="571"/>
      <c r="JJ118" s="571"/>
      <c r="JK118" s="571"/>
      <c r="JL118" s="571"/>
      <c r="JM118" s="571"/>
      <c r="JN118" s="571"/>
      <c r="JO118" s="571"/>
      <c r="JP118" s="571"/>
      <c r="JQ118" s="571"/>
      <c r="JR118" s="571"/>
      <c r="JS118" s="571"/>
      <c r="JT118" s="571"/>
      <c r="JU118" s="571"/>
      <c r="JV118" s="571"/>
      <c r="JW118" s="571"/>
      <c r="JX118" s="571"/>
      <c r="JY118" s="571"/>
      <c r="JZ118" s="571"/>
      <c r="KA118" s="571"/>
      <c r="KB118" s="571"/>
      <c r="KC118" s="571"/>
      <c r="KD118" s="571"/>
      <c r="KE118" s="571"/>
      <c r="KF118" s="571"/>
      <c r="KG118" s="571"/>
      <c r="KH118" s="571"/>
      <c r="KI118" s="571"/>
      <c r="KJ118" s="571"/>
      <c r="KK118" s="571"/>
      <c r="KL118" s="571"/>
      <c r="KM118" s="571"/>
      <c r="KN118" s="571"/>
      <c r="KO118" s="571"/>
      <c r="KP118" s="571"/>
      <c r="KQ118" s="571"/>
      <c r="KR118" s="571"/>
      <c r="KS118" s="571"/>
      <c r="KT118" s="571"/>
      <c r="KU118" s="571"/>
      <c r="KV118" s="571"/>
      <c r="KW118" s="571"/>
      <c r="KX118" s="571"/>
      <c r="KY118" s="571"/>
      <c r="KZ118" s="571"/>
      <c r="LA118" s="571"/>
      <c r="LB118" s="571"/>
      <c r="LC118" s="571"/>
      <c r="LD118" s="571"/>
      <c r="LE118" s="571"/>
      <c r="LF118" s="571"/>
      <c r="LG118" s="571"/>
      <c r="LH118" s="571"/>
      <c r="LI118" s="571"/>
      <c r="LJ118" s="571"/>
      <c r="LK118" s="571"/>
      <c r="LL118" s="571"/>
      <c r="LM118" s="571"/>
      <c r="LN118" s="571"/>
      <c r="LO118" s="571"/>
      <c r="LP118" s="571"/>
      <c r="LQ118" s="571"/>
      <c r="LR118" s="571"/>
      <c r="LS118" s="571"/>
      <c r="LT118" s="571"/>
      <c r="LU118" s="571"/>
      <c r="LV118" s="571"/>
      <c r="LW118" s="571"/>
      <c r="LX118" s="571"/>
      <c r="LY118" s="571"/>
      <c r="LZ118" s="571"/>
      <c r="MA118" s="571"/>
      <c r="MB118" s="571"/>
      <c r="MC118" s="571"/>
      <c r="MD118" s="571"/>
      <c r="ME118" s="571"/>
      <c r="MF118" s="571"/>
      <c r="MG118" s="571"/>
      <c r="MH118" s="571"/>
      <c r="MI118" s="571"/>
      <c r="MJ118" s="571"/>
      <c r="MK118" s="571"/>
      <c r="ML118" s="571"/>
      <c r="MM118" s="571"/>
      <c r="MN118" s="571"/>
      <c r="MO118" s="571"/>
      <c r="MP118" s="571"/>
      <c r="MQ118" s="571"/>
      <c r="MR118" s="571"/>
      <c r="MS118" s="571"/>
      <c r="MT118" s="571"/>
      <c r="MU118" s="571"/>
      <c r="MV118" s="571"/>
      <c r="MW118" s="571"/>
      <c r="MX118" s="571"/>
      <c r="MY118" s="571"/>
      <c r="MZ118" s="571"/>
      <c r="NA118" s="571"/>
      <c r="NB118" s="571"/>
      <c r="NC118" s="571"/>
      <c r="ND118" s="571"/>
      <c r="NE118" s="571"/>
      <c r="NF118" s="571"/>
      <c r="NG118" s="571"/>
      <c r="NH118" s="571"/>
      <c r="NI118" s="571"/>
      <c r="NJ118" s="571"/>
      <c r="NK118" s="571"/>
      <c r="NL118" s="571"/>
      <c r="NM118" s="571"/>
      <c r="NN118" s="571"/>
      <c r="NO118" s="571"/>
      <c r="NP118" s="571"/>
      <c r="NQ118" s="571"/>
      <c r="NR118" s="571"/>
      <c r="NS118" s="571"/>
      <c r="NT118" s="571"/>
      <c r="NU118" s="571"/>
      <c r="NV118" s="571"/>
      <c r="NW118" s="571"/>
      <c r="NX118" s="571"/>
      <c r="NY118" s="571"/>
      <c r="NZ118" s="571"/>
      <c r="OA118" s="571"/>
      <c r="OB118" s="571"/>
      <c r="OC118" s="571"/>
      <c r="OD118" s="571"/>
      <c r="OE118" s="571"/>
      <c r="OF118" s="571"/>
      <c r="OG118" s="571"/>
      <c r="OH118" s="571"/>
      <c r="OI118" s="571"/>
      <c r="OJ118" s="571"/>
      <c r="OK118" s="571"/>
      <c r="OL118" s="571"/>
      <c r="OM118" s="571"/>
      <c r="ON118" s="571"/>
      <c r="OO118" s="571"/>
      <c r="OP118" s="571"/>
      <c r="OQ118" s="571"/>
      <c r="OR118" s="571"/>
      <c r="OS118" s="571"/>
      <c r="OT118" s="571"/>
      <c r="OU118" s="571"/>
      <c r="OV118" s="571"/>
      <c r="OW118" s="571"/>
      <c r="OX118" s="571"/>
      <c r="OY118" s="571"/>
      <c r="OZ118" s="571"/>
      <c r="PA118" s="571"/>
      <c r="PB118" s="571"/>
      <c r="PC118" s="571"/>
      <c r="PD118" s="571"/>
      <c r="PE118" s="571"/>
      <c r="PF118" s="571"/>
      <c r="PG118" s="571"/>
      <c r="PH118" s="571"/>
      <c r="PI118" s="571"/>
      <c r="PJ118" s="571"/>
      <c r="PK118" s="571"/>
      <c r="PL118" s="571"/>
      <c r="PM118" s="571"/>
      <c r="PN118" s="571"/>
      <c r="PO118" s="571"/>
      <c r="PP118" s="571"/>
      <c r="PQ118" s="571"/>
      <c r="PR118" s="571"/>
      <c r="PS118" s="571"/>
      <c r="PT118" s="571"/>
      <c r="PU118" s="571"/>
      <c r="PV118" s="571"/>
      <c r="PW118" s="571"/>
      <c r="PX118" s="571"/>
      <c r="PY118" s="571"/>
      <c r="PZ118" s="571"/>
      <c r="QA118" s="571"/>
      <c r="QB118" s="571"/>
      <c r="QC118" s="571"/>
      <c r="QD118" s="571"/>
      <c r="QE118" s="571"/>
      <c r="QF118" s="571"/>
      <c r="QG118" s="571"/>
      <c r="QH118" s="571"/>
      <c r="QI118" s="571"/>
      <c r="QJ118" s="571"/>
      <c r="QK118" s="571"/>
      <c r="QL118" s="571"/>
      <c r="QM118" s="571"/>
      <c r="QN118" s="571"/>
      <c r="QO118" s="571"/>
      <c r="QP118" s="571"/>
      <c r="QQ118" s="571"/>
      <c r="QR118" s="571"/>
      <c r="QS118" s="571"/>
      <c r="QT118" s="571"/>
      <c r="QU118" s="571"/>
      <c r="QV118" s="571"/>
      <c r="QW118" s="571"/>
      <c r="QX118" s="571"/>
      <c r="QY118" s="571"/>
      <c r="QZ118" s="571"/>
      <c r="RA118" s="571"/>
      <c r="RB118" s="571"/>
      <c r="RC118" s="571"/>
      <c r="RD118" s="571"/>
      <c r="RE118" s="571"/>
      <c r="RF118" s="571"/>
      <c r="RG118" s="571"/>
      <c r="RH118" s="571"/>
      <c r="RI118" s="571"/>
      <c r="RJ118" s="571"/>
      <c r="RK118" s="571"/>
      <c r="RL118" s="571"/>
      <c r="RM118" s="571"/>
      <c r="RN118" s="571"/>
      <c r="RO118" s="571"/>
      <c r="RP118" s="571"/>
      <c r="RQ118" s="571"/>
      <c r="RR118" s="571"/>
      <c r="RS118" s="571"/>
      <c r="RT118" s="571"/>
      <c r="RU118" s="571"/>
      <c r="RV118" s="571"/>
      <c r="RW118" s="571"/>
      <c r="RX118" s="571"/>
      <c r="RY118" s="571"/>
      <c r="RZ118" s="571"/>
      <c r="SA118" s="571"/>
      <c r="SB118" s="571"/>
      <c r="SC118" s="571"/>
      <c r="SD118" s="571"/>
      <c r="SE118" s="571"/>
      <c r="SF118" s="571"/>
      <c r="SG118" s="571"/>
      <c r="SH118" s="571"/>
      <c r="SI118" s="571"/>
      <c r="SJ118" s="571"/>
      <c r="SK118" s="571"/>
      <c r="SL118" s="571"/>
      <c r="SM118" s="571"/>
      <c r="SN118" s="571"/>
      <c r="SO118" s="571"/>
      <c r="SP118" s="571"/>
      <c r="SQ118" s="571"/>
      <c r="SR118" s="571"/>
      <c r="SS118" s="571"/>
      <c r="ST118" s="571"/>
      <c r="SU118" s="571"/>
      <c r="SV118" s="571"/>
      <c r="SY118" s="571"/>
      <c r="SZ118" s="571"/>
      <c r="TA118" s="571"/>
      <c r="TB118" s="571"/>
      <c r="TC118" s="571"/>
      <c r="TD118" s="571"/>
      <c r="TE118" s="571"/>
      <c r="TF118" s="571"/>
      <c r="TG118" s="571"/>
      <c r="TH118" s="571"/>
      <c r="TI118" s="571"/>
      <c r="TJ118" s="571"/>
      <c r="TK118" s="571"/>
      <c r="TL118" s="571"/>
      <c r="TM118" s="571"/>
      <c r="TN118" s="571"/>
      <c r="TO118" s="571"/>
      <c r="TP118" s="571"/>
      <c r="TQ118" s="571"/>
      <c r="TR118" s="571"/>
      <c r="TS118" s="571"/>
      <c r="TT118" s="571"/>
      <c r="TU118" s="571"/>
      <c r="TV118" s="571"/>
      <c r="TW118" s="571"/>
      <c r="TX118" s="571"/>
      <c r="TY118" s="571"/>
      <c r="TZ118" s="571"/>
      <c r="UA118" s="571"/>
      <c r="UB118" s="571"/>
      <c r="UC118" s="571"/>
      <c r="UD118" s="571"/>
      <c r="UE118" s="571"/>
      <c r="UF118" s="571"/>
      <c r="UG118" s="571"/>
      <c r="UH118" s="571"/>
      <c r="UI118" s="571"/>
      <c r="UJ118" s="571"/>
      <c r="UK118" s="571"/>
      <c r="UL118" s="571"/>
      <c r="UM118" s="571"/>
      <c r="UN118" s="571"/>
      <c r="UO118" s="571"/>
      <c r="UP118" s="571"/>
      <c r="UQ118" s="571"/>
      <c r="UR118" s="571"/>
      <c r="US118" s="571"/>
      <c r="UT118" s="571"/>
      <c r="UU118" s="571"/>
      <c r="UV118" s="571"/>
      <c r="UW118" s="571"/>
      <c r="UX118" s="571"/>
      <c r="UY118" s="571"/>
      <c r="UZ118" s="571"/>
      <c r="VA118" s="571"/>
      <c r="VB118" s="571"/>
      <c r="VC118" s="571"/>
      <c r="VD118" s="571"/>
      <c r="VE118" s="571"/>
      <c r="VF118" s="571"/>
      <c r="VG118" s="571"/>
      <c r="VH118" s="571"/>
      <c r="VI118" s="571"/>
      <c r="VJ118" s="571"/>
      <c r="VK118" s="571"/>
      <c r="VL118" s="571"/>
      <c r="VM118" s="571"/>
      <c r="VN118" s="571"/>
      <c r="VO118" s="571"/>
      <c r="VP118" s="571"/>
      <c r="VQ118" s="571"/>
      <c r="VR118" s="571"/>
      <c r="VS118" s="571"/>
      <c r="VT118" s="571"/>
      <c r="VU118" s="571"/>
      <c r="VV118" s="571"/>
      <c r="VW118" s="571"/>
      <c r="VX118" s="571"/>
      <c r="VY118" s="571"/>
      <c r="VZ118" s="571"/>
      <c r="WA118" s="571"/>
      <c r="WB118" s="571"/>
      <c r="WC118" s="571"/>
      <c r="WD118" s="571"/>
      <c r="WE118" s="571"/>
      <c r="WF118" s="571"/>
      <c r="WG118" s="571"/>
      <c r="WH118" s="571"/>
      <c r="WI118" s="571"/>
      <c r="WJ118" s="571"/>
      <c r="WK118" s="571"/>
      <c r="WL118" s="571"/>
      <c r="WM118" s="571"/>
      <c r="WN118" s="571"/>
      <c r="WO118" s="571"/>
      <c r="WP118" s="571"/>
      <c r="WQ118" s="571"/>
      <c r="WR118" s="571"/>
      <c r="WS118" s="571"/>
      <c r="WT118" s="571"/>
      <c r="WU118" s="571"/>
      <c r="WV118" s="571"/>
      <c r="WW118" s="571"/>
      <c r="WX118" s="571"/>
      <c r="WY118" s="571"/>
      <c r="WZ118" s="571"/>
      <c r="XA118" s="571"/>
      <c r="XB118" s="571"/>
      <c r="XC118" s="571"/>
      <c r="XD118" s="571"/>
      <c r="XE118" s="571"/>
      <c r="XF118" s="571"/>
      <c r="XG118" s="571"/>
      <c r="XH118" s="571"/>
      <c r="XI118" s="571"/>
      <c r="XJ118" s="571"/>
      <c r="XK118" s="571"/>
      <c r="XL118" s="571"/>
      <c r="XM118" s="571"/>
      <c r="XN118" s="571"/>
      <c r="XO118" s="571"/>
      <c r="XP118" s="571"/>
      <c r="XQ118" s="571"/>
      <c r="XR118" s="571"/>
      <c r="XS118" s="571"/>
      <c r="XT118" s="571"/>
      <c r="XU118" s="571"/>
      <c r="XV118" s="571"/>
      <c r="XW118" s="571"/>
      <c r="XX118" s="571"/>
      <c r="XY118" s="571"/>
      <c r="XZ118" s="571"/>
      <c r="YA118" s="571"/>
      <c r="YB118" s="571"/>
      <c r="YC118" s="571"/>
      <c r="YD118" s="571"/>
      <c r="YE118" s="571"/>
      <c r="YF118" s="571"/>
      <c r="YG118" s="571"/>
      <c r="YH118" s="571"/>
      <c r="YI118" s="571"/>
      <c r="YJ118" s="571"/>
      <c r="YK118" s="571"/>
      <c r="YL118" s="571"/>
      <c r="YM118" s="571"/>
      <c r="YN118" s="571"/>
      <c r="YO118" s="571"/>
      <c r="YP118" s="571"/>
      <c r="YQ118" s="571"/>
      <c r="YR118" s="571"/>
      <c r="YS118" s="571"/>
      <c r="YT118" s="571"/>
      <c r="YU118" s="571"/>
      <c r="YV118" s="571"/>
      <c r="YW118" s="571"/>
      <c r="YX118" s="571"/>
      <c r="YY118" s="571"/>
      <c r="YZ118" s="571"/>
      <c r="ZA118" s="571"/>
      <c r="ZB118" s="571"/>
      <c r="ZC118" s="571"/>
      <c r="ZD118" s="571"/>
      <c r="ZE118" s="571"/>
      <c r="ZF118" s="571"/>
      <c r="ZG118" s="571"/>
      <c r="ZH118" s="571"/>
      <c r="ZI118" s="571"/>
      <c r="ZJ118" s="571"/>
      <c r="ZK118" s="571"/>
      <c r="ZL118" s="571"/>
      <c r="ZM118" s="571"/>
      <c r="ZN118" s="571"/>
      <c r="ZO118" s="571"/>
      <c r="ZP118" s="571"/>
      <c r="ZQ118" s="571"/>
      <c r="ZR118" s="571"/>
      <c r="ZS118" s="571"/>
      <c r="ZT118" s="571"/>
      <c r="ZU118" s="571"/>
      <c r="ZV118" s="571"/>
      <c r="ZW118" s="571"/>
      <c r="ZX118" s="571"/>
      <c r="ZY118" s="571"/>
      <c r="ZZ118" s="571"/>
      <c r="AAA118" s="571"/>
      <c r="AAB118" s="571"/>
      <c r="AAC118" s="571"/>
      <c r="AAD118" s="571"/>
      <c r="AAE118" s="571"/>
      <c r="AAF118" s="571"/>
      <c r="AAG118" s="571"/>
      <c r="AAH118" s="571"/>
      <c r="AAI118" s="571"/>
      <c r="AAJ118" s="571"/>
      <c r="AAK118" s="571"/>
      <c r="AAL118" s="571"/>
      <c r="AAM118" s="571"/>
      <c r="AAN118" s="571"/>
      <c r="AAO118" s="571"/>
      <c r="AAP118" s="571"/>
      <c r="AAQ118" s="571"/>
      <c r="AAR118" s="571"/>
      <c r="AAS118" s="571"/>
      <c r="AAT118" s="571"/>
      <c r="AAU118" s="571"/>
      <c r="AAV118" s="571"/>
      <c r="AAW118" s="571"/>
      <c r="AAX118" s="571"/>
      <c r="AAY118" s="571"/>
      <c r="AAZ118" s="571"/>
      <c r="ABA118" s="571"/>
      <c r="ABB118" s="571"/>
      <c r="ABC118" s="571"/>
      <c r="ABD118" s="571"/>
      <c r="ABE118" s="571"/>
      <c r="ABF118" s="571"/>
      <c r="ABG118" s="571"/>
      <c r="ABH118" s="571"/>
      <c r="ABI118" s="571"/>
      <c r="ABJ118" s="571"/>
      <c r="ABK118" s="571"/>
      <c r="ABL118" s="571"/>
      <c r="ABM118" s="571"/>
      <c r="ABN118" s="571"/>
      <c r="ABO118" s="571"/>
      <c r="ABP118" s="571"/>
      <c r="ABQ118" s="571"/>
      <c r="ABR118" s="571"/>
      <c r="ABS118" s="571"/>
      <c r="ABT118" s="571"/>
      <c r="ABU118" s="571"/>
      <c r="ABV118" s="571"/>
      <c r="ABW118" s="571"/>
      <c r="ABX118" s="571"/>
      <c r="ABY118" s="571"/>
      <c r="ABZ118" s="571"/>
      <c r="ACA118" s="571"/>
      <c r="ACB118" s="571"/>
      <c r="ACC118" s="571"/>
      <c r="ACD118" s="571"/>
      <c r="ACE118" s="571"/>
      <c r="ACF118" s="571"/>
      <c r="ACG118" s="571"/>
      <c r="ACH118" s="571"/>
      <c r="ACI118" s="571"/>
      <c r="ACJ118" s="571"/>
      <c r="ACK118" s="571"/>
      <c r="ACL118" s="571"/>
      <c r="ACM118" s="571"/>
      <c r="ACN118" s="571"/>
      <c r="ACO118" s="571"/>
      <c r="ACP118" s="571"/>
      <c r="ACQ118" s="571"/>
      <c r="ACR118" s="571"/>
      <c r="ACU118" s="571"/>
      <c r="ACV118" s="571"/>
      <c r="ACW118" s="571"/>
      <c r="ACX118" s="571"/>
      <c r="ACY118" s="571"/>
      <c r="ACZ118" s="571"/>
      <c r="ADA118" s="571"/>
      <c r="ADB118" s="571"/>
      <c r="ADC118" s="571"/>
      <c r="ADD118" s="571"/>
      <c r="ADE118" s="571"/>
      <c r="ADF118" s="571"/>
      <c r="ADG118" s="571"/>
      <c r="ADH118" s="571"/>
      <c r="ADI118" s="571"/>
      <c r="ADJ118" s="571"/>
      <c r="ADK118" s="571"/>
      <c r="ADL118" s="571"/>
      <c r="ADM118" s="571"/>
      <c r="ADN118" s="571"/>
      <c r="ADO118" s="571"/>
      <c r="ADP118" s="571"/>
      <c r="ADQ118" s="571"/>
      <c r="ADR118" s="571"/>
      <c r="ADS118" s="571"/>
      <c r="ADT118" s="571"/>
      <c r="ADU118" s="571"/>
      <c r="ADV118" s="571"/>
      <c r="ADW118" s="571"/>
      <c r="ADX118" s="571"/>
      <c r="ADY118" s="571"/>
      <c r="ADZ118" s="571"/>
      <c r="AEA118" s="571"/>
      <c r="AEB118" s="571"/>
      <c r="AEC118" s="571"/>
      <c r="AED118" s="571"/>
      <c r="AEE118" s="571"/>
      <c r="AEF118" s="571"/>
      <c r="AEG118" s="571"/>
      <c r="AEH118" s="571"/>
      <c r="AEI118" s="571"/>
      <c r="AEJ118" s="571"/>
      <c r="AEK118" s="571"/>
      <c r="AEL118" s="571"/>
      <c r="AEM118" s="571"/>
      <c r="AEN118" s="571"/>
      <c r="AEO118" s="571"/>
      <c r="AEP118" s="571"/>
      <c r="AEQ118" s="571"/>
      <c r="AER118" s="571"/>
      <c r="AES118" s="571"/>
      <c r="AET118" s="571"/>
      <c r="AEU118" s="571"/>
      <c r="AEV118" s="571"/>
      <c r="AEW118" s="571"/>
      <c r="AEX118" s="571"/>
      <c r="AEY118" s="571"/>
      <c r="AEZ118" s="571"/>
      <c r="AFA118" s="571"/>
      <c r="AFB118" s="571"/>
      <c r="AFC118" s="571"/>
      <c r="AFD118" s="571"/>
      <c r="AFE118" s="571"/>
      <c r="AFF118" s="571"/>
      <c r="AFG118" s="571"/>
      <c r="AFH118" s="571"/>
      <c r="AFI118" s="571"/>
      <c r="AFJ118" s="571"/>
      <c r="AFK118" s="571"/>
      <c r="AFL118" s="571"/>
      <c r="AFM118" s="571"/>
      <c r="AFN118" s="571"/>
      <c r="AFO118" s="571"/>
      <c r="AFP118" s="571"/>
      <c r="AFQ118" s="571"/>
      <c r="AFR118" s="571"/>
      <c r="AFS118" s="571"/>
      <c r="AFT118" s="571"/>
      <c r="AFU118" s="571"/>
      <c r="AFV118" s="571"/>
      <c r="AFW118" s="571"/>
      <c r="AFX118" s="571"/>
      <c r="AFY118" s="571"/>
      <c r="AFZ118" s="571"/>
      <c r="AGA118" s="571"/>
      <c r="AGB118" s="571"/>
      <c r="AGC118" s="571"/>
      <c r="AGD118" s="571"/>
      <c r="AGE118" s="571"/>
      <c r="AGF118" s="571"/>
      <c r="AGG118" s="571"/>
      <c r="AGH118" s="571"/>
      <c r="AGI118" s="571"/>
      <c r="AGJ118" s="571"/>
      <c r="AGK118" s="571"/>
      <c r="AGL118" s="571"/>
      <c r="AGM118" s="571"/>
      <c r="AGN118" s="571"/>
      <c r="AGO118" s="571"/>
      <c r="AGP118" s="571"/>
      <c r="AGQ118" s="571"/>
      <c r="AGR118" s="571"/>
      <c r="AGS118" s="571"/>
      <c r="AGT118" s="571"/>
      <c r="AGU118" s="571"/>
      <c r="AGV118" s="571"/>
      <c r="AGW118" s="571"/>
      <c r="AGX118" s="571"/>
      <c r="AGY118" s="571"/>
      <c r="AGZ118" s="571"/>
      <c r="AHA118" s="571"/>
      <c r="AHB118" s="571"/>
      <c r="AHC118" s="571"/>
      <c r="AHD118" s="571"/>
      <c r="AHE118" s="571"/>
      <c r="AHF118" s="571"/>
      <c r="AHG118" s="571"/>
      <c r="AHH118" s="571"/>
      <c r="AHI118" s="571"/>
      <c r="AHJ118" s="571"/>
      <c r="AHK118" s="571"/>
      <c r="AHL118" s="571"/>
      <c r="AHM118" s="571"/>
      <c r="AHN118" s="571"/>
      <c r="AHO118" s="571"/>
      <c r="AHP118" s="571"/>
      <c r="AHQ118" s="571"/>
      <c r="AHR118" s="571"/>
      <c r="AHS118" s="571"/>
      <c r="AHT118" s="571"/>
      <c r="AHU118" s="571"/>
      <c r="AHV118" s="571"/>
      <c r="AHW118" s="571"/>
      <c r="AHX118" s="571"/>
      <c r="AHY118" s="571"/>
      <c r="AHZ118" s="571"/>
      <c r="AIA118" s="571"/>
      <c r="AIB118" s="571"/>
      <c r="AIC118" s="571"/>
      <c r="AID118" s="571"/>
      <c r="AIE118" s="571"/>
      <c r="AIF118" s="571"/>
      <c r="AIG118" s="571"/>
      <c r="AIH118" s="571"/>
      <c r="AII118" s="571"/>
      <c r="AIJ118" s="571"/>
      <c r="AIK118" s="571"/>
      <c r="AIL118" s="571"/>
      <c r="AIM118" s="571"/>
      <c r="AIN118" s="571"/>
      <c r="AIO118" s="571"/>
      <c r="AIP118" s="571"/>
      <c r="AIQ118" s="571"/>
      <c r="AIR118" s="571"/>
      <c r="AIS118" s="571"/>
      <c r="AIT118" s="571"/>
      <c r="AIU118" s="571"/>
      <c r="AIV118" s="571"/>
      <c r="AIW118" s="571"/>
      <c r="AIX118" s="571"/>
      <c r="AIY118" s="571"/>
      <c r="AIZ118" s="571"/>
      <c r="AJA118" s="571"/>
      <c r="AJB118" s="571"/>
      <c r="AJC118" s="571"/>
      <c r="AJD118" s="571"/>
      <c r="AJE118" s="571"/>
      <c r="AJF118" s="571"/>
      <c r="AJG118" s="571"/>
      <c r="AJH118" s="571"/>
      <c r="AJI118" s="571"/>
      <c r="AJJ118" s="571"/>
      <c r="AJK118" s="571"/>
      <c r="AJL118" s="571"/>
      <c r="AJM118" s="571"/>
      <c r="AJN118" s="571"/>
      <c r="AJO118" s="571"/>
      <c r="AJP118" s="571"/>
      <c r="AJQ118" s="571"/>
      <c r="AJR118" s="571"/>
      <c r="AJS118" s="571"/>
      <c r="AJT118" s="571"/>
      <c r="AJU118" s="571"/>
      <c r="AJV118" s="571"/>
      <c r="AJW118" s="571"/>
      <c r="AJX118" s="571"/>
      <c r="AJY118" s="571"/>
      <c r="AJZ118" s="571"/>
      <c r="AKA118" s="571"/>
      <c r="AKB118" s="571"/>
      <c r="AKC118" s="571"/>
      <c r="AKD118" s="571"/>
      <c r="AKE118" s="571"/>
      <c r="AKF118" s="571"/>
      <c r="AKG118" s="571"/>
      <c r="AKH118" s="571"/>
      <c r="AKI118" s="571"/>
      <c r="AKJ118" s="571"/>
      <c r="AKK118" s="571"/>
      <c r="AKL118" s="571"/>
      <c r="AKM118" s="571"/>
      <c r="AKN118" s="571"/>
      <c r="AKO118" s="571"/>
      <c r="AKP118" s="571"/>
      <c r="AKQ118" s="571"/>
      <c r="AKR118" s="571"/>
      <c r="AKS118" s="571"/>
      <c r="AKT118" s="571"/>
      <c r="AKU118" s="571"/>
      <c r="AKV118" s="571"/>
      <c r="AKW118" s="571"/>
      <c r="AKX118" s="571"/>
      <c r="AKY118" s="571"/>
      <c r="AKZ118" s="571"/>
      <c r="ALA118" s="571"/>
      <c r="ALB118" s="571"/>
      <c r="ALC118" s="571"/>
      <c r="ALD118" s="571"/>
      <c r="ALE118" s="571"/>
      <c r="ALF118" s="571"/>
      <c r="ALG118" s="571"/>
      <c r="ALH118" s="571"/>
      <c r="ALI118" s="571"/>
      <c r="ALJ118" s="571"/>
      <c r="ALK118" s="571"/>
      <c r="ALL118" s="571"/>
      <c r="ALM118" s="571"/>
      <c r="ALN118" s="571"/>
      <c r="ALO118" s="571"/>
      <c r="ALP118" s="571"/>
      <c r="ALQ118" s="571"/>
      <c r="ALR118" s="571"/>
      <c r="ALS118" s="571"/>
      <c r="ALT118" s="571"/>
      <c r="ALU118" s="571"/>
      <c r="ALV118" s="571"/>
      <c r="ALW118" s="571"/>
      <c r="ALX118" s="571"/>
      <c r="ALY118" s="571"/>
      <c r="ALZ118" s="571"/>
      <c r="AMA118" s="571"/>
      <c r="AMB118" s="571"/>
      <c r="AMC118" s="571"/>
      <c r="AMD118" s="571"/>
      <c r="AME118" s="571"/>
      <c r="AMF118" s="571"/>
      <c r="AMG118" s="571"/>
      <c r="AMH118" s="571"/>
      <c r="AMI118" s="571"/>
      <c r="AMJ118" s="571"/>
      <c r="AMK118" s="571"/>
      <c r="AML118" s="571"/>
      <c r="AMM118" s="571"/>
      <c r="AMN118" s="571"/>
      <c r="AMQ118" s="571"/>
      <c r="AMR118" s="571"/>
      <c r="AMS118" s="571"/>
      <c r="AMT118" s="571"/>
      <c r="AMU118" s="571"/>
      <c r="AMV118" s="571"/>
      <c r="AMW118" s="571"/>
      <c r="AMX118" s="571"/>
      <c r="AMY118" s="571"/>
      <c r="AMZ118" s="571"/>
      <c r="ANA118" s="571"/>
      <c r="ANB118" s="571"/>
      <c r="ANC118" s="571"/>
      <c r="AND118" s="571"/>
      <c r="ANE118" s="571"/>
      <c r="ANF118" s="571"/>
      <c r="ANG118" s="571"/>
      <c r="ANH118" s="571"/>
      <c r="ANI118" s="571"/>
      <c r="ANJ118" s="571"/>
      <c r="ANK118" s="571"/>
      <c r="ANL118" s="571"/>
      <c r="ANM118" s="571"/>
      <c r="ANN118" s="571"/>
      <c r="ANO118" s="571"/>
      <c r="ANP118" s="571"/>
      <c r="ANQ118" s="571"/>
      <c r="ANR118" s="571"/>
      <c r="ANS118" s="571"/>
      <c r="ANT118" s="571"/>
      <c r="ANU118" s="571"/>
      <c r="ANV118" s="571"/>
      <c r="ANW118" s="571"/>
      <c r="ANX118" s="571"/>
      <c r="ANY118" s="571"/>
      <c r="ANZ118" s="571"/>
      <c r="AOA118" s="571"/>
      <c r="AOB118" s="571"/>
      <c r="AOC118" s="571"/>
      <c r="AOD118" s="571"/>
      <c r="AOE118" s="571"/>
      <c r="AOF118" s="571"/>
      <c r="AOG118" s="571"/>
      <c r="AOH118" s="571"/>
      <c r="AOI118" s="571"/>
      <c r="AOJ118" s="571"/>
      <c r="AOK118" s="571"/>
      <c r="AOL118" s="571"/>
      <c r="AOM118" s="571"/>
      <c r="AON118" s="571"/>
      <c r="AOO118" s="571"/>
      <c r="AOP118" s="571"/>
      <c r="AOQ118" s="571"/>
      <c r="AOR118" s="571"/>
      <c r="AOS118" s="571"/>
      <c r="AOT118" s="571"/>
      <c r="AOU118" s="571"/>
      <c r="AOV118" s="571"/>
      <c r="AOW118" s="571"/>
      <c r="AOX118" s="571"/>
      <c r="AOY118" s="571"/>
      <c r="AOZ118" s="571"/>
      <c r="APA118" s="571"/>
      <c r="APB118" s="571"/>
      <c r="APC118" s="571"/>
      <c r="APD118" s="571"/>
      <c r="APE118" s="571"/>
      <c r="APF118" s="571"/>
      <c r="APG118" s="571"/>
      <c r="APH118" s="571"/>
      <c r="API118" s="571"/>
      <c r="APJ118" s="571"/>
      <c r="APK118" s="571"/>
      <c r="APL118" s="571"/>
      <c r="APM118" s="571"/>
      <c r="APN118" s="571"/>
      <c r="APO118" s="571"/>
      <c r="APP118" s="571"/>
      <c r="APQ118" s="571"/>
      <c r="APR118" s="571"/>
      <c r="APS118" s="571"/>
      <c r="APT118" s="571"/>
      <c r="APU118" s="571"/>
      <c r="APV118" s="571"/>
      <c r="APW118" s="571"/>
      <c r="APX118" s="571"/>
      <c r="APY118" s="571"/>
      <c r="APZ118" s="571"/>
      <c r="AQA118" s="571"/>
      <c r="AQB118" s="571"/>
      <c r="AQC118" s="571"/>
      <c r="AQD118" s="571"/>
      <c r="AQE118" s="571"/>
      <c r="AQF118" s="571"/>
      <c r="AQG118" s="571"/>
      <c r="AQH118" s="571"/>
      <c r="AQI118" s="571"/>
      <c r="AQJ118" s="571"/>
      <c r="AQK118" s="571"/>
      <c r="AQL118" s="571"/>
      <c r="AQM118" s="571"/>
      <c r="AQN118" s="571"/>
      <c r="AQO118" s="571"/>
      <c r="AQP118" s="571"/>
      <c r="AQQ118" s="571"/>
      <c r="AQR118" s="571"/>
      <c r="AQS118" s="571"/>
      <c r="AQT118" s="571"/>
      <c r="AQU118" s="571"/>
      <c r="AQV118" s="571"/>
      <c r="AQW118" s="571"/>
      <c r="AQX118" s="571"/>
      <c r="AQY118" s="571"/>
      <c r="AQZ118" s="571"/>
      <c r="ARA118" s="571"/>
      <c r="ARB118" s="571"/>
      <c r="ARC118" s="571"/>
      <c r="ARD118" s="571"/>
      <c r="ARE118" s="571"/>
      <c r="ARF118" s="571"/>
      <c r="ARG118" s="571"/>
      <c r="ARH118" s="571"/>
      <c r="ARI118" s="571"/>
      <c r="ARJ118" s="571"/>
      <c r="ARK118" s="571"/>
      <c r="ARL118" s="571"/>
      <c r="ARM118" s="571"/>
      <c r="ARN118" s="571"/>
      <c r="ARO118" s="571"/>
      <c r="ARP118" s="571"/>
      <c r="ARQ118" s="571"/>
      <c r="ARR118" s="571"/>
      <c r="ARS118" s="571"/>
      <c r="ART118" s="571"/>
      <c r="ARU118" s="571"/>
      <c r="ARV118" s="571"/>
      <c r="ARW118" s="571"/>
      <c r="ARX118" s="571"/>
      <c r="ARY118" s="571"/>
      <c r="ARZ118" s="571"/>
      <c r="ASA118" s="571"/>
      <c r="ASB118" s="571"/>
      <c r="ASC118" s="571"/>
      <c r="ASD118" s="571"/>
      <c r="ASE118" s="571"/>
      <c r="ASF118" s="571"/>
      <c r="ASG118" s="571"/>
      <c r="ASH118" s="571"/>
      <c r="ASI118" s="571"/>
      <c r="ASJ118" s="571"/>
      <c r="ASK118" s="571"/>
      <c r="ASL118" s="571"/>
      <c r="ASM118" s="571"/>
      <c r="ASN118" s="571"/>
      <c r="ASO118" s="571"/>
      <c r="ASP118" s="571"/>
      <c r="ASQ118" s="571"/>
      <c r="ASR118" s="571"/>
      <c r="ASS118" s="571"/>
      <c r="AST118" s="571"/>
      <c r="ASU118" s="571"/>
      <c r="ASV118" s="571"/>
      <c r="ASW118" s="571"/>
      <c r="ASX118" s="571"/>
      <c r="ASY118" s="571"/>
      <c r="ASZ118" s="571"/>
      <c r="ATA118" s="571"/>
      <c r="ATB118" s="571"/>
      <c r="ATC118" s="571"/>
      <c r="ATD118" s="571"/>
      <c r="ATE118" s="571"/>
      <c r="ATF118" s="571"/>
      <c r="ATG118" s="571"/>
      <c r="ATH118" s="571"/>
      <c r="ATI118" s="571"/>
      <c r="ATJ118" s="571"/>
      <c r="ATK118" s="571"/>
      <c r="ATL118" s="571"/>
      <c r="ATM118" s="571"/>
      <c r="ATN118" s="571"/>
      <c r="ATO118" s="571"/>
      <c r="ATP118" s="571"/>
      <c r="ATQ118" s="571"/>
      <c r="ATR118" s="571"/>
      <c r="ATS118" s="571"/>
      <c r="ATT118" s="571"/>
      <c r="ATU118" s="571"/>
      <c r="ATV118" s="571"/>
      <c r="ATW118" s="571"/>
      <c r="ATX118" s="571"/>
      <c r="ATY118" s="571"/>
      <c r="ATZ118" s="571"/>
      <c r="AUA118" s="571"/>
      <c r="AUB118" s="571"/>
      <c r="AUC118" s="571"/>
      <c r="AUD118" s="571"/>
      <c r="AUE118" s="571"/>
      <c r="AUF118" s="571"/>
      <c r="AUG118" s="571"/>
      <c r="AUH118" s="571"/>
      <c r="AUI118" s="571"/>
      <c r="AUJ118" s="571"/>
      <c r="AUK118" s="571"/>
      <c r="AUL118" s="571"/>
      <c r="AUM118" s="571"/>
      <c r="AUN118" s="571"/>
      <c r="AUO118" s="571"/>
      <c r="AUP118" s="571"/>
      <c r="AUQ118" s="571"/>
      <c r="AUR118" s="571"/>
      <c r="AUS118" s="571"/>
      <c r="AUT118" s="571"/>
      <c r="AUU118" s="571"/>
      <c r="AUV118" s="571"/>
      <c r="AUW118" s="571"/>
      <c r="AUX118" s="571"/>
      <c r="AUY118" s="571"/>
      <c r="AUZ118" s="571"/>
      <c r="AVA118" s="571"/>
      <c r="AVB118" s="571"/>
      <c r="AVC118" s="571"/>
      <c r="AVD118" s="571"/>
      <c r="AVE118" s="571"/>
      <c r="AVF118" s="571"/>
      <c r="AVG118" s="571"/>
      <c r="AVH118" s="571"/>
      <c r="AVI118" s="571"/>
      <c r="AVJ118" s="571"/>
      <c r="AVK118" s="571"/>
      <c r="AVL118" s="571"/>
      <c r="AVM118" s="571"/>
      <c r="AVN118" s="571"/>
      <c r="AVO118" s="571"/>
      <c r="AVP118" s="571"/>
      <c r="AVQ118" s="571"/>
      <c r="AVR118" s="571"/>
      <c r="AVS118" s="571"/>
      <c r="AVT118" s="571"/>
      <c r="AVU118" s="571"/>
      <c r="AVV118" s="571"/>
      <c r="AVW118" s="571"/>
      <c r="AVX118" s="571"/>
      <c r="AVY118" s="571"/>
      <c r="AVZ118" s="571"/>
      <c r="AWA118" s="571"/>
      <c r="AWB118" s="571"/>
      <c r="AWC118" s="571"/>
      <c r="AWD118" s="571"/>
      <c r="AWE118" s="571"/>
      <c r="AWF118" s="571"/>
      <c r="AWG118" s="571"/>
      <c r="AWH118" s="571"/>
      <c r="AWI118" s="571"/>
      <c r="AWJ118" s="571"/>
      <c r="AWM118" s="571"/>
      <c r="AWN118" s="571"/>
      <c r="AWO118" s="571"/>
      <c r="AWP118" s="571"/>
      <c r="AWQ118" s="571"/>
      <c r="AWR118" s="571"/>
      <c r="AWS118" s="571"/>
      <c r="AWT118" s="571"/>
      <c r="AWU118" s="571"/>
      <c r="AWV118" s="571"/>
      <c r="AWW118" s="571"/>
      <c r="AWX118" s="571"/>
      <c r="AWY118" s="571"/>
      <c r="AWZ118" s="571"/>
      <c r="AXA118" s="571"/>
      <c r="AXB118" s="571"/>
      <c r="AXC118" s="571"/>
      <c r="AXD118" s="571"/>
      <c r="AXE118" s="571"/>
      <c r="AXF118" s="571"/>
      <c r="AXG118" s="571"/>
      <c r="AXH118" s="571"/>
      <c r="AXI118" s="571"/>
      <c r="AXJ118" s="571"/>
      <c r="AXK118" s="571"/>
      <c r="AXL118" s="571"/>
      <c r="AXM118" s="571"/>
      <c r="AXN118" s="571"/>
      <c r="AXO118" s="571"/>
      <c r="AXP118" s="571"/>
      <c r="AXQ118" s="571"/>
      <c r="AXR118" s="571"/>
      <c r="AXS118" s="571"/>
      <c r="AXT118" s="571"/>
      <c r="AXU118" s="571"/>
      <c r="AXV118" s="571"/>
      <c r="AXW118" s="571"/>
      <c r="AXX118" s="571"/>
      <c r="AXY118" s="571"/>
      <c r="AXZ118" s="571"/>
      <c r="AYA118" s="571"/>
      <c r="AYB118" s="571"/>
      <c r="AYC118" s="571"/>
      <c r="AYD118" s="571"/>
      <c r="AYE118" s="571"/>
      <c r="AYF118" s="571"/>
      <c r="AYG118" s="571"/>
      <c r="AYH118" s="571"/>
      <c r="AYI118" s="571"/>
      <c r="AYJ118" s="571"/>
      <c r="AYK118" s="571"/>
      <c r="AYL118" s="571"/>
      <c r="AYM118" s="571"/>
      <c r="AYN118" s="571"/>
      <c r="AYO118" s="571"/>
      <c r="AYP118" s="571"/>
      <c r="AYQ118" s="571"/>
      <c r="AYR118" s="571"/>
      <c r="AYS118" s="571"/>
      <c r="AYT118" s="571"/>
      <c r="AYU118" s="571"/>
      <c r="AYV118" s="571"/>
      <c r="AYW118" s="571"/>
      <c r="AYX118" s="571"/>
      <c r="AYY118" s="571"/>
      <c r="AYZ118" s="571"/>
      <c r="AZA118" s="571"/>
      <c r="AZB118" s="571"/>
      <c r="AZC118" s="571"/>
      <c r="AZD118" s="571"/>
      <c r="AZE118" s="571"/>
      <c r="AZF118" s="571"/>
      <c r="AZG118" s="571"/>
      <c r="AZH118" s="571"/>
      <c r="AZI118" s="571"/>
      <c r="AZJ118" s="571"/>
      <c r="AZK118" s="571"/>
      <c r="AZL118" s="571"/>
      <c r="AZM118" s="571"/>
      <c r="AZN118" s="571"/>
      <c r="AZO118" s="571"/>
      <c r="AZP118" s="571"/>
      <c r="AZQ118" s="571"/>
      <c r="AZR118" s="571"/>
      <c r="AZS118" s="571"/>
      <c r="AZT118" s="571"/>
      <c r="AZU118" s="571"/>
      <c r="AZV118" s="571"/>
      <c r="AZW118" s="571"/>
      <c r="AZX118" s="571"/>
      <c r="AZY118" s="571"/>
      <c r="AZZ118" s="571"/>
      <c r="BAA118" s="571"/>
      <c r="BAB118" s="571"/>
      <c r="BAC118" s="571"/>
      <c r="BAD118" s="571"/>
      <c r="BAE118" s="571"/>
      <c r="BAF118" s="571"/>
      <c r="BAG118" s="571"/>
      <c r="BAH118" s="571"/>
      <c r="BAI118" s="571"/>
      <c r="BAJ118" s="571"/>
      <c r="BAK118" s="571"/>
      <c r="BAL118" s="571"/>
      <c r="BAM118" s="571"/>
      <c r="BAN118" s="571"/>
      <c r="BAO118" s="571"/>
      <c r="BAP118" s="571"/>
      <c r="BAQ118" s="571"/>
      <c r="BAR118" s="571"/>
      <c r="BAS118" s="571"/>
      <c r="BAT118" s="571"/>
      <c r="BAU118" s="571"/>
      <c r="BAV118" s="571"/>
      <c r="BAW118" s="571"/>
      <c r="BAX118" s="571"/>
      <c r="BAY118" s="571"/>
      <c r="BAZ118" s="571"/>
      <c r="BBA118" s="571"/>
      <c r="BBB118" s="571"/>
      <c r="BBC118" s="571"/>
      <c r="BBD118" s="571"/>
      <c r="BBE118" s="571"/>
      <c r="BBF118" s="571"/>
      <c r="BBG118" s="571"/>
      <c r="BBH118" s="571"/>
      <c r="BBI118" s="571"/>
      <c r="BBJ118" s="571"/>
      <c r="BBK118" s="571"/>
      <c r="BBL118" s="571"/>
      <c r="BBM118" s="571"/>
      <c r="BBN118" s="571"/>
      <c r="BBO118" s="571"/>
      <c r="BBP118" s="571"/>
      <c r="BBQ118" s="571"/>
      <c r="BBR118" s="571"/>
      <c r="BBS118" s="571"/>
      <c r="BBT118" s="571"/>
      <c r="BBU118" s="571"/>
      <c r="BBV118" s="571"/>
      <c r="BBW118" s="571"/>
      <c r="BBX118" s="571"/>
      <c r="BBY118" s="571"/>
      <c r="BBZ118" s="571"/>
      <c r="BCA118" s="571"/>
      <c r="BCB118" s="571"/>
      <c r="BCC118" s="571"/>
      <c r="BCD118" s="571"/>
      <c r="BCE118" s="571"/>
      <c r="BCF118" s="571"/>
      <c r="BCG118" s="571"/>
      <c r="BCH118" s="571"/>
      <c r="BCI118" s="571"/>
      <c r="BCJ118" s="571"/>
      <c r="BCK118" s="571"/>
      <c r="BCL118" s="571"/>
      <c r="BCM118" s="571"/>
      <c r="BCN118" s="571"/>
      <c r="BCO118" s="571"/>
      <c r="BCP118" s="571"/>
      <c r="BCQ118" s="571"/>
      <c r="BCR118" s="571"/>
      <c r="BCS118" s="571"/>
      <c r="BCT118" s="571"/>
      <c r="BCU118" s="571"/>
      <c r="BCV118" s="571"/>
      <c r="BCW118" s="571"/>
      <c r="BCX118" s="571"/>
      <c r="BCY118" s="571"/>
      <c r="BCZ118" s="571"/>
      <c r="BDA118" s="571"/>
      <c r="BDB118" s="571"/>
      <c r="BDC118" s="571"/>
      <c r="BDD118" s="571"/>
      <c r="BDE118" s="571"/>
      <c r="BDF118" s="571"/>
      <c r="BDG118" s="571"/>
      <c r="BDH118" s="571"/>
      <c r="BDI118" s="571"/>
      <c r="BDJ118" s="571"/>
      <c r="BDK118" s="571"/>
      <c r="BDL118" s="571"/>
      <c r="BDM118" s="571"/>
      <c r="BDN118" s="571"/>
      <c r="BDO118" s="571"/>
      <c r="BDP118" s="571"/>
      <c r="BDQ118" s="571"/>
      <c r="BDR118" s="571"/>
      <c r="BDS118" s="571"/>
      <c r="BDT118" s="571"/>
      <c r="BDU118" s="571"/>
      <c r="BDV118" s="571"/>
      <c r="BDW118" s="571"/>
      <c r="BDX118" s="571"/>
      <c r="BDY118" s="571"/>
      <c r="BDZ118" s="571"/>
      <c r="BEA118" s="571"/>
      <c r="BEB118" s="571"/>
      <c r="BEC118" s="571"/>
      <c r="BED118" s="571"/>
      <c r="BEE118" s="571"/>
      <c r="BEF118" s="571"/>
      <c r="BEG118" s="571"/>
      <c r="BEH118" s="571"/>
      <c r="BEI118" s="571"/>
      <c r="BEJ118" s="571"/>
      <c r="BEK118" s="571"/>
      <c r="BEL118" s="571"/>
      <c r="BEM118" s="571"/>
      <c r="BEN118" s="571"/>
      <c r="BEO118" s="571"/>
      <c r="BEP118" s="571"/>
      <c r="BEQ118" s="571"/>
      <c r="BER118" s="571"/>
      <c r="BES118" s="571"/>
      <c r="BET118" s="571"/>
      <c r="BEU118" s="571"/>
      <c r="BEV118" s="571"/>
      <c r="BEW118" s="571"/>
      <c r="BEX118" s="571"/>
      <c r="BEY118" s="571"/>
      <c r="BEZ118" s="571"/>
      <c r="BFA118" s="571"/>
      <c r="BFB118" s="571"/>
      <c r="BFC118" s="571"/>
      <c r="BFD118" s="571"/>
      <c r="BFE118" s="571"/>
      <c r="BFF118" s="571"/>
      <c r="BFG118" s="571"/>
      <c r="BFH118" s="571"/>
      <c r="BFI118" s="571"/>
      <c r="BFJ118" s="571"/>
      <c r="BFK118" s="571"/>
      <c r="BFL118" s="571"/>
      <c r="BFM118" s="571"/>
      <c r="BFN118" s="571"/>
      <c r="BFO118" s="571"/>
      <c r="BFP118" s="571"/>
      <c r="BFQ118" s="571"/>
      <c r="BFR118" s="571"/>
      <c r="BFS118" s="571"/>
      <c r="BFT118" s="571"/>
      <c r="BFU118" s="571"/>
      <c r="BFV118" s="571"/>
      <c r="BFW118" s="571"/>
      <c r="BFX118" s="571"/>
      <c r="BFY118" s="571"/>
      <c r="BFZ118" s="571"/>
      <c r="BGA118" s="571"/>
      <c r="BGB118" s="571"/>
      <c r="BGC118" s="571"/>
      <c r="BGD118" s="571"/>
      <c r="BGE118" s="571"/>
      <c r="BGF118" s="571"/>
      <c r="BGI118" s="571"/>
      <c r="BGJ118" s="571"/>
      <c r="BGK118" s="571"/>
      <c r="BGL118" s="571"/>
      <c r="BGM118" s="571"/>
      <c r="BGN118" s="571"/>
      <c r="BGO118" s="571"/>
      <c r="BGP118" s="571"/>
      <c r="BGQ118" s="571"/>
      <c r="BGR118" s="571"/>
      <c r="BGS118" s="571"/>
      <c r="BGT118" s="571"/>
      <c r="BGU118" s="571"/>
      <c r="BGV118" s="571"/>
      <c r="BGW118" s="571"/>
      <c r="BGX118" s="571"/>
      <c r="BGY118" s="571"/>
      <c r="BGZ118" s="571"/>
      <c r="BHA118" s="571"/>
      <c r="BHB118" s="571"/>
      <c r="BHC118" s="571"/>
      <c r="BHD118" s="571"/>
      <c r="BHE118" s="571"/>
      <c r="BHF118" s="571"/>
      <c r="BHG118" s="571"/>
      <c r="BHH118" s="571"/>
      <c r="BHI118" s="571"/>
      <c r="BHJ118" s="571"/>
      <c r="BHK118" s="571"/>
      <c r="BHL118" s="571"/>
      <c r="BHM118" s="571"/>
      <c r="BHN118" s="571"/>
      <c r="BHO118" s="571"/>
      <c r="BHP118" s="571"/>
      <c r="BHQ118" s="571"/>
      <c r="BHR118" s="571"/>
      <c r="BHS118" s="571"/>
      <c r="BHT118" s="571"/>
      <c r="BHU118" s="571"/>
      <c r="BHV118" s="571"/>
      <c r="BHW118" s="571"/>
      <c r="BHX118" s="571"/>
      <c r="BHY118" s="571"/>
      <c r="BHZ118" s="571"/>
      <c r="BIA118" s="571"/>
      <c r="BIB118" s="571"/>
      <c r="BIC118" s="571"/>
      <c r="BID118" s="571"/>
      <c r="BIE118" s="571"/>
      <c r="BIF118" s="571"/>
      <c r="BIG118" s="571"/>
      <c r="BIH118" s="571"/>
      <c r="BII118" s="571"/>
      <c r="BIJ118" s="571"/>
      <c r="BIK118" s="571"/>
      <c r="BIL118" s="571"/>
      <c r="BIM118" s="571"/>
      <c r="BIN118" s="571"/>
      <c r="BIO118" s="571"/>
      <c r="BIP118" s="571"/>
      <c r="BIQ118" s="571"/>
      <c r="BIR118" s="571"/>
      <c r="BIS118" s="571"/>
      <c r="BIT118" s="571"/>
      <c r="BIU118" s="571"/>
      <c r="BIV118" s="571"/>
      <c r="BIW118" s="571"/>
      <c r="BIX118" s="571"/>
      <c r="BIY118" s="571"/>
      <c r="BIZ118" s="571"/>
      <c r="BJA118" s="571"/>
      <c r="BJB118" s="571"/>
      <c r="BJC118" s="571"/>
      <c r="BJD118" s="571"/>
      <c r="BJE118" s="571"/>
      <c r="BJF118" s="571"/>
      <c r="BJG118" s="571"/>
      <c r="BJH118" s="571"/>
      <c r="BJI118" s="571"/>
      <c r="BJJ118" s="571"/>
      <c r="BJK118" s="571"/>
      <c r="BJL118" s="571"/>
      <c r="BJM118" s="571"/>
      <c r="BJN118" s="571"/>
      <c r="BJO118" s="571"/>
      <c r="BJP118" s="571"/>
      <c r="BJQ118" s="571"/>
      <c r="BJR118" s="571"/>
      <c r="BJS118" s="571"/>
      <c r="BJT118" s="571"/>
      <c r="BJU118" s="571"/>
      <c r="BJV118" s="571"/>
      <c r="BJW118" s="571"/>
      <c r="BJX118" s="571"/>
      <c r="BJY118" s="571"/>
      <c r="BJZ118" s="571"/>
      <c r="BKA118" s="571"/>
      <c r="BKB118" s="571"/>
      <c r="BKC118" s="571"/>
      <c r="BKD118" s="571"/>
      <c r="BKE118" s="571"/>
      <c r="BKF118" s="571"/>
      <c r="BKG118" s="571"/>
      <c r="BKH118" s="571"/>
      <c r="BKI118" s="571"/>
      <c r="BKJ118" s="571"/>
      <c r="BKK118" s="571"/>
      <c r="BKL118" s="571"/>
      <c r="BKM118" s="571"/>
      <c r="BKN118" s="571"/>
      <c r="BKO118" s="571"/>
      <c r="BKP118" s="571"/>
      <c r="BKQ118" s="571"/>
      <c r="BKR118" s="571"/>
      <c r="BKS118" s="571"/>
      <c r="BKT118" s="571"/>
      <c r="BKU118" s="571"/>
      <c r="BKV118" s="571"/>
      <c r="BKW118" s="571"/>
      <c r="BKX118" s="571"/>
      <c r="BKY118" s="571"/>
      <c r="BKZ118" s="571"/>
      <c r="BLA118" s="571"/>
      <c r="BLB118" s="571"/>
      <c r="BLC118" s="571"/>
      <c r="BLD118" s="571"/>
      <c r="BLE118" s="571"/>
      <c r="BLF118" s="571"/>
      <c r="BLG118" s="571"/>
      <c r="BLH118" s="571"/>
      <c r="BLI118" s="571"/>
      <c r="BLJ118" s="571"/>
      <c r="BLK118" s="571"/>
      <c r="BLL118" s="571"/>
      <c r="BLM118" s="571"/>
      <c r="BLN118" s="571"/>
      <c r="BLO118" s="571"/>
      <c r="BLP118" s="571"/>
      <c r="BLQ118" s="571"/>
      <c r="BLR118" s="571"/>
      <c r="BLS118" s="571"/>
      <c r="BLT118" s="571"/>
      <c r="BLU118" s="571"/>
      <c r="BLV118" s="571"/>
      <c r="BLW118" s="571"/>
      <c r="BLX118" s="571"/>
      <c r="BLY118" s="571"/>
      <c r="BLZ118" s="571"/>
      <c r="BMA118" s="571"/>
      <c r="BMB118" s="571"/>
      <c r="BMC118" s="571"/>
      <c r="BMD118" s="571"/>
      <c r="BME118" s="571"/>
      <c r="BMF118" s="571"/>
      <c r="BMG118" s="571"/>
      <c r="BMH118" s="571"/>
      <c r="BMI118" s="571"/>
      <c r="BMJ118" s="571"/>
      <c r="BMK118" s="571"/>
      <c r="BML118" s="571"/>
      <c r="BMM118" s="571"/>
      <c r="BMN118" s="571"/>
      <c r="BMO118" s="571"/>
      <c r="BMP118" s="571"/>
      <c r="BMQ118" s="571"/>
      <c r="BMR118" s="571"/>
      <c r="BMS118" s="571"/>
      <c r="BMT118" s="571"/>
      <c r="BMU118" s="571"/>
      <c r="BMV118" s="571"/>
      <c r="BMW118" s="571"/>
      <c r="BMX118" s="571"/>
      <c r="BMY118" s="571"/>
      <c r="BMZ118" s="571"/>
      <c r="BNA118" s="571"/>
      <c r="BNB118" s="571"/>
      <c r="BNC118" s="571"/>
      <c r="BND118" s="571"/>
      <c r="BNE118" s="571"/>
      <c r="BNF118" s="571"/>
      <c r="BNG118" s="571"/>
      <c r="BNH118" s="571"/>
      <c r="BNI118" s="571"/>
      <c r="BNJ118" s="571"/>
      <c r="BNK118" s="571"/>
      <c r="BNL118" s="571"/>
      <c r="BNM118" s="571"/>
      <c r="BNN118" s="571"/>
      <c r="BNO118" s="571"/>
      <c r="BNP118" s="571"/>
      <c r="BNQ118" s="571"/>
      <c r="BNR118" s="571"/>
      <c r="BNS118" s="571"/>
      <c r="BNT118" s="571"/>
      <c r="BNU118" s="571"/>
      <c r="BNV118" s="571"/>
      <c r="BNW118" s="571"/>
      <c r="BNX118" s="571"/>
      <c r="BNY118" s="571"/>
      <c r="BNZ118" s="571"/>
      <c r="BOA118" s="571"/>
      <c r="BOB118" s="571"/>
      <c r="BOC118" s="571"/>
      <c r="BOD118" s="571"/>
      <c r="BOE118" s="571"/>
      <c r="BOF118" s="571"/>
      <c r="BOG118" s="571"/>
      <c r="BOH118" s="571"/>
      <c r="BOI118" s="571"/>
      <c r="BOJ118" s="571"/>
      <c r="BOK118" s="571"/>
      <c r="BOL118" s="571"/>
      <c r="BOM118" s="571"/>
      <c r="BON118" s="571"/>
      <c r="BOO118" s="571"/>
      <c r="BOP118" s="571"/>
      <c r="BOQ118" s="571"/>
      <c r="BOR118" s="571"/>
      <c r="BOS118" s="571"/>
      <c r="BOT118" s="571"/>
      <c r="BOU118" s="571"/>
      <c r="BOV118" s="571"/>
      <c r="BOW118" s="571"/>
      <c r="BOX118" s="571"/>
      <c r="BOY118" s="571"/>
      <c r="BOZ118" s="571"/>
      <c r="BPA118" s="571"/>
      <c r="BPB118" s="571"/>
      <c r="BPC118" s="571"/>
      <c r="BPD118" s="571"/>
      <c r="BPE118" s="571"/>
      <c r="BPF118" s="571"/>
      <c r="BPG118" s="571"/>
      <c r="BPH118" s="571"/>
      <c r="BPI118" s="571"/>
      <c r="BPJ118" s="571"/>
      <c r="BPK118" s="571"/>
      <c r="BPL118" s="571"/>
      <c r="BPM118" s="571"/>
      <c r="BPN118" s="571"/>
      <c r="BPO118" s="571"/>
      <c r="BPP118" s="571"/>
      <c r="BPQ118" s="571"/>
      <c r="BPR118" s="571"/>
      <c r="BPS118" s="571"/>
      <c r="BPT118" s="571"/>
      <c r="BPU118" s="571"/>
      <c r="BPV118" s="571"/>
      <c r="BPW118" s="571"/>
      <c r="BPX118" s="571"/>
      <c r="BPY118" s="571"/>
      <c r="BPZ118" s="571"/>
      <c r="BQA118" s="571"/>
      <c r="BQB118" s="571"/>
      <c r="BQE118" s="571"/>
      <c r="BQF118" s="571"/>
      <c r="BQG118" s="571"/>
      <c r="BQH118" s="571"/>
      <c r="BQI118" s="571"/>
      <c r="BQJ118" s="571"/>
      <c r="BQK118" s="571"/>
      <c r="BQL118" s="571"/>
      <c r="BQM118" s="571"/>
      <c r="BQN118" s="571"/>
      <c r="BQO118" s="571"/>
      <c r="BQP118" s="571"/>
      <c r="BQQ118" s="571"/>
      <c r="BQR118" s="571"/>
      <c r="BQS118" s="571"/>
      <c r="BQT118" s="571"/>
      <c r="BQU118" s="571"/>
      <c r="BQV118" s="571"/>
      <c r="BQW118" s="571"/>
      <c r="BQX118" s="571"/>
      <c r="BQY118" s="571"/>
      <c r="BQZ118" s="571"/>
      <c r="BRA118" s="571"/>
      <c r="BRB118" s="571"/>
      <c r="BRC118" s="571"/>
      <c r="BRD118" s="571"/>
      <c r="BRE118" s="571"/>
      <c r="BRF118" s="571"/>
      <c r="BRG118" s="571"/>
      <c r="BRH118" s="571"/>
      <c r="BRI118" s="571"/>
      <c r="BRJ118" s="571"/>
      <c r="BRK118" s="571"/>
      <c r="BRL118" s="571"/>
      <c r="BRM118" s="571"/>
      <c r="BRN118" s="571"/>
      <c r="BRO118" s="571"/>
      <c r="BRP118" s="571"/>
      <c r="BRQ118" s="571"/>
      <c r="BRR118" s="571"/>
      <c r="BRS118" s="571"/>
      <c r="BRT118" s="571"/>
      <c r="BRU118" s="571"/>
      <c r="BRV118" s="571"/>
      <c r="BRW118" s="571"/>
      <c r="BRX118" s="571"/>
      <c r="BRY118" s="571"/>
      <c r="BRZ118" s="571"/>
      <c r="BSA118" s="571"/>
      <c r="BSB118" s="571"/>
      <c r="BSC118" s="571"/>
      <c r="BSD118" s="571"/>
      <c r="BSE118" s="571"/>
      <c r="BSF118" s="571"/>
      <c r="BSG118" s="571"/>
      <c r="BSH118" s="571"/>
      <c r="BSI118" s="571"/>
      <c r="BSJ118" s="571"/>
      <c r="BSK118" s="571"/>
      <c r="BSL118" s="571"/>
      <c r="BSM118" s="571"/>
      <c r="BSN118" s="571"/>
      <c r="BSO118" s="571"/>
      <c r="BSP118" s="571"/>
      <c r="BSQ118" s="571"/>
      <c r="BSR118" s="571"/>
      <c r="BSS118" s="571"/>
      <c r="BST118" s="571"/>
      <c r="BSU118" s="571"/>
      <c r="BSV118" s="571"/>
      <c r="BSW118" s="571"/>
      <c r="BSX118" s="571"/>
      <c r="BSY118" s="571"/>
      <c r="BSZ118" s="571"/>
      <c r="BTA118" s="571"/>
      <c r="BTB118" s="571"/>
      <c r="BTC118" s="571"/>
      <c r="BTD118" s="571"/>
      <c r="BTE118" s="571"/>
      <c r="BTF118" s="571"/>
      <c r="BTG118" s="571"/>
      <c r="BTH118" s="571"/>
      <c r="BTI118" s="571"/>
      <c r="BTJ118" s="571"/>
      <c r="BTK118" s="571"/>
      <c r="BTL118" s="571"/>
      <c r="BTM118" s="571"/>
      <c r="BTN118" s="571"/>
      <c r="BTO118" s="571"/>
      <c r="BTP118" s="571"/>
      <c r="BTQ118" s="571"/>
      <c r="BTR118" s="571"/>
      <c r="BTS118" s="571"/>
      <c r="BTT118" s="571"/>
      <c r="BTU118" s="571"/>
      <c r="BTV118" s="571"/>
      <c r="BTW118" s="571"/>
      <c r="BTX118" s="571"/>
      <c r="BTY118" s="571"/>
      <c r="BTZ118" s="571"/>
      <c r="BUA118" s="571"/>
      <c r="BUB118" s="571"/>
      <c r="BUC118" s="571"/>
      <c r="BUD118" s="571"/>
      <c r="BUE118" s="571"/>
      <c r="BUF118" s="571"/>
      <c r="BUG118" s="571"/>
      <c r="BUH118" s="571"/>
      <c r="BUI118" s="571"/>
      <c r="BUJ118" s="571"/>
      <c r="BUK118" s="571"/>
      <c r="BUL118" s="571"/>
      <c r="BUM118" s="571"/>
      <c r="BUN118" s="571"/>
      <c r="BUO118" s="571"/>
      <c r="BUP118" s="571"/>
      <c r="BUQ118" s="571"/>
      <c r="BUR118" s="571"/>
      <c r="BUS118" s="571"/>
      <c r="BUT118" s="571"/>
      <c r="BUU118" s="571"/>
      <c r="BUV118" s="571"/>
      <c r="BUW118" s="571"/>
      <c r="BUX118" s="571"/>
      <c r="BUY118" s="571"/>
      <c r="BUZ118" s="571"/>
      <c r="BVA118" s="571"/>
      <c r="BVB118" s="571"/>
      <c r="BVC118" s="571"/>
      <c r="BVD118" s="571"/>
      <c r="BVE118" s="571"/>
      <c r="BVF118" s="571"/>
      <c r="BVG118" s="571"/>
      <c r="BVH118" s="571"/>
      <c r="BVI118" s="571"/>
      <c r="BVJ118" s="571"/>
      <c r="BVK118" s="571"/>
      <c r="BVL118" s="571"/>
      <c r="BVM118" s="571"/>
      <c r="BVN118" s="571"/>
      <c r="BVO118" s="571"/>
      <c r="BVP118" s="571"/>
      <c r="BVQ118" s="571"/>
      <c r="BVR118" s="571"/>
      <c r="BVS118" s="571"/>
      <c r="BVT118" s="571"/>
      <c r="BVU118" s="571"/>
      <c r="BVV118" s="571"/>
      <c r="BVW118" s="571"/>
      <c r="BVX118" s="571"/>
      <c r="BVY118" s="571"/>
      <c r="BVZ118" s="571"/>
      <c r="BWA118" s="571"/>
      <c r="BWB118" s="571"/>
      <c r="BWC118" s="571"/>
      <c r="BWD118" s="571"/>
      <c r="BWE118" s="571"/>
      <c r="BWF118" s="571"/>
      <c r="BWG118" s="571"/>
      <c r="BWH118" s="571"/>
      <c r="BWI118" s="571"/>
      <c r="BWJ118" s="571"/>
      <c r="BWK118" s="571"/>
      <c r="BWL118" s="571"/>
      <c r="BWM118" s="571"/>
      <c r="BWN118" s="571"/>
      <c r="BWO118" s="571"/>
      <c r="BWP118" s="571"/>
      <c r="BWQ118" s="571"/>
      <c r="BWR118" s="571"/>
      <c r="BWS118" s="571"/>
      <c r="BWT118" s="571"/>
      <c r="BWU118" s="571"/>
      <c r="BWV118" s="571"/>
      <c r="BWW118" s="571"/>
      <c r="BWX118" s="571"/>
      <c r="BWY118" s="571"/>
      <c r="BWZ118" s="571"/>
      <c r="BXA118" s="571"/>
      <c r="BXB118" s="571"/>
      <c r="BXC118" s="571"/>
      <c r="BXD118" s="571"/>
      <c r="BXE118" s="571"/>
      <c r="BXF118" s="571"/>
      <c r="BXG118" s="571"/>
      <c r="BXH118" s="571"/>
      <c r="BXI118" s="571"/>
      <c r="BXJ118" s="571"/>
      <c r="BXK118" s="571"/>
      <c r="BXL118" s="571"/>
      <c r="BXM118" s="571"/>
      <c r="BXN118" s="571"/>
      <c r="BXO118" s="571"/>
      <c r="BXP118" s="571"/>
      <c r="BXQ118" s="571"/>
      <c r="BXR118" s="571"/>
      <c r="BXS118" s="571"/>
      <c r="BXT118" s="571"/>
      <c r="BXU118" s="571"/>
      <c r="BXV118" s="571"/>
      <c r="BXW118" s="571"/>
      <c r="BXX118" s="571"/>
      <c r="BXY118" s="571"/>
      <c r="BXZ118" s="571"/>
      <c r="BYA118" s="571"/>
      <c r="BYB118" s="571"/>
      <c r="BYC118" s="571"/>
      <c r="BYD118" s="571"/>
      <c r="BYE118" s="571"/>
      <c r="BYF118" s="571"/>
      <c r="BYG118" s="571"/>
      <c r="BYH118" s="571"/>
      <c r="BYI118" s="571"/>
      <c r="BYJ118" s="571"/>
      <c r="BYK118" s="571"/>
      <c r="BYL118" s="571"/>
      <c r="BYM118" s="571"/>
      <c r="BYN118" s="571"/>
      <c r="BYO118" s="571"/>
      <c r="BYP118" s="571"/>
      <c r="BYQ118" s="571"/>
      <c r="BYR118" s="571"/>
      <c r="BYS118" s="571"/>
      <c r="BYT118" s="571"/>
      <c r="BYU118" s="571"/>
      <c r="BYV118" s="571"/>
      <c r="BYW118" s="571"/>
      <c r="BYX118" s="571"/>
      <c r="BYY118" s="571"/>
      <c r="BYZ118" s="571"/>
      <c r="BZA118" s="571"/>
      <c r="BZB118" s="571"/>
      <c r="BZC118" s="571"/>
      <c r="BZD118" s="571"/>
      <c r="BZE118" s="571"/>
      <c r="BZF118" s="571"/>
      <c r="BZG118" s="571"/>
      <c r="BZH118" s="571"/>
      <c r="BZI118" s="571"/>
      <c r="BZJ118" s="571"/>
      <c r="BZK118" s="571"/>
      <c r="BZL118" s="571"/>
      <c r="BZM118" s="571"/>
      <c r="BZN118" s="571"/>
      <c r="BZO118" s="571"/>
      <c r="BZP118" s="571"/>
      <c r="BZQ118" s="571"/>
      <c r="BZR118" s="571"/>
      <c r="BZS118" s="571"/>
      <c r="BZT118" s="571"/>
      <c r="BZU118" s="571"/>
      <c r="BZV118" s="571"/>
      <c r="BZW118" s="571"/>
      <c r="BZX118" s="571"/>
      <c r="CAA118" s="571"/>
      <c r="CAB118" s="571"/>
      <c r="CAC118" s="571"/>
      <c r="CAD118" s="571"/>
      <c r="CAE118" s="571"/>
      <c r="CAF118" s="571"/>
      <c r="CAG118" s="571"/>
      <c r="CAH118" s="571"/>
      <c r="CAI118" s="571"/>
      <c r="CAJ118" s="571"/>
      <c r="CAK118" s="571"/>
      <c r="CAL118" s="571"/>
      <c r="CAM118" s="571"/>
      <c r="CAN118" s="571"/>
      <c r="CAO118" s="571"/>
      <c r="CAP118" s="571"/>
      <c r="CAQ118" s="571"/>
      <c r="CAR118" s="571"/>
      <c r="CAS118" s="571"/>
      <c r="CAT118" s="571"/>
      <c r="CAU118" s="571"/>
      <c r="CAV118" s="571"/>
      <c r="CAW118" s="571"/>
      <c r="CAX118" s="571"/>
      <c r="CAY118" s="571"/>
      <c r="CAZ118" s="571"/>
      <c r="CBA118" s="571"/>
      <c r="CBB118" s="571"/>
      <c r="CBC118" s="571"/>
      <c r="CBD118" s="571"/>
      <c r="CBE118" s="571"/>
      <c r="CBF118" s="571"/>
      <c r="CBG118" s="571"/>
      <c r="CBH118" s="571"/>
      <c r="CBI118" s="571"/>
      <c r="CBJ118" s="571"/>
      <c r="CBK118" s="571"/>
      <c r="CBL118" s="571"/>
      <c r="CBM118" s="571"/>
      <c r="CBN118" s="571"/>
      <c r="CBO118" s="571"/>
      <c r="CBP118" s="571"/>
      <c r="CBQ118" s="571"/>
      <c r="CBR118" s="571"/>
      <c r="CBS118" s="571"/>
      <c r="CBT118" s="571"/>
      <c r="CBU118" s="571"/>
      <c r="CBV118" s="571"/>
      <c r="CBW118" s="571"/>
      <c r="CBX118" s="571"/>
      <c r="CBY118" s="571"/>
      <c r="CBZ118" s="571"/>
      <c r="CCA118" s="571"/>
      <c r="CCB118" s="571"/>
      <c r="CCC118" s="571"/>
      <c r="CCD118" s="571"/>
      <c r="CCE118" s="571"/>
      <c r="CCF118" s="571"/>
      <c r="CCG118" s="571"/>
      <c r="CCH118" s="571"/>
      <c r="CCI118" s="571"/>
      <c r="CCJ118" s="571"/>
      <c r="CCK118" s="571"/>
      <c r="CCL118" s="571"/>
      <c r="CCM118" s="571"/>
      <c r="CCN118" s="571"/>
      <c r="CCO118" s="571"/>
      <c r="CCP118" s="571"/>
      <c r="CCQ118" s="571"/>
      <c r="CCR118" s="571"/>
      <c r="CCS118" s="571"/>
      <c r="CCT118" s="571"/>
      <c r="CCU118" s="571"/>
      <c r="CCV118" s="571"/>
      <c r="CCW118" s="571"/>
      <c r="CCX118" s="571"/>
      <c r="CCY118" s="571"/>
      <c r="CCZ118" s="571"/>
      <c r="CDA118" s="571"/>
      <c r="CDB118" s="571"/>
      <c r="CDC118" s="571"/>
      <c r="CDD118" s="571"/>
      <c r="CDE118" s="571"/>
      <c r="CDF118" s="571"/>
      <c r="CDG118" s="571"/>
      <c r="CDH118" s="571"/>
      <c r="CDI118" s="571"/>
      <c r="CDJ118" s="571"/>
      <c r="CDK118" s="571"/>
      <c r="CDL118" s="571"/>
      <c r="CDM118" s="571"/>
      <c r="CDN118" s="571"/>
      <c r="CDO118" s="571"/>
      <c r="CDP118" s="571"/>
      <c r="CDQ118" s="571"/>
      <c r="CDR118" s="571"/>
      <c r="CDS118" s="571"/>
      <c r="CDT118" s="571"/>
      <c r="CDU118" s="571"/>
      <c r="CDV118" s="571"/>
      <c r="CDW118" s="571"/>
      <c r="CDX118" s="571"/>
      <c r="CDY118" s="571"/>
      <c r="CDZ118" s="571"/>
      <c r="CEA118" s="571"/>
      <c r="CEB118" s="571"/>
      <c r="CEC118" s="571"/>
      <c r="CED118" s="571"/>
      <c r="CEE118" s="571"/>
      <c r="CEF118" s="571"/>
      <c r="CEG118" s="571"/>
      <c r="CEH118" s="571"/>
      <c r="CEI118" s="571"/>
      <c r="CEJ118" s="571"/>
      <c r="CEK118" s="571"/>
      <c r="CEL118" s="571"/>
      <c r="CEM118" s="571"/>
      <c r="CEN118" s="571"/>
      <c r="CEO118" s="571"/>
      <c r="CEP118" s="571"/>
      <c r="CEQ118" s="571"/>
      <c r="CER118" s="571"/>
      <c r="CES118" s="571"/>
      <c r="CET118" s="571"/>
      <c r="CEU118" s="571"/>
      <c r="CEV118" s="571"/>
      <c r="CEW118" s="571"/>
      <c r="CEX118" s="571"/>
      <c r="CEY118" s="571"/>
      <c r="CEZ118" s="571"/>
      <c r="CFA118" s="571"/>
      <c r="CFB118" s="571"/>
      <c r="CFC118" s="571"/>
      <c r="CFD118" s="571"/>
      <c r="CFE118" s="571"/>
      <c r="CFF118" s="571"/>
      <c r="CFG118" s="571"/>
      <c r="CFH118" s="571"/>
      <c r="CFI118" s="571"/>
      <c r="CFJ118" s="571"/>
      <c r="CFK118" s="571"/>
      <c r="CFL118" s="571"/>
      <c r="CFM118" s="571"/>
      <c r="CFN118" s="571"/>
      <c r="CFO118" s="571"/>
      <c r="CFP118" s="571"/>
      <c r="CFQ118" s="571"/>
      <c r="CFR118" s="571"/>
      <c r="CFS118" s="571"/>
      <c r="CFT118" s="571"/>
      <c r="CFU118" s="571"/>
      <c r="CFV118" s="571"/>
      <c r="CFW118" s="571"/>
      <c r="CFX118" s="571"/>
      <c r="CFY118" s="571"/>
      <c r="CFZ118" s="571"/>
      <c r="CGA118" s="571"/>
      <c r="CGB118" s="571"/>
      <c r="CGC118" s="571"/>
      <c r="CGD118" s="571"/>
      <c r="CGE118" s="571"/>
      <c r="CGF118" s="571"/>
      <c r="CGG118" s="571"/>
      <c r="CGH118" s="571"/>
      <c r="CGI118" s="571"/>
      <c r="CGJ118" s="571"/>
      <c r="CGK118" s="571"/>
      <c r="CGL118" s="571"/>
      <c r="CGM118" s="571"/>
      <c r="CGN118" s="571"/>
      <c r="CGO118" s="571"/>
      <c r="CGP118" s="571"/>
      <c r="CGQ118" s="571"/>
      <c r="CGR118" s="571"/>
      <c r="CGS118" s="571"/>
      <c r="CGT118" s="571"/>
      <c r="CGU118" s="571"/>
      <c r="CGV118" s="571"/>
      <c r="CGW118" s="571"/>
      <c r="CGX118" s="571"/>
      <c r="CGY118" s="571"/>
      <c r="CGZ118" s="571"/>
      <c r="CHA118" s="571"/>
      <c r="CHB118" s="571"/>
      <c r="CHC118" s="571"/>
      <c r="CHD118" s="571"/>
      <c r="CHE118" s="571"/>
      <c r="CHF118" s="571"/>
      <c r="CHG118" s="571"/>
      <c r="CHH118" s="571"/>
      <c r="CHI118" s="571"/>
      <c r="CHJ118" s="571"/>
      <c r="CHK118" s="571"/>
      <c r="CHL118" s="571"/>
      <c r="CHM118" s="571"/>
      <c r="CHN118" s="571"/>
      <c r="CHO118" s="571"/>
      <c r="CHP118" s="571"/>
      <c r="CHQ118" s="571"/>
      <c r="CHR118" s="571"/>
      <c r="CHS118" s="571"/>
      <c r="CHT118" s="571"/>
      <c r="CHU118" s="571"/>
      <c r="CHV118" s="571"/>
      <c r="CHW118" s="571"/>
      <c r="CHX118" s="571"/>
      <c r="CHY118" s="571"/>
      <c r="CHZ118" s="571"/>
      <c r="CIA118" s="571"/>
      <c r="CIB118" s="571"/>
      <c r="CIC118" s="571"/>
      <c r="CID118" s="571"/>
      <c r="CIE118" s="571"/>
      <c r="CIF118" s="571"/>
      <c r="CIG118" s="571"/>
      <c r="CIH118" s="571"/>
      <c r="CII118" s="571"/>
      <c r="CIJ118" s="571"/>
      <c r="CIK118" s="571"/>
      <c r="CIL118" s="571"/>
      <c r="CIM118" s="571"/>
      <c r="CIN118" s="571"/>
      <c r="CIO118" s="571"/>
      <c r="CIP118" s="571"/>
      <c r="CIQ118" s="571"/>
      <c r="CIR118" s="571"/>
      <c r="CIS118" s="571"/>
      <c r="CIT118" s="571"/>
      <c r="CIU118" s="571"/>
      <c r="CIV118" s="571"/>
      <c r="CIW118" s="571"/>
      <c r="CIX118" s="571"/>
      <c r="CIY118" s="571"/>
      <c r="CIZ118" s="571"/>
      <c r="CJA118" s="571"/>
      <c r="CJB118" s="571"/>
      <c r="CJC118" s="571"/>
      <c r="CJD118" s="571"/>
      <c r="CJE118" s="571"/>
      <c r="CJF118" s="571"/>
      <c r="CJG118" s="571"/>
      <c r="CJH118" s="571"/>
      <c r="CJI118" s="571"/>
      <c r="CJJ118" s="571"/>
      <c r="CJK118" s="571"/>
      <c r="CJL118" s="571"/>
      <c r="CJM118" s="571"/>
      <c r="CJN118" s="571"/>
      <c r="CJO118" s="571"/>
      <c r="CJP118" s="571"/>
      <c r="CJQ118" s="571"/>
      <c r="CJR118" s="571"/>
      <c r="CJS118" s="571"/>
      <c r="CJT118" s="571"/>
      <c r="CJW118" s="571"/>
      <c r="CJX118" s="571"/>
      <c r="CJY118" s="571"/>
      <c r="CJZ118" s="571"/>
      <c r="CKA118" s="571"/>
      <c r="CKB118" s="571"/>
      <c r="CKC118" s="571"/>
      <c r="CKD118" s="571"/>
      <c r="CKE118" s="571"/>
      <c r="CKF118" s="571"/>
      <c r="CKG118" s="571"/>
      <c r="CKH118" s="571"/>
      <c r="CKI118" s="571"/>
      <c r="CKJ118" s="571"/>
      <c r="CKK118" s="571"/>
      <c r="CKL118" s="571"/>
      <c r="CKM118" s="571"/>
      <c r="CKN118" s="571"/>
      <c r="CKO118" s="571"/>
      <c r="CKP118" s="571"/>
      <c r="CKQ118" s="571"/>
      <c r="CKR118" s="571"/>
      <c r="CKS118" s="571"/>
      <c r="CKT118" s="571"/>
      <c r="CKU118" s="571"/>
      <c r="CKV118" s="571"/>
      <c r="CKW118" s="571"/>
      <c r="CKX118" s="571"/>
      <c r="CKY118" s="571"/>
      <c r="CKZ118" s="571"/>
      <c r="CLA118" s="571"/>
      <c r="CLB118" s="571"/>
      <c r="CLC118" s="571"/>
      <c r="CLD118" s="571"/>
      <c r="CLE118" s="571"/>
      <c r="CLF118" s="571"/>
      <c r="CLG118" s="571"/>
      <c r="CLH118" s="571"/>
      <c r="CLI118" s="571"/>
      <c r="CLJ118" s="571"/>
      <c r="CLK118" s="571"/>
      <c r="CLL118" s="571"/>
      <c r="CLM118" s="571"/>
      <c r="CLN118" s="571"/>
      <c r="CLO118" s="571"/>
      <c r="CLP118" s="571"/>
      <c r="CLQ118" s="571"/>
      <c r="CLR118" s="571"/>
      <c r="CLS118" s="571"/>
      <c r="CLT118" s="571"/>
      <c r="CLU118" s="571"/>
      <c r="CLV118" s="571"/>
      <c r="CLW118" s="571"/>
      <c r="CLX118" s="571"/>
      <c r="CLY118" s="571"/>
      <c r="CLZ118" s="571"/>
      <c r="CMA118" s="571"/>
      <c r="CMB118" s="571"/>
      <c r="CMC118" s="571"/>
      <c r="CMD118" s="571"/>
      <c r="CME118" s="571"/>
      <c r="CMF118" s="571"/>
      <c r="CMG118" s="571"/>
      <c r="CMH118" s="571"/>
      <c r="CMI118" s="571"/>
      <c r="CMJ118" s="571"/>
      <c r="CMK118" s="571"/>
      <c r="CML118" s="571"/>
      <c r="CMM118" s="571"/>
      <c r="CMN118" s="571"/>
      <c r="CMO118" s="571"/>
      <c r="CMP118" s="571"/>
      <c r="CMQ118" s="571"/>
      <c r="CMR118" s="571"/>
      <c r="CMS118" s="571"/>
      <c r="CMT118" s="571"/>
      <c r="CMU118" s="571"/>
      <c r="CMV118" s="571"/>
      <c r="CMW118" s="571"/>
      <c r="CMX118" s="571"/>
      <c r="CMY118" s="571"/>
      <c r="CMZ118" s="571"/>
      <c r="CNA118" s="571"/>
      <c r="CNB118" s="571"/>
      <c r="CNC118" s="571"/>
      <c r="CND118" s="571"/>
      <c r="CNE118" s="571"/>
      <c r="CNF118" s="571"/>
      <c r="CNG118" s="571"/>
      <c r="CNH118" s="571"/>
      <c r="CNI118" s="571"/>
      <c r="CNJ118" s="571"/>
      <c r="CNK118" s="571"/>
      <c r="CNL118" s="571"/>
      <c r="CNM118" s="571"/>
      <c r="CNN118" s="571"/>
      <c r="CNO118" s="571"/>
      <c r="CNP118" s="571"/>
      <c r="CNQ118" s="571"/>
      <c r="CNR118" s="571"/>
      <c r="CNS118" s="571"/>
      <c r="CNT118" s="571"/>
      <c r="CNU118" s="571"/>
      <c r="CNV118" s="571"/>
      <c r="CNW118" s="571"/>
      <c r="CNX118" s="571"/>
      <c r="CNY118" s="571"/>
      <c r="CNZ118" s="571"/>
      <c r="COA118" s="571"/>
      <c r="COB118" s="571"/>
      <c r="COC118" s="571"/>
      <c r="COD118" s="571"/>
      <c r="COE118" s="571"/>
      <c r="COF118" s="571"/>
      <c r="COG118" s="571"/>
      <c r="COH118" s="571"/>
      <c r="COI118" s="571"/>
      <c r="COJ118" s="571"/>
      <c r="COK118" s="571"/>
      <c r="COL118" s="571"/>
      <c r="COM118" s="571"/>
      <c r="CON118" s="571"/>
      <c r="COO118" s="571"/>
      <c r="COP118" s="571"/>
      <c r="COQ118" s="571"/>
      <c r="COR118" s="571"/>
      <c r="COS118" s="571"/>
      <c r="COT118" s="571"/>
      <c r="COU118" s="571"/>
      <c r="COV118" s="571"/>
      <c r="COW118" s="571"/>
      <c r="COX118" s="571"/>
      <c r="COY118" s="571"/>
      <c r="COZ118" s="571"/>
      <c r="CPA118" s="571"/>
      <c r="CPB118" s="571"/>
      <c r="CPC118" s="571"/>
      <c r="CPD118" s="571"/>
      <c r="CPE118" s="571"/>
      <c r="CPF118" s="571"/>
      <c r="CPG118" s="571"/>
      <c r="CPH118" s="571"/>
      <c r="CPI118" s="571"/>
      <c r="CPJ118" s="571"/>
      <c r="CPK118" s="571"/>
      <c r="CPL118" s="571"/>
      <c r="CPM118" s="571"/>
      <c r="CPN118" s="571"/>
      <c r="CPO118" s="571"/>
      <c r="CPP118" s="571"/>
      <c r="CPQ118" s="571"/>
      <c r="CPR118" s="571"/>
      <c r="CPS118" s="571"/>
      <c r="CPT118" s="571"/>
      <c r="CPU118" s="571"/>
      <c r="CPV118" s="571"/>
      <c r="CPW118" s="571"/>
      <c r="CPX118" s="571"/>
      <c r="CPY118" s="571"/>
      <c r="CPZ118" s="571"/>
      <c r="CQA118" s="571"/>
      <c r="CQB118" s="571"/>
      <c r="CQC118" s="571"/>
      <c r="CQD118" s="571"/>
      <c r="CQE118" s="571"/>
      <c r="CQF118" s="571"/>
      <c r="CQG118" s="571"/>
      <c r="CQH118" s="571"/>
      <c r="CQI118" s="571"/>
      <c r="CQJ118" s="571"/>
      <c r="CQK118" s="571"/>
      <c r="CQL118" s="571"/>
      <c r="CQM118" s="571"/>
      <c r="CQN118" s="571"/>
      <c r="CQO118" s="571"/>
      <c r="CQP118" s="571"/>
      <c r="CQQ118" s="571"/>
      <c r="CQR118" s="571"/>
      <c r="CQS118" s="571"/>
      <c r="CQT118" s="571"/>
      <c r="CQU118" s="571"/>
      <c r="CQV118" s="571"/>
      <c r="CQW118" s="571"/>
      <c r="CQX118" s="571"/>
      <c r="CQY118" s="571"/>
      <c r="CQZ118" s="571"/>
      <c r="CRA118" s="571"/>
      <c r="CRB118" s="571"/>
      <c r="CRC118" s="571"/>
      <c r="CRD118" s="571"/>
      <c r="CRE118" s="571"/>
      <c r="CRF118" s="571"/>
      <c r="CRG118" s="571"/>
      <c r="CRH118" s="571"/>
      <c r="CRI118" s="571"/>
      <c r="CRJ118" s="571"/>
      <c r="CRK118" s="571"/>
      <c r="CRL118" s="571"/>
      <c r="CRM118" s="571"/>
      <c r="CRN118" s="571"/>
      <c r="CRO118" s="571"/>
      <c r="CRP118" s="571"/>
      <c r="CRQ118" s="571"/>
      <c r="CRR118" s="571"/>
      <c r="CRS118" s="571"/>
      <c r="CRT118" s="571"/>
      <c r="CRU118" s="571"/>
      <c r="CRV118" s="571"/>
      <c r="CRW118" s="571"/>
      <c r="CRX118" s="571"/>
      <c r="CRY118" s="571"/>
      <c r="CRZ118" s="571"/>
      <c r="CSA118" s="571"/>
      <c r="CSB118" s="571"/>
      <c r="CSC118" s="571"/>
      <c r="CSD118" s="571"/>
      <c r="CSE118" s="571"/>
      <c r="CSF118" s="571"/>
      <c r="CSG118" s="571"/>
      <c r="CSH118" s="571"/>
      <c r="CSI118" s="571"/>
      <c r="CSJ118" s="571"/>
      <c r="CSK118" s="571"/>
      <c r="CSL118" s="571"/>
      <c r="CSM118" s="571"/>
      <c r="CSN118" s="571"/>
      <c r="CSO118" s="571"/>
      <c r="CSP118" s="571"/>
      <c r="CSQ118" s="571"/>
      <c r="CSR118" s="571"/>
      <c r="CSS118" s="571"/>
      <c r="CST118" s="571"/>
      <c r="CSU118" s="571"/>
      <c r="CSV118" s="571"/>
      <c r="CSW118" s="571"/>
      <c r="CSX118" s="571"/>
      <c r="CSY118" s="571"/>
      <c r="CSZ118" s="571"/>
      <c r="CTA118" s="571"/>
      <c r="CTB118" s="571"/>
      <c r="CTC118" s="571"/>
      <c r="CTD118" s="571"/>
      <c r="CTE118" s="571"/>
      <c r="CTF118" s="571"/>
      <c r="CTG118" s="571"/>
      <c r="CTH118" s="571"/>
      <c r="CTI118" s="571"/>
      <c r="CTJ118" s="571"/>
      <c r="CTK118" s="571"/>
      <c r="CTL118" s="571"/>
      <c r="CTM118" s="571"/>
      <c r="CTN118" s="571"/>
      <c r="CTO118" s="571"/>
      <c r="CTP118" s="571"/>
      <c r="CTS118" s="571"/>
      <c r="CTT118" s="571"/>
      <c r="CTU118" s="571"/>
      <c r="CTV118" s="571"/>
      <c r="CTW118" s="571"/>
      <c r="CTX118" s="571"/>
      <c r="CTY118" s="571"/>
      <c r="CTZ118" s="571"/>
      <c r="CUA118" s="571"/>
      <c r="CUB118" s="571"/>
      <c r="CUC118" s="571"/>
      <c r="CUD118" s="571"/>
      <c r="CUE118" s="571"/>
      <c r="CUF118" s="571"/>
      <c r="CUG118" s="571"/>
      <c r="CUH118" s="571"/>
      <c r="CUI118" s="571"/>
      <c r="CUJ118" s="571"/>
      <c r="CUK118" s="571"/>
      <c r="CUL118" s="571"/>
      <c r="CUM118" s="571"/>
      <c r="CUN118" s="571"/>
      <c r="CUO118" s="571"/>
      <c r="CUP118" s="571"/>
      <c r="CUQ118" s="571"/>
      <c r="CUR118" s="571"/>
      <c r="CUS118" s="571"/>
      <c r="CUT118" s="571"/>
      <c r="CUU118" s="571"/>
      <c r="CUV118" s="571"/>
      <c r="CUW118" s="571"/>
      <c r="CUX118" s="571"/>
      <c r="CUY118" s="571"/>
      <c r="CUZ118" s="571"/>
      <c r="CVA118" s="571"/>
      <c r="CVB118" s="571"/>
      <c r="CVC118" s="571"/>
      <c r="CVD118" s="571"/>
      <c r="CVE118" s="571"/>
      <c r="CVF118" s="571"/>
      <c r="CVG118" s="571"/>
      <c r="CVH118" s="571"/>
      <c r="CVI118" s="571"/>
      <c r="CVJ118" s="571"/>
      <c r="CVK118" s="571"/>
      <c r="CVL118" s="571"/>
      <c r="CVM118" s="571"/>
      <c r="CVN118" s="571"/>
      <c r="CVO118" s="571"/>
      <c r="CVP118" s="571"/>
      <c r="CVQ118" s="571"/>
      <c r="CVR118" s="571"/>
      <c r="CVS118" s="571"/>
      <c r="CVT118" s="571"/>
      <c r="CVU118" s="571"/>
      <c r="CVV118" s="571"/>
      <c r="CVW118" s="571"/>
      <c r="CVX118" s="571"/>
      <c r="CVY118" s="571"/>
      <c r="CVZ118" s="571"/>
      <c r="CWA118" s="571"/>
      <c r="CWB118" s="571"/>
      <c r="CWC118" s="571"/>
      <c r="CWD118" s="571"/>
      <c r="CWE118" s="571"/>
      <c r="CWF118" s="571"/>
      <c r="CWG118" s="571"/>
      <c r="CWH118" s="571"/>
      <c r="CWI118" s="571"/>
      <c r="CWJ118" s="571"/>
      <c r="CWK118" s="571"/>
      <c r="CWL118" s="571"/>
      <c r="CWM118" s="571"/>
      <c r="CWN118" s="571"/>
      <c r="CWO118" s="571"/>
      <c r="CWP118" s="571"/>
      <c r="CWQ118" s="571"/>
      <c r="CWR118" s="571"/>
      <c r="CWS118" s="571"/>
      <c r="CWT118" s="571"/>
      <c r="CWU118" s="571"/>
      <c r="CWV118" s="571"/>
      <c r="CWW118" s="571"/>
      <c r="CWX118" s="571"/>
      <c r="CWY118" s="571"/>
      <c r="CWZ118" s="571"/>
      <c r="CXA118" s="571"/>
      <c r="CXB118" s="571"/>
      <c r="CXC118" s="571"/>
      <c r="CXD118" s="571"/>
      <c r="CXE118" s="571"/>
      <c r="CXF118" s="571"/>
      <c r="CXG118" s="571"/>
      <c r="CXH118" s="571"/>
      <c r="CXI118" s="571"/>
      <c r="CXJ118" s="571"/>
      <c r="CXK118" s="571"/>
      <c r="CXL118" s="571"/>
      <c r="CXM118" s="571"/>
      <c r="CXN118" s="571"/>
      <c r="CXO118" s="571"/>
      <c r="CXP118" s="571"/>
      <c r="CXQ118" s="571"/>
      <c r="CXR118" s="571"/>
      <c r="CXS118" s="571"/>
      <c r="CXT118" s="571"/>
      <c r="CXU118" s="571"/>
      <c r="CXV118" s="571"/>
      <c r="CXW118" s="571"/>
      <c r="CXX118" s="571"/>
      <c r="CXY118" s="571"/>
      <c r="CXZ118" s="571"/>
      <c r="CYA118" s="571"/>
      <c r="CYB118" s="571"/>
      <c r="CYC118" s="571"/>
      <c r="CYD118" s="571"/>
      <c r="CYE118" s="571"/>
      <c r="CYF118" s="571"/>
      <c r="CYG118" s="571"/>
      <c r="CYH118" s="571"/>
      <c r="CYI118" s="571"/>
      <c r="CYJ118" s="571"/>
      <c r="CYK118" s="571"/>
      <c r="CYL118" s="571"/>
      <c r="CYM118" s="571"/>
      <c r="CYN118" s="571"/>
      <c r="CYO118" s="571"/>
      <c r="CYP118" s="571"/>
      <c r="CYQ118" s="571"/>
      <c r="CYR118" s="571"/>
      <c r="CYS118" s="571"/>
      <c r="CYT118" s="571"/>
      <c r="CYU118" s="571"/>
      <c r="CYV118" s="571"/>
      <c r="CYW118" s="571"/>
      <c r="CYX118" s="571"/>
      <c r="CYY118" s="571"/>
      <c r="CYZ118" s="571"/>
      <c r="CZA118" s="571"/>
      <c r="CZB118" s="571"/>
      <c r="CZC118" s="571"/>
      <c r="CZD118" s="571"/>
      <c r="CZE118" s="571"/>
      <c r="CZF118" s="571"/>
      <c r="CZG118" s="571"/>
      <c r="CZH118" s="571"/>
      <c r="CZI118" s="571"/>
      <c r="CZJ118" s="571"/>
      <c r="CZK118" s="571"/>
      <c r="CZL118" s="571"/>
      <c r="CZM118" s="571"/>
      <c r="CZN118" s="571"/>
      <c r="CZO118" s="571"/>
      <c r="CZP118" s="571"/>
      <c r="CZQ118" s="571"/>
      <c r="CZR118" s="571"/>
      <c r="CZS118" s="571"/>
      <c r="CZT118" s="571"/>
      <c r="CZU118" s="571"/>
      <c r="CZV118" s="571"/>
      <c r="CZW118" s="571"/>
      <c r="CZX118" s="571"/>
      <c r="CZY118" s="571"/>
      <c r="CZZ118" s="571"/>
      <c r="DAA118" s="571"/>
      <c r="DAB118" s="571"/>
      <c r="DAC118" s="571"/>
      <c r="DAD118" s="571"/>
      <c r="DAE118" s="571"/>
      <c r="DAF118" s="571"/>
      <c r="DAG118" s="571"/>
      <c r="DAH118" s="571"/>
      <c r="DAI118" s="571"/>
      <c r="DAJ118" s="571"/>
      <c r="DAK118" s="571"/>
      <c r="DAL118" s="571"/>
      <c r="DAM118" s="571"/>
      <c r="DAN118" s="571"/>
      <c r="DAO118" s="571"/>
      <c r="DAP118" s="571"/>
      <c r="DAQ118" s="571"/>
      <c r="DAR118" s="571"/>
      <c r="DAS118" s="571"/>
      <c r="DAT118" s="571"/>
      <c r="DAU118" s="571"/>
      <c r="DAV118" s="571"/>
      <c r="DAW118" s="571"/>
      <c r="DAX118" s="571"/>
      <c r="DAY118" s="571"/>
      <c r="DAZ118" s="571"/>
      <c r="DBA118" s="571"/>
      <c r="DBB118" s="571"/>
      <c r="DBC118" s="571"/>
      <c r="DBD118" s="571"/>
      <c r="DBE118" s="571"/>
      <c r="DBF118" s="571"/>
      <c r="DBG118" s="571"/>
      <c r="DBH118" s="571"/>
      <c r="DBI118" s="571"/>
      <c r="DBJ118" s="571"/>
      <c r="DBK118" s="571"/>
      <c r="DBL118" s="571"/>
      <c r="DBM118" s="571"/>
      <c r="DBN118" s="571"/>
      <c r="DBO118" s="571"/>
      <c r="DBP118" s="571"/>
      <c r="DBQ118" s="571"/>
      <c r="DBR118" s="571"/>
      <c r="DBS118" s="571"/>
      <c r="DBT118" s="571"/>
      <c r="DBU118" s="571"/>
      <c r="DBV118" s="571"/>
      <c r="DBW118" s="571"/>
      <c r="DBX118" s="571"/>
      <c r="DBY118" s="571"/>
      <c r="DBZ118" s="571"/>
      <c r="DCA118" s="571"/>
      <c r="DCB118" s="571"/>
      <c r="DCC118" s="571"/>
      <c r="DCD118" s="571"/>
      <c r="DCE118" s="571"/>
      <c r="DCF118" s="571"/>
      <c r="DCG118" s="571"/>
      <c r="DCH118" s="571"/>
      <c r="DCI118" s="571"/>
      <c r="DCJ118" s="571"/>
      <c r="DCK118" s="571"/>
      <c r="DCL118" s="571"/>
      <c r="DCM118" s="571"/>
      <c r="DCN118" s="571"/>
      <c r="DCO118" s="571"/>
      <c r="DCP118" s="571"/>
      <c r="DCQ118" s="571"/>
      <c r="DCR118" s="571"/>
      <c r="DCS118" s="571"/>
      <c r="DCT118" s="571"/>
      <c r="DCU118" s="571"/>
      <c r="DCV118" s="571"/>
      <c r="DCW118" s="571"/>
      <c r="DCX118" s="571"/>
      <c r="DCY118" s="571"/>
      <c r="DCZ118" s="571"/>
      <c r="DDA118" s="571"/>
      <c r="DDB118" s="571"/>
      <c r="DDC118" s="571"/>
      <c r="DDD118" s="571"/>
      <c r="DDE118" s="571"/>
      <c r="DDF118" s="571"/>
      <c r="DDG118" s="571"/>
      <c r="DDH118" s="571"/>
      <c r="DDI118" s="571"/>
      <c r="DDJ118" s="571"/>
      <c r="DDK118" s="571"/>
      <c r="DDL118" s="571"/>
      <c r="DDO118" s="571"/>
      <c r="DDP118" s="571"/>
      <c r="DDQ118" s="571"/>
      <c r="DDR118" s="571"/>
      <c r="DDS118" s="571"/>
      <c r="DDT118" s="571"/>
      <c r="DDU118" s="571"/>
      <c r="DDV118" s="571"/>
      <c r="DDW118" s="571"/>
      <c r="DDX118" s="571"/>
      <c r="DDY118" s="571"/>
      <c r="DDZ118" s="571"/>
      <c r="DEA118" s="571"/>
      <c r="DEB118" s="571"/>
      <c r="DEC118" s="571"/>
      <c r="DED118" s="571"/>
      <c r="DEE118" s="571"/>
      <c r="DEF118" s="571"/>
      <c r="DEG118" s="571"/>
      <c r="DEH118" s="571"/>
      <c r="DEI118" s="571"/>
      <c r="DEJ118" s="571"/>
      <c r="DEK118" s="571"/>
      <c r="DEL118" s="571"/>
      <c r="DEM118" s="571"/>
      <c r="DEN118" s="571"/>
      <c r="DEO118" s="571"/>
      <c r="DEP118" s="571"/>
      <c r="DEQ118" s="571"/>
      <c r="DER118" s="571"/>
      <c r="DES118" s="571"/>
      <c r="DET118" s="571"/>
      <c r="DEU118" s="571"/>
      <c r="DEV118" s="571"/>
      <c r="DEW118" s="571"/>
      <c r="DEX118" s="571"/>
      <c r="DEY118" s="571"/>
      <c r="DEZ118" s="571"/>
      <c r="DFA118" s="571"/>
      <c r="DFB118" s="571"/>
      <c r="DFC118" s="571"/>
      <c r="DFD118" s="571"/>
      <c r="DFE118" s="571"/>
      <c r="DFF118" s="571"/>
      <c r="DFG118" s="571"/>
      <c r="DFH118" s="571"/>
      <c r="DFI118" s="571"/>
      <c r="DFJ118" s="571"/>
      <c r="DFK118" s="571"/>
      <c r="DFL118" s="571"/>
      <c r="DFM118" s="571"/>
      <c r="DFN118" s="571"/>
      <c r="DFO118" s="571"/>
      <c r="DFP118" s="571"/>
      <c r="DFQ118" s="571"/>
      <c r="DFR118" s="571"/>
      <c r="DFS118" s="571"/>
      <c r="DFT118" s="571"/>
      <c r="DFU118" s="571"/>
      <c r="DFV118" s="571"/>
      <c r="DFW118" s="571"/>
      <c r="DFX118" s="571"/>
      <c r="DFY118" s="571"/>
      <c r="DFZ118" s="571"/>
      <c r="DGA118" s="571"/>
      <c r="DGB118" s="571"/>
      <c r="DGC118" s="571"/>
      <c r="DGD118" s="571"/>
      <c r="DGE118" s="571"/>
      <c r="DGF118" s="571"/>
      <c r="DGG118" s="571"/>
      <c r="DGH118" s="571"/>
      <c r="DGI118" s="571"/>
      <c r="DGJ118" s="571"/>
      <c r="DGK118" s="571"/>
      <c r="DGL118" s="571"/>
      <c r="DGM118" s="571"/>
      <c r="DGN118" s="571"/>
      <c r="DGO118" s="571"/>
      <c r="DGP118" s="571"/>
      <c r="DGQ118" s="571"/>
      <c r="DGR118" s="571"/>
      <c r="DGS118" s="571"/>
      <c r="DGT118" s="571"/>
      <c r="DGU118" s="571"/>
      <c r="DGV118" s="571"/>
      <c r="DGW118" s="571"/>
      <c r="DGX118" s="571"/>
      <c r="DGY118" s="571"/>
      <c r="DGZ118" s="571"/>
      <c r="DHA118" s="571"/>
      <c r="DHB118" s="571"/>
      <c r="DHC118" s="571"/>
      <c r="DHD118" s="571"/>
      <c r="DHE118" s="571"/>
      <c r="DHF118" s="571"/>
      <c r="DHG118" s="571"/>
      <c r="DHH118" s="571"/>
      <c r="DHI118" s="571"/>
      <c r="DHJ118" s="571"/>
      <c r="DHK118" s="571"/>
      <c r="DHL118" s="571"/>
      <c r="DHM118" s="571"/>
      <c r="DHN118" s="571"/>
      <c r="DHO118" s="571"/>
      <c r="DHP118" s="571"/>
      <c r="DHQ118" s="571"/>
      <c r="DHR118" s="571"/>
      <c r="DHS118" s="571"/>
      <c r="DHT118" s="571"/>
      <c r="DHU118" s="571"/>
      <c r="DHV118" s="571"/>
      <c r="DHW118" s="571"/>
      <c r="DHX118" s="571"/>
      <c r="DHY118" s="571"/>
      <c r="DHZ118" s="571"/>
      <c r="DIA118" s="571"/>
      <c r="DIB118" s="571"/>
      <c r="DIC118" s="571"/>
      <c r="DID118" s="571"/>
      <c r="DIE118" s="571"/>
      <c r="DIF118" s="571"/>
      <c r="DIG118" s="571"/>
      <c r="DIH118" s="571"/>
      <c r="DII118" s="571"/>
      <c r="DIJ118" s="571"/>
      <c r="DIK118" s="571"/>
      <c r="DIL118" s="571"/>
      <c r="DIM118" s="571"/>
      <c r="DIN118" s="571"/>
      <c r="DIO118" s="571"/>
      <c r="DIP118" s="571"/>
      <c r="DIQ118" s="571"/>
      <c r="DIR118" s="571"/>
      <c r="DIS118" s="571"/>
      <c r="DIT118" s="571"/>
      <c r="DIU118" s="571"/>
      <c r="DIV118" s="571"/>
      <c r="DIW118" s="571"/>
      <c r="DIX118" s="571"/>
      <c r="DIY118" s="571"/>
      <c r="DIZ118" s="571"/>
      <c r="DJA118" s="571"/>
      <c r="DJB118" s="571"/>
      <c r="DJC118" s="571"/>
      <c r="DJD118" s="571"/>
      <c r="DJE118" s="571"/>
      <c r="DJF118" s="571"/>
      <c r="DJG118" s="571"/>
      <c r="DJH118" s="571"/>
      <c r="DJI118" s="571"/>
      <c r="DJJ118" s="571"/>
      <c r="DJK118" s="571"/>
      <c r="DJL118" s="571"/>
      <c r="DJM118" s="571"/>
      <c r="DJN118" s="571"/>
      <c r="DJO118" s="571"/>
      <c r="DJP118" s="571"/>
      <c r="DJQ118" s="571"/>
      <c r="DJR118" s="571"/>
      <c r="DJS118" s="571"/>
      <c r="DJT118" s="571"/>
      <c r="DJU118" s="571"/>
      <c r="DJV118" s="571"/>
      <c r="DJW118" s="571"/>
      <c r="DJX118" s="571"/>
      <c r="DJY118" s="571"/>
      <c r="DJZ118" s="571"/>
      <c r="DKA118" s="571"/>
      <c r="DKB118" s="571"/>
      <c r="DKC118" s="571"/>
      <c r="DKD118" s="571"/>
      <c r="DKE118" s="571"/>
      <c r="DKF118" s="571"/>
      <c r="DKG118" s="571"/>
      <c r="DKH118" s="571"/>
      <c r="DKI118" s="571"/>
      <c r="DKJ118" s="571"/>
      <c r="DKK118" s="571"/>
      <c r="DKL118" s="571"/>
      <c r="DKM118" s="571"/>
      <c r="DKN118" s="571"/>
      <c r="DKO118" s="571"/>
      <c r="DKP118" s="571"/>
      <c r="DKQ118" s="571"/>
      <c r="DKR118" s="571"/>
      <c r="DKS118" s="571"/>
      <c r="DKT118" s="571"/>
      <c r="DKU118" s="571"/>
      <c r="DKV118" s="571"/>
      <c r="DKW118" s="571"/>
      <c r="DKX118" s="571"/>
      <c r="DKY118" s="571"/>
      <c r="DKZ118" s="571"/>
      <c r="DLA118" s="571"/>
      <c r="DLB118" s="571"/>
      <c r="DLC118" s="571"/>
      <c r="DLD118" s="571"/>
      <c r="DLE118" s="571"/>
      <c r="DLF118" s="571"/>
      <c r="DLG118" s="571"/>
      <c r="DLH118" s="571"/>
      <c r="DLI118" s="571"/>
      <c r="DLJ118" s="571"/>
      <c r="DLK118" s="571"/>
      <c r="DLL118" s="571"/>
      <c r="DLM118" s="571"/>
      <c r="DLN118" s="571"/>
      <c r="DLO118" s="571"/>
      <c r="DLP118" s="571"/>
      <c r="DLQ118" s="571"/>
      <c r="DLR118" s="571"/>
      <c r="DLS118" s="571"/>
      <c r="DLT118" s="571"/>
      <c r="DLU118" s="571"/>
      <c r="DLV118" s="571"/>
      <c r="DLW118" s="571"/>
      <c r="DLX118" s="571"/>
      <c r="DLY118" s="571"/>
      <c r="DLZ118" s="571"/>
      <c r="DMA118" s="571"/>
      <c r="DMB118" s="571"/>
      <c r="DMC118" s="571"/>
      <c r="DMD118" s="571"/>
      <c r="DME118" s="571"/>
      <c r="DMF118" s="571"/>
      <c r="DMG118" s="571"/>
      <c r="DMH118" s="571"/>
      <c r="DMI118" s="571"/>
      <c r="DMJ118" s="571"/>
      <c r="DMK118" s="571"/>
      <c r="DML118" s="571"/>
      <c r="DMM118" s="571"/>
      <c r="DMN118" s="571"/>
      <c r="DMO118" s="571"/>
      <c r="DMP118" s="571"/>
      <c r="DMQ118" s="571"/>
      <c r="DMR118" s="571"/>
      <c r="DMS118" s="571"/>
      <c r="DMT118" s="571"/>
      <c r="DMU118" s="571"/>
      <c r="DMV118" s="571"/>
      <c r="DMW118" s="571"/>
      <c r="DMX118" s="571"/>
      <c r="DMY118" s="571"/>
      <c r="DMZ118" s="571"/>
      <c r="DNA118" s="571"/>
      <c r="DNB118" s="571"/>
      <c r="DNC118" s="571"/>
      <c r="DND118" s="571"/>
      <c r="DNE118" s="571"/>
      <c r="DNF118" s="571"/>
      <c r="DNG118" s="571"/>
      <c r="DNH118" s="571"/>
      <c r="DNK118" s="571"/>
      <c r="DNL118" s="571"/>
      <c r="DNM118" s="571"/>
      <c r="DNN118" s="571"/>
      <c r="DNO118" s="571"/>
      <c r="DNP118" s="571"/>
      <c r="DNQ118" s="571"/>
      <c r="DNR118" s="571"/>
      <c r="DNS118" s="571"/>
      <c r="DNT118" s="571"/>
      <c r="DNU118" s="571"/>
      <c r="DNV118" s="571"/>
      <c r="DNW118" s="571"/>
      <c r="DNX118" s="571"/>
      <c r="DNY118" s="571"/>
      <c r="DNZ118" s="571"/>
      <c r="DOA118" s="571"/>
      <c r="DOB118" s="571"/>
      <c r="DOC118" s="571"/>
      <c r="DOD118" s="571"/>
      <c r="DOE118" s="571"/>
      <c r="DOF118" s="571"/>
      <c r="DOG118" s="571"/>
      <c r="DOH118" s="571"/>
      <c r="DOI118" s="571"/>
      <c r="DOJ118" s="571"/>
      <c r="DOK118" s="571"/>
      <c r="DOL118" s="571"/>
      <c r="DOM118" s="571"/>
      <c r="DON118" s="571"/>
      <c r="DOO118" s="571"/>
      <c r="DOP118" s="571"/>
      <c r="DOQ118" s="571"/>
      <c r="DOR118" s="571"/>
      <c r="DOS118" s="571"/>
      <c r="DOT118" s="571"/>
      <c r="DOU118" s="571"/>
      <c r="DOV118" s="571"/>
      <c r="DOW118" s="571"/>
      <c r="DOX118" s="571"/>
      <c r="DOY118" s="571"/>
      <c r="DOZ118" s="571"/>
      <c r="DPA118" s="571"/>
      <c r="DPB118" s="571"/>
      <c r="DPC118" s="571"/>
      <c r="DPD118" s="571"/>
      <c r="DPE118" s="571"/>
      <c r="DPF118" s="571"/>
      <c r="DPG118" s="571"/>
      <c r="DPH118" s="571"/>
      <c r="DPI118" s="571"/>
      <c r="DPJ118" s="571"/>
      <c r="DPK118" s="571"/>
      <c r="DPL118" s="571"/>
      <c r="DPM118" s="571"/>
      <c r="DPN118" s="571"/>
      <c r="DPO118" s="571"/>
      <c r="DPP118" s="571"/>
      <c r="DPQ118" s="571"/>
      <c r="DPR118" s="571"/>
      <c r="DPS118" s="571"/>
      <c r="DPT118" s="571"/>
      <c r="DPU118" s="571"/>
      <c r="DPV118" s="571"/>
      <c r="DPW118" s="571"/>
      <c r="DPX118" s="571"/>
      <c r="DPY118" s="571"/>
      <c r="DPZ118" s="571"/>
      <c r="DQA118" s="571"/>
      <c r="DQB118" s="571"/>
      <c r="DQC118" s="571"/>
      <c r="DQD118" s="571"/>
      <c r="DQE118" s="571"/>
      <c r="DQF118" s="571"/>
      <c r="DQG118" s="571"/>
      <c r="DQH118" s="571"/>
      <c r="DQI118" s="571"/>
      <c r="DQJ118" s="571"/>
      <c r="DQK118" s="571"/>
      <c r="DQL118" s="571"/>
      <c r="DQM118" s="571"/>
      <c r="DQN118" s="571"/>
      <c r="DQO118" s="571"/>
      <c r="DQP118" s="571"/>
      <c r="DQQ118" s="571"/>
      <c r="DQR118" s="571"/>
      <c r="DQS118" s="571"/>
      <c r="DQT118" s="571"/>
      <c r="DQU118" s="571"/>
      <c r="DQV118" s="571"/>
      <c r="DQW118" s="571"/>
      <c r="DQX118" s="571"/>
      <c r="DQY118" s="571"/>
      <c r="DQZ118" s="571"/>
      <c r="DRA118" s="571"/>
      <c r="DRB118" s="571"/>
      <c r="DRC118" s="571"/>
      <c r="DRD118" s="571"/>
      <c r="DRE118" s="571"/>
      <c r="DRF118" s="571"/>
      <c r="DRG118" s="571"/>
      <c r="DRH118" s="571"/>
      <c r="DRI118" s="571"/>
      <c r="DRJ118" s="571"/>
      <c r="DRK118" s="571"/>
      <c r="DRL118" s="571"/>
      <c r="DRM118" s="571"/>
      <c r="DRN118" s="571"/>
      <c r="DRO118" s="571"/>
      <c r="DRP118" s="571"/>
      <c r="DRQ118" s="571"/>
      <c r="DRR118" s="571"/>
      <c r="DRS118" s="571"/>
      <c r="DRT118" s="571"/>
      <c r="DRU118" s="571"/>
      <c r="DRV118" s="571"/>
      <c r="DRW118" s="571"/>
      <c r="DRX118" s="571"/>
      <c r="DRY118" s="571"/>
      <c r="DRZ118" s="571"/>
      <c r="DSA118" s="571"/>
      <c r="DSB118" s="571"/>
      <c r="DSC118" s="571"/>
      <c r="DSD118" s="571"/>
      <c r="DSE118" s="571"/>
      <c r="DSF118" s="571"/>
      <c r="DSG118" s="571"/>
      <c r="DSH118" s="571"/>
      <c r="DSI118" s="571"/>
      <c r="DSJ118" s="571"/>
      <c r="DSK118" s="571"/>
      <c r="DSL118" s="571"/>
      <c r="DSM118" s="571"/>
      <c r="DSN118" s="571"/>
      <c r="DSO118" s="571"/>
      <c r="DSP118" s="571"/>
      <c r="DSQ118" s="571"/>
      <c r="DSR118" s="571"/>
      <c r="DSS118" s="571"/>
      <c r="DST118" s="571"/>
      <c r="DSU118" s="571"/>
      <c r="DSV118" s="571"/>
      <c r="DSW118" s="571"/>
      <c r="DSX118" s="571"/>
      <c r="DSY118" s="571"/>
      <c r="DSZ118" s="571"/>
      <c r="DTA118" s="571"/>
      <c r="DTB118" s="571"/>
      <c r="DTC118" s="571"/>
      <c r="DTD118" s="571"/>
      <c r="DTE118" s="571"/>
      <c r="DTF118" s="571"/>
      <c r="DTG118" s="571"/>
      <c r="DTH118" s="571"/>
      <c r="DTI118" s="571"/>
      <c r="DTJ118" s="571"/>
      <c r="DTK118" s="571"/>
      <c r="DTL118" s="571"/>
      <c r="DTM118" s="571"/>
      <c r="DTN118" s="571"/>
      <c r="DTO118" s="571"/>
      <c r="DTP118" s="571"/>
      <c r="DTQ118" s="571"/>
      <c r="DTR118" s="571"/>
      <c r="DTS118" s="571"/>
      <c r="DTT118" s="571"/>
      <c r="DTU118" s="571"/>
      <c r="DTV118" s="571"/>
      <c r="DTW118" s="571"/>
      <c r="DTX118" s="571"/>
      <c r="DTY118" s="571"/>
      <c r="DTZ118" s="571"/>
      <c r="DUA118" s="571"/>
      <c r="DUB118" s="571"/>
      <c r="DUC118" s="571"/>
      <c r="DUD118" s="571"/>
      <c r="DUE118" s="571"/>
      <c r="DUF118" s="571"/>
      <c r="DUG118" s="571"/>
      <c r="DUH118" s="571"/>
      <c r="DUI118" s="571"/>
      <c r="DUJ118" s="571"/>
      <c r="DUK118" s="571"/>
      <c r="DUL118" s="571"/>
      <c r="DUM118" s="571"/>
      <c r="DUN118" s="571"/>
      <c r="DUO118" s="571"/>
      <c r="DUP118" s="571"/>
      <c r="DUQ118" s="571"/>
      <c r="DUR118" s="571"/>
      <c r="DUS118" s="571"/>
      <c r="DUT118" s="571"/>
      <c r="DUU118" s="571"/>
      <c r="DUV118" s="571"/>
      <c r="DUW118" s="571"/>
      <c r="DUX118" s="571"/>
      <c r="DUY118" s="571"/>
      <c r="DUZ118" s="571"/>
      <c r="DVA118" s="571"/>
      <c r="DVB118" s="571"/>
      <c r="DVC118" s="571"/>
      <c r="DVD118" s="571"/>
      <c r="DVE118" s="571"/>
      <c r="DVF118" s="571"/>
      <c r="DVG118" s="571"/>
      <c r="DVH118" s="571"/>
      <c r="DVI118" s="571"/>
      <c r="DVJ118" s="571"/>
      <c r="DVK118" s="571"/>
      <c r="DVL118" s="571"/>
      <c r="DVM118" s="571"/>
      <c r="DVN118" s="571"/>
      <c r="DVO118" s="571"/>
      <c r="DVP118" s="571"/>
      <c r="DVQ118" s="571"/>
      <c r="DVR118" s="571"/>
      <c r="DVS118" s="571"/>
      <c r="DVT118" s="571"/>
      <c r="DVU118" s="571"/>
      <c r="DVV118" s="571"/>
      <c r="DVW118" s="571"/>
      <c r="DVX118" s="571"/>
      <c r="DVY118" s="571"/>
      <c r="DVZ118" s="571"/>
      <c r="DWA118" s="571"/>
      <c r="DWB118" s="571"/>
      <c r="DWC118" s="571"/>
      <c r="DWD118" s="571"/>
      <c r="DWE118" s="571"/>
      <c r="DWF118" s="571"/>
      <c r="DWG118" s="571"/>
      <c r="DWH118" s="571"/>
      <c r="DWI118" s="571"/>
      <c r="DWJ118" s="571"/>
      <c r="DWK118" s="571"/>
      <c r="DWL118" s="571"/>
      <c r="DWM118" s="571"/>
      <c r="DWN118" s="571"/>
      <c r="DWO118" s="571"/>
      <c r="DWP118" s="571"/>
      <c r="DWQ118" s="571"/>
      <c r="DWR118" s="571"/>
      <c r="DWS118" s="571"/>
      <c r="DWT118" s="571"/>
      <c r="DWU118" s="571"/>
      <c r="DWV118" s="571"/>
      <c r="DWW118" s="571"/>
      <c r="DWX118" s="571"/>
      <c r="DWY118" s="571"/>
      <c r="DWZ118" s="571"/>
      <c r="DXA118" s="571"/>
      <c r="DXB118" s="571"/>
      <c r="DXC118" s="571"/>
      <c r="DXD118" s="571"/>
      <c r="DXG118" s="571"/>
      <c r="DXH118" s="571"/>
      <c r="DXI118" s="571"/>
      <c r="DXJ118" s="571"/>
      <c r="DXK118" s="571"/>
      <c r="DXL118" s="571"/>
      <c r="DXM118" s="571"/>
      <c r="DXN118" s="571"/>
      <c r="DXO118" s="571"/>
      <c r="DXP118" s="571"/>
      <c r="DXQ118" s="571"/>
      <c r="DXR118" s="571"/>
      <c r="DXS118" s="571"/>
      <c r="DXT118" s="571"/>
      <c r="DXU118" s="571"/>
      <c r="DXV118" s="571"/>
      <c r="DXW118" s="571"/>
      <c r="DXX118" s="571"/>
      <c r="DXY118" s="571"/>
      <c r="DXZ118" s="571"/>
      <c r="DYA118" s="571"/>
      <c r="DYB118" s="571"/>
      <c r="DYC118" s="571"/>
      <c r="DYD118" s="571"/>
      <c r="DYE118" s="571"/>
      <c r="DYF118" s="571"/>
      <c r="DYG118" s="571"/>
      <c r="DYH118" s="571"/>
      <c r="DYI118" s="571"/>
      <c r="DYJ118" s="571"/>
      <c r="DYK118" s="571"/>
      <c r="DYL118" s="571"/>
      <c r="DYM118" s="571"/>
      <c r="DYN118" s="571"/>
      <c r="DYO118" s="571"/>
      <c r="DYP118" s="571"/>
      <c r="DYQ118" s="571"/>
      <c r="DYR118" s="571"/>
      <c r="DYS118" s="571"/>
      <c r="DYT118" s="571"/>
      <c r="DYU118" s="571"/>
      <c r="DYV118" s="571"/>
      <c r="DYW118" s="571"/>
      <c r="DYX118" s="571"/>
      <c r="DYY118" s="571"/>
      <c r="DYZ118" s="571"/>
      <c r="DZA118" s="571"/>
      <c r="DZB118" s="571"/>
      <c r="DZC118" s="571"/>
      <c r="DZD118" s="571"/>
      <c r="DZE118" s="571"/>
      <c r="DZF118" s="571"/>
      <c r="DZG118" s="571"/>
      <c r="DZH118" s="571"/>
      <c r="DZI118" s="571"/>
      <c r="DZJ118" s="571"/>
      <c r="DZK118" s="571"/>
      <c r="DZL118" s="571"/>
      <c r="DZM118" s="571"/>
      <c r="DZN118" s="571"/>
      <c r="DZO118" s="571"/>
      <c r="DZP118" s="571"/>
      <c r="DZQ118" s="571"/>
      <c r="DZR118" s="571"/>
      <c r="DZS118" s="571"/>
      <c r="DZT118" s="571"/>
      <c r="DZU118" s="571"/>
      <c r="DZV118" s="571"/>
      <c r="DZW118" s="571"/>
      <c r="DZX118" s="571"/>
      <c r="DZY118" s="571"/>
      <c r="DZZ118" s="571"/>
      <c r="EAA118" s="571"/>
      <c r="EAB118" s="571"/>
      <c r="EAC118" s="571"/>
      <c r="EAD118" s="571"/>
      <c r="EAE118" s="571"/>
      <c r="EAF118" s="571"/>
      <c r="EAG118" s="571"/>
      <c r="EAH118" s="571"/>
      <c r="EAI118" s="571"/>
      <c r="EAJ118" s="571"/>
      <c r="EAK118" s="571"/>
      <c r="EAL118" s="571"/>
      <c r="EAM118" s="571"/>
      <c r="EAN118" s="571"/>
      <c r="EAO118" s="571"/>
      <c r="EAP118" s="571"/>
      <c r="EAQ118" s="571"/>
      <c r="EAR118" s="571"/>
      <c r="EAS118" s="571"/>
      <c r="EAT118" s="571"/>
      <c r="EAU118" s="571"/>
      <c r="EAV118" s="571"/>
      <c r="EAW118" s="571"/>
      <c r="EAX118" s="571"/>
      <c r="EAY118" s="571"/>
      <c r="EAZ118" s="571"/>
      <c r="EBA118" s="571"/>
      <c r="EBB118" s="571"/>
      <c r="EBC118" s="571"/>
      <c r="EBD118" s="571"/>
      <c r="EBE118" s="571"/>
      <c r="EBF118" s="571"/>
      <c r="EBG118" s="571"/>
      <c r="EBH118" s="571"/>
      <c r="EBI118" s="571"/>
      <c r="EBJ118" s="571"/>
      <c r="EBK118" s="571"/>
      <c r="EBL118" s="571"/>
      <c r="EBM118" s="571"/>
      <c r="EBN118" s="571"/>
      <c r="EBO118" s="571"/>
      <c r="EBP118" s="571"/>
      <c r="EBQ118" s="571"/>
      <c r="EBR118" s="571"/>
      <c r="EBS118" s="571"/>
      <c r="EBT118" s="571"/>
      <c r="EBU118" s="571"/>
      <c r="EBV118" s="571"/>
      <c r="EBW118" s="571"/>
      <c r="EBX118" s="571"/>
      <c r="EBY118" s="571"/>
      <c r="EBZ118" s="571"/>
      <c r="ECA118" s="571"/>
      <c r="ECB118" s="571"/>
      <c r="ECC118" s="571"/>
      <c r="ECD118" s="571"/>
      <c r="ECE118" s="571"/>
      <c r="ECF118" s="571"/>
      <c r="ECG118" s="571"/>
      <c r="ECH118" s="571"/>
      <c r="ECI118" s="571"/>
      <c r="ECJ118" s="571"/>
      <c r="ECK118" s="571"/>
      <c r="ECL118" s="571"/>
      <c r="ECM118" s="571"/>
      <c r="ECN118" s="571"/>
      <c r="ECO118" s="571"/>
      <c r="ECP118" s="571"/>
      <c r="ECQ118" s="571"/>
      <c r="ECR118" s="571"/>
      <c r="ECS118" s="571"/>
      <c r="ECT118" s="571"/>
      <c r="ECU118" s="571"/>
      <c r="ECV118" s="571"/>
      <c r="ECW118" s="571"/>
      <c r="ECX118" s="571"/>
      <c r="ECY118" s="571"/>
      <c r="ECZ118" s="571"/>
      <c r="EDA118" s="571"/>
      <c r="EDB118" s="571"/>
      <c r="EDC118" s="571"/>
      <c r="EDD118" s="571"/>
      <c r="EDE118" s="571"/>
      <c r="EDF118" s="571"/>
      <c r="EDG118" s="571"/>
      <c r="EDH118" s="571"/>
      <c r="EDI118" s="571"/>
      <c r="EDJ118" s="571"/>
      <c r="EDK118" s="571"/>
      <c r="EDL118" s="571"/>
      <c r="EDM118" s="571"/>
      <c r="EDN118" s="571"/>
      <c r="EDO118" s="571"/>
      <c r="EDP118" s="571"/>
      <c r="EDQ118" s="571"/>
      <c r="EDR118" s="571"/>
      <c r="EDS118" s="571"/>
      <c r="EDT118" s="571"/>
      <c r="EDU118" s="571"/>
      <c r="EDV118" s="571"/>
      <c r="EDW118" s="571"/>
      <c r="EDX118" s="571"/>
      <c r="EDY118" s="571"/>
      <c r="EDZ118" s="571"/>
      <c r="EEA118" s="571"/>
      <c r="EEB118" s="571"/>
      <c r="EEC118" s="571"/>
      <c r="EED118" s="571"/>
      <c r="EEE118" s="571"/>
      <c r="EEF118" s="571"/>
      <c r="EEG118" s="571"/>
      <c r="EEH118" s="571"/>
      <c r="EEI118" s="571"/>
      <c r="EEJ118" s="571"/>
      <c r="EEK118" s="571"/>
      <c r="EEL118" s="571"/>
      <c r="EEM118" s="571"/>
      <c r="EEN118" s="571"/>
      <c r="EEO118" s="571"/>
      <c r="EEP118" s="571"/>
      <c r="EEQ118" s="571"/>
      <c r="EER118" s="571"/>
      <c r="EES118" s="571"/>
      <c r="EET118" s="571"/>
      <c r="EEU118" s="571"/>
      <c r="EEV118" s="571"/>
      <c r="EEW118" s="571"/>
      <c r="EEX118" s="571"/>
      <c r="EEY118" s="571"/>
      <c r="EEZ118" s="571"/>
      <c r="EFA118" s="571"/>
      <c r="EFB118" s="571"/>
      <c r="EFC118" s="571"/>
      <c r="EFD118" s="571"/>
      <c r="EFE118" s="571"/>
      <c r="EFF118" s="571"/>
      <c r="EFG118" s="571"/>
      <c r="EFH118" s="571"/>
      <c r="EFI118" s="571"/>
      <c r="EFJ118" s="571"/>
      <c r="EFK118" s="571"/>
      <c r="EFL118" s="571"/>
      <c r="EFM118" s="571"/>
      <c r="EFN118" s="571"/>
      <c r="EFO118" s="571"/>
      <c r="EFP118" s="571"/>
      <c r="EFQ118" s="571"/>
      <c r="EFR118" s="571"/>
      <c r="EFS118" s="571"/>
      <c r="EFT118" s="571"/>
      <c r="EFU118" s="571"/>
      <c r="EFV118" s="571"/>
      <c r="EFW118" s="571"/>
      <c r="EFX118" s="571"/>
      <c r="EFY118" s="571"/>
      <c r="EFZ118" s="571"/>
      <c r="EGA118" s="571"/>
      <c r="EGB118" s="571"/>
      <c r="EGC118" s="571"/>
      <c r="EGD118" s="571"/>
      <c r="EGE118" s="571"/>
      <c r="EGF118" s="571"/>
      <c r="EGG118" s="571"/>
      <c r="EGH118" s="571"/>
      <c r="EGI118" s="571"/>
      <c r="EGJ118" s="571"/>
      <c r="EGK118" s="571"/>
      <c r="EGL118" s="571"/>
      <c r="EGM118" s="571"/>
      <c r="EGN118" s="571"/>
      <c r="EGO118" s="571"/>
      <c r="EGP118" s="571"/>
      <c r="EGQ118" s="571"/>
      <c r="EGR118" s="571"/>
      <c r="EGS118" s="571"/>
      <c r="EGT118" s="571"/>
      <c r="EGU118" s="571"/>
      <c r="EGV118" s="571"/>
      <c r="EGW118" s="571"/>
      <c r="EGX118" s="571"/>
      <c r="EGY118" s="571"/>
      <c r="EGZ118" s="571"/>
      <c r="EHC118" s="571"/>
      <c r="EHD118" s="571"/>
      <c r="EHE118" s="571"/>
      <c r="EHF118" s="571"/>
      <c r="EHG118" s="571"/>
      <c r="EHH118" s="571"/>
      <c r="EHI118" s="571"/>
      <c r="EHJ118" s="571"/>
      <c r="EHK118" s="571"/>
      <c r="EHL118" s="571"/>
      <c r="EHM118" s="571"/>
      <c r="EHN118" s="571"/>
      <c r="EHO118" s="571"/>
      <c r="EHP118" s="571"/>
      <c r="EHQ118" s="571"/>
      <c r="EHR118" s="571"/>
      <c r="EHS118" s="571"/>
      <c r="EHT118" s="571"/>
      <c r="EHU118" s="571"/>
      <c r="EHV118" s="571"/>
      <c r="EHW118" s="571"/>
      <c r="EHX118" s="571"/>
      <c r="EHY118" s="571"/>
      <c r="EHZ118" s="571"/>
      <c r="EIA118" s="571"/>
      <c r="EIB118" s="571"/>
      <c r="EIC118" s="571"/>
      <c r="EID118" s="571"/>
      <c r="EIE118" s="571"/>
      <c r="EIF118" s="571"/>
      <c r="EIG118" s="571"/>
      <c r="EIH118" s="571"/>
      <c r="EII118" s="571"/>
      <c r="EIJ118" s="571"/>
      <c r="EIK118" s="571"/>
      <c r="EIL118" s="571"/>
      <c r="EIM118" s="571"/>
      <c r="EIN118" s="571"/>
      <c r="EIO118" s="571"/>
      <c r="EIP118" s="571"/>
      <c r="EIQ118" s="571"/>
      <c r="EIR118" s="571"/>
      <c r="EIS118" s="571"/>
      <c r="EIT118" s="571"/>
      <c r="EIU118" s="571"/>
      <c r="EIV118" s="571"/>
      <c r="EIW118" s="571"/>
      <c r="EIX118" s="571"/>
      <c r="EIY118" s="571"/>
      <c r="EIZ118" s="571"/>
      <c r="EJA118" s="571"/>
      <c r="EJB118" s="571"/>
      <c r="EJC118" s="571"/>
      <c r="EJD118" s="571"/>
      <c r="EJE118" s="571"/>
      <c r="EJF118" s="571"/>
      <c r="EJG118" s="571"/>
      <c r="EJH118" s="571"/>
      <c r="EJI118" s="571"/>
      <c r="EJJ118" s="571"/>
      <c r="EJK118" s="571"/>
      <c r="EJL118" s="571"/>
      <c r="EJM118" s="571"/>
      <c r="EJN118" s="571"/>
      <c r="EJO118" s="571"/>
      <c r="EJP118" s="571"/>
      <c r="EJQ118" s="571"/>
      <c r="EJR118" s="571"/>
      <c r="EJS118" s="571"/>
      <c r="EJT118" s="571"/>
      <c r="EJU118" s="571"/>
      <c r="EJV118" s="571"/>
      <c r="EJW118" s="571"/>
      <c r="EJX118" s="571"/>
      <c r="EJY118" s="571"/>
      <c r="EJZ118" s="571"/>
      <c r="EKA118" s="571"/>
      <c r="EKB118" s="571"/>
      <c r="EKC118" s="571"/>
      <c r="EKD118" s="571"/>
      <c r="EKE118" s="571"/>
      <c r="EKF118" s="571"/>
      <c r="EKG118" s="571"/>
      <c r="EKH118" s="571"/>
      <c r="EKI118" s="571"/>
      <c r="EKJ118" s="571"/>
      <c r="EKK118" s="571"/>
      <c r="EKL118" s="571"/>
      <c r="EKM118" s="571"/>
      <c r="EKN118" s="571"/>
      <c r="EKO118" s="571"/>
      <c r="EKP118" s="571"/>
      <c r="EKQ118" s="571"/>
      <c r="EKR118" s="571"/>
      <c r="EKS118" s="571"/>
      <c r="EKT118" s="571"/>
      <c r="EKU118" s="571"/>
      <c r="EKV118" s="571"/>
      <c r="EKW118" s="571"/>
      <c r="EKX118" s="571"/>
      <c r="EKY118" s="571"/>
      <c r="EKZ118" s="571"/>
      <c r="ELA118" s="571"/>
      <c r="ELB118" s="571"/>
      <c r="ELC118" s="571"/>
      <c r="ELD118" s="571"/>
      <c r="ELE118" s="571"/>
      <c r="ELF118" s="571"/>
      <c r="ELG118" s="571"/>
      <c r="ELH118" s="571"/>
      <c r="ELI118" s="571"/>
      <c r="ELJ118" s="571"/>
      <c r="ELK118" s="571"/>
      <c r="ELL118" s="571"/>
      <c r="ELM118" s="571"/>
      <c r="ELN118" s="571"/>
      <c r="ELO118" s="571"/>
      <c r="ELP118" s="571"/>
      <c r="ELQ118" s="571"/>
      <c r="ELR118" s="571"/>
      <c r="ELS118" s="571"/>
      <c r="ELT118" s="571"/>
      <c r="ELU118" s="571"/>
      <c r="ELV118" s="571"/>
      <c r="ELW118" s="571"/>
      <c r="ELX118" s="571"/>
      <c r="ELY118" s="571"/>
      <c r="ELZ118" s="571"/>
      <c r="EMA118" s="571"/>
      <c r="EMB118" s="571"/>
      <c r="EMC118" s="571"/>
      <c r="EMD118" s="571"/>
      <c r="EME118" s="571"/>
      <c r="EMF118" s="571"/>
      <c r="EMG118" s="571"/>
      <c r="EMH118" s="571"/>
      <c r="EMI118" s="571"/>
      <c r="EMJ118" s="571"/>
      <c r="EMK118" s="571"/>
      <c r="EML118" s="571"/>
      <c r="EMM118" s="571"/>
      <c r="EMN118" s="571"/>
      <c r="EMO118" s="571"/>
      <c r="EMP118" s="571"/>
      <c r="EMQ118" s="571"/>
      <c r="EMR118" s="571"/>
      <c r="EMS118" s="571"/>
      <c r="EMT118" s="571"/>
      <c r="EMU118" s="571"/>
      <c r="EMV118" s="571"/>
      <c r="EMW118" s="571"/>
      <c r="EMX118" s="571"/>
      <c r="EMY118" s="571"/>
      <c r="EMZ118" s="571"/>
      <c r="ENA118" s="571"/>
      <c r="ENB118" s="571"/>
      <c r="ENC118" s="571"/>
      <c r="END118" s="571"/>
      <c r="ENE118" s="571"/>
      <c r="ENF118" s="571"/>
      <c r="ENG118" s="571"/>
      <c r="ENH118" s="571"/>
      <c r="ENI118" s="571"/>
      <c r="ENJ118" s="571"/>
      <c r="ENK118" s="571"/>
      <c r="ENL118" s="571"/>
      <c r="ENM118" s="571"/>
      <c r="ENN118" s="571"/>
      <c r="ENO118" s="571"/>
      <c r="ENP118" s="571"/>
      <c r="ENQ118" s="571"/>
      <c r="ENR118" s="571"/>
      <c r="ENS118" s="571"/>
      <c r="ENT118" s="571"/>
      <c r="ENU118" s="571"/>
      <c r="ENV118" s="571"/>
      <c r="ENW118" s="571"/>
      <c r="ENX118" s="571"/>
      <c r="ENY118" s="571"/>
      <c r="ENZ118" s="571"/>
      <c r="EOA118" s="571"/>
      <c r="EOB118" s="571"/>
      <c r="EOC118" s="571"/>
      <c r="EOD118" s="571"/>
      <c r="EOE118" s="571"/>
      <c r="EOF118" s="571"/>
      <c r="EOG118" s="571"/>
      <c r="EOH118" s="571"/>
      <c r="EOI118" s="571"/>
      <c r="EOJ118" s="571"/>
      <c r="EOK118" s="571"/>
      <c r="EOL118" s="571"/>
      <c r="EOM118" s="571"/>
      <c r="EON118" s="571"/>
      <c r="EOO118" s="571"/>
      <c r="EOP118" s="571"/>
      <c r="EOQ118" s="571"/>
      <c r="EOR118" s="571"/>
      <c r="EOS118" s="571"/>
      <c r="EOT118" s="571"/>
      <c r="EOU118" s="571"/>
      <c r="EOV118" s="571"/>
      <c r="EOW118" s="571"/>
      <c r="EOX118" s="571"/>
      <c r="EOY118" s="571"/>
      <c r="EOZ118" s="571"/>
      <c r="EPA118" s="571"/>
      <c r="EPB118" s="571"/>
      <c r="EPC118" s="571"/>
      <c r="EPD118" s="571"/>
      <c r="EPE118" s="571"/>
      <c r="EPF118" s="571"/>
      <c r="EPG118" s="571"/>
      <c r="EPH118" s="571"/>
      <c r="EPI118" s="571"/>
      <c r="EPJ118" s="571"/>
      <c r="EPK118" s="571"/>
      <c r="EPL118" s="571"/>
      <c r="EPM118" s="571"/>
      <c r="EPN118" s="571"/>
      <c r="EPO118" s="571"/>
      <c r="EPP118" s="571"/>
      <c r="EPQ118" s="571"/>
      <c r="EPR118" s="571"/>
      <c r="EPS118" s="571"/>
      <c r="EPT118" s="571"/>
      <c r="EPU118" s="571"/>
      <c r="EPV118" s="571"/>
      <c r="EPW118" s="571"/>
      <c r="EPX118" s="571"/>
      <c r="EPY118" s="571"/>
      <c r="EPZ118" s="571"/>
      <c r="EQA118" s="571"/>
      <c r="EQB118" s="571"/>
      <c r="EQC118" s="571"/>
      <c r="EQD118" s="571"/>
      <c r="EQE118" s="571"/>
      <c r="EQF118" s="571"/>
      <c r="EQG118" s="571"/>
      <c r="EQH118" s="571"/>
      <c r="EQI118" s="571"/>
      <c r="EQJ118" s="571"/>
      <c r="EQK118" s="571"/>
      <c r="EQL118" s="571"/>
      <c r="EQM118" s="571"/>
      <c r="EQN118" s="571"/>
      <c r="EQO118" s="571"/>
      <c r="EQP118" s="571"/>
      <c r="EQQ118" s="571"/>
      <c r="EQR118" s="571"/>
      <c r="EQS118" s="571"/>
      <c r="EQT118" s="571"/>
      <c r="EQU118" s="571"/>
      <c r="EQV118" s="571"/>
      <c r="EQY118" s="571"/>
      <c r="EQZ118" s="571"/>
      <c r="ERA118" s="571"/>
      <c r="ERB118" s="571"/>
      <c r="ERC118" s="571"/>
      <c r="ERD118" s="571"/>
      <c r="ERE118" s="571"/>
      <c r="ERF118" s="571"/>
      <c r="ERG118" s="571"/>
      <c r="ERH118" s="571"/>
      <c r="ERI118" s="571"/>
      <c r="ERJ118" s="571"/>
      <c r="ERK118" s="571"/>
      <c r="ERL118" s="571"/>
      <c r="ERM118" s="571"/>
      <c r="ERN118" s="571"/>
      <c r="ERO118" s="571"/>
      <c r="ERP118" s="571"/>
      <c r="ERQ118" s="571"/>
      <c r="ERR118" s="571"/>
      <c r="ERS118" s="571"/>
      <c r="ERT118" s="571"/>
      <c r="ERU118" s="571"/>
      <c r="ERV118" s="571"/>
      <c r="ERW118" s="571"/>
      <c r="ERX118" s="571"/>
      <c r="ERY118" s="571"/>
      <c r="ERZ118" s="571"/>
      <c r="ESA118" s="571"/>
      <c r="ESB118" s="571"/>
      <c r="ESC118" s="571"/>
      <c r="ESD118" s="571"/>
      <c r="ESE118" s="571"/>
      <c r="ESF118" s="571"/>
      <c r="ESG118" s="571"/>
      <c r="ESH118" s="571"/>
      <c r="ESI118" s="571"/>
      <c r="ESJ118" s="571"/>
      <c r="ESK118" s="571"/>
      <c r="ESL118" s="571"/>
      <c r="ESM118" s="571"/>
      <c r="ESN118" s="571"/>
      <c r="ESO118" s="571"/>
      <c r="ESP118" s="571"/>
      <c r="ESQ118" s="571"/>
      <c r="ESR118" s="571"/>
      <c r="ESS118" s="571"/>
      <c r="EST118" s="571"/>
      <c r="ESU118" s="571"/>
      <c r="ESV118" s="571"/>
      <c r="ESW118" s="571"/>
      <c r="ESX118" s="571"/>
      <c r="ESY118" s="571"/>
      <c r="ESZ118" s="571"/>
      <c r="ETA118" s="571"/>
      <c r="ETB118" s="571"/>
      <c r="ETC118" s="571"/>
      <c r="ETD118" s="571"/>
      <c r="ETE118" s="571"/>
      <c r="ETF118" s="571"/>
      <c r="ETG118" s="571"/>
      <c r="ETH118" s="571"/>
      <c r="ETI118" s="571"/>
      <c r="ETJ118" s="571"/>
      <c r="ETK118" s="571"/>
      <c r="ETL118" s="571"/>
      <c r="ETM118" s="571"/>
      <c r="ETN118" s="571"/>
      <c r="ETO118" s="571"/>
      <c r="ETP118" s="571"/>
      <c r="ETQ118" s="571"/>
      <c r="ETR118" s="571"/>
      <c r="ETS118" s="571"/>
      <c r="ETT118" s="571"/>
      <c r="ETU118" s="571"/>
      <c r="ETV118" s="571"/>
      <c r="ETW118" s="571"/>
      <c r="ETX118" s="571"/>
      <c r="ETY118" s="571"/>
      <c r="ETZ118" s="571"/>
      <c r="EUA118" s="571"/>
      <c r="EUB118" s="571"/>
      <c r="EUC118" s="571"/>
      <c r="EUD118" s="571"/>
      <c r="EUE118" s="571"/>
      <c r="EUF118" s="571"/>
      <c r="EUG118" s="571"/>
      <c r="EUH118" s="571"/>
      <c r="EUI118" s="571"/>
      <c r="EUJ118" s="571"/>
      <c r="EUK118" s="571"/>
      <c r="EUL118" s="571"/>
      <c r="EUM118" s="571"/>
      <c r="EUN118" s="571"/>
      <c r="EUO118" s="571"/>
      <c r="EUP118" s="571"/>
      <c r="EUQ118" s="571"/>
      <c r="EUR118" s="571"/>
      <c r="EUS118" s="571"/>
      <c r="EUT118" s="571"/>
      <c r="EUU118" s="571"/>
      <c r="EUV118" s="571"/>
      <c r="EUW118" s="571"/>
      <c r="EUX118" s="571"/>
      <c r="EUY118" s="571"/>
      <c r="EUZ118" s="571"/>
      <c r="EVA118" s="571"/>
      <c r="EVB118" s="571"/>
      <c r="EVC118" s="571"/>
      <c r="EVD118" s="571"/>
      <c r="EVE118" s="571"/>
      <c r="EVF118" s="571"/>
      <c r="EVG118" s="571"/>
      <c r="EVH118" s="571"/>
      <c r="EVI118" s="571"/>
      <c r="EVJ118" s="571"/>
      <c r="EVK118" s="571"/>
      <c r="EVL118" s="571"/>
      <c r="EVM118" s="571"/>
      <c r="EVN118" s="571"/>
      <c r="EVO118" s="571"/>
      <c r="EVP118" s="571"/>
      <c r="EVQ118" s="571"/>
      <c r="EVR118" s="571"/>
      <c r="EVS118" s="571"/>
      <c r="EVT118" s="571"/>
      <c r="EVU118" s="571"/>
      <c r="EVV118" s="571"/>
      <c r="EVW118" s="571"/>
      <c r="EVX118" s="571"/>
      <c r="EVY118" s="571"/>
      <c r="EVZ118" s="571"/>
      <c r="EWA118" s="571"/>
      <c r="EWB118" s="571"/>
      <c r="EWC118" s="571"/>
      <c r="EWD118" s="571"/>
      <c r="EWE118" s="571"/>
      <c r="EWF118" s="571"/>
      <c r="EWG118" s="571"/>
      <c r="EWH118" s="571"/>
      <c r="EWI118" s="571"/>
      <c r="EWJ118" s="571"/>
      <c r="EWK118" s="571"/>
      <c r="EWL118" s="571"/>
      <c r="EWM118" s="571"/>
      <c r="EWN118" s="571"/>
      <c r="EWO118" s="571"/>
      <c r="EWP118" s="571"/>
      <c r="EWQ118" s="571"/>
      <c r="EWR118" s="571"/>
      <c r="EWS118" s="571"/>
      <c r="EWT118" s="571"/>
      <c r="EWU118" s="571"/>
      <c r="EWV118" s="571"/>
      <c r="EWW118" s="571"/>
      <c r="EWX118" s="571"/>
      <c r="EWY118" s="571"/>
      <c r="EWZ118" s="571"/>
      <c r="EXA118" s="571"/>
      <c r="EXB118" s="571"/>
      <c r="EXC118" s="571"/>
      <c r="EXD118" s="571"/>
      <c r="EXE118" s="571"/>
      <c r="EXF118" s="571"/>
      <c r="EXG118" s="571"/>
      <c r="EXH118" s="571"/>
      <c r="EXI118" s="571"/>
      <c r="EXJ118" s="571"/>
      <c r="EXK118" s="571"/>
      <c r="EXL118" s="571"/>
      <c r="EXM118" s="571"/>
      <c r="EXN118" s="571"/>
      <c r="EXO118" s="571"/>
      <c r="EXP118" s="571"/>
      <c r="EXQ118" s="571"/>
      <c r="EXR118" s="571"/>
      <c r="EXS118" s="571"/>
      <c r="EXT118" s="571"/>
      <c r="EXU118" s="571"/>
      <c r="EXV118" s="571"/>
      <c r="EXW118" s="571"/>
      <c r="EXX118" s="571"/>
      <c r="EXY118" s="571"/>
      <c r="EXZ118" s="571"/>
      <c r="EYA118" s="571"/>
      <c r="EYB118" s="571"/>
      <c r="EYC118" s="571"/>
      <c r="EYD118" s="571"/>
      <c r="EYE118" s="571"/>
      <c r="EYF118" s="571"/>
      <c r="EYG118" s="571"/>
      <c r="EYH118" s="571"/>
      <c r="EYI118" s="571"/>
      <c r="EYJ118" s="571"/>
      <c r="EYK118" s="571"/>
      <c r="EYL118" s="571"/>
      <c r="EYM118" s="571"/>
      <c r="EYN118" s="571"/>
      <c r="EYO118" s="571"/>
      <c r="EYP118" s="571"/>
      <c r="EYQ118" s="571"/>
      <c r="EYR118" s="571"/>
      <c r="EYS118" s="571"/>
      <c r="EYT118" s="571"/>
      <c r="EYU118" s="571"/>
      <c r="EYV118" s="571"/>
      <c r="EYW118" s="571"/>
      <c r="EYX118" s="571"/>
      <c r="EYY118" s="571"/>
      <c r="EYZ118" s="571"/>
      <c r="EZA118" s="571"/>
      <c r="EZB118" s="571"/>
      <c r="EZC118" s="571"/>
      <c r="EZD118" s="571"/>
      <c r="EZE118" s="571"/>
      <c r="EZF118" s="571"/>
      <c r="EZG118" s="571"/>
      <c r="EZH118" s="571"/>
      <c r="EZI118" s="571"/>
      <c r="EZJ118" s="571"/>
      <c r="EZK118" s="571"/>
      <c r="EZL118" s="571"/>
      <c r="EZM118" s="571"/>
      <c r="EZN118" s="571"/>
      <c r="EZO118" s="571"/>
      <c r="EZP118" s="571"/>
      <c r="EZQ118" s="571"/>
      <c r="EZR118" s="571"/>
      <c r="EZS118" s="571"/>
      <c r="EZT118" s="571"/>
      <c r="EZU118" s="571"/>
      <c r="EZV118" s="571"/>
      <c r="EZW118" s="571"/>
      <c r="EZX118" s="571"/>
      <c r="EZY118" s="571"/>
      <c r="EZZ118" s="571"/>
      <c r="FAA118" s="571"/>
      <c r="FAB118" s="571"/>
      <c r="FAC118" s="571"/>
      <c r="FAD118" s="571"/>
      <c r="FAE118" s="571"/>
      <c r="FAF118" s="571"/>
      <c r="FAG118" s="571"/>
      <c r="FAH118" s="571"/>
      <c r="FAI118" s="571"/>
      <c r="FAJ118" s="571"/>
      <c r="FAK118" s="571"/>
      <c r="FAL118" s="571"/>
      <c r="FAM118" s="571"/>
      <c r="FAN118" s="571"/>
      <c r="FAO118" s="571"/>
      <c r="FAP118" s="571"/>
      <c r="FAQ118" s="571"/>
      <c r="FAR118" s="571"/>
      <c r="FAU118" s="571"/>
      <c r="FAV118" s="571"/>
      <c r="FAW118" s="571"/>
      <c r="FAX118" s="571"/>
      <c r="FAY118" s="571"/>
      <c r="FAZ118" s="571"/>
      <c r="FBA118" s="571"/>
      <c r="FBB118" s="571"/>
      <c r="FBC118" s="571"/>
      <c r="FBD118" s="571"/>
      <c r="FBE118" s="571"/>
      <c r="FBF118" s="571"/>
      <c r="FBG118" s="571"/>
      <c r="FBH118" s="571"/>
      <c r="FBI118" s="571"/>
      <c r="FBJ118" s="571"/>
      <c r="FBK118" s="571"/>
      <c r="FBL118" s="571"/>
      <c r="FBM118" s="571"/>
      <c r="FBN118" s="571"/>
      <c r="FBO118" s="571"/>
      <c r="FBP118" s="571"/>
      <c r="FBQ118" s="571"/>
      <c r="FBR118" s="571"/>
      <c r="FBS118" s="571"/>
      <c r="FBT118" s="571"/>
      <c r="FBU118" s="571"/>
      <c r="FBV118" s="571"/>
      <c r="FBW118" s="571"/>
      <c r="FBX118" s="571"/>
      <c r="FBY118" s="571"/>
      <c r="FBZ118" s="571"/>
      <c r="FCA118" s="571"/>
      <c r="FCB118" s="571"/>
      <c r="FCC118" s="571"/>
      <c r="FCD118" s="571"/>
      <c r="FCE118" s="571"/>
      <c r="FCF118" s="571"/>
      <c r="FCG118" s="571"/>
      <c r="FCH118" s="571"/>
      <c r="FCI118" s="571"/>
      <c r="FCJ118" s="571"/>
      <c r="FCK118" s="571"/>
      <c r="FCL118" s="571"/>
      <c r="FCM118" s="571"/>
      <c r="FCN118" s="571"/>
      <c r="FCO118" s="571"/>
      <c r="FCP118" s="571"/>
      <c r="FCQ118" s="571"/>
      <c r="FCR118" s="571"/>
      <c r="FCS118" s="571"/>
      <c r="FCT118" s="571"/>
      <c r="FCU118" s="571"/>
      <c r="FCV118" s="571"/>
      <c r="FCW118" s="571"/>
      <c r="FCX118" s="571"/>
      <c r="FCY118" s="571"/>
      <c r="FCZ118" s="571"/>
      <c r="FDA118" s="571"/>
      <c r="FDB118" s="571"/>
      <c r="FDC118" s="571"/>
      <c r="FDD118" s="571"/>
      <c r="FDE118" s="571"/>
      <c r="FDF118" s="571"/>
      <c r="FDG118" s="571"/>
      <c r="FDH118" s="571"/>
      <c r="FDI118" s="571"/>
      <c r="FDJ118" s="571"/>
      <c r="FDK118" s="571"/>
      <c r="FDL118" s="571"/>
      <c r="FDM118" s="571"/>
      <c r="FDN118" s="571"/>
      <c r="FDO118" s="571"/>
      <c r="FDP118" s="571"/>
      <c r="FDQ118" s="571"/>
      <c r="FDR118" s="571"/>
      <c r="FDS118" s="571"/>
      <c r="FDT118" s="571"/>
      <c r="FDU118" s="571"/>
      <c r="FDV118" s="571"/>
      <c r="FDW118" s="571"/>
      <c r="FDX118" s="571"/>
      <c r="FDY118" s="571"/>
      <c r="FDZ118" s="571"/>
      <c r="FEA118" s="571"/>
      <c r="FEB118" s="571"/>
      <c r="FEC118" s="571"/>
      <c r="FED118" s="571"/>
      <c r="FEE118" s="571"/>
      <c r="FEF118" s="571"/>
      <c r="FEG118" s="571"/>
      <c r="FEH118" s="571"/>
      <c r="FEI118" s="571"/>
      <c r="FEJ118" s="571"/>
      <c r="FEK118" s="571"/>
      <c r="FEL118" s="571"/>
      <c r="FEM118" s="571"/>
      <c r="FEN118" s="571"/>
      <c r="FEO118" s="571"/>
      <c r="FEP118" s="571"/>
      <c r="FEQ118" s="571"/>
      <c r="FER118" s="571"/>
      <c r="FES118" s="571"/>
      <c r="FET118" s="571"/>
      <c r="FEU118" s="571"/>
      <c r="FEV118" s="571"/>
      <c r="FEW118" s="571"/>
      <c r="FEX118" s="571"/>
      <c r="FEY118" s="571"/>
      <c r="FEZ118" s="571"/>
      <c r="FFA118" s="571"/>
      <c r="FFB118" s="571"/>
      <c r="FFC118" s="571"/>
      <c r="FFD118" s="571"/>
      <c r="FFE118" s="571"/>
      <c r="FFF118" s="571"/>
      <c r="FFG118" s="571"/>
      <c r="FFH118" s="571"/>
      <c r="FFI118" s="571"/>
      <c r="FFJ118" s="571"/>
      <c r="FFK118" s="571"/>
      <c r="FFL118" s="571"/>
      <c r="FFM118" s="571"/>
      <c r="FFN118" s="571"/>
      <c r="FFO118" s="571"/>
      <c r="FFP118" s="571"/>
      <c r="FFQ118" s="571"/>
      <c r="FFR118" s="571"/>
      <c r="FFS118" s="571"/>
      <c r="FFT118" s="571"/>
      <c r="FFU118" s="571"/>
      <c r="FFV118" s="571"/>
      <c r="FFW118" s="571"/>
      <c r="FFX118" s="571"/>
      <c r="FFY118" s="571"/>
      <c r="FFZ118" s="571"/>
      <c r="FGA118" s="571"/>
      <c r="FGB118" s="571"/>
      <c r="FGC118" s="571"/>
      <c r="FGD118" s="571"/>
      <c r="FGE118" s="571"/>
      <c r="FGF118" s="571"/>
      <c r="FGG118" s="571"/>
      <c r="FGH118" s="571"/>
      <c r="FGI118" s="571"/>
      <c r="FGJ118" s="571"/>
      <c r="FGK118" s="571"/>
      <c r="FGL118" s="571"/>
      <c r="FGM118" s="571"/>
      <c r="FGN118" s="571"/>
      <c r="FGO118" s="571"/>
      <c r="FGP118" s="571"/>
      <c r="FGQ118" s="571"/>
      <c r="FGR118" s="571"/>
      <c r="FGS118" s="571"/>
      <c r="FGT118" s="571"/>
      <c r="FGU118" s="571"/>
      <c r="FGV118" s="571"/>
      <c r="FGW118" s="571"/>
      <c r="FGX118" s="571"/>
      <c r="FGY118" s="571"/>
      <c r="FGZ118" s="571"/>
      <c r="FHA118" s="571"/>
      <c r="FHB118" s="571"/>
      <c r="FHC118" s="571"/>
      <c r="FHD118" s="571"/>
      <c r="FHE118" s="571"/>
      <c r="FHF118" s="571"/>
      <c r="FHG118" s="571"/>
      <c r="FHH118" s="571"/>
      <c r="FHI118" s="571"/>
      <c r="FHJ118" s="571"/>
      <c r="FHK118" s="571"/>
      <c r="FHL118" s="571"/>
      <c r="FHM118" s="571"/>
      <c r="FHN118" s="571"/>
      <c r="FHO118" s="571"/>
      <c r="FHP118" s="571"/>
      <c r="FHQ118" s="571"/>
      <c r="FHR118" s="571"/>
      <c r="FHS118" s="571"/>
      <c r="FHT118" s="571"/>
      <c r="FHU118" s="571"/>
      <c r="FHV118" s="571"/>
      <c r="FHW118" s="571"/>
      <c r="FHX118" s="571"/>
      <c r="FHY118" s="571"/>
      <c r="FHZ118" s="571"/>
      <c r="FIA118" s="571"/>
      <c r="FIB118" s="571"/>
      <c r="FIC118" s="571"/>
      <c r="FID118" s="571"/>
      <c r="FIE118" s="571"/>
      <c r="FIF118" s="571"/>
      <c r="FIG118" s="571"/>
      <c r="FIH118" s="571"/>
      <c r="FII118" s="571"/>
      <c r="FIJ118" s="571"/>
      <c r="FIK118" s="571"/>
      <c r="FIL118" s="571"/>
      <c r="FIM118" s="571"/>
      <c r="FIN118" s="571"/>
      <c r="FIO118" s="571"/>
      <c r="FIP118" s="571"/>
      <c r="FIQ118" s="571"/>
      <c r="FIR118" s="571"/>
      <c r="FIS118" s="571"/>
      <c r="FIT118" s="571"/>
      <c r="FIU118" s="571"/>
      <c r="FIV118" s="571"/>
      <c r="FIW118" s="571"/>
      <c r="FIX118" s="571"/>
      <c r="FIY118" s="571"/>
      <c r="FIZ118" s="571"/>
      <c r="FJA118" s="571"/>
      <c r="FJB118" s="571"/>
      <c r="FJC118" s="571"/>
      <c r="FJD118" s="571"/>
      <c r="FJE118" s="571"/>
      <c r="FJF118" s="571"/>
      <c r="FJG118" s="571"/>
      <c r="FJH118" s="571"/>
      <c r="FJI118" s="571"/>
      <c r="FJJ118" s="571"/>
      <c r="FJK118" s="571"/>
      <c r="FJL118" s="571"/>
      <c r="FJM118" s="571"/>
      <c r="FJN118" s="571"/>
      <c r="FJO118" s="571"/>
      <c r="FJP118" s="571"/>
      <c r="FJQ118" s="571"/>
      <c r="FJR118" s="571"/>
      <c r="FJS118" s="571"/>
      <c r="FJT118" s="571"/>
      <c r="FJU118" s="571"/>
      <c r="FJV118" s="571"/>
      <c r="FJW118" s="571"/>
      <c r="FJX118" s="571"/>
      <c r="FJY118" s="571"/>
      <c r="FJZ118" s="571"/>
      <c r="FKA118" s="571"/>
      <c r="FKB118" s="571"/>
      <c r="FKC118" s="571"/>
      <c r="FKD118" s="571"/>
      <c r="FKE118" s="571"/>
      <c r="FKF118" s="571"/>
      <c r="FKG118" s="571"/>
      <c r="FKH118" s="571"/>
      <c r="FKI118" s="571"/>
      <c r="FKJ118" s="571"/>
      <c r="FKK118" s="571"/>
      <c r="FKL118" s="571"/>
      <c r="FKM118" s="571"/>
      <c r="FKN118" s="571"/>
      <c r="FKQ118" s="571"/>
      <c r="FKR118" s="571"/>
      <c r="FKS118" s="571"/>
      <c r="FKT118" s="571"/>
      <c r="FKU118" s="571"/>
      <c r="FKV118" s="571"/>
      <c r="FKW118" s="571"/>
      <c r="FKX118" s="571"/>
      <c r="FKY118" s="571"/>
      <c r="FKZ118" s="571"/>
      <c r="FLA118" s="571"/>
      <c r="FLB118" s="571"/>
      <c r="FLC118" s="571"/>
      <c r="FLD118" s="571"/>
      <c r="FLE118" s="571"/>
      <c r="FLF118" s="571"/>
      <c r="FLG118" s="571"/>
      <c r="FLH118" s="571"/>
      <c r="FLI118" s="571"/>
      <c r="FLJ118" s="571"/>
      <c r="FLK118" s="571"/>
      <c r="FLL118" s="571"/>
      <c r="FLM118" s="571"/>
      <c r="FLN118" s="571"/>
      <c r="FLO118" s="571"/>
      <c r="FLP118" s="571"/>
      <c r="FLQ118" s="571"/>
      <c r="FLR118" s="571"/>
      <c r="FLS118" s="571"/>
      <c r="FLT118" s="571"/>
      <c r="FLU118" s="571"/>
      <c r="FLV118" s="571"/>
      <c r="FLW118" s="571"/>
      <c r="FLX118" s="571"/>
      <c r="FLY118" s="571"/>
      <c r="FLZ118" s="571"/>
      <c r="FMA118" s="571"/>
      <c r="FMB118" s="571"/>
      <c r="FMC118" s="571"/>
      <c r="FMD118" s="571"/>
      <c r="FME118" s="571"/>
      <c r="FMF118" s="571"/>
      <c r="FMG118" s="571"/>
      <c r="FMH118" s="571"/>
      <c r="FMI118" s="571"/>
      <c r="FMJ118" s="571"/>
      <c r="FMK118" s="571"/>
      <c r="FML118" s="571"/>
      <c r="FMM118" s="571"/>
      <c r="FMN118" s="571"/>
      <c r="FMO118" s="571"/>
      <c r="FMP118" s="571"/>
      <c r="FMQ118" s="571"/>
      <c r="FMR118" s="571"/>
      <c r="FMS118" s="571"/>
      <c r="FMT118" s="571"/>
      <c r="FMU118" s="571"/>
      <c r="FMV118" s="571"/>
      <c r="FMW118" s="571"/>
      <c r="FMX118" s="571"/>
      <c r="FMY118" s="571"/>
      <c r="FMZ118" s="571"/>
      <c r="FNA118" s="571"/>
      <c r="FNB118" s="571"/>
      <c r="FNC118" s="571"/>
      <c r="FND118" s="571"/>
      <c r="FNE118" s="571"/>
      <c r="FNF118" s="571"/>
      <c r="FNG118" s="571"/>
      <c r="FNH118" s="571"/>
      <c r="FNI118" s="571"/>
      <c r="FNJ118" s="571"/>
      <c r="FNK118" s="571"/>
      <c r="FNL118" s="571"/>
      <c r="FNM118" s="571"/>
      <c r="FNN118" s="571"/>
      <c r="FNO118" s="571"/>
      <c r="FNP118" s="571"/>
      <c r="FNQ118" s="571"/>
      <c r="FNR118" s="571"/>
      <c r="FNS118" s="571"/>
      <c r="FNT118" s="571"/>
      <c r="FNU118" s="571"/>
      <c r="FNV118" s="571"/>
      <c r="FNW118" s="571"/>
      <c r="FNX118" s="571"/>
      <c r="FNY118" s="571"/>
      <c r="FNZ118" s="571"/>
      <c r="FOA118" s="571"/>
      <c r="FOB118" s="571"/>
      <c r="FOC118" s="571"/>
      <c r="FOD118" s="571"/>
      <c r="FOE118" s="571"/>
      <c r="FOF118" s="571"/>
      <c r="FOG118" s="571"/>
      <c r="FOH118" s="571"/>
      <c r="FOI118" s="571"/>
      <c r="FOJ118" s="571"/>
      <c r="FOK118" s="571"/>
      <c r="FOL118" s="571"/>
      <c r="FOM118" s="571"/>
      <c r="FON118" s="571"/>
      <c r="FOO118" s="571"/>
      <c r="FOP118" s="571"/>
      <c r="FOQ118" s="571"/>
      <c r="FOR118" s="571"/>
      <c r="FOS118" s="571"/>
      <c r="FOT118" s="571"/>
      <c r="FOU118" s="571"/>
      <c r="FOV118" s="571"/>
      <c r="FOW118" s="571"/>
      <c r="FOX118" s="571"/>
      <c r="FOY118" s="571"/>
      <c r="FOZ118" s="571"/>
      <c r="FPA118" s="571"/>
      <c r="FPB118" s="571"/>
      <c r="FPC118" s="571"/>
      <c r="FPD118" s="571"/>
      <c r="FPE118" s="571"/>
      <c r="FPF118" s="571"/>
      <c r="FPG118" s="571"/>
      <c r="FPH118" s="571"/>
      <c r="FPI118" s="571"/>
      <c r="FPJ118" s="571"/>
      <c r="FPK118" s="571"/>
      <c r="FPL118" s="571"/>
      <c r="FPM118" s="571"/>
      <c r="FPN118" s="571"/>
      <c r="FPO118" s="571"/>
      <c r="FPP118" s="571"/>
      <c r="FPQ118" s="571"/>
      <c r="FPR118" s="571"/>
      <c r="FPS118" s="571"/>
      <c r="FPT118" s="571"/>
      <c r="FPU118" s="571"/>
      <c r="FPV118" s="571"/>
      <c r="FPW118" s="571"/>
      <c r="FPX118" s="571"/>
      <c r="FPY118" s="571"/>
      <c r="FPZ118" s="571"/>
      <c r="FQA118" s="571"/>
      <c r="FQB118" s="571"/>
      <c r="FQC118" s="571"/>
      <c r="FQD118" s="571"/>
      <c r="FQE118" s="571"/>
      <c r="FQF118" s="571"/>
      <c r="FQG118" s="571"/>
      <c r="FQH118" s="571"/>
      <c r="FQI118" s="571"/>
      <c r="FQJ118" s="571"/>
      <c r="FQK118" s="571"/>
      <c r="FQL118" s="571"/>
      <c r="FQM118" s="571"/>
      <c r="FQN118" s="571"/>
      <c r="FQO118" s="571"/>
      <c r="FQP118" s="571"/>
      <c r="FQQ118" s="571"/>
      <c r="FQR118" s="571"/>
      <c r="FQS118" s="571"/>
      <c r="FQT118" s="571"/>
      <c r="FQU118" s="571"/>
      <c r="FQV118" s="571"/>
      <c r="FQW118" s="571"/>
      <c r="FQX118" s="571"/>
      <c r="FQY118" s="571"/>
      <c r="FQZ118" s="571"/>
      <c r="FRA118" s="571"/>
      <c r="FRB118" s="571"/>
      <c r="FRC118" s="571"/>
      <c r="FRD118" s="571"/>
      <c r="FRE118" s="571"/>
      <c r="FRF118" s="571"/>
      <c r="FRG118" s="571"/>
      <c r="FRH118" s="571"/>
      <c r="FRI118" s="571"/>
      <c r="FRJ118" s="571"/>
      <c r="FRK118" s="571"/>
      <c r="FRL118" s="571"/>
      <c r="FRM118" s="571"/>
      <c r="FRN118" s="571"/>
      <c r="FRO118" s="571"/>
      <c r="FRP118" s="571"/>
      <c r="FRQ118" s="571"/>
      <c r="FRR118" s="571"/>
      <c r="FRS118" s="571"/>
      <c r="FRT118" s="571"/>
      <c r="FRU118" s="571"/>
      <c r="FRV118" s="571"/>
      <c r="FRW118" s="571"/>
      <c r="FRX118" s="571"/>
      <c r="FRY118" s="571"/>
      <c r="FRZ118" s="571"/>
      <c r="FSA118" s="571"/>
      <c r="FSB118" s="571"/>
      <c r="FSC118" s="571"/>
      <c r="FSD118" s="571"/>
      <c r="FSE118" s="571"/>
      <c r="FSF118" s="571"/>
      <c r="FSG118" s="571"/>
      <c r="FSH118" s="571"/>
      <c r="FSI118" s="571"/>
      <c r="FSJ118" s="571"/>
      <c r="FSK118" s="571"/>
      <c r="FSL118" s="571"/>
      <c r="FSM118" s="571"/>
      <c r="FSN118" s="571"/>
      <c r="FSO118" s="571"/>
      <c r="FSP118" s="571"/>
      <c r="FSQ118" s="571"/>
      <c r="FSR118" s="571"/>
      <c r="FSS118" s="571"/>
      <c r="FST118" s="571"/>
      <c r="FSU118" s="571"/>
      <c r="FSV118" s="571"/>
      <c r="FSW118" s="571"/>
      <c r="FSX118" s="571"/>
      <c r="FSY118" s="571"/>
      <c r="FSZ118" s="571"/>
      <c r="FTA118" s="571"/>
      <c r="FTB118" s="571"/>
      <c r="FTC118" s="571"/>
      <c r="FTD118" s="571"/>
      <c r="FTE118" s="571"/>
      <c r="FTF118" s="571"/>
      <c r="FTG118" s="571"/>
      <c r="FTH118" s="571"/>
      <c r="FTI118" s="571"/>
      <c r="FTJ118" s="571"/>
      <c r="FTK118" s="571"/>
      <c r="FTL118" s="571"/>
      <c r="FTM118" s="571"/>
      <c r="FTN118" s="571"/>
      <c r="FTO118" s="571"/>
      <c r="FTP118" s="571"/>
      <c r="FTQ118" s="571"/>
      <c r="FTR118" s="571"/>
      <c r="FTS118" s="571"/>
      <c r="FTT118" s="571"/>
      <c r="FTU118" s="571"/>
      <c r="FTV118" s="571"/>
      <c r="FTW118" s="571"/>
      <c r="FTX118" s="571"/>
      <c r="FTY118" s="571"/>
      <c r="FTZ118" s="571"/>
      <c r="FUA118" s="571"/>
      <c r="FUB118" s="571"/>
      <c r="FUC118" s="571"/>
      <c r="FUD118" s="571"/>
      <c r="FUE118" s="571"/>
      <c r="FUF118" s="571"/>
      <c r="FUG118" s="571"/>
      <c r="FUH118" s="571"/>
      <c r="FUI118" s="571"/>
      <c r="FUJ118" s="571"/>
      <c r="FUM118" s="571"/>
      <c r="FUN118" s="571"/>
      <c r="FUO118" s="571"/>
      <c r="FUP118" s="571"/>
      <c r="FUQ118" s="571"/>
      <c r="FUR118" s="571"/>
      <c r="FUS118" s="571"/>
      <c r="FUT118" s="571"/>
      <c r="FUU118" s="571"/>
      <c r="FUV118" s="571"/>
      <c r="FUW118" s="571"/>
      <c r="FUX118" s="571"/>
      <c r="FUY118" s="571"/>
      <c r="FUZ118" s="571"/>
      <c r="FVA118" s="571"/>
      <c r="FVB118" s="571"/>
      <c r="FVC118" s="571"/>
      <c r="FVD118" s="571"/>
      <c r="FVE118" s="571"/>
      <c r="FVF118" s="571"/>
      <c r="FVG118" s="571"/>
      <c r="FVH118" s="571"/>
      <c r="FVI118" s="571"/>
      <c r="FVJ118" s="571"/>
      <c r="FVK118" s="571"/>
      <c r="FVL118" s="571"/>
      <c r="FVM118" s="571"/>
      <c r="FVN118" s="571"/>
      <c r="FVO118" s="571"/>
      <c r="FVP118" s="571"/>
      <c r="FVQ118" s="571"/>
      <c r="FVR118" s="571"/>
      <c r="FVS118" s="571"/>
      <c r="FVT118" s="571"/>
      <c r="FVU118" s="571"/>
      <c r="FVV118" s="571"/>
      <c r="FVW118" s="571"/>
      <c r="FVX118" s="571"/>
      <c r="FVY118" s="571"/>
      <c r="FVZ118" s="571"/>
      <c r="FWA118" s="571"/>
      <c r="FWB118" s="571"/>
      <c r="FWC118" s="571"/>
      <c r="FWD118" s="571"/>
      <c r="FWE118" s="571"/>
      <c r="FWF118" s="571"/>
      <c r="FWG118" s="571"/>
      <c r="FWH118" s="571"/>
      <c r="FWI118" s="571"/>
      <c r="FWJ118" s="571"/>
      <c r="FWK118" s="571"/>
      <c r="FWL118" s="571"/>
      <c r="FWM118" s="571"/>
      <c r="FWN118" s="571"/>
      <c r="FWO118" s="571"/>
      <c r="FWP118" s="571"/>
      <c r="FWQ118" s="571"/>
      <c r="FWR118" s="571"/>
      <c r="FWS118" s="571"/>
      <c r="FWT118" s="571"/>
      <c r="FWU118" s="571"/>
      <c r="FWV118" s="571"/>
      <c r="FWW118" s="571"/>
      <c r="FWX118" s="571"/>
      <c r="FWY118" s="571"/>
      <c r="FWZ118" s="571"/>
      <c r="FXA118" s="571"/>
      <c r="FXB118" s="571"/>
      <c r="FXC118" s="571"/>
      <c r="FXD118" s="571"/>
      <c r="FXE118" s="571"/>
      <c r="FXF118" s="571"/>
      <c r="FXG118" s="571"/>
      <c r="FXH118" s="571"/>
      <c r="FXI118" s="571"/>
      <c r="FXJ118" s="571"/>
      <c r="FXK118" s="571"/>
      <c r="FXL118" s="571"/>
      <c r="FXM118" s="571"/>
      <c r="FXN118" s="571"/>
      <c r="FXO118" s="571"/>
      <c r="FXP118" s="571"/>
      <c r="FXQ118" s="571"/>
      <c r="FXR118" s="571"/>
      <c r="FXS118" s="571"/>
      <c r="FXT118" s="571"/>
      <c r="FXU118" s="571"/>
      <c r="FXV118" s="571"/>
      <c r="FXW118" s="571"/>
      <c r="FXX118" s="571"/>
      <c r="FXY118" s="571"/>
      <c r="FXZ118" s="571"/>
      <c r="FYA118" s="571"/>
      <c r="FYB118" s="571"/>
      <c r="FYC118" s="571"/>
      <c r="FYD118" s="571"/>
      <c r="FYE118" s="571"/>
      <c r="FYF118" s="571"/>
      <c r="FYG118" s="571"/>
      <c r="FYH118" s="571"/>
      <c r="FYI118" s="571"/>
      <c r="FYJ118" s="571"/>
      <c r="FYK118" s="571"/>
      <c r="FYL118" s="571"/>
      <c r="FYM118" s="571"/>
      <c r="FYN118" s="571"/>
      <c r="FYO118" s="571"/>
      <c r="FYP118" s="571"/>
      <c r="FYQ118" s="571"/>
      <c r="FYR118" s="571"/>
      <c r="FYS118" s="571"/>
      <c r="FYT118" s="571"/>
      <c r="FYU118" s="571"/>
      <c r="FYV118" s="571"/>
      <c r="FYW118" s="571"/>
      <c r="FYX118" s="571"/>
      <c r="FYY118" s="571"/>
      <c r="FYZ118" s="571"/>
      <c r="FZA118" s="571"/>
      <c r="FZB118" s="571"/>
      <c r="FZC118" s="571"/>
      <c r="FZD118" s="571"/>
      <c r="FZE118" s="571"/>
      <c r="FZF118" s="571"/>
      <c r="FZG118" s="571"/>
      <c r="FZH118" s="571"/>
      <c r="FZI118" s="571"/>
      <c r="FZJ118" s="571"/>
      <c r="FZK118" s="571"/>
      <c r="FZL118" s="571"/>
      <c r="FZM118" s="571"/>
      <c r="FZN118" s="571"/>
      <c r="FZO118" s="571"/>
      <c r="FZP118" s="571"/>
      <c r="FZQ118" s="571"/>
      <c r="FZR118" s="571"/>
      <c r="FZS118" s="571"/>
      <c r="FZT118" s="571"/>
      <c r="FZU118" s="571"/>
      <c r="FZV118" s="571"/>
      <c r="FZW118" s="571"/>
      <c r="FZX118" s="571"/>
      <c r="FZY118" s="571"/>
      <c r="FZZ118" s="571"/>
      <c r="GAA118" s="571"/>
      <c r="GAB118" s="571"/>
      <c r="GAC118" s="571"/>
      <c r="GAD118" s="571"/>
      <c r="GAE118" s="571"/>
      <c r="GAF118" s="571"/>
      <c r="GAG118" s="571"/>
      <c r="GAH118" s="571"/>
      <c r="GAI118" s="571"/>
      <c r="GAJ118" s="571"/>
      <c r="GAK118" s="571"/>
      <c r="GAL118" s="571"/>
      <c r="GAM118" s="571"/>
      <c r="GAN118" s="571"/>
      <c r="GAO118" s="571"/>
      <c r="GAP118" s="571"/>
      <c r="GAQ118" s="571"/>
      <c r="GAR118" s="571"/>
      <c r="GAS118" s="571"/>
      <c r="GAT118" s="571"/>
      <c r="GAU118" s="571"/>
      <c r="GAV118" s="571"/>
      <c r="GAW118" s="571"/>
      <c r="GAX118" s="571"/>
      <c r="GAY118" s="571"/>
      <c r="GAZ118" s="571"/>
      <c r="GBA118" s="571"/>
      <c r="GBB118" s="571"/>
      <c r="GBC118" s="571"/>
      <c r="GBD118" s="571"/>
      <c r="GBE118" s="571"/>
      <c r="GBF118" s="571"/>
      <c r="GBG118" s="571"/>
      <c r="GBH118" s="571"/>
      <c r="GBI118" s="571"/>
      <c r="GBJ118" s="571"/>
      <c r="GBK118" s="571"/>
      <c r="GBL118" s="571"/>
      <c r="GBM118" s="571"/>
      <c r="GBN118" s="571"/>
      <c r="GBO118" s="571"/>
      <c r="GBP118" s="571"/>
      <c r="GBQ118" s="571"/>
      <c r="GBR118" s="571"/>
      <c r="GBS118" s="571"/>
      <c r="GBT118" s="571"/>
      <c r="GBU118" s="571"/>
      <c r="GBV118" s="571"/>
      <c r="GBW118" s="571"/>
      <c r="GBX118" s="571"/>
      <c r="GBY118" s="571"/>
      <c r="GBZ118" s="571"/>
      <c r="GCA118" s="571"/>
      <c r="GCB118" s="571"/>
      <c r="GCC118" s="571"/>
      <c r="GCD118" s="571"/>
      <c r="GCE118" s="571"/>
      <c r="GCF118" s="571"/>
      <c r="GCG118" s="571"/>
      <c r="GCH118" s="571"/>
      <c r="GCI118" s="571"/>
      <c r="GCJ118" s="571"/>
      <c r="GCK118" s="571"/>
      <c r="GCL118" s="571"/>
      <c r="GCM118" s="571"/>
      <c r="GCN118" s="571"/>
      <c r="GCO118" s="571"/>
      <c r="GCP118" s="571"/>
      <c r="GCQ118" s="571"/>
      <c r="GCR118" s="571"/>
      <c r="GCS118" s="571"/>
      <c r="GCT118" s="571"/>
      <c r="GCU118" s="571"/>
      <c r="GCV118" s="571"/>
      <c r="GCW118" s="571"/>
      <c r="GCX118" s="571"/>
      <c r="GCY118" s="571"/>
      <c r="GCZ118" s="571"/>
      <c r="GDA118" s="571"/>
      <c r="GDB118" s="571"/>
      <c r="GDC118" s="571"/>
      <c r="GDD118" s="571"/>
      <c r="GDE118" s="571"/>
      <c r="GDF118" s="571"/>
      <c r="GDG118" s="571"/>
      <c r="GDH118" s="571"/>
      <c r="GDI118" s="571"/>
      <c r="GDJ118" s="571"/>
      <c r="GDK118" s="571"/>
      <c r="GDL118" s="571"/>
      <c r="GDM118" s="571"/>
      <c r="GDN118" s="571"/>
      <c r="GDO118" s="571"/>
      <c r="GDP118" s="571"/>
      <c r="GDQ118" s="571"/>
      <c r="GDR118" s="571"/>
      <c r="GDS118" s="571"/>
      <c r="GDT118" s="571"/>
      <c r="GDU118" s="571"/>
      <c r="GDV118" s="571"/>
      <c r="GDW118" s="571"/>
      <c r="GDX118" s="571"/>
      <c r="GDY118" s="571"/>
      <c r="GDZ118" s="571"/>
      <c r="GEA118" s="571"/>
      <c r="GEB118" s="571"/>
      <c r="GEC118" s="571"/>
      <c r="GED118" s="571"/>
      <c r="GEE118" s="571"/>
      <c r="GEF118" s="571"/>
      <c r="GEI118" s="571"/>
      <c r="GEJ118" s="571"/>
      <c r="GEK118" s="571"/>
      <c r="GEL118" s="571"/>
      <c r="GEM118" s="571"/>
      <c r="GEN118" s="571"/>
      <c r="GEO118" s="571"/>
      <c r="GEP118" s="571"/>
      <c r="GEQ118" s="571"/>
      <c r="GER118" s="571"/>
      <c r="GES118" s="571"/>
      <c r="GET118" s="571"/>
      <c r="GEU118" s="571"/>
      <c r="GEV118" s="571"/>
      <c r="GEW118" s="571"/>
      <c r="GEX118" s="571"/>
      <c r="GEY118" s="571"/>
      <c r="GEZ118" s="571"/>
      <c r="GFA118" s="571"/>
      <c r="GFB118" s="571"/>
      <c r="GFC118" s="571"/>
      <c r="GFD118" s="571"/>
      <c r="GFE118" s="571"/>
      <c r="GFF118" s="571"/>
      <c r="GFG118" s="571"/>
      <c r="GFH118" s="571"/>
      <c r="GFI118" s="571"/>
      <c r="GFJ118" s="571"/>
      <c r="GFK118" s="571"/>
      <c r="GFL118" s="571"/>
      <c r="GFM118" s="571"/>
      <c r="GFN118" s="571"/>
      <c r="GFO118" s="571"/>
      <c r="GFP118" s="571"/>
      <c r="GFQ118" s="571"/>
      <c r="GFR118" s="571"/>
      <c r="GFS118" s="571"/>
      <c r="GFT118" s="571"/>
      <c r="GFU118" s="571"/>
      <c r="GFV118" s="571"/>
      <c r="GFW118" s="571"/>
      <c r="GFX118" s="571"/>
      <c r="GFY118" s="571"/>
      <c r="GFZ118" s="571"/>
      <c r="GGA118" s="571"/>
      <c r="GGB118" s="571"/>
      <c r="GGC118" s="571"/>
      <c r="GGD118" s="571"/>
      <c r="GGE118" s="571"/>
      <c r="GGF118" s="571"/>
      <c r="GGG118" s="571"/>
      <c r="GGH118" s="571"/>
      <c r="GGI118" s="571"/>
      <c r="GGJ118" s="571"/>
      <c r="GGK118" s="571"/>
      <c r="GGL118" s="571"/>
      <c r="GGM118" s="571"/>
      <c r="GGN118" s="571"/>
      <c r="GGO118" s="571"/>
      <c r="GGP118" s="571"/>
      <c r="GGQ118" s="571"/>
      <c r="GGR118" s="571"/>
      <c r="GGS118" s="571"/>
      <c r="GGT118" s="571"/>
      <c r="GGU118" s="571"/>
      <c r="GGV118" s="571"/>
      <c r="GGW118" s="571"/>
      <c r="GGX118" s="571"/>
      <c r="GGY118" s="571"/>
      <c r="GGZ118" s="571"/>
      <c r="GHA118" s="571"/>
      <c r="GHB118" s="571"/>
      <c r="GHC118" s="571"/>
      <c r="GHD118" s="571"/>
      <c r="GHE118" s="571"/>
      <c r="GHF118" s="571"/>
      <c r="GHG118" s="571"/>
      <c r="GHH118" s="571"/>
      <c r="GHI118" s="571"/>
      <c r="GHJ118" s="571"/>
      <c r="GHK118" s="571"/>
      <c r="GHL118" s="571"/>
      <c r="GHM118" s="571"/>
      <c r="GHN118" s="571"/>
      <c r="GHO118" s="571"/>
      <c r="GHP118" s="571"/>
      <c r="GHQ118" s="571"/>
      <c r="GHR118" s="571"/>
      <c r="GHS118" s="571"/>
      <c r="GHT118" s="571"/>
      <c r="GHU118" s="571"/>
      <c r="GHV118" s="571"/>
      <c r="GHW118" s="571"/>
      <c r="GHX118" s="571"/>
      <c r="GHY118" s="571"/>
      <c r="GHZ118" s="571"/>
      <c r="GIA118" s="571"/>
      <c r="GIB118" s="571"/>
      <c r="GIC118" s="571"/>
      <c r="GID118" s="571"/>
      <c r="GIE118" s="571"/>
      <c r="GIF118" s="571"/>
      <c r="GIG118" s="571"/>
      <c r="GIH118" s="571"/>
      <c r="GII118" s="571"/>
      <c r="GIJ118" s="571"/>
      <c r="GIK118" s="571"/>
      <c r="GIL118" s="571"/>
      <c r="GIM118" s="571"/>
      <c r="GIN118" s="571"/>
      <c r="GIO118" s="571"/>
      <c r="GIP118" s="571"/>
      <c r="GIQ118" s="571"/>
      <c r="GIR118" s="571"/>
      <c r="GIS118" s="571"/>
      <c r="GIT118" s="571"/>
      <c r="GIU118" s="571"/>
      <c r="GIV118" s="571"/>
      <c r="GIW118" s="571"/>
      <c r="GIX118" s="571"/>
      <c r="GIY118" s="571"/>
      <c r="GIZ118" s="571"/>
      <c r="GJA118" s="571"/>
      <c r="GJB118" s="571"/>
      <c r="GJC118" s="571"/>
      <c r="GJD118" s="571"/>
      <c r="GJE118" s="571"/>
      <c r="GJF118" s="571"/>
      <c r="GJG118" s="571"/>
      <c r="GJH118" s="571"/>
      <c r="GJI118" s="571"/>
      <c r="GJJ118" s="571"/>
      <c r="GJK118" s="571"/>
      <c r="GJL118" s="571"/>
      <c r="GJM118" s="571"/>
      <c r="GJN118" s="571"/>
      <c r="GJO118" s="571"/>
      <c r="GJP118" s="571"/>
      <c r="GJQ118" s="571"/>
      <c r="GJR118" s="571"/>
      <c r="GJS118" s="571"/>
      <c r="GJT118" s="571"/>
      <c r="GJU118" s="571"/>
      <c r="GJV118" s="571"/>
      <c r="GJW118" s="571"/>
      <c r="GJX118" s="571"/>
      <c r="GJY118" s="571"/>
      <c r="GJZ118" s="571"/>
      <c r="GKA118" s="571"/>
      <c r="GKB118" s="571"/>
      <c r="GKC118" s="571"/>
      <c r="GKD118" s="571"/>
      <c r="GKE118" s="571"/>
      <c r="GKF118" s="571"/>
      <c r="GKG118" s="571"/>
      <c r="GKH118" s="571"/>
      <c r="GKI118" s="571"/>
      <c r="GKJ118" s="571"/>
      <c r="GKK118" s="571"/>
      <c r="GKL118" s="571"/>
      <c r="GKM118" s="571"/>
      <c r="GKN118" s="571"/>
      <c r="GKO118" s="571"/>
      <c r="GKP118" s="571"/>
      <c r="GKQ118" s="571"/>
      <c r="GKR118" s="571"/>
      <c r="GKS118" s="571"/>
      <c r="GKT118" s="571"/>
      <c r="GKU118" s="571"/>
      <c r="GKV118" s="571"/>
      <c r="GKW118" s="571"/>
      <c r="GKX118" s="571"/>
      <c r="GKY118" s="571"/>
      <c r="GKZ118" s="571"/>
      <c r="GLA118" s="571"/>
      <c r="GLB118" s="571"/>
      <c r="GLC118" s="571"/>
      <c r="GLD118" s="571"/>
      <c r="GLE118" s="571"/>
      <c r="GLF118" s="571"/>
      <c r="GLG118" s="571"/>
      <c r="GLH118" s="571"/>
      <c r="GLI118" s="571"/>
      <c r="GLJ118" s="571"/>
      <c r="GLK118" s="571"/>
      <c r="GLL118" s="571"/>
      <c r="GLM118" s="571"/>
      <c r="GLN118" s="571"/>
      <c r="GLO118" s="571"/>
      <c r="GLP118" s="571"/>
      <c r="GLQ118" s="571"/>
      <c r="GLR118" s="571"/>
      <c r="GLS118" s="571"/>
      <c r="GLT118" s="571"/>
      <c r="GLU118" s="571"/>
      <c r="GLV118" s="571"/>
      <c r="GLW118" s="571"/>
      <c r="GLX118" s="571"/>
      <c r="GLY118" s="571"/>
      <c r="GLZ118" s="571"/>
      <c r="GMA118" s="571"/>
      <c r="GMB118" s="571"/>
      <c r="GMC118" s="571"/>
      <c r="GMD118" s="571"/>
      <c r="GME118" s="571"/>
      <c r="GMF118" s="571"/>
      <c r="GMG118" s="571"/>
      <c r="GMH118" s="571"/>
      <c r="GMI118" s="571"/>
      <c r="GMJ118" s="571"/>
      <c r="GMK118" s="571"/>
      <c r="GML118" s="571"/>
      <c r="GMM118" s="571"/>
      <c r="GMN118" s="571"/>
      <c r="GMO118" s="571"/>
      <c r="GMP118" s="571"/>
      <c r="GMQ118" s="571"/>
      <c r="GMR118" s="571"/>
      <c r="GMS118" s="571"/>
      <c r="GMT118" s="571"/>
      <c r="GMU118" s="571"/>
      <c r="GMV118" s="571"/>
      <c r="GMW118" s="571"/>
      <c r="GMX118" s="571"/>
      <c r="GMY118" s="571"/>
      <c r="GMZ118" s="571"/>
      <c r="GNA118" s="571"/>
      <c r="GNB118" s="571"/>
      <c r="GNC118" s="571"/>
      <c r="GND118" s="571"/>
      <c r="GNE118" s="571"/>
      <c r="GNF118" s="571"/>
      <c r="GNG118" s="571"/>
      <c r="GNH118" s="571"/>
      <c r="GNI118" s="571"/>
      <c r="GNJ118" s="571"/>
      <c r="GNK118" s="571"/>
      <c r="GNL118" s="571"/>
      <c r="GNM118" s="571"/>
      <c r="GNN118" s="571"/>
      <c r="GNO118" s="571"/>
      <c r="GNP118" s="571"/>
      <c r="GNQ118" s="571"/>
      <c r="GNR118" s="571"/>
      <c r="GNS118" s="571"/>
      <c r="GNT118" s="571"/>
      <c r="GNU118" s="571"/>
      <c r="GNV118" s="571"/>
      <c r="GNW118" s="571"/>
      <c r="GNX118" s="571"/>
      <c r="GNY118" s="571"/>
      <c r="GNZ118" s="571"/>
      <c r="GOA118" s="571"/>
      <c r="GOB118" s="571"/>
      <c r="GOE118" s="571"/>
      <c r="GOF118" s="571"/>
      <c r="GOG118" s="571"/>
      <c r="GOH118" s="571"/>
      <c r="GOI118" s="571"/>
      <c r="GOJ118" s="571"/>
      <c r="GOK118" s="571"/>
      <c r="GOL118" s="571"/>
      <c r="GOM118" s="571"/>
      <c r="GON118" s="571"/>
      <c r="GOO118" s="571"/>
      <c r="GOP118" s="571"/>
      <c r="GOQ118" s="571"/>
      <c r="GOR118" s="571"/>
      <c r="GOS118" s="571"/>
      <c r="GOT118" s="571"/>
      <c r="GOU118" s="571"/>
      <c r="GOV118" s="571"/>
      <c r="GOW118" s="571"/>
      <c r="GOX118" s="571"/>
      <c r="GOY118" s="571"/>
      <c r="GOZ118" s="571"/>
      <c r="GPA118" s="571"/>
      <c r="GPB118" s="571"/>
      <c r="GPC118" s="571"/>
      <c r="GPD118" s="571"/>
      <c r="GPE118" s="571"/>
      <c r="GPF118" s="571"/>
      <c r="GPG118" s="571"/>
      <c r="GPH118" s="571"/>
      <c r="GPI118" s="571"/>
      <c r="GPJ118" s="571"/>
      <c r="GPK118" s="571"/>
      <c r="GPL118" s="571"/>
      <c r="GPM118" s="571"/>
      <c r="GPN118" s="571"/>
      <c r="GPO118" s="571"/>
      <c r="GPP118" s="571"/>
      <c r="GPQ118" s="571"/>
      <c r="GPR118" s="571"/>
      <c r="GPS118" s="571"/>
      <c r="GPT118" s="571"/>
      <c r="GPU118" s="571"/>
      <c r="GPV118" s="571"/>
      <c r="GPW118" s="571"/>
      <c r="GPX118" s="571"/>
      <c r="GPY118" s="571"/>
      <c r="GPZ118" s="571"/>
      <c r="GQA118" s="571"/>
      <c r="GQB118" s="571"/>
      <c r="GQC118" s="571"/>
      <c r="GQD118" s="571"/>
      <c r="GQE118" s="571"/>
      <c r="GQF118" s="571"/>
      <c r="GQG118" s="571"/>
      <c r="GQH118" s="571"/>
      <c r="GQI118" s="571"/>
      <c r="GQJ118" s="571"/>
      <c r="GQK118" s="571"/>
      <c r="GQL118" s="571"/>
      <c r="GQM118" s="571"/>
      <c r="GQN118" s="571"/>
      <c r="GQO118" s="571"/>
      <c r="GQP118" s="571"/>
      <c r="GQQ118" s="571"/>
      <c r="GQR118" s="571"/>
      <c r="GQS118" s="571"/>
      <c r="GQT118" s="571"/>
      <c r="GQU118" s="571"/>
      <c r="GQV118" s="571"/>
      <c r="GQW118" s="571"/>
      <c r="GQX118" s="571"/>
      <c r="GQY118" s="571"/>
      <c r="GQZ118" s="571"/>
      <c r="GRA118" s="571"/>
      <c r="GRB118" s="571"/>
      <c r="GRC118" s="571"/>
      <c r="GRD118" s="571"/>
      <c r="GRE118" s="571"/>
      <c r="GRF118" s="571"/>
      <c r="GRG118" s="571"/>
      <c r="GRH118" s="571"/>
      <c r="GRI118" s="571"/>
      <c r="GRJ118" s="571"/>
      <c r="GRK118" s="571"/>
      <c r="GRL118" s="571"/>
      <c r="GRM118" s="571"/>
      <c r="GRN118" s="571"/>
      <c r="GRO118" s="571"/>
      <c r="GRP118" s="571"/>
      <c r="GRQ118" s="571"/>
      <c r="GRR118" s="571"/>
      <c r="GRS118" s="571"/>
      <c r="GRT118" s="571"/>
      <c r="GRU118" s="571"/>
      <c r="GRV118" s="571"/>
      <c r="GRW118" s="571"/>
      <c r="GRX118" s="571"/>
      <c r="GRY118" s="571"/>
      <c r="GRZ118" s="571"/>
      <c r="GSA118" s="571"/>
      <c r="GSB118" s="571"/>
      <c r="GSC118" s="571"/>
      <c r="GSD118" s="571"/>
      <c r="GSE118" s="571"/>
      <c r="GSF118" s="571"/>
      <c r="GSG118" s="571"/>
      <c r="GSH118" s="571"/>
      <c r="GSI118" s="571"/>
      <c r="GSJ118" s="571"/>
      <c r="GSK118" s="571"/>
      <c r="GSL118" s="571"/>
      <c r="GSM118" s="571"/>
      <c r="GSN118" s="571"/>
      <c r="GSO118" s="571"/>
      <c r="GSP118" s="571"/>
      <c r="GSQ118" s="571"/>
      <c r="GSR118" s="571"/>
      <c r="GSS118" s="571"/>
      <c r="GST118" s="571"/>
      <c r="GSU118" s="571"/>
      <c r="GSV118" s="571"/>
      <c r="GSW118" s="571"/>
      <c r="GSX118" s="571"/>
      <c r="GSY118" s="571"/>
      <c r="GSZ118" s="571"/>
      <c r="GTA118" s="571"/>
      <c r="GTB118" s="571"/>
      <c r="GTC118" s="571"/>
      <c r="GTD118" s="571"/>
      <c r="GTE118" s="571"/>
      <c r="GTF118" s="571"/>
      <c r="GTG118" s="571"/>
      <c r="GTH118" s="571"/>
      <c r="GTI118" s="571"/>
      <c r="GTJ118" s="571"/>
      <c r="GTK118" s="571"/>
      <c r="GTL118" s="571"/>
      <c r="GTM118" s="571"/>
      <c r="GTN118" s="571"/>
      <c r="GTO118" s="571"/>
      <c r="GTP118" s="571"/>
      <c r="GTQ118" s="571"/>
      <c r="GTR118" s="571"/>
      <c r="GTS118" s="571"/>
      <c r="GTT118" s="571"/>
      <c r="GTU118" s="571"/>
      <c r="GTV118" s="571"/>
      <c r="GTW118" s="571"/>
      <c r="GTX118" s="571"/>
      <c r="GTY118" s="571"/>
      <c r="GTZ118" s="571"/>
      <c r="GUA118" s="571"/>
      <c r="GUB118" s="571"/>
      <c r="GUC118" s="571"/>
      <c r="GUD118" s="571"/>
      <c r="GUE118" s="571"/>
      <c r="GUF118" s="571"/>
      <c r="GUG118" s="571"/>
      <c r="GUH118" s="571"/>
      <c r="GUI118" s="571"/>
      <c r="GUJ118" s="571"/>
      <c r="GUK118" s="571"/>
      <c r="GUL118" s="571"/>
      <c r="GUM118" s="571"/>
      <c r="GUN118" s="571"/>
      <c r="GUO118" s="571"/>
      <c r="GUP118" s="571"/>
      <c r="GUQ118" s="571"/>
      <c r="GUR118" s="571"/>
      <c r="GUS118" s="571"/>
      <c r="GUT118" s="571"/>
      <c r="GUU118" s="571"/>
      <c r="GUV118" s="571"/>
      <c r="GUW118" s="571"/>
      <c r="GUX118" s="571"/>
      <c r="GUY118" s="571"/>
      <c r="GUZ118" s="571"/>
      <c r="GVA118" s="571"/>
      <c r="GVB118" s="571"/>
      <c r="GVC118" s="571"/>
      <c r="GVD118" s="571"/>
      <c r="GVE118" s="571"/>
      <c r="GVF118" s="571"/>
      <c r="GVG118" s="571"/>
      <c r="GVH118" s="571"/>
      <c r="GVI118" s="571"/>
      <c r="GVJ118" s="571"/>
      <c r="GVK118" s="571"/>
      <c r="GVL118" s="571"/>
      <c r="GVM118" s="571"/>
      <c r="GVN118" s="571"/>
      <c r="GVO118" s="571"/>
      <c r="GVP118" s="571"/>
      <c r="GVQ118" s="571"/>
      <c r="GVR118" s="571"/>
      <c r="GVS118" s="571"/>
      <c r="GVT118" s="571"/>
      <c r="GVU118" s="571"/>
      <c r="GVV118" s="571"/>
      <c r="GVW118" s="571"/>
      <c r="GVX118" s="571"/>
      <c r="GVY118" s="571"/>
      <c r="GVZ118" s="571"/>
      <c r="GWA118" s="571"/>
      <c r="GWB118" s="571"/>
      <c r="GWC118" s="571"/>
      <c r="GWD118" s="571"/>
      <c r="GWE118" s="571"/>
      <c r="GWF118" s="571"/>
      <c r="GWG118" s="571"/>
      <c r="GWH118" s="571"/>
      <c r="GWI118" s="571"/>
      <c r="GWJ118" s="571"/>
      <c r="GWK118" s="571"/>
      <c r="GWL118" s="571"/>
      <c r="GWM118" s="571"/>
      <c r="GWN118" s="571"/>
      <c r="GWO118" s="571"/>
      <c r="GWP118" s="571"/>
      <c r="GWQ118" s="571"/>
      <c r="GWR118" s="571"/>
      <c r="GWS118" s="571"/>
      <c r="GWT118" s="571"/>
      <c r="GWU118" s="571"/>
      <c r="GWV118" s="571"/>
      <c r="GWW118" s="571"/>
      <c r="GWX118" s="571"/>
      <c r="GWY118" s="571"/>
      <c r="GWZ118" s="571"/>
      <c r="GXA118" s="571"/>
      <c r="GXB118" s="571"/>
      <c r="GXC118" s="571"/>
      <c r="GXD118" s="571"/>
      <c r="GXE118" s="571"/>
      <c r="GXF118" s="571"/>
      <c r="GXG118" s="571"/>
      <c r="GXH118" s="571"/>
      <c r="GXI118" s="571"/>
      <c r="GXJ118" s="571"/>
      <c r="GXK118" s="571"/>
      <c r="GXL118" s="571"/>
      <c r="GXM118" s="571"/>
      <c r="GXN118" s="571"/>
      <c r="GXO118" s="571"/>
      <c r="GXP118" s="571"/>
      <c r="GXQ118" s="571"/>
      <c r="GXR118" s="571"/>
      <c r="GXS118" s="571"/>
      <c r="GXT118" s="571"/>
      <c r="GXU118" s="571"/>
      <c r="GXV118" s="571"/>
      <c r="GXW118" s="571"/>
      <c r="GXX118" s="571"/>
      <c r="GYA118" s="571"/>
      <c r="GYB118" s="571"/>
      <c r="GYC118" s="571"/>
      <c r="GYD118" s="571"/>
      <c r="GYE118" s="571"/>
      <c r="GYF118" s="571"/>
      <c r="GYG118" s="571"/>
      <c r="GYH118" s="571"/>
      <c r="GYI118" s="571"/>
      <c r="GYJ118" s="571"/>
      <c r="GYK118" s="571"/>
      <c r="GYL118" s="571"/>
      <c r="GYM118" s="571"/>
      <c r="GYN118" s="571"/>
      <c r="GYO118" s="571"/>
      <c r="GYP118" s="571"/>
      <c r="GYQ118" s="571"/>
      <c r="GYR118" s="571"/>
      <c r="GYS118" s="571"/>
      <c r="GYT118" s="571"/>
      <c r="GYU118" s="571"/>
      <c r="GYV118" s="571"/>
      <c r="GYW118" s="571"/>
      <c r="GYX118" s="571"/>
      <c r="GYY118" s="571"/>
      <c r="GYZ118" s="571"/>
      <c r="GZA118" s="571"/>
      <c r="GZB118" s="571"/>
      <c r="GZC118" s="571"/>
      <c r="GZD118" s="571"/>
      <c r="GZE118" s="571"/>
      <c r="GZF118" s="571"/>
      <c r="GZG118" s="571"/>
      <c r="GZH118" s="571"/>
      <c r="GZI118" s="571"/>
      <c r="GZJ118" s="571"/>
      <c r="GZK118" s="571"/>
      <c r="GZL118" s="571"/>
      <c r="GZM118" s="571"/>
      <c r="GZN118" s="571"/>
      <c r="GZO118" s="571"/>
      <c r="GZP118" s="571"/>
      <c r="GZQ118" s="571"/>
      <c r="GZR118" s="571"/>
      <c r="GZS118" s="571"/>
      <c r="GZT118" s="571"/>
      <c r="GZU118" s="571"/>
      <c r="GZV118" s="571"/>
      <c r="GZW118" s="571"/>
      <c r="GZX118" s="571"/>
      <c r="GZY118" s="571"/>
      <c r="GZZ118" s="571"/>
      <c r="HAA118" s="571"/>
      <c r="HAB118" s="571"/>
      <c r="HAC118" s="571"/>
      <c r="HAD118" s="571"/>
      <c r="HAE118" s="571"/>
      <c r="HAF118" s="571"/>
      <c r="HAG118" s="571"/>
      <c r="HAH118" s="571"/>
      <c r="HAI118" s="571"/>
      <c r="HAJ118" s="571"/>
      <c r="HAK118" s="571"/>
      <c r="HAL118" s="571"/>
      <c r="HAM118" s="571"/>
      <c r="HAN118" s="571"/>
      <c r="HAO118" s="571"/>
      <c r="HAP118" s="571"/>
      <c r="HAQ118" s="571"/>
      <c r="HAR118" s="571"/>
      <c r="HAS118" s="571"/>
      <c r="HAT118" s="571"/>
      <c r="HAU118" s="571"/>
      <c r="HAV118" s="571"/>
      <c r="HAW118" s="571"/>
      <c r="HAX118" s="571"/>
      <c r="HAY118" s="571"/>
      <c r="HAZ118" s="571"/>
      <c r="HBA118" s="571"/>
      <c r="HBB118" s="571"/>
      <c r="HBC118" s="571"/>
      <c r="HBD118" s="571"/>
      <c r="HBE118" s="571"/>
      <c r="HBF118" s="571"/>
      <c r="HBG118" s="571"/>
      <c r="HBH118" s="571"/>
      <c r="HBI118" s="571"/>
      <c r="HBJ118" s="571"/>
      <c r="HBK118" s="571"/>
      <c r="HBL118" s="571"/>
      <c r="HBM118" s="571"/>
      <c r="HBN118" s="571"/>
      <c r="HBO118" s="571"/>
      <c r="HBP118" s="571"/>
      <c r="HBQ118" s="571"/>
      <c r="HBR118" s="571"/>
      <c r="HBS118" s="571"/>
      <c r="HBT118" s="571"/>
      <c r="HBU118" s="571"/>
      <c r="HBV118" s="571"/>
      <c r="HBW118" s="571"/>
      <c r="HBX118" s="571"/>
      <c r="HBY118" s="571"/>
      <c r="HBZ118" s="571"/>
      <c r="HCA118" s="571"/>
      <c r="HCB118" s="571"/>
      <c r="HCC118" s="571"/>
      <c r="HCD118" s="571"/>
      <c r="HCE118" s="571"/>
      <c r="HCF118" s="571"/>
      <c r="HCG118" s="571"/>
      <c r="HCH118" s="571"/>
      <c r="HCI118" s="571"/>
      <c r="HCJ118" s="571"/>
      <c r="HCK118" s="571"/>
      <c r="HCL118" s="571"/>
      <c r="HCM118" s="571"/>
      <c r="HCN118" s="571"/>
      <c r="HCO118" s="571"/>
      <c r="HCP118" s="571"/>
      <c r="HCQ118" s="571"/>
      <c r="HCR118" s="571"/>
      <c r="HCS118" s="571"/>
      <c r="HCT118" s="571"/>
      <c r="HCU118" s="571"/>
      <c r="HCV118" s="571"/>
      <c r="HCW118" s="571"/>
      <c r="HCX118" s="571"/>
      <c r="HCY118" s="571"/>
      <c r="HCZ118" s="571"/>
      <c r="HDA118" s="571"/>
      <c r="HDB118" s="571"/>
      <c r="HDC118" s="571"/>
      <c r="HDD118" s="571"/>
      <c r="HDE118" s="571"/>
      <c r="HDF118" s="571"/>
      <c r="HDG118" s="571"/>
      <c r="HDH118" s="571"/>
      <c r="HDI118" s="571"/>
      <c r="HDJ118" s="571"/>
      <c r="HDK118" s="571"/>
      <c r="HDL118" s="571"/>
      <c r="HDM118" s="571"/>
      <c r="HDN118" s="571"/>
      <c r="HDO118" s="571"/>
      <c r="HDP118" s="571"/>
      <c r="HDQ118" s="571"/>
      <c r="HDR118" s="571"/>
      <c r="HDS118" s="571"/>
      <c r="HDT118" s="571"/>
      <c r="HDU118" s="571"/>
      <c r="HDV118" s="571"/>
      <c r="HDW118" s="571"/>
      <c r="HDX118" s="571"/>
      <c r="HDY118" s="571"/>
      <c r="HDZ118" s="571"/>
      <c r="HEA118" s="571"/>
      <c r="HEB118" s="571"/>
      <c r="HEC118" s="571"/>
      <c r="HED118" s="571"/>
      <c r="HEE118" s="571"/>
      <c r="HEF118" s="571"/>
      <c r="HEG118" s="571"/>
      <c r="HEH118" s="571"/>
      <c r="HEI118" s="571"/>
      <c r="HEJ118" s="571"/>
      <c r="HEK118" s="571"/>
      <c r="HEL118" s="571"/>
      <c r="HEM118" s="571"/>
      <c r="HEN118" s="571"/>
      <c r="HEO118" s="571"/>
      <c r="HEP118" s="571"/>
      <c r="HEQ118" s="571"/>
      <c r="HER118" s="571"/>
      <c r="HES118" s="571"/>
      <c r="HET118" s="571"/>
      <c r="HEU118" s="571"/>
      <c r="HEV118" s="571"/>
      <c r="HEW118" s="571"/>
      <c r="HEX118" s="571"/>
      <c r="HEY118" s="571"/>
      <c r="HEZ118" s="571"/>
      <c r="HFA118" s="571"/>
      <c r="HFB118" s="571"/>
      <c r="HFC118" s="571"/>
      <c r="HFD118" s="571"/>
      <c r="HFE118" s="571"/>
      <c r="HFF118" s="571"/>
      <c r="HFG118" s="571"/>
      <c r="HFH118" s="571"/>
      <c r="HFI118" s="571"/>
      <c r="HFJ118" s="571"/>
      <c r="HFK118" s="571"/>
      <c r="HFL118" s="571"/>
      <c r="HFM118" s="571"/>
      <c r="HFN118" s="571"/>
      <c r="HFO118" s="571"/>
      <c r="HFP118" s="571"/>
      <c r="HFQ118" s="571"/>
      <c r="HFR118" s="571"/>
      <c r="HFS118" s="571"/>
      <c r="HFT118" s="571"/>
      <c r="HFU118" s="571"/>
      <c r="HFV118" s="571"/>
      <c r="HFW118" s="571"/>
      <c r="HFX118" s="571"/>
      <c r="HFY118" s="571"/>
      <c r="HFZ118" s="571"/>
      <c r="HGA118" s="571"/>
      <c r="HGB118" s="571"/>
      <c r="HGC118" s="571"/>
      <c r="HGD118" s="571"/>
      <c r="HGE118" s="571"/>
      <c r="HGF118" s="571"/>
      <c r="HGG118" s="571"/>
      <c r="HGH118" s="571"/>
      <c r="HGI118" s="571"/>
      <c r="HGJ118" s="571"/>
      <c r="HGK118" s="571"/>
      <c r="HGL118" s="571"/>
      <c r="HGM118" s="571"/>
      <c r="HGN118" s="571"/>
      <c r="HGO118" s="571"/>
      <c r="HGP118" s="571"/>
      <c r="HGQ118" s="571"/>
      <c r="HGR118" s="571"/>
      <c r="HGS118" s="571"/>
      <c r="HGT118" s="571"/>
      <c r="HGU118" s="571"/>
      <c r="HGV118" s="571"/>
      <c r="HGW118" s="571"/>
      <c r="HGX118" s="571"/>
      <c r="HGY118" s="571"/>
      <c r="HGZ118" s="571"/>
      <c r="HHA118" s="571"/>
      <c r="HHB118" s="571"/>
      <c r="HHC118" s="571"/>
      <c r="HHD118" s="571"/>
      <c r="HHE118" s="571"/>
      <c r="HHF118" s="571"/>
      <c r="HHG118" s="571"/>
      <c r="HHH118" s="571"/>
      <c r="HHI118" s="571"/>
      <c r="HHJ118" s="571"/>
      <c r="HHK118" s="571"/>
      <c r="HHL118" s="571"/>
      <c r="HHM118" s="571"/>
      <c r="HHN118" s="571"/>
      <c r="HHO118" s="571"/>
      <c r="HHP118" s="571"/>
      <c r="HHQ118" s="571"/>
      <c r="HHR118" s="571"/>
      <c r="HHS118" s="571"/>
      <c r="HHT118" s="571"/>
      <c r="HHW118" s="571"/>
      <c r="HHX118" s="571"/>
      <c r="HHY118" s="571"/>
      <c r="HHZ118" s="571"/>
      <c r="HIA118" s="571"/>
      <c r="HIB118" s="571"/>
      <c r="HIC118" s="571"/>
      <c r="HID118" s="571"/>
      <c r="HIE118" s="571"/>
      <c r="HIF118" s="571"/>
      <c r="HIG118" s="571"/>
      <c r="HIH118" s="571"/>
      <c r="HII118" s="571"/>
      <c r="HIJ118" s="571"/>
      <c r="HIK118" s="571"/>
      <c r="HIL118" s="571"/>
      <c r="HIM118" s="571"/>
      <c r="HIN118" s="571"/>
      <c r="HIO118" s="571"/>
      <c r="HIP118" s="571"/>
      <c r="HIQ118" s="571"/>
      <c r="HIR118" s="571"/>
      <c r="HIS118" s="571"/>
      <c r="HIT118" s="571"/>
      <c r="HIU118" s="571"/>
      <c r="HIV118" s="571"/>
      <c r="HIW118" s="571"/>
      <c r="HIX118" s="571"/>
      <c r="HIY118" s="571"/>
      <c r="HIZ118" s="571"/>
      <c r="HJA118" s="571"/>
      <c r="HJB118" s="571"/>
      <c r="HJC118" s="571"/>
      <c r="HJD118" s="571"/>
      <c r="HJE118" s="571"/>
      <c r="HJF118" s="571"/>
      <c r="HJG118" s="571"/>
      <c r="HJH118" s="571"/>
      <c r="HJI118" s="571"/>
      <c r="HJJ118" s="571"/>
      <c r="HJK118" s="571"/>
      <c r="HJL118" s="571"/>
      <c r="HJM118" s="571"/>
      <c r="HJN118" s="571"/>
      <c r="HJO118" s="571"/>
      <c r="HJP118" s="571"/>
      <c r="HJQ118" s="571"/>
      <c r="HJR118" s="571"/>
      <c r="HJS118" s="571"/>
      <c r="HJT118" s="571"/>
      <c r="HJU118" s="571"/>
      <c r="HJV118" s="571"/>
      <c r="HJW118" s="571"/>
      <c r="HJX118" s="571"/>
      <c r="HJY118" s="571"/>
      <c r="HJZ118" s="571"/>
      <c r="HKA118" s="571"/>
      <c r="HKB118" s="571"/>
      <c r="HKC118" s="571"/>
      <c r="HKD118" s="571"/>
      <c r="HKE118" s="571"/>
      <c r="HKF118" s="571"/>
      <c r="HKG118" s="571"/>
      <c r="HKH118" s="571"/>
      <c r="HKI118" s="571"/>
      <c r="HKJ118" s="571"/>
      <c r="HKK118" s="571"/>
      <c r="HKL118" s="571"/>
      <c r="HKM118" s="571"/>
      <c r="HKN118" s="571"/>
      <c r="HKO118" s="571"/>
      <c r="HKP118" s="571"/>
      <c r="HKQ118" s="571"/>
      <c r="HKR118" s="571"/>
      <c r="HKS118" s="571"/>
      <c r="HKT118" s="571"/>
      <c r="HKU118" s="571"/>
      <c r="HKV118" s="571"/>
      <c r="HKW118" s="571"/>
      <c r="HKX118" s="571"/>
      <c r="HKY118" s="571"/>
      <c r="HKZ118" s="571"/>
      <c r="HLA118" s="571"/>
      <c r="HLB118" s="571"/>
      <c r="HLC118" s="571"/>
      <c r="HLD118" s="571"/>
      <c r="HLE118" s="571"/>
      <c r="HLF118" s="571"/>
      <c r="HLG118" s="571"/>
      <c r="HLH118" s="571"/>
      <c r="HLI118" s="571"/>
      <c r="HLJ118" s="571"/>
      <c r="HLK118" s="571"/>
      <c r="HLL118" s="571"/>
      <c r="HLM118" s="571"/>
      <c r="HLN118" s="571"/>
      <c r="HLO118" s="571"/>
      <c r="HLP118" s="571"/>
      <c r="HLQ118" s="571"/>
      <c r="HLR118" s="571"/>
      <c r="HLS118" s="571"/>
      <c r="HLT118" s="571"/>
      <c r="HLU118" s="571"/>
      <c r="HLV118" s="571"/>
      <c r="HLW118" s="571"/>
      <c r="HLX118" s="571"/>
      <c r="HLY118" s="571"/>
      <c r="HLZ118" s="571"/>
      <c r="HMA118" s="571"/>
      <c r="HMB118" s="571"/>
      <c r="HMC118" s="571"/>
      <c r="HMD118" s="571"/>
      <c r="HME118" s="571"/>
      <c r="HMF118" s="571"/>
      <c r="HMG118" s="571"/>
      <c r="HMH118" s="571"/>
      <c r="HMI118" s="571"/>
      <c r="HMJ118" s="571"/>
      <c r="HMK118" s="571"/>
      <c r="HML118" s="571"/>
      <c r="HMM118" s="571"/>
      <c r="HMN118" s="571"/>
      <c r="HMO118" s="571"/>
      <c r="HMP118" s="571"/>
      <c r="HMQ118" s="571"/>
      <c r="HMR118" s="571"/>
      <c r="HMS118" s="571"/>
      <c r="HMT118" s="571"/>
      <c r="HMU118" s="571"/>
      <c r="HMV118" s="571"/>
      <c r="HMW118" s="571"/>
      <c r="HMX118" s="571"/>
      <c r="HMY118" s="571"/>
      <c r="HMZ118" s="571"/>
      <c r="HNA118" s="571"/>
      <c r="HNB118" s="571"/>
      <c r="HNC118" s="571"/>
      <c r="HND118" s="571"/>
      <c r="HNE118" s="571"/>
      <c r="HNF118" s="571"/>
      <c r="HNG118" s="571"/>
      <c r="HNH118" s="571"/>
      <c r="HNI118" s="571"/>
      <c r="HNJ118" s="571"/>
      <c r="HNK118" s="571"/>
      <c r="HNL118" s="571"/>
      <c r="HNM118" s="571"/>
      <c r="HNN118" s="571"/>
      <c r="HNO118" s="571"/>
      <c r="HNP118" s="571"/>
      <c r="HNQ118" s="571"/>
      <c r="HNR118" s="571"/>
      <c r="HNS118" s="571"/>
      <c r="HNT118" s="571"/>
      <c r="HNU118" s="571"/>
      <c r="HNV118" s="571"/>
      <c r="HNW118" s="571"/>
      <c r="HNX118" s="571"/>
      <c r="HNY118" s="571"/>
      <c r="HNZ118" s="571"/>
      <c r="HOA118" s="571"/>
      <c r="HOB118" s="571"/>
      <c r="HOC118" s="571"/>
      <c r="HOD118" s="571"/>
      <c r="HOE118" s="571"/>
      <c r="HOF118" s="571"/>
      <c r="HOG118" s="571"/>
      <c r="HOH118" s="571"/>
      <c r="HOI118" s="571"/>
      <c r="HOJ118" s="571"/>
      <c r="HOK118" s="571"/>
      <c r="HOL118" s="571"/>
      <c r="HOM118" s="571"/>
      <c r="HON118" s="571"/>
      <c r="HOO118" s="571"/>
      <c r="HOP118" s="571"/>
      <c r="HOQ118" s="571"/>
      <c r="HOR118" s="571"/>
      <c r="HOS118" s="571"/>
      <c r="HOT118" s="571"/>
      <c r="HOU118" s="571"/>
      <c r="HOV118" s="571"/>
      <c r="HOW118" s="571"/>
      <c r="HOX118" s="571"/>
      <c r="HOY118" s="571"/>
      <c r="HOZ118" s="571"/>
      <c r="HPA118" s="571"/>
      <c r="HPB118" s="571"/>
      <c r="HPC118" s="571"/>
      <c r="HPD118" s="571"/>
      <c r="HPE118" s="571"/>
      <c r="HPF118" s="571"/>
      <c r="HPG118" s="571"/>
      <c r="HPH118" s="571"/>
      <c r="HPI118" s="571"/>
      <c r="HPJ118" s="571"/>
      <c r="HPK118" s="571"/>
      <c r="HPL118" s="571"/>
      <c r="HPM118" s="571"/>
      <c r="HPN118" s="571"/>
      <c r="HPO118" s="571"/>
      <c r="HPP118" s="571"/>
      <c r="HPQ118" s="571"/>
      <c r="HPR118" s="571"/>
      <c r="HPS118" s="571"/>
      <c r="HPT118" s="571"/>
      <c r="HPU118" s="571"/>
      <c r="HPV118" s="571"/>
      <c r="HPW118" s="571"/>
      <c r="HPX118" s="571"/>
      <c r="HPY118" s="571"/>
      <c r="HPZ118" s="571"/>
      <c r="HQA118" s="571"/>
      <c r="HQB118" s="571"/>
      <c r="HQC118" s="571"/>
      <c r="HQD118" s="571"/>
      <c r="HQE118" s="571"/>
      <c r="HQF118" s="571"/>
      <c r="HQG118" s="571"/>
      <c r="HQH118" s="571"/>
      <c r="HQI118" s="571"/>
      <c r="HQJ118" s="571"/>
      <c r="HQK118" s="571"/>
      <c r="HQL118" s="571"/>
      <c r="HQM118" s="571"/>
      <c r="HQN118" s="571"/>
      <c r="HQO118" s="571"/>
      <c r="HQP118" s="571"/>
      <c r="HQQ118" s="571"/>
      <c r="HQR118" s="571"/>
      <c r="HQS118" s="571"/>
      <c r="HQT118" s="571"/>
      <c r="HQU118" s="571"/>
      <c r="HQV118" s="571"/>
      <c r="HQW118" s="571"/>
      <c r="HQX118" s="571"/>
      <c r="HQY118" s="571"/>
      <c r="HQZ118" s="571"/>
      <c r="HRA118" s="571"/>
      <c r="HRB118" s="571"/>
      <c r="HRC118" s="571"/>
      <c r="HRD118" s="571"/>
      <c r="HRE118" s="571"/>
      <c r="HRF118" s="571"/>
      <c r="HRG118" s="571"/>
      <c r="HRH118" s="571"/>
      <c r="HRI118" s="571"/>
      <c r="HRJ118" s="571"/>
      <c r="HRK118" s="571"/>
      <c r="HRL118" s="571"/>
      <c r="HRM118" s="571"/>
      <c r="HRN118" s="571"/>
      <c r="HRO118" s="571"/>
      <c r="HRP118" s="571"/>
      <c r="HRS118" s="571"/>
      <c r="HRT118" s="571"/>
      <c r="HRU118" s="571"/>
      <c r="HRV118" s="571"/>
      <c r="HRW118" s="571"/>
      <c r="HRX118" s="571"/>
      <c r="HRY118" s="571"/>
      <c r="HRZ118" s="571"/>
      <c r="HSA118" s="571"/>
      <c r="HSB118" s="571"/>
      <c r="HSC118" s="571"/>
      <c r="HSD118" s="571"/>
      <c r="HSE118" s="571"/>
      <c r="HSF118" s="571"/>
      <c r="HSG118" s="571"/>
      <c r="HSH118" s="571"/>
      <c r="HSI118" s="571"/>
      <c r="HSJ118" s="571"/>
      <c r="HSK118" s="571"/>
      <c r="HSL118" s="571"/>
      <c r="HSM118" s="571"/>
      <c r="HSN118" s="571"/>
      <c r="HSO118" s="571"/>
      <c r="HSP118" s="571"/>
      <c r="HSQ118" s="571"/>
      <c r="HSR118" s="571"/>
      <c r="HSS118" s="571"/>
      <c r="HST118" s="571"/>
      <c r="HSU118" s="571"/>
      <c r="HSV118" s="571"/>
      <c r="HSW118" s="571"/>
      <c r="HSX118" s="571"/>
      <c r="HSY118" s="571"/>
      <c r="HSZ118" s="571"/>
      <c r="HTA118" s="571"/>
      <c r="HTB118" s="571"/>
      <c r="HTC118" s="571"/>
      <c r="HTD118" s="571"/>
      <c r="HTE118" s="571"/>
      <c r="HTF118" s="571"/>
      <c r="HTG118" s="571"/>
      <c r="HTH118" s="571"/>
      <c r="HTI118" s="571"/>
      <c r="HTJ118" s="571"/>
      <c r="HTK118" s="571"/>
      <c r="HTL118" s="571"/>
      <c r="HTM118" s="571"/>
      <c r="HTN118" s="571"/>
      <c r="HTO118" s="571"/>
      <c r="HTP118" s="571"/>
      <c r="HTQ118" s="571"/>
      <c r="HTR118" s="571"/>
      <c r="HTS118" s="571"/>
      <c r="HTT118" s="571"/>
      <c r="HTU118" s="571"/>
      <c r="HTV118" s="571"/>
      <c r="HTW118" s="571"/>
      <c r="HTX118" s="571"/>
      <c r="HTY118" s="571"/>
      <c r="HTZ118" s="571"/>
      <c r="HUA118" s="571"/>
      <c r="HUB118" s="571"/>
      <c r="HUC118" s="571"/>
      <c r="HUD118" s="571"/>
      <c r="HUE118" s="571"/>
      <c r="HUF118" s="571"/>
      <c r="HUG118" s="571"/>
      <c r="HUH118" s="571"/>
      <c r="HUI118" s="571"/>
      <c r="HUJ118" s="571"/>
      <c r="HUK118" s="571"/>
      <c r="HUL118" s="571"/>
      <c r="HUM118" s="571"/>
      <c r="HUN118" s="571"/>
      <c r="HUO118" s="571"/>
      <c r="HUP118" s="571"/>
      <c r="HUQ118" s="571"/>
      <c r="HUR118" s="571"/>
      <c r="HUS118" s="571"/>
      <c r="HUT118" s="571"/>
      <c r="HUU118" s="571"/>
      <c r="HUV118" s="571"/>
      <c r="HUW118" s="571"/>
      <c r="HUX118" s="571"/>
      <c r="HUY118" s="571"/>
      <c r="HUZ118" s="571"/>
      <c r="HVA118" s="571"/>
      <c r="HVB118" s="571"/>
      <c r="HVC118" s="571"/>
      <c r="HVD118" s="571"/>
      <c r="HVE118" s="571"/>
      <c r="HVF118" s="571"/>
      <c r="HVG118" s="571"/>
      <c r="HVH118" s="571"/>
      <c r="HVI118" s="571"/>
      <c r="HVJ118" s="571"/>
      <c r="HVK118" s="571"/>
      <c r="HVL118" s="571"/>
      <c r="HVM118" s="571"/>
      <c r="HVN118" s="571"/>
      <c r="HVO118" s="571"/>
      <c r="HVP118" s="571"/>
      <c r="HVQ118" s="571"/>
      <c r="HVR118" s="571"/>
      <c r="HVS118" s="571"/>
      <c r="HVT118" s="571"/>
      <c r="HVU118" s="571"/>
      <c r="HVV118" s="571"/>
      <c r="HVW118" s="571"/>
      <c r="HVX118" s="571"/>
      <c r="HVY118" s="571"/>
      <c r="HVZ118" s="571"/>
      <c r="HWA118" s="571"/>
      <c r="HWB118" s="571"/>
      <c r="HWC118" s="571"/>
      <c r="HWD118" s="571"/>
      <c r="HWE118" s="571"/>
      <c r="HWF118" s="571"/>
      <c r="HWG118" s="571"/>
      <c r="HWH118" s="571"/>
      <c r="HWI118" s="571"/>
      <c r="HWJ118" s="571"/>
      <c r="HWK118" s="571"/>
      <c r="HWL118" s="571"/>
      <c r="HWM118" s="571"/>
      <c r="HWN118" s="571"/>
      <c r="HWO118" s="571"/>
      <c r="HWP118" s="571"/>
      <c r="HWQ118" s="571"/>
      <c r="HWR118" s="571"/>
      <c r="HWS118" s="571"/>
      <c r="HWT118" s="571"/>
      <c r="HWU118" s="571"/>
      <c r="HWV118" s="571"/>
      <c r="HWW118" s="571"/>
      <c r="HWX118" s="571"/>
      <c r="HWY118" s="571"/>
      <c r="HWZ118" s="571"/>
      <c r="HXA118" s="571"/>
      <c r="HXB118" s="571"/>
      <c r="HXC118" s="571"/>
      <c r="HXD118" s="571"/>
      <c r="HXE118" s="571"/>
      <c r="HXF118" s="571"/>
      <c r="HXG118" s="571"/>
      <c r="HXH118" s="571"/>
      <c r="HXI118" s="571"/>
      <c r="HXJ118" s="571"/>
      <c r="HXK118" s="571"/>
      <c r="HXL118" s="571"/>
      <c r="HXM118" s="571"/>
      <c r="HXN118" s="571"/>
      <c r="HXO118" s="571"/>
      <c r="HXP118" s="571"/>
      <c r="HXQ118" s="571"/>
      <c r="HXR118" s="571"/>
      <c r="HXS118" s="571"/>
      <c r="HXT118" s="571"/>
      <c r="HXU118" s="571"/>
      <c r="HXV118" s="571"/>
      <c r="HXW118" s="571"/>
      <c r="HXX118" s="571"/>
      <c r="HXY118" s="571"/>
      <c r="HXZ118" s="571"/>
      <c r="HYA118" s="571"/>
      <c r="HYB118" s="571"/>
      <c r="HYC118" s="571"/>
      <c r="HYD118" s="571"/>
      <c r="HYE118" s="571"/>
      <c r="HYF118" s="571"/>
      <c r="HYG118" s="571"/>
      <c r="HYH118" s="571"/>
      <c r="HYI118" s="571"/>
      <c r="HYJ118" s="571"/>
      <c r="HYK118" s="571"/>
      <c r="HYL118" s="571"/>
      <c r="HYM118" s="571"/>
      <c r="HYN118" s="571"/>
      <c r="HYO118" s="571"/>
      <c r="HYP118" s="571"/>
      <c r="HYQ118" s="571"/>
      <c r="HYR118" s="571"/>
      <c r="HYS118" s="571"/>
      <c r="HYT118" s="571"/>
      <c r="HYU118" s="571"/>
      <c r="HYV118" s="571"/>
      <c r="HYW118" s="571"/>
      <c r="HYX118" s="571"/>
      <c r="HYY118" s="571"/>
      <c r="HYZ118" s="571"/>
      <c r="HZA118" s="571"/>
      <c r="HZB118" s="571"/>
      <c r="HZC118" s="571"/>
      <c r="HZD118" s="571"/>
      <c r="HZE118" s="571"/>
      <c r="HZF118" s="571"/>
      <c r="HZG118" s="571"/>
      <c r="HZH118" s="571"/>
      <c r="HZI118" s="571"/>
      <c r="HZJ118" s="571"/>
      <c r="HZK118" s="571"/>
      <c r="HZL118" s="571"/>
      <c r="HZM118" s="571"/>
      <c r="HZN118" s="571"/>
      <c r="HZO118" s="571"/>
      <c r="HZP118" s="571"/>
      <c r="HZQ118" s="571"/>
      <c r="HZR118" s="571"/>
      <c r="HZS118" s="571"/>
      <c r="HZT118" s="571"/>
      <c r="HZU118" s="571"/>
      <c r="HZV118" s="571"/>
      <c r="HZW118" s="571"/>
      <c r="HZX118" s="571"/>
      <c r="HZY118" s="571"/>
      <c r="HZZ118" s="571"/>
      <c r="IAA118" s="571"/>
      <c r="IAB118" s="571"/>
      <c r="IAC118" s="571"/>
      <c r="IAD118" s="571"/>
      <c r="IAE118" s="571"/>
      <c r="IAF118" s="571"/>
      <c r="IAG118" s="571"/>
      <c r="IAH118" s="571"/>
      <c r="IAI118" s="571"/>
      <c r="IAJ118" s="571"/>
      <c r="IAK118" s="571"/>
      <c r="IAL118" s="571"/>
      <c r="IAM118" s="571"/>
      <c r="IAN118" s="571"/>
      <c r="IAO118" s="571"/>
      <c r="IAP118" s="571"/>
      <c r="IAQ118" s="571"/>
      <c r="IAR118" s="571"/>
      <c r="IAS118" s="571"/>
      <c r="IAT118" s="571"/>
      <c r="IAU118" s="571"/>
      <c r="IAV118" s="571"/>
      <c r="IAW118" s="571"/>
      <c r="IAX118" s="571"/>
      <c r="IAY118" s="571"/>
      <c r="IAZ118" s="571"/>
      <c r="IBA118" s="571"/>
      <c r="IBB118" s="571"/>
      <c r="IBC118" s="571"/>
      <c r="IBD118" s="571"/>
      <c r="IBE118" s="571"/>
      <c r="IBF118" s="571"/>
      <c r="IBG118" s="571"/>
      <c r="IBH118" s="571"/>
      <c r="IBI118" s="571"/>
      <c r="IBJ118" s="571"/>
      <c r="IBK118" s="571"/>
      <c r="IBL118" s="571"/>
      <c r="IBO118" s="571"/>
      <c r="IBP118" s="571"/>
      <c r="IBQ118" s="571"/>
      <c r="IBR118" s="571"/>
      <c r="IBS118" s="571"/>
      <c r="IBT118" s="571"/>
      <c r="IBU118" s="571"/>
      <c r="IBV118" s="571"/>
      <c r="IBW118" s="571"/>
      <c r="IBX118" s="571"/>
      <c r="IBY118" s="571"/>
      <c r="IBZ118" s="571"/>
      <c r="ICA118" s="571"/>
      <c r="ICB118" s="571"/>
      <c r="ICC118" s="571"/>
      <c r="ICD118" s="571"/>
      <c r="ICE118" s="571"/>
      <c r="ICF118" s="571"/>
      <c r="ICG118" s="571"/>
      <c r="ICH118" s="571"/>
      <c r="ICI118" s="571"/>
      <c r="ICJ118" s="571"/>
      <c r="ICK118" s="571"/>
      <c r="ICL118" s="571"/>
      <c r="ICM118" s="571"/>
      <c r="ICN118" s="571"/>
      <c r="ICO118" s="571"/>
      <c r="ICP118" s="571"/>
      <c r="ICQ118" s="571"/>
      <c r="ICR118" s="571"/>
      <c r="ICS118" s="571"/>
      <c r="ICT118" s="571"/>
      <c r="ICU118" s="571"/>
      <c r="ICV118" s="571"/>
      <c r="ICW118" s="571"/>
      <c r="ICX118" s="571"/>
      <c r="ICY118" s="571"/>
      <c r="ICZ118" s="571"/>
      <c r="IDA118" s="571"/>
      <c r="IDB118" s="571"/>
      <c r="IDC118" s="571"/>
      <c r="IDD118" s="571"/>
      <c r="IDE118" s="571"/>
      <c r="IDF118" s="571"/>
      <c r="IDG118" s="571"/>
      <c r="IDH118" s="571"/>
      <c r="IDI118" s="571"/>
      <c r="IDJ118" s="571"/>
      <c r="IDK118" s="571"/>
      <c r="IDL118" s="571"/>
      <c r="IDM118" s="571"/>
      <c r="IDN118" s="571"/>
      <c r="IDO118" s="571"/>
      <c r="IDP118" s="571"/>
      <c r="IDQ118" s="571"/>
      <c r="IDR118" s="571"/>
      <c r="IDS118" s="571"/>
      <c r="IDT118" s="571"/>
      <c r="IDU118" s="571"/>
      <c r="IDV118" s="571"/>
      <c r="IDW118" s="571"/>
      <c r="IDX118" s="571"/>
      <c r="IDY118" s="571"/>
      <c r="IDZ118" s="571"/>
      <c r="IEA118" s="571"/>
      <c r="IEB118" s="571"/>
      <c r="IEC118" s="571"/>
      <c r="IED118" s="571"/>
      <c r="IEE118" s="571"/>
      <c r="IEF118" s="571"/>
      <c r="IEG118" s="571"/>
      <c r="IEH118" s="571"/>
      <c r="IEI118" s="571"/>
      <c r="IEJ118" s="571"/>
      <c r="IEK118" s="571"/>
      <c r="IEL118" s="571"/>
      <c r="IEM118" s="571"/>
      <c r="IEN118" s="571"/>
      <c r="IEO118" s="571"/>
      <c r="IEP118" s="571"/>
      <c r="IEQ118" s="571"/>
      <c r="IER118" s="571"/>
      <c r="IES118" s="571"/>
      <c r="IET118" s="571"/>
      <c r="IEU118" s="571"/>
      <c r="IEV118" s="571"/>
      <c r="IEW118" s="571"/>
      <c r="IEX118" s="571"/>
      <c r="IEY118" s="571"/>
      <c r="IEZ118" s="571"/>
      <c r="IFA118" s="571"/>
      <c r="IFB118" s="571"/>
      <c r="IFC118" s="571"/>
      <c r="IFD118" s="571"/>
      <c r="IFE118" s="571"/>
      <c r="IFF118" s="571"/>
      <c r="IFG118" s="571"/>
      <c r="IFH118" s="571"/>
      <c r="IFI118" s="571"/>
      <c r="IFJ118" s="571"/>
      <c r="IFK118" s="571"/>
      <c r="IFL118" s="571"/>
      <c r="IFM118" s="571"/>
      <c r="IFN118" s="571"/>
      <c r="IFO118" s="571"/>
      <c r="IFP118" s="571"/>
      <c r="IFQ118" s="571"/>
      <c r="IFR118" s="571"/>
      <c r="IFS118" s="571"/>
      <c r="IFT118" s="571"/>
      <c r="IFU118" s="571"/>
      <c r="IFV118" s="571"/>
      <c r="IFW118" s="571"/>
      <c r="IFX118" s="571"/>
      <c r="IFY118" s="571"/>
      <c r="IFZ118" s="571"/>
      <c r="IGA118" s="571"/>
      <c r="IGB118" s="571"/>
      <c r="IGC118" s="571"/>
      <c r="IGD118" s="571"/>
      <c r="IGE118" s="571"/>
      <c r="IGF118" s="571"/>
      <c r="IGG118" s="571"/>
      <c r="IGH118" s="571"/>
      <c r="IGI118" s="571"/>
      <c r="IGJ118" s="571"/>
      <c r="IGK118" s="571"/>
      <c r="IGL118" s="571"/>
      <c r="IGM118" s="571"/>
      <c r="IGN118" s="571"/>
      <c r="IGO118" s="571"/>
      <c r="IGP118" s="571"/>
      <c r="IGQ118" s="571"/>
      <c r="IGR118" s="571"/>
      <c r="IGS118" s="571"/>
      <c r="IGT118" s="571"/>
      <c r="IGU118" s="571"/>
      <c r="IGV118" s="571"/>
      <c r="IGW118" s="571"/>
      <c r="IGX118" s="571"/>
      <c r="IGY118" s="571"/>
      <c r="IGZ118" s="571"/>
      <c r="IHA118" s="571"/>
      <c r="IHB118" s="571"/>
      <c r="IHC118" s="571"/>
      <c r="IHD118" s="571"/>
      <c r="IHE118" s="571"/>
      <c r="IHF118" s="571"/>
      <c r="IHG118" s="571"/>
      <c r="IHH118" s="571"/>
      <c r="IHI118" s="571"/>
      <c r="IHJ118" s="571"/>
      <c r="IHK118" s="571"/>
      <c r="IHL118" s="571"/>
      <c r="IHM118" s="571"/>
      <c r="IHN118" s="571"/>
      <c r="IHO118" s="571"/>
      <c r="IHP118" s="571"/>
      <c r="IHQ118" s="571"/>
      <c r="IHR118" s="571"/>
      <c r="IHS118" s="571"/>
      <c r="IHT118" s="571"/>
      <c r="IHU118" s="571"/>
      <c r="IHV118" s="571"/>
      <c r="IHW118" s="571"/>
      <c r="IHX118" s="571"/>
      <c r="IHY118" s="571"/>
      <c r="IHZ118" s="571"/>
      <c r="IIA118" s="571"/>
      <c r="IIB118" s="571"/>
      <c r="IIC118" s="571"/>
      <c r="IID118" s="571"/>
      <c r="IIE118" s="571"/>
      <c r="IIF118" s="571"/>
      <c r="IIG118" s="571"/>
      <c r="IIH118" s="571"/>
      <c r="III118" s="571"/>
      <c r="IIJ118" s="571"/>
      <c r="IIK118" s="571"/>
      <c r="IIL118" s="571"/>
      <c r="IIM118" s="571"/>
      <c r="IIN118" s="571"/>
      <c r="IIO118" s="571"/>
      <c r="IIP118" s="571"/>
      <c r="IIQ118" s="571"/>
      <c r="IIR118" s="571"/>
      <c r="IIS118" s="571"/>
      <c r="IIT118" s="571"/>
      <c r="IIU118" s="571"/>
      <c r="IIV118" s="571"/>
      <c r="IIW118" s="571"/>
      <c r="IIX118" s="571"/>
      <c r="IIY118" s="571"/>
      <c r="IIZ118" s="571"/>
      <c r="IJA118" s="571"/>
      <c r="IJB118" s="571"/>
      <c r="IJC118" s="571"/>
      <c r="IJD118" s="571"/>
      <c r="IJE118" s="571"/>
      <c r="IJF118" s="571"/>
      <c r="IJG118" s="571"/>
      <c r="IJH118" s="571"/>
      <c r="IJI118" s="571"/>
      <c r="IJJ118" s="571"/>
      <c r="IJK118" s="571"/>
      <c r="IJL118" s="571"/>
      <c r="IJM118" s="571"/>
      <c r="IJN118" s="571"/>
      <c r="IJO118" s="571"/>
      <c r="IJP118" s="571"/>
      <c r="IJQ118" s="571"/>
      <c r="IJR118" s="571"/>
      <c r="IJS118" s="571"/>
      <c r="IJT118" s="571"/>
      <c r="IJU118" s="571"/>
      <c r="IJV118" s="571"/>
      <c r="IJW118" s="571"/>
      <c r="IJX118" s="571"/>
      <c r="IJY118" s="571"/>
      <c r="IJZ118" s="571"/>
      <c r="IKA118" s="571"/>
      <c r="IKB118" s="571"/>
      <c r="IKC118" s="571"/>
      <c r="IKD118" s="571"/>
      <c r="IKE118" s="571"/>
      <c r="IKF118" s="571"/>
      <c r="IKG118" s="571"/>
      <c r="IKH118" s="571"/>
      <c r="IKI118" s="571"/>
      <c r="IKJ118" s="571"/>
      <c r="IKK118" s="571"/>
      <c r="IKL118" s="571"/>
      <c r="IKM118" s="571"/>
      <c r="IKN118" s="571"/>
      <c r="IKO118" s="571"/>
      <c r="IKP118" s="571"/>
      <c r="IKQ118" s="571"/>
      <c r="IKR118" s="571"/>
      <c r="IKS118" s="571"/>
      <c r="IKT118" s="571"/>
      <c r="IKU118" s="571"/>
      <c r="IKV118" s="571"/>
      <c r="IKW118" s="571"/>
      <c r="IKX118" s="571"/>
      <c r="IKY118" s="571"/>
      <c r="IKZ118" s="571"/>
      <c r="ILA118" s="571"/>
      <c r="ILB118" s="571"/>
      <c r="ILC118" s="571"/>
      <c r="ILD118" s="571"/>
      <c r="ILE118" s="571"/>
      <c r="ILF118" s="571"/>
      <c r="ILG118" s="571"/>
      <c r="ILH118" s="571"/>
      <c r="ILK118" s="571"/>
      <c r="ILL118" s="571"/>
      <c r="ILM118" s="571"/>
      <c r="ILN118" s="571"/>
      <c r="ILO118" s="571"/>
      <c r="ILP118" s="571"/>
      <c r="ILQ118" s="571"/>
      <c r="ILR118" s="571"/>
      <c r="ILS118" s="571"/>
      <c r="ILT118" s="571"/>
      <c r="ILU118" s="571"/>
      <c r="ILV118" s="571"/>
      <c r="ILW118" s="571"/>
      <c r="ILX118" s="571"/>
      <c r="ILY118" s="571"/>
      <c r="ILZ118" s="571"/>
      <c r="IMA118" s="571"/>
      <c r="IMB118" s="571"/>
      <c r="IMC118" s="571"/>
      <c r="IMD118" s="571"/>
      <c r="IME118" s="571"/>
      <c r="IMF118" s="571"/>
      <c r="IMG118" s="571"/>
      <c r="IMH118" s="571"/>
      <c r="IMI118" s="571"/>
      <c r="IMJ118" s="571"/>
      <c r="IMK118" s="571"/>
      <c r="IML118" s="571"/>
      <c r="IMM118" s="571"/>
      <c r="IMN118" s="571"/>
      <c r="IMO118" s="571"/>
      <c r="IMP118" s="571"/>
      <c r="IMQ118" s="571"/>
      <c r="IMR118" s="571"/>
      <c r="IMS118" s="571"/>
      <c r="IMT118" s="571"/>
      <c r="IMU118" s="571"/>
      <c r="IMV118" s="571"/>
      <c r="IMW118" s="571"/>
      <c r="IMX118" s="571"/>
      <c r="IMY118" s="571"/>
      <c r="IMZ118" s="571"/>
      <c r="INA118" s="571"/>
      <c r="INB118" s="571"/>
      <c r="INC118" s="571"/>
      <c r="IND118" s="571"/>
      <c r="INE118" s="571"/>
      <c r="INF118" s="571"/>
      <c r="ING118" s="571"/>
      <c r="INH118" s="571"/>
      <c r="INI118" s="571"/>
      <c r="INJ118" s="571"/>
      <c r="INK118" s="571"/>
      <c r="INL118" s="571"/>
      <c r="INM118" s="571"/>
      <c r="INN118" s="571"/>
      <c r="INO118" s="571"/>
      <c r="INP118" s="571"/>
      <c r="INQ118" s="571"/>
      <c r="INR118" s="571"/>
      <c r="INS118" s="571"/>
      <c r="INT118" s="571"/>
      <c r="INU118" s="571"/>
      <c r="INV118" s="571"/>
      <c r="INW118" s="571"/>
      <c r="INX118" s="571"/>
      <c r="INY118" s="571"/>
      <c r="INZ118" s="571"/>
      <c r="IOA118" s="571"/>
      <c r="IOB118" s="571"/>
      <c r="IOC118" s="571"/>
      <c r="IOD118" s="571"/>
      <c r="IOE118" s="571"/>
      <c r="IOF118" s="571"/>
      <c r="IOG118" s="571"/>
      <c r="IOH118" s="571"/>
      <c r="IOI118" s="571"/>
      <c r="IOJ118" s="571"/>
      <c r="IOK118" s="571"/>
      <c r="IOL118" s="571"/>
      <c r="IOM118" s="571"/>
      <c r="ION118" s="571"/>
      <c r="IOO118" s="571"/>
      <c r="IOP118" s="571"/>
      <c r="IOQ118" s="571"/>
      <c r="IOR118" s="571"/>
      <c r="IOS118" s="571"/>
      <c r="IOT118" s="571"/>
      <c r="IOU118" s="571"/>
      <c r="IOV118" s="571"/>
      <c r="IOW118" s="571"/>
      <c r="IOX118" s="571"/>
      <c r="IOY118" s="571"/>
      <c r="IOZ118" s="571"/>
      <c r="IPA118" s="571"/>
      <c r="IPB118" s="571"/>
      <c r="IPC118" s="571"/>
      <c r="IPD118" s="571"/>
      <c r="IPE118" s="571"/>
      <c r="IPF118" s="571"/>
      <c r="IPG118" s="571"/>
      <c r="IPH118" s="571"/>
      <c r="IPI118" s="571"/>
      <c r="IPJ118" s="571"/>
      <c r="IPK118" s="571"/>
      <c r="IPL118" s="571"/>
      <c r="IPM118" s="571"/>
      <c r="IPN118" s="571"/>
      <c r="IPO118" s="571"/>
      <c r="IPP118" s="571"/>
      <c r="IPQ118" s="571"/>
      <c r="IPR118" s="571"/>
      <c r="IPS118" s="571"/>
      <c r="IPT118" s="571"/>
      <c r="IPU118" s="571"/>
      <c r="IPV118" s="571"/>
      <c r="IPW118" s="571"/>
      <c r="IPX118" s="571"/>
      <c r="IPY118" s="571"/>
      <c r="IPZ118" s="571"/>
      <c r="IQA118" s="571"/>
      <c r="IQB118" s="571"/>
      <c r="IQC118" s="571"/>
      <c r="IQD118" s="571"/>
      <c r="IQE118" s="571"/>
      <c r="IQF118" s="571"/>
      <c r="IQG118" s="571"/>
      <c r="IQH118" s="571"/>
      <c r="IQI118" s="571"/>
      <c r="IQJ118" s="571"/>
      <c r="IQK118" s="571"/>
      <c r="IQL118" s="571"/>
      <c r="IQM118" s="571"/>
      <c r="IQN118" s="571"/>
      <c r="IQO118" s="571"/>
      <c r="IQP118" s="571"/>
      <c r="IQQ118" s="571"/>
      <c r="IQR118" s="571"/>
      <c r="IQS118" s="571"/>
      <c r="IQT118" s="571"/>
      <c r="IQU118" s="571"/>
      <c r="IQV118" s="571"/>
      <c r="IQW118" s="571"/>
      <c r="IQX118" s="571"/>
      <c r="IQY118" s="571"/>
      <c r="IQZ118" s="571"/>
      <c r="IRA118" s="571"/>
      <c r="IRB118" s="571"/>
      <c r="IRC118" s="571"/>
      <c r="IRD118" s="571"/>
      <c r="IRE118" s="571"/>
      <c r="IRF118" s="571"/>
      <c r="IRG118" s="571"/>
      <c r="IRH118" s="571"/>
      <c r="IRI118" s="571"/>
      <c r="IRJ118" s="571"/>
      <c r="IRK118" s="571"/>
      <c r="IRL118" s="571"/>
      <c r="IRM118" s="571"/>
      <c r="IRN118" s="571"/>
      <c r="IRO118" s="571"/>
      <c r="IRP118" s="571"/>
      <c r="IRQ118" s="571"/>
      <c r="IRR118" s="571"/>
      <c r="IRS118" s="571"/>
      <c r="IRT118" s="571"/>
      <c r="IRU118" s="571"/>
      <c r="IRV118" s="571"/>
      <c r="IRW118" s="571"/>
      <c r="IRX118" s="571"/>
      <c r="IRY118" s="571"/>
      <c r="IRZ118" s="571"/>
      <c r="ISA118" s="571"/>
      <c r="ISB118" s="571"/>
      <c r="ISC118" s="571"/>
      <c r="ISD118" s="571"/>
      <c r="ISE118" s="571"/>
      <c r="ISF118" s="571"/>
      <c r="ISG118" s="571"/>
      <c r="ISH118" s="571"/>
      <c r="ISI118" s="571"/>
      <c r="ISJ118" s="571"/>
      <c r="ISK118" s="571"/>
      <c r="ISL118" s="571"/>
      <c r="ISM118" s="571"/>
      <c r="ISN118" s="571"/>
      <c r="ISO118" s="571"/>
      <c r="ISP118" s="571"/>
      <c r="ISQ118" s="571"/>
      <c r="ISR118" s="571"/>
      <c r="ISS118" s="571"/>
      <c r="IST118" s="571"/>
      <c r="ISU118" s="571"/>
      <c r="ISV118" s="571"/>
      <c r="ISW118" s="571"/>
      <c r="ISX118" s="571"/>
      <c r="ISY118" s="571"/>
      <c r="ISZ118" s="571"/>
      <c r="ITA118" s="571"/>
      <c r="ITB118" s="571"/>
      <c r="ITC118" s="571"/>
      <c r="ITD118" s="571"/>
      <c r="ITE118" s="571"/>
      <c r="ITF118" s="571"/>
      <c r="ITG118" s="571"/>
      <c r="ITH118" s="571"/>
      <c r="ITI118" s="571"/>
      <c r="ITJ118" s="571"/>
      <c r="ITK118" s="571"/>
      <c r="ITL118" s="571"/>
      <c r="ITM118" s="571"/>
      <c r="ITN118" s="571"/>
      <c r="ITO118" s="571"/>
      <c r="ITP118" s="571"/>
      <c r="ITQ118" s="571"/>
      <c r="ITR118" s="571"/>
      <c r="ITS118" s="571"/>
      <c r="ITT118" s="571"/>
      <c r="ITU118" s="571"/>
      <c r="ITV118" s="571"/>
      <c r="ITW118" s="571"/>
      <c r="ITX118" s="571"/>
      <c r="ITY118" s="571"/>
      <c r="ITZ118" s="571"/>
      <c r="IUA118" s="571"/>
      <c r="IUB118" s="571"/>
      <c r="IUC118" s="571"/>
      <c r="IUD118" s="571"/>
      <c r="IUE118" s="571"/>
      <c r="IUF118" s="571"/>
      <c r="IUG118" s="571"/>
      <c r="IUH118" s="571"/>
      <c r="IUI118" s="571"/>
      <c r="IUJ118" s="571"/>
      <c r="IUK118" s="571"/>
      <c r="IUL118" s="571"/>
      <c r="IUM118" s="571"/>
      <c r="IUN118" s="571"/>
      <c r="IUO118" s="571"/>
      <c r="IUP118" s="571"/>
      <c r="IUQ118" s="571"/>
      <c r="IUR118" s="571"/>
      <c r="IUS118" s="571"/>
      <c r="IUT118" s="571"/>
      <c r="IUU118" s="571"/>
      <c r="IUV118" s="571"/>
      <c r="IUW118" s="571"/>
      <c r="IUX118" s="571"/>
      <c r="IUY118" s="571"/>
      <c r="IUZ118" s="571"/>
      <c r="IVA118" s="571"/>
      <c r="IVB118" s="571"/>
      <c r="IVC118" s="571"/>
      <c r="IVD118" s="571"/>
      <c r="IVG118" s="571"/>
      <c r="IVH118" s="571"/>
      <c r="IVI118" s="571"/>
      <c r="IVJ118" s="571"/>
      <c r="IVK118" s="571"/>
      <c r="IVL118" s="571"/>
      <c r="IVM118" s="571"/>
      <c r="IVN118" s="571"/>
      <c r="IVO118" s="571"/>
      <c r="IVP118" s="571"/>
      <c r="IVQ118" s="571"/>
      <c r="IVR118" s="571"/>
      <c r="IVS118" s="571"/>
      <c r="IVT118" s="571"/>
      <c r="IVU118" s="571"/>
      <c r="IVV118" s="571"/>
      <c r="IVW118" s="571"/>
      <c r="IVX118" s="571"/>
      <c r="IVY118" s="571"/>
      <c r="IVZ118" s="571"/>
      <c r="IWA118" s="571"/>
      <c r="IWB118" s="571"/>
      <c r="IWC118" s="571"/>
      <c r="IWD118" s="571"/>
      <c r="IWE118" s="571"/>
      <c r="IWF118" s="571"/>
      <c r="IWG118" s="571"/>
      <c r="IWH118" s="571"/>
      <c r="IWI118" s="571"/>
      <c r="IWJ118" s="571"/>
      <c r="IWK118" s="571"/>
      <c r="IWL118" s="571"/>
      <c r="IWM118" s="571"/>
      <c r="IWN118" s="571"/>
      <c r="IWO118" s="571"/>
      <c r="IWP118" s="571"/>
      <c r="IWQ118" s="571"/>
      <c r="IWR118" s="571"/>
      <c r="IWS118" s="571"/>
      <c r="IWT118" s="571"/>
      <c r="IWU118" s="571"/>
      <c r="IWV118" s="571"/>
      <c r="IWW118" s="571"/>
      <c r="IWX118" s="571"/>
      <c r="IWY118" s="571"/>
      <c r="IWZ118" s="571"/>
      <c r="IXA118" s="571"/>
      <c r="IXB118" s="571"/>
      <c r="IXC118" s="571"/>
      <c r="IXD118" s="571"/>
      <c r="IXE118" s="571"/>
      <c r="IXF118" s="571"/>
      <c r="IXG118" s="571"/>
      <c r="IXH118" s="571"/>
      <c r="IXI118" s="571"/>
      <c r="IXJ118" s="571"/>
      <c r="IXK118" s="571"/>
      <c r="IXL118" s="571"/>
      <c r="IXM118" s="571"/>
      <c r="IXN118" s="571"/>
      <c r="IXO118" s="571"/>
      <c r="IXP118" s="571"/>
      <c r="IXQ118" s="571"/>
      <c r="IXR118" s="571"/>
      <c r="IXS118" s="571"/>
      <c r="IXT118" s="571"/>
      <c r="IXU118" s="571"/>
      <c r="IXV118" s="571"/>
      <c r="IXW118" s="571"/>
      <c r="IXX118" s="571"/>
      <c r="IXY118" s="571"/>
      <c r="IXZ118" s="571"/>
      <c r="IYA118" s="571"/>
      <c r="IYB118" s="571"/>
      <c r="IYC118" s="571"/>
      <c r="IYD118" s="571"/>
      <c r="IYE118" s="571"/>
      <c r="IYF118" s="571"/>
      <c r="IYG118" s="571"/>
      <c r="IYH118" s="571"/>
      <c r="IYI118" s="571"/>
      <c r="IYJ118" s="571"/>
      <c r="IYK118" s="571"/>
      <c r="IYL118" s="571"/>
      <c r="IYM118" s="571"/>
      <c r="IYN118" s="571"/>
      <c r="IYO118" s="571"/>
      <c r="IYP118" s="571"/>
      <c r="IYQ118" s="571"/>
      <c r="IYR118" s="571"/>
      <c r="IYS118" s="571"/>
      <c r="IYT118" s="571"/>
      <c r="IYU118" s="571"/>
      <c r="IYV118" s="571"/>
      <c r="IYW118" s="571"/>
      <c r="IYX118" s="571"/>
      <c r="IYY118" s="571"/>
      <c r="IYZ118" s="571"/>
      <c r="IZA118" s="571"/>
      <c r="IZB118" s="571"/>
      <c r="IZC118" s="571"/>
      <c r="IZD118" s="571"/>
      <c r="IZE118" s="571"/>
      <c r="IZF118" s="571"/>
      <c r="IZG118" s="571"/>
      <c r="IZH118" s="571"/>
      <c r="IZI118" s="571"/>
      <c r="IZJ118" s="571"/>
      <c r="IZK118" s="571"/>
      <c r="IZL118" s="571"/>
      <c r="IZM118" s="571"/>
      <c r="IZN118" s="571"/>
      <c r="IZO118" s="571"/>
      <c r="IZP118" s="571"/>
      <c r="IZQ118" s="571"/>
      <c r="IZR118" s="571"/>
      <c r="IZS118" s="571"/>
      <c r="IZT118" s="571"/>
      <c r="IZU118" s="571"/>
      <c r="IZV118" s="571"/>
      <c r="IZW118" s="571"/>
      <c r="IZX118" s="571"/>
      <c r="IZY118" s="571"/>
      <c r="IZZ118" s="571"/>
      <c r="JAA118" s="571"/>
      <c r="JAB118" s="571"/>
      <c r="JAC118" s="571"/>
      <c r="JAD118" s="571"/>
      <c r="JAE118" s="571"/>
      <c r="JAF118" s="571"/>
      <c r="JAG118" s="571"/>
      <c r="JAH118" s="571"/>
      <c r="JAI118" s="571"/>
      <c r="JAJ118" s="571"/>
      <c r="JAK118" s="571"/>
      <c r="JAL118" s="571"/>
      <c r="JAM118" s="571"/>
      <c r="JAN118" s="571"/>
      <c r="JAO118" s="571"/>
      <c r="JAP118" s="571"/>
      <c r="JAQ118" s="571"/>
      <c r="JAR118" s="571"/>
      <c r="JAS118" s="571"/>
      <c r="JAT118" s="571"/>
      <c r="JAU118" s="571"/>
      <c r="JAV118" s="571"/>
      <c r="JAW118" s="571"/>
      <c r="JAX118" s="571"/>
      <c r="JAY118" s="571"/>
      <c r="JAZ118" s="571"/>
      <c r="JBA118" s="571"/>
      <c r="JBB118" s="571"/>
      <c r="JBC118" s="571"/>
      <c r="JBD118" s="571"/>
      <c r="JBE118" s="571"/>
      <c r="JBF118" s="571"/>
      <c r="JBG118" s="571"/>
      <c r="JBH118" s="571"/>
      <c r="JBI118" s="571"/>
      <c r="JBJ118" s="571"/>
      <c r="JBK118" s="571"/>
      <c r="JBL118" s="571"/>
      <c r="JBM118" s="571"/>
      <c r="JBN118" s="571"/>
      <c r="JBO118" s="571"/>
      <c r="JBP118" s="571"/>
      <c r="JBQ118" s="571"/>
      <c r="JBR118" s="571"/>
      <c r="JBS118" s="571"/>
      <c r="JBT118" s="571"/>
      <c r="JBU118" s="571"/>
      <c r="JBV118" s="571"/>
      <c r="JBW118" s="571"/>
      <c r="JBX118" s="571"/>
      <c r="JBY118" s="571"/>
      <c r="JBZ118" s="571"/>
      <c r="JCA118" s="571"/>
      <c r="JCB118" s="571"/>
      <c r="JCC118" s="571"/>
      <c r="JCD118" s="571"/>
      <c r="JCE118" s="571"/>
      <c r="JCF118" s="571"/>
      <c r="JCG118" s="571"/>
      <c r="JCH118" s="571"/>
      <c r="JCI118" s="571"/>
      <c r="JCJ118" s="571"/>
      <c r="JCK118" s="571"/>
      <c r="JCL118" s="571"/>
      <c r="JCM118" s="571"/>
      <c r="JCN118" s="571"/>
      <c r="JCO118" s="571"/>
      <c r="JCP118" s="571"/>
      <c r="JCQ118" s="571"/>
      <c r="JCR118" s="571"/>
      <c r="JCS118" s="571"/>
      <c r="JCT118" s="571"/>
      <c r="JCU118" s="571"/>
      <c r="JCV118" s="571"/>
      <c r="JCW118" s="571"/>
      <c r="JCX118" s="571"/>
      <c r="JCY118" s="571"/>
      <c r="JCZ118" s="571"/>
      <c r="JDA118" s="571"/>
      <c r="JDB118" s="571"/>
      <c r="JDC118" s="571"/>
      <c r="JDD118" s="571"/>
      <c r="JDE118" s="571"/>
      <c r="JDF118" s="571"/>
      <c r="JDG118" s="571"/>
      <c r="JDH118" s="571"/>
      <c r="JDI118" s="571"/>
      <c r="JDJ118" s="571"/>
      <c r="JDK118" s="571"/>
      <c r="JDL118" s="571"/>
      <c r="JDM118" s="571"/>
      <c r="JDN118" s="571"/>
      <c r="JDO118" s="571"/>
      <c r="JDP118" s="571"/>
      <c r="JDQ118" s="571"/>
      <c r="JDR118" s="571"/>
      <c r="JDS118" s="571"/>
      <c r="JDT118" s="571"/>
      <c r="JDU118" s="571"/>
      <c r="JDV118" s="571"/>
      <c r="JDW118" s="571"/>
      <c r="JDX118" s="571"/>
      <c r="JDY118" s="571"/>
      <c r="JDZ118" s="571"/>
      <c r="JEA118" s="571"/>
      <c r="JEB118" s="571"/>
      <c r="JEC118" s="571"/>
      <c r="JED118" s="571"/>
      <c r="JEE118" s="571"/>
      <c r="JEF118" s="571"/>
      <c r="JEG118" s="571"/>
      <c r="JEH118" s="571"/>
      <c r="JEI118" s="571"/>
      <c r="JEJ118" s="571"/>
      <c r="JEK118" s="571"/>
      <c r="JEL118" s="571"/>
      <c r="JEM118" s="571"/>
      <c r="JEN118" s="571"/>
      <c r="JEO118" s="571"/>
      <c r="JEP118" s="571"/>
      <c r="JEQ118" s="571"/>
      <c r="JER118" s="571"/>
      <c r="JES118" s="571"/>
      <c r="JET118" s="571"/>
      <c r="JEU118" s="571"/>
      <c r="JEV118" s="571"/>
      <c r="JEW118" s="571"/>
      <c r="JEX118" s="571"/>
      <c r="JEY118" s="571"/>
      <c r="JEZ118" s="571"/>
      <c r="JFC118" s="571"/>
      <c r="JFD118" s="571"/>
      <c r="JFE118" s="571"/>
      <c r="JFF118" s="571"/>
      <c r="JFG118" s="571"/>
      <c r="JFH118" s="571"/>
      <c r="JFI118" s="571"/>
      <c r="JFJ118" s="571"/>
      <c r="JFK118" s="571"/>
      <c r="JFL118" s="571"/>
      <c r="JFM118" s="571"/>
      <c r="JFN118" s="571"/>
      <c r="JFO118" s="571"/>
      <c r="JFP118" s="571"/>
      <c r="JFQ118" s="571"/>
      <c r="JFR118" s="571"/>
      <c r="JFS118" s="571"/>
      <c r="JFT118" s="571"/>
      <c r="JFU118" s="571"/>
      <c r="JFV118" s="571"/>
      <c r="JFW118" s="571"/>
      <c r="JFX118" s="571"/>
      <c r="JFY118" s="571"/>
      <c r="JFZ118" s="571"/>
      <c r="JGA118" s="571"/>
      <c r="JGB118" s="571"/>
      <c r="JGC118" s="571"/>
      <c r="JGD118" s="571"/>
      <c r="JGE118" s="571"/>
      <c r="JGF118" s="571"/>
      <c r="JGG118" s="571"/>
      <c r="JGH118" s="571"/>
      <c r="JGI118" s="571"/>
      <c r="JGJ118" s="571"/>
      <c r="JGK118" s="571"/>
      <c r="JGL118" s="571"/>
      <c r="JGM118" s="571"/>
      <c r="JGN118" s="571"/>
      <c r="JGO118" s="571"/>
      <c r="JGP118" s="571"/>
      <c r="JGQ118" s="571"/>
      <c r="JGR118" s="571"/>
      <c r="JGS118" s="571"/>
      <c r="JGT118" s="571"/>
      <c r="JGU118" s="571"/>
      <c r="JGV118" s="571"/>
      <c r="JGW118" s="571"/>
      <c r="JGX118" s="571"/>
      <c r="JGY118" s="571"/>
      <c r="JGZ118" s="571"/>
      <c r="JHA118" s="571"/>
      <c r="JHB118" s="571"/>
      <c r="JHC118" s="571"/>
      <c r="JHD118" s="571"/>
      <c r="JHE118" s="571"/>
      <c r="JHF118" s="571"/>
      <c r="JHG118" s="571"/>
      <c r="JHH118" s="571"/>
      <c r="JHI118" s="571"/>
      <c r="JHJ118" s="571"/>
      <c r="JHK118" s="571"/>
      <c r="JHL118" s="571"/>
      <c r="JHM118" s="571"/>
      <c r="JHN118" s="571"/>
      <c r="JHO118" s="571"/>
      <c r="JHP118" s="571"/>
      <c r="JHQ118" s="571"/>
      <c r="JHR118" s="571"/>
      <c r="JHS118" s="571"/>
      <c r="JHT118" s="571"/>
      <c r="JHU118" s="571"/>
      <c r="JHV118" s="571"/>
      <c r="JHW118" s="571"/>
      <c r="JHX118" s="571"/>
      <c r="JHY118" s="571"/>
      <c r="JHZ118" s="571"/>
      <c r="JIA118" s="571"/>
      <c r="JIB118" s="571"/>
      <c r="JIC118" s="571"/>
      <c r="JID118" s="571"/>
      <c r="JIE118" s="571"/>
      <c r="JIF118" s="571"/>
      <c r="JIG118" s="571"/>
      <c r="JIH118" s="571"/>
      <c r="JII118" s="571"/>
      <c r="JIJ118" s="571"/>
      <c r="JIK118" s="571"/>
      <c r="JIL118" s="571"/>
      <c r="JIM118" s="571"/>
      <c r="JIN118" s="571"/>
      <c r="JIO118" s="571"/>
      <c r="JIP118" s="571"/>
      <c r="JIQ118" s="571"/>
      <c r="JIR118" s="571"/>
      <c r="JIS118" s="571"/>
      <c r="JIT118" s="571"/>
      <c r="JIU118" s="571"/>
      <c r="JIV118" s="571"/>
      <c r="JIW118" s="571"/>
      <c r="JIX118" s="571"/>
      <c r="JIY118" s="571"/>
      <c r="JIZ118" s="571"/>
      <c r="JJA118" s="571"/>
      <c r="JJB118" s="571"/>
      <c r="JJC118" s="571"/>
      <c r="JJD118" s="571"/>
      <c r="JJE118" s="571"/>
      <c r="JJF118" s="571"/>
      <c r="JJG118" s="571"/>
      <c r="JJH118" s="571"/>
      <c r="JJI118" s="571"/>
      <c r="JJJ118" s="571"/>
      <c r="JJK118" s="571"/>
      <c r="JJL118" s="571"/>
      <c r="JJM118" s="571"/>
      <c r="JJN118" s="571"/>
      <c r="JJO118" s="571"/>
      <c r="JJP118" s="571"/>
      <c r="JJQ118" s="571"/>
      <c r="JJR118" s="571"/>
      <c r="JJS118" s="571"/>
      <c r="JJT118" s="571"/>
      <c r="JJU118" s="571"/>
      <c r="JJV118" s="571"/>
      <c r="JJW118" s="571"/>
      <c r="JJX118" s="571"/>
      <c r="JJY118" s="571"/>
      <c r="JJZ118" s="571"/>
      <c r="JKA118" s="571"/>
      <c r="JKB118" s="571"/>
      <c r="JKC118" s="571"/>
      <c r="JKD118" s="571"/>
      <c r="JKE118" s="571"/>
      <c r="JKF118" s="571"/>
      <c r="JKG118" s="571"/>
      <c r="JKH118" s="571"/>
      <c r="JKI118" s="571"/>
      <c r="JKJ118" s="571"/>
      <c r="JKK118" s="571"/>
      <c r="JKL118" s="571"/>
      <c r="JKM118" s="571"/>
      <c r="JKN118" s="571"/>
      <c r="JKO118" s="571"/>
      <c r="JKP118" s="571"/>
      <c r="JKQ118" s="571"/>
      <c r="JKR118" s="571"/>
      <c r="JKS118" s="571"/>
      <c r="JKT118" s="571"/>
      <c r="JKU118" s="571"/>
      <c r="JKV118" s="571"/>
      <c r="JKW118" s="571"/>
      <c r="JKX118" s="571"/>
      <c r="JKY118" s="571"/>
      <c r="JKZ118" s="571"/>
      <c r="JLA118" s="571"/>
      <c r="JLB118" s="571"/>
      <c r="JLC118" s="571"/>
      <c r="JLD118" s="571"/>
      <c r="JLE118" s="571"/>
      <c r="JLF118" s="571"/>
      <c r="JLG118" s="571"/>
      <c r="JLH118" s="571"/>
      <c r="JLI118" s="571"/>
      <c r="JLJ118" s="571"/>
      <c r="JLK118" s="571"/>
      <c r="JLL118" s="571"/>
      <c r="JLM118" s="571"/>
      <c r="JLN118" s="571"/>
      <c r="JLO118" s="571"/>
      <c r="JLP118" s="571"/>
      <c r="JLQ118" s="571"/>
      <c r="JLR118" s="571"/>
      <c r="JLS118" s="571"/>
      <c r="JLT118" s="571"/>
      <c r="JLU118" s="571"/>
      <c r="JLV118" s="571"/>
      <c r="JLW118" s="571"/>
      <c r="JLX118" s="571"/>
      <c r="JLY118" s="571"/>
      <c r="JLZ118" s="571"/>
      <c r="JMA118" s="571"/>
      <c r="JMB118" s="571"/>
      <c r="JMC118" s="571"/>
      <c r="JMD118" s="571"/>
      <c r="JME118" s="571"/>
      <c r="JMF118" s="571"/>
      <c r="JMG118" s="571"/>
      <c r="JMH118" s="571"/>
      <c r="JMI118" s="571"/>
      <c r="JMJ118" s="571"/>
      <c r="JMK118" s="571"/>
      <c r="JML118" s="571"/>
      <c r="JMM118" s="571"/>
      <c r="JMN118" s="571"/>
      <c r="JMO118" s="571"/>
      <c r="JMP118" s="571"/>
      <c r="JMQ118" s="571"/>
      <c r="JMR118" s="571"/>
      <c r="JMS118" s="571"/>
      <c r="JMT118" s="571"/>
      <c r="JMU118" s="571"/>
      <c r="JMV118" s="571"/>
      <c r="JMW118" s="571"/>
      <c r="JMX118" s="571"/>
      <c r="JMY118" s="571"/>
      <c r="JMZ118" s="571"/>
      <c r="JNA118" s="571"/>
      <c r="JNB118" s="571"/>
      <c r="JNC118" s="571"/>
      <c r="JND118" s="571"/>
      <c r="JNE118" s="571"/>
      <c r="JNF118" s="571"/>
      <c r="JNG118" s="571"/>
      <c r="JNH118" s="571"/>
      <c r="JNI118" s="571"/>
      <c r="JNJ118" s="571"/>
      <c r="JNK118" s="571"/>
      <c r="JNL118" s="571"/>
      <c r="JNM118" s="571"/>
      <c r="JNN118" s="571"/>
      <c r="JNO118" s="571"/>
      <c r="JNP118" s="571"/>
      <c r="JNQ118" s="571"/>
      <c r="JNR118" s="571"/>
      <c r="JNS118" s="571"/>
      <c r="JNT118" s="571"/>
      <c r="JNU118" s="571"/>
      <c r="JNV118" s="571"/>
      <c r="JNW118" s="571"/>
      <c r="JNX118" s="571"/>
      <c r="JNY118" s="571"/>
      <c r="JNZ118" s="571"/>
      <c r="JOA118" s="571"/>
      <c r="JOB118" s="571"/>
      <c r="JOC118" s="571"/>
      <c r="JOD118" s="571"/>
      <c r="JOE118" s="571"/>
      <c r="JOF118" s="571"/>
      <c r="JOG118" s="571"/>
      <c r="JOH118" s="571"/>
      <c r="JOI118" s="571"/>
      <c r="JOJ118" s="571"/>
      <c r="JOK118" s="571"/>
      <c r="JOL118" s="571"/>
      <c r="JOM118" s="571"/>
      <c r="JON118" s="571"/>
      <c r="JOO118" s="571"/>
      <c r="JOP118" s="571"/>
      <c r="JOQ118" s="571"/>
      <c r="JOR118" s="571"/>
      <c r="JOS118" s="571"/>
      <c r="JOT118" s="571"/>
      <c r="JOU118" s="571"/>
      <c r="JOV118" s="571"/>
      <c r="JOY118" s="571"/>
      <c r="JOZ118" s="571"/>
      <c r="JPA118" s="571"/>
      <c r="JPB118" s="571"/>
      <c r="JPC118" s="571"/>
      <c r="JPD118" s="571"/>
      <c r="JPE118" s="571"/>
      <c r="JPF118" s="571"/>
      <c r="JPG118" s="571"/>
      <c r="JPH118" s="571"/>
      <c r="JPI118" s="571"/>
      <c r="JPJ118" s="571"/>
      <c r="JPK118" s="571"/>
      <c r="JPL118" s="571"/>
      <c r="JPM118" s="571"/>
      <c r="JPN118" s="571"/>
      <c r="JPO118" s="571"/>
      <c r="JPP118" s="571"/>
      <c r="JPQ118" s="571"/>
      <c r="JPR118" s="571"/>
      <c r="JPS118" s="571"/>
      <c r="JPT118" s="571"/>
      <c r="JPU118" s="571"/>
      <c r="JPV118" s="571"/>
      <c r="JPW118" s="571"/>
      <c r="JPX118" s="571"/>
      <c r="JPY118" s="571"/>
      <c r="JPZ118" s="571"/>
      <c r="JQA118" s="571"/>
      <c r="JQB118" s="571"/>
      <c r="JQC118" s="571"/>
      <c r="JQD118" s="571"/>
      <c r="JQE118" s="571"/>
      <c r="JQF118" s="571"/>
      <c r="JQG118" s="571"/>
      <c r="JQH118" s="571"/>
      <c r="JQI118" s="571"/>
      <c r="JQJ118" s="571"/>
      <c r="JQK118" s="571"/>
      <c r="JQL118" s="571"/>
      <c r="JQM118" s="571"/>
      <c r="JQN118" s="571"/>
      <c r="JQO118" s="571"/>
      <c r="JQP118" s="571"/>
      <c r="JQQ118" s="571"/>
      <c r="JQR118" s="571"/>
      <c r="JQS118" s="571"/>
      <c r="JQT118" s="571"/>
      <c r="JQU118" s="571"/>
      <c r="JQV118" s="571"/>
      <c r="JQW118" s="571"/>
      <c r="JQX118" s="571"/>
      <c r="JQY118" s="571"/>
      <c r="JQZ118" s="571"/>
      <c r="JRA118" s="571"/>
      <c r="JRB118" s="571"/>
      <c r="JRC118" s="571"/>
      <c r="JRD118" s="571"/>
      <c r="JRE118" s="571"/>
      <c r="JRF118" s="571"/>
      <c r="JRG118" s="571"/>
      <c r="JRH118" s="571"/>
      <c r="JRI118" s="571"/>
      <c r="JRJ118" s="571"/>
      <c r="JRK118" s="571"/>
      <c r="JRL118" s="571"/>
      <c r="JRM118" s="571"/>
      <c r="JRN118" s="571"/>
      <c r="JRO118" s="571"/>
      <c r="JRP118" s="571"/>
      <c r="JRQ118" s="571"/>
      <c r="JRR118" s="571"/>
      <c r="JRS118" s="571"/>
      <c r="JRT118" s="571"/>
      <c r="JRU118" s="571"/>
      <c r="JRV118" s="571"/>
      <c r="JRW118" s="571"/>
      <c r="JRX118" s="571"/>
      <c r="JRY118" s="571"/>
      <c r="JRZ118" s="571"/>
      <c r="JSA118" s="571"/>
      <c r="JSB118" s="571"/>
      <c r="JSC118" s="571"/>
      <c r="JSD118" s="571"/>
      <c r="JSE118" s="571"/>
      <c r="JSF118" s="571"/>
      <c r="JSG118" s="571"/>
      <c r="JSH118" s="571"/>
      <c r="JSI118" s="571"/>
      <c r="JSJ118" s="571"/>
      <c r="JSK118" s="571"/>
      <c r="JSL118" s="571"/>
      <c r="JSM118" s="571"/>
      <c r="JSN118" s="571"/>
      <c r="JSO118" s="571"/>
      <c r="JSP118" s="571"/>
      <c r="JSQ118" s="571"/>
      <c r="JSR118" s="571"/>
      <c r="JSS118" s="571"/>
      <c r="JST118" s="571"/>
      <c r="JSU118" s="571"/>
      <c r="JSV118" s="571"/>
      <c r="JSW118" s="571"/>
      <c r="JSX118" s="571"/>
      <c r="JSY118" s="571"/>
      <c r="JSZ118" s="571"/>
      <c r="JTA118" s="571"/>
      <c r="JTB118" s="571"/>
      <c r="JTC118" s="571"/>
      <c r="JTD118" s="571"/>
      <c r="JTE118" s="571"/>
      <c r="JTF118" s="571"/>
      <c r="JTG118" s="571"/>
      <c r="JTH118" s="571"/>
      <c r="JTI118" s="571"/>
      <c r="JTJ118" s="571"/>
      <c r="JTK118" s="571"/>
      <c r="JTL118" s="571"/>
      <c r="JTM118" s="571"/>
      <c r="JTN118" s="571"/>
      <c r="JTO118" s="571"/>
      <c r="JTP118" s="571"/>
      <c r="JTQ118" s="571"/>
      <c r="JTR118" s="571"/>
      <c r="JTS118" s="571"/>
      <c r="JTT118" s="571"/>
      <c r="JTU118" s="571"/>
      <c r="JTV118" s="571"/>
      <c r="JTW118" s="571"/>
      <c r="JTX118" s="571"/>
      <c r="JTY118" s="571"/>
      <c r="JTZ118" s="571"/>
      <c r="JUA118" s="571"/>
      <c r="JUB118" s="571"/>
      <c r="JUC118" s="571"/>
      <c r="JUD118" s="571"/>
      <c r="JUE118" s="571"/>
      <c r="JUF118" s="571"/>
      <c r="JUG118" s="571"/>
      <c r="JUH118" s="571"/>
      <c r="JUI118" s="571"/>
      <c r="JUJ118" s="571"/>
      <c r="JUK118" s="571"/>
      <c r="JUL118" s="571"/>
      <c r="JUM118" s="571"/>
      <c r="JUN118" s="571"/>
      <c r="JUO118" s="571"/>
      <c r="JUP118" s="571"/>
      <c r="JUQ118" s="571"/>
      <c r="JUR118" s="571"/>
      <c r="JUS118" s="571"/>
      <c r="JUT118" s="571"/>
      <c r="JUU118" s="571"/>
      <c r="JUV118" s="571"/>
      <c r="JUW118" s="571"/>
      <c r="JUX118" s="571"/>
      <c r="JUY118" s="571"/>
      <c r="JUZ118" s="571"/>
      <c r="JVA118" s="571"/>
      <c r="JVB118" s="571"/>
      <c r="JVC118" s="571"/>
      <c r="JVD118" s="571"/>
      <c r="JVE118" s="571"/>
      <c r="JVF118" s="571"/>
      <c r="JVG118" s="571"/>
      <c r="JVH118" s="571"/>
      <c r="JVI118" s="571"/>
      <c r="JVJ118" s="571"/>
      <c r="JVK118" s="571"/>
      <c r="JVL118" s="571"/>
      <c r="JVM118" s="571"/>
      <c r="JVN118" s="571"/>
      <c r="JVO118" s="571"/>
      <c r="JVP118" s="571"/>
      <c r="JVQ118" s="571"/>
      <c r="JVR118" s="571"/>
      <c r="JVS118" s="571"/>
      <c r="JVT118" s="571"/>
      <c r="JVU118" s="571"/>
      <c r="JVV118" s="571"/>
      <c r="JVW118" s="571"/>
      <c r="JVX118" s="571"/>
      <c r="JVY118" s="571"/>
      <c r="JVZ118" s="571"/>
      <c r="JWA118" s="571"/>
      <c r="JWB118" s="571"/>
      <c r="JWC118" s="571"/>
      <c r="JWD118" s="571"/>
      <c r="JWE118" s="571"/>
      <c r="JWF118" s="571"/>
      <c r="JWG118" s="571"/>
      <c r="JWH118" s="571"/>
      <c r="JWI118" s="571"/>
      <c r="JWJ118" s="571"/>
      <c r="JWK118" s="571"/>
      <c r="JWL118" s="571"/>
      <c r="JWM118" s="571"/>
      <c r="JWN118" s="571"/>
      <c r="JWO118" s="571"/>
      <c r="JWP118" s="571"/>
      <c r="JWQ118" s="571"/>
      <c r="JWR118" s="571"/>
      <c r="JWS118" s="571"/>
      <c r="JWT118" s="571"/>
      <c r="JWU118" s="571"/>
      <c r="JWV118" s="571"/>
      <c r="JWW118" s="571"/>
      <c r="JWX118" s="571"/>
      <c r="JWY118" s="571"/>
      <c r="JWZ118" s="571"/>
      <c r="JXA118" s="571"/>
      <c r="JXB118" s="571"/>
      <c r="JXC118" s="571"/>
      <c r="JXD118" s="571"/>
      <c r="JXE118" s="571"/>
      <c r="JXF118" s="571"/>
      <c r="JXG118" s="571"/>
      <c r="JXH118" s="571"/>
      <c r="JXI118" s="571"/>
      <c r="JXJ118" s="571"/>
      <c r="JXK118" s="571"/>
      <c r="JXL118" s="571"/>
      <c r="JXM118" s="571"/>
      <c r="JXN118" s="571"/>
      <c r="JXO118" s="571"/>
      <c r="JXP118" s="571"/>
      <c r="JXQ118" s="571"/>
      <c r="JXR118" s="571"/>
      <c r="JXS118" s="571"/>
      <c r="JXT118" s="571"/>
      <c r="JXU118" s="571"/>
      <c r="JXV118" s="571"/>
      <c r="JXW118" s="571"/>
      <c r="JXX118" s="571"/>
      <c r="JXY118" s="571"/>
      <c r="JXZ118" s="571"/>
      <c r="JYA118" s="571"/>
      <c r="JYB118" s="571"/>
      <c r="JYC118" s="571"/>
      <c r="JYD118" s="571"/>
      <c r="JYE118" s="571"/>
      <c r="JYF118" s="571"/>
      <c r="JYG118" s="571"/>
      <c r="JYH118" s="571"/>
      <c r="JYI118" s="571"/>
      <c r="JYJ118" s="571"/>
      <c r="JYK118" s="571"/>
      <c r="JYL118" s="571"/>
      <c r="JYM118" s="571"/>
      <c r="JYN118" s="571"/>
      <c r="JYO118" s="571"/>
      <c r="JYP118" s="571"/>
      <c r="JYQ118" s="571"/>
      <c r="JYR118" s="571"/>
      <c r="JYU118" s="571"/>
      <c r="JYV118" s="571"/>
      <c r="JYW118" s="571"/>
      <c r="JYX118" s="571"/>
      <c r="JYY118" s="571"/>
      <c r="JYZ118" s="571"/>
      <c r="JZA118" s="571"/>
      <c r="JZB118" s="571"/>
      <c r="JZC118" s="571"/>
      <c r="JZD118" s="571"/>
      <c r="JZE118" s="571"/>
      <c r="JZF118" s="571"/>
      <c r="JZG118" s="571"/>
      <c r="JZH118" s="571"/>
      <c r="JZI118" s="571"/>
      <c r="JZJ118" s="571"/>
      <c r="JZK118" s="571"/>
      <c r="JZL118" s="571"/>
      <c r="JZM118" s="571"/>
      <c r="JZN118" s="571"/>
      <c r="JZO118" s="571"/>
      <c r="JZP118" s="571"/>
      <c r="JZQ118" s="571"/>
      <c r="JZR118" s="571"/>
      <c r="JZS118" s="571"/>
      <c r="JZT118" s="571"/>
      <c r="JZU118" s="571"/>
      <c r="JZV118" s="571"/>
      <c r="JZW118" s="571"/>
      <c r="JZX118" s="571"/>
      <c r="JZY118" s="571"/>
      <c r="JZZ118" s="571"/>
      <c r="KAA118" s="571"/>
      <c r="KAB118" s="571"/>
      <c r="KAC118" s="571"/>
      <c r="KAD118" s="571"/>
      <c r="KAE118" s="571"/>
      <c r="KAF118" s="571"/>
      <c r="KAG118" s="571"/>
      <c r="KAH118" s="571"/>
      <c r="KAI118" s="571"/>
      <c r="KAJ118" s="571"/>
      <c r="KAK118" s="571"/>
      <c r="KAL118" s="571"/>
      <c r="KAM118" s="571"/>
      <c r="KAN118" s="571"/>
      <c r="KAO118" s="571"/>
      <c r="KAP118" s="571"/>
      <c r="KAQ118" s="571"/>
      <c r="KAR118" s="571"/>
      <c r="KAS118" s="571"/>
      <c r="KAT118" s="571"/>
      <c r="KAU118" s="571"/>
      <c r="KAV118" s="571"/>
      <c r="KAW118" s="571"/>
      <c r="KAX118" s="571"/>
      <c r="KAY118" s="571"/>
      <c r="KAZ118" s="571"/>
      <c r="KBA118" s="571"/>
      <c r="KBB118" s="571"/>
      <c r="KBC118" s="571"/>
      <c r="KBD118" s="571"/>
      <c r="KBE118" s="571"/>
      <c r="KBF118" s="571"/>
      <c r="KBG118" s="571"/>
      <c r="KBH118" s="571"/>
      <c r="KBI118" s="571"/>
      <c r="KBJ118" s="571"/>
      <c r="KBK118" s="571"/>
      <c r="KBL118" s="571"/>
      <c r="KBM118" s="571"/>
      <c r="KBN118" s="571"/>
      <c r="KBO118" s="571"/>
      <c r="KBP118" s="571"/>
      <c r="KBQ118" s="571"/>
      <c r="KBR118" s="571"/>
      <c r="KBS118" s="571"/>
      <c r="KBT118" s="571"/>
      <c r="KBU118" s="571"/>
      <c r="KBV118" s="571"/>
      <c r="KBW118" s="571"/>
      <c r="KBX118" s="571"/>
      <c r="KBY118" s="571"/>
      <c r="KBZ118" s="571"/>
      <c r="KCA118" s="571"/>
      <c r="KCB118" s="571"/>
      <c r="KCC118" s="571"/>
      <c r="KCD118" s="571"/>
      <c r="KCE118" s="571"/>
      <c r="KCF118" s="571"/>
      <c r="KCG118" s="571"/>
      <c r="KCH118" s="571"/>
      <c r="KCI118" s="571"/>
      <c r="KCJ118" s="571"/>
      <c r="KCK118" s="571"/>
      <c r="KCL118" s="571"/>
      <c r="KCM118" s="571"/>
      <c r="KCN118" s="571"/>
      <c r="KCO118" s="571"/>
      <c r="KCP118" s="571"/>
      <c r="KCQ118" s="571"/>
      <c r="KCR118" s="571"/>
      <c r="KCS118" s="571"/>
      <c r="KCT118" s="571"/>
      <c r="KCU118" s="571"/>
      <c r="KCV118" s="571"/>
      <c r="KCW118" s="571"/>
      <c r="KCX118" s="571"/>
      <c r="KCY118" s="571"/>
      <c r="KCZ118" s="571"/>
      <c r="KDA118" s="571"/>
      <c r="KDB118" s="571"/>
      <c r="KDC118" s="571"/>
      <c r="KDD118" s="571"/>
      <c r="KDE118" s="571"/>
      <c r="KDF118" s="571"/>
      <c r="KDG118" s="571"/>
      <c r="KDH118" s="571"/>
      <c r="KDI118" s="571"/>
      <c r="KDJ118" s="571"/>
      <c r="KDK118" s="571"/>
      <c r="KDL118" s="571"/>
      <c r="KDM118" s="571"/>
      <c r="KDN118" s="571"/>
      <c r="KDO118" s="571"/>
      <c r="KDP118" s="571"/>
      <c r="KDQ118" s="571"/>
      <c r="KDR118" s="571"/>
      <c r="KDS118" s="571"/>
      <c r="KDT118" s="571"/>
      <c r="KDU118" s="571"/>
      <c r="KDV118" s="571"/>
      <c r="KDW118" s="571"/>
      <c r="KDX118" s="571"/>
      <c r="KDY118" s="571"/>
      <c r="KDZ118" s="571"/>
      <c r="KEA118" s="571"/>
      <c r="KEB118" s="571"/>
      <c r="KEC118" s="571"/>
      <c r="KED118" s="571"/>
      <c r="KEE118" s="571"/>
      <c r="KEF118" s="571"/>
      <c r="KEG118" s="571"/>
      <c r="KEH118" s="571"/>
      <c r="KEI118" s="571"/>
      <c r="KEJ118" s="571"/>
      <c r="KEK118" s="571"/>
      <c r="KEL118" s="571"/>
      <c r="KEM118" s="571"/>
      <c r="KEN118" s="571"/>
      <c r="KEO118" s="571"/>
      <c r="KEP118" s="571"/>
      <c r="KEQ118" s="571"/>
      <c r="KER118" s="571"/>
      <c r="KES118" s="571"/>
      <c r="KET118" s="571"/>
      <c r="KEU118" s="571"/>
      <c r="KEV118" s="571"/>
      <c r="KEW118" s="571"/>
      <c r="KEX118" s="571"/>
      <c r="KEY118" s="571"/>
      <c r="KEZ118" s="571"/>
      <c r="KFA118" s="571"/>
      <c r="KFB118" s="571"/>
      <c r="KFC118" s="571"/>
      <c r="KFD118" s="571"/>
      <c r="KFE118" s="571"/>
      <c r="KFF118" s="571"/>
      <c r="KFG118" s="571"/>
      <c r="KFH118" s="571"/>
      <c r="KFI118" s="571"/>
      <c r="KFJ118" s="571"/>
      <c r="KFK118" s="571"/>
      <c r="KFL118" s="571"/>
      <c r="KFM118" s="571"/>
      <c r="KFN118" s="571"/>
      <c r="KFO118" s="571"/>
      <c r="KFP118" s="571"/>
      <c r="KFQ118" s="571"/>
      <c r="KFR118" s="571"/>
      <c r="KFS118" s="571"/>
      <c r="KFT118" s="571"/>
      <c r="KFU118" s="571"/>
      <c r="KFV118" s="571"/>
      <c r="KFW118" s="571"/>
      <c r="KFX118" s="571"/>
      <c r="KFY118" s="571"/>
      <c r="KFZ118" s="571"/>
      <c r="KGA118" s="571"/>
      <c r="KGB118" s="571"/>
      <c r="KGC118" s="571"/>
      <c r="KGD118" s="571"/>
      <c r="KGE118" s="571"/>
      <c r="KGF118" s="571"/>
      <c r="KGG118" s="571"/>
      <c r="KGH118" s="571"/>
      <c r="KGI118" s="571"/>
      <c r="KGJ118" s="571"/>
      <c r="KGK118" s="571"/>
      <c r="KGL118" s="571"/>
      <c r="KGM118" s="571"/>
      <c r="KGN118" s="571"/>
      <c r="KGO118" s="571"/>
      <c r="KGP118" s="571"/>
      <c r="KGQ118" s="571"/>
      <c r="KGR118" s="571"/>
      <c r="KGS118" s="571"/>
      <c r="KGT118" s="571"/>
      <c r="KGU118" s="571"/>
      <c r="KGV118" s="571"/>
      <c r="KGW118" s="571"/>
      <c r="KGX118" s="571"/>
      <c r="KGY118" s="571"/>
      <c r="KGZ118" s="571"/>
      <c r="KHA118" s="571"/>
      <c r="KHB118" s="571"/>
      <c r="KHC118" s="571"/>
      <c r="KHD118" s="571"/>
      <c r="KHE118" s="571"/>
      <c r="KHF118" s="571"/>
      <c r="KHG118" s="571"/>
      <c r="KHH118" s="571"/>
      <c r="KHI118" s="571"/>
      <c r="KHJ118" s="571"/>
      <c r="KHK118" s="571"/>
      <c r="KHL118" s="571"/>
      <c r="KHM118" s="571"/>
      <c r="KHN118" s="571"/>
      <c r="KHO118" s="571"/>
      <c r="KHP118" s="571"/>
      <c r="KHQ118" s="571"/>
      <c r="KHR118" s="571"/>
      <c r="KHS118" s="571"/>
      <c r="KHT118" s="571"/>
      <c r="KHU118" s="571"/>
      <c r="KHV118" s="571"/>
      <c r="KHW118" s="571"/>
      <c r="KHX118" s="571"/>
      <c r="KHY118" s="571"/>
      <c r="KHZ118" s="571"/>
      <c r="KIA118" s="571"/>
      <c r="KIB118" s="571"/>
      <c r="KIC118" s="571"/>
      <c r="KID118" s="571"/>
      <c r="KIE118" s="571"/>
      <c r="KIF118" s="571"/>
      <c r="KIG118" s="571"/>
      <c r="KIH118" s="571"/>
      <c r="KII118" s="571"/>
      <c r="KIJ118" s="571"/>
      <c r="KIK118" s="571"/>
      <c r="KIL118" s="571"/>
      <c r="KIM118" s="571"/>
      <c r="KIN118" s="571"/>
      <c r="KIQ118" s="571"/>
      <c r="KIR118" s="571"/>
      <c r="KIS118" s="571"/>
      <c r="KIT118" s="571"/>
      <c r="KIU118" s="571"/>
      <c r="KIV118" s="571"/>
      <c r="KIW118" s="571"/>
      <c r="KIX118" s="571"/>
      <c r="KIY118" s="571"/>
      <c r="KIZ118" s="571"/>
      <c r="KJA118" s="571"/>
      <c r="KJB118" s="571"/>
      <c r="KJC118" s="571"/>
      <c r="KJD118" s="571"/>
      <c r="KJE118" s="571"/>
      <c r="KJF118" s="571"/>
      <c r="KJG118" s="571"/>
      <c r="KJH118" s="571"/>
      <c r="KJI118" s="571"/>
      <c r="KJJ118" s="571"/>
      <c r="KJK118" s="571"/>
      <c r="KJL118" s="571"/>
      <c r="KJM118" s="571"/>
      <c r="KJN118" s="571"/>
      <c r="KJO118" s="571"/>
      <c r="KJP118" s="571"/>
      <c r="KJQ118" s="571"/>
      <c r="KJR118" s="571"/>
      <c r="KJS118" s="571"/>
      <c r="KJT118" s="571"/>
      <c r="KJU118" s="571"/>
      <c r="KJV118" s="571"/>
      <c r="KJW118" s="571"/>
      <c r="KJX118" s="571"/>
      <c r="KJY118" s="571"/>
      <c r="KJZ118" s="571"/>
      <c r="KKA118" s="571"/>
      <c r="KKB118" s="571"/>
      <c r="KKC118" s="571"/>
      <c r="KKD118" s="571"/>
      <c r="KKE118" s="571"/>
      <c r="KKF118" s="571"/>
      <c r="KKG118" s="571"/>
      <c r="KKH118" s="571"/>
      <c r="KKI118" s="571"/>
      <c r="KKJ118" s="571"/>
      <c r="KKK118" s="571"/>
      <c r="KKL118" s="571"/>
      <c r="KKM118" s="571"/>
      <c r="KKN118" s="571"/>
      <c r="KKO118" s="571"/>
      <c r="KKP118" s="571"/>
      <c r="KKQ118" s="571"/>
      <c r="KKR118" s="571"/>
      <c r="KKS118" s="571"/>
      <c r="KKT118" s="571"/>
      <c r="KKU118" s="571"/>
      <c r="KKV118" s="571"/>
      <c r="KKW118" s="571"/>
      <c r="KKX118" s="571"/>
      <c r="KKY118" s="571"/>
      <c r="KKZ118" s="571"/>
      <c r="KLA118" s="571"/>
      <c r="KLB118" s="571"/>
      <c r="KLC118" s="571"/>
      <c r="KLD118" s="571"/>
      <c r="KLE118" s="571"/>
      <c r="KLF118" s="571"/>
      <c r="KLG118" s="571"/>
      <c r="KLH118" s="571"/>
      <c r="KLI118" s="571"/>
      <c r="KLJ118" s="571"/>
      <c r="KLK118" s="571"/>
      <c r="KLL118" s="571"/>
      <c r="KLM118" s="571"/>
      <c r="KLN118" s="571"/>
      <c r="KLO118" s="571"/>
      <c r="KLP118" s="571"/>
      <c r="KLQ118" s="571"/>
      <c r="KLR118" s="571"/>
      <c r="KLS118" s="571"/>
      <c r="KLT118" s="571"/>
      <c r="KLU118" s="571"/>
      <c r="KLV118" s="571"/>
      <c r="KLW118" s="571"/>
      <c r="KLX118" s="571"/>
      <c r="KLY118" s="571"/>
      <c r="KLZ118" s="571"/>
      <c r="KMA118" s="571"/>
      <c r="KMB118" s="571"/>
      <c r="KMC118" s="571"/>
      <c r="KMD118" s="571"/>
      <c r="KME118" s="571"/>
      <c r="KMF118" s="571"/>
      <c r="KMG118" s="571"/>
      <c r="KMH118" s="571"/>
      <c r="KMI118" s="571"/>
      <c r="KMJ118" s="571"/>
      <c r="KMK118" s="571"/>
      <c r="KML118" s="571"/>
      <c r="KMM118" s="571"/>
      <c r="KMN118" s="571"/>
      <c r="KMO118" s="571"/>
      <c r="KMP118" s="571"/>
      <c r="KMQ118" s="571"/>
      <c r="KMR118" s="571"/>
      <c r="KMS118" s="571"/>
      <c r="KMT118" s="571"/>
      <c r="KMU118" s="571"/>
      <c r="KMV118" s="571"/>
      <c r="KMW118" s="571"/>
      <c r="KMX118" s="571"/>
      <c r="KMY118" s="571"/>
      <c r="KMZ118" s="571"/>
      <c r="KNA118" s="571"/>
      <c r="KNB118" s="571"/>
      <c r="KNC118" s="571"/>
      <c r="KND118" s="571"/>
      <c r="KNE118" s="571"/>
      <c r="KNF118" s="571"/>
      <c r="KNG118" s="571"/>
      <c r="KNH118" s="571"/>
      <c r="KNI118" s="571"/>
      <c r="KNJ118" s="571"/>
      <c r="KNK118" s="571"/>
      <c r="KNL118" s="571"/>
      <c r="KNM118" s="571"/>
      <c r="KNN118" s="571"/>
      <c r="KNO118" s="571"/>
      <c r="KNP118" s="571"/>
      <c r="KNQ118" s="571"/>
      <c r="KNR118" s="571"/>
      <c r="KNS118" s="571"/>
      <c r="KNT118" s="571"/>
      <c r="KNU118" s="571"/>
      <c r="KNV118" s="571"/>
      <c r="KNW118" s="571"/>
      <c r="KNX118" s="571"/>
      <c r="KNY118" s="571"/>
      <c r="KNZ118" s="571"/>
      <c r="KOA118" s="571"/>
      <c r="KOB118" s="571"/>
      <c r="KOC118" s="571"/>
      <c r="KOD118" s="571"/>
      <c r="KOE118" s="571"/>
      <c r="KOF118" s="571"/>
      <c r="KOG118" s="571"/>
      <c r="KOH118" s="571"/>
      <c r="KOI118" s="571"/>
      <c r="KOJ118" s="571"/>
      <c r="KOK118" s="571"/>
      <c r="KOL118" s="571"/>
      <c r="KOM118" s="571"/>
      <c r="KON118" s="571"/>
      <c r="KOO118" s="571"/>
      <c r="KOP118" s="571"/>
      <c r="KOQ118" s="571"/>
      <c r="KOR118" s="571"/>
      <c r="KOS118" s="571"/>
      <c r="KOT118" s="571"/>
      <c r="KOU118" s="571"/>
      <c r="KOV118" s="571"/>
      <c r="KOW118" s="571"/>
      <c r="KOX118" s="571"/>
      <c r="KOY118" s="571"/>
      <c r="KOZ118" s="571"/>
      <c r="KPA118" s="571"/>
      <c r="KPB118" s="571"/>
      <c r="KPC118" s="571"/>
      <c r="KPD118" s="571"/>
      <c r="KPE118" s="571"/>
      <c r="KPF118" s="571"/>
      <c r="KPG118" s="571"/>
      <c r="KPH118" s="571"/>
      <c r="KPI118" s="571"/>
      <c r="KPJ118" s="571"/>
      <c r="KPK118" s="571"/>
      <c r="KPL118" s="571"/>
      <c r="KPM118" s="571"/>
      <c r="KPN118" s="571"/>
      <c r="KPO118" s="571"/>
      <c r="KPP118" s="571"/>
      <c r="KPQ118" s="571"/>
      <c r="KPR118" s="571"/>
      <c r="KPS118" s="571"/>
      <c r="KPT118" s="571"/>
      <c r="KPU118" s="571"/>
      <c r="KPV118" s="571"/>
      <c r="KPW118" s="571"/>
      <c r="KPX118" s="571"/>
      <c r="KPY118" s="571"/>
      <c r="KPZ118" s="571"/>
      <c r="KQA118" s="571"/>
      <c r="KQB118" s="571"/>
      <c r="KQC118" s="571"/>
      <c r="KQD118" s="571"/>
      <c r="KQE118" s="571"/>
      <c r="KQF118" s="571"/>
      <c r="KQG118" s="571"/>
      <c r="KQH118" s="571"/>
      <c r="KQI118" s="571"/>
      <c r="KQJ118" s="571"/>
      <c r="KQK118" s="571"/>
      <c r="KQL118" s="571"/>
      <c r="KQM118" s="571"/>
      <c r="KQN118" s="571"/>
      <c r="KQO118" s="571"/>
      <c r="KQP118" s="571"/>
      <c r="KQQ118" s="571"/>
      <c r="KQR118" s="571"/>
      <c r="KQS118" s="571"/>
      <c r="KQT118" s="571"/>
      <c r="KQU118" s="571"/>
      <c r="KQV118" s="571"/>
      <c r="KQW118" s="571"/>
      <c r="KQX118" s="571"/>
      <c r="KQY118" s="571"/>
      <c r="KQZ118" s="571"/>
      <c r="KRA118" s="571"/>
      <c r="KRB118" s="571"/>
      <c r="KRC118" s="571"/>
      <c r="KRD118" s="571"/>
      <c r="KRE118" s="571"/>
      <c r="KRF118" s="571"/>
      <c r="KRG118" s="571"/>
      <c r="KRH118" s="571"/>
      <c r="KRI118" s="571"/>
      <c r="KRJ118" s="571"/>
      <c r="KRK118" s="571"/>
      <c r="KRL118" s="571"/>
      <c r="KRM118" s="571"/>
      <c r="KRN118" s="571"/>
      <c r="KRO118" s="571"/>
      <c r="KRP118" s="571"/>
      <c r="KRQ118" s="571"/>
      <c r="KRR118" s="571"/>
      <c r="KRS118" s="571"/>
      <c r="KRT118" s="571"/>
      <c r="KRU118" s="571"/>
      <c r="KRV118" s="571"/>
      <c r="KRW118" s="571"/>
      <c r="KRX118" s="571"/>
      <c r="KRY118" s="571"/>
      <c r="KRZ118" s="571"/>
      <c r="KSA118" s="571"/>
      <c r="KSB118" s="571"/>
      <c r="KSC118" s="571"/>
      <c r="KSD118" s="571"/>
      <c r="KSE118" s="571"/>
      <c r="KSF118" s="571"/>
      <c r="KSG118" s="571"/>
      <c r="KSH118" s="571"/>
      <c r="KSI118" s="571"/>
      <c r="KSJ118" s="571"/>
      <c r="KSM118" s="571"/>
      <c r="KSN118" s="571"/>
      <c r="KSO118" s="571"/>
      <c r="KSP118" s="571"/>
      <c r="KSQ118" s="571"/>
      <c r="KSR118" s="571"/>
      <c r="KSS118" s="571"/>
      <c r="KST118" s="571"/>
      <c r="KSU118" s="571"/>
      <c r="KSV118" s="571"/>
      <c r="KSW118" s="571"/>
      <c r="KSX118" s="571"/>
      <c r="KSY118" s="571"/>
      <c r="KSZ118" s="571"/>
      <c r="KTA118" s="571"/>
      <c r="KTB118" s="571"/>
      <c r="KTC118" s="571"/>
      <c r="KTD118" s="571"/>
      <c r="KTE118" s="571"/>
      <c r="KTF118" s="571"/>
      <c r="KTG118" s="571"/>
      <c r="KTH118" s="571"/>
      <c r="KTI118" s="571"/>
      <c r="KTJ118" s="571"/>
      <c r="KTK118" s="571"/>
      <c r="KTL118" s="571"/>
      <c r="KTM118" s="571"/>
      <c r="KTN118" s="571"/>
      <c r="KTO118" s="571"/>
      <c r="KTP118" s="571"/>
      <c r="KTQ118" s="571"/>
      <c r="KTR118" s="571"/>
      <c r="KTS118" s="571"/>
      <c r="KTT118" s="571"/>
      <c r="KTU118" s="571"/>
      <c r="KTV118" s="571"/>
      <c r="KTW118" s="571"/>
      <c r="KTX118" s="571"/>
      <c r="KTY118" s="571"/>
      <c r="KTZ118" s="571"/>
      <c r="KUA118" s="571"/>
      <c r="KUB118" s="571"/>
      <c r="KUC118" s="571"/>
      <c r="KUD118" s="571"/>
      <c r="KUE118" s="571"/>
      <c r="KUF118" s="571"/>
      <c r="KUG118" s="571"/>
      <c r="KUH118" s="571"/>
      <c r="KUI118" s="571"/>
      <c r="KUJ118" s="571"/>
      <c r="KUK118" s="571"/>
      <c r="KUL118" s="571"/>
      <c r="KUM118" s="571"/>
      <c r="KUN118" s="571"/>
      <c r="KUO118" s="571"/>
      <c r="KUP118" s="571"/>
      <c r="KUQ118" s="571"/>
      <c r="KUR118" s="571"/>
      <c r="KUS118" s="571"/>
      <c r="KUT118" s="571"/>
      <c r="KUU118" s="571"/>
      <c r="KUV118" s="571"/>
      <c r="KUW118" s="571"/>
      <c r="KUX118" s="571"/>
      <c r="KUY118" s="571"/>
      <c r="KUZ118" s="571"/>
      <c r="KVA118" s="571"/>
      <c r="KVB118" s="571"/>
      <c r="KVC118" s="571"/>
      <c r="KVD118" s="571"/>
      <c r="KVE118" s="571"/>
      <c r="KVF118" s="571"/>
      <c r="KVG118" s="571"/>
      <c r="KVH118" s="571"/>
      <c r="KVI118" s="571"/>
      <c r="KVJ118" s="571"/>
      <c r="KVK118" s="571"/>
      <c r="KVL118" s="571"/>
      <c r="KVM118" s="571"/>
      <c r="KVN118" s="571"/>
      <c r="KVO118" s="571"/>
      <c r="KVP118" s="571"/>
      <c r="KVQ118" s="571"/>
      <c r="KVR118" s="571"/>
      <c r="KVS118" s="571"/>
      <c r="KVT118" s="571"/>
      <c r="KVU118" s="571"/>
      <c r="KVV118" s="571"/>
      <c r="KVW118" s="571"/>
      <c r="KVX118" s="571"/>
      <c r="KVY118" s="571"/>
      <c r="KVZ118" s="571"/>
      <c r="KWA118" s="571"/>
      <c r="KWB118" s="571"/>
      <c r="KWC118" s="571"/>
      <c r="KWD118" s="571"/>
      <c r="KWE118" s="571"/>
      <c r="KWF118" s="571"/>
      <c r="KWG118" s="571"/>
      <c r="KWH118" s="571"/>
      <c r="KWI118" s="571"/>
      <c r="KWJ118" s="571"/>
      <c r="KWK118" s="571"/>
      <c r="KWL118" s="571"/>
      <c r="KWM118" s="571"/>
      <c r="KWN118" s="571"/>
      <c r="KWO118" s="571"/>
      <c r="KWP118" s="571"/>
      <c r="KWQ118" s="571"/>
      <c r="KWR118" s="571"/>
      <c r="KWS118" s="571"/>
      <c r="KWT118" s="571"/>
      <c r="KWU118" s="571"/>
      <c r="KWV118" s="571"/>
      <c r="KWW118" s="571"/>
      <c r="KWX118" s="571"/>
      <c r="KWY118" s="571"/>
      <c r="KWZ118" s="571"/>
      <c r="KXA118" s="571"/>
      <c r="KXB118" s="571"/>
      <c r="KXC118" s="571"/>
      <c r="KXD118" s="571"/>
      <c r="KXE118" s="571"/>
      <c r="KXF118" s="571"/>
      <c r="KXG118" s="571"/>
      <c r="KXH118" s="571"/>
      <c r="KXI118" s="571"/>
      <c r="KXJ118" s="571"/>
      <c r="KXK118" s="571"/>
      <c r="KXL118" s="571"/>
      <c r="KXM118" s="571"/>
      <c r="KXN118" s="571"/>
      <c r="KXO118" s="571"/>
      <c r="KXP118" s="571"/>
      <c r="KXQ118" s="571"/>
      <c r="KXR118" s="571"/>
      <c r="KXS118" s="571"/>
      <c r="KXT118" s="571"/>
      <c r="KXU118" s="571"/>
      <c r="KXV118" s="571"/>
      <c r="KXW118" s="571"/>
      <c r="KXX118" s="571"/>
      <c r="KXY118" s="571"/>
      <c r="KXZ118" s="571"/>
      <c r="KYA118" s="571"/>
      <c r="KYB118" s="571"/>
      <c r="KYC118" s="571"/>
      <c r="KYD118" s="571"/>
      <c r="KYE118" s="571"/>
      <c r="KYF118" s="571"/>
      <c r="KYG118" s="571"/>
      <c r="KYH118" s="571"/>
      <c r="KYI118" s="571"/>
      <c r="KYJ118" s="571"/>
      <c r="KYK118" s="571"/>
      <c r="KYL118" s="571"/>
      <c r="KYM118" s="571"/>
      <c r="KYN118" s="571"/>
      <c r="KYO118" s="571"/>
      <c r="KYP118" s="571"/>
      <c r="KYQ118" s="571"/>
      <c r="KYR118" s="571"/>
      <c r="KYS118" s="571"/>
      <c r="KYT118" s="571"/>
      <c r="KYU118" s="571"/>
      <c r="KYV118" s="571"/>
      <c r="KYW118" s="571"/>
      <c r="KYX118" s="571"/>
      <c r="KYY118" s="571"/>
      <c r="KYZ118" s="571"/>
      <c r="KZA118" s="571"/>
      <c r="KZB118" s="571"/>
      <c r="KZC118" s="571"/>
      <c r="KZD118" s="571"/>
      <c r="KZE118" s="571"/>
      <c r="KZF118" s="571"/>
      <c r="KZG118" s="571"/>
      <c r="KZH118" s="571"/>
      <c r="KZI118" s="571"/>
      <c r="KZJ118" s="571"/>
      <c r="KZK118" s="571"/>
      <c r="KZL118" s="571"/>
      <c r="KZM118" s="571"/>
      <c r="KZN118" s="571"/>
      <c r="KZO118" s="571"/>
      <c r="KZP118" s="571"/>
      <c r="KZQ118" s="571"/>
      <c r="KZR118" s="571"/>
      <c r="KZS118" s="571"/>
      <c r="KZT118" s="571"/>
      <c r="KZU118" s="571"/>
      <c r="KZV118" s="571"/>
      <c r="KZW118" s="571"/>
      <c r="KZX118" s="571"/>
      <c r="KZY118" s="571"/>
      <c r="KZZ118" s="571"/>
      <c r="LAA118" s="571"/>
      <c r="LAB118" s="571"/>
      <c r="LAC118" s="571"/>
      <c r="LAD118" s="571"/>
      <c r="LAE118" s="571"/>
      <c r="LAF118" s="571"/>
      <c r="LAG118" s="571"/>
      <c r="LAH118" s="571"/>
      <c r="LAI118" s="571"/>
      <c r="LAJ118" s="571"/>
      <c r="LAK118" s="571"/>
      <c r="LAL118" s="571"/>
      <c r="LAM118" s="571"/>
      <c r="LAN118" s="571"/>
      <c r="LAO118" s="571"/>
      <c r="LAP118" s="571"/>
      <c r="LAQ118" s="571"/>
      <c r="LAR118" s="571"/>
      <c r="LAS118" s="571"/>
      <c r="LAT118" s="571"/>
      <c r="LAU118" s="571"/>
      <c r="LAV118" s="571"/>
      <c r="LAW118" s="571"/>
      <c r="LAX118" s="571"/>
      <c r="LAY118" s="571"/>
      <c r="LAZ118" s="571"/>
      <c r="LBA118" s="571"/>
      <c r="LBB118" s="571"/>
      <c r="LBC118" s="571"/>
      <c r="LBD118" s="571"/>
      <c r="LBE118" s="571"/>
      <c r="LBF118" s="571"/>
      <c r="LBG118" s="571"/>
      <c r="LBH118" s="571"/>
      <c r="LBI118" s="571"/>
      <c r="LBJ118" s="571"/>
      <c r="LBK118" s="571"/>
      <c r="LBL118" s="571"/>
      <c r="LBM118" s="571"/>
      <c r="LBN118" s="571"/>
      <c r="LBO118" s="571"/>
      <c r="LBP118" s="571"/>
      <c r="LBQ118" s="571"/>
      <c r="LBR118" s="571"/>
      <c r="LBS118" s="571"/>
      <c r="LBT118" s="571"/>
      <c r="LBU118" s="571"/>
      <c r="LBV118" s="571"/>
      <c r="LBW118" s="571"/>
      <c r="LBX118" s="571"/>
      <c r="LBY118" s="571"/>
      <c r="LBZ118" s="571"/>
      <c r="LCA118" s="571"/>
      <c r="LCB118" s="571"/>
      <c r="LCC118" s="571"/>
      <c r="LCD118" s="571"/>
      <c r="LCE118" s="571"/>
      <c r="LCF118" s="571"/>
      <c r="LCI118" s="571"/>
      <c r="LCJ118" s="571"/>
      <c r="LCK118" s="571"/>
      <c r="LCL118" s="571"/>
      <c r="LCM118" s="571"/>
      <c r="LCN118" s="571"/>
      <c r="LCO118" s="571"/>
      <c r="LCP118" s="571"/>
      <c r="LCQ118" s="571"/>
      <c r="LCR118" s="571"/>
      <c r="LCS118" s="571"/>
      <c r="LCT118" s="571"/>
      <c r="LCU118" s="571"/>
      <c r="LCV118" s="571"/>
      <c r="LCW118" s="571"/>
      <c r="LCX118" s="571"/>
      <c r="LCY118" s="571"/>
      <c r="LCZ118" s="571"/>
      <c r="LDA118" s="571"/>
      <c r="LDB118" s="571"/>
      <c r="LDC118" s="571"/>
      <c r="LDD118" s="571"/>
      <c r="LDE118" s="571"/>
      <c r="LDF118" s="571"/>
      <c r="LDG118" s="571"/>
      <c r="LDH118" s="571"/>
      <c r="LDI118" s="571"/>
      <c r="LDJ118" s="571"/>
      <c r="LDK118" s="571"/>
      <c r="LDL118" s="571"/>
      <c r="LDM118" s="571"/>
      <c r="LDN118" s="571"/>
      <c r="LDO118" s="571"/>
      <c r="LDP118" s="571"/>
      <c r="LDQ118" s="571"/>
      <c r="LDR118" s="571"/>
      <c r="LDS118" s="571"/>
      <c r="LDT118" s="571"/>
      <c r="LDU118" s="571"/>
      <c r="LDV118" s="571"/>
      <c r="LDW118" s="571"/>
      <c r="LDX118" s="571"/>
      <c r="LDY118" s="571"/>
      <c r="LDZ118" s="571"/>
      <c r="LEA118" s="571"/>
      <c r="LEB118" s="571"/>
      <c r="LEC118" s="571"/>
      <c r="LED118" s="571"/>
      <c r="LEE118" s="571"/>
      <c r="LEF118" s="571"/>
      <c r="LEG118" s="571"/>
      <c r="LEH118" s="571"/>
      <c r="LEI118" s="571"/>
      <c r="LEJ118" s="571"/>
      <c r="LEK118" s="571"/>
      <c r="LEL118" s="571"/>
      <c r="LEM118" s="571"/>
      <c r="LEN118" s="571"/>
      <c r="LEO118" s="571"/>
      <c r="LEP118" s="571"/>
      <c r="LEQ118" s="571"/>
      <c r="LER118" s="571"/>
      <c r="LES118" s="571"/>
      <c r="LET118" s="571"/>
      <c r="LEU118" s="571"/>
      <c r="LEV118" s="571"/>
      <c r="LEW118" s="571"/>
      <c r="LEX118" s="571"/>
      <c r="LEY118" s="571"/>
      <c r="LEZ118" s="571"/>
      <c r="LFA118" s="571"/>
      <c r="LFB118" s="571"/>
      <c r="LFC118" s="571"/>
      <c r="LFD118" s="571"/>
      <c r="LFE118" s="571"/>
      <c r="LFF118" s="571"/>
      <c r="LFG118" s="571"/>
      <c r="LFH118" s="571"/>
      <c r="LFI118" s="571"/>
      <c r="LFJ118" s="571"/>
      <c r="LFK118" s="571"/>
      <c r="LFL118" s="571"/>
      <c r="LFM118" s="571"/>
      <c r="LFN118" s="571"/>
      <c r="LFO118" s="571"/>
      <c r="LFP118" s="571"/>
      <c r="LFQ118" s="571"/>
      <c r="LFR118" s="571"/>
      <c r="LFS118" s="571"/>
      <c r="LFT118" s="571"/>
      <c r="LFU118" s="571"/>
      <c r="LFV118" s="571"/>
      <c r="LFW118" s="571"/>
      <c r="LFX118" s="571"/>
      <c r="LFY118" s="571"/>
      <c r="LFZ118" s="571"/>
      <c r="LGA118" s="571"/>
      <c r="LGB118" s="571"/>
      <c r="LGC118" s="571"/>
      <c r="LGD118" s="571"/>
      <c r="LGE118" s="571"/>
      <c r="LGF118" s="571"/>
      <c r="LGG118" s="571"/>
      <c r="LGH118" s="571"/>
      <c r="LGI118" s="571"/>
      <c r="LGJ118" s="571"/>
      <c r="LGK118" s="571"/>
      <c r="LGL118" s="571"/>
      <c r="LGM118" s="571"/>
      <c r="LGN118" s="571"/>
      <c r="LGO118" s="571"/>
      <c r="LGP118" s="571"/>
      <c r="LGQ118" s="571"/>
      <c r="LGR118" s="571"/>
      <c r="LGS118" s="571"/>
      <c r="LGT118" s="571"/>
      <c r="LGU118" s="571"/>
      <c r="LGV118" s="571"/>
      <c r="LGW118" s="571"/>
      <c r="LGX118" s="571"/>
      <c r="LGY118" s="571"/>
      <c r="LGZ118" s="571"/>
      <c r="LHA118" s="571"/>
      <c r="LHB118" s="571"/>
      <c r="LHC118" s="571"/>
      <c r="LHD118" s="571"/>
      <c r="LHE118" s="571"/>
      <c r="LHF118" s="571"/>
      <c r="LHG118" s="571"/>
      <c r="LHH118" s="571"/>
      <c r="LHI118" s="571"/>
      <c r="LHJ118" s="571"/>
      <c r="LHK118" s="571"/>
      <c r="LHL118" s="571"/>
      <c r="LHM118" s="571"/>
      <c r="LHN118" s="571"/>
      <c r="LHO118" s="571"/>
      <c r="LHP118" s="571"/>
      <c r="LHQ118" s="571"/>
      <c r="LHR118" s="571"/>
      <c r="LHS118" s="571"/>
      <c r="LHT118" s="571"/>
      <c r="LHU118" s="571"/>
      <c r="LHV118" s="571"/>
      <c r="LHW118" s="571"/>
      <c r="LHX118" s="571"/>
      <c r="LHY118" s="571"/>
      <c r="LHZ118" s="571"/>
      <c r="LIA118" s="571"/>
      <c r="LIB118" s="571"/>
      <c r="LIC118" s="571"/>
      <c r="LID118" s="571"/>
      <c r="LIE118" s="571"/>
      <c r="LIF118" s="571"/>
      <c r="LIG118" s="571"/>
      <c r="LIH118" s="571"/>
      <c r="LII118" s="571"/>
      <c r="LIJ118" s="571"/>
      <c r="LIK118" s="571"/>
      <c r="LIL118" s="571"/>
      <c r="LIM118" s="571"/>
      <c r="LIN118" s="571"/>
      <c r="LIO118" s="571"/>
      <c r="LIP118" s="571"/>
      <c r="LIQ118" s="571"/>
      <c r="LIR118" s="571"/>
      <c r="LIS118" s="571"/>
      <c r="LIT118" s="571"/>
      <c r="LIU118" s="571"/>
      <c r="LIV118" s="571"/>
      <c r="LIW118" s="571"/>
      <c r="LIX118" s="571"/>
      <c r="LIY118" s="571"/>
      <c r="LIZ118" s="571"/>
      <c r="LJA118" s="571"/>
      <c r="LJB118" s="571"/>
      <c r="LJC118" s="571"/>
      <c r="LJD118" s="571"/>
      <c r="LJE118" s="571"/>
      <c r="LJF118" s="571"/>
      <c r="LJG118" s="571"/>
      <c r="LJH118" s="571"/>
      <c r="LJI118" s="571"/>
      <c r="LJJ118" s="571"/>
      <c r="LJK118" s="571"/>
      <c r="LJL118" s="571"/>
      <c r="LJM118" s="571"/>
      <c r="LJN118" s="571"/>
      <c r="LJO118" s="571"/>
      <c r="LJP118" s="571"/>
      <c r="LJQ118" s="571"/>
      <c r="LJR118" s="571"/>
      <c r="LJS118" s="571"/>
      <c r="LJT118" s="571"/>
      <c r="LJU118" s="571"/>
      <c r="LJV118" s="571"/>
      <c r="LJW118" s="571"/>
      <c r="LJX118" s="571"/>
      <c r="LJY118" s="571"/>
      <c r="LJZ118" s="571"/>
      <c r="LKA118" s="571"/>
      <c r="LKB118" s="571"/>
      <c r="LKC118" s="571"/>
      <c r="LKD118" s="571"/>
      <c r="LKE118" s="571"/>
      <c r="LKF118" s="571"/>
      <c r="LKG118" s="571"/>
      <c r="LKH118" s="571"/>
      <c r="LKI118" s="571"/>
      <c r="LKJ118" s="571"/>
      <c r="LKK118" s="571"/>
      <c r="LKL118" s="571"/>
      <c r="LKM118" s="571"/>
      <c r="LKN118" s="571"/>
      <c r="LKO118" s="571"/>
      <c r="LKP118" s="571"/>
      <c r="LKQ118" s="571"/>
      <c r="LKR118" s="571"/>
      <c r="LKS118" s="571"/>
      <c r="LKT118" s="571"/>
      <c r="LKU118" s="571"/>
      <c r="LKV118" s="571"/>
      <c r="LKW118" s="571"/>
      <c r="LKX118" s="571"/>
      <c r="LKY118" s="571"/>
      <c r="LKZ118" s="571"/>
      <c r="LLA118" s="571"/>
      <c r="LLB118" s="571"/>
      <c r="LLC118" s="571"/>
      <c r="LLD118" s="571"/>
      <c r="LLE118" s="571"/>
      <c r="LLF118" s="571"/>
      <c r="LLG118" s="571"/>
      <c r="LLH118" s="571"/>
      <c r="LLI118" s="571"/>
      <c r="LLJ118" s="571"/>
      <c r="LLK118" s="571"/>
      <c r="LLL118" s="571"/>
      <c r="LLM118" s="571"/>
      <c r="LLN118" s="571"/>
      <c r="LLO118" s="571"/>
      <c r="LLP118" s="571"/>
      <c r="LLQ118" s="571"/>
      <c r="LLR118" s="571"/>
      <c r="LLS118" s="571"/>
      <c r="LLT118" s="571"/>
      <c r="LLU118" s="571"/>
      <c r="LLV118" s="571"/>
      <c r="LLW118" s="571"/>
      <c r="LLX118" s="571"/>
      <c r="LLY118" s="571"/>
      <c r="LLZ118" s="571"/>
      <c r="LMA118" s="571"/>
      <c r="LMB118" s="571"/>
      <c r="LME118" s="571"/>
      <c r="LMF118" s="571"/>
      <c r="LMG118" s="571"/>
      <c r="LMH118" s="571"/>
      <c r="LMI118" s="571"/>
      <c r="LMJ118" s="571"/>
      <c r="LMK118" s="571"/>
      <c r="LML118" s="571"/>
      <c r="LMM118" s="571"/>
      <c r="LMN118" s="571"/>
      <c r="LMO118" s="571"/>
      <c r="LMP118" s="571"/>
      <c r="LMQ118" s="571"/>
      <c r="LMR118" s="571"/>
      <c r="LMS118" s="571"/>
      <c r="LMT118" s="571"/>
      <c r="LMU118" s="571"/>
      <c r="LMV118" s="571"/>
      <c r="LMW118" s="571"/>
      <c r="LMX118" s="571"/>
      <c r="LMY118" s="571"/>
      <c r="LMZ118" s="571"/>
      <c r="LNA118" s="571"/>
      <c r="LNB118" s="571"/>
      <c r="LNC118" s="571"/>
      <c r="LND118" s="571"/>
      <c r="LNE118" s="571"/>
      <c r="LNF118" s="571"/>
      <c r="LNG118" s="571"/>
      <c r="LNH118" s="571"/>
      <c r="LNI118" s="571"/>
      <c r="LNJ118" s="571"/>
      <c r="LNK118" s="571"/>
      <c r="LNL118" s="571"/>
      <c r="LNM118" s="571"/>
      <c r="LNN118" s="571"/>
      <c r="LNO118" s="571"/>
      <c r="LNP118" s="571"/>
      <c r="LNQ118" s="571"/>
      <c r="LNR118" s="571"/>
      <c r="LNS118" s="571"/>
      <c r="LNT118" s="571"/>
      <c r="LNU118" s="571"/>
      <c r="LNV118" s="571"/>
      <c r="LNW118" s="571"/>
      <c r="LNX118" s="571"/>
      <c r="LNY118" s="571"/>
      <c r="LNZ118" s="571"/>
      <c r="LOA118" s="571"/>
      <c r="LOB118" s="571"/>
      <c r="LOC118" s="571"/>
      <c r="LOD118" s="571"/>
      <c r="LOE118" s="571"/>
      <c r="LOF118" s="571"/>
      <c r="LOG118" s="571"/>
      <c r="LOH118" s="571"/>
      <c r="LOI118" s="571"/>
      <c r="LOJ118" s="571"/>
      <c r="LOK118" s="571"/>
      <c r="LOL118" s="571"/>
      <c r="LOM118" s="571"/>
      <c r="LON118" s="571"/>
      <c r="LOO118" s="571"/>
      <c r="LOP118" s="571"/>
      <c r="LOQ118" s="571"/>
      <c r="LOR118" s="571"/>
      <c r="LOS118" s="571"/>
      <c r="LOT118" s="571"/>
      <c r="LOU118" s="571"/>
      <c r="LOV118" s="571"/>
      <c r="LOW118" s="571"/>
      <c r="LOX118" s="571"/>
      <c r="LOY118" s="571"/>
      <c r="LOZ118" s="571"/>
      <c r="LPA118" s="571"/>
      <c r="LPB118" s="571"/>
      <c r="LPC118" s="571"/>
      <c r="LPD118" s="571"/>
      <c r="LPE118" s="571"/>
      <c r="LPF118" s="571"/>
      <c r="LPG118" s="571"/>
      <c r="LPH118" s="571"/>
      <c r="LPI118" s="571"/>
      <c r="LPJ118" s="571"/>
      <c r="LPK118" s="571"/>
      <c r="LPL118" s="571"/>
      <c r="LPM118" s="571"/>
      <c r="LPN118" s="571"/>
      <c r="LPO118" s="571"/>
      <c r="LPP118" s="571"/>
      <c r="LPQ118" s="571"/>
      <c r="LPR118" s="571"/>
      <c r="LPS118" s="571"/>
      <c r="LPT118" s="571"/>
      <c r="LPU118" s="571"/>
      <c r="LPV118" s="571"/>
      <c r="LPW118" s="571"/>
      <c r="LPX118" s="571"/>
      <c r="LPY118" s="571"/>
      <c r="LPZ118" s="571"/>
      <c r="LQA118" s="571"/>
      <c r="LQB118" s="571"/>
      <c r="LQC118" s="571"/>
      <c r="LQD118" s="571"/>
      <c r="LQE118" s="571"/>
      <c r="LQF118" s="571"/>
      <c r="LQG118" s="571"/>
      <c r="LQH118" s="571"/>
      <c r="LQI118" s="571"/>
      <c r="LQJ118" s="571"/>
      <c r="LQK118" s="571"/>
      <c r="LQL118" s="571"/>
      <c r="LQM118" s="571"/>
      <c r="LQN118" s="571"/>
      <c r="LQO118" s="571"/>
      <c r="LQP118" s="571"/>
      <c r="LQQ118" s="571"/>
      <c r="LQR118" s="571"/>
      <c r="LQS118" s="571"/>
      <c r="LQT118" s="571"/>
      <c r="LQU118" s="571"/>
      <c r="LQV118" s="571"/>
      <c r="LQW118" s="571"/>
      <c r="LQX118" s="571"/>
      <c r="LQY118" s="571"/>
      <c r="LQZ118" s="571"/>
      <c r="LRA118" s="571"/>
      <c r="LRB118" s="571"/>
      <c r="LRC118" s="571"/>
      <c r="LRD118" s="571"/>
      <c r="LRE118" s="571"/>
      <c r="LRF118" s="571"/>
      <c r="LRG118" s="571"/>
      <c r="LRH118" s="571"/>
      <c r="LRI118" s="571"/>
      <c r="LRJ118" s="571"/>
      <c r="LRK118" s="571"/>
      <c r="LRL118" s="571"/>
      <c r="LRM118" s="571"/>
      <c r="LRN118" s="571"/>
      <c r="LRO118" s="571"/>
      <c r="LRP118" s="571"/>
      <c r="LRQ118" s="571"/>
      <c r="LRR118" s="571"/>
      <c r="LRS118" s="571"/>
      <c r="LRT118" s="571"/>
      <c r="LRU118" s="571"/>
      <c r="LRV118" s="571"/>
      <c r="LRW118" s="571"/>
      <c r="LRX118" s="571"/>
      <c r="LRY118" s="571"/>
      <c r="LRZ118" s="571"/>
      <c r="LSA118" s="571"/>
      <c r="LSB118" s="571"/>
      <c r="LSC118" s="571"/>
      <c r="LSD118" s="571"/>
      <c r="LSE118" s="571"/>
      <c r="LSF118" s="571"/>
      <c r="LSG118" s="571"/>
      <c r="LSH118" s="571"/>
      <c r="LSI118" s="571"/>
      <c r="LSJ118" s="571"/>
      <c r="LSK118" s="571"/>
      <c r="LSL118" s="571"/>
      <c r="LSM118" s="571"/>
      <c r="LSN118" s="571"/>
      <c r="LSO118" s="571"/>
      <c r="LSP118" s="571"/>
      <c r="LSQ118" s="571"/>
      <c r="LSR118" s="571"/>
      <c r="LSS118" s="571"/>
      <c r="LST118" s="571"/>
      <c r="LSU118" s="571"/>
      <c r="LSV118" s="571"/>
      <c r="LSW118" s="571"/>
      <c r="LSX118" s="571"/>
      <c r="LSY118" s="571"/>
      <c r="LSZ118" s="571"/>
      <c r="LTA118" s="571"/>
      <c r="LTB118" s="571"/>
      <c r="LTC118" s="571"/>
      <c r="LTD118" s="571"/>
      <c r="LTE118" s="571"/>
      <c r="LTF118" s="571"/>
      <c r="LTG118" s="571"/>
      <c r="LTH118" s="571"/>
      <c r="LTI118" s="571"/>
      <c r="LTJ118" s="571"/>
      <c r="LTK118" s="571"/>
      <c r="LTL118" s="571"/>
      <c r="LTM118" s="571"/>
      <c r="LTN118" s="571"/>
      <c r="LTO118" s="571"/>
      <c r="LTP118" s="571"/>
      <c r="LTQ118" s="571"/>
      <c r="LTR118" s="571"/>
      <c r="LTS118" s="571"/>
      <c r="LTT118" s="571"/>
      <c r="LTU118" s="571"/>
      <c r="LTV118" s="571"/>
      <c r="LTW118" s="571"/>
      <c r="LTX118" s="571"/>
      <c r="LTY118" s="571"/>
      <c r="LTZ118" s="571"/>
      <c r="LUA118" s="571"/>
      <c r="LUB118" s="571"/>
      <c r="LUC118" s="571"/>
      <c r="LUD118" s="571"/>
      <c r="LUE118" s="571"/>
      <c r="LUF118" s="571"/>
      <c r="LUG118" s="571"/>
      <c r="LUH118" s="571"/>
      <c r="LUI118" s="571"/>
      <c r="LUJ118" s="571"/>
      <c r="LUK118" s="571"/>
      <c r="LUL118" s="571"/>
      <c r="LUM118" s="571"/>
      <c r="LUN118" s="571"/>
      <c r="LUO118" s="571"/>
      <c r="LUP118" s="571"/>
      <c r="LUQ118" s="571"/>
      <c r="LUR118" s="571"/>
      <c r="LUS118" s="571"/>
      <c r="LUT118" s="571"/>
      <c r="LUU118" s="571"/>
      <c r="LUV118" s="571"/>
      <c r="LUW118" s="571"/>
      <c r="LUX118" s="571"/>
      <c r="LUY118" s="571"/>
      <c r="LUZ118" s="571"/>
      <c r="LVA118" s="571"/>
      <c r="LVB118" s="571"/>
      <c r="LVC118" s="571"/>
      <c r="LVD118" s="571"/>
      <c r="LVE118" s="571"/>
      <c r="LVF118" s="571"/>
      <c r="LVG118" s="571"/>
      <c r="LVH118" s="571"/>
      <c r="LVI118" s="571"/>
      <c r="LVJ118" s="571"/>
      <c r="LVK118" s="571"/>
      <c r="LVL118" s="571"/>
      <c r="LVM118" s="571"/>
      <c r="LVN118" s="571"/>
      <c r="LVO118" s="571"/>
      <c r="LVP118" s="571"/>
      <c r="LVQ118" s="571"/>
      <c r="LVR118" s="571"/>
      <c r="LVS118" s="571"/>
      <c r="LVT118" s="571"/>
      <c r="LVU118" s="571"/>
      <c r="LVV118" s="571"/>
      <c r="LVW118" s="571"/>
      <c r="LVX118" s="571"/>
      <c r="LWA118" s="571"/>
      <c r="LWB118" s="571"/>
      <c r="LWC118" s="571"/>
      <c r="LWD118" s="571"/>
      <c r="LWE118" s="571"/>
      <c r="LWF118" s="571"/>
      <c r="LWG118" s="571"/>
      <c r="LWH118" s="571"/>
      <c r="LWI118" s="571"/>
      <c r="LWJ118" s="571"/>
      <c r="LWK118" s="571"/>
      <c r="LWL118" s="571"/>
      <c r="LWM118" s="571"/>
      <c r="LWN118" s="571"/>
      <c r="LWO118" s="571"/>
      <c r="LWP118" s="571"/>
      <c r="LWQ118" s="571"/>
      <c r="LWR118" s="571"/>
      <c r="LWS118" s="571"/>
      <c r="LWT118" s="571"/>
      <c r="LWU118" s="571"/>
      <c r="LWV118" s="571"/>
      <c r="LWW118" s="571"/>
      <c r="LWX118" s="571"/>
      <c r="LWY118" s="571"/>
      <c r="LWZ118" s="571"/>
      <c r="LXA118" s="571"/>
      <c r="LXB118" s="571"/>
      <c r="LXC118" s="571"/>
      <c r="LXD118" s="571"/>
      <c r="LXE118" s="571"/>
      <c r="LXF118" s="571"/>
      <c r="LXG118" s="571"/>
      <c r="LXH118" s="571"/>
      <c r="LXI118" s="571"/>
      <c r="LXJ118" s="571"/>
      <c r="LXK118" s="571"/>
      <c r="LXL118" s="571"/>
      <c r="LXM118" s="571"/>
      <c r="LXN118" s="571"/>
      <c r="LXO118" s="571"/>
      <c r="LXP118" s="571"/>
      <c r="LXQ118" s="571"/>
      <c r="LXR118" s="571"/>
      <c r="LXS118" s="571"/>
      <c r="LXT118" s="571"/>
      <c r="LXU118" s="571"/>
      <c r="LXV118" s="571"/>
      <c r="LXW118" s="571"/>
      <c r="LXX118" s="571"/>
      <c r="LXY118" s="571"/>
      <c r="LXZ118" s="571"/>
      <c r="LYA118" s="571"/>
      <c r="LYB118" s="571"/>
      <c r="LYC118" s="571"/>
      <c r="LYD118" s="571"/>
      <c r="LYE118" s="571"/>
      <c r="LYF118" s="571"/>
      <c r="LYG118" s="571"/>
      <c r="LYH118" s="571"/>
      <c r="LYI118" s="571"/>
      <c r="LYJ118" s="571"/>
      <c r="LYK118" s="571"/>
      <c r="LYL118" s="571"/>
      <c r="LYM118" s="571"/>
      <c r="LYN118" s="571"/>
      <c r="LYO118" s="571"/>
      <c r="LYP118" s="571"/>
      <c r="LYQ118" s="571"/>
      <c r="LYR118" s="571"/>
      <c r="LYS118" s="571"/>
      <c r="LYT118" s="571"/>
      <c r="LYU118" s="571"/>
      <c r="LYV118" s="571"/>
      <c r="LYW118" s="571"/>
      <c r="LYX118" s="571"/>
      <c r="LYY118" s="571"/>
      <c r="LYZ118" s="571"/>
      <c r="LZA118" s="571"/>
      <c r="LZB118" s="571"/>
      <c r="LZC118" s="571"/>
      <c r="LZD118" s="571"/>
      <c r="LZE118" s="571"/>
      <c r="LZF118" s="571"/>
      <c r="LZG118" s="571"/>
      <c r="LZH118" s="571"/>
      <c r="LZI118" s="571"/>
      <c r="LZJ118" s="571"/>
      <c r="LZK118" s="571"/>
      <c r="LZL118" s="571"/>
      <c r="LZM118" s="571"/>
      <c r="LZN118" s="571"/>
      <c r="LZO118" s="571"/>
      <c r="LZP118" s="571"/>
      <c r="LZQ118" s="571"/>
      <c r="LZR118" s="571"/>
      <c r="LZS118" s="571"/>
      <c r="LZT118" s="571"/>
      <c r="LZU118" s="571"/>
      <c r="LZV118" s="571"/>
      <c r="LZW118" s="571"/>
      <c r="LZX118" s="571"/>
      <c r="LZY118" s="571"/>
      <c r="LZZ118" s="571"/>
      <c r="MAA118" s="571"/>
      <c r="MAB118" s="571"/>
      <c r="MAC118" s="571"/>
      <c r="MAD118" s="571"/>
      <c r="MAE118" s="571"/>
      <c r="MAF118" s="571"/>
      <c r="MAG118" s="571"/>
      <c r="MAH118" s="571"/>
      <c r="MAI118" s="571"/>
      <c r="MAJ118" s="571"/>
      <c r="MAK118" s="571"/>
      <c r="MAL118" s="571"/>
      <c r="MAM118" s="571"/>
      <c r="MAN118" s="571"/>
      <c r="MAO118" s="571"/>
      <c r="MAP118" s="571"/>
      <c r="MAQ118" s="571"/>
      <c r="MAR118" s="571"/>
      <c r="MAS118" s="571"/>
      <c r="MAT118" s="571"/>
      <c r="MAU118" s="571"/>
      <c r="MAV118" s="571"/>
      <c r="MAW118" s="571"/>
      <c r="MAX118" s="571"/>
      <c r="MAY118" s="571"/>
      <c r="MAZ118" s="571"/>
      <c r="MBA118" s="571"/>
      <c r="MBB118" s="571"/>
      <c r="MBC118" s="571"/>
      <c r="MBD118" s="571"/>
      <c r="MBE118" s="571"/>
      <c r="MBF118" s="571"/>
      <c r="MBG118" s="571"/>
      <c r="MBH118" s="571"/>
      <c r="MBI118" s="571"/>
      <c r="MBJ118" s="571"/>
      <c r="MBK118" s="571"/>
      <c r="MBL118" s="571"/>
      <c r="MBM118" s="571"/>
      <c r="MBN118" s="571"/>
      <c r="MBO118" s="571"/>
      <c r="MBP118" s="571"/>
      <c r="MBQ118" s="571"/>
      <c r="MBR118" s="571"/>
      <c r="MBS118" s="571"/>
      <c r="MBT118" s="571"/>
      <c r="MBU118" s="571"/>
      <c r="MBV118" s="571"/>
      <c r="MBW118" s="571"/>
      <c r="MBX118" s="571"/>
      <c r="MBY118" s="571"/>
      <c r="MBZ118" s="571"/>
      <c r="MCA118" s="571"/>
      <c r="MCB118" s="571"/>
      <c r="MCC118" s="571"/>
      <c r="MCD118" s="571"/>
      <c r="MCE118" s="571"/>
      <c r="MCF118" s="571"/>
      <c r="MCG118" s="571"/>
      <c r="MCH118" s="571"/>
      <c r="MCI118" s="571"/>
      <c r="MCJ118" s="571"/>
      <c r="MCK118" s="571"/>
      <c r="MCL118" s="571"/>
      <c r="MCM118" s="571"/>
      <c r="MCN118" s="571"/>
      <c r="MCO118" s="571"/>
      <c r="MCP118" s="571"/>
      <c r="MCQ118" s="571"/>
      <c r="MCR118" s="571"/>
      <c r="MCS118" s="571"/>
      <c r="MCT118" s="571"/>
      <c r="MCU118" s="571"/>
      <c r="MCV118" s="571"/>
      <c r="MCW118" s="571"/>
      <c r="MCX118" s="571"/>
      <c r="MCY118" s="571"/>
      <c r="MCZ118" s="571"/>
      <c r="MDA118" s="571"/>
      <c r="MDB118" s="571"/>
      <c r="MDC118" s="571"/>
      <c r="MDD118" s="571"/>
      <c r="MDE118" s="571"/>
      <c r="MDF118" s="571"/>
      <c r="MDG118" s="571"/>
      <c r="MDH118" s="571"/>
      <c r="MDI118" s="571"/>
      <c r="MDJ118" s="571"/>
      <c r="MDK118" s="571"/>
      <c r="MDL118" s="571"/>
      <c r="MDM118" s="571"/>
      <c r="MDN118" s="571"/>
      <c r="MDO118" s="571"/>
      <c r="MDP118" s="571"/>
      <c r="MDQ118" s="571"/>
      <c r="MDR118" s="571"/>
      <c r="MDS118" s="571"/>
      <c r="MDT118" s="571"/>
      <c r="MDU118" s="571"/>
      <c r="MDV118" s="571"/>
      <c r="MDW118" s="571"/>
      <c r="MDX118" s="571"/>
      <c r="MDY118" s="571"/>
      <c r="MDZ118" s="571"/>
      <c r="MEA118" s="571"/>
      <c r="MEB118" s="571"/>
      <c r="MEC118" s="571"/>
      <c r="MED118" s="571"/>
      <c r="MEE118" s="571"/>
      <c r="MEF118" s="571"/>
      <c r="MEG118" s="571"/>
      <c r="MEH118" s="571"/>
      <c r="MEI118" s="571"/>
      <c r="MEJ118" s="571"/>
      <c r="MEK118" s="571"/>
      <c r="MEL118" s="571"/>
      <c r="MEM118" s="571"/>
      <c r="MEN118" s="571"/>
      <c r="MEO118" s="571"/>
      <c r="MEP118" s="571"/>
      <c r="MEQ118" s="571"/>
      <c r="MER118" s="571"/>
      <c r="MES118" s="571"/>
      <c r="MET118" s="571"/>
      <c r="MEU118" s="571"/>
      <c r="MEV118" s="571"/>
      <c r="MEW118" s="571"/>
      <c r="MEX118" s="571"/>
      <c r="MEY118" s="571"/>
      <c r="MEZ118" s="571"/>
      <c r="MFA118" s="571"/>
      <c r="MFB118" s="571"/>
      <c r="MFC118" s="571"/>
      <c r="MFD118" s="571"/>
      <c r="MFE118" s="571"/>
      <c r="MFF118" s="571"/>
      <c r="MFG118" s="571"/>
      <c r="MFH118" s="571"/>
      <c r="MFI118" s="571"/>
      <c r="MFJ118" s="571"/>
      <c r="MFK118" s="571"/>
      <c r="MFL118" s="571"/>
      <c r="MFM118" s="571"/>
      <c r="MFN118" s="571"/>
      <c r="MFO118" s="571"/>
      <c r="MFP118" s="571"/>
      <c r="MFQ118" s="571"/>
      <c r="MFR118" s="571"/>
      <c r="MFS118" s="571"/>
      <c r="MFT118" s="571"/>
      <c r="MFW118" s="571"/>
      <c r="MFX118" s="571"/>
      <c r="MFY118" s="571"/>
      <c r="MFZ118" s="571"/>
      <c r="MGA118" s="571"/>
      <c r="MGB118" s="571"/>
      <c r="MGC118" s="571"/>
      <c r="MGD118" s="571"/>
      <c r="MGE118" s="571"/>
      <c r="MGF118" s="571"/>
      <c r="MGG118" s="571"/>
      <c r="MGH118" s="571"/>
      <c r="MGI118" s="571"/>
      <c r="MGJ118" s="571"/>
      <c r="MGK118" s="571"/>
      <c r="MGL118" s="571"/>
      <c r="MGM118" s="571"/>
      <c r="MGN118" s="571"/>
      <c r="MGO118" s="571"/>
      <c r="MGP118" s="571"/>
      <c r="MGQ118" s="571"/>
      <c r="MGR118" s="571"/>
      <c r="MGS118" s="571"/>
      <c r="MGT118" s="571"/>
      <c r="MGU118" s="571"/>
      <c r="MGV118" s="571"/>
      <c r="MGW118" s="571"/>
      <c r="MGX118" s="571"/>
      <c r="MGY118" s="571"/>
      <c r="MGZ118" s="571"/>
      <c r="MHA118" s="571"/>
      <c r="MHB118" s="571"/>
      <c r="MHC118" s="571"/>
      <c r="MHD118" s="571"/>
      <c r="MHE118" s="571"/>
      <c r="MHF118" s="571"/>
      <c r="MHG118" s="571"/>
      <c r="MHH118" s="571"/>
      <c r="MHI118" s="571"/>
      <c r="MHJ118" s="571"/>
      <c r="MHK118" s="571"/>
      <c r="MHL118" s="571"/>
      <c r="MHM118" s="571"/>
      <c r="MHN118" s="571"/>
      <c r="MHO118" s="571"/>
      <c r="MHP118" s="571"/>
      <c r="MHQ118" s="571"/>
      <c r="MHR118" s="571"/>
      <c r="MHS118" s="571"/>
      <c r="MHT118" s="571"/>
      <c r="MHU118" s="571"/>
      <c r="MHV118" s="571"/>
      <c r="MHW118" s="571"/>
      <c r="MHX118" s="571"/>
      <c r="MHY118" s="571"/>
      <c r="MHZ118" s="571"/>
      <c r="MIA118" s="571"/>
      <c r="MIB118" s="571"/>
      <c r="MIC118" s="571"/>
      <c r="MID118" s="571"/>
      <c r="MIE118" s="571"/>
      <c r="MIF118" s="571"/>
      <c r="MIG118" s="571"/>
      <c r="MIH118" s="571"/>
      <c r="MII118" s="571"/>
      <c r="MIJ118" s="571"/>
      <c r="MIK118" s="571"/>
      <c r="MIL118" s="571"/>
      <c r="MIM118" s="571"/>
      <c r="MIN118" s="571"/>
      <c r="MIO118" s="571"/>
      <c r="MIP118" s="571"/>
      <c r="MIQ118" s="571"/>
      <c r="MIR118" s="571"/>
      <c r="MIS118" s="571"/>
      <c r="MIT118" s="571"/>
      <c r="MIU118" s="571"/>
      <c r="MIV118" s="571"/>
      <c r="MIW118" s="571"/>
      <c r="MIX118" s="571"/>
      <c r="MIY118" s="571"/>
      <c r="MIZ118" s="571"/>
      <c r="MJA118" s="571"/>
      <c r="MJB118" s="571"/>
      <c r="MJC118" s="571"/>
      <c r="MJD118" s="571"/>
      <c r="MJE118" s="571"/>
      <c r="MJF118" s="571"/>
      <c r="MJG118" s="571"/>
      <c r="MJH118" s="571"/>
      <c r="MJI118" s="571"/>
      <c r="MJJ118" s="571"/>
      <c r="MJK118" s="571"/>
      <c r="MJL118" s="571"/>
      <c r="MJM118" s="571"/>
      <c r="MJN118" s="571"/>
      <c r="MJO118" s="571"/>
      <c r="MJP118" s="571"/>
      <c r="MJQ118" s="571"/>
      <c r="MJR118" s="571"/>
      <c r="MJS118" s="571"/>
      <c r="MJT118" s="571"/>
      <c r="MJU118" s="571"/>
      <c r="MJV118" s="571"/>
      <c r="MJW118" s="571"/>
      <c r="MJX118" s="571"/>
      <c r="MJY118" s="571"/>
      <c r="MJZ118" s="571"/>
      <c r="MKA118" s="571"/>
      <c r="MKB118" s="571"/>
      <c r="MKC118" s="571"/>
      <c r="MKD118" s="571"/>
      <c r="MKE118" s="571"/>
      <c r="MKF118" s="571"/>
      <c r="MKG118" s="571"/>
      <c r="MKH118" s="571"/>
      <c r="MKI118" s="571"/>
      <c r="MKJ118" s="571"/>
      <c r="MKK118" s="571"/>
      <c r="MKL118" s="571"/>
      <c r="MKM118" s="571"/>
      <c r="MKN118" s="571"/>
      <c r="MKO118" s="571"/>
      <c r="MKP118" s="571"/>
      <c r="MKQ118" s="571"/>
      <c r="MKR118" s="571"/>
      <c r="MKS118" s="571"/>
      <c r="MKT118" s="571"/>
      <c r="MKU118" s="571"/>
      <c r="MKV118" s="571"/>
      <c r="MKW118" s="571"/>
      <c r="MKX118" s="571"/>
      <c r="MKY118" s="571"/>
      <c r="MKZ118" s="571"/>
      <c r="MLA118" s="571"/>
      <c r="MLB118" s="571"/>
      <c r="MLC118" s="571"/>
      <c r="MLD118" s="571"/>
      <c r="MLE118" s="571"/>
      <c r="MLF118" s="571"/>
      <c r="MLG118" s="571"/>
      <c r="MLH118" s="571"/>
      <c r="MLI118" s="571"/>
      <c r="MLJ118" s="571"/>
      <c r="MLK118" s="571"/>
      <c r="MLL118" s="571"/>
      <c r="MLM118" s="571"/>
      <c r="MLN118" s="571"/>
      <c r="MLO118" s="571"/>
      <c r="MLP118" s="571"/>
      <c r="MLQ118" s="571"/>
      <c r="MLR118" s="571"/>
      <c r="MLS118" s="571"/>
      <c r="MLT118" s="571"/>
      <c r="MLU118" s="571"/>
      <c r="MLV118" s="571"/>
      <c r="MLW118" s="571"/>
      <c r="MLX118" s="571"/>
      <c r="MLY118" s="571"/>
      <c r="MLZ118" s="571"/>
      <c r="MMA118" s="571"/>
      <c r="MMB118" s="571"/>
      <c r="MMC118" s="571"/>
      <c r="MMD118" s="571"/>
      <c r="MME118" s="571"/>
      <c r="MMF118" s="571"/>
      <c r="MMG118" s="571"/>
      <c r="MMH118" s="571"/>
      <c r="MMI118" s="571"/>
      <c r="MMJ118" s="571"/>
      <c r="MMK118" s="571"/>
      <c r="MML118" s="571"/>
      <c r="MMM118" s="571"/>
      <c r="MMN118" s="571"/>
      <c r="MMO118" s="571"/>
      <c r="MMP118" s="571"/>
      <c r="MMQ118" s="571"/>
      <c r="MMR118" s="571"/>
      <c r="MMS118" s="571"/>
      <c r="MMT118" s="571"/>
      <c r="MMU118" s="571"/>
      <c r="MMV118" s="571"/>
      <c r="MMW118" s="571"/>
      <c r="MMX118" s="571"/>
      <c r="MMY118" s="571"/>
      <c r="MMZ118" s="571"/>
      <c r="MNA118" s="571"/>
      <c r="MNB118" s="571"/>
      <c r="MNC118" s="571"/>
      <c r="MND118" s="571"/>
      <c r="MNE118" s="571"/>
      <c r="MNF118" s="571"/>
      <c r="MNG118" s="571"/>
      <c r="MNH118" s="571"/>
      <c r="MNI118" s="571"/>
      <c r="MNJ118" s="571"/>
      <c r="MNK118" s="571"/>
      <c r="MNL118" s="571"/>
      <c r="MNM118" s="571"/>
      <c r="MNN118" s="571"/>
      <c r="MNO118" s="571"/>
      <c r="MNP118" s="571"/>
      <c r="MNQ118" s="571"/>
      <c r="MNR118" s="571"/>
      <c r="MNS118" s="571"/>
      <c r="MNT118" s="571"/>
      <c r="MNU118" s="571"/>
      <c r="MNV118" s="571"/>
      <c r="MNW118" s="571"/>
      <c r="MNX118" s="571"/>
      <c r="MNY118" s="571"/>
      <c r="MNZ118" s="571"/>
      <c r="MOA118" s="571"/>
      <c r="MOB118" s="571"/>
      <c r="MOC118" s="571"/>
      <c r="MOD118" s="571"/>
      <c r="MOE118" s="571"/>
      <c r="MOF118" s="571"/>
      <c r="MOG118" s="571"/>
      <c r="MOH118" s="571"/>
      <c r="MOI118" s="571"/>
      <c r="MOJ118" s="571"/>
      <c r="MOK118" s="571"/>
      <c r="MOL118" s="571"/>
      <c r="MOM118" s="571"/>
      <c r="MON118" s="571"/>
      <c r="MOO118" s="571"/>
      <c r="MOP118" s="571"/>
      <c r="MOQ118" s="571"/>
      <c r="MOR118" s="571"/>
      <c r="MOS118" s="571"/>
      <c r="MOT118" s="571"/>
      <c r="MOU118" s="571"/>
      <c r="MOV118" s="571"/>
      <c r="MOW118" s="571"/>
      <c r="MOX118" s="571"/>
      <c r="MOY118" s="571"/>
      <c r="MOZ118" s="571"/>
      <c r="MPA118" s="571"/>
      <c r="MPB118" s="571"/>
      <c r="MPC118" s="571"/>
      <c r="MPD118" s="571"/>
      <c r="MPE118" s="571"/>
      <c r="MPF118" s="571"/>
      <c r="MPG118" s="571"/>
      <c r="MPH118" s="571"/>
      <c r="MPI118" s="571"/>
      <c r="MPJ118" s="571"/>
      <c r="MPK118" s="571"/>
      <c r="MPL118" s="571"/>
      <c r="MPM118" s="571"/>
      <c r="MPN118" s="571"/>
      <c r="MPO118" s="571"/>
      <c r="MPP118" s="571"/>
      <c r="MPS118" s="571"/>
      <c r="MPT118" s="571"/>
      <c r="MPU118" s="571"/>
      <c r="MPV118" s="571"/>
      <c r="MPW118" s="571"/>
      <c r="MPX118" s="571"/>
      <c r="MPY118" s="571"/>
      <c r="MPZ118" s="571"/>
      <c r="MQA118" s="571"/>
      <c r="MQB118" s="571"/>
      <c r="MQC118" s="571"/>
      <c r="MQD118" s="571"/>
      <c r="MQE118" s="571"/>
      <c r="MQF118" s="571"/>
      <c r="MQG118" s="571"/>
      <c r="MQH118" s="571"/>
      <c r="MQI118" s="571"/>
      <c r="MQJ118" s="571"/>
      <c r="MQK118" s="571"/>
      <c r="MQL118" s="571"/>
      <c r="MQM118" s="571"/>
      <c r="MQN118" s="571"/>
      <c r="MQO118" s="571"/>
      <c r="MQP118" s="571"/>
      <c r="MQQ118" s="571"/>
      <c r="MQR118" s="571"/>
      <c r="MQS118" s="571"/>
      <c r="MQT118" s="571"/>
      <c r="MQU118" s="571"/>
      <c r="MQV118" s="571"/>
      <c r="MQW118" s="571"/>
      <c r="MQX118" s="571"/>
      <c r="MQY118" s="571"/>
      <c r="MQZ118" s="571"/>
      <c r="MRA118" s="571"/>
      <c r="MRB118" s="571"/>
      <c r="MRC118" s="571"/>
      <c r="MRD118" s="571"/>
      <c r="MRE118" s="571"/>
      <c r="MRF118" s="571"/>
      <c r="MRG118" s="571"/>
      <c r="MRH118" s="571"/>
      <c r="MRI118" s="571"/>
      <c r="MRJ118" s="571"/>
      <c r="MRK118" s="571"/>
      <c r="MRL118" s="571"/>
      <c r="MRM118" s="571"/>
      <c r="MRN118" s="571"/>
      <c r="MRO118" s="571"/>
      <c r="MRP118" s="571"/>
      <c r="MRQ118" s="571"/>
      <c r="MRR118" s="571"/>
      <c r="MRS118" s="571"/>
      <c r="MRT118" s="571"/>
      <c r="MRU118" s="571"/>
      <c r="MRV118" s="571"/>
      <c r="MRW118" s="571"/>
      <c r="MRX118" s="571"/>
      <c r="MRY118" s="571"/>
      <c r="MRZ118" s="571"/>
      <c r="MSA118" s="571"/>
      <c r="MSB118" s="571"/>
      <c r="MSC118" s="571"/>
      <c r="MSD118" s="571"/>
      <c r="MSE118" s="571"/>
      <c r="MSF118" s="571"/>
      <c r="MSG118" s="571"/>
      <c r="MSH118" s="571"/>
      <c r="MSI118" s="571"/>
      <c r="MSJ118" s="571"/>
      <c r="MSK118" s="571"/>
      <c r="MSL118" s="571"/>
      <c r="MSM118" s="571"/>
      <c r="MSN118" s="571"/>
      <c r="MSO118" s="571"/>
      <c r="MSP118" s="571"/>
      <c r="MSQ118" s="571"/>
      <c r="MSR118" s="571"/>
      <c r="MSS118" s="571"/>
      <c r="MST118" s="571"/>
      <c r="MSU118" s="571"/>
      <c r="MSV118" s="571"/>
      <c r="MSW118" s="571"/>
      <c r="MSX118" s="571"/>
      <c r="MSY118" s="571"/>
      <c r="MSZ118" s="571"/>
      <c r="MTA118" s="571"/>
      <c r="MTB118" s="571"/>
      <c r="MTC118" s="571"/>
      <c r="MTD118" s="571"/>
      <c r="MTE118" s="571"/>
      <c r="MTF118" s="571"/>
      <c r="MTG118" s="571"/>
      <c r="MTH118" s="571"/>
      <c r="MTI118" s="571"/>
      <c r="MTJ118" s="571"/>
      <c r="MTK118" s="571"/>
      <c r="MTL118" s="571"/>
      <c r="MTM118" s="571"/>
      <c r="MTN118" s="571"/>
      <c r="MTO118" s="571"/>
      <c r="MTP118" s="571"/>
      <c r="MTQ118" s="571"/>
      <c r="MTR118" s="571"/>
      <c r="MTS118" s="571"/>
      <c r="MTT118" s="571"/>
      <c r="MTU118" s="571"/>
      <c r="MTV118" s="571"/>
      <c r="MTW118" s="571"/>
      <c r="MTX118" s="571"/>
      <c r="MTY118" s="571"/>
      <c r="MTZ118" s="571"/>
      <c r="MUA118" s="571"/>
      <c r="MUB118" s="571"/>
      <c r="MUC118" s="571"/>
      <c r="MUD118" s="571"/>
      <c r="MUE118" s="571"/>
      <c r="MUF118" s="571"/>
      <c r="MUG118" s="571"/>
      <c r="MUH118" s="571"/>
      <c r="MUI118" s="571"/>
      <c r="MUJ118" s="571"/>
      <c r="MUK118" s="571"/>
      <c r="MUL118" s="571"/>
      <c r="MUM118" s="571"/>
      <c r="MUN118" s="571"/>
      <c r="MUO118" s="571"/>
      <c r="MUP118" s="571"/>
      <c r="MUQ118" s="571"/>
      <c r="MUR118" s="571"/>
      <c r="MUS118" s="571"/>
      <c r="MUT118" s="571"/>
      <c r="MUU118" s="571"/>
      <c r="MUV118" s="571"/>
      <c r="MUW118" s="571"/>
      <c r="MUX118" s="571"/>
      <c r="MUY118" s="571"/>
      <c r="MUZ118" s="571"/>
      <c r="MVA118" s="571"/>
      <c r="MVB118" s="571"/>
      <c r="MVC118" s="571"/>
      <c r="MVD118" s="571"/>
      <c r="MVE118" s="571"/>
      <c r="MVF118" s="571"/>
      <c r="MVG118" s="571"/>
      <c r="MVH118" s="571"/>
      <c r="MVI118" s="571"/>
      <c r="MVJ118" s="571"/>
      <c r="MVK118" s="571"/>
      <c r="MVL118" s="571"/>
      <c r="MVM118" s="571"/>
      <c r="MVN118" s="571"/>
      <c r="MVO118" s="571"/>
      <c r="MVP118" s="571"/>
      <c r="MVQ118" s="571"/>
      <c r="MVR118" s="571"/>
      <c r="MVS118" s="571"/>
      <c r="MVT118" s="571"/>
      <c r="MVU118" s="571"/>
      <c r="MVV118" s="571"/>
      <c r="MVW118" s="571"/>
      <c r="MVX118" s="571"/>
      <c r="MVY118" s="571"/>
      <c r="MVZ118" s="571"/>
      <c r="MWA118" s="571"/>
      <c r="MWB118" s="571"/>
      <c r="MWC118" s="571"/>
      <c r="MWD118" s="571"/>
      <c r="MWE118" s="571"/>
      <c r="MWF118" s="571"/>
      <c r="MWG118" s="571"/>
      <c r="MWH118" s="571"/>
      <c r="MWI118" s="571"/>
      <c r="MWJ118" s="571"/>
      <c r="MWK118" s="571"/>
      <c r="MWL118" s="571"/>
      <c r="MWM118" s="571"/>
      <c r="MWN118" s="571"/>
      <c r="MWO118" s="571"/>
      <c r="MWP118" s="571"/>
      <c r="MWQ118" s="571"/>
      <c r="MWR118" s="571"/>
      <c r="MWS118" s="571"/>
      <c r="MWT118" s="571"/>
      <c r="MWU118" s="571"/>
      <c r="MWV118" s="571"/>
      <c r="MWW118" s="571"/>
      <c r="MWX118" s="571"/>
      <c r="MWY118" s="571"/>
      <c r="MWZ118" s="571"/>
      <c r="MXA118" s="571"/>
      <c r="MXB118" s="571"/>
      <c r="MXC118" s="571"/>
      <c r="MXD118" s="571"/>
      <c r="MXE118" s="571"/>
      <c r="MXF118" s="571"/>
      <c r="MXG118" s="571"/>
      <c r="MXH118" s="571"/>
      <c r="MXI118" s="571"/>
      <c r="MXJ118" s="571"/>
      <c r="MXK118" s="571"/>
      <c r="MXL118" s="571"/>
      <c r="MXM118" s="571"/>
      <c r="MXN118" s="571"/>
      <c r="MXO118" s="571"/>
      <c r="MXP118" s="571"/>
      <c r="MXQ118" s="571"/>
      <c r="MXR118" s="571"/>
      <c r="MXS118" s="571"/>
      <c r="MXT118" s="571"/>
      <c r="MXU118" s="571"/>
      <c r="MXV118" s="571"/>
      <c r="MXW118" s="571"/>
      <c r="MXX118" s="571"/>
      <c r="MXY118" s="571"/>
      <c r="MXZ118" s="571"/>
      <c r="MYA118" s="571"/>
      <c r="MYB118" s="571"/>
      <c r="MYC118" s="571"/>
      <c r="MYD118" s="571"/>
      <c r="MYE118" s="571"/>
      <c r="MYF118" s="571"/>
      <c r="MYG118" s="571"/>
      <c r="MYH118" s="571"/>
      <c r="MYI118" s="571"/>
      <c r="MYJ118" s="571"/>
      <c r="MYK118" s="571"/>
      <c r="MYL118" s="571"/>
      <c r="MYM118" s="571"/>
      <c r="MYN118" s="571"/>
      <c r="MYO118" s="571"/>
      <c r="MYP118" s="571"/>
      <c r="MYQ118" s="571"/>
      <c r="MYR118" s="571"/>
      <c r="MYS118" s="571"/>
      <c r="MYT118" s="571"/>
      <c r="MYU118" s="571"/>
      <c r="MYV118" s="571"/>
      <c r="MYW118" s="571"/>
      <c r="MYX118" s="571"/>
      <c r="MYY118" s="571"/>
      <c r="MYZ118" s="571"/>
      <c r="MZA118" s="571"/>
      <c r="MZB118" s="571"/>
      <c r="MZC118" s="571"/>
      <c r="MZD118" s="571"/>
      <c r="MZE118" s="571"/>
      <c r="MZF118" s="571"/>
      <c r="MZG118" s="571"/>
      <c r="MZH118" s="571"/>
      <c r="MZI118" s="571"/>
      <c r="MZJ118" s="571"/>
      <c r="MZK118" s="571"/>
      <c r="MZL118" s="571"/>
      <c r="MZO118" s="571"/>
      <c r="MZP118" s="571"/>
      <c r="MZQ118" s="571"/>
      <c r="MZR118" s="571"/>
      <c r="MZS118" s="571"/>
      <c r="MZT118" s="571"/>
      <c r="MZU118" s="571"/>
      <c r="MZV118" s="571"/>
      <c r="MZW118" s="571"/>
      <c r="MZX118" s="571"/>
      <c r="MZY118" s="571"/>
      <c r="MZZ118" s="571"/>
      <c r="NAA118" s="571"/>
      <c r="NAB118" s="571"/>
      <c r="NAC118" s="571"/>
      <c r="NAD118" s="571"/>
      <c r="NAE118" s="571"/>
      <c r="NAF118" s="571"/>
      <c r="NAG118" s="571"/>
      <c r="NAH118" s="571"/>
      <c r="NAI118" s="571"/>
      <c r="NAJ118" s="571"/>
      <c r="NAK118" s="571"/>
      <c r="NAL118" s="571"/>
      <c r="NAM118" s="571"/>
      <c r="NAN118" s="571"/>
      <c r="NAO118" s="571"/>
      <c r="NAP118" s="571"/>
      <c r="NAQ118" s="571"/>
      <c r="NAR118" s="571"/>
      <c r="NAS118" s="571"/>
      <c r="NAT118" s="571"/>
      <c r="NAU118" s="571"/>
      <c r="NAV118" s="571"/>
      <c r="NAW118" s="571"/>
      <c r="NAX118" s="571"/>
      <c r="NAY118" s="571"/>
      <c r="NAZ118" s="571"/>
      <c r="NBA118" s="571"/>
      <c r="NBB118" s="571"/>
      <c r="NBC118" s="571"/>
      <c r="NBD118" s="571"/>
      <c r="NBE118" s="571"/>
      <c r="NBF118" s="571"/>
      <c r="NBG118" s="571"/>
      <c r="NBH118" s="571"/>
      <c r="NBI118" s="571"/>
      <c r="NBJ118" s="571"/>
      <c r="NBK118" s="571"/>
      <c r="NBL118" s="571"/>
      <c r="NBM118" s="571"/>
      <c r="NBN118" s="571"/>
      <c r="NBO118" s="571"/>
      <c r="NBP118" s="571"/>
      <c r="NBQ118" s="571"/>
      <c r="NBR118" s="571"/>
      <c r="NBS118" s="571"/>
      <c r="NBT118" s="571"/>
      <c r="NBU118" s="571"/>
      <c r="NBV118" s="571"/>
      <c r="NBW118" s="571"/>
      <c r="NBX118" s="571"/>
      <c r="NBY118" s="571"/>
      <c r="NBZ118" s="571"/>
      <c r="NCA118" s="571"/>
      <c r="NCB118" s="571"/>
      <c r="NCC118" s="571"/>
      <c r="NCD118" s="571"/>
      <c r="NCE118" s="571"/>
      <c r="NCF118" s="571"/>
      <c r="NCG118" s="571"/>
      <c r="NCH118" s="571"/>
      <c r="NCI118" s="571"/>
      <c r="NCJ118" s="571"/>
      <c r="NCK118" s="571"/>
      <c r="NCL118" s="571"/>
      <c r="NCM118" s="571"/>
      <c r="NCN118" s="571"/>
      <c r="NCO118" s="571"/>
      <c r="NCP118" s="571"/>
      <c r="NCQ118" s="571"/>
      <c r="NCR118" s="571"/>
      <c r="NCS118" s="571"/>
      <c r="NCT118" s="571"/>
      <c r="NCU118" s="571"/>
      <c r="NCV118" s="571"/>
      <c r="NCW118" s="571"/>
      <c r="NCX118" s="571"/>
      <c r="NCY118" s="571"/>
      <c r="NCZ118" s="571"/>
      <c r="NDA118" s="571"/>
      <c r="NDB118" s="571"/>
      <c r="NDC118" s="571"/>
      <c r="NDD118" s="571"/>
      <c r="NDE118" s="571"/>
      <c r="NDF118" s="571"/>
      <c r="NDG118" s="571"/>
      <c r="NDH118" s="571"/>
      <c r="NDI118" s="571"/>
      <c r="NDJ118" s="571"/>
      <c r="NDK118" s="571"/>
      <c r="NDL118" s="571"/>
      <c r="NDM118" s="571"/>
      <c r="NDN118" s="571"/>
      <c r="NDO118" s="571"/>
      <c r="NDP118" s="571"/>
      <c r="NDQ118" s="571"/>
      <c r="NDR118" s="571"/>
      <c r="NDS118" s="571"/>
      <c r="NDT118" s="571"/>
      <c r="NDU118" s="571"/>
      <c r="NDV118" s="571"/>
      <c r="NDW118" s="571"/>
      <c r="NDX118" s="571"/>
      <c r="NDY118" s="571"/>
      <c r="NDZ118" s="571"/>
      <c r="NEA118" s="571"/>
      <c r="NEB118" s="571"/>
      <c r="NEC118" s="571"/>
      <c r="NED118" s="571"/>
      <c r="NEE118" s="571"/>
      <c r="NEF118" s="571"/>
      <c r="NEG118" s="571"/>
      <c r="NEH118" s="571"/>
      <c r="NEI118" s="571"/>
      <c r="NEJ118" s="571"/>
      <c r="NEK118" s="571"/>
      <c r="NEL118" s="571"/>
      <c r="NEM118" s="571"/>
      <c r="NEN118" s="571"/>
      <c r="NEO118" s="571"/>
      <c r="NEP118" s="571"/>
      <c r="NEQ118" s="571"/>
      <c r="NER118" s="571"/>
      <c r="NES118" s="571"/>
      <c r="NET118" s="571"/>
      <c r="NEU118" s="571"/>
      <c r="NEV118" s="571"/>
      <c r="NEW118" s="571"/>
      <c r="NEX118" s="571"/>
      <c r="NEY118" s="571"/>
      <c r="NEZ118" s="571"/>
      <c r="NFA118" s="571"/>
      <c r="NFB118" s="571"/>
      <c r="NFC118" s="571"/>
      <c r="NFD118" s="571"/>
      <c r="NFE118" s="571"/>
      <c r="NFF118" s="571"/>
      <c r="NFG118" s="571"/>
      <c r="NFH118" s="571"/>
      <c r="NFI118" s="571"/>
      <c r="NFJ118" s="571"/>
      <c r="NFK118" s="571"/>
      <c r="NFL118" s="571"/>
      <c r="NFM118" s="571"/>
      <c r="NFN118" s="571"/>
      <c r="NFO118" s="571"/>
      <c r="NFP118" s="571"/>
      <c r="NFQ118" s="571"/>
      <c r="NFR118" s="571"/>
      <c r="NFS118" s="571"/>
      <c r="NFT118" s="571"/>
      <c r="NFU118" s="571"/>
      <c r="NFV118" s="571"/>
      <c r="NFW118" s="571"/>
      <c r="NFX118" s="571"/>
      <c r="NFY118" s="571"/>
      <c r="NFZ118" s="571"/>
      <c r="NGA118" s="571"/>
      <c r="NGB118" s="571"/>
      <c r="NGC118" s="571"/>
      <c r="NGD118" s="571"/>
      <c r="NGE118" s="571"/>
      <c r="NGF118" s="571"/>
      <c r="NGG118" s="571"/>
      <c r="NGH118" s="571"/>
      <c r="NGI118" s="571"/>
      <c r="NGJ118" s="571"/>
      <c r="NGK118" s="571"/>
      <c r="NGL118" s="571"/>
      <c r="NGM118" s="571"/>
      <c r="NGN118" s="571"/>
      <c r="NGO118" s="571"/>
      <c r="NGP118" s="571"/>
      <c r="NGQ118" s="571"/>
      <c r="NGR118" s="571"/>
      <c r="NGS118" s="571"/>
      <c r="NGT118" s="571"/>
      <c r="NGU118" s="571"/>
      <c r="NGV118" s="571"/>
      <c r="NGW118" s="571"/>
      <c r="NGX118" s="571"/>
      <c r="NGY118" s="571"/>
      <c r="NGZ118" s="571"/>
      <c r="NHA118" s="571"/>
      <c r="NHB118" s="571"/>
      <c r="NHC118" s="571"/>
      <c r="NHD118" s="571"/>
      <c r="NHE118" s="571"/>
      <c r="NHF118" s="571"/>
      <c r="NHG118" s="571"/>
      <c r="NHH118" s="571"/>
      <c r="NHI118" s="571"/>
      <c r="NHJ118" s="571"/>
      <c r="NHK118" s="571"/>
      <c r="NHL118" s="571"/>
      <c r="NHM118" s="571"/>
      <c r="NHN118" s="571"/>
      <c r="NHO118" s="571"/>
      <c r="NHP118" s="571"/>
      <c r="NHQ118" s="571"/>
      <c r="NHR118" s="571"/>
      <c r="NHS118" s="571"/>
      <c r="NHT118" s="571"/>
      <c r="NHU118" s="571"/>
      <c r="NHV118" s="571"/>
      <c r="NHW118" s="571"/>
      <c r="NHX118" s="571"/>
      <c r="NHY118" s="571"/>
      <c r="NHZ118" s="571"/>
      <c r="NIA118" s="571"/>
      <c r="NIB118" s="571"/>
      <c r="NIC118" s="571"/>
      <c r="NID118" s="571"/>
      <c r="NIE118" s="571"/>
      <c r="NIF118" s="571"/>
      <c r="NIG118" s="571"/>
      <c r="NIH118" s="571"/>
      <c r="NII118" s="571"/>
      <c r="NIJ118" s="571"/>
      <c r="NIK118" s="571"/>
      <c r="NIL118" s="571"/>
      <c r="NIM118" s="571"/>
      <c r="NIN118" s="571"/>
      <c r="NIO118" s="571"/>
      <c r="NIP118" s="571"/>
      <c r="NIQ118" s="571"/>
      <c r="NIR118" s="571"/>
      <c r="NIS118" s="571"/>
      <c r="NIT118" s="571"/>
      <c r="NIU118" s="571"/>
      <c r="NIV118" s="571"/>
      <c r="NIW118" s="571"/>
      <c r="NIX118" s="571"/>
      <c r="NIY118" s="571"/>
      <c r="NIZ118" s="571"/>
      <c r="NJA118" s="571"/>
      <c r="NJB118" s="571"/>
      <c r="NJC118" s="571"/>
      <c r="NJD118" s="571"/>
      <c r="NJE118" s="571"/>
      <c r="NJF118" s="571"/>
      <c r="NJG118" s="571"/>
      <c r="NJH118" s="571"/>
      <c r="NJK118" s="571"/>
      <c r="NJL118" s="571"/>
      <c r="NJM118" s="571"/>
      <c r="NJN118" s="571"/>
      <c r="NJO118" s="571"/>
      <c r="NJP118" s="571"/>
      <c r="NJQ118" s="571"/>
      <c r="NJR118" s="571"/>
      <c r="NJS118" s="571"/>
      <c r="NJT118" s="571"/>
      <c r="NJU118" s="571"/>
      <c r="NJV118" s="571"/>
      <c r="NJW118" s="571"/>
      <c r="NJX118" s="571"/>
      <c r="NJY118" s="571"/>
      <c r="NJZ118" s="571"/>
      <c r="NKA118" s="571"/>
      <c r="NKB118" s="571"/>
      <c r="NKC118" s="571"/>
      <c r="NKD118" s="571"/>
      <c r="NKE118" s="571"/>
      <c r="NKF118" s="571"/>
      <c r="NKG118" s="571"/>
      <c r="NKH118" s="571"/>
      <c r="NKI118" s="571"/>
      <c r="NKJ118" s="571"/>
      <c r="NKK118" s="571"/>
      <c r="NKL118" s="571"/>
      <c r="NKM118" s="571"/>
      <c r="NKN118" s="571"/>
      <c r="NKO118" s="571"/>
      <c r="NKP118" s="571"/>
      <c r="NKQ118" s="571"/>
      <c r="NKR118" s="571"/>
      <c r="NKS118" s="571"/>
      <c r="NKT118" s="571"/>
      <c r="NKU118" s="571"/>
      <c r="NKV118" s="571"/>
      <c r="NKW118" s="571"/>
      <c r="NKX118" s="571"/>
      <c r="NKY118" s="571"/>
      <c r="NKZ118" s="571"/>
      <c r="NLA118" s="571"/>
      <c r="NLB118" s="571"/>
      <c r="NLC118" s="571"/>
      <c r="NLD118" s="571"/>
      <c r="NLE118" s="571"/>
      <c r="NLF118" s="571"/>
      <c r="NLG118" s="571"/>
      <c r="NLH118" s="571"/>
      <c r="NLI118" s="571"/>
      <c r="NLJ118" s="571"/>
      <c r="NLK118" s="571"/>
      <c r="NLL118" s="571"/>
      <c r="NLM118" s="571"/>
      <c r="NLN118" s="571"/>
      <c r="NLO118" s="571"/>
      <c r="NLP118" s="571"/>
      <c r="NLQ118" s="571"/>
      <c r="NLR118" s="571"/>
      <c r="NLS118" s="571"/>
      <c r="NLT118" s="571"/>
      <c r="NLU118" s="571"/>
      <c r="NLV118" s="571"/>
      <c r="NLW118" s="571"/>
      <c r="NLX118" s="571"/>
      <c r="NLY118" s="571"/>
      <c r="NLZ118" s="571"/>
      <c r="NMA118" s="571"/>
      <c r="NMB118" s="571"/>
      <c r="NMC118" s="571"/>
      <c r="NMD118" s="571"/>
      <c r="NME118" s="571"/>
      <c r="NMF118" s="571"/>
      <c r="NMG118" s="571"/>
      <c r="NMH118" s="571"/>
      <c r="NMI118" s="571"/>
      <c r="NMJ118" s="571"/>
      <c r="NMK118" s="571"/>
      <c r="NML118" s="571"/>
      <c r="NMM118" s="571"/>
      <c r="NMN118" s="571"/>
      <c r="NMO118" s="571"/>
      <c r="NMP118" s="571"/>
      <c r="NMQ118" s="571"/>
      <c r="NMR118" s="571"/>
      <c r="NMS118" s="571"/>
      <c r="NMT118" s="571"/>
      <c r="NMU118" s="571"/>
      <c r="NMV118" s="571"/>
      <c r="NMW118" s="571"/>
      <c r="NMX118" s="571"/>
      <c r="NMY118" s="571"/>
      <c r="NMZ118" s="571"/>
      <c r="NNA118" s="571"/>
      <c r="NNB118" s="571"/>
      <c r="NNC118" s="571"/>
      <c r="NND118" s="571"/>
      <c r="NNE118" s="571"/>
      <c r="NNF118" s="571"/>
      <c r="NNG118" s="571"/>
      <c r="NNH118" s="571"/>
      <c r="NNI118" s="571"/>
      <c r="NNJ118" s="571"/>
      <c r="NNK118" s="571"/>
      <c r="NNL118" s="571"/>
      <c r="NNM118" s="571"/>
      <c r="NNN118" s="571"/>
      <c r="NNO118" s="571"/>
      <c r="NNP118" s="571"/>
      <c r="NNQ118" s="571"/>
      <c r="NNR118" s="571"/>
      <c r="NNS118" s="571"/>
      <c r="NNT118" s="571"/>
      <c r="NNU118" s="571"/>
      <c r="NNV118" s="571"/>
      <c r="NNW118" s="571"/>
      <c r="NNX118" s="571"/>
      <c r="NNY118" s="571"/>
      <c r="NNZ118" s="571"/>
      <c r="NOA118" s="571"/>
      <c r="NOB118" s="571"/>
      <c r="NOC118" s="571"/>
      <c r="NOD118" s="571"/>
      <c r="NOE118" s="571"/>
      <c r="NOF118" s="571"/>
      <c r="NOG118" s="571"/>
      <c r="NOH118" s="571"/>
      <c r="NOI118" s="571"/>
      <c r="NOJ118" s="571"/>
      <c r="NOK118" s="571"/>
      <c r="NOL118" s="571"/>
      <c r="NOM118" s="571"/>
      <c r="NON118" s="571"/>
      <c r="NOO118" s="571"/>
      <c r="NOP118" s="571"/>
      <c r="NOQ118" s="571"/>
      <c r="NOR118" s="571"/>
      <c r="NOS118" s="571"/>
      <c r="NOT118" s="571"/>
      <c r="NOU118" s="571"/>
      <c r="NOV118" s="571"/>
      <c r="NOW118" s="571"/>
      <c r="NOX118" s="571"/>
      <c r="NOY118" s="571"/>
      <c r="NOZ118" s="571"/>
      <c r="NPA118" s="571"/>
      <c r="NPB118" s="571"/>
      <c r="NPC118" s="571"/>
      <c r="NPD118" s="571"/>
      <c r="NPE118" s="571"/>
      <c r="NPF118" s="571"/>
      <c r="NPG118" s="571"/>
      <c r="NPH118" s="571"/>
      <c r="NPI118" s="571"/>
      <c r="NPJ118" s="571"/>
      <c r="NPK118" s="571"/>
      <c r="NPL118" s="571"/>
      <c r="NPM118" s="571"/>
      <c r="NPN118" s="571"/>
      <c r="NPO118" s="571"/>
      <c r="NPP118" s="571"/>
      <c r="NPQ118" s="571"/>
      <c r="NPR118" s="571"/>
      <c r="NPS118" s="571"/>
      <c r="NPT118" s="571"/>
      <c r="NPU118" s="571"/>
      <c r="NPV118" s="571"/>
      <c r="NPW118" s="571"/>
      <c r="NPX118" s="571"/>
      <c r="NPY118" s="571"/>
      <c r="NPZ118" s="571"/>
      <c r="NQA118" s="571"/>
      <c r="NQB118" s="571"/>
      <c r="NQC118" s="571"/>
      <c r="NQD118" s="571"/>
      <c r="NQE118" s="571"/>
      <c r="NQF118" s="571"/>
      <c r="NQG118" s="571"/>
      <c r="NQH118" s="571"/>
      <c r="NQI118" s="571"/>
      <c r="NQJ118" s="571"/>
      <c r="NQK118" s="571"/>
      <c r="NQL118" s="571"/>
      <c r="NQM118" s="571"/>
      <c r="NQN118" s="571"/>
      <c r="NQO118" s="571"/>
      <c r="NQP118" s="571"/>
      <c r="NQQ118" s="571"/>
      <c r="NQR118" s="571"/>
      <c r="NQS118" s="571"/>
      <c r="NQT118" s="571"/>
      <c r="NQU118" s="571"/>
      <c r="NQV118" s="571"/>
      <c r="NQW118" s="571"/>
      <c r="NQX118" s="571"/>
      <c r="NQY118" s="571"/>
      <c r="NQZ118" s="571"/>
      <c r="NRA118" s="571"/>
      <c r="NRB118" s="571"/>
      <c r="NRC118" s="571"/>
      <c r="NRD118" s="571"/>
      <c r="NRE118" s="571"/>
      <c r="NRF118" s="571"/>
      <c r="NRG118" s="571"/>
      <c r="NRH118" s="571"/>
      <c r="NRI118" s="571"/>
      <c r="NRJ118" s="571"/>
      <c r="NRK118" s="571"/>
      <c r="NRL118" s="571"/>
      <c r="NRM118" s="571"/>
      <c r="NRN118" s="571"/>
      <c r="NRO118" s="571"/>
      <c r="NRP118" s="571"/>
      <c r="NRQ118" s="571"/>
      <c r="NRR118" s="571"/>
      <c r="NRS118" s="571"/>
      <c r="NRT118" s="571"/>
      <c r="NRU118" s="571"/>
      <c r="NRV118" s="571"/>
      <c r="NRW118" s="571"/>
      <c r="NRX118" s="571"/>
      <c r="NRY118" s="571"/>
      <c r="NRZ118" s="571"/>
      <c r="NSA118" s="571"/>
      <c r="NSB118" s="571"/>
      <c r="NSC118" s="571"/>
      <c r="NSD118" s="571"/>
      <c r="NSE118" s="571"/>
      <c r="NSF118" s="571"/>
      <c r="NSG118" s="571"/>
      <c r="NSH118" s="571"/>
      <c r="NSI118" s="571"/>
      <c r="NSJ118" s="571"/>
      <c r="NSK118" s="571"/>
      <c r="NSL118" s="571"/>
      <c r="NSM118" s="571"/>
      <c r="NSN118" s="571"/>
      <c r="NSO118" s="571"/>
      <c r="NSP118" s="571"/>
      <c r="NSQ118" s="571"/>
      <c r="NSR118" s="571"/>
      <c r="NSS118" s="571"/>
      <c r="NST118" s="571"/>
      <c r="NSU118" s="571"/>
      <c r="NSV118" s="571"/>
      <c r="NSW118" s="571"/>
      <c r="NSX118" s="571"/>
      <c r="NSY118" s="571"/>
      <c r="NSZ118" s="571"/>
      <c r="NTA118" s="571"/>
      <c r="NTB118" s="571"/>
      <c r="NTC118" s="571"/>
      <c r="NTD118" s="571"/>
      <c r="NTG118" s="571"/>
      <c r="NTH118" s="571"/>
      <c r="NTI118" s="571"/>
      <c r="NTJ118" s="571"/>
      <c r="NTK118" s="571"/>
      <c r="NTL118" s="571"/>
      <c r="NTM118" s="571"/>
      <c r="NTN118" s="571"/>
      <c r="NTO118" s="571"/>
      <c r="NTP118" s="571"/>
      <c r="NTQ118" s="571"/>
      <c r="NTR118" s="571"/>
      <c r="NTS118" s="571"/>
      <c r="NTT118" s="571"/>
      <c r="NTU118" s="571"/>
      <c r="NTV118" s="571"/>
      <c r="NTW118" s="571"/>
      <c r="NTX118" s="571"/>
      <c r="NTY118" s="571"/>
      <c r="NTZ118" s="571"/>
      <c r="NUA118" s="571"/>
      <c r="NUB118" s="571"/>
      <c r="NUC118" s="571"/>
      <c r="NUD118" s="571"/>
      <c r="NUE118" s="571"/>
      <c r="NUF118" s="571"/>
      <c r="NUG118" s="571"/>
      <c r="NUH118" s="571"/>
      <c r="NUI118" s="571"/>
      <c r="NUJ118" s="571"/>
      <c r="NUK118" s="571"/>
      <c r="NUL118" s="571"/>
      <c r="NUM118" s="571"/>
      <c r="NUN118" s="571"/>
      <c r="NUO118" s="571"/>
      <c r="NUP118" s="571"/>
      <c r="NUQ118" s="571"/>
      <c r="NUR118" s="571"/>
      <c r="NUS118" s="571"/>
      <c r="NUT118" s="571"/>
      <c r="NUU118" s="571"/>
      <c r="NUV118" s="571"/>
      <c r="NUW118" s="571"/>
      <c r="NUX118" s="571"/>
      <c r="NUY118" s="571"/>
      <c r="NUZ118" s="571"/>
      <c r="NVA118" s="571"/>
      <c r="NVB118" s="571"/>
      <c r="NVC118" s="571"/>
      <c r="NVD118" s="571"/>
      <c r="NVE118" s="571"/>
      <c r="NVF118" s="571"/>
      <c r="NVG118" s="571"/>
      <c r="NVH118" s="571"/>
      <c r="NVI118" s="571"/>
      <c r="NVJ118" s="571"/>
      <c r="NVK118" s="571"/>
      <c r="NVL118" s="571"/>
      <c r="NVM118" s="571"/>
      <c r="NVN118" s="571"/>
      <c r="NVO118" s="571"/>
      <c r="NVP118" s="571"/>
      <c r="NVQ118" s="571"/>
      <c r="NVR118" s="571"/>
      <c r="NVS118" s="571"/>
      <c r="NVT118" s="571"/>
      <c r="NVU118" s="571"/>
      <c r="NVV118" s="571"/>
      <c r="NVW118" s="571"/>
      <c r="NVX118" s="571"/>
      <c r="NVY118" s="571"/>
      <c r="NVZ118" s="571"/>
      <c r="NWA118" s="571"/>
      <c r="NWB118" s="571"/>
      <c r="NWC118" s="571"/>
      <c r="NWD118" s="571"/>
      <c r="NWE118" s="571"/>
      <c r="NWF118" s="571"/>
      <c r="NWG118" s="571"/>
      <c r="NWH118" s="571"/>
      <c r="NWI118" s="571"/>
      <c r="NWJ118" s="571"/>
      <c r="NWK118" s="571"/>
      <c r="NWL118" s="571"/>
      <c r="NWM118" s="571"/>
      <c r="NWN118" s="571"/>
      <c r="NWO118" s="571"/>
      <c r="NWP118" s="571"/>
      <c r="NWQ118" s="571"/>
      <c r="NWR118" s="571"/>
      <c r="NWS118" s="571"/>
      <c r="NWT118" s="571"/>
      <c r="NWU118" s="571"/>
      <c r="NWV118" s="571"/>
      <c r="NWW118" s="571"/>
      <c r="NWX118" s="571"/>
      <c r="NWY118" s="571"/>
      <c r="NWZ118" s="571"/>
      <c r="NXA118" s="571"/>
      <c r="NXB118" s="571"/>
      <c r="NXC118" s="571"/>
      <c r="NXD118" s="571"/>
      <c r="NXE118" s="571"/>
      <c r="NXF118" s="571"/>
      <c r="NXG118" s="571"/>
      <c r="NXH118" s="571"/>
      <c r="NXI118" s="571"/>
      <c r="NXJ118" s="571"/>
      <c r="NXK118" s="571"/>
      <c r="NXL118" s="571"/>
      <c r="NXM118" s="571"/>
      <c r="NXN118" s="571"/>
      <c r="NXO118" s="571"/>
      <c r="NXP118" s="571"/>
      <c r="NXQ118" s="571"/>
      <c r="NXR118" s="571"/>
      <c r="NXS118" s="571"/>
      <c r="NXT118" s="571"/>
      <c r="NXU118" s="571"/>
      <c r="NXV118" s="571"/>
      <c r="NXW118" s="571"/>
      <c r="NXX118" s="571"/>
      <c r="NXY118" s="571"/>
      <c r="NXZ118" s="571"/>
      <c r="NYA118" s="571"/>
      <c r="NYB118" s="571"/>
      <c r="NYC118" s="571"/>
      <c r="NYD118" s="571"/>
      <c r="NYE118" s="571"/>
      <c r="NYF118" s="571"/>
      <c r="NYG118" s="571"/>
      <c r="NYH118" s="571"/>
      <c r="NYI118" s="571"/>
      <c r="NYJ118" s="571"/>
      <c r="NYK118" s="571"/>
      <c r="NYL118" s="571"/>
      <c r="NYM118" s="571"/>
      <c r="NYN118" s="571"/>
      <c r="NYO118" s="571"/>
      <c r="NYP118" s="571"/>
      <c r="NYQ118" s="571"/>
      <c r="NYR118" s="571"/>
      <c r="NYS118" s="571"/>
      <c r="NYT118" s="571"/>
      <c r="NYU118" s="571"/>
      <c r="NYV118" s="571"/>
      <c r="NYW118" s="571"/>
      <c r="NYX118" s="571"/>
      <c r="NYY118" s="571"/>
      <c r="NYZ118" s="571"/>
      <c r="NZA118" s="571"/>
      <c r="NZB118" s="571"/>
      <c r="NZC118" s="571"/>
      <c r="NZD118" s="571"/>
      <c r="NZE118" s="571"/>
      <c r="NZF118" s="571"/>
      <c r="NZG118" s="571"/>
      <c r="NZH118" s="571"/>
      <c r="NZI118" s="571"/>
      <c r="NZJ118" s="571"/>
      <c r="NZK118" s="571"/>
      <c r="NZL118" s="571"/>
      <c r="NZM118" s="571"/>
      <c r="NZN118" s="571"/>
      <c r="NZO118" s="571"/>
      <c r="NZP118" s="571"/>
      <c r="NZQ118" s="571"/>
      <c r="NZR118" s="571"/>
      <c r="NZS118" s="571"/>
      <c r="NZT118" s="571"/>
      <c r="NZU118" s="571"/>
      <c r="NZV118" s="571"/>
      <c r="NZW118" s="571"/>
      <c r="NZX118" s="571"/>
      <c r="NZY118" s="571"/>
      <c r="NZZ118" s="571"/>
      <c r="OAA118" s="571"/>
      <c r="OAB118" s="571"/>
      <c r="OAC118" s="571"/>
      <c r="OAD118" s="571"/>
      <c r="OAE118" s="571"/>
      <c r="OAF118" s="571"/>
      <c r="OAG118" s="571"/>
      <c r="OAH118" s="571"/>
      <c r="OAI118" s="571"/>
      <c r="OAJ118" s="571"/>
      <c r="OAK118" s="571"/>
      <c r="OAL118" s="571"/>
      <c r="OAM118" s="571"/>
      <c r="OAN118" s="571"/>
      <c r="OAO118" s="571"/>
      <c r="OAP118" s="571"/>
      <c r="OAQ118" s="571"/>
      <c r="OAR118" s="571"/>
      <c r="OAS118" s="571"/>
      <c r="OAT118" s="571"/>
      <c r="OAU118" s="571"/>
      <c r="OAV118" s="571"/>
      <c r="OAW118" s="571"/>
      <c r="OAX118" s="571"/>
      <c r="OAY118" s="571"/>
      <c r="OAZ118" s="571"/>
      <c r="OBA118" s="571"/>
      <c r="OBB118" s="571"/>
      <c r="OBC118" s="571"/>
      <c r="OBD118" s="571"/>
      <c r="OBE118" s="571"/>
      <c r="OBF118" s="571"/>
      <c r="OBG118" s="571"/>
      <c r="OBH118" s="571"/>
      <c r="OBI118" s="571"/>
      <c r="OBJ118" s="571"/>
      <c r="OBK118" s="571"/>
      <c r="OBL118" s="571"/>
      <c r="OBM118" s="571"/>
      <c r="OBN118" s="571"/>
      <c r="OBO118" s="571"/>
      <c r="OBP118" s="571"/>
      <c r="OBQ118" s="571"/>
      <c r="OBR118" s="571"/>
      <c r="OBS118" s="571"/>
      <c r="OBT118" s="571"/>
      <c r="OBU118" s="571"/>
      <c r="OBV118" s="571"/>
      <c r="OBW118" s="571"/>
      <c r="OBX118" s="571"/>
      <c r="OBY118" s="571"/>
      <c r="OBZ118" s="571"/>
      <c r="OCA118" s="571"/>
      <c r="OCB118" s="571"/>
      <c r="OCC118" s="571"/>
      <c r="OCD118" s="571"/>
      <c r="OCE118" s="571"/>
      <c r="OCF118" s="571"/>
      <c r="OCG118" s="571"/>
      <c r="OCH118" s="571"/>
      <c r="OCI118" s="571"/>
      <c r="OCJ118" s="571"/>
      <c r="OCK118" s="571"/>
      <c r="OCL118" s="571"/>
      <c r="OCM118" s="571"/>
      <c r="OCN118" s="571"/>
      <c r="OCO118" s="571"/>
      <c r="OCP118" s="571"/>
      <c r="OCQ118" s="571"/>
      <c r="OCR118" s="571"/>
      <c r="OCS118" s="571"/>
      <c r="OCT118" s="571"/>
      <c r="OCU118" s="571"/>
      <c r="OCV118" s="571"/>
      <c r="OCW118" s="571"/>
      <c r="OCX118" s="571"/>
      <c r="OCY118" s="571"/>
      <c r="OCZ118" s="571"/>
      <c r="ODC118" s="571"/>
      <c r="ODD118" s="571"/>
      <c r="ODE118" s="571"/>
      <c r="ODF118" s="571"/>
      <c r="ODG118" s="571"/>
      <c r="ODH118" s="571"/>
      <c r="ODI118" s="571"/>
      <c r="ODJ118" s="571"/>
      <c r="ODK118" s="571"/>
      <c r="ODL118" s="571"/>
      <c r="ODM118" s="571"/>
      <c r="ODN118" s="571"/>
      <c r="ODO118" s="571"/>
      <c r="ODP118" s="571"/>
      <c r="ODQ118" s="571"/>
      <c r="ODR118" s="571"/>
      <c r="ODS118" s="571"/>
      <c r="ODT118" s="571"/>
      <c r="ODU118" s="571"/>
      <c r="ODV118" s="571"/>
      <c r="ODW118" s="571"/>
      <c r="ODX118" s="571"/>
      <c r="ODY118" s="571"/>
      <c r="ODZ118" s="571"/>
      <c r="OEA118" s="571"/>
      <c r="OEB118" s="571"/>
      <c r="OEC118" s="571"/>
      <c r="OED118" s="571"/>
      <c r="OEE118" s="571"/>
      <c r="OEF118" s="571"/>
      <c r="OEG118" s="571"/>
      <c r="OEH118" s="571"/>
      <c r="OEI118" s="571"/>
      <c r="OEJ118" s="571"/>
      <c r="OEK118" s="571"/>
      <c r="OEL118" s="571"/>
      <c r="OEM118" s="571"/>
      <c r="OEN118" s="571"/>
      <c r="OEO118" s="571"/>
      <c r="OEP118" s="571"/>
      <c r="OEQ118" s="571"/>
      <c r="OER118" s="571"/>
      <c r="OES118" s="571"/>
      <c r="OET118" s="571"/>
      <c r="OEU118" s="571"/>
      <c r="OEV118" s="571"/>
      <c r="OEW118" s="571"/>
      <c r="OEX118" s="571"/>
      <c r="OEY118" s="571"/>
      <c r="OEZ118" s="571"/>
      <c r="OFA118" s="571"/>
      <c r="OFB118" s="571"/>
      <c r="OFC118" s="571"/>
      <c r="OFD118" s="571"/>
      <c r="OFE118" s="571"/>
      <c r="OFF118" s="571"/>
      <c r="OFG118" s="571"/>
      <c r="OFH118" s="571"/>
      <c r="OFI118" s="571"/>
      <c r="OFJ118" s="571"/>
      <c r="OFK118" s="571"/>
      <c r="OFL118" s="571"/>
      <c r="OFM118" s="571"/>
      <c r="OFN118" s="571"/>
      <c r="OFO118" s="571"/>
      <c r="OFP118" s="571"/>
      <c r="OFQ118" s="571"/>
      <c r="OFR118" s="571"/>
      <c r="OFS118" s="571"/>
      <c r="OFT118" s="571"/>
      <c r="OFU118" s="571"/>
      <c r="OFV118" s="571"/>
      <c r="OFW118" s="571"/>
      <c r="OFX118" s="571"/>
      <c r="OFY118" s="571"/>
      <c r="OFZ118" s="571"/>
      <c r="OGA118" s="571"/>
      <c r="OGB118" s="571"/>
      <c r="OGC118" s="571"/>
      <c r="OGD118" s="571"/>
      <c r="OGE118" s="571"/>
      <c r="OGF118" s="571"/>
      <c r="OGG118" s="571"/>
      <c r="OGH118" s="571"/>
      <c r="OGI118" s="571"/>
      <c r="OGJ118" s="571"/>
      <c r="OGK118" s="571"/>
      <c r="OGL118" s="571"/>
      <c r="OGM118" s="571"/>
      <c r="OGN118" s="571"/>
      <c r="OGO118" s="571"/>
      <c r="OGP118" s="571"/>
      <c r="OGQ118" s="571"/>
      <c r="OGR118" s="571"/>
      <c r="OGS118" s="571"/>
      <c r="OGT118" s="571"/>
      <c r="OGU118" s="571"/>
      <c r="OGV118" s="571"/>
      <c r="OGW118" s="571"/>
      <c r="OGX118" s="571"/>
      <c r="OGY118" s="571"/>
      <c r="OGZ118" s="571"/>
      <c r="OHA118" s="571"/>
      <c r="OHB118" s="571"/>
      <c r="OHC118" s="571"/>
      <c r="OHD118" s="571"/>
      <c r="OHE118" s="571"/>
      <c r="OHF118" s="571"/>
      <c r="OHG118" s="571"/>
      <c r="OHH118" s="571"/>
      <c r="OHI118" s="571"/>
      <c r="OHJ118" s="571"/>
      <c r="OHK118" s="571"/>
      <c r="OHL118" s="571"/>
      <c r="OHM118" s="571"/>
      <c r="OHN118" s="571"/>
      <c r="OHO118" s="571"/>
      <c r="OHP118" s="571"/>
      <c r="OHQ118" s="571"/>
      <c r="OHR118" s="571"/>
      <c r="OHS118" s="571"/>
      <c r="OHT118" s="571"/>
      <c r="OHU118" s="571"/>
      <c r="OHV118" s="571"/>
      <c r="OHW118" s="571"/>
      <c r="OHX118" s="571"/>
      <c r="OHY118" s="571"/>
      <c r="OHZ118" s="571"/>
      <c r="OIA118" s="571"/>
      <c r="OIB118" s="571"/>
      <c r="OIC118" s="571"/>
      <c r="OID118" s="571"/>
      <c r="OIE118" s="571"/>
      <c r="OIF118" s="571"/>
      <c r="OIG118" s="571"/>
      <c r="OIH118" s="571"/>
      <c r="OII118" s="571"/>
      <c r="OIJ118" s="571"/>
      <c r="OIK118" s="571"/>
      <c r="OIL118" s="571"/>
      <c r="OIM118" s="571"/>
      <c r="OIN118" s="571"/>
      <c r="OIO118" s="571"/>
      <c r="OIP118" s="571"/>
      <c r="OIQ118" s="571"/>
      <c r="OIR118" s="571"/>
      <c r="OIS118" s="571"/>
      <c r="OIT118" s="571"/>
      <c r="OIU118" s="571"/>
      <c r="OIV118" s="571"/>
      <c r="OIW118" s="571"/>
      <c r="OIX118" s="571"/>
      <c r="OIY118" s="571"/>
      <c r="OIZ118" s="571"/>
      <c r="OJA118" s="571"/>
      <c r="OJB118" s="571"/>
      <c r="OJC118" s="571"/>
      <c r="OJD118" s="571"/>
      <c r="OJE118" s="571"/>
      <c r="OJF118" s="571"/>
      <c r="OJG118" s="571"/>
      <c r="OJH118" s="571"/>
      <c r="OJI118" s="571"/>
      <c r="OJJ118" s="571"/>
      <c r="OJK118" s="571"/>
      <c r="OJL118" s="571"/>
      <c r="OJM118" s="571"/>
      <c r="OJN118" s="571"/>
      <c r="OJO118" s="571"/>
      <c r="OJP118" s="571"/>
      <c r="OJQ118" s="571"/>
      <c r="OJR118" s="571"/>
      <c r="OJS118" s="571"/>
      <c r="OJT118" s="571"/>
      <c r="OJU118" s="571"/>
      <c r="OJV118" s="571"/>
      <c r="OJW118" s="571"/>
      <c r="OJX118" s="571"/>
      <c r="OJY118" s="571"/>
      <c r="OJZ118" s="571"/>
      <c r="OKA118" s="571"/>
      <c r="OKB118" s="571"/>
      <c r="OKC118" s="571"/>
      <c r="OKD118" s="571"/>
      <c r="OKE118" s="571"/>
      <c r="OKF118" s="571"/>
      <c r="OKG118" s="571"/>
      <c r="OKH118" s="571"/>
      <c r="OKI118" s="571"/>
      <c r="OKJ118" s="571"/>
      <c r="OKK118" s="571"/>
      <c r="OKL118" s="571"/>
      <c r="OKM118" s="571"/>
      <c r="OKN118" s="571"/>
      <c r="OKO118" s="571"/>
      <c r="OKP118" s="571"/>
      <c r="OKQ118" s="571"/>
      <c r="OKR118" s="571"/>
      <c r="OKS118" s="571"/>
      <c r="OKT118" s="571"/>
      <c r="OKU118" s="571"/>
      <c r="OKV118" s="571"/>
      <c r="OKW118" s="571"/>
      <c r="OKX118" s="571"/>
      <c r="OKY118" s="571"/>
      <c r="OKZ118" s="571"/>
      <c r="OLA118" s="571"/>
      <c r="OLB118" s="571"/>
      <c r="OLC118" s="571"/>
      <c r="OLD118" s="571"/>
      <c r="OLE118" s="571"/>
      <c r="OLF118" s="571"/>
      <c r="OLG118" s="571"/>
      <c r="OLH118" s="571"/>
      <c r="OLI118" s="571"/>
      <c r="OLJ118" s="571"/>
      <c r="OLK118" s="571"/>
      <c r="OLL118" s="571"/>
      <c r="OLM118" s="571"/>
      <c r="OLN118" s="571"/>
      <c r="OLO118" s="571"/>
      <c r="OLP118" s="571"/>
      <c r="OLQ118" s="571"/>
      <c r="OLR118" s="571"/>
      <c r="OLS118" s="571"/>
      <c r="OLT118" s="571"/>
      <c r="OLU118" s="571"/>
      <c r="OLV118" s="571"/>
      <c r="OLW118" s="571"/>
      <c r="OLX118" s="571"/>
      <c r="OLY118" s="571"/>
      <c r="OLZ118" s="571"/>
      <c r="OMA118" s="571"/>
      <c r="OMB118" s="571"/>
      <c r="OMC118" s="571"/>
      <c r="OMD118" s="571"/>
      <c r="OME118" s="571"/>
      <c r="OMF118" s="571"/>
      <c r="OMG118" s="571"/>
      <c r="OMH118" s="571"/>
      <c r="OMI118" s="571"/>
      <c r="OMJ118" s="571"/>
      <c r="OMK118" s="571"/>
      <c r="OML118" s="571"/>
      <c r="OMM118" s="571"/>
      <c r="OMN118" s="571"/>
      <c r="OMO118" s="571"/>
      <c r="OMP118" s="571"/>
      <c r="OMQ118" s="571"/>
      <c r="OMR118" s="571"/>
      <c r="OMS118" s="571"/>
      <c r="OMT118" s="571"/>
      <c r="OMU118" s="571"/>
      <c r="OMV118" s="571"/>
      <c r="OMY118" s="571"/>
      <c r="OMZ118" s="571"/>
      <c r="ONA118" s="571"/>
      <c r="ONB118" s="571"/>
      <c r="ONC118" s="571"/>
      <c r="OND118" s="571"/>
      <c r="ONE118" s="571"/>
      <c r="ONF118" s="571"/>
      <c r="ONG118" s="571"/>
      <c r="ONH118" s="571"/>
      <c r="ONI118" s="571"/>
      <c r="ONJ118" s="571"/>
      <c r="ONK118" s="571"/>
      <c r="ONL118" s="571"/>
      <c r="ONM118" s="571"/>
      <c r="ONN118" s="571"/>
      <c r="ONO118" s="571"/>
      <c r="ONP118" s="571"/>
      <c r="ONQ118" s="571"/>
      <c r="ONR118" s="571"/>
      <c r="ONS118" s="571"/>
      <c r="ONT118" s="571"/>
      <c r="ONU118" s="571"/>
      <c r="ONV118" s="571"/>
      <c r="ONW118" s="571"/>
      <c r="ONX118" s="571"/>
      <c r="ONY118" s="571"/>
      <c r="ONZ118" s="571"/>
      <c r="OOA118" s="571"/>
      <c r="OOB118" s="571"/>
      <c r="OOC118" s="571"/>
      <c r="OOD118" s="571"/>
      <c r="OOE118" s="571"/>
      <c r="OOF118" s="571"/>
      <c r="OOG118" s="571"/>
      <c r="OOH118" s="571"/>
      <c r="OOI118" s="571"/>
      <c r="OOJ118" s="571"/>
      <c r="OOK118" s="571"/>
      <c r="OOL118" s="571"/>
      <c r="OOM118" s="571"/>
      <c r="OON118" s="571"/>
      <c r="OOO118" s="571"/>
      <c r="OOP118" s="571"/>
      <c r="OOQ118" s="571"/>
      <c r="OOR118" s="571"/>
      <c r="OOS118" s="571"/>
      <c r="OOT118" s="571"/>
      <c r="OOU118" s="571"/>
      <c r="OOV118" s="571"/>
      <c r="OOW118" s="571"/>
      <c r="OOX118" s="571"/>
      <c r="OOY118" s="571"/>
      <c r="OOZ118" s="571"/>
      <c r="OPA118" s="571"/>
      <c r="OPB118" s="571"/>
      <c r="OPC118" s="571"/>
      <c r="OPD118" s="571"/>
      <c r="OPE118" s="571"/>
      <c r="OPF118" s="571"/>
      <c r="OPG118" s="571"/>
      <c r="OPH118" s="571"/>
      <c r="OPI118" s="571"/>
      <c r="OPJ118" s="571"/>
      <c r="OPK118" s="571"/>
      <c r="OPL118" s="571"/>
      <c r="OPM118" s="571"/>
      <c r="OPN118" s="571"/>
      <c r="OPO118" s="571"/>
      <c r="OPP118" s="571"/>
      <c r="OPQ118" s="571"/>
      <c r="OPR118" s="571"/>
      <c r="OPS118" s="571"/>
      <c r="OPT118" s="571"/>
      <c r="OPU118" s="571"/>
      <c r="OPV118" s="571"/>
      <c r="OPW118" s="571"/>
      <c r="OPX118" s="571"/>
      <c r="OPY118" s="571"/>
      <c r="OPZ118" s="571"/>
      <c r="OQA118" s="571"/>
      <c r="OQB118" s="571"/>
      <c r="OQC118" s="571"/>
      <c r="OQD118" s="571"/>
      <c r="OQE118" s="571"/>
      <c r="OQF118" s="571"/>
      <c r="OQG118" s="571"/>
      <c r="OQH118" s="571"/>
      <c r="OQI118" s="571"/>
      <c r="OQJ118" s="571"/>
      <c r="OQK118" s="571"/>
      <c r="OQL118" s="571"/>
      <c r="OQM118" s="571"/>
      <c r="OQN118" s="571"/>
      <c r="OQO118" s="571"/>
      <c r="OQP118" s="571"/>
      <c r="OQQ118" s="571"/>
      <c r="OQR118" s="571"/>
      <c r="OQS118" s="571"/>
      <c r="OQT118" s="571"/>
      <c r="OQU118" s="571"/>
      <c r="OQV118" s="571"/>
      <c r="OQW118" s="571"/>
      <c r="OQX118" s="571"/>
      <c r="OQY118" s="571"/>
      <c r="OQZ118" s="571"/>
      <c r="ORA118" s="571"/>
      <c r="ORB118" s="571"/>
      <c r="ORC118" s="571"/>
      <c r="ORD118" s="571"/>
      <c r="ORE118" s="571"/>
      <c r="ORF118" s="571"/>
      <c r="ORG118" s="571"/>
      <c r="ORH118" s="571"/>
      <c r="ORI118" s="571"/>
      <c r="ORJ118" s="571"/>
      <c r="ORK118" s="571"/>
      <c r="ORL118" s="571"/>
      <c r="ORM118" s="571"/>
      <c r="ORN118" s="571"/>
      <c r="ORO118" s="571"/>
      <c r="ORP118" s="571"/>
      <c r="ORQ118" s="571"/>
      <c r="ORR118" s="571"/>
      <c r="ORS118" s="571"/>
      <c r="ORT118" s="571"/>
      <c r="ORU118" s="571"/>
      <c r="ORV118" s="571"/>
      <c r="ORW118" s="571"/>
      <c r="ORX118" s="571"/>
      <c r="ORY118" s="571"/>
      <c r="ORZ118" s="571"/>
      <c r="OSA118" s="571"/>
      <c r="OSB118" s="571"/>
      <c r="OSC118" s="571"/>
      <c r="OSD118" s="571"/>
      <c r="OSE118" s="571"/>
      <c r="OSF118" s="571"/>
      <c r="OSG118" s="571"/>
      <c r="OSH118" s="571"/>
      <c r="OSI118" s="571"/>
      <c r="OSJ118" s="571"/>
      <c r="OSK118" s="571"/>
      <c r="OSL118" s="571"/>
      <c r="OSM118" s="571"/>
      <c r="OSN118" s="571"/>
      <c r="OSO118" s="571"/>
      <c r="OSP118" s="571"/>
      <c r="OSQ118" s="571"/>
      <c r="OSR118" s="571"/>
      <c r="OSS118" s="571"/>
      <c r="OST118" s="571"/>
      <c r="OSU118" s="571"/>
      <c r="OSV118" s="571"/>
      <c r="OSW118" s="571"/>
      <c r="OSX118" s="571"/>
      <c r="OSY118" s="571"/>
      <c r="OSZ118" s="571"/>
      <c r="OTA118" s="571"/>
      <c r="OTB118" s="571"/>
      <c r="OTC118" s="571"/>
      <c r="OTD118" s="571"/>
      <c r="OTE118" s="571"/>
      <c r="OTF118" s="571"/>
      <c r="OTG118" s="571"/>
      <c r="OTH118" s="571"/>
      <c r="OTI118" s="571"/>
      <c r="OTJ118" s="571"/>
      <c r="OTK118" s="571"/>
      <c r="OTL118" s="571"/>
      <c r="OTM118" s="571"/>
      <c r="OTN118" s="571"/>
      <c r="OTO118" s="571"/>
      <c r="OTP118" s="571"/>
      <c r="OTQ118" s="571"/>
      <c r="OTR118" s="571"/>
      <c r="OTS118" s="571"/>
      <c r="OTT118" s="571"/>
      <c r="OTU118" s="571"/>
      <c r="OTV118" s="571"/>
      <c r="OTW118" s="571"/>
      <c r="OTX118" s="571"/>
      <c r="OTY118" s="571"/>
      <c r="OTZ118" s="571"/>
      <c r="OUA118" s="571"/>
      <c r="OUB118" s="571"/>
      <c r="OUC118" s="571"/>
      <c r="OUD118" s="571"/>
      <c r="OUE118" s="571"/>
      <c r="OUF118" s="571"/>
      <c r="OUG118" s="571"/>
      <c r="OUH118" s="571"/>
      <c r="OUI118" s="571"/>
      <c r="OUJ118" s="571"/>
      <c r="OUK118" s="571"/>
      <c r="OUL118" s="571"/>
      <c r="OUM118" s="571"/>
      <c r="OUN118" s="571"/>
      <c r="OUO118" s="571"/>
      <c r="OUP118" s="571"/>
      <c r="OUQ118" s="571"/>
      <c r="OUR118" s="571"/>
      <c r="OUS118" s="571"/>
      <c r="OUT118" s="571"/>
      <c r="OUU118" s="571"/>
      <c r="OUV118" s="571"/>
      <c r="OUW118" s="571"/>
      <c r="OUX118" s="571"/>
      <c r="OUY118" s="571"/>
      <c r="OUZ118" s="571"/>
      <c r="OVA118" s="571"/>
      <c r="OVB118" s="571"/>
      <c r="OVC118" s="571"/>
      <c r="OVD118" s="571"/>
      <c r="OVE118" s="571"/>
      <c r="OVF118" s="571"/>
      <c r="OVG118" s="571"/>
      <c r="OVH118" s="571"/>
      <c r="OVI118" s="571"/>
      <c r="OVJ118" s="571"/>
      <c r="OVK118" s="571"/>
      <c r="OVL118" s="571"/>
      <c r="OVM118" s="571"/>
      <c r="OVN118" s="571"/>
      <c r="OVO118" s="571"/>
      <c r="OVP118" s="571"/>
      <c r="OVQ118" s="571"/>
      <c r="OVR118" s="571"/>
      <c r="OVS118" s="571"/>
      <c r="OVT118" s="571"/>
      <c r="OVU118" s="571"/>
      <c r="OVV118" s="571"/>
      <c r="OVW118" s="571"/>
      <c r="OVX118" s="571"/>
      <c r="OVY118" s="571"/>
      <c r="OVZ118" s="571"/>
      <c r="OWA118" s="571"/>
      <c r="OWB118" s="571"/>
      <c r="OWC118" s="571"/>
      <c r="OWD118" s="571"/>
      <c r="OWE118" s="571"/>
      <c r="OWF118" s="571"/>
      <c r="OWG118" s="571"/>
      <c r="OWH118" s="571"/>
      <c r="OWI118" s="571"/>
      <c r="OWJ118" s="571"/>
      <c r="OWK118" s="571"/>
      <c r="OWL118" s="571"/>
      <c r="OWM118" s="571"/>
      <c r="OWN118" s="571"/>
      <c r="OWO118" s="571"/>
      <c r="OWP118" s="571"/>
      <c r="OWQ118" s="571"/>
      <c r="OWR118" s="571"/>
      <c r="OWU118" s="571"/>
      <c r="OWV118" s="571"/>
      <c r="OWW118" s="571"/>
      <c r="OWX118" s="571"/>
      <c r="OWY118" s="571"/>
      <c r="OWZ118" s="571"/>
      <c r="OXA118" s="571"/>
      <c r="OXB118" s="571"/>
      <c r="OXC118" s="571"/>
      <c r="OXD118" s="571"/>
      <c r="OXE118" s="571"/>
      <c r="OXF118" s="571"/>
      <c r="OXG118" s="571"/>
      <c r="OXH118" s="571"/>
      <c r="OXI118" s="571"/>
      <c r="OXJ118" s="571"/>
      <c r="OXK118" s="571"/>
      <c r="OXL118" s="571"/>
      <c r="OXM118" s="571"/>
      <c r="OXN118" s="571"/>
      <c r="OXO118" s="571"/>
      <c r="OXP118" s="571"/>
      <c r="OXQ118" s="571"/>
      <c r="OXR118" s="571"/>
      <c r="OXS118" s="571"/>
      <c r="OXT118" s="571"/>
      <c r="OXU118" s="571"/>
      <c r="OXV118" s="571"/>
      <c r="OXW118" s="571"/>
      <c r="OXX118" s="571"/>
      <c r="OXY118" s="571"/>
      <c r="OXZ118" s="571"/>
      <c r="OYA118" s="571"/>
      <c r="OYB118" s="571"/>
      <c r="OYC118" s="571"/>
      <c r="OYD118" s="571"/>
      <c r="OYE118" s="571"/>
      <c r="OYF118" s="571"/>
      <c r="OYG118" s="571"/>
      <c r="OYH118" s="571"/>
      <c r="OYI118" s="571"/>
      <c r="OYJ118" s="571"/>
      <c r="OYK118" s="571"/>
      <c r="OYL118" s="571"/>
      <c r="OYM118" s="571"/>
      <c r="OYN118" s="571"/>
      <c r="OYO118" s="571"/>
      <c r="OYP118" s="571"/>
      <c r="OYQ118" s="571"/>
      <c r="OYR118" s="571"/>
      <c r="OYS118" s="571"/>
      <c r="OYT118" s="571"/>
      <c r="OYU118" s="571"/>
      <c r="OYV118" s="571"/>
      <c r="OYW118" s="571"/>
      <c r="OYX118" s="571"/>
      <c r="OYY118" s="571"/>
      <c r="OYZ118" s="571"/>
      <c r="OZA118" s="571"/>
      <c r="OZB118" s="571"/>
      <c r="OZC118" s="571"/>
      <c r="OZD118" s="571"/>
      <c r="OZE118" s="571"/>
      <c r="OZF118" s="571"/>
      <c r="OZG118" s="571"/>
      <c r="OZH118" s="571"/>
      <c r="OZI118" s="571"/>
      <c r="OZJ118" s="571"/>
      <c r="OZK118" s="571"/>
      <c r="OZL118" s="571"/>
      <c r="OZM118" s="571"/>
      <c r="OZN118" s="571"/>
      <c r="OZO118" s="571"/>
      <c r="OZP118" s="571"/>
      <c r="OZQ118" s="571"/>
      <c r="OZR118" s="571"/>
      <c r="OZS118" s="571"/>
      <c r="OZT118" s="571"/>
      <c r="OZU118" s="571"/>
      <c r="OZV118" s="571"/>
      <c r="OZW118" s="571"/>
      <c r="OZX118" s="571"/>
      <c r="OZY118" s="571"/>
      <c r="OZZ118" s="571"/>
      <c r="PAA118" s="571"/>
      <c r="PAB118" s="571"/>
      <c r="PAC118" s="571"/>
      <c r="PAD118" s="571"/>
      <c r="PAE118" s="571"/>
      <c r="PAF118" s="571"/>
      <c r="PAG118" s="571"/>
      <c r="PAH118" s="571"/>
      <c r="PAI118" s="571"/>
      <c r="PAJ118" s="571"/>
      <c r="PAK118" s="571"/>
      <c r="PAL118" s="571"/>
      <c r="PAM118" s="571"/>
      <c r="PAN118" s="571"/>
      <c r="PAO118" s="571"/>
      <c r="PAP118" s="571"/>
      <c r="PAQ118" s="571"/>
      <c r="PAR118" s="571"/>
      <c r="PAS118" s="571"/>
      <c r="PAT118" s="571"/>
      <c r="PAU118" s="571"/>
      <c r="PAV118" s="571"/>
      <c r="PAW118" s="571"/>
      <c r="PAX118" s="571"/>
      <c r="PAY118" s="571"/>
      <c r="PAZ118" s="571"/>
      <c r="PBA118" s="571"/>
      <c r="PBB118" s="571"/>
      <c r="PBC118" s="571"/>
      <c r="PBD118" s="571"/>
      <c r="PBE118" s="571"/>
      <c r="PBF118" s="571"/>
      <c r="PBG118" s="571"/>
      <c r="PBH118" s="571"/>
      <c r="PBI118" s="571"/>
      <c r="PBJ118" s="571"/>
      <c r="PBK118" s="571"/>
      <c r="PBL118" s="571"/>
      <c r="PBM118" s="571"/>
      <c r="PBN118" s="571"/>
      <c r="PBO118" s="571"/>
      <c r="PBP118" s="571"/>
      <c r="PBQ118" s="571"/>
      <c r="PBR118" s="571"/>
      <c r="PBS118" s="571"/>
      <c r="PBT118" s="571"/>
      <c r="PBU118" s="571"/>
      <c r="PBV118" s="571"/>
      <c r="PBW118" s="571"/>
      <c r="PBX118" s="571"/>
      <c r="PBY118" s="571"/>
      <c r="PBZ118" s="571"/>
      <c r="PCA118" s="571"/>
      <c r="PCB118" s="571"/>
      <c r="PCC118" s="571"/>
      <c r="PCD118" s="571"/>
      <c r="PCE118" s="571"/>
      <c r="PCF118" s="571"/>
      <c r="PCG118" s="571"/>
      <c r="PCH118" s="571"/>
      <c r="PCI118" s="571"/>
      <c r="PCJ118" s="571"/>
      <c r="PCK118" s="571"/>
      <c r="PCL118" s="571"/>
      <c r="PCM118" s="571"/>
      <c r="PCN118" s="571"/>
      <c r="PCO118" s="571"/>
      <c r="PCP118" s="571"/>
      <c r="PCQ118" s="571"/>
      <c r="PCR118" s="571"/>
      <c r="PCS118" s="571"/>
      <c r="PCT118" s="571"/>
      <c r="PCU118" s="571"/>
      <c r="PCV118" s="571"/>
      <c r="PCW118" s="571"/>
      <c r="PCX118" s="571"/>
      <c r="PCY118" s="571"/>
      <c r="PCZ118" s="571"/>
      <c r="PDA118" s="571"/>
      <c r="PDB118" s="571"/>
      <c r="PDC118" s="571"/>
      <c r="PDD118" s="571"/>
      <c r="PDE118" s="571"/>
      <c r="PDF118" s="571"/>
      <c r="PDG118" s="571"/>
      <c r="PDH118" s="571"/>
      <c r="PDI118" s="571"/>
      <c r="PDJ118" s="571"/>
      <c r="PDK118" s="571"/>
      <c r="PDL118" s="571"/>
      <c r="PDM118" s="571"/>
      <c r="PDN118" s="571"/>
      <c r="PDO118" s="571"/>
      <c r="PDP118" s="571"/>
      <c r="PDQ118" s="571"/>
      <c r="PDR118" s="571"/>
      <c r="PDS118" s="571"/>
      <c r="PDT118" s="571"/>
      <c r="PDU118" s="571"/>
      <c r="PDV118" s="571"/>
      <c r="PDW118" s="571"/>
      <c r="PDX118" s="571"/>
      <c r="PDY118" s="571"/>
      <c r="PDZ118" s="571"/>
      <c r="PEA118" s="571"/>
      <c r="PEB118" s="571"/>
      <c r="PEC118" s="571"/>
      <c r="PED118" s="571"/>
      <c r="PEE118" s="571"/>
      <c r="PEF118" s="571"/>
      <c r="PEG118" s="571"/>
      <c r="PEH118" s="571"/>
      <c r="PEI118" s="571"/>
      <c r="PEJ118" s="571"/>
      <c r="PEK118" s="571"/>
      <c r="PEL118" s="571"/>
      <c r="PEM118" s="571"/>
      <c r="PEN118" s="571"/>
      <c r="PEO118" s="571"/>
      <c r="PEP118" s="571"/>
      <c r="PEQ118" s="571"/>
      <c r="PER118" s="571"/>
      <c r="PES118" s="571"/>
      <c r="PET118" s="571"/>
      <c r="PEU118" s="571"/>
      <c r="PEV118" s="571"/>
      <c r="PEW118" s="571"/>
      <c r="PEX118" s="571"/>
      <c r="PEY118" s="571"/>
      <c r="PEZ118" s="571"/>
      <c r="PFA118" s="571"/>
      <c r="PFB118" s="571"/>
      <c r="PFC118" s="571"/>
      <c r="PFD118" s="571"/>
      <c r="PFE118" s="571"/>
      <c r="PFF118" s="571"/>
      <c r="PFG118" s="571"/>
      <c r="PFH118" s="571"/>
      <c r="PFI118" s="571"/>
      <c r="PFJ118" s="571"/>
      <c r="PFK118" s="571"/>
      <c r="PFL118" s="571"/>
      <c r="PFM118" s="571"/>
      <c r="PFN118" s="571"/>
      <c r="PFO118" s="571"/>
      <c r="PFP118" s="571"/>
      <c r="PFQ118" s="571"/>
      <c r="PFR118" s="571"/>
      <c r="PFS118" s="571"/>
      <c r="PFT118" s="571"/>
      <c r="PFU118" s="571"/>
      <c r="PFV118" s="571"/>
      <c r="PFW118" s="571"/>
      <c r="PFX118" s="571"/>
      <c r="PFY118" s="571"/>
      <c r="PFZ118" s="571"/>
      <c r="PGA118" s="571"/>
      <c r="PGB118" s="571"/>
      <c r="PGC118" s="571"/>
      <c r="PGD118" s="571"/>
      <c r="PGE118" s="571"/>
      <c r="PGF118" s="571"/>
      <c r="PGG118" s="571"/>
      <c r="PGH118" s="571"/>
      <c r="PGI118" s="571"/>
      <c r="PGJ118" s="571"/>
      <c r="PGK118" s="571"/>
      <c r="PGL118" s="571"/>
      <c r="PGM118" s="571"/>
      <c r="PGN118" s="571"/>
      <c r="PGQ118" s="571"/>
      <c r="PGR118" s="571"/>
      <c r="PGS118" s="571"/>
      <c r="PGT118" s="571"/>
      <c r="PGU118" s="571"/>
      <c r="PGV118" s="571"/>
      <c r="PGW118" s="571"/>
      <c r="PGX118" s="571"/>
      <c r="PGY118" s="571"/>
      <c r="PGZ118" s="571"/>
      <c r="PHA118" s="571"/>
      <c r="PHB118" s="571"/>
      <c r="PHC118" s="571"/>
      <c r="PHD118" s="571"/>
      <c r="PHE118" s="571"/>
      <c r="PHF118" s="571"/>
      <c r="PHG118" s="571"/>
      <c r="PHH118" s="571"/>
      <c r="PHI118" s="571"/>
      <c r="PHJ118" s="571"/>
      <c r="PHK118" s="571"/>
      <c r="PHL118" s="571"/>
      <c r="PHM118" s="571"/>
      <c r="PHN118" s="571"/>
      <c r="PHO118" s="571"/>
      <c r="PHP118" s="571"/>
      <c r="PHQ118" s="571"/>
      <c r="PHR118" s="571"/>
      <c r="PHS118" s="571"/>
      <c r="PHT118" s="571"/>
      <c r="PHU118" s="571"/>
      <c r="PHV118" s="571"/>
      <c r="PHW118" s="571"/>
      <c r="PHX118" s="571"/>
      <c r="PHY118" s="571"/>
      <c r="PHZ118" s="571"/>
      <c r="PIA118" s="571"/>
      <c r="PIB118" s="571"/>
      <c r="PIC118" s="571"/>
      <c r="PID118" s="571"/>
      <c r="PIE118" s="571"/>
      <c r="PIF118" s="571"/>
      <c r="PIG118" s="571"/>
      <c r="PIH118" s="571"/>
      <c r="PII118" s="571"/>
      <c r="PIJ118" s="571"/>
      <c r="PIK118" s="571"/>
      <c r="PIL118" s="571"/>
      <c r="PIM118" s="571"/>
      <c r="PIN118" s="571"/>
      <c r="PIO118" s="571"/>
      <c r="PIP118" s="571"/>
      <c r="PIQ118" s="571"/>
      <c r="PIR118" s="571"/>
      <c r="PIS118" s="571"/>
      <c r="PIT118" s="571"/>
      <c r="PIU118" s="571"/>
      <c r="PIV118" s="571"/>
      <c r="PIW118" s="571"/>
      <c r="PIX118" s="571"/>
      <c r="PIY118" s="571"/>
      <c r="PIZ118" s="571"/>
      <c r="PJA118" s="571"/>
      <c r="PJB118" s="571"/>
      <c r="PJC118" s="571"/>
      <c r="PJD118" s="571"/>
      <c r="PJE118" s="571"/>
      <c r="PJF118" s="571"/>
      <c r="PJG118" s="571"/>
      <c r="PJH118" s="571"/>
      <c r="PJI118" s="571"/>
      <c r="PJJ118" s="571"/>
      <c r="PJK118" s="571"/>
      <c r="PJL118" s="571"/>
      <c r="PJM118" s="571"/>
      <c r="PJN118" s="571"/>
      <c r="PJO118" s="571"/>
      <c r="PJP118" s="571"/>
      <c r="PJQ118" s="571"/>
      <c r="PJR118" s="571"/>
      <c r="PJS118" s="571"/>
      <c r="PJT118" s="571"/>
      <c r="PJU118" s="571"/>
      <c r="PJV118" s="571"/>
      <c r="PJW118" s="571"/>
      <c r="PJX118" s="571"/>
      <c r="PJY118" s="571"/>
      <c r="PJZ118" s="571"/>
      <c r="PKA118" s="571"/>
      <c r="PKB118" s="571"/>
      <c r="PKC118" s="571"/>
      <c r="PKD118" s="571"/>
      <c r="PKE118" s="571"/>
      <c r="PKF118" s="571"/>
      <c r="PKG118" s="571"/>
      <c r="PKH118" s="571"/>
      <c r="PKI118" s="571"/>
      <c r="PKJ118" s="571"/>
      <c r="PKK118" s="571"/>
      <c r="PKL118" s="571"/>
      <c r="PKM118" s="571"/>
      <c r="PKN118" s="571"/>
      <c r="PKO118" s="571"/>
      <c r="PKP118" s="571"/>
      <c r="PKQ118" s="571"/>
      <c r="PKR118" s="571"/>
      <c r="PKS118" s="571"/>
      <c r="PKT118" s="571"/>
      <c r="PKU118" s="571"/>
      <c r="PKV118" s="571"/>
      <c r="PKW118" s="571"/>
      <c r="PKX118" s="571"/>
      <c r="PKY118" s="571"/>
      <c r="PKZ118" s="571"/>
      <c r="PLA118" s="571"/>
      <c r="PLB118" s="571"/>
      <c r="PLC118" s="571"/>
      <c r="PLD118" s="571"/>
      <c r="PLE118" s="571"/>
      <c r="PLF118" s="571"/>
      <c r="PLG118" s="571"/>
      <c r="PLH118" s="571"/>
      <c r="PLI118" s="571"/>
      <c r="PLJ118" s="571"/>
      <c r="PLK118" s="571"/>
      <c r="PLL118" s="571"/>
      <c r="PLM118" s="571"/>
      <c r="PLN118" s="571"/>
      <c r="PLO118" s="571"/>
      <c r="PLP118" s="571"/>
      <c r="PLQ118" s="571"/>
      <c r="PLR118" s="571"/>
      <c r="PLS118" s="571"/>
      <c r="PLT118" s="571"/>
      <c r="PLU118" s="571"/>
      <c r="PLV118" s="571"/>
      <c r="PLW118" s="571"/>
      <c r="PLX118" s="571"/>
      <c r="PLY118" s="571"/>
      <c r="PLZ118" s="571"/>
      <c r="PMA118" s="571"/>
      <c r="PMB118" s="571"/>
      <c r="PMC118" s="571"/>
      <c r="PMD118" s="571"/>
      <c r="PME118" s="571"/>
      <c r="PMF118" s="571"/>
      <c r="PMG118" s="571"/>
      <c r="PMH118" s="571"/>
      <c r="PMI118" s="571"/>
      <c r="PMJ118" s="571"/>
      <c r="PMK118" s="571"/>
      <c r="PML118" s="571"/>
      <c r="PMM118" s="571"/>
      <c r="PMN118" s="571"/>
      <c r="PMO118" s="571"/>
      <c r="PMP118" s="571"/>
      <c r="PMQ118" s="571"/>
      <c r="PMR118" s="571"/>
      <c r="PMS118" s="571"/>
      <c r="PMT118" s="571"/>
      <c r="PMU118" s="571"/>
      <c r="PMV118" s="571"/>
      <c r="PMW118" s="571"/>
      <c r="PMX118" s="571"/>
      <c r="PMY118" s="571"/>
      <c r="PMZ118" s="571"/>
      <c r="PNA118" s="571"/>
      <c r="PNB118" s="571"/>
      <c r="PNC118" s="571"/>
      <c r="PND118" s="571"/>
      <c r="PNE118" s="571"/>
      <c r="PNF118" s="571"/>
      <c r="PNG118" s="571"/>
      <c r="PNH118" s="571"/>
      <c r="PNI118" s="571"/>
      <c r="PNJ118" s="571"/>
      <c r="PNK118" s="571"/>
      <c r="PNL118" s="571"/>
      <c r="PNM118" s="571"/>
      <c r="PNN118" s="571"/>
      <c r="PNO118" s="571"/>
      <c r="PNP118" s="571"/>
      <c r="PNQ118" s="571"/>
      <c r="PNR118" s="571"/>
      <c r="PNS118" s="571"/>
      <c r="PNT118" s="571"/>
      <c r="PNU118" s="571"/>
      <c r="PNV118" s="571"/>
      <c r="PNW118" s="571"/>
      <c r="PNX118" s="571"/>
      <c r="PNY118" s="571"/>
      <c r="PNZ118" s="571"/>
      <c r="POA118" s="571"/>
      <c r="POB118" s="571"/>
      <c r="POC118" s="571"/>
      <c r="POD118" s="571"/>
      <c r="POE118" s="571"/>
      <c r="POF118" s="571"/>
      <c r="POG118" s="571"/>
      <c r="POH118" s="571"/>
      <c r="POI118" s="571"/>
      <c r="POJ118" s="571"/>
      <c r="POK118" s="571"/>
      <c r="POL118" s="571"/>
      <c r="POM118" s="571"/>
      <c r="PON118" s="571"/>
      <c r="POO118" s="571"/>
      <c r="POP118" s="571"/>
      <c r="POQ118" s="571"/>
      <c r="POR118" s="571"/>
      <c r="POS118" s="571"/>
      <c r="POT118" s="571"/>
      <c r="POU118" s="571"/>
      <c r="POV118" s="571"/>
      <c r="POW118" s="571"/>
      <c r="POX118" s="571"/>
      <c r="POY118" s="571"/>
      <c r="POZ118" s="571"/>
      <c r="PPA118" s="571"/>
      <c r="PPB118" s="571"/>
      <c r="PPC118" s="571"/>
      <c r="PPD118" s="571"/>
      <c r="PPE118" s="571"/>
      <c r="PPF118" s="571"/>
      <c r="PPG118" s="571"/>
      <c r="PPH118" s="571"/>
      <c r="PPI118" s="571"/>
      <c r="PPJ118" s="571"/>
      <c r="PPK118" s="571"/>
      <c r="PPL118" s="571"/>
      <c r="PPM118" s="571"/>
      <c r="PPN118" s="571"/>
      <c r="PPO118" s="571"/>
      <c r="PPP118" s="571"/>
      <c r="PPQ118" s="571"/>
      <c r="PPR118" s="571"/>
      <c r="PPS118" s="571"/>
      <c r="PPT118" s="571"/>
      <c r="PPU118" s="571"/>
      <c r="PPV118" s="571"/>
      <c r="PPW118" s="571"/>
      <c r="PPX118" s="571"/>
      <c r="PPY118" s="571"/>
      <c r="PPZ118" s="571"/>
      <c r="PQA118" s="571"/>
      <c r="PQB118" s="571"/>
      <c r="PQC118" s="571"/>
      <c r="PQD118" s="571"/>
      <c r="PQE118" s="571"/>
      <c r="PQF118" s="571"/>
      <c r="PQG118" s="571"/>
      <c r="PQH118" s="571"/>
      <c r="PQI118" s="571"/>
      <c r="PQJ118" s="571"/>
      <c r="PQM118" s="571"/>
      <c r="PQN118" s="571"/>
      <c r="PQO118" s="571"/>
      <c r="PQP118" s="571"/>
      <c r="PQQ118" s="571"/>
      <c r="PQR118" s="571"/>
      <c r="PQS118" s="571"/>
      <c r="PQT118" s="571"/>
      <c r="PQU118" s="571"/>
      <c r="PQV118" s="571"/>
      <c r="PQW118" s="571"/>
      <c r="PQX118" s="571"/>
      <c r="PQY118" s="571"/>
      <c r="PQZ118" s="571"/>
      <c r="PRA118" s="571"/>
      <c r="PRB118" s="571"/>
      <c r="PRC118" s="571"/>
      <c r="PRD118" s="571"/>
      <c r="PRE118" s="571"/>
      <c r="PRF118" s="571"/>
      <c r="PRG118" s="571"/>
      <c r="PRH118" s="571"/>
      <c r="PRI118" s="571"/>
      <c r="PRJ118" s="571"/>
      <c r="PRK118" s="571"/>
      <c r="PRL118" s="571"/>
      <c r="PRM118" s="571"/>
      <c r="PRN118" s="571"/>
      <c r="PRO118" s="571"/>
      <c r="PRP118" s="571"/>
      <c r="PRQ118" s="571"/>
      <c r="PRR118" s="571"/>
      <c r="PRS118" s="571"/>
      <c r="PRT118" s="571"/>
      <c r="PRU118" s="571"/>
      <c r="PRV118" s="571"/>
      <c r="PRW118" s="571"/>
      <c r="PRX118" s="571"/>
      <c r="PRY118" s="571"/>
      <c r="PRZ118" s="571"/>
      <c r="PSA118" s="571"/>
      <c r="PSB118" s="571"/>
      <c r="PSC118" s="571"/>
      <c r="PSD118" s="571"/>
      <c r="PSE118" s="571"/>
      <c r="PSF118" s="571"/>
      <c r="PSG118" s="571"/>
      <c r="PSH118" s="571"/>
      <c r="PSI118" s="571"/>
      <c r="PSJ118" s="571"/>
      <c r="PSK118" s="571"/>
      <c r="PSL118" s="571"/>
      <c r="PSM118" s="571"/>
      <c r="PSN118" s="571"/>
      <c r="PSO118" s="571"/>
      <c r="PSP118" s="571"/>
      <c r="PSQ118" s="571"/>
      <c r="PSR118" s="571"/>
      <c r="PSS118" s="571"/>
      <c r="PST118" s="571"/>
      <c r="PSU118" s="571"/>
      <c r="PSV118" s="571"/>
      <c r="PSW118" s="571"/>
      <c r="PSX118" s="571"/>
      <c r="PSY118" s="571"/>
      <c r="PSZ118" s="571"/>
      <c r="PTA118" s="571"/>
      <c r="PTB118" s="571"/>
      <c r="PTC118" s="571"/>
      <c r="PTD118" s="571"/>
      <c r="PTE118" s="571"/>
      <c r="PTF118" s="571"/>
      <c r="PTG118" s="571"/>
      <c r="PTH118" s="571"/>
      <c r="PTI118" s="571"/>
      <c r="PTJ118" s="571"/>
      <c r="PTK118" s="571"/>
      <c r="PTL118" s="571"/>
      <c r="PTM118" s="571"/>
      <c r="PTN118" s="571"/>
      <c r="PTO118" s="571"/>
      <c r="PTP118" s="571"/>
      <c r="PTQ118" s="571"/>
      <c r="PTR118" s="571"/>
      <c r="PTS118" s="571"/>
      <c r="PTT118" s="571"/>
      <c r="PTU118" s="571"/>
      <c r="PTV118" s="571"/>
      <c r="PTW118" s="571"/>
      <c r="PTX118" s="571"/>
      <c r="PTY118" s="571"/>
      <c r="PTZ118" s="571"/>
      <c r="PUA118" s="571"/>
      <c r="PUB118" s="571"/>
      <c r="PUC118" s="571"/>
      <c r="PUD118" s="571"/>
      <c r="PUE118" s="571"/>
      <c r="PUF118" s="571"/>
      <c r="PUG118" s="571"/>
      <c r="PUH118" s="571"/>
      <c r="PUI118" s="571"/>
      <c r="PUJ118" s="571"/>
      <c r="PUK118" s="571"/>
      <c r="PUL118" s="571"/>
      <c r="PUM118" s="571"/>
      <c r="PUN118" s="571"/>
      <c r="PUO118" s="571"/>
      <c r="PUP118" s="571"/>
      <c r="PUQ118" s="571"/>
      <c r="PUR118" s="571"/>
      <c r="PUS118" s="571"/>
      <c r="PUT118" s="571"/>
      <c r="PUU118" s="571"/>
      <c r="PUV118" s="571"/>
      <c r="PUW118" s="571"/>
      <c r="PUX118" s="571"/>
      <c r="PUY118" s="571"/>
      <c r="PUZ118" s="571"/>
      <c r="PVA118" s="571"/>
      <c r="PVB118" s="571"/>
      <c r="PVC118" s="571"/>
      <c r="PVD118" s="571"/>
      <c r="PVE118" s="571"/>
      <c r="PVF118" s="571"/>
      <c r="PVG118" s="571"/>
      <c r="PVH118" s="571"/>
      <c r="PVI118" s="571"/>
      <c r="PVJ118" s="571"/>
      <c r="PVK118" s="571"/>
      <c r="PVL118" s="571"/>
      <c r="PVM118" s="571"/>
      <c r="PVN118" s="571"/>
      <c r="PVO118" s="571"/>
      <c r="PVP118" s="571"/>
      <c r="PVQ118" s="571"/>
      <c r="PVR118" s="571"/>
      <c r="PVS118" s="571"/>
      <c r="PVT118" s="571"/>
      <c r="PVU118" s="571"/>
      <c r="PVV118" s="571"/>
      <c r="PVW118" s="571"/>
      <c r="PVX118" s="571"/>
      <c r="PVY118" s="571"/>
      <c r="PVZ118" s="571"/>
      <c r="PWA118" s="571"/>
      <c r="PWB118" s="571"/>
      <c r="PWC118" s="571"/>
      <c r="PWD118" s="571"/>
      <c r="PWE118" s="571"/>
      <c r="PWF118" s="571"/>
      <c r="PWG118" s="571"/>
      <c r="PWH118" s="571"/>
      <c r="PWI118" s="571"/>
      <c r="PWJ118" s="571"/>
      <c r="PWK118" s="571"/>
      <c r="PWL118" s="571"/>
      <c r="PWM118" s="571"/>
      <c r="PWN118" s="571"/>
      <c r="PWO118" s="571"/>
      <c r="PWP118" s="571"/>
      <c r="PWQ118" s="571"/>
      <c r="PWR118" s="571"/>
      <c r="PWS118" s="571"/>
      <c r="PWT118" s="571"/>
      <c r="PWU118" s="571"/>
      <c r="PWV118" s="571"/>
      <c r="PWW118" s="571"/>
      <c r="PWX118" s="571"/>
      <c r="PWY118" s="571"/>
      <c r="PWZ118" s="571"/>
      <c r="PXA118" s="571"/>
      <c r="PXB118" s="571"/>
      <c r="PXC118" s="571"/>
      <c r="PXD118" s="571"/>
      <c r="PXE118" s="571"/>
      <c r="PXF118" s="571"/>
      <c r="PXG118" s="571"/>
      <c r="PXH118" s="571"/>
      <c r="PXI118" s="571"/>
      <c r="PXJ118" s="571"/>
      <c r="PXK118" s="571"/>
      <c r="PXL118" s="571"/>
      <c r="PXM118" s="571"/>
      <c r="PXN118" s="571"/>
      <c r="PXO118" s="571"/>
      <c r="PXP118" s="571"/>
      <c r="PXQ118" s="571"/>
      <c r="PXR118" s="571"/>
      <c r="PXS118" s="571"/>
      <c r="PXT118" s="571"/>
      <c r="PXU118" s="571"/>
      <c r="PXV118" s="571"/>
      <c r="PXW118" s="571"/>
      <c r="PXX118" s="571"/>
      <c r="PXY118" s="571"/>
      <c r="PXZ118" s="571"/>
      <c r="PYA118" s="571"/>
      <c r="PYB118" s="571"/>
      <c r="PYC118" s="571"/>
      <c r="PYD118" s="571"/>
      <c r="PYE118" s="571"/>
      <c r="PYF118" s="571"/>
      <c r="PYG118" s="571"/>
      <c r="PYH118" s="571"/>
      <c r="PYI118" s="571"/>
      <c r="PYJ118" s="571"/>
      <c r="PYK118" s="571"/>
      <c r="PYL118" s="571"/>
      <c r="PYM118" s="571"/>
      <c r="PYN118" s="571"/>
      <c r="PYO118" s="571"/>
      <c r="PYP118" s="571"/>
      <c r="PYQ118" s="571"/>
      <c r="PYR118" s="571"/>
      <c r="PYS118" s="571"/>
      <c r="PYT118" s="571"/>
      <c r="PYU118" s="571"/>
      <c r="PYV118" s="571"/>
      <c r="PYW118" s="571"/>
      <c r="PYX118" s="571"/>
      <c r="PYY118" s="571"/>
      <c r="PYZ118" s="571"/>
      <c r="PZA118" s="571"/>
      <c r="PZB118" s="571"/>
      <c r="PZC118" s="571"/>
      <c r="PZD118" s="571"/>
      <c r="PZE118" s="571"/>
      <c r="PZF118" s="571"/>
      <c r="PZG118" s="571"/>
      <c r="PZH118" s="571"/>
      <c r="PZI118" s="571"/>
      <c r="PZJ118" s="571"/>
      <c r="PZK118" s="571"/>
      <c r="PZL118" s="571"/>
      <c r="PZM118" s="571"/>
      <c r="PZN118" s="571"/>
      <c r="PZO118" s="571"/>
      <c r="PZP118" s="571"/>
      <c r="PZQ118" s="571"/>
      <c r="PZR118" s="571"/>
      <c r="PZS118" s="571"/>
      <c r="PZT118" s="571"/>
      <c r="PZU118" s="571"/>
      <c r="PZV118" s="571"/>
      <c r="PZW118" s="571"/>
      <c r="PZX118" s="571"/>
      <c r="PZY118" s="571"/>
      <c r="PZZ118" s="571"/>
      <c r="QAA118" s="571"/>
      <c r="QAB118" s="571"/>
      <c r="QAC118" s="571"/>
      <c r="QAD118" s="571"/>
      <c r="QAE118" s="571"/>
      <c r="QAF118" s="571"/>
      <c r="QAI118" s="571"/>
      <c r="QAJ118" s="571"/>
      <c r="QAK118" s="571"/>
      <c r="QAL118" s="571"/>
      <c r="QAM118" s="571"/>
      <c r="QAN118" s="571"/>
      <c r="QAO118" s="571"/>
      <c r="QAP118" s="571"/>
      <c r="QAQ118" s="571"/>
      <c r="QAR118" s="571"/>
      <c r="QAS118" s="571"/>
      <c r="QAT118" s="571"/>
      <c r="QAU118" s="571"/>
      <c r="QAV118" s="571"/>
      <c r="QAW118" s="571"/>
      <c r="QAX118" s="571"/>
      <c r="QAY118" s="571"/>
      <c r="QAZ118" s="571"/>
      <c r="QBA118" s="571"/>
      <c r="QBB118" s="571"/>
      <c r="QBC118" s="571"/>
      <c r="QBD118" s="571"/>
      <c r="QBE118" s="571"/>
      <c r="QBF118" s="571"/>
      <c r="QBG118" s="571"/>
      <c r="QBH118" s="571"/>
      <c r="QBI118" s="571"/>
      <c r="QBJ118" s="571"/>
      <c r="QBK118" s="571"/>
      <c r="QBL118" s="571"/>
      <c r="QBM118" s="571"/>
      <c r="QBN118" s="571"/>
      <c r="QBO118" s="571"/>
      <c r="QBP118" s="571"/>
      <c r="QBQ118" s="571"/>
      <c r="QBR118" s="571"/>
      <c r="QBS118" s="571"/>
      <c r="QBT118" s="571"/>
      <c r="QBU118" s="571"/>
      <c r="QBV118" s="571"/>
      <c r="QBW118" s="571"/>
      <c r="QBX118" s="571"/>
      <c r="QBY118" s="571"/>
      <c r="QBZ118" s="571"/>
      <c r="QCA118" s="571"/>
      <c r="QCB118" s="571"/>
      <c r="QCC118" s="571"/>
      <c r="QCD118" s="571"/>
      <c r="QCE118" s="571"/>
      <c r="QCF118" s="571"/>
      <c r="QCG118" s="571"/>
      <c r="QCH118" s="571"/>
      <c r="QCI118" s="571"/>
      <c r="QCJ118" s="571"/>
      <c r="QCK118" s="571"/>
      <c r="QCL118" s="571"/>
      <c r="QCM118" s="571"/>
      <c r="QCN118" s="571"/>
      <c r="QCO118" s="571"/>
      <c r="QCP118" s="571"/>
      <c r="QCQ118" s="571"/>
      <c r="QCR118" s="571"/>
      <c r="QCS118" s="571"/>
      <c r="QCT118" s="571"/>
      <c r="QCU118" s="571"/>
      <c r="QCV118" s="571"/>
      <c r="QCW118" s="571"/>
      <c r="QCX118" s="571"/>
      <c r="QCY118" s="571"/>
      <c r="QCZ118" s="571"/>
      <c r="QDA118" s="571"/>
      <c r="QDB118" s="571"/>
      <c r="QDC118" s="571"/>
      <c r="QDD118" s="571"/>
      <c r="QDE118" s="571"/>
      <c r="QDF118" s="571"/>
      <c r="QDG118" s="571"/>
      <c r="QDH118" s="571"/>
      <c r="QDI118" s="571"/>
      <c r="QDJ118" s="571"/>
      <c r="QDK118" s="571"/>
      <c r="QDL118" s="571"/>
      <c r="QDM118" s="571"/>
      <c r="QDN118" s="571"/>
      <c r="QDO118" s="571"/>
      <c r="QDP118" s="571"/>
      <c r="QDQ118" s="571"/>
      <c r="QDR118" s="571"/>
      <c r="QDS118" s="571"/>
      <c r="QDT118" s="571"/>
      <c r="QDU118" s="571"/>
      <c r="QDV118" s="571"/>
      <c r="QDW118" s="571"/>
      <c r="QDX118" s="571"/>
      <c r="QDY118" s="571"/>
      <c r="QDZ118" s="571"/>
      <c r="QEA118" s="571"/>
      <c r="QEB118" s="571"/>
      <c r="QEC118" s="571"/>
      <c r="QED118" s="571"/>
      <c r="QEE118" s="571"/>
      <c r="QEF118" s="571"/>
      <c r="QEG118" s="571"/>
      <c r="QEH118" s="571"/>
      <c r="QEI118" s="571"/>
      <c r="QEJ118" s="571"/>
      <c r="QEK118" s="571"/>
      <c r="QEL118" s="571"/>
      <c r="QEM118" s="571"/>
      <c r="QEN118" s="571"/>
      <c r="QEO118" s="571"/>
      <c r="QEP118" s="571"/>
      <c r="QEQ118" s="571"/>
      <c r="QER118" s="571"/>
      <c r="QES118" s="571"/>
      <c r="QET118" s="571"/>
      <c r="QEU118" s="571"/>
      <c r="QEV118" s="571"/>
      <c r="QEW118" s="571"/>
      <c r="QEX118" s="571"/>
      <c r="QEY118" s="571"/>
      <c r="QEZ118" s="571"/>
      <c r="QFA118" s="571"/>
      <c r="QFB118" s="571"/>
      <c r="QFC118" s="571"/>
      <c r="QFD118" s="571"/>
      <c r="QFE118" s="571"/>
      <c r="QFF118" s="571"/>
      <c r="QFG118" s="571"/>
      <c r="QFH118" s="571"/>
      <c r="QFI118" s="571"/>
      <c r="QFJ118" s="571"/>
      <c r="QFK118" s="571"/>
      <c r="QFL118" s="571"/>
      <c r="QFM118" s="571"/>
      <c r="QFN118" s="571"/>
      <c r="QFO118" s="571"/>
      <c r="QFP118" s="571"/>
      <c r="QFQ118" s="571"/>
      <c r="QFR118" s="571"/>
      <c r="QFS118" s="571"/>
      <c r="QFT118" s="571"/>
      <c r="QFU118" s="571"/>
      <c r="QFV118" s="571"/>
      <c r="QFW118" s="571"/>
      <c r="QFX118" s="571"/>
      <c r="QFY118" s="571"/>
      <c r="QFZ118" s="571"/>
      <c r="QGA118" s="571"/>
      <c r="QGB118" s="571"/>
      <c r="QGC118" s="571"/>
      <c r="QGD118" s="571"/>
      <c r="QGE118" s="571"/>
      <c r="QGF118" s="571"/>
      <c r="QGG118" s="571"/>
      <c r="QGH118" s="571"/>
      <c r="QGI118" s="571"/>
      <c r="QGJ118" s="571"/>
      <c r="QGK118" s="571"/>
      <c r="QGL118" s="571"/>
      <c r="QGM118" s="571"/>
      <c r="QGN118" s="571"/>
      <c r="QGO118" s="571"/>
      <c r="QGP118" s="571"/>
      <c r="QGQ118" s="571"/>
      <c r="QGR118" s="571"/>
      <c r="QGS118" s="571"/>
      <c r="QGT118" s="571"/>
      <c r="QGU118" s="571"/>
      <c r="QGV118" s="571"/>
      <c r="QGW118" s="571"/>
      <c r="QGX118" s="571"/>
      <c r="QGY118" s="571"/>
      <c r="QGZ118" s="571"/>
      <c r="QHA118" s="571"/>
      <c r="QHB118" s="571"/>
      <c r="QHC118" s="571"/>
      <c r="QHD118" s="571"/>
      <c r="QHE118" s="571"/>
      <c r="QHF118" s="571"/>
      <c r="QHG118" s="571"/>
      <c r="QHH118" s="571"/>
      <c r="QHI118" s="571"/>
      <c r="QHJ118" s="571"/>
      <c r="QHK118" s="571"/>
      <c r="QHL118" s="571"/>
      <c r="QHM118" s="571"/>
      <c r="QHN118" s="571"/>
      <c r="QHO118" s="571"/>
      <c r="QHP118" s="571"/>
      <c r="QHQ118" s="571"/>
      <c r="QHR118" s="571"/>
      <c r="QHS118" s="571"/>
      <c r="QHT118" s="571"/>
      <c r="QHU118" s="571"/>
      <c r="QHV118" s="571"/>
      <c r="QHW118" s="571"/>
      <c r="QHX118" s="571"/>
      <c r="QHY118" s="571"/>
      <c r="QHZ118" s="571"/>
      <c r="QIA118" s="571"/>
      <c r="QIB118" s="571"/>
      <c r="QIC118" s="571"/>
      <c r="QID118" s="571"/>
      <c r="QIE118" s="571"/>
      <c r="QIF118" s="571"/>
      <c r="QIG118" s="571"/>
      <c r="QIH118" s="571"/>
      <c r="QII118" s="571"/>
      <c r="QIJ118" s="571"/>
      <c r="QIK118" s="571"/>
      <c r="QIL118" s="571"/>
      <c r="QIM118" s="571"/>
      <c r="QIN118" s="571"/>
      <c r="QIO118" s="571"/>
      <c r="QIP118" s="571"/>
      <c r="QIQ118" s="571"/>
      <c r="QIR118" s="571"/>
      <c r="QIS118" s="571"/>
      <c r="QIT118" s="571"/>
      <c r="QIU118" s="571"/>
      <c r="QIV118" s="571"/>
      <c r="QIW118" s="571"/>
      <c r="QIX118" s="571"/>
      <c r="QIY118" s="571"/>
      <c r="QIZ118" s="571"/>
      <c r="QJA118" s="571"/>
      <c r="QJB118" s="571"/>
      <c r="QJC118" s="571"/>
      <c r="QJD118" s="571"/>
      <c r="QJE118" s="571"/>
      <c r="QJF118" s="571"/>
      <c r="QJG118" s="571"/>
      <c r="QJH118" s="571"/>
      <c r="QJI118" s="571"/>
      <c r="QJJ118" s="571"/>
      <c r="QJK118" s="571"/>
      <c r="QJL118" s="571"/>
      <c r="QJM118" s="571"/>
      <c r="QJN118" s="571"/>
      <c r="QJO118" s="571"/>
      <c r="QJP118" s="571"/>
      <c r="QJQ118" s="571"/>
      <c r="QJR118" s="571"/>
      <c r="QJS118" s="571"/>
      <c r="QJT118" s="571"/>
      <c r="QJU118" s="571"/>
      <c r="QJV118" s="571"/>
      <c r="QJW118" s="571"/>
      <c r="QJX118" s="571"/>
      <c r="QJY118" s="571"/>
      <c r="QJZ118" s="571"/>
      <c r="QKA118" s="571"/>
      <c r="QKB118" s="571"/>
      <c r="QKE118" s="571"/>
      <c r="QKF118" s="571"/>
      <c r="QKG118" s="571"/>
      <c r="QKH118" s="571"/>
      <c r="QKI118" s="571"/>
      <c r="QKJ118" s="571"/>
      <c r="QKK118" s="571"/>
      <c r="QKL118" s="571"/>
      <c r="QKM118" s="571"/>
      <c r="QKN118" s="571"/>
      <c r="QKO118" s="571"/>
      <c r="QKP118" s="571"/>
      <c r="QKQ118" s="571"/>
      <c r="QKR118" s="571"/>
      <c r="QKS118" s="571"/>
      <c r="QKT118" s="571"/>
      <c r="QKU118" s="571"/>
      <c r="QKV118" s="571"/>
      <c r="QKW118" s="571"/>
      <c r="QKX118" s="571"/>
      <c r="QKY118" s="571"/>
      <c r="QKZ118" s="571"/>
      <c r="QLA118" s="571"/>
      <c r="QLB118" s="571"/>
      <c r="QLC118" s="571"/>
      <c r="QLD118" s="571"/>
      <c r="QLE118" s="571"/>
      <c r="QLF118" s="571"/>
      <c r="QLG118" s="571"/>
      <c r="QLH118" s="571"/>
      <c r="QLI118" s="571"/>
      <c r="QLJ118" s="571"/>
      <c r="QLK118" s="571"/>
      <c r="QLL118" s="571"/>
      <c r="QLM118" s="571"/>
      <c r="QLN118" s="571"/>
      <c r="QLO118" s="571"/>
      <c r="QLP118" s="571"/>
      <c r="QLQ118" s="571"/>
      <c r="QLR118" s="571"/>
      <c r="QLS118" s="571"/>
      <c r="QLT118" s="571"/>
      <c r="QLU118" s="571"/>
      <c r="QLV118" s="571"/>
      <c r="QLW118" s="571"/>
      <c r="QLX118" s="571"/>
      <c r="QLY118" s="571"/>
      <c r="QLZ118" s="571"/>
      <c r="QMA118" s="571"/>
      <c r="QMB118" s="571"/>
      <c r="QMC118" s="571"/>
      <c r="QMD118" s="571"/>
      <c r="QME118" s="571"/>
      <c r="QMF118" s="571"/>
      <c r="QMG118" s="571"/>
      <c r="QMH118" s="571"/>
      <c r="QMI118" s="571"/>
      <c r="QMJ118" s="571"/>
      <c r="QMK118" s="571"/>
      <c r="QML118" s="571"/>
      <c r="QMM118" s="571"/>
      <c r="QMN118" s="571"/>
      <c r="QMO118" s="571"/>
      <c r="QMP118" s="571"/>
      <c r="QMQ118" s="571"/>
      <c r="QMR118" s="571"/>
      <c r="QMS118" s="571"/>
      <c r="QMT118" s="571"/>
      <c r="QMU118" s="571"/>
      <c r="QMV118" s="571"/>
      <c r="QMW118" s="571"/>
      <c r="QMX118" s="571"/>
      <c r="QMY118" s="571"/>
      <c r="QMZ118" s="571"/>
      <c r="QNA118" s="571"/>
      <c r="QNB118" s="571"/>
      <c r="QNC118" s="571"/>
      <c r="QND118" s="571"/>
      <c r="QNE118" s="571"/>
      <c r="QNF118" s="571"/>
      <c r="QNG118" s="571"/>
      <c r="QNH118" s="571"/>
      <c r="QNI118" s="571"/>
      <c r="QNJ118" s="571"/>
      <c r="QNK118" s="571"/>
      <c r="QNL118" s="571"/>
      <c r="QNM118" s="571"/>
      <c r="QNN118" s="571"/>
      <c r="QNO118" s="571"/>
      <c r="QNP118" s="571"/>
      <c r="QNQ118" s="571"/>
      <c r="QNR118" s="571"/>
      <c r="QNS118" s="571"/>
      <c r="QNT118" s="571"/>
      <c r="QNU118" s="571"/>
      <c r="QNV118" s="571"/>
      <c r="QNW118" s="571"/>
      <c r="QNX118" s="571"/>
      <c r="QNY118" s="571"/>
      <c r="QNZ118" s="571"/>
      <c r="QOA118" s="571"/>
      <c r="QOB118" s="571"/>
      <c r="QOC118" s="571"/>
      <c r="QOD118" s="571"/>
      <c r="QOE118" s="571"/>
      <c r="QOF118" s="571"/>
      <c r="QOG118" s="571"/>
      <c r="QOH118" s="571"/>
      <c r="QOI118" s="571"/>
      <c r="QOJ118" s="571"/>
      <c r="QOK118" s="571"/>
      <c r="QOL118" s="571"/>
      <c r="QOM118" s="571"/>
      <c r="QON118" s="571"/>
      <c r="QOO118" s="571"/>
      <c r="QOP118" s="571"/>
      <c r="QOQ118" s="571"/>
      <c r="QOR118" s="571"/>
      <c r="QOS118" s="571"/>
      <c r="QOT118" s="571"/>
      <c r="QOU118" s="571"/>
      <c r="QOV118" s="571"/>
      <c r="QOW118" s="571"/>
      <c r="QOX118" s="571"/>
      <c r="QOY118" s="571"/>
      <c r="QOZ118" s="571"/>
      <c r="QPA118" s="571"/>
      <c r="QPB118" s="571"/>
      <c r="QPC118" s="571"/>
      <c r="QPD118" s="571"/>
      <c r="QPE118" s="571"/>
      <c r="QPF118" s="571"/>
      <c r="QPG118" s="571"/>
      <c r="QPH118" s="571"/>
      <c r="QPI118" s="571"/>
      <c r="QPJ118" s="571"/>
      <c r="QPK118" s="571"/>
      <c r="QPL118" s="571"/>
      <c r="QPM118" s="571"/>
      <c r="QPN118" s="571"/>
      <c r="QPO118" s="571"/>
      <c r="QPP118" s="571"/>
      <c r="QPQ118" s="571"/>
      <c r="QPR118" s="571"/>
      <c r="QPS118" s="571"/>
      <c r="QPT118" s="571"/>
      <c r="QPU118" s="571"/>
      <c r="QPV118" s="571"/>
      <c r="QPW118" s="571"/>
      <c r="QPX118" s="571"/>
      <c r="QPY118" s="571"/>
      <c r="QPZ118" s="571"/>
      <c r="QQA118" s="571"/>
      <c r="QQB118" s="571"/>
      <c r="QQC118" s="571"/>
      <c r="QQD118" s="571"/>
      <c r="QQE118" s="571"/>
      <c r="QQF118" s="571"/>
      <c r="QQG118" s="571"/>
      <c r="QQH118" s="571"/>
      <c r="QQI118" s="571"/>
      <c r="QQJ118" s="571"/>
      <c r="QQK118" s="571"/>
      <c r="QQL118" s="571"/>
      <c r="QQM118" s="571"/>
      <c r="QQN118" s="571"/>
      <c r="QQO118" s="571"/>
      <c r="QQP118" s="571"/>
      <c r="QQQ118" s="571"/>
      <c r="QQR118" s="571"/>
      <c r="QQS118" s="571"/>
      <c r="QQT118" s="571"/>
      <c r="QQU118" s="571"/>
      <c r="QQV118" s="571"/>
      <c r="QQW118" s="571"/>
      <c r="QQX118" s="571"/>
      <c r="QQY118" s="571"/>
      <c r="QQZ118" s="571"/>
      <c r="QRA118" s="571"/>
      <c r="QRB118" s="571"/>
      <c r="QRC118" s="571"/>
      <c r="QRD118" s="571"/>
      <c r="QRE118" s="571"/>
      <c r="QRF118" s="571"/>
      <c r="QRG118" s="571"/>
      <c r="QRH118" s="571"/>
      <c r="QRI118" s="571"/>
      <c r="QRJ118" s="571"/>
      <c r="QRK118" s="571"/>
      <c r="QRL118" s="571"/>
      <c r="QRM118" s="571"/>
      <c r="QRN118" s="571"/>
      <c r="QRO118" s="571"/>
      <c r="QRP118" s="571"/>
      <c r="QRQ118" s="571"/>
      <c r="QRR118" s="571"/>
      <c r="QRS118" s="571"/>
      <c r="QRT118" s="571"/>
      <c r="QRU118" s="571"/>
      <c r="QRV118" s="571"/>
      <c r="QRW118" s="571"/>
      <c r="QRX118" s="571"/>
      <c r="QRY118" s="571"/>
      <c r="QRZ118" s="571"/>
      <c r="QSA118" s="571"/>
      <c r="QSB118" s="571"/>
      <c r="QSC118" s="571"/>
      <c r="QSD118" s="571"/>
      <c r="QSE118" s="571"/>
      <c r="QSF118" s="571"/>
      <c r="QSG118" s="571"/>
      <c r="QSH118" s="571"/>
      <c r="QSI118" s="571"/>
      <c r="QSJ118" s="571"/>
      <c r="QSK118" s="571"/>
      <c r="QSL118" s="571"/>
      <c r="QSM118" s="571"/>
      <c r="QSN118" s="571"/>
      <c r="QSO118" s="571"/>
      <c r="QSP118" s="571"/>
      <c r="QSQ118" s="571"/>
      <c r="QSR118" s="571"/>
      <c r="QSS118" s="571"/>
      <c r="QST118" s="571"/>
      <c r="QSU118" s="571"/>
      <c r="QSV118" s="571"/>
      <c r="QSW118" s="571"/>
      <c r="QSX118" s="571"/>
      <c r="QSY118" s="571"/>
      <c r="QSZ118" s="571"/>
      <c r="QTA118" s="571"/>
      <c r="QTB118" s="571"/>
      <c r="QTC118" s="571"/>
      <c r="QTD118" s="571"/>
      <c r="QTE118" s="571"/>
      <c r="QTF118" s="571"/>
      <c r="QTG118" s="571"/>
      <c r="QTH118" s="571"/>
      <c r="QTI118" s="571"/>
      <c r="QTJ118" s="571"/>
      <c r="QTK118" s="571"/>
      <c r="QTL118" s="571"/>
      <c r="QTM118" s="571"/>
      <c r="QTN118" s="571"/>
      <c r="QTO118" s="571"/>
      <c r="QTP118" s="571"/>
      <c r="QTQ118" s="571"/>
      <c r="QTR118" s="571"/>
      <c r="QTS118" s="571"/>
      <c r="QTT118" s="571"/>
      <c r="QTU118" s="571"/>
      <c r="QTV118" s="571"/>
      <c r="QTW118" s="571"/>
      <c r="QTX118" s="571"/>
      <c r="QUA118" s="571"/>
      <c r="QUB118" s="571"/>
      <c r="QUC118" s="571"/>
      <c r="QUD118" s="571"/>
      <c r="QUE118" s="571"/>
      <c r="QUF118" s="571"/>
      <c r="QUG118" s="571"/>
      <c r="QUH118" s="571"/>
      <c r="QUI118" s="571"/>
      <c r="QUJ118" s="571"/>
      <c r="QUK118" s="571"/>
      <c r="QUL118" s="571"/>
      <c r="QUM118" s="571"/>
      <c r="QUN118" s="571"/>
      <c r="QUO118" s="571"/>
      <c r="QUP118" s="571"/>
      <c r="QUQ118" s="571"/>
      <c r="QUR118" s="571"/>
      <c r="QUS118" s="571"/>
      <c r="QUT118" s="571"/>
      <c r="QUU118" s="571"/>
      <c r="QUV118" s="571"/>
      <c r="QUW118" s="571"/>
      <c r="QUX118" s="571"/>
      <c r="QUY118" s="571"/>
      <c r="QUZ118" s="571"/>
      <c r="QVA118" s="571"/>
      <c r="QVB118" s="571"/>
      <c r="QVC118" s="571"/>
      <c r="QVD118" s="571"/>
      <c r="QVE118" s="571"/>
      <c r="QVF118" s="571"/>
      <c r="QVG118" s="571"/>
      <c r="QVH118" s="571"/>
      <c r="QVI118" s="571"/>
      <c r="QVJ118" s="571"/>
      <c r="QVK118" s="571"/>
      <c r="QVL118" s="571"/>
      <c r="QVM118" s="571"/>
      <c r="QVN118" s="571"/>
      <c r="QVO118" s="571"/>
      <c r="QVP118" s="571"/>
      <c r="QVQ118" s="571"/>
      <c r="QVR118" s="571"/>
      <c r="QVS118" s="571"/>
      <c r="QVT118" s="571"/>
      <c r="QVU118" s="571"/>
      <c r="QVV118" s="571"/>
      <c r="QVW118" s="571"/>
      <c r="QVX118" s="571"/>
      <c r="QVY118" s="571"/>
      <c r="QVZ118" s="571"/>
      <c r="QWA118" s="571"/>
      <c r="QWB118" s="571"/>
      <c r="QWC118" s="571"/>
      <c r="QWD118" s="571"/>
      <c r="QWE118" s="571"/>
      <c r="QWF118" s="571"/>
      <c r="QWG118" s="571"/>
      <c r="QWH118" s="571"/>
      <c r="QWI118" s="571"/>
      <c r="QWJ118" s="571"/>
      <c r="QWK118" s="571"/>
      <c r="QWL118" s="571"/>
      <c r="QWM118" s="571"/>
      <c r="QWN118" s="571"/>
      <c r="QWO118" s="571"/>
      <c r="QWP118" s="571"/>
      <c r="QWQ118" s="571"/>
      <c r="QWR118" s="571"/>
      <c r="QWS118" s="571"/>
      <c r="QWT118" s="571"/>
      <c r="QWU118" s="571"/>
      <c r="QWV118" s="571"/>
      <c r="QWW118" s="571"/>
      <c r="QWX118" s="571"/>
      <c r="QWY118" s="571"/>
      <c r="QWZ118" s="571"/>
      <c r="QXA118" s="571"/>
      <c r="QXB118" s="571"/>
      <c r="QXC118" s="571"/>
      <c r="QXD118" s="571"/>
      <c r="QXE118" s="571"/>
      <c r="QXF118" s="571"/>
      <c r="QXG118" s="571"/>
      <c r="QXH118" s="571"/>
      <c r="QXI118" s="571"/>
      <c r="QXJ118" s="571"/>
      <c r="QXK118" s="571"/>
      <c r="QXL118" s="571"/>
      <c r="QXM118" s="571"/>
      <c r="QXN118" s="571"/>
      <c r="QXO118" s="571"/>
      <c r="QXP118" s="571"/>
      <c r="QXQ118" s="571"/>
      <c r="QXR118" s="571"/>
      <c r="QXS118" s="571"/>
      <c r="QXT118" s="571"/>
      <c r="QXU118" s="571"/>
      <c r="QXV118" s="571"/>
      <c r="QXW118" s="571"/>
      <c r="QXX118" s="571"/>
      <c r="QXY118" s="571"/>
      <c r="QXZ118" s="571"/>
      <c r="QYA118" s="571"/>
      <c r="QYB118" s="571"/>
      <c r="QYC118" s="571"/>
      <c r="QYD118" s="571"/>
      <c r="QYE118" s="571"/>
      <c r="QYF118" s="571"/>
      <c r="QYG118" s="571"/>
      <c r="QYH118" s="571"/>
      <c r="QYI118" s="571"/>
      <c r="QYJ118" s="571"/>
      <c r="QYK118" s="571"/>
      <c r="QYL118" s="571"/>
      <c r="QYM118" s="571"/>
      <c r="QYN118" s="571"/>
      <c r="QYO118" s="571"/>
      <c r="QYP118" s="571"/>
      <c r="QYQ118" s="571"/>
      <c r="QYR118" s="571"/>
      <c r="QYS118" s="571"/>
      <c r="QYT118" s="571"/>
      <c r="QYU118" s="571"/>
      <c r="QYV118" s="571"/>
      <c r="QYW118" s="571"/>
      <c r="QYX118" s="571"/>
      <c r="QYY118" s="571"/>
      <c r="QYZ118" s="571"/>
      <c r="QZA118" s="571"/>
      <c r="QZB118" s="571"/>
      <c r="QZC118" s="571"/>
      <c r="QZD118" s="571"/>
      <c r="QZE118" s="571"/>
      <c r="QZF118" s="571"/>
      <c r="QZG118" s="571"/>
      <c r="QZH118" s="571"/>
      <c r="QZI118" s="571"/>
      <c r="QZJ118" s="571"/>
      <c r="QZK118" s="571"/>
      <c r="QZL118" s="571"/>
      <c r="QZM118" s="571"/>
      <c r="QZN118" s="571"/>
      <c r="QZO118" s="571"/>
      <c r="QZP118" s="571"/>
      <c r="QZQ118" s="571"/>
      <c r="QZR118" s="571"/>
      <c r="QZS118" s="571"/>
      <c r="QZT118" s="571"/>
      <c r="QZU118" s="571"/>
      <c r="QZV118" s="571"/>
      <c r="QZW118" s="571"/>
      <c r="QZX118" s="571"/>
      <c r="QZY118" s="571"/>
      <c r="QZZ118" s="571"/>
      <c r="RAA118" s="571"/>
      <c r="RAB118" s="571"/>
      <c r="RAC118" s="571"/>
      <c r="RAD118" s="571"/>
      <c r="RAE118" s="571"/>
      <c r="RAF118" s="571"/>
      <c r="RAG118" s="571"/>
      <c r="RAH118" s="571"/>
      <c r="RAI118" s="571"/>
      <c r="RAJ118" s="571"/>
      <c r="RAK118" s="571"/>
      <c r="RAL118" s="571"/>
      <c r="RAM118" s="571"/>
      <c r="RAN118" s="571"/>
      <c r="RAO118" s="571"/>
      <c r="RAP118" s="571"/>
      <c r="RAQ118" s="571"/>
      <c r="RAR118" s="571"/>
      <c r="RAS118" s="571"/>
      <c r="RAT118" s="571"/>
      <c r="RAU118" s="571"/>
      <c r="RAV118" s="571"/>
      <c r="RAW118" s="571"/>
      <c r="RAX118" s="571"/>
      <c r="RAY118" s="571"/>
      <c r="RAZ118" s="571"/>
      <c r="RBA118" s="571"/>
      <c r="RBB118" s="571"/>
      <c r="RBC118" s="571"/>
      <c r="RBD118" s="571"/>
      <c r="RBE118" s="571"/>
      <c r="RBF118" s="571"/>
      <c r="RBG118" s="571"/>
      <c r="RBH118" s="571"/>
      <c r="RBI118" s="571"/>
      <c r="RBJ118" s="571"/>
      <c r="RBK118" s="571"/>
      <c r="RBL118" s="571"/>
      <c r="RBM118" s="571"/>
      <c r="RBN118" s="571"/>
      <c r="RBO118" s="571"/>
      <c r="RBP118" s="571"/>
      <c r="RBQ118" s="571"/>
      <c r="RBR118" s="571"/>
      <c r="RBS118" s="571"/>
      <c r="RBT118" s="571"/>
      <c r="RBU118" s="571"/>
      <c r="RBV118" s="571"/>
      <c r="RBW118" s="571"/>
      <c r="RBX118" s="571"/>
      <c r="RBY118" s="571"/>
      <c r="RBZ118" s="571"/>
      <c r="RCA118" s="571"/>
      <c r="RCB118" s="571"/>
      <c r="RCC118" s="571"/>
      <c r="RCD118" s="571"/>
      <c r="RCE118" s="571"/>
      <c r="RCF118" s="571"/>
      <c r="RCG118" s="571"/>
      <c r="RCH118" s="571"/>
      <c r="RCI118" s="571"/>
      <c r="RCJ118" s="571"/>
      <c r="RCK118" s="571"/>
      <c r="RCL118" s="571"/>
      <c r="RCM118" s="571"/>
      <c r="RCN118" s="571"/>
      <c r="RCO118" s="571"/>
      <c r="RCP118" s="571"/>
      <c r="RCQ118" s="571"/>
      <c r="RCR118" s="571"/>
      <c r="RCS118" s="571"/>
      <c r="RCT118" s="571"/>
      <c r="RCU118" s="571"/>
      <c r="RCV118" s="571"/>
      <c r="RCW118" s="571"/>
      <c r="RCX118" s="571"/>
      <c r="RCY118" s="571"/>
      <c r="RCZ118" s="571"/>
      <c r="RDA118" s="571"/>
      <c r="RDB118" s="571"/>
      <c r="RDC118" s="571"/>
      <c r="RDD118" s="571"/>
      <c r="RDE118" s="571"/>
      <c r="RDF118" s="571"/>
      <c r="RDG118" s="571"/>
      <c r="RDH118" s="571"/>
      <c r="RDI118" s="571"/>
      <c r="RDJ118" s="571"/>
      <c r="RDK118" s="571"/>
      <c r="RDL118" s="571"/>
      <c r="RDM118" s="571"/>
      <c r="RDN118" s="571"/>
      <c r="RDO118" s="571"/>
      <c r="RDP118" s="571"/>
      <c r="RDQ118" s="571"/>
      <c r="RDR118" s="571"/>
      <c r="RDS118" s="571"/>
      <c r="RDT118" s="571"/>
      <c r="RDW118" s="571"/>
      <c r="RDX118" s="571"/>
      <c r="RDY118" s="571"/>
      <c r="RDZ118" s="571"/>
      <c r="REA118" s="571"/>
      <c r="REB118" s="571"/>
      <c r="REC118" s="571"/>
      <c r="RED118" s="571"/>
      <c r="REE118" s="571"/>
      <c r="REF118" s="571"/>
      <c r="REG118" s="571"/>
      <c r="REH118" s="571"/>
      <c r="REI118" s="571"/>
      <c r="REJ118" s="571"/>
      <c r="REK118" s="571"/>
      <c r="REL118" s="571"/>
      <c r="REM118" s="571"/>
      <c r="REN118" s="571"/>
      <c r="REO118" s="571"/>
      <c r="REP118" s="571"/>
      <c r="REQ118" s="571"/>
      <c r="RER118" s="571"/>
      <c r="RES118" s="571"/>
      <c r="RET118" s="571"/>
      <c r="REU118" s="571"/>
      <c r="REV118" s="571"/>
      <c r="REW118" s="571"/>
      <c r="REX118" s="571"/>
      <c r="REY118" s="571"/>
      <c r="REZ118" s="571"/>
      <c r="RFA118" s="571"/>
      <c r="RFB118" s="571"/>
      <c r="RFC118" s="571"/>
      <c r="RFD118" s="571"/>
      <c r="RFE118" s="571"/>
      <c r="RFF118" s="571"/>
      <c r="RFG118" s="571"/>
      <c r="RFH118" s="571"/>
      <c r="RFI118" s="571"/>
      <c r="RFJ118" s="571"/>
      <c r="RFK118" s="571"/>
      <c r="RFL118" s="571"/>
      <c r="RFM118" s="571"/>
      <c r="RFN118" s="571"/>
      <c r="RFO118" s="571"/>
      <c r="RFP118" s="571"/>
      <c r="RFQ118" s="571"/>
      <c r="RFR118" s="571"/>
      <c r="RFS118" s="571"/>
      <c r="RFT118" s="571"/>
      <c r="RFU118" s="571"/>
      <c r="RFV118" s="571"/>
      <c r="RFW118" s="571"/>
      <c r="RFX118" s="571"/>
      <c r="RFY118" s="571"/>
      <c r="RFZ118" s="571"/>
      <c r="RGA118" s="571"/>
      <c r="RGB118" s="571"/>
      <c r="RGC118" s="571"/>
      <c r="RGD118" s="571"/>
      <c r="RGE118" s="571"/>
      <c r="RGF118" s="571"/>
      <c r="RGG118" s="571"/>
      <c r="RGH118" s="571"/>
      <c r="RGI118" s="571"/>
      <c r="RGJ118" s="571"/>
      <c r="RGK118" s="571"/>
      <c r="RGL118" s="571"/>
      <c r="RGM118" s="571"/>
      <c r="RGN118" s="571"/>
      <c r="RGO118" s="571"/>
      <c r="RGP118" s="571"/>
      <c r="RGQ118" s="571"/>
      <c r="RGR118" s="571"/>
      <c r="RGS118" s="571"/>
      <c r="RGT118" s="571"/>
      <c r="RGU118" s="571"/>
      <c r="RGV118" s="571"/>
      <c r="RGW118" s="571"/>
      <c r="RGX118" s="571"/>
      <c r="RGY118" s="571"/>
      <c r="RGZ118" s="571"/>
      <c r="RHA118" s="571"/>
      <c r="RHB118" s="571"/>
      <c r="RHC118" s="571"/>
      <c r="RHD118" s="571"/>
      <c r="RHE118" s="571"/>
      <c r="RHF118" s="571"/>
      <c r="RHG118" s="571"/>
      <c r="RHH118" s="571"/>
      <c r="RHI118" s="571"/>
      <c r="RHJ118" s="571"/>
      <c r="RHK118" s="571"/>
      <c r="RHL118" s="571"/>
      <c r="RHM118" s="571"/>
      <c r="RHN118" s="571"/>
      <c r="RHO118" s="571"/>
      <c r="RHP118" s="571"/>
      <c r="RHQ118" s="571"/>
      <c r="RHR118" s="571"/>
      <c r="RHS118" s="571"/>
      <c r="RHT118" s="571"/>
      <c r="RHU118" s="571"/>
      <c r="RHV118" s="571"/>
      <c r="RHW118" s="571"/>
      <c r="RHX118" s="571"/>
      <c r="RHY118" s="571"/>
      <c r="RHZ118" s="571"/>
      <c r="RIA118" s="571"/>
      <c r="RIB118" s="571"/>
      <c r="RIC118" s="571"/>
      <c r="RID118" s="571"/>
      <c r="RIE118" s="571"/>
      <c r="RIF118" s="571"/>
      <c r="RIG118" s="571"/>
      <c r="RIH118" s="571"/>
      <c r="RII118" s="571"/>
      <c r="RIJ118" s="571"/>
      <c r="RIK118" s="571"/>
      <c r="RIL118" s="571"/>
      <c r="RIM118" s="571"/>
      <c r="RIN118" s="571"/>
      <c r="RIO118" s="571"/>
      <c r="RIP118" s="571"/>
      <c r="RIQ118" s="571"/>
      <c r="RIR118" s="571"/>
      <c r="RIS118" s="571"/>
      <c r="RIT118" s="571"/>
      <c r="RIU118" s="571"/>
      <c r="RIV118" s="571"/>
      <c r="RIW118" s="571"/>
      <c r="RIX118" s="571"/>
      <c r="RIY118" s="571"/>
      <c r="RIZ118" s="571"/>
      <c r="RJA118" s="571"/>
      <c r="RJB118" s="571"/>
      <c r="RJC118" s="571"/>
      <c r="RJD118" s="571"/>
      <c r="RJE118" s="571"/>
      <c r="RJF118" s="571"/>
      <c r="RJG118" s="571"/>
      <c r="RJH118" s="571"/>
      <c r="RJI118" s="571"/>
      <c r="RJJ118" s="571"/>
      <c r="RJK118" s="571"/>
      <c r="RJL118" s="571"/>
      <c r="RJM118" s="571"/>
      <c r="RJN118" s="571"/>
      <c r="RJO118" s="571"/>
      <c r="RJP118" s="571"/>
      <c r="RJQ118" s="571"/>
      <c r="RJR118" s="571"/>
      <c r="RJS118" s="571"/>
      <c r="RJT118" s="571"/>
      <c r="RJU118" s="571"/>
      <c r="RJV118" s="571"/>
      <c r="RJW118" s="571"/>
      <c r="RJX118" s="571"/>
      <c r="RJY118" s="571"/>
      <c r="RJZ118" s="571"/>
      <c r="RKA118" s="571"/>
      <c r="RKB118" s="571"/>
      <c r="RKC118" s="571"/>
      <c r="RKD118" s="571"/>
      <c r="RKE118" s="571"/>
      <c r="RKF118" s="571"/>
      <c r="RKG118" s="571"/>
      <c r="RKH118" s="571"/>
      <c r="RKI118" s="571"/>
      <c r="RKJ118" s="571"/>
      <c r="RKK118" s="571"/>
      <c r="RKL118" s="571"/>
      <c r="RKM118" s="571"/>
      <c r="RKN118" s="571"/>
      <c r="RKO118" s="571"/>
      <c r="RKP118" s="571"/>
      <c r="RKQ118" s="571"/>
      <c r="RKR118" s="571"/>
      <c r="RKS118" s="571"/>
      <c r="RKT118" s="571"/>
      <c r="RKU118" s="571"/>
      <c r="RKV118" s="571"/>
      <c r="RKW118" s="571"/>
      <c r="RKX118" s="571"/>
      <c r="RKY118" s="571"/>
      <c r="RKZ118" s="571"/>
      <c r="RLA118" s="571"/>
      <c r="RLB118" s="571"/>
      <c r="RLC118" s="571"/>
      <c r="RLD118" s="571"/>
      <c r="RLE118" s="571"/>
      <c r="RLF118" s="571"/>
      <c r="RLG118" s="571"/>
      <c r="RLH118" s="571"/>
      <c r="RLI118" s="571"/>
      <c r="RLJ118" s="571"/>
      <c r="RLK118" s="571"/>
      <c r="RLL118" s="571"/>
      <c r="RLM118" s="571"/>
      <c r="RLN118" s="571"/>
      <c r="RLO118" s="571"/>
      <c r="RLP118" s="571"/>
      <c r="RLQ118" s="571"/>
      <c r="RLR118" s="571"/>
      <c r="RLS118" s="571"/>
      <c r="RLT118" s="571"/>
      <c r="RLU118" s="571"/>
      <c r="RLV118" s="571"/>
      <c r="RLW118" s="571"/>
      <c r="RLX118" s="571"/>
      <c r="RLY118" s="571"/>
      <c r="RLZ118" s="571"/>
      <c r="RMA118" s="571"/>
      <c r="RMB118" s="571"/>
      <c r="RMC118" s="571"/>
      <c r="RMD118" s="571"/>
      <c r="RME118" s="571"/>
      <c r="RMF118" s="571"/>
      <c r="RMG118" s="571"/>
      <c r="RMH118" s="571"/>
      <c r="RMI118" s="571"/>
      <c r="RMJ118" s="571"/>
      <c r="RMK118" s="571"/>
      <c r="RML118" s="571"/>
      <c r="RMM118" s="571"/>
      <c r="RMN118" s="571"/>
      <c r="RMO118" s="571"/>
      <c r="RMP118" s="571"/>
      <c r="RMQ118" s="571"/>
      <c r="RMR118" s="571"/>
      <c r="RMS118" s="571"/>
      <c r="RMT118" s="571"/>
      <c r="RMU118" s="571"/>
      <c r="RMV118" s="571"/>
      <c r="RMW118" s="571"/>
      <c r="RMX118" s="571"/>
      <c r="RMY118" s="571"/>
      <c r="RMZ118" s="571"/>
      <c r="RNA118" s="571"/>
      <c r="RNB118" s="571"/>
      <c r="RNC118" s="571"/>
      <c r="RND118" s="571"/>
      <c r="RNE118" s="571"/>
      <c r="RNF118" s="571"/>
      <c r="RNG118" s="571"/>
      <c r="RNH118" s="571"/>
      <c r="RNI118" s="571"/>
      <c r="RNJ118" s="571"/>
      <c r="RNK118" s="571"/>
      <c r="RNL118" s="571"/>
      <c r="RNM118" s="571"/>
      <c r="RNN118" s="571"/>
      <c r="RNO118" s="571"/>
      <c r="RNP118" s="571"/>
      <c r="RNS118" s="571"/>
      <c r="RNT118" s="571"/>
      <c r="RNU118" s="571"/>
      <c r="RNV118" s="571"/>
      <c r="RNW118" s="571"/>
      <c r="RNX118" s="571"/>
      <c r="RNY118" s="571"/>
      <c r="RNZ118" s="571"/>
      <c r="ROA118" s="571"/>
      <c r="ROB118" s="571"/>
      <c r="ROC118" s="571"/>
      <c r="ROD118" s="571"/>
      <c r="ROE118" s="571"/>
      <c r="ROF118" s="571"/>
      <c r="ROG118" s="571"/>
      <c r="ROH118" s="571"/>
      <c r="ROI118" s="571"/>
      <c r="ROJ118" s="571"/>
      <c r="ROK118" s="571"/>
      <c r="ROL118" s="571"/>
      <c r="ROM118" s="571"/>
      <c r="RON118" s="571"/>
      <c r="ROO118" s="571"/>
      <c r="ROP118" s="571"/>
      <c r="ROQ118" s="571"/>
      <c r="ROR118" s="571"/>
      <c r="ROS118" s="571"/>
      <c r="ROT118" s="571"/>
      <c r="ROU118" s="571"/>
      <c r="ROV118" s="571"/>
      <c r="ROW118" s="571"/>
      <c r="ROX118" s="571"/>
      <c r="ROY118" s="571"/>
      <c r="ROZ118" s="571"/>
      <c r="RPA118" s="571"/>
      <c r="RPB118" s="571"/>
      <c r="RPC118" s="571"/>
      <c r="RPD118" s="571"/>
      <c r="RPE118" s="571"/>
      <c r="RPF118" s="571"/>
      <c r="RPG118" s="571"/>
      <c r="RPH118" s="571"/>
      <c r="RPI118" s="571"/>
      <c r="RPJ118" s="571"/>
      <c r="RPK118" s="571"/>
      <c r="RPL118" s="571"/>
      <c r="RPM118" s="571"/>
      <c r="RPN118" s="571"/>
      <c r="RPO118" s="571"/>
      <c r="RPP118" s="571"/>
      <c r="RPQ118" s="571"/>
      <c r="RPR118" s="571"/>
      <c r="RPS118" s="571"/>
      <c r="RPT118" s="571"/>
      <c r="RPU118" s="571"/>
      <c r="RPV118" s="571"/>
      <c r="RPW118" s="571"/>
      <c r="RPX118" s="571"/>
      <c r="RPY118" s="571"/>
      <c r="RPZ118" s="571"/>
      <c r="RQA118" s="571"/>
      <c r="RQB118" s="571"/>
      <c r="RQC118" s="571"/>
      <c r="RQD118" s="571"/>
      <c r="RQE118" s="571"/>
      <c r="RQF118" s="571"/>
      <c r="RQG118" s="571"/>
      <c r="RQH118" s="571"/>
      <c r="RQI118" s="571"/>
      <c r="RQJ118" s="571"/>
      <c r="RQK118" s="571"/>
      <c r="RQL118" s="571"/>
      <c r="RQM118" s="571"/>
      <c r="RQN118" s="571"/>
      <c r="RQO118" s="571"/>
      <c r="RQP118" s="571"/>
      <c r="RQQ118" s="571"/>
      <c r="RQR118" s="571"/>
      <c r="RQS118" s="571"/>
      <c r="RQT118" s="571"/>
      <c r="RQU118" s="571"/>
      <c r="RQV118" s="571"/>
      <c r="RQW118" s="571"/>
      <c r="RQX118" s="571"/>
      <c r="RQY118" s="571"/>
      <c r="RQZ118" s="571"/>
      <c r="RRA118" s="571"/>
      <c r="RRB118" s="571"/>
      <c r="RRC118" s="571"/>
      <c r="RRD118" s="571"/>
      <c r="RRE118" s="571"/>
      <c r="RRF118" s="571"/>
      <c r="RRG118" s="571"/>
      <c r="RRH118" s="571"/>
      <c r="RRI118" s="571"/>
      <c r="RRJ118" s="571"/>
      <c r="RRK118" s="571"/>
      <c r="RRL118" s="571"/>
      <c r="RRM118" s="571"/>
      <c r="RRN118" s="571"/>
      <c r="RRO118" s="571"/>
      <c r="RRP118" s="571"/>
      <c r="RRQ118" s="571"/>
      <c r="RRR118" s="571"/>
      <c r="RRS118" s="571"/>
      <c r="RRT118" s="571"/>
      <c r="RRU118" s="571"/>
      <c r="RRV118" s="571"/>
      <c r="RRW118" s="571"/>
      <c r="RRX118" s="571"/>
      <c r="RRY118" s="571"/>
      <c r="RRZ118" s="571"/>
      <c r="RSA118" s="571"/>
      <c r="RSB118" s="571"/>
      <c r="RSC118" s="571"/>
      <c r="RSD118" s="571"/>
      <c r="RSE118" s="571"/>
      <c r="RSF118" s="571"/>
      <c r="RSG118" s="571"/>
      <c r="RSH118" s="571"/>
      <c r="RSI118" s="571"/>
      <c r="RSJ118" s="571"/>
      <c r="RSK118" s="571"/>
      <c r="RSL118" s="571"/>
      <c r="RSM118" s="571"/>
      <c r="RSN118" s="571"/>
      <c r="RSO118" s="571"/>
      <c r="RSP118" s="571"/>
      <c r="RSQ118" s="571"/>
      <c r="RSR118" s="571"/>
      <c r="RSS118" s="571"/>
      <c r="RST118" s="571"/>
      <c r="RSU118" s="571"/>
      <c r="RSV118" s="571"/>
      <c r="RSW118" s="571"/>
      <c r="RSX118" s="571"/>
      <c r="RSY118" s="571"/>
      <c r="RSZ118" s="571"/>
      <c r="RTA118" s="571"/>
      <c r="RTB118" s="571"/>
      <c r="RTC118" s="571"/>
      <c r="RTD118" s="571"/>
      <c r="RTE118" s="571"/>
      <c r="RTF118" s="571"/>
      <c r="RTG118" s="571"/>
      <c r="RTH118" s="571"/>
      <c r="RTI118" s="571"/>
      <c r="RTJ118" s="571"/>
      <c r="RTK118" s="571"/>
      <c r="RTL118" s="571"/>
      <c r="RTM118" s="571"/>
      <c r="RTN118" s="571"/>
      <c r="RTO118" s="571"/>
      <c r="RTP118" s="571"/>
      <c r="RTQ118" s="571"/>
      <c r="RTR118" s="571"/>
      <c r="RTS118" s="571"/>
      <c r="RTT118" s="571"/>
      <c r="RTU118" s="571"/>
      <c r="RTV118" s="571"/>
      <c r="RTW118" s="571"/>
      <c r="RTX118" s="571"/>
      <c r="RTY118" s="571"/>
      <c r="RTZ118" s="571"/>
      <c r="RUA118" s="571"/>
      <c r="RUB118" s="571"/>
      <c r="RUC118" s="571"/>
      <c r="RUD118" s="571"/>
      <c r="RUE118" s="571"/>
      <c r="RUF118" s="571"/>
      <c r="RUG118" s="571"/>
      <c r="RUH118" s="571"/>
      <c r="RUI118" s="571"/>
      <c r="RUJ118" s="571"/>
      <c r="RUK118" s="571"/>
      <c r="RUL118" s="571"/>
      <c r="RUM118" s="571"/>
      <c r="RUN118" s="571"/>
      <c r="RUO118" s="571"/>
      <c r="RUP118" s="571"/>
      <c r="RUQ118" s="571"/>
      <c r="RUR118" s="571"/>
      <c r="RUS118" s="571"/>
      <c r="RUT118" s="571"/>
      <c r="RUU118" s="571"/>
      <c r="RUV118" s="571"/>
      <c r="RUW118" s="571"/>
      <c r="RUX118" s="571"/>
      <c r="RUY118" s="571"/>
      <c r="RUZ118" s="571"/>
      <c r="RVA118" s="571"/>
      <c r="RVB118" s="571"/>
      <c r="RVC118" s="571"/>
      <c r="RVD118" s="571"/>
      <c r="RVE118" s="571"/>
      <c r="RVF118" s="571"/>
      <c r="RVG118" s="571"/>
      <c r="RVH118" s="571"/>
      <c r="RVI118" s="571"/>
      <c r="RVJ118" s="571"/>
      <c r="RVK118" s="571"/>
      <c r="RVL118" s="571"/>
      <c r="RVM118" s="571"/>
      <c r="RVN118" s="571"/>
      <c r="RVO118" s="571"/>
      <c r="RVP118" s="571"/>
      <c r="RVQ118" s="571"/>
      <c r="RVR118" s="571"/>
      <c r="RVS118" s="571"/>
      <c r="RVT118" s="571"/>
      <c r="RVU118" s="571"/>
      <c r="RVV118" s="571"/>
      <c r="RVW118" s="571"/>
      <c r="RVX118" s="571"/>
      <c r="RVY118" s="571"/>
      <c r="RVZ118" s="571"/>
      <c r="RWA118" s="571"/>
      <c r="RWB118" s="571"/>
      <c r="RWC118" s="571"/>
      <c r="RWD118" s="571"/>
      <c r="RWE118" s="571"/>
      <c r="RWF118" s="571"/>
      <c r="RWG118" s="571"/>
      <c r="RWH118" s="571"/>
      <c r="RWI118" s="571"/>
      <c r="RWJ118" s="571"/>
      <c r="RWK118" s="571"/>
      <c r="RWL118" s="571"/>
      <c r="RWM118" s="571"/>
      <c r="RWN118" s="571"/>
      <c r="RWO118" s="571"/>
      <c r="RWP118" s="571"/>
      <c r="RWQ118" s="571"/>
      <c r="RWR118" s="571"/>
      <c r="RWS118" s="571"/>
      <c r="RWT118" s="571"/>
      <c r="RWU118" s="571"/>
      <c r="RWV118" s="571"/>
      <c r="RWW118" s="571"/>
      <c r="RWX118" s="571"/>
      <c r="RWY118" s="571"/>
      <c r="RWZ118" s="571"/>
      <c r="RXA118" s="571"/>
      <c r="RXB118" s="571"/>
      <c r="RXC118" s="571"/>
      <c r="RXD118" s="571"/>
      <c r="RXE118" s="571"/>
      <c r="RXF118" s="571"/>
      <c r="RXG118" s="571"/>
      <c r="RXH118" s="571"/>
      <c r="RXI118" s="571"/>
      <c r="RXJ118" s="571"/>
      <c r="RXK118" s="571"/>
      <c r="RXL118" s="571"/>
      <c r="RXO118" s="571"/>
      <c r="RXP118" s="571"/>
      <c r="RXQ118" s="571"/>
      <c r="RXR118" s="571"/>
      <c r="RXS118" s="571"/>
      <c r="RXT118" s="571"/>
      <c r="RXU118" s="571"/>
      <c r="RXV118" s="571"/>
      <c r="RXW118" s="571"/>
      <c r="RXX118" s="571"/>
      <c r="RXY118" s="571"/>
      <c r="RXZ118" s="571"/>
      <c r="RYA118" s="571"/>
      <c r="RYB118" s="571"/>
      <c r="RYC118" s="571"/>
      <c r="RYD118" s="571"/>
      <c r="RYE118" s="571"/>
      <c r="RYF118" s="571"/>
      <c r="RYG118" s="571"/>
      <c r="RYH118" s="571"/>
      <c r="RYI118" s="571"/>
      <c r="RYJ118" s="571"/>
      <c r="RYK118" s="571"/>
      <c r="RYL118" s="571"/>
      <c r="RYM118" s="571"/>
      <c r="RYN118" s="571"/>
      <c r="RYO118" s="571"/>
      <c r="RYP118" s="571"/>
      <c r="RYQ118" s="571"/>
      <c r="RYR118" s="571"/>
      <c r="RYS118" s="571"/>
      <c r="RYT118" s="571"/>
      <c r="RYU118" s="571"/>
      <c r="RYV118" s="571"/>
      <c r="RYW118" s="571"/>
      <c r="RYX118" s="571"/>
      <c r="RYY118" s="571"/>
      <c r="RYZ118" s="571"/>
      <c r="RZA118" s="571"/>
      <c r="RZB118" s="571"/>
      <c r="RZC118" s="571"/>
      <c r="RZD118" s="571"/>
      <c r="RZE118" s="571"/>
      <c r="RZF118" s="571"/>
      <c r="RZG118" s="571"/>
      <c r="RZH118" s="571"/>
      <c r="RZI118" s="571"/>
      <c r="RZJ118" s="571"/>
      <c r="RZK118" s="571"/>
      <c r="RZL118" s="571"/>
      <c r="RZM118" s="571"/>
      <c r="RZN118" s="571"/>
      <c r="RZO118" s="571"/>
      <c r="RZP118" s="571"/>
      <c r="RZQ118" s="571"/>
      <c r="RZR118" s="571"/>
      <c r="RZS118" s="571"/>
      <c r="RZT118" s="571"/>
      <c r="RZU118" s="571"/>
      <c r="RZV118" s="571"/>
      <c r="RZW118" s="571"/>
      <c r="RZX118" s="571"/>
      <c r="RZY118" s="571"/>
      <c r="RZZ118" s="571"/>
      <c r="SAA118" s="571"/>
      <c r="SAB118" s="571"/>
      <c r="SAC118" s="571"/>
      <c r="SAD118" s="571"/>
      <c r="SAE118" s="571"/>
      <c r="SAF118" s="571"/>
      <c r="SAG118" s="571"/>
      <c r="SAH118" s="571"/>
      <c r="SAI118" s="571"/>
      <c r="SAJ118" s="571"/>
      <c r="SAK118" s="571"/>
      <c r="SAL118" s="571"/>
      <c r="SAM118" s="571"/>
      <c r="SAN118" s="571"/>
      <c r="SAO118" s="571"/>
      <c r="SAP118" s="571"/>
      <c r="SAQ118" s="571"/>
      <c r="SAR118" s="571"/>
      <c r="SAS118" s="571"/>
      <c r="SAT118" s="571"/>
      <c r="SAU118" s="571"/>
      <c r="SAV118" s="571"/>
      <c r="SAW118" s="571"/>
      <c r="SAX118" s="571"/>
      <c r="SAY118" s="571"/>
      <c r="SAZ118" s="571"/>
      <c r="SBA118" s="571"/>
      <c r="SBB118" s="571"/>
      <c r="SBC118" s="571"/>
      <c r="SBD118" s="571"/>
      <c r="SBE118" s="571"/>
      <c r="SBF118" s="571"/>
      <c r="SBG118" s="571"/>
      <c r="SBH118" s="571"/>
      <c r="SBI118" s="571"/>
      <c r="SBJ118" s="571"/>
      <c r="SBK118" s="571"/>
      <c r="SBL118" s="571"/>
      <c r="SBM118" s="571"/>
      <c r="SBN118" s="571"/>
      <c r="SBO118" s="571"/>
      <c r="SBP118" s="571"/>
      <c r="SBQ118" s="571"/>
      <c r="SBR118" s="571"/>
      <c r="SBS118" s="571"/>
      <c r="SBT118" s="571"/>
      <c r="SBU118" s="571"/>
      <c r="SBV118" s="571"/>
      <c r="SBW118" s="571"/>
      <c r="SBX118" s="571"/>
      <c r="SBY118" s="571"/>
      <c r="SBZ118" s="571"/>
      <c r="SCA118" s="571"/>
      <c r="SCB118" s="571"/>
      <c r="SCC118" s="571"/>
      <c r="SCD118" s="571"/>
      <c r="SCE118" s="571"/>
      <c r="SCF118" s="571"/>
      <c r="SCG118" s="571"/>
      <c r="SCH118" s="571"/>
      <c r="SCI118" s="571"/>
      <c r="SCJ118" s="571"/>
      <c r="SCK118" s="571"/>
      <c r="SCL118" s="571"/>
      <c r="SCM118" s="571"/>
      <c r="SCN118" s="571"/>
      <c r="SCO118" s="571"/>
      <c r="SCP118" s="571"/>
      <c r="SCQ118" s="571"/>
      <c r="SCR118" s="571"/>
      <c r="SCS118" s="571"/>
      <c r="SCT118" s="571"/>
      <c r="SCU118" s="571"/>
      <c r="SCV118" s="571"/>
      <c r="SCW118" s="571"/>
      <c r="SCX118" s="571"/>
      <c r="SCY118" s="571"/>
      <c r="SCZ118" s="571"/>
      <c r="SDA118" s="571"/>
      <c r="SDB118" s="571"/>
      <c r="SDC118" s="571"/>
      <c r="SDD118" s="571"/>
      <c r="SDE118" s="571"/>
      <c r="SDF118" s="571"/>
      <c r="SDG118" s="571"/>
      <c r="SDH118" s="571"/>
      <c r="SDI118" s="571"/>
      <c r="SDJ118" s="571"/>
      <c r="SDK118" s="571"/>
      <c r="SDL118" s="571"/>
      <c r="SDM118" s="571"/>
      <c r="SDN118" s="571"/>
      <c r="SDO118" s="571"/>
      <c r="SDP118" s="571"/>
      <c r="SDQ118" s="571"/>
      <c r="SDR118" s="571"/>
      <c r="SDS118" s="571"/>
      <c r="SDT118" s="571"/>
      <c r="SDU118" s="571"/>
      <c r="SDV118" s="571"/>
      <c r="SDW118" s="571"/>
      <c r="SDX118" s="571"/>
      <c r="SDY118" s="571"/>
      <c r="SDZ118" s="571"/>
      <c r="SEA118" s="571"/>
      <c r="SEB118" s="571"/>
      <c r="SEC118" s="571"/>
      <c r="SED118" s="571"/>
      <c r="SEE118" s="571"/>
      <c r="SEF118" s="571"/>
      <c r="SEG118" s="571"/>
      <c r="SEH118" s="571"/>
      <c r="SEI118" s="571"/>
      <c r="SEJ118" s="571"/>
      <c r="SEK118" s="571"/>
      <c r="SEL118" s="571"/>
      <c r="SEM118" s="571"/>
      <c r="SEN118" s="571"/>
      <c r="SEO118" s="571"/>
      <c r="SEP118" s="571"/>
      <c r="SEQ118" s="571"/>
      <c r="SER118" s="571"/>
      <c r="SES118" s="571"/>
      <c r="SET118" s="571"/>
      <c r="SEU118" s="571"/>
      <c r="SEV118" s="571"/>
      <c r="SEW118" s="571"/>
      <c r="SEX118" s="571"/>
      <c r="SEY118" s="571"/>
      <c r="SEZ118" s="571"/>
      <c r="SFA118" s="571"/>
      <c r="SFB118" s="571"/>
      <c r="SFC118" s="571"/>
      <c r="SFD118" s="571"/>
      <c r="SFE118" s="571"/>
      <c r="SFF118" s="571"/>
      <c r="SFG118" s="571"/>
      <c r="SFH118" s="571"/>
      <c r="SFI118" s="571"/>
      <c r="SFJ118" s="571"/>
      <c r="SFK118" s="571"/>
      <c r="SFL118" s="571"/>
      <c r="SFM118" s="571"/>
      <c r="SFN118" s="571"/>
      <c r="SFO118" s="571"/>
      <c r="SFP118" s="571"/>
      <c r="SFQ118" s="571"/>
      <c r="SFR118" s="571"/>
      <c r="SFS118" s="571"/>
      <c r="SFT118" s="571"/>
      <c r="SFU118" s="571"/>
      <c r="SFV118" s="571"/>
      <c r="SFW118" s="571"/>
      <c r="SFX118" s="571"/>
      <c r="SFY118" s="571"/>
      <c r="SFZ118" s="571"/>
      <c r="SGA118" s="571"/>
      <c r="SGB118" s="571"/>
      <c r="SGC118" s="571"/>
      <c r="SGD118" s="571"/>
      <c r="SGE118" s="571"/>
      <c r="SGF118" s="571"/>
      <c r="SGG118" s="571"/>
      <c r="SGH118" s="571"/>
      <c r="SGI118" s="571"/>
      <c r="SGJ118" s="571"/>
      <c r="SGK118" s="571"/>
      <c r="SGL118" s="571"/>
      <c r="SGM118" s="571"/>
      <c r="SGN118" s="571"/>
      <c r="SGO118" s="571"/>
      <c r="SGP118" s="571"/>
      <c r="SGQ118" s="571"/>
      <c r="SGR118" s="571"/>
      <c r="SGS118" s="571"/>
      <c r="SGT118" s="571"/>
      <c r="SGU118" s="571"/>
      <c r="SGV118" s="571"/>
      <c r="SGW118" s="571"/>
      <c r="SGX118" s="571"/>
      <c r="SGY118" s="571"/>
      <c r="SGZ118" s="571"/>
      <c r="SHA118" s="571"/>
      <c r="SHB118" s="571"/>
      <c r="SHC118" s="571"/>
      <c r="SHD118" s="571"/>
      <c r="SHE118" s="571"/>
      <c r="SHF118" s="571"/>
      <c r="SHG118" s="571"/>
      <c r="SHH118" s="571"/>
      <c r="SHK118" s="571"/>
      <c r="SHL118" s="571"/>
      <c r="SHM118" s="571"/>
      <c r="SHN118" s="571"/>
      <c r="SHO118" s="571"/>
      <c r="SHP118" s="571"/>
      <c r="SHQ118" s="571"/>
      <c r="SHR118" s="571"/>
      <c r="SHS118" s="571"/>
      <c r="SHT118" s="571"/>
      <c r="SHU118" s="571"/>
      <c r="SHV118" s="571"/>
      <c r="SHW118" s="571"/>
      <c r="SHX118" s="571"/>
      <c r="SHY118" s="571"/>
      <c r="SHZ118" s="571"/>
      <c r="SIA118" s="571"/>
      <c r="SIB118" s="571"/>
      <c r="SIC118" s="571"/>
      <c r="SID118" s="571"/>
      <c r="SIE118" s="571"/>
      <c r="SIF118" s="571"/>
      <c r="SIG118" s="571"/>
      <c r="SIH118" s="571"/>
      <c r="SII118" s="571"/>
      <c r="SIJ118" s="571"/>
      <c r="SIK118" s="571"/>
      <c r="SIL118" s="571"/>
      <c r="SIM118" s="571"/>
      <c r="SIN118" s="571"/>
      <c r="SIO118" s="571"/>
      <c r="SIP118" s="571"/>
      <c r="SIQ118" s="571"/>
      <c r="SIR118" s="571"/>
      <c r="SIS118" s="571"/>
      <c r="SIT118" s="571"/>
      <c r="SIU118" s="571"/>
      <c r="SIV118" s="571"/>
      <c r="SIW118" s="571"/>
      <c r="SIX118" s="571"/>
      <c r="SIY118" s="571"/>
      <c r="SIZ118" s="571"/>
      <c r="SJA118" s="571"/>
      <c r="SJB118" s="571"/>
      <c r="SJC118" s="571"/>
      <c r="SJD118" s="571"/>
      <c r="SJE118" s="571"/>
      <c r="SJF118" s="571"/>
      <c r="SJG118" s="571"/>
      <c r="SJH118" s="571"/>
      <c r="SJI118" s="571"/>
      <c r="SJJ118" s="571"/>
      <c r="SJK118" s="571"/>
      <c r="SJL118" s="571"/>
      <c r="SJM118" s="571"/>
      <c r="SJN118" s="571"/>
      <c r="SJO118" s="571"/>
      <c r="SJP118" s="571"/>
      <c r="SJQ118" s="571"/>
      <c r="SJR118" s="571"/>
      <c r="SJS118" s="571"/>
      <c r="SJT118" s="571"/>
      <c r="SJU118" s="571"/>
      <c r="SJV118" s="571"/>
      <c r="SJW118" s="571"/>
      <c r="SJX118" s="571"/>
      <c r="SJY118" s="571"/>
      <c r="SJZ118" s="571"/>
      <c r="SKA118" s="571"/>
      <c r="SKB118" s="571"/>
      <c r="SKC118" s="571"/>
      <c r="SKD118" s="571"/>
      <c r="SKE118" s="571"/>
      <c r="SKF118" s="571"/>
      <c r="SKG118" s="571"/>
      <c r="SKH118" s="571"/>
      <c r="SKI118" s="571"/>
      <c r="SKJ118" s="571"/>
      <c r="SKK118" s="571"/>
      <c r="SKL118" s="571"/>
      <c r="SKM118" s="571"/>
      <c r="SKN118" s="571"/>
      <c r="SKO118" s="571"/>
      <c r="SKP118" s="571"/>
      <c r="SKQ118" s="571"/>
      <c r="SKR118" s="571"/>
      <c r="SKS118" s="571"/>
      <c r="SKT118" s="571"/>
      <c r="SKU118" s="571"/>
      <c r="SKV118" s="571"/>
      <c r="SKW118" s="571"/>
      <c r="SKX118" s="571"/>
      <c r="SKY118" s="571"/>
      <c r="SKZ118" s="571"/>
      <c r="SLA118" s="571"/>
      <c r="SLB118" s="571"/>
      <c r="SLC118" s="571"/>
      <c r="SLD118" s="571"/>
      <c r="SLE118" s="571"/>
      <c r="SLF118" s="571"/>
      <c r="SLG118" s="571"/>
      <c r="SLH118" s="571"/>
      <c r="SLI118" s="571"/>
      <c r="SLJ118" s="571"/>
      <c r="SLK118" s="571"/>
      <c r="SLL118" s="571"/>
      <c r="SLM118" s="571"/>
      <c r="SLN118" s="571"/>
      <c r="SLO118" s="571"/>
      <c r="SLP118" s="571"/>
      <c r="SLQ118" s="571"/>
      <c r="SLR118" s="571"/>
      <c r="SLS118" s="571"/>
      <c r="SLT118" s="571"/>
      <c r="SLU118" s="571"/>
      <c r="SLV118" s="571"/>
      <c r="SLW118" s="571"/>
      <c r="SLX118" s="571"/>
      <c r="SLY118" s="571"/>
      <c r="SLZ118" s="571"/>
      <c r="SMA118" s="571"/>
      <c r="SMB118" s="571"/>
      <c r="SMC118" s="571"/>
      <c r="SMD118" s="571"/>
      <c r="SME118" s="571"/>
      <c r="SMF118" s="571"/>
      <c r="SMG118" s="571"/>
      <c r="SMH118" s="571"/>
      <c r="SMI118" s="571"/>
      <c r="SMJ118" s="571"/>
      <c r="SMK118" s="571"/>
      <c r="SML118" s="571"/>
      <c r="SMM118" s="571"/>
      <c r="SMN118" s="571"/>
      <c r="SMO118" s="571"/>
      <c r="SMP118" s="571"/>
      <c r="SMQ118" s="571"/>
      <c r="SMR118" s="571"/>
      <c r="SMS118" s="571"/>
      <c r="SMT118" s="571"/>
      <c r="SMU118" s="571"/>
      <c r="SMV118" s="571"/>
      <c r="SMW118" s="571"/>
      <c r="SMX118" s="571"/>
      <c r="SMY118" s="571"/>
      <c r="SMZ118" s="571"/>
      <c r="SNA118" s="571"/>
      <c r="SNB118" s="571"/>
      <c r="SNC118" s="571"/>
      <c r="SND118" s="571"/>
      <c r="SNE118" s="571"/>
      <c r="SNF118" s="571"/>
      <c r="SNG118" s="571"/>
      <c r="SNH118" s="571"/>
      <c r="SNI118" s="571"/>
      <c r="SNJ118" s="571"/>
      <c r="SNK118" s="571"/>
      <c r="SNL118" s="571"/>
      <c r="SNM118" s="571"/>
      <c r="SNN118" s="571"/>
      <c r="SNO118" s="571"/>
      <c r="SNP118" s="571"/>
      <c r="SNQ118" s="571"/>
      <c r="SNR118" s="571"/>
      <c r="SNS118" s="571"/>
      <c r="SNT118" s="571"/>
      <c r="SNU118" s="571"/>
      <c r="SNV118" s="571"/>
      <c r="SNW118" s="571"/>
      <c r="SNX118" s="571"/>
      <c r="SNY118" s="571"/>
      <c r="SNZ118" s="571"/>
      <c r="SOA118" s="571"/>
      <c r="SOB118" s="571"/>
      <c r="SOC118" s="571"/>
      <c r="SOD118" s="571"/>
      <c r="SOE118" s="571"/>
      <c r="SOF118" s="571"/>
      <c r="SOG118" s="571"/>
      <c r="SOH118" s="571"/>
      <c r="SOI118" s="571"/>
      <c r="SOJ118" s="571"/>
      <c r="SOK118" s="571"/>
      <c r="SOL118" s="571"/>
      <c r="SOM118" s="571"/>
      <c r="SON118" s="571"/>
      <c r="SOO118" s="571"/>
      <c r="SOP118" s="571"/>
      <c r="SOQ118" s="571"/>
      <c r="SOR118" s="571"/>
      <c r="SOS118" s="571"/>
      <c r="SOT118" s="571"/>
      <c r="SOU118" s="571"/>
      <c r="SOV118" s="571"/>
      <c r="SOW118" s="571"/>
      <c r="SOX118" s="571"/>
      <c r="SOY118" s="571"/>
      <c r="SOZ118" s="571"/>
      <c r="SPA118" s="571"/>
      <c r="SPB118" s="571"/>
      <c r="SPC118" s="571"/>
      <c r="SPD118" s="571"/>
      <c r="SPE118" s="571"/>
      <c r="SPF118" s="571"/>
      <c r="SPG118" s="571"/>
      <c r="SPH118" s="571"/>
      <c r="SPI118" s="571"/>
      <c r="SPJ118" s="571"/>
      <c r="SPK118" s="571"/>
      <c r="SPL118" s="571"/>
      <c r="SPM118" s="571"/>
      <c r="SPN118" s="571"/>
      <c r="SPO118" s="571"/>
      <c r="SPP118" s="571"/>
      <c r="SPQ118" s="571"/>
      <c r="SPR118" s="571"/>
      <c r="SPS118" s="571"/>
      <c r="SPT118" s="571"/>
      <c r="SPU118" s="571"/>
      <c r="SPV118" s="571"/>
      <c r="SPW118" s="571"/>
      <c r="SPX118" s="571"/>
      <c r="SPY118" s="571"/>
      <c r="SPZ118" s="571"/>
      <c r="SQA118" s="571"/>
      <c r="SQB118" s="571"/>
      <c r="SQC118" s="571"/>
      <c r="SQD118" s="571"/>
      <c r="SQE118" s="571"/>
      <c r="SQF118" s="571"/>
      <c r="SQG118" s="571"/>
      <c r="SQH118" s="571"/>
      <c r="SQI118" s="571"/>
      <c r="SQJ118" s="571"/>
      <c r="SQK118" s="571"/>
      <c r="SQL118" s="571"/>
      <c r="SQM118" s="571"/>
      <c r="SQN118" s="571"/>
      <c r="SQO118" s="571"/>
      <c r="SQP118" s="571"/>
      <c r="SQQ118" s="571"/>
      <c r="SQR118" s="571"/>
      <c r="SQS118" s="571"/>
      <c r="SQT118" s="571"/>
      <c r="SQU118" s="571"/>
      <c r="SQV118" s="571"/>
      <c r="SQW118" s="571"/>
      <c r="SQX118" s="571"/>
      <c r="SQY118" s="571"/>
      <c r="SQZ118" s="571"/>
      <c r="SRA118" s="571"/>
      <c r="SRB118" s="571"/>
      <c r="SRC118" s="571"/>
      <c r="SRD118" s="571"/>
      <c r="SRG118" s="571"/>
      <c r="SRH118" s="571"/>
      <c r="SRI118" s="571"/>
      <c r="SRJ118" s="571"/>
      <c r="SRK118" s="571"/>
      <c r="SRL118" s="571"/>
      <c r="SRM118" s="571"/>
      <c r="SRN118" s="571"/>
      <c r="SRO118" s="571"/>
      <c r="SRP118" s="571"/>
      <c r="SRQ118" s="571"/>
      <c r="SRR118" s="571"/>
      <c r="SRS118" s="571"/>
      <c r="SRT118" s="571"/>
      <c r="SRU118" s="571"/>
      <c r="SRV118" s="571"/>
      <c r="SRW118" s="571"/>
      <c r="SRX118" s="571"/>
      <c r="SRY118" s="571"/>
      <c r="SRZ118" s="571"/>
      <c r="SSA118" s="571"/>
      <c r="SSB118" s="571"/>
      <c r="SSC118" s="571"/>
      <c r="SSD118" s="571"/>
      <c r="SSE118" s="571"/>
      <c r="SSF118" s="571"/>
      <c r="SSG118" s="571"/>
      <c r="SSH118" s="571"/>
      <c r="SSI118" s="571"/>
      <c r="SSJ118" s="571"/>
      <c r="SSK118" s="571"/>
      <c r="SSL118" s="571"/>
      <c r="SSM118" s="571"/>
      <c r="SSN118" s="571"/>
      <c r="SSO118" s="571"/>
      <c r="SSP118" s="571"/>
      <c r="SSQ118" s="571"/>
      <c r="SSR118" s="571"/>
      <c r="SSS118" s="571"/>
      <c r="SST118" s="571"/>
      <c r="SSU118" s="571"/>
      <c r="SSV118" s="571"/>
      <c r="SSW118" s="571"/>
      <c r="SSX118" s="571"/>
      <c r="SSY118" s="571"/>
      <c r="SSZ118" s="571"/>
      <c r="STA118" s="571"/>
      <c r="STB118" s="571"/>
      <c r="STC118" s="571"/>
      <c r="STD118" s="571"/>
      <c r="STE118" s="571"/>
      <c r="STF118" s="571"/>
      <c r="STG118" s="571"/>
      <c r="STH118" s="571"/>
      <c r="STI118" s="571"/>
      <c r="STJ118" s="571"/>
      <c r="STK118" s="571"/>
      <c r="STL118" s="571"/>
      <c r="STM118" s="571"/>
      <c r="STN118" s="571"/>
      <c r="STO118" s="571"/>
      <c r="STP118" s="571"/>
      <c r="STQ118" s="571"/>
      <c r="STR118" s="571"/>
      <c r="STS118" s="571"/>
      <c r="STT118" s="571"/>
      <c r="STU118" s="571"/>
      <c r="STV118" s="571"/>
      <c r="STW118" s="571"/>
      <c r="STX118" s="571"/>
      <c r="STY118" s="571"/>
      <c r="STZ118" s="571"/>
      <c r="SUA118" s="571"/>
      <c r="SUB118" s="571"/>
      <c r="SUC118" s="571"/>
      <c r="SUD118" s="571"/>
      <c r="SUE118" s="571"/>
      <c r="SUF118" s="571"/>
      <c r="SUG118" s="571"/>
      <c r="SUH118" s="571"/>
      <c r="SUI118" s="571"/>
      <c r="SUJ118" s="571"/>
      <c r="SUK118" s="571"/>
      <c r="SUL118" s="571"/>
      <c r="SUM118" s="571"/>
      <c r="SUN118" s="571"/>
      <c r="SUO118" s="571"/>
      <c r="SUP118" s="571"/>
      <c r="SUQ118" s="571"/>
      <c r="SUR118" s="571"/>
      <c r="SUS118" s="571"/>
      <c r="SUT118" s="571"/>
      <c r="SUU118" s="571"/>
      <c r="SUV118" s="571"/>
      <c r="SUW118" s="571"/>
      <c r="SUX118" s="571"/>
      <c r="SUY118" s="571"/>
      <c r="SUZ118" s="571"/>
      <c r="SVA118" s="571"/>
      <c r="SVB118" s="571"/>
      <c r="SVC118" s="571"/>
      <c r="SVD118" s="571"/>
      <c r="SVE118" s="571"/>
      <c r="SVF118" s="571"/>
      <c r="SVG118" s="571"/>
      <c r="SVH118" s="571"/>
      <c r="SVI118" s="571"/>
      <c r="SVJ118" s="571"/>
      <c r="SVK118" s="571"/>
      <c r="SVL118" s="571"/>
      <c r="SVM118" s="571"/>
      <c r="SVN118" s="571"/>
      <c r="SVO118" s="571"/>
      <c r="SVP118" s="571"/>
      <c r="SVQ118" s="571"/>
      <c r="SVR118" s="571"/>
      <c r="SVS118" s="571"/>
      <c r="SVT118" s="571"/>
      <c r="SVU118" s="571"/>
      <c r="SVV118" s="571"/>
      <c r="SVW118" s="571"/>
      <c r="SVX118" s="571"/>
      <c r="SVY118" s="571"/>
      <c r="SVZ118" s="571"/>
      <c r="SWA118" s="571"/>
      <c r="SWB118" s="571"/>
      <c r="SWC118" s="571"/>
      <c r="SWD118" s="571"/>
      <c r="SWE118" s="571"/>
      <c r="SWF118" s="571"/>
      <c r="SWG118" s="571"/>
      <c r="SWH118" s="571"/>
      <c r="SWI118" s="571"/>
      <c r="SWJ118" s="571"/>
      <c r="SWK118" s="571"/>
      <c r="SWL118" s="571"/>
      <c r="SWM118" s="571"/>
      <c r="SWN118" s="571"/>
      <c r="SWO118" s="571"/>
      <c r="SWP118" s="571"/>
      <c r="SWQ118" s="571"/>
      <c r="SWR118" s="571"/>
      <c r="SWS118" s="571"/>
      <c r="SWT118" s="571"/>
      <c r="SWU118" s="571"/>
      <c r="SWV118" s="571"/>
      <c r="SWW118" s="571"/>
      <c r="SWX118" s="571"/>
      <c r="SWY118" s="571"/>
      <c r="SWZ118" s="571"/>
      <c r="SXA118" s="571"/>
      <c r="SXB118" s="571"/>
      <c r="SXC118" s="571"/>
      <c r="SXD118" s="571"/>
      <c r="SXE118" s="571"/>
      <c r="SXF118" s="571"/>
      <c r="SXG118" s="571"/>
      <c r="SXH118" s="571"/>
      <c r="SXI118" s="571"/>
      <c r="SXJ118" s="571"/>
      <c r="SXK118" s="571"/>
      <c r="SXL118" s="571"/>
      <c r="SXM118" s="571"/>
      <c r="SXN118" s="571"/>
      <c r="SXO118" s="571"/>
      <c r="SXP118" s="571"/>
      <c r="SXQ118" s="571"/>
      <c r="SXR118" s="571"/>
      <c r="SXS118" s="571"/>
      <c r="SXT118" s="571"/>
      <c r="SXU118" s="571"/>
      <c r="SXV118" s="571"/>
      <c r="SXW118" s="571"/>
      <c r="SXX118" s="571"/>
      <c r="SXY118" s="571"/>
      <c r="SXZ118" s="571"/>
      <c r="SYA118" s="571"/>
      <c r="SYB118" s="571"/>
      <c r="SYC118" s="571"/>
      <c r="SYD118" s="571"/>
      <c r="SYE118" s="571"/>
      <c r="SYF118" s="571"/>
      <c r="SYG118" s="571"/>
      <c r="SYH118" s="571"/>
      <c r="SYI118" s="571"/>
      <c r="SYJ118" s="571"/>
      <c r="SYK118" s="571"/>
      <c r="SYL118" s="571"/>
      <c r="SYM118" s="571"/>
      <c r="SYN118" s="571"/>
      <c r="SYO118" s="571"/>
      <c r="SYP118" s="571"/>
      <c r="SYQ118" s="571"/>
      <c r="SYR118" s="571"/>
      <c r="SYS118" s="571"/>
      <c r="SYT118" s="571"/>
      <c r="SYU118" s="571"/>
      <c r="SYV118" s="571"/>
      <c r="SYW118" s="571"/>
      <c r="SYX118" s="571"/>
      <c r="SYY118" s="571"/>
      <c r="SYZ118" s="571"/>
      <c r="SZA118" s="571"/>
      <c r="SZB118" s="571"/>
      <c r="SZC118" s="571"/>
      <c r="SZD118" s="571"/>
      <c r="SZE118" s="571"/>
      <c r="SZF118" s="571"/>
      <c r="SZG118" s="571"/>
      <c r="SZH118" s="571"/>
      <c r="SZI118" s="571"/>
      <c r="SZJ118" s="571"/>
      <c r="SZK118" s="571"/>
      <c r="SZL118" s="571"/>
      <c r="SZM118" s="571"/>
      <c r="SZN118" s="571"/>
      <c r="SZO118" s="571"/>
      <c r="SZP118" s="571"/>
      <c r="SZQ118" s="571"/>
      <c r="SZR118" s="571"/>
      <c r="SZS118" s="571"/>
      <c r="SZT118" s="571"/>
      <c r="SZU118" s="571"/>
      <c r="SZV118" s="571"/>
      <c r="SZW118" s="571"/>
      <c r="SZX118" s="571"/>
      <c r="SZY118" s="571"/>
      <c r="SZZ118" s="571"/>
      <c r="TAA118" s="571"/>
      <c r="TAB118" s="571"/>
      <c r="TAC118" s="571"/>
      <c r="TAD118" s="571"/>
      <c r="TAE118" s="571"/>
      <c r="TAF118" s="571"/>
      <c r="TAG118" s="571"/>
      <c r="TAH118" s="571"/>
      <c r="TAI118" s="571"/>
      <c r="TAJ118" s="571"/>
      <c r="TAK118" s="571"/>
      <c r="TAL118" s="571"/>
      <c r="TAM118" s="571"/>
      <c r="TAN118" s="571"/>
      <c r="TAO118" s="571"/>
      <c r="TAP118" s="571"/>
      <c r="TAQ118" s="571"/>
      <c r="TAR118" s="571"/>
      <c r="TAS118" s="571"/>
      <c r="TAT118" s="571"/>
      <c r="TAU118" s="571"/>
      <c r="TAV118" s="571"/>
      <c r="TAW118" s="571"/>
      <c r="TAX118" s="571"/>
      <c r="TAY118" s="571"/>
      <c r="TAZ118" s="571"/>
      <c r="TBC118" s="571"/>
      <c r="TBD118" s="571"/>
      <c r="TBE118" s="571"/>
      <c r="TBF118" s="571"/>
      <c r="TBG118" s="571"/>
      <c r="TBH118" s="571"/>
      <c r="TBI118" s="571"/>
      <c r="TBJ118" s="571"/>
      <c r="TBK118" s="571"/>
      <c r="TBL118" s="571"/>
      <c r="TBM118" s="571"/>
      <c r="TBN118" s="571"/>
      <c r="TBO118" s="571"/>
      <c r="TBP118" s="571"/>
      <c r="TBQ118" s="571"/>
      <c r="TBR118" s="571"/>
      <c r="TBS118" s="571"/>
      <c r="TBT118" s="571"/>
      <c r="TBU118" s="571"/>
      <c r="TBV118" s="571"/>
      <c r="TBW118" s="571"/>
      <c r="TBX118" s="571"/>
      <c r="TBY118" s="571"/>
      <c r="TBZ118" s="571"/>
      <c r="TCA118" s="571"/>
      <c r="TCB118" s="571"/>
      <c r="TCC118" s="571"/>
      <c r="TCD118" s="571"/>
      <c r="TCE118" s="571"/>
      <c r="TCF118" s="571"/>
      <c r="TCG118" s="571"/>
      <c r="TCH118" s="571"/>
      <c r="TCI118" s="571"/>
      <c r="TCJ118" s="571"/>
      <c r="TCK118" s="571"/>
      <c r="TCL118" s="571"/>
      <c r="TCM118" s="571"/>
      <c r="TCN118" s="571"/>
      <c r="TCO118" s="571"/>
      <c r="TCP118" s="571"/>
      <c r="TCQ118" s="571"/>
      <c r="TCR118" s="571"/>
      <c r="TCS118" s="571"/>
      <c r="TCT118" s="571"/>
      <c r="TCU118" s="571"/>
      <c r="TCV118" s="571"/>
      <c r="TCW118" s="571"/>
      <c r="TCX118" s="571"/>
      <c r="TCY118" s="571"/>
      <c r="TCZ118" s="571"/>
      <c r="TDA118" s="571"/>
      <c r="TDB118" s="571"/>
      <c r="TDC118" s="571"/>
      <c r="TDD118" s="571"/>
      <c r="TDE118" s="571"/>
      <c r="TDF118" s="571"/>
      <c r="TDG118" s="571"/>
      <c r="TDH118" s="571"/>
      <c r="TDI118" s="571"/>
      <c r="TDJ118" s="571"/>
      <c r="TDK118" s="571"/>
      <c r="TDL118" s="571"/>
      <c r="TDM118" s="571"/>
      <c r="TDN118" s="571"/>
      <c r="TDO118" s="571"/>
      <c r="TDP118" s="571"/>
      <c r="TDQ118" s="571"/>
      <c r="TDR118" s="571"/>
      <c r="TDS118" s="571"/>
      <c r="TDT118" s="571"/>
      <c r="TDU118" s="571"/>
      <c r="TDV118" s="571"/>
      <c r="TDW118" s="571"/>
      <c r="TDX118" s="571"/>
      <c r="TDY118" s="571"/>
      <c r="TDZ118" s="571"/>
      <c r="TEA118" s="571"/>
      <c r="TEB118" s="571"/>
      <c r="TEC118" s="571"/>
      <c r="TED118" s="571"/>
      <c r="TEE118" s="571"/>
      <c r="TEF118" s="571"/>
      <c r="TEG118" s="571"/>
      <c r="TEH118" s="571"/>
      <c r="TEI118" s="571"/>
      <c r="TEJ118" s="571"/>
      <c r="TEK118" s="571"/>
      <c r="TEL118" s="571"/>
      <c r="TEM118" s="571"/>
      <c r="TEN118" s="571"/>
      <c r="TEO118" s="571"/>
      <c r="TEP118" s="571"/>
      <c r="TEQ118" s="571"/>
      <c r="TER118" s="571"/>
      <c r="TES118" s="571"/>
      <c r="TET118" s="571"/>
      <c r="TEU118" s="571"/>
      <c r="TEV118" s="571"/>
      <c r="TEW118" s="571"/>
      <c r="TEX118" s="571"/>
      <c r="TEY118" s="571"/>
      <c r="TEZ118" s="571"/>
      <c r="TFA118" s="571"/>
      <c r="TFB118" s="571"/>
      <c r="TFC118" s="571"/>
      <c r="TFD118" s="571"/>
      <c r="TFE118" s="571"/>
      <c r="TFF118" s="571"/>
      <c r="TFG118" s="571"/>
      <c r="TFH118" s="571"/>
      <c r="TFI118" s="571"/>
      <c r="TFJ118" s="571"/>
      <c r="TFK118" s="571"/>
      <c r="TFL118" s="571"/>
      <c r="TFM118" s="571"/>
      <c r="TFN118" s="571"/>
      <c r="TFO118" s="571"/>
      <c r="TFP118" s="571"/>
      <c r="TFQ118" s="571"/>
      <c r="TFR118" s="571"/>
      <c r="TFS118" s="571"/>
      <c r="TFT118" s="571"/>
      <c r="TFU118" s="571"/>
      <c r="TFV118" s="571"/>
      <c r="TFW118" s="571"/>
      <c r="TFX118" s="571"/>
      <c r="TFY118" s="571"/>
      <c r="TFZ118" s="571"/>
      <c r="TGA118" s="571"/>
      <c r="TGB118" s="571"/>
      <c r="TGC118" s="571"/>
      <c r="TGD118" s="571"/>
      <c r="TGE118" s="571"/>
      <c r="TGF118" s="571"/>
      <c r="TGG118" s="571"/>
      <c r="TGH118" s="571"/>
      <c r="TGI118" s="571"/>
      <c r="TGJ118" s="571"/>
      <c r="TGK118" s="571"/>
      <c r="TGL118" s="571"/>
      <c r="TGM118" s="571"/>
      <c r="TGN118" s="571"/>
      <c r="TGO118" s="571"/>
      <c r="TGP118" s="571"/>
      <c r="TGQ118" s="571"/>
      <c r="TGR118" s="571"/>
      <c r="TGS118" s="571"/>
      <c r="TGT118" s="571"/>
      <c r="TGU118" s="571"/>
      <c r="TGV118" s="571"/>
      <c r="TGW118" s="571"/>
      <c r="TGX118" s="571"/>
      <c r="TGY118" s="571"/>
      <c r="TGZ118" s="571"/>
      <c r="THA118" s="571"/>
      <c r="THB118" s="571"/>
      <c r="THC118" s="571"/>
      <c r="THD118" s="571"/>
      <c r="THE118" s="571"/>
      <c r="THF118" s="571"/>
      <c r="THG118" s="571"/>
      <c r="THH118" s="571"/>
      <c r="THI118" s="571"/>
      <c r="THJ118" s="571"/>
      <c r="THK118" s="571"/>
      <c r="THL118" s="571"/>
      <c r="THM118" s="571"/>
      <c r="THN118" s="571"/>
      <c r="THO118" s="571"/>
      <c r="THP118" s="571"/>
      <c r="THQ118" s="571"/>
      <c r="THR118" s="571"/>
      <c r="THS118" s="571"/>
      <c r="THT118" s="571"/>
      <c r="THU118" s="571"/>
      <c r="THV118" s="571"/>
      <c r="THW118" s="571"/>
      <c r="THX118" s="571"/>
      <c r="THY118" s="571"/>
      <c r="THZ118" s="571"/>
      <c r="TIA118" s="571"/>
      <c r="TIB118" s="571"/>
      <c r="TIC118" s="571"/>
      <c r="TID118" s="571"/>
      <c r="TIE118" s="571"/>
      <c r="TIF118" s="571"/>
      <c r="TIG118" s="571"/>
      <c r="TIH118" s="571"/>
      <c r="TII118" s="571"/>
      <c r="TIJ118" s="571"/>
      <c r="TIK118" s="571"/>
      <c r="TIL118" s="571"/>
      <c r="TIM118" s="571"/>
      <c r="TIN118" s="571"/>
      <c r="TIO118" s="571"/>
      <c r="TIP118" s="571"/>
      <c r="TIQ118" s="571"/>
      <c r="TIR118" s="571"/>
      <c r="TIS118" s="571"/>
      <c r="TIT118" s="571"/>
      <c r="TIU118" s="571"/>
      <c r="TIV118" s="571"/>
      <c r="TIW118" s="571"/>
      <c r="TIX118" s="571"/>
      <c r="TIY118" s="571"/>
      <c r="TIZ118" s="571"/>
      <c r="TJA118" s="571"/>
      <c r="TJB118" s="571"/>
      <c r="TJC118" s="571"/>
      <c r="TJD118" s="571"/>
      <c r="TJE118" s="571"/>
      <c r="TJF118" s="571"/>
      <c r="TJG118" s="571"/>
      <c r="TJH118" s="571"/>
      <c r="TJI118" s="571"/>
      <c r="TJJ118" s="571"/>
      <c r="TJK118" s="571"/>
      <c r="TJL118" s="571"/>
      <c r="TJM118" s="571"/>
      <c r="TJN118" s="571"/>
      <c r="TJO118" s="571"/>
      <c r="TJP118" s="571"/>
      <c r="TJQ118" s="571"/>
      <c r="TJR118" s="571"/>
      <c r="TJS118" s="571"/>
      <c r="TJT118" s="571"/>
      <c r="TJU118" s="571"/>
      <c r="TJV118" s="571"/>
      <c r="TJW118" s="571"/>
      <c r="TJX118" s="571"/>
      <c r="TJY118" s="571"/>
      <c r="TJZ118" s="571"/>
      <c r="TKA118" s="571"/>
      <c r="TKB118" s="571"/>
      <c r="TKC118" s="571"/>
      <c r="TKD118" s="571"/>
      <c r="TKE118" s="571"/>
      <c r="TKF118" s="571"/>
      <c r="TKG118" s="571"/>
      <c r="TKH118" s="571"/>
      <c r="TKI118" s="571"/>
      <c r="TKJ118" s="571"/>
      <c r="TKK118" s="571"/>
      <c r="TKL118" s="571"/>
      <c r="TKM118" s="571"/>
      <c r="TKN118" s="571"/>
      <c r="TKO118" s="571"/>
      <c r="TKP118" s="571"/>
      <c r="TKQ118" s="571"/>
      <c r="TKR118" s="571"/>
      <c r="TKS118" s="571"/>
      <c r="TKT118" s="571"/>
      <c r="TKU118" s="571"/>
      <c r="TKV118" s="571"/>
      <c r="TKY118" s="571"/>
      <c r="TKZ118" s="571"/>
      <c r="TLA118" s="571"/>
      <c r="TLB118" s="571"/>
      <c r="TLC118" s="571"/>
      <c r="TLD118" s="571"/>
      <c r="TLE118" s="571"/>
      <c r="TLF118" s="571"/>
      <c r="TLG118" s="571"/>
      <c r="TLH118" s="571"/>
      <c r="TLI118" s="571"/>
      <c r="TLJ118" s="571"/>
      <c r="TLK118" s="571"/>
      <c r="TLL118" s="571"/>
      <c r="TLM118" s="571"/>
      <c r="TLN118" s="571"/>
      <c r="TLO118" s="571"/>
      <c r="TLP118" s="571"/>
      <c r="TLQ118" s="571"/>
      <c r="TLR118" s="571"/>
      <c r="TLS118" s="571"/>
      <c r="TLT118" s="571"/>
      <c r="TLU118" s="571"/>
      <c r="TLV118" s="571"/>
      <c r="TLW118" s="571"/>
      <c r="TLX118" s="571"/>
      <c r="TLY118" s="571"/>
      <c r="TLZ118" s="571"/>
      <c r="TMA118" s="571"/>
      <c r="TMB118" s="571"/>
      <c r="TMC118" s="571"/>
      <c r="TMD118" s="571"/>
      <c r="TME118" s="571"/>
      <c r="TMF118" s="571"/>
      <c r="TMG118" s="571"/>
      <c r="TMH118" s="571"/>
      <c r="TMI118" s="571"/>
      <c r="TMJ118" s="571"/>
      <c r="TMK118" s="571"/>
      <c r="TML118" s="571"/>
      <c r="TMM118" s="571"/>
      <c r="TMN118" s="571"/>
      <c r="TMO118" s="571"/>
      <c r="TMP118" s="571"/>
      <c r="TMQ118" s="571"/>
      <c r="TMR118" s="571"/>
      <c r="TMS118" s="571"/>
      <c r="TMT118" s="571"/>
      <c r="TMU118" s="571"/>
      <c r="TMV118" s="571"/>
      <c r="TMW118" s="571"/>
      <c r="TMX118" s="571"/>
      <c r="TMY118" s="571"/>
      <c r="TMZ118" s="571"/>
      <c r="TNA118" s="571"/>
      <c r="TNB118" s="571"/>
      <c r="TNC118" s="571"/>
      <c r="TND118" s="571"/>
      <c r="TNE118" s="571"/>
      <c r="TNF118" s="571"/>
      <c r="TNG118" s="571"/>
      <c r="TNH118" s="571"/>
      <c r="TNI118" s="571"/>
      <c r="TNJ118" s="571"/>
      <c r="TNK118" s="571"/>
      <c r="TNL118" s="571"/>
      <c r="TNM118" s="571"/>
      <c r="TNN118" s="571"/>
      <c r="TNO118" s="571"/>
      <c r="TNP118" s="571"/>
      <c r="TNQ118" s="571"/>
      <c r="TNR118" s="571"/>
      <c r="TNS118" s="571"/>
      <c r="TNT118" s="571"/>
      <c r="TNU118" s="571"/>
      <c r="TNV118" s="571"/>
      <c r="TNW118" s="571"/>
      <c r="TNX118" s="571"/>
      <c r="TNY118" s="571"/>
      <c r="TNZ118" s="571"/>
      <c r="TOA118" s="571"/>
      <c r="TOB118" s="571"/>
      <c r="TOC118" s="571"/>
      <c r="TOD118" s="571"/>
      <c r="TOE118" s="571"/>
      <c r="TOF118" s="571"/>
      <c r="TOG118" s="571"/>
      <c r="TOH118" s="571"/>
      <c r="TOI118" s="571"/>
      <c r="TOJ118" s="571"/>
      <c r="TOK118" s="571"/>
      <c r="TOL118" s="571"/>
      <c r="TOM118" s="571"/>
      <c r="TON118" s="571"/>
      <c r="TOO118" s="571"/>
      <c r="TOP118" s="571"/>
      <c r="TOQ118" s="571"/>
      <c r="TOR118" s="571"/>
      <c r="TOS118" s="571"/>
      <c r="TOT118" s="571"/>
      <c r="TOU118" s="571"/>
      <c r="TOV118" s="571"/>
      <c r="TOW118" s="571"/>
      <c r="TOX118" s="571"/>
      <c r="TOY118" s="571"/>
      <c r="TOZ118" s="571"/>
      <c r="TPA118" s="571"/>
      <c r="TPB118" s="571"/>
      <c r="TPC118" s="571"/>
      <c r="TPD118" s="571"/>
      <c r="TPE118" s="571"/>
      <c r="TPF118" s="571"/>
      <c r="TPG118" s="571"/>
      <c r="TPH118" s="571"/>
      <c r="TPI118" s="571"/>
      <c r="TPJ118" s="571"/>
      <c r="TPK118" s="571"/>
      <c r="TPL118" s="571"/>
      <c r="TPM118" s="571"/>
      <c r="TPN118" s="571"/>
      <c r="TPO118" s="571"/>
      <c r="TPP118" s="571"/>
      <c r="TPQ118" s="571"/>
      <c r="TPR118" s="571"/>
      <c r="TPS118" s="571"/>
      <c r="TPT118" s="571"/>
      <c r="TPU118" s="571"/>
      <c r="TPV118" s="571"/>
      <c r="TPW118" s="571"/>
      <c r="TPX118" s="571"/>
      <c r="TPY118" s="571"/>
      <c r="TPZ118" s="571"/>
      <c r="TQA118" s="571"/>
      <c r="TQB118" s="571"/>
      <c r="TQC118" s="571"/>
      <c r="TQD118" s="571"/>
      <c r="TQE118" s="571"/>
      <c r="TQF118" s="571"/>
      <c r="TQG118" s="571"/>
      <c r="TQH118" s="571"/>
      <c r="TQI118" s="571"/>
      <c r="TQJ118" s="571"/>
      <c r="TQK118" s="571"/>
      <c r="TQL118" s="571"/>
      <c r="TQM118" s="571"/>
      <c r="TQN118" s="571"/>
      <c r="TQO118" s="571"/>
      <c r="TQP118" s="571"/>
      <c r="TQQ118" s="571"/>
      <c r="TQR118" s="571"/>
      <c r="TQS118" s="571"/>
      <c r="TQT118" s="571"/>
      <c r="TQU118" s="571"/>
      <c r="TQV118" s="571"/>
      <c r="TQW118" s="571"/>
      <c r="TQX118" s="571"/>
      <c r="TQY118" s="571"/>
      <c r="TQZ118" s="571"/>
      <c r="TRA118" s="571"/>
      <c r="TRB118" s="571"/>
      <c r="TRC118" s="571"/>
      <c r="TRD118" s="571"/>
      <c r="TRE118" s="571"/>
      <c r="TRF118" s="571"/>
      <c r="TRG118" s="571"/>
      <c r="TRH118" s="571"/>
      <c r="TRI118" s="571"/>
      <c r="TRJ118" s="571"/>
      <c r="TRK118" s="571"/>
      <c r="TRL118" s="571"/>
      <c r="TRM118" s="571"/>
      <c r="TRN118" s="571"/>
      <c r="TRO118" s="571"/>
      <c r="TRP118" s="571"/>
      <c r="TRQ118" s="571"/>
      <c r="TRR118" s="571"/>
      <c r="TRS118" s="571"/>
      <c r="TRT118" s="571"/>
      <c r="TRU118" s="571"/>
      <c r="TRV118" s="571"/>
      <c r="TRW118" s="571"/>
      <c r="TRX118" s="571"/>
      <c r="TRY118" s="571"/>
      <c r="TRZ118" s="571"/>
      <c r="TSA118" s="571"/>
      <c r="TSB118" s="571"/>
      <c r="TSC118" s="571"/>
      <c r="TSD118" s="571"/>
      <c r="TSE118" s="571"/>
      <c r="TSF118" s="571"/>
      <c r="TSG118" s="571"/>
      <c r="TSH118" s="571"/>
      <c r="TSI118" s="571"/>
      <c r="TSJ118" s="571"/>
      <c r="TSK118" s="571"/>
      <c r="TSL118" s="571"/>
      <c r="TSM118" s="571"/>
      <c r="TSN118" s="571"/>
      <c r="TSO118" s="571"/>
      <c r="TSP118" s="571"/>
      <c r="TSQ118" s="571"/>
      <c r="TSR118" s="571"/>
      <c r="TSS118" s="571"/>
      <c r="TST118" s="571"/>
      <c r="TSU118" s="571"/>
      <c r="TSV118" s="571"/>
      <c r="TSW118" s="571"/>
      <c r="TSX118" s="571"/>
      <c r="TSY118" s="571"/>
      <c r="TSZ118" s="571"/>
      <c r="TTA118" s="571"/>
      <c r="TTB118" s="571"/>
      <c r="TTC118" s="571"/>
      <c r="TTD118" s="571"/>
      <c r="TTE118" s="571"/>
      <c r="TTF118" s="571"/>
      <c r="TTG118" s="571"/>
      <c r="TTH118" s="571"/>
      <c r="TTI118" s="571"/>
      <c r="TTJ118" s="571"/>
      <c r="TTK118" s="571"/>
      <c r="TTL118" s="571"/>
      <c r="TTM118" s="571"/>
      <c r="TTN118" s="571"/>
      <c r="TTO118" s="571"/>
      <c r="TTP118" s="571"/>
      <c r="TTQ118" s="571"/>
      <c r="TTR118" s="571"/>
      <c r="TTS118" s="571"/>
      <c r="TTT118" s="571"/>
      <c r="TTU118" s="571"/>
      <c r="TTV118" s="571"/>
      <c r="TTW118" s="571"/>
      <c r="TTX118" s="571"/>
      <c r="TTY118" s="571"/>
      <c r="TTZ118" s="571"/>
      <c r="TUA118" s="571"/>
      <c r="TUB118" s="571"/>
      <c r="TUC118" s="571"/>
      <c r="TUD118" s="571"/>
      <c r="TUE118" s="571"/>
      <c r="TUF118" s="571"/>
      <c r="TUG118" s="571"/>
      <c r="TUH118" s="571"/>
      <c r="TUI118" s="571"/>
      <c r="TUJ118" s="571"/>
      <c r="TUK118" s="571"/>
      <c r="TUL118" s="571"/>
      <c r="TUM118" s="571"/>
      <c r="TUN118" s="571"/>
      <c r="TUO118" s="571"/>
      <c r="TUP118" s="571"/>
      <c r="TUQ118" s="571"/>
      <c r="TUR118" s="571"/>
      <c r="TUU118" s="571"/>
      <c r="TUV118" s="571"/>
      <c r="TUW118" s="571"/>
      <c r="TUX118" s="571"/>
      <c r="TUY118" s="571"/>
      <c r="TUZ118" s="571"/>
      <c r="TVA118" s="571"/>
      <c r="TVB118" s="571"/>
      <c r="TVC118" s="571"/>
      <c r="TVD118" s="571"/>
      <c r="TVE118" s="571"/>
      <c r="TVF118" s="571"/>
      <c r="TVG118" s="571"/>
      <c r="TVH118" s="571"/>
      <c r="TVI118" s="571"/>
      <c r="TVJ118" s="571"/>
      <c r="TVK118" s="571"/>
      <c r="TVL118" s="571"/>
      <c r="TVM118" s="571"/>
      <c r="TVN118" s="571"/>
      <c r="TVO118" s="571"/>
      <c r="TVP118" s="571"/>
      <c r="TVQ118" s="571"/>
      <c r="TVR118" s="571"/>
      <c r="TVS118" s="571"/>
      <c r="TVT118" s="571"/>
      <c r="TVU118" s="571"/>
      <c r="TVV118" s="571"/>
      <c r="TVW118" s="571"/>
      <c r="TVX118" s="571"/>
      <c r="TVY118" s="571"/>
      <c r="TVZ118" s="571"/>
      <c r="TWA118" s="571"/>
      <c r="TWB118" s="571"/>
      <c r="TWC118" s="571"/>
      <c r="TWD118" s="571"/>
      <c r="TWE118" s="571"/>
      <c r="TWF118" s="571"/>
      <c r="TWG118" s="571"/>
      <c r="TWH118" s="571"/>
      <c r="TWI118" s="571"/>
      <c r="TWJ118" s="571"/>
      <c r="TWK118" s="571"/>
      <c r="TWL118" s="571"/>
      <c r="TWM118" s="571"/>
      <c r="TWN118" s="571"/>
      <c r="TWO118" s="571"/>
      <c r="TWP118" s="571"/>
      <c r="TWQ118" s="571"/>
      <c r="TWR118" s="571"/>
      <c r="TWS118" s="571"/>
      <c r="TWT118" s="571"/>
      <c r="TWU118" s="571"/>
      <c r="TWV118" s="571"/>
      <c r="TWW118" s="571"/>
      <c r="TWX118" s="571"/>
      <c r="TWY118" s="571"/>
      <c r="TWZ118" s="571"/>
      <c r="TXA118" s="571"/>
      <c r="TXB118" s="571"/>
      <c r="TXC118" s="571"/>
      <c r="TXD118" s="571"/>
      <c r="TXE118" s="571"/>
      <c r="TXF118" s="571"/>
      <c r="TXG118" s="571"/>
      <c r="TXH118" s="571"/>
      <c r="TXI118" s="571"/>
      <c r="TXJ118" s="571"/>
      <c r="TXK118" s="571"/>
      <c r="TXL118" s="571"/>
      <c r="TXM118" s="571"/>
      <c r="TXN118" s="571"/>
      <c r="TXO118" s="571"/>
      <c r="TXP118" s="571"/>
      <c r="TXQ118" s="571"/>
      <c r="TXR118" s="571"/>
      <c r="TXS118" s="571"/>
      <c r="TXT118" s="571"/>
      <c r="TXU118" s="571"/>
      <c r="TXV118" s="571"/>
      <c r="TXW118" s="571"/>
      <c r="TXX118" s="571"/>
      <c r="TXY118" s="571"/>
      <c r="TXZ118" s="571"/>
      <c r="TYA118" s="571"/>
      <c r="TYB118" s="571"/>
      <c r="TYC118" s="571"/>
      <c r="TYD118" s="571"/>
      <c r="TYE118" s="571"/>
      <c r="TYF118" s="571"/>
      <c r="TYG118" s="571"/>
      <c r="TYH118" s="571"/>
      <c r="TYI118" s="571"/>
      <c r="TYJ118" s="571"/>
      <c r="TYK118" s="571"/>
      <c r="TYL118" s="571"/>
      <c r="TYM118" s="571"/>
      <c r="TYN118" s="571"/>
      <c r="TYO118" s="571"/>
      <c r="TYP118" s="571"/>
      <c r="TYQ118" s="571"/>
      <c r="TYR118" s="571"/>
      <c r="TYS118" s="571"/>
      <c r="TYT118" s="571"/>
      <c r="TYU118" s="571"/>
      <c r="TYV118" s="571"/>
      <c r="TYW118" s="571"/>
      <c r="TYX118" s="571"/>
      <c r="TYY118" s="571"/>
      <c r="TYZ118" s="571"/>
      <c r="TZA118" s="571"/>
      <c r="TZB118" s="571"/>
      <c r="TZC118" s="571"/>
      <c r="TZD118" s="571"/>
      <c r="TZE118" s="571"/>
      <c r="TZF118" s="571"/>
      <c r="TZG118" s="571"/>
      <c r="TZH118" s="571"/>
      <c r="TZI118" s="571"/>
      <c r="TZJ118" s="571"/>
      <c r="TZK118" s="571"/>
      <c r="TZL118" s="571"/>
      <c r="TZM118" s="571"/>
      <c r="TZN118" s="571"/>
      <c r="TZO118" s="571"/>
      <c r="TZP118" s="571"/>
      <c r="TZQ118" s="571"/>
      <c r="TZR118" s="571"/>
      <c r="TZS118" s="571"/>
      <c r="TZT118" s="571"/>
      <c r="TZU118" s="571"/>
      <c r="TZV118" s="571"/>
      <c r="TZW118" s="571"/>
      <c r="TZX118" s="571"/>
      <c r="TZY118" s="571"/>
      <c r="TZZ118" s="571"/>
      <c r="UAA118" s="571"/>
      <c r="UAB118" s="571"/>
      <c r="UAC118" s="571"/>
      <c r="UAD118" s="571"/>
      <c r="UAE118" s="571"/>
      <c r="UAF118" s="571"/>
      <c r="UAG118" s="571"/>
      <c r="UAH118" s="571"/>
      <c r="UAI118" s="571"/>
      <c r="UAJ118" s="571"/>
      <c r="UAK118" s="571"/>
      <c r="UAL118" s="571"/>
      <c r="UAM118" s="571"/>
      <c r="UAN118" s="571"/>
      <c r="UAO118" s="571"/>
      <c r="UAP118" s="571"/>
      <c r="UAQ118" s="571"/>
      <c r="UAR118" s="571"/>
      <c r="UAS118" s="571"/>
      <c r="UAT118" s="571"/>
      <c r="UAU118" s="571"/>
      <c r="UAV118" s="571"/>
      <c r="UAW118" s="571"/>
      <c r="UAX118" s="571"/>
      <c r="UAY118" s="571"/>
      <c r="UAZ118" s="571"/>
      <c r="UBA118" s="571"/>
      <c r="UBB118" s="571"/>
      <c r="UBC118" s="571"/>
      <c r="UBD118" s="571"/>
      <c r="UBE118" s="571"/>
      <c r="UBF118" s="571"/>
      <c r="UBG118" s="571"/>
      <c r="UBH118" s="571"/>
      <c r="UBI118" s="571"/>
      <c r="UBJ118" s="571"/>
      <c r="UBK118" s="571"/>
      <c r="UBL118" s="571"/>
      <c r="UBM118" s="571"/>
      <c r="UBN118" s="571"/>
      <c r="UBO118" s="571"/>
      <c r="UBP118" s="571"/>
      <c r="UBQ118" s="571"/>
      <c r="UBR118" s="571"/>
      <c r="UBS118" s="571"/>
      <c r="UBT118" s="571"/>
      <c r="UBU118" s="571"/>
      <c r="UBV118" s="571"/>
      <c r="UBW118" s="571"/>
      <c r="UBX118" s="571"/>
      <c r="UBY118" s="571"/>
      <c r="UBZ118" s="571"/>
      <c r="UCA118" s="571"/>
      <c r="UCB118" s="571"/>
      <c r="UCC118" s="571"/>
      <c r="UCD118" s="571"/>
      <c r="UCE118" s="571"/>
      <c r="UCF118" s="571"/>
      <c r="UCG118" s="571"/>
      <c r="UCH118" s="571"/>
      <c r="UCI118" s="571"/>
      <c r="UCJ118" s="571"/>
      <c r="UCK118" s="571"/>
      <c r="UCL118" s="571"/>
      <c r="UCM118" s="571"/>
      <c r="UCN118" s="571"/>
      <c r="UCO118" s="571"/>
      <c r="UCP118" s="571"/>
      <c r="UCQ118" s="571"/>
      <c r="UCR118" s="571"/>
      <c r="UCS118" s="571"/>
      <c r="UCT118" s="571"/>
      <c r="UCU118" s="571"/>
      <c r="UCV118" s="571"/>
      <c r="UCW118" s="571"/>
      <c r="UCX118" s="571"/>
      <c r="UCY118" s="571"/>
      <c r="UCZ118" s="571"/>
      <c r="UDA118" s="571"/>
      <c r="UDB118" s="571"/>
      <c r="UDC118" s="571"/>
      <c r="UDD118" s="571"/>
      <c r="UDE118" s="571"/>
      <c r="UDF118" s="571"/>
      <c r="UDG118" s="571"/>
      <c r="UDH118" s="571"/>
      <c r="UDI118" s="571"/>
      <c r="UDJ118" s="571"/>
      <c r="UDK118" s="571"/>
      <c r="UDL118" s="571"/>
      <c r="UDM118" s="571"/>
      <c r="UDN118" s="571"/>
      <c r="UDO118" s="571"/>
      <c r="UDP118" s="571"/>
      <c r="UDQ118" s="571"/>
      <c r="UDR118" s="571"/>
      <c r="UDS118" s="571"/>
      <c r="UDT118" s="571"/>
      <c r="UDU118" s="571"/>
      <c r="UDV118" s="571"/>
      <c r="UDW118" s="571"/>
      <c r="UDX118" s="571"/>
      <c r="UDY118" s="571"/>
      <c r="UDZ118" s="571"/>
      <c r="UEA118" s="571"/>
      <c r="UEB118" s="571"/>
      <c r="UEC118" s="571"/>
      <c r="UED118" s="571"/>
      <c r="UEE118" s="571"/>
      <c r="UEF118" s="571"/>
      <c r="UEG118" s="571"/>
      <c r="UEH118" s="571"/>
      <c r="UEI118" s="571"/>
      <c r="UEJ118" s="571"/>
      <c r="UEK118" s="571"/>
      <c r="UEL118" s="571"/>
      <c r="UEM118" s="571"/>
      <c r="UEN118" s="571"/>
      <c r="UEQ118" s="571"/>
      <c r="UER118" s="571"/>
      <c r="UES118" s="571"/>
      <c r="UET118" s="571"/>
      <c r="UEU118" s="571"/>
      <c r="UEV118" s="571"/>
      <c r="UEW118" s="571"/>
      <c r="UEX118" s="571"/>
      <c r="UEY118" s="571"/>
      <c r="UEZ118" s="571"/>
      <c r="UFA118" s="571"/>
      <c r="UFB118" s="571"/>
      <c r="UFC118" s="571"/>
      <c r="UFD118" s="571"/>
      <c r="UFE118" s="571"/>
      <c r="UFF118" s="571"/>
      <c r="UFG118" s="571"/>
      <c r="UFH118" s="571"/>
      <c r="UFI118" s="571"/>
      <c r="UFJ118" s="571"/>
      <c r="UFK118" s="571"/>
      <c r="UFL118" s="571"/>
      <c r="UFM118" s="571"/>
      <c r="UFN118" s="571"/>
      <c r="UFO118" s="571"/>
      <c r="UFP118" s="571"/>
      <c r="UFQ118" s="571"/>
      <c r="UFR118" s="571"/>
      <c r="UFS118" s="571"/>
      <c r="UFT118" s="571"/>
      <c r="UFU118" s="571"/>
      <c r="UFV118" s="571"/>
      <c r="UFW118" s="571"/>
      <c r="UFX118" s="571"/>
      <c r="UFY118" s="571"/>
      <c r="UFZ118" s="571"/>
      <c r="UGA118" s="571"/>
      <c r="UGB118" s="571"/>
      <c r="UGC118" s="571"/>
      <c r="UGD118" s="571"/>
      <c r="UGE118" s="571"/>
      <c r="UGF118" s="571"/>
      <c r="UGG118" s="571"/>
      <c r="UGH118" s="571"/>
      <c r="UGI118" s="571"/>
      <c r="UGJ118" s="571"/>
      <c r="UGK118" s="571"/>
      <c r="UGL118" s="571"/>
      <c r="UGM118" s="571"/>
      <c r="UGN118" s="571"/>
      <c r="UGO118" s="571"/>
      <c r="UGP118" s="571"/>
      <c r="UGQ118" s="571"/>
      <c r="UGR118" s="571"/>
      <c r="UGS118" s="571"/>
      <c r="UGT118" s="571"/>
      <c r="UGU118" s="571"/>
      <c r="UGV118" s="571"/>
      <c r="UGW118" s="571"/>
      <c r="UGX118" s="571"/>
      <c r="UGY118" s="571"/>
      <c r="UGZ118" s="571"/>
      <c r="UHA118" s="571"/>
      <c r="UHB118" s="571"/>
      <c r="UHC118" s="571"/>
      <c r="UHD118" s="571"/>
      <c r="UHE118" s="571"/>
      <c r="UHF118" s="571"/>
      <c r="UHG118" s="571"/>
      <c r="UHH118" s="571"/>
      <c r="UHI118" s="571"/>
      <c r="UHJ118" s="571"/>
      <c r="UHK118" s="571"/>
      <c r="UHL118" s="571"/>
      <c r="UHM118" s="571"/>
      <c r="UHN118" s="571"/>
      <c r="UHO118" s="571"/>
      <c r="UHP118" s="571"/>
      <c r="UHQ118" s="571"/>
      <c r="UHR118" s="571"/>
      <c r="UHS118" s="571"/>
      <c r="UHT118" s="571"/>
      <c r="UHU118" s="571"/>
      <c r="UHV118" s="571"/>
      <c r="UHW118" s="571"/>
      <c r="UHX118" s="571"/>
      <c r="UHY118" s="571"/>
      <c r="UHZ118" s="571"/>
      <c r="UIA118" s="571"/>
      <c r="UIB118" s="571"/>
      <c r="UIC118" s="571"/>
      <c r="UID118" s="571"/>
      <c r="UIE118" s="571"/>
      <c r="UIF118" s="571"/>
      <c r="UIG118" s="571"/>
      <c r="UIH118" s="571"/>
      <c r="UII118" s="571"/>
      <c r="UIJ118" s="571"/>
      <c r="UIK118" s="571"/>
      <c r="UIL118" s="571"/>
      <c r="UIM118" s="571"/>
      <c r="UIN118" s="571"/>
      <c r="UIO118" s="571"/>
      <c r="UIP118" s="571"/>
      <c r="UIQ118" s="571"/>
      <c r="UIR118" s="571"/>
      <c r="UIS118" s="571"/>
      <c r="UIT118" s="571"/>
      <c r="UIU118" s="571"/>
      <c r="UIV118" s="571"/>
      <c r="UIW118" s="571"/>
      <c r="UIX118" s="571"/>
      <c r="UIY118" s="571"/>
      <c r="UIZ118" s="571"/>
      <c r="UJA118" s="571"/>
      <c r="UJB118" s="571"/>
      <c r="UJC118" s="571"/>
      <c r="UJD118" s="571"/>
      <c r="UJE118" s="571"/>
      <c r="UJF118" s="571"/>
      <c r="UJG118" s="571"/>
      <c r="UJH118" s="571"/>
      <c r="UJI118" s="571"/>
      <c r="UJJ118" s="571"/>
      <c r="UJK118" s="571"/>
      <c r="UJL118" s="571"/>
      <c r="UJM118" s="571"/>
      <c r="UJN118" s="571"/>
      <c r="UJO118" s="571"/>
      <c r="UJP118" s="571"/>
      <c r="UJQ118" s="571"/>
      <c r="UJR118" s="571"/>
      <c r="UJS118" s="571"/>
      <c r="UJT118" s="571"/>
      <c r="UJU118" s="571"/>
      <c r="UJV118" s="571"/>
      <c r="UJW118" s="571"/>
      <c r="UJX118" s="571"/>
      <c r="UJY118" s="571"/>
      <c r="UJZ118" s="571"/>
      <c r="UKA118" s="571"/>
      <c r="UKB118" s="571"/>
      <c r="UKC118" s="571"/>
      <c r="UKD118" s="571"/>
      <c r="UKE118" s="571"/>
      <c r="UKF118" s="571"/>
      <c r="UKG118" s="571"/>
      <c r="UKH118" s="571"/>
      <c r="UKI118" s="571"/>
      <c r="UKJ118" s="571"/>
      <c r="UKK118" s="571"/>
      <c r="UKL118" s="571"/>
      <c r="UKM118" s="571"/>
      <c r="UKN118" s="571"/>
      <c r="UKO118" s="571"/>
      <c r="UKP118" s="571"/>
      <c r="UKQ118" s="571"/>
      <c r="UKR118" s="571"/>
      <c r="UKS118" s="571"/>
      <c r="UKT118" s="571"/>
      <c r="UKU118" s="571"/>
      <c r="UKV118" s="571"/>
      <c r="UKW118" s="571"/>
      <c r="UKX118" s="571"/>
      <c r="UKY118" s="571"/>
      <c r="UKZ118" s="571"/>
      <c r="ULA118" s="571"/>
      <c r="ULB118" s="571"/>
      <c r="ULC118" s="571"/>
      <c r="ULD118" s="571"/>
      <c r="ULE118" s="571"/>
      <c r="ULF118" s="571"/>
      <c r="ULG118" s="571"/>
      <c r="ULH118" s="571"/>
      <c r="ULI118" s="571"/>
      <c r="ULJ118" s="571"/>
      <c r="ULK118" s="571"/>
      <c r="ULL118" s="571"/>
      <c r="ULM118" s="571"/>
      <c r="ULN118" s="571"/>
      <c r="ULO118" s="571"/>
      <c r="ULP118" s="571"/>
      <c r="ULQ118" s="571"/>
      <c r="ULR118" s="571"/>
      <c r="ULS118" s="571"/>
      <c r="ULT118" s="571"/>
      <c r="ULU118" s="571"/>
      <c r="ULV118" s="571"/>
      <c r="ULW118" s="571"/>
      <c r="ULX118" s="571"/>
      <c r="ULY118" s="571"/>
      <c r="ULZ118" s="571"/>
      <c r="UMA118" s="571"/>
      <c r="UMB118" s="571"/>
      <c r="UMC118" s="571"/>
      <c r="UMD118" s="571"/>
      <c r="UME118" s="571"/>
      <c r="UMF118" s="571"/>
      <c r="UMG118" s="571"/>
      <c r="UMH118" s="571"/>
      <c r="UMI118" s="571"/>
      <c r="UMJ118" s="571"/>
      <c r="UMK118" s="571"/>
      <c r="UML118" s="571"/>
      <c r="UMM118" s="571"/>
      <c r="UMN118" s="571"/>
      <c r="UMO118" s="571"/>
      <c r="UMP118" s="571"/>
      <c r="UMQ118" s="571"/>
      <c r="UMR118" s="571"/>
      <c r="UMS118" s="571"/>
      <c r="UMT118" s="571"/>
      <c r="UMU118" s="571"/>
      <c r="UMV118" s="571"/>
      <c r="UMW118" s="571"/>
      <c r="UMX118" s="571"/>
      <c r="UMY118" s="571"/>
      <c r="UMZ118" s="571"/>
      <c r="UNA118" s="571"/>
      <c r="UNB118" s="571"/>
      <c r="UNC118" s="571"/>
      <c r="UND118" s="571"/>
      <c r="UNE118" s="571"/>
      <c r="UNF118" s="571"/>
      <c r="UNG118" s="571"/>
      <c r="UNH118" s="571"/>
      <c r="UNI118" s="571"/>
      <c r="UNJ118" s="571"/>
      <c r="UNK118" s="571"/>
      <c r="UNL118" s="571"/>
      <c r="UNM118" s="571"/>
      <c r="UNN118" s="571"/>
      <c r="UNO118" s="571"/>
      <c r="UNP118" s="571"/>
      <c r="UNQ118" s="571"/>
      <c r="UNR118" s="571"/>
      <c r="UNS118" s="571"/>
      <c r="UNT118" s="571"/>
      <c r="UNU118" s="571"/>
      <c r="UNV118" s="571"/>
      <c r="UNW118" s="571"/>
      <c r="UNX118" s="571"/>
      <c r="UNY118" s="571"/>
      <c r="UNZ118" s="571"/>
      <c r="UOA118" s="571"/>
      <c r="UOB118" s="571"/>
      <c r="UOC118" s="571"/>
      <c r="UOD118" s="571"/>
      <c r="UOE118" s="571"/>
      <c r="UOF118" s="571"/>
      <c r="UOG118" s="571"/>
      <c r="UOH118" s="571"/>
      <c r="UOI118" s="571"/>
      <c r="UOJ118" s="571"/>
      <c r="UOM118" s="571"/>
      <c r="UON118" s="571"/>
      <c r="UOO118" s="571"/>
      <c r="UOP118" s="571"/>
      <c r="UOQ118" s="571"/>
      <c r="UOR118" s="571"/>
      <c r="UOS118" s="571"/>
      <c r="UOT118" s="571"/>
      <c r="UOU118" s="571"/>
      <c r="UOV118" s="571"/>
      <c r="UOW118" s="571"/>
      <c r="UOX118" s="571"/>
      <c r="UOY118" s="571"/>
      <c r="UOZ118" s="571"/>
      <c r="UPA118" s="571"/>
      <c r="UPB118" s="571"/>
      <c r="UPC118" s="571"/>
      <c r="UPD118" s="571"/>
      <c r="UPE118" s="571"/>
      <c r="UPF118" s="571"/>
      <c r="UPG118" s="571"/>
      <c r="UPH118" s="571"/>
      <c r="UPI118" s="571"/>
      <c r="UPJ118" s="571"/>
      <c r="UPK118" s="571"/>
      <c r="UPL118" s="571"/>
      <c r="UPM118" s="571"/>
      <c r="UPN118" s="571"/>
      <c r="UPO118" s="571"/>
      <c r="UPP118" s="571"/>
      <c r="UPQ118" s="571"/>
      <c r="UPR118" s="571"/>
      <c r="UPS118" s="571"/>
      <c r="UPT118" s="571"/>
      <c r="UPU118" s="571"/>
      <c r="UPV118" s="571"/>
      <c r="UPW118" s="571"/>
      <c r="UPX118" s="571"/>
      <c r="UPY118" s="571"/>
      <c r="UPZ118" s="571"/>
      <c r="UQA118" s="571"/>
      <c r="UQB118" s="571"/>
      <c r="UQC118" s="571"/>
      <c r="UQD118" s="571"/>
      <c r="UQE118" s="571"/>
      <c r="UQF118" s="571"/>
      <c r="UQG118" s="571"/>
      <c r="UQH118" s="571"/>
      <c r="UQI118" s="571"/>
      <c r="UQJ118" s="571"/>
      <c r="UQK118" s="571"/>
      <c r="UQL118" s="571"/>
      <c r="UQM118" s="571"/>
      <c r="UQN118" s="571"/>
      <c r="UQO118" s="571"/>
      <c r="UQP118" s="571"/>
      <c r="UQQ118" s="571"/>
      <c r="UQR118" s="571"/>
      <c r="UQS118" s="571"/>
      <c r="UQT118" s="571"/>
      <c r="UQU118" s="571"/>
      <c r="UQV118" s="571"/>
      <c r="UQW118" s="571"/>
      <c r="UQX118" s="571"/>
      <c r="UQY118" s="571"/>
      <c r="UQZ118" s="571"/>
      <c r="URA118" s="571"/>
      <c r="URB118" s="571"/>
      <c r="URC118" s="571"/>
      <c r="URD118" s="571"/>
      <c r="URE118" s="571"/>
      <c r="URF118" s="571"/>
      <c r="URG118" s="571"/>
      <c r="URH118" s="571"/>
      <c r="URI118" s="571"/>
      <c r="URJ118" s="571"/>
      <c r="URK118" s="571"/>
      <c r="URL118" s="571"/>
      <c r="URM118" s="571"/>
      <c r="URN118" s="571"/>
      <c r="URO118" s="571"/>
      <c r="URP118" s="571"/>
      <c r="URQ118" s="571"/>
      <c r="URR118" s="571"/>
      <c r="URS118" s="571"/>
      <c r="URT118" s="571"/>
      <c r="URU118" s="571"/>
      <c r="URV118" s="571"/>
      <c r="URW118" s="571"/>
      <c r="URX118" s="571"/>
      <c r="URY118" s="571"/>
      <c r="URZ118" s="571"/>
      <c r="USA118" s="571"/>
      <c r="USB118" s="571"/>
      <c r="USC118" s="571"/>
      <c r="USD118" s="571"/>
      <c r="USE118" s="571"/>
      <c r="USF118" s="571"/>
      <c r="USG118" s="571"/>
      <c r="USH118" s="571"/>
      <c r="USI118" s="571"/>
      <c r="USJ118" s="571"/>
      <c r="USK118" s="571"/>
      <c r="USL118" s="571"/>
      <c r="USM118" s="571"/>
      <c r="USN118" s="571"/>
      <c r="USO118" s="571"/>
      <c r="USP118" s="571"/>
      <c r="USQ118" s="571"/>
      <c r="USR118" s="571"/>
      <c r="USS118" s="571"/>
      <c r="UST118" s="571"/>
      <c r="USU118" s="571"/>
      <c r="USV118" s="571"/>
      <c r="USW118" s="571"/>
      <c r="USX118" s="571"/>
      <c r="USY118" s="571"/>
      <c r="USZ118" s="571"/>
      <c r="UTA118" s="571"/>
      <c r="UTB118" s="571"/>
      <c r="UTC118" s="571"/>
      <c r="UTD118" s="571"/>
      <c r="UTE118" s="571"/>
      <c r="UTF118" s="571"/>
      <c r="UTG118" s="571"/>
      <c r="UTH118" s="571"/>
      <c r="UTI118" s="571"/>
      <c r="UTJ118" s="571"/>
      <c r="UTK118" s="571"/>
      <c r="UTL118" s="571"/>
      <c r="UTM118" s="571"/>
      <c r="UTN118" s="571"/>
      <c r="UTO118" s="571"/>
      <c r="UTP118" s="571"/>
      <c r="UTQ118" s="571"/>
      <c r="UTR118" s="571"/>
      <c r="UTS118" s="571"/>
      <c r="UTT118" s="571"/>
      <c r="UTU118" s="571"/>
      <c r="UTV118" s="571"/>
      <c r="UTW118" s="571"/>
      <c r="UTX118" s="571"/>
      <c r="UTY118" s="571"/>
      <c r="UTZ118" s="571"/>
      <c r="UUA118" s="571"/>
      <c r="UUB118" s="571"/>
      <c r="UUC118" s="571"/>
      <c r="UUD118" s="571"/>
      <c r="UUE118" s="571"/>
      <c r="UUF118" s="571"/>
      <c r="UUG118" s="571"/>
      <c r="UUH118" s="571"/>
      <c r="UUI118" s="571"/>
      <c r="UUJ118" s="571"/>
      <c r="UUK118" s="571"/>
      <c r="UUL118" s="571"/>
      <c r="UUM118" s="571"/>
      <c r="UUN118" s="571"/>
      <c r="UUO118" s="571"/>
      <c r="UUP118" s="571"/>
      <c r="UUQ118" s="571"/>
      <c r="UUR118" s="571"/>
      <c r="UUS118" s="571"/>
      <c r="UUT118" s="571"/>
      <c r="UUU118" s="571"/>
      <c r="UUV118" s="571"/>
      <c r="UUW118" s="571"/>
      <c r="UUX118" s="571"/>
      <c r="UUY118" s="571"/>
      <c r="UUZ118" s="571"/>
      <c r="UVA118" s="571"/>
      <c r="UVB118" s="571"/>
      <c r="UVC118" s="571"/>
      <c r="UVD118" s="571"/>
      <c r="UVE118" s="571"/>
      <c r="UVF118" s="571"/>
      <c r="UVG118" s="571"/>
      <c r="UVH118" s="571"/>
      <c r="UVI118" s="571"/>
      <c r="UVJ118" s="571"/>
      <c r="UVK118" s="571"/>
      <c r="UVL118" s="571"/>
      <c r="UVM118" s="571"/>
      <c r="UVN118" s="571"/>
      <c r="UVO118" s="571"/>
      <c r="UVP118" s="571"/>
      <c r="UVQ118" s="571"/>
      <c r="UVR118" s="571"/>
      <c r="UVS118" s="571"/>
      <c r="UVT118" s="571"/>
      <c r="UVU118" s="571"/>
      <c r="UVV118" s="571"/>
      <c r="UVW118" s="571"/>
      <c r="UVX118" s="571"/>
      <c r="UVY118" s="571"/>
      <c r="UVZ118" s="571"/>
      <c r="UWA118" s="571"/>
      <c r="UWB118" s="571"/>
      <c r="UWC118" s="571"/>
      <c r="UWD118" s="571"/>
      <c r="UWE118" s="571"/>
      <c r="UWF118" s="571"/>
      <c r="UWG118" s="571"/>
      <c r="UWH118" s="571"/>
      <c r="UWI118" s="571"/>
      <c r="UWJ118" s="571"/>
      <c r="UWK118" s="571"/>
      <c r="UWL118" s="571"/>
      <c r="UWM118" s="571"/>
      <c r="UWN118" s="571"/>
      <c r="UWO118" s="571"/>
      <c r="UWP118" s="571"/>
      <c r="UWQ118" s="571"/>
      <c r="UWR118" s="571"/>
      <c r="UWS118" s="571"/>
      <c r="UWT118" s="571"/>
      <c r="UWU118" s="571"/>
      <c r="UWV118" s="571"/>
      <c r="UWW118" s="571"/>
      <c r="UWX118" s="571"/>
      <c r="UWY118" s="571"/>
      <c r="UWZ118" s="571"/>
      <c r="UXA118" s="571"/>
      <c r="UXB118" s="571"/>
      <c r="UXC118" s="571"/>
      <c r="UXD118" s="571"/>
      <c r="UXE118" s="571"/>
      <c r="UXF118" s="571"/>
      <c r="UXG118" s="571"/>
      <c r="UXH118" s="571"/>
      <c r="UXI118" s="571"/>
      <c r="UXJ118" s="571"/>
      <c r="UXK118" s="571"/>
      <c r="UXL118" s="571"/>
      <c r="UXM118" s="571"/>
      <c r="UXN118" s="571"/>
      <c r="UXO118" s="571"/>
      <c r="UXP118" s="571"/>
      <c r="UXQ118" s="571"/>
      <c r="UXR118" s="571"/>
      <c r="UXS118" s="571"/>
      <c r="UXT118" s="571"/>
      <c r="UXU118" s="571"/>
      <c r="UXV118" s="571"/>
      <c r="UXW118" s="571"/>
      <c r="UXX118" s="571"/>
      <c r="UXY118" s="571"/>
      <c r="UXZ118" s="571"/>
      <c r="UYA118" s="571"/>
      <c r="UYB118" s="571"/>
      <c r="UYC118" s="571"/>
      <c r="UYD118" s="571"/>
      <c r="UYE118" s="571"/>
      <c r="UYF118" s="571"/>
      <c r="UYI118" s="571"/>
      <c r="UYJ118" s="571"/>
      <c r="UYK118" s="571"/>
      <c r="UYL118" s="571"/>
      <c r="UYM118" s="571"/>
      <c r="UYN118" s="571"/>
      <c r="UYO118" s="571"/>
      <c r="UYP118" s="571"/>
      <c r="UYQ118" s="571"/>
      <c r="UYR118" s="571"/>
      <c r="UYS118" s="571"/>
      <c r="UYT118" s="571"/>
      <c r="UYU118" s="571"/>
      <c r="UYV118" s="571"/>
      <c r="UYW118" s="571"/>
      <c r="UYX118" s="571"/>
      <c r="UYY118" s="571"/>
      <c r="UYZ118" s="571"/>
      <c r="UZA118" s="571"/>
      <c r="UZB118" s="571"/>
      <c r="UZC118" s="571"/>
      <c r="UZD118" s="571"/>
      <c r="UZE118" s="571"/>
      <c r="UZF118" s="571"/>
      <c r="UZG118" s="571"/>
      <c r="UZH118" s="571"/>
      <c r="UZI118" s="571"/>
      <c r="UZJ118" s="571"/>
      <c r="UZK118" s="571"/>
      <c r="UZL118" s="571"/>
      <c r="UZM118" s="571"/>
      <c r="UZN118" s="571"/>
      <c r="UZO118" s="571"/>
      <c r="UZP118" s="571"/>
      <c r="UZQ118" s="571"/>
      <c r="UZR118" s="571"/>
      <c r="UZS118" s="571"/>
      <c r="UZT118" s="571"/>
      <c r="UZU118" s="571"/>
      <c r="UZV118" s="571"/>
      <c r="UZW118" s="571"/>
      <c r="UZX118" s="571"/>
      <c r="UZY118" s="571"/>
      <c r="UZZ118" s="571"/>
      <c r="VAA118" s="571"/>
      <c r="VAB118" s="571"/>
      <c r="VAC118" s="571"/>
      <c r="VAD118" s="571"/>
      <c r="VAE118" s="571"/>
      <c r="VAF118" s="571"/>
      <c r="VAG118" s="571"/>
      <c r="VAH118" s="571"/>
      <c r="VAI118" s="571"/>
      <c r="VAJ118" s="571"/>
      <c r="VAK118" s="571"/>
      <c r="VAL118" s="571"/>
      <c r="VAM118" s="571"/>
      <c r="VAN118" s="571"/>
      <c r="VAO118" s="571"/>
      <c r="VAP118" s="571"/>
      <c r="VAQ118" s="571"/>
      <c r="VAR118" s="571"/>
      <c r="VAS118" s="571"/>
      <c r="VAT118" s="571"/>
      <c r="VAU118" s="571"/>
      <c r="VAV118" s="571"/>
      <c r="VAW118" s="571"/>
      <c r="VAX118" s="571"/>
      <c r="VAY118" s="571"/>
      <c r="VAZ118" s="571"/>
      <c r="VBA118" s="571"/>
      <c r="VBB118" s="571"/>
      <c r="VBC118" s="571"/>
      <c r="VBD118" s="571"/>
      <c r="VBE118" s="571"/>
      <c r="VBF118" s="571"/>
      <c r="VBG118" s="571"/>
      <c r="VBH118" s="571"/>
      <c r="VBI118" s="571"/>
      <c r="VBJ118" s="571"/>
      <c r="VBK118" s="571"/>
      <c r="VBL118" s="571"/>
      <c r="VBM118" s="571"/>
      <c r="VBN118" s="571"/>
      <c r="VBO118" s="571"/>
      <c r="VBP118" s="571"/>
      <c r="VBQ118" s="571"/>
      <c r="VBR118" s="571"/>
      <c r="VBS118" s="571"/>
      <c r="VBT118" s="571"/>
      <c r="VBU118" s="571"/>
      <c r="VBV118" s="571"/>
      <c r="VBW118" s="571"/>
      <c r="VBX118" s="571"/>
      <c r="VBY118" s="571"/>
      <c r="VBZ118" s="571"/>
      <c r="VCA118" s="571"/>
      <c r="VCB118" s="571"/>
      <c r="VCC118" s="571"/>
      <c r="VCD118" s="571"/>
      <c r="VCE118" s="571"/>
      <c r="VCF118" s="571"/>
      <c r="VCG118" s="571"/>
      <c r="VCH118" s="571"/>
      <c r="VCI118" s="571"/>
      <c r="VCJ118" s="571"/>
      <c r="VCK118" s="571"/>
      <c r="VCL118" s="571"/>
      <c r="VCM118" s="571"/>
      <c r="VCN118" s="571"/>
      <c r="VCO118" s="571"/>
      <c r="VCP118" s="571"/>
      <c r="VCQ118" s="571"/>
      <c r="VCR118" s="571"/>
      <c r="VCS118" s="571"/>
      <c r="VCT118" s="571"/>
      <c r="VCU118" s="571"/>
      <c r="VCV118" s="571"/>
      <c r="VCW118" s="571"/>
      <c r="VCX118" s="571"/>
      <c r="VCY118" s="571"/>
      <c r="VCZ118" s="571"/>
      <c r="VDA118" s="571"/>
      <c r="VDB118" s="571"/>
      <c r="VDC118" s="571"/>
      <c r="VDD118" s="571"/>
      <c r="VDE118" s="571"/>
      <c r="VDF118" s="571"/>
      <c r="VDG118" s="571"/>
      <c r="VDH118" s="571"/>
      <c r="VDI118" s="571"/>
      <c r="VDJ118" s="571"/>
      <c r="VDK118" s="571"/>
      <c r="VDL118" s="571"/>
      <c r="VDM118" s="571"/>
      <c r="VDN118" s="571"/>
      <c r="VDO118" s="571"/>
      <c r="VDP118" s="571"/>
      <c r="VDQ118" s="571"/>
      <c r="VDR118" s="571"/>
      <c r="VDS118" s="571"/>
      <c r="VDT118" s="571"/>
      <c r="VDU118" s="571"/>
      <c r="VDV118" s="571"/>
      <c r="VDW118" s="571"/>
      <c r="VDX118" s="571"/>
      <c r="VDY118" s="571"/>
      <c r="VDZ118" s="571"/>
      <c r="VEA118" s="571"/>
      <c r="VEB118" s="571"/>
      <c r="VEC118" s="571"/>
      <c r="VED118" s="571"/>
      <c r="VEE118" s="571"/>
      <c r="VEF118" s="571"/>
      <c r="VEG118" s="571"/>
      <c r="VEH118" s="571"/>
      <c r="VEI118" s="571"/>
      <c r="VEJ118" s="571"/>
      <c r="VEK118" s="571"/>
      <c r="VEL118" s="571"/>
      <c r="VEM118" s="571"/>
      <c r="VEN118" s="571"/>
      <c r="VEO118" s="571"/>
      <c r="VEP118" s="571"/>
      <c r="VEQ118" s="571"/>
      <c r="VER118" s="571"/>
      <c r="VES118" s="571"/>
      <c r="VET118" s="571"/>
      <c r="VEU118" s="571"/>
      <c r="VEV118" s="571"/>
      <c r="VEW118" s="571"/>
      <c r="VEX118" s="571"/>
      <c r="VEY118" s="571"/>
      <c r="VEZ118" s="571"/>
      <c r="VFA118" s="571"/>
      <c r="VFB118" s="571"/>
      <c r="VFC118" s="571"/>
      <c r="VFD118" s="571"/>
      <c r="VFE118" s="571"/>
      <c r="VFF118" s="571"/>
      <c r="VFG118" s="571"/>
      <c r="VFH118" s="571"/>
      <c r="VFI118" s="571"/>
      <c r="VFJ118" s="571"/>
      <c r="VFK118" s="571"/>
      <c r="VFL118" s="571"/>
      <c r="VFM118" s="571"/>
      <c r="VFN118" s="571"/>
      <c r="VFO118" s="571"/>
      <c r="VFP118" s="571"/>
      <c r="VFQ118" s="571"/>
      <c r="VFR118" s="571"/>
      <c r="VFS118" s="571"/>
      <c r="VFT118" s="571"/>
      <c r="VFU118" s="571"/>
      <c r="VFV118" s="571"/>
      <c r="VFW118" s="571"/>
      <c r="VFX118" s="571"/>
      <c r="VFY118" s="571"/>
      <c r="VFZ118" s="571"/>
      <c r="VGA118" s="571"/>
      <c r="VGB118" s="571"/>
      <c r="VGC118" s="571"/>
      <c r="VGD118" s="571"/>
      <c r="VGE118" s="571"/>
      <c r="VGF118" s="571"/>
      <c r="VGG118" s="571"/>
      <c r="VGH118" s="571"/>
      <c r="VGI118" s="571"/>
      <c r="VGJ118" s="571"/>
      <c r="VGK118" s="571"/>
      <c r="VGL118" s="571"/>
      <c r="VGM118" s="571"/>
      <c r="VGN118" s="571"/>
      <c r="VGO118" s="571"/>
      <c r="VGP118" s="571"/>
      <c r="VGQ118" s="571"/>
      <c r="VGR118" s="571"/>
      <c r="VGS118" s="571"/>
      <c r="VGT118" s="571"/>
      <c r="VGU118" s="571"/>
      <c r="VGV118" s="571"/>
      <c r="VGW118" s="571"/>
      <c r="VGX118" s="571"/>
      <c r="VGY118" s="571"/>
      <c r="VGZ118" s="571"/>
      <c r="VHA118" s="571"/>
      <c r="VHB118" s="571"/>
      <c r="VHC118" s="571"/>
      <c r="VHD118" s="571"/>
      <c r="VHE118" s="571"/>
      <c r="VHF118" s="571"/>
      <c r="VHG118" s="571"/>
      <c r="VHH118" s="571"/>
      <c r="VHI118" s="571"/>
      <c r="VHJ118" s="571"/>
      <c r="VHK118" s="571"/>
      <c r="VHL118" s="571"/>
      <c r="VHM118" s="571"/>
      <c r="VHN118" s="571"/>
      <c r="VHO118" s="571"/>
      <c r="VHP118" s="571"/>
      <c r="VHQ118" s="571"/>
      <c r="VHR118" s="571"/>
      <c r="VHS118" s="571"/>
      <c r="VHT118" s="571"/>
      <c r="VHU118" s="571"/>
      <c r="VHV118" s="571"/>
      <c r="VHW118" s="571"/>
      <c r="VHX118" s="571"/>
      <c r="VHY118" s="571"/>
      <c r="VHZ118" s="571"/>
      <c r="VIA118" s="571"/>
      <c r="VIB118" s="571"/>
      <c r="VIE118" s="571"/>
      <c r="VIF118" s="571"/>
      <c r="VIG118" s="571"/>
      <c r="VIH118" s="571"/>
      <c r="VII118" s="571"/>
      <c r="VIJ118" s="571"/>
      <c r="VIK118" s="571"/>
      <c r="VIL118" s="571"/>
      <c r="VIM118" s="571"/>
      <c r="VIN118" s="571"/>
      <c r="VIO118" s="571"/>
      <c r="VIP118" s="571"/>
      <c r="VIQ118" s="571"/>
      <c r="VIR118" s="571"/>
      <c r="VIS118" s="571"/>
      <c r="VIT118" s="571"/>
      <c r="VIU118" s="571"/>
      <c r="VIV118" s="571"/>
      <c r="VIW118" s="571"/>
      <c r="VIX118" s="571"/>
      <c r="VIY118" s="571"/>
      <c r="VIZ118" s="571"/>
      <c r="VJA118" s="571"/>
      <c r="VJB118" s="571"/>
      <c r="VJC118" s="571"/>
      <c r="VJD118" s="571"/>
      <c r="VJE118" s="571"/>
      <c r="VJF118" s="571"/>
      <c r="VJG118" s="571"/>
      <c r="VJH118" s="571"/>
      <c r="VJI118" s="571"/>
      <c r="VJJ118" s="571"/>
      <c r="VJK118" s="571"/>
      <c r="VJL118" s="571"/>
      <c r="VJM118" s="571"/>
      <c r="VJN118" s="571"/>
      <c r="VJO118" s="571"/>
      <c r="VJP118" s="571"/>
      <c r="VJQ118" s="571"/>
      <c r="VJR118" s="571"/>
      <c r="VJS118" s="571"/>
      <c r="VJT118" s="571"/>
      <c r="VJU118" s="571"/>
      <c r="VJV118" s="571"/>
      <c r="VJW118" s="571"/>
      <c r="VJX118" s="571"/>
      <c r="VJY118" s="571"/>
      <c r="VJZ118" s="571"/>
      <c r="VKA118" s="571"/>
      <c r="VKB118" s="571"/>
      <c r="VKC118" s="571"/>
      <c r="VKD118" s="571"/>
      <c r="VKE118" s="571"/>
      <c r="VKF118" s="571"/>
      <c r="VKG118" s="571"/>
      <c r="VKH118" s="571"/>
      <c r="VKI118" s="571"/>
      <c r="VKJ118" s="571"/>
      <c r="VKK118" s="571"/>
      <c r="VKL118" s="571"/>
      <c r="VKM118" s="571"/>
      <c r="VKN118" s="571"/>
      <c r="VKO118" s="571"/>
      <c r="VKP118" s="571"/>
      <c r="VKQ118" s="571"/>
      <c r="VKR118" s="571"/>
      <c r="VKS118" s="571"/>
      <c r="VKT118" s="571"/>
      <c r="VKU118" s="571"/>
      <c r="VKV118" s="571"/>
      <c r="VKW118" s="571"/>
      <c r="VKX118" s="571"/>
      <c r="VKY118" s="571"/>
      <c r="VKZ118" s="571"/>
      <c r="VLA118" s="571"/>
      <c r="VLB118" s="571"/>
      <c r="VLC118" s="571"/>
      <c r="VLD118" s="571"/>
      <c r="VLE118" s="571"/>
      <c r="VLF118" s="571"/>
      <c r="VLG118" s="571"/>
      <c r="VLH118" s="571"/>
      <c r="VLI118" s="571"/>
      <c r="VLJ118" s="571"/>
      <c r="VLK118" s="571"/>
      <c r="VLL118" s="571"/>
      <c r="VLM118" s="571"/>
      <c r="VLN118" s="571"/>
      <c r="VLO118" s="571"/>
      <c r="VLP118" s="571"/>
      <c r="VLQ118" s="571"/>
      <c r="VLR118" s="571"/>
      <c r="VLS118" s="571"/>
      <c r="VLT118" s="571"/>
      <c r="VLU118" s="571"/>
      <c r="VLV118" s="571"/>
      <c r="VLW118" s="571"/>
      <c r="VLX118" s="571"/>
      <c r="VLY118" s="571"/>
      <c r="VLZ118" s="571"/>
      <c r="VMA118" s="571"/>
      <c r="VMB118" s="571"/>
      <c r="VMC118" s="571"/>
      <c r="VMD118" s="571"/>
      <c r="VME118" s="571"/>
      <c r="VMF118" s="571"/>
      <c r="VMG118" s="571"/>
      <c r="VMH118" s="571"/>
      <c r="VMI118" s="571"/>
      <c r="VMJ118" s="571"/>
      <c r="VMK118" s="571"/>
      <c r="VML118" s="571"/>
      <c r="VMM118" s="571"/>
      <c r="VMN118" s="571"/>
      <c r="VMO118" s="571"/>
      <c r="VMP118" s="571"/>
      <c r="VMQ118" s="571"/>
      <c r="VMR118" s="571"/>
      <c r="VMS118" s="571"/>
      <c r="VMT118" s="571"/>
      <c r="VMU118" s="571"/>
      <c r="VMV118" s="571"/>
      <c r="VMW118" s="571"/>
      <c r="VMX118" s="571"/>
      <c r="VMY118" s="571"/>
      <c r="VMZ118" s="571"/>
      <c r="VNA118" s="571"/>
      <c r="VNB118" s="571"/>
      <c r="VNC118" s="571"/>
      <c r="VND118" s="571"/>
      <c r="VNE118" s="571"/>
      <c r="VNF118" s="571"/>
      <c r="VNG118" s="571"/>
      <c r="VNH118" s="571"/>
      <c r="VNI118" s="571"/>
      <c r="VNJ118" s="571"/>
      <c r="VNK118" s="571"/>
      <c r="VNL118" s="571"/>
      <c r="VNM118" s="571"/>
      <c r="VNN118" s="571"/>
      <c r="VNO118" s="571"/>
      <c r="VNP118" s="571"/>
      <c r="VNQ118" s="571"/>
      <c r="VNR118" s="571"/>
      <c r="VNS118" s="571"/>
      <c r="VNT118" s="571"/>
      <c r="VNU118" s="571"/>
      <c r="VNV118" s="571"/>
      <c r="VNW118" s="571"/>
      <c r="VNX118" s="571"/>
      <c r="VNY118" s="571"/>
      <c r="VNZ118" s="571"/>
      <c r="VOA118" s="571"/>
      <c r="VOB118" s="571"/>
      <c r="VOC118" s="571"/>
      <c r="VOD118" s="571"/>
      <c r="VOE118" s="571"/>
      <c r="VOF118" s="571"/>
      <c r="VOG118" s="571"/>
      <c r="VOH118" s="571"/>
      <c r="VOI118" s="571"/>
      <c r="VOJ118" s="571"/>
      <c r="VOK118" s="571"/>
      <c r="VOL118" s="571"/>
      <c r="VOM118" s="571"/>
      <c r="VON118" s="571"/>
      <c r="VOO118" s="571"/>
      <c r="VOP118" s="571"/>
      <c r="VOQ118" s="571"/>
      <c r="VOR118" s="571"/>
      <c r="VOS118" s="571"/>
      <c r="VOT118" s="571"/>
      <c r="VOU118" s="571"/>
      <c r="VOV118" s="571"/>
      <c r="VOW118" s="571"/>
      <c r="VOX118" s="571"/>
      <c r="VOY118" s="571"/>
      <c r="VOZ118" s="571"/>
      <c r="VPA118" s="571"/>
      <c r="VPB118" s="571"/>
      <c r="VPC118" s="571"/>
      <c r="VPD118" s="571"/>
      <c r="VPE118" s="571"/>
      <c r="VPF118" s="571"/>
      <c r="VPG118" s="571"/>
      <c r="VPH118" s="571"/>
      <c r="VPI118" s="571"/>
      <c r="VPJ118" s="571"/>
      <c r="VPK118" s="571"/>
      <c r="VPL118" s="571"/>
      <c r="VPM118" s="571"/>
      <c r="VPN118" s="571"/>
      <c r="VPO118" s="571"/>
      <c r="VPP118" s="571"/>
      <c r="VPQ118" s="571"/>
      <c r="VPR118" s="571"/>
      <c r="VPS118" s="571"/>
      <c r="VPT118" s="571"/>
      <c r="VPU118" s="571"/>
      <c r="VPV118" s="571"/>
      <c r="VPW118" s="571"/>
      <c r="VPX118" s="571"/>
      <c r="VPY118" s="571"/>
      <c r="VPZ118" s="571"/>
      <c r="VQA118" s="571"/>
      <c r="VQB118" s="571"/>
      <c r="VQC118" s="571"/>
      <c r="VQD118" s="571"/>
      <c r="VQE118" s="571"/>
      <c r="VQF118" s="571"/>
      <c r="VQG118" s="571"/>
      <c r="VQH118" s="571"/>
      <c r="VQI118" s="571"/>
      <c r="VQJ118" s="571"/>
      <c r="VQK118" s="571"/>
      <c r="VQL118" s="571"/>
      <c r="VQM118" s="571"/>
      <c r="VQN118" s="571"/>
      <c r="VQO118" s="571"/>
      <c r="VQP118" s="571"/>
      <c r="VQQ118" s="571"/>
      <c r="VQR118" s="571"/>
      <c r="VQS118" s="571"/>
      <c r="VQT118" s="571"/>
      <c r="VQU118" s="571"/>
      <c r="VQV118" s="571"/>
      <c r="VQW118" s="571"/>
      <c r="VQX118" s="571"/>
      <c r="VQY118" s="571"/>
      <c r="VQZ118" s="571"/>
      <c r="VRA118" s="571"/>
      <c r="VRB118" s="571"/>
      <c r="VRC118" s="571"/>
      <c r="VRD118" s="571"/>
      <c r="VRE118" s="571"/>
      <c r="VRF118" s="571"/>
      <c r="VRG118" s="571"/>
      <c r="VRH118" s="571"/>
      <c r="VRI118" s="571"/>
      <c r="VRJ118" s="571"/>
      <c r="VRK118" s="571"/>
      <c r="VRL118" s="571"/>
      <c r="VRM118" s="571"/>
      <c r="VRN118" s="571"/>
      <c r="VRO118" s="571"/>
      <c r="VRP118" s="571"/>
      <c r="VRQ118" s="571"/>
      <c r="VRR118" s="571"/>
      <c r="VRS118" s="571"/>
      <c r="VRT118" s="571"/>
      <c r="VRU118" s="571"/>
      <c r="VRV118" s="571"/>
      <c r="VRW118" s="571"/>
      <c r="VRX118" s="571"/>
      <c r="VSA118" s="571"/>
      <c r="VSB118" s="571"/>
      <c r="VSC118" s="571"/>
      <c r="VSD118" s="571"/>
      <c r="VSE118" s="571"/>
      <c r="VSF118" s="571"/>
      <c r="VSG118" s="571"/>
      <c r="VSH118" s="571"/>
      <c r="VSI118" s="571"/>
      <c r="VSJ118" s="571"/>
      <c r="VSK118" s="571"/>
      <c r="VSL118" s="571"/>
      <c r="VSM118" s="571"/>
      <c r="VSN118" s="571"/>
      <c r="VSO118" s="571"/>
      <c r="VSP118" s="571"/>
      <c r="VSQ118" s="571"/>
      <c r="VSR118" s="571"/>
      <c r="VSS118" s="571"/>
      <c r="VST118" s="571"/>
      <c r="VSU118" s="571"/>
      <c r="VSV118" s="571"/>
      <c r="VSW118" s="571"/>
      <c r="VSX118" s="571"/>
      <c r="VSY118" s="571"/>
      <c r="VSZ118" s="571"/>
      <c r="VTA118" s="571"/>
      <c r="VTB118" s="571"/>
      <c r="VTC118" s="571"/>
      <c r="VTD118" s="571"/>
      <c r="VTE118" s="571"/>
      <c r="VTF118" s="571"/>
      <c r="VTG118" s="571"/>
      <c r="VTH118" s="571"/>
      <c r="VTI118" s="571"/>
      <c r="VTJ118" s="571"/>
      <c r="VTK118" s="571"/>
      <c r="VTL118" s="571"/>
      <c r="VTM118" s="571"/>
      <c r="VTN118" s="571"/>
      <c r="VTO118" s="571"/>
      <c r="VTP118" s="571"/>
      <c r="VTQ118" s="571"/>
      <c r="VTR118" s="571"/>
      <c r="VTS118" s="571"/>
      <c r="VTT118" s="571"/>
      <c r="VTU118" s="571"/>
      <c r="VTV118" s="571"/>
      <c r="VTW118" s="571"/>
      <c r="VTX118" s="571"/>
      <c r="VTY118" s="571"/>
      <c r="VTZ118" s="571"/>
      <c r="VUA118" s="571"/>
      <c r="VUB118" s="571"/>
      <c r="VUC118" s="571"/>
      <c r="VUD118" s="571"/>
      <c r="VUE118" s="571"/>
      <c r="VUF118" s="571"/>
      <c r="VUG118" s="571"/>
      <c r="VUH118" s="571"/>
      <c r="VUI118" s="571"/>
      <c r="VUJ118" s="571"/>
      <c r="VUK118" s="571"/>
      <c r="VUL118" s="571"/>
      <c r="VUM118" s="571"/>
      <c r="VUN118" s="571"/>
      <c r="VUO118" s="571"/>
      <c r="VUP118" s="571"/>
      <c r="VUQ118" s="571"/>
      <c r="VUR118" s="571"/>
      <c r="VUS118" s="571"/>
      <c r="VUT118" s="571"/>
      <c r="VUU118" s="571"/>
      <c r="VUV118" s="571"/>
      <c r="VUW118" s="571"/>
      <c r="VUX118" s="571"/>
      <c r="VUY118" s="571"/>
      <c r="VUZ118" s="571"/>
      <c r="VVA118" s="571"/>
      <c r="VVB118" s="571"/>
      <c r="VVC118" s="571"/>
      <c r="VVD118" s="571"/>
      <c r="VVE118" s="571"/>
      <c r="VVF118" s="571"/>
      <c r="VVG118" s="571"/>
      <c r="VVH118" s="571"/>
      <c r="VVI118" s="571"/>
      <c r="VVJ118" s="571"/>
      <c r="VVK118" s="571"/>
      <c r="VVL118" s="571"/>
      <c r="VVM118" s="571"/>
      <c r="VVN118" s="571"/>
      <c r="VVO118" s="571"/>
      <c r="VVP118" s="571"/>
      <c r="VVQ118" s="571"/>
      <c r="VVR118" s="571"/>
      <c r="VVS118" s="571"/>
      <c r="VVT118" s="571"/>
      <c r="VVU118" s="571"/>
      <c r="VVV118" s="571"/>
      <c r="VVW118" s="571"/>
      <c r="VVX118" s="571"/>
      <c r="VVY118" s="571"/>
      <c r="VVZ118" s="571"/>
      <c r="VWA118" s="571"/>
      <c r="VWB118" s="571"/>
      <c r="VWC118" s="571"/>
      <c r="VWD118" s="571"/>
      <c r="VWE118" s="571"/>
      <c r="VWF118" s="571"/>
      <c r="VWG118" s="571"/>
      <c r="VWH118" s="571"/>
      <c r="VWI118" s="571"/>
      <c r="VWJ118" s="571"/>
      <c r="VWK118" s="571"/>
      <c r="VWL118" s="571"/>
      <c r="VWM118" s="571"/>
      <c r="VWN118" s="571"/>
      <c r="VWO118" s="571"/>
      <c r="VWP118" s="571"/>
      <c r="VWQ118" s="571"/>
      <c r="VWR118" s="571"/>
      <c r="VWS118" s="571"/>
      <c r="VWT118" s="571"/>
      <c r="VWU118" s="571"/>
      <c r="VWV118" s="571"/>
      <c r="VWW118" s="571"/>
      <c r="VWX118" s="571"/>
      <c r="VWY118" s="571"/>
      <c r="VWZ118" s="571"/>
      <c r="VXA118" s="571"/>
      <c r="VXB118" s="571"/>
      <c r="VXC118" s="571"/>
      <c r="VXD118" s="571"/>
      <c r="VXE118" s="571"/>
      <c r="VXF118" s="571"/>
      <c r="VXG118" s="571"/>
      <c r="VXH118" s="571"/>
      <c r="VXI118" s="571"/>
      <c r="VXJ118" s="571"/>
      <c r="VXK118" s="571"/>
      <c r="VXL118" s="571"/>
      <c r="VXM118" s="571"/>
      <c r="VXN118" s="571"/>
      <c r="VXO118" s="571"/>
      <c r="VXP118" s="571"/>
      <c r="VXQ118" s="571"/>
      <c r="VXR118" s="571"/>
      <c r="VXS118" s="571"/>
      <c r="VXT118" s="571"/>
      <c r="VXU118" s="571"/>
      <c r="VXV118" s="571"/>
      <c r="VXW118" s="571"/>
      <c r="VXX118" s="571"/>
      <c r="VXY118" s="571"/>
      <c r="VXZ118" s="571"/>
      <c r="VYA118" s="571"/>
      <c r="VYB118" s="571"/>
      <c r="VYC118" s="571"/>
      <c r="VYD118" s="571"/>
      <c r="VYE118" s="571"/>
      <c r="VYF118" s="571"/>
      <c r="VYG118" s="571"/>
      <c r="VYH118" s="571"/>
      <c r="VYI118" s="571"/>
      <c r="VYJ118" s="571"/>
      <c r="VYK118" s="571"/>
      <c r="VYL118" s="571"/>
      <c r="VYM118" s="571"/>
      <c r="VYN118" s="571"/>
      <c r="VYO118" s="571"/>
      <c r="VYP118" s="571"/>
      <c r="VYQ118" s="571"/>
      <c r="VYR118" s="571"/>
      <c r="VYS118" s="571"/>
      <c r="VYT118" s="571"/>
      <c r="VYU118" s="571"/>
      <c r="VYV118" s="571"/>
      <c r="VYW118" s="571"/>
      <c r="VYX118" s="571"/>
      <c r="VYY118" s="571"/>
      <c r="VYZ118" s="571"/>
      <c r="VZA118" s="571"/>
      <c r="VZB118" s="571"/>
      <c r="VZC118" s="571"/>
      <c r="VZD118" s="571"/>
      <c r="VZE118" s="571"/>
      <c r="VZF118" s="571"/>
      <c r="VZG118" s="571"/>
      <c r="VZH118" s="571"/>
      <c r="VZI118" s="571"/>
      <c r="VZJ118" s="571"/>
      <c r="VZK118" s="571"/>
      <c r="VZL118" s="571"/>
      <c r="VZM118" s="571"/>
      <c r="VZN118" s="571"/>
      <c r="VZO118" s="571"/>
      <c r="VZP118" s="571"/>
      <c r="VZQ118" s="571"/>
      <c r="VZR118" s="571"/>
      <c r="VZS118" s="571"/>
      <c r="VZT118" s="571"/>
      <c r="VZU118" s="571"/>
      <c r="VZV118" s="571"/>
      <c r="VZW118" s="571"/>
      <c r="VZX118" s="571"/>
      <c r="VZY118" s="571"/>
      <c r="VZZ118" s="571"/>
      <c r="WAA118" s="571"/>
      <c r="WAB118" s="571"/>
      <c r="WAC118" s="571"/>
      <c r="WAD118" s="571"/>
      <c r="WAE118" s="571"/>
      <c r="WAF118" s="571"/>
      <c r="WAG118" s="571"/>
      <c r="WAH118" s="571"/>
      <c r="WAI118" s="571"/>
      <c r="WAJ118" s="571"/>
      <c r="WAK118" s="571"/>
      <c r="WAL118" s="571"/>
      <c r="WAM118" s="571"/>
      <c r="WAN118" s="571"/>
      <c r="WAO118" s="571"/>
      <c r="WAP118" s="571"/>
      <c r="WAQ118" s="571"/>
      <c r="WAR118" s="571"/>
      <c r="WAS118" s="571"/>
      <c r="WAT118" s="571"/>
      <c r="WAU118" s="571"/>
      <c r="WAV118" s="571"/>
      <c r="WAW118" s="571"/>
      <c r="WAX118" s="571"/>
      <c r="WAY118" s="571"/>
      <c r="WAZ118" s="571"/>
      <c r="WBA118" s="571"/>
      <c r="WBB118" s="571"/>
      <c r="WBC118" s="571"/>
      <c r="WBD118" s="571"/>
      <c r="WBE118" s="571"/>
      <c r="WBF118" s="571"/>
      <c r="WBG118" s="571"/>
      <c r="WBH118" s="571"/>
      <c r="WBI118" s="571"/>
      <c r="WBJ118" s="571"/>
      <c r="WBK118" s="571"/>
      <c r="WBL118" s="571"/>
      <c r="WBM118" s="571"/>
      <c r="WBN118" s="571"/>
      <c r="WBO118" s="571"/>
      <c r="WBP118" s="571"/>
      <c r="WBQ118" s="571"/>
      <c r="WBR118" s="571"/>
      <c r="WBS118" s="571"/>
      <c r="WBT118" s="571"/>
      <c r="WBW118" s="571"/>
      <c r="WBX118" s="571"/>
      <c r="WBY118" s="571"/>
      <c r="WBZ118" s="571"/>
      <c r="WCA118" s="571"/>
      <c r="WCB118" s="571"/>
      <c r="WCC118" s="571"/>
      <c r="WCD118" s="571"/>
      <c r="WCE118" s="571"/>
      <c r="WCF118" s="571"/>
      <c r="WCG118" s="571"/>
      <c r="WCH118" s="571"/>
      <c r="WCI118" s="571"/>
      <c r="WCJ118" s="571"/>
      <c r="WCK118" s="571"/>
      <c r="WCL118" s="571"/>
      <c r="WCM118" s="571"/>
      <c r="WCN118" s="571"/>
      <c r="WCO118" s="571"/>
      <c r="WCP118" s="571"/>
      <c r="WCQ118" s="571"/>
      <c r="WCR118" s="571"/>
      <c r="WCS118" s="571"/>
      <c r="WCT118" s="571"/>
      <c r="WCU118" s="571"/>
      <c r="WCV118" s="571"/>
      <c r="WCW118" s="571"/>
      <c r="WCX118" s="571"/>
      <c r="WCY118" s="571"/>
      <c r="WCZ118" s="571"/>
      <c r="WDA118" s="571"/>
      <c r="WDB118" s="571"/>
      <c r="WDC118" s="571"/>
      <c r="WDD118" s="571"/>
      <c r="WDE118" s="571"/>
      <c r="WDF118" s="571"/>
      <c r="WDG118" s="571"/>
      <c r="WDH118" s="571"/>
      <c r="WDI118" s="571"/>
      <c r="WDJ118" s="571"/>
      <c r="WDK118" s="571"/>
      <c r="WDL118" s="571"/>
      <c r="WDM118" s="571"/>
      <c r="WDN118" s="571"/>
      <c r="WDO118" s="571"/>
      <c r="WDP118" s="571"/>
      <c r="WDQ118" s="571"/>
      <c r="WDR118" s="571"/>
      <c r="WDS118" s="571"/>
      <c r="WDT118" s="571"/>
      <c r="WDU118" s="571"/>
      <c r="WDV118" s="571"/>
      <c r="WDW118" s="571"/>
      <c r="WDX118" s="571"/>
      <c r="WDY118" s="571"/>
      <c r="WDZ118" s="571"/>
      <c r="WEA118" s="571"/>
      <c r="WEB118" s="571"/>
      <c r="WEC118" s="571"/>
      <c r="WED118" s="571"/>
      <c r="WEE118" s="571"/>
      <c r="WEF118" s="571"/>
      <c r="WEG118" s="571"/>
      <c r="WEH118" s="571"/>
      <c r="WEI118" s="571"/>
      <c r="WEJ118" s="571"/>
      <c r="WEK118" s="571"/>
      <c r="WEL118" s="571"/>
      <c r="WEM118" s="571"/>
      <c r="WEN118" s="571"/>
      <c r="WEO118" s="571"/>
      <c r="WEP118" s="571"/>
      <c r="WEQ118" s="571"/>
      <c r="WER118" s="571"/>
      <c r="WES118" s="571"/>
      <c r="WET118" s="571"/>
      <c r="WEU118" s="571"/>
      <c r="WEV118" s="571"/>
      <c r="WEW118" s="571"/>
      <c r="WEX118" s="571"/>
      <c r="WEY118" s="571"/>
      <c r="WEZ118" s="571"/>
      <c r="WFA118" s="571"/>
      <c r="WFB118" s="571"/>
      <c r="WFC118" s="571"/>
      <c r="WFD118" s="571"/>
      <c r="WFE118" s="571"/>
      <c r="WFF118" s="571"/>
      <c r="WFG118" s="571"/>
      <c r="WFH118" s="571"/>
      <c r="WFI118" s="571"/>
      <c r="WFJ118" s="571"/>
      <c r="WFK118" s="571"/>
      <c r="WFL118" s="571"/>
      <c r="WFM118" s="571"/>
      <c r="WFN118" s="571"/>
      <c r="WFO118" s="571"/>
      <c r="WFP118" s="571"/>
      <c r="WFQ118" s="571"/>
      <c r="WFR118" s="571"/>
      <c r="WFS118" s="571"/>
      <c r="WFT118" s="571"/>
      <c r="WFU118" s="571"/>
      <c r="WFV118" s="571"/>
      <c r="WFW118" s="571"/>
      <c r="WFX118" s="571"/>
      <c r="WFY118" s="571"/>
      <c r="WFZ118" s="571"/>
      <c r="WGA118" s="571"/>
      <c r="WGB118" s="571"/>
      <c r="WGC118" s="571"/>
      <c r="WGD118" s="571"/>
      <c r="WGE118" s="571"/>
      <c r="WGF118" s="571"/>
      <c r="WGG118" s="571"/>
      <c r="WGH118" s="571"/>
      <c r="WGI118" s="571"/>
      <c r="WGJ118" s="571"/>
      <c r="WGK118" s="571"/>
      <c r="WGL118" s="571"/>
      <c r="WGM118" s="571"/>
      <c r="WGN118" s="571"/>
      <c r="WGO118" s="571"/>
      <c r="WGP118" s="571"/>
      <c r="WGQ118" s="571"/>
      <c r="WGR118" s="571"/>
      <c r="WGS118" s="571"/>
      <c r="WGT118" s="571"/>
      <c r="WGU118" s="571"/>
      <c r="WGV118" s="571"/>
      <c r="WGW118" s="571"/>
      <c r="WGX118" s="571"/>
      <c r="WGY118" s="571"/>
      <c r="WGZ118" s="571"/>
      <c r="WHA118" s="571"/>
      <c r="WHB118" s="571"/>
      <c r="WHC118" s="571"/>
      <c r="WHD118" s="571"/>
      <c r="WHE118" s="571"/>
      <c r="WHF118" s="571"/>
      <c r="WHG118" s="571"/>
      <c r="WHH118" s="571"/>
      <c r="WHI118" s="571"/>
      <c r="WHJ118" s="571"/>
      <c r="WHK118" s="571"/>
      <c r="WHL118" s="571"/>
      <c r="WHM118" s="571"/>
      <c r="WHN118" s="571"/>
      <c r="WHO118" s="571"/>
      <c r="WHP118" s="571"/>
      <c r="WHQ118" s="571"/>
      <c r="WHR118" s="571"/>
      <c r="WHS118" s="571"/>
      <c r="WHT118" s="571"/>
      <c r="WHU118" s="571"/>
      <c r="WHV118" s="571"/>
      <c r="WHW118" s="571"/>
      <c r="WHX118" s="571"/>
      <c r="WHY118" s="571"/>
      <c r="WHZ118" s="571"/>
      <c r="WIA118" s="571"/>
      <c r="WIB118" s="571"/>
      <c r="WIC118" s="571"/>
      <c r="WID118" s="571"/>
      <c r="WIE118" s="571"/>
      <c r="WIF118" s="571"/>
      <c r="WIG118" s="571"/>
      <c r="WIH118" s="571"/>
      <c r="WII118" s="571"/>
      <c r="WIJ118" s="571"/>
      <c r="WIK118" s="571"/>
      <c r="WIL118" s="571"/>
      <c r="WIM118" s="571"/>
      <c r="WIN118" s="571"/>
      <c r="WIO118" s="571"/>
      <c r="WIP118" s="571"/>
      <c r="WIQ118" s="571"/>
      <c r="WIR118" s="571"/>
      <c r="WIS118" s="571"/>
      <c r="WIT118" s="571"/>
      <c r="WIU118" s="571"/>
      <c r="WIV118" s="571"/>
      <c r="WIW118" s="571"/>
      <c r="WIX118" s="571"/>
      <c r="WIY118" s="571"/>
      <c r="WIZ118" s="571"/>
      <c r="WJA118" s="571"/>
      <c r="WJB118" s="571"/>
      <c r="WJC118" s="571"/>
      <c r="WJD118" s="571"/>
      <c r="WJE118" s="571"/>
      <c r="WJF118" s="571"/>
      <c r="WJG118" s="571"/>
      <c r="WJH118" s="571"/>
      <c r="WJI118" s="571"/>
      <c r="WJJ118" s="571"/>
      <c r="WJK118" s="571"/>
      <c r="WJL118" s="571"/>
      <c r="WJM118" s="571"/>
      <c r="WJN118" s="571"/>
      <c r="WJO118" s="571"/>
      <c r="WJP118" s="571"/>
      <c r="WJQ118" s="571"/>
      <c r="WJR118" s="571"/>
      <c r="WJS118" s="571"/>
      <c r="WJT118" s="571"/>
      <c r="WJU118" s="571"/>
      <c r="WJV118" s="571"/>
      <c r="WJW118" s="571"/>
      <c r="WJX118" s="571"/>
      <c r="WJY118" s="571"/>
      <c r="WJZ118" s="571"/>
      <c r="WKA118" s="571"/>
      <c r="WKB118" s="571"/>
      <c r="WKC118" s="571"/>
      <c r="WKD118" s="571"/>
      <c r="WKE118" s="571"/>
      <c r="WKF118" s="571"/>
      <c r="WKG118" s="571"/>
      <c r="WKH118" s="571"/>
      <c r="WKI118" s="571"/>
      <c r="WKJ118" s="571"/>
      <c r="WKK118" s="571"/>
      <c r="WKL118" s="571"/>
      <c r="WKM118" s="571"/>
      <c r="WKN118" s="571"/>
      <c r="WKO118" s="571"/>
      <c r="WKP118" s="571"/>
      <c r="WKQ118" s="571"/>
      <c r="WKR118" s="571"/>
      <c r="WKS118" s="571"/>
      <c r="WKT118" s="571"/>
      <c r="WKU118" s="571"/>
      <c r="WKV118" s="571"/>
      <c r="WKW118" s="571"/>
      <c r="WKX118" s="571"/>
      <c r="WKY118" s="571"/>
      <c r="WKZ118" s="571"/>
      <c r="WLA118" s="571"/>
      <c r="WLB118" s="571"/>
      <c r="WLC118" s="571"/>
      <c r="WLD118" s="571"/>
      <c r="WLE118" s="571"/>
      <c r="WLF118" s="571"/>
      <c r="WLG118" s="571"/>
      <c r="WLH118" s="571"/>
      <c r="WLI118" s="571"/>
      <c r="WLJ118" s="571"/>
      <c r="WLK118" s="571"/>
      <c r="WLL118" s="571"/>
      <c r="WLM118" s="571"/>
      <c r="WLN118" s="571"/>
      <c r="WLO118" s="571"/>
      <c r="WLP118" s="571"/>
      <c r="WLS118" s="571"/>
      <c r="WLT118" s="571"/>
      <c r="WLU118" s="571"/>
      <c r="WLV118" s="571"/>
      <c r="WLW118" s="571"/>
      <c r="WLX118" s="571"/>
      <c r="WLY118" s="571"/>
      <c r="WLZ118" s="571"/>
      <c r="WMA118" s="571"/>
      <c r="WMB118" s="571"/>
      <c r="WMC118" s="571"/>
      <c r="WMD118" s="571"/>
      <c r="WME118" s="571"/>
      <c r="WMF118" s="571"/>
      <c r="WMG118" s="571"/>
      <c r="WMH118" s="571"/>
      <c r="WMI118" s="571"/>
      <c r="WMJ118" s="571"/>
      <c r="WMK118" s="571"/>
      <c r="WML118" s="571"/>
      <c r="WMM118" s="571"/>
      <c r="WMN118" s="571"/>
      <c r="WMO118" s="571"/>
      <c r="WMP118" s="571"/>
      <c r="WMQ118" s="571"/>
      <c r="WMR118" s="571"/>
      <c r="WMS118" s="571"/>
      <c r="WMT118" s="571"/>
      <c r="WMU118" s="571"/>
      <c r="WMV118" s="571"/>
      <c r="WMW118" s="571"/>
      <c r="WMX118" s="571"/>
      <c r="WMY118" s="571"/>
      <c r="WMZ118" s="571"/>
      <c r="WNA118" s="571"/>
      <c r="WNB118" s="571"/>
      <c r="WNC118" s="571"/>
      <c r="WND118" s="571"/>
      <c r="WNE118" s="571"/>
      <c r="WNF118" s="571"/>
      <c r="WNG118" s="571"/>
      <c r="WNH118" s="571"/>
      <c r="WNI118" s="571"/>
      <c r="WNJ118" s="571"/>
      <c r="WNK118" s="571"/>
      <c r="WNL118" s="571"/>
      <c r="WNM118" s="571"/>
      <c r="WNN118" s="571"/>
      <c r="WNO118" s="571"/>
      <c r="WNP118" s="571"/>
      <c r="WNQ118" s="571"/>
      <c r="WNR118" s="571"/>
      <c r="WNS118" s="571"/>
      <c r="WNT118" s="571"/>
      <c r="WNU118" s="571"/>
      <c r="WNV118" s="571"/>
      <c r="WNW118" s="571"/>
      <c r="WNX118" s="571"/>
      <c r="WNY118" s="571"/>
      <c r="WNZ118" s="571"/>
      <c r="WOA118" s="571"/>
      <c r="WOB118" s="571"/>
      <c r="WOC118" s="571"/>
      <c r="WOD118" s="571"/>
      <c r="WOE118" s="571"/>
      <c r="WOF118" s="571"/>
      <c r="WOG118" s="571"/>
      <c r="WOH118" s="571"/>
      <c r="WOI118" s="571"/>
      <c r="WOJ118" s="571"/>
      <c r="WOK118" s="571"/>
      <c r="WOL118" s="571"/>
      <c r="WOM118" s="571"/>
      <c r="WON118" s="571"/>
      <c r="WOO118" s="571"/>
      <c r="WOP118" s="571"/>
      <c r="WOQ118" s="571"/>
      <c r="WOR118" s="571"/>
      <c r="WOS118" s="571"/>
      <c r="WOT118" s="571"/>
      <c r="WOU118" s="571"/>
      <c r="WOV118" s="571"/>
      <c r="WOW118" s="571"/>
      <c r="WOX118" s="571"/>
      <c r="WOY118" s="571"/>
      <c r="WOZ118" s="571"/>
      <c r="WPA118" s="571"/>
      <c r="WPB118" s="571"/>
      <c r="WPC118" s="571"/>
      <c r="WPD118" s="571"/>
      <c r="WPE118" s="571"/>
      <c r="WPF118" s="571"/>
      <c r="WPG118" s="571"/>
      <c r="WPH118" s="571"/>
      <c r="WPI118" s="571"/>
      <c r="WPJ118" s="571"/>
      <c r="WPK118" s="571"/>
      <c r="WPL118" s="571"/>
      <c r="WPM118" s="571"/>
      <c r="WPN118" s="571"/>
      <c r="WPO118" s="571"/>
      <c r="WPP118" s="571"/>
      <c r="WPQ118" s="571"/>
      <c r="WPR118" s="571"/>
      <c r="WPS118" s="571"/>
      <c r="WPT118" s="571"/>
      <c r="WPU118" s="571"/>
      <c r="WPV118" s="571"/>
      <c r="WPW118" s="571"/>
      <c r="WPX118" s="571"/>
      <c r="WPY118" s="571"/>
      <c r="WPZ118" s="571"/>
      <c r="WQA118" s="571"/>
      <c r="WQB118" s="571"/>
      <c r="WQC118" s="571"/>
      <c r="WQD118" s="571"/>
      <c r="WQE118" s="571"/>
      <c r="WQF118" s="571"/>
      <c r="WQG118" s="571"/>
      <c r="WQH118" s="571"/>
      <c r="WQI118" s="571"/>
      <c r="WQJ118" s="571"/>
      <c r="WQK118" s="571"/>
      <c r="WQL118" s="571"/>
      <c r="WQM118" s="571"/>
      <c r="WQN118" s="571"/>
      <c r="WQO118" s="571"/>
      <c r="WQP118" s="571"/>
      <c r="WQQ118" s="571"/>
      <c r="WQR118" s="571"/>
      <c r="WQS118" s="571"/>
      <c r="WQT118" s="571"/>
      <c r="WQU118" s="571"/>
      <c r="WQV118" s="571"/>
      <c r="WQW118" s="571"/>
      <c r="WQX118" s="571"/>
      <c r="WQY118" s="571"/>
      <c r="WQZ118" s="571"/>
      <c r="WRA118" s="571"/>
      <c r="WRB118" s="571"/>
      <c r="WRC118" s="571"/>
      <c r="WRD118" s="571"/>
      <c r="WRE118" s="571"/>
      <c r="WRF118" s="571"/>
      <c r="WRG118" s="571"/>
      <c r="WRH118" s="571"/>
      <c r="WRI118" s="571"/>
      <c r="WRJ118" s="571"/>
      <c r="WRK118" s="571"/>
      <c r="WRL118" s="571"/>
      <c r="WRM118" s="571"/>
      <c r="WRN118" s="571"/>
      <c r="WRO118" s="571"/>
      <c r="WRP118" s="571"/>
      <c r="WRQ118" s="571"/>
      <c r="WRR118" s="571"/>
      <c r="WRS118" s="571"/>
      <c r="WRT118" s="571"/>
      <c r="WRU118" s="571"/>
      <c r="WRV118" s="571"/>
      <c r="WRW118" s="571"/>
      <c r="WRX118" s="571"/>
      <c r="WRY118" s="571"/>
      <c r="WRZ118" s="571"/>
      <c r="WSA118" s="571"/>
      <c r="WSB118" s="571"/>
      <c r="WSC118" s="571"/>
      <c r="WSD118" s="571"/>
      <c r="WSE118" s="571"/>
      <c r="WSF118" s="571"/>
      <c r="WSG118" s="571"/>
      <c r="WSH118" s="571"/>
      <c r="WSI118" s="571"/>
      <c r="WSJ118" s="571"/>
      <c r="WSK118" s="571"/>
      <c r="WSL118" s="571"/>
      <c r="WSM118" s="571"/>
      <c r="WSN118" s="571"/>
      <c r="WSO118" s="571"/>
      <c r="WSP118" s="571"/>
      <c r="WSQ118" s="571"/>
      <c r="WSR118" s="571"/>
      <c r="WSS118" s="571"/>
      <c r="WST118" s="571"/>
      <c r="WSU118" s="571"/>
      <c r="WSV118" s="571"/>
      <c r="WSW118" s="571"/>
      <c r="WSX118" s="571"/>
      <c r="WSY118" s="571"/>
      <c r="WSZ118" s="571"/>
      <c r="WTA118" s="571"/>
      <c r="WTB118" s="571"/>
      <c r="WTC118" s="571"/>
      <c r="WTD118" s="571"/>
      <c r="WTE118" s="571"/>
      <c r="WTF118" s="571"/>
      <c r="WTG118" s="571"/>
      <c r="WTH118" s="571"/>
      <c r="WTI118" s="571"/>
      <c r="WTJ118" s="571"/>
      <c r="WTK118" s="571"/>
      <c r="WTL118" s="571"/>
      <c r="WTM118" s="571"/>
      <c r="WTN118" s="571"/>
      <c r="WTO118" s="571"/>
      <c r="WTP118" s="571"/>
      <c r="WTQ118" s="571"/>
      <c r="WTR118" s="571"/>
      <c r="WTS118" s="571"/>
      <c r="WTT118" s="571"/>
      <c r="WTU118" s="571"/>
      <c r="WTV118" s="571"/>
      <c r="WTW118" s="571"/>
      <c r="WTX118" s="571"/>
      <c r="WTY118" s="571"/>
      <c r="WTZ118" s="571"/>
      <c r="WUA118" s="571"/>
      <c r="WUB118" s="571"/>
      <c r="WUC118" s="571"/>
      <c r="WUD118" s="571"/>
      <c r="WUE118" s="571"/>
      <c r="WUF118" s="571"/>
      <c r="WUG118" s="571"/>
      <c r="WUH118" s="571"/>
      <c r="WUI118" s="571"/>
      <c r="WUJ118" s="571"/>
      <c r="WUK118" s="571"/>
      <c r="WUL118" s="571"/>
      <c r="WUM118" s="571"/>
      <c r="WUN118" s="571"/>
      <c r="WUO118" s="571"/>
      <c r="WUP118" s="571"/>
      <c r="WUQ118" s="571"/>
      <c r="WUR118" s="571"/>
      <c r="WUS118" s="571"/>
      <c r="WUT118" s="571"/>
      <c r="WUU118" s="571"/>
      <c r="WUV118" s="571"/>
      <c r="WUW118" s="571"/>
      <c r="WUX118" s="571"/>
      <c r="WUY118" s="571"/>
      <c r="WUZ118" s="571"/>
      <c r="WVA118" s="571"/>
      <c r="WVB118" s="571"/>
      <c r="WVC118" s="571"/>
      <c r="WVD118" s="571"/>
      <c r="WVE118" s="571"/>
      <c r="WVF118" s="571"/>
      <c r="WVG118" s="571"/>
      <c r="WVH118" s="571"/>
      <c r="WVI118" s="571"/>
      <c r="WVJ118" s="571"/>
      <c r="WVK118" s="571"/>
      <c r="WVL118" s="571"/>
      <c r="WVO118" s="571"/>
      <c r="WVP118" s="571"/>
      <c r="WVQ118" s="571"/>
      <c r="WVR118" s="571"/>
      <c r="WVS118" s="571"/>
      <c r="WVT118" s="571"/>
      <c r="WVU118" s="571"/>
      <c r="WVV118" s="571"/>
      <c r="WVW118" s="571"/>
      <c r="WVX118" s="571"/>
      <c r="WVY118" s="571"/>
      <c r="WVZ118" s="571"/>
      <c r="WWA118" s="571"/>
      <c r="WWB118" s="571"/>
      <c r="WWC118" s="571"/>
      <c r="WWD118" s="571"/>
      <c r="WWE118" s="571"/>
      <c r="WWF118" s="571"/>
      <c r="WWG118" s="571"/>
      <c r="WWH118" s="571"/>
      <c r="WWI118" s="571"/>
      <c r="WWJ118" s="571"/>
      <c r="WWK118" s="571"/>
      <c r="WWL118" s="571"/>
      <c r="WWM118" s="571"/>
      <c r="WWN118" s="571"/>
      <c r="WWO118" s="571"/>
      <c r="WWP118" s="571"/>
      <c r="WWQ118" s="571"/>
      <c r="WWR118" s="571"/>
      <c r="WWS118" s="571"/>
      <c r="WWT118" s="571"/>
      <c r="WWU118" s="571"/>
      <c r="WWV118" s="571"/>
      <c r="WWW118" s="571"/>
      <c r="WWX118" s="571"/>
      <c r="WWY118" s="571"/>
      <c r="WWZ118" s="571"/>
      <c r="WXA118" s="571"/>
      <c r="WXB118" s="571"/>
      <c r="WXC118" s="571"/>
      <c r="WXD118" s="571"/>
      <c r="WXE118" s="571"/>
      <c r="WXF118" s="571"/>
      <c r="WXG118" s="571"/>
      <c r="WXH118" s="571"/>
      <c r="WXI118" s="571"/>
      <c r="WXJ118" s="571"/>
      <c r="WXK118" s="571"/>
      <c r="WXL118" s="571"/>
      <c r="WXM118" s="571"/>
      <c r="WXN118" s="571"/>
      <c r="WXO118" s="571"/>
      <c r="WXP118" s="571"/>
      <c r="WXQ118" s="571"/>
      <c r="WXR118" s="571"/>
      <c r="WXS118" s="571"/>
      <c r="WXT118" s="571"/>
      <c r="WXU118" s="571"/>
      <c r="WXV118" s="571"/>
      <c r="WXW118" s="571"/>
      <c r="WXX118" s="571"/>
      <c r="WXY118" s="571"/>
      <c r="WXZ118" s="571"/>
      <c r="WYA118" s="571"/>
      <c r="WYB118" s="571"/>
      <c r="WYC118" s="571"/>
      <c r="WYD118" s="571"/>
      <c r="WYE118" s="571"/>
      <c r="WYF118" s="571"/>
      <c r="WYG118" s="571"/>
      <c r="WYH118" s="571"/>
      <c r="WYI118" s="571"/>
      <c r="WYJ118" s="571"/>
      <c r="WYK118" s="571"/>
      <c r="WYL118" s="571"/>
      <c r="WYM118" s="571"/>
      <c r="WYN118" s="571"/>
      <c r="WYO118" s="571"/>
      <c r="WYP118" s="571"/>
      <c r="WYQ118" s="571"/>
      <c r="WYR118" s="571"/>
      <c r="WYS118" s="571"/>
      <c r="WYT118" s="571"/>
      <c r="WYU118" s="571"/>
      <c r="WYV118" s="571"/>
      <c r="WYW118" s="571"/>
      <c r="WYX118" s="571"/>
      <c r="WYY118" s="571"/>
      <c r="WYZ118" s="571"/>
      <c r="WZA118" s="571"/>
      <c r="WZB118" s="571"/>
      <c r="WZC118" s="571"/>
      <c r="WZD118" s="571"/>
      <c r="WZE118" s="571"/>
      <c r="WZF118" s="571"/>
      <c r="WZG118" s="571"/>
      <c r="WZH118" s="571"/>
      <c r="WZI118" s="571"/>
      <c r="WZJ118" s="571"/>
      <c r="WZK118" s="571"/>
      <c r="WZL118" s="571"/>
      <c r="WZM118" s="571"/>
      <c r="WZN118" s="571"/>
      <c r="WZO118" s="571"/>
      <c r="WZP118" s="571"/>
      <c r="WZQ118" s="571"/>
      <c r="WZR118" s="571"/>
      <c r="WZS118" s="571"/>
      <c r="WZT118" s="571"/>
      <c r="WZU118" s="571"/>
      <c r="WZV118" s="571"/>
      <c r="WZW118" s="571"/>
      <c r="WZX118" s="571"/>
      <c r="WZY118" s="571"/>
      <c r="WZZ118" s="571"/>
      <c r="XAA118" s="571"/>
      <c r="XAB118" s="571"/>
      <c r="XAC118" s="571"/>
      <c r="XAD118" s="571"/>
      <c r="XAE118" s="571"/>
      <c r="XAF118" s="571"/>
      <c r="XAG118" s="571"/>
      <c r="XAH118" s="571"/>
      <c r="XAI118" s="571"/>
      <c r="XAJ118" s="571"/>
      <c r="XAK118" s="571"/>
      <c r="XAL118" s="571"/>
      <c r="XAM118" s="571"/>
      <c r="XAN118" s="571"/>
      <c r="XAO118" s="571"/>
      <c r="XAP118" s="571"/>
      <c r="XAQ118" s="571"/>
      <c r="XAR118" s="571"/>
      <c r="XAS118" s="571"/>
      <c r="XAT118" s="571"/>
      <c r="XAU118" s="571"/>
      <c r="XAV118" s="571"/>
      <c r="XAW118" s="571"/>
      <c r="XAX118" s="571"/>
      <c r="XAY118" s="571"/>
      <c r="XAZ118" s="571"/>
      <c r="XBA118" s="571"/>
      <c r="XBB118" s="571"/>
      <c r="XBC118" s="571"/>
      <c r="XBD118" s="571"/>
      <c r="XBE118" s="571"/>
      <c r="XBF118" s="571"/>
      <c r="XBG118" s="571"/>
      <c r="XBH118" s="571"/>
      <c r="XBI118" s="571"/>
      <c r="XBJ118" s="571"/>
      <c r="XBK118" s="571"/>
      <c r="XBL118" s="571"/>
      <c r="XBM118" s="571"/>
      <c r="XBN118" s="571"/>
      <c r="XBO118" s="571"/>
      <c r="XBP118" s="571"/>
      <c r="XBQ118" s="571"/>
      <c r="XBR118" s="571"/>
      <c r="XBS118" s="571"/>
      <c r="XBT118" s="571"/>
      <c r="XBU118" s="571"/>
      <c r="XBV118" s="571"/>
      <c r="XBW118" s="571"/>
      <c r="XBX118" s="571"/>
      <c r="XBY118" s="571"/>
      <c r="XBZ118" s="571"/>
      <c r="XCA118" s="571"/>
      <c r="XCB118" s="571"/>
      <c r="XCC118" s="571"/>
      <c r="XCD118" s="571"/>
      <c r="XCE118" s="571"/>
      <c r="XCF118" s="571"/>
      <c r="XCG118" s="571"/>
      <c r="XCH118" s="571"/>
      <c r="XCI118" s="571"/>
      <c r="XCJ118" s="571"/>
      <c r="XCK118" s="571"/>
      <c r="XCL118" s="571"/>
      <c r="XCM118" s="571"/>
      <c r="XCN118" s="571"/>
      <c r="XCO118" s="571"/>
      <c r="XCP118" s="571"/>
      <c r="XCQ118" s="571"/>
      <c r="XCR118" s="571"/>
      <c r="XCS118" s="571"/>
      <c r="XCT118" s="571"/>
      <c r="XCU118" s="571"/>
      <c r="XCV118" s="571"/>
      <c r="XCW118" s="571"/>
      <c r="XCX118" s="571"/>
      <c r="XCY118" s="571"/>
      <c r="XCZ118" s="571"/>
      <c r="XDA118" s="571"/>
      <c r="XDB118" s="571"/>
      <c r="XDC118" s="571"/>
      <c r="XDD118" s="571"/>
      <c r="XDE118" s="571"/>
      <c r="XDF118" s="571"/>
      <c r="XDG118" s="571"/>
      <c r="XDH118" s="571"/>
      <c r="XDI118" s="571"/>
      <c r="XDJ118" s="571"/>
      <c r="XDK118" s="571"/>
      <c r="XDL118" s="571"/>
      <c r="XDM118" s="571"/>
      <c r="XDN118" s="571"/>
      <c r="XDO118" s="571"/>
      <c r="XDP118" s="571"/>
      <c r="XDQ118" s="571"/>
      <c r="XDR118" s="571"/>
    </row>
    <row r="119" spans="1:16346" s="447" customFormat="1" ht="30.75" customHeight="1">
      <c r="A119" s="702">
        <v>105</v>
      </c>
      <c r="B119" s="703">
        <v>105</v>
      </c>
      <c r="C119" s="704"/>
      <c r="D119" s="705"/>
      <c r="E119" s="622" t="s">
        <v>1905</v>
      </c>
      <c r="F119" s="623" t="s">
        <v>1906</v>
      </c>
      <c r="G119" s="707">
        <v>14</v>
      </c>
      <c r="H119" s="708">
        <v>7.0110000000000001</v>
      </c>
      <c r="I119" s="708"/>
      <c r="J119" s="708"/>
      <c r="K119" s="722">
        <v>501.16</v>
      </c>
      <c r="L119" s="708">
        <v>7.1379999999999999</v>
      </c>
      <c r="M119" s="709"/>
      <c r="N119" s="708"/>
      <c r="O119" s="710">
        <v>14</v>
      </c>
      <c r="P119" s="708">
        <v>0.438</v>
      </c>
      <c r="Q119" s="711">
        <f t="shared" si="8"/>
        <v>14.587000000000002</v>
      </c>
      <c r="R119" s="695"/>
      <c r="S119" s="689">
        <f t="shared" si="9"/>
        <v>224000</v>
      </c>
      <c r="T119" s="634">
        <f t="shared" si="10"/>
        <v>0</v>
      </c>
      <c r="U119" s="635">
        <f t="shared" si="11"/>
        <v>228027.80000000002</v>
      </c>
      <c r="V119" s="635">
        <f t="shared" si="12"/>
        <v>0</v>
      </c>
      <c r="W119" s="636">
        <f t="shared" si="13"/>
        <v>14000</v>
      </c>
      <c r="X119" s="637">
        <f t="shared" si="7"/>
        <v>466027.80000000005</v>
      </c>
      <c r="Y119" s="447">
        <v>519230</v>
      </c>
      <c r="Z119" s="448"/>
    </row>
    <row r="120" spans="1:16346" s="570" customFormat="1" ht="30.75" customHeight="1">
      <c r="A120" s="702">
        <v>106</v>
      </c>
      <c r="B120" s="703">
        <v>106</v>
      </c>
      <c r="C120" s="704"/>
      <c r="D120" s="705"/>
      <c r="E120" s="622" t="s">
        <v>2128</v>
      </c>
      <c r="F120" s="623" t="s">
        <v>2127</v>
      </c>
      <c r="G120" s="707">
        <v>15</v>
      </c>
      <c r="H120" s="708">
        <v>7.5119999999999996</v>
      </c>
      <c r="I120" s="708"/>
      <c r="J120" s="708"/>
      <c r="K120" s="722">
        <v>544.72</v>
      </c>
      <c r="L120" s="708">
        <v>7.758</v>
      </c>
      <c r="M120" s="709"/>
      <c r="N120" s="708"/>
      <c r="O120" s="710">
        <v>15</v>
      </c>
      <c r="P120" s="708">
        <v>0.47</v>
      </c>
      <c r="Q120" s="711">
        <f t="shared" si="8"/>
        <v>15.74</v>
      </c>
      <c r="R120" s="694"/>
      <c r="S120" s="690">
        <f t="shared" si="9"/>
        <v>240000</v>
      </c>
      <c r="T120" s="678">
        <f t="shared" si="10"/>
        <v>0</v>
      </c>
      <c r="U120" s="679">
        <f t="shared" si="11"/>
        <v>247847.6</v>
      </c>
      <c r="V120" s="679">
        <f t="shared" si="12"/>
        <v>0</v>
      </c>
      <c r="W120" s="680">
        <f t="shared" si="13"/>
        <v>15000</v>
      </c>
      <c r="X120" s="681">
        <f t="shared" si="7"/>
        <v>502847.6</v>
      </c>
      <c r="Y120" s="570">
        <v>499410.2</v>
      </c>
      <c r="Z120" s="626"/>
    </row>
    <row r="121" spans="1:16346" s="447" customFormat="1" ht="30.75" customHeight="1">
      <c r="A121" s="702">
        <v>107</v>
      </c>
      <c r="B121" s="703">
        <v>107</v>
      </c>
      <c r="C121" s="704"/>
      <c r="D121" s="705"/>
      <c r="E121" s="622" t="s">
        <v>1199</v>
      </c>
      <c r="F121" s="623" t="s">
        <v>1200</v>
      </c>
      <c r="G121" s="707">
        <v>15</v>
      </c>
      <c r="H121" s="708">
        <v>7.5119999999999996</v>
      </c>
      <c r="I121" s="708"/>
      <c r="J121" s="708"/>
      <c r="K121" s="722">
        <v>726.44</v>
      </c>
      <c r="L121" s="708">
        <v>10.346</v>
      </c>
      <c r="M121" s="709"/>
      <c r="N121" s="708"/>
      <c r="O121" s="710">
        <v>15</v>
      </c>
      <c r="P121" s="708">
        <v>0.47</v>
      </c>
      <c r="Q121" s="711">
        <f t="shared" si="8"/>
        <v>18.327999999999999</v>
      </c>
      <c r="R121" s="695"/>
      <c r="S121" s="689">
        <f t="shared" si="9"/>
        <v>240000</v>
      </c>
      <c r="T121" s="634">
        <f t="shared" si="10"/>
        <v>0</v>
      </c>
      <c r="U121" s="635">
        <f t="shared" si="11"/>
        <v>330530.2</v>
      </c>
      <c r="V121" s="635">
        <f t="shared" si="12"/>
        <v>0</v>
      </c>
      <c r="W121" s="636">
        <f t="shared" si="13"/>
        <v>15000</v>
      </c>
      <c r="X121" s="637">
        <f t="shared" si="7"/>
        <v>585530.19999999995</v>
      </c>
      <c r="Y121" s="447">
        <v>567278</v>
      </c>
      <c r="Z121" s="448"/>
    </row>
    <row r="122" spans="1:16346" s="447" customFormat="1" ht="30.75" customHeight="1">
      <c r="A122" s="702">
        <v>108</v>
      </c>
      <c r="B122" s="703">
        <v>108</v>
      </c>
      <c r="C122" s="704"/>
      <c r="D122" s="705"/>
      <c r="E122" s="622" t="s">
        <v>1740</v>
      </c>
      <c r="F122" s="623" t="s">
        <v>1741</v>
      </c>
      <c r="G122" s="707">
        <v>14</v>
      </c>
      <c r="H122" s="708">
        <v>7.0110000000000001</v>
      </c>
      <c r="I122" s="708"/>
      <c r="J122" s="708"/>
      <c r="K122" s="722">
        <v>579.04</v>
      </c>
      <c r="L122" s="708">
        <v>8.2469999999999999</v>
      </c>
      <c r="M122" s="709"/>
      <c r="N122" s="708"/>
      <c r="O122" s="710">
        <v>14</v>
      </c>
      <c r="P122" s="708">
        <v>0.438</v>
      </c>
      <c r="Q122" s="711">
        <f t="shared" si="8"/>
        <v>15.696</v>
      </c>
      <c r="R122" s="695"/>
      <c r="S122" s="689">
        <f t="shared" si="9"/>
        <v>224000</v>
      </c>
      <c r="T122" s="634">
        <f t="shared" si="10"/>
        <v>0</v>
      </c>
      <c r="U122" s="635">
        <f t="shared" si="11"/>
        <v>263463.2</v>
      </c>
      <c r="V122" s="635">
        <f t="shared" si="12"/>
        <v>0</v>
      </c>
      <c r="W122" s="636">
        <f t="shared" si="13"/>
        <v>14000</v>
      </c>
      <c r="X122" s="637">
        <f t="shared" si="7"/>
        <v>501463.2</v>
      </c>
      <c r="Y122" s="447">
        <v>459003.80000000005</v>
      </c>
      <c r="Z122" s="448"/>
    </row>
    <row r="123" spans="1:16346" s="570" customFormat="1" ht="30.75" customHeight="1">
      <c r="A123" s="702">
        <v>109</v>
      </c>
      <c r="B123" s="703">
        <v>109</v>
      </c>
      <c r="C123" s="704"/>
      <c r="D123" s="705"/>
      <c r="E123" s="622" t="s">
        <v>2125</v>
      </c>
      <c r="F123" s="623" t="s">
        <v>2126</v>
      </c>
      <c r="G123" s="707">
        <v>14</v>
      </c>
      <c r="H123" s="708">
        <v>7.0110000000000001</v>
      </c>
      <c r="I123" s="708"/>
      <c r="J123" s="708"/>
      <c r="K123" s="722">
        <v>531.96</v>
      </c>
      <c r="L123" s="708">
        <v>7.5759999999999996</v>
      </c>
      <c r="M123" s="709"/>
      <c r="N123" s="708"/>
      <c r="O123" s="710">
        <v>14</v>
      </c>
      <c r="P123" s="708">
        <v>0.438</v>
      </c>
      <c r="Q123" s="711">
        <f t="shared" si="8"/>
        <v>15.025</v>
      </c>
      <c r="R123" s="694"/>
      <c r="S123" s="690">
        <f t="shared" si="9"/>
        <v>224000</v>
      </c>
      <c r="T123" s="678">
        <f t="shared" si="10"/>
        <v>0</v>
      </c>
      <c r="U123" s="679">
        <f t="shared" si="11"/>
        <v>242041.80000000002</v>
      </c>
      <c r="V123" s="679">
        <f t="shared" si="12"/>
        <v>0</v>
      </c>
      <c r="W123" s="680">
        <f t="shared" si="13"/>
        <v>14000</v>
      </c>
      <c r="X123" s="681">
        <f t="shared" si="7"/>
        <v>480041.80000000005</v>
      </c>
      <c r="Y123" s="570">
        <v>434796.6</v>
      </c>
      <c r="Z123" s="626"/>
    </row>
    <row r="124" spans="1:16346" s="447" customFormat="1" ht="30.75" customHeight="1">
      <c r="A124" s="702">
        <v>110</v>
      </c>
      <c r="B124" s="703">
        <v>110</v>
      </c>
      <c r="C124" s="704"/>
      <c r="D124" s="705"/>
      <c r="E124" s="622" t="s">
        <v>1789</v>
      </c>
      <c r="F124" s="623" t="s">
        <v>1790</v>
      </c>
      <c r="G124" s="707">
        <v>14</v>
      </c>
      <c r="H124" s="708">
        <v>7.0110000000000001</v>
      </c>
      <c r="I124" s="708"/>
      <c r="J124" s="708"/>
      <c r="K124" s="722">
        <v>422.84</v>
      </c>
      <c r="L124" s="708">
        <v>6.0220000000000002</v>
      </c>
      <c r="M124" s="709"/>
      <c r="N124" s="708"/>
      <c r="O124" s="710">
        <v>14</v>
      </c>
      <c r="P124" s="708">
        <v>0.438</v>
      </c>
      <c r="Q124" s="711">
        <f t="shared" si="8"/>
        <v>13.471000000000002</v>
      </c>
      <c r="R124" s="695"/>
      <c r="S124" s="689">
        <f t="shared" si="9"/>
        <v>224000</v>
      </c>
      <c r="T124" s="634">
        <f t="shared" si="10"/>
        <v>0</v>
      </c>
      <c r="U124" s="635">
        <f t="shared" si="11"/>
        <v>192392.19999999998</v>
      </c>
      <c r="V124" s="635">
        <f t="shared" si="12"/>
        <v>0</v>
      </c>
      <c r="W124" s="636">
        <f t="shared" si="13"/>
        <v>14000</v>
      </c>
      <c r="X124" s="637">
        <f t="shared" si="7"/>
        <v>430392.19999999995</v>
      </c>
      <c r="Y124" s="447">
        <v>499627.4</v>
      </c>
      <c r="Z124" s="448"/>
    </row>
    <row r="125" spans="1:16346" s="447" customFormat="1" ht="30.75" customHeight="1">
      <c r="A125" s="702">
        <v>111</v>
      </c>
      <c r="B125" s="703">
        <v>111</v>
      </c>
      <c r="C125" s="704"/>
      <c r="D125" s="705"/>
      <c r="E125" s="622" t="s">
        <v>1230</v>
      </c>
      <c r="F125" s="623" t="s">
        <v>1231</v>
      </c>
      <c r="G125" s="707">
        <v>14</v>
      </c>
      <c r="H125" s="708">
        <v>7.0110000000000001</v>
      </c>
      <c r="I125" s="708"/>
      <c r="J125" s="708"/>
      <c r="K125" s="722">
        <v>674.96</v>
      </c>
      <c r="L125" s="708">
        <v>9.6129999999999995</v>
      </c>
      <c r="M125" s="709"/>
      <c r="N125" s="708"/>
      <c r="O125" s="710">
        <v>14</v>
      </c>
      <c r="P125" s="708">
        <v>0.438</v>
      </c>
      <c r="Q125" s="711">
        <f t="shared" si="8"/>
        <v>17.061999999999998</v>
      </c>
      <c r="R125" s="695"/>
      <c r="S125" s="689">
        <f t="shared" si="9"/>
        <v>224000</v>
      </c>
      <c r="T125" s="634">
        <f t="shared" si="10"/>
        <v>0</v>
      </c>
      <c r="U125" s="635">
        <f t="shared" si="11"/>
        <v>307106.8</v>
      </c>
      <c r="V125" s="635">
        <f t="shared" si="12"/>
        <v>0</v>
      </c>
      <c r="W125" s="636">
        <f t="shared" si="13"/>
        <v>14000</v>
      </c>
      <c r="X125" s="637">
        <f t="shared" si="7"/>
        <v>545106.80000000005</v>
      </c>
      <c r="Y125" s="447">
        <v>541869.6</v>
      </c>
      <c r="Z125" s="448"/>
    </row>
    <row r="126" spans="1:16346" s="570" customFormat="1" ht="30.75" customHeight="1">
      <c r="A126" s="702">
        <v>112</v>
      </c>
      <c r="B126" s="703">
        <v>112</v>
      </c>
      <c r="C126" s="704"/>
      <c r="D126" s="705"/>
      <c r="E126" s="622" t="s">
        <v>2120</v>
      </c>
      <c r="F126" s="623" t="s">
        <v>2119</v>
      </c>
      <c r="G126" s="707">
        <v>13</v>
      </c>
      <c r="H126" s="708">
        <v>6.51</v>
      </c>
      <c r="I126" s="708"/>
      <c r="J126" s="708"/>
      <c r="K126" s="722">
        <v>632.72</v>
      </c>
      <c r="L126" s="708">
        <v>9.0109999999999992</v>
      </c>
      <c r="M126" s="709"/>
      <c r="N126" s="708"/>
      <c r="O126" s="710">
        <v>13</v>
      </c>
      <c r="P126" s="708">
        <v>0.40699999999999997</v>
      </c>
      <c r="Q126" s="711">
        <f t="shared" si="8"/>
        <v>15.927999999999999</v>
      </c>
      <c r="R126" s="694"/>
      <c r="S126" s="690">
        <f t="shared" si="9"/>
        <v>208000</v>
      </c>
      <c r="T126" s="678">
        <f t="shared" si="10"/>
        <v>0</v>
      </c>
      <c r="U126" s="679">
        <f t="shared" si="11"/>
        <v>287887.60000000003</v>
      </c>
      <c r="V126" s="679">
        <f t="shared" si="12"/>
        <v>0</v>
      </c>
      <c r="W126" s="680">
        <f t="shared" si="13"/>
        <v>13000</v>
      </c>
      <c r="X126" s="681">
        <f t="shared" si="7"/>
        <v>508887.60000000003</v>
      </c>
      <c r="Y126" s="570">
        <v>514442.2</v>
      </c>
      <c r="Z126" s="626"/>
    </row>
    <row r="127" spans="1:16346" s="447" customFormat="1" ht="30.75" customHeight="1">
      <c r="A127" s="702">
        <v>113</v>
      </c>
      <c r="B127" s="703">
        <v>113</v>
      </c>
      <c r="C127" s="704"/>
      <c r="D127" s="705"/>
      <c r="E127" s="622" t="s">
        <v>1476</v>
      </c>
      <c r="F127" s="623" t="s">
        <v>1477</v>
      </c>
      <c r="G127" s="707">
        <v>12</v>
      </c>
      <c r="H127" s="708">
        <v>6.01</v>
      </c>
      <c r="I127" s="708"/>
      <c r="J127" s="708"/>
      <c r="K127" s="722">
        <v>330</v>
      </c>
      <c r="L127" s="708">
        <v>4.7</v>
      </c>
      <c r="M127" s="709"/>
      <c r="N127" s="708"/>
      <c r="O127" s="710">
        <v>12</v>
      </c>
      <c r="P127" s="708">
        <v>0.376</v>
      </c>
      <c r="Q127" s="711">
        <f t="shared" si="8"/>
        <v>11.086</v>
      </c>
      <c r="R127" s="695"/>
      <c r="S127" s="689">
        <f t="shared" si="9"/>
        <v>192000</v>
      </c>
      <c r="T127" s="634">
        <f t="shared" si="10"/>
        <v>0</v>
      </c>
      <c r="U127" s="635">
        <f t="shared" si="11"/>
        <v>150150</v>
      </c>
      <c r="V127" s="635">
        <f t="shared" si="12"/>
        <v>0</v>
      </c>
      <c r="W127" s="636">
        <f t="shared" si="13"/>
        <v>12000</v>
      </c>
      <c r="X127" s="637">
        <f t="shared" si="7"/>
        <v>354150</v>
      </c>
      <c r="Y127" s="447">
        <v>527638.4</v>
      </c>
      <c r="Z127" s="448"/>
    </row>
    <row r="128" spans="1:16346" s="447" customFormat="1" ht="30.75" customHeight="1">
      <c r="A128" s="702">
        <v>114</v>
      </c>
      <c r="B128" s="703">
        <v>114</v>
      </c>
      <c r="C128" s="704"/>
      <c r="D128" s="705"/>
      <c r="E128" s="622" t="s">
        <v>1793</v>
      </c>
      <c r="F128" s="623" t="s">
        <v>1794</v>
      </c>
      <c r="G128" s="707">
        <v>15</v>
      </c>
      <c r="H128" s="708">
        <v>7.5119999999999996</v>
      </c>
      <c r="I128" s="708"/>
      <c r="J128" s="708"/>
      <c r="K128" s="722">
        <v>615.56000000000006</v>
      </c>
      <c r="L128" s="708">
        <v>8.7669999999999995</v>
      </c>
      <c r="M128" s="709"/>
      <c r="N128" s="708"/>
      <c r="O128" s="710">
        <v>15</v>
      </c>
      <c r="P128" s="708">
        <v>0.47</v>
      </c>
      <c r="Q128" s="711">
        <f t="shared" si="8"/>
        <v>16.748999999999999</v>
      </c>
      <c r="R128" s="695"/>
      <c r="S128" s="689">
        <f t="shared" si="9"/>
        <v>240000</v>
      </c>
      <c r="T128" s="634">
        <f t="shared" si="10"/>
        <v>0</v>
      </c>
      <c r="U128" s="635">
        <f t="shared" si="11"/>
        <v>280079.80000000005</v>
      </c>
      <c r="V128" s="635">
        <f t="shared" si="12"/>
        <v>0</v>
      </c>
      <c r="W128" s="636">
        <f t="shared" si="13"/>
        <v>15000</v>
      </c>
      <c r="X128" s="637">
        <f t="shared" si="7"/>
        <v>535079.80000000005</v>
      </c>
      <c r="Y128" s="447">
        <v>534845.60000000009</v>
      </c>
      <c r="Z128" s="448"/>
    </row>
    <row r="129" spans="1:26" s="447" customFormat="1" ht="30.75" customHeight="1">
      <c r="A129" s="702">
        <v>115</v>
      </c>
      <c r="B129" s="703">
        <v>115</v>
      </c>
      <c r="C129" s="704"/>
      <c r="D129" s="705"/>
      <c r="E129" s="622" t="s">
        <v>1763</v>
      </c>
      <c r="F129" s="623" t="s">
        <v>1764</v>
      </c>
      <c r="G129" s="707">
        <v>13</v>
      </c>
      <c r="H129" s="708">
        <v>6.51</v>
      </c>
      <c r="I129" s="708"/>
      <c r="J129" s="708"/>
      <c r="K129" s="722">
        <v>530.64</v>
      </c>
      <c r="L129" s="708">
        <v>7.5579999999999998</v>
      </c>
      <c r="M129" s="709"/>
      <c r="N129" s="708"/>
      <c r="O129" s="710">
        <v>13</v>
      </c>
      <c r="P129" s="708">
        <v>0.40699999999999997</v>
      </c>
      <c r="Q129" s="711">
        <f t="shared" si="8"/>
        <v>14.475</v>
      </c>
      <c r="R129" s="695"/>
      <c r="S129" s="689">
        <f t="shared" si="9"/>
        <v>208000</v>
      </c>
      <c r="T129" s="634">
        <f t="shared" si="10"/>
        <v>0</v>
      </c>
      <c r="U129" s="635">
        <f t="shared" si="11"/>
        <v>241441.19999999998</v>
      </c>
      <c r="V129" s="635">
        <f t="shared" si="12"/>
        <v>0</v>
      </c>
      <c r="W129" s="636">
        <f t="shared" si="13"/>
        <v>13000</v>
      </c>
      <c r="X129" s="637">
        <f t="shared" si="7"/>
        <v>462441.19999999995</v>
      </c>
      <c r="Y129" s="447">
        <v>527255</v>
      </c>
      <c r="Z129" s="448"/>
    </row>
    <row r="130" spans="1:26" s="447" customFormat="1" ht="30.75" customHeight="1">
      <c r="A130" s="702">
        <v>116</v>
      </c>
      <c r="B130" s="703">
        <v>116</v>
      </c>
      <c r="C130" s="704"/>
      <c r="D130" s="705"/>
      <c r="E130" s="622" t="s">
        <v>1162</v>
      </c>
      <c r="F130" s="623" t="s">
        <v>1163</v>
      </c>
      <c r="G130" s="707">
        <v>15</v>
      </c>
      <c r="H130" s="708">
        <v>7.5119999999999996</v>
      </c>
      <c r="I130" s="708"/>
      <c r="J130" s="708"/>
      <c r="K130" s="722">
        <v>496.32</v>
      </c>
      <c r="L130" s="708">
        <v>7.069</v>
      </c>
      <c r="M130" s="709"/>
      <c r="N130" s="708"/>
      <c r="O130" s="710">
        <v>15</v>
      </c>
      <c r="P130" s="708">
        <v>0.47</v>
      </c>
      <c r="Q130" s="711">
        <f t="shared" si="8"/>
        <v>15.051</v>
      </c>
      <c r="R130" s="695"/>
      <c r="S130" s="689">
        <f t="shared" si="9"/>
        <v>240000</v>
      </c>
      <c r="T130" s="634">
        <f t="shared" si="10"/>
        <v>0</v>
      </c>
      <c r="U130" s="635">
        <f t="shared" si="11"/>
        <v>225825.6</v>
      </c>
      <c r="V130" s="635">
        <f t="shared" si="12"/>
        <v>0</v>
      </c>
      <c r="W130" s="636">
        <f t="shared" si="13"/>
        <v>15000</v>
      </c>
      <c r="X130" s="637">
        <f t="shared" si="7"/>
        <v>480825.59999999998</v>
      </c>
      <c r="Y130" s="447">
        <v>469397.19999999995</v>
      </c>
      <c r="Z130" s="448"/>
    </row>
    <row r="131" spans="1:26" s="447" customFormat="1" ht="30.75" customHeight="1">
      <c r="A131" s="702">
        <v>117</v>
      </c>
      <c r="B131" s="703">
        <v>117</v>
      </c>
      <c r="C131" s="704"/>
      <c r="D131" s="705"/>
      <c r="E131" s="622" t="s">
        <v>1795</v>
      </c>
      <c r="F131" s="623" t="s">
        <v>1796</v>
      </c>
      <c r="G131" s="707">
        <v>15</v>
      </c>
      <c r="H131" s="708">
        <v>7.5119999999999996</v>
      </c>
      <c r="I131" s="708"/>
      <c r="J131" s="708"/>
      <c r="K131" s="722">
        <v>532.84</v>
      </c>
      <c r="L131" s="708">
        <v>7.5890000000000004</v>
      </c>
      <c r="M131" s="709"/>
      <c r="N131" s="708"/>
      <c r="O131" s="710">
        <v>15</v>
      </c>
      <c r="P131" s="708">
        <v>0.47</v>
      </c>
      <c r="Q131" s="711">
        <f t="shared" si="8"/>
        <v>15.571</v>
      </c>
      <c r="R131" s="695"/>
      <c r="S131" s="689">
        <f t="shared" si="9"/>
        <v>240000</v>
      </c>
      <c r="T131" s="634">
        <f t="shared" si="10"/>
        <v>0</v>
      </c>
      <c r="U131" s="635">
        <f t="shared" si="11"/>
        <v>242442.2</v>
      </c>
      <c r="V131" s="635">
        <f t="shared" si="12"/>
        <v>0</v>
      </c>
      <c r="W131" s="636">
        <f t="shared" si="13"/>
        <v>15000</v>
      </c>
      <c r="X131" s="637">
        <f t="shared" si="7"/>
        <v>497442.2</v>
      </c>
      <c r="Y131" s="447">
        <v>436564.4</v>
      </c>
      <c r="Z131" s="448"/>
    </row>
    <row r="132" spans="1:26" s="447" customFormat="1" ht="30.75" customHeight="1">
      <c r="A132" s="702">
        <v>118</v>
      </c>
      <c r="B132" s="703">
        <v>118</v>
      </c>
      <c r="C132" s="704"/>
      <c r="D132" s="705"/>
      <c r="E132" s="622" t="s">
        <v>1216</v>
      </c>
      <c r="F132" s="623" t="s">
        <v>1217</v>
      </c>
      <c r="G132" s="707">
        <v>15</v>
      </c>
      <c r="H132" s="708">
        <v>7.5119999999999996</v>
      </c>
      <c r="I132" s="708"/>
      <c r="J132" s="708"/>
      <c r="K132" s="722">
        <v>575.08000000000004</v>
      </c>
      <c r="L132" s="708">
        <v>8.19</v>
      </c>
      <c r="M132" s="709"/>
      <c r="N132" s="708"/>
      <c r="O132" s="710">
        <v>15</v>
      </c>
      <c r="P132" s="708">
        <v>0.47</v>
      </c>
      <c r="Q132" s="711">
        <f t="shared" si="8"/>
        <v>16.171999999999997</v>
      </c>
      <c r="R132" s="695"/>
      <c r="S132" s="689">
        <f t="shared" si="9"/>
        <v>240000</v>
      </c>
      <c r="T132" s="634">
        <f t="shared" si="10"/>
        <v>0</v>
      </c>
      <c r="U132" s="635">
        <f t="shared" si="11"/>
        <v>261661.40000000002</v>
      </c>
      <c r="V132" s="635">
        <f t="shared" si="12"/>
        <v>0</v>
      </c>
      <c r="W132" s="636">
        <f t="shared" si="13"/>
        <v>15000</v>
      </c>
      <c r="X132" s="637">
        <f t="shared" si="7"/>
        <v>516661.4</v>
      </c>
      <c r="Y132" s="447">
        <v>533043.80000000005</v>
      </c>
      <c r="Z132" s="448"/>
    </row>
    <row r="133" spans="1:26" s="447" customFormat="1" ht="30.75" customHeight="1">
      <c r="A133" s="702">
        <v>119</v>
      </c>
      <c r="B133" s="703">
        <v>119</v>
      </c>
      <c r="C133" s="704"/>
      <c r="D133" s="705"/>
      <c r="E133" s="622" t="s">
        <v>1234</v>
      </c>
      <c r="F133" s="623" t="s">
        <v>1235</v>
      </c>
      <c r="G133" s="707">
        <v>15</v>
      </c>
      <c r="H133" s="708">
        <v>7.5119999999999996</v>
      </c>
      <c r="I133" s="708"/>
      <c r="J133" s="708"/>
      <c r="K133" s="722">
        <v>572</v>
      </c>
      <c r="L133" s="708">
        <v>8.1470000000000002</v>
      </c>
      <c r="M133" s="709"/>
      <c r="N133" s="708"/>
      <c r="O133" s="710">
        <v>15</v>
      </c>
      <c r="P133" s="708">
        <v>0.47</v>
      </c>
      <c r="Q133" s="711">
        <f t="shared" si="8"/>
        <v>16.128999999999998</v>
      </c>
      <c r="R133" s="695"/>
      <c r="S133" s="689">
        <f t="shared" si="9"/>
        <v>240000</v>
      </c>
      <c r="T133" s="634">
        <f t="shared" si="10"/>
        <v>0</v>
      </c>
      <c r="U133" s="635">
        <f t="shared" si="11"/>
        <v>260260</v>
      </c>
      <c r="V133" s="635">
        <f t="shared" si="12"/>
        <v>0</v>
      </c>
      <c r="W133" s="636">
        <f t="shared" si="13"/>
        <v>15000</v>
      </c>
      <c r="X133" s="637">
        <f t="shared" si="7"/>
        <v>515260</v>
      </c>
      <c r="Y133" s="447">
        <v>520831.6</v>
      </c>
      <c r="Z133" s="448"/>
    </row>
    <row r="134" spans="1:26" s="447" customFormat="1" ht="30.75" customHeight="1">
      <c r="A134" s="702">
        <v>120</v>
      </c>
      <c r="B134" s="703">
        <v>120</v>
      </c>
      <c r="C134" s="723"/>
      <c r="D134" s="724"/>
      <c r="E134" s="725" t="s">
        <v>1236</v>
      </c>
      <c r="F134" s="715" t="s">
        <v>1237</v>
      </c>
      <c r="G134" s="707">
        <v>15</v>
      </c>
      <c r="H134" s="708">
        <v>7.5119999999999996</v>
      </c>
      <c r="I134" s="708"/>
      <c r="J134" s="708"/>
      <c r="K134" s="709">
        <v>657.36</v>
      </c>
      <c r="L134" s="708">
        <v>9.3620000000000001</v>
      </c>
      <c r="M134" s="709"/>
      <c r="N134" s="708"/>
      <c r="O134" s="710">
        <v>15</v>
      </c>
      <c r="P134" s="708">
        <v>0.47</v>
      </c>
      <c r="Q134" s="711">
        <f t="shared" si="8"/>
        <v>17.343999999999998</v>
      </c>
      <c r="R134" s="697"/>
      <c r="S134" s="689">
        <f t="shared" si="9"/>
        <v>240000</v>
      </c>
      <c r="T134" s="634">
        <f t="shared" si="10"/>
        <v>0</v>
      </c>
      <c r="U134" s="635">
        <f t="shared" si="11"/>
        <v>299098.8</v>
      </c>
      <c r="V134" s="635">
        <f t="shared" si="12"/>
        <v>0</v>
      </c>
      <c r="W134" s="636">
        <f t="shared" si="13"/>
        <v>15000</v>
      </c>
      <c r="X134" s="637">
        <f t="shared" si="7"/>
        <v>554098.80000000005</v>
      </c>
      <c r="Y134" s="447">
        <v>529240</v>
      </c>
      <c r="Z134" s="448"/>
    </row>
    <row r="135" spans="1:26" s="447" customFormat="1" ht="30.75" customHeight="1">
      <c r="A135" s="702">
        <v>121</v>
      </c>
      <c r="B135" s="703">
        <v>121</v>
      </c>
      <c r="C135" s="723"/>
      <c r="D135" s="724"/>
      <c r="E135" s="726" t="s">
        <v>1142</v>
      </c>
      <c r="F135" s="727" t="s">
        <v>1143</v>
      </c>
      <c r="G135" s="707">
        <v>14</v>
      </c>
      <c r="H135" s="708">
        <v>7.0110000000000001</v>
      </c>
      <c r="I135" s="708"/>
      <c r="J135" s="708"/>
      <c r="K135" s="709">
        <v>490.16</v>
      </c>
      <c r="L135" s="708">
        <v>6.9809999999999999</v>
      </c>
      <c r="M135" s="709"/>
      <c r="N135" s="708"/>
      <c r="O135" s="710">
        <v>14</v>
      </c>
      <c r="P135" s="708">
        <v>0.438</v>
      </c>
      <c r="Q135" s="711">
        <f t="shared" si="8"/>
        <v>14.430000000000001</v>
      </c>
      <c r="R135" s="697"/>
      <c r="S135" s="689">
        <f t="shared" si="9"/>
        <v>224000</v>
      </c>
      <c r="T135" s="634">
        <f t="shared" si="10"/>
        <v>0</v>
      </c>
      <c r="U135" s="635">
        <f t="shared" si="11"/>
        <v>223022.80000000002</v>
      </c>
      <c r="V135" s="635">
        <f t="shared" si="12"/>
        <v>0</v>
      </c>
      <c r="W135" s="636">
        <f t="shared" si="13"/>
        <v>14000</v>
      </c>
      <c r="X135" s="637">
        <f t="shared" si="7"/>
        <v>461022.80000000005</v>
      </c>
      <c r="Y135" s="447">
        <v>519847.6</v>
      </c>
      <c r="Z135" s="448"/>
    </row>
    <row r="136" spans="1:26" s="447" customFormat="1" ht="30.75" customHeight="1">
      <c r="A136" s="702">
        <v>122</v>
      </c>
      <c r="B136" s="703">
        <v>122</v>
      </c>
      <c r="C136" s="723"/>
      <c r="D136" s="724"/>
      <c r="E136" s="726" t="s">
        <v>1690</v>
      </c>
      <c r="F136" s="727" t="s">
        <v>1691</v>
      </c>
      <c r="G136" s="707">
        <v>14</v>
      </c>
      <c r="H136" s="708">
        <v>7.0110000000000001</v>
      </c>
      <c r="I136" s="708"/>
      <c r="J136" s="708"/>
      <c r="K136" s="709">
        <v>535.04</v>
      </c>
      <c r="L136" s="708">
        <v>7.62</v>
      </c>
      <c r="M136" s="709"/>
      <c r="N136" s="708"/>
      <c r="O136" s="710">
        <v>14</v>
      </c>
      <c r="P136" s="708">
        <v>0.438</v>
      </c>
      <c r="Q136" s="711">
        <f t="shared" si="8"/>
        <v>15.069000000000001</v>
      </c>
      <c r="R136" s="697"/>
      <c r="S136" s="689">
        <f t="shared" si="9"/>
        <v>224000</v>
      </c>
      <c r="T136" s="634">
        <f t="shared" si="10"/>
        <v>0</v>
      </c>
      <c r="U136" s="635">
        <f t="shared" si="11"/>
        <v>243443.19999999998</v>
      </c>
      <c r="V136" s="635">
        <f t="shared" si="12"/>
        <v>0</v>
      </c>
      <c r="W136" s="636">
        <f t="shared" si="13"/>
        <v>14000</v>
      </c>
      <c r="X136" s="637">
        <f t="shared" si="7"/>
        <v>481443.19999999995</v>
      </c>
      <c r="Y136" s="447">
        <v>502029.8</v>
      </c>
      <c r="Z136" s="448"/>
    </row>
    <row r="137" spans="1:26" s="447" customFormat="1" ht="30.75" customHeight="1">
      <c r="A137" s="702">
        <v>123</v>
      </c>
      <c r="B137" s="703">
        <v>123</v>
      </c>
      <c r="C137" s="728"/>
      <c r="D137" s="729"/>
      <c r="E137" s="726" t="s">
        <v>1684</v>
      </c>
      <c r="F137" s="727" t="s">
        <v>1685</v>
      </c>
      <c r="G137" s="707">
        <v>15</v>
      </c>
      <c r="H137" s="708">
        <v>7.5119999999999996</v>
      </c>
      <c r="I137" s="708"/>
      <c r="J137" s="708"/>
      <c r="K137" s="709">
        <v>500.28000000000003</v>
      </c>
      <c r="L137" s="708">
        <v>7.125</v>
      </c>
      <c r="M137" s="709"/>
      <c r="N137" s="708"/>
      <c r="O137" s="710">
        <v>15</v>
      </c>
      <c r="P137" s="708">
        <v>0.47</v>
      </c>
      <c r="Q137" s="711">
        <f t="shared" si="8"/>
        <v>15.107000000000001</v>
      </c>
      <c r="R137" s="697"/>
      <c r="S137" s="689">
        <f t="shared" si="9"/>
        <v>240000</v>
      </c>
      <c r="T137" s="634">
        <f t="shared" si="10"/>
        <v>0</v>
      </c>
      <c r="U137" s="635">
        <f t="shared" si="11"/>
        <v>227627.40000000002</v>
      </c>
      <c r="V137" s="635">
        <f t="shared" si="12"/>
        <v>0</v>
      </c>
      <c r="W137" s="636">
        <f t="shared" si="13"/>
        <v>15000</v>
      </c>
      <c r="X137" s="637">
        <f t="shared" si="7"/>
        <v>482627.4</v>
      </c>
      <c r="Y137" s="447">
        <v>417179</v>
      </c>
      <c r="Z137" s="448"/>
    </row>
    <row r="138" spans="1:26" s="447" customFormat="1" ht="30.75" customHeight="1">
      <c r="A138" s="702">
        <v>124</v>
      </c>
      <c r="B138" s="703">
        <v>124</v>
      </c>
      <c r="C138" s="723"/>
      <c r="D138" s="724"/>
      <c r="E138" s="730" t="s">
        <v>1660</v>
      </c>
      <c r="F138" s="727" t="s">
        <v>1661</v>
      </c>
      <c r="G138" s="707">
        <v>14</v>
      </c>
      <c r="H138" s="708">
        <v>7.0110000000000001</v>
      </c>
      <c r="I138" s="708"/>
      <c r="J138" s="708"/>
      <c r="K138" s="709">
        <v>511.72</v>
      </c>
      <c r="L138" s="708">
        <v>7.2880000000000003</v>
      </c>
      <c r="M138" s="709"/>
      <c r="N138" s="708"/>
      <c r="O138" s="710">
        <v>14</v>
      </c>
      <c r="P138" s="708">
        <v>0.438</v>
      </c>
      <c r="Q138" s="711">
        <f t="shared" si="8"/>
        <v>14.737</v>
      </c>
      <c r="R138" s="697"/>
      <c r="S138" s="689">
        <f t="shared" si="9"/>
        <v>224000</v>
      </c>
      <c r="T138" s="634">
        <f t="shared" si="10"/>
        <v>0</v>
      </c>
      <c r="U138" s="635">
        <f t="shared" si="11"/>
        <v>232832.6</v>
      </c>
      <c r="V138" s="635">
        <f t="shared" si="12"/>
        <v>0</v>
      </c>
      <c r="W138" s="636">
        <f t="shared" si="13"/>
        <v>14000</v>
      </c>
      <c r="X138" s="637">
        <f t="shared" si="7"/>
        <v>470832.6</v>
      </c>
      <c r="Y138" s="447">
        <v>516444.2</v>
      </c>
      <c r="Z138" s="448"/>
    </row>
    <row r="139" spans="1:26" s="447" customFormat="1" ht="30.75" customHeight="1">
      <c r="A139" s="702">
        <v>125</v>
      </c>
      <c r="B139" s="703">
        <v>125</v>
      </c>
      <c r="C139" s="723"/>
      <c r="D139" s="724"/>
      <c r="E139" s="731" t="s">
        <v>1907</v>
      </c>
      <c r="F139" s="715" t="s">
        <v>1908</v>
      </c>
      <c r="G139" s="732">
        <v>14</v>
      </c>
      <c r="H139" s="708">
        <v>7.0110000000000001</v>
      </c>
      <c r="I139" s="708"/>
      <c r="J139" s="708"/>
      <c r="K139" s="709">
        <v>557.48</v>
      </c>
      <c r="L139" s="708">
        <v>7.94</v>
      </c>
      <c r="M139" s="709"/>
      <c r="N139" s="708"/>
      <c r="O139" s="710">
        <v>14</v>
      </c>
      <c r="P139" s="708">
        <v>0.438</v>
      </c>
      <c r="Q139" s="711">
        <f t="shared" si="8"/>
        <v>15.389000000000001</v>
      </c>
      <c r="R139" s="697"/>
      <c r="S139" s="689">
        <f t="shared" si="9"/>
        <v>224000</v>
      </c>
      <c r="T139" s="634">
        <f t="shared" si="10"/>
        <v>0</v>
      </c>
      <c r="U139" s="635">
        <f t="shared" si="11"/>
        <v>253653.4</v>
      </c>
      <c r="V139" s="635">
        <f t="shared" si="12"/>
        <v>0</v>
      </c>
      <c r="W139" s="636">
        <f t="shared" si="13"/>
        <v>14000</v>
      </c>
      <c r="X139" s="637">
        <f t="shared" si="7"/>
        <v>491653.4</v>
      </c>
      <c r="Y139" s="447">
        <v>476387.19999999995</v>
      </c>
      <c r="Z139" s="448"/>
    </row>
    <row r="140" spans="1:26" s="447" customFormat="1" ht="30.75" customHeight="1">
      <c r="A140" s="702">
        <v>126</v>
      </c>
      <c r="B140" s="703">
        <v>126</v>
      </c>
      <c r="C140" s="723"/>
      <c r="D140" s="724"/>
      <c r="E140" s="731" t="s">
        <v>1909</v>
      </c>
      <c r="F140" s="715" t="s">
        <v>1910</v>
      </c>
      <c r="G140" s="707">
        <v>12</v>
      </c>
      <c r="H140" s="708">
        <v>6.01</v>
      </c>
      <c r="I140" s="708"/>
      <c r="J140" s="708"/>
      <c r="K140" s="709">
        <v>538.12</v>
      </c>
      <c r="L140" s="708">
        <v>7.6639999999999997</v>
      </c>
      <c r="M140" s="709"/>
      <c r="N140" s="708"/>
      <c r="O140" s="710">
        <v>12</v>
      </c>
      <c r="P140" s="708">
        <v>0.376</v>
      </c>
      <c r="Q140" s="711">
        <f t="shared" si="8"/>
        <v>14.049999999999999</v>
      </c>
      <c r="R140" s="697"/>
      <c r="S140" s="689">
        <f t="shared" si="9"/>
        <v>192000</v>
      </c>
      <c r="T140" s="634">
        <f t="shared" si="10"/>
        <v>0</v>
      </c>
      <c r="U140" s="635">
        <f t="shared" si="11"/>
        <v>244844.6</v>
      </c>
      <c r="V140" s="635">
        <f t="shared" si="12"/>
        <v>0</v>
      </c>
      <c r="W140" s="636">
        <f t="shared" si="13"/>
        <v>12000</v>
      </c>
      <c r="X140" s="637">
        <f t="shared" si="7"/>
        <v>448844.6</v>
      </c>
      <c r="Y140" s="447">
        <v>469580.4</v>
      </c>
      <c r="Z140" s="448"/>
    </row>
    <row r="141" spans="1:26" s="472" customFormat="1" ht="30.75" customHeight="1">
      <c r="A141" s="702">
        <v>127</v>
      </c>
      <c r="B141" s="703">
        <v>127</v>
      </c>
      <c r="C141" s="704"/>
      <c r="D141" s="705"/>
      <c r="E141" s="622" t="s">
        <v>1761</v>
      </c>
      <c r="F141" s="706" t="s">
        <v>1762</v>
      </c>
      <c r="G141" s="707">
        <v>13</v>
      </c>
      <c r="H141" s="708">
        <v>6.51</v>
      </c>
      <c r="I141" s="708"/>
      <c r="J141" s="708"/>
      <c r="K141" s="722">
        <v>572.88</v>
      </c>
      <c r="L141" s="708">
        <v>8.1590000000000007</v>
      </c>
      <c r="M141" s="709"/>
      <c r="N141" s="708"/>
      <c r="O141" s="710">
        <v>13</v>
      </c>
      <c r="P141" s="708">
        <v>0.40699999999999997</v>
      </c>
      <c r="Q141" s="711">
        <f t="shared" si="8"/>
        <v>15.076000000000001</v>
      </c>
      <c r="R141" s="695"/>
      <c r="S141" s="689">
        <f t="shared" si="9"/>
        <v>208000</v>
      </c>
      <c r="T141" s="634">
        <f t="shared" si="10"/>
        <v>0</v>
      </c>
      <c r="U141" s="635">
        <f t="shared" si="11"/>
        <v>260660.4</v>
      </c>
      <c r="V141" s="635">
        <f t="shared" si="12"/>
        <v>0</v>
      </c>
      <c r="W141" s="636">
        <f t="shared" si="13"/>
        <v>13000</v>
      </c>
      <c r="X141" s="637">
        <f t="shared" si="7"/>
        <v>481660.4</v>
      </c>
      <c r="Y141" s="472">
        <v>453181</v>
      </c>
      <c r="Z141" s="473"/>
    </row>
    <row r="142" spans="1:26" s="447" customFormat="1" ht="30.75" customHeight="1">
      <c r="A142" s="702">
        <v>128</v>
      </c>
      <c r="B142" s="703">
        <v>128</v>
      </c>
      <c r="C142" s="704"/>
      <c r="D142" s="705"/>
      <c r="E142" s="622" t="s">
        <v>1911</v>
      </c>
      <c r="F142" s="706" t="s">
        <v>1912</v>
      </c>
      <c r="G142" s="707">
        <v>13</v>
      </c>
      <c r="H142" s="708">
        <v>6.51</v>
      </c>
      <c r="I142" s="708"/>
      <c r="J142" s="708"/>
      <c r="K142" s="722">
        <v>693.44</v>
      </c>
      <c r="L142" s="708">
        <v>9.8759999999999994</v>
      </c>
      <c r="M142" s="709"/>
      <c r="N142" s="708"/>
      <c r="O142" s="710">
        <v>13</v>
      </c>
      <c r="P142" s="708">
        <v>0.40699999999999997</v>
      </c>
      <c r="Q142" s="711">
        <f t="shared" si="8"/>
        <v>16.792999999999999</v>
      </c>
      <c r="R142" s="695"/>
      <c r="S142" s="689">
        <f t="shared" si="9"/>
        <v>208000</v>
      </c>
      <c r="T142" s="634">
        <f t="shared" si="10"/>
        <v>0</v>
      </c>
      <c r="U142" s="635">
        <f t="shared" si="11"/>
        <v>315515.2</v>
      </c>
      <c r="V142" s="635">
        <f t="shared" si="12"/>
        <v>0</v>
      </c>
      <c r="W142" s="636">
        <f t="shared" si="13"/>
        <v>13000</v>
      </c>
      <c r="X142" s="637">
        <f t="shared" si="7"/>
        <v>536515.19999999995</v>
      </c>
      <c r="Y142" s="447">
        <v>446374.2</v>
      </c>
      <c r="Z142" s="448"/>
    </row>
    <row r="143" spans="1:26" s="447" customFormat="1" ht="30.75" customHeight="1">
      <c r="A143" s="702">
        <v>129</v>
      </c>
      <c r="B143" s="703">
        <v>129</v>
      </c>
      <c r="C143" s="704"/>
      <c r="D143" s="705"/>
      <c r="E143" s="622" t="s">
        <v>1242</v>
      </c>
      <c r="F143" s="706" t="s">
        <v>1243</v>
      </c>
      <c r="G143" s="707">
        <v>12</v>
      </c>
      <c r="H143" s="708">
        <v>6.01</v>
      </c>
      <c r="I143" s="708"/>
      <c r="J143" s="708"/>
      <c r="K143" s="722">
        <v>571.12</v>
      </c>
      <c r="L143" s="708">
        <v>8.1340000000000003</v>
      </c>
      <c r="M143" s="709"/>
      <c r="N143" s="708"/>
      <c r="O143" s="710">
        <v>12</v>
      </c>
      <c r="P143" s="708">
        <v>0.376</v>
      </c>
      <c r="Q143" s="711">
        <f t="shared" si="8"/>
        <v>14.52</v>
      </c>
      <c r="R143" s="695"/>
      <c r="S143" s="689">
        <f t="shared" si="9"/>
        <v>192000</v>
      </c>
      <c r="T143" s="634">
        <f t="shared" si="10"/>
        <v>0</v>
      </c>
      <c r="U143" s="635">
        <f t="shared" si="11"/>
        <v>259859.6</v>
      </c>
      <c r="V143" s="635">
        <f t="shared" si="12"/>
        <v>0</v>
      </c>
      <c r="W143" s="636">
        <f t="shared" si="13"/>
        <v>12000</v>
      </c>
      <c r="X143" s="637">
        <f t="shared" ref="X143:X206" si="14">S143+T143+U143+V143+W143</f>
        <v>463859.6</v>
      </c>
      <c r="Y143" s="447">
        <v>488467.20000000001</v>
      </c>
      <c r="Z143" s="448"/>
    </row>
    <row r="144" spans="1:26" s="447" customFormat="1" ht="30.75" customHeight="1">
      <c r="A144" s="702">
        <v>130</v>
      </c>
      <c r="B144" s="703">
        <v>130</v>
      </c>
      <c r="C144" s="704"/>
      <c r="D144" s="713"/>
      <c r="E144" s="622" t="s">
        <v>1244</v>
      </c>
      <c r="F144" s="623" t="s">
        <v>1245</v>
      </c>
      <c r="G144" s="707">
        <v>12</v>
      </c>
      <c r="H144" s="708">
        <v>6.01</v>
      </c>
      <c r="I144" s="708"/>
      <c r="J144" s="708"/>
      <c r="K144" s="722">
        <v>518.76</v>
      </c>
      <c r="L144" s="708">
        <v>7.3879999999999999</v>
      </c>
      <c r="M144" s="709"/>
      <c r="N144" s="708"/>
      <c r="O144" s="710">
        <v>12</v>
      </c>
      <c r="P144" s="708">
        <v>0.376</v>
      </c>
      <c r="Q144" s="711">
        <f t="shared" ref="Q144:Q207" si="15">H144+L144+N144+P144+J144</f>
        <v>13.773999999999999</v>
      </c>
      <c r="R144" s="695"/>
      <c r="S144" s="689">
        <f t="shared" ref="S144:S207" si="16">G144*16000</f>
        <v>192000</v>
      </c>
      <c r="T144" s="634">
        <f t="shared" ref="T144:T207" si="17">I144*17000</f>
        <v>0</v>
      </c>
      <c r="U144" s="635">
        <f t="shared" ref="U144:U207" si="18">K144*455</f>
        <v>236035.8</v>
      </c>
      <c r="V144" s="635">
        <f t="shared" ref="V144:V207" si="19">M144*555</f>
        <v>0</v>
      </c>
      <c r="W144" s="636">
        <f t="shared" ref="W144:W207" si="20">O144*1000</f>
        <v>12000</v>
      </c>
      <c r="X144" s="637">
        <f t="shared" si="14"/>
        <v>440035.8</v>
      </c>
      <c r="Y144" s="447">
        <v>477856.6</v>
      </c>
      <c r="Z144" s="448"/>
    </row>
    <row r="145" spans="1:16346" s="447" customFormat="1" ht="30.75" customHeight="1">
      <c r="A145" s="702">
        <v>131</v>
      </c>
      <c r="B145" s="703">
        <v>131</v>
      </c>
      <c r="C145" s="704"/>
      <c r="D145" s="713"/>
      <c r="E145" s="622" t="s">
        <v>1564</v>
      </c>
      <c r="F145" s="623" t="s">
        <v>1565</v>
      </c>
      <c r="G145" s="707">
        <v>14</v>
      </c>
      <c r="H145" s="708">
        <v>7.0110000000000001</v>
      </c>
      <c r="I145" s="708"/>
      <c r="J145" s="708"/>
      <c r="K145" s="722">
        <v>760.32</v>
      </c>
      <c r="L145" s="708">
        <v>10.829000000000001</v>
      </c>
      <c r="M145" s="709"/>
      <c r="N145" s="708"/>
      <c r="O145" s="710">
        <v>14</v>
      </c>
      <c r="P145" s="708">
        <v>0.438</v>
      </c>
      <c r="Q145" s="711">
        <f t="shared" si="15"/>
        <v>18.277999999999999</v>
      </c>
      <c r="R145" s="695"/>
      <c r="S145" s="689">
        <f t="shared" si="16"/>
        <v>224000</v>
      </c>
      <c r="T145" s="634">
        <f t="shared" si="17"/>
        <v>0</v>
      </c>
      <c r="U145" s="635">
        <f t="shared" si="18"/>
        <v>345945.60000000003</v>
      </c>
      <c r="V145" s="635">
        <f t="shared" si="19"/>
        <v>0</v>
      </c>
      <c r="W145" s="636">
        <f t="shared" si="20"/>
        <v>14000</v>
      </c>
      <c r="X145" s="637">
        <f t="shared" si="14"/>
        <v>583945.60000000009</v>
      </c>
      <c r="Y145" s="447">
        <v>516043.80000000005</v>
      </c>
      <c r="Z145" s="448"/>
    </row>
    <row r="146" spans="1:16346" s="447" customFormat="1" ht="30.75" customHeight="1">
      <c r="A146" s="702">
        <v>132</v>
      </c>
      <c r="B146" s="703">
        <v>132</v>
      </c>
      <c r="C146" s="704"/>
      <c r="D146" s="705"/>
      <c r="E146" s="622" t="s">
        <v>1566</v>
      </c>
      <c r="F146" s="706" t="s">
        <v>1567</v>
      </c>
      <c r="G146" s="707">
        <v>14</v>
      </c>
      <c r="H146" s="708">
        <v>7.0110000000000001</v>
      </c>
      <c r="I146" s="708"/>
      <c r="J146" s="708"/>
      <c r="K146" s="722">
        <v>787.6</v>
      </c>
      <c r="L146" s="708">
        <v>11.217000000000001</v>
      </c>
      <c r="M146" s="709"/>
      <c r="N146" s="708"/>
      <c r="O146" s="710">
        <v>14</v>
      </c>
      <c r="P146" s="708">
        <v>0.438</v>
      </c>
      <c r="Q146" s="711">
        <f t="shared" si="15"/>
        <v>18.666</v>
      </c>
      <c r="R146" s="695"/>
      <c r="S146" s="689">
        <f t="shared" si="16"/>
        <v>224000</v>
      </c>
      <c r="T146" s="634">
        <f t="shared" si="17"/>
        <v>0</v>
      </c>
      <c r="U146" s="635">
        <f t="shared" si="18"/>
        <v>358358</v>
      </c>
      <c r="V146" s="635">
        <f t="shared" si="19"/>
        <v>0</v>
      </c>
      <c r="W146" s="636">
        <f t="shared" si="20"/>
        <v>14000</v>
      </c>
      <c r="X146" s="637">
        <f t="shared" si="14"/>
        <v>596358</v>
      </c>
      <c r="Y146" s="447">
        <v>522450.2</v>
      </c>
      <c r="Z146" s="448"/>
    </row>
    <row r="147" spans="1:16346" s="447" customFormat="1" ht="30.75" customHeight="1">
      <c r="A147" s="702">
        <v>133</v>
      </c>
      <c r="B147" s="703">
        <v>133</v>
      </c>
      <c r="C147" s="704"/>
      <c r="D147" s="705"/>
      <c r="E147" s="622" t="s">
        <v>1246</v>
      </c>
      <c r="F147" s="715" t="s">
        <v>1247</v>
      </c>
      <c r="G147" s="707">
        <v>14</v>
      </c>
      <c r="H147" s="708">
        <v>7.0110000000000001</v>
      </c>
      <c r="I147" s="708"/>
      <c r="J147" s="708"/>
      <c r="K147" s="722">
        <v>639.76</v>
      </c>
      <c r="L147" s="708">
        <v>9.1120000000000001</v>
      </c>
      <c r="M147" s="709"/>
      <c r="N147" s="708"/>
      <c r="O147" s="710">
        <v>14</v>
      </c>
      <c r="P147" s="708">
        <v>0.438</v>
      </c>
      <c r="Q147" s="711">
        <f t="shared" si="15"/>
        <v>16.561</v>
      </c>
      <c r="R147" s="695"/>
      <c r="S147" s="689">
        <f t="shared" si="16"/>
        <v>224000</v>
      </c>
      <c r="T147" s="634">
        <f t="shared" si="17"/>
        <v>0</v>
      </c>
      <c r="U147" s="635">
        <f t="shared" si="18"/>
        <v>291090.8</v>
      </c>
      <c r="V147" s="635">
        <f t="shared" si="19"/>
        <v>0</v>
      </c>
      <c r="W147" s="636">
        <f t="shared" si="20"/>
        <v>14000</v>
      </c>
      <c r="X147" s="637">
        <f t="shared" si="14"/>
        <v>529090.80000000005</v>
      </c>
      <c r="Y147" s="447">
        <v>416961.8</v>
      </c>
      <c r="Z147" s="448"/>
    </row>
    <row r="148" spans="1:16346" s="447" customFormat="1" ht="30.75" customHeight="1">
      <c r="A148" s="702">
        <v>134</v>
      </c>
      <c r="B148" s="703">
        <v>134</v>
      </c>
      <c r="C148" s="704"/>
      <c r="D148" s="705"/>
      <c r="E148" s="622" t="s">
        <v>1041</v>
      </c>
      <c r="F148" s="715" t="s">
        <v>1042</v>
      </c>
      <c r="G148" s="707">
        <v>14</v>
      </c>
      <c r="H148" s="708">
        <v>7.0110000000000001</v>
      </c>
      <c r="I148" s="708"/>
      <c r="J148" s="708"/>
      <c r="K148" s="722">
        <v>729.96</v>
      </c>
      <c r="L148" s="708">
        <v>10.396000000000001</v>
      </c>
      <c r="M148" s="709"/>
      <c r="N148" s="708"/>
      <c r="O148" s="710">
        <v>14</v>
      </c>
      <c r="P148" s="708">
        <v>0.438</v>
      </c>
      <c r="Q148" s="711">
        <f t="shared" si="15"/>
        <v>17.844999999999999</v>
      </c>
      <c r="R148" s="695"/>
      <c r="S148" s="689">
        <f t="shared" si="16"/>
        <v>224000</v>
      </c>
      <c r="T148" s="634">
        <f t="shared" si="17"/>
        <v>0</v>
      </c>
      <c r="U148" s="635">
        <f t="shared" si="18"/>
        <v>332131.8</v>
      </c>
      <c r="V148" s="635">
        <f t="shared" si="19"/>
        <v>0</v>
      </c>
      <c r="W148" s="636">
        <f t="shared" si="20"/>
        <v>14000</v>
      </c>
      <c r="X148" s="637">
        <f t="shared" si="14"/>
        <v>570131.80000000005</v>
      </c>
      <c r="Y148" s="447">
        <v>472617.4</v>
      </c>
      <c r="Z148" s="448"/>
    </row>
    <row r="149" spans="1:16346" s="447" customFormat="1" ht="30.75" customHeight="1">
      <c r="A149" s="702">
        <v>135</v>
      </c>
      <c r="B149" s="703">
        <v>135</v>
      </c>
      <c r="C149" s="704"/>
      <c r="D149" s="705"/>
      <c r="E149" s="622" t="s">
        <v>1708</v>
      </c>
      <c r="F149" s="715" t="s">
        <v>1709</v>
      </c>
      <c r="G149" s="707">
        <v>14</v>
      </c>
      <c r="H149" s="708">
        <v>7.0110000000000001</v>
      </c>
      <c r="I149" s="708"/>
      <c r="J149" s="708"/>
      <c r="K149" s="722">
        <v>741.4</v>
      </c>
      <c r="L149" s="708">
        <v>10.558999999999999</v>
      </c>
      <c r="M149" s="709"/>
      <c r="N149" s="708"/>
      <c r="O149" s="710">
        <v>14</v>
      </c>
      <c r="P149" s="708">
        <v>0.438</v>
      </c>
      <c r="Q149" s="711">
        <f t="shared" si="15"/>
        <v>18.007999999999999</v>
      </c>
      <c r="R149" s="695"/>
      <c r="S149" s="689">
        <f t="shared" si="16"/>
        <v>224000</v>
      </c>
      <c r="T149" s="634">
        <f t="shared" si="17"/>
        <v>0</v>
      </c>
      <c r="U149" s="635">
        <f t="shared" si="18"/>
        <v>337337</v>
      </c>
      <c r="V149" s="635">
        <f t="shared" si="19"/>
        <v>0</v>
      </c>
      <c r="W149" s="636">
        <f t="shared" si="20"/>
        <v>14000</v>
      </c>
      <c r="X149" s="637">
        <f t="shared" si="14"/>
        <v>575337</v>
      </c>
      <c r="Y149" s="447">
        <v>490835.60000000003</v>
      </c>
      <c r="Z149" s="448"/>
    </row>
    <row r="150" spans="1:16346" s="628" customFormat="1" ht="30.75" customHeight="1">
      <c r="A150" s="716">
        <v>136</v>
      </c>
      <c r="B150" s="703">
        <v>136</v>
      </c>
      <c r="C150" s="717"/>
      <c r="D150" s="718"/>
      <c r="E150" s="622" t="s">
        <v>2122</v>
      </c>
      <c r="F150" s="719" t="s">
        <v>2121</v>
      </c>
      <c r="G150" s="707">
        <v>12</v>
      </c>
      <c r="H150" s="708">
        <v>6.01</v>
      </c>
      <c r="I150" s="720"/>
      <c r="J150" s="708"/>
      <c r="K150" s="733">
        <v>493.24</v>
      </c>
      <c r="L150" s="708">
        <v>7.0250000000000004</v>
      </c>
      <c r="M150" s="710"/>
      <c r="N150" s="720"/>
      <c r="O150" s="710">
        <v>12</v>
      </c>
      <c r="P150" s="708">
        <v>0.376</v>
      </c>
      <c r="Q150" s="721">
        <f t="shared" si="15"/>
        <v>13.411</v>
      </c>
      <c r="R150" s="696"/>
      <c r="S150" s="691">
        <f t="shared" si="16"/>
        <v>192000</v>
      </c>
      <c r="T150" s="682">
        <f t="shared" si="17"/>
        <v>0</v>
      </c>
      <c r="U150" s="683">
        <f t="shared" si="18"/>
        <v>224424.2</v>
      </c>
      <c r="V150" s="683">
        <f t="shared" si="19"/>
        <v>0</v>
      </c>
      <c r="W150" s="684">
        <f t="shared" si="20"/>
        <v>12000</v>
      </c>
      <c r="X150" s="685">
        <f t="shared" si="14"/>
        <v>428424.2</v>
      </c>
      <c r="Y150" s="628">
        <v>495640.4</v>
      </c>
      <c r="Z150" s="629"/>
    </row>
    <row r="151" spans="1:16346" s="447" customFormat="1" ht="30.75" customHeight="1">
      <c r="A151" s="702">
        <v>137</v>
      </c>
      <c r="B151" s="703">
        <v>137</v>
      </c>
      <c r="C151" s="704"/>
      <c r="D151" s="705"/>
      <c r="E151" s="622" t="s">
        <v>1222</v>
      </c>
      <c r="F151" s="719" t="s">
        <v>1223</v>
      </c>
      <c r="G151" s="707">
        <v>15</v>
      </c>
      <c r="H151" s="708">
        <v>7.5119999999999996</v>
      </c>
      <c r="I151" s="708"/>
      <c r="J151" s="708"/>
      <c r="K151" s="722">
        <v>897.16</v>
      </c>
      <c r="L151" s="708">
        <v>12.778</v>
      </c>
      <c r="M151" s="709"/>
      <c r="N151" s="708"/>
      <c r="O151" s="710">
        <v>15</v>
      </c>
      <c r="P151" s="708">
        <v>0.47</v>
      </c>
      <c r="Q151" s="711">
        <f t="shared" si="15"/>
        <v>20.759999999999998</v>
      </c>
      <c r="R151" s="695"/>
      <c r="S151" s="689">
        <f t="shared" si="16"/>
        <v>240000</v>
      </c>
      <c r="T151" s="634">
        <f t="shared" si="17"/>
        <v>0</v>
      </c>
      <c r="U151" s="635">
        <f t="shared" si="18"/>
        <v>408207.8</v>
      </c>
      <c r="V151" s="635">
        <f t="shared" si="19"/>
        <v>0</v>
      </c>
      <c r="W151" s="636">
        <f t="shared" si="20"/>
        <v>15000</v>
      </c>
      <c r="X151" s="637">
        <f t="shared" si="14"/>
        <v>663207.80000000005</v>
      </c>
      <c r="Y151" s="447">
        <v>613123.80000000005</v>
      </c>
      <c r="Z151" s="448"/>
    </row>
    <row r="152" spans="1:16346" s="447" customFormat="1" ht="30.75" customHeight="1">
      <c r="A152" s="702">
        <v>138</v>
      </c>
      <c r="B152" s="703">
        <v>138</v>
      </c>
      <c r="C152" s="704"/>
      <c r="D152" s="705"/>
      <c r="E152" s="622" t="s">
        <v>1240</v>
      </c>
      <c r="F152" s="719" t="s">
        <v>1241</v>
      </c>
      <c r="G152" s="707">
        <v>15</v>
      </c>
      <c r="H152" s="708">
        <v>7.5119999999999996</v>
      </c>
      <c r="I152" s="708"/>
      <c r="J152" s="708"/>
      <c r="K152" s="722">
        <v>888.8</v>
      </c>
      <c r="L152" s="708">
        <v>12.659000000000001</v>
      </c>
      <c r="M152" s="709"/>
      <c r="N152" s="708"/>
      <c r="O152" s="710">
        <v>15</v>
      </c>
      <c r="P152" s="708">
        <v>0.47</v>
      </c>
      <c r="Q152" s="711">
        <f t="shared" si="15"/>
        <v>20.640999999999998</v>
      </c>
      <c r="R152" s="695"/>
      <c r="S152" s="689">
        <f t="shared" si="16"/>
        <v>240000</v>
      </c>
      <c r="T152" s="634">
        <f t="shared" si="17"/>
        <v>0</v>
      </c>
      <c r="U152" s="635">
        <f t="shared" si="18"/>
        <v>404404</v>
      </c>
      <c r="V152" s="635">
        <f t="shared" si="19"/>
        <v>0</v>
      </c>
      <c r="W152" s="636">
        <f t="shared" si="20"/>
        <v>15000</v>
      </c>
      <c r="X152" s="637">
        <f t="shared" si="14"/>
        <v>659404</v>
      </c>
      <c r="Y152" s="447">
        <v>634945.60000000009</v>
      </c>
      <c r="Z152" s="448"/>
    </row>
    <row r="153" spans="1:16346" s="447" customFormat="1" ht="30.75" customHeight="1">
      <c r="A153" s="702">
        <v>139</v>
      </c>
      <c r="B153" s="703">
        <v>139</v>
      </c>
      <c r="C153" s="704"/>
      <c r="D153" s="705"/>
      <c r="E153" s="622" t="s">
        <v>1195</v>
      </c>
      <c r="F153" s="719" t="s">
        <v>1196</v>
      </c>
      <c r="G153" s="707">
        <v>14</v>
      </c>
      <c r="H153" s="708">
        <v>7.0110000000000001</v>
      </c>
      <c r="I153" s="708"/>
      <c r="J153" s="708"/>
      <c r="K153" s="722">
        <v>703.12</v>
      </c>
      <c r="L153" s="708">
        <v>10.013999999999999</v>
      </c>
      <c r="M153" s="709"/>
      <c r="N153" s="708"/>
      <c r="O153" s="710">
        <v>14</v>
      </c>
      <c r="P153" s="708">
        <v>0.438</v>
      </c>
      <c r="Q153" s="711">
        <f t="shared" si="15"/>
        <v>17.462999999999997</v>
      </c>
      <c r="R153" s="695"/>
      <c r="S153" s="689">
        <f t="shared" si="16"/>
        <v>224000</v>
      </c>
      <c r="T153" s="634">
        <f t="shared" si="17"/>
        <v>0</v>
      </c>
      <c r="U153" s="635">
        <f t="shared" si="18"/>
        <v>319919.59999999998</v>
      </c>
      <c r="V153" s="635">
        <f t="shared" si="19"/>
        <v>0</v>
      </c>
      <c r="W153" s="636">
        <f t="shared" si="20"/>
        <v>14000</v>
      </c>
      <c r="X153" s="637">
        <f t="shared" si="14"/>
        <v>557919.6</v>
      </c>
      <c r="Y153" s="447">
        <v>479407.19999999995</v>
      </c>
      <c r="Z153" s="448"/>
    </row>
    <row r="154" spans="1:16346" s="447" customFormat="1" ht="30.75" customHeight="1">
      <c r="A154" s="702">
        <v>140</v>
      </c>
      <c r="B154" s="703">
        <v>140</v>
      </c>
      <c r="C154" s="704"/>
      <c r="D154" s="705"/>
      <c r="E154" s="622" t="s">
        <v>1797</v>
      </c>
      <c r="F154" s="719" t="s">
        <v>1798</v>
      </c>
      <c r="G154" s="707">
        <v>14</v>
      </c>
      <c r="H154" s="708">
        <v>7.0110000000000001</v>
      </c>
      <c r="I154" s="708"/>
      <c r="J154" s="708"/>
      <c r="K154" s="722">
        <v>645.48</v>
      </c>
      <c r="L154" s="708">
        <v>9.1929999999999996</v>
      </c>
      <c r="M154" s="709"/>
      <c r="N154" s="708"/>
      <c r="O154" s="710">
        <v>14</v>
      </c>
      <c r="P154" s="708">
        <v>0.438</v>
      </c>
      <c r="Q154" s="711">
        <f t="shared" si="15"/>
        <v>16.641999999999999</v>
      </c>
      <c r="R154" s="695"/>
      <c r="S154" s="689">
        <f t="shared" si="16"/>
        <v>224000</v>
      </c>
      <c r="T154" s="634">
        <f t="shared" si="17"/>
        <v>0</v>
      </c>
      <c r="U154" s="635">
        <f t="shared" si="18"/>
        <v>293693.40000000002</v>
      </c>
      <c r="V154" s="635">
        <f t="shared" si="19"/>
        <v>0</v>
      </c>
      <c r="W154" s="636">
        <f t="shared" si="20"/>
        <v>14000</v>
      </c>
      <c r="X154" s="637">
        <f t="shared" si="14"/>
        <v>531693.4</v>
      </c>
      <c r="Y154" s="447">
        <v>498226</v>
      </c>
      <c r="Z154" s="448"/>
    </row>
    <row r="155" spans="1:16346" s="570" customFormat="1" ht="30.75" customHeight="1">
      <c r="A155" s="702">
        <v>141</v>
      </c>
      <c r="B155" s="703">
        <v>141</v>
      </c>
      <c r="C155" s="704"/>
      <c r="D155" s="705"/>
      <c r="E155" s="622" t="s">
        <v>1753</v>
      </c>
      <c r="F155" s="714" t="s">
        <v>1754</v>
      </c>
      <c r="G155" s="707">
        <v>15</v>
      </c>
      <c r="H155" s="708">
        <v>7.5119999999999996</v>
      </c>
      <c r="I155" s="708"/>
      <c r="J155" s="708"/>
      <c r="K155" s="722">
        <v>582.12</v>
      </c>
      <c r="L155" s="708">
        <v>8.2910000000000004</v>
      </c>
      <c r="M155" s="709"/>
      <c r="N155" s="708"/>
      <c r="O155" s="710">
        <v>15</v>
      </c>
      <c r="P155" s="708">
        <v>0.47</v>
      </c>
      <c r="Q155" s="711">
        <f t="shared" si="15"/>
        <v>16.273</v>
      </c>
      <c r="R155" s="694"/>
      <c r="S155" s="690">
        <f t="shared" si="16"/>
        <v>240000</v>
      </c>
      <c r="T155" s="678">
        <f t="shared" si="17"/>
        <v>0</v>
      </c>
      <c r="U155" s="679">
        <f t="shared" si="18"/>
        <v>264864.59999999998</v>
      </c>
      <c r="V155" s="679">
        <f t="shared" si="19"/>
        <v>0</v>
      </c>
      <c r="W155" s="680">
        <f t="shared" si="20"/>
        <v>15000</v>
      </c>
      <c r="X155" s="681">
        <f t="shared" si="14"/>
        <v>519864.6</v>
      </c>
      <c r="Y155" s="570">
        <v>470998.80000000005</v>
      </c>
      <c r="Z155" s="626"/>
    </row>
    <row r="156" spans="1:16346" s="447" customFormat="1" ht="30.75" customHeight="1">
      <c r="A156" s="702">
        <v>142</v>
      </c>
      <c r="B156" s="703">
        <v>142</v>
      </c>
      <c r="C156" s="704"/>
      <c r="D156" s="705"/>
      <c r="E156" s="622" t="s">
        <v>1915</v>
      </c>
      <c r="F156" s="719" t="s">
        <v>1916</v>
      </c>
      <c r="G156" s="707">
        <v>15</v>
      </c>
      <c r="H156" s="708">
        <v>7.5119999999999996</v>
      </c>
      <c r="I156" s="708"/>
      <c r="J156" s="708"/>
      <c r="K156" s="722">
        <v>595.76</v>
      </c>
      <c r="L156" s="708">
        <v>8.4849999999999994</v>
      </c>
      <c r="M156" s="709"/>
      <c r="N156" s="708"/>
      <c r="O156" s="710">
        <v>15</v>
      </c>
      <c r="P156" s="708">
        <v>0.47</v>
      </c>
      <c r="Q156" s="711">
        <f t="shared" si="15"/>
        <v>16.466999999999999</v>
      </c>
      <c r="R156" s="695"/>
      <c r="S156" s="689">
        <f t="shared" si="16"/>
        <v>240000</v>
      </c>
      <c r="T156" s="634">
        <f t="shared" si="17"/>
        <v>0</v>
      </c>
      <c r="U156" s="635">
        <f t="shared" si="18"/>
        <v>271070.8</v>
      </c>
      <c r="V156" s="635">
        <f t="shared" si="19"/>
        <v>0</v>
      </c>
      <c r="W156" s="636">
        <f t="shared" si="20"/>
        <v>15000</v>
      </c>
      <c r="X156" s="637">
        <f t="shared" si="14"/>
        <v>526070.80000000005</v>
      </c>
      <c r="Y156" s="472">
        <v>552463.19999999995</v>
      </c>
      <c r="Z156" s="448"/>
      <c r="AA156" s="472"/>
      <c r="AB156" s="472"/>
      <c r="AC156" s="472"/>
      <c r="AD156" s="472"/>
      <c r="AE156" s="472"/>
      <c r="AF156" s="472"/>
      <c r="AG156" s="472"/>
      <c r="AH156" s="472"/>
      <c r="AI156" s="472"/>
      <c r="AJ156" s="472"/>
      <c r="AK156" s="472"/>
      <c r="AL156" s="472"/>
      <c r="AM156" s="472"/>
      <c r="AN156" s="472"/>
      <c r="AO156" s="472"/>
      <c r="AP156" s="472"/>
      <c r="AQ156" s="472"/>
      <c r="AR156" s="472"/>
      <c r="AS156" s="472"/>
      <c r="AT156" s="472"/>
      <c r="AU156" s="472"/>
      <c r="AV156" s="472"/>
      <c r="AW156" s="472"/>
      <c r="AX156" s="472"/>
      <c r="AY156" s="472"/>
      <c r="AZ156" s="472"/>
      <c r="BA156" s="472"/>
      <c r="BB156" s="472"/>
      <c r="BC156" s="472"/>
      <c r="BD156" s="472"/>
      <c r="BE156" s="472"/>
      <c r="BF156" s="472"/>
      <c r="BG156" s="472"/>
      <c r="BH156" s="472"/>
      <c r="BI156" s="472"/>
      <c r="BJ156" s="472"/>
      <c r="BK156" s="472"/>
      <c r="BL156" s="472"/>
      <c r="BM156" s="472"/>
      <c r="BN156" s="472"/>
      <c r="BO156" s="472"/>
      <c r="BP156" s="472"/>
      <c r="BQ156" s="472"/>
      <c r="BR156" s="472"/>
      <c r="BS156" s="472"/>
      <c r="BT156" s="472"/>
      <c r="BU156" s="472"/>
      <c r="BV156" s="472"/>
      <c r="BW156" s="472"/>
      <c r="BX156" s="472"/>
      <c r="BY156" s="472"/>
      <c r="BZ156" s="472"/>
      <c r="CA156" s="472"/>
      <c r="CB156" s="472"/>
      <c r="CC156" s="472"/>
      <c r="CD156" s="472"/>
      <c r="CE156" s="472"/>
      <c r="CF156" s="472"/>
      <c r="CG156" s="472"/>
      <c r="CH156" s="472"/>
      <c r="CI156" s="472"/>
      <c r="CJ156" s="472"/>
      <c r="CK156" s="472"/>
      <c r="CL156" s="472"/>
      <c r="CM156" s="472"/>
      <c r="CN156" s="472"/>
      <c r="CO156" s="472"/>
      <c r="CP156" s="472"/>
      <c r="CQ156" s="472"/>
      <c r="CR156" s="472"/>
      <c r="CS156" s="472"/>
      <c r="CT156" s="472"/>
      <c r="CU156" s="472"/>
      <c r="CV156" s="472"/>
      <c r="CW156" s="472"/>
      <c r="CX156" s="472"/>
      <c r="CY156" s="472"/>
      <c r="CZ156" s="472"/>
      <c r="DA156" s="472"/>
      <c r="DB156" s="472"/>
      <c r="DC156" s="472"/>
      <c r="DD156" s="472"/>
      <c r="DE156" s="472"/>
      <c r="DF156" s="472"/>
      <c r="DG156" s="472"/>
      <c r="DH156" s="472"/>
      <c r="DI156" s="472"/>
      <c r="DJ156" s="472"/>
      <c r="DK156" s="472"/>
      <c r="DL156" s="472"/>
      <c r="DM156" s="472"/>
      <c r="DN156" s="472"/>
      <c r="DO156" s="472"/>
      <c r="DP156" s="472"/>
      <c r="DQ156" s="472"/>
      <c r="DR156" s="472"/>
      <c r="DS156" s="472"/>
      <c r="DT156" s="472"/>
      <c r="DU156" s="472"/>
      <c r="DV156" s="472"/>
      <c r="DW156" s="472"/>
      <c r="DX156" s="472"/>
      <c r="DY156" s="472"/>
      <c r="DZ156" s="472"/>
      <c r="EA156" s="472"/>
      <c r="EB156" s="472"/>
      <c r="EC156" s="472"/>
      <c r="ED156" s="472"/>
      <c r="EE156" s="472"/>
      <c r="EF156" s="472"/>
      <c r="EG156" s="472"/>
      <c r="EH156" s="472"/>
      <c r="EI156" s="472"/>
      <c r="EJ156" s="472"/>
      <c r="EK156" s="472"/>
      <c r="EL156" s="472"/>
      <c r="EM156" s="472"/>
      <c r="EN156" s="472"/>
      <c r="EO156" s="472"/>
      <c r="EP156" s="472"/>
      <c r="EQ156" s="472"/>
      <c r="ER156" s="472"/>
      <c r="ES156" s="472"/>
      <c r="ET156" s="472"/>
      <c r="EU156" s="472"/>
      <c r="EV156" s="472"/>
      <c r="EW156" s="472"/>
      <c r="EX156" s="472"/>
      <c r="EY156" s="472"/>
      <c r="EZ156" s="472"/>
      <c r="FA156" s="472"/>
      <c r="FB156" s="472"/>
      <c r="FC156" s="472"/>
      <c r="FD156" s="472"/>
      <c r="FE156" s="472"/>
      <c r="FF156" s="472"/>
      <c r="FG156" s="472"/>
      <c r="FH156" s="472"/>
      <c r="FI156" s="472"/>
      <c r="FJ156" s="472"/>
      <c r="FK156" s="472"/>
      <c r="FL156" s="472"/>
      <c r="FM156" s="472"/>
      <c r="FN156" s="472"/>
      <c r="FO156" s="472"/>
      <c r="FP156" s="472"/>
      <c r="FQ156" s="472"/>
      <c r="FR156" s="472"/>
      <c r="FS156" s="472"/>
      <c r="FT156" s="472"/>
      <c r="FU156" s="472"/>
      <c r="FV156" s="472"/>
      <c r="FW156" s="472"/>
      <c r="FX156" s="472"/>
      <c r="FY156" s="472"/>
      <c r="FZ156" s="472"/>
      <c r="GA156" s="472"/>
      <c r="GB156" s="472"/>
      <c r="GC156" s="472"/>
      <c r="GD156" s="472"/>
      <c r="GE156" s="472"/>
      <c r="GF156" s="472"/>
      <c r="GG156" s="472"/>
      <c r="GH156" s="472"/>
      <c r="GI156" s="472"/>
      <c r="GJ156" s="472"/>
      <c r="GK156" s="472"/>
      <c r="GL156" s="472"/>
      <c r="GM156" s="472"/>
      <c r="GN156" s="472"/>
      <c r="GO156" s="472"/>
      <c r="GP156" s="472"/>
      <c r="GQ156" s="472"/>
      <c r="GR156" s="472"/>
      <c r="GS156" s="472"/>
      <c r="GT156" s="472"/>
      <c r="GU156" s="472"/>
      <c r="GV156" s="472"/>
      <c r="GW156" s="472"/>
      <c r="GX156" s="472"/>
      <c r="GY156" s="472"/>
      <c r="GZ156" s="472"/>
      <c r="HA156" s="472"/>
      <c r="HB156" s="472"/>
      <c r="HC156" s="472"/>
      <c r="HD156" s="472"/>
      <c r="HE156" s="472"/>
      <c r="HF156" s="472"/>
      <c r="HG156" s="472"/>
      <c r="HH156" s="472"/>
      <c r="HI156" s="472"/>
      <c r="HJ156" s="472"/>
      <c r="HK156" s="472"/>
      <c r="HL156" s="472"/>
      <c r="HM156" s="472"/>
      <c r="HN156" s="472"/>
      <c r="HO156" s="472"/>
      <c r="HP156" s="472"/>
      <c r="HQ156" s="472"/>
      <c r="HR156" s="472"/>
      <c r="HS156" s="472"/>
      <c r="HT156" s="472"/>
      <c r="HU156" s="472"/>
      <c r="HV156" s="472"/>
      <c r="HW156" s="472"/>
      <c r="HX156" s="472"/>
      <c r="HY156" s="472"/>
      <c r="HZ156" s="472"/>
      <c r="IA156" s="472"/>
      <c r="IB156" s="472"/>
      <c r="IC156" s="472"/>
      <c r="ID156" s="472"/>
      <c r="IE156" s="472"/>
      <c r="IF156" s="472"/>
      <c r="IG156" s="472"/>
      <c r="IH156" s="472"/>
      <c r="II156" s="472"/>
      <c r="IJ156" s="472"/>
      <c r="IK156" s="472"/>
      <c r="IL156" s="472"/>
      <c r="IM156" s="472"/>
      <c r="IN156" s="472"/>
      <c r="IO156" s="472"/>
      <c r="IP156" s="472"/>
      <c r="IQ156" s="472"/>
      <c r="IR156" s="472"/>
      <c r="IS156" s="472"/>
      <c r="IT156" s="472"/>
      <c r="IU156" s="472"/>
      <c r="IV156" s="472"/>
      <c r="IW156" s="472"/>
      <c r="IX156" s="472"/>
      <c r="IY156" s="472"/>
      <c r="IZ156" s="472"/>
      <c r="JC156" s="472"/>
      <c r="JD156" s="472"/>
      <c r="JE156" s="472"/>
      <c r="JF156" s="472"/>
      <c r="JG156" s="472"/>
      <c r="JH156" s="472"/>
      <c r="JI156" s="472"/>
      <c r="JJ156" s="472"/>
      <c r="JK156" s="472"/>
      <c r="JL156" s="472"/>
      <c r="JM156" s="472"/>
      <c r="JN156" s="472"/>
      <c r="JO156" s="472"/>
      <c r="JP156" s="472"/>
      <c r="JQ156" s="472"/>
      <c r="JR156" s="472"/>
      <c r="JS156" s="472"/>
      <c r="JT156" s="472"/>
      <c r="JU156" s="472"/>
      <c r="JV156" s="472"/>
      <c r="JW156" s="472"/>
      <c r="JX156" s="472"/>
      <c r="JY156" s="472"/>
      <c r="JZ156" s="472"/>
      <c r="KA156" s="472"/>
      <c r="KB156" s="472"/>
      <c r="KC156" s="472"/>
      <c r="KD156" s="472"/>
      <c r="KE156" s="472"/>
      <c r="KF156" s="472"/>
      <c r="KG156" s="472"/>
      <c r="KH156" s="472"/>
      <c r="KI156" s="472"/>
      <c r="KJ156" s="472"/>
      <c r="KK156" s="472"/>
      <c r="KL156" s="472"/>
      <c r="KM156" s="472"/>
      <c r="KN156" s="472"/>
      <c r="KO156" s="472"/>
      <c r="KP156" s="472"/>
      <c r="KQ156" s="472"/>
      <c r="KR156" s="472"/>
      <c r="KS156" s="472"/>
      <c r="KT156" s="472"/>
      <c r="KU156" s="472"/>
      <c r="KV156" s="472"/>
      <c r="KW156" s="472"/>
      <c r="KX156" s="472"/>
      <c r="KY156" s="472"/>
      <c r="KZ156" s="472"/>
      <c r="LA156" s="472"/>
      <c r="LB156" s="472"/>
      <c r="LC156" s="472"/>
      <c r="LD156" s="472"/>
      <c r="LE156" s="472"/>
      <c r="LF156" s="472"/>
      <c r="LG156" s="472"/>
      <c r="LH156" s="472"/>
      <c r="LI156" s="472"/>
      <c r="LJ156" s="472"/>
      <c r="LK156" s="472"/>
      <c r="LL156" s="472"/>
      <c r="LM156" s="472"/>
      <c r="LN156" s="472"/>
      <c r="LO156" s="472"/>
      <c r="LP156" s="472"/>
      <c r="LQ156" s="472"/>
      <c r="LR156" s="472"/>
      <c r="LS156" s="472"/>
      <c r="LT156" s="472"/>
      <c r="LU156" s="472"/>
      <c r="LV156" s="472"/>
      <c r="LW156" s="472"/>
      <c r="LX156" s="472"/>
      <c r="LY156" s="472"/>
      <c r="LZ156" s="472"/>
      <c r="MA156" s="472"/>
      <c r="MB156" s="472"/>
      <c r="MC156" s="472"/>
      <c r="MD156" s="472"/>
      <c r="ME156" s="472"/>
      <c r="MF156" s="472"/>
      <c r="MG156" s="472"/>
      <c r="MH156" s="472"/>
      <c r="MI156" s="472"/>
      <c r="MJ156" s="472"/>
      <c r="MK156" s="472"/>
      <c r="ML156" s="472"/>
      <c r="MM156" s="472"/>
      <c r="MN156" s="472"/>
      <c r="MO156" s="472"/>
      <c r="MP156" s="472"/>
      <c r="MQ156" s="472"/>
      <c r="MR156" s="472"/>
      <c r="MS156" s="472"/>
      <c r="MT156" s="472"/>
      <c r="MU156" s="472"/>
      <c r="MV156" s="472"/>
      <c r="MW156" s="472"/>
      <c r="MX156" s="472"/>
      <c r="MY156" s="472"/>
      <c r="MZ156" s="472"/>
      <c r="NA156" s="472"/>
      <c r="NB156" s="472"/>
      <c r="NC156" s="472"/>
      <c r="ND156" s="472"/>
      <c r="NE156" s="472"/>
      <c r="NF156" s="472"/>
      <c r="NG156" s="472"/>
      <c r="NH156" s="472"/>
      <c r="NI156" s="472"/>
      <c r="NJ156" s="472"/>
      <c r="NK156" s="472"/>
      <c r="NL156" s="472"/>
      <c r="NM156" s="472"/>
      <c r="NN156" s="472"/>
      <c r="NO156" s="472"/>
      <c r="NP156" s="472"/>
      <c r="NQ156" s="472"/>
      <c r="NR156" s="472"/>
      <c r="NS156" s="472"/>
      <c r="NT156" s="472"/>
      <c r="NU156" s="472"/>
      <c r="NV156" s="472"/>
      <c r="NW156" s="472"/>
      <c r="NX156" s="472"/>
      <c r="NY156" s="472"/>
      <c r="NZ156" s="472"/>
      <c r="OA156" s="472"/>
      <c r="OB156" s="472"/>
      <c r="OC156" s="472"/>
      <c r="OD156" s="472"/>
      <c r="OE156" s="472"/>
      <c r="OF156" s="472"/>
      <c r="OG156" s="472"/>
      <c r="OH156" s="472"/>
      <c r="OI156" s="472"/>
      <c r="OJ156" s="472"/>
      <c r="OK156" s="472"/>
      <c r="OL156" s="472"/>
      <c r="OM156" s="472"/>
      <c r="ON156" s="472"/>
      <c r="OO156" s="472"/>
      <c r="OP156" s="472"/>
      <c r="OQ156" s="472"/>
      <c r="OR156" s="472"/>
      <c r="OS156" s="472"/>
      <c r="OT156" s="472"/>
      <c r="OU156" s="472"/>
      <c r="OV156" s="472"/>
      <c r="OW156" s="472"/>
      <c r="OX156" s="472"/>
      <c r="OY156" s="472"/>
      <c r="OZ156" s="472"/>
      <c r="PA156" s="472"/>
      <c r="PB156" s="472"/>
      <c r="PC156" s="472"/>
      <c r="PD156" s="472"/>
      <c r="PE156" s="472"/>
      <c r="PF156" s="472"/>
      <c r="PG156" s="472"/>
      <c r="PH156" s="472"/>
      <c r="PI156" s="472"/>
      <c r="PJ156" s="472"/>
      <c r="PK156" s="472"/>
      <c r="PL156" s="472"/>
      <c r="PM156" s="472"/>
      <c r="PN156" s="472"/>
      <c r="PO156" s="472"/>
      <c r="PP156" s="472"/>
      <c r="PQ156" s="472"/>
      <c r="PR156" s="472"/>
      <c r="PS156" s="472"/>
      <c r="PT156" s="472"/>
      <c r="PU156" s="472"/>
      <c r="PV156" s="472"/>
      <c r="PW156" s="472"/>
      <c r="PX156" s="472"/>
      <c r="PY156" s="472"/>
      <c r="PZ156" s="472"/>
      <c r="QA156" s="472"/>
      <c r="QB156" s="472"/>
      <c r="QC156" s="472"/>
      <c r="QD156" s="472"/>
      <c r="QE156" s="472"/>
      <c r="QF156" s="472"/>
      <c r="QG156" s="472"/>
      <c r="QH156" s="472"/>
      <c r="QI156" s="472"/>
      <c r="QJ156" s="472"/>
      <c r="QK156" s="472"/>
      <c r="QL156" s="472"/>
      <c r="QM156" s="472"/>
      <c r="QN156" s="472"/>
      <c r="QO156" s="472"/>
      <c r="QP156" s="472"/>
      <c r="QQ156" s="472"/>
      <c r="QR156" s="472"/>
      <c r="QS156" s="472"/>
      <c r="QT156" s="472"/>
      <c r="QU156" s="472"/>
      <c r="QV156" s="472"/>
      <c r="QW156" s="472"/>
      <c r="QX156" s="472"/>
      <c r="QY156" s="472"/>
      <c r="QZ156" s="472"/>
      <c r="RA156" s="472"/>
      <c r="RB156" s="472"/>
      <c r="RC156" s="472"/>
      <c r="RD156" s="472"/>
      <c r="RE156" s="472"/>
      <c r="RF156" s="472"/>
      <c r="RG156" s="472"/>
      <c r="RH156" s="472"/>
      <c r="RI156" s="472"/>
      <c r="RJ156" s="472"/>
      <c r="RK156" s="472"/>
      <c r="RL156" s="472"/>
      <c r="RM156" s="472"/>
      <c r="RN156" s="472"/>
      <c r="RO156" s="472"/>
      <c r="RP156" s="472"/>
      <c r="RQ156" s="472"/>
      <c r="RR156" s="472"/>
      <c r="RS156" s="472"/>
      <c r="RT156" s="472"/>
      <c r="RU156" s="472"/>
      <c r="RV156" s="472"/>
      <c r="RW156" s="472"/>
      <c r="RX156" s="472"/>
      <c r="RY156" s="472"/>
      <c r="RZ156" s="472"/>
      <c r="SA156" s="472"/>
      <c r="SB156" s="472"/>
      <c r="SC156" s="472"/>
      <c r="SD156" s="472"/>
      <c r="SE156" s="472"/>
      <c r="SF156" s="472"/>
      <c r="SG156" s="472"/>
      <c r="SH156" s="472"/>
      <c r="SI156" s="472"/>
      <c r="SJ156" s="472"/>
      <c r="SK156" s="472"/>
      <c r="SL156" s="472"/>
      <c r="SM156" s="472"/>
      <c r="SN156" s="472"/>
      <c r="SO156" s="472"/>
      <c r="SP156" s="472"/>
      <c r="SQ156" s="472"/>
      <c r="SR156" s="472"/>
      <c r="SS156" s="472"/>
      <c r="ST156" s="472"/>
      <c r="SU156" s="472"/>
      <c r="SV156" s="472"/>
      <c r="SY156" s="472"/>
      <c r="SZ156" s="472"/>
      <c r="TA156" s="472"/>
      <c r="TB156" s="472"/>
      <c r="TC156" s="472"/>
      <c r="TD156" s="472"/>
      <c r="TE156" s="472"/>
      <c r="TF156" s="472"/>
      <c r="TG156" s="472"/>
      <c r="TH156" s="472"/>
      <c r="TI156" s="472"/>
      <c r="TJ156" s="472"/>
      <c r="TK156" s="472"/>
      <c r="TL156" s="472"/>
      <c r="TM156" s="472"/>
      <c r="TN156" s="472"/>
      <c r="TO156" s="472"/>
      <c r="TP156" s="472"/>
      <c r="TQ156" s="472"/>
      <c r="TR156" s="472"/>
      <c r="TS156" s="472"/>
      <c r="TT156" s="472"/>
      <c r="TU156" s="472"/>
      <c r="TV156" s="472"/>
      <c r="TW156" s="472"/>
      <c r="TX156" s="472"/>
      <c r="TY156" s="472"/>
      <c r="TZ156" s="472"/>
      <c r="UA156" s="472"/>
      <c r="UB156" s="472"/>
      <c r="UC156" s="472"/>
      <c r="UD156" s="472"/>
      <c r="UE156" s="472"/>
      <c r="UF156" s="472"/>
      <c r="UG156" s="472"/>
      <c r="UH156" s="472"/>
      <c r="UI156" s="472"/>
      <c r="UJ156" s="472"/>
      <c r="UK156" s="472"/>
      <c r="UL156" s="472"/>
      <c r="UM156" s="472"/>
      <c r="UN156" s="472"/>
      <c r="UO156" s="472"/>
      <c r="UP156" s="472"/>
      <c r="UQ156" s="472"/>
      <c r="UR156" s="472"/>
      <c r="US156" s="472"/>
      <c r="UT156" s="472"/>
      <c r="UU156" s="472"/>
      <c r="UV156" s="472"/>
      <c r="UW156" s="472"/>
      <c r="UX156" s="472"/>
      <c r="UY156" s="472"/>
      <c r="UZ156" s="472"/>
      <c r="VA156" s="472"/>
      <c r="VB156" s="472"/>
      <c r="VC156" s="472"/>
      <c r="VD156" s="472"/>
      <c r="VE156" s="472"/>
      <c r="VF156" s="472"/>
      <c r="VG156" s="472"/>
      <c r="VH156" s="472"/>
      <c r="VI156" s="472"/>
      <c r="VJ156" s="472"/>
      <c r="VK156" s="472"/>
      <c r="VL156" s="472"/>
      <c r="VM156" s="472"/>
      <c r="VN156" s="472"/>
      <c r="VO156" s="472"/>
      <c r="VP156" s="472"/>
      <c r="VQ156" s="472"/>
      <c r="VR156" s="472"/>
      <c r="VS156" s="472"/>
      <c r="VT156" s="472"/>
      <c r="VU156" s="472"/>
      <c r="VV156" s="472"/>
      <c r="VW156" s="472"/>
      <c r="VX156" s="472"/>
      <c r="VY156" s="472"/>
      <c r="VZ156" s="472"/>
      <c r="WA156" s="472"/>
      <c r="WB156" s="472"/>
      <c r="WC156" s="472"/>
      <c r="WD156" s="472"/>
      <c r="WE156" s="472"/>
      <c r="WF156" s="472"/>
      <c r="WG156" s="472"/>
      <c r="WH156" s="472"/>
      <c r="WI156" s="472"/>
      <c r="WJ156" s="472"/>
      <c r="WK156" s="472"/>
      <c r="WL156" s="472"/>
      <c r="WM156" s="472"/>
      <c r="WN156" s="472"/>
      <c r="WO156" s="472"/>
      <c r="WP156" s="472"/>
      <c r="WQ156" s="472"/>
      <c r="WR156" s="472"/>
      <c r="WS156" s="472"/>
      <c r="WT156" s="472"/>
      <c r="WU156" s="472"/>
      <c r="WV156" s="472"/>
      <c r="WW156" s="472"/>
      <c r="WX156" s="472"/>
      <c r="WY156" s="472"/>
      <c r="WZ156" s="472"/>
      <c r="XA156" s="472"/>
      <c r="XB156" s="472"/>
      <c r="XC156" s="472"/>
      <c r="XD156" s="472"/>
      <c r="XE156" s="472"/>
      <c r="XF156" s="472"/>
      <c r="XG156" s="472"/>
      <c r="XH156" s="472"/>
      <c r="XI156" s="472"/>
      <c r="XJ156" s="472"/>
      <c r="XK156" s="472"/>
      <c r="XL156" s="472"/>
      <c r="XM156" s="472"/>
      <c r="XN156" s="472"/>
      <c r="XO156" s="472"/>
      <c r="XP156" s="472"/>
      <c r="XQ156" s="472"/>
      <c r="XR156" s="472"/>
      <c r="XS156" s="472"/>
      <c r="XT156" s="472"/>
      <c r="XU156" s="472"/>
      <c r="XV156" s="472"/>
      <c r="XW156" s="472"/>
      <c r="XX156" s="472"/>
      <c r="XY156" s="472"/>
      <c r="XZ156" s="472"/>
      <c r="YA156" s="472"/>
      <c r="YB156" s="472"/>
      <c r="YC156" s="472"/>
      <c r="YD156" s="472"/>
      <c r="YE156" s="472"/>
      <c r="YF156" s="472"/>
      <c r="YG156" s="472"/>
      <c r="YH156" s="472"/>
      <c r="YI156" s="472"/>
      <c r="YJ156" s="472"/>
      <c r="YK156" s="472"/>
      <c r="YL156" s="472"/>
      <c r="YM156" s="472"/>
      <c r="YN156" s="472"/>
      <c r="YO156" s="472"/>
      <c r="YP156" s="472"/>
      <c r="YQ156" s="472"/>
      <c r="YR156" s="472"/>
      <c r="YS156" s="472"/>
      <c r="YT156" s="472"/>
      <c r="YU156" s="472"/>
      <c r="YV156" s="472"/>
      <c r="YW156" s="472"/>
      <c r="YX156" s="472"/>
      <c r="YY156" s="472"/>
      <c r="YZ156" s="472"/>
      <c r="ZA156" s="472"/>
      <c r="ZB156" s="472"/>
      <c r="ZC156" s="472"/>
      <c r="ZD156" s="472"/>
      <c r="ZE156" s="472"/>
      <c r="ZF156" s="472"/>
      <c r="ZG156" s="472"/>
      <c r="ZH156" s="472"/>
      <c r="ZI156" s="472"/>
      <c r="ZJ156" s="472"/>
      <c r="ZK156" s="472"/>
      <c r="ZL156" s="472"/>
      <c r="ZM156" s="472"/>
      <c r="ZN156" s="472"/>
      <c r="ZO156" s="472"/>
      <c r="ZP156" s="472"/>
      <c r="ZQ156" s="472"/>
      <c r="ZR156" s="472"/>
      <c r="ZS156" s="472"/>
      <c r="ZT156" s="472"/>
      <c r="ZU156" s="472"/>
      <c r="ZV156" s="472"/>
      <c r="ZW156" s="472"/>
      <c r="ZX156" s="472"/>
      <c r="ZY156" s="472"/>
      <c r="ZZ156" s="472"/>
      <c r="AAA156" s="472"/>
      <c r="AAB156" s="472"/>
      <c r="AAC156" s="472"/>
      <c r="AAD156" s="472"/>
      <c r="AAE156" s="472"/>
      <c r="AAF156" s="472"/>
      <c r="AAG156" s="472"/>
      <c r="AAH156" s="472"/>
      <c r="AAI156" s="472"/>
      <c r="AAJ156" s="472"/>
      <c r="AAK156" s="472"/>
      <c r="AAL156" s="472"/>
      <c r="AAM156" s="472"/>
      <c r="AAN156" s="472"/>
      <c r="AAO156" s="472"/>
      <c r="AAP156" s="472"/>
      <c r="AAQ156" s="472"/>
      <c r="AAR156" s="472"/>
      <c r="AAS156" s="472"/>
      <c r="AAT156" s="472"/>
      <c r="AAU156" s="472"/>
      <c r="AAV156" s="472"/>
      <c r="AAW156" s="472"/>
      <c r="AAX156" s="472"/>
      <c r="AAY156" s="472"/>
      <c r="AAZ156" s="472"/>
      <c r="ABA156" s="472"/>
      <c r="ABB156" s="472"/>
      <c r="ABC156" s="472"/>
      <c r="ABD156" s="472"/>
      <c r="ABE156" s="472"/>
      <c r="ABF156" s="472"/>
      <c r="ABG156" s="472"/>
      <c r="ABH156" s="472"/>
      <c r="ABI156" s="472"/>
      <c r="ABJ156" s="472"/>
      <c r="ABK156" s="472"/>
      <c r="ABL156" s="472"/>
      <c r="ABM156" s="472"/>
      <c r="ABN156" s="472"/>
      <c r="ABO156" s="472"/>
      <c r="ABP156" s="472"/>
      <c r="ABQ156" s="472"/>
      <c r="ABR156" s="472"/>
      <c r="ABS156" s="472"/>
      <c r="ABT156" s="472"/>
      <c r="ABU156" s="472"/>
      <c r="ABV156" s="472"/>
      <c r="ABW156" s="472"/>
      <c r="ABX156" s="472"/>
      <c r="ABY156" s="472"/>
      <c r="ABZ156" s="472"/>
      <c r="ACA156" s="472"/>
      <c r="ACB156" s="472"/>
      <c r="ACC156" s="472"/>
      <c r="ACD156" s="472"/>
      <c r="ACE156" s="472"/>
      <c r="ACF156" s="472"/>
      <c r="ACG156" s="472"/>
      <c r="ACH156" s="472"/>
      <c r="ACI156" s="472"/>
      <c r="ACJ156" s="472"/>
      <c r="ACK156" s="472"/>
      <c r="ACL156" s="472"/>
      <c r="ACM156" s="472"/>
      <c r="ACN156" s="472"/>
      <c r="ACO156" s="472"/>
      <c r="ACP156" s="472"/>
      <c r="ACQ156" s="472"/>
      <c r="ACR156" s="472"/>
      <c r="ACU156" s="472"/>
      <c r="ACV156" s="472"/>
      <c r="ACW156" s="472"/>
      <c r="ACX156" s="472"/>
      <c r="ACY156" s="472"/>
      <c r="ACZ156" s="472"/>
      <c r="ADA156" s="472"/>
      <c r="ADB156" s="472"/>
      <c r="ADC156" s="472"/>
      <c r="ADD156" s="472"/>
      <c r="ADE156" s="472"/>
      <c r="ADF156" s="472"/>
      <c r="ADG156" s="472"/>
      <c r="ADH156" s="472"/>
      <c r="ADI156" s="472"/>
      <c r="ADJ156" s="472"/>
      <c r="ADK156" s="472"/>
      <c r="ADL156" s="472"/>
      <c r="ADM156" s="472"/>
      <c r="ADN156" s="472"/>
      <c r="ADO156" s="472"/>
      <c r="ADP156" s="472"/>
      <c r="ADQ156" s="472"/>
      <c r="ADR156" s="472"/>
      <c r="ADS156" s="472"/>
      <c r="ADT156" s="472"/>
      <c r="ADU156" s="472"/>
      <c r="ADV156" s="472"/>
      <c r="ADW156" s="472"/>
      <c r="ADX156" s="472"/>
      <c r="ADY156" s="472"/>
      <c r="ADZ156" s="472"/>
      <c r="AEA156" s="472"/>
      <c r="AEB156" s="472"/>
      <c r="AEC156" s="472"/>
      <c r="AED156" s="472"/>
      <c r="AEE156" s="472"/>
      <c r="AEF156" s="472"/>
      <c r="AEG156" s="472"/>
      <c r="AEH156" s="472"/>
      <c r="AEI156" s="472"/>
      <c r="AEJ156" s="472"/>
      <c r="AEK156" s="472"/>
      <c r="AEL156" s="472"/>
      <c r="AEM156" s="472"/>
      <c r="AEN156" s="472"/>
      <c r="AEO156" s="472"/>
      <c r="AEP156" s="472"/>
      <c r="AEQ156" s="472"/>
      <c r="AER156" s="472"/>
      <c r="AES156" s="472"/>
      <c r="AET156" s="472"/>
      <c r="AEU156" s="472"/>
      <c r="AEV156" s="472"/>
      <c r="AEW156" s="472"/>
      <c r="AEX156" s="472"/>
      <c r="AEY156" s="472"/>
      <c r="AEZ156" s="472"/>
      <c r="AFA156" s="472"/>
      <c r="AFB156" s="472"/>
      <c r="AFC156" s="472"/>
      <c r="AFD156" s="472"/>
      <c r="AFE156" s="472"/>
      <c r="AFF156" s="472"/>
      <c r="AFG156" s="472"/>
      <c r="AFH156" s="472"/>
      <c r="AFI156" s="472"/>
      <c r="AFJ156" s="472"/>
      <c r="AFK156" s="472"/>
      <c r="AFL156" s="472"/>
      <c r="AFM156" s="472"/>
      <c r="AFN156" s="472"/>
      <c r="AFO156" s="472"/>
      <c r="AFP156" s="472"/>
      <c r="AFQ156" s="472"/>
      <c r="AFR156" s="472"/>
      <c r="AFS156" s="472"/>
      <c r="AFT156" s="472"/>
      <c r="AFU156" s="472"/>
      <c r="AFV156" s="472"/>
      <c r="AFW156" s="472"/>
      <c r="AFX156" s="472"/>
      <c r="AFY156" s="472"/>
      <c r="AFZ156" s="472"/>
      <c r="AGA156" s="472"/>
      <c r="AGB156" s="472"/>
      <c r="AGC156" s="472"/>
      <c r="AGD156" s="472"/>
      <c r="AGE156" s="472"/>
      <c r="AGF156" s="472"/>
      <c r="AGG156" s="472"/>
      <c r="AGH156" s="472"/>
      <c r="AGI156" s="472"/>
      <c r="AGJ156" s="472"/>
      <c r="AGK156" s="472"/>
      <c r="AGL156" s="472"/>
      <c r="AGM156" s="472"/>
      <c r="AGN156" s="472"/>
      <c r="AGO156" s="472"/>
      <c r="AGP156" s="472"/>
      <c r="AGQ156" s="472"/>
      <c r="AGR156" s="472"/>
      <c r="AGS156" s="472"/>
      <c r="AGT156" s="472"/>
      <c r="AGU156" s="472"/>
      <c r="AGV156" s="472"/>
      <c r="AGW156" s="472"/>
      <c r="AGX156" s="472"/>
      <c r="AGY156" s="472"/>
      <c r="AGZ156" s="472"/>
      <c r="AHA156" s="472"/>
      <c r="AHB156" s="472"/>
      <c r="AHC156" s="472"/>
      <c r="AHD156" s="472"/>
      <c r="AHE156" s="472"/>
      <c r="AHF156" s="472"/>
      <c r="AHG156" s="472"/>
      <c r="AHH156" s="472"/>
      <c r="AHI156" s="472"/>
      <c r="AHJ156" s="472"/>
      <c r="AHK156" s="472"/>
      <c r="AHL156" s="472"/>
      <c r="AHM156" s="472"/>
      <c r="AHN156" s="472"/>
      <c r="AHO156" s="472"/>
      <c r="AHP156" s="472"/>
      <c r="AHQ156" s="472"/>
      <c r="AHR156" s="472"/>
      <c r="AHS156" s="472"/>
      <c r="AHT156" s="472"/>
      <c r="AHU156" s="472"/>
      <c r="AHV156" s="472"/>
      <c r="AHW156" s="472"/>
      <c r="AHX156" s="472"/>
      <c r="AHY156" s="472"/>
      <c r="AHZ156" s="472"/>
      <c r="AIA156" s="472"/>
      <c r="AIB156" s="472"/>
      <c r="AIC156" s="472"/>
      <c r="AID156" s="472"/>
      <c r="AIE156" s="472"/>
      <c r="AIF156" s="472"/>
      <c r="AIG156" s="472"/>
      <c r="AIH156" s="472"/>
      <c r="AII156" s="472"/>
      <c r="AIJ156" s="472"/>
      <c r="AIK156" s="472"/>
      <c r="AIL156" s="472"/>
      <c r="AIM156" s="472"/>
      <c r="AIN156" s="472"/>
      <c r="AIO156" s="472"/>
      <c r="AIP156" s="472"/>
      <c r="AIQ156" s="472"/>
      <c r="AIR156" s="472"/>
      <c r="AIS156" s="472"/>
      <c r="AIT156" s="472"/>
      <c r="AIU156" s="472"/>
      <c r="AIV156" s="472"/>
      <c r="AIW156" s="472"/>
      <c r="AIX156" s="472"/>
      <c r="AIY156" s="472"/>
      <c r="AIZ156" s="472"/>
      <c r="AJA156" s="472"/>
      <c r="AJB156" s="472"/>
      <c r="AJC156" s="472"/>
      <c r="AJD156" s="472"/>
      <c r="AJE156" s="472"/>
      <c r="AJF156" s="472"/>
      <c r="AJG156" s="472"/>
      <c r="AJH156" s="472"/>
      <c r="AJI156" s="472"/>
      <c r="AJJ156" s="472"/>
      <c r="AJK156" s="472"/>
      <c r="AJL156" s="472"/>
      <c r="AJM156" s="472"/>
      <c r="AJN156" s="472"/>
      <c r="AJO156" s="472"/>
      <c r="AJP156" s="472"/>
      <c r="AJQ156" s="472"/>
      <c r="AJR156" s="472"/>
      <c r="AJS156" s="472"/>
      <c r="AJT156" s="472"/>
      <c r="AJU156" s="472"/>
      <c r="AJV156" s="472"/>
      <c r="AJW156" s="472"/>
      <c r="AJX156" s="472"/>
      <c r="AJY156" s="472"/>
      <c r="AJZ156" s="472"/>
      <c r="AKA156" s="472"/>
      <c r="AKB156" s="472"/>
      <c r="AKC156" s="472"/>
      <c r="AKD156" s="472"/>
      <c r="AKE156" s="472"/>
      <c r="AKF156" s="472"/>
      <c r="AKG156" s="472"/>
      <c r="AKH156" s="472"/>
      <c r="AKI156" s="472"/>
      <c r="AKJ156" s="472"/>
      <c r="AKK156" s="472"/>
      <c r="AKL156" s="472"/>
      <c r="AKM156" s="472"/>
      <c r="AKN156" s="472"/>
      <c r="AKO156" s="472"/>
      <c r="AKP156" s="472"/>
      <c r="AKQ156" s="472"/>
      <c r="AKR156" s="472"/>
      <c r="AKS156" s="472"/>
      <c r="AKT156" s="472"/>
      <c r="AKU156" s="472"/>
      <c r="AKV156" s="472"/>
      <c r="AKW156" s="472"/>
      <c r="AKX156" s="472"/>
      <c r="AKY156" s="472"/>
      <c r="AKZ156" s="472"/>
      <c r="ALA156" s="472"/>
      <c r="ALB156" s="472"/>
      <c r="ALC156" s="472"/>
      <c r="ALD156" s="472"/>
      <c r="ALE156" s="472"/>
      <c r="ALF156" s="472"/>
      <c r="ALG156" s="472"/>
      <c r="ALH156" s="472"/>
      <c r="ALI156" s="472"/>
      <c r="ALJ156" s="472"/>
      <c r="ALK156" s="472"/>
      <c r="ALL156" s="472"/>
      <c r="ALM156" s="472"/>
      <c r="ALN156" s="472"/>
      <c r="ALO156" s="472"/>
      <c r="ALP156" s="472"/>
      <c r="ALQ156" s="472"/>
      <c r="ALR156" s="472"/>
      <c r="ALS156" s="472"/>
      <c r="ALT156" s="472"/>
      <c r="ALU156" s="472"/>
      <c r="ALV156" s="472"/>
      <c r="ALW156" s="472"/>
      <c r="ALX156" s="472"/>
      <c r="ALY156" s="472"/>
      <c r="ALZ156" s="472"/>
      <c r="AMA156" s="472"/>
      <c r="AMB156" s="472"/>
      <c r="AMC156" s="472"/>
      <c r="AMD156" s="472"/>
      <c r="AME156" s="472"/>
      <c r="AMF156" s="472"/>
      <c r="AMG156" s="472"/>
      <c r="AMH156" s="472"/>
      <c r="AMI156" s="472"/>
      <c r="AMJ156" s="472"/>
      <c r="AMK156" s="472"/>
      <c r="AML156" s="472"/>
      <c r="AMM156" s="472"/>
      <c r="AMN156" s="472"/>
      <c r="AMQ156" s="472"/>
      <c r="AMR156" s="472"/>
      <c r="AMS156" s="472"/>
      <c r="AMT156" s="472"/>
      <c r="AMU156" s="472"/>
      <c r="AMV156" s="472"/>
      <c r="AMW156" s="472"/>
      <c r="AMX156" s="472"/>
      <c r="AMY156" s="472"/>
      <c r="AMZ156" s="472"/>
      <c r="ANA156" s="472"/>
      <c r="ANB156" s="472"/>
      <c r="ANC156" s="472"/>
      <c r="AND156" s="472"/>
      <c r="ANE156" s="472"/>
      <c r="ANF156" s="472"/>
      <c r="ANG156" s="472"/>
      <c r="ANH156" s="472"/>
      <c r="ANI156" s="472"/>
      <c r="ANJ156" s="472"/>
      <c r="ANK156" s="472"/>
      <c r="ANL156" s="472"/>
      <c r="ANM156" s="472"/>
      <c r="ANN156" s="472"/>
      <c r="ANO156" s="472"/>
      <c r="ANP156" s="472"/>
      <c r="ANQ156" s="472"/>
      <c r="ANR156" s="472"/>
      <c r="ANS156" s="472"/>
      <c r="ANT156" s="472"/>
      <c r="ANU156" s="472"/>
      <c r="ANV156" s="472"/>
      <c r="ANW156" s="472"/>
      <c r="ANX156" s="472"/>
      <c r="ANY156" s="472"/>
      <c r="ANZ156" s="472"/>
      <c r="AOA156" s="472"/>
      <c r="AOB156" s="472"/>
      <c r="AOC156" s="472"/>
      <c r="AOD156" s="472"/>
      <c r="AOE156" s="472"/>
      <c r="AOF156" s="472"/>
      <c r="AOG156" s="472"/>
      <c r="AOH156" s="472"/>
      <c r="AOI156" s="472"/>
      <c r="AOJ156" s="472"/>
      <c r="AOK156" s="472"/>
      <c r="AOL156" s="472"/>
      <c r="AOM156" s="472"/>
      <c r="AON156" s="472"/>
      <c r="AOO156" s="472"/>
      <c r="AOP156" s="472"/>
      <c r="AOQ156" s="472"/>
      <c r="AOR156" s="472"/>
      <c r="AOS156" s="472"/>
      <c r="AOT156" s="472"/>
      <c r="AOU156" s="472"/>
      <c r="AOV156" s="472"/>
      <c r="AOW156" s="472"/>
      <c r="AOX156" s="472"/>
      <c r="AOY156" s="472"/>
      <c r="AOZ156" s="472"/>
      <c r="APA156" s="472"/>
      <c r="APB156" s="472"/>
      <c r="APC156" s="472"/>
      <c r="APD156" s="472"/>
      <c r="APE156" s="472"/>
      <c r="APF156" s="472"/>
      <c r="APG156" s="472"/>
      <c r="APH156" s="472"/>
      <c r="API156" s="472"/>
      <c r="APJ156" s="472"/>
      <c r="APK156" s="472"/>
      <c r="APL156" s="472"/>
      <c r="APM156" s="472"/>
      <c r="APN156" s="472"/>
      <c r="APO156" s="472"/>
      <c r="APP156" s="472"/>
      <c r="APQ156" s="472"/>
      <c r="APR156" s="472"/>
      <c r="APS156" s="472"/>
      <c r="APT156" s="472"/>
      <c r="APU156" s="472"/>
      <c r="APV156" s="472"/>
      <c r="APW156" s="472"/>
      <c r="APX156" s="472"/>
      <c r="APY156" s="472"/>
      <c r="APZ156" s="472"/>
      <c r="AQA156" s="472"/>
      <c r="AQB156" s="472"/>
      <c r="AQC156" s="472"/>
      <c r="AQD156" s="472"/>
      <c r="AQE156" s="472"/>
      <c r="AQF156" s="472"/>
      <c r="AQG156" s="472"/>
      <c r="AQH156" s="472"/>
      <c r="AQI156" s="472"/>
      <c r="AQJ156" s="472"/>
      <c r="AQK156" s="472"/>
      <c r="AQL156" s="472"/>
      <c r="AQM156" s="472"/>
      <c r="AQN156" s="472"/>
      <c r="AQO156" s="472"/>
      <c r="AQP156" s="472"/>
      <c r="AQQ156" s="472"/>
      <c r="AQR156" s="472"/>
      <c r="AQS156" s="472"/>
      <c r="AQT156" s="472"/>
      <c r="AQU156" s="472"/>
      <c r="AQV156" s="472"/>
      <c r="AQW156" s="472"/>
      <c r="AQX156" s="472"/>
      <c r="AQY156" s="472"/>
      <c r="AQZ156" s="472"/>
      <c r="ARA156" s="472"/>
      <c r="ARB156" s="472"/>
      <c r="ARC156" s="472"/>
      <c r="ARD156" s="472"/>
      <c r="ARE156" s="472"/>
      <c r="ARF156" s="472"/>
      <c r="ARG156" s="472"/>
      <c r="ARH156" s="472"/>
      <c r="ARI156" s="472"/>
      <c r="ARJ156" s="472"/>
      <c r="ARK156" s="472"/>
      <c r="ARL156" s="472"/>
      <c r="ARM156" s="472"/>
      <c r="ARN156" s="472"/>
      <c r="ARO156" s="472"/>
      <c r="ARP156" s="472"/>
      <c r="ARQ156" s="472"/>
      <c r="ARR156" s="472"/>
      <c r="ARS156" s="472"/>
      <c r="ART156" s="472"/>
      <c r="ARU156" s="472"/>
      <c r="ARV156" s="472"/>
      <c r="ARW156" s="472"/>
      <c r="ARX156" s="472"/>
      <c r="ARY156" s="472"/>
      <c r="ARZ156" s="472"/>
      <c r="ASA156" s="472"/>
      <c r="ASB156" s="472"/>
      <c r="ASC156" s="472"/>
      <c r="ASD156" s="472"/>
      <c r="ASE156" s="472"/>
      <c r="ASF156" s="472"/>
      <c r="ASG156" s="472"/>
      <c r="ASH156" s="472"/>
      <c r="ASI156" s="472"/>
      <c r="ASJ156" s="472"/>
      <c r="ASK156" s="472"/>
      <c r="ASL156" s="472"/>
      <c r="ASM156" s="472"/>
      <c r="ASN156" s="472"/>
      <c r="ASO156" s="472"/>
      <c r="ASP156" s="472"/>
      <c r="ASQ156" s="472"/>
      <c r="ASR156" s="472"/>
      <c r="ASS156" s="472"/>
      <c r="AST156" s="472"/>
      <c r="ASU156" s="472"/>
      <c r="ASV156" s="472"/>
      <c r="ASW156" s="472"/>
      <c r="ASX156" s="472"/>
      <c r="ASY156" s="472"/>
      <c r="ASZ156" s="472"/>
      <c r="ATA156" s="472"/>
      <c r="ATB156" s="472"/>
      <c r="ATC156" s="472"/>
      <c r="ATD156" s="472"/>
      <c r="ATE156" s="472"/>
      <c r="ATF156" s="472"/>
      <c r="ATG156" s="472"/>
      <c r="ATH156" s="472"/>
      <c r="ATI156" s="472"/>
      <c r="ATJ156" s="472"/>
      <c r="ATK156" s="472"/>
      <c r="ATL156" s="472"/>
      <c r="ATM156" s="472"/>
      <c r="ATN156" s="472"/>
      <c r="ATO156" s="472"/>
      <c r="ATP156" s="472"/>
      <c r="ATQ156" s="472"/>
      <c r="ATR156" s="472"/>
      <c r="ATS156" s="472"/>
      <c r="ATT156" s="472"/>
      <c r="ATU156" s="472"/>
      <c r="ATV156" s="472"/>
      <c r="ATW156" s="472"/>
      <c r="ATX156" s="472"/>
      <c r="ATY156" s="472"/>
      <c r="ATZ156" s="472"/>
      <c r="AUA156" s="472"/>
      <c r="AUB156" s="472"/>
      <c r="AUC156" s="472"/>
      <c r="AUD156" s="472"/>
      <c r="AUE156" s="472"/>
      <c r="AUF156" s="472"/>
      <c r="AUG156" s="472"/>
      <c r="AUH156" s="472"/>
      <c r="AUI156" s="472"/>
      <c r="AUJ156" s="472"/>
      <c r="AUK156" s="472"/>
      <c r="AUL156" s="472"/>
      <c r="AUM156" s="472"/>
      <c r="AUN156" s="472"/>
      <c r="AUO156" s="472"/>
      <c r="AUP156" s="472"/>
      <c r="AUQ156" s="472"/>
      <c r="AUR156" s="472"/>
      <c r="AUS156" s="472"/>
      <c r="AUT156" s="472"/>
      <c r="AUU156" s="472"/>
      <c r="AUV156" s="472"/>
      <c r="AUW156" s="472"/>
      <c r="AUX156" s="472"/>
      <c r="AUY156" s="472"/>
      <c r="AUZ156" s="472"/>
      <c r="AVA156" s="472"/>
      <c r="AVB156" s="472"/>
      <c r="AVC156" s="472"/>
      <c r="AVD156" s="472"/>
      <c r="AVE156" s="472"/>
      <c r="AVF156" s="472"/>
      <c r="AVG156" s="472"/>
      <c r="AVH156" s="472"/>
      <c r="AVI156" s="472"/>
      <c r="AVJ156" s="472"/>
      <c r="AVK156" s="472"/>
      <c r="AVL156" s="472"/>
      <c r="AVM156" s="472"/>
      <c r="AVN156" s="472"/>
      <c r="AVO156" s="472"/>
      <c r="AVP156" s="472"/>
      <c r="AVQ156" s="472"/>
      <c r="AVR156" s="472"/>
      <c r="AVS156" s="472"/>
      <c r="AVT156" s="472"/>
      <c r="AVU156" s="472"/>
      <c r="AVV156" s="472"/>
      <c r="AVW156" s="472"/>
      <c r="AVX156" s="472"/>
      <c r="AVY156" s="472"/>
      <c r="AVZ156" s="472"/>
      <c r="AWA156" s="472"/>
      <c r="AWB156" s="472"/>
      <c r="AWC156" s="472"/>
      <c r="AWD156" s="472"/>
      <c r="AWE156" s="472"/>
      <c r="AWF156" s="472"/>
      <c r="AWG156" s="472"/>
      <c r="AWH156" s="472"/>
      <c r="AWI156" s="472"/>
      <c r="AWJ156" s="472"/>
      <c r="AWM156" s="472"/>
      <c r="AWN156" s="472"/>
      <c r="AWO156" s="472"/>
      <c r="AWP156" s="472"/>
      <c r="AWQ156" s="472"/>
      <c r="AWR156" s="472"/>
      <c r="AWS156" s="472"/>
      <c r="AWT156" s="472"/>
      <c r="AWU156" s="472"/>
      <c r="AWV156" s="472"/>
      <c r="AWW156" s="472"/>
      <c r="AWX156" s="472"/>
      <c r="AWY156" s="472"/>
      <c r="AWZ156" s="472"/>
      <c r="AXA156" s="472"/>
      <c r="AXB156" s="472"/>
      <c r="AXC156" s="472"/>
      <c r="AXD156" s="472"/>
      <c r="AXE156" s="472"/>
      <c r="AXF156" s="472"/>
      <c r="AXG156" s="472"/>
      <c r="AXH156" s="472"/>
      <c r="AXI156" s="472"/>
      <c r="AXJ156" s="472"/>
      <c r="AXK156" s="472"/>
      <c r="AXL156" s="472"/>
      <c r="AXM156" s="472"/>
      <c r="AXN156" s="472"/>
      <c r="AXO156" s="472"/>
      <c r="AXP156" s="472"/>
      <c r="AXQ156" s="472"/>
      <c r="AXR156" s="472"/>
      <c r="AXS156" s="472"/>
      <c r="AXT156" s="472"/>
      <c r="AXU156" s="472"/>
      <c r="AXV156" s="472"/>
      <c r="AXW156" s="472"/>
      <c r="AXX156" s="472"/>
      <c r="AXY156" s="472"/>
      <c r="AXZ156" s="472"/>
      <c r="AYA156" s="472"/>
      <c r="AYB156" s="472"/>
      <c r="AYC156" s="472"/>
      <c r="AYD156" s="472"/>
      <c r="AYE156" s="472"/>
      <c r="AYF156" s="472"/>
      <c r="AYG156" s="472"/>
      <c r="AYH156" s="472"/>
      <c r="AYI156" s="472"/>
      <c r="AYJ156" s="472"/>
      <c r="AYK156" s="472"/>
      <c r="AYL156" s="472"/>
      <c r="AYM156" s="472"/>
      <c r="AYN156" s="472"/>
      <c r="AYO156" s="472"/>
      <c r="AYP156" s="472"/>
      <c r="AYQ156" s="472"/>
      <c r="AYR156" s="472"/>
      <c r="AYS156" s="472"/>
      <c r="AYT156" s="472"/>
      <c r="AYU156" s="472"/>
      <c r="AYV156" s="472"/>
      <c r="AYW156" s="472"/>
      <c r="AYX156" s="472"/>
      <c r="AYY156" s="472"/>
      <c r="AYZ156" s="472"/>
      <c r="AZA156" s="472"/>
      <c r="AZB156" s="472"/>
      <c r="AZC156" s="472"/>
      <c r="AZD156" s="472"/>
      <c r="AZE156" s="472"/>
      <c r="AZF156" s="472"/>
      <c r="AZG156" s="472"/>
      <c r="AZH156" s="472"/>
      <c r="AZI156" s="472"/>
      <c r="AZJ156" s="472"/>
      <c r="AZK156" s="472"/>
      <c r="AZL156" s="472"/>
      <c r="AZM156" s="472"/>
      <c r="AZN156" s="472"/>
      <c r="AZO156" s="472"/>
      <c r="AZP156" s="472"/>
      <c r="AZQ156" s="472"/>
      <c r="AZR156" s="472"/>
      <c r="AZS156" s="472"/>
      <c r="AZT156" s="472"/>
      <c r="AZU156" s="472"/>
      <c r="AZV156" s="472"/>
      <c r="AZW156" s="472"/>
      <c r="AZX156" s="472"/>
      <c r="AZY156" s="472"/>
      <c r="AZZ156" s="472"/>
      <c r="BAA156" s="472"/>
      <c r="BAB156" s="472"/>
      <c r="BAC156" s="472"/>
      <c r="BAD156" s="472"/>
      <c r="BAE156" s="472"/>
      <c r="BAF156" s="472"/>
      <c r="BAG156" s="472"/>
      <c r="BAH156" s="472"/>
      <c r="BAI156" s="472"/>
      <c r="BAJ156" s="472"/>
      <c r="BAK156" s="472"/>
      <c r="BAL156" s="472"/>
      <c r="BAM156" s="472"/>
      <c r="BAN156" s="472"/>
      <c r="BAO156" s="472"/>
      <c r="BAP156" s="472"/>
      <c r="BAQ156" s="472"/>
      <c r="BAR156" s="472"/>
      <c r="BAS156" s="472"/>
      <c r="BAT156" s="472"/>
      <c r="BAU156" s="472"/>
      <c r="BAV156" s="472"/>
      <c r="BAW156" s="472"/>
      <c r="BAX156" s="472"/>
      <c r="BAY156" s="472"/>
      <c r="BAZ156" s="472"/>
      <c r="BBA156" s="472"/>
      <c r="BBB156" s="472"/>
      <c r="BBC156" s="472"/>
      <c r="BBD156" s="472"/>
      <c r="BBE156" s="472"/>
      <c r="BBF156" s="472"/>
      <c r="BBG156" s="472"/>
      <c r="BBH156" s="472"/>
      <c r="BBI156" s="472"/>
      <c r="BBJ156" s="472"/>
      <c r="BBK156" s="472"/>
      <c r="BBL156" s="472"/>
      <c r="BBM156" s="472"/>
      <c r="BBN156" s="472"/>
      <c r="BBO156" s="472"/>
      <c r="BBP156" s="472"/>
      <c r="BBQ156" s="472"/>
      <c r="BBR156" s="472"/>
      <c r="BBS156" s="472"/>
      <c r="BBT156" s="472"/>
      <c r="BBU156" s="472"/>
      <c r="BBV156" s="472"/>
      <c r="BBW156" s="472"/>
      <c r="BBX156" s="472"/>
      <c r="BBY156" s="472"/>
      <c r="BBZ156" s="472"/>
      <c r="BCA156" s="472"/>
      <c r="BCB156" s="472"/>
      <c r="BCC156" s="472"/>
      <c r="BCD156" s="472"/>
      <c r="BCE156" s="472"/>
      <c r="BCF156" s="472"/>
      <c r="BCG156" s="472"/>
      <c r="BCH156" s="472"/>
      <c r="BCI156" s="472"/>
      <c r="BCJ156" s="472"/>
      <c r="BCK156" s="472"/>
      <c r="BCL156" s="472"/>
      <c r="BCM156" s="472"/>
      <c r="BCN156" s="472"/>
      <c r="BCO156" s="472"/>
      <c r="BCP156" s="472"/>
      <c r="BCQ156" s="472"/>
      <c r="BCR156" s="472"/>
      <c r="BCS156" s="472"/>
      <c r="BCT156" s="472"/>
      <c r="BCU156" s="472"/>
      <c r="BCV156" s="472"/>
      <c r="BCW156" s="472"/>
      <c r="BCX156" s="472"/>
      <c r="BCY156" s="472"/>
      <c r="BCZ156" s="472"/>
      <c r="BDA156" s="472"/>
      <c r="BDB156" s="472"/>
      <c r="BDC156" s="472"/>
      <c r="BDD156" s="472"/>
      <c r="BDE156" s="472"/>
      <c r="BDF156" s="472"/>
      <c r="BDG156" s="472"/>
      <c r="BDH156" s="472"/>
      <c r="BDI156" s="472"/>
      <c r="BDJ156" s="472"/>
      <c r="BDK156" s="472"/>
      <c r="BDL156" s="472"/>
      <c r="BDM156" s="472"/>
      <c r="BDN156" s="472"/>
      <c r="BDO156" s="472"/>
      <c r="BDP156" s="472"/>
      <c r="BDQ156" s="472"/>
      <c r="BDR156" s="472"/>
      <c r="BDS156" s="472"/>
      <c r="BDT156" s="472"/>
      <c r="BDU156" s="472"/>
      <c r="BDV156" s="472"/>
      <c r="BDW156" s="472"/>
      <c r="BDX156" s="472"/>
      <c r="BDY156" s="472"/>
      <c r="BDZ156" s="472"/>
      <c r="BEA156" s="472"/>
      <c r="BEB156" s="472"/>
      <c r="BEC156" s="472"/>
      <c r="BED156" s="472"/>
      <c r="BEE156" s="472"/>
      <c r="BEF156" s="472"/>
      <c r="BEG156" s="472"/>
      <c r="BEH156" s="472"/>
      <c r="BEI156" s="472"/>
      <c r="BEJ156" s="472"/>
      <c r="BEK156" s="472"/>
      <c r="BEL156" s="472"/>
      <c r="BEM156" s="472"/>
      <c r="BEN156" s="472"/>
      <c r="BEO156" s="472"/>
      <c r="BEP156" s="472"/>
      <c r="BEQ156" s="472"/>
      <c r="BER156" s="472"/>
      <c r="BES156" s="472"/>
      <c r="BET156" s="472"/>
      <c r="BEU156" s="472"/>
      <c r="BEV156" s="472"/>
      <c r="BEW156" s="472"/>
      <c r="BEX156" s="472"/>
      <c r="BEY156" s="472"/>
      <c r="BEZ156" s="472"/>
      <c r="BFA156" s="472"/>
      <c r="BFB156" s="472"/>
      <c r="BFC156" s="472"/>
      <c r="BFD156" s="472"/>
      <c r="BFE156" s="472"/>
      <c r="BFF156" s="472"/>
      <c r="BFG156" s="472"/>
      <c r="BFH156" s="472"/>
      <c r="BFI156" s="472"/>
      <c r="BFJ156" s="472"/>
      <c r="BFK156" s="472"/>
      <c r="BFL156" s="472"/>
      <c r="BFM156" s="472"/>
      <c r="BFN156" s="472"/>
      <c r="BFO156" s="472"/>
      <c r="BFP156" s="472"/>
      <c r="BFQ156" s="472"/>
      <c r="BFR156" s="472"/>
      <c r="BFS156" s="472"/>
      <c r="BFT156" s="472"/>
      <c r="BFU156" s="472"/>
      <c r="BFV156" s="472"/>
      <c r="BFW156" s="472"/>
      <c r="BFX156" s="472"/>
      <c r="BFY156" s="472"/>
      <c r="BFZ156" s="472"/>
      <c r="BGA156" s="472"/>
      <c r="BGB156" s="472"/>
      <c r="BGC156" s="472"/>
      <c r="BGD156" s="472"/>
      <c r="BGE156" s="472"/>
      <c r="BGF156" s="472"/>
      <c r="BGI156" s="472"/>
      <c r="BGJ156" s="472"/>
      <c r="BGK156" s="472"/>
      <c r="BGL156" s="472"/>
      <c r="BGM156" s="472"/>
      <c r="BGN156" s="472"/>
      <c r="BGO156" s="472"/>
      <c r="BGP156" s="472"/>
      <c r="BGQ156" s="472"/>
      <c r="BGR156" s="472"/>
      <c r="BGS156" s="472"/>
      <c r="BGT156" s="472"/>
      <c r="BGU156" s="472"/>
      <c r="BGV156" s="472"/>
      <c r="BGW156" s="472"/>
      <c r="BGX156" s="472"/>
      <c r="BGY156" s="472"/>
      <c r="BGZ156" s="472"/>
      <c r="BHA156" s="472"/>
      <c r="BHB156" s="472"/>
      <c r="BHC156" s="472"/>
      <c r="BHD156" s="472"/>
      <c r="BHE156" s="472"/>
      <c r="BHF156" s="472"/>
      <c r="BHG156" s="472"/>
      <c r="BHH156" s="472"/>
      <c r="BHI156" s="472"/>
      <c r="BHJ156" s="472"/>
      <c r="BHK156" s="472"/>
      <c r="BHL156" s="472"/>
      <c r="BHM156" s="472"/>
      <c r="BHN156" s="472"/>
      <c r="BHO156" s="472"/>
      <c r="BHP156" s="472"/>
      <c r="BHQ156" s="472"/>
      <c r="BHR156" s="472"/>
      <c r="BHS156" s="472"/>
      <c r="BHT156" s="472"/>
      <c r="BHU156" s="472"/>
      <c r="BHV156" s="472"/>
      <c r="BHW156" s="472"/>
      <c r="BHX156" s="472"/>
      <c r="BHY156" s="472"/>
      <c r="BHZ156" s="472"/>
      <c r="BIA156" s="472"/>
      <c r="BIB156" s="472"/>
      <c r="BIC156" s="472"/>
      <c r="BID156" s="472"/>
      <c r="BIE156" s="472"/>
      <c r="BIF156" s="472"/>
      <c r="BIG156" s="472"/>
      <c r="BIH156" s="472"/>
      <c r="BII156" s="472"/>
      <c r="BIJ156" s="472"/>
      <c r="BIK156" s="472"/>
      <c r="BIL156" s="472"/>
      <c r="BIM156" s="472"/>
      <c r="BIN156" s="472"/>
      <c r="BIO156" s="472"/>
      <c r="BIP156" s="472"/>
      <c r="BIQ156" s="472"/>
      <c r="BIR156" s="472"/>
      <c r="BIS156" s="472"/>
      <c r="BIT156" s="472"/>
      <c r="BIU156" s="472"/>
      <c r="BIV156" s="472"/>
      <c r="BIW156" s="472"/>
      <c r="BIX156" s="472"/>
      <c r="BIY156" s="472"/>
      <c r="BIZ156" s="472"/>
      <c r="BJA156" s="472"/>
      <c r="BJB156" s="472"/>
      <c r="BJC156" s="472"/>
      <c r="BJD156" s="472"/>
      <c r="BJE156" s="472"/>
      <c r="BJF156" s="472"/>
      <c r="BJG156" s="472"/>
      <c r="BJH156" s="472"/>
      <c r="BJI156" s="472"/>
      <c r="BJJ156" s="472"/>
      <c r="BJK156" s="472"/>
      <c r="BJL156" s="472"/>
      <c r="BJM156" s="472"/>
      <c r="BJN156" s="472"/>
      <c r="BJO156" s="472"/>
      <c r="BJP156" s="472"/>
      <c r="BJQ156" s="472"/>
      <c r="BJR156" s="472"/>
      <c r="BJS156" s="472"/>
      <c r="BJT156" s="472"/>
      <c r="BJU156" s="472"/>
      <c r="BJV156" s="472"/>
      <c r="BJW156" s="472"/>
      <c r="BJX156" s="472"/>
      <c r="BJY156" s="472"/>
      <c r="BJZ156" s="472"/>
      <c r="BKA156" s="472"/>
      <c r="BKB156" s="472"/>
      <c r="BKC156" s="472"/>
      <c r="BKD156" s="472"/>
      <c r="BKE156" s="472"/>
      <c r="BKF156" s="472"/>
      <c r="BKG156" s="472"/>
      <c r="BKH156" s="472"/>
      <c r="BKI156" s="472"/>
      <c r="BKJ156" s="472"/>
      <c r="BKK156" s="472"/>
      <c r="BKL156" s="472"/>
      <c r="BKM156" s="472"/>
      <c r="BKN156" s="472"/>
      <c r="BKO156" s="472"/>
      <c r="BKP156" s="472"/>
      <c r="BKQ156" s="472"/>
      <c r="BKR156" s="472"/>
      <c r="BKS156" s="472"/>
      <c r="BKT156" s="472"/>
      <c r="BKU156" s="472"/>
      <c r="BKV156" s="472"/>
      <c r="BKW156" s="472"/>
      <c r="BKX156" s="472"/>
      <c r="BKY156" s="472"/>
      <c r="BKZ156" s="472"/>
      <c r="BLA156" s="472"/>
      <c r="BLB156" s="472"/>
      <c r="BLC156" s="472"/>
      <c r="BLD156" s="472"/>
      <c r="BLE156" s="472"/>
      <c r="BLF156" s="472"/>
      <c r="BLG156" s="472"/>
      <c r="BLH156" s="472"/>
      <c r="BLI156" s="472"/>
      <c r="BLJ156" s="472"/>
      <c r="BLK156" s="472"/>
      <c r="BLL156" s="472"/>
      <c r="BLM156" s="472"/>
      <c r="BLN156" s="472"/>
      <c r="BLO156" s="472"/>
      <c r="BLP156" s="472"/>
      <c r="BLQ156" s="472"/>
      <c r="BLR156" s="472"/>
      <c r="BLS156" s="472"/>
      <c r="BLT156" s="472"/>
      <c r="BLU156" s="472"/>
      <c r="BLV156" s="472"/>
      <c r="BLW156" s="472"/>
      <c r="BLX156" s="472"/>
      <c r="BLY156" s="472"/>
      <c r="BLZ156" s="472"/>
      <c r="BMA156" s="472"/>
      <c r="BMB156" s="472"/>
      <c r="BMC156" s="472"/>
      <c r="BMD156" s="472"/>
      <c r="BME156" s="472"/>
      <c r="BMF156" s="472"/>
      <c r="BMG156" s="472"/>
      <c r="BMH156" s="472"/>
      <c r="BMI156" s="472"/>
      <c r="BMJ156" s="472"/>
      <c r="BMK156" s="472"/>
      <c r="BML156" s="472"/>
      <c r="BMM156" s="472"/>
      <c r="BMN156" s="472"/>
      <c r="BMO156" s="472"/>
      <c r="BMP156" s="472"/>
      <c r="BMQ156" s="472"/>
      <c r="BMR156" s="472"/>
      <c r="BMS156" s="472"/>
      <c r="BMT156" s="472"/>
      <c r="BMU156" s="472"/>
      <c r="BMV156" s="472"/>
      <c r="BMW156" s="472"/>
      <c r="BMX156" s="472"/>
      <c r="BMY156" s="472"/>
      <c r="BMZ156" s="472"/>
      <c r="BNA156" s="472"/>
      <c r="BNB156" s="472"/>
      <c r="BNC156" s="472"/>
      <c r="BND156" s="472"/>
      <c r="BNE156" s="472"/>
      <c r="BNF156" s="472"/>
      <c r="BNG156" s="472"/>
      <c r="BNH156" s="472"/>
      <c r="BNI156" s="472"/>
      <c r="BNJ156" s="472"/>
      <c r="BNK156" s="472"/>
      <c r="BNL156" s="472"/>
      <c r="BNM156" s="472"/>
      <c r="BNN156" s="472"/>
      <c r="BNO156" s="472"/>
      <c r="BNP156" s="472"/>
      <c r="BNQ156" s="472"/>
      <c r="BNR156" s="472"/>
      <c r="BNS156" s="472"/>
      <c r="BNT156" s="472"/>
      <c r="BNU156" s="472"/>
      <c r="BNV156" s="472"/>
      <c r="BNW156" s="472"/>
      <c r="BNX156" s="472"/>
      <c r="BNY156" s="472"/>
      <c r="BNZ156" s="472"/>
      <c r="BOA156" s="472"/>
      <c r="BOB156" s="472"/>
      <c r="BOC156" s="472"/>
      <c r="BOD156" s="472"/>
      <c r="BOE156" s="472"/>
      <c r="BOF156" s="472"/>
      <c r="BOG156" s="472"/>
      <c r="BOH156" s="472"/>
      <c r="BOI156" s="472"/>
      <c r="BOJ156" s="472"/>
      <c r="BOK156" s="472"/>
      <c r="BOL156" s="472"/>
      <c r="BOM156" s="472"/>
      <c r="BON156" s="472"/>
      <c r="BOO156" s="472"/>
      <c r="BOP156" s="472"/>
      <c r="BOQ156" s="472"/>
      <c r="BOR156" s="472"/>
      <c r="BOS156" s="472"/>
      <c r="BOT156" s="472"/>
      <c r="BOU156" s="472"/>
      <c r="BOV156" s="472"/>
      <c r="BOW156" s="472"/>
      <c r="BOX156" s="472"/>
      <c r="BOY156" s="472"/>
      <c r="BOZ156" s="472"/>
      <c r="BPA156" s="472"/>
      <c r="BPB156" s="472"/>
      <c r="BPC156" s="472"/>
      <c r="BPD156" s="472"/>
      <c r="BPE156" s="472"/>
      <c r="BPF156" s="472"/>
      <c r="BPG156" s="472"/>
      <c r="BPH156" s="472"/>
      <c r="BPI156" s="472"/>
      <c r="BPJ156" s="472"/>
      <c r="BPK156" s="472"/>
      <c r="BPL156" s="472"/>
      <c r="BPM156" s="472"/>
      <c r="BPN156" s="472"/>
      <c r="BPO156" s="472"/>
      <c r="BPP156" s="472"/>
      <c r="BPQ156" s="472"/>
      <c r="BPR156" s="472"/>
      <c r="BPS156" s="472"/>
      <c r="BPT156" s="472"/>
      <c r="BPU156" s="472"/>
      <c r="BPV156" s="472"/>
      <c r="BPW156" s="472"/>
      <c r="BPX156" s="472"/>
      <c r="BPY156" s="472"/>
      <c r="BPZ156" s="472"/>
      <c r="BQA156" s="472"/>
      <c r="BQB156" s="472"/>
      <c r="BQE156" s="472"/>
      <c r="BQF156" s="472"/>
      <c r="BQG156" s="472"/>
      <c r="BQH156" s="472"/>
      <c r="BQI156" s="472"/>
      <c r="BQJ156" s="472"/>
      <c r="BQK156" s="472"/>
      <c r="BQL156" s="472"/>
      <c r="BQM156" s="472"/>
      <c r="BQN156" s="472"/>
      <c r="BQO156" s="472"/>
      <c r="BQP156" s="472"/>
      <c r="BQQ156" s="472"/>
      <c r="BQR156" s="472"/>
      <c r="BQS156" s="472"/>
      <c r="BQT156" s="472"/>
      <c r="BQU156" s="472"/>
      <c r="BQV156" s="472"/>
      <c r="BQW156" s="472"/>
      <c r="BQX156" s="472"/>
      <c r="BQY156" s="472"/>
      <c r="BQZ156" s="472"/>
      <c r="BRA156" s="472"/>
      <c r="BRB156" s="472"/>
      <c r="BRC156" s="472"/>
      <c r="BRD156" s="472"/>
      <c r="BRE156" s="472"/>
      <c r="BRF156" s="472"/>
      <c r="BRG156" s="472"/>
      <c r="BRH156" s="472"/>
      <c r="BRI156" s="472"/>
      <c r="BRJ156" s="472"/>
      <c r="BRK156" s="472"/>
      <c r="BRL156" s="472"/>
      <c r="BRM156" s="472"/>
      <c r="BRN156" s="472"/>
      <c r="BRO156" s="472"/>
      <c r="BRP156" s="472"/>
      <c r="BRQ156" s="472"/>
      <c r="BRR156" s="472"/>
      <c r="BRS156" s="472"/>
      <c r="BRT156" s="472"/>
      <c r="BRU156" s="472"/>
      <c r="BRV156" s="472"/>
      <c r="BRW156" s="472"/>
      <c r="BRX156" s="472"/>
      <c r="BRY156" s="472"/>
      <c r="BRZ156" s="472"/>
      <c r="BSA156" s="472"/>
      <c r="BSB156" s="472"/>
      <c r="BSC156" s="472"/>
      <c r="BSD156" s="472"/>
      <c r="BSE156" s="472"/>
      <c r="BSF156" s="472"/>
      <c r="BSG156" s="472"/>
      <c r="BSH156" s="472"/>
      <c r="BSI156" s="472"/>
      <c r="BSJ156" s="472"/>
      <c r="BSK156" s="472"/>
      <c r="BSL156" s="472"/>
      <c r="BSM156" s="472"/>
      <c r="BSN156" s="472"/>
      <c r="BSO156" s="472"/>
      <c r="BSP156" s="472"/>
      <c r="BSQ156" s="472"/>
      <c r="BSR156" s="472"/>
      <c r="BSS156" s="472"/>
      <c r="BST156" s="472"/>
      <c r="BSU156" s="472"/>
      <c r="BSV156" s="472"/>
      <c r="BSW156" s="472"/>
      <c r="BSX156" s="472"/>
      <c r="BSY156" s="472"/>
      <c r="BSZ156" s="472"/>
      <c r="BTA156" s="472"/>
      <c r="BTB156" s="472"/>
      <c r="BTC156" s="472"/>
      <c r="BTD156" s="472"/>
      <c r="BTE156" s="472"/>
      <c r="BTF156" s="472"/>
      <c r="BTG156" s="472"/>
      <c r="BTH156" s="472"/>
      <c r="BTI156" s="472"/>
      <c r="BTJ156" s="472"/>
      <c r="BTK156" s="472"/>
      <c r="BTL156" s="472"/>
      <c r="BTM156" s="472"/>
      <c r="BTN156" s="472"/>
      <c r="BTO156" s="472"/>
      <c r="BTP156" s="472"/>
      <c r="BTQ156" s="472"/>
      <c r="BTR156" s="472"/>
      <c r="BTS156" s="472"/>
      <c r="BTT156" s="472"/>
      <c r="BTU156" s="472"/>
      <c r="BTV156" s="472"/>
      <c r="BTW156" s="472"/>
      <c r="BTX156" s="472"/>
      <c r="BTY156" s="472"/>
      <c r="BTZ156" s="472"/>
      <c r="BUA156" s="472"/>
      <c r="BUB156" s="472"/>
      <c r="BUC156" s="472"/>
      <c r="BUD156" s="472"/>
      <c r="BUE156" s="472"/>
      <c r="BUF156" s="472"/>
      <c r="BUG156" s="472"/>
      <c r="BUH156" s="472"/>
      <c r="BUI156" s="472"/>
      <c r="BUJ156" s="472"/>
      <c r="BUK156" s="472"/>
      <c r="BUL156" s="472"/>
      <c r="BUM156" s="472"/>
      <c r="BUN156" s="472"/>
      <c r="BUO156" s="472"/>
      <c r="BUP156" s="472"/>
      <c r="BUQ156" s="472"/>
      <c r="BUR156" s="472"/>
      <c r="BUS156" s="472"/>
      <c r="BUT156" s="472"/>
      <c r="BUU156" s="472"/>
      <c r="BUV156" s="472"/>
      <c r="BUW156" s="472"/>
      <c r="BUX156" s="472"/>
      <c r="BUY156" s="472"/>
      <c r="BUZ156" s="472"/>
      <c r="BVA156" s="472"/>
      <c r="BVB156" s="472"/>
      <c r="BVC156" s="472"/>
      <c r="BVD156" s="472"/>
      <c r="BVE156" s="472"/>
      <c r="BVF156" s="472"/>
      <c r="BVG156" s="472"/>
      <c r="BVH156" s="472"/>
      <c r="BVI156" s="472"/>
      <c r="BVJ156" s="472"/>
      <c r="BVK156" s="472"/>
      <c r="BVL156" s="472"/>
      <c r="BVM156" s="472"/>
      <c r="BVN156" s="472"/>
      <c r="BVO156" s="472"/>
      <c r="BVP156" s="472"/>
      <c r="BVQ156" s="472"/>
      <c r="BVR156" s="472"/>
      <c r="BVS156" s="472"/>
      <c r="BVT156" s="472"/>
      <c r="BVU156" s="472"/>
      <c r="BVV156" s="472"/>
      <c r="BVW156" s="472"/>
      <c r="BVX156" s="472"/>
      <c r="BVY156" s="472"/>
      <c r="BVZ156" s="472"/>
      <c r="BWA156" s="472"/>
      <c r="BWB156" s="472"/>
      <c r="BWC156" s="472"/>
      <c r="BWD156" s="472"/>
      <c r="BWE156" s="472"/>
      <c r="BWF156" s="472"/>
      <c r="BWG156" s="472"/>
      <c r="BWH156" s="472"/>
      <c r="BWI156" s="472"/>
      <c r="BWJ156" s="472"/>
      <c r="BWK156" s="472"/>
      <c r="BWL156" s="472"/>
      <c r="BWM156" s="472"/>
      <c r="BWN156" s="472"/>
      <c r="BWO156" s="472"/>
      <c r="BWP156" s="472"/>
      <c r="BWQ156" s="472"/>
      <c r="BWR156" s="472"/>
      <c r="BWS156" s="472"/>
      <c r="BWT156" s="472"/>
      <c r="BWU156" s="472"/>
      <c r="BWV156" s="472"/>
      <c r="BWW156" s="472"/>
      <c r="BWX156" s="472"/>
      <c r="BWY156" s="472"/>
      <c r="BWZ156" s="472"/>
      <c r="BXA156" s="472"/>
      <c r="BXB156" s="472"/>
      <c r="BXC156" s="472"/>
      <c r="BXD156" s="472"/>
      <c r="BXE156" s="472"/>
      <c r="BXF156" s="472"/>
      <c r="BXG156" s="472"/>
      <c r="BXH156" s="472"/>
      <c r="BXI156" s="472"/>
      <c r="BXJ156" s="472"/>
      <c r="BXK156" s="472"/>
      <c r="BXL156" s="472"/>
      <c r="BXM156" s="472"/>
      <c r="BXN156" s="472"/>
      <c r="BXO156" s="472"/>
      <c r="BXP156" s="472"/>
      <c r="BXQ156" s="472"/>
      <c r="BXR156" s="472"/>
      <c r="BXS156" s="472"/>
      <c r="BXT156" s="472"/>
      <c r="BXU156" s="472"/>
      <c r="BXV156" s="472"/>
      <c r="BXW156" s="472"/>
      <c r="BXX156" s="472"/>
      <c r="BXY156" s="472"/>
      <c r="BXZ156" s="472"/>
      <c r="BYA156" s="472"/>
      <c r="BYB156" s="472"/>
      <c r="BYC156" s="472"/>
      <c r="BYD156" s="472"/>
      <c r="BYE156" s="472"/>
      <c r="BYF156" s="472"/>
      <c r="BYG156" s="472"/>
      <c r="BYH156" s="472"/>
      <c r="BYI156" s="472"/>
      <c r="BYJ156" s="472"/>
      <c r="BYK156" s="472"/>
      <c r="BYL156" s="472"/>
      <c r="BYM156" s="472"/>
      <c r="BYN156" s="472"/>
      <c r="BYO156" s="472"/>
      <c r="BYP156" s="472"/>
      <c r="BYQ156" s="472"/>
      <c r="BYR156" s="472"/>
      <c r="BYS156" s="472"/>
      <c r="BYT156" s="472"/>
      <c r="BYU156" s="472"/>
      <c r="BYV156" s="472"/>
      <c r="BYW156" s="472"/>
      <c r="BYX156" s="472"/>
      <c r="BYY156" s="472"/>
      <c r="BYZ156" s="472"/>
      <c r="BZA156" s="472"/>
      <c r="BZB156" s="472"/>
      <c r="BZC156" s="472"/>
      <c r="BZD156" s="472"/>
      <c r="BZE156" s="472"/>
      <c r="BZF156" s="472"/>
      <c r="BZG156" s="472"/>
      <c r="BZH156" s="472"/>
      <c r="BZI156" s="472"/>
      <c r="BZJ156" s="472"/>
      <c r="BZK156" s="472"/>
      <c r="BZL156" s="472"/>
      <c r="BZM156" s="472"/>
      <c r="BZN156" s="472"/>
      <c r="BZO156" s="472"/>
      <c r="BZP156" s="472"/>
      <c r="BZQ156" s="472"/>
      <c r="BZR156" s="472"/>
      <c r="BZS156" s="472"/>
      <c r="BZT156" s="472"/>
      <c r="BZU156" s="472"/>
      <c r="BZV156" s="472"/>
      <c r="BZW156" s="472"/>
      <c r="BZX156" s="472"/>
      <c r="CAA156" s="472"/>
      <c r="CAB156" s="472"/>
      <c r="CAC156" s="472"/>
      <c r="CAD156" s="472"/>
      <c r="CAE156" s="472"/>
      <c r="CAF156" s="472"/>
      <c r="CAG156" s="472"/>
      <c r="CAH156" s="472"/>
      <c r="CAI156" s="472"/>
      <c r="CAJ156" s="472"/>
      <c r="CAK156" s="472"/>
      <c r="CAL156" s="472"/>
      <c r="CAM156" s="472"/>
      <c r="CAN156" s="472"/>
      <c r="CAO156" s="472"/>
      <c r="CAP156" s="472"/>
      <c r="CAQ156" s="472"/>
      <c r="CAR156" s="472"/>
      <c r="CAS156" s="472"/>
      <c r="CAT156" s="472"/>
      <c r="CAU156" s="472"/>
      <c r="CAV156" s="472"/>
      <c r="CAW156" s="472"/>
      <c r="CAX156" s="472"/>
      <c r="CAY156" s="472"/>
      <c r="CAZ156" s="472"/>
      <c r="CBA156" s="472"/>
      <c r="CBB156" s="472"/>
      <c r="CBC156" s="472"/>
      <c r="CBD156" s="472"/>
      <c r="CBE156" s="472"/>
      <c r="CBF156" s="472"/>
      <c r="CBG156" s="472"/>
      <c r="CBH156" s="472"/>
      <c r="CBI156" s="472"/>
      <c r="CBJ156" s="472"/>
      <c r="CBK156" s="472"/>
      <c r="CBL156" s="472"/>
      <c r="CBM156" s="472"/>
      <c r="CBN156" s="472"/>
      <c r="CBO156" s="472"/>
      <c r="CBP156" s="472"/>
      <c r="CBQ156" s="472"/>
      <c r="CBR156" s="472"/>
      <c r="CBS156" s="472"/>
      <c r="CBT156" s="472"/>
      <c r="CBU156" s="472"/>
      <c r="CBV156" s="472"/>
      <c r="CBW156" s="472"/>
      <c r="CBX156" s="472"/>
      <c r="CBY156" s="472"/>
      <c r="CBZ156" s="472"/>
      <c r="CCA156" s="472"/>
      <c r="CCB156" s="472"/>
      <c r="CCC156" s="472"/>
      <c r="CCD156" s="472"/>
      <c r="CCE156" s="472"/>
      <c r="CCF156" s="472"/>
      <c r="CCG156" s="472"/>
      <c r="CCH156" s="472"/>
      <c r="CCI156" s="472"/>
      <c r="CCJ156" s="472"/>
      <c r="CCK156" s="472"/>
      <c r="CCL156" s="472"/>
      <c r="CCM156" s="472"/>
      <c r="CCN156" s="472"/>
      <c r="CCO156" s="472"/>
      <c r="CCP156" s="472"/>
      <c r="CCQ156" s="472"/>
      <c r="CCR156" s="472"/>
      <c r="CCS156" s="472"/>
      <c r="CCT156" s="472"/>
      <c r="CCU156" s="472"/>
      <c r="CCV156" s="472"/>
      <c r="CCW156" s="472"/>
      <c r="CCX156" s="472"/>
      <c r="CCY156" s="472"/>
      <c r="CCZ156" s="472"/>
      <c r="CDA156" s="472"/>
      <c r="CDB156" s="472"/>
      <c r="CDC156" s="472"/>
      <c r="CDD156" s="472"/>
      <c r="CDE156" s="472"/>
      <c r="CDF156" s="472"/>
      <c r="CDG156" s="472"/>
      <c r="CDH156" s="472"/>
      <c r="CDI156" s="472"/>
      <c r="CDJ156" s="472"/>
      <c r="CDK156" s="472"/>
      <c r="CDL156" s="472"/>
      <c r="CDM156" s="472"/>
      <c r="CDN156" s="472"/>
      <c r="CDO156" s="472"/>
      <c r="CDP156" s="472"/>
      <c r="CDQ156" s="472"/>
      <c r="CDR156" s="472"/>
      <c r="CDS156" s="472"/>
      <c r="CDT156" s="472"/>
      <c r="CDU156" s="472"/>
      <c r="CDV156" s="472"/>
      <c r="CDW156" s="472"/>
      <c r="CDX156" s="472"/>
      <c r="CDY156" s="472"/>
      <c r="CDZ156" s="472"/>
      <c r="CEA156" s="472"/>
      <c r="CEB156" s="472"/>
      <c r="CEC156" s="472"/>
      <c r="CED156" s="472"/>
      <c r="CEE156" s="472"/>
      <c r="CEF156" s="472"/>
      <c r="CEG156" s="472"/>
      <c r="CEH156" s="472"/>
      <c r="CEI156" s="472"/>
      <c r="CEJ156" s="472"/>
      <c r="CEK156" s="472"/>
      <c r="CEL156" s="472"/>
      <c r="CEM156" s="472"/>
      <c r="CEN156" s="472"/>
      <c r="CEO156" s="472"/>
      <c r="CEP156" s="472"/>
      <c r="CEQ156" s="472"/>
      <c r="CER156" s="472"/>
      <c r="CES156" s="472"/>
      <c r="CET156" s="472"/>
      <c r="CEU156" s="472"/>
      <c r="CEV156" s="472"/>
      <c r="CEW156" s="472"/>
      <c r="CEX156" s="472"/>
      <c r="CEY156" s="472"/>
      <c r="CEZ156" s="472"/>
      <c r="CFA156" s="472"/>
      <c r="CFB156" s="472"/>
      <c r="CFC156" s="472"/>
      <c r="CFD156" s="472"/>
      <c r="CFE156" s="472"/>
      <c r="CFF156" s="472"/>
      <c r="CFG156" s="472"/>
      <c r="CFH156" s="472"/>
      <c r="CFI156" s="472"/>
      <c r="CFJ156" s="472"/>
      <c r="CFK156" s="472"/>
      <c r="CFL156" s="472"/>
      <c r="CFM156" s="472"/>
      <c r="CFN156" s="472"/>
      <c r="CFO156" s="472"/>
      <c r="CFP156" s="472"/>
      <c r="CFQ156" s="472"/>
      <c r="CFR156" s="472"/>
      <c r="CFS156" s="472"/>
      <c r="CFT156" s="472"/>
      <c r="CFU156" s="472"/>
      <c r="CFV156" s="472"/>
      <c r="CFW156" s="472"/>
      <c r="CFX156" s="472"/>
      <c r="CFY156" s="472"/>
      <c r="CFZ156" s="472"/>
      <c r="CGA156" s="472"/>
      <c r="CGB156" s="472"/>
      <c r="CGC156" s="472"/>
      <c r="CGD156" s="472"/>
      <c r="CGE156" s="472"/>
      <c r="CGF156" s="472"/>
      <c r="CGG156" s="472"/>
      <c r="CGH156" s="472"/>
      <c r="CGI156" s="472"/>
      <c r="CGJ156" s="472"/>
      <c r="CGK156" s="472"/>
      <c r="CGL156" s="472"/>
      <c r="CGM156" s="472"/>
      <c r="CGN156" s="472"/>
      <c r="CGO156" s="472"/>
      <c r="CGP156" s="472"/>
      <c r="CGQ156" s="472"/>
      <c r="CGR156" s="472"/>
      <c r="CGS156" s="472"/>
      <c r="CGT156" s="472"/>
      <c r="CGU156" s="472"/>
      <c r="CGV156" s="472"/>
      <c r="CGW156" s="472"/>
      <c r="CGX156" s="472"/>
      <c r="CGY156" s="472"/>
      <c r="CGZ156" s="472"/>
      <c r="CHA156" s="472"/>
      <c r="CHB156" s="472"/>
      <c r="CHC156" s="472"/>
      <c r="CHD156" s="472"/>
      <c r="CHE156" s="472"/>
      <c r="CHF156" s="472"/>
      <c r="CHG156" s="472"/>
      <c r="CHH156" s="472"/>
      <c r="CHI156" s="472"/>
      <c r="CHJ156" s="472"/>
      <c r="CHK156" s="472"/>
      <c r="CHL156" s="472"/>
      <c r="CHM156" s="472"/>
      <c r="CHN156" s="472"/>
      <c r="CHO156" s="472"/>
      <c r="CHP156" s="472"/>
      <c r="CHQ156" s="472"/>
      <c r="CHR156" s="472"/>
      <c r="CHS156" s="472"/>
      <c r="CHT156" s="472"/>
      <c r="CHU156" s="472"/>
      <c r="CHV156" s="472"/>
      <c r="CHW156" s="472"/>
      <c r="CHX156" s="472"/>
      <c r="CHY156" s="472"/>
      <c r="CHZ156" s="472"/>
      <c r="CIA156" s="472"/>
      <c r="CIB156" s="472"/>
      <c r="CIC156" s="472"/>
      <c r="CID156" s="472"/>
      <c r="CIE156" s="472"/>
      <c r="CIF156" s="472"/>
      <c r="CIG156" s="472"/>
      <c r="CIH156" s="472"/>
      <c r="CII156" s="472"/>
      <c r="CIJ156" s="472"/>
      <c r="CIK156" s="472"/>
      <c r="CIL156" s="472"/>
      <c r="CIM156" s="472"/>
      <c r="CIN156" s="472"/>
      <c r="CIO156" s="472"/>
      <c r="CIP156" s="472"/>
      <c r="CIQ156" s="472"/>
      <c r="CIR156" s="472"/>
      <c r="CIS156" s="472"/>
      <c r="CIT156" s="472"/>
      <c r="CIU156" s="472"/>
      <c r="CIV156" s="472"/>
      <c r="CIW156" s="472"/>
      <c r="CIX156" s="472"/>
      <c r="CIY156" s="472"/>
      <c r="CIZ156" s="472"/>
      <c r="CJA156" s="472"/>
      <c r="CJB156" s="472"/>
      <c r="CJC156" s="472"/>
      <c r="CJD156" s="472"/>
      <c r="CJE156" s="472"/>
      <c r="CJF156" s="472"/>
      <c r="CJG156" s="472"/>
      <c r="CJH156" s="472"/>
      <c r="CJI156" s="472"/>
      <c r="CJJ156" s="472"/>
      <c r="CJK156" s="472"/>
      <c r="CJL156" s="472"/>
      <c r="CJM156" s="472"/>
      <c r="CJN156" s="472"/>
      <c r="CJO156" s="472"/>
      <c r="CJP156" s="472"/>
      <c r="CJQ156" s="472"/>
      <c r="CJR156" s="472"/>
      <c r="CJS156" s="472"/>
      <c r="CJT156" s="472"/>
      <c r="CJW156" s="472"/>
      <c r="CJX156" s="472"/>
      <c r="CJY156" s="472"/>
      <c r="CJZ156" s="472"/>
      <c r="CKA156" s="472"/>
      <c r="CKB156" s="472"/>
      <c r="CKC156" s="472"/>
      <c r="CKD156" s="472"/>
      <c r="CKE156" s="472"/>
      <c r="CKF156" s="472"/>
      <c r="CKG156" s="472"/>
      <c r="CKH156" s="472"/>
      <c r="CKI156" s="472"/>
      <c r="CKJ156" s="472"/>
      <c r="CKK156" s="472"/>
      <c r="CKL156" s="472"/>
      <c r="CKM156" s="472"/>
      <c r="CKN156" s="472"/>
      <c r="CKO156" s="472"/>
      <c r="CKP156" s="472"/>
      <c r="CKQ156" s="472"/>
      <c r="CKR156" s="472"/>
      <c r="CKS156" s="472"/>
      <c r="CKT156" s="472"/>
      <c r="CKU156" s="472"/>
      <c r="CKV156" s="472"/>
      <c r="CKW156" s="472"/>
      <c r="CKX156" s="472"/>
      <c r="CKY156" s="472"/>
      <c r="CKZ156" s="472"/>
      <c r="CLA156" s="472"/>
      <c r="CLB156" s="472"/>
      <c r="CLC156" s="472"/>
      <c r="CLD156" s="472"/>
      <c r="CLE156" s="472"/>
      <c r="CLF156" s="472"/>
      <c r="CLG156" s="472"/>
      <c r="CLH156" s="472"/>
      <c r="CLI156" s="472"/>
      <c r="CLJ156" s="472"/>
      <c r="CLK156" s="472"/>
      <c r="CLL156" s="472"/>
      <c r="CLM156" s="472"/>
      <c r="CLN156" s="472"/>
      <c r="CLO156" s="472"/>
      <c r="CLP156" s="472"/>
      <c r="CLQ156" s="472"/>
      <c r="CLR156" s="472"/>
      <c r="CLS156" s="472"/>
      <c r="CLT156" s="472"/>
      <c r="CLU156" s="472"/>
      <c r="CLV156" s="472"/>
      <c r="CLW156" s="472"/>
      <c r="CLX156" s="472"/>
      <c r="CLY156" s="472"/>
      <c r="CLZ156" s="472"/>
      <c r="CMA156" s="472"/>
      <c r="CMB156" s="472"/>
      <c r="CMC156" s="472"/>
      <c r="CMD156" s="472"/>
      <c r="CME156" s="472"/>
      <c r="CMF156" s="472"/>
      <c r="CMG156" s="472"/>
      <c r="CMH156" s="472"/>
      <c r="CMI156" s="472"/>
      <c r="CMJ156" s="472"/>
      <c r="CMK156" s="472"/>
      <c r="CML156" s="472"/>
      <c r="CMM156" s="472"/>
      <c r="CMN156" s="472"/>
      <c r="CMO156" s="472"/>
      <c r="CMP156" s="472"/>
      <c r="CMQ156" s="472"/>
      <c r="CMR156" s="472"/>
      <c r="CMS156" s="472"/>
      <c r="CMT156" s="472"/>
      <c r="CMU156" s="472"/>
      <c r="CMV156" s="472"/>
      <c r="CMW156" s="472"/>
      <c r="CMX156" s="472"/>
      <c r="CMY156" s="472"/>
      <c r="CMZ156" s="472"/>
      <c r="CNA156" s="472"/>
      <c r="CNB156" s="472"/>
      <c r="CNC156" s="472"/>
      <c r="CND156" s="472"/>
      <c r="CNE156" s="472"/>
      <c r="CNF156" s="472"/>
      <c r="CNG156" s="472"/>
      <c r="CNH156" s="472"/>
      <c r="CNI156" s="472"/>
      <c r="CNJ156" s="472"/>
      <c r="CNK156" s="472"/>
      <c r="CNL156" s="472"/>
      <c r="CNM156" s="472"/>
      <c r="CNN156" s="472"/>
      <c r="CNO156" s="472"/>
      <c r="CNP156" s="472"/>
      <c r="CNQ156" s="472"/>
      <c r="CNR156" s="472"/>
      <c r="CNS156" s="472"/>
      <c r="CNT156" s="472"/>
      <c r="CNU156" s="472"/>
      <c r="CNV156" s="472"/>
      <c r="CNW156" s="472"/>
      <c r="CNX156" s="472"/>
      <c r="CNY156" s="472"/>
      <c r="CNZ156" s="472"/>
      <c r="COA156" s="472"/>
      <c r="COB156" s="472"/>
      <c r="COC156" s="472"/>
      <c r="COD156" s="472"/>
      <c r="COE156" s="472"/>
      <c r="COF156" s="472"/>
      <c r="COG156" s="472"/>
      <c r="COH156" s="472"/>
      <c r="COI156" s="472"/>
      <c r="COJ156" s="472"/>
      <c r="COK156" s="472"/>
      <c r="COL156" s="472"/>
      <c r="COM156" s="472"/>
      <c r="CON156" s="472"/>
      <c r="COO156" s="472"/>
      <c r="COP156" s="472"/>
      <c r="COQ156" s="472"/>
      <c r="COR156" s="472"/>
      <c r="COS156" s="472"/>
      <c r="COT156" s="472"/>
      <c r="COU156" s="472"/>
      <c r="COV156" s="472"/>
      <c r="COW156" s="472"/>
      <c r="COX156" s="472"/>
      <c r="COY156" s="472"/>
      <c r="COZ156" s="472"/>
      <c r="CPA156" s="472"/>
      <c r="CPB156" s="472"/>
      <c r="CPC156" s="472"/>
      <c r="CPD156" s="472"/>
      <c r="CPE156" s="472"/>
      <c r="CPF156" s="472"/>
      <c r="CPG156" s="472"/>
      <c r="CPH156" s="472"/>
      <c r="CPI156" s="472"/>
      <c r="CPJ156" s="472"/>
      <c r="CPK156" s="472"/>
      <c r="CPL156" s="472"/>
      <c r="CPM156" s="472"/>
      <c r="CPN156" s="472"/>
      <c r="CPO156" s="472"/>
      <c r="CPP156" s="472"/>
      <c r="CPQ156" s="472"/>
      <c r="CPR156" s="472"/>
      <c r="CPS156" s="472"/>
      <c r="CPT156" s="472"/>
      <c r="CPU156" s="472"/>
      <c r="CPV156" s="472"/>
      <c r="CPW156" s="472"/>
      <c r="CPX156" s="472"/>
      <c r="CPY156" s="472"/>
      <c r="CPZ156" s="472"/>
      <c r="CQA156" s="472"/>
      <c r="CQB156" s="472"/>
      <c r="CQC156" s="472"/>
      <c r="CQD156" s="472"/>
      <c r="CQE156" s="472"/>
      <c r="CQF156" s="472"/>
      <c r="CQG156" s="472"/>
      <c r="CQH156" s="472"/>
      <c r="CQI156" s="472"/>
      <c r="CQJ156" s="472"/>
      <c r="CQK156" s="472"/>
      <c r="CQL156" s="472"/>
      <c r="CQM156" s="472"/>
      <c r="CQN156" s="472"/>
      <c r="CQO156" s="472"/>
      <c r="CQP156" s="472"/>
      <c r="CQQ156" s="472"/>
      <c r="CQR156" s="472"/>
      <c r="CQS156" s="472"/>
      <c r="CQT156" s="472"/>
      <c r="CQU156" s="472"/>
      <c r="CQV156" s="472"/>
      <c r="CQW156" s="472"/>
      <c r="CQX156" s="472"/>
      <c r="CQY156" s="472"/>
      <c r="CQZ156" s="472"/>
      <c r="CRA156" s="472"/>
      <c r="CRB156" s="472"/>
      <c r="CRC156" s="472"/>
      <c r="CRD156" s="472"/>
      <c r="CRE156" s="472"/>
      <c r="CRF156" s="472"/>
      <c r="CRG156" s="472"/>
      <c r="CRH156" s="472"/>
      <c r="CRI156" s="472"/>
      <c r="CRJ156" s="472"/>
      <c r="CRK156" s="472"/>
      <c r="CRL156" s="472"/>
      <c r="CRM156" s="472"/>
      <c r="CRN156" s="472"/>
      <c r="CRO156" s="472"/>
      <c r="CRP156" s="472"/>
      <c r="CRQ156" s="472"/>
      <c r="CRR156" s="472"/>
      <c r="CRS156" s="472"/>
      <c r="CRT156" s="472"/>
      <c r="CRU156" s="472"/>
      <c r="CRV156" s="472"/>
      <c r="CRW156" s="472"/>
      <c r="CRX156" s="472"/>
      <c r="CRY156" s="472"/>
      <c r="CRZ156" s="472"/>
      <c r="CSA156" s="472"/>
      <c r="CSB156" s="472"/>
      <c r="CSC156" s="472"/>
      <c r="CSD156" s="472"/>
      <c r="CSE156" s="472"/>
      <c r="CSF156" s="472"/>
      <c r="CSG156" s="472"/>
      <c r="CSH156" s="472"/>
      <c r="CSI156" s="472"/>
      <c r="CSJ156" s="472"/>
      <c r="CSK156" s="472"/>
      <c r="CSL156" s="472"/>
      <c r="CSM156" s="472"/>
      <c r="CSN156" s="472"/>
      <c r="CSO156" s="472"/>
      <c r="CSP156" s="472"/>
      <c r="CSQ156" s="472"/>
      <c r="CSR156" s="472"/>
      <c r="CSS156" s="472"/>
      <c r="CST156" s="472"/>
      <c r="CSU156" s="472"/>
      <c r="CSV156" s="472"/>
      <c r="CSW156" s="472"/>
      <c r="CSX156" s="472"/>
      <c r="CSY156" s="472"/>
      <c r="CSZ156" s="472"/>
      <c r="CTA156" s="472"/>
      <c r="CTB156" s="472"/>
      <c r="CTC156" s="472"/>
      <c r="CTD156" s="472"/>
      <c r="CTE156" s="472"/>
      <c r="CTF156" s="472"/>
      <c r="CTG156" s="472"/>
      <c r="CTH156" s="472"/>
      <c r="CTI156" s="472"/>
      <c r="CTJ156" s="472"/>
      <c r="CTK156" s="472"/>
      <c r="CTL156" s="472"/>
      <c r="CTM156" s="472"/>
      <c r="CTN156" s="472"/>
      <c r="CTO156" s="472"/>
      <c r="CTP156" s="472"/>
      <c r="CTS156" s="472"/>
      <c r="CTT156" s="472"/>
      <c r="CTU156" s="472"/>
      <c r="CTV156" s="472"/>
      <c r="CTW156" s="472"/>
      <c r="CTX156" s="472"/>
      <c r="CTY156" s="472"/>
      <c r="CTZ156" s="472"/>
      <c r="CUA156" s="472"/>
      <c r="CUB156" s="472"/>
      <c r="CUC156" s="472"/>
      <c r="CUD156" s="472"/>
      <c r="CUE156" s="472"/>
      <c r="CUF156" s="472"/>
      <c r="CUG156" s="472"/>
      <c r="CUH156" s="472"/>
      <c r="CUI156" s="472"/>
      <c r="CUJ156" s="472"/>
      <c r="CUK156" s="472"/>
      <c r="CUL156" s="472"/>
      <c r="CUM156" s="472"/>
      <c r="CUN156" s="472"/>
      <c r="CUO156" s="472"/>
      <c r="CUP156" s="472"/>
      <c r="CUQ156" s="472"/>
      <c r="CUR156" s="472"/>
      <c r="CUS156" s="472"/>
      <c r="CUT156" s="472"/>
      <c r="CUU156" s="472"/>
      <c r="CUV156" s="472"/>
      <c r="CUW156" s="472"/>
      <c r="CUX156" s="472"/>
      <c r="CUY156" s="472"/>
      <c r="CUZ156" s="472"/>
      <c r="CVA156" s="472"/>
      <c r="CVB156" s="472"/>
      <c r="CVC156" s="472"/>
      <c r="CVD156" s="472"/>
      <c r="CVE156" s="472"/>
      <c r="CVF156" s="472"/>
      <c r="CVG156" s="472"/>
      <c r="CVH156" s="472"/>
      <c r="CVI156" s="472"/>
      <c r="CVJ156" s="472"/>
      <c r="CVK156" s="472"/>
      <c r="CVL156" s="472"/>
      <c r="CVM156" s="472"/>
      <c r="CVN156" s="472"/>
      <c r="CVO156" s="472"/>
      <c r="CVP156" s="472"/>
      <c r="CVQ156" s="472"/>
      <c r="CVR156" s="472"/>
      <c r="CVS156" s="472"/>
      <c r="CVT156" s="472"/>
      <c r="CVU156" s="472"/>
      <c r="CVV156" s="472"/>
      <c r="CVW156" s="472"/>
      <c r="CVX156" s="472"/>
      <c r="CVY156" s="472"/>
      <c r="CVZ156" s="472"/>
      <c r="CWA156" s="472"/>
      <c r="CWB156" s="472"/>
      <c r="CWC156" s="472"/>
      <c r="CWD156" s="472"/>
      <c r="CWE156" s="472"/>
      <c r="CWF156" s="472"/>
      <c r="CWG156" s="472"/>
      <c r="CWH156" s="472"/>
      <c r="CWI156" s="472"/>
      <c r="CWJ156" s="472"/>
      <c r="CWK156" s="472"/>
      <c r="CWL156" s="472"/>
      <c r="CWM156" s="472"/>
      <c r="CWN156" s="472"/>
      <c r="CWO156" s="472"/>
      <c r="CWP156" s="472"/>
      <c r="CWQ156" s="472"/>
      <c r="CWR156" s="472"/>
      <c r="CWS156" s="472"/>
      <c r="CWT156" s="472"/>
      <c r="CWU156" s="472"/>
      <c r="CWV156" s="472"/>
      <c r="CWW156" s="472"/>
      <c r="CWX156" s="472"/>
      <c r="CWY156" s="472"/>
      <c r="CWZ156" s="472"/>
      <c r="CXA156" s="472"/>
      <c r="CXB156" s="472"/>
      <c r="CXC156" s="472"/>
      <c r="CXD156" s="472"/>
      <c r="CXE156" s="472"/>
      <c r="CXF156" s="472"/>
      <c r="CXG156" s="472"/>
      <c r="CXH156" s="472"/>
      <c r="CXI156" s="472"/>
      <c r="CXJ156" s="472"/>
      <c r="CXK156" s="472"/>
      <c r="CXL156" s="472"/>
      <c r="CXM156" s="472"/>
      <c r="CXN156" s="472"/>
      <c r="CXO156" s="472"/>
      <c r="CXP156" s="472"/>
      <c r="CXQ156" s="472"/>
      <c r="CXR156" s="472"/>
      <c r="CXS156" s="472"/>
      <c r="CXT156" s="472"/>
      <c r="CXU156" s="472"/>
      <c r="CXV156" s="472"/>
      <c r="CXW156" s="472"/>
      <c r="CXX156" s="472"/>
      <c r="CXY156" s="472"/>
      <c r="CXZ156" s="472"/>
      <c r="CYA156" s="472"/>
      <c r="CYB156" s="472"/>
      <c r="CYC156" s="472"/>
      <c r="CYD156" s="472"/>
      <c r="CYE156" s="472"/>
      <c r="CYF156" s="472"/>
      <c r="CYG156" s="472"/>
      <c r="CYH156" s="472"/>
      <c r="CYI156" s="472"/>
      <c r="CYJ156" s="472"/>
      <c r="CYK156" s="472"/>
      <c r="CYL156" s="472"/>
      <c r="CYM156" s="472"/>
      <c r="CYN156" s="472"/>
      <c r="CYO156" s="472"/>
      <c r="CYP156" s="472"/>
      <c r="CYQ156" s="472"/>
      <c r="CYR156" s="472"/>
      <c r="CYS156" s="472"/>
      <c r="CYT156" s="472"/>
      <c r="CYU156" s="472"/>
      <c r="CYV156" s="472"/>
      <c r="CYW156" s="472"/>
      <c r="CYX156" s="472"/>
      <c r="CYY156" s="472"/>
      <c r="CYZ156" s="472"/>
      <c r="CZA156" s="472"/>
      <c r="CZB156" s="472"/>
      <c r="CZC156" s="472"/>
      <c r="CZD156" s="472"/>
      <c r="CZE156" s="472"/>
      <c r="CZF156" s="472"/>
      <c r="CZG156" s="472"/>
      <c r="CZH156" s="472"/>
      <c r="CZI156" s="472"/>
      <c r="CZJ156" s="472"/>
      <c r="CZK156" s="472"/>
      <c r="CZL156" s="472"/>
      <c r="CZM156" s="472"/>
      <c r="CZN156" s="472"/>
      <c r="CZO156" s="472"/>
      <c r="CZP156" s="472"/>
      <c r="CZQ156" s="472"/>
      <c r="CZR156" s="472"/>
      <c r="CZS156" s="472"/>
      <c r="CZT156" s="472"/>
      <c r="CZU156" s="472"/>
      <c r="CZV156" s="472"/>
      <c r="CZW156" s="472"/>
      <c r="CZX156" s="472"/>
      <c r="CZY156" s="472"/>
      <c r="CZZ156" s="472"/>
      <c r="DAA156" s="472"/>
      <c r="DAB156" s="472"/>
      <c r="DAC156" s="472"/>
      <c r="DAD156" s="472"/>
      <c r="DAE156" s="472"/>
      <c r="DAF156" s="472"/>
      <c r="DAG156" s="472"/>
      <c r="DAH156" s="472"/>
      <c r="DAI156" s="472"/>
      <c r="DAJ156" s="472"/>
      <c r="DAK156" s="472"/>
      <c r="DAL156" s="472"/>
      <c r="DAM156" s="472"/>
      <c r="DAN156" s="472"/>
      <c r="DAO156" s="472"/>
      <c r="DAP156" s="472"/>
      <c r="DAQ156" s="472"/>
      <c r="DAR156" s="472"/>
      <c r="DAS156" s="472"/>
      <c r="DAT156" s="472"/>
      <c r="DAU156" s="472"/>
      <c r="DAV156" s="472"/>
      <c r="DAW156" s="472"/>
      <c r="DAX156" s="472"/>
      <c r="DAY156" s="472"/>
      <c r="DAZ156" s="472"/>
      <c r="DBA156" s="472"/>
      <c r="DBB156" s="472"/>
      <c r="DBC156" s="472"/>
      <c r="DBD156" s="472"/>
      <c r="DBE156" s="472"/>
      <c r="DBF156" s="472"/>
      <c r="DBG156" s="472"/>
      <c r="DBH156" s="472"/>
      <c r="DBI156" s="472"/>
      <c r="DBJ156" s="472"/>
      <c r="DBK156" s="472"/>
      <c r="DBL156" s="472"/>
      <c r="DBM156" s="472"/>
      <c r="DBN156" s="472"/>
      <c r="DBO156" s="472"/>
      <c r="DBP156" s="472"/>
      <c r="DBQ156" s="472"/>
      <c r="DBR156" s="472"/>
      <c r="DBS156" s="472"/>
      <c r="DBT156" s="472"/>
      <c r="DBU156" s="472"/>
      <c r="DBV156" s="472"/>
      <c r="DBW156" s="472"/>
      <c r="DBX156" s="472"/>
      <c r="DBY156" s="472"/>
      <c r="DBZ156" s="472"/>
      <c r="DCA156" s="472"/>
      <c r="DCB156" s="472"/>
      <c r="DCC156" s="472"/>
      <c r="DCD156" s="472"/>
      <c r="DCE156" s="472"/>
      <c r="DCF156" s="472"/>
      <c r="DCG156" s="472"/>
      <c r="DCH156" s="472"/>
      <c r="DCI156" s="472"/>
      <c r="DCJ156" s="472"/>
      <c r="DCK156" s="472"/>
      <c r="DCL156" s="472"/>
      <c r="DCM156" s="472"/>
      <c r="DCN156" s="472"/>
      <c r="DCO156" s="472"/>
      <c r="DCP156" s="472"/>
      <c r="DCQ156" s="472"/>
      <c r="DCR156" s="472"/>
      <c r="DCS156" s="472"/>
      <c r="DCT156" s="472"/>
      <c r="DCU156" s="472"/>
      <c r="DCV156" s="472"/>
      <c r="DCW156" s="472"/>
      <c r="DCX156" s="472"/>
      <c r="DCY156" s="472"/>
      <c r="DCZ156" s="472"/>
      <c r="DDA156" s="472"/>
      <c r="DDB156" s="472"/>
      <c r="DDC156" s="472"/>
      <c r="DDD156" s="472"/>
      <c r="DDE156" s="472"/>
      <c r="DDF156" s="472"/>
      <c r="DDG156" s="472"/>
      <c r="DDH156" s="472"/>
      <c r="DDI156" s="472"/>
      <c r="DDJ156" s="472"/>
      <c r="DDK156" s="472"/>
      <c r="DDL156" s="472"/>
      <c r="DDO156" s="472"/>
      <c r="DDP156" s="472"/>
      <c r="DDQ156" s="472"/>
      <c r="DDR156" s="472"/>
      <c r="DDS156" s="472"/>
      <c r="DDT156" s="472"/>
      <c r="DDU156" s="472"/>
      <c r="DDV156" s="472"/>
      <c r="DDW156" s="472"/>
      <c r="DDX156" s="472"/>
      <c r="DDY156" s="472"/>
      <c r="DDZ156" s="472"/>
      <c r="DEA156" s="472"/>
      <c r="DEB156" s="472"/>
      <c r="DEC156" s="472"/>
      <c r="DED156" s="472"/>
      <c r="DEE156" s="472"/>
      <c r="DEF156" s="472"/>
      <c r="DEG156" s="472"/>
      <c r="DEH156" s="472"/>
      <c r="DEI156" s="472"/>
      <c r="DEJ156" s="472"/>
      <c r="DEK156" s="472"/>
      <c r="DEL156" s="472"/>
      <c r="DEM156" s="472"/>
      <c r="DEN156" s="472"/>
      <c r="DEO156" s="472"/>
      <c r="DEP156" s="472"/>
      <c r="DEQ156" s="472"/>
      <c r="DER156" s="472"/>
      <c r="DES156" s="472"/>
      <c r="DET156" s="472"/>
      <c r="DEU156" s="472"/>
      <c r="DEV156" s="472"/>
      <c r="DEW156" s="472"/>
      <c r="DEX156" s="472"/>
      <c r="DEY156" s="472"/>
      <c r="DEZ156" s="472"/>
      <c r="DFA156" s="472"/>
      <c r="DFB156" s="472"/>
      <c r="DFC156" s="472"/>
      <c r="DFD156" s="472"/>
      <c r="DFE156" s="472"/>
      <c r="DFF156" s="472"/>
      <c r="DFG156" s="472"/>
      <c r="DFH156" s="472"/>
      <c r="DFI156" s="472"/>
      <c r="DFJ156" s="472"/>
      <c r="DFK156" s="472"/>
      <c r="DFL156" s="472"/>
      <c r="DFM156" s="472"/>
      <c r="DFN156" s="472"/>
      <c r="DFO156" s="472"/>
      <c r="DFP156" s="472"/>
      <c r="DFQ156" s="472"/>
      <c r="DFR156" s="472"/>
      <c r="DFS156" s="472"/>
      <c r="DFT156" s="472"/>
      <c r="DFU156" s="472"/>
      <c r="DFV156" s="472"/>
      <c r="DFW156" s="472"/>
      <c r="DFX156" s="472"/>
      <c r="DFY156" s="472"/>
      <c r="DFZ156" s="472"/>
      <c r="DGA156" s="472"/>
      <c r="DGB156" s="472"/>
      <c r="DGC156" s="472"/>
      <c r="DGD156" s="472"/>
      <c r="DGE156" s="472"/>
      <c r="DGF156" s="472"/>
      <c r="DGG156" s="472"/>
      <c r="DGH156" s="472"/>
      <c r="DGI156" s="472"/>
      <c r="DGJ156" s="472"/>
      <c r="DGK156" s="472"/>
      <c r="DGL156" s="472"/>
      <c r="DGM156" s="472"/>
      <c r="DGN156" s="472"/>
      <c r="DGO156" s="472"/>
      <c r="DGP156" s="472"/>
      <c r="DGQ156" s="472"/>
      <c r="DGR156" s="472"/>
      <c r="DGS156" s="472"/>
      <c r="DGT156" s="472"/>
      <c r="DGU156" s="472"/>
      <c r="DGV156" s="472"/>
      <c r="DGW156" s="472"/>
      <c r="DGX156" s="472"/>
      <c r="DGY156" s="472"/>
      <c r="DGZ156" s="472"/>
      <c r="DHA156" s="472"/>
      <c r="DHB156" s="472"/>
      <c r="DHC156" s="472"/>
      <c r="DHD156" s="472"/>
      <c r="DHE156" s="472"/>
      <c r="DHF156" s="472"/>
      <c r="DHG156" s="472"/>
      <c r="DHH156" s="472"/>
      <c r="DHI156" s="472"/>
      <c r="DHJ156" s="472"/>
      <c r="DHK156" s="472"/>
      <c r="DHL156" s="472"/>
      <c r="DHM156" s="472"/>
      <c r="DHN156" s="472"/>
      <c r="DHO156" s="472"/>
      <c r="DHP156" s="472"/>
      <c r="DHQ156" s="472"/>
      <c r="DHR156" s="472"/>
      <c r="DHS156" s="472"/>
      <c r="DHT156" s="472"/>
      <c r="DHU156" s="472"/>
      <c r="DHV156" s="472"/>
      <c r="DHW156" s="472"/>
      <c r="DHX156" s="472"/>
      <c r="DHY156" s="472"/>
      <c r="DHZ156" s="472"/>
      <c r="DIA156" s="472"/>
      <c r="DIB156" s="472"/>
      <c r="DIC156" s="472"/>
      <c r="DID156" s="472"/>
      <c r="DIE156" s="472"/>
      <c r="DIF156" s="472"/>
      <c r="DIG156" s="472"/>
      <c r="DIH156" s="472"/>
      <c r="DII156" s="472"/>
      <c r="DIJ156" s="472"/>
      <c r="DIK156" s="472"/>
      <c r="DIL156" s="472"/>
      <c r="DIM156" s="472"/>
      <c r="DIN156" s="472"/>
      <c r="DIO156" s="472"/>
      <c r="DIP156" s="472"/>
      <c r="DIQ156" s="472"/>
      <c r="DIR156" s="472"/>
      <c r="DIS156" s="472"/>
      <c r="DIT156" s="472"/>
      <c r="DIU156" s="472"/>
      <c r="DIV156" s="472"/>
      <c r="DIW156" s="472"/>
      <c r="DIX156" s="472"/>
      <c r="DIY156" s="472"/>
      <c r="DIZ156" s="472"/>
      <c r="DJA156" s="472"/>
      <c r="DJB156" s="472"/>
      <c r="DJC156" s="472"/>
      <c r="DJD156" s="472"/>
      <c r="DJE156" s="472"/>
      <c r="DJF156" s="472"/>
      <c r="DJG156" s="472"/>
      <c r="DJH156" s="472"/>
      <c r="DJI156" s="472"/>
      <c r="DJJ156" s="472"/>
      <c r="DJK156" s="472"/>
      <c r="DJL156" s="472"/>
      <c r="DJM156" s="472"/>
      <c r="DJN156" s="472"/>
      <c r="DJO156" s="472"/>
      <c r="DJP156" s="472"/>
      <c r="DJQ156" s="472"/>
      <c r="DJR156" s="472"/>
      <c r="DJS156" s="472"/>
      <c r="DJT156" s="472"/>
      <c r="DJU156" s="472"/>
      <c r="DJV156" s="472"/>
      <c r="DJW156" s="472"/>
      <c r="DJX156" s="472"/>
      <c r="DJY156" s="472"/>
      <c r="DJZ156" s="472"/>
      <c r="DKA156" s="472"/>
      <c r="DKB156" s="472"/>
      <c r="DKC156" s="472"/>
      <c r="DKD156" s="472"/>
      <c r="DKE156" s="472"/>
      <c r="DKF156" s="472"/>
      <c r="DKG156" s="472"/>
      <c r="DKH156" s="472"/>
      <c r="DKI156" s="472"/>
      <c r="DKJ156" s="472"/>
      <c r="DKK156" s="472"/>
      <c r="DKL156" s="472"/>
      <c r="DKM156" s="472"/>
      <c r="DKN156" s="472"/>
      <c r="DKO156" s="472"/>
      <c r="DKP156" s="472"/>
      <c r="DKQ156" s="472"/>
      <c r="DKR156" s="472"/>
      <c r="DKS156" s="472"/>
      <c r="DKT156" s="472"/>
      <c r="DKU156" s="472"/>
      <c r="DKV156" s="472"/>
      <c r="DKW156" s="472"/>
      <c r="DKX156" s="472"/>
      <c r="DKY156" s="472"/>
      <c r="DKZ156" s="472"/>
      <c r="DLA156" s="472"/>
      <c r="DLB156" s="472"/>
      <c r="DLC156" s="472"/>
      <c r="DLD156" s="472"/>
      <c r="DLE156" s="472"/>
      <c r="DLF156" s="472"/>
      <c r="DLG156" s="472"/>
      <c r="DLH156" s="472"/>
      <c r="DLI156" s="472"/>
      <c r="DLJ156" s="472"/>
      <c r="DLK156" s="472"/>
      <c r="DLL156" s="472"/>
      <c r="DLM156" s="472"/>
      <c r="DLN156" s="472"/>
      <c r="DLO156" s="472"/>
      <c r="DLP156" s="472"/>
      <c r="DLQ156" s="472"/>
      <c r="DLR156" s="472"/>
      <c r="DLS156" s="472"/>
      <c r="DLT156" s="472"/>
      <c r="DLU156" s="472"/>
      <c r="DLV156" s="472"/>
      <c r="DLW156" s="472"/>
      <c r="DLX156" s="472"/>
      <c r="DLY156" s="472"/>
      <c r="DLZ156" s="472"/>
      <c r="DMA156" s="472"/>
      <c r="DMB156" s="472"/>
      <c r="DMC156" s="472"/>
      <c r="DMD156" s="472"/>
      <c r="DME156" s="472"/>
      <c r="DMF156" s="472"/>
      <c r="DMG156" s="472"/>
      <c r="DMH156" s="472"/>
      <c r="DMI156" s="472"/>
      <c r="DMJ156" s="472"/>
      <c r="DMK156" s="472"/>
      <c r="DML156" s="472"/>
      <c r="DMM156" s="472"/>
      <c r="DMN156" s="472"/>
      <c r="DMO156" s="472"/>
      <c r="DMP156" s="472"/>
      <c r="DMQ156" s="472"/>
      <c r="DMR156" s="472"/>
      <c r="DMS156" s="472"/>
      <c r="DMT156" s="472"/>
      <c r="DMU156" s="472"/>
      <c r="DMV156" s="472"/>
      <c r="DMW156" s="472"/>
      <c r="DMX156" s="472"/>
      <c r="DMY156" s="472"/>
      <c r="DMZ156" s="472"/>
      <c r="DNA156" s="472"/>
      <c r="DNB156" s="472"/>
      <c r="DNC156" s="472"/>
      <c r="DND156" s="472"/>
      <c r="DNE156" s="472"/>
      <c r="DNF156" s="472"/>
      <c r="DNG156" s="472"/>
      <c r="DNH156" s="472"/>
      <c r="DNK156" s="472"/>
      <c r="DNL156" s="472"/>
      <c r="DNM156" s="472"/>
      <c r="DNN156" s="472"/>
      <c r="DNO156" s="472"/>
      <c r="DNP156" s="472"/>
      <c r="DNQ156" s="472"/>
      <c r="DNR156" s="472"/>
      <c r="DNS156" s="472"/>
      <c r="DNT156" s="472"/>
      <c r="DNU156" s="472"/>
      <c r="DNV156" s="472"/>
      <c r="DNW156" s="472"/>
      <c r="DNX156" s="472"/>
      <c r="DNY156" s="472"/>
      <c r="DNZ156" s="472"/>
      <c r="DOA156" s="472"/>
      <c r="DOB156" s="472"/>
      <c r="DOC156" s="472"/>
      <c r="DOD156" s="472"/>
      <c r="DOE156" s="472"/>
      <c r="DOF156" s="472"/>
      <c r="DOG156" s="472"/>
      <c r="DOH156" s="472"/>
      <c r="DOI156" s="472"/>
      <c r="DOJ156" s="472"/>
      <c r="DOK156" s="472"/>
      <c r="DOL156" s="472"/>
      <c r="DOM156" s="472"/>
      <c r="DON156" s="472"/>
      <c r="DOO156" s="472"/>
      <c r="DOP156" s="472"/>
      <c r="DOQ156" s="472"/>
      <c r="DOR156" s="472"/>
      <c r="DOS156" s="472"/>
      <c r="DOT156" s="472"/>
      <c r="DOU156" s="472"/>
      <c r="DOV156" s="472"/>
      <c r="DOW156" s="472"/>
      <c r="DOX156" s="472"/>
      <c r="DOY156" s="472"/>
      <c r="DOZ156" s="472"/>
      <c r="DPA156" s="472"/>
      <c r="DPB156" s="472"/>
      <c r="DPC156" s="472"/>
      <c r="DPD156" s="472"/>
      <c r="DPE156" s="472"/>
      <c r="DPF156" s="472"/>
      <c r="DPG156" s="472"/>
      <c r="DPH156" s="472"/>
      <c r="DPI156" s="472"/>
      <c r="DPJ156" s="472"/>
      <c r="DPK156" s="472"/>
      <c r="DPL156" s="472"/>
      <c r="DPM156" s="472"/>
      <c r="DPN156" s="472"/>
      <c r="DPO156" s="472"/>
      <c r="DPP156" s="472"/>
      <c r="DPQ156" s="472"/>
      <c r="DPR156" s="472"/>
      <c r="DPS156" s="472"/>
      <c r="DPT156" s="472"/>
      <c r="DPU156" s="472"/>
      <c r="DPV156" s="472"/>
      <c r="DPW156" s="472"/>
      <c r="DPX156" s="472"/>
      <c r="DPY156" s="472"/>
      <c r="DPZ156" s="472"/>
      <c r="DQA156" s="472"/>
      <c r="DQB156" s="472"/>
      <c r="DQC156" s="472"/>
      <c r="DQD156" s="472"/>
      <c r="DQE156" s="472"/>
      <c r="DQF156" s="472"/>
      <c r="DQG156" s="472"/>
      <c r="DQH156" s="472"/>
      <c r="DQI156" s="472"/>
      <c r="DQJ156" s="472"/>
      <c r="DQK156" s="472"/>
      <c r="DQL156" s="472"/>
      <c r="DQM156" s="472"/>
      <c r="DQN156" s="472"/>
      <c r="DQO156" s="472"/>
      <c r="DQP156" s="472"/>
      <c r="DQQ156" s="472"/>
      <c r="DQR156" s="472"/>
      <c r="DQS156" s="472"/>
      <c r="DQT156" s="472"/>
      <c r="DQU156" s="472"/>
      <c r="DQV156" s="472"/>
      <c r="DQW156" s="472"/>
      <c r="DQX156" s="472"/>
      <c r="DQY156" s="472"/>
      <c r="DQZ156" s="472"/>
      <c r="DRA156" s="472"/>
      <c r="DRB156" s="472"/>
      <c r="DRC156" s="472"/>
      <c r="DRD156" s="472"/>
      <c r="DRE156" s="472"/>
      <c r="DRF156" s="472"/>
      <c r="DRG156" s="472"/>
      <c r="DRH156" s="472"/>
      <c r="DRI156" s="472"/>
      <c r="DRJ156" s="472"/>
      <c r="DRK156" s="472"/>
      <c r="DRL156" s="472"/>
      <c r="DRM156" s="472"/>
      <c r="DRN156" s="472"/>
      <c r="DRO156" s="472"/>
      <c r="DRP156" s="472"/>
      <c r="DRQ156" s="472"/>
      <c r="DRR156" s="472"/>
      <c r="DRS156" s="472"/>
      <c r="DRT156" s="472"/>
      <c r="DRU156" s="472"/>
      <c r="DRV156" s="472"/>
      <c r="DRW156" s="472"/>
      <c r="DRX156" s="472"/>
      <c r="DRY156" s="472"/>
      <c r="DRZ156" s="472"/>
      <c r="DSA156" s="472"/>
      <c r="DSB156" s="472"/>
      <c r="DSC156" s="472"/>
      <c r="DSD156" s="472"/>
      <c r="DSE156" s="472"/>
      <c r="DSF156" s="472"/>
      <c r="DSG156" s="472"/>
      <c r="DSH156" s="472"/>
      <c r="DSI156" s="472"/>
      <c r="DSJ156" s="472"/>
      <c r="DSK156" s="472"/>
      <c r="DSL156" s="472"/>
      <c r="DSM156" s="472"/>
      <c r="DSN156" s="472"/>
      <c r="DSO156" s="472"/>
      <c r="DSP156" s="472"/>
      <c r="DSQ156" s="472"/>
      <c r="DSR156" s="472"/>
      <c r="DSS156" s="472"/>
      <c r="DST156" s="472"/>
      <c r="DSU156" s="472"/>
      <c r="DSV156" s="472"/>
      <c r="DSW156" s="472"/>
      <c r="DSX156" s="472"/>
      <c r="DSY156" s="472"/>
      <c r="DSZ156" s="472"/>
      <c r="DTA156" s="472"/>
      <c r="DTB156" s="472"/>
      <c r="DTC156" s="472"/>
      <c r="DTD156" s="472"/>
      <c r="DTE156" s="472"/>
      <c r="DTF156" s="472"/>
      <c r="DTG156" s="472"/>
      <c r="DTH156" s="472"/>
      <c r="DTI156" s="472"/>
      <c r="DTJ156" s="472"/>
      <c r="DTK156" s="472"/>
      <c r="DTL156" s="472"/>
      <c r="DTM156" s="472"/>
      <c r="DTN156" s="472"/>
      <c r="DTO156" s="472"/>
      <c r="DTP156" s="472"/>
      <c r="DTQ156" s="472"/>
      <c r="DTR156" s="472"/>
      <c r="DTS156" s="472"/>
      <c r="DTT156" s="472"/>
      <c r="DTU156" s="472"/>
      <c r="DTV156" s="472"/>
      <c r="DTW156" s="472"/>
      <c r="DTX156" s="472"/>
      <c r="DTY156" s="472"/>
      <c r="DTZ156" s="472"/>
      <c r="DUA156" s="472"/>
      <c r="DUB156" s="472"/>
      <c r="DUC156" s="472"/>
      <c r="DUD156" s="472"/>
      <c r="DUE156" s="472"/>
      <c r="DUF156" s="472"/>
      <c r="DUG156" s="472"/>
      <c r="DUH156" s="472"/>
      <c r="DUI156" s="472"/>
      <c r="DUJ156" s="472"/>
      <c r="DUK156" s="472"/>
      <c r="DUL156" s="472"/>
      <c r="DUM156" s="472"/>
      <c r="DUN156" s="472"/>
      <c r="DUO156" s="472"/>
      <c r="DUP156" s="472"/>
      <c r="DUQ156" s="472"/>
      <c r="DUR156" s="472"/>
      <c r="DUS156" s="472"/>
      <c r="DUT156" s="472"/>
      <c r="DUU156" s="472"/>
      <c r="DUV156" s="472"/>
      <c r="DUW156" s="472"/>
      <c r="DUX156" s="472"/>
      <c r="DUY156" s="472"/>
      <c r="DUZ156" s="472"/>
      <c r="DVA156" s="472"/>
      <c r="DVB156" s="472"/>
      <c r="DVC156" s="472"/>
      <c r="DVD156" s="472"/>
      <c r="DVE156" s="472"/>
      <c r="DVF156" s="472"/>
      <c r="DVG156" s="472"/>
      <c r="DVH156" s="472"/>
      <c r="DVI156" s="472"/>
      <c r="DVJ156" s="472"/>
      <c r="DVK156" s="472"/>
      <c r="DVL156" s="472"/>
      <c r="DVM156" s="472"/>
      <c r="DVN156" s="472"/>
      <c r="DVO156" s="472"/>
      <c r="DVP156" s="472"/>
      <c r="DVQ156" s="472"/>
      <c r="DVR156" s="472"/>
      <c r="DVS156" s="472"/>
      <c r="DVT156" s="472"/>
      <c r="DVU156" s="472"/>
      <c r="DVV156" s="472"/>
      <c r="DVW156" s="472"/>
      <c r="DVX156" s="472"/>
      <c r="DVY156" s="472"/>
      <c r="DVZ156" s="472"/>
      <c r="DWA156" s="472"/>
      <c r="DWB156" s="472"/>
      <c r="DWC156" s="472"/>
      <c r="DWD156" s="472"/>
      <c r="DWE156" s="472"/>
      <c r="DWF156" s="472"/>
      <c r="DWG156" s="472"/>
      <c r="DWH156" s="472"/>
      <c r="DWI156" s="472"/>
      <c r="DWJ156" s="472"/>
      <c r="DWK156" s="472"/>
      <c r="DWL156" s="472"/>
      <c r="DWM156" s="472"/>
      <c r="DWN156" s="472"/>
      <c r="DWO156" s="472"/>
      <c r="DWP156" s="472"/>
      <c r="DWQ156" s="472"/>
      <c r="DWR156" s="472"/>
      <c r="DWS156" s="472"/>
      <c r="DWT156" s="472"/>
      <c r="DWU156" s="472"/>
      <c r="DWV156" s="472"/>
      <c r="DWW156" s="472"/>
      <c r="DWX156" s="472"/>
      <c r="DWY156" s="472"/>
      <c r="DWZ156" s="472"/>
      <c r="DXA156" s="472"/>
      <c r="DXB156" s="472"/>
      <c r="DXC156" s="472"/>
      <c r="DXD156" s="472"/>
      <c r="DXG156" s="472"/>
      <c r="DXH156" s="472"/>
      <c r="DXI156" s="472"/>
      <c r="DXJ156" s="472"/>
      <c r="DXK156" s="472"/>
      <c r="DXL156" s="472"/>
      <c r="DXM156" s="472"/>
      <c r="DXN156" s="472"/>
      <c r="DXO156" s="472"/>
      <c r="DXP156" s="472"/>
      <c r="DXQ156" s="472"/>
      <c r="DXR156" s="472"/>
      <c r="DXS156" s="472"/>
      <c r="DXT156" s="472"/>
      <c r="DXU156" s="472"/>
      <c r="DXV156" s="472"/>
      <c r="DXW156" s="472"/>
      <c r="DXX156" s="472"/>
      <c r="DXY156" s="472"/>
      <c r="DXZ156" s="472"/>
      <c r="DYA156" s="472"/>
      <c r="DYB156" s="472"/>
      <c r="DYC156" s="472"/>
      <c r="DYD156" s="472"/>
      <c r="DYE156" s="472"/>
      <c r="DYF156" s="472"/>
      <c r="DYG156" s="472"/>
      <c r="DYH156" s="472"/>
      <c r="DYI156" s="472"/>
      <c r="DYJ156" s="472"/>
      <c r="DYK156" s="472"/>
      <c r="DYL156" s="472"/>
      <c r="DYM156" s="472"/>
      <c r="DYN156" s="472"/>
      <c r="DYO156" s="472"/>
      <c r="DYP156" s="472"/>
      <c r="DYQ156" s="472"/>
      <c r="DYR156" s="472"/>
      <c r="DYS156" s="472"/>
      <c r="DYT156" s="472"/>
      <c r="DYU156" s="472"/>
      <c r="DYV156" s="472"/>
      <c r="DYW156" s="472"/>
      <c r="DYX156" s="472"/>
      <c r="DYY156" s="472"/>
      <c r="DYZ156" s="472"/>
      <c r="DZA156" s="472"/>
      <c r="DZB156" s="472"/>
      <c r="DZC156" s="472"/>
      <c r="DZD156" s="472"/>
      <c r="DZE156" s="472"/>
      <c r="DZF156" s="472"/>
      <c r="DZG156" s="472"/>
      <c r="DZH156" s="472"/>
      <c r="DZI156" s="472"/>
      <c r="DZJ156" s="472"/>
      <c r="DZK156" s="472"/>
      <c r="DZL156" s="472"/>
      <c r="DZM156" s="472"/>
      <c r="DZN156" s="472"/>
      <c r="DZO156" s="472"/>
      <c r="DZP156" s="472"/>
      <c r="DZQ156" s="472"/>
      <c r="DZR156" s="472"/>
      <c r="DZS156" s="472"/>
      <c r="DZT156" s="472"/>
      <c r="DZU156" s="472"/>
      <c r="DZV156" s="472"/>
      <c r="DZW156" s="472"/>
      <c r="DZX156" s="472"/>
      <c r="DZY156" s="472"/>
      <c r="DZZ156" s="472"/>
      <c r="EAA156" s="472"/>
      <c r="EAB156" s="472"/>
      <c r="EAC156" s="472"/>
      <c r="EAD156" s="472"/>
      <c r="EAE156" s="472"/>
      <c r="EAF156" s="472"/>
      <c r="EAG156" s="472"/>
      <c r="EAH156" s="472"/>
      <c r="EAI156" s="472"/>
      <c r="EAJ156" s="472"/>
      <c r="EAK156" s="472"/>
      <c r="EAL156" s="472"/>
      <c r="EAM156" s="472"/>
      <c r="EAN156" s="472"/>
      <c r="EAO156" s="472"/>
      <c r="EAP156" s="472"/>
      <c r="EAQ156" s="472"/>
      <c r="EAR156" s="472"/>
      <c r="EAS156" s="472"/>
      <c r="EAT156" s="472"/>
      <c r="EAU156" s="472"/>
      <c r="EAV156" s="472"/>
      <c r="EAW156" s="472"/>
      <c r="EAX156" s="472"/>
      <c r="EAY156" s="472"/>
      <c r="EAZ156" s="472"/>
      <c r="EBA156" s="472"/>
      <c r="EBB156" s="472"/>
      <c r="EBC156" s="472"/>
      <c r="EBD156" s="472"/>
      <c r="EBE156" s="472"/>
      <c r="EBF156" s="472"/>
      <c r="EBG156" s="472"/>
      <c r="EBH156" s="472"/>
      <c r="EBI156" s="472"/>
      <c r="EBJ156" s="472"/>
      <c r="EBK156" s="472"/>
      <c r="EBL156" s="472"/>
      <c r="EBM156" s="472"/>
      <c r="EBN156" s="472"/>
      <c r="EBO156" s="472"/>
      <c r="EBP156" s="472"/>
      <c r="EBQ156" s="472"/>
      <c r="EBR156" s="472"/>
      <c r="EBS156" s="472"/>
      <c r="EBT156" s="472"/>
      <c r="EBU156" s="472"/>
      <c r="EBV156" s="472"/>
      <c r="EBW156" s="472"/>
      <c r="EBX156" s="472"/>
      <c r="EBY156" s="472"/>
      <c r="EBZ156" s="472"/>
      <c r="ECA156" s="472"/>
      <c r="ECB156" s="472"/>
      <c r="ECC156" s="472"/>
      <c r="ECD156" s="472"/>
      <c r="ECE156" s="472"/>
      <c r="ECF156" s="472"/>
      <c r="ECG156" s="472"/>
      <c r="ECH156" s="472"/>
      <c r="ECI156" s="472"/>
      <c r="ECJ156" s="472"/>
      <c r="ECK156" s="472"/>
      <c r="ECL156" s="472"/>
      <c r="ECM156" s="472"/>
      <c r="ECN156" s="472"/>
      <c r="ECO156" s="472"/>
      <c r="ECP156" s="472"/>
      <c r="ECQ156" s="472"/>
      <c r="ECR156" s="472"/>
      <c r="ECS156" s="472"/>
      <c r="ECT156" s="472"/>
      <c r="ECU156" s="472"/>
      <c r="ECV156" s="472"/>
      <c r="ECW156" s="472"/>
      <c r="ECX156" s="472"/>
      <c r="ECY156" s="472"/>
      <c r="ECZ156" s="472"/>
      <c r="EDA156" s="472"/>
      <c r="EDB156" s="472"/>
      <c r="EDC156" s="472"/>
      <c r="EDD156" s="472"/>
      <c r="EDE156" s="472"/>
      <c r="EDF156" s="472"/>
      <c r="EDG156" s="472"/>
      <c r="EDH156" s="472"/>
      <c r="EDI156" s="472"/>
      <c r="EDJ156" s="472"/>
      <c r="EDK156" s="472"/>
      <c r="EDL156" s="472"/>
      <c r="EDM156" s="472"/>
      <c r="EDN156" s="472"/>
      <c r="EDO156" s="472"/>
      <c r="EDP156" s="472"/>
      <c r="EDQ156" s="472"/>
      <c r="EDR156" s="472"/>
      <c r="EDS156" s="472"/>
      <c r="EDT156" s="472"/>
      <c r="EDU156" s="472"/>
      <c r="EDV156" s="472"/>
      <c r="EDW156" s="472"/>
      <c r="EDX156" s="472"/>
      <c r="EDY156" s="472"/>
      <c r="EDZ156" s="472"/>
      <c r="EEA156" s="472"/>
      <c r="EEB156" s="472"/>
      <c r="EEC156" s="472"/>
      <c r="EED156" s="472"/>
      <c r="EEE156" s="472"/>
      <c r="EEF156" s="472"/>
      <c r="EEG156" s="472"/>
      <c r="EEH156" s="472"/>
      <c r="EEI156" s="472"/>
      <c r="EEJ156" s="472"/>
      <c r="EEK156" s="472"/>
      <c r="EEL156" s="472"/>
      <c r="EEM156" s="472"/>
      <c r="EEN156" s="472"/>
      <c r="EEO156" s="472"/>
      <c r="EEP156" s="472"/>
      <c r="EEQ156" s="472"/>
      <c r="EER156" s="472"/>
      <c r="EES156" s="472"/>
      <c r="EET156" s="472"/>
      <c r="EEU156" s="472"/>
      <c r="EEV156" s="472"/>
      <c r="EEW156" s="472"/>
      <c r="EEX156" s="472"/>
      <c r="EEY156" s="472"/>
      <c r="EEZ156" s="472"/>
      <c r="EFA156" s="472"/>
      <c r="EFB156" s="472"/>
      <c r="EFC156" s="472"/>
      <c r="EFD156" s="472"/>
      <c r="EFE156" s="472"/>
      <c r="EFF156" s="472"/>
      <c r="EFG156" s="472"/>
      <c r="EFH156" s="472"/>
      <c r="EFI156" s="472"/>
      <c r="EFJ156" s="472"/>
      <c r="EFK156" s="472"/>
      <c r="EFL156" s="472"/>
      <c r="EFM156" s="472"/>
      <c r="EFN156" s="472"/>
      <c r="EFO156" s="472"/>
      <c r="EFP156" s="472"/>
      <c r="EFQ156" s="472"/>
      <c r="EFR156" s="472"/>
      <c r="EFS156" s="472"/>
      <c r="EFT156" s="472"/>
      <c r="EFU156" s="472"/>
      <c r="EFV156" s="472"/>
      <c r="EFW156" s="472"/>
      <c r="EFX156" s="472"/>
      <c r="EFY156" s="472"/>
      <c r="EFZ156" s="472"/>
      <c r="EGA156" s="472"/>
      <c r="EGB156" s="472"/>
      <c r="EGC156" s="472"/>
      <c r="EGD156" s="472"/>
      <c r="EGE156" s="472"/>
      <c r="EGF156" s="472"/>
      <c r="EGG156" s="472"/>
      <c r="EGH156" s="472"/>
      <c r="EGI156" s="472"/>
      <c r="EGJ156" s="472"/>
      <c r="EGK156" s="472"/>
      <c r="EGL156" s="472"/>
      <c r="EGM156" s="472"/>
      <c r="EGN156" s="472"/>
      <c r="EGO156" s="472"/>
      <c r="EGP156" s="472"/>
      <c r="EGQ156" s="472"/>
      <c r="EGR156" s="472"/>
      <c r="EGS156" s="472"/>
      <c r="EGT156" s="472"/>
      <c r="EGU156" s="472"/>
      <c r="EGV156" s="472"/>
      <c r="EGW156" s="472"/>
      <c r="EGX156" s="472"/>
      <c r="EGY156" s="472"/>
      <c r="EGZ156" s="472"/>
      <c r="EHC156" s="472"/>
      <c r="EHD156" s="472"/>
      <c r="EHE156" s="472"/>
      <c r="EHF156" s="472"/>
      <c r="EHG156" s="472"/>
      <c r="EHH156" s="472"/>
      <c r="EHI156" s="472"/>
      <c r="EHJ156" s="472"/>
      <c r="EHK156" s="472"/>
      <c r="EHL156" s="472"/>
      <c r="EHM156" s="472"/>
      <c r="EHN156" s="472"/>
      <c r="EHO156" s="472"/>
      <c r="EHP156" s="472"/>
      <c r="EHQ156" s="472"/>
      <c r="EHR156" s="472"/>
      <c r="EHS156" s="472"/>
      <c r="EHT156" s="472"/>
      <c r="EHU156" s="472"/>
      <c r="EHV156" s="472"/>
      <c r="EHW156" s="472"/>
      <c r="EHX156" s="472"/>
      <c r="EHY156" s="472"/>
      <c r="EHZ156" s="472"/>
      <c r="EIA156" s="472"/>
      <c r="EIB156" s="472"/>
      <c r="EIC156" s="472"/>
      <c r="EID156" s="472"/>
      <c r="EIE156" s="472"/>
      <c r="EIF156" s="472"/>
      <c r="EIG156" s="472"/>
      <c r="EIH156" s="472"/>
      <c r="EII156" s="472"/>
      <c r="EIJ156" s="472"/>
      <c r="EIK156" s="472"/>
      <c r="EIL156" s="472"/>
      <c r="EIM156" s="472"/>
      <c r="EIN156" s="472"/>
      <c r="EIO156" s="472"/>
      <c r="EIP156" s="472"/>
      <c r="EIQ156" s="472"/>
      <c r="EIR156" s="472"/>
      <c r="EIS156" s="472"/>
      <c r="EIT156" s="472"/>
      <c r="EIU156" s="472"/>
      <c r="EIV156" s="472"/>
      <c r="EIW156" s="472"/>
      <c r="EIX156" s="472"/>
      <c r="EIY156" s="472"/>
      <c r="EIZ156" s="472"/>
      <c r="EJA156" s="472"/>
      <c r="EJB156" s="472"/>
      <c r="EJC156" s="472"/>
      <c r="EJD156" s="472"/>
      <c r="EJE156" s="472"/>
      <c r="EJF156" s="472"/>
      <c r="EJG156" s="472"/>
      <c r="EJH156" s="472"/>
      <c r="EJI156" s="472"/>
      <c r="EJJ156" s="472"/>
      <c r="EJK156" s="472"/>
      <c r="EJL156" s="472"/>
      <c r="EJM156" s="472"/>
      <c r="EJN156" s="472"/>
      <c r="EJO156" s="472"/>
      <c r="EJP156" s="472"/>
      <c r="EJQ156" s="472"/>
      <c r="EJR156" s="472"/>
      <c r="EJS156" s="472"/>
      <c r="EJT156" s="472"/>
      <c r="EJU156" s="472"/>
      <c r="EJV156" s="472"/>
      <c r="EJW156" s="472"/>
      <c r="EJX156" s="472"/>
      <c r="EJY156" s="472"/>
      <c r="EJZ156" s="472"/>
      <c r="EKA156" s="472"/>
      <c r="EKB156" s="472"/>
      <c r="EKC156" s="472"/>
      <c r="EKD156" s="472"/>
      <c r="EKE156" s="472"/>
      <c r="EKF156" s="472"/>
      <c r="EKG156" s="472"/>
      <c r="EKH156" s="472"/>
      <c r="EKI156" s="472"/>
      <c r="EKJ156" s="472"/>
      <c r="EKK156" s="472"/>
      <c r="EKL156" s="472"/>
      <c r="EKM156" s="472"/>
      <c r="EKN156" s="472"/>
      <c r="EKO156" s="472"/>
      <c r="EKP156" s="472"/>
      <c r="EKQ156" s="472"/>
      <c r="EKR156" s="472"/>
      <c r="EKS156" s="472"/>
      <c r="EKT156" s="472"/>
      <c r="EKU156" s="472"/>
      <c r="EKV156" s="472"/>
      <c r="EKW156" s="472"/>
      <c r="EKX156" s="472"/>
      <c r="EKY156" s="472"/>
      <c r="EKZ156" s="472"/>
      <c r="ELA156" s="472"/>
      <c r="ELB156" s="472"/>
      <c r="ELC156" s="472"/>
      <c r="ELD156" s="472"/>
      <c r="ELE156" s="472"/>
      <c r="ELF156" s="472"/>
      <c r="ELG156" s="472"/>
      <c r="ELH156" s="472"/>
      <c r="ELI156" s="472"/>
      <c r="ELJ156" s="472"/>
      <c r="ELK156" s="472"/>
      <c r="ELL156" s="472"/>
      <c r="ELM156" s="472"/>
      <c r="ELN156" s="472"/>
      <c r="ELO156" s="472"/>
      <c r="ELP156" s="472"/>
      <c r="ELQ156" s="472"/>
      <c r="ELR156" s="472"/>
      <c r="ELS156" s="472"/>
      <c r="ELT156" s="472"/>
      <c r="ELU156" s="472"/>
      <c r="ELV156" s="472"/>
      <c r="ELW156" s="472"/>
      <c r="ELX156" s="472"/>
      <c r="ELY156" s="472"/>
      <c r="ELZ156" s="472"/>
      <c r="EMA156" s="472"/>
      <c r="EMB156" s="472"/>
      <c r="EMC156" s="472"/>
      <c r="EMD156" s="472"/>
      <c r="EME156" s="472"/>
      <c r="EMF156" s="472"/>
      <c r="EMG156" s="472"/>
      <c r="EMH156" s="472"/>
      <c r="EMI156" s="472"/>
      <c r="EMJ156" s="472"/>
      <c r="EMK156" s="472"/>
      <c r="EML156" s="472"/>
      <c r="EMM156" s="472"/>
      <c r="EMN156" s="472"/>
      <c r="EMO156" s="472"/>
      <c r="EMP156" s="472"/>
      <c r="EMQ156" s="472"/>
      <c r="EMR156" s="472"/>
      <c r="EMS156" s="472"/>
      <c r="EMT156" s="472"/>
      <c r="EMU156" s="472"/>
      <c r="EMV156" s="472"/>
      <c r="EMW156" s="472"/>
      <c r="EMX156" s="472"/>
      <c r="EMY156" s="472"/>
      <c r="EMZ156" s="472"/>
      <c r="ENA156" s="472"/>
      <c r="ENB156" s="472"/>
      <c r="ENC156" s="472"/>
      <c r="END156" s="472"/>
      <c r="ENE156" s="472"/>
      <c r="ENF156" s="472"/>
      <c r="ENG156" s="472"/>
      <c r="ENH156" s="472"/>
      <c r="ENI156" s="472"/>
      <c r="ENJ156" s="472"/>
      <c r="ENK156" s="472"/>
      <c r="ENL156" s="472"/>
      <c r="ENM156" s="472"/>
      <c r="ENN156" s="472"/>
      <c r="ENO156" s="472"/>
      <c r="ENP156" s="472"/>
      <c r="ENQ156" s="472"/>
      <c r="ENR156" s="472"/>
      <c r="ENS156" s="472"/>
      <c r="ENT156" s="472"/>
      <c r="ENU156" s="472"/>
      <c r="ENV156" s="472"/>
      <c r="ENW156" s="472"/>
      <c r="ENX156" s="472"/>
      <c r="ENY156" s="472"/>
      <c r="ENZ156" s="472"/>
      <c r="EOA156" s="472"/>
      <c r="EOB156" s="472"/>
      <c r="EOC156" s="472"/>
      <c r="EOD156" s="472"/>
      <c r="EOE156" s="472"/>
      <c r="EOF156" s="472"/>
      <c r="EOG156" s="472"/>
      <c r="EOH156" s="472"/>
      <c r="EOI156" s="472"/>
      <c r="EOJ156" s="472"/>
      <c r="EOK156" s="472"/>
      <c r="EOL156" s="472"/>
      <c r="EOM156" s="472"/>
      <c r="EON156" s="472"/>
      <c r="EOO156" s="472"/>
      <c r="EOP156" s="472"/>
      <c r="EOQ156" s="472"/>
      <c r="EOR156" s="472"/>
      <c r="EOS156" s="472"/>
      <c r="EOT156" s="472"/>
      <c r="EOU156" s="472"/>
      <c r="EOV156" s="472"/>
      <c r="EOW156" s="472"/>
      <c r="EOX156" s="472"/>
      <c r="EOY156" s="472"/>
      <c r="EOZ156" s="472"/>
      <c r="EPA156" s="472"/>
      <c r="EPB156" s="472"/>
      <c r="EPC156" s="472"/>
      <c r="EPD156" s="472"/>
      <c r="EPE156" s="472"/>
      <c r="EPF156" s="472"/>
      <c r="EPG156" s="472"/>
      <c r="EPH156" s="472"/>
      <c r="EPI156" s="472"/>
      <c r="EPJ156" s="472"/>
      <c r="EPK156" s="472"/>
      <c r="EPL156" s="472"/>
      <c r="EPM156" s="472"/>
      <c r="EPN156" s="472"/>
      <c r="EPO156" s="472"/>
      <c r="EPP156" s="472"/>
      <c r="EPQ156" s="472"/>
      <c r="EPR156" s="472"/>
      <c r="EPS156" s="472"/>
      <c r="EPT156" s="472"/>
      <c r="EPU156" s="472"/>
      <c r="EPV156" s="472"/>
      <c r="EPW156" s="472"/>
      <c r="EPX156" s="472"/>
      <c r="EPY156" s="472"/>
      <c r="EPZ156" s="472"/>
      <c r="EQA156" s="472"/>
      <c r="EQB156" s="472"/>
      <c r="EQC156" s="472"/>
      <c r="EQD156" s="472"/>
      <c r="EQE156" s="472"/>
      <c r="EQF156" s="472"/>
      <c r="EQG156" s="472"/>
      <c r="EQH156" s="472"/>
      <c r="EQI156" s="472"/>
      <c r="EQJ156" s="472"/>
      <c r="EQK156" s="472"/>
      <c r="EQL156" s="472"/>
      <c r="EQM156" s="472"/>
      <c r="EQN156" s="472"/>
      <c r="EQO156" s="472"/>
      <c r="EQP156" s="472"/>
      <c r="EQQ156" s="472"/>
      <c r="EQR156" s="472"/>
      <c r="EQS156" s="472"/>
      <c r="EQT156" s="472"/>
      <c r="EQU156" s="472"/>
      <c r="EQV156" s="472"/>
      <c r="EQY156" s="472"/>
      <c r="EQZ156" s="472"/>
      <c r="ERA156" s="472"/>
      <c r="ERB156" s="472"/>
      <c r="ERC156" s="472"/>
      <c r="ERD156" s="472"/>
      <c r="ERE156" s="472"/>
      <c r="ERF156" s="472"/>
      <c r="ERG156" s="472"/>
      <c r="ERH156" s="472"/>
      <c r="ERI156" s="472"/>
      <c r="ERJ156" s="472"/>
      <c r="ERK156" s="472"/>
      <c r="ERL156" s="472"/>
      <c r="ERM156" s="472"/>
      <c r="ERN156" s="472"/>
      <c r="ERO156" s="472"/>
      <c r="ERP156" s="472"/>
      <c r="ERQ156" s="472"/>
      <c r="ERR156" s="472"/>
      <c r="ERS156" s="472"/>
      <c r="ERT156" s="472"/>
      <c r="ERU156" s="472"/>
      <c r="ERV156" s="472"/>
      <c r="ERW156" s="472"/>
      <c r="ERX156" s="472"/>
      <c r="ERY156" s="472"/>
      <c r="ERZ156" s="472"/>
      <c r="ESA156" s="472"/>
      <c r="ESB156" s="472"/>
      <c r="ESC156" s="472"/>
      <c r="ESD156" s="472"/>
      <c r="ESE156" s="472"/>
      <c r="ESF156" s="472"/>
      <c r="ESG156" s="472"/>
      <c r="ESH156" s="472"/>
      <c r="ESI156" s="472"/>
      <c r="ESJ156" s="472"/>
      <c r="ESK156" s="472"/>
      <c r="ESL156" s="472"/>
      <c r="ESM156" s="472"/>
      <c r="ESN156" s="472"/>
      <c r="ESO156" s="472"/>
      <c r="ESP156" s="472"/>
      <c r="ESQ156" s="472"/>
      <c r="ESR156" s="472"/>
      <c r="ESS156" s="472"/>
      <c r="EST156" s="472"/>
      <c r="ESU156" s="472"/>
      <c r="ESV156" s="472"/>
      <c r="ESW156" s="472"/>
      <c r="ESX156" s="472"/>
      <c r="ESY156" s="472"/>
      <c r="ESZ156" s="472"/>
      <c r="ETA156" s="472"/>
      <c r="ETB156" s="472"/>
      <c r="ETC156" s="472"/>
      <c r="ETD156" s="472"/>
      <c r="ETE156" s="472"/>
      <c r="ETF156" s="472"/>
      <c r="ETG156" s="472"/>
      <c r="ETH156" s="472"/>
      <c r="ETI156" s="472"/>
      <c r="ETJ156" s="472"/>
      <c r="ETK156" s="472"/>
      <c r="ETL156" s="472"/>
      <c r="ETM156" s="472"/>
      <c r="ETN156" s="472"/>
      <c r="ETO156" s="472"/>
      <c r="ETP156" s="472"/>
      <c r="ETQ156" s="472"/>
      <c r="ETR156" s="472"/>
      <c r="ETS156" s="472"/>
      <c r="ETT156" s="472"/>
      <c r="ETU156" s="472"/>
      <c r="ETV156" s="472"/>
      <c r="ETW156" s="472"/>
      <c r="ETX156" s="472"/>
      <c r="ETY156" s="472"/>
      <c r="ETZ156" s="472"/>
      <c r="EUA156" s="472"/>
      <c r="EUB156" s="472"/>
      <c r="EUC156" s="472"/>
      <c r="EUD156" s="472"/>
      <c r="EUE156" s="472"/>
      <c r="EUF156" s="472"/>
      <c r="EUG156" s="472"/>
      <c r="EUH156" s="472"/>
      <c r="EUI156" s="472"/>
      <c r="EUJ156" s="472"/>
      <c r="EUK156" s="472"/>
      <c r="EUL156" s="472"/>
      <c r="EUM156" s="472"/>
      <c r="EUN156" s="472"/>
      <c r="EUO156" s="472"/>
      <c r="EUP156" s="472"/>
      <c r="EUQ156" s="472"/>
      <c r="EUR156" s="472"/>
      <c r="EUS156" s="472"/>
      <c r="EUT156" s="472"/>
      <c r="EUU156" s="472"/>
      <c r="EUV156" s="472"/>
      <c r="EUW156" s="472"/>
      <c r="EUX156" s="472"/>
      <c r="EUY156" s="472"/>
      <c r="EUZ156" s="472"/>
      <c r="EVA156" s="472"/>
      <c r="EVB156" s="472"/>
      <c r="EVC156" s="472"/>
      <c r="EVD156" s="472"/>
      <c r="EVE156" s="472"/>
      <c r="EVF156" s="472"/>
      <c r="EVG156" s="472"/>
      <c r="EVH156" s="472"/>
      <c r="EVI156" s="472"/>
      <c r="EVJ156" s="472"/>
      <c r="EVK156" s="472"/>
      <c r="EVL156" s="472"/>
      <c r="EVM156" s="472"/>
      <c r="EVN156" s="472"/>
      <c r="EVO156" s="472"/>
      <c r="EVP156" s="472"/>
      <c r="EVQ156" s="472"/>
      <c r="EVR156" s="472"/>
      <c r="EVS156" s="472"/>
      <c r="EVT156" s="472"/>
      <c r="EVU156" s="472"/>
      <c r="EVV156" s="472"/>
      <c r="EVW156" s="472"/>
      <c r="EVX156" s="472"/>
      <c r="EVY156" s="472"/>
      <c r="EVZ156" s="472"/>
      <c r="EWA156" s="472"/>
      <c r="EWB156" s="472"/>
      <c r="EWC156" s="472"/>
      <c r="EWD156" s="472"/>
      <c r="EWE156" s="472"/>
      <c r="EWF156" s="472"/>
      <c r="EWG156" s="472"/>
      <c r="EWH156" s="472"/>
      <c r="EWI156" s="472"/>
      <c r="EWJ156" s="472"/>
      <c r="EWK156" s="472"/>
      <c r="EWL156" s="472"/>
      <c r="EWM156" s="472"/>
      <c r="EWN156" s="472"/>
      <c r="EWO156" s="472"/>
      <c r="EWP156" s="472"/>
      <c r="EWQ156" s="472"/>
      <c r="EWR156" s="472"/>
      <c r="EWS156" s="472"/>
      <c r="EWT156" s="472"/>
      <c r="EWU156" s="472"/>
      <c r="EWV156" s="472"/>
      <c r="EWW156" s="472"/>
      <c r="EWX156" s="472"/>
      <c r="EWY156" s="472"/>
      <c r="EWZ156" s="472"/>
      <c r="EXA156" s="472"/>
      <c r="EXB156" s="472"/>
      <c r="EXC156" s="472"/>
      <c r="EXD156" s="472"/>
      <c r="EXE156" s="472"/>
      <c r="EXF156" s="472"/>
      <c r="EXG156" s="472"/>
      <c r="EXH156" s="472"/>
      <c r="EXI156" s="472"/>
      <c r="EXJ156" s="472"/>
      <c r="EXK156" s="472"/>
      <c r="EXL156" s="472"/>
      <c r="EXM156" s="472"/>
      <c r="EXN156" s="472"/>
      <c r="EXO156" s="472"/>
      <c r="EXP156" s="472"/>
      <c r="EXQ156" s="472"/>
      <c r="EXR156" s="472"/>
      <c r="EXS156" s="472"/>
      <c r="EXT156" s="472"/>
      <c r="EXU156" s="472"/>
      <c r="EXV156" s="472"/>
      <c r="EXW156" s="472"/>
      <c r="EXX156" s="472"/>
      <c r="EXY156" s="472"/>
      <c r="EXZ156" s="472"/>
      <c r="EYA156" s="472"/>
      <c r="EYB156" s="472"/>
      <c r="EYC156" s="472"/>
      <c r="EYD156" s="472"/>
      <c r="EYE156" s="472"/>
      <c r="EYF156" s="472"/>
      <c r="EYG156" s="472"/>
      <c r="EYH156" s="472"/>
      <c r="EYI156" s="472"/>
      <c r="EYJ156" s="472"/>
      <c r="EYK156" s="472"/>
      <c r="EYL156" s="472"/>
      <c r="EYM156" s="472"/>
      <c r="EYN156" s="472"/>
      <c r="EYO156" s="472"/>
      <c r="EYP156" s="472"/>
      <c r="EYQ156" s="472"/>
      <c r="EYR156" s="472"/>
      <c r="EYS156" s="472"/>
      <c r="EYT156" s="472"/>
      <c r="EYU156" s="472"/>
      <c r="EYV156" s="472"/>
      <c r="EYW156" s="472"/>
      <c r="EYX156" s="472"/>
      <c r="EYY156" s="472"/>
      <c r="EYZ156" s="472"/>
      <c r="EZA156" s="472"/>
      <c r="EZB156" s="472"/>
      <c r="EZC156" s="472"/>
      <c r="EZD156" s="472"/>
      <c r="EZE156" s="472"/>
      <c r="EZF156" s="472"/>
      <c r="EZG156" s="472"/>
      <c r="EZH156" s="472"/>
      <c r="EZI156" s="472"/>
      <c r="EZJ156" s="472"/>
      <c r="EZK156" s="472"/>
      <c r="EZL156" s="472"/>
      <c r="EZM156" s="472"/>
      <c r="EZN156" s="472"/>
      <c r="EZO156" s="472"/>
      <c r="EZP156" s="472"/>
      <c r="EZQ156" s="472"/>
      <c r="EZR156" s="472"/>
      <c r="EZS156" s="472"/>
      <c r="EZT156" s="472"/>
      <c r="EZU156" s="472"/>
      <c r="EZV156" s="472"/>
      <c r="EZW156" s="472"/>
      <c r="EZX156" s="472"/>
      <c r="EZY156" s="472"/>
      <c r="EZZ156" s="472"/>
      <c r="FAA156" s="472"/>
      <c r="FAB156" s="472"/>
      <c r="FAC156" s="472"/>
      <c r="FAD156" s="472"/>
      <c r="FAE156" s="472"/>
      <c r="FAF156" s="472"/>
      <c r="FAG156" s="472"/>
      <c r="FAH156" s="472"/>
      <c r="FAI156" s="472"/>
      <c r="FAJ156" s="472"/>
      <c r="FAK156" s="472"/>
      <c r="FAL156" s="472"/>
      <c r="FAM156" s="472"/>
      <c r="FAN156" s="472"/>
      <c r="FAO156" s="472"/>
      <c r="FAP156" s="472"/>
      <c r="FAQ156" s="472"/>
      <c r="FAR156" s="472"/>
      <c r="FAU156" s="472"/>
      <c r="FAV156" s="472"/>
      <c r="FAW156" s="472"/>
      <c r="FAX156" s="472"/>
      <c r="FAY156" s="472"/>
      <c r="FAZ156" s="472"/>
      <c r="FBA156" s="472"/>
      <c r="FBB156" s="472"/>
      <c r="FBC156" s="472"/>
      <c r="FBD156" s="472"/>
      <c r="FBE156" s="472"/>
      <c r="FBF156" s="472"/>
      <c r="FBG156" s="472"/>
      <c r="FBH156" s="472"/>
      <c r="FBI156" s="472"/>
      <c r="FBJ156" s="472"/>
      <c r="FBK156" s="472"/>
      <c r="FBL156" s="472"/>
      <c r="FBM156" s="472"/>
      <c r="FBN156" s="472"/>
      <c r="FBO156" s="472"/>
      <c r="FBP156" s="472"/>
      <c r="FBQ156" s="472"/>
      <c r="FBR156" s="472"/>
      <c r="FBS156" s="472"/>
      <c r="FBT156" s="472"/>
      <c r="FBU156" s="472"/>
      <c r="FBV156" s="472"/>
      <c r="FBW156" s="472"/>
      <c r="FBX156" s="472"/>
      <c r="FBY156" s="472"/>
      <c r="FBZ156" s="472"/>
      <c r="FCA156" s="472"/>
      <c r="FCB156" s="472"/>
      <c r="FCC156" s="472"/>
      <c r="FCD156" s="472"/>
      <c r="FCE156" s="472"/>
      <c r="FCF156" s="472"/>
      <c r="FCG156" s="472"/>
      <c r="FCH156" s="472"/>
      <c r="FCI156" s="472"/>
      <c r="FCJ156" s="472"/>
      <c r="FCK156" s="472"/>
      <c r="FCL156" s="472"/>
      <c r="FCM156" s="472"/>
      <c r="FCN156" s="472"/>
      <c r="FCO156" s="472"/>
      <c r="FCP156" s="472"/>
      <c r="FCQ156" s="472"/>
      <c r="FCR156" s="472"/>
      <c r="FCS156" s="472"/>
      <c r="FCT156" s="472"/>
      <c r="FCU156" s="472"/>
      <c r="FCV156" s="472"/>
      <c r="FCW156" s="472"/>
      <c r="FCX156" s="472"/>
      <c r="FCY156" s="472"/>
      <c r="FCZ156" s="472"/>
      <c r="FDA156" s="472"/>
      <c r="FDB156" s="472"/>
      <c r="FDC156" s="472"/>
      <c r="FDD156" s="472"/>
      <c r="FDE156" s="472"/>
      <c r="FDF156" s="472"/>
      <c r="FDG156" s="472"/>
      <c r="FDH156" s="472"/>
      <c r="FDI156" s="472"/>
      <c r="FDJ156" s="472"/>
      <c r="FDK156" s="472"/>
      <c r="FDL156" s="472"/>
      <c r="FDM156" s="472"/>
      <c r="FDN156" s="472"/>
      <c r="FDO156" s="472"/>
      <c r="FDP156" s="472"/>
      <c r="FDQ156" s="472"/>
      <c r="FDR156" s="472"/>
      <c r="FDS156" s="472"/>
      <c r="FDT156" s="472"/>
      <c r="FDU156" s="472"/>
      <c r="FDV156" s="472"/>
      <c r="FDW156" s="472"/>
      <c r="FDX156" s="472"/>
      <c r="FDY156" s="472"/>
      <c r="FDZ156" s="472"/>
      <c r="FEA156" s="472"/>
      <c r="FEB156" s="472"/>
      <c r="FEC156" s="472"/>
      <c r="FED156" s="472"/>
      <c r="FEE156" s="472"/>
      <c r="FEF156" s="472"/>
      <c r="FEG156" s="472"/>
      <c r="FEH156" s="472"/>
      <c r="FEI156" s="472"/>
      <c r="FEJ156" s="472"/>
      <c r="FEK156" s="472"/>
      <c r="FEL156" s="472"/>
      <c r="FEM156" s="472"/>
      <c r="FEN156" s="472"/>
      <c r="FEO156" s="472"/>
      <c r="FEP156" s="472"/>
      <c r="FEQ156" s="472"/>
      <c r="FER156" s="472"/>
      <c r="FES156" s="472"/>
      <c r="FET156" s="472"/>
      <c r="FEU156" s="472"/>
      <c r="FEV156" s="472"/>
      <c r="FEW156" s="472"/>
      <c r="FEX156" s="472"/>
      <c r="FEY156" s="472"/>
      <c r="FEZ156" s="472"/>
      <c r="FFA156" s="472"/>
      <c r="FFB156" s="472"/>
      <c r="FFC156" s="472"/>
      <c r="FFD156" s="472"/>
      <c r="FFE156" s="472"/>
      <c r="FFF156" s="472"/>
      <c r="FFG156" s="472"/>
      <c r="FFH156" s="472"/>
      <c r="FFI156" s="472"/>
      <c r="FFJ156" s="472"/>
      <c r="FFK156" s="472"/>
      <c r="FFL156" s="472"/>
      <c r="FFM156" s="472"/>
      <c r="FFN156" s="472"/>
      <c r="FFO156" s="472"/>
      <c r="FFP156" s="472"/>
      <c r="FFQ156" s="472"/>
      <c r="FFR156" s="472"/>
      <c r="FFS156" s="472"/>
      <c r="FFT156" s="472"/>
      <c r="FFU156" s="472"/>
      <c r="FFV156" s="472"/>
      <c r="FFW156" s="472"/>
      <c r="FFX156" s="472"/>
      <c r="FFY156" s="472"/>
      <c r="FFZ156" s="472"/>
      <c r="FGA156" s="472"/>
      <c r="FGB156" s="472"/>
      <c r="FGC156" s="472"/>
      <c r="FGD156" s="472"/>
      <c r="FGE156" s="472"/>
      <c r="FGF156" s="472"/>
      <c r="FGG156" s="472"/>
      <c r="FGH156" s="472"/>
      <c r="FGI156" s="472"/>
      <c r="FGJ156" s="472"/>
      <c r="FGK156" s="472"/>
      <c r="FGL156" s="472"/>
      <c r="FGM156" s="472"/>
      <c r="FGN156" s="472"/>
      <c r="FGO156" s="472"/>
      <c r="FGP156" s="472"/>
      <c r="FGQ156" s="472"/>
      <c r="FGR156" s="472"/>
      <c r="FGS156" s="472"/>
      <c r="FGT156" s="472"/>
      <c r="FGU156" s="472"/>
      <c r="FGV156" s="472"/>
      <c r="FGW156" s="472"/>
      <c r="FGX156" s="472"/>
      <c r="FGY156" s="472"/>
      <c r="FGZ156" s="472"/>
      <c r="FHA156" s="472"/>
      <c r="FHB156" s="472"/>
      <c r="FHC156" s="472"/>
      <c r="FHD156" s="472"/>
      <c r="FHE156" s="472"/>
      <c r="FHF156" s="472"/>
      <c r="FHG156" s="472"/>
      <c r="FHH156" s="472"/>
      <c r="FHI156" s="472"/>
      <c r="FHJ156" s="472"/>
      <c r="FHK156" s="472"/>
      <c r="FHL156" s="472"/>
      <c r="FHM156" s="472"/>
      <c r="FHN156" s="472"/>
      <c r="FHO156" s="472"/>
      <c r="FHP156" s="472"/>
      <c r="FHQ156" s="472"/>
      <c r="FHR156" s="472"/>
      <c r="FHS156" s="472"/>
      <c r="FHT156" s="472"/>
      <c r="FHU156" s="472"/>
      <c r="FHV156" s="472"/>
      <c r="FHW156" s="472"/>
      <c r="FHX156" s="472"/>
      <c r="FHY156" s="472"/>
      <c r="FHZ156" s="472"/>
      <c r="FIA156" s="472"/>
      <c r="FIB156" s="472"/>
      <c r="FIC156" s="472"/>
      <c r="FID156" s="472"/>
      <c r="FIE156" s="472"/>
      <c r="FIF156" s="472"/>
      <c r="FIG156" s="472"/>
      <c r="FIH156" s="472"/>
      <c r="FII156" s="472"/>
      <c r="FIJ156" s="472"/>
      <c r="FIK156" s="472"/>
      <c r="FIL156" s="472"/>
      <c r="FIM156" s="472"/>
      <c r="FIN156" s="472"/>
      <c r="FIO156" s="472"/>
      <c r="FIP156" s="472"/>
      <c r="FIQ156" s="472"/>
      <c r="FIR156" s="472"/>
      <c r="FIS156" s="472"/>
      <c r="FIT156" s="472"/>
      <c r="FIU156" s="472"/>
      <c r="FIV156" s="472"/>
      <c r="FIW156" s="472"/>
      <c r="FIX156" s="472"/>
      <c r="FIY156" s="472"/>
      <c r="FIZ156" s="472"/>
      <c r="FJA156" s="472"/>
      <c r="FJB156" s="472"/>
      <c r="FJC156" s="472"/>
      <c r="FJD156" s="472"/>
      <c r="FJE156" s="472"/>
      <c r="FJF156" s="472"/>
      <c r="FJG156" s="472"/>
      <c r="FJH156" s="472"/>
      <c r="FJI156" s="472"/>
      <c r="FJJ156" s="472"/>
      <c r="FJK156" s="472"/>
      <c r="FJL156" s="472"/>
      <c r="FJM156" s="472"/>
      <c r="FJN156" s="472"/>
      <c r="FJO156" s="472"/>
      <c r="FJP156" s="472"/>
      <c r="FJQ156" s="472"/>
      <c r="FJR156" s="472"/>
      <c r="FJS156" s="472"/>
      <c r="FJT156" s="472"/>
      <c r="FJU156" s="472"/>
      <c r="FJV156" s="472"/>
      <c r="FJW156" s="472"/>
      <c r="FJX156" s="472"/>
      <c r="FJY156" s="472"/>
      <c r="FJZ156" s="472"/>
      <c r="FKA156" s="472"/>
      <c r="FKB156" s="472"/>
      <c r="FKC156" s="472"/>
      <c r="FKD156" s="472"/>
      <c r="FKE156" s="472"/>
      <c r="FKF156" s="472"/>
      <c r="FKG156" s="472"/>
      <c r="FKH156" s="472"/>
      <c r="FKI156" s="472"/>
      <c r="FKJ156" s="472"/>
      <c r="FKK156" s="472"/>
      <c r="FKL156" s="472"/>
      <c r="FKM156" s="472"/>
      <c r="FKN156" s="472"/>
      <c r="FKQ156" s="472"/>
      <c r="FKR156" s="472"/>
      <c r="FKS156" s="472"/>
      <c r="FKT156" s="472"/>
      <c r="FKU156" s="472"/>
      <c r="FKV156" s="472"/>
      <c r="FKW156" s="472"/>
      <c r="FKX156" s="472"/>
      <c r="FKY156" s="472"/>
      <c r="FKZ156" s="472"/>
      <c r="FLA156" s="472"/>
      <c r="FLB156" s="472"/>
      <c r="FLC156" s="472"/>
      <c r="FLD156" s="472"/>
      <c r="FLE156" s="472"/>
      <c r="FLF156" s="472"/>
      <c r="FLG156" s="472"/>
      <c r="FLH156" s="472"/>
      <c r="FLI156" s="472"/>
      <c r="FLJ156" s="472"/>
      <c r="FLK156" s="472"/>
      <c r="FLL156" s="472"/>
      <c r="FLM156" s="472"/>
      <c r="FLN156" s="472"/>
      <c r="FLO156" s="472"/>
      <c r="FLP156" s="472"/>
      <c r="FLQ156" s="472"/>
      <c r="FLR156" s="472"/>
      <c r="FLS156" s="472"/>
      <c r="FLT156" s="472"/>
      <c r="FLU156" s="472"/>
      <c r="FLV156" s="472"/>
      <c r="FLW156" s="472"/>
      <c r="FLX156" s="472"/>
      <c r="FLY156" s="472"/>
      <c r="FLZ156" s="472"/>
      <c r="FMA156" s="472"/>
      <c r="FMB156" s="472"/>
      <c r="FMC156" s="472"/>
      <c r="FMD156" s="472"/>
      <c r="FME156" s="472"/>
      <c r="FMF156" s="472"/>
      <c r="FMG156" s="472"/>
      <c r="FMH156" s="472"/>
      <c r="FMI156" s="472"/>
      <c r="FMJ156" s="472"/>
      <c r="FMK156" s="472"/>
      <c r="FML156" s="472"/>
      <c r="FMM156" s="472"/>
      <c r="FMN156" s="472"/>
      <c r="FMO156" s="472"/>
      <c r="FMP156" s="472"/>
      <c r="FMQ156" s="472"/>
      <c r="FMR156" s="472"/>
      <c r="FMS156" s="472"/>
      <c r="FMT156" s="472"/>
      <c r="FMU156" s="472"/>
      <c r="FMV156" s="472"/>
      <c r="FMW156" s="472"/>
      <c r="FMX156" s="472"/>
      <c r="FMY156" s="472"/>
      <c r="FMZ156" s="472"/>
      <c r="FNA156" s="472"/>
      <c r="FNB156" s="472"/>
      <c r="FNC156" s="472"/>
      <c r="FND156" s="472"/>
      <c r="FNE156" s="472"/>
      <c r="FNF156" s="472"/>
      <c r="FNG156" s="472"/>
      <c r="FNH156" s="472"/>
      <c r="FNI156" s="472"/>
      <c r="FNJ156" s="472"/>
      <c r="FNK156" s="472"/>
      <c r="FNL156" s="472"/>
      <c r="FNM156" s="472"/>
      <c r="FNN156" s="472"/>
      <c r="FNO156" s="472"/>
      <c r="FNP156" s="472"/>
      <c r="FNQ156" s="472"/>
      <c r="FNR156" s="472"/>
      <c r="FNS156" s="472"/>
      <c r="FNT156" s="472"/>
      <c r="FNU156" s="472"/>
      <c r="FNV156" s="472"/>
      <c r="FNW156" s="472"/>
      <c r="FNX156" s="472"/>
      <c r="FNY156" s="472"/>
      <c r="FNZ156" s="472"/>
      <c r="FOA156" s="472"/>
      <c r="FOB156" s="472"/>
      <c r="FOC156" s="472"/>
      <c r="FOD156" s="472"/>
      <c r="FOE156" s="472"/>
      <c r="FOF156" s="472"/>
      <c r="FOG156" s="472"/>
      <c r="FOH156" s="472"/>
      <c r="FOI156" s="472"/>
      <c r="FOJ156" s="472"/>
      <c r="FOK156" s="472"/>
      <c r="FOL156" s="472"/>
      <c r="FOM156" s="472"/>
      <c r="FON156" s="472"/>
      <c r="FOO156" s="472"/>
      <c r="FOP156" s="472"/>
      <c r="FOQ156" s="472"/>
      <c r="FOR156" s="472"/>
      <c r="FOS156" s="472"/>
      <c r="FOT156" s="472"/>
      <c r="FOU156" s="472"/>
      <c r="FOV156" s="472"/>
      <c r="FOW156" s="472"/>
      <c r="FOX156" s="472"/>
      <c r="FOY156" s="472"/>
      <c r="FOZ156" s="472"/>
      <c r="FPA156" s="472"/>
      <c r="FPB156" s="472"/>
      <c r="FPC156" s="472"/>
      <c r="FPD156" s="472"/>
      <c r="FPE156" s="472"/>
      <c r="FPF156" s="472"/>
      <c r="FPG156" s="472"/>
      <c r="FPH156" s="472"/>
      <c r="FPI156" s="472"/>
      <c r="FPJ156" s="472"/>
      <c r="FPK156" s="472"/>
      <c r="FPL156" s="472"/>
      <c r="FPM156" s="472"/>
      <c r="FPN156" s="472"/>
      <c r="FPO156" s="472"/>
      <c r="FPP156" s="472"/>
      <c r="FPQ156" s="472"/>
      <c r="FPR156" s="472"/>
      <c r="FPS156" s="472"/>
      <c r="FPT156" s="472"/>
      <c r="FPU156" s="472"/>
      <c r="FPV156" s="472"/>
      <c r="FPW156" s="472"/>
      <c r="FPX156" s="472"/>
      <c r="FPY156" s="472"/>
      <c r="FPZ156" s="472"/>
      <c r="FQA156" s="472"/>
      <c r="FQB156" s="472"/>
      <c r="FQC156" s="472"/>
      <c r="FQD156" s="472"/>
      <c r="FQE156" s="472"/>
      <c r="FQF156" s="472"/>
      <c r="FQG156" s="472"/>
      <c r="FQH156" s="472"/>
      <c r="FQI156" s="472"/>
      <c r="FQJ156" s="472"/>
      <c r="FQK156" s="472"/>
      <c r="FQL156" s="472"/>
      <c r="FQM156" s="472"/>
      <c r="FQN156" s="472"/>
      <c r="FQO156" s="472"/>
      <c r="FQP156" s="472"/>
      <c r="FQQ156" s="472"/>
      <c r="FQR156" s="472"/>
      <c r="FQS156" s="472"/>
      <c r="FQT156" s="472"/>
      <c r="FQU156" s="472"/>
      <c r="FQV156" s="472"/>
      <c r="FQW156" s="472"/>
      <c r="FQX156" s="472"/>
      <c r="FQY156" s="472"/>
      <c r="FQZ156" s="472"/>
      <c r="FRA156" s="472"/>
      <c r="FRB156" s="472"/>
      <c r="FRC156" s="472"/>
      <c r="FRD156" s="472"/>
      <c r="FRE156" s="472"/>
      <c r="FRF156" s="472"/>
      <c r="FRG156" s="472"/>
      <c r="FRH156" s="472"/>
      <c r="FRI156" s="472"/>
      <c r="FRJ156" s="472"/>
      <c r="FRK156" s="472"/>
      <c r="FRL156" s="472"/>
      <c r="FRM156" s="472"/>
      <c r="FRN156" s="472"/>
      <c r="FRO156" s="472"/>
      <c r="FRP156" s="472"/>
      <c r="FRQ156" s="472"/>
      <c r="FRR156" s="472"/>
      <c r="FRS156" s="472"/>
      <c r="FRT156" s="472"/>
      <c r="FRU156" s="472"/>
      <c r="FRV156" s="472"/>
      <c r="FRW156" s="472"/>
      <c r="FRX156" s="472"/>
      <c r="FRY156" s="472"/>
      <c r="FRZ156" s="472"/>
      <c r="FSA156" s="472"/>
      <c r="FSB156" s="472"/>
      <c r="FSC156" s="472"/>
      <c r="FSD156" s="472"/>
      <c r="FSE156" s="472"/>
      <c r="FSF156" s="472"/>
      <c r="FSG156" s="472"/>
      <c r="FSH156" s="472"/>
      <c r="FSI156" s="472"/>
      <c r="FSJ156" s="472"/>
      <c r="FSK156" s="472"/>
      <c r="FSL156" s="472"/>
      <c r="FSM156" s="472"/>
      <c r="FSN156" s="472"/>
      <c r="FSO156" s="472"/>
      <c r="FSP156" s="472"/>
      <c r="FSQ156" s="472"/>
      <c r="FSR156" s="472"/>
      <c r="FSS156" s="472"/>
      <c r="FST156" s="472"/>
      <c r="FSU156" s="472"/>
      <c r="FSV156" s="472"/>
      <c r="FSW156" s="472"/>
      <c r="FSX156" s="472"/>
      <c r="FSY156" s="472"/>
      <c r="FSZ156" s="472"/>
      <c r="FTA156" s="472"/>
      <c r="FTB156" s="472"/>
      <c r="FTC156" s="472"/>
      <c r="FTD156" s="472"/>
      <c r="FTE156" s="472"/>
      <c r="FTF156" s="472"/>
      <c r="FTG156" s="472"/>
      <c r="FTH156" s="472"/>
      <c r="FTI156" s="472"/>
      <c r="FTJ156" s="472"/>
      <c r="FTK156" s="472"/>
      <c r="FTL156" s="472"/>
      <c r="FTM156" s="472"/>
      <c r="FTN156" s="472"/>
      <c r="FTO156" s="472"/>
      <c r="FTP156" s="472"/>
      <c r="FTQ156" s="472"/>
      <c r="FTR156" s="472"/>
      <c r="FTS156" s="472"/>
      <c r="FTT156" s="472"/>
      <c r="FTU156" s="472"/>
      <c r="FTV156" s="472"/>
      <c r="FTW156" s="472"/>
      <c r="FTX156" s="472"/>
      <c r="FTY156" s="472"/>
      <c r="FTZ156" s="472"/>
      <c r="FUA156" s="472"/>
      <c r="FUB156" s="472"/>
      <c r="FUC156" s="472"/>
      <c r="FUD156" s="472"/>
      <c r="FUE156" s="472"/>
      <c r="FUF156" s="472"/>
      <c r="FUG156" s="472"/>
      <c r="FUH156" s="472"/>
      <c r="FUI156" s="472"/>
      <c r="FUJ156" s="472"/>
      <c r="FUM156" s="472"/>
      <c r="FUN156" s="472"/>
      <c r="FUO156" s="472"/>
      <c r="FUP156" s="472"/>
      <c r="FUQ156" s="472"/>
      <c r="FUR156" s="472"/>
      <c r="FUS156" s="472"/>
      <c r="FUT156" s="472"/>
      <c r="FUU156" s="472"/>
      <c r="FUV156" s="472"/>
      <c r="FUW156" s="472"/>
      <c r="FUX156" s="472"/>
      <c r="FUY156" s="472"/>
      <c r="FUZ156" s="472"/>
      <c r="FVA156" s="472"/>
      <c r="FVB156" s="472"/>
      <c r="FVC156" s="472"/>
      <c r="FVD156" s="472"/>
      <c r="FVE156" s="472"/>
      <c r="FVF156" s="472"/>
      <c r="FVG156" s="472"/>
      <c r="FVH156" s="472"/>
      <c r="FVI156" s="472"/>
      <c r="FVJ156" s="472"/>
      <c r="FVK156" s="472"/>
      <c r="FVL156" s="472"/>
      <c r="FVM156" s="472"/>
      <c r="FVN156" s="472"/>
      <c r="FVO156" s="472"/>
      <c r="FVP156" s="472"/>
      <c r="FVQ156" s="472"/>
      <c r="FVR156" s="472"/>
      <c r="FVS156" s="472"/>
      <c r="FVT156" s="472"/>
      <c r="FVU156" s="472"/>
      <c r="FVV156" s="472"/>
      <c r="FVW156" s="472"/>
      <c r="FVX156" s="472"/>
      <c r="FVY156" s="472"/>
      <c r="FVZ156" s="472"/>
      <c r="FWA156" s="472"/>
      <c r="FWB156" s="472"/>
      <c r="FWC156" s="472"/>
      <c r="FWD156" s="472"/>
      <c r="FWE156" s="472"/>
      <c r="FWF156" s="472"/>
      <c r="FWG156" s="472"/>
      <c r="FWH156" s="472"/>
      <c r="FWI156" s="472"/>
      <c r="FWJ156" s="472"/>
      <c r="FWK156" s="472"/>
      <c r="FWL156" s="472"/>
      <c r="FWM156" s="472"/>
      <c r="FWN156" s="472"/>
      <c r="FWO156" s="472"/>
      <c r="FWP156" s="472"/>
      <c r="FWQ156" s="472"/>
      <c r="FWR156" s="472"/>
      <c r="FWS156" s="472"/>
      <c r="FWT156" s="472"/>
      <c r="FWU156" s="472"/>
      <c r="FWV156" s="472"/>
      <c r="FWW156" s="472"/>
      <c r="FWX156" s="472"/>
      <c r="FWY156" s="472"/>
      <c r="FWZ156" s="472"/>
      <c r="FXA156" s="472"/>
      <c r="FXB156" s="472"/>
      <c r="FXC156" s="472"/>
      <c r="FXD156" s="472"/>
      <c r="FXE156" s="472"/>
      <c r="FXF156" s="472"/>
      <c r="FXG156" s="472"/>
      <c r="FXH156" s="472"/>
      <c r="FXI156" s="472"/>
      <c r="FXJ156" s="472"/>
      <c r="FXK156" s="472"/>
      <c r="FXL156" s="472"/>
      <c r="FXM156" s="472"/>
      <c r="FXN156" s="472"/>
      <c r="FXO156" s="472"/>
      <c r="FXP156" s="472"/>
      <c r="FXQ156" s="472"/>
      <c r="FXR156" s="472"/>
      <c r="FXS156" s="472"/>
      <c r="FXT156" s="472"/>
      <c r="FXU156" s="472"/>
      <c r="FXV156" s="472"/>
      <c r="FXW156" s="472"/>
      <c r="FXX156" s="472"/>
      <c r="FXY156" s="472"/>
      <c r="FXZ156" s="472"/>
      <c r="FYA156" s="472"/>
      <c r="FYB156" s="472"/>
      <c r="FYC156" s="472"/>
      <c r="FYD156" s="472"/>
      <c r="FYE156" s="472"/>
      <c r="FYF156" s="472"/>
      <c r="FYG156" s="472"/>
      <c r="FYH156" s="472"/>
      <c r="FYI156" s="472"/>
      <c r="FYJ156" s="472"/>
      <c r="FYK156" s="472"/>
      <c r="FYL156" s="472"/>
      <c r="FYM156" s="472"/>
      <c r="FYN156" s="472"/>
      <c r="FYO156" s="472"/>
      <c r="FYP156" s="472"/>
      <c r="FYQ156" s="472"/>
      <c r="FYR156" s="472"/>
      <c r="FYS156" s="472"/>
      <c r="FYT156" s="472"/>
      <c r="FYU156" s="472"/>
      <c r="FYV156" s="472"/>
      <c r="FYW156" s="472"/>
      <c r="FYX156" s="472"/>
      <c r="FYY156" s="472"/>
      <c r="FYZ156" s="472"/>
      <c r="FZA156" s="472"/>
      <c r="FZB156" s="472"/>
      <c r="FZC156" s="472"/>
      <c r="FZD156" s="472"/>
      <c r="FZE156" s="472"/>
      <c r="FZF156" s="472"/>
      <c r="FZG156" s="472"/>
      <c r="FZH156" s="472"/>
      <c r="FZI156" s="472"/>
      <c r="FZJ156" s="472"/>
      <c r="FZK156" s="472"/>
      <c r="FZL156" s="472"/>
      <c r="FZM156" s="472"/>
      <c r="FZN156" s="472"/>
      <c r="FZO156" s="472"/>
      <c r="FZP156" s="472"/>
      <c r="FZQ156" s="472"/>
      <c r="FZR156" s="472"/>
      <c r="FZS156" s="472"/>
      <c r="FZT156" s="472"/>
      <c r="FZU156" s="472"/>
      <c r="FZV156" s="472"/>
      <c r="FZW156" s="472"/>
      <c r="FZX156" s="472"/>
      <c r="FZY156" s="472"/>
      <c r="FZZ156" s="472"/>
      <c r="GAA156" s="472"/>
      <c r="GAB156" s="472"/>
      <c r="GAC156" s="472"/>
      <c r="GAD156" s="472"/>
      <c r="GAE156" s="472"/>
      <c r="GAF156" s="472"/>
      <c r="GAG156" s="472"/>
      <c r="GAH156" s="472"/>
      <c r="GAI156" s="472"/>
      <c r="GAJ156" s="472"/>
      <c r="GAK156" s="472"/>
      <c r="GAL156" s="472"/>
      <c r="GAM156" s="472"/>
      <c r="GAN156" s="472"/>
      <c r="GAO156" s="472"/>
      <c r="GAP156" s="472"/>
      <c r="GAQ156" s="472"/>
      <c r="GAR156" s="472"/>
      <c r="GAS156" s="472"/>
      <c r="GAT156" s="472"/>
      <c r="GAU156" s="472"/>
      <c r="GAV156" s="472"/>
      <c r="GAW156" s="472"/>
      <c r="GAX156" s="472"/>
      <c r="GAY156" s="472"/>
      <c r="GAZ156" s="472"/>
      <c r="GBA156" s="472"/>
      <c r="GBB156" s="472"/>
      <c r="GBC156" s="472"/>
      <c r="GBD156" s="472"/>
      <c r="GBE156" s="472"/>
      <c r="GBF156" s="472"/>
      <c r="GBG156" s="472"/>
      <c r="GBH156" s="472"/>
      <c r="GBI156" s="472"/>
      <c r="GBJ156" s="472"/>
      <c r="GBK156" s="472"/>
      <c r="GBL156" s="472"/>
      <c r="GBM156" s="472"/>
      <c r="GBN156" s="472"/>
      <c r="GBO156" s="472"/>
      <c r="GBP156" s="472"/>
      <c r="GBQ156" s="472"/>
      <c r="GBR156" s="472"/>
      <c r="GBS156" s="472"/>
      <c r="GBT156" s="472"/>
      <c r="GBU156" s="472"/>
      <c r="GBV156" s="472"/>
      <c r="GBW156" s="472"/>
      <c r="GBX156" s="472"/>
      <c r="GBY156" s="472"/>
      <c r="GBZ156" s="472"/>
      <c r="GCA156" s="472"/>
      <c r="GCB156" s="472"/>
      <c r="GCC156" s="472"/>
      <c r="GCD156" s="472"/>
      <c r="GCE156" s="472"/>
      <c r="GCF156" s="472"/>
      <c r="GCG156" s="472"/>
      <c r="GCH156" s="472"/>
      <c r="GCI156" s="472"/>
      <c r="GCJ156" s="472"/>
      <c r="GCK156" s="472"/>
      <c r="GCL156" s="472"/>
      <c r="GCM156" s="472"/>
      <c r="GCN156" s="472"/>
      <c r="GCO156" s="472"/>
      <c r="GCP156" s="472"/>
      <c r="GCQ156" s="472"/>
      <c r="GCR156" s="472"/>
      <c r="GCS156" s="472"/>
      <c r="GCT156" s="472"/>
      <c r="GCU156" s="472"/>
      <c r="GCV156" s="472"/>
      <c r="GCW156" s="472"/>
      <c r="GCX156" s="472"/>
      <c r="GCY156" s="472"/>
      <c r="GCZ156" s="472"/>
      <c r="GDA156" s="472"/>
      <c r="GDB156" s="472"/>
      <c r="GDC156" s="472"/>
      <c r="GDD156" s="472"/>
      <c r="GDE156" s="472"/>
      <c r="GDF156" s="472"/>
      <c r="GDG156" s="472"/>
      <c r="GDH156" s="472"/>
      <c r="GDI156" s="472"/>
      <c r="GDJ156" s="472"/>
      <c r="GDK156" s="472"/>
      <c r="GDL156" s="472"/>
      <c r="GDM156" s="472"/>
      <c r="GDN156" s="472"/>
      <c r="GDO156" s="472"/>
      <c r="GDP156" s="472"/>
      <c r="GDQ156" s="472"/>
      <c r="GDR156" s="472"/>
      <c r="GDS156" s="472"/>
      <c r="GDT156" s="472"/>
      <c r="GDU156" s="472"/>
      <c r="GDV156" s="472"/>
      <c r="GDW156" s="472"/>
      <c r="GDX156" s="472"/>
      <c r="GDY156" s="472"/>
      <c r="GDZ156" s="472"/>
      <c r="GEA156" s="472"/>
      <c r="GEB156" s="472"/>
      <c r="GEC156" s="472"/>
      <c r="GED156" s="472"/>
      <c r="GEE156" s="472"/>
      <c r="GEF156" s="472"/>
      <c r="GEI156" s="472"/>
      <c r="GEJ156" s="472"/>
      <c r="GEK156" s="472"/>
      <c r="GEL156" s="472"/>
      <c r="GEM156" s="472"/>
      <c r="GEN156" s="472"/>
      <c r="GEO156" s="472"/>
      <c r="GEP156" s="472"/>
      <c r="GEQ156" s="472"/>
      <c r="GER156" s="472"/>
      <c r="GES156" s="472"/>
      <c r="GET156" s="472"/>
      <c r="GEU156" s="472"/>
      <c r="GEV156" s="472"/>
      <c r="GEW156" s="472"/>
      <c r="GEX156" s="472"/>
      <c r="GEY156" s="472"/>
      <c r="GEZ156" s="472"/>
      <c r="GFA156" s="472"/>
      <c r="GFB156" s="472"/>
      <c r="GFC156" s="472"/>
      <c r="GFD156" s="472"/>
      <c r="GFE156" s="472"/>
      <c r="GFF156" s="472"/>
      <c r="GFG156" s="472"/>
      <c r="GFH156" s="472"/>
      <c r="GFI156" s="472"/>
      <c r="GFJ156" s="472"/>
      <c r="GFK156" s="472"/>
      <c r="GFL156" s="472"/>
      <c r="GFM156" s="472"/>
      <c r="GFN156" s="472"/>
      <c r="GFO156" s="472"/>
      <c r="GFP156" s="472"/>
      <c r="GFQ156" s="472"/>
      <c r="GFR156" s="472"/>
      <c r="GFS156" s="472"/>
      <c r="GFT156" s="472"/>
      <c r="GFU156" s="472"/>
      <c r="GFV156" s="472"/>
      <c r="GFW156" s="472"/>
      <c r="GFX156" s="472"/>
      <c r="GFY156" s="472"/>
      <c r="GFZ156" s="472"/>
      <c r="GGA156" s="472"/>
      <c r="GGB156" s="472"/>
      <c r="GGC156" s="472"/>
      <c r="GGD156" s="472"/>
      <c r="GGE156" s="472"/>
      <c r="GGF156" s="472"/>
      <c r="GGG156" s="472"/>
      <c r="GGH156" s="472"/>
      <c r="GGI156" s="472"/>
      <c r="GGJ156" s="472"/>
      <c r="GGK156" s="472"/>
      <c r="GGL156" s="472"/>
      <c r="GGM156" s="472"/>
      <c r="GGN156" s="472"/>
      <c r="GGO156" s="472"/>
      <c r="GGP156" s="472"/>
      <c r="GGQ156" s="472"/>
      <c r="GGR156" s="472"/>
      <c r="GGS156" s="472"/>
      <c r="GGT156" s="472"/>
      <c r="GGU156" s="472"/>
      <c r="GGV156" s="472"/>
      <c r="GGW156" s="472"/>
      <c r="GGX156" s="472"/>
      <c r="GGY156" s="472"/>
      <c r="GGZ156" s="472"/>
      <c r="GHA156" s="472"/>
      <c r="GHB156" s="472"/>
      <c r="GHC156" s="472"/>
      <c r="GHD156" s="472"/>
      <c r="GHE156" s="472"/>
      <c r="GHF156" s="472"/>
      <c r="GHG156" s="472"/>
      <c r="GHH156" s="472"/>
      <c r="GHI156" s="472"/>
      <c r="GHJ156" s="472"/>
      <c r="GHK156" s="472"/>
      <c r="GHL156" s="472"/>
      <c r="GHM156" s="472"/>
      <c r="GHN156" s="472"/>
      <c r="GHO156" s="472"/>
      <c r="GHP156" s="472"/>
      <c r="GHQ156" s="472"/>
      <c r="GHR156" s="472"/>
      <c r="GHS156" s="472"/>
      <c r="GHT156" s="472"/>
      <c r="GHU156" s="472"/>
      <c r="GHV156" s="472"/>
      <c r="GHW156" s="472"/>
      <c r="GHX156" s="472"/>
      <c r="GHY156" s="472"/>
      <c r="GHZ156" s="472"/>
      <c r="GIA156" s="472"/>
      <c r="GIB156" s="472"/>
      <c r="GIC156" s="472"/>
      <c r="GID156" s="472"/>
      <c r="GIE156" s="472"/>
      <c r="GIF156" s="472"/>
      <c r="GIG156" s="472"/>
      <c r="GIH156" s="472"/>
      <c r="GII156" s="472"/>
      <c r="GIJ156" s="472"/>
      <c r="GIK156" s="472"/>
      <c r="GIL156" s="472"/>
      <c r="GIM156" s="472"/>
      <c r="GIN156" s="472"/>
      <c r="GIO156" s="472"/>
      <c r="GIP156" s="472"/>
      <c r="GIQ156" s="472"/>
      <c r="GIR156" s="472"/>
      <c r="GIS156" s="472"/>
      <c r="GIT156" s="472"/>
      <c r="GIU156" s="472"/>
      <c r="GIV156" s="472"/>
      <c r="GIW156" s="472"/>
      <c r="GIX156" s="472"/>
      <c r="GIY156" s="472"/>
      <c r="GIZ156" s="472"/>
      <c r="GJA156" s="472"/>
      <c r="GJB156" s="472"/>
      <c r="GJC156" s="472"/>
      <c r="GJD156" s="472"/>
      <c r="GJE156" s="472"/>
      <c r="GJF156" s="472"/>
      <c r="GJG156" s="472"/>
      <c r="GJH156" s="472"/>
      <c r="GJI156" s="472"/>
      <c r="GJJ156" s="472"/>
      <c r="GJK156" s="472"/>
      <c r="GJL156" s="472"/>
      <c r="GJM156" s="472"/>
      <c r="GJN156" s="472"/>
      <c r="GJO156" s="472"/>
      <c r="GJP156" s="472"/>
      <c r="GJQ156" s="472"/>
      <c r="GJR156" s="472"/>
      <c r="GJS156" s="472"/>
      <c r="GJT156" s="472"/>
      <c r="GJU156" s="472"/>
      <c r="GJV156" s="472"/>
      <c r="GJW156" s="472"/>
      <c r="GJX156" s="472"/>
      <c r="GJY156" s="472"/>
      <c r="GJZ156" s="472"/>
      <c r="GKA156" s="472"/>
      <c r="GKB156" s="472"/>
      <c r="GKC156" s="472"/>
      <c r="GKD156" s="472"/>
      <c r="GKE156" s="472"/>
      <c r="GKF156" s="472"/>
      <c r="GKG156" s="472"/>
      <c r="GKH156" s="472"/>
      <c r="GKI156" s="472"/>
      <c r="GKJ156" s="472"/>
      <c r="GKK156" s="472"/>
      <c r="GKL156" s="472"/>
      <c r="GKM156" s="472"/>
      <c r="GKN156" s="472"/>
      <c r="GKO156" s="472"/>
      <c r="GKP156" s="472"/>
      <c r="GKQ156" s="472"/>
      <c r="GKR156" s="472"/>
      <c r="GKS156" s="472"/>
      <c r="GKT156" s="472"/>
      <c r="GKU156" s="472"/>
      <c r="GKV156" s="472"/>
      <c r="GKW156" s="472"/>
      <c r="GKX156" s="472"/>
      <c r="GKY156" s="472"/>
      <c r="GKZ156" s="472"/>
      <c r="GLA156" s="472"/>
      <c r="GLB156" s="472"/>
      <c r="GLC156" s="472"/>
      <c r="GLD156" s="472"/>
      <c r="GLE156" s="472"/>
      <c r="GLF156" s="472"/>
      <c r="GLG156" s="472"/>
      <c r="GLH156" s="472"/>
      <c r="GLI156" s="472"/>
      <c r="GLJ156" s="472"/>
      <c r="GLK156" s="472"/>
      <c r="GLL156" s="472"/>
      <c r="GLM156" s="472"/>
      <c r="GLN156" s="472"/>
      <c r="GLO156" s="472"/>
      <c r="GLP156" s="472"/>
      <c r="GLQ156" s="472"/>
      <c r="GLR156" s="472"/>
      <c r="GLS156" s="472"/>
      <c r="GLT156" s="472"/>
      <c r="GLU156" s="472"/>
      <c r="GLV156" s="472"/>
      <c r="GLW156" s="472"/>
      <c r="GLX156" s="472"/>
      <c r="GLY156" s="472"/>
      <c r="GLZ156" s="472"/>
      <c r="GMA156" s="472"/>
      <c r="GMB156" s="472"/>
      <c r="GMC156" s="472"/>
      <c r="GMD156" s="472"/>
      <c r="GME156" s="472"/>
      <c r="GMF156" s="472"/>
      <c r="GMG156" s="472"/>
      <c r="GMH156" s="472"/>
      <c r="GMI156" s="472"/>
      <c r="GMJ156" s="472"/>
      <c r="GMK156" s="472"/>
      <c r="GML156" s="472"/>
      <c r="GMM156" s="472"/>
      <c r="GMN156" s="472"/>
      <c r="GMO156" s="472"/>
      <c r="GMP156" s="472"/>
      <c r="GMQ156" s="472"/>
      <c r="GMR156" s="472"/>
      <c r="GMS156" s="472"/>
      <c r="GMT156" s="472"/>
      <c r="GMU156" s="472"/>
      <c r="GMV156" s="472"/>
      <c r="GMW156" s="472"/>
      <c r="GMX156" s="472"/>
      <c r="GMY156" s="472"/>
      <c r="GMZ156" s="472"/>
      <c r="GNA156" s="472"/>
      <c r="GNB156" s="472"/>
      <c r="GNC156" s="472"/>
      <c r="GND156" s="472"/>
      <c r="GNE156" s="472"/>
      <c r="GNF156" s="472"/>
      <c r="GNG156" s="472"/>
      <c r="GNH156" s="472"/>
      <c r="GNI156" s="472"/>
      <c r="GNJ156" s="472"/>
      <c r="GNK156" s="472"/>
      <c r="GNL156" s="472"/>
      <c r="GNM156" s="472"/>
      <c r="GNN156" s="472"/>
      <c r="GNO156" s="472"/>
      <c r="GNP156" s="472"/>
      <c r="GNQ156" s="472"/>
      <c r="GNR156" s="472"/>
      <c r="GNS156" s="472"/>
      <c r="GNT156" s="472"/>
      <c r="GNU156" s="472"/>
      <c r="GNV156" s="472"/>
      <c r="GNW156" s="472"/>
      <c r="GNX156" s="472"/>
      <c r="GNY156" s="472"/>
      <c r="GNZ156" s="472"/>
      <c r="GOA156" s="472"/>
      <c r="GOB156" s="472"/>
      <c r="GOE156" s="472"/>
      <c r="GOF156" s="472"/>
      <c r="GOG156" s="472"/>
      <c r="GOH156" s="472"/>
      <c r="GOI156" s="472"/>
      <c r="GOJ156" s="472"/>
      <c r="GOK156" s="472"/>
      <c r="GOL156" s="472"/>
      <c r="GOM156" s="472"/>
      <c r="GON156" s="472"/>
      <c r="GOO156" s="472"/>
      <c r="GOP156" s="472"/>
      <c r="GOQ156" s="472"/>
      <c r="GOR156" s="472"/>
      <c r="GOS156" s="472"/>
      <c r="GOT156" s="472"/>
      <c r="GOU156" s="472"/>
      <c r="GOV156" s="472"/>
      <c r="GOW156" s="472"/>
      <c r="GOX156" s="472"/>
      <c r="GOY156" s="472"/>
      <c r="GOZ156" s="472"/>
      <c r="GPA156" s="472"/>
      <c r="GPB156" s="472"/>
      <c r="GPC156" s="472"/>
      <c r="GPD156" s="472"/>
      <c r="GPE156" s="472"/>
      <c r="GPF156" s="472"/>
      <c r="GPG156" s="472"/>
      <c r="GPH156" s="472"/>
      <c r="GPI156" s="472"/>
      <c r="GPJ156" s="472"/>
      <c r="GPK156" s="472"/>
      <c r="GPL156" s="472"/>
      <c r="GPM156" s="472"/>
      <c r="GPN156" s="472"/>
      <c r="GPO156" s="472"/>
      <c r="GPP156" s="472"/>
      <c r="GPQ156" s="472"/>
      <c r="GPR156" s="472"/>
      <c r="GPS156" s="472"/>
      <c r="GPT156" s="472"/>
      <c r="GPU156" s="472"/>
      <c r="GPV156" s="472"/>
      <c r="GPW156" s="472"/>
      <c r="GPX156" s="472"/>
      <c r="GPY156" s="472"/>
      <c r="GPZ156" s="472"/>
      <c r="GQA156" s="472"/>
      <c r="GQB156" s="472"/>
      <c r="GQC156" s="472"/>
      <c r="GQD156" s="472"/>
      <c r="GQE156" s="472"/>
      <c r="GQF156" s="472"/>
      <c r="GQG156" s="472"/>
      <c r="GQH156" s="472"/>
      <c r="GQI156" s="472"/>
      <c r="GQJ156" s="472"/>
      <c r="GQK156" s="472"/>
      <c r="GQL156" s="472"/>
      <c r="GQM156" s="472"/>
      <c r="GQN156" s="472"/>
      <c r="GQO156" s="472"/>
      <c r="GQP156" s="472"/>
      <c r="GQQ156" s="472"/>
      <c r="GQR156" s="472"/>
      <c r="GQS156" s="472"/>
      <c r="GQT156" s="472"/>
      <c r="GQU156" s="472"/>
      <c r="GQV156" s="472"/>
      <c r="GQW156" s="472"/>
      <c r="GQX156" s="472"/>
      <c r="GQY156" s="472"/>
      <c r="GQZ156" s="472"/>
      <c r="GRA156" s="472"/>
      <c r="GRB156" s="472"/>
      <c r="GRC156" s="472"/>
      <c r="GRD156" s="472"/>
      <c r="GRE156" s="472"/>
      <c r="GRF156" s="472"/>
      <c r="GRG156" s="472"/>
      <c r="GRH156" s="472"/>
      <c r="GRI156" s="472"/>
      <c r="GRJ156" s="472"/>
      <c r="GRK156" s="472"/>
      <c r="GRL156" s="472"/>
      <c r="GRM156" s="472"/>
      <c r="GRN156" s="472"/>
      <c r="GRO156" s="472"/>
      <c r="GRP156" s="472"/>
      <c r="GRQ156" s="472"/>
      <c r="GRR156" s="472"/>
      <c r="GRS156" s="472"/>
      <c r="GRT156" s="472"/>
      <c r="GRU156" s="472"/>
      <c r="GRV156" s="472"/>
      <c r="GRW156" s="472"/>
      <c r="GRX156" s="472"/>
      <c r="GRY156" s="472"/>
      <c r="GRZ156" s="472"/>
      <c r="GSA156" s="472"/>
      <c r="GSB156" s="472"/>
      <c r="GSC156" s="472"/>
      <c r="GSD156" s="472"/>
      <c r="GSE156" s="472"/>
      <c r="GSF156" s="472"/>
      <c r="GSG156" s="472"/>
      <c r="GSH156" s="472"/>
      <c r="GSI156" s="472"/>
      <c r="GSJ156" s="472"/>
      <c r="GSK156" s="472"/>
      <c r="GSL156" s="472"/>
      <c r="GSM156" s="472"/>
      <c r="GSN156" s="472"/>
      <c r="GSO156" s="472"/>
      <c r="GSP156" s="472"/>
      <c r="GSQ156" s="472"/>
      <c r="GSR156" s="472"/>
      <c r="GSS156" s="472"/>
      <c r="GST156" s="472"/>
      <c r="GSU156" s="472"/>
      <c r="GSV156" s="472"/>
      <c r="GSW156" s="472"/>
      <c r="GSX156" s="472"/>
      <c r="GSY156" s="472"/>
      <c r="GSZ156" s="472"/>
      <c r="GTA156" s="472"/>
      <c r="GTB156" s="472"/>
      <c r="GTC156" s="472"/>
      <c r="GTD156" s="472"/>
      <c r="GTE156" s="472"/>
      <c r="GTF156" s="472"/>
      <c r="GTG156" s="472"/>
      <c r="GTH156" s="472"/>
      <c r="GTI156" s="472"/>
      <c r="GTJ156" s="472"/>
      <c r="GTK156" s="472"/>
      <c r="GTL156" s="472"/>
      <c r="GTM156" s="472"/>
      <c r="GTN156" s="472"/>
      <c r="GTO156" s="472"/>
      <c r="GTP156" s="472"/>
      <c r="GTQ156" s="472"/>
      <c r="GTR156" s="472"/>
      <c r="GTS156" s="472"/>
      <c r="GTT156" s="472"/>
      <c r="GTU156" s="472"/>
      <c r="GTV156" s="472"/>
      <c r="GTW156" s="472"/>
      <c r="GTX156" s="472"/>
      <c r="GTY156" s="472"/>
      <c r="GTZ156" s="472"/>
      <c r="GUA156" s="472"/>
      <c r="GUB156" s="472"/>
      <c r="GUC156" s="472"/>
      <c r="GUD156" s="472"/>
      <c r="GUE156" s="472"/>
      <c r="GUF156" s="472"/>
      <c r="GUG156" s="472"/>
      <c r="GUH156" s="472"/>
      <c r="GUI156" s="472"/>
      <c r="GUJ156" s="472"/>
      <c r="GUK156" s="472"/>
      <c r="GUL156" s="472"/>
      <c r="GUM156" s="472"/>
      <c r="GUN156" s="472"/>
      <c r="GUO156" s="472"/>
      <c r="GUP156" s="472"/>
      <c r="GUQ156" s="472"/>
      <c r="GUR156" s="472"/>
      <c r="GUS156" s="472"/>
      <c r="GUT156" s="472"/>
      <c r="GUU156" s="472"/>
      <c r="GUV156" s="472"/>
      <c r="GUW156" s="472"/>
      <c r="GUX156" s="472"/>
      <c r="GUY156" s="472"/>
      <c r="GUZ156" s="472"/>
      <c r="GVA156" s="472"/>
      <c r="GVB156" s="472"/>
      <c r="GVC156" s="472"/>
      <c r="GVD156" s="472"/>
      <c r="GVE156" s="472"/>
      <c r="GVF156" s="472"/>
      <c r="GVG156" s="472"/>
      <c r="GVH156" s="472"/>
      <c r="GVI156" s="472"/>
      <c r="GVJ156" s="472"/>
      <c r="GVK156" s="472"/>
      <c r="GVL156" s="472"/>
      <c r="GVM156" s="472"/>
      <c r="GVN156" s="472"/>
      <c r="GVO156" s="472"/>
      <c r="GVP156" s="472"/>
      <c r="GVQ156" s="472"/>
      <c r="GVR156" s="472"/>
      <c r="GVS156" s="472"/>
      <c r="GVT156" s="472"/>
      <c r="GVU156" s="472"/>
      <c r="GVV156" s="472"/>
      <c r="GVW156" s="472"/>
      <c r="GVX156" s="472"/>
      <c r="GVY156" s="472"/>
      <c r="GVZ156" s="472"/>
      <c r="GWA156" s="472"/>
      <c r="GWB156" s="472"/>
      <c r="GWC156" s="472"/>
      <c r="GWD156" s="472"/>
      <c r="GWE156" s="472"/>
      <c r="GWF156" s="472"/>
      <c r="GWG156" s="472"/>
      <c r="GWH156" s="472"/>
      <c r="GWI156" s="472"/>
      <c r="GWJ156" s="472"/>
      <c r="GWK156" s="472"/>
      <c r="GWL156" s="472"/>
      <c r="GWM156" s="472"/>
      <c r="GWN156" s="472"/>
      <c r="GWO156" s="472"/>
      <c r="GWP156" s="472"/>
      <c r="GWQ156" s="472"/>
      <c r="GWR156" s="472"/>
      <c r="GWS156" s="472"/>
      <c r="GWT156" s="472"/>
      <c r="GWU156" s="472"/>
      <c r="GWV156" s="472"/>
      <c r="GWW156" s="472"/>
      <c r="GWX156" s="472"/>
      <c r="GWY156" s="472"/>
      <c r="GWZ156" s="472"/>
      <c r="GXA156" s="472"/>
      <c r="GXB156" s="472"/>
      <c r="GXC156" s="472"/>
      <c r="GXD156" s="472"/>
      <c r="GXE156" s="472"/>
      <c r="GXF156" s="472"/>
      <c r="GXG156" s="472"/>
      <c r="GXH156" s="472"/>
      <c r="GXI156" s="472"/>
      <c r="GXJ156" s="472"/>
      <c r="GXK156" s="472"/>
      <c r="GXL156" s="472"/>
      <c r="GXM156" s="472"/>
      <c r="GXN156" s="472"/>
      <c r="GXO156" s="472"/>
      <c r="GXP156" s="472"/>
      <c r="GXQ156" s="472"/>
      <c r="GXR156" s="472"/>
      <c r="GXS156" s="472"/>
      <c r="GXT156" s="472"/>
      <c r="GXU156" s="472"/>
      <c r="GXV156" s="472"/>
      <c r="GXW156" s="472"/>
      <c r="GXX156" s="472"/>
      <c r="GYA156" s="472"/>
      <c r="GYB156" s="472"/>
      <c r="GYC156" s="472"/>
      <c r="GYD156" s="472"/>
      <c r="GYE156" s="472"/>
      <c r="GYF156" s="472"/>
      <c r="GYG156" s="472"/>
      <c r="GYH156" s="472"/>
      <c r="GYI156" s="472"/>
      <c r="GYJ156" s="472"/>
      <c r="GYK156" s="472"/>
      <c r="GYL156" s="472"/>
      <c r="GYM156" s="472"/>
      <c r="GYN156" s="472"/>
      <c r="GYO156" s="472"/>
      <c r="GYP156" s="472"/>
      <c r="GYQ156" s="472"/>
      <c r="GYR156" s="472"/>
      <c r="GYS156" s="472"/>
      <c r="GYT156" s="472"/>
      <c r="GYU156" s="472"/>
      <c r="GYV156" s="472"/>
      <c r="GYW156" s="472"/>
      <c r="GYX156" s="472"/>
      <c r="GYY156" s="472"/>
      <c r="GYZ156" s="472"/>
      <c r="GZA156" s="472"/>
      <c r="GZB156" s="472"/>
      <c r="GZC156" s="472"/>
      <c r="GZD156" s="472"/>
      <c r="GZE156" s="472"/>
      <c r="GZF156" s="472"/>
      <c r="GZG156" s="472"/>
      <c r="GZH156" s="472"/>
      <c r="GZI156" s="472"/>
      <c r="GZJ156" s="472"/>
      <c r="GZK156" s="472"/>
      <c r="GZL156" s="472"/>
      <c r="GZM156" s="472"/>
      <c r="GZN156" s="472"/>
      <c r="GZO156" s="472"/>
      <c r="GZP156" s="472"/>
      <c r="GZQ156" s="472"/>
      <c r="GZR156" s="472"/>
      <c r="GZS156" s="472"/>
      <c r="GZT156" s="472"/>
      <c r="GZU156" s="472"/>
      <c r="GZV156" s="472"/>
      <c r="GZW156" s="472"/>
      <c r="GZX156" s="472"/>
      <c r="GZY156" s="472"/>
      <c r="GZZ156" s="472"/>
      <c r="HAA156" s="472"/>
      <c r="HAB156" s="472"/>
      <c r="HAC156" s="472"/>
      <c r="HAD156" s="472"/>
      <c r="HAE156" s="472"/>
      <c r="HAF156" s="472"/>
      <c r="HAG156" s="472"/>
      <c r="HAH156" s="472"/>
      <c r="HAI156" s="472"/>
      <c r="HAJ156" s="472"/>
      <c r="HAK156" s="472"/>
      <c r="HAL156" s="472"/>
      <c r="HAM156" s="472"/>
      <c r="HAN156" s="472"/>
      <c r="HAO156" s="472"/>
      <c r="HAP156" s="472"/>
      <c r="HAQ156" s="472"/>
      <c r="HAR156" s="472"/>
      <c r="HAS156" s="472"/>
      <c r="HAT156" s="472"/>
      <c r="HAU156" s="472"/>
      <c r="HAV156" s="472"/>
      <c r="HAW156" s="472"/>
      <c r="HAX156" s="472"/>
      <c r="HAY156" s="472"/>
      <c r="HAZ156" s="472"/>
      <c r="HBA156" s="472"/>
      <c r="HBB156" s="472"/>
      <c r="HBC156" s="472"/>
      <c r="HBD156" s="472"/>
      <c r="HBE156" s="472"/>
      <c r="HBF156" s="472"/>
      <c r="HBG156" s="472"/>
      <c r="HBH156" s="472"/>
      <c r="HBI156" s="472"/>
      <c r="HBJ156" s="472"/>
      <c r="HBK156" s="472"/>
      <c r="HBL156" s="472"/>
      <c r="HBM156" s="472"/>
      <c r="HBN156" s="472"/>
      <c r="HBO156" s="472"/>
      <c r="HBP156" s="472"/>
      <c r="HBQ156" s="472"/>
      <c r="HBR156" s="472"/>
      <c r="HBS156" s="472"/>
      <c r="HBT156" s="472"/>
      <c r="HBU156" s="472"/>
      <c r="HBV156" s="472"/>
      <c r="HBW156" s="472"/>
      <c r="HBX156" s="472"/>
      <c r="HBY156" s="472"/>
      <c r="HBZ156" s="472"/>
      <c r="HCA156" s="472"/>
      <c r="HCB156" s="472"/>
      <c r="HCC156" s="472"/>
      <c r="HCD156" s="472"/>
      <c r="HCE156" s="472"/>
      <c r="HCF156" s="472"/>
      <c r="HCG156" s="472"/>
      <c r="HCH156" s="472"/>
      <c r="HCI156" s="472"/>
      <c r="HCJ156" s="472"/>
      <c r="HCK156" s="472"/>
      <c r="HCL156" s="472"/>
      <c r="HCM156" s="472"/>
      <c r="HCN156" s="472"/>
      <c r="HCO156" s="472"/>
      <c r="HCP156" s="472"/>
      <c r="HCQ156" s="472"/>
      <c r="HCR156" s="472"/>
      <c r="HCS156" s="472"/>
      <c r="HCT156" s="472"/>
      <c r="HCU156" s="472"/>
      <c r="HCV156" s="472"/>
      <c r="HCW156" s="472"/>
      <c r="HCX156" s="472"/>
      <c r="HCY156" s="472"/>
      <c r="HCZ156" s="472"/>
      <c r="HDA156" s="472"/>
      <c r="HDB156" s="472"/>
      <c r="HDC156" s="472"/>
      <c r="HDD156" s="472"/>
      <c r="HDE156" s="472"/>
      <c r="HDF156" s="472"/>
      <c r="HDG156" s="472"/>
      <c r="HDH156" s="472"/>
      <c r="HDI156" s="472"/>
      <c r="HDJ156" s="472"/>
      <c r="HDK156" s="472"/>
      <c r="HDL156" s="472"/>
      <c r="HDM156" s="472"/>
      <c r="HDN156" s="472"/>
      <c r="HDO156" s="472"/>
      <c r="HDP156" s="472"/>
      <c r="HDQ156" s="472"/>
      <c r="HDR156" s="472"/>
      <c r="HDS156" s="472"/>
      <c r="HDT156" s="472"/>
      <c r="HDU156" s="472"/>
      <c r="HDV156" s="472"/>
      <c r="HDW156" s="472"/>
      <c r="HDX156" s="472"/>
      <c r="HDY156" s="472"/>
      <c r="HDZ156" s="472"/>
      <c r="HEA156" s="472"/>
      <c r="HEB156" s="472"/>
      <c r="HEC156" s="472"/>
      <c r="HED156" s="472"/>
      <c r="HEE156" s="472"/>
      <c r="HEF156" s="472"/>
      <c r="HEG156" s="472"/>
      <c r="HEH156" s="472"/>
      <c r="HEI156" s="472"/>
      <c r="HEJ156" s="472"/>
      <c r="HEK156" s="472"/>
      <c r="HEL156" s="472"/>
      <c r="HEM156" s="472"/>
      <c r="HEN156" s="472"/>
      <c r="HEO156" s="472"/>
      <c r="HEP156" s="472"/>
      <c r="HEQ156" s="472"/>
      <c r="HER156" s="472"/>
      <c r="HES156" s="472"/>
      <c r="HET156" s="472"/>
      <c r="HEU156" s="472"/>
      <c r="HEV156" s="472"/>
      <c r="HEW156" s="472"/>
      <c r="HEX156" s="472"/>
      <c r="HEY156" s="472"/>
      <c r="HEZ156" s="472"/>
      <c r="HFA156" s="472"/>
      <c r="HFB156" s="472"/>
      <c r="HFC156" s="472"/>
      <c r="HFD156" s="472"/>
      <c r="HFE156" s="472"/>
      <c r="HFF156" s="472"/>
      <c r="HFG156" s="472"/>
      <c r="HFH156" s="472"/>
      <c r="HFI156" s="472"/>
      <c r="HFJ156" s="472"/>
      <c r="HFK156" s="472"/>
      <c r="HFL156" s="472"/>
      <c r="HFM156" s="472"/>
      <c r="HFN156" s="472"/>
      <c r="HFO156" s="472"/>
      <c r="HFP156" s="472"/>
      <c r="HFQ156" s="472"/>
      <c r="HFR156" s="472"/>
      <c r="HFS156" s="472"/>
      <c r="HFT156" s="472"/>
      <c r="HFU156" s="472"/>
      <c r="HFV156" s="472"/>
      <c r="HFW156" s="472"/>
      <c r="HFX156" s="472"/>
      <c r="HFY156" s="472"/>
      <c r="HFZ156" s="472"/>
      <c r="HGA156" s="472"/>
      <c r="HGB156" s="472"/>
      <c r="HGC156" s="472"/>
      <c r="HGD156" s="472"/>
      <c r="HGE156" s="472"/>
      <c r="HGF156" s="472"/>
      <c r="HGG156" s="472"/>
      <c r="HGH156" s="472"/>
      <c r="HGI156" s="472"/>
      <c r="HGJ156" s="472"/>
      <c r="HGK156" s="472"/>
      <c r="HGL156" s="472"/>
      <c r="HGM156" s="472"/>
      <c r="HGN156" s="472"/>
      <c r="HGO156" s="472"/>
      <c r="HGP156" s="472"/>
      <c r="HGQ156" s="472"/>
      <c r="HGR156" s="472"/>
      <c r="HGS156" s="472"/>
      <c r="HGT156" s="472"/>
      <c r="HGU156" s="472"/>
      <c r="HGV156" s="472"/>
      <c r="HGW156" s="472"/>
      <c r="HGX156" s="472"/>
      <c r="HGY156" s="472"/>
      <c r="HGZ156" s="472"/>
      <c r="HHA156" s="472"/>
      <c r="HHB156" s="472"/>
      <c r="HHC156" s="472"/>
      <c r="HHD156" s="472"/>
      <c r="HHE156" s="472"/>
      <c r="HHF156" s="472"/>
      <c r="HHG156" s="472"/>
      <c r="HHH156" s="472"/>
      <c r="HHI156" s="472"/>
      <c r="HHJ156" s="472"/>
      <c r="HHK156" s="472"/>
      <c r="HHL156" s="472"/>
      <c r="HHM156" s="472"/>
      <c r="HHN156" s="472"/>
      <c r="HHO156" s="472"/>
      <c r="HHP156" s="472"/>
      <c r="HHQ156" s="472"/>
      <c r="HHR156" s="472"/>
      <c r="HHS156" s="472"/>
      <c r="HHT156" s="472"/>
      <c r="HHW156" s="472"/>
      <c r="HHX156" s="472"/>
      <c r="HHY156" s="472"/>
      <c r="HHZ156" s="472"/>
      <c r="HIA156" s="472"/>
      <c r="HIB156" s="472"/>
      <c r="HIC156" s="472"/>
      <c r="HID156" s="472"/>
      <c r="HIE156" s="472"/>
      <c r="HIF156" s="472"/>
      <c r="HIG156" s="472"/>
      <c r="HIH156" s="472"/>
      <c r="HII156" s="472"/>
      <c r="HIJ156" s="472"/>
      <c r="HIK156" s="472"/>
      <c r="HIL156" s="472"/>
      <c r="HIM156" s="472"/>
      <c r="HIN156" s="472"/>
      <c r="HIO156" s="472"/>
      <c r="HIP156" s="472"/>
      <c r="HIQ156" s="472"/>
      <c r="HIR156" s="472"/>
      <c r="HIS156" s="472"/>
      <c r="HIT156" s="472"/>
      <c r="HIU156" s="472"/>
      <c r="HIV156" s="472"/>
      <c r="HIW156" s="472"/>
      <c r="HIX156" s="472"/>
      <c r="HIY156" s="472"/>
      <c r="HIZ156" s="472"/>
      <c r="HJA156" s="472"/>
      <c r="HJB156" s="472"/>
      <c r="HJC156" s="472"/>
      <c r="HJD156" s="472"/>
      <c r="HJE156" s="472"/>
      <c r="HJF156" s="472"/>
      <c r="HJG156" s="472"/>
      <c r="HJH156" s="472"/>
      <c r="HJI156" s="472"/>
      <c r="HJJ156" s="472"/>
      <c r="HJK156" s="472"/>
      <c r="HJL156" s="472"/>
      <c r="HJM156" s="472"/>
      <c r="HJN156" s="472"/>
      <c r="HJO156" s="472"/>
      <c r="HJP156" s="472"/>
      <c r="HJQ156" s="472"/>
      <c r="HJR156" s="472"/>
      <c r="HJS156" s="472"/>
      <c r="HJT156" s="472"/>
      <c r="HJU156" s="472"/>
      <c r="HJV156" s="472"/>
      <c r="HJW156" s="472"/>
      <c r="HJX156" s="472"/>
      <c r="HJY156" s="472"/>
      <c r="HJZ156" s="472"/>
      <c r="HKA156" s="472"/>
      <c r="HKB156" s="472"/>
      <c r="HKC156" s="472"/>
      <c r="HKD156" s="472"/>
      <c r="HKE156" s="472"/>
      <c r="HKF156" s="472"/>
      <c r="HKG156" s="472"/>
      <c r="HKH156" s="472"/>
      <c r="HKI156" s="472"/>
      <c r="HKJ156" s="472"/>
      <c r="HKK156" s="472"/>
      <c r="HKL156" s="472"/>
      <c r="HKM156" s="472"/>
      <c r="HKN156" s="472"/>
      <c r="HKO156" s="472"/>
      <c r="HKP156" s="472"/>
      <c r="HKQ156" s="472"/>
      <c r="HKR156" s="472"/>
      <c r="HKS156" s="472"/>
      <c r="HKT156" s="472"/>
      <c r="HKU156" s="472"/>
      <c r="HKV156" s="472"/>
      <c r="HKW156" s="472"/>
      <c r="HKX156" s="472"/>
      <c r="HKY156" s="472"/>
      <c r="HKZ156" s="472"/>
      <c r="HLA156" s="472"/>
      <c r="HLB156" s="472"/>
      <c r="HLC156" s="472"/>
      <c r="HLD156" s="472"/>
      <c r="HLE156" s="472"/>
      <c r="HLF156" s="472"/>
      <c r="HLG156" s="472"/>
      <c r="HLH156" s="472"/>
      <c r="HLI156" s="472"/>
      <c r="HLJ156" s="472"/>
      <c r="HLK156" s="472"/>
      <c r="HLL156" s="472"/>
      <c r="HLM156" s="472"/>
      <c r="HLN156" s="472"/>
      <c r="HLO156" s="472"/>
      <c r="HLP156" s="472"/>
      <c r="HLQ156" s="472"/>
      <c r="HLR156" s="472"/>
      <c r="HLS156" s="472"/>
      <c r="HLT156" s="472"/>
      <c r="HLU156" s="472"/>
      <c r="HLV156" s="472"/>
      <c r="HLW156" s="472"/>
      <c r="HLX156" s="472"/>
      <c r="HLY156" s="472"/>
      <c r="HLZ156" s="472"/>
      <c r="HMA156" s="472"/>
      <c r="HMB156" s="472"/>
      <c r="HMC156" s="472"/>
      <c r="HMD156" s="472"/>
      <c r="HME156" s="472"/>
      <c r="HMF156" s="472"/>
      <c r="HMG156" s="472"/>
      <c r="HMH156" s="472"/>
      <c r="HMI156" s="472"/>
      <c r="HMJ156" s="472"/>
      <c r="HMK156" s="472"/>
      <c r="HML156" s="472"/>
      <c r="HMM156" s="472"/>
      <c r="HMN156" s="472"/>
      <c r="HMO156" s="472"/>
      <c r="HMP156" s="472"/>
      <c r="HMQ156" s="472"/>
      <c r="HMR156" s="472"/>
      <c r="HMS156" s="472"/>
      <c r="HMT156" s="472"/>
      <c r="HMU156" s="472"/>
      <c r="HMV156" s="472"/>
      <c r="HMW156" s="472"/>
      <c r="HMX156" s="472"/>
      <c r="HMY156" s="472"/>
      <c r="HMZ156" s="472"/>
      <c r="HNA156" s="472"/>
      <c r="HNB156" s="472"/>
      <c r="HNC156" s="472"/>
      <c r="HND156" s="472"/>
      <c r="HNE156" s="472"/>
      <c r="HNF156" s="472"/>
      <c r="HNG156" s="472"/>
      <c r="HNH156" s="472"/>
      <c r="HNI156" s="472"/>
      <c r="HNJ156" s="472"/>
      <c r="HNK156" s="472"/>
      <c r="HNL156" s="472"/>
      <c r="HNM156" s="472"/>
      <c r="HNN156" s="472"/>
      <c r="HNO156" s="472"/>
      <c r="HNP156" s="472"/>
      <c r="HNQ156" s="472"/>
      <c r="HNR156" s="472"/>
      <c r="HNS156" s="472"/>
      <c r="HNT156" s="472"/>
      <c r="HNU156" s="472"/>
      <c r="HNV156" s="472"/>
      <c r="HNW156" s="472"/>
      <c r="HNX156" s="472"/>
      <c r="HNY156" s="472"/>
      <c r="HNZ156" s="472"/>
      <c r="HOA156" s="472"/>
      <c r="HOB156" s="472"/>
      <c r="HOC156" s="472"/>
      <c r="HOD156" s="472"/>
      <c r="HOE156" s="472"/>
      <c r="HOF156" s="472"/>
      <c r="HOG156" s="472"/>
      <c r="HOH156" s="472"/>
      <c r="HOI156" s="472"/>
      <c r="HOJ156" s="472"/>
      <c r="HOK156" s="472"/>
      <c r="HOL156" s="472"/>
      <c r="HOM156" s="472"/>
      <c r="HON156" s="472"/>
      <c r="HOO156" s="472"/>
      <c r="HOP156" s="472"/>
      <c r="HOQ156" s="472"/>
      <c r="HOR156" s="472"/>
      <c r="HOS156" s="472"/>
      <c r="HOT156" s="472"/>
      <c r="HOU156" s="472"/>
      <c r="HOV156" s="472"/>
      <c r="HOW156" s="472"/>
      <c r="HOX156" s="472"/>
      <c r="HOY156" s="472"/>
      <c r="HOZ156" s="472"/>
      <c r="HPA156" s="472"/>
      <c r="HPB156" s="472"/>
      <c r="HPC156" s="472"/>
      <c r="HPD156" s="472"/>
      <c r="HPE156" s="472"/>
      <c r="HPF156" s="472"/>
      <c r="HPG156" s="472"/>
      <c r="HPH156" s="472"/>
      <c r="HPI156" s="472"/>
      <c r="HPJ156" s="472"/>
      <c r="HPK156" s="472"/>
      <c r="HPL156" s="472"/>
      <c r="HPM156" s="472"/>
      <c r="HPN156" s="472"/>
      <c r="HPO156" s="472"/>
      <c r="HPP156" s="472"/>
      <c r="HPQ156" s="472"/>
      <c r="HPR156" s="472"/>
      <c r="HPS156" s="472"/>
      <c r="HPT156" s="472"/>
      <c r="HPU156" s="472"/>
      <c r="HPV156" s="472"/>
      <c r="HPW156" s="472"/>
      <c r="HPX156" s="472"/>
      <c r="HPY156" s="472"/>
      <c r="HPZ156" s="472"/>
      <c r="HQA156" s="472"/>
      <c r="HQB156" s="472"/>
      <c r="HQC156" s="472"/>
      <c r="HQD156" s="472"/>
      <c r="HQE156" s="472"/>
      <c r="HQF156" s="472"/>
      <c r="HQG156" s="472"/>
      <c r="HQH156" s="472"/>
      <c r="HQI156" s="472"/>
      <c r="HQJ156" s="472"/>
      <c r="HQK156" s="472"/>
      <c r="HQL156" s="472"/>
      <c r="HQM156" s="472"/>
      <c r="HQN156" s="472"/>
      <c r="HQO156" s="472"/>
      <c r="HQP156" s="472"/>
      <c r="HQQ156" s="472"/>
      <c r="HQR156" s="472"/>
      <c r="HQS156" s="472"/>
      <c r="HQT156" s="472"/>
      <c r="HQU156" s="472"/>
      <c r="HQV156" s="472"/>
      <c r="HQW156" s="472"/>
      <c r="HQX156" s="472"/>
      <c r="HQY156" s="472"/>
      <c r="HQZ156" s="472"/>
      <c r="HRA156" s="472"/>
      <c r="HRB156" s="472"/>
      <c r="HRC156" s="472"/>
      <c r="HRD156" s="472"/>
      <c r="HRE156" s="472"/>
      <c r="HRF156" s="472"/>
      <c r="HRG156" s="472"/>
      <c r="HRH156" s="472"/>
      <c r="HRI156" s="472"/>
      <c r="HRJ156" s="472"/>
      <c r="HRK156" s="472"/>
      <c r="HRL156" s="472"/>
      <c r="HRM156" s="472"/>
      <c r="HRN156" s="472"/>
      <c r="HRO156" s="472"/>
      <c r="HRP156" s="472"/>
      <c r="HRS156" s="472"/>
      <c r="HRT156" s="472"/>
      <c r="HRU156" s="472"/>
      <c r="HRV156" s="472"/>
      <c r="HRW156" s="472"/>
      <c r="HRX156" s="472"/>
      <c r="HRY156" s="472"/>
      <c r="HRZ156" s="472"/>
      <c r="HSA156" s="472"/>
      <c r="HSB156" s="472"/>
      <c r="HSC156" s="472"/>
      <c r="HSD156" s="472"/>
      <c r="HSE156" s="472"/>
      <c r="HSF156" s="472"/>
      <c r="HSG156" s="472"/>
      <c r="HSH156" s="472"/>
      <c r="HSI156" s="472"/>
      <c r="HSJ156" s="472"/>
      <c r="HSK156" s="472"/>
      <c r="HSL156" s="472"/>
      <c r="HSM156" s="472"/>
      <c r="HSN156" s="472"/>
      <c r="HSO156" s="472"/>
      <c r="HSP156" s="472"/>
      <c r="HSQ156" s="472"/>
      <c r="HSR156" s="472"/>
      <c r="HSS156" s="472"/>
      <c r="HST156" s="472"/>
      <c r="HSU156" s="472"/>
      <c r="HSV156" s="472"/>
      <c r="HSW156" s="472"/>
      <c r="HSX156" s="472"/>
      <c r="HSY156" s="472"/>
      <c r="HSZ156" s="472"/>
      <c r="HTA156" s="472"/>
      <c r="HTB156" s="472"/>
      <c r="HTC156" s="472"/>
      <c r="HTD156" s="472"/>
      <c r="HTE156" s="472"/>
      <c r="HTF156" s="472"/>
      <c r="HTG156" s="472"/>
      <c r="HTH156" s="472"/>
      <c r="HTI156" s="472"/>
      <c r="HTJ156" s="472"/>
      <c r="HTK156" s="472"/>
      <c r="HTL156" s="472"/>
      <c r="HTM156" s="472"/>
      <c r="HTN156" s="472"/>
      <c r="HTO156" s="472"/>
      <c r="HTP156" s="472"/>
      <c r="HTQ156" s="472"/>
      <c r="HTR156" s="472"/>
      <c r="HTS156" s="472"/>
      <c r="HTT156" s="472"/>
      <c r="HTU156" s="472"/>
      <c r="HTV156" s="472"/>
      <c r="HTW156" s="472"/>
      <c r="HTX156" s="472"/>
      <c r="HTY156" s="472"/>
      <c r="HTZ156" s="472"/>
      <c r="HUA156" s="472"/>
      <c r="HUB156" s="472"/>
      <c r="HUC156" s="472"/>
      <c r="HUD156" s="472"/>
      <c r="HUE156" s="472"/>
      <c r="HUF156" s="472"/>
      <c r="HUG156" s="472"/>
      <c r="HUH156" s="472"/>
      <c r="HUI156" s="472"/>
      <c r="HUJ156" s="472"/>
      <c r="HUK156" s="472"/>
      <c r="HUL156" s="472"/>
      <c r="HUM156" s="472"/>
      <c r="HUN156" s="472"/>
      <c r="HUO156" s="472"/>
      <c r="HUP156" s="472"/>
      <c r="HUQ156" s="472"/>
      <c r="HUR156" s="472"/>
      <c r="HUS156" s="472"/>
      <c r="HUT156" s="472"/>
      <c r="HUU156" s="472"/>
      <c r="HUV156" s="472"/>
      <c r="HUW156" s="472"/>
      <c r="HUX156" s="472"/>
      <c r="HUY156" s="472"/>
      <c r="HUZ156" s="472"/>
      <c r="HVA156" s="472"/>
      <c r="HVB156" s="472"/>
      <c r="HVC156" s="472"/>
      <c r="HVD156" s="472"/>
      <c r="HVE156" s="472"/>
      <c r="HVF156" s="472"/>
      <c r="HVG156" s="472"/>
      <c r="HVH156" s="472"/>
      <c r="HVI156" s="472"/>
      <c r="HVJ156" s="472"/>
      <c r="HVK156" s="472"/>
      <c r="HVL156" s="472"/>
      <c r="HVM156" s="472"/>
      <c r="HVN156" s="472"/>
      <c r="HVO156" s="472"/>
      <c r="HVP156" s="472"/>
      <c r="HVQ156" s="472"/>
      <c r="HVR156" s="472"/>
      <c r="HVS156" s="472"/>
      <c r="HVT156" s="472"/>
      <c r="HVU156" s="472"/>
      <c r="HVV156" s="472"/>
      <c r="HVW156" s="472"/>
      <c r="HVX156" s="472"/>
      <c r="HVY156" s="472"/>
      <c r="HVZ156" s="472"/>
      <c r="HWA156" s="472"/>
      <c r="HWB156" s="472"/>
      <c r="HWC156" s="472"/>
      <c r="HWD156" s="472"/>
      <c r="HWE156" s="472"/>
      <c r="HWF156" s="472"/>
      <c r="HWG156" s="472"/>
      <c r="HWH156" s="472"/>
      <c r="HWI156" s="472"/>
      <c r="HWJ156" s="472"/>
      <c r="HWK156" s="472"/>
      <c r="HWL156" s="472"/>
      <c r="HWM156" s="472"/>
      <c r="HWN156" s="472"/>
      <c r="HWO156" s="472"/>
      <c r="HWP156" s="472"/>
      <c r="HWQ156" s="472"/>
      <c r="HWR156" s="472"/>
      <c r="HWS156" s="472"/>
      <c r="HWT156" s="472"/>
      <c r="HWU156" s="472"/>
      <c r="HWV156" s="472"/>
      <c r="HWW156" s="472"/>
      <c r="HWX156" s="472"/>
      <c r="HWY156" s="472"/>
      <c r="HWZ156" s="472"/>
      <c r="HXA156" s="472"/>
      <c r="HXB156" s="472"/>
      <c r="HXC156" s="472"/>
      <c r="HXD156" s="472"/>
      <c r="HXE156" s="472"/>
      <c r="HXF156" s="472"/>
      <c r="HXG156" s="472"/>
      <c r="HXH156" s="472"/>
      <c r="HXI156" s="472"/>
      <c r="HXJ156" s="472"/>
      <c r="HXK156" s="472"/>
      <c r="HXL156" s="472"/>
      <c r="HXM156" s="472"/>
      <c r="HXN156" s="472"/>
      <c r="HXO156" s="472"/>
      <c r="HXP156" s="472"/>
      <c r="HXQ156" s="472"/>
      <c r="HXR156" s="472"/>
      <c r="HXS156" s="472"/>
      <c r="HXT156" s="472"/>
      <c r="HXU156" s="472"/>
      <c r="HXV156" s="472"/>
      <c r="HXW156" s="472"/>
      <c r="HXX156" s="472"/>
      <c r="HXY156" s="472"/>
      <c r="HXZ156" s="472"/>
      <c r="HYA156" s="472"/>
      <c r="HYB156" s="472"/>
      <c r="HYC156" s="472"/>
      <c r="HYD156" s="472"/>
      <c r="HYE156" s="472"/>
      <c r="HYF156" s="472"/>
      <c r="HYG156" s="472"/>
      <c r="HYH156" s="472"/>
      <c r="HYI156" s="472"/>
      <c r="HYJ156" s="472"/>
      <c r="HYK156" s="472"/>
      <c r="HYL156" s="472"/>
      <c r="HYM156" s="472"/>
      <c r="HYN156" s="472"/>
      <c r="HYO156" s="472"/>
      <c r="HYP156" s="472"/>
      <c r="HYQ156" s="472"/>
      <c r="HYR156" s="472"/>
      <c r="HYS156" s="472"/>
      <c r="HYT156" s="472"/>
      <c r="HYU156" s="472"/>
      <c r="HYV156" s="472"/>
      <c r="HYW156" s="472"/>
      <c r="HYX156" s="472"/>
      <c r="HYY156" s="472"/>
      <c r="HYZ156" s="472"/>
      <c r="HZA156" s="472"/>
      <c r="HZB156" s="472"/>
      <c r="HZC156" s="472"/>
      <c r="HZD156" s="472"/>
      <c r="HZE156" s="472"/>
      <c r="HZF156" s="472"/>
      <c r="HZG156" s="472"/>
      <c r="HZH156" s="472"/>
      <c r="HZI156" s="472"/>
      <c r="HZJ156" s="472"/>
      <c r="HZK156" s="472"/>
      <c r="HZL156" s="472"/>
      <c r="HZM156" s="472"/>
      <c r="HZN156" s="472"/>
      <c r="HZO156" s="472"/>
      <c r="HZP156" s="472"/>
      <c r="HZQ156" s="472"/>
      <c r="HZR156" s="472"/>
      <c r="HZS156" s="472"/>
      <c r="HZT156" s="472"/>
      <c r="HZU156" s="472"/>
      <c r="HZV156" s="472"/>
      <c r="HZW156" s="472"/>
      <c r="HZX156" s="472"/>
      <c r="HZY156" s="472"/>
      <c r="HZZ156" s="472"/>
      <c r="IAA156" s="472"/>
      <c r="IAB156" s="472"/>
      <c r="IAC156" s="472"/>
      <c r="IAD156" s="472"/>
      <c r="IAE156" s="472"/>
      <c r="IAF156" s="472"/>
      <c r="IAG156" s="472"/>
      <c r="IAH156" s="472"/>
      <c r="IAI156" s="472"/>
      <c r="IAJ156" s="472"/>
      <c r="IAK156" s="472"/>
      <c r="IAL156" s="472"/>
      <c r="IAM156" s="472"/>
      <c r="IAN156" s="472"/>
      <c r="IAO156" s="472"/>
      <c r="IAP156" s="472"/>
      <c r="IAQ156" s="472"/>
      <c r="IAR156" s="472"/>
      <c r="IAS156" s="472"/>
      <c r="IAT156" s="472"/>
      <c r="IAU156" s="472"/>
      <c r="IAV156" s="472"/>
      <c r="IAW156" s="472"/>
      <c r="IAX156" s="472"/>
      <c r="IAY156" s="472"/>
      <c r="IAZ156" s="472"/>
      <c r="IBA156" s="472"/>
      <c r="IBB156" s="472"/>
      <c r="IBC156" s="472"/>
      <c r="IBD156" s="472"/>
      <c r="IBE156" s="472"/>
      <c r="IBF156" s="472"/>
      <c r="IBG156" s="472"/>
      <c r="IBH156" s="472"/>
      <c r="IBI156" s="472"/>
      <c r="IBJ156" s="472"/>
      <c r="IBK156" s="472"/>
      <c r="IBL156" s="472"/>
      <c r="IBO156" s="472"/>
      <c r="IBP156" s="472"/>
      <c r="IBQ156" s="472"/>
      <c r="IBR156" s="472"/>
      <c r="IBS156" s="472"/>
      <c r="IBT156" s="472"/>
      <c r="IBU156" s="472"/>
      <c r="IBV156" s="472"/>
      <c r="IBW156" s="472"/>
      <c r="IBX156" s="472"/>
      <c r="IBY156" s="472"/>
      <c r="IBZ156" s="472"/>
      <c r="ICA156" s="472"/>
      <c r="ICB156" s="472"/>
      <c r="ICC156" s="472"/>
      <c r="ICD156" s="472"/>
      <c r="ICE156" s="472"/>
      <c r="ICF156" s="472"/>
      <c r="ICG156" s="472"/>
      <c r="ICH156" s="472"/>
      <c r="ICI156" s="472"/>
      <c r="ICJ156" s="472"/>
      <c r="ICK156" s="472"/>
      <c r="ICL156" s="472"/>
      <c r="ICM156" s="472"/>
      <c r="ICN156" s="472"/>
      <c r="ICO156" s="472"/>
      <c r="ICP156" s="472"/>
      <c r="ICQ156" s="472"/>
      <c r="ICR156" s="472"/>
      <c r="ICS156" s="472"/>
      <c r="ICT156" s="472"/>
      <c r="ICU156" s="472"/>
      <c r="ICV156" s="472"/>
      <c r="ICW156" s="472"/>
      <c r="ICX156" s="472"/>
      <c r="ICY156" s="472"/>
      <c r="ICZ156" s="472"/>
      <c r="IDA156" s="472"/>
      <c r="IDB156" s="472"/>
      <c r="IDC156" s="472"/>
      <c r="IDD156" s="472"/>
      <c r="IDE156" s="472"/>
      <c r="IDF156" s="472"/>
      <c r="IDG156" s="472"/>
      <c r="IDH156" s="472"/>
      <c r="IDI156" s="472"/>
      <c r="IDJ156" s="472"/>
      <c r="IDK156" s="472"/>
      <c r="IDL156" s="472"/>
      <c r="IDM156" s="472"/>
      <c r="IDN156" s="472"/>
      <c r="IDO156" s="472"/>
      <c r="IDP156" s="472"/>
      <c r="IDQ156" s="472"/>
      <c r="IDR156" s="472"/>
      <c r="IDS156" s="472"/>
      <c r="IDT156" s="472"/>
      <c r="IDU156" s="472"/>
      <c r="IDV156" s="472"/>
      <c r="IDW156" s="472"/>
      <c r="IDX156" s="472"/>
      <c r="IDY156" s="472"/>
      <c r="IDZ156" s="472"/>
      <c r="IEA156" s="472"/>
      <c r="IEB156" s="472"/>
      <c r="IEC156" s="472"/>
      <c r="IED156" s="472"/>
      <c r="IEE156" s="472"/>
      <c r="IEF156" s="472"/>
      <c r="IEG156" s="472"/>
      <c r="IEH156" s="472"/>
      <c r="IEI156" s="472"/>
      <c r="IEJ156" s="472"/>
      <c r="IEK156" s="472"/>
      <c r="IEL156" s="472"/>
      <c r="IEM156" s="472"/>
      <c r="IEN156" s="472"/>
      <c r="IEO156" s="472"/>
      <c r="IEP156" s="472"/>
      <c r="IEQ156" s="472"/>
      <c r="IER156" s="472"/>
      <c r="IES156" s="472"/>
      <c r="IET156" s="472"/>
      <c r="IEU156" s="472"/>
      <c r="IEV156" s="472"/>
      <c r="IEW156" s="472"/>
      <c r="IEX156" s="472"/>
      <c r="IEY156" s="472"/>
      <c r="IEZ156" s="472"/>
      <c r="IFA156" s="472"/>
      <c r="IFB156" s="472"/>
      <c r="IFC156" s="472"/>
      <c r="IFD156" s="472"/>
      <c r="IFE156" s="472"/>
      <c r="IFF156" s="472"/>
      <c r="IFG156" s="472"/>
      <c r="IFH156" s="472"/>
      <c r="IFI156" s="472"/>
      <c r="IFJ156" s="472"/>
      <c r="IFK156" s="472"/>
      <c r="IFL156" s="472"/>
      <c r="IFM156" s="472"/>
      <c r="IFN156" s="472"/>
      <c r="IFO156" s="472"/>
      <c r="IFP156" s="472"/>
      <c r="IFQ156" s="472"/>
      <c r="IFR156" s="472"/>
      <c r="IFS156" s="472"/>
      <c r="IFT156" s="472"/>
      <c r="IFU156" s="472"/>
      <c r="IFV156" s="472"/>
      <c r="IFW156" s="472"/>
      <c r="IFX156" s="472"/>
      <c r="IFY156" s="472"/>
      <c r="IFZ156" s="472"/>
      <c r="IGA156" s="472"/>
      <c r="IGB156" s="472"/>
      <c r="IGC156" s="472"/>
      <c r="IGD156" s="472"/>
      <c r="IGE156" s="472"/>
      <c r="IGF156" s="472"/>
      <c r="IGG156" s="472"/>
      <c r="IGH156" s="472"/>
      <c r="IGI156" s="472"/>
      <c r="IGJ156" s="472"/>
      <c r="IGK156" s="472"/>
      <c r="IGL156" s="472"/>
      <c r="IGM156" s="472"/>
      <c r="IGN156" s="472"/>
      <c r="IGO156" s="472"/>
      <c r="IGP156" s="472"/>
      <c r="IGQ156" s="472"/>
      <c r="IGR156" s="472"/>
      <c r="IGS156" s="472"/>
      <c r="IGT156" s="472"/>
      <c r="IGU156" s="472"/>
      <c r="IGV156" s="472"/>
      <c r="IGW156" s="472"/>
      <c r="IGX156" s="472"/>
      <c r="IGY156" s="472"/>
      <c r="IGZ156" s="472"/>
      <c r="IHA156" s="472"/>
      <c r="IHB156" s="472"/>
      <c r="IHC156" s="472"/>
      <c r="IHD156" s="472"/>
      <c r="IHE156" s="472"/>
      <c r="IHF156" s="472"/>
      <c r="IHG156" s="472"/>
      <c r="IHH156" s="472"/>
      <c r="IHI156" s="472"/>
      <c r="IHJ156" s="472"/>
      <c r="IHK156" s="472"/>
      <c r="IHL156" s="472"/>
      <c r="IHM156" s="472"/>
      <c r="IHN156" s="472"/>
      <c r="IHO156" s="472"/>
      <c r="IHP156" s="472"/>
      <c r="IHQ156" s="472"/>
      <c r="IHR156" s="472"/>
      <c r="IHS156" s="472"/>
      <c r="IHT156" s="472"/>
      <c r="IHU156" s="472"/>
      <c r="IHV156" s="472"/>
      <c r="IHW156" s="472"/>
      <c r="IHX156" s="472"/>
      <c r="IHY156" s="472"/>
      <c r="IHZ156" s="472"/>
      <c r="IIA156" s="472"/>
      <c r="IIB156" s="472"/>
      <c r="IIC156" s="472"/>
      <c r="IID156" s="472"/>
      <c r="IIE156" s="472"/>
      <c r="IIF156" s="472"/>
      <c r="IIG156" s="472"/>
      <c r="IIH156" s="472"/>
      <c r="III156" s="472"/>
      <c r="IIJ156" s="472"/>
      <c r="IIK156" s="472"/>
      <c r="IIL156" s="472"/>
      <c r="IIM156" s="472"/>
      <c r="IIN156" s="472"/>
      <c r="IIO156" s="472"/>
      <c r="IIP156" s="472"/>
      <c r="IIQ156" s="472"/>
      <c r="IIR156" s="472"/>
      <c r="IIS156" s="472"/>
      <c r="IIT156" s="472"/>
      <c r="IIU156" s="472"/>
      <c r="IIV156" s="472"/>
      <c r="IIW156" s="472"/>
      <c r="IIX156" s="472"/>
      <c r="IIY156" s="472"/>
      <c r="IIZ156" s="472"/>
      <c r="IJA156" s="472"/>
      <c r="IJB156" s="472"/>
      <c r="IJC156" s="472"/>
      <c r="IJD156" s="472"/>
      <c r="IJE156" s="472"/>
      <c r="IJF156" s="472"/>
      <c r="IJG156" s="472"/>
      <c r="IJH156" s="472"/>
      <c r="IJI156" s="472"/>
      <c r="IJJ156" s="472"/>
      <c r="IJK156" s="472"/>
      <c r="IJL156" s="472"/>
      <c r="IJM156" s="472"/>
      <c r="IJN156" s="472"/>
      <c r="IJO156" s="472"/>
      <c r="IJP156" s="472"/>
      <c r="IJQ156" s="472"/>
      <c r="IJR156" s="472"/>
      <c r="IJS156" s="472"/>
      <c r="IJT156" s="472"/>
      <c r="IJU156" s="472"/>
      <c r="IJV156" s="472"/>
      <c r="IJW156" s="472"/>
      <c r="IJX156" s="472"/>
      <c r="IJY156" s="472"/>
      <c r="IJZ156" s="472"/>
      <c r="IKA156" s="472"/>
      <c r="IKB156" s="472"/>
      <c r="IKC156" s="472"/>
      <c r="IKD156" s="472"/>
      <c r="IKE156" s="472"/>
      <c r="IKF156" s="472"/>
      <c r="IKG156" s="472"/>
      <c r="IKH156" s="472"/>
      <c r="IKI156" s="472"/>
      <c r="IKJ156" s="472"/>
      <c r="IKK156" s="472"/>
      <c r="IKL156" s="472"/>
      <c r="IKM156" s="472"/>
      <c r="IKN156" s="472"/>
      <c r="IKO156" s="472"/>
      <c r="IKP156" s="472"/>
      <c r="IKQ156" s="472"/>
      <c r="IKR156" s="472"/>
      <c r="IKS156" s="472"/>
      <c r="IKT156" s="472"/>
      <c r="IKU156" s="472"/>
      <c r="IKV156" s="472"/>
      <c r="IKW156" s="472"/>
      <c r="IKX156" s="472"/>
      <c r="IKY156" s="472"/>
      <c r="IKZ156" s="472"/>
      <c r="ILA156" s="472"/>
      <c r="ILB156" s="472"/>
      <c r="ILC156" s="472"/>
      <c r="ILD156" s="472"/>
      <c r="ILE156" s="472"/>
      <c r="ILF156" s="472"/>
      <c r="ILG156" s="472"/>
      <c r="ILH156" s="472"/>
      <c r="ILK156" s="472"/>
      <c r="ILL156" s="472"/>
      <c r="ILM156" s="472"/>
      <c r="ILN156" s="472"/>
      <c r="ILO156" s="472"/>
      <c r="ILP156" s="472"/>
      <c r="ILQ156" s="472"/>
      <c r="ILR156" s="472"/>
      <c r="ILS156" s="472"/>
      <c r="ILT156" s="472"/>
      <c r="ILU156" s="472"/>
      <c r="ILV156" s="472"/>
      <c r="ILW156" s="472"/>
      <c r="ILX156" s="472"/>
      <c r="ILY156" s="472"/>
      <c r="ILZ156" s="472"/>
      <c r="IMA156" s="472"/>
      <c r="IMB156" s="472"/>
      <c r="IMC156" s="472"/>
      <c r="IMD156" s="472"/>
      <c r="IME156" s="472"/>
      <c r="IMF156" s="472"/>
      <c r="IMG156" s="472"/>
      <c r="IMH156" s="472"/>
      <c r="IMI156" s="472"/>
      <c r="IMJ156" s="472"/>
      <c r="IMK156" s="472"/>
      <c r="IML156" s="472"/>
      <c r="IMM156" s="472"/>
      <c r="IMN156" s="472"/>
      <c r="IMO156" s="472"/>
      <c r="IMP156" s="472"/>
      <c r="IMQ156" s="472"/>
      <c r="IMR156" s="472"/>
      <c r="IMS156" s="472"/>
      <c r="IMT156" s="472"/>
      <c r="IMU156" s="472"/>
      <c r="IMV156" s="472"/>
      <c r="IMW156" s="472"/>
      <c r="IMX156" s="472"/>
      <c r="IMY156" s="472"/>
      <c r="IMZ156" s="472"/>
      <c r="INA156" s="472"/>
      <c r="INB156" s="472"/>
      <c r="INC156" s="472"/>
      <c r="IND156" s="472"/>
      <c r="INE156" s="472"/>
      <c r="INF156" s="472"/>
      <c r="ING156" s="472"/>
      <c r="INH156" s="472"/>
      <c r="INI156" s="472"/>
      <c r="INJ156" s="472"/>
      <c r="INK156" s="472"/>
      <c r="INL156" s="472"/>
      <c r="INM156" s="472"/>
      <c r="INN156" s="472"/>
      <c r="INO156" s="472"/>
      <c r="INP156" s="472"/>
      <c r="INQ156" s="472"/>
      <c r="INR156" s="472"/>
      <c r="INS156" s="472"/>
      <c r="INT156" s="472"/>
      <c r="INU156" s="472"/>
      <c r="INV156" s="472"/>
      <c r="INW156" s="472"/>
      <c r="INX156" s="472"/>
      <c r="INY156" s="472"/>
      <c r="INZ156" s="472"/>
      <c r="IOA156" s="472"/>
      <c r="IOB156" s="472"/>
      <c r="IOC156" s="472"/>
      <c r="IOD156" s="472"/>
      <c r="IOE156" s="472"/>
      <c r="IOF156" s="472"/>
      <c r="IOG156" s="472"/>
      <c r="IOH156" s="472"/>
      <c r="IOI156" s="472"/>
      <c r="IOJ156" s="472"/>
      <c r="IOK156" s="472"/>
      <c r="IOL156" s="472"/>
      <c r="IOM156" s="472"/>
      <c r="ION156" s="472"/>
      <c r="IOO156" s="472"/>
      <c r="IOP156" s="472"/>
      <c r="IOQ156" s="472"/>
      <c r="IOR156" s="472"/>
      <c r="IOS156" s="472"/>
      <c r="IOT156" s="472"/>
      <c r="IOU156" s="472"/>
      <c r="IOV156" s="472"/>
      <c r="IOW156" s="472"/>
      <c r="IOX156" s="472"/>
      <c r="IOY156" s="472"/>
      <c r="IOZ156" s="472"/>
      <c r="IPA156" s="472"/>
      <c r="IPB156" s="472"/>
      <c r="IPC156" s="472"/>
      <c r="IPD156" s="472"/>
      <c r="IPE156" s="472"/>
      <c r="IPF156" s="472"/>
      <c r="IPG156" s="472"/>
      <c r="IPH156" s="472"/>
      <c r="IPI156" s="472"/>
      <c r="IPJ156" s="472"/>
      <c r="IPK156" s="472"/>
      <c r="IPL156" s="472"/>
      <c r="IPM156" s="472"/>
      <c r="IPN156" s="472"/>
      <c r="IPO156" s="472"/>
      <c r="IPP156" s="472"/>
      <c r="IPQ156" s="472"/>
      <c r="IPR156" s="472"/>
      <c r="IPS156" s="472"/>
      <c r="IPT156" s="472"/>
      <c r="IPU156" s="472"/>
      <c r="IPV156" s="472"/>
      <c r="IPW156" s="472"/>
      <c r="IPX156" s="472"/>
      <c r="IPY156" s="472"/>
      <c r="IPZ156" s="472"/>
      <c r="IQA156" s="472"/>
      <c r="IQB156" s="472"/>
      <c r="IQC156" s="472"/>
      <c r="IQD156" s="472"/>
      <c r="IQE156" s="472"/>
      <c r="IQF156" s="472"/>
      <c r="IQG156" s="472"/>
      <c r="IQH156" s="472"/>
      <c r="IQI156" s="472"/>
      <c r="IQJ156" s="472"/>
      <c r="IQK156" s="472"/>
      <c r="IQL156" s="472"/>
      <c r="IQM156" s="472"/>
      <c r="IQN156" s="472"/>
      <c r="IQO156" s="472"/>
      <c r="IQP156" s="472"/>
      <c r="IQQ156" s="472"/>
      <c r="IQR156" s="472"/>
      <c r="IQS156" s="472"/>
      <c r="IQT156" s="472"/>
      <c r="IQU156" s="472"/>
      <c r="IQV156" s="472"/>
      <c r="IQW156" s="472"/>
      <c r="IQX156" s="472"/>
      <c r="IQY156" s="472"/>
      <c r="IQZ156" s="472"/>
      <c r="IRA156" s="472"/>
      <c r="IRB156" s="472"/>
      <c r="IRC156" s="472"/>
      <c r="IRD156" s="472"/>
      <c r="IRE156" s="472"/>
      <c r="IRF156" s="472"/>
      <c r="IRG156" s="472"/>
      <c r="IRH156" s="472"/>
      <c r="IRI156" s="472"/>
      <c r="IRJ156" s="472"/>
      <c r="IRK156" s="472"/>
      <c r="IRL156" s="472"/>
      <c r="IRM156" s="472"/>
      <c r="IRN156" s="472"/>
      <c r="IRO156" s="472"/>
      <c r="IRP156" s="472"/>
      <c r="IRQ156" s="472"/>
      <c r="IRR156" s="472"/>
      <c r="IRS156" s="472"/>
      <c r="IRT156" s="472"/>
      <c r="IRU156" s="472"/>
      <c r="IRV156" s="472"/>
      <c r="IRW156" s="472"/>
      <c r="IRX156" s="472"/>
      <c r="IRY156" s="472"/>
      <c r="IRZ156" s="472"/>
      <c r="ISA156" s="472"/>
      <c r="ISB156" s="472"/>
      <c r="ISC156" s="472"/>
      <c r="ISD156" s="472"/>
      <c r="ISE156" s="472"/>
      <c r="ISF156" s="472"/>
      <c r="ISG156" s="472"/>
      <c r="ISH156" s="472"/>
      <c r="ISI156" s="472"/>
      <c r="ISJ156" s="472"/>
      <c r="ISK156" s="472"/>
      <c r="ISL156" s="472"/>
      <c r="ISM156" s="472"/>
      <c r="ISN156" s="472"/>
      <c r="ISO156" s="472"/>
      <c r="ISP156" s="472"/>
      <c r="ISQ156" s="472"/>
      <c r="ISR156" s="472"/>
      <c r="ISS156" s="472"/>
      <c r="IST156" s="472"/>
      <c r="ISU156" s="472"/>
      <c r="ISV156" s="472"/>
      <c r="ISW156" s="472"/>
      <c r="ISX156" s="472"/>
      <c r="ISY156" s="472"/>
      <c r="ISZ156" s="472"/>
      <c r="ITA156" s="472"/>
      <c r="ITB156" s="472"/>
      <c r="ITC156" s="472"/>
      <c r="ITD156" s="472"/>
      <c r="ITE156" s="472"/>
      <c r="ITF156" s="472"/>
      <c r="ITG156" s="472"/>
      <c r="ITH156" s="472"/>
      <c r="ITI156" s="472"/>
      <c r="ITJ156" s="472"/>
      <c r="ITK156" s="472"/>
      <c r="ITL156" s="472"/>
      <c r="ITM156" s="472"/>
      <c r="ITN156" s="472"/>
      <c r="ITO156" s="472"/>
      <c r="ITP156" s="472"/>
      <c r="ITQ156" s="472"/>
      <c r="ITR156" s="472"/>
      <c r="ITS156" s="472"/>
      <c r="ITT156" s="472"/>
      <c r="ITU156" s="472"/>
      <c r="ITV156" s="472"/>
      <c r="ITW156" s="472"/>
      <c r="ITX156" s="472"/>
      <c r="ITY156" s="472"/>
      <c r="ITZ156" s="472"/>
      <c r="IUA156" s="472"/>
      <c r="IUB156" s="472"/>
      <c r="IUC156" s="472"/>
      <c r="IUD156" s="472"/>
      <c r="IUE156" s="472"/>
      <c r="IUF156" s="472"/>
      <c r="IUG156" s="472"/>
      <c r="IUH156" s="472"/>
      <c r="IUI156" s="472"/>
      <c r="IUJ156" s="472"/>
      <c r="IUK156" s="472"/>
      <c r="IUL156" s="472"/>
      <c r="IUM156" s="472"/>
      <c r="IUN156" s="472"/>
      <c r="IUO156" s="472"/>
      <c r="IUP156" s="472"/>
      <c r="IUQ156" s="472"/>
      <c r="IUR156" s="472"/>
      <c r="IUS156" s="472"/>
      <c r="IUT156" s="472"/>
      <c r="IUU156" s="472"/>
      <c r="IUV156" s="472"/>
      <c r="IUW156" s="472"/>
      <c r="IUX156" s="472"/>
      <c r="IUY156" s="472"/>
      <c r="IUZ156" s="472"/>
      <c r="IVA156" s="472"/>
      <c r="IVB156" s="472"/>
      <c r="IVC156" s="472"/>
      <c r="IVD156" s="472"/>
      <c r="IVG156" s="472"/>
      <c r="IVH156" s="472"/>
      <c r="IVI156" s="472"/>
      <c r="IVJ156" s="472"/>
      <c r="IVK156" s="472"/>
      <c r="IVL156" s="472"/>
      <c r="IVM156" s="472"/>
      <c r="IVN156" s="472"/>
      <c r="IVO156" s="472"/>
      <c r="IVP156" s="472"/>
      <c r="IVQ156" s="472"/>
      <c r="IVR156" s="472"/>
      <c r="IVS156" s="472"/>
      <c r="IVT156" s="472"/>
      <c r="IVU156" s="472"/>
      <c r="IVV156" s="472"/>
      <c r="IVW156" s="472"/>
      <c r="IVX156" s="472"/>
      <c r="IVY156" s="472"/>
      <c r="IVZ156" s="472"/>
      <c r="IWA156" s="472"/>
      <c r="IWB156" s="472"/>
      <c r="IWC156" s="472"/>
      <c r="IWD156" s="472"/>
      <c r="IWE156" s="472"/>
      <c r="IWF156" s="472"/>
      <c r="IWG156" s="472"/>
      <c r="IWH156" s="472"/>
      <c r="IWI156" s="472"/>
      <c r="IWJ156" s="472"/>
      <c r="IWK156" s="472"/>
      <c r="IWL156" s="472"/>
      <c r="IWM156" s="472"/>
      <c r="IWN156" s="472"/>
      <c r="IWO156" s="472"/>
      <c r="IWP156" s="472"/>
      <c r="IWQ156" s="472"/>
      <c r="IWR156" s="472"/>
      <c r="IWS156" s="472"/>
      <c r="IWT156" s="472"/>
      <c r="IWU156" s="472"/>
      <c r="IWV156" s="472"/>
      <c r="IWW156" s="472"/>
      <c r="IWX156" s="472"/>
      <c r="IWY156" s="472"/>
      <c r="IWZ156" s="472"/>
      <c r="IXA156" s="472"/>
      <c r="IXB156" s="472"/>
      <c r="IXC156" s="472"/>
      <c r="IXD156" s="472"/>
      <c r="IXE156" s="472"/>
      <c r="IXF156" s="472"/>
      <c r="IXG156" s="472"/>
      <c r="IXH156" s="472"/>
      <c r="IXI156" s="472"/>
      <c r="IXJ156" s="472"/>
      <c r="IXK156" s="472"/>
      <c r="IXL156" s="472"/>
      <c r="IXM156" s="472"/>
      <c r="IXN156" s="472"/>
      <c r="IXO156" s="472"/>
      <c r="IXP156" s="472"/>
      <c r="IXQ156" s="472"/>
      <c r="IXR156" s="472"/>
      <c r="IXS156" s="472"/>
      <c r="IXT156" s="472"/>
      <c r="IXU156" s="472"/>
      <c r="IXV156" s="472"/>
      <c r="IXW156" s="472"/>
      <c r="IXX156" s="472"/>
      <c r="IXY156" s="472"/>
      <c r="IXZ156" s="472"/>
      <c r="IYA156" s="472"/>
      <c r="IYB156" s="472"/>
      <c r="IYC156" s="472"/>
      <c r="IYD156" s="472"/>
      <c r="IYE156" s="472"/>
      <c r="IYF156" s="472"/>
      <c r="IYG156" s="472"/>
      <c r="IYH156" s="472"/>
      <c r="IYI156" s="472"/>
      <c r="IYJ156" s="472"/>
      <c r="IYK156" s="472"/>
      <c r="IYL156" s="472"/>
      <c r="IYM156" s="472"/>
      <c r="IYN156" s="472"/>
      <c r="IYO156" s="472"/>
      <c r="IYP156" s="472"/>
      <c r="IYQ156" s="472"/>
      <c r="IYR156" s="472"/>
      <c r="IYS156" s="472"/>
      <c r="IYT156" s="472"/>
      <c r="IYU156" s="472"/>
      <c r="IYV156" s="472"/>
      <c r="IYW156" s="472"/>
      <c r="IYX156" s="472"/>
      <c r="IYY156" s="472"/>
      <c r="IYZ156" s="472"/>
      <c r="IZA156" s="472"/>
      <c r="IZB156" s="472"/>
      <c r="IZC156" s="472"/>
      <c r="IZD156" s="472"/>
      <c r="IZE156" s="472"/>
      <c r="IZF156" s="472"/>
      <c r="IZG156" s="472"/>
      <c r="IZH156" s="472"/>
      <c r="IZI156" s="472"/>
      <c r="IZJ156" s="472"/>
      <c r="IZK156" s="472"/>
      <c r="IZL156" s="472"/>
      <c r="IZM156" s="472"/>
      <c r="IZN156" s="472"/>
      <c r="IZO156" s="472"/>
      <c r="IZP156" s="472"/>
      <c r="IZQ156" s="472"/>
      <c r="IZR156" s="472"/>
      <c r="IZS156" s="472"/>
      <c r="IZT156" s="472"/>
      <c r="IZU156" s="472"/>
      <c r="IZV156" s="472"/>
      <c r="IZW156" s="472"/>
      <c r="IZX156" s="472"/>
      <c r="IZY156" s="472"/>
      <c r="IZZ156" s="472"/>
      <c r="JAA156" s="472"/>
      <c r="JAB156" s="472"/>
      <c r="JAC156" s="472"/>
      <c r="JAD156" s="472"/>
      <c r="JAE156" s="472"/>
      <c r="JAF156" s="472"/>
      <c r="JAG156" s="472"/>
      <c r="JAH156" s="472"/>
      <c r="JAI156" s="472"/>
      <c r="JAJ156" s="472"/>
      <c r="JAK156" s="472"/>
      <c r="JAL156" s="472"/>
      <c r="JAM156" s="472"/>
      <c r="JAN156" s="472"/>
      <c r="JAO156" s="472"/>
      <c r="JAP156" s="472"/>
      <c r="JAQ156" s="472"/>
      <c r="JAR156" s="472"/>
      <c r="JAS156" s="472"/>
      <c r="JAT156" s="472"/>
      <c r="JAU156" s="472"/>
      <c r="JAV156" s="472"/>
      <c r="JAW156" s="472"/>
      <c r="JAX156" s="472"/>
      <c r="JAY156" s="472"/>
      <c r="JAZ156" s="472"/>
      <c r="JBA156" s="472"/>
      <c r="JBB156" s="472"/>
      <c r="JBC156" s="472"/>
      <c r="JBD156" s="472"/>
      <c r="JBE156" s="472"/>
      <c r="JBF156" s="472"/>
      <c r="JBG156" s="472"/>
      <c r="JBH156" s="472"/>
      <c r="JBI156" s="472"/>
      <c r="JBJ156" s="472"/>
      <c r="JBK156" s="472"/>
      <c r="JBL156" s="472"/>
      <c r="JBM156" s="472"/>
      <c r="JBN156" s="472"/>
      <c r="JBO156" s="472"/>
      <c r="JBP156" s="472"/>
      <c r="JBQ156" s="472"/>
      <c r="JBR156" s="472"/>
      <c r="JBS156" s="472"/>
      <c r="JBT156" s="472"/>
      <c r="JBU156" s="472"/>
      <c r="JBV156" s="472"/>
      <c r="JBW156" s="472"/>
      <c r="JBX156" s="472"/>
      <c r="JBY156" s="472"/>
      <c r="JBZ156" s="472"/>
      <c r="JCA156" s="472"/>
      <c r="JCB156" s="472"/>
      <c r="JCC156" s="472"/>
      <c r="JCD156" s="472"/>
      <c r="JCE156" s="472"/>
      <c r="JCF156" s="472"/>
      <c r="JCG156" s="472"/>
      <c r="JCH156" s="472"/>
      <c r="JCI156" s="472"/>
      <c r="JCJ156" s="472"/>
      <c r="JCK156" s="472"/>
      <c r="JCL156" s="472"/>
      <c r="JCM156" s="472"/>
      <c r="JCN156" s="472"/>
      <c r="JCO156" s="472"/>
      <c r="JCP156" s="472"/>
      <c r="JCQ156" s="472"/>
      <c r="JCR156" s="472"/>
      <c r="JCS156" s="472"/>
      <c r="JCT156" s="472"/>
      <c r="JCU156" s="472"/>
      <c r="JCV156" s="472"/>
      <c r="JCW156" s="472"/>
      <c r="JCX156" s="472"/>
      <c r="JCY156" s="472"/>
      <c r="JCZ156" s="472"/>
      <c r="JDA156" s="472"/>
      <c r="JDB156" s="472"/>
      <c r="JDC156" s="472"/>
      <c r="JDD156" s="472"/>
      <c r="JDE156" s="472"/>
      <c r="JDF156" s="472"/>
      <c r="JDG156" s="472"/>
      <c r="JDH156" s="472"/>
      <c r="JDI156" s="472"/>
      <c r="JDJ156" s="472"/>
      <c r="JDK156" s="472"/>
      <c r="JDL156" s="472"/>
      <c r="JDM156" s="472"/>
      <c r="JDN156" s="472"/>
      <c r="JDO156" s="472"/>
      <c r="JDP156" s="472"/>
      <c r="JDQ156" s="472"/>
      <c r="JDR156" s="472"/>
      <c r="JDS156" s="472"/>
      <c r="JDT156" s="472"/>
      <c r="JDU156" s="472"/>
      <c r="JDV156" s="472"/>
      <c r="JDW156" s="472"/>
      <c r="JDX156" s="472"/>
      <c r="JDY156" s="472"/>
      <c r="JDZ156" s="472"/>
      <c r="JEA156" s="472"/>
      <c r="JEB156" s="472"/>
      <c r="JEC156" s="472"/>
      <c r="JED156" s="472"/>
      <c r="JEE156" s="472"/>
      <c r="JEF156" s="472"/>
      <c r="JEG156" s="472"/>
      <c r="JEH156" s="472"/>
      <c r="JEI156" s="472"/>
      <c r="JEJ156" s="472"/>
      <c r="JEK156" s="472"/>
      <c r="JEL156" s="472"/>
      <c r="JEM156" s="472"/>
      <c r="JEN156" s="472"/>
      <c r="JEO156" s="472"/>
      <c r="JEP156" s="472"/>
      <c r="JEQ156" s="472"/>
      <c r="JER156" s="472"/>
      <c r="JES156" s="472"/>
      <c r="JET156" s="472"/>
      <c r="JEU156" s="472"/>
      <c r="JEV156" s="472"/>
      <c r="JEW156" s="472"/>
      <c r="JEX156" s="472"/>
      <c r="JEY156" s="472"/>
      <c r="JEZ156" s="472"/>
      <c r="JFC156" s="472"/>
      <c r="JFD156" s="472"/>
      <c r="JFE156" s="472"/>
      <c r="JFF156" s="472"/>
      <c r="JFG156" s="472"/>
      <c r="JFH156" s="472"/>
      <c r="JFI156" s="472"/>
      <c r="JFJ156" s="472"/>
      <c r="JFK156" s="472"/>
      <c r="JFL156" s="472"/>
      <c r="JFM156" s="472"/>
      <c r="JFN156" s="472"/>
      <c r="JFO156" s="472"/>
      <c r="JFP156" s="472"/>
      <c r="JFQ156" s="472"/>
      <c r="JFR156" s="472"/>
      <c r="JFS156" s="472"/>
      <c r="JFT156" s="472"/>
      <c r="JFU156" s="472"/>
      <c r="JFV156" s="472"/>
      <c r="JFW156" s="472"/>
      <c r="JFX156" s="472"/>
      <c r="JFY156" s="472"/>
      <c r="JFZ156" s="472"/>
      <c r="JGA156" s="472"/>
      <c r="JGB156" s="472"/>
      <c r="JGC156" s="472"/>
      <c r="JGD156" s="472"/>
      <c r="JGE156" s="472"/>
      <c r="JGF156" s="472"/>
      <c r="JGG156" s="472"/>
      <c r="JGH156" s="472"/>
      <c r="JGI156" s="472"/>
      <c r="JGJ156" s="472"/>
      <c r="JGK156" s="472"/>
      <c r="JGL156" s="472"/>
      <c r="JGM156" s="472"/>
      <c r="JGN156" s="472"/>
      <c r="JGO156" s="472"/>
      <c r="JGP156" s="472"/>
      <c r="JGQ156" s="472"/>
      <c r="JGR156" s="472"/>
      <c r="JGS156" s="472"/>
      <c r="JGT156" s="472"/>
      <c r="JGU156" s="472"/>
      <c r="JGV156" s="472"/>
      <c r="JGW156" s="472"/>
      <c r="JGX156" s="472"/>
      <c r="JGY156" s="472"/>
      <c r="JGZ156" s="472"/>
      <c r="JHA156" s="472"/>
      <c r="JHB156" s="472"/>
      <c r="JHC156" s="472"/>
      <c r="JHD156" s="472"/>
      <c r="JHE156" s="472"/>
      <c r="JHF156" s="472"/>
      <c r="JHG156" s="472"/>
      <c r="JHH156" s="472"/>
      <c r="JHI156" s="472"/>
      <c r="JHJ156" s="472"/>
      <c r="JHK156" s="472"/>
      <c r="JHL156" s="472"/>
      <c r="JHM156" s="472"/>
      <c r="JHN156" s="472"/>
      <c r="JHO156" s="472"/>
      <c r="JHP156" s="472"/>
      <c r="JHQ156" s="472"/>
      <c r="JHR156" s="472"/>
      <c r="JHS156" s="472"/>
      <c r="JHT156" s="472"/>
      <c r="JHU156" s="472"/>
      <c r="JHV156" s="472"/>
      <c r="JHW156" s="472"/>
      <c r="JHX156" s="472"/>
      <c r="JHY156" s="472"/>
      <c r="JHZ156" s="472"/>
      <c r="JIA156" s="472"/>
      <c r="JIB156" s="472"/>
      <c r="JIC156" s="472"/>
      <c r="JID156" s="472"/>
      <c r="JIE156" s="472"/>
      <c r="JIF156" s="472"/>
      <c r="JIG156" s="472"/>
      <c r="JIH156" s="472"/>
      <c r="JII156" s="472"/>
      <c r="JIJ156" s="472"/>
      <c r="JIK156" s="472"/>
      <c r="JIL156" s="472"/>
      <c r="JIM156" s="472"/>
      <c r="JIN156" s="472"/>
      <c r="JIO156" s="472"/>
      <c r="JIP156" s="472"/>
      <c r="JIQ156" s="472"/>
      <c r="JIR156" s="472"/>
      <c r="JIS156" s="472"/>
      <c r="JIT156" s="472"/>
      <c r="JIU156" s="472"/>
      <c r="JIV156" s="472"/>
      <c r="JIW156" s="472"/>
      <c r="JIX156" s="472"/>
      <c r="JIY156" s="472"/>
      <c r="JIZ156" s="472"/>
      <c r="JJA156" s="472"/>
      <c r="JJB156" s="472"/>
      <c r="JJC156" s="472"/>
      <c r="JJD156" s="472"/>
      <c r="JJE156" s="472"/>
      <c r="JJF156" s="472"/>
      <c r="JJG156" s="472"/>
      <c r="JJH156" s="472"/>
      <c r="JJI156" s="472"/>
      <c r="JJJ156" s="472"/>
      <c r="JJK156" s="472"/>
      <c r="JJL156" s="472"/>
      <c r="JJM156" s="472"/>
      <c r="JJN156" s="472"/>
      <c r="JJO156" s="472"/>
      <c r="JJP156" s="472"/>
      <c r="JJQ156" s="472"/>
      <c r="JJR156" s="472"/>
      <c r="JJS156" s="472"/>
      <c r="JJT156" s="472"/>
      <c r="JJU156" s="472"/>
      <c r="JJV156" s="472"/>
      <c r="JJW156" s="472"/>
      <c r="JJX156" s="472"/>
      <c r="JJY156" s="472"/>
      <c r="JJZ156" s="472"/>
      <c r="JKA156" s="472"/>
      <c r="JKB156" s="472"/>
      <c r="JKC156" s="472"/>
      <c r="JKD156" s="472"/>
      <c r="JKE156" s="472"/>
      <c r="JKF156" s="472"/>
      <c r="JKG156" s="472"/>
      <c r="JKH156" s="472"/>
      <c r="JKI156" s="472"/>
      <c r="JKJ156" s="472"/>
      <c r="JKK156" s="472"/>
      <c r="JKL156" s="472"/>
      <c r="JKM156" s="472"/>
      <c r="JKN156" s="472"/>
      <c r="JKO156" s="472"/>
      <c r="JKP156" s="472"/>
      <c r="JKQ156" s="472"/>
      <c r="JKR156" s="472"/>
      <c r="JKS156" s="472"/>
      <c r="JKT156" s="472"/>
      <c r="JKU156" s="472"/>
      <c r="JKV156" s="472"/>
      <c r="JKW156" s="472"/>
      <c r="JKX156" s="472"/>
      <c r="JKY156" s="472"/>
      <c r="JKZ156" s="472"/>
      <c r="JLA156" s="472"/>
      <c r="JLB156" s="472"/>
      <c r="JLC156" s="472"/>
      <c r="JLD156" s="472"/>
      <c r="JLE156" s="472"/>
      <c r="JLF156" s="472"/>
      <c r="JLG156" s="472"/>
      <c r="JLH156" s="472"/>
      <c r="JLI156" s="472"/>
      <c r="JLJ156" s="472"/>
      <c r="JLK156" s="472"/>
      <c r="JLL156" s="472"/>
      <c r="JLM156" s="472"/>
      <c r="JLN156" s="472"/>
      <c r="JLO156" s="472"/>
      <c r="JLP156" s="472"/>
      <c r="JLQ156" s="472"/>
      <c r="JLR156" s="472"/>
      <c r="JLS156" s="472"/>
      <c r="JLT156" s="472"/>
      <c r="JLU156" s="472"/>
      <c r="JLV156" s="472"/>
      <c r="JLW156" s="472"/>
      <c r="JLX156" s="472"/>
      <c r="JLY156" s="472"/>
      <c r="JLZ156" s="472"/>
      <c r="JMA156" s="472"/>
      <c r="JMB156" s="472"/>
      <c r="JMC156" s="472"/>
      <c r="JMD156" s="472"/>
      <c r="JME156" s="472"/>
      <c r="JMF156" s="472"/>
      <c r="JMG156" s="472"/>
      <c r="JMH156" s="472"/>
      <c r="JMI156" s="472"/>
      <c r="JMJ156" s="472"/>
      <c r="JMK156" s="472"/>
      <c r="JML156" s="472"/>
      <c r="JMM156" s="472"/>
      <c r="JMN156" s="472"/>
      <c r="JMO156" s="472"/>
      <c r="JMP156" s="472"/>
      <c r="JMQ156" s="472"/>
      <c r="JMR156" s="472"/>
      <c r="JMS156" s="472"/>
      <c r="JMT156" s="472"/>
      <c r="JMU156" s="472"/>
      <c r="JMV156" s="472"/>
      <c r="JMW156" s="472"/>
      <c r="JMX156" s="472"/>
      <c r="JMY156" s="472"/>
      <c r="JMZ156" s="472"/>
      <c r="JNA156" s="472"/>
      <c r="JNB156" s="472"/>
      <c r="JNC156" s="472"/>
      <c r="JND156" s="472"/>
      <c r="JNE156" s="472"/>
      <c r="JNF156" s="472"/>
      <c r="JNG156" s="472"/>
      <c r="JNH156" s="472"/>
      <c r="JNI156" s="472"/>
      <c r="JNJ156" s="472"/>
      <c r="JNK156" s="472"/>
      <c r="JNL156" s="472"/>
      <c r="JNM156" s="472"/>
      <c r="JNN156" s="472"/>
      <c r="JNO156" s="472"/>
      <c r="JNP156" s="472"/>
      <c r="JNQ156" s="472"/>
      <c r="JNR156" s="472"/>
      <c r="JNS156" s="472"/>
      <c r="JNT156" s="472"/>
      <c r="JNU156" s="472"/>
      <c r="JNV156" s="472"/>
      <c r="JNW156" s="472"/>
      <c r="JNX156" s="472"/>
      <c r="JNY156" s="472"/>
      <c r="JNZ156" s="472"/>
      <c r="JOA156" s="472"/>
      <c r="JOB156" s="472"/>
      <c r="JOC156" s="472"/>
      <c r="JOD156" s="472"/>
      <c r="JOE156" s="472"/>
      <c r="JOF156" s="472"/>
      <c r="JOG156" s="472"/>
      <c r="JOH156" s="472"/>
      <c r="JOI156" s="472"/>
      <c r="JOJ156" s="472"/>
      <c r="JOK156" s="472"/>
      <c r="JOL156" s="472"/>
      <c r="JOM156" s="472"/>
      <c r="JON156" s="472"/>
      <c r="JOO156" s="472"/>
      <c r="JOP156" s="472"/>
      <c r="JOQ156" s="472"/>
      <c r="JOR156" s="472"/>
      <c r="JOS156" s="472"/>
      <c r="JOT156" s="472"/>
      <c r="JOU156" s="472"/>
      <c r="JOV156" s="472"/>
      <c r="JOY156" s="472"/>
      <c r="JOZ156" s="472"/>
      <c r="JPA156" s="472"/>
      <c r="JPB156" s="472"/>
      <c r="JPC156" s="472"/>
      <c r="JPD156" s="472"/>
      <c r="JPE156" s="472"/>
      <c r="JPF156" s="472"/>
      <c r="JPG156" s="472"/>
      <c r="JPH156" s="472"/>
      <c r="JPI156" s="472"/>
      <c r="JPJ156" s="472"/>
      <c r="JPK156" s="472"/>
      <c r="JPL156" s="472"/>
      <c r="JPM156" s="472"/>
      <c r="JPN156" s="472"/>
      <c r="JPO156" s="472"/>
      <c r="JPP156" s="472"/>
      <c r="JPQ156" s="472"/>
      <c r="JPR156" s="472"/>
      <c r="JPS156" s="472"/>
      <c r="JPT156" s="472"/>
      <c r="JPU156" s="472"/>
      <c r="JPV156" s="472"/>
      <c r="JPW156" s="472"/>
      <c r="JPX156" s="472"/>
      <c r="JPY156" s="472"/>
      <c r="JPZ156" s="472"/>
      <c r="JQA156" s="472"/>
      <c r="JQB156" s="472"/>
      <c r="JQC156" s="472"/>
      <c r="JQD156" s="472"/>
      <c r="JQE156" s="472"/>
      <c r="JQF156" s="472"/>
      <c r="JQG156" s="472"/>
      <c r="JQH156" s="472"/>
      <c r="JQI156" s="472"/>
      <c r="JQJ156" s="472"/>
      <c r="JQK156" s="472"/>
      <c r="JQL156" s="472"/>
      <c r="JQM156" s="472"/>
      <c r="JQN156" s="472"/>
      <c r="JQO156" s="472"/>
      <c r="JQP156" s="472"/>
      <c r="JQQ156" s="472"/>
      <c r="JQR156" s="472"/>
      <c r="JQS156" s="472"/>
      <c r="JQT156" s="472"/>
      <c r="JQU156" s="472"/>
      <c r="JQV156" s="472"/>
      <c r="JQW156" s="472"/>
      <c r="JQX156" s="472"/>
      <c r="JQY156" s="472"/>
      <c r="JQZ156" s="472"/>
      <c r="JRA156" s="472"/>
      <c r="JRB156" s="472"/>
      <c r="JRC156" s="472"/>
      <c r="JRD156" s="472"/>
      <c r="JRE156" s="472"/>
      <c r="JRF156" s="472"/>
      <c r="JRG156" s="472"/>
      <c r="JRH156" s="472"/>
      <c r="JRI156" s="472"/>
      <c r="JRJ156" s="472"/>
      <c r="JRK156" s="472"/>
      <c r="JRL156" s="472"/>
      <c r="JRM156" s="472"/>
      <c r="JRN156" s="472"/>
      <c r="JRO156" s="472"/>
      <c r="JRP156" s="472"/>
      <c r="JRQ156" s="472"/>
      <c r="JRR156" s="472"/>
      <c r="JRS156" s="472"/>
      <c r="JRT156" s="472"/>
      <c r="JRU156" s="472"/>
      <c r="JRV156" s="472"/>
      <c r="JRW156" s="472"/>
      <c r="JRX156" s="472"/>
      <c r="JRY156" s="472"/>
      <c r="JRZ156" s="472"/>
      <c r="JSA156" s="472"/>
      <c r="JSB156" s="472"/>
      <c r="JSC156" s="472"/>
      <c r="JSD156" s="472"/>
      <c r="JSE156" s="472"/>
      <c r="JSF156" s="472"/>
      <c r="JSG156" s="472"/>
      <c r="JSH156" s="472"/>
      <c r="JSI156" s="472"/>
      <c r="JSJ156" s="472"/>
      <c r="JSK156" s="472"/>
      <c r="JSL156" s="472"/>
      <c r="JSM156" s="472"/>
      <c r="JSN156" s="472"/>
      <c r="JSO156" s="472"/>
      <c r="JSP156" s="472"/>
      <c r="JSQ156" s="472"/>
      <c r="JSR156" s="472"/>
      <c r="JSS156" s="472"/>
      <c r="JST156" s="472"/>
      <c r="JSU156" s="472"/>
      <c r="JSV156" s="472"/>
      <c r="JSW156" s="472"/>
      <c r="JSX156" s="472"/>
      <c r="JSY156" s="472"/>
      <c r="JSZ156" s="472"/>
      <c r="JTA156" s="472"/>
      <c r="JTB156" s="472"/>
      <c r="JTC156" s="472"/>
      <c r="JTD156" s="472"/>
      <c r="JTE156" s="472"/>
      <c r="JTF156" s="472"/>
      <c r="JTG156" s="472"/>
      <c r="JTH156" s="472"/>
      <c r="JTI156" s="472"/>
      <c r="JTJ156" s="472"/>
      <c r="JTK156" s="472"/>
      <c r="JTL156" s="472"/>
      <c r="JTM156" s="472"/>
      <c r="JTN156" s="472"/>
      <c r="JTO156" s="472"/>
      <c r="JTP156" s="472"/>
      <c r="JTQ156" s="472"/>
      <c r="JTR156" s="472"/>
      <c r="JTS156" s="472"/>
      <c r="JTT156" s="472"/>
      <c r="JTU156" s="472"/>
      <c r="JTV156" s="472"/>
      <c r="JTW156" s="472"/>
      <c r="JTX156" s="472"/>
      <c r="JTY156" s="472"/>
      <c r="JTZ156" s="472"/>
      <c r="JUA156" s="472"/>
      <c r="JUB156" s="472"/>
      <c r="JUC156" s="472"/>
      <c r="JUD156" s="472"/>
      <c r="JUE156" s="472"/>
      <c r="JUF156" s="472"/>
      <c r="JUG156" s="472"/>
      <c r="JUH156" s="472"/>
      <c r="JUI156" s="472"/>
      <c r="JUJ156" s="472"/>
      <c r="JUK156" s="472"/>
      <c r="JUL156" s="472"/>
      <c r="JUM156" s="472"/>
      <c r="JUN156" s="472"/>
      <c r="JUO156" s="472"/>
      <c r="JUP156" s="472"/>
      <c r="JUQ156" s="472"/>
      <c r="JUR156" s="472"/>
      <c r="JUS156" s="472"/>
      <c r="JUT156" s="472"/>
      <c r="JUU156" s="472"/>
      <c r="JUV156" s="472"/>
      <c r="JUW156" s="472"/>
      <c r="JUX156" s="472"/>
      <c r="JUY156" s="472"/>
      <c r="JUZ156" s="472"/>
      <c r="JVA156" s="472"/>
      <c r="JVB156" s="472"/>
      <c r="JVC156" s="472"/>
      <c r="JVD156" s="472"/>
      <c r="JVE156" s="472"/>
      <c r="JVF156" s="472"/>
      <c r="JVG156" s="472"/>
      <c r="JVH156" s="472"/>
      <c r="JVI156" s="472"/>
      <c r="JVJ156" s="472"/>
      <c r="JVK156" s="472"/>
      <c r="JVL156" s="472"/>
      <c r="JVM156" s="472"/>
      <c r="JVN156" s="472"/>
      <c r="JVO156" s="472"/>
      <c r="JVP156" s="472"/>
      <c r="JVQ156" s="472"/>
      <c r="JVR156" s="472"/>
      <c r="JVS156" s="472"/>
      <c r="JVT156" s="472"/>
      <c r="JVU156" s="472"/>
      <c r="JVV156" s="472"/>
      <c r="JVW156" s="472"/>
      <c r="JVX156" s="472"/>
      <c r="JVY156" s="472"/>
      <c r="JVZ156" s="472"/>
      <c r="JWA156" s="472"/>
      <c r="JWB156" s="472"/>
      <c r="JWC156" s="472"/>
      <c r="JWD156" s="472"/>
      <c r="JWE156" s="472"/>
      <c r="JWF156" s="472"/>
      <c r="JWG156" s="472"/>
      <c r="JWH156" s="472"/>
      <c r="JWI156" s="472"/>
      <c r="JWJ156" s="472"/>
      <c r="JWK156" s="472"/>
      <c r="JWL156" s="472"/>
      <c r="JWM156" s="472"/>
      <c r="JWN156" s="472"/>
      <c r="JWO156" s="472"/>
      <c r="JWP156" s="472"/>
      <c r="JWQ156" s="472"/>
      <c r="JWR156" s="472"/>
      <c r="JWS156" s="472"/>
      <c r="JWT156" s="472"/>
      <c r="JWU156" s="472"/>
      <c r="JWV156" s="472"/>
      <c r="JWW156" s="472"/>
      <c r="JWX156" s="472"/>
      <c r="JWY156" s="472"/>
      <c r="JWZ156" s="472"/>
      <c r="JXA156" s="472"/>
      <c r="JXB156" s="472"/>
      <c r="JXC156" s="472"/>
      <c r="JXD156" s="472"/>
      <c r="JXE156" s="472"/>
      <c r="JXF156" s="472"/>
      <c r="JXG156" s="472"/>
      <c r="JXH156" s="472"/>
      <c r="JXI156" s="472"/>
      <c r="JXJ156" s="472"/>
      <c r="JXK156" s="472"/>
      <c r="JXL156" s="472"/>
      <c r="JXM156" s="472"/>
      <c r="JXN156" s="472"/>
      <c r="JXO156" s="472"/>
      <c r="JXP156" s="472"/>
      <c r="JXQ156" s="472"/>
      <c r="JXR156" s="472"/>
      <c r="JXS156" s="472"/>
      <c r="JXT156" s="472"/>
      <c r="JXU156" s="472"/>
      <c r="JXV156" s="472"/>
      <c r="JXW156" s="472"/>
      <c r="JXX156" s="472"/>
      <c r="JXY156" s="472"/>
      <c r="JXZ156" s="472"/>
      <c r="JYA156" s="472"/>
      <c r="JYB156" s="472"/>
      <c r="JYC156" s="472"/>
      <c r="JYD156" s="472"/>
      <c r="JYE156" s="472"/>
      <c r="JYF156" s="472"/>
      <c r="JYG156" s="472"/>
      <c r="JYH156" s="472"/>
      <c r="JYI156" s="472"/>
      <c r="JYJ156" s="472"/>
      <c r="JYK156" s="472"/>
      <c r="JYL156" s="472"/>
      <c r="JYM156" s="472"/>
      <c r="JYN156" s="472"/>
      <c r="JYO156" s="472"/>
      <c r="JYP156" s="472"/>
      <c r="JYQ156" s="472"/>
      <c r="JYR156" s="472"/>
      <c r="JYU156" s="472"/>
      <c r="JYV156" s="472"/>
      <c r="JYW156" s="472"/>
      <c r="JYX156" s="472"/>
      <c r="JYY156" s="472"/>
      <c r="JYZ156" s="472"/>
      <c r="JZA156" s="472"/>
      <c r="JZB156" s="472"/>
      <c r="JZC156" s="472"/>
      <c r="JZD156" s="472"/>
      <c r="JZE156" s="472"/>
      <c r="JZF156" s="472"/>
      <c r="JZG156" s="472"/>
      <c r="JZH156" s="472"/>
      <c r="JZI156" s="472"/>
      <c r="JZJ156" s="472"/>
      <c r="JZK156" s="472"/>
      <c r="JZL156" s="472"/>
      <c r="JZM156" s="472"/>
      <c r="JZN156" s="472"/>
      <c r="JZO156" s="472"/>
      <c r="JZP156" s="472"/>
      <c r="JZQ156" s="472"/>
      <c r="JZR156" s="472"/>
      <c r="JZS156" s="472"/>
      <c r="JZT156" s="472"/>
      <c r="JZU156" s="472"/>
      <c r="JZV156" s="472"/>
      <c r="JZW156" s="472"/>
      <c r="JZX156" s="472"/>
      <c r="JZY156" s="472"/>
      <c r="JZZ156" s="472"/>
      <c r="KAA156" s="472"/>
      <c r="KAB156" s="472"/>
      <c r="KAC156" s="472"/>
      <c r="KAD156" s="472"/>
      <c r="KAE156" s="472"/>
      <c r="KAF156" s="472"/>
      <c r="KAG156" s="472"/>
      <c r="KAH156" s="472"/>
      <c r="KAI156" s="472"/>
      <c r="KAJ156" s="472"/>
      <c r="KAK156" s="472"/>
      <c r="KAL156" s="472"/>
      <c r="KAM156" s="472"/>
      <c r="KAN156" s="472"/>
      <c r="KAO156" s="472"/>
      <c r="KAP156" s="472"/>
      <c r="KAQ156" s="472"/>
      <c r="KAR156" s="472"/>
      <c r="KAS156" s="472"/>
      <c r="KAT156" s="472"/>
      <c r="KAU156" s="472"/>
      <c r="KAV156" s="472"/>
      <c r="KAW156" s="472"/>
      <c r="KAX156" s="472"/>
      <c r="KAY156" s="472"/>
      <c r="KAZ156" s="472"/>
      <c r="KBA156" s="472"/>
      <c r="KBB156" s="472"/>
      <c r="KBC156" s="472"/>
      <c r="KBD156" s="472"/>
      <c r="KBE156" s="472"/>
      <c r="KBF156" s="472"/>
      <c r="KBG156" s="472"/>
      <c r="KBH156" s="472"/>
      <c r="KBI156" s="472"/>
      <c r="KBJ156" s="472"/>
      <c r="KBK156" s="472"/>
      <c r="KBL156" s="472"/>
      <c r="KBM156" s="472"/>
      <c r="KBN156" s="472"/>
      <c r="KBO156" s="472"/>
      <c r="KBP156" s="472"/>
      <c r="KBQ156" s="472"/>
      <c r="KBR156" s="472"/>
      <c r="KBS156" s="472"/>
      <c r="KBT156" s="472"/>
      <c r="KBU156" s="472"/>
      <c r="KBV156" s="472"/>
      <c r="KBW156" s="472"/>
      <c r="KBX156" s="472"/>
      <c r="KBY156" s="472"/>
      <c r="KBZ156" s="472"/>
      <c r="KCA156" s="472"/>
      <c r="KCB156" s="472"/>
      <c r="KCC156" s="472"/>
      <c r="KCD156" s="472"/>
      <c r="KCE156" s="472"/>
      <c r="KCF156" s="472"/>
      <c r="KCG156" s="472"/>
      <c r="KCH156" s="472"/>
      <c r="KCI156" s="472"/>
      <c r="KCJ156" s="472"/>
      <c r="KCK156" s="472"/>
      <c r="KCL156" s="472"/>
      <c r="KCM156" s="472"/>
      <c r="KCN156" s="472"/>
      <c r="KCO156" s="472"/>
      <c r="KCP156" s="472"/>
      <c r="KCQ156" s="472"/>
      <c r="KCR156" s="472"/>
      <c r="KCS156" s="472"/>
      <c r="KCT156" s="472"/>
      <c r="KCU156" s="472"/>
      <c r="KCV156" s="472"/>
      <c r="KCW156" s="472"/>
      <c r="KCX156" s="472"/>
      <c r="KCY156" s="472"/>
      <c r="KCZ156" s="472"/>
      <c r="KDA156" s="472"/>
      <c r="KDB156" s="472"/>
      <c r="KDC156" s="472"/>
      <c r="KDD156" s="472"/>
      <c r="KDE156" s="472"/>
      <c r="KDF156" s="472"/>
      <c r="KDG156" s="472"/>
      <c r="KDH156" s="472"/>
      <c r="KDI156" s="472"/>
      <c r="KDJ156" s="472"/>
      <c r="KDK156" s="472"/>
      <c r="KDL156" s="472"/>
      <c r="KDM156" s="472"/>
      <c r="KDN156" s="472"/>
      <c r="KDO156" s="472"/>
      <c r="KDP156" s="472"/>
      <c r="KDQ156" s="472"/>
      <c r="KDR156" s="472"/>
      <c r="KDS156" s="472"/>
      <c r="KDT156" s="472"/>
      <c r="KDU156" s="472"/>
      <c r="KDV156" s="472"/>
      <c r="KDW156" s="472"/>
      <c r="KDX156" s="472"/>
      <c r="KDY156" s="472"/>
      <c r="KDZ156" s="472"/>
      <c r="KEA156" s="472"/>
      <c r="KEB156" s="472"/>
      <c r="KEC156" s="472"/>
      <c r="KED156" s="472"/>
      <c r="KEE156" s="472"/>
      <c r="KEF156" s="472"/>
      <c r="KEG156" s="472"/>
      <c r="KEH156" s="472"/>
      <c r="KEI156" s="472"/>
      <c r="KEJ156" s="472"/>
      <c r="KEK156" s="472"/>
      <c r="KEL156" s="472"/>
      <c r="KEM156" s="472"/>
      <c r="KEN156" s="472"/>
      <c r="KEO156" s="472"/>
      <c r="KEP156" s="472"/>
      <c r="KEQ156" s="472"/>
      <c r="KER156" s="472"/>
      <c r="KES156" s="472"/>
      <c r="KET156" s="472"/>
      <c r="KEU156" s="472"/>
      <c r="KEV156" s="472"/>
      <c r="KEW156" s="472"/>
      <c r="KEX156" s="472"/>
      <c r="KEY156" s="472"/>
      <c r="KEZ156" s="472"/>
      <c r="KFA156" s="472"/>
      <c r="KFB156" s="472"/>
      <c r="KFC156" s="472"/>
      <c r="KFD156" s="472"/>
      <c r="KFE156" s="472"/>
      <c r="KFF156" s="472"/>
      <c r="KFG156" s="472"/>
      <c r="KFH156" s="472"/>
      <c r="KFI156" s="472"/>
      <c r="KFJ156" s="472"/>
      <c r="KFK156" s="472"/>
      <c r="KFL156" s="472"/>
      <c r="KFM156" s="472"/>
      <c r="KFN156" s="472"/>
      <c r="KFO156" s="472"/>
      <c r="KFP156" s="472"/>
      <c r="KFQ156" s="472"/>
      <c r="KFR156" s="472"/>
      <c r="KFS156" s="472"/>
      <c r="KFT156" s="472"/>
      <c r="KFU156" s="472"/>
      <c r="KFV156" s="472"/>
      <c r="KFW156" s="472"/>
      <c r="KFX156" s="472"/>
      <c r="KFY156" s="472"/>
      <c r="KFZ156" s="472"/>
      <c r="KGA156" s="472"/>
      <c r="KGB156" s="472"/>
      <c r="KGC156" s="472"/>
      <c r="KGD156" s="472"/>
      <c r="KGE156" s="472"/>
      <c r="KGF156" s="472"/>
      <c r="KGG156" s="472"/>
      <c r="KGH156" s="472"/>
      <c r="KGI156" s="472"/>
      <c r="KGJ156" s="472"/>
      <c r="KGK156" s="472"/>
      <c r="KGL156" s="472"/>
      <c r="KGM156" s="472"/>
      <c r="KGN156" s="472"/>
      <c r="KGO156" s="472"/>
      <c r="KGP156" s="472"/>
      <c r="KGQ156" s="472"/>
      <c r="KGR156" s="472"/>
      <c r="KGS156" s="472"/>
      <c r="KGT156" s="472"/>
      <c r="KGU156" s="472"/>
      <c r="KGV156" s="472"/>
      <c r="KGW156" s="472"/>
      <c r="KGX156" s="472"/>
      <c r="KGY156" s="472"/>
      <c r="KGZ156" s="472"/>
      <c r="KHA156" s="472"/>
      <c r="KHB156" s="472"/>
      <c r="KHC156" s="472"/>
      <c r="KHD156" s="472"/>
      <c r="KHE156" s="472"/>
      <c r="KHF156" s="472"/>
      <c r="KHG156" s="472"/>
      <c r="KHH156" s="472"/>
      <c r="KHI156" s="472"/>
      <c r="KHJ156" s="472"/>
      <c r="KHK156" s="472"/>
      <c r="KHL156" s="472"/>
      <c r="KHM156" s="472"/>
      <c r="KHN156" s="472"/>
      <c r="KHO156" s="472"/>
      <c r="KHP156" s="472"/>
      <c r="KHQ156" s="472"/>
      <c r="KHR156" s="472"/>
      <c r="KHS156" s="472"/>
      <c r="KHT156" s="472"/>
      <c r="KHU156" s="472"/>
      <c r="KHV156" s="472"/>
      <c r="KHW156" s="472"/>
      <c r="KHX156" s="472"/>
      <c r="KHY156" s="472"/>
      <c r="KHZ156" s="472"/>
      <c r="KIA156" s="472"/>
      <c r="KIB156" s="472"/>
      <c r="KIC156" s="472"/>
      <c r="KID156" s="472"/>
      <c r="KIE156" s="472"/>
      <c r="KIF156" s="472"/>
      <c r="KIG156" s="472"/>
      <c r="KIH156" s="472"/>
      <c r="KII156" s="472"/>
      <c r="KIJ156" s="472"/>
      <c r="KIK156" s="472"/>
      <c r="KIL156" s="472"/>
      <c r="KIM156" s="472"/>
      <c r="KIN156" s="472"/>
      <c r="KIQ156" s="472"/>
      <c r="KIR156" s="472"/>
      <c r="KIS156" s="472"/>
      <c r="KIT156" s="472"/>
      <c r="KIU156" s="472"/>
      <c r="KIV156" s="472"/>
      <c r="KIW156" s="472"/>
      <c r="KIX156" s="472"/>
      <c r="KIY156" s="472"/>
      <c r="KIZ156" s="472"/>
      <c r="KJA156" s="472"/>
      <c r="KJB156" s="472"/>
      <c r="KJC156" s="472"/>
      <c r="KJD156" s="472"/>
      <c r="KJE156" s="472"/>
      <c r="KJF156" s="472"/>
      <c r="KJG156" s="472"/>
      <c r="KJH156" s="472"/>
      <c r="KJI156" s="472"/>
      <c r="KJJ156" s="472"/>
      <c r="KJK156" s="472"/>
      <c r="KJL156" s="472"/>
      <c r="KJM156" s="472"/>
      <c r="KJN156" s="472"/>
      <c r="KJO156" s="472"/>
      <c r="KJP156" s="472"/>
      <c r="KJQ156" s="472"/>
      <c r="KJR156" s="472"/>
      <c r="KJS156" s="472"/>
      <c r="KJT156" s="472"/>
      <c r="KJU156" s="472"/>
      <c r="KJV156" s="472"/>
      <c r="KJW156" s="472"/>
      <c r="KJX156" s="472"/>
      <c r="KJY156" s="472"/>
      <c r="KJZ156" s="472"/>
      <c r="KKA156" s="472"/>
      <c r="KKB156" s="472"/>
      <c r="KKC156" s="472"/>
      <c r="KKD156" s="472"/>
      <c r="KKE156" s="472"/>
      <c r="KKF156" s="472"/>
      <c r="KKG156" s="472"/>
      <c r="KKH156" s="472"/>
      <c r="KKI156" s="472"/>
      <c r="KKJ156" s="472"/>
      <c r="KKK156" s="472"/>
      <c r="KKL156" s="472"/>
      <c r="KKM156" s="472"/>
      <c r="KKN156" s="472"/>
      <c r="KKO156" s="472"/>
      <c r="KKP156" s="472"/>
      <c r="KKQ156" s="472"/>
      <c r="KKR156" s="472"/>
      <c r="KKS156" s="472"/>
      <c r="KKT156" s="472"/>
      <c r="KKU156" s="472"/>
      <c r="KKV156" s="472"/>
      <c r="KKW156" s="472"/>
      <c r="KKX156" s="472"/>
      <c r="KKY156" s="472"/>
      <c r="KKZ156" s="472"/>
      <c r="KLA156" s="472"/>
      <c r="KLB156" s="472"/>
      <c r="KLC156" s="472"/>
      <c r="KLD156" s="472"/>
      <c r="KLE156" s="472"/>
      <c r="KLF156" s="472"/>
      <c r="KLG156" s="472"/>
      <c r="KLH156" s="472"/>
      <c r="KLI156" s="472"/>
      <c r="KLJ156" s="472"/>
      <c r="KLK156" s="472"/>
      <c r="KLL156" s="472"/>
      <c r="KLM156" s="472"/>
      <c r="KLN156" s="472"/>
      <c r="KLO156" s="472"/>
      <c r="KLP156" s="472"/>
      <c r="KLQ156" s="472"/>
      <c r="KLR156" s="472"/>
      <c r="KLS156" s="472"/>
      <c r="KLT156" s="472"/>
      <c r="KLU156" s="472"/>
      <c r="KLV156" s="472"/>
      <c r="KLW156" s="472"/>
      <c r="KLX156" s="472"/>
      <c r="KLY156" s="472"/>
      <c r="KLZ156" s="472"/>
      <c r="KMA156" s="472"/>
      <c r="KMB156" s="472"/>
      <c r="KMC156" s="472"/>
      <c r="KMD156" s="472"/>
      <c r="KME156" s="472"/>
      <c r="KMF156" s="472"/>
      <c r="KMG156" s="472"/>
      <c r="KMH156" s="472"/>
      <c r="KMI156" s="472"/>
      <c r="KMJ156" s="472"/>
      <c r="KMK156" s="472"/>
      <c r="KML156" s="472"/>
      <c r="KMM156" s="472"/>
      <c r="KMN156" s="472"/>
      <c r="KMO156" s="472"/>
      <c r="KMP156" s="472"/>
      <c r="KMQ156" s="472"/>
      <c r="KMR156" s="472"/>
      <c r="KMS156" s="472"/>
      <c r="KMT156" s="472"/>
      <c r="KMU156" s="472"/>
      <c r="KMV156" s="472"/>
      <c r="KMW156" s="472"/>
      <c r="KMX156" s="472"/>
      <c r="KMY156" s="472"/>
      <c r="KMZ156" s="472"/>
      <c r="KNA156" s="472"/>
      <c r="KNB156" s="472"/>
      <c r="KNC156" s="472"/>
      <c r="KND156" s="472"/>
      <c r="KNE156" s="472"/>
      <c r="KNF156" s="472"/>
      <c r="KNG156" s="472"/>
      <c r="KNH156" s="472"/>
      <c r="KNI156" s="472"/>
      <c r="KNJ156" s="472"/>
      <c r="KNK156" s="472"/>
      <c r="KNL156" s="472"/>
      <c r="KNM156" s="472"/>
      <c r="KNN156" s="472"/>
      <c r="KNO156" s="472"/>
      <c r="KNP156" s="472"/>
      <c r="KNQ156" s="472"/>
      <c r="KNR156" s="472"/>
      <c r="KNS156" s="472"/>
      <c r="KNT156" s="472"/>
      <c r="KNU156" s="472"/>
      <c r="KNV156" s="472"/>
      <c r="KNW156" s="472"/>
      <c r="KNX156" s="472"/>
      <c r="KNY156" s="472"/>
      <c r="KNZ156" s="472"/>
      <c r="KOA156" s="472"/>
      <c r="KOB156" s="472"/>
      <c r="KOC156" s="472"/>
      <c r="KOD156" s="472"/>
      <c r="KOE156" s="472"/>
      <c r="KOF156" s="472"/>
      <c r="KOG156" s="472"/>
      <c r="KOH156" s="472"/>
      <c r="KOI156" s="472"/>
      <c r="KOJ156" s="472"/>
      <c r="KOK156" s="472"/>
      <c r="KOL156" s="472"/>
      <c r="KOM156" s="472"/>
      <c r="KON156" s="472"/>
      <c r="KOO156" s="472"/>
      <c r="KOP156" s="472"/>
      <c r="KOQ156" s="472"/>
      <c r="KOR156" s="472"/>
      <c r="KOS156" s="472"/>
      <c r="KOT156" s="472"/>
      <c r="KOU156" s="472"/>
      <c r="KOV156" s="472"/>
      <c r="KOW156" s="472"/>
      <c r="KOX156" s="472"/>
      <c r="KOY156" s="472"/>
      <c r="KOZ156" s="472"/>
      <c r="KPA156" s="472"/>
      <c r="KPB156" s="472"/>
      <c r="KPC156" s="472"/>
      <c r="KPD156" s="472"/>
      <c r="KPE156" s="472"/>
      <c r="KPF156" s="472"/>
      <c r="KPG156" s="472"/>
      <c r="KPH156" s="472"/>
      <c r="KPI156" s="472"/>
      <c r="KPJ156" s="472"/>
      <c r="KPK156" s="472"/>
      <c r="KPL156" s="472"/>
      <c r="KPM156" s="472"/>
      <c r="KPN156" s="472"/>
      <c r="KPO156" s="472"/>
      <c r="KPP156" s="472"/>
      <c r="KPQ156" s="472"/>
      <c r="KPR156" s="472"/>
      <c r="KPS156" s="472"/>
      <c r="KPT156" s="472"/>
      <c r="KPU156" s="472"/>
      <c r="KPV156" s="472"/>
      <c r="KPW156" s="472"/>
      <c r="KPX156" s="472"/>
      <c r="KPY156" s="472"/>
      <c r="KPZ156" s="472"/>
      <c r="KQA156" s="472"/>
      <c r="KQB156" s="472"/>
      <c r="KQC156" s="472"/>
      <c r="KQD156" s="472"/>
      <c r="KQE156" s="472"/>
      <c r="KQF156" s="472"/>
      <c r="KQG156" s="472"/>
      <c r="KQH156" s="472"/>
      <c r="KQI156" s="472"/>
      <c r="KQJ156" s="472"/>
      <c r="KQK156" s="472"/>
      <c r="KQL156" s="472"/>
      <c r="KQM156" s="472"/>
      <c r="KQN156" s="472"/>
      <c r="KQO156" s="472"/>
      <c r="KQP156" s="472"/>
      <c r="KQQ156" s="472"/>
      <c r="KQR156" s="472"/>
      <c r="KQS156" s="472"/>
      <c r="KQT156" s="472"/>
      <c r="KQU156" s="472"/>
      <c r="KQV156" s="472"/>
      <c r="KQW156" s="472"/>
      <c r="KQX156" s="472"/>
      <c r="KQY156" s="472"/>
      <c r="KQZ156" s="472"/>
      <c r="KRA156" s="472"/>
      <c r="KRB156" s="472"/>
      <c r="KRC156" s="472"/>
      <c r="KRD156" s="472"/>
      <c r="KRE156" s="472"/>
      <c r="KRF156" s="472"/>
      <c r="KRG156" s="472"/>
      <c r="KRH156" s="472"/>
      <c r="KRI156" s="472"/>
      <c r="KRJ156" s="472"/>
      <c r="KRK156" s="472"/>
      <c r="KRL156" s="472"/>
      <c r="KRM156" s="472"/>
      <c r="KRN156" s="472"/>
      <c r="KRO156" s="472"/>
      <c r="KRP156" s="472"/>
      <c r="KRQ156" s="472"/>
      <c r="KRR156" s="472"/>
      <c r="KRS156" s="472"/>
      <c r="KRT156" s="472"/>
      <c r="KRU156" s="472"/>
      <c r="KRV156" s="472"/>
      <c r="KRW156" s="472"/>
      <c r="KRX156" s="472"/>
      <c r="KRY156" s="472"/>
      <c r="KRZ156" s="472"/>
      <c r="KSA156" s="472"/>
      <c r="KSB156" s="472"/>
      <c r="KSC156" s="472"/>
      <c r="KSD156" s="472"/>
      <c r="KSE156" s="472"/>
      <c r="KSF156" s="472"/>
      <c r="KSG156" s="472"/>
      <c r="KSH156" s="472"/>
      <c r="KSI156" s="472"/>
      <c r="KSJ156" s="472"/>
      <c r="KSM156" s="472"/>
      <c r="KSN156" s="472"/>
      <c r="KSO156" s="472"/>
      <c r="KSP156" s="472"/>
      <c r="KSQ156" s="472"/>
      <c r="KSR156" s="472"/>
      <c r="KSS156" s="472"/>
      <c r="KST156" s="472"/>
      <c r="KSU156" s="472"/>
      <c r="KSV156" s="472"/>
      <c r="KSW156" s="472"/>
      <c r="KSX156" s="472"/>
      <c r="KSY156" s="472"/>
      <c r="KSZ156" s="472"/>
      <c r="KTA156" s="472"/>
      <c r="KTB156" s="472"/>
      <c r="KTC156" s="472"/>
      <c r="KTD156" s="472"/>
      <c r="KTE156" s="472"/>
      <c r="KTF156" s="472"/>
      <c r="KTG156" s="472"/>
      <c r="KTH156" s="472"/>
      <c r="KTI156" s="472"/>
      <c r="KTJ156" s="472"/>
      <c r="KTK156" s="472"/>
      <c r="KTL156" s="472"/>
      <c r="KTM156" s="472"/>
      <c r="KTN156" s="472"/>
      <c r="KTO156" s="472"/>
      <c r="KTP156" s="472"/>
      <c r="KTQ156" s="472"/>
      <c r="KTR156" s="472"/>
      <c r="KTS156" s="472"/>
      <c r="KTT156" s="472"/>
      <c r="KTU156" s="472"/>
      <c r="KTV156" s="472"/>
      <c r="KTW156" s="472"/>
      <c r="KTX156" s="472"/>
      <c r="KTY156" s="472"/>
      <c r="KTZ156" s="472"/>
      <c r="KUA156" s="472"/>
      <c r="KUB156" s="472"/>
      <c r="KUC156" s="472"/>
      <c r="KUD156" s="472"/>
      <c r="KUE156" s="472"/>
      <c r="KUF156" s="472"/>
      <c r="KUG156" s="472"/>
      <c r="KUH156" s="472"/>
      <c r="KUI156" s="472"/>
      <c r="KUJ156" s="472"/>
      <c r="KUK156" s="472"/>
      <c r="KUL156" s="472"/>
      <c r="KUM156" s="472"/>
      <c r="KUN156" s="472"/>
      <c r="KUO156" s="472"/>
      <c r="KUP156" s="472"/>
      <c r="KUQ156" s="472"/>
      <c r="KUR156" s="472"/>
      <c r="KUS156" s="472"/>
      <c r="KUT156" s="472"/>
      <c r="KUU156" s="472"/>
      <c r="KUV156" s="472"/>
      <c r="KUW156" s="472"/>
      <c r="KUX156" s="472"/>
      <c r="KUY156" s="472"/>
      <c r="KUZ156" s="472"/>
      <c r="KVA156" s="472"/>
      <c r="KVB156" s="472"/>
      <c r="KVC156" s="472"/>
      <c r="KVD156" s="472"/>
      <c r="KVE156" s="472"/>
      <c r="KVF156" s="472"/>
      <c r="KVG156" s="472"/>
      <c r="KVH156" s="472"/>
      <c r="KVI156" s="472"/>
      <c r="KVJ156" s="472"/>
      <c r="KVK156" s="472"/>
      <c r="KVL156" s="472"/>
      <c r="KVM156" s="472"/>
      <c r="KVN156" s="472"/>
      <c r="KVO156" s="472"/>
      <c r="KVP156" s="472"/>
      <c r="KVQ156" s="472"/>
      <c r="KVR156" s="472"/>
      <c r="KVS156" s="472"/>
      <c r="KVT156" s="472"/>
      <c r="KVU156" s="472"/>
      <c r="KVV156" s="472"/>
      <c r="KVW156" s="472"/>
      <c r="KVX156" s="472"/>
      <c r="KVY156" s="472"/>
      <c r="KVZ156" s="472"/>
      <c r="KWA156" s="472"/>
      <c r="KWB156" s="472"/>
      <c r="KWC156" s="472"/>
      <c r="KWD156" s="472"/>
      <c r="KWE156" s="472"/>
      <c r="KWF156" s="472"/>
      <c r="KWG156" s="472"/>
      <c r="KWH156" s="472"/>
      <c r="KWI156" s="472"/>
      <c r="KWJ156" s="472"/>
      <c r="KWK156" s="472"/>
      <c r="KWL156" s="472"/>
      <c r="KWM156" s="472"/>
      <c r="KWN156" s="472"/>
      <c r="KWO156" s="472"/>
      <c r="KWP156" s="472"/>
      <c r="KWQ156" s="472"/>
      <c r="KWR156" s="472"/>
      <c r="KWS156" s="472"/>
      <c r="KWT156" s="472"/>
      <c r="KWU156" s="472"/>
      <c r="KWV156" s="472"/>
      <c r="KWW156" s="472"/>
      <c r="KWX156" s="472"/>
      <c r="KWY156" s="472"/>
      <c r="KWZ156" s="472"/>
      <c r="KXA156" s="472"/>
      <c r="KXB156" s="472"/>
      <c r="KXC156" s="472"/>
      <c r="KXD156" s="472"/>
      <c r="KXE156" s="472"/>
      <c r="KXF156" s="472"/>
      <c r="KXG156" s="472"/>
      <c r="KXH156" s="472"/>
      <c r="KXI156" s="472"/>
      <c r="KXJ156" s="472"/>
      <c r="KXK156" s="472"/>
      <c r="KXL156" s="472"/>
      <c r="KXM156" s="472"/>
      <c r="KXN156" s="472"/>
      <c r="KXO156" s="472"/>
      <c r="KXP156" s="472"/>
      <c r="KXQ156" s="472"/>
      <c r="KXR156" s="472"/>
      <c r="KXS156" s="472"/>
      <c r="KXT156" s="472"/>
      <c r="KXU156" s="472"/>
      <c r="KXV156" s="472"/>
      <c r="KXW156" s="472"/>
      <c r="KXX156" s="472"/>
      <c r="KXY156" s="472"/>
      <c r="KXZ156" s="472"/>
      <c r="KYA156" s="472"/>
      <c r="KYB156" s="472"/>
      <c r="KYC156" s="472"/>
      <c r="KYD156" s="472"/>
      <c r="KYE156" s="472"/>
      <c r="KYF156" s="472"/>
      <c r="KYG156" s="472"/>
      <c r="KYH156" s="472"/>
      <c r="KYI156" s="472"/>
      <c r="KYJ156" s="472"/>
      <c r="KYK156" s="472"/>
      <c r="KYL156" s="472"/>
      <c r="KYM156" s="472"/>
      <c r="KYN156" s="472"/>
      <c r="KYO156" s="472"/>
      <c r="KYP156" s="472"/>
      <c r="KYQ156" s="472"/>
      <c r="KYR156" s="472"/>
      <c r="KYS156" s="472"/>
      <c r="KYT156" s="472"/>
      <c r="KYU156" s="472"/>
      <c r="KYV156" s="472"/>
      <c r="KYW156" s="472"/>
      <c r="KYX156" s="472"/>
      <c r="KYY156" s="472"/>
      <c r="KYZ156" s="472"/>
      <c r="KZA156" s="472"/>
      <c r="KZB156" s="472"/>
      <c r="KZC156" s="472"/>
      <c r="KZD156" s="472"/>
      <c r="KZE156" s="472"/>
      <c r="KZF156" s="472"/>
      <c r="KZG156" s="472"/>
      <c r="KZH156" s="472"/>
      <c r="KZI156" s="472"/>
      <c r="KZJ156" s="472"/>
      <c r="KZK156" s="472"/>
      <c r="KZL156" s="472"/>
      <c r="KZM156" s="472"/>
      <c r="KZN156" s="472"/>
      <c r="KZO156" s="472"/>
      <c r="KZP156" s="472"/>
      <c r="KZQ156" s="472"/>
      <c r="KZR156" s="472"/>
      <c r="KZS156" s="472"/>
      <c r="KZT156" s="472"/>
      <c r="KZU156" s="472"/>
      <c r="KZV156" s="472"/>
      <c r="KZW156" s="472"/>
      <c r="KZX156" s="472"/>
      <c r="KZY156" s="472"/>
      <c r="KZZ156" s="472"/>
      <c r="LAA156" s="472"/>
      <c r="LAB156" s="472"/>
      <c r="LAC156" s="472"/>
      <c r="LAD156" s="472"/>
      <c r="LAE156" s="472"/>
      <c r="LAF156" s="472"/>
      <c r="LAG156" s="472"/>
      <c r="LAH156" s="472"/>
      <c r="LAI156" s="472"/>
      <c r="LAJ156" s="472"/>
      <c r="LAK156" s="472"/>
      <c r="LAL156" s="472"/>
      <c r="LAM156" s="472"/>
      <c r="LAN156" s="472"/>
      <c r="LAO156" s="472"/>
      <c r="LAP156" s="472"/>
      <c r="LAQ156" s="472"/>
      <c r="LAR156" s="472"/>
      <c r="LAS156" s="472"/>
      <c r="LAT156" s="472"/>
      <c r="LAU156" s="472"/>
      <c r="LAV156" s="472"/>
      <c r="LAW156" s="472"/>
      <c r="LAX156" s="472"/>
      <c r="LAY156" s="472"/>
      <c r="LAZ156" s="472"/>
      <c r="LBA156" s="472"/>
      <c r="LBB156" s="472"/>
      <c r="LBC156" s="472"/>
      <c r="LBD156" s="472"/>
      <c r="LBE156" s="472"/>
      <c r="LBF156" s="472"/>
      <c r="LBG156" s="472"/>
      <c r="LBH156" s="472"/>
      <c r="LBI156" s="472"/>
      <c r="LBJ156" s="472"/>
      <c r="LBK156" s="472"/>
      <c r="LBL156" s="472"/>
      <c r="LBM156" s="472"/>
      <c r="LBN156" s="472"/>
      <c r="LBO156" s="472"/>
      <c r="LBP156" s="472"/>
      <c r="LBQ156" s="472"/>
      <c r="LBR156" s="472"/>
      <c r="LBS156" s="472"/>
      <c r="LBT156" s="472"/>
      <c r="LBU156" s="472"/>
      <c r="LBV156" s="472"/>
      <c r="LBW156" s="472"/>
      <c r="LBX156" s="472"/>
      <c r="LBY156" s="472"/>
      <c r="LBZ156" s="472"/>
      <c r="LCA156" s="472"/>
      <c r="LCB156" s="472"/>
      <c r="LCC156" s="472"/>
      <c r="LCD156" s="472"/>
      <c r="LCE156" s="472"/>
      <c r="LCF156" s="472"/>
      <c r="LCI156" s="472"/>
      <c r="LCJ156" s="472"/>
      <c r="LCK156" s="472"/>
      <c r="LCL156" s="472"/>
      <c r="LCM156" s="472"/>
      <c r="LCN156" s="472"/>
      <c r="LCO156" s="472"/>
      <c r="LCP156" s="472"/>
      <c r="LCQ156" s="472"/>
      <c r="LCR156" s="472"/>
      <c r="LCS156" s="472"/>
      <c r="LCT156" s="472"/>
      <c r="LCU156" s="472"/>
      <c r="LCV156" s="472"/>
      <c r="LCW156" s="472"/>
      <c r="LCX156" s="472"/>
      <c r="LCY156" s="472"/>
      <c r="LCZ156" s="472"/>
      <c r="LDA156" s="472"/>
      <c r="LDB156" s="472"/>
      <c r="LDC156" s="472"/>
      <c r="LDD156" s="472"/>
      <c r="LDE156" s="472"/>
      <c r="LDF156" s="472"/>
      <c r="LDG156" s="472"/>
      <c r="LDH156" s="472"/>
      <c r="LDI156" s="472"/>
      <c r="LDJ156" s="472"/>
      <c r="LDK156" s="472"/>
      <c r="LDL156" s="472"/>
      <c r="LDM156" s="472"/>
      <c r="LDN156" s="472"/>
      <c r="LDO156" s="472"/>
      <c r="LDP156" s="472"/>
      <c r="LDQ156" s="472"/>
      <c r="LDR156" s="472"/>
      <c r="LDS156" s="472"/>
      <c r="LDT156" s="472"/>
      <c r="LDU156" s="472"/>
      <c r="LDV156" s="472"/>
      <c r="LDW156" s="472"/>
      <c r="LDX156" s="472"/>
      <c r="LDY156" s="472"/>
      <c r="LDZ156" s="472"/>
      <c r="LEA156" s="472"/>
      <c r="LEB156" s="472"/>
      <c r="LEC156" s="472"/>
      <c r="LED156" s="472"/>
      <c r="LEE156" s="472"/>
      <c r="LEF156" s="472"/>
      <c r="LEG156" s="472"/>
      <c r="LEH156" s="472"/>
      <c r="LEI156" s="472"/>
      <c r="LEJ156" s="472"/>
      <c r="LEK156" s="472"/>
      <c r="LEL156" s="472"/>
      <c r="LEM156" s="472"/>
      <c r="LEN156" s="472"/>
      <c r="LEO156" s="472"/>
      <c r="LEP156" s="472"/>
      <c r="LEQ156" s="472"/>
      <c r="LER156" s="472"/>
      <c r="LES156" s="472"/>
      <c r="LET156" s="472"/>
      <c r="LEU156" s="472"/>
      <c r="LEV156" s="472"/>
      <c r="LEW156" s="472"/>
      <c r="LEX156" s="472"/>
      <c r="LEY156" s="472"/>
      <c r="LEZ156" s="472"/>
      <c r="LFA156" s="472"/>
      <c r="LFB156" s="472"/>
      <c r="LFC156" s="472"/>
      <c r="LFD156" s="472"/>
      <c r="LFE156" s="472"/>
      <c r="LFF156" s="472"/>
      <c r="LFG156" s="472"/>
      <c r="LFH156" s="472"/>
      <c r="LFI156" s="472"/>
      <c r="LFJ156" s="472"/>
      <c r="LFK156" s="472"/>
      <c r="LFL156" s="472"/>
      <c r="LFM156" s="472"/>
      <c r="LFN156" s="472"/>
      <c r="LFO156" s="472"/>
      <c r="LFP156" s="472"/>
      <c r="LFQ156" s="472"/>
      <c r="LFR156" s="472"/>
      <c r="LFS156" s="472"/>
      <c r="LFT156" s="472"/>
      <c r="LFU156" s="472"/>
      <c r="LFV156" s="472"/>
      <c r="LFW156" s="472"/>
      <c r="LFX156" s="472"/>
      <c r="LFY156" s="472"/>
      <c r="LFZ156" s="472"/>
      <c r="LGA156" s="472"/>
      <c r="LGB156" s="472"/>
      <c r="LGC156" s="472"/>
      <c r="LGD156" s="472"/>
      <c r="LGE156" s="472"/>
      <c r="LGF156" s="472"/>
      <c r="LGG156" s="472"/>
      <c r="LGH156" s="472"/>
      <c r="LGI156" s="472"/>
      <c r="LGJ156" s="472"/>
      <c r="LGK156" s="472"/>
      <c r="LGL156" s="472"/>
      <c r="LGM156" s="472"/>
      <c r="LGN156" s="472"/>
      <c r="LGO156" s="472"/>
      <c r="LGP156" s="472"/>
      <c r="LGQ156" s="472"/>
      <c r="LGR156" s="472"/>
      <c r="LGS156" s="472"/>
      <c r="LGT156" s="472"/>
      <c r="LGU156" s="472"/>
      <c r="LGV156" s="472"/>
      <c r="LGW156" s="472"/>
      <c r="LGX156" s="472"/>
      <c r="LGY156" s="472"/>
      <c r="LGZ156" s="472"/>
      <c r="LHA156" s="472"/>
      <c r="LHB156" s="472"/>
      <c r="LHC156" s="472"/>
      <c r="LHD156" s="472"/>
      <c r="LHE156" s="472"/>
      <c r="LHF156" s="472"/>
      <c r="LHG156" s="472"/>
      <c r="LHH156" s="472"/>
      <c r="LHI156" s="472"/>
      <c r="LHJ156" s="472"/>
      <c r="LHK156" s="472"/>
      <c r="LHL156" s="472"/>
      <c r="LHM156" s="472"/>
      <c r="LHN156" s="472"/>
      <c r="LHO156" s="472"/>
      <c r="LHP156" s="472"/>
      <c r="LHQ156" s="472"/>
      <c r="LHR156" s="472"/>
      <c r="LHS156" s="472"/>
      <c r="LHT156" s="472"/>
      <c r="LHU156" s="472"/>
      <c r="LHV156" s="472"/>
      <c r="LHW156" s="472"/>
      <c r="LHX156" s="472"/>
      <c r="LHY156" s="472"/>
      <c r="LHZ156" s="472"/>
      <c r="LIA156" s="472"/>
      <c r="LIB156" s="472"/>
      <c r="LIC156" s="472"/>
      <c r="LID156" s="472"/>
      <c r="LIE156" s="472"/>
      <c r="LIF156" s="472"/>
      <c r="LIG156" s="472"/>
      <c r="LIH156" s="472"/>
      <c r="LII156" s="472"/>
      <c r="LIJ156" s="472"/>
      <c r="LIK156" s="472"/>
      <c r="LIL156" s="472"/>
      <c r="LIM156" s="472"/>
      <c r="LIN156" s="472"/>
      <c r="LIO156" s="472"/>
      <c r="LIP156" s="472"/>
      <c r="LIQ156" s="472"/>
      <c r="LIR156" s="472"/>
      <c r="LIS156" s="472"/>
      <c r="LIT156" s="472"/>
      <c r="LIU156" s="472"/>
      <c r="LIV156" s="472"/>
      <c r="LIW156" s="472"/>
      <c r="LIX156" s="472"/>
      <c r="LIY156" s="472"/>
      <c r="LIZ156" s="472"/>
      <c r="LJA156" s="472"/>
      <c r="LJB156" s="472"/>
      <c r="LJC156" s="472"/>
      <c r="LJD156" s="472"/>
      <c r="LJE156" s="472"/>
      <c r="LJF156" s="472"/>
      <c r="LJG156" s="472"/>
      <c r="LJH156" s="472"/>
      <c r="LJI156" s="472"/>
      <c r="LJJ156" s="472"/>
      <c r="LJK156" s="472"/>
      <c r="LJL156" s="472"/>
      <c r="LJM156" s="472"/>
      <c r="LJN156" s="472"/>
      <c r="LJO156" s="472"/>
      <c r="LJP156" s="472"/>
      <c r="LJQ156" s="472"/>
      <c r="LJR156" s="472"/>
      <c r="LJS156" s="472"/>
      <c r="LJT156" s="472"/>
      <c r="LJU156" s="472"/>
      <c r="LJV156" s="472"/>
      <c r="LJW156" s="472"/>
      <c r="LJX156" s="472"/>
      <c r="LJY156" s="472"/>
      <c r="LJZ156" s="472"/>
      <c r="LKA156" s="472"/>
      <c r="LKB156" s="472"/>
      <c r="LKC156" s="472"/>
      <c r="LKD156" s="472"/>
      <c r="LKE156" s="472"/>
      <c r="LKF156" s="472"/>
      <c r="LKG156" s="472"/>
      <c r="LKH156" s="472"/>
      <c r="LKI156" s="472"/>
      <c r="LKJ156" s="472"/>
      <c r="LKK156" s="472"/>
      <c r="LKL156" s="472"/>
      <c r="LKM156" s="472"/>
      <c r="LKN156" s="472"/>
      <c r="LKO156" s="472"/>
      <c r="LKP156" s="472"/>
      <c r="LKQ156" s="472"/>
      <c r="LKR156" s="472"/>
      <c r="LKS156" s="472"/>
      <c r="LKT156" s="472"/>
      <c r="LKU156" s="472"/>
      <c r="LKV156" s="472"/>
      <c r="LKW156" s="472"/>
      <c r="LKX156" s="472"/>
      <c r="LKY156" s="472"/>
      <c r="LKZ156" s="472"/>
      <c r="LLA156" s="472"/>
      <c r="LLB156" s="472"/>
      <c r="LLC156" s="472"/>
      <c r="LLD156" s="472"/>
      <c r="LLE156" s="472"/>
      <c r="LLF156" s="472"/>
      <c r="LLG156" s="472"/>
      <c r="LLH156" s="472"/>
      <c r="LLI156" s="472"/>
      <c r="LLJ156" s="472"/>
      <c r="LLK156" s="472"/>
      <c r="LLL156" s="472"/>
      <c r="LLM156" s="472"/>
      <c r="LLN156" s="472"/>
      <c r="LLO156" s="472"/>
      <c r="LLP156" s="472"/>
      <c r="LLQ156" s="472"/>
      <c r="LLR156" s="472"/>
      <c r="LLS156" s="472"/>
      <c r="LLT156" s="472"/>
      <c r="LLU156" s="472"/>
      <c r="LLV156" s="472"/>
      <c r="LLW156" s="472"/>
      <c r="LLX156" s="472"/>
      <c r="LLY156" s="472"/>
      <c r="LLZ156" s="472"/>
      <c r="LMA156" s="472"/>
      <c r="LMB156" s="472"/>
      <c r="LME156" s="472"/>
      <c r="LMF156" s="472"/>
      <c r="LMG156" s="472"/>
      <c r="LMH156" s="472"/>
      <c r="LMI156" s="472"/>
      <c r="LMJ156" s="472"/>
      <c r="LMK156" s="472"/>
      <c r="LML156" s="472"/>
      <c r="LMM156" s="472"/>
      <c r="LMN156" s="472"/>
      <c r="LMO156" s="472"/>
      <c r="LMP156" s="472"/>
      <c r="LMQ156" s="472"/>
      <c r="LMR156" s="472"/>
      <c r="LMS156" s="472"/>
      <c r="LMT156" s="472"/>
      <c r="LMU156" s="472"/>
      <c r="LMV156" s="472"/>
      <c r="LMW156" s="472"/>
      <c r="LMX156" s="472"/>
      <c r="LMY156" s="472"/>
      <c r="LMZ156" s="472"/>
      <c r="LNA156" s="472"/>
      <c r="LNB156" s="472"/>
      <c r="LNC156" s="472"/>
      <c r="LND156" s="472"/>
      <c r="LNE156" s="472"/>
      <c r="LNF156" s="472"/>
      <c r="LNG156" s="472"/>
      <c r="LNH156" s="472"/>
      <c r="LNI156" s="472"/>
      <c r="LNJ156" s="472"/>
      <c r="LNK156" s="472"/>
      <c r="LNL156" s="472"/>
      <c r="LNM156" s="472"/>
      <c r="LNN156" s="472"/>
      <c r="LNO156" s="472"/>
      <c r="LNP156" s="472"/>
      <c r="LNQ156" s="472"/>
      <c r="LNR156" s="472"/>
      <c r="LNS156" s="472"/>
      <c r="LNT156" s="472"/>
      <c r="LNU156" s="472"/>
      <c r="LNV156" s="472"/>
      <c r="LNW156" s="472"/>
      <c r="LNX156" s="472"/>
      <c r="LNY156" s="472"/>
      <c r="LNZ156" s="472"/>
      <c r="LOA156" s="472"/>
      <c r="LOB156" s="472"/>
      <c r="LOC156" s="472"/>
      <c r="LOD156" s="472"/>
      <c r="LOE156" s="472"/>
      <c r="LOF156" s="472"/>
      <c r="LOG156" s="472"/>
      <c r="LOH156" s="472"/>
      <c r="LOI156" s="472"/>
      <c r="LOJ156" s="472"/>
      <c r="LOK156" s="472"/>
      <c r="LOL156" s="472"/>
      <c r="LOM156" s="472"/>
      <c r="LON156" s="472"/>
      <c r="LOO156" s="472"/>
      <c r="LOP156" s="472"/>
      <c r="LOQ156" s="472"/>
      <c r="LOR156" s="472"/>
      <c r="LOS156" s="472"/>
      <c r="LOT156" s="472"/>
      <c r="LOU156" s="472"/>
      <c r="LOV156" s="472"/>
      <c r="LOW156" s="472"/>
      <c r="LOX156" s="472"/>
      <c r="LOY156" s="472"/>
      <c r="LOZ156" s="472"/>
      <c r="LPA156" s="472"/>
      <c r="LPB156" s="472"/>
      <c r="LPC156" s="472"/>
      <c r="LPD156" s="472"/>
      <c r="LPE156" s="472"/>
      <c r="LPF156" s="472"/>
      <c r="LPG156" s="472"/>
      <c r="LPH156" s="472"/>
      <c r="LPI156" s="472"/>
      <c r="LPJ156" s="472"/>
      <c r="LPK156" s="472"/>
      <c r="LPL156" s="472"/>
      <c r="LPM156" s="472"/>
      <c r="LPN156" s="472"/>
      <c r="LPO156" s="472"/>
      <c r="LPP156" s="472"/>
      <c r="LPQ156" s="472"/>
      <c r="LPR156" s="472"/>
      <c r="LPS156" s="472"/>
      <c r="LPT156" s="472"/>
      <c r="LPU156" s="472"/>
      <c r="LPV156" s="472"/>
      <c r="LPW156" s="472"/>
      <c r="LPX156" s="472"/>
      <c r="LPY156" s="472"/>
      <c r="LPZ156" s="472"/>
      <c r="LQA156" s="472"/>
      <c r="LQB156" s="472"/>
      <c r="LQC156" s="472"/>
      <c r="LQD156" s="472"/>
      <c r="LQE156" s="472"/>
      <c r="LQF156" s="472"/>
      <c r="LQG156" s="472"/>
      <c r="LQH156" s="472"/>
      <c r="LQI156" s="472"/>
      <c r="LQJ156" s="472"/>
      <c r="LQK156" s="472"/>
      <c r="LQL156" s="472"/>
      <c r="LQM156" s="472"/>
      <c r="LQN156" s="472"/>
      <c r="LQO156" s="472"/>
      <c r="LQP156" s="472"/>
      <c r="LQQ156" s="472"/>
      <c r="LQR156" s="472"/>
      <c r="LQS156" s="472"/>
      <c r="LQT156" s="472"/>
      <c r="LQU156" s="472"/>
      <c r="LQV156" s="472"/>
      <c r="LQW156" s="472"/>
      <c r="LQX156" s="472"/>
      <c r="LQY156" s="472"/>
      <c r="LQZ156" s="472"/>
      <c r="LRA156" s="472"/>
      <c r="LRB156" s="472"/>
      <c r="LRC156" s="472"/>
      <c r="LRD156" s="472"/>
      <c r="LRE156" s="472"/>
      <c r="LRF156" s="472"/>
      <c r="LRG156" s="472"/>
      <c r="LRH156" s="472"/>
      <c r="LRI156" s="472"/>
      <c r="LRJ156" s="472"/>
      <c r="LRK156" s="472"/>
      <c r="LRL156" s="472"/>
      <c r="LRM156" s="472"/>
      <c r="LRN156" s="472"/>
      <c r="LRO156" s="472"/>
      <c r="LRP156" s="472"/>
      <c r="LRQ156" s="472"/>
      <c r="LRR156" s="472"/>
      <c r="LRS156" s="472"/>
      <c r="LRT156" s="472"/>
      <c r="LRU156" s="472"/>
      <c r="LRV156" s="472"/>
      <c r="LRW156" s="472"/>
      <c r="LRX156" s="472"/>
      <c r="LRY156" s="472"/>
      <c r="LRZ156" s="472"/>
      <c r="LSA156" s="472"/>
      <c r="LSB156" s="472"/>
      <c r="LSC156" s="472"/>
      <c r="LSD156" s="472"/>
      <c r="LSE156" s="472"/>
      <c r="LSF156" s="472"/>
      <c r="LSG156" s="472"/>
      <c r="LSH156" s="472"/>
      <c r="LSI156" s="472"/>
      <c r="LSJ156" s="472"/>
      <c r="LSK156" s="472"/>
      <c r="LSL156" s="472"/>
      <c r="LSM156" s="472"/>
      <c r="LSN156" s="472"/>
      <c r="LSO156" s="472"/>
      <c r="LSP156" s="472"/>
      <c r="LSQ156" s="472"/>
      <c r="LSR156" s="472"/>
      <c r="LSS156" s="472"/>
      <c r="LST156" s="472"/>
      <c r="LSU156" s="472"/>
      <c r="LSV156" s="472"/>
      <c r="LSW156" s="472"/>
      <c r="LSX156" s="472"/>
      <c r="LSY156" s="472"/>
      <c r="LSZ156" s="472"/>
      <c r="LTA156" s="472"/>
      <c r="LTB156" s="472"/>
      <c r="LTC156" s="472"/>
      <c r="LTD156" s="472"/>
      <c r="LTE156" s="472"/>
      <c r="LTF156" s="472"/>
      <c r="LTG156" s="472"/>
      <c r="LTH156" s="472"/>
      <c r="LTI156" s="472"/>
      <c r="LTJ156" s="472"/>
      <c r="LTK156" s="472"/>
      <c r="LTL156" s="472"/>
      <c r="LTM156" s="472"/>
      <c r="LTN156" s="472"/>
      <c r="LTO156" s="472"/>
      <c r="LTP156" s="472"/>
      <c r="LTQ156" s="472"/>
      <c r="LTR156" s="472"/>
      <c r="LTS156" s="472"/>
      <c r="LTT156" s="472"/>
      <c r="LTU156" s="472"/>
      <c r="LTV156" s="472"/>
      <c r="LTW156" s="472"/>
      <c r="LTX156" s="472"/>
      <c r="LTY156" s="472"/>
      <c r="LTZ156" s="472"/>
      <c r="LUA156" s="472"/>
      <c r="LUB156" s="472"/>
      <c r="LUC156" s="472"/>
      <c r="LUD156" s="472"/>
      <c r="LUE156" s="472"/>
      <c r="LUF156" s="472"/>
      <c r="LUG156" s="472"/>
      <c r="LUH156" s="472"/>
      <c r="LUI156" s="472"/>
      <c r="LUJ156" s="472"/>
      <c r="LUK156" s="472"/>
      <c r="LUL156" s="472"/>
      <c r="LUM156" s="472"/>
      <c r="LUN156" s="472"/>
      <c r="LUO156" s="472"/>
      <c r="LUP156" s="472"/>
      <c r="LUQ156" s="472"/>
      <c r="LUR156" s="472"/>
      <c r="LUS156" s="472"/>
      <c r="LUT156" s="472"/>
      <c r="LUU156" s="472"/>
      <c r="LUV156" s="472"/>
      <c r="LUW156" s="472"/>
      <c r="LUX156" s="472"/>
      <c r="LUY156" s="472"/>
      <c r="LUZ156" s="472"/>
      <c r="LVA156" s="472"/>
      <c r="LVB156" s="472"/>
      <c r="LVC156" s="472"/>
      <c r="LVD156" s="472"/>
      <c r="LVE156" s="472"/>
      <c r="LVF156" s="472"/>
      <c r="LVG156" s="472"/>
      <c r="LVH156" s="472"/>
      <c r="LVI156" s="472"/>
      <c r="LVJ156" s="472"/>
      <c r="LVK156" s="472"/>
      <c r="LVL156" s="472"/>
      <c r="LVM156" s="472"/>
      <c r="LVN156" s="472"/>
      <c r="LVO156" s="472"/>
      <c r="LVP156" s="472"/>
      <c r="LVQ156" s="472"/>
      <c r="LVR156" s="472"/>
      <c r="LVS156" s="472"/>
      <c r="LVT156" s="472"/>
      <c r="LVU156" s="472"/>
      <c r="LVV156" s="472"/>
      <c r="LVW156" s="472"/>
      <c r="LVX156" s="472"/>
      <c r="LWA156" s="472"/>
      <c r="LWB156" s="472"/>
      <c r="LWC156" s="472"/>
      <c r="LWD156" s="472"/>
      <c r="LWE156" s="472"/>
      <c r="LWF156" s="472"/>
      <c r="LWG156" s="472"/>
      <c r="LWH156" s="472"/>
      <c r="LWI156" s="472"/>
      <c r="LWJ156" s="472"/>
      <c r="LWK156" s="472"/>
      <c r="LWL156" s="472"/>
      <c r="LWM156" s="472"/>
      <c r="LWN156" s="472"/>
      <c r="LWO156" s="472"/>
      <c r="LWP156" s="472"/>
      <c r="LWQ156" s="472"/>
      <c r="LWR156" s="472"/>
      <c r="LWS156" s="472"/>
      <c r="LWT156" s="472"/>
      <c r="LWU156" s="472"/>
      <c r="LWV156" s="472"/>
      <c r="LWW156" s="472"/>
      <c r="LWX156" s="472"/>
      <c r="LWY156" s="472"/>
      <c r="LWZ156" s="472"/>
      <c r="LXA156" s="472"/>
      <c r="LXB156" s="472"/>
      <c r="LXC156" s="472"/>
      <c r="LXD156" s="472"/>
      <c r="LXE156" s="472"/>
      <c r="LXF156" s="472"/>
      <c r="LXG156" s="472"/>
      <c r="LXH156" s="472"/>
      <c r="LXI156" s="472"/>
      <c r="LXJ156" s="472"/>
      <c r="LXK156" s="472"/>
      <c r="LXL156" s="472"/>
      <c r="LXM156" s="472"/>
      <c r="LXN156" s="472"/>
      <c r="LXO156" s="472"/>
      <c r="LXP156" s="472"/>
      <c r="LXQ156" s="472"/>
      <c r="LXR156" s="472"/>
      <c r="LXS156" s="472"/>
      <c r="LXT156" s="472"/>
      <c r="LXU156" s="472"/>
      <c r="LXV156" s="472"/>
      <c r="LXW156" s="472"/>
      <c r="LXX156" s="472"/>
      <c r="LXY156" s="472"/>
      <c r="LXZ156" s="472"/>
      <c r="LYA156" s="472"/>
      <c r="LYB156" s="472"/>
      <c r="LYC156" s="472"/>
      <c r="LYD156" s="472"/>
      <c r="LYE156" s="472"/>
      <c r="LYF156" s="472"/>
      <c r="LYG156" s="472"/>
      <c r="LYH156" s="472"/>
      <c r="LYI156" s="472"/>
      <c r="LYJ156" s="472"/>
      <c r="LYK156" s="472"/>
      <c r="LYL156" s="472"/>
      <c r="LYM156" s="472"/>
      <c r="LYN156" s="472"/>
      <c r="LYO156" s="472"/>
      <c r="LYP156" s="472"/>
      <c r="LYQ156" s="472"/>
      <c r="LYR156" s="472"/>
      <c r="LYS156" s="472"/>
      <c r="LYT156" s="472"/>
      <c r="LYU156" s="472"/>
      <c r="LYV156" s="472"/>
      <c r="LYW156" s="472"/>
      <c r="LYX156" s="472"/>
      <c r="LYY156" s="472"/>
      <c r="LYZ156" s="472"/>
      <c r="LZA156" s="472"/>
      <c r="LZB156" s="472"/>
      <c r="LZC156" s="472"/>
      <c r="LZD156" s="472"/>
      <c r="LZE156" s="472"/>
      <c r="LZF156" s="472"/>
      <c r="LZG156" s="472"/>
      <c r="LZH156" s="472"/>
      <c r="LZI156" s="472"/>
      <c r="LZJ156" s="472"/>
      <c r="LZK156" s="472"/>
      <c r="LZL156" s="472"/>
      <c r="LZM156" s="472"/>
      <c r="LZN156" s="472"/>
      <c r="LZO156" s="472"/>
      <c r="LZP156" s="472"/>
      <c r="LZQ156" s="472"/>
      <c r="LZR156" s="472"/>
      <c r="LZS156" s="472"/>
      <c r="LZT156" s="472"/>
      <c r="LZU156" s="472"/>
      <c r="LZV156" s="472"/>
      <c r="LZW156" s="472"/>
      <c r="LZX156" s="472"/>
      <c r="LZY156" s="472"/>
      <c r="LZZ156" s="472"/>
      <c r="MAA156" s="472"/>
      <c r="MAB156" s="472"/>
      <c r="MAC156" s="472"/>
      <c r="MAD156" s="472"/>
      <c r="MAE156" s="472"/>
      <c r="MAF156" s="472"/>
      <c r="MAG156" s="472"/>
      <c r="MAH156" s="472"/>
      <c r="MAI156" s="472"/>
      <c r="MAJ156" s="472"/>
      <c r="MAK156" s="472"/>
      <c r="MAL156" s="472"/>
      <c r="MAM156" s="472"/>
      <c r="MAN156" s="472"/>
      <c r="MAO156" s="472"/>
      <c r="MAP156" s="472"/>
      <c r="MAQ156" s="472"/>
      <c r="MAR156" s="472"/>
      <c r="MAS156" s="472"/>
      <c r="MAT156" s="472"/>
      <c r="MAU156" s="472"/>
      <c r="MAV156" s="472"/>
      <c r="MAW156" s="472"/>
      <c r="MAX156" s="472"/>
      <c r="MAY156" s="472"/>
      <c r="MAZ156" s="472"/>
      <c r="MBA156" s="472"/>
      <c r="MBB156" s="472"/>
      <c r="MBC156" s="472"/>
      <c r="MBD156" s="472"/>
      <c r="MBE156" s="472"/>
      <c r="MBF156" s="472"/>
      <c r="MBG156" s="472"/>
      <c r="MBH156" s="472"/>
      <c r="MBI156" s="472"/>
      <c r="MBJ156" s="472"/>
      <c r="MBK156" s="472"/>
      <c r="MBL156" s="472"/>
      <c r="MBM156" s="472"/>
      <c r="MBN156" s="472"/>
      <c r="MBO156" s="472"/>
      <c r="MBP156" s="472"/>
      <c r="MBQ156" s="472"/>
      <c r="MBR156" s="472"/>
      <c r="MBS156" s="472"/>
      <c r="MBT156" s="472"/>
      <c r="MBU156" s="472"/>
      <c r="MBV156" s="472"/>
      <c r="MBW156" s="472"/>
      <c r="MBX156" s="472"/>
      <c r="MBY156" s="472"/>
      <c r="MBZ156" s="472"/>
      <c r="MCA156" s="472"/>
      <c r="MCB156" s="472"/>
      <c r="MCC156" s="472"/>
      <c r="MCD156" s="472"/>
      <c r="MCE156" s="472"/>
      <c r="MCF156" s="472"/>
      <c r="MCG156" s="472"/>
      <c r="MCH156" s="472"/>
      <c r="MCI156" s="472"/>
      <c r="MCJ156" s="472"/>
      <c r="MCK156" s="472"/>
      <c r="MCL156" s="472"/>
      <c r="MCM156" s="472"/>
      <c r="MCN156" s="472"/>
      <c r="MCO156" s="472"/>
      <c r="MCP156" s="472"/>
      <c r="MCQ156" s="472"/>
      <c r="MCR156" s="472"/>
      <c r="MCS156" s="472"/>
      <c r="MCT156" s="472"/>
      <c r="MCU156" s="472"/>
      <c r="MCV156" s="472"/>
      <c r="MCW156" s="472"/>
      <c r="MCX156" s="472"/>
      <c r="MCY156" s="472"/>
      <c r="MCZ156" s="472"/>
      <c r="MDA156" s="472"/>
      <c r="MDB156" s="472"/>
      <c r="MDC156" s="472"/>
      <c r="MDD156" s="472"/>
      <c r="MDE156" s="472"/>
      <c r="MDF156" s="472"/>
      <c r="MDG156" s="472"/>
      <c r="MDH156" s="472"/>
      <c r="MDI156" s="472"/>
      <c r="MDJ156" s="472"/>
      <c r="MDK156" s="472"/>
      <c r="MDL156" s="472"/>
      <c r="MDM156" s="472"/>
      <c r="MDN156" s="472"/>
      <c r="MDO156" s="472"/>
      <c r="MDP156" s="472"/>
      <c r="MDQ156" s="472"/>
      <c r="MDR156" s="472"/>
      <c r="MDS156" s="472"/>
      <c r="MDT156" s="472"/>
      <c r="MDU156" s="472"/>
      <c r="MDV156" s="472"/>
      <c r="MDW156" s="472"/>
      <c r="MDX156" s="472"/>
      <c r="MDY156" s="472"/>
      <c r="MDZ156" s="472"/>
      <c r="MEA156" s="472"/>
      <c r="MEB156" s="472"/>
      <c r="MEC156" s="472"/>
      <c r="MED156" s="472"/>
      <c r="MEE156" s="472"/>
      <c r="MEF156" s="472"/>
      <c r="MEG156" s="472"/>
      <c r="MEH156" s="472"/>
      <c r="MEI156" s="472"/>
      <c r="MEJ156" s="472"/>
      <c r="MEK156" s="472"/>
      <c r="MEL156" s="472"/>
      <c r="MEM156" s="472"/>
      <c r="MEN156" s="472"/>
      <c r="MEO156" s="472"/>
      <c r="MEP156" s="472"/>
      <c r="MEQ156" s="472"/>
      <c r="MER156" s="472"/>
      <c r="MES156" s="472"/>
      <c r="MET156" s="472"/>
      <c r="MEU156" s="472"/>
      <c r="MEV156" s="472"/>
      <c r="MEW156" s="472"/>
      <c r="MEX156" s="472"/>
      <c r="MEY156" s="472"/>
      <c r="MEZ156" s="472"/>
      <c r="MFA156" s="472"/>
      <c r="MFB156" s="472"/>
      <c r="MFC156" s="472"/>
      <c r="MFD156" s="472"/>
      <c r="MFE156" s="472"/>
      <c r="MFF156" s="472"/>
      <c r="MFG156" s="472"/>
      <c r="MFH156" s="472"/>
      <c r="MFI156" s="472"/>
      <c r="MFJ156" s="472"/>
      <c r="MFK156" s="472"/>
      <c r="MFL156" s="472"/>
      <c r="MFM156" s="472"/>
      <c r="MFN156" s="472"/>
      <c r="MFO156" s="472"/>
      <c r="MFP156" s="472"/>
      <c r="MFQ156" s="472"/>
      <c r="MFR156" s="472"/>
      <c r="MFS156" s="472"/>
      <c r="MFT156" s="472"/>
      <c r="MFW156" s="472"/>
      <c r="MFX156" s="472"/>
      <c r="MFY156" s="472"/>
      <c r="MFZ156" s="472"/>
      <c r="MGA156" s="472"/>
      <c r="MGB156" s="472"/>
      <c r="MGC156" s="472"/>
      <c r="MGD156" s="472"/>
      <c r="MGE156" s="472"/>
      <c r="MGF156" s="472"/>
      <c r="MGG156" s="472"/>
      <c r="MGH156" s="472"/>
      <c r="MGI156" s="472"/>
      <c r="MGJ156" s="472"/>
      <c r="MGK156" s="472"/>
      <c r="MGL156" s="472"/>
      <c r="MGM156" s="472"/>
      <c r="MGN156" s="472"/>
      <c r="MGO156" s="472"/>
      <c r="MGP156" s="472"/>
      <c r="MGQ156" s="472"/>
      <c r="MGR156" s="472"/>
      <c r="MGS156" s="472"/>
      <c r="MGT156" s="472"/>
      <c r="MGU156" s="472"/>
      <c r="MGV156" s="472"/>
      <c r="MGW156" s="472"/>
      <c r="MGX156" s="472"/>
      <c r="MGY156" s="472"/>
      <c r="MGZ156" s="472"/>
      <c r="MHA156" s="472"/>
      <c r="MHB156" s="472"/>
      <c r="MHC156" s="472"/>
      <c r="MHD156" s="472"/>
      <c r="MHE156" s="472"/>
      <c r="MHF156" s="472"/>
      <c r="MHG156" s="472"/>
      <c r="MHH156" s="472"/>
      <c r="MHI156" s="472"/>
      <c r="MHJ156" s="472"/>
      <c r="MHK156" s="472"/>
      <c r="MHL156" s="472"/>
      <c r="MHM156" s="472"/>
      <c r="MHN156" s="472"/>
      <c r="MHO156" s="472"/>
      <c r="MHP156" s="472"/>
      <c r="MHQ156" s="472"/>
      <c r="MHR156" s="472"/>
      <c r="MHS156" s="472"/>
      <c r="MHT156" s="472"/>
      <c r="MHU156" s="472"/>
      <c r="MHV156" s="472"/>
      <c r="MHW156" s="472"/>
      <c r="MHX156" s="472"/>
      <c r="MHY156" s="472"/>
      <c r="MHZ156" s="472"/>
      <c r="MIA156" s="472"/>
      <c r="MIB156" s="472"/>
      <c r="MIC156" s="472"/>
      <c r="MID156" s="472"/>
      <c r="MIE156" s="472"/>
      <c r="MIF156" s="472"/>
      <c r="MIG156" s="472"/>
      <c r="MIH156" s="472"/>
      <c r="MII156" s="472"/>
      <c r="MIJ156" s="472"/>
      <c r="MIK156" s="472"/>
      <c r="MIL156" s="472"/>
      <c r="MIM156" s="472"/>
      <c r="MIN156" s="472"/>
      <c r="MIO156" s="472"/>
      <c r="MIP156" s="472"/>
      <c r="MIQ156" s="472"/>
      <c r="MIR156" s="472"/>
      <c r="MIS156" s="472"/>
      <c r="MIT156" s="472"/>
      <c r="MIU156" s="472"/>
      <c r="MIV156" s="472"/>
      <c r="MIW156" s="472"/>
      <c r="MIX156" s="472"/>
      <c r="MIY156" s="472"/>
      <c r="MIZ156" s="472"/>
      <c r="MJA156" s="472"/>
      <c r="MJB156" s="472"/>
      <c r="MJC156" s="472"/>
      <c r="MJD156" s="472"/>
      <c r="MJE156" s="472"/>
      <c r="MJF156" s="472"/>
      <c r="MJG156" s="472"/>
      <c r="MJH156" s="472"/>
      <c r="MJI156" s="472"/>
      <c r="MJJ156" s="472"/>
      <c r="MJK156" s="472"/>
      <c r="MJL156" s="472"/>
      <c r="MJM156" s="472"/>
      <c r="MJN156" s="472"/>
      <c r="MJO156" s="472"/>
      <c r="MJP156" s="472"/>
      <c r="MJQ156" s="472"/>
      <c r="MJR156" s="472"/>
      <c r="MJS156" s="472"/>
      <c r="MJT156" s="472"/>
      <c r="MJU156" s="472"/>
      <c r="MJV156" s="472"/>
      <c r="MJW156" s="472"/>
      <c r="MJX156" s="472"/>
      <c r="MJY156" s="472"/>
      <c r="MJZ156" s="472"/>
      <c r="MKA156" s="472"/>
      <c r="MKB156" s="472"/>
      <c r="MKC156" s="472"/>
      <c r="MKD156" s="472"/>
      <c r="MKE156" s="472"/>
      <c r="MKF156" s="472"/>
      <c r="MKG156" s="472"/>
      <c r="MKH156" s="472"/>
      <c r="MKI156" s="472"/>
      <c r="MKJ156" s="472"/>
      <c r="MKK156" s="472"/>
      <c r="MKL156" s="472"/>
      <c r="MKM156" s="472"/>
      <c r="MKN156" s="472"/>
      <c r="MKO156" s="472"/>
      <c r="MKP156" s="472"/>
      <c r="MKQ156" s="472"/>
      <c r="MKR156" s="472"/>
      <c r="MKS156" s="472"/>
      <c r="MKT156" s="472"/>
      <c r="MKU156" s="472"/>
      <c r="MKV156" s="472"/>
      <c r="MKW156" s="472"/>
      <c r="MKX156" s="472"/>
      <c r="MKY156" s="472"/>
      <c r="MKZ156" s="472"/>
      <c r="MLA156" s="472"/>
      <c r="MLB156" s="472"/>
      <c r="MLC156" s="472"/>
      <c r="MLD156" s="472"/>
      <c r="MLE156" s="472"/>
      <c r="MLF156" s="472"/>
      <c r="MLG156" s="472"/>
      <c r="MLH156" s="472"/>
      <c r="MLI156" s="472"/>
      <c r="MLJ156" s="472"/>
      <c r="MLK156" s="472"/>
      <c r="MLL156" s="472"/>
      <c r="MLM156" s="472"/>
      <c r="MLN156" s="472"/>
      <c r="MLO156" s="472"/>
      <c r="MLP156" s="472"/>
      <c r="MLQ156" s="472"/>
      <c r="MLR156" s="472"/>
      <c r="MLS156" s="472"/>
      <c r="MLT156" s="472"/>
      <c r="MLU156" s="472"/>
      <c r="MLV156" s="472"/>
      <c r="MLW156" s="472"/>
      <c r="MLX156" s="472"/>
      <c r="MLY156" s="472"/>
      <c r="MLZ156" s="472"/>
      <c r="MMA156" s="472"/>
      <c r="MMB156" s="472"/>
      <c r="MMC156" s="472"/>
      <c r="MMD156" s="472"/>
      <c r="MME156" s="472"/>
      <c r="MMF156" s="472"/>
      <c r="MMG156" s="472"/>
      <c r="MMH156" s="472"/>
      <c r="MMI156" s="472"/>
      <c r="MMJ156" s="472"/>
      <c r="MMK156" s="472"/>
      <c r="MML156" s="472"/>
      <c r="MMM156" s="472"/>
      <c r="MMN156" s="472"/>
      <c r="MMO156" s="472"/>
      <c r="MMP156" s="472"/>
      <c r="MMQ156" s="472"/>
      <c r="MMR156" s="472"/>
      <c r="MMS156" s="472"/>
      <c r="MMT156" s="472"/>
      <c r="MMU156" s="472"/>
      <c r="MMV156" s="472"/>
      <c r="MMW156" s="472"/>
      <c r="MMX156" s="472"/>
      <c r="MMY156" s="472"/>
      <c r="MMZ156" s="472"/>
      <c r="MNA156" s="472"/>
      <c r="MNB156" s="472"/>
      <c r="MNC156" s="472"/>
      <c r="MND156" s="472"/>
      <c r="MNE156" s="472"/>
      <c r="MNF156" s="472"/>
      <c r="MNG156" s="472"/>
      <c r="MNH156" s="472"/>
      <c r="MNI156" s="472"/>
      <c r="MNJ156" s="472"/>
      <c r="MNK156" s="472"/>
      <c r="MNL156" s="472"/>
      <c r="MNM156" s="472"/>
      <c r="MNN156" s="472"/>
      <c r="MNO156" s="472"/>
      <c r="MNP156" s="472"/>
      <c r="MNQ156" s="472"/>
      <c r="MNR156" s="472"/>
      <c r="MNS156" s="472"/>
      <c r="MNT156" s="472"/>
      <c r="MNU156" s="472"/>
      <c r="MNV156" s="472"/>
      <c r="MNW156" s="472"/>
      <c r="MNX156" s="472"/>
      <c r="MNY156" s="472"/>
      <c r="MNZ156" s="472"/>
      <c r="MOA156" s="472"/>
      <c r="MOB156" s="472"/>
      <c r="MOC156" s="472"/>
      <c r="MOD156" s="472"/>
      <c r="MOE156" s="472"/>
      <c r="MOF156" s="472"/>
      <c r="MOG156" s="472"/>
      <c r="MOH156" s="472"/>
      <c r="MOI156" s="472"/>
      <c r="MOJ156" s="472"/>
      <c r="MOK156" s="472"/>
      <c r="MOL156" s="472"/>
      <c r="MOM156" s="472"/>
      <c r="MON156" s="472"/>
      <c r="MOO156" s="472"/>
      <c r="MOP156" s="472"/>
      <c r="MOQ156" s="472"/>
      <c r="MOR156" s="472"/>
      <c r="MOS156" s="472"/>
      <c r="MOT156" s="472"/>
      <c r="MOU156" s="472"/>
      <c r="MOV156" s="472"/>
      <c r="MOW156" s="472"/>
      <c r="MOX156" s="472"/>
      <c r="MOY156" s="472"/>
      <c r="MOZ156" s="472"/>
      <c r="MPA156" s="472"/>
      <c r="MPB156" s="472"/>
      <c r="MPC156" s="472"/>
      <c r="MPD156" s="472"/>
      <c r="MPE156" s="472"/>
      <c r="MPF156" s="472"/>
      <c r="MPG156" s="472"/>
      <c r="MPH156" s="472"/>
      <c r="MPI156" s="472"/>
      <c r="MPJ156" s="472"/>
      <c r="MPK156" s="472"/>
      <c r="MPL156" s="472"/>
      <c r="MPM156" s="472"/>
      <c r="MPN156" s="472"/>
      <c r="MPO156" s="472"/>
      <c r="MPP156" s="472"/>
      <c r="MPS156" s="472"/>
      <c r="MPT156" s="472"/>
      <c r="MPU156" s="472"/>
      <c r="MPV156" s="472"/>
      <c r="MPW156" s="472"/>
      <c r="MPX156" s="472"/>
      <c r="MPY156" s="472"/>
      <c r="MPZ156" s="472"/>
      <c r="MQA156" s="472"/>
      <c r="MQB156" s="472"/>
      <c r="MQC156" s="472"/>
      <c r="MQD156" s="472"/>
      <c r="MQE156" s="472"/>
      <c r="MQF156" s="472"/>
      <c r="MQG156" s="472"/>
      <c r="MQH156" s="472"/>
      <c r="MQI156" s="472"/>
      <c r="MQJ156" s="472"/>
      <c r="MQK156" s="472"/>
      <c r="MQL156" s="472"/>
      <c r="MQM156" s="472"/>
      <c r="MQN156" s="472"/>
      <c r="MQO156" s="472"/>
      <c r="MQP156" s="472"/>
      <c r="MQQ156" s="472"/>
      <c r="MQR156" s="472"/>
      <c r="MQS156" s="472"/>
      <c r="MQT156" s="472"/>
      <c r="MQU156" s="472"/>
      <c r="MQV156" s="472"/>
      <c r="MQW156" s="472"/>
      <c r="MQX156" s="472"/>
      <c r="MQY156" s="472"/>
      <c r="MQZ156" s="472"/>
      <c r="MRA156" s="472"/>
      <c r="MRB156" s="472"/>
      <c r="MRC156" s="472"/>
      <c r="MRD156" s="472"/>
      <c r="MRE156" s="472"/>
      <c r="MRF156" s="472"/>
      <c r="MRG156" s="472"/>
      <c r="MRH156" s="472"/>
      <c r="MRI156" s="472"/>
      <c r="MRJ156" s="472"/>
      <c r="MRK156" s="472"/>
      <c r="MRL156" s="472"/>
      <c r="MRM156" s="472"/>
      <c r="MRN156" s="472"/>
      <c r="MRO156" s="472"/>
      <c r="MRP156" s="472"/>
      <c r="MRQ156" s="472"/>
      <c r="MRR156" s="472"/>
      <c r="MRS156" s="472"/>
      <c r="MRT156" s="472"/>
      <c r="MRU156" s="472"/>
      <c r="MRV156" s="472"/>
      <c r="MRW156" s="472"/>
      <c r="MRX156" s="472"/>
      <c r="MRY156" s="472"/>
      <c r="MRZ156" s="472"/>
      <c r="MSA156" s="472"/>
      <c r="MSB156" s="472"/>
      <c r="MSC156" s="472"/>
      <c r="MSD156" s="472"/>
      <c r="MSE156" s="472"/>
      <c r="MSF156" s="472"/>
      <c r="MSG156" s="472"/>
      <c r="MSH156" s="472"/>
      <c r="MSI156" s="472"/>
      <c r="MSJ156" s="472"/>
      <c r="MSK156" s="472"/>
      <c r="MSL156" s="472"/>
      <c r="MSM156" s="472"/>
      <c r="MSN156" s="472"/>
      <c r="MSO156" s="472"/>
      <c r="MSP156" s="472"/>
      <c r="MSQ156" s="472"/>
      <c r="MSR156" s="472"/>
      <c r="MSS156" s="472"/>
      <c r="MST156" s="472"/>
      <c r="MSU156" s="472"/>
      <c r="MSV156" s="472"/>
      <c r="MSW156" s="472"/>
      <c r="MSX156" s="472"/>
      <c r="MSY156" s="472"/>
      <c r="MSZ156" s="472"/>
      <c r="MTA156" s="472"/>
      <c r="MTB156" s="472"/>
      <c r="MTC156" s="472"/>
      <c r="MTD156" s="472"/>
      <c r="MTE156" s="472"/>
      <c r="MTF156" s="472"/>
      <c r="MTG156" s="472"/>
      <c r="MTH156" s="472"/>
      <c r="MTI156" s="472"/>
      <c r="MTJ156" s="472"/>
      <c r="MTK156" s="472"/>
      <c r="MTL156" s="472"/>
      <c r="MTM156" s="472"/>
      <c r="MTN156" s="472"/>
      <c r="MTO156" s="472"/>
      <c r="MTP156" s="472"/>
      <c r="MTQ156" s="472"/>
      <c r="MTR156" s="472"/>
      <c r="MTS156" s="472"/>
      <c r="MTT156" s="472"/>
      <c r="MTU156" s="472"/>
      <c r="MTV156" s="472"/>
      <c r="MTW156" s="472"/>
      <c r="MTX156" s="472"/>
      <c r="MTY156" s="472"/>
      <c r="MTZ156" s="472"/>
      <c r="MUA156" s="472"/>
      <c r="MUB156" s="472"/>
      <c r="MUC156" s="472"/>
      <c r="MUD156" s="472"/>
      <c r="MUE156" s="472"/>
      <c r="MUF156" s="472"/>
      <c r="MUG156" s="472"/>
      <c r="MUH156" s="472"/>
      <c r="MUI156" s="472"/>
      <c r="MUJ156" s="472"/>
      <c r="MUK156" s="472"/>
      <c r="MUL156" s="472"/>
      <c r="MUM156" s="472"/>
      <c r="MUN156" s="472"/>
      <c r="MUO156" s="472"/>
      <c r="MUP156" s="472"/>
      <c r="MUQ156" s="472"/>
      <c r="MUR156" s="472"/>
      <c r="MUS156" s="472"/>
      <c r="MUT156" s="472"/>
      <c r="MUU156" s="472"/>
      <c r="MUV156" s="472"/>
      <c r="MUW156" s="472"/>
      <c r="MUX156" s="472"/>
      <c r="MUY156" s="472"/>
      <c r="MUZ156" s="472"/>
      <c r="MVA156" s="472"/>
      <c r="MVB156" s="472"/>
      <c r="MVC156" s="472"/>
      <c r="MVD156" s="472"/>
      <c r="MVE156" s="472"/>
      <c r="MVF156" s="472"/>
      <c r="MVG156" s="472"/>
      <c r="MVH156" s="472"/>
      <c r="MVI156" s="472"/>
      <c r="MVJ156" s="472"/>
      <c r="MVK156" s="472"/>
      <c r="MVL156" s="472"/>
      <c r="MVM156" s="472"/>
      <c r="MVN156" s="472"/>
      <c r="MVO156" s="472"/>
      <c r="MVP156" s="472"/>
      <c r="MVQ156" s="472"/>
      <c r="MVR156" s="472"/>
      <c r="MVS156" s="472"/>
      <c r="MVT156" s="472"/>
      <c r="MVU156" s="472"/>
      <c r="MVV156" s="472"/>
      <c r="MVW156" s="472"/>
      <c r="MVX156" s="472"/>
      <c r="MVY156" s="472"/>
      <c r="MVZ156" s="472"/>
      <c r="MWA156" s="472"/>
      <c r="MWB156" s="472"/>
      <c r="MWC156" s="472"/>
      <c r="MWD156" s="472"/>
      <c r="MWE156" s="472"/>
      <c r="MWF156" s="472"/>
      <c r="MWG156" s="472"/>
      <c r="MWH156" s="472"/>
      <c r="MWI156" s="472"/>
      <c r="MWJ156" s="472"/>
      <c r="MWK156" s="472"/>
      <c r="MWL156" s="472"/>
      <c r="MWM156" s="472"/>
      <c r="MWN156" s="472"/>
      <c r="MWO156" s="472"/>
      <c r="MWP156" s="472"/>
      <c r="MWQ156" s="472"/>
      <c r="MWR156" s="472"/>
      <c r="MWS156" s="472"/>
      <c r="MWT156" s="472"/>
      <c r="MWU156" s="472"/>
      <c r="MWV156" s="472"/>
      <c r="MWW156" s="472"/>
      <c r="MWX156" s="472"/>
      <c r="MWY156" s="472"/>
      <c r="MWZ156" s="472"/>
      <c r="MXA156" s="472"/>
      <c r="MXB156" s="472"/>
      <c r="MXC156" s="472"/>
      <c r="MXD156" s="472"/>
      <c r="MXE156" s="472"/>
      <c r="MXF156" s="472"/>
      <c r="MXG156" s="472"/>
      <c r="MXH156" s="472"/>
      <c r="MXI156" s="472"/>
      <c r="MXJ156" s="472"/>
      <c r="MXK156" s="472"/>
      <c r="MXL156" s="472"/>
      <c r="MXM156" s="472"/>
      <c r="MXN156" s="472"/>
      <c r="MXO156" s="472"/>
      <c r="MXP156" s="472"/>
      <c r="MXQ156" s="472"/>
      <c r="MXR156" s="472"/>
      <c r="MXS156" s="472"/>
      <c r="MXT156" s="472"/>
      <c r="MXU156" s="472"/>
      <c r="MXV156" s="472"/>
      <c r="MXW156" s="472"/>
      <c r="MXX156" s="472"/>
      <c r="MXY156" s="472"/>
      <c r="MXZ156" s="472"/>
      <c r="MYA156" s="472"/>
      <c r="MYB156" s="472"/>
      <c r="MYC156" s="472"/>
      <c r="MYD156" s="472"/>
      <c r="MYE156" s="472"/>
      <c r="MYF156" s="472"/>
      <c r="MYG156" s="472"/>
      <c r="MYH156" s="472"/>
      <c r="MYI156" s="472"/>
      <c r="MYJ156" s="472"/>
      <c r="MYK156" s="472"/>
      <c r="MYL156" s="472"/>
      <c r="MYM156" s="472"/>
      <c r="MYN156" s="472"/>
      <c r="MYO156" s="472"/>
      <c r="MYP156" s="472"/>
      <c r="MYQ156" s="472"/>
      <c r="MYR156" s="472"/>
      <c r="MYS156" s="472"/>
      <c r="MYT156" s="472"/>
      <c r="MYU156" s="472"/>
      <c r="MYV156" s="472"/>
      <c r="MYW156" s="472"/>
      <c r="MYX156" s="472"/>
      <c r="MYY156" s="472"/>
      <c r="MYZ156" s="472"/>
      <c r="MZA156" s="472"/>
      <c r="MZB156" s="472"/>
      <c r="MZC156" s="472"/>
      <c r="MZD156" s="472"/>
      <c r="MZE156" s="472"/>
      <c r="MZF156" s="472"/>
      <c r="MZG156" s="472"/>
      <c r="MZH156" s="472"/>
      <c r="MZI156" s="472"/>
      <c r="MZJ156" s="472"/>
      <c r="MZK156" s="472"/>
      <c r="MZL156" s="472"/>
      <c r="MZO156" s="472"/>
      <c r="MZP156" s="472"/>
      <c r="MZQ156" s="472"/>
      <c r="MZR156" s="472"/>
      <c r="MZS156" s="472"/>
      <c r="MZT156" s="472"/>
      <c r="MZU156" s="472"/>
      <c r="MZV156" s="472"/>
      <c r="MZW156" s="472"/>
      <c r="MZX156" s="472"/>
      <c r="MZY156" s="472"/>
      <c r="MZZ156" s="472"/>
      <c r="NAA156" s="472"/>
      <c r="NAB156" s="472"/>
      <c r="NAC156" s="472"/>
      <c r="NAD156" s="472"/>
      <c r="NAE156" s="472"/>
      <c r="NAF156" s="472"/>
      <c r="NAG156" s="472"/>
      <c r="NAH156" s="472"/>
      <c r="NAI156" s="472"/>
      <c r="NAJ156" s="472"/>
      <c r="NAK156" s="472"/>
      <c r="NAL156" s="472"/>
      <c r="NAM156" s="472"/>
      <c r="NAN156" s="472"/>
      <c r="NAO156" s="472"/>
      <c r="NAP156" s="472"/>
      <c r="NAQ156" s="472"/>
      <c r="NAR156" s="472"/>
      <c r="NAS156" s="472"/>
      <c r="NAT156" s="472"/>
      <c r="NAU156" s="472"/>
      <c r="NAV156" s="472"/>
      <c r="NAW156" s="472"/>
      <c r="NAX156" s="472"/>
      <c r="NAY156" s="472"/>
      <c r="NAZ156" s="472"/>
      <c r="NBA156" s="472"/>
      <c r="NBB156" s="472"/>
      <c r="NBC156" s="472"/>
      <c r="NBD156" s="472"/>
      <c r="NBE156" s="472"/>
      <c r="NBF156" s="472"/>
      <c r="NBG156" s="472"/>
      <c r="NBH156" s="472"/>
      <c r="NBI156" s="472"/>
      <c r="NBJ156" s="472"/>
      <c r="NBK156" s="472"/>
      <c r="NBL156" s="472"/>
      <c r="NBM156" s="472"/>
      <c r="NBN156" s="472"/>
      <c r="NBO156" s="472"/>
      <c r="NBP156" s="472"/>
      <c r="NBQ156" s="472"/>
      <c r="NBR156" s="472"/>
      <c r="NBS156" s="472"/>
      <c r="NBT156" s="472"/>
      <c r="NBU156" s="472"/>
      <c r="NBV156" s="472"/>
      <c r="NBW156" s="472"/>
      <c r="NBX156" s="472"/>
      <c r="NBY156" s="472"/>
      <c r="NBZ156" s="472"/>
      <c r="NCA156" s="472"/>
      <c r="NCB156" s="472"/>
      <c r="NCC156" s="472"/>
      <c r="NCD156" s="472"/>
      <c r="NCE156" s="472"/>
      <c r="NCF156" s="472"/>
      <c r="NCG156" s="472"/>
      <c r="NCH156" s="472"/>
      <c r="NCI156" s="472"/>
      <c r="NCJ156" s="472"/>
      <c r="NCK156" s="472"/>
      <c r="NCL156" s="472"/>
      <c r="NCM156" s="472"/>
      <c r="NCN156" s="472"/>
      <c r="NCO156" s="472"/>
      <c r="NCP156" s="472"/>
      <c r="NCQ156" s="472"/>
      <c r="NCR156" s="472"/>
      <c r="NCS156" s="472"/>
      <c r="NCT156" s="472"/>
      <c r="NCU156" s="472"/>
      <c r="NCV156" s="472"/>
      <c r="NCW156" s="472"/>
      <c r="NCX156" s="472"/>
      <c r="NCY156" s="472"/>
      <c r="NCZ156" s="472"/>
      <c r="NDA156" s="472"/>
      <c r="NDB156" s="472"/>
      <c r="NDC156" s="472"/>
      <c r="NDD156" s="472"/>
      <c r="NDE156" s="472"/>
      <c r="NDF156" s="472"/>
      <c r="NDG156" s="472"/>
      <c r="NDH156" s="472"/>
      <c r="NDI156" s="472"/>
      <c r="NDJ156" s="472"/>
      <c r="NDK156" s="472"/>
      <c r="NDL156" s="472"/>
      <c r="NDM156" s="472"/>
      <c r="NDN156" s="472"/>
      <c r="NDO156" s="472"/>
      <c r="NDP156" s="472"/>
      <c r="NDQ156" s="472"/>
      <c r="NDR156" s="472"/>
      <c r="NDS156" s="472"/>
      <c r="NDT156" s="472"/>
      <c r="NDU156" s="472"/>
      <c r="NDV156" s="472"/>
      <c r="NDW156" s="472"/>
      <c r="NDX156" s="472"/>
      <c r="NDY156" s="472"/>
      <c r="NDZ156" s="472"/>
      <c r="NEA156" s="472"/>
      <c r="NEB156" s="472"/>
      <c r="NEC156" s="472"/>
      <c r="NED156" s="472"/>
      <c r="NEE156" s="472"/>
      <c r="NEF156" s="472"/>
      <c r="NEG156" s="472"/>
      <c r="NEH156" s="472"/>
      <c r="NEI156" s="472"/>
      <c r="NEJ156" s="472"/>
      <c r="NEK156" s="472"/>
      <c r="NEL156" s="472"/>
      <c r="NEM156" s="472"/>
      <c r="NEN156" s="472"/>
      <c r="NEO156" s="472"/>
      <c r="NEP156" s="472"/>
      <c r="NEQ156" s="472"/>
      <c r="NER156" s="472"/>
      <c r="NES156" s="472"/>
      <c r="NET156" s="472"/>
      <c r="NEU156" s="472"/>
      <c r="NEV156" s="472"/>
      <c r="NEW156" s="472"/>
      <c r="NEX156" s="472"/>
      <c r="NEY156" s="472"/>
      <c r="NEZ156" s="472"/>
      <c r="NFA156" s="472"/>
      <c r="NFB156" s="472"/>
      <c r="NFC156" s="472"/>
      <c r="NFD156" s="472"/>
      <c r="NFE156" s="472"/>
      <c r="NFF156" s="472"/>
      <c r="NFG156" s="472"/>
      <c r="NFH156" s="472"/>
      <c r="NFI156" s="472"/>
      <c r="NFJ156" s="472"/>
      <c r="NFK156" s="472"/>
      <c r="NFL156" s="472"/>
      <c r="NFM156" s="472"/>
      <c r="NFN156" s="472"/>
      <c r="NFO156" s="472"/>
      <c r="NFP156" s="472"/>
      <c r="NFQ156" s="472"/>
      <c r="NFR156" s="472"/>
      <c r="NFS156" s="472"/>
      <c r="NFT156" s="472"/>
      <c r="NFU156" s="472"/>
      <c r="NFV156" s="472"/>
      <c r="NFW156" s="472"/>
      <c r="NFX156" s="472"/>
      <c r="NFY156" s="472"/>
      <c r="NFZ156" s="472"/>
      <c r="NGA156" s="472"/>
      <c r="NGB156" s="472"/>
      <c r="NGC156" s="472"/>
      <c r="NGD156" s="472"/>
      <c r="NGE156" s="472"/>
      <c r="NGF156" s="472"/>
      <c r="NGG156" s="472"/>
      <c r="NGH156" s="472"/>
      <c r="NGI156" s="472"/>
      <c r="NGJ156" s="472"/>
      <c r="NGK156" s="472"/>
      <c r="NGL156" s="472"/>
      <c r="NGM156" s="472"/>
      <c r="NGN156" s="472"/>
      <c r="NGO156" s="472"/>
      <c r="NGP156" s="472"/>
      <c r="NGQ156" s="472"/>
      <c r="NGR156" s="472"/>
      <c r="NGS156" s="472"/>
      <c r="NGT156" s="472"/>
      <c r="NGU156" s="472"/>
      <c r="NGV156" s="472"/>
      <c r="NGW156" s="472"/>
      <c r="NGX156" s="472"/>
      <c r="NGY156" s="472"/>
      <c r="NGZ156" s="472"/>
      <c r="NHA156" s="472"/>
      <c r="NHB156" s="472"/>
      <c r="NHC156" s="472"/>
      <c r="NHD156" s="472"/>
      <c r="NHE156" s="472"/>
      <c r="NHF156" s="472"/>
      <c r="NHG156" s="472"/>
      <c r="NHH156" s="472"/>
      <c r="NHI156" s="472"/>
      <c r="NHJ156" s="472"/>
      <c r="NHK156" s="472"/>
      <c r="NHL156" s="472"/>
      <c r="NHM156" s="472"/>
      <c r="NHN156" s="472"/>
      <c r="NHO156" s="472"/>
      <c r="NHP156" s="472"/>
      <c r="NHQ156" s="472"/>
      <c r="NHR156" s="472"/>
      <c r="NHS156" s="472"/>
      <c r="NHT156" s="472"/>
      <c r="NHU156" s="472"/>
      <c r="NHV156" s="472"/>
      <c r="NHW156" s="472"/>
      <c r="NHX156" s="472"/>
      <c r="NHY156" s="472"/>
      <c r="NHZ156" s="472"/>
      <c r="NIA156" s="472"/>
      <c r="NIB156" s="472"/>
      <c r="NIC156" s="472"/>
      <c r="NID156" s="472"/>
      <c r="NIE156" s="472"/>
      <c r="NIF156" s="472"/>
      <c r="NIG156" s="472"/>
      <c r="NIH156" s="472"/>
      <c r="NII156" s="472"/>
      <c r="NIJ156" s="472"/>
      <c r="NIK156" s="472"/>
      <c r="NIL156" s="472"/>
      <c r="NIM156" s="472"/>
      <c r="NIN156" s="472"/>
      <c r="NIO156" s="472"/>
      <c r="NIP156" s="472"/>
      <c r="NIQ156" s="472"/>
      <c r="NIR156" s="472"/>
      <c r="NIS156" s="472"/>
      <c r="NIT156" s="472"/>
      <c r="NIU156" s="472"/>
      <c r="NIV156" s="472"/>
      <c r="NIW156" s="472"/>
      <c r="NIX156" s="472"/>
      <c r="NIY156" s="472"/>
      <c r="NIZ156" s="472"/>
      <c r="NJA156" s="472"/>
      <c r="NJB156" s="472"/>
      <c r="NJC156" s="472"/>
      <c r="NJD156" s="472"/>
      <c r="NJE156" s="472"/>
      <c r="NJF156" s="472"/>
      <c r="NJG156" s="472"/>
      <c r="NJH156" s="472"/>
      <c r="NJK156" s="472"/>
      <c r="NJL156" s="472"/>
      <c r="NJM156" s="472"/>
      <c r="NJN156" s="472"/>
      <c r="NJO156" s="472"/>
      <c r="NJP156" s="472"/>
      <c r="NJQ156" s="472"/>
      <c r="NJR156" s="472"/>
      <c r="NJS156" s="472"/>
      <c r="NJT156" s="472"/>
      <c r="NJU156" s="472"/>
      <c r="NJV156" s="472"/>
      <c r="NJW156" s="472"/>
      <c r="NJX156" s="472"/>
      <c r="NJY156" s="472"/>
      <c r="NJZ156" s="472"/>
      <c r="NKA156" s="472"/>
      <c r="NKB156" s="472"/>
      <c r="NKC156" s="472"/>
      <c r="NKD156" s="472"/>
      <c r="NKE156" s="472"/>
      <c r="NKF156" s="472"/>
      <c r="NKG156" s="472"/>
      <c r="NKH156" s="472"/>
      <c r="NKI156" s="472"/>
      <c r="NKJ156" s="472"/>
      <c r="NKK156" s="472"/>
      <c r="NKL156" s="472"/>
      <c r="NKM156" s="472"/>
      <c r="NKN156" s="472"/>
      <c r="NKO156" s="472"/>
      <c r="NKP156" s="472"/>
      <c r="NKQ156" s="472"/>
      <c r="NKR156" s="472"/>
      <c r="NKS156" s="472"/>
      <c r="NKT156" s="472"/>
      <c r="NKU156" s="472"/>
      <c r="NKV156" s="472"/>
      <c r="NKW156" s="472"/>
      <c r="NKX156" s="472"/>
      <c r="NKY156" s="472"/>
      <c r="NKZ156" s="472"/>
      <c r="NLA156" s="472"/>
      <c r="NLB156" s="472"/>
      <c r="NLC156" s="472"/>
      <c r="NLD156" s="472"/>
      <c r="NLE156" s="472"/>
      <c r="NLF156" s="472"/>
      <c r="NLG156" s="472"/>
      <c r="NLH156" s="472"/>
      <c r="NLI156" s="472"/>
      <c r="NLJ156" s="472"/>
      <c r="NLK156" s="472"/>
      <c r="NLL156" s="472"/>
      <c r="NLM156" s="472"/>
      <c r="NLN156" s="472"/>
      <c r="NLO156" s="472"/>
      <c r="NLP156" s="472"/>
      <c r="NLQ156" s="472"/>
      <c r="NLR156" s="472"/>
      <c r="NLS156" s="472"/>
      <c r="NLT156" s="472"/>
      <c r="NLU156" s="472"/>
      <c r="NLV156" s="472"/>
      <c r="NLW156" s="472"/>
      <c r="NLX156" s="472"/>
      <c r="NLY156" s="472"/>
      <c r="NLZ156" s="472"/>
      <c r="NMA156" s="472"/>
      <c r="NMB156" s="472"/>
      <c r="NMC156" s="472"/>
      <c r="NMD156" s="472"/>
      <c r="NME156" s="472"/>
      <c r="NMF156" s="472"/>
      <c r="NMG156" s="472"/>
      <c r="NMH156" s="472"/>
      <c r="NMI156" s="472"/>
      <c r="NMJ156" s="472"/>
      <c r="NMK156" s="472"/>
      <c r="NML156" s="472"/>
      <c r="NMM156" s="472"/>
      <c r="NMN156" s="472"/>
      <c r="NMO156" s="472"/>
      <c r="NMP156" s="472"/>
      <c r="NMQ156" s="472"/>
      <c r="NMR156" s="472"/>
      <c r="NMS156" s="472"/>
      <c r="NMT156" s="472"/>
      <c r="NMU156" s="472"/>
      <c r="NMV156" s="472"/>
      <c r="NMW156" s="472"/>
      <c r="NMX156" s="472"/>
      <c r="NMY156" s="472"/>
      <c r="NMZ156" s="472"/>
      <c r="NNA156" s="472"/>
      <c r="NNB156" s="472"/>
      <c r="NNC156" s="472"/>
      <c r="NND156" s="472"/>
      <c r="NNE156" s="472"/>
      <c r="NNF156" s="472"/>
      <c r="NNG156" s="472"/>
      <c r="NNH156" s="472"/>
      <c r="NNI156" s="472"/>
      <c r="NNJ156" s="472"/>
      <c r="NNK156" s="472"/>
      <c r="NNL156" s="472"/>
      <c r="NNM156" s="472"/>
      <c r="NNN156" s="472"/>
      <c r="NNO156" s="472"/>
      <c r="NNP156" s="472"/>
      <c r="NNQ156" s="472"/>
      <c r="NNR156" s="472"/>
      <c r="NNS156" s="472"/>
      <c r="NNT156" s="472"/>
      <c r="NNU156" s="472"/>
      <c r="NNV156" s="472"/>
      <c r="NNW156" s="472"/>
      <c r="NNX156" s="472"/>
      <c r="NNY156" s="472"/>
      <c r="NNZ156" s="472"/>
      <c r="NOA156" s="472"/>
      <c r="NOB156" s="472"/>
      <c r="NOC156" s="472"/>
      <c r="NOD156" s="472"/>
      <c r="NOE156" s="472"/>
      <c r="NOF156" s="472"/>
      <c r="NOG156" s="472"/>
      <c r="NOH156" s="472"/>
      <c r="NOI156" s="472"/>
      <c r="NOJ156" s="472"/>
      <c r="NOK156" s="472"/>
      <c r="NOL156" s="472"/>
      <c r="NOM156" s="472"/>
      <c r="NON156" s="472"/>
      <c r="NOO156" s="472"/>
      <c r="NOP156" s="472"/>
      <c r="NOQ156" s="472"/>
      <c r="NOR156" s="472"/>
      <c r="NOS156" s="472"/>
      <c r="NOT156" s="472"/>
      <c r="NOU156" s="472"/>
      <c r="NOV156" s="472"/>
      <c r="NOW156" s="472"/>
      <c r="NOX156" s="472"/>
      <c r="NOY156" s="472"/>
      <c r="NOZ156" s="472"/>
      <c r="NPA156" s="472"/>
      <c r="NPB156" s="472"/>
      <c r="NPC156" s="472"/>
      <c r="NPD156" s="472"/>
      <c r="NPE156" s="472"/>
      <c r="NPF156" s="472"/>
      <c r="NPG156" s="472"/>
      <c r="NPH156" s="472"/>
      <c r="NPI156" s="472"/>
      <c r="NPJ156" s="472"/>
      <c r="NPK156" s="472"/>
      <c r="NPL156" s="472"/>
      <c r="NPM156" s="472"/>
      <c r="NPN156" s="472"/>
      <c r="NPO156" s="472"/>
      <c r="NPP156" s="472"/>
      <c r="NPQ156" s="472"/>
      <c r="NPR156" s="472"/>
      <c r="NPS156" s="472"/>
      <c r="NPT156" s="472"/>
      <c r="NPU156" s="472"/>
      <c r="NPV156" s="472"/>
      <c r="NPW156" s="472"/>
      <c r="NPX156" s="472"/>
      <c r="NPY156" s="472"/>
      <c r="NPZ156" s="472"/>
      <c r="NQA156" s="472"/>
      <c r="NQB156" s="472"/>
      <c r="NQC156" s="472"/>
      <c r="NQD156" s="472"/>
      <c r="NQE156" s="472"/>
      <c r="NQF156" s="472"/>
      <c r="NQG156" s="472"/>
      <c r="NQH156" s="472"/>
      <c r="NQI156" s="472"/>
      <c r="NQJ156" s="472"/>
      <c r="NQK156" s="472"/>
      <c r="NQL156" s="472"/>
      <c r="NQM156" s="472"/>
      <c r="NQN156" s="472"/>
      <c r="NQO156" s="472"/>
      <c r="NQP156" s="472"/>
      <c r="NQQ156" s="472"/>
      <c r="NQR156" s="472"/>
      <c r="NQS156" s="472"/>
      <c r="NQT156" s="472"/>
      <c r="NQU156" s="472"/>
      <c r="NQV156" s="472"/>
      <c r="NQW156" s="472"/>
      <c r="NQX156" s="472"/>
      <c r="NQY156" s="472"/>
      <c r="NQZ156" s="472"/>
      <c r="NRA156" s="472"/>
      <c r="NRB156" s="472"/>
      <c r="NRC156" s="472"/>
      <c r="NRD156" s="472"/>
      <c r="NRE156" s="472"/>
      <c r="NRF156" s="472"/>
      <c r="NRG156" s="472"/>
      <c r="NRH156" s="472"/>
      <c r="NRI156" s="472"/>
      <c r="NRJ156" s="472"/>
      <c r="NRK156" s="472"/>
      <c r="NRL156" s="472"/>
      <c r="NRM156" s="472"/>
      <c r="NRN156" s="472"/>
      <c r="NRO156" s="472"/>
      <c r="NRP156" s="472"/>
      <c r="NRQ156" s="472"/>
      <c r="NRR156" s="472"/>
      <c r="NRS156" s="472"/>
      <c r="NRT156" s="472"/>
      <c r="NRU156" s="472"/>
      <c r="NRV156" s="472"/>
      <c r="NRW156" s="472"/>
      <c r="NRX156" s="472"/>
      <c r="NRY156" s="472"/>
      <c r="NRZ156" s="472"/>
      <c r="NSA156" s="472"/>
      <c r="NSB156" s="472"/>
      <c r="NSC156" s="472"/>
      <c r="NSD156" s="472"/>
      <c r="NSE156" s="472"/>
      <c r="NSF156" s="472"/>
      <c r="NSG156" s="472"/>
      <c r="NSH156" s="472"/>
      <c r="NSI156" s="472"/>
      <c r="NSJ156" s="472"/>
      <c r="NSK156" s="472"/>
      <c r="NSL156" s="472"/>
      <c r="NSM156" s="472"/>
      <c r="NSN156" s="472"/>
      <c r="NSO156" s="472"/>
      <c r="NSP156" s="472"/>
      <c r="NSQ156" s="472"/>
      <c r="NSR156" s="472"/>
      <c r="NSS156" s="472"/>
      <c r="NST156" s="472"/>
      <c r="NSU156" s="472"/>
      <c r="NSV156" s="472"/>
      <c r="NSW156" s="472"/>
      <c r="NSX156" s="472"/>
      <c r="NSY156" s="472"/>
      <c r="NSZ156" s="472"/>
      <c r="NTA156" s="472"/>
      <c r="NTB156" s="472"/>
      <c r="NTC156" s="472"/>
      <c r="NTD156" s="472"/>
      <c r="NTG156" s="472"/>
      <c r="NTH156" s="472"/>
      <c r="NTI156" s="472"/>
      <c r="NTJ156" s="472"/>
      <c r="NTK156" s="472"/>
      <c r="NTL156" s="472"/>
      <c r="NTM156" s="472"/>
      <c r="NTN156" s="472"/>
      <c r="NTO156" s="472"/>
      <c r="NTP156" s="472"/>
      <c r="NTQ156" s="472"/>
      <c r="NTR156" s="472"/>
      <c r="NTS156" s="472"/>
      <c r="NTT156" s="472"/>
      <c r="NTU156" s="472"/>
      <c r="NTV156" s="472"/>
      <c r="NTW156" s="472"/>
      <c r="NTX156" s="472"/>
      <c r="NTY156" s="472"/>
      <c r="NTZ156" s="472"/>
      <c r="NUA156" s="472"/>
      <c r="NUB156" s="472"/>
      <c r="NUC156" s="472"/>
      <c r="NUD156" s="472"/>
      <c r="NUE156" s="472"/>
      <c r="NUF156" s="472"/>
      <c r="NUG156" s="472"/>
      <c r="NUH156" s="472"/>
      <c r="NUI156" s="472"/>
      <c r="NUJ156" s="472"/>
      <c r="NUK156" s="472"/>
      <c r="NUL156" s="472"/>
      <c r="NUM156" s="472"/>
      <c r="NUN156" s="472"/>
      <c r="NUO156" s="472"/>
      <c r="NUP156" s="472"/>
      <c r="NUQ156" s="472"/>
      <c r="NUR156" s="472"/>
      <c r="NUS156" s="472"/>
      <c r="NUT156" s="472"/>
      <c r="NUU156" s="472"/>
      <c r="NUV156" s="472"/>
      <c r="NUW156" s="472"/>
      <c r="NUX156" s="472"/>
      <c r="NUY156" s="472"/>
      <c r="NUZ156" s="472"/>
      <c r="NVA156" s="472"/>
      <c r="NVB156" s="472"/>
      <c r="NVC156" s="472"/>
      <c r="NVD156" s="472"/>
      <c r="NVE156" s="472"/>
      <c r="NVF156" s="472"/>
      <c r="NVG156" s="472"/>
      <c r="NVH156" s="472"/>
      <c r="NVI156" s="472"/>
      <c r="NVJ156" s="472"/>
      <c r="NVK156" s="472"/>
      <c r="NVL156" s="472"/>
      <c r="NVM156" s="472"/>
      <c r="NVN156" s="472"/>
      <c r="NVO156" s="472"/>
      <c r="NVP156" s="472"/>
      <c r="NVQ156" s="472"/>
      <c r="NVR156" s="472"/>
      <c r="NVS156" s="472"/>
      <c r="NVT156" s="472"/>
      <c r="NVU156" s="472"/>
      <c r="NVV156" s="472"/>
      <c r="NVW156" s="472"/>
      <c r="NVX156" s="472"/>
      <c r="NVY156" s="472"/>
      <c r="NVZ156" s="472"/>
      <c r="NWA156" s="472"/>
      <c r="NWB156" s="472"/>
      <c r="NWC156" s="472"/>
      <c r="NWD156" s="472"/>
      <c r="NWE156" s="472"/>
      <c r="NWF156" s="472"/>
      <c r="NWG156" s="472"/>
      <c r="NWH156" s="472"/>
      <c r="NWI156" s="472"/>
      <c r="NWJ156" s="472"/>
      <c r="NWK156" s="472"/>
      <c r="NWL156" s="472"/>
      <c r="NWM156" s="472"/>
      <c r="NWN156" s="472"/>
      <c r="NWO156" s="472"/>
      <c r="NWP156" s="472"/>
      <c r="NWQ156" s="472"/>
      <c r="NWR156" s="472"/>
      <c r="NWS156" s="472"/>
      <c r="NWT156" s="472"/>
      <c r="NWU156" s="472"/>
      <c r="NWV156" s="472"/>
      <c r="NWW156" s="472"/>
      <c r="NWX156" s="472"/>
      <c r="NWY156" s="472"/>
      <c r="NWZ156" s="472"/>
      <c r="NXA156" s="472"/>
      <c r="NXB156" s="472"/>
      <c r="NXC156" s="472"/>
      <c r="NXD156" s="472"/>
      <c r="NXE156" s="472"/>
      <c r="NXF156" s="472"/>
      <c r="NXG156" s="472"/>
      <c r="NXH156" s="472"/>
      <c r="NXI156" s="472"/>
      <c r="NXJ156" s="472"/>
      <c r="NXK156" s="472"/>
      <c r="NXL156" s="472"/>
      <c r="NXM156" s="472"/>
      <c r="NXN156" s="472"/>
      <c r="NXO156" s="472"/>
      <c r="NXP156" s="472"/>
      <c r="NXQ156" s="472"/>
      <c r="NXR156" s="472"/>
      <c r="NXS156" s="472"/>
      <c r="NXT156" s="472"/>
      <c r="NXU156" s="472"/>
      <c r="NXV156" s="472"/>
      <c r="NXW156" s="472"/>
      <c r="NXX156" s="472"/>
      <c r="NXY156" s="472"/>
      <c r="NXZ156" s="472"/>
      <c r="NYA156" s="472"/>
      <c r="NYB156" s="472"/>
      <c r="NYC156" s="472"/>
      <c r="NYD156" s="472"/>
      <c r="NYE156" s="472"/>
      <c r="NYF156" s="472"/>
      <c r="NYG156" s="472"/>
      <c r="NYH156" s="472"/>
      <c r="NYI156" s="472"/>
      <c r="NYJ156" s="472"/>
      <c r="NYK156" s="472"/>
      <c r="NYL156" s="472"/>
      <c r="NYM156" s="472"/>
      <c r="NYN156" s="472"/>
      <c r="NYO156" s="472"/>
      <c r="NYP156" s="472"/>
      <c r="NYQ156" s="472"/>
      <c r="NYR156" s="472"/>
      <c r="NYS156" s="472"/>
      <c r="NYT156" s="472"/>
      <c r="NYU156" s="472"/>
      <c r="NYV156" s="472"/>
      <c r="NYW156" s="472"/>
      <c r="NYX156" s="472"/>
      <c r="NYY156" s="472"/>
      <c r="NYZ156" s="472"/>
      <c r="NZA156" s="472"/>
      <c r="NZB156" s="472"/>
      <c r="NZC156" s="472"/>
      <c r="NZD156" s="472"/>
      <c r="NZE156" s="472"/>
      <c r="NZF156" s="472"/>
      <c r="NZG156" s="472"/>
      <c r="NZH156" s="472"/>
      <c r="NZI156" s="472"/>
      <c r="NZJ156" s="472"/>
      <c r="NZK156" s="472"/>
      <c r="NZL156" s="472"/>
      <c r="NZM156" s="472"/>
      <c r="NZN156" s="472"/>
      <c r="NZO156" s="472"/>
      <c r="NZP156" s="472"/>
      <c r="NZQ156" s="472"/>
      <c r="NZR156" s="472"/>
      <c r="NZS156" s="472"/>
      <c r="NZT156" s="472"/>
      <c r="NZU156" s="472"/>
      <c r="NZV156" s="472"/>
      <c r="NZW156" s="472"/>
      <c r="NZX156" s="472"/>
      <c r="NZY156" s="472"/>
      <c r="NZZ156" s="472"/>
      <c r="OAA156" s="472"/>
      <c r="OAB156" s="472"/>
      <c r="OAC156" s="472"/>
      <c r="OAD156" s="472"/>
      <c r="OAE156" s="472"/>
      <c r="OAF156" s="472"/>
      <c r="OAG156" s="472"/>
      <c r="OAH156" s="472"/>
      <c r="OAI156" s="472"/>
      <c r="OAJ156" s="472"/>
      <c r="OAK156" s="472"/>
      <c r="OAL156" s="472"/>
      <c r="OAM156" s="472"/>
      <c r="OAN156" s="472"/>
      <c r="OAO156" s="472"/>
      <c r="OAP156" s="472"/>
      <c r="OAQ156" s="472"/>
      <c r="OAR156" s="472"/>
      <c r="OAS156" s="472"/>
      <c r="OAT156" s="472"/>
      <c r="OAU156" s="472"/>
      <c r="OAV156" s="472"/>
      <c r="OAW156" s="472"/>
      <c r="OAX156" s="472"/>
      <c r="OAY156" s="472"/>
      <c r="OAZ156" s="472"/>
      <c r="OBA156" s="472"/>
      <c r="OBB156" s="472"/>
      <c r="OBC156" s="472"/>
      <c r="OBD156" s="472"/>
      <c r="OBE156" s="472"/>
      <c r="OBF156" s="472"/>
      <c r="OBG156" s="472"/>
      <c r="OBH156" s="472"/>
      <c r="OBI156" s="472"/>
      <c r="OBJ156" s="472"/>
      <c r="OBK156" s="472"/>
      <c r="OBL156" s="472"/>
      <c r="OBM156" s="472"/>
      <c r="OBN156" s="472"/>
      <c r="OBO156" s="472"/>
      <c r="OBP156" s="472"/>
      <c r="OBQ156" s="472"/>
      <c r="OBR156" s="472"/>
      <c r="OBS156" s="472"/>
      <c r="OBT156" s="472"/>
      <c r="OBU156" s="472"/>
      <c r="OBV156" s="472"/>
      <c r="OBW156" s="472"/>
      <c r="OBX156" s="472"/>
      <c r="OBY156" s="472"/>
      <c r="OBZ156" s="472"/>
      <c r="OCA156" s="472"/>
      <c r="OCB156" s="472"/>
      <c r="OCC156" s="472"/>
      <c r="OCD156" s="472"/>
      <c r="OCE156" s="472"/>
      <c r="OCF156" s="472"/>
      <c r="OCG156" s="472"/>
      <c r="OCH156" s="472"/>
      <c r="OCI156" s="472"/>
      <c r="OCJ156" s="472"/>
      <c r="OCK156" s="472"/>
      <c r="OCL156" s="472"/>
      <c r="OCM156" s="472"/>
      <c r="OCN156" s="472"/>
      <c r="OCO156" s="472"/>
      <c r="OCP156" s="472"/>
      <c r="OCQ156" s="472"/>
      <c r="OCR156" s="472"/>
      <c r="OCS156" s="472"/>
      <c r="OCT156" s="472"/>
      <c r="OCU156" s="472"/>
      <c r="OCV156" s="472"/>
      <c r="OCW156" s="472"/>
      <c r="OCX156" s="472"/>
      <c r="OCY156" s="472"/>
      <c r="OCZ156" s="472"/>
      <c r="ODC156" s="472"/>
      <c r="ODD156" s="472"/>
      <c r="ODE156" s="472"/>
      <c r="ODF156" s="472"/>
      <c r="ODG156" s="472"/>
      <c r="ODH156" s="472"/>
      <c r="ODI156" s="472"/>
      <c r="ODJ156" s="472"/>
      <c r="ODK156" s="472"/>
      <c r="ODL156" s="472"/>
      <c r="ODM156" s="472"/>
      <c r="ODN156" s="472"/>
      <c r="ODO156" s="472"/>
      <c r="ODP156" s="472"/>
      <c r="ODQ156" s="472"/>
      <c r="ODR156" s="472"/>
      <c r="ODS156" s="472"/>
      <c r="ODT156" s="472"/>
      <c r="ODU156" s="472"/>
      <c r="ODV156" s="472"/>
      <c r="ODW156" s="472"/>
      <c r="ODX156" s="472"/>
      <c r="ODY156" s="472"/>
      <c r="ODZ156" s="472"/>
      <c r="OEA156" s="472"/>
      <c r="OEB156" s="472"/>
      <c r="OEC156" s="472"/>
      <c r="OED156" s="472"/>
      <c r="OEE156" s="472"/>
      <c r="OEF156" s="472"/>
      <c r="OEG156" s="472"/>
      <c r="OEH156" s="472"/>
      <c r="OEI156" s="472"/>
      <c r="OEJ156" s="472"/>
      <c r="OEK156" s="472"/>
      <c r="OEL156" s="472"/>
      <c r="OEM156" s="472"/>
      <c r="OEN156" s="472"/>
      <c r="OEO156" s="472"/>
      <c r="OEP156" s="472"/>
      <c r="OEQ156" s="472"/>
      <c r="OER156" s="472"/>
      <c r="OES156" s="472"/>
      <c r="OET156" s="472"/>
      <c r="OEU156" s="472"/>
      <c r="OEV156" s="472"/>
      <c r="OEW156" s="472"/>
      <c r="OEX156" s="472"/>
      <c r="OEY156" s="472"/>
      <c r="OEZ156" s="472"/>
      <c r="OFA156" s="472"/>
      <c r="OFB156" s="472"/>
      <c r="OFC156" s="472"/>
      <c r="OFD156" s="472"/>
      <c r="OFE156" s="472"/>
      <c r="OFF156" s="472"/>
      <c r="OFG156" s="472"/>
      <c r="OFH156" s="472"/>
      <c r="OFI156" s="472"/>
      <c r="OFJ156" s="472"/>
      <c r="OFK156" s="472"/>
      <c r="OFL156" s="472"/>
      <c r="OFM156" s="472"/>
      <c r="OFN156" s="472"/>
      <c r="OFO156" s="472"/>
      <c r="OFP156" s="472"/>
      <c r="OFQ156" s="472"/>
      <c r="OFR156" s="472"/>
      <c r="OFS156" s="472"/>
      <c r="OFT156" s="472"/>
      <c r="OFU156" s="472"/>
      <c r="OFV156" s="472"/>
      <c r="OFW156" s="472"/>
      <c r="OFX156" s="472"/>
      <c r="OFY156" s="472"/>
      <c r="OFZ156" s="472"/>
      <c r="OGA156" s="472"/>
      <c r="OGB156" s="472"/>
      <c r="OGC156" s="472"/>
      <c r="OGD156" s="472"/>
      <c r="OGE156" s="472"/>
      <c r="OGF156" s="472"/>
      <c r="OGG156" s="472"/>
      <c r="OGH156" s="472"/>
      <c r="OGI156" s="472"/>
      <c r="OGJ156" s="472"/>
      <c r="OGK156" s="472"/>
      <c r="OGL156" s="472"/>
      <c r="OGM156" s="472"/>
      <c r="OGN156" s="472"/>
      <c r="OGO156" s="472"/>
      <c r="OGP156" s="472"/>
      <c r="OGQ156" s="472"/>
      <c r="OGR156" s="472"/>
      <c r="OGS156" s="472"/>
      <c r="OGT156" s="472"/>
      <c r="OGU156" s="472"/>
      <c r="OGV156" s="472"/>
      <c r="OGW156" s="472"/>
      <c r="OGX156" s="472"/>
      <c r="OGY156" s="472"/>
      <c r="OGZ156" s="472"/>
      <c r="OHA156" s="472"/>
      <c r="OHB156" s="472"/>
      <c r="OHC156" s="472"/>
      <c r="OHD156" s="472"/>
      <c r="OHE156" s="472"/>
      <c r="OHF156" s="472"/>
      <c r="OHG156" s="472"/>
      <c r="OHH156" s="472"/>
      <c r="OHI156" s="472"/>
      <c r="OHJ156" s="472"/>
      <c r="OHK156" s="472"/>
      <c r="OHL156" s="472"/>
      <c r="OHM156" s="472"/>
      <c r="OHN156" s="472"/>
      <c r="OHO156" s="472"/>
      <c r="OHP156" s="472"/>
      <c r="OHQ156" s="472"/>
      <c r="OHR156" s="472"/>
      <c r="OHS156" s="472"/>
      <c r="OHT156" s="472"/>
      <c r="OHU156" s="472"/>
      <c r="OHV156" s="472"/>
      <c r="OHW156" s="472"/>
      <c r="OHX156" s="472"/>
      <c r="OHY156" s="472"/>
      <c r="OHZ156" s="472"/>
      <c r="OIA156" s="472"/>
      <c r="OIB156" s="472"/>
      <c r="OIC156" s="472"/>
      <c r="OID156" s="472"/>
      <c r="OIE156" s="472"/>
      <c r="OIF156" s="472"/>
      <c r="OIG156" s="472"/>
      <c r="OIH156" s="472"/>
      <c r="OII156" s="472"/>
      <c r="OIJ156" s="472"/>
      <c r="OIK156" s="472"/>
      <c r="OIL156" s="472"/>
      <c r="OIM156" s="472"/>
      <c r="OIN156" s="472"/>
      <c r="OIO156" s="472"/>
      <c r="OIP156" s="472"/>
      <c r="OIQ156" s="472"/>
      <c r="OIR156" s="472"/>
      <c r="OIS156" s="472"/>
      <c r="OIT156" s="472"/>
      <c r="OIU156" s="472"/>
      <c r="OIV156" s="472"/>
      <c r="OIW156" s="472"/>
      <c r="OIX156" s="472"/>
      <c r="OIY156" s="472"/>
      <c r="OIZ156" s="472"/>
      <c r="OJA156" s="472"/>
      <c r="OJB156" s="472"/>
      <c r="OJC156" s="472"/>
      <c r="OJD156" s="472"/>
      <c r="OJE156" s="472"/>
      <c r="OJF156" s="472"/>
      <c r="OJG156" s="472"/>
      <c r="OJH156" s="472"/>
      <c r="OJI156" s="472"/>
      <c r="OJJ156" s="472"/>
      <c r="OJK156" s="472"/>
      <c r="OJL156" s="472"/>
      <c r="OJM156" s="472"/>
      <c r="OJN156" s="472"/>
      <c r="OJO156" s="472"/>
      <c r="OJP156" s="472"/>
      <c r="OJQ156" s="472"/>
      <c r="OJR156" s="472"/>
      <c r="OJS156" s="472"/>
      <c r="OJT156" s="472"/>
      <c r="OJU156" s="472"/>
      <c r="OJV156" s="472"/>
      <c r="OJW156" s="472"/>
      <c r="OJX156" s="472"/>
      <c r="OJY156" s="472"/>
      <c r="OJZ156" s="472"/>
      <c r="OKA156" s="472"/>
      <c r="OKB156" s="472"/>
      <c r="OKC156" s="472"/>
      <c r="OKD156" s="472"/>
      <c r="OKE156" s="472"/>
      <c r="OKF156" s="472"/>
      <c r="OKG156" s="472"/>
      <c r="OKH156" s="472"/>
      <c r="OKI156" s="472"/>
      <c r="OKJ156" s="472"/>
      <c r="OKK156" s="472"/>
      <c r="OKL156" s="472"/>
      <c r="OKM156" s="472"/>
      <c r="OKN156" s="472"/>
      <c r="OKO156" s="472"/>
      <c r="OKP156" s="472"/>
      <c r="OKQ156" s="472"/>
      <c r="OKR156" s="472"/>
      <c r="OKS156" s="472"/>
      <c r="OKT156" s="472"/>
      <c r="OKU156" s="472"/>
      <c r="OKV156" s="472"/>
      <c r="OKW156" s="472"/>
      <c r="OKX156" s="472"/>
      <c r="OKY156" s="472"/>
      <c r="OKZ156" s="472"/>
      <c r="OLA156" s="472"/>
      <c r="OLB156" s="472"/>
      <c r="OLC156" s="472"/>
      <c r="OLD156" s="472"/>
      <c r="OLE156" s="472"/>
      <c r="OLF156" s="472"/>
      <c r="OLG156" s="472"/>
      <c r="OLH156" s="472"/>
      <c r="OLI156" s="472"/>
      <c r="OLJ156" s="472"/>
      <c r="OLK156" s="472"/>
      <c r="OLL156" s="472"/>
      <c r="OLM156" s="472"/>
      <c r="OLN156" s="472"/>
      <c r="OLO156" s="472"/>
      <c r="OLP156" s="472"/>
      <c r="OLQ156" s="472"/>
      <c r="OLR156" s="472"/>
      <c r="OLS156" s="472"/>
      <c r="OLT156" s="472"/>
      <c r="OLU156" s="472"/>
      <c r="OLV156" s="472"/>
      <c r="OLW156" s="472"/>
      <c r="OLX156" s="472"/>
      <c r="OLY156" s="472"/>
      <c r="OLZ156" s="472"/>
      <c r="OMA156" s="472"/>
      <c r="OMB156" s="472"/>
      <c r="OMC156" s="472"/>
      <c r="OMD156" s="472"/>
      <c r="OME156" s="472"/>
      <c r="OMF156" s="472"/>
      <c r="OMG156" s="472"/>
      <c r="OMH156" s="472"/>
      <c r="OMI156" s="472"/>
      <c r="OMJ156" s="472"/>
      <c r="OMK156" s="472"/>
      <c r="OML156" s="472"/>
      <c r="OMM156" s="472"/>
      <c r="OMN156" s="472"/>
      <c r="OMO156" s="472"/>
      <c r="OMP156" s="472"/>
      <c r="OMQ156" s="472"/>
      <c r="OMR156" s="472"/>
      <c r="OMS156" s="472"/>
      <c r="OMT156" s="472"/>
      <c r="OMU156" s="472"/>
      <c r="OMV156" s="472"/>
      <c r="OMY156" s="472"/>
      <c r="OMZ156" s="472"/>
      <c r="ONA156" s="472"/>
      <c r="ONB156" s="472"/>
      <c r="ONC156" s="472"/>
      <c r="OND156" s="472"/>
      <c r="ONE156" s="472"/>
      <c r="ONF156" s="472"/>
      <c r="ONG156" s="472"/>
      <c r="ONH156" s="472"/>
      <c r="ONI156" s="472"/>
      <c r="ONJ156" s="472"/>
      <c r="ONK156" s="472"/>
      <c r="ONL156" s="472"/>
      <c r="ONM156" s="472"/>
      <c r="ONN156" s="472"/>
      <c r="ONO156" s="472"/>
      <c r="ONP156" s="472"/>
      <c r="ONQ156" s="472"/>
      <c r="ONR156" s="472"/>
      <c r="ONS156" s="472"/>
      <c r="ONT156" s="472"/>
      <c r="ONU156" s="472"/>
      <c r="ONV156" s="472"/>
      <c r="ONW156" s="472"/>
      <c r="ONX156" s="472"/>
      <c r="ONY156" s="472"/>
      <c r="ONZ156" s="472"/>
      <c r="OOA156" s="472"/>
      <c r="OOB156" s="472"/>
      <c r="OOC156" s="472"/>
      <c r="OOD156" s="472"/>
      <c r="OOE156" s="472"/>
      <c r="OOF156" s="472"/>
      <c r="OOG156" s="472"/>
      <c r="OOH156" s="472"/>
      <c r="OOI156" s="472"/>
      <c r="OOJ156" s="472"/>
      <c r="OOK156" s="472"/>
      <c r="OOL156" s="472"/>
      <c r="OOM156" s="472"/>
      <c r="OON156" s="472"/>
      <c r="OOO156" s="472"/>
      <c r="OOP156" s="472"/>
      <c r="OOQ156" s="472"/>
      <c r="OOR156" s="472"/>
      <c r="OOS156" s="472"/>
      <c r="OOT156" s="472"/>
      <c r="OOU156" s="472"/>
      <c r="OOV156" s="472"/>
      <c r="OOW156" s="472"/>
      <c r="OOX156" s="472"/>
      <c r="OOY156" s="472"/>
      <c r="OOZ156" s="472"/>
      <c r="OPA156" s="472"/>
      <c r="OPB156" s="472"/>
      <c r="OPC156" s="472"/>
      <c r="OPD156" s="472"/>
      <c r="OPE156" s="472"/>
      <c r="OPF156" s="472"/>
      <c r="OPG156" s="472"/>
      <c r="OPH156" s="472"/>
      <c r="OPI156" s="472"/>
      <c r="OPJ156" s="472"/>
      <c r="OPK156" s="472"/>
      <c r="OPL156" s="472"/>
      <c r="OPM156" s="472"/>
      <c r="OPN156" s="472"/>
      <c r="OPO156" s="472"/>
      <c r="OPP156" s="472"/>
      <c r="OPQ156" s="472"/>
      <c r="OPR156" s="472"/>
      <c r="OPS156" s="472"/>
      <c r="OPT156" s="472"/>
      <c r="OPU156" s="472"/>
      <c r="OPV156" s="472"/>
      <c r="OPW156" s="472"/>
      <c r="OPX156" s="472"/>
      <c r="OPY156" s="472"/>
      <c r="OPZ156" s="472"/>
      <c r="OQA156" s="472"/>
      <c r="OQB156" s="472"/>
      <c r="OQC156" s="472"/>
      <c r="OQD156" s="472"/>
      <c r="OQE156" s="472"/>
      <c r="OQF156" s="472"/>
      <c r="OQG156" s="472"/>
      <c r="OQH156" s="472"/>
      <c r="OQI156" s="472"/>
      <c r="OQJ156" s="472"/>
      <c r="OQK156" s="472"/>
      <c r="OQL156" s="472"/>
      <c r="OQM156" s="472"/>
      <c r="OQN156" s="472"/>
      <c r="OQO156" s="472"/>
      <c r="OQP156" s="472"/>
      <c r="OQQ156" s="472"/>
      <c r="OQR156" s="472"/>
      <c r="OQS156" s="472"/>
      <c r="OQT156" s="472"/>
      <c r="OQU156" s="472"/>
      <c r="OQV156" s="472"/>
      <c r="OQW156" s="472"/>
      <c r="OQX156" s="472"/>
      <c r="OQY156" s="472"/>
      <c r="OQZ156" s="472"/>
      <c r="ORA156" s="472"/>
      <c r="ORB156" s="472"/>
      <c r="ORC156" s="472"/>
      <c r="ORD156" s="472"/>
      <c r="ORE156" s="472"/>
      <c r="ORF156" s="472"/>
      <c r="ORG156" s="472"/>
      <c r="ORH156" s="472"/>
      <c r="ORI156" s="472"/>
      <c r="ORJ156" s="472"/>
      <c r="ORK156" s="472"/>
      <c r="ORL156" s="472"/>
      <c r="ORM156" s="472"/>
      <c r="ORN156" s="472"/>
      <c r="ORO156" s="472"/>
      <c r="ORP156" s="472"/>
      <c r="ORQ156" s="472"/>
      <c r="ORR156" s="472"/>
      <c r="ORS156" s="472"/>
      <c r="ORT156" s="472"/>
      <c r="ORU156" s="472"/>
      <c r="ORV156" s="472"/>
      <c r="ORW156" s="472"/>
      <c r="ORX156" s="472"/>
      <c r="ORY156" s="472"/>
      <c r="ORZ156" s="472"/>
      <c r="OSA156" s="472"/>
      <c r="OSB156" s="472"/>
      <c r="OSC156" s="472"/>
      <c r="OSD156" s="472"/>
      <c r="OSE156" s="472"/>
      <c r="OSF156" s="472"/>
      <c r="OSG156" s="472"/>
      <c r="OSH156" s="472"/>
      <c r="OSI156" s="472"/>
      <c r="OSJ156" s="472"/>
      <c r="OSK156" s="472"/>
      <c r="OSL156" s="472"/>
      <c r="OSM156" s="472"/>
      <c r="OSN156" s="472"/>
      <c r="OSO156" s="472"/>
      <c r="OSP156" s="472"/>
      <c r="OSQ156" s="472"/>
      <c r="OSR156" s="472"/>
      <c r="OSS156" s="472"/>
      <c r="OST156" s="472"/>
      <c r="OSU156" s="472"/>
      <c r="OSV156" s="472"/>
      <c r="OSW156" s="472"/>
      <c r="OSX156" s="472"/>
      <c r="OSY156" s="472"/>
      <c r="OSZ156" s="472"/>
      <c r="OTA156" s="472"/>
      <c r="OTB156" s="472"/>
      <c r="OTC156" s="472"/>
      <c r="OTD156" s="472"/>
      <c r="OTE156" s="472"/>
      <c r="OTF156" s="472"/>
      <c r="OTG156" s="472"/>
      <c r="OTH156" s="472"/>
      <c r="OTI156" s="472"/>
      <c r="OTJ156" s="472"/>
      <c r="OTK156" s="472"/>
      <c r="OTL156" s="472"/>
      <c r="OTM156" s="472"/>
      <c r="OTN156" s="472"/>
      <c r="OTO156" s="472"/>
      <c r="OTP156" s="472"/>
      <c r="OTQ156" s="472"/>
      <c r="OTR156" s="472"/>
      <c r="OTS156" s="472"/>
      <c r="OTT156" s="472"/>
      <c r="OTU156" s="472"/>
      <c r="OTV156" s="472"/>
      <c r="OTW156" s="472"/>
      <c r="OTX156" s="472"/>
      <c r="OTY156" s="472"/>
      <c r="OTZ156" s="472"/>
      <c r="OUA156" s="472"/>
      <c r="OUB156" s="472"/>
      <c r="OUC156" s="472"/>
      <c r="OUD156" s="472"/>
      <c r="OUE156" s="472"/>
      <c r="OUF156" s="472"/>
      <c r="OUG156" s="472"/>
      <c r="OUH156" s="472"/>
      <c r="OUI156" s="472"/>
      <c r="OUJ156" s="472"/>
      <c r="OUK156" s="472"/>
      <c r="OUL156" s="472"/>
      <c r="OUM156" s="472"/>
      <c r="OUN156" s="472"/>
      <c r="OUO156" s="472"/>
      <c r="OUP156" s="472"/>
      <c r="OUQ156" s="472"/>
      <c r="OUR156" s="472"/>
      <c r="OUS156" s="472"/>
      <c r="OUT156" s="472"/>
      <c r="OUU156" s="472"/>
      <c r="OUV156" s="472"/>
      <c r="OUW156" s="472"/>
      <c r="OUX156" s="472"/>
      <c r="OUY156" s="472"/>
      <c r="OUZ156" s="472"/>
      <c r="OVA156" s="472"/>
      <c r="OVB156" s="472"/>
      <c r="OVC156" s="472"/>
      <c r="OVD156" s="472"/>
      <c r="OVE156" s="472"/>
      <c r="OVF156" s="472"/>
      <c r="OVG156" s="472"/>
      <c r="OVH156" s="472"/>
      <c r="OVI156" s="472"/>
      <c r="OVJ156" s="472"/>
      <c r="OVK156" s="472"/>
      <c r="OVL156" s="472"/>
      <c r="OVM156" s="472"/>
      <c r="OVN156" s="472"/>
      <c r="OVO156" s="472"/>
      <c r="OVP156" s="472"/>
      <c r="OVQ156" s="472"/>
      <c r="OVR156" s="472"/>
      <c r="OVS156" s="472"/>
      <c r="OVT156" s="472"/>
      <c r="OVU156" s="472"/>
      <c r="OVV156" s="472"/>
      <c r="OVW156" s="472"/>
      <c r="OVX156" s="472"/>
      <c r="OVY156" s="472"/>
      <c r="OVZ156" s="472"/>
      <c r="OWA156" s="472"/>
      <c r="OWB156" s="472"/>
      <c r="OWC156" s="472"/>
      <c r="OWD156" s="472"/>
      <c r="OWE156" s="472"/>
      <c r="OWF156" s="472"/>
      <c r="OWG156" s="472"/>
      <c r="OWH156" s="472"/>
      <c r="OWI156" s="472"/>
      <c r="OWJ156" s="472"/>
      <c r="OWK156" s="472"/>
      <c r="OWL156" s="472"/>
      <c r="OWM156" s="472"/>
      <c r="OWN156" s="472"/>
      <c r="OWO156" s="472"/>
      <c r="OWP156" s="472"/>
      <c r="OWQ156" s="472"/>
      <c r="OWR156" s="472"/>
      <c r="OWU156" s="472"/>
      <c r="OWV156" s="472"/>
      <c r="OWW156" s="472"/>
      <c r="OWX156" s="472"/>
      <c r="OWY156" s="472"/>
      <c r="OWZ156" s="472"/>
      <c r="OXA156" s="472"/>
      <c r="OXB156" s="472"/>
      <c r="OXC156" s="472"/>
      <c r="OXD156" s="472"/>
      <c r="OXE156" s="472"/>
      <c r="OXF156" s="472"/>
      <c r="OXG156" s="472"/>
      <c r="OXH156" s="472"/>
      <c r="OXI156" s="472"/>
      <c r="OXJ156" s="472"/>
      <c r="OXK156" s="472"/>
      <c r="OXL156" s="472"/>
      <c r="OXM156" s="472"/>
      <c r="OXN156" s="472"/>
      <c r="OXO156" s="472"/>
      <c r="OXP156" s="472"/>
      <c r="OXQ156" s="472"/>
      <c r="OXR156" s="472"/>
      <c r="OXS156" s="472"/>
      <c r="OXT156" s="472"/>
      <c r="OXU156" s="472"/>
      <c r="OXV156" s="472"/>
      <c r="OXW156" s="472"/>
      <c r="OXX156" s="472"/>
      <c r="OXY156" s="472"/>
      <c r="OXZ156" s="472"/>
      <c r="OYA156" s="472"/>
      <c r="OYB156" s="472"/>
      <c r="OYC156" s="472"/>
      <c r="OYD156" s="472"/>
      <c r="OYE156" s="472"/>
      <c r="OYF156" s="472"/>
      <c r="OYG156" s="472"/>
      <c r="OYH156" s="472"/>
      <c r="OYI156" s="472"/>
      <c r="OYJ156" s="472"/>
      <c r="OYK156" s="472"/>
      <c r="OYL156" s="472"/>
      <c r="OYM156" s="472"/>
      <c r="OYN156" s="472"/>
      <c r="OYO156" s="472"/>
      <c r="OYP156" s="472"/>
      <c r="OYQ156" s="472"/>
      <c r="OYR156" s="472"/>
      <c r="OYS156" s="472"/>
      <c r="OYT156" s="472"/>
      <c r="OYU156" s="472"/>
      <c r="OYV156" s="472"/>
      <c r="OYW156" s="472"/>
      <c r="OYX156" s="472"/>
      <c r="OYY156" s="472"/>
      <c r="OYZ156" s="472"/>
      <c r="OZA156" s="472"/>
      <c r="OZB156" s="472"/>
      <c r="OZC156" s="472"/>
      <c r="OZD156" s="472"/>
      <c r="OZE156" s="472"/>
      <c r="OZF156" s="472"/>
      <c r="OZG156" s="472"/>
      <c r="OZH156" s="472"/>
      <c r="OZI156" s="472"/>
      <c r="OZJ156" s="472"/>
      <c r="OZK156" s="472"/>
      <c r="OZL156" s="472"/>
      <c r="OZM156" s="472"/>
      <c r="OZN156" s="472"/>
      <c r="OZO156" s="472"/>
      <c r="OZP156" s="472"/>
      <c r="OZQ156" s="472"/>
      <c r="OZR156" s="472"/>
      <c r="OZS156" s="472"/>
      <c r="OZT156" s="472"/>
      <c r="OZU156" s="472"/>
      <c r="OZV156" s="472"/>
      <c r="OZW156" s="472"/>
      <c r="OZX156" s="472"/>
      <c r="OZY156" s="472"/>
      <c r="OZZ156" s="472"/>
      <c r="PAA156" s="472"/>
      <c r="PAB156" s="472"/>
      <c r="PAC156" s="472"/>
      <c r="PAD156" s="472"/>
      <c r="PAE156" s="472"/>
      <c r="PAF156" s="472"/>
      <c r="PAG156" s="472"/>
      <c r="PAH156" s="472"/>
      <c r="PAI156" s="472"/>
      <c r="PAJ156" s="472"/>
      <c r="PAK156" s="472"/>
      <c r="PAL156" s="472"/>
      <c r="PAM156" s="472"/>
      <c r="PAN156" s="472"/>
      <c r="PAO156" s="472"/>
      <c r="PAP156" s="472"/>
      <c r="PAQ156" s="472"/>
      <c r="PAR156" s="472"/>
      <c r="PAS156" s="472"/>
      <c r="PAT156" s="472"/>
      <c r="PAU156" s="472"/>
      <c r="PAV156" s="472"/>
      <c r="PAW156" s="472"/>
      <c r="PAX156" s="472"/>
      <c r="PAY156" s="472"/>
      <c r="PAZ156" s="472"/>
      <c r="PBA156" s="472"/>
      <c r="PBB156" s="472"/>
      <c r="PBC156" s="472"/>
      <c r="PBD156" s="472"/>
      <c r="PBE156" s="472"/>
      <c r="PBF156" s="472"/>
      <c r="PBG156" s="472"/>
      <c r="PBH156" s="472"/>
      <c r="PBI156" s="472"/>
      <c r="PBJ156" s="472"/>
      <c r="PBK156" s="472"/>
      <c r="PBL156" s="472"/>
      <c r="PBM156" s="472"/>
      <c r="PBN156" s="472"/>
      <c r="PBO156" s="472"/>
      <c r="PBP156" s="472"/>
      <c r="PBQ156" s="472"/>
      <c r="PBR156" s="472"/>
      <c r="PBS156" s="472"/>
      <c r="PBT156" s="472"/>
      <c r="PBU156" s="472"/>
      <c r="PBV156" s="472"/>
      <c r="PBW156" s="472"/>
      <c r="PBX156" s="472"/>
      <c r="PBY156" s="472"/>
      <c r="PBZ156" s="472"/>
      <c r="PCA156" s="472"/>
      <c r="PCB156" s="472"/>
      <c r="PCC156" s="472"/>
      <c r="PCD156" s="472"/>
      <c r="PCE156" s="472"/>
      <c r="PCF156" s="472"/>
      <c r="PCG156" s="472"/>
      <c r="PCH156" s="472"/>
      <c r="PCI156" s="472"/>
      <c r="PCJ156" s="472"/>
      <c r="PCK156" s="472"/>
      <c r="PCL156" s="472"/>
      <c r="PCM156" s="472"/>
      <c r="PCN156" s="472"/>
      <c r="PCO156" s="472"/>
      <c r="PCP156" s="472"/>
      <c r="PCQ156" s="472"/>
      <c r="PCR156" s="472"/>
      <c r="PCS156" s="472"/>
      <c r="PCT156" s="472"/>
      <c r="PCU156" s="472"/>
      <c r="PCV156" s="472"/>
      <c r="PCW156" s="472"/>
      <c r="PCX156" s="472"/>
      <c r="PCY156" s="472"/>
      <c r="PCZ156" s="472"/>
      <c r="PDA156" s="472"/>
      <c r="PDB156" s="472"/>
      <c r="PDC156" s="472"/>
      <c r="PDD156" s="472"/>
      <c r="PDE156" s="472"/>
      <c r="PDF156" s="472"/>
      <c r="PDG156" s="472"/>
      <c r="PDH156" s="472"/>
      <c r="PDI156" s="472"/>
      <c r="PDJ156" s="472"/>
      <c r="PDK156" s="472"/>
      <c r="PDL156" s="472"/>
      <c r="PDM156" s="472"/>
      <c r="PDN156" s="472"/>
      <c r="PDO156" s="472"/>
      <c r="PDP156" s="472"/>
      <c r="PDQ156" s="472"/>
      <c r="PDR156" s="472"/>
      <c r="PDS156" s="472"/>
      <c r="PDT156" s="472"/>
      <c r="PDU156" s="472"/>
      <c r="PDV156" s="472"/>
      <c r="PDW156" s="472"/>
      <c r="PDX156" s="472"/>
      <c r="PDY156" s="472"/>
      <c r="PDZ156" s="472"/>
      <c r="PEA156" s="472"/>
      <c r="PEB156" s="472"/>
      <c r="PEC156" s="472"/>
      <c r="PED156" s="472"/>
      <c r="PEE156" s="472"/>
      <c r="PEF156" s="472"/>
      <c r="PEG156" s="472"/>
      <c r="PEH156" s="472"/>
      <c r="PEI156" s="472"/>
      <c r="PEJ156" s="472"/>
      <c r="PEK156" s="472"/>
      <c r="PEL156" s="472"/>
      <c r="PEM156" s="472"/>
      <c r="PEN156" s="472"/>
      <c r="PEO156" s="472"/>
      <c r="PEP156" s="472"/>
      <c r="PEQ156" s="472"/>
      <c r="PER156" s="472"/>
      <c r="PES156" s="472"/>
      <c r="PET156" s="472"/>
      <c r="PEU156" s="472"/>
      <c r="PEV156" s="472"/>
      <c r="PEW156" s="472"/>
      <c r="PEX156" s="472"/>
      <c r="PEY156" s="472"/>
      <c r="PEZ156" s="472"/>
      <c r="PFA156" s="472"/>
      <c r="PFB156" s="472"/>
      <c r="PFC156" s="472"/>
      <c r="PFD156" s="472"/>
      <c r="PFE156" s="472"/>
      <c r="PFF156" s="472"/>
      <c r="PFG156" s="472"/>
      <c r="PFH156" s="472"/>
      <c r="PFI156" s="472"/>
      <c r="PFJ156" s="472"/>
      <c r="PFK156" s="472"/>
      <c r="PFL156" s="472"/>
      <c r="PFM156" s="472"/>
      <c r="PFN156" s="472"/>
      <c r="PFO156" s="472"/>
      <c r="PFP156" s="472"/>
      <c r="PFQ156" s="472"/>
      <c r="PFR156" s="472"/>
      <c r="PFS156" s="472"/>
      <c r="PFT156" s="472"/>
      <c r="PFU156" s="472"/>
      <c r="PFV156" s="472"/>
      <c r="PFW156" s="472"/>
      <c r="PFX156" s="472"/>
      <c r="PFY156" s="472"/>
      <c r="PFZ156" s="472"/>
      <c r="PGA156" s="472"/>
      <c r="PGB156" s="472"/>
      <c r="PGC156" s="472"/>
      <c r="PGD156" s="472"/>
      <c r="PGE156" s="472"/>
      <c r="PGF156" s="472"/>
      <c r="PGG156" s="472"/>
      <c r="PGH156" s="472"/>
      <c r="PGI156" s="472"/>
      <c r="PGJ156" s="472"/>
      <c r="PGK156" s="472"/>
      <c r="PGL156" s="472"/>
      <c r="PGM156" s="472"/>
      <c r="PGN156" s="472"/>
      <c r="PGQ156" s="472"/>
      <c r="PGR156" s="472"/>
      <c r="PGS156" s="472"/>
      <c r="PGT156" s="472"/>
      <c r="PGU156" s="472"/>
      <c r="PGV156" s="472"/>
      <c r="PGW156" s="472"/>
      <c r="PGX156" s="472"/>
      <c r="PGY156" s="472"/>
      <c r="PGZ156" s="472"/>
      <c r="PHA156" s="472"/>
      <c r="PHB156" s="472"/>
      <c r="PHC156" s="472"/>
      <c r="PHD156" s="472"/>
      <c r="PHE156" s="472"/>
      <c r="PHF156" s="472"/>
      <c r="PHG156" s="472"/>
      <c r="PHH156" s="472"/>
      <c r="PHI156" s="472"/>
      <c r="PHJ156" s="472"/>
      <c r="PHK156" s="472"/>
      <c r="PHL156" s="472"/>
      <c r="PHM156" s="472"/>
      <c r="PHN156" s="472"/>
      <c r="PHO156" s="472"/>
      <c r="PHP156" s="472"/>
      <c r="PHQ156" s="472"/>
      <c r="PHR156" s="472"/>
      <c r="PHS156" s="472"/>
      <c r="PHT156" s="472"/>
      <c r="PHU156" s="472"/>
      <c r="PHV156" s="472"/>
      <c r="PHW156" s="472"/>
      <c r="PHX156" s="472"/>
      <c r="PHY156" s="472"/>
      <c r="PHZ156" s="472"/>
      <c r="PIA156" s="472"/>
      <c r="PIB156" s="472"/>
      <c r="PIC156" s="472"/>
      <c r="PID156" s="472"/>
      <c r="PIE156" s="472"/>
      <c r="PIF156" s="472"/>
      <c r="PIG156" s="472"/>
      <c r="PIH156" s="472"/>
      <c r="PII156" s="472"/>
      <c r="PIJ156" s="472"/>
      <c r="PIK156" s="472"/>
      <c r="PIL156" s="472"/>
      <c r="PIM156" s="472"/>
      <c r="PIN156" s="472"/>
      <c r="PIO156" s="472"/>
      <c r="PIP156" s="472"/>
      <c r="PIQ156" s="472"/>
      <c r="PIR156" s="472"/>
      <c r="PIS156" s="472"/>
      <c r="PIT156" s="472"/>
      <c r="PIU156" s="472"/>
      <c r="PIV156" s="472"/>
      <c r="PIW156" s="472"/>
      <c r="PIX156" s="472"/>
      <c r="PIY156" s="472"/>
      <c r="PIZ156" s="472"/>
      <c r="PJA156" s="472"/>
      <c r="PJB156" s="472"/>
      <c r="PJC156" s="472"/>
      <c r="PJD156" s="472"/>
      <c r="PJE156" s="472"/>
      <c r="PJF156" s="472"/>
      <c r="PJG156" s="472"/>
      <c r="PJH156" s="472"/>
      <c r="PJI156" s="472"/>
      <c r="PJJ156" s="472"/>
      <c r="PJK156" s="472"/>
      <c r="PJL156" s="472"/>
      <c r="PJM156" s="472"/>
      <c r="PJN156" s="472"/>
      <c r="PJO156" s="472"/>
      <c r="PJP156" s="472"/>
      <c r="PJQ156" s="472"/>
      <c r="PJR156" s="472"/>
      <c r="PJS156" s="472"/>
      <c r="PJT156" s="472"/>
      <c r="PJU156" s="472"/>
      <c r="PJV156" s="472"/>
      <c r="PJW156" s="472"/>
      <c r="PJX156" s="472"/>
      <c r="PJY156" s="472"/>
      <c r="PJZ156" s="472"/>
      <c r="PKA156" s="472"/>
      <c r="PKB156" s="472"/>
      <c r="PKC156" s="472"/>
      <c r="PKD156" s="472"/>
      <c r="PKE156" s="472"/>
      <c r="PKF156" s="472"/>
      <c r="PKG156" s="472"/>
      <c r="PKH156" s="472"/>
      <c r="PKI156" s="472"/>
      <c r="PKJ156" s="472"/>
      <c r="PKK156" s="472"/>
      <c r="PKL156" s="472"/>
      <c r="PKM156" s="472"/>
      <c r="PKN156" s="472"/>
      <c r="PKO156" s="472"/>
      <c r="PKP156" s="472"/>
      <c r="PKQ156" s="472"/>
      <c r="PKR156" s="472"/>
      <c r="PKS156" s="472"/>
      <c r="PKT156" s="472"/>
      <c r="PKU156" s="472"/>
      <c r="PKV156" s="472"/>
      <c r="PKW156" s="472"/>
      <c r="PKX156" s="472"/>
      <c r="PKY156" s="472"/>
      <c r="PKZ156" s="472"/>
      <c r="PLA156" s="472"/>
      <c r="PLB156" s="472"/>
      <c r="PLC156" s="472"/>
      <c r="PLD156" s="472"/>
      <c r="PLE156" s="472"/>
      <c r="PLF156" s="472"/>
      <c r="PLG156" s="472"/>
      <c r="PLH156" s="472"/>
      <c r="PLI156" s="472"/>
      <c r="PLJ156" s="472"/>
      <c r="PLK156" s="472"/>
      <c r="PLL156" s="472"/>
      <c r="PLM156" s="472"/>
      <c r="PLN156" s="472"/>
      <c r="PLO156" s="472"/>
      <c r="PLP156" s="472"/>
      <c r="PLQ156" s="472"/>
      <c r="PLR156" s="472"/>
      <c r="PLS156" s="472"/>
      <c r="PLT156" s="472"/>
      <c r="PLU156" s="472"/>
      <c r="PLV156" s="472"/>
      <c r="PLW156" s="472"/>
      <c r="PLX156" s="472"/>
      <c r="PLY156" s="472"/>
      <c r="PLZ156" s="472"/>
      <c r="PMA156" s="472"/>
      <c r="PMB156" s="472"/>
      <c r="PMC156" s="472"/>
      <c r="PMD156" s="472"/>
      <c r="PME156" s="472"/>
      <c r="PMF156" s="472"/>
      <c r="PMG156" s="472"/>
      <c r="PMH156" s="472"/>
      <c r="PMI156" s="472"/>
      <c r="PMJ156" s="472"/>
      <c r="PMK156" s="472"/>
      <c r="PML156" s="472"/>
      <c r="PMM156" s="472"/>
      <c r="PMN156" s="472"/>
      <c r="PMO156" s="472"/>
      <c r="PMP156" s="472"/>
      <c r="PMQ156" s="472"/>
      <c r="PMR156" s="472"/>
      <c r="PMS156" s="472"/>
      <c r="PMT156" s="472"/>
      <c r="PMU156" s="472"/>
      <c r="PMV156" s="472"/>
      <c r="PMW156" s="472"/>
      <c r="PMX156" s="472"/>
      <c r="PMY156" s="472"/>
      <c r="PMZ156" s="472"/>
      <c r="PNA156" s="472"/>
      <c r="PNB156" s="472"/>
      <c r="PNC156" s="472"/>
      <c r="PND156" s="472"/>
      <c r="PNE156" s="472"/>
      <c r="PNF156" s="472"/>
      <c r="PNG156" s="472"/>
      <c r="PNH156" s="472"/>
      <c r="PNI156" s="472"/>
      <c r="PNJ156" s="472"/>
      <c r="PNK156" s="472"/>
      <c r="PNL156" s="472"/>
      <c r="PNM156" s="472"/>
      <c r="PNN156" s="472"/>
      <c r="PNO156" s="472"/>
      <c r="PNP156" s="472"/>
      <c r="PNQ156" s="472"/>
      <c r="PNR156" s="472"/>
      <c r="PNS156" s="472"/>
      <c r="PNT156" s="472"/>
      <c r="PNU156" s="472"/>
      <c r="PNV156" s="472"/>
      <c r="PNW156" s="472"/>
      <c r="PNX156" s="472"/>
      <c r="PNY156" s="472"/>
      <c r="PNZ156" s="472"/>
      <c r="POA156" s="472"/>
      <c r="POB156" s="472"/>
      <c r="POC156" s="472"/>
      <c r="POD156" s="472"/>
      <c r="POE156" s="472"/>
      <c r="POF156" s="472"/>
      <c r="POG156" s="472"/>
      <c r="POH156" s="472"/>
      <c r="POI156" s="472"/>
      <c r="POJ156" s="472"/>
      <c r="POK156" s="472"/>
      <c r="POL156" s="472"/>
      <c r="POM156" s="472"/>
      <c r="PON156" s="472"/>
      <c r="POO156" s="472"/>
      <c r="POP156" s="472"/>
      <c r="POQ156" s="472"/>
      <c r="POR156" s="472"/>
      <c r="POS156" s="472"/>
      <c r="POT156" s="472"/>
      <c r="POU156" s="472"/>
      <c r="POV156" s="472"/>
      <c r="POW156" s="472"/>
      <c r="POX156" s="472"/>
      <c r="POY156" s="472"/>
      <c r="POZ156" s="472"/>
      <c r="PPA156" s="472"/>
      <c r="PPB156" s="472"/>
      <c r="PPC156" s="472"/>
      <c r="PPD156" s="472"/>
      <c r="PPE156" s="472"/>
      <c r="PPF156" s="472"/>
      <c r="PPG156" s="472"/>
      <c r="PPH156" s="472"/>
      <c r="PPI156" s="472"/>
      <c r="PPJ156" s="472"/>
      <c r="PPK156" s="472"/>
      <c r="PPL156" s="472"/>
      <c r="PPM156" s="472"/>
      <c r="PPN156" s="472"/>
      <c r="PPO156" s="472"/>
      <c r="PPP156" s="472"/>
      <c r="PPQ156" s="472"/>
      <c r="PPR156" s="472"/>
      <c r="PPS156" s="472"/>
      <c r="PPT156" s="472"/>
      <c r="PPU156" s="472"/>
      <c r="PPV156" s="472"/>
      <c r="PPW156" s="472"/>
      <c r="PPX156" s="472"/>
      <c r="PPY156" s="472"/>
      <c r="PPZ156" s="472"/>
      <c r="PQA156" s="472"/>
      <c r="PQB156" s="472"/>
      <c r="PQC156" s="472"/>
      <c r="PQD156" s="472"/>
      <c r="PQE156" s="472"/>
      <c r="PQF156" s="472"/>
      <c r="PQG156" s="472"/>
      <c r="PQH156" s="472"/>
      <c r="PQI156" s="472"/>
      <c r="PQJ156" s="472"/>
      <c r="PQM156" s="472"/>
      <c r="PQN156" s="472"/>
      <c r="PQO156" s="472"/>
      <c r="PQP156" s="472"/>
      <c r="PQQ156" s="472"/>
      <c r="PQR156" s="472"/>
      <c r="PQS156" s="472"/>
      <c r="PQT156" s="472"/>
      <c r="PQU156" s="472"/>
      <c r="PQV156" s="472"/>
      <c r="PQW156" s="472"/>
      <c r="PQX156" s="472"/>
      <c r="PQY156" s="472"/>
      <c r="PQZ156" s="472"/>
      <c r="PRA156" s="472"/>
      <c r="PRB156" s="472"/>
      <c r="PRC156" s="472"/>
      <c r="PRD156" s="472"/>
      <c r="PRE156" s="472"/>
      <c r="PRF156" s="472"/>
      <c r="PRG156" s="472"/>
      <c r="PRH156" s="472"/>
      <c r="PRI156" s="472"/>
      <c r="PRJ156" s="472"/>
      <c r="PRK156" s="472"/>
      <c r="PRL156" s="472"/>
      <c r="PRM156" s="472"/>
      <c r="PRN156" s="472"/>
      <c r="PRO156" s="472"/>
      <c r="PRP156" s="472"/>
      <c r="PRQ156" s="472"/>
      <c r="PRR156" s="472"/>
      <c r="PRS156" s="472"/>
      <c r="PRT156" s="472"/>
      <c r="PRU156" s="472"/>
      <c r="PRV156" s="472"/>
      <c r="PRW156" s="472"/>
      <c r="PRX156" s="472"/>
      <c r="PRY156" s="472"/>
      <c r="PRZ156" s="472"/>
      <c r="PSA156" s="472"/>
      <c r="PSB156" s="472"/>
      <c r="PSC156" s="472"/>
      <c r="PSD156" s="472"/>
      <c r="PSE156" s="472"/>
      <c r="PSF156" s="472"/>
      <c r="PSG156" s="472"/>
      <c r="PSH156" s="472"/>
      <c r="PSI156" s="472"/>
      <c r="PSJ156" s="472"/>
      <c r="PSK156" s="472"/>
      <c r="PSL156" s="472"/>
      <c r="PSM156" s="472"/>
      <c r="PSN156" s="472"/>
      <c r="PSO156" s="472"/>
      <c r="PSP156" s="472"/>
      <c r="PSQ156" s="472"/>
      <c r="PSR156" s="472"/>
      <c r="PSS156" s="472"/>
      <c r="PST156" s="472"/>
      <c r="PSU156" s="472"/>
      <c r="PSV156" s="472"/>
      <c r="PSW156" s="472"/>
      <c r="PSX156" s="472"/>
      <c r="PSY156" s="472"/>
      <c r="PSZ156" s="472"/>
      <c r="PTA156" s="472"/>
      <c r="PTB156" s="472"/>
      <c r="PTC156" s="472"/>
      <c r="PTD156" s="472"/>
      <c r="PTE156" s="472"/>
      <c r="PTF156" s="472"/>
      <c r="PTG156" s="472"/>
      <c r="PTH156" s="472"/>
      <c r="PTI156" s="472"/>
      <c r="PTJ156" s="472"/>
      <c r="PTK156" s="472"/>
      <c r="PTL156" s="472"/>
      <c r="PTM156" s="472"/>
      <c r="PTN156" s="472"/>
      <c r="PTO156" s="472"/>
      <c r="PTP156" s="472"/>
      <c r="PTQ156" s="472"/>
      <c r="PTR156" s="472"/>
      <c r="PTS156" s="472"/>
      <c r="PTT156" s="472"/>
      <c r="PTU156" s="472"/>
      <c r="PTV156" s="472"/>
      <c r="PTW156" s="472"/>
      <c r="PTX156" s="472"/>
      <c r="PTY156" s="472"/>
      <c r="PTZ156" s="472"/>
      <c r="PUA156" s="472"/>
      <c r="PUB156" s="472"/>
      <c r="PUC156" s="472"/>
      <c r="PUD156" s="472"/>
      <c r="PUE156" s="472"/>
      <c r="PUF156" s="472"/>
      <c r="PUG156" s="472"/>
      <c r="PUH156" s="472"/>
      <c r="PUI156" s="472"/>
      <c r="PUJ156" s="472"/>
      <c r="PUK156" s="472"/>
      <c r="PUL156" s="472"/>
      <c r="PUM156" s="472"/>
      <c r="PUN156" s="472"/>
      <c r="PUO156" s="472"/>
      <c r="PUP156" s="472"/>
      <c r="PUQ156" s="472"/>
      <c r="PUR156" s="472"/>
      <c r="PUS156" s="472"/>
      <c r="PUT156" s="472"/>
      <c r="PUU156" s="472"/>
      <c r="PUV156" s="472"/>
      <c r="PUW156" s="472"/>
      <c r="PUX156" s="472"/>
      <c r="PUY156" s="472"/>
      <c r="PUZ156" s="472"/>
      <c r="PVA156" s="472"/>
      <c r="PVB156" s="472"/>
      <c r="PVC156" s="472"/>
      <c r="PVD156" s="472"/>
      <c r="PVE156" s="472"/>
      <c r="PVF156" s="472"/>
      <c r="PVG156" s="472"/>
      <c r="PVH156" s="472"/>
      <c r="PVI156" s="472"/>
      <c r="PVJ156" s="472"/>
      <c r="PVK156" s="472"/>
      <c r="PVL156" s="472"/>
      <c r="PVM156" s="472"/>
      <c r="PVN156" s="472"/>
      <c r="PVO156" s="472"/>
      <c r="PVP156" s="472"/>
      <c r="PVQ156" s="472"/>
      <c r="PVR156" s="472"/>
      <c r="PVS156" s="472"/>
      <c r="PVT156" s="472"/>
      <c r="PVU156" s="472"/>
      <c r="PVV156" s="472"/>
      <c r="PVW156" s="472"/>
      <c r="PVX156" s="472"/>
      <c r="PVY156" s="472"/>
      <c r="PVZ156" s="472"/>
      <c r="PWA156" s="472"/>
      <c r="PWB156" s="472"/>
      <c r="PWC156" s="472"/>
      <c r="PWD156" s="472"/>
      <c r="PWE156" s="472"/>
      <c r="PWF156" s="472"/>
      <c r="PWG156" s="472"/>
      <c r="PWH156" s="472"/>
      <c r="PWI156" s="472"/>
      <c r="PWJ156" s="472"/>
      <c r="PWK156" s="472"/>
      <c r="PWL156" s="472"/>
      <c r="PWM156" s="472"/>
      <c r="PWN156" s="472"/>
      <c r="PWO156" s="472"/>
      <c r="PWP156" s="472"/>
      <c r="PWQ156" s="472"/>
      <c r="PWR156" s="472"/>
      <c r="PWS156" s="472"/>
      <c r="PWT156" s="472"/>
      <c r="PWU156" s="472"/>
      <c r="PWV156" s="472"/>
      <c r="PWW156" s="472"/>
      <c r="PWX156" s="472"/>
      <c r="PWY156" s="472"/>
      <c r="PWZ156" s="472"/>
      <c r="PXA156" s="472"/>
      <c r="PXB156" s="472"/>
      <c r="PXC156" s="472"/>
      <c r="PXD156" s="472"/>
      <c r="PXE156" s="472"/>
      <c r="PXF156" s="472"/>
      <c r="PXG156" s="472"/>
      <c r="PXH156" s="472"/>
      <c r="PXI156" s="472"/>
      <c r="PXJ156" s="472"/>
      <c r="PXK156" s="472"/>
      <c r="PXL156" s="472"/>
      <c r="PXM156" s="472"/>
      <c r="PXN156" s="472"/>
      <c r="PXO156" s="472"/>
      <c r="PXP156" s="472"/>
      <c r="PXQ156" s="472"/>
      <c r="PXR156" s="472"/>
      <c r="PXS156" s="472"/>
      <c r="PXT156" s="472"/>
      <c r="PXU156" s="472"/>
      <c r="PXV156" s="472"/>
      <c r="PXW156" s="472"/>
      <c r="PXX156" s="472"/>
      <c r="PXY156" s="472"/>
      <c r="PXZ156" s="472"/>
      <c r="PYA156" s="472"/>
      <c r="PYB156" s="472"/>
      <c r="PYC156" s="472"/>
      <c r="PYD156" s="472"/>
      <c r="PYE156" s="472"/>
      <c r="PYF156" s="472"/>
      <c r="PYG156" s="472"/>
      <c r="PYH156" s="472"/>
      <c r="PYI156" s="472"/>
      <c r="PYJ156" s="472"/>
      <c r="PYK156" s="472"/>
      <c r="PYL156" s="472"/>
      <c r="PYM156" s="472"/>
      <c r="PYN156" s="472"/>
      <c r="PYO156" s="472"/>
      <c r="PYP156" s="472"/>
      <c r="PYQ156" s="472"/>
      <c r="PYR156" s="472"/>
      <c r="PYS156" s="472"/>
      <c r="PYT156" s="472"/>
      <c r="PYU156" s="472"/>
      <c r="PYV156" s="472"/>
      <c r="PYW156" s="472"/>
      <c r="PYX156" s="472"/>
      <c r="PYY156" s="472"/>
      <c r="PYZ156" s="472"/>
      <c r="PZA156" s="472"/>
      <c r="PZB156" s="472"/>
      <c r="PZC156" s="472"/>
      <c r="PZD156" s="472"/>
      <c r="PZE156" s="472"/>
      <c r="PZF156" s="472"/>
      <c r="PZG156" s="472"/>
      <c r="PZH156" s="472"/>
      <c r="PZI156" s="472"/>
      <c r="PZJ156" s="472"/>
      <c r="PZK156" s="472"/>
      <c r="PZL156" s="472"/>
      <c r="PZM156" s="472"/>
      <c r="PZN156" s="472"/>
      <c r="PZO156" s="472"/>
      <c r="PZP156" s="472"/>
      <c r="PZQ156" s="472"/>
      <c r="PZR156" s="472"/>
      <c r="PZS156" s="472"/>
      <c r="PZT156" s="472"/>
      <c r="PZU156" s="472"/>
      <c r="PZV156" s="472"/>
      <c r="PZW156" s="472"/>
      <c r="PZX156" s="472"/>
      <c r="PZY156" s="472"/>
      <c r="PZZ156" s="472"/>
      <c r="QAA156" s="472"/>
      <c r="QAB156" s="472"/>
      <c r="QAC156" s="472"/>
      <c r="QAD156" s="472"/>
      <c r="QAE156" s="472"/>
      <c r="QAF156" s="472"/>
      <c r="QAI156" s="472"/>
      <c r="QAJ156" s="472"/>
      <c r="QAK156" s="472"/>
      <c r="QAL156" s="472"/>
      <c r="QAM156" s="472"/>
      <c r="QAN156" s="472"/>
      <c r="QAO156" s="472"/>
      <c r="QAP156" s="472"/>
      <c r="QAQ156" s="472"/>
      <c r="QAR156" s="472"/>
      <c r="QAS156" s="472"/>
      <c r="QAT156" s="472"/>
      <c r="QAU156" s="472"/>
      <c r="QAV156" s="472"/>
      <c r="QAW156" s="472"/>
      <c r="QAX156" s="472"/>
      <c r="QAY156" s="472"/>
      <c r="QAZ156" s="472"/>
      <c r="QBA156" s="472"/>
      <c r="QBB156" s="472"/>
      <c r="QBC156" s="472"/>
      <c r="QBD156" s="472"/>
      <c r="QBE156" s="472"/>
      <c r="QBF156" s="472"/>
      <c r="QBG156" s="472"/>
      <c r="QBH156" s="472"/>
      <c r="QBI156" s="472"/>
      <c r="QBJ156" s="472"/>
      <c r="QBK156" s="472"/>
      <c r="QBL156" s="472"/>
      <c r="QBM156" s="472"/>
      <c r="QBN156" s="472"/>
      <c r="QBO156" s="472"/>
      <c r="QBP156" s="472"/>
      <c r="QBQ156" s="472"/>
      <c r="QBR156" s="472"/>
      <c r="QBS156" s="472"/>
      <c r="QBT156" s="472"/>
      <c r="QBU156" s="472"/>
      <c r="QBV156" s="472"/>
      <c r="QBW156" s="472"/>
      <c r="QBX156" s="472"/>
      <c r="QBY156" s="472"/>
      <c r="QBZ156" s="472"/>
      <c r="QCA156" s="472"/>
      <c r="QCB156" s="472"/>
      <c r="QCC156" s="472"/>
      <c r="QCD156" s="472"/>
      <c r="QCE156" s="472"/>
      <c r="QCF156" s="472"/>
      <c r="QCG156" s="472"/>
      <c r="QCH156" s="472"/>
      <c r="QCI156" s="472"/>
      <c r="QCJ156" s="472"/>
      <c r="QCK156" s="472"/>
      <c r="QCL156" s="472"/>
      <c r="QCM156" s="472"/>
      <c r="QCN156" s="472"/>
      <c r="QCO156" s="472"/>
      <c r="QCP156" s="472"/>
      <c r="QCQ156" s="472"/>
      <c r="QCR156" s="472"/>
      <c r="QCS156" s="472"/>
      <c r="QCT156" s="472"/>
      <c r="QCU156" s="472"/>
      <c r="QCV156" s="472"/>
      <c r="QCW156" s="472"/>
      <c r="QCX156" s="472"/>
      <c r="QCY156" s="472"/>
      <c r="QCZ156" s="472"/>
      <c r="QDA156" s="472"/>
      <c r="QDB156" s="472"/>
      <c r="QDC156" s="472"/>
      <c r="QDD156" s="472"/>
      <c r="QDE156" s="472"/>
      <c r="QDF156" s="472"/>
      <c r="QDG156" s="472"/>
      <c r="QDH156" s="472"/>
      <c r="QDI156" s="472"/>
      <c r="QDJ156" s="472"/>
      <c r="QDK156" s="472"/>
      <c r="QDL156" s="472"/>
      <c r="QDM156" s="472"/>
      <c r="QDN156" s="472"/>
      <c r="QDO156" s="472"/>
      <c r="QDP156" s="472"/>
      <c r="QDQ156" s="472"/>
      <c r="QDR156" s="472"/>
      <c r="QDS156" s="472"/>
      <c r="QDT156" s="472"/>
      <c r="QDU156" s="472"/>
      <c r="QDV156" s="472"/>
      <c r="QDW156" s="472"/>
      <c r="QDX156" s="472"/>
      <c r="QDY156" s="472"/>
      <c r="QDZ156" s="472"/>
      <c r="QEA156" s="472"/>
      <c r="QEB156" s="472"/>
      <c r="QEC156" s="472"/>
      <c r="QED156" s="472"/>
      <c r="QEE156" s="472"/>
      <c r="QEF156" s="472"/>
      <c r="QEG156" s="472"/>
      <c r="QEH156" s="472"/>
      <c r="QEI156" s="472"/>
      <c r="QEJ156" s="472"/>
      <c r="QEK156" s="472"/>
      <c r="QEL156" s="472"/>
      <c r="QEM156" s="472"/>
      <c r="QEN156" s="472"/>
      <c r="QEO156" s="472"/>
      <c r="QEP156" s="472"/>
      <c r="QEQ156" s="472"/>
      <c r="QER156" s="472"/>
      <c r="QES156" s="472"/>
      <c r="QET156" s="472"/>
      <c r="QEU156" s="472"/>
      <c r="QEV156" s="472"/>
      <c r="QEW156" s="472"/>
      <c r="QEX156" s="472"/>
      <c r="QEY156" s="472"/>
      <c r="QEZ156" s="472"/>
      <c r="QFA156" s="472"/>
      <c r="QFB156" s="472"/>
      <c r="QFC156" s="472"/>
      <c r="QFD156" s="472"/>
      <c r="QFE156" s="472"/>
      <c r="QFF156" s="472"/>
      <c r="QFG156" s="472"/>
      <c r="QFH156" s="472"/>
      <c r="QFI156" s="472"/>
      <c r="QFJ156" s="472"/>
      <c r="QFK156" s="472"/>
      <c r="QFL156" s="472"/>
      <c r="QFM156" s="472"/>
      <c r="QFN156" s="472"/>
      <c r="QFO156" s="472"/>
      <c r="QFP156" s="472"/>
      <c r="QFQ156" s="472"/>
      <c r="QFR156" s="472"/>
      <c r="QFS156" s="472"/>
      <c r="QFT156" s="472"/>
      <c r="QFU156" s="472"/>
      <c r="QFV156" s="472"/>
      <c r="QFW156" s="472"/>
      <c r="QFX156" s="472"/>
      <c r="QFY156" s="472"/>
      <c r="QFZ156" s="472"/>
      <c r="QGA156" s="472"/>
      <c r="QGB156" s="472"/>
      <c r="QGC156" s="472"/>
      <c r="QGD156" s="472"/>
      <c r="QGE156" s="472"/>
      <c r="QGF156" s="472"/>
      <c r="QGG156" s="472"/>
      <c r="QGH156" s="472"/>
      <c r="QGI156" s="472"/>
      <c r="QGJ156" s="472"/>
      <c r="QGK156" s="472"/>
      <c r="QGL156" s="472"/>
      <c r="QGM156" s="472"/>
      <c r="QGN156" s="472"/>
      <c r="QGO156" s="472"/>
      <c r="QGP156" s="472"/>
      <c r="QGQ156" s="472"/>
      <c r="QGR156" s="472"/>
      <c r="QGS156" s="472"/>
      <c r="QGT156" s="472"/>
      <c r="QGU156" s="472"/>
      <c r="QGV156" s="472"/>
      <c r="QGW156" s="472"/>
      <c r="QGX156" s="472"/>
      <c r="QGY156" s="472"/>
      <c r="QGZ156" s="472"/>
      <c r="QHA156" s="472"/>
      <c r="QHB156" s="472"/>
      <c r="QHC156" s="472"/>
      <c r="QHD156" s="472"/>
      <c r="QHE156" s="472"/>
      <c r="QHF156" s="472"/>
      <c r="QHG156" s="472"/>
      <c r="QHH156" s="472"/>
      <c r="QHI156" s="472"/>
      <c r="QHJ156" s="472"/>
      <c r="QHK156" s="472"/>
      <c r="QHL156" s="472"/>
      <c r="QHM156" s="472"/>
      <c r="QHN156" s="472"/>
      <c r="QHO156" s="472"/>
      <c r="QHP156" s="472"/>
      <c r="QHQ156" s="472"/>
      <c r="QHR156" s="472"/>
      <c r="QHS156" s="472"/>
      <c r="QHT156" s="472"/>
      <c r="QHU156" s="472"/>
      <c r="QHV156" s="472"/>
      <c r="QHW156" s="472"/>
      <c r="QHX156" s="472"/>
      <c r="QHY156" s="472"/>
      <c r="QHZ156" s="472"/>
      <c r="QIA156" s="472"/>
      <c r="QIB156" s="472"/>
      <c r="QIC156" s="472"/>
      <c r="QID156" s="472"/>
      <c r="QIE156" s="472"/>
      <c r="QIF156" s="472"/>
      <c r="QIG156" s="472"/>
      <c r="QIH156" s="472"/>
      <c r="QII156" s="472"/>
      <c r="QIJ156" s="472"/>
      <c r="QIK156" s="472"/>
      <c r="QIL156" s="472"/>
      <c r="QIM156" s="472"/>
      <c r="QIN156" s="472"/>
      <c r="QIO156" s="472"/>
      <c r="QIP156" s="472"/>
      <c r="QIQ156" s="472"/>
      <c r="QIR156" s="472"/>
      <c r="QIS156" s="472"/>
      <c r="QIT156" s="472"/>
      <c r="QIU156" s="472"/>
      <c r="QIV156" s="472"/>
      <c r="QIW156" s="472"/>
      <c r="QIX156" s="472"/>
      <c r="QIY156" s="472"/>
      <c r="QIZ156" s="472"/>
      <c r="QJA156" s="472"/>
      <c r="QJB156" s="472"/>
      <c r="QJC156" s="472"/>
      <c r="QJD156" s="472"/>
      <c r="QJE156" s="472"/>
      <c r="QJF156" s="472"/>
      <c r="QJG156" s="472"/>
      <c r="QJH156" s="472"/>
      <c r="QJI156" s="472"/>
      <c r="QJJ156" s="472"/>
      <c r="QJK156" s="472"/>
      <c r="QJL156" s="472"/>
      <c r="QJM156" s="472"/>
      <c r="QJN156" s="472"/>
      <c r="QJO156" s="472"/>
      <c r="QJP156" s="472"/>
      <c r="QJQ156" s="472"/>
      <c r="QJR156" s="472"/>
      <c r="QJS156" s="472"/>
      <c r="QJT156" s="472"/>
      <c r="QJU156" s="472"/>
      <c r="QJV156" s="472"/>
      <c r="QJW156" s="472"/>
      <c r="QJX156" s="472"/>
      <c r="QJY156" s="472"/>
      <c r="QJZ156" s="472"/>
      <c r="QKA156" s="472"/>
      <c r="QKB156" s="472"/>
      <c r="QKE156" s="472"/>
      <c r="QKF156" s="472"/>
      <c r="QKG156" s="472"/>
      <c r="QKH156" s="472"/>
      <c r="QKI156" s="472"/>
      <c r="QKJ156" s="472"/>
      <c r="QKK156" s="472"/>
      <c r="QKL156" s="472"/>
      <c r="QKM156" s="472"/>
      <c r="QKN156" s="472"/>
      <c r="QKO156" s="472"/>
      <c r="QKP156" s="472"/>
      <c r="QKQ156" s="472"/>
      <c r="QKR156" s="472"/>
      <c r="QKS156" s="472"/>
      <c r="QKT156" s="472"/>
      <c r="QKU156" s="472"/>
      <c r="QKV156" s="472"/>
      <c r="QKW156" s="472"/>
      <c r="QKX156" s="472"/>
      <c r="QKY156" s="472"/>
      <c r="QKZ156" s="472"/>
      <c r="QLA156" s="472"/>
      <c r="QLB156" s="472"/>
      <c r="QLC156" s="472"/>
      <c r="QLD156" s="472"/>
      <c r="QLE156" s="472"/>
      <c r="QLF156" s="472"/>
      <c r="QLG156" s="472"/>
      <c r="QLH156" s="472"/>
      <c r="QLI156" s="472"/>
      <c r="QLJ156" s="472"/>
      <c r="QLK156" s="472"/>
      <c r="QLL156" s="472"/>
      <c r="QLM156" s="472"/>
      <c r="QLN156" s="472"/>
      <c r="QLO156" s="472"/>
      <c r="QLP156" s="472"/>
      <c r="QLQ156" s="472"/>
      <c r="QLR156" s="472"/>
      <c r="QLS156" s="472"/>
      <c r="QLT156" s="472"/>
      <c r="QLU156" s="472"/>
      <c r="QLV156" s="472"/>
      <c r="QLW156" s="472"/>
      <c r="QLX156" s="472"/>
      <c r="QLY156" s="472"/>
      <c r="QLZ156" s="472"/>
      <c r="QMA156" s="472"/>
      <c r="QMB156" s="472"/>
      <c r="QMC156" s="472"/>
      <c r="QMD156" s="472"/>
      <c r="QME156" s="472"/>
      <c r="QMF156" s="472"/>
      <c r="QMG156" s="472"/>
      <c r="QMH156" s="472"/>
      <c r="QMI156" s="472"/>
      <c r="QMJ156" s="472"/>
      <c r="QMK156" s="472"/>
      <c r="QML156" s="472"/>
      <c r="QMM156" s="472"/>
      <c r="QMN156" s="472"/>
      <c r="QMO156" s="472"/>
      <c r="QMP156" s="472"/>
      <c r="QMQ156" s="472"/>
      <c r="QMR156" s="472"/>
      <c r="QMS156" s="472"/>
      <c r="QMT156" s="472"/>
      <c r="QMU156" s="472"/>
      <c r="QMV156" s="472"/>
      <c r="QMW156" s="472"/>
      <c r="QMX156" s="472"/>
      <c r="QMY156" s="472"/>
      <c r="QMZ156" s="472"/>
      <c r="QNA156" s="472"/>
      <c r="QNB156" s="472"/>
      <c r="QNC156" s="472"/>
      <c r="QND156" s="472"/>
      <c r="QNE156" s="472"/>
      <c r="QNF156" s="472"/>
      <c r="QNG156" s="472"/>
      <c r="QNH156" s="472"/>
      <c r="QNI156" s="472"/>
      <c r="QNJ156" s="472"/>
      <c r="QNK156" s="472"/>
      <c r="QNL156" s="472"/>
      <c r="QNM156" s="472"/>
      <c r="QNN156" s="472"/>
      <c r="QNO156" s="472"/>
      <c r="QNP156" s="472"/>
      <c r="QNQ156" s="472"/>
      <c r="QNR156" s="472"/>
      <c r="QNS156" s="472"/>
      <c r="QNT156" s="472"/>
      <c r="QNU156" s="472"/>
      <c r="QNV156" s="472"/>
      <c r="QNW156" s="472"/>
      <c r="QNX156" s="472"/>
      <c r="QNY156" s="472"/>
      <c r="QNZ156" s="472"/>
      <c r="QOA156" s="472"/>
      <c r="QOB156" s="472"/>
      <c r="QOC156" s="472"/>
      <c r="QOD156" s="472"/>
      <c r="QOE156" s="472"/>
      <c r="QOF156" s="472"/>
      <c r="QOG156" s="472"/>
      <c r="QOH156" s="472"/>
      <c r="QOI156" s="472"/>
      <c r="QOJ156" s="472"/>
      <c r="QOK156" s="472"/>
      <c r="QOL156" s="472"/>
      <c r="QOM156" s="472"/>
      <c r="QON156" s="472"/>
      <c r="QOO156" s="472"/>
      <c r="QOP156" s="472"/>
      <c r="QOQ156" s="472"/>
      <c r="QOR156" s="472"/>
      <c r="QOS156" s="472"/>
      <c r="QOT156" s="472"/>
      <c r="QOU156" s="472"/>
      <c r="QOV156" s="472"/>
      <c r="QOW156" s="472"/>
      <c r="QOX156" s="472"/>
      <c r="QOY156" s="472"/>
      <c r="QOZ156" s="472"/>
      <c r="QPA156" s="472"/>
      <c r="QPB156" s="472"/>
      <c r="QPC156" s="472"/>
      <c r="QPD156" s="472"/>
      <c r="QPE156" s="472"/>
      <c r="QPF156" s="472"/>
      <c r="QPG156" s="472"/>
      <c r="QPH156" s="472"/>
      <c r="QPI156" s="472"/>
      <c r="QPJ156" s="472"/>
      <c r="QPK156" s="472"/>
      <c r="QPL156" s="472"/>
      <c r="QPM156" s="472"/>
      <c r="QPN156" s="472"/>
      <c r="QPO156" s="472"/>
      <c r="QPP156" s="472"/>
      <c r="QPQ156" s="472"/>
      <c r="QPR156" s="472"/>
      <c r="QPS156" s="472"/>
      <c r="QPT156" s="472"/>
      <c r="QPU156" s="472"/>
      <c r="QPV156" s="472"/>
      <c r="QPW156" s="472"/>
      <c r="QPX156" s="472"/>
      <c r="QPY156" s="472"/>
      <c r="QPZ156" s="472"/>
      <c r="QQA156" s="472"/>
      <c r="QQB156" s="472"/>
      <c r="QQC156" s="472"/>
      <c r="QQD156" s="472"/>
      <c r="QQE156" s="472"/>
      <c r="QQF156" s="472"/>
      <c r="QQG156" s="472"/>
      <c r="QQH156" s="472"/>
      <c r="QQI156" s="472"/>
      <c r="QQJ156" s="472"/>
      <c r="QQK156" s="472"/>
      <c r="QQL156" s="472"/>
      <c r="QQM156" s="472"/>
      <c r="QQN156" s="472"/>
      <c r="QQO156" s="472"/>
      <c r="QQP156" s="472"/>
      <c r="QQQ156" s="472"/>
      <c r="QQR156" s="472"/>
      <c r="QQS156" s="472"/>
      <c r="QQT156" s="472"/>
      <c r="QQU156" s="472"/>
      <c r="QQV156" s="472"/>
      <c r="QQW156" s="472"/>
      <c r="QQX156" s="472"/>
      <c r="QQY156" s="472"/>
      <c r="QQZ156" s="472"/>
      <c r="QRA156" s="472"/>
      <c r="QRB156" s="472"/>
      <c r="QRC156" s="472"/>
      <c r="QRD156" s="472"/>
      <c r="QRE156" s="472"/>
      <c r="QRF156" s="472"/>
      <c r="QRG156" s="472"/>
      <c r="QRH156" s="472"/>
      <c r="QRI156" s="472"/>
      <c r="QRJ156" s="472"/>
      <c r="QRK156" s="472"/>
      <c r="QRL156" s="472"/>
      <c r="QRM156" s="472"/>
      <c r="QRN156" s="472"/>
      <c r="QRO156" s="472"/>
      <c r="QRP156" s="472"/>
      <c r="QRQ156" s="472"/>
      <c r="QRR156" s="472"/>
      <c r="QRS156" s="472"/>
      <c r="QRT156" s="472"/>
      <c r="QRU156" s="472"/>
      <c r="QRV156" s="472"/>
      <c r="QRW156" s="472"/>
      <c r="QRX156" s="472"/>
      <c r="QRY156" s="472"/>
      <c r="QRZ156" s="472"/>
      <c r="QSA156" s="472"/>
      <c r="QSB156" s="472"/>
      <c r="QSC156" s="472"/>
      <c r="QSD156" s="472"/>
      <c r="QSE156" s="472"/>
      <c r="QSF156" s="472"/>
      <c r="QSG156" s="472"/>
      <c r="QSH156" s="472"/>
      <c r="QSI156" s="472"/>
      <c r="QSJ156" s="472"/>
      <c r="QSK156" s="472"/>
      <c r="QSL156" s="472"/>
      <c r="QSM156" s="472"/>
      <c r="QSN156" s="472"/>
      <c r="QSO156" s="472"/>
      <c r="QSP156" s="472"/>
      <c r="QSQ156" s="472"/>
      <c r="QSR156" s="472"/>
      <c r="QSS156" s="472"/>
      <c r="QST156" s="472"/>
      <c r="QSU156" s="472"/>
      <c r="QSV156" s="472"/>
      <c r="QSW156" s="472"/>
      <c r="QSX156" s="472"/>
      <c r="QSY156" s="472"/>
      <c r="QSZ156" s="472"/>
      <c r="QTA156" s="472"/>
      <c r="QTB156" s="472"/>
      <c r="QTC156" s="472"/>
      <c r="QTD156" s="472"/>
      <c r="QTE156" s="472"/>
      <c r="QTF156" s="472"/>
      <c r="QTG156" s="472"/>
      <c r="QTH156" s="472"/>
      <c r="QTI156" s="472"/>
      <c r="QTJ156" s="472"/>
      <c r="QTK156" s="472"/>
      <c r="QTL156" s="472"/>
      <c r="QTM156" s="472"/>
      <c r="QTN156" s="472"/>
      <c r="QTO156" s="472"/>
      <c r="QTP156" s="472"/>
      <c r="QTQ156" s="472"/>
      <c r="QTR156" s="472"/>
      <c r="QTS156" s="472"/>
      <c r="QTT156" s="472"/>
      <c r="QTU156" s="472"/>
      <c r="QTV156" s="472"/>
      <c r="QTW156" s="472"/>
      <c r="QTX156" s="472"/>
      <c r="QUA156" s="472"/>
      <c r="QUB156" s="472"/>
      <c r="QUC156" s="472"/>
      <c r="QUD156" s="472"/>
      <c r="QUE156" s="472"/>
      <c r="QUF156" s="472"/>
      <c r="QUG156" s="472"/>
      <c r="QUH156" s="472"/>
      <c r="QUI156" s="472"/>
      <c r="QUJ156" s="472"/>
      <c r="QUK156" s="472"/>
      <c r="QUL156" s="472"/>
      <c r="QUM156" s="472"/>
      <c r="QUN156" s="472"/>
      <c r="QUO156" s="472"/>
      <c r="QUP156" s="472"/>
      <c r="QUQ156" s="472"/>
      <c r="QUR156" s="472"/>
      <c r="QUS156" s="472"/>
      <c r="QUT156" s="472"/>
      <c r="QUU156" s="472"/>
      <c r="QUV156" s="472"/>
      <c r="QUW156" s="472"/>
      <c r="QUX156" s="472"/>
      <c r="QUY156" s="472"/>
      <c r="QUZ156" s="472"/>
      <c r="QVA156" s="472"/>
      <c r="QVB156" s="472"/>
      <c r="QVC156" s="472"/>
      <c r="QVD156" s="472"/>
      <c r="QVE156" s="472"/>
      <c r="QVF156" s="472"/>
      <c r="QVG156" s="472"/>
      <c r="QVH156" s="472"/>
      <c r="QVI156" s="472"/>
      <c r="QVJ156" s="472"/>
      <c r="QVK156" s="472"/>
      <c r="QVL156" s="472"/>
      <c r="QVM156" s="472"/>
      <c r="QVN156" s="472"/>
      <c r="QVO156" s="472"/>
      <c r="QVP156" s="472"/>
      <c r="QVQ156" s="472"/>
      <c r="QVR156" s="472"/>
      <c r="QVS156" s="472"/>
      <c r="QVT156" s="472"/>
      <c r="QVU156" s="472"/>
      <c r="QVV156" s="472"/>
      <c r="QVW156" s="472"/>
      <c r="QVX156" s="472"/>
      <c r="QVY156" s="472"/>
      <c r="QVZ156" s="472"/>
      <c r="QWA156" s="472"/>
      <c r="QWB156" s="472"/>
      <c r="QWC156" s="472"/>
      <c r="QWD156" s="472"/>
      <c r="QWE156" s="472"/>
      <c r="QWF156" s="472"/>
      <c r="QWG156" s="472"/>
      <c r="QWH156" s="472"/>
      <c r="QWI156" s="472"/>
      <c r="QWJ156" s="472"/>
      <c r="QWK156" s="472"/>
      <c r="QWL156" s="472"/>
      <c r="QWM156" s="472"/>
      <c r="QWN156" s="472"/>
      <c r="QWO156" s="472"/>
      <c r="QWP156" s="472"/>
      <c r="QWQ156" s="472"/>
      <c r="QWR156" s="472"/>
      <c r="QWS156" s="472"/>
      <c r="QWT156" s="472"/>
      <c r="QWU156" s="472"/>
      <c r="QWV156" s="472"/>
      <c r="QWW156" s="472"/>
      <c r="QWX156" s="472"/>
      <c r="QWY156" s="472"/>
      <c r="QWZ156" s="472"/>
      <c r="QXA156" s="472"/>
      <c r="QXB156" s="472"/>
      <c r="QXC156" s="472"/>
      <c r="QXD156" s="472"/>
      <c r="QXE156" s="472"/>
      <c r="QXF156" s="472"/>
      <c r="QXG156" s="472"/>
      <c r="QXH156" s="472"/>
      <c r="QXI156" s="472"/>
      <c r="QXJ156" s="472"/>
      <c r="QXK156" s="472"/>
      <c r="QXL156" s="472"/>
      <c r="QXM156" s="472"/>
      <c r="QXN156" s="472"/>
      <c r="QXO156" s="472"/>
      <c r="QXP156" s="472"/>
      <c r="QXQ156" s="472"/>
      <c r="QXR156" s="472"/>
      <c r="QXS156" s="472"/>
      <c r="QXT156" s="472"/>
      <c r="QXU156" s="472"/>
      <c r="QXV156" s="472"/>
      <c r="QXW156" s="472"/>
      <c r="QXX156" s="472"/>
      <c r="QXY156" s="472"/>
      <c r="QXZ156" s="472"/>
      <c r="QYA156" s="472"/>
      <c r="QYB156" s="472"/>
      <c r="QYC156" s="472"/>
      <c r="QYD156" s="472"/>
      <c r="QYE156" s="472"/>
      <c r="QYF156" s="472"/>
      <c r="QYG156" s="472"/>
      <c r="QYH156" s="472"/>
      <c r="QYI156" s="472"/>
      <c r="QYJ156" s="472"/>
      <c r="QYK156" s="472"/>
      <c r="QYL156" s="472"/>
      <c r="QYM156" s="472"/>
      <c r="QYN156" s="472"/>
      <c r="QYO156" s="472"/>
      <c r="QYP156" s="472"/>
      <c r="QYQ156" s="472"/>
      <c r="QYR156" s="472"/>
      <c r="QYS156" s="472"/>
      <c r="QYT156" s="472"/>
      <c r="QYU156" s="472"/>
      <c r="QYV156" s="472"/>
      <c r="QYW156" s="472"/>
      <c r="QYX156" s="472"/>
      <c r="QYY156" s="472"/>
      <c r="QYZ156" s="472"/>
      <c r="QZA156" s="472"/>
      <c r="QZB156" s="472"/>
      <c r="QZC156" s="472"/>
      <c r="QZD156" s="472"/>
      <c r="QZE156" s="472"/>
      <c r="QZF156" s="472"/>
      <c r="QZG156" s="472"/>
      <c r="QZH156" s="472"/>
      <c r="QZI156" s="472"/>
      <c r="QZJ156" s="472"/>
      <c r="QZK156" s="472"/>
      <c r="QZL156" s="472"/>
      <c r="QZM156" s="472"/>
      <c r="QZN156" s="472"/>
      <c r="QZO156" s="472"/>
      <c r="QZP156" s="472"/>
      <c r="QZQ156" s="472"/>
      <c r="QZR156" s="472"/>
      <c r="QZS156" s="472"/>
      <c r="QZT156" s="472"/>
      <c r="QZU156" s="472"/>
      <c r="QZV156" s="472"/>
      <c r="QZW156" s="472"/>
      <c r="QZX156" s="472"/>
      <c r="QZY156" s="472"/>
      <c r="QZZ156" s="472"/>
      <c r="RAA156" s="472"/>
      <c r="RAB156" s="472"/>
      <c r="RAC156" s="472"/>
      <c r="RAD156" s="472"/>
      <c r="RAE156" s="472"/>
      <c r="RAF156" s="472"/>
      <c r="RAG156" s="472"/>
      <c r="RAH156" s="472"/>
      <c r="RAI156" s="472"/>
      <c r="RAJ156" s="472"/>
      <c r="RAK156" s="472"/>
      <c r="RAL156" s="472"/>
      <c r="RAM156" s="472"/>
      <c r="RAN156" s="472"/>
      <c r="RAO156" s="472"/>
      <c r="RAP156" s="472"/>
      <c r="RAQ156" s="472"/>
      <c r="RAR156" s="472"/>
      <c r="RAS156" s="472"/>
      <c r="RAT156" s="472"/>
      <c r="RAU156" s="472"/>
      <c r="RAV156" s="472"/>
      <c r="RAW156" s="472"/>
      <c r="RAX156" s="472"/>
      <c r="RAY156" s="472"/>
      <c r="RAZ156" s="472"/>
      <c r="RBA156" s="472"/>
      <c r="RBB156" s="472"/>
      <c r="RBC156" s="472"/>
      <c r="RBD156" s="472"/>
      <c r="RBE156" s="472"/>
      <c r="RBF156" s="472"/>
      <c r="RBG156" s="472"/>
      <c r="RBH156" s="472"/>
      <c r="RBI156" s="472"/>
      <c r="RBJ156" s="472"/>
      <c r="RBK156" s="472"/>
      <c r="RBL156" s="472"/>
      <c r="RBM156" s="472"/>
      <c r="RBN156" s="472"/>
      <c r="RBO156" s="472"/>
      <c r="RBP156" s="472"/>
      <c r="RBQ156" s="472"/>
      <c r="RBR156" s="472"/>
      <c r="RBS156" s="472"/>
      <c r="RBT156" s="472"/>
      <c r="RBU156" s="472"/>
      <c r="RBV156" s="472"/>
      <c r="RBW156" s="472"/>
      <c r="RBX156" s="472"/>
      <c r="RBY156" s="472"/>
      <c r="RBZ156" s="472"/>
      <c r="RCA156" s="472"/>
      <c r="RCB156" s="472"/>
      <c r="RCC156" s="472"/>
      <c r="RCD156" s="472"/>
      <c r="RCE156" s="472"/>
      <c r="RCF156" s="472"/>
      <c r="RCG156" s="472"/>
      <c r="RCH156" s="472"/>
      <c r="RCI156" s="472"/>
      <c r="RCJ156" s="472"/>
      <c r="RCK156" s="472"/>
      <c r="RCL156" s="472"/>
      <c r="RCM156" s="472"/>
      <c r="RCN156" s="472"/>
      <c r="RCO156" s="472"/>
      <c r="RCP156" s="472"/>
      <c r="RCQ156" s="472"/>
      <c r="RCR156" s="472"/>
      <c r="RCS156" s="472"/>
      <c r="RCT156" s="472"/>
      <c r="RCU156" s="472"/>
      <c r="RCV156" s="472"/>
      <c r="RCW156" s="472"/>
      <c r="RCX156" s="472"/>
      <c r="RCY156" s="472"/>
      <c r="RCZ156" s="472"/>
      <c r="RDA156" s="472"/>
      <c r="RDB156" s="472"/>
      <c r="RDC156" s="472"/>
      <c r="RDD156" s="472"/>
      <c r="RDE156" s="472"/>
      <c r="RDF156" s="472"/>
      <c r="RDG156" s="472"/>
      <c r="RDH156" s="472"/>
      <c r="RDI156" s="472"/>
      <c r="RDJ156" s="472"/>
      <c r="RDK156" s="472"/>
      <c r="RDL156" s="472"/>
      <c r="RDM156" s="472"/>
      <c r="RDN156" s="472"/>
      <c r="RDO156" s="472"/>
      <c r="RDP156" s="472"/>
      <c r="RDQ156" s="472"/>
      <c r="RDR156" s="472"/>
      <c r="RDS156" s="472"/>
      <c r="RDT156" s="472"/>
      <c r="RDW156" s="472"/>
      <c r="RDX156" s="472"/>
      <c r="RDY156" s="472"/>
      <c r="RDZ156" s="472"/>
      <c r="REA156" s="472"/>
      <c r="REB156" s="472"/>
      <c r="REC156" s="472"/>
      <c r="RED156" s="472"/>
      <c r="REE156" s="472"/>
      <c r="REF156" s="472"/>
      <c r="REG156" s="472"/>
      <c r="REH156" s="472"/>
      <c r="REI156" s="472"/>
      <c r="REJ156" s="472"/>
      <c r="REK156" s="472"/>
      <c r="REL156" s="472"/>
      <c r="REM156" s="472"/>
      <c r="REN156" s="472"/>
      <c r="REO156" s="472"/>
      <c r="REP156" s="472"/>
      <c r="REQ156" s="472"/>
      <c r="RER156" s="472"/>
      <c r="RES156" s="472"/>
      <c r="RET156" s="472"/>
      <c r="REU156" s="472"/>
      <c r="REV156" s="472"/>
      <c r="REW156" s="472"/>
      <c r="REX156" s="472"/>
      <c r="REY156" s="472"/>
      <c r="REZ156" s="472"/>
      <c r="RFA156" s="472"/>
      <c r="RFB156" s="472"/>
      <c r="RFC156" s="472"/>
      <c r="RFD156" s="472"/>
      <c r="RFE156" s="472"/>
      <c r="RFF156" s="472"/>
      <c r="RFG156" s="472"/>
      <c r="RFH156" s="472"/>
      <c r="RFI156" s="472"/>
      <c r="RFJ156" s="472"/>
      <c r="RFK156" s="472"/>
      <c r="RFL156" s="472"/>
      <c r="RFM156" s="472"/>
      <c r="RFN156" s="472"/>
      <c r="RFO156" s="472"/>
      <c r="RFP156" s="472"/>
      <c r="RFQ156" s="472"/>
      <c r="RFR156" s="472"/>
      <c r="RFS156" s="472"/>
      <c r="RFT156" s="472"/>
      <c r="RFU156" s="472"/>
      <c r="RFV156" s="472"/>
      <c r="RFW156" s="472"/>
      <c r="RFX156" s="472"/>
      <c r="RFY156" s="472"/>
      <c r="RFZ156" s="472"/>
      <c r="RGA156" s="472"/>
      <c r="RGB156" s="472"/>
      <c r="RGC156" s="472"/>
      <c r="RGD156" s="472"/>
      <c r="RGE156" s="472"/>
      <c r="RGF156" s="472"/>
      <c r="RGG156" s="472"/>
      <c r="RGH156" s="472"/>
      <c r="RGI156" s="472"/>
      <c r="RGJ156" s="472"/>
      <c r="RGK156" s="472"/>
      <c r="RGL156" s="472"/>
      <c r="RGM156" s="472"/>
      <c r="RGN156" s="472"/>
      <c r="RGO156" s="472"/>
      <c r="RGP156" s="472"/>
      <c r="RGQ156" s="472"/>
      <c r="RGR156" s="472"/>
      <c r="RGS156" s="472"/>
      <c r="RGT156" s="472"/>
      <c r="RGU156" s="472"/>
      <c r="RGV156" s="472"/>
      <c r="RGW156" s="472"/>
      <c r="RGX156" s="472"/>
      <c r="RGY156" s="472"/>
      <c r="RGZ156" s="472"/>
      <c r="RHA156" s="472"/>
      <c r="RHB156" s="472"/>
      <c r="RHC156" s="472"/>
      <c r="RHD156" s="472"/>
      <c r="RHE156" s="472"/>
      <c r="RHF156" s="472"/>
      <c r="RHG156" s="472"/>
      <c r="RHH156" s="472"/>
      <c r="RHI156" s="472"/>
      <c r="RHJ156" s="472"/>
      <c r="RHK156" s="472"/>
      <c r="RHL156" s="472"/>
      <c r="RHM156" s="472"/>
      <c r="RHN156" s="472"/>
      <c r="RHO156" s="472"/>
      <c r="RHP156" s="472"/>
      <c r="RHQ156" s="472"/>
      <c r="RHR156" s="472"/>
      <c r="RHS156" s="472"/>
      <c r="RHT156" s="472"/>
      <c r="RHU156" s="472"/>
      <c r="RHV156" s="472"/>
      <c r="RHW156" s="472"/>
      <c r="RHX156" s="472"/>
      <c r="RHY156" s="472"/>
      <c r="RHZ156" s="472"/>
      <c r="RIA156" s="472"/>
      <c r="RIB156" s="472"/>
      <c r="RIC156" s="472"/>
      <c r="RID156" s="472"/>
      <c r="RIE156" s="472"/>
      <c r="RIF156" s="472"/>
      <c r="RIG156" s="472"/>
      <c r="RIH156" s="472"/>
      <c r="RII156" s="472"/>
      <c r="RIJ156" s="472"/>
      <c r="RIK156" s="472"/>
      <c r="RIL156" s="472"/>
      <c r="RIM156" s="472"/>
      <c r="RIN156" s="472"/>
      <c r="RIO156" s="472"/>
      <c r="RIP156" s="472"/>
      <c r="RIQ156" s="472"/>
      <c r="RIR156" s="472"/>
      <c r="RIS156" s="472"/>
      <c r="RIT156" s="472"/>
      <c r="RIU156" s="472"/>
      <c r="RIV156" s="472"/>
      <c r="RIW156" s="472"/>
      <c r="RIX156" s="472"/>
      <c r="RIY156" s="472"/>
      <c r="RIZ156" s="472"/>
      <c r="RJA156" s="472"/>
      <c r="RJB156" s="472"/>
      <c r="RJC156" s="472"/>
      <c r="RJD156" s="472"/>
      <c r="RJE156" s="472"/>
      <c r="RJF156" s="472"/>
      <c r="RJG156" s="472"/>
      <c r="RJH156" s="472"/>
      <c r="RJI156" s="472"/>
      <c r="RJJ156" s="472"/>
      <c r="RJK156" s="472"/>
      <c r="RJL156" s="472"/>
      <c r="RJM156" s="472"/>
      <c r="RJN156" s="472"/>
      <c r="RJO156" s="472"/>
      <c r="RJP156" s="472"/>
      <c r="RJQ156" s="472"/>
      <c r="RJR156" s="472"/>
      <c r="RJS156" s="472"/>
      <c r="RJT156" s="472"/>
      <c r="RJU156" s="472"/>
      <c r="RJV156" s="472"/>
      <c r="RJW156" s="472"/>
      <c r="RJX156" s="472"/>
      <c r="RJY156" s="472"/>
      <c r="RJZ156" s="472"/>
      <c r="RKA156" s="472"/>
      <c r="RKB156" s="472"/>
      <c r="RKC156" s="472"/>
      <c r="RKD156" s="472"/>
      <c r="RKE156" s="472"/>
      <c r="RKF156" s="472"/>
      <c r="RKG156" s="472"/>
      <c r="RKH156" s="472"/>
      <c r="RKI156" s="472"/>
      <c r="RKJ156" s="472"/>
      <c r="RKK156" s="472"/>
      <c r="RKL156" s="472"/>
      <c r="RKM156" s="472"/>
      <c r="RKN156" s="472"/>
      <c r="RKO156" s="472"/>
      <c r="RKP156" s="472"/>
      <c r="RKQ156" s="472"/>
      <c r="RKR156" s="472"/>
      <c r="RKS156" s="472"/>
      <c r="RKT156" s="472"/>
      <c r="RKU156" s="472"/>
      <c r="RKV156" s="472"/>
      <c r="RKW156" s="472"/>
      <c r="RKX156" s="472"/>
      <c r="RKY156" s="472"/>
      <c r="RKZ156" s="472"/>
      <c r="RLA156" s="472"/>
      <c r="RLB156" s="472"/>
      <c r="RLC156" s="472"/>
      <c r="RLD156" s="472"/>
      <c r="RLE156" s="472"/>
      <c r="RLF156" s="472"/>
      <c r="RLG156" s="472"/>
      <c r="RLH156" s="472"/>
      <c r="RLI156" s="472"/>
      <c r="RLJ156" s="472"/>
      <c r="RLK156" s="472"/>
      <c r="RLL156" s="472"/>
      <c r="RLM156" s="472"/>
      <c r="RLN156" s="472"/>
      <c r="RLO156" s="472"/>
      <c r="RLP156" s="472"/>
      <c r="RLQ156" s="472"/>
      <c r="RLR156" s="472"/>
      <c r="RLS156" s="472"/>
      <c r="RLT156" s="472"/>
      <c r="RLU156" s="472"/>
      <c r="RLV156" s="472"/>
      <c r="RLW156" s="472"/>
      <c r="RLX156" s="472"/>
      <c r="RLY156" s="472"/>
      <c r="RLZ156" s="472"/>
      <c r="RMA156" s="472"/>
      <c r="RMB156" s="472"/>
      <c r="RMC156" s="472"/>
      <c r="RMD156" s="472"/>
      <c r="RME156" s="472"/>
      <c r="RMF156" s="472"/>
      <c r="RMG156" s="472"/>
      <c r="RMH156" s="472"/>
      <c r="RMI156" s="472"/>
      <c r="RMJ156" s="472"/>
      <c r="RMK156" s="472"/>
      <c r="RML156" s="472"/>
      <c r="RMM156" s="472"/>
      <c r="RMN156" s="472"/>
      <c r="RMO156" s="472"/>
      <c r="RMP156" s="472"/>
      <c r="RMQ156" s="472"/>
      <c r="RMR156" s="472"/>
      <c r="RMS156" s="472"/>
      <c r="RMT156" s="472"/>
      <c r="RMU156" s="472"/>
      <c r="RMV156" s="472"/>
      <c r="RMW156" s="472"/>
      <c r="RMX156" s="472"/>
      <c r="RMY156" s="472"/>
      <c r="RMZ156" s="472"/>
      <c r="RNA156" s="472"/>
      <c r="RNB156" s="472"/>
      <c r="RNC156" s="472"/>
      <c r="RND156" s="472"/>
      <c r="RNE156" s="472"/>
      <c r="RNF156" s="472"/>
      <c r="RNG156" s="472"/>
      <c r="RNH156" s="472"/>
      <c r="RNI156" s="472"/>
      <c r="RNJ156" s="472"/>
      <c r="RNK156" s="472"/>
      <c r="RNL156" s="472"/>
      <c r="RNM156" s="472"/>
      <c r="RNN156" s="472"/>
      <c r="RNO156" s="472"/>
      <c r="RNP156" s="472"/>
      <c r="RNS156" s="472"/>
      <c r="RNT156" s="472"/>
      <c r="RNU156" s="472"/>
      <c r="RNV156" s="472"/>
      <c r="RNW156" s="472"/>
      <c r="RNX156" s="472"/>
      <c r="RNY156" s="472"/>
      <c r="RNZ156" s="472"/>
      <c r="ROA156" s="472"/>
      <c r="ROB156" s="472"/>
      <c r="ROC156" s="472"/>
      <c r="ROD156" s="472"/>
      <c r="ROE156" s="472"/>
      <c r="ROF156" s="472"/>
      <c r="ROG156" s="472"/>
      <c r="ROH156" s="472"/>
      <c r="ROI156" s="472"/>
      <c r="ROJ156" s="472"/>
      <c r="ROK156" s="472"/>
      <c r="ROL156" s="472"/>
      <c r="ROM156" s="472"/>
      <c r="RON156" s="472"/>
      <c r="ROO156" s="472"/>
      <c r="ROP156" s="472"/>
      <c r="ROQ156" s="472"/>
      <c r="ROR156" s="472"/>
      <c r="ROS156" s="472"/>
      <c r="ROT156" s="472"/>
      <c r="ROU156" s="472"/>
      <c r="ROV156" s="472"/>
      <c r="ROW156" s="472"/>
      <c r="ROX156" s="472"/>
      <c r="ROY156" s="472"/>
      <c r="ROZ156" s="472"/>
      <c r="RPA156" s="472"/>
      <c r="RPB156" s="472"/>
      <c r="RPC156" s="472"/>
      <c r="RPD156" s="472"/>
      <c r="RPE156" s="472"/>
      <c r="RPF156" s="472"/>
      <c r="RPG156" s="472"/>
      <c r="RPH156" s="472"/>
      <c r="RPI156" s="472"/>
      <c r="RPJ156" s="472"/>
      <c r="RPK156" s="472"/>
      <c r="RPL156" s="472"/>
      <c r="RPM156" s="472"/>
      <c r="RPN156" s="472"/>
      <c r="RPO156" s="472"/>
      <c r="RPP156" s="472"/>
      <c r="RPQ156" s="472"/>
      <c r="RPR156" s="472"/>
      <c r="RPS156" s="472"/>
      <c r="RPT156" s="472"/>
      <c r="RPU156" s="472"/>
      <c r="RPV156" s="472"/>
      <c r="RPW156" s="472"/>
      <c r="RPX156" s="472"/>
      <c r="RPY156" s="472"/>
      <c r="RPZ156" s="472"/>
      <c r="RQA156" s="472"/>
      <c r="RQB156" s="472"/>
      <c r="RQC156" s="472"/>
      <c r="RQD156" s="472"/>
      <c r="RQE156" s="472"/>
      <c r="RQF156" s="472"/>
      <c r="RQG156" s="472"/>
      <c r="RQH156" s="472"/>
      <c r="RQI156" s="472"/>
      <c r="RQJ156" s="472"/>
      <c r="RQK156" s="472"/>
      <c r="RQL156" s="472"/>
      <c r="RQM156" s="472"/>
      <c r="RQN156" s="472"/>
      <c r="RQO156" s="472"/>
      <c r="RQP156" s="472"/>
      <c r="RQQ156" s="472"/>
      <c r="RQR156" s="472"/>
      <c r="RQS156" s="472"/>
      <c r="RQT156" s="472"/>
      <c r="RQU156" s="472"/>
      <c r="RQV156" s="472"/>
      <c r="RQW156" s="472"/>
      <c r="RQX156" s="472"/>
      <c r="RQY156" s="472"/>
      <c r="RQZ156" s="472"/>
      <c r="RRA156" s="472"/>
      <c r="RRB156" s="472"/>
      <c r="RRC156" s="472"/>
      <c r="RRD156" s="472"/>
      <c r="RRE156" s="472"/>
      <c r="RRF156" s="472"/>
      <c r="RRG156" s="472"/>
      <c r="RRH156" s="472"/>
      <c r="RRI156" s="472"/>
      <c r="RRJ156" s="472"/>
      <c r="RRK156" s="472"/>
      <c r="RRL156" s="472"/>
      <c r="RRM156" s="472"/>
      <c r="RRN156" s="472"/>
      <c r="RRO156" s="472"/>
      <c r="RRP156" s="472"/>
      <c r="RRQ156" s="472"/>
      <c r="RRR156" s="472"/>
      <c r="RRS156" s="472"/>
      <c r="RRT156" s="472"/>
      <c r="RRU156" s="472"/>
      <c r="RRV156" s="472"/>
      <c r="RRW156" s="472"/>
      <c r="RRX156" s="472"/>
      <c r="RRY156" s="472"/>
      <c r="RRZ156" s="472"/>
      <c r="RSA156" s="472"/>
      <c r="RSB156" s="472"/>
      <c r="RSC156" s="472"/>
      <c r="RSD156" s="472"/>
      <c r="RSE156" s="472"/>
      <c r="RSF156" s="472"/>
      <c r="RSG156" s="472"/>
      <c r="RSH156" s="472"/>
      <c r="RSI156" s="472"/>
      <c r="RSJ156" s="472"/>
      <c r="RSK156" s="472"/>
      <c r="RSL156" s="472"/>
      <c r="RSM156" s="472"/>
      <c r="RSN156" s="472"/>
      <c r="RSO156" s="472"/>
      <c r="RSP156" s="472"/>
      <c r="RSQ156" s="472"/>
      <c r="RSR156" s="472"/>
      <c r="RSS156" s="472"/>
      <c r="RST156" s="472"/>
      <c r="RSU156" s="472"/>
      <c r="RSV156" s="472"/>
      <c r="RSW156" s="472"/>
      <c r="RSX156" s="472"/>
      <c r="RSY156" s="472"/>
      <c r="RSZ156" s="472"/>
      <c r="RTA156" s="472"/>
      <c r="RTB156" s="472"/>
      <c r="RTC156" s="472"/>
      <c r="RTD156" s="472"/>
      <c r="RTE156" s="472"/>
      <c r="RTF156" s="472"/>
      <c r="RTG156" s="472"/>
      <c r="RTH156" s="472"/>
      <c r="RTI156" s="472"/>
      <c r="RTJ156" s="472"/>
      <c r="RTK156" s="472"/>
      <c r="RTL156" s="472"/>
      <c r="RTM156" s="472"/>
      <c r="RTN156" s="472"/>
      <c r="RTO156" s="472"/>
      <c r="RTP156" s="472"/>
      <c r="RTQ156" s="472"/>
      <c r="RTR156" s="472"/>
      <c r="RTS156" s="472"/>
      <c r="RTT156" s="472"/>
      <c r="RTU156" s="472"/>
      <c r="RTV156" s="472"/>
      <c r="RTW156" s="472"/>
      <c r="RTX156" s="472"/>
      <c r="RTY156" s="472"/>
      <c r="RTZ156" s="472"/>
      <c r="RUA156" s="472"/>
      <c r="RUB156" s="472"/>
      <c r="RUC156" s="472"/>
      <c r="RUD156" s="472"/>
      <c r="RUE156" s="472"/>
      <c r="RUF156" s="472"/>
      <c r="RUG156" s="472"/>
      <c r="RUH156" s="472"/>
      <c r="RUI156" s="472"/>
      <c r="RUJ156" s="472"/>
      <c r="RUK156" s="472"/>
      <c r="RUL156" s="472"/>
      <c r="RUM156" s="472"/>
      <c r="RUN156" s="472"/>
      <c r="RUO156" s="472"/>
      <c r="RUP156" s="472"/>
      <c r="RUQ156" s="472"/>
      <c r="RUR156" s="472"/>
      <c r="RUS156" s="472"/>
      <c r="RUT156" s="472"/>
      <c r="RUU156" s="472"/>
      <c r="RUV156" s="472"/>
      <c r="RUW156" s="472"/>
      <c r="RUX156" s="472"/>
      <c r="RUY156" s="472"/>
      <c r="RUZ156" s="472"/>
      <c r="RVA156" s="472"/>
      <c r="RVB156" s="472"/>
      <c r="RVC156" s="472"/>
      <c r="RVD156" s="472"/>
      <c r="RVE156" s="472"/>
      <c r="RVF156" s="472"/>
      <c r="RVG156" s="472"/>
      <c r="RVH156" s="472"/>
      <c r="RVI156" s="472"/>
      <c r="RVJ156" s="472"/>
      <c r="RVK156" s="472"/>
      <c r="RVL156" s="472"/>
      <c r="RVM156" s="472"/>
      <c r="RVN156" s="472"/>
      <c r="RVO156" s="472"/>
      <c r="RVP156" s="472"/>
      <c r="RVQ156" s="472"/>
      <c r="RVR156" s="472"/>
      <c r="RVS156" s="472"/>
      <c r="RVT156" s="472"/>
      <c r="RVU156" s="472"/>
      <c r="RVV156" s="472"/>
      <c r="RVW156" s="472"/>
      <c r="RVX156" s="472"/>
      <c r="RVY156" s="472"/>
      <c r="RVZ156" s="472"/>
      <c r="RWA156" s="472"/>
      <c r="RWB156" s="472"/>
      <c r="RWC156" s="472"/>
      <c r="RWD156" s="472"/>
      <c r="RWE156" s="472"/>
      <c r="RWF156" s="472"/>
      <c r="RWG156" s="472"/>
      <c r="RWH156" s="472"/>
      <c r="RWI156" s="472"/>
      <c r="RWJ156" s="472"/>
      <c r="RWK156" s="472"/>
      <c r="RWL156" s="472"/>
      <c r="RWM156" s="472"/>
      <c r="RWN156" s="472"/>
      <c r="RWO156" s="472"/>
      <c r="RWP156" s="472"/>
      <c r="RWQ156" s="472"/>
      <c r="RWR156" s="472"/>
      <c r="RWS156" s="472"/>
      <c r="RWT156" s="472"/>
      <c r="RWU156" s="472"/>
      <c r="RWV156" s="472"/>
      <c r="RWW156" s="472"/>
      <c r="RWX156" s="472"/>
      <c r="RWY156" s="472"/>
      <c r="RWZ156" s="472"/>
      <c r="RXA156" s="472"/>
      <c r="RXB156" s="472"/>
      <c r="RXC156" s="472"/>
      <c r="RXD156" s="472"/>
      <c r="RXE156" s="472"/>
      <c r="RXF156" s="472"/>
      <c r="RXG156" s="472"/>
      <c r="RXH156" s="472"/>
      <c r="RXI156" s="472"/>
      <c r="RXJ156" s="472"/>
      <c r="RXK156" s="472"/>
      <c r="RXL156" s="472"/>
      <c r="RXO156" s="472"/>
      <c r="RXP156" s="472"/>
      <c r="RXQ156" s="472"/>
      <c r="RXR156" s="472"/>
      <c r="RXS156" s="472"/>
      <c r="RXT156" s="472"/>
      <c r="RXU156" s="472"/>
      <c r="RXV156" s="472"/>
      <c r="RXW156" s="472"/>
      <c r="RXX156" s="472"/>
      <c r="RXY156" s="472"/>
      <c r="RXZ156" s="472"/>
      <c r="RYA156" s="472"/>
      <c r="RYB156" s="472"/>
      <c r="RYC156" s="472"/>
      <c r="RYD156" s="472"/>
      <c r="RYE156" s="472"/>
      <c r="RYF156" s="472"/>
      <c r="RYG156" s="472"/>
      <c r="RYH156" s="472"/>
      <c r="RYI156" s="472"/>
      <c r="RYJ156" s="472"/>
      <c r="RYK156" s="472"/>
      <c r="RYL156" s="472"/>
      <c r="RYM156" s="472"/>
      <c r="RYN156" s="472"/>
      <c r="RYO156" s="472"/>
      <c r="RYP156" s="472"/>
      <c r="RYQ156" s="472"/>
      <c r="RYR156" s="472"/>
      <c r="RYS156" s="472"/>
      <c r="RYT156" s="472"/>
      <c r="RYU156" s="472"/>
      <c r="RYV156" s="472"/>
      <c r="RYW156" s="472"/>
      <c r="RYX156" s="472"/>
      <c r="RYY156" s="472"/>
      <c r="RYZ156" s="472"/>
      <c r="RZA156" s="472"/>
      <c r="RZB156" s="472"/>
      <c r="RZC156" s="472"/>
      <c r="RZD156" s="472"/>
      <c r="RZE156" s="472"/>
      <c r="RZF156" s="472"/>
      <c r="RZG156" s="472"/>
      <c r="RZH156" s="472"/>
      <c r="RZI156" s="472"/>
      <c r="RZJ156" s="472"/>
      <c r="RZK156" s="472"/>
      <c r="RZL156" s="472"/>
      <c r="RZM156" s="472"/>
      <c r="RZN156" s="472"/>
      <c r="RZO156" s="472"/>
      <c r="RZP156" s="472"/>
      <c r="RZQ156" s="472"/>
      <c r="RZR156" s="472"/>
      <c r="RZS156" s="472"/>
      <c r="RZT156" s="472"/>
      <c r="RZU156" s="472"/>
      <c r="RZV156" s="472"/>
      <c r="RZW156" s="472"/>
      <c r="RZX156" s="472"/>
      <c r="RZY156" s="472"/>
      <c r="RZZ156" s="472"/>
      <c r="SAA156" s="472"/>
      <c r="SAB156" s="472"/>
      <c r="SAC156" s="472"/>
      <c r="SAD156" s="472"/>
      <c r="SAE156" s="472"/>
      <c r="SAF156" s="472"/>
      <c r="SAG156" s="472"/>
      <c r="SAH156" s="472"/>
      <c r="SAI156" s="472"/>
      <c r="SAJ156" s="472"/>
      <c r="SAK156" s="472"/>
      <c r="SAL156" s="472"/>
      <c r="SAM156" s="472"/>
      <c r="SAN156" s="472"/>
      <c r="SAO156" s="472"/>
      <c r="SAP156" s="472"/>
      <c r="SAQ156" s="472"/>
      <c r="SAR156" s="472"/>
      <c r="SAS156" s="472"/>
      <c r="SAT156" s="472"/>
      <c r="SAU156" s="472"/>
      <c r="SAV156" s="472"/>
      <c r="SAW156" s="472"/>
      <c r="SAX156" s="472"/>
      <c r="SAY156" s="472"/>
      <c r="SAZ156" s="472"/>
      <c r="SBA156" s="472"/>
      <c r="SBB156" s="472"/>
      <c r="SBC156" s="472"/>
      <c r="SBD156" s="472"/>
      <c r="SBE156" s="472"/>
      <c r="SBF156" s="472"/>
      <c r="SBG156" s="472"/>
      <c r="SBH156" s="472"/>
      <c r="SBI156" s="472"/>
      <c r="SBJ156" s="472"/>
      <c r="SBK156" s="472"/>
      <c r="SBL156" s="472"/>
      <c r="SBM156" s="472"/>
      <c r="SBN156" s="472"/>
      <c r="SBO156" s="472"/>
      <c r="SBP156" s="472"/>
      <c r="SBQ156" s="472"/>
      <c r="SBR156" s="472"/>
      <c r="SBS156" s="472"/>
      <c r="SBT156" s="472"/>
      <c r="SBU156" s="472"/>
      <c r="SBV156" s="472"/>
      <c r="SBW156" s="472"/>
      <c r="SBX156" s="472"/>
      <c r="SBY156" s="472"/>
      <c r="SBZ156" s="472"/>
      <c r="SCA156" s="472"/>
      <c r="SCB156" s="472"/>
      <c r="SCC156" s="472"/>
      <c r="SCD156" s="472"/>
      <c r="SCE156" s="472"/>
      <c r="SCF156" s="472"/>
      <c r="SCG156" s="472"/>
      <c r="SCH156" s="472"/>
      <c r="SCI156" s="472"/>
      <c r="SCJ156" s="472"/>
      <c r="SCK156" s="472"/>
      <c r="SCL156" s="472"/>
      <c r="SCM156" s="472"/>
      <c r="SCN156" s="472"/>
      <c r="SCO156" s="472"/>
      <c r="SCP156" s="472"/>
      <c r="SCQ156" s="472"/>
      <c r="SCR156" s="472"/>
      <c r="SCS156" s="472"/>
      <c r="SCT156" s="472"/>
      <c r="SCU156" s="472"/>
      <c r="SCV156" s="472"/>
      <c r="SCW156" s="472"/>
      <c r="SCX156" s="472"/>
      <c r="SCY156" s="472"/>
      <c r="SCZ156" s="472"/>
      <c r="SDA156" s="472"/>
      <c r="SDB156" s="472"/>
      <c r="SDC156" s="472"/>
      <c r="SDD156" s="472"/>
      <c r="SDE156" s="472"/>
      <c r="SDF156" s="472"/>
      <c r="SDG156" s="472"/>
      <c r="SDH156" s="472"/>
      <c r="SDI156" s="472"/>
      <c r="SDJ156" s="472"/>
      <c r="SDK156" s="472"/>
      <c r="SDL156" s="472"/>
      <c r="SDM156" s="472"/>
      <c r="SDN156" s="472"/>
      <c r="SDO156" s="472"/>
      <c r="SDP156" s="472"/>
      <c r="SDQ156" s="472"/>
      <c r="SDR156" s="472"/>
      <c r="SDS156" s="472"/>
      <c r="SDT156" s="472"/>
      <c r="SDU156" s="472"/>
      <c r="SDV156" s="472"/>
      <c r="SDW156" s="472"/>
      <c r="SDX156" s="472"/>
      <c r="SDY156" s="472"/>
      <c r="SDZ156" s="472"/>
      <c r="SEA156" s="472"/>
      <c r="SEB156" s="472"/>
      <c r="SEC156" s="472"/>
      <c r="SED156" s="472"/>
      <c r="SEE156" s="472"/>
      <c r="SEF156" s="472"/>
      <c r="SEG156" s="472"/>
      <c r="SEH156" s="472"/>
      <c r="SEI156" s="472"/>
      <c r="SEJ156" s="472"/>
      <c r="SEK156" s="472"/>
      <c r="SEL156" s="472"/>
      <c r="SEM156" s="472"/>
      <c r="SEN156" s="472"/>
      <c r="SEO156" s="472"/>
      <c r="SEP156" s="472"/>
      <c r="SEQ156" s="472"/>
      <c r="SER156" s="472"/>
      <c r="SES156" s="472"/>
      <c r="SET156" s="472"/>
      <c r="SEU156" s="472"/>
      <c r="SEV156" s="472"/>
      <c r="SEW156" s="472"/>
      <c r="SEX156" s="472"/>
      <c r="SEY156" s="472"/>
      <c r="SEZ156" s="472"/>
      <c r="SFA156" s="472"/>
      <c r="SFB156" s="472"/>
      <c r="SFC156" s="472"/>
      <c r="SFD156" s="472"/>
      <c r="SFE156" s="472"/>
      <c r="SFF156" s="472"/>
      <c r="SFG156" s="472"/>
      <c r="SFH156" s="472"/>
      <c r="SFI156" s="472"/>
      <c r="SFJ156" s="472"/>
      <c r="SFK156" s="472"/>
      <c r="SFL156" s="472"/>
      <c r="SFM156" s="472"/>
      <c r="SFN156" s="472"/>
      <c r="SFO156" s="472"/>
      <c r="SFP156" s="472"/>
      <c r="SFQ156" s="472"/>
      <c r="SFR156" s="472"/>
      <c r="SFS156" s="472"/>
      <c r="SFT156" s="472"/>
      <c r="SFU156" s="472"/>
      <c r="SFV156" s="472"/>
      <c r="SFW156" s="472"/>
      <c r="SFX156" s="472"/>
      <c r="SFY156" s="472"/>
      <c r="SFZ156" s="472"/>
      <c r="SGA156" s="472"/>
      <c r="SGB156" s="472"/>
      <c r="SGC156" s="472"/>
      <c r="SGD156" s="472"/>
      <c r="SGE156" s="472"/>
      <c r="SGF156" s="472"/>
      <c r="SGG156" s="472"/>
      <c r="SGH156" s="472"/>
      <c r="SGI156" s="472"/>
      <c r="SGJ156" s="472"/>
      <c r="SGK156" s="472"/>
      <c r="SGL156" s="472"/>
      <c r="SGM156" s="472"/>
      <c r="SGN156" s="472"/>
      <c r="SGO156" s="472"/>
      <c r="SGP156" s="472"/>
      <c r="SGQ156" s="472"/>
      <c r="SGR156" s="472"/>
      <c r="SGS156" s="472"/>
      <c r="SGT156" s="472"/>
      <c r="SGU156" s="472"/>
      <c r="SGV156" s="472"/>
      <c r="SGW156" s="472"/>
      <c r="SGX156" s="472"/>
      <c r="SGY156" s="472"/>
      <c r="SGZ156" s="472"/>
      <c r="SHA156" s="472"/>
      <c r="SHB156" s="472"/>
      <c r="SHC156" s="472"/>
      <c r="SHD156" s="472"/>
      <c r="SHE156" s="472"/>
      <c r="SHF156" s="472"/>
      <c r="SHG156" s="472"/>
      <c r="SHH156" s="472"/>
      <c r="SHK156" s="472"/>
      <c r="SHL156" s="472"/>
      <c r="SHM156" s="472"/>
      <c r="SHN156" s="472"/>
      <c r="SHO156" s="472"/>
      <c r="SHP156" s="472"/>
      <c r="SHQ156" s="472"/>
      <c r="SHR156" s="472"/>
      <c r="SHS156" s="472"/>
      <c r="SHT156" s="472"/>
      <c r="SHU156" s="472"/>
      <c r="SHV156" s="472"/>
      <c r="SHW156" s="472"/>
      <c r="SHX156" s="472"/>
      <c r="SHY156" s="472"/>
      <c r="SHZ156" s="472"/>
      <c r="SIA156" s="472"/>
      <c r="SIB156" s="472"/>
      <c r="SIC156" s="472"/>
      <c r="SID156" s="472"/>
      <c r="SIE156" s="472"/>
      <c r="SIF156" s="472"/>
      <c r="SIG156" s="472"/>
      <c r="SIH156" s="472"/>
      <c r="SII156" s="472"/>
      <c r="SIJ156" s="472"/>
      <c r="SIK156" s="472"/>
      <c r="SIL156" s="472"/>
      <c r="SIM156" s="472"/>
      <c r="SIN156" s="472"/>
      <c r="SIO156" s="472"/>
      <c r="SIP156" s="472"/>
      <c r="SIQ156" s="472"/>
      <c r="SIR156" s="472"/>
      <c r="SIS156" s="472"/>
      <c r="SIT156" s="472"/>
      <c r="SIU156" s="472"/>
      <c r="SIV156" s="472"/>
      <c r="SIW156" s="472"/>
      <c r="SIX156" s="472"/>
      <c r="SIY156" s="472"/>
      <c r="SIZ156" s="472"/>
      <c r="SJA156" s="472"/>
      <c r="SJB156" s="472"/>
      <c r="SJC156" s="472"/>
      <c r="SJD156" s="472"/>
      <c r="SJE156" s="472"/>
      <c r="SJF156" s="472"/>
      <c r="SJG156" s="472"/>
      <c r="SJH156" s="472"/>
      <c r="SJI156" s="472"/>
      <c r="SJJ156" s="472"/>
      <c r="SJK156" s="472"/>
      <c r="SJL156" s="472"/>
      <c r="SJM156" s="472"/>
      <c r="SJN156" s="472"/>
      <c r="SJO156" s="472"/>
      <c r="SJP156" s="472"/>
      <c r="SJQ156" s="472"/>
      <c r="SJR156" s="472"/>
      <c r="SJS156" s="472"/>
      <c r="SJT156" s="472"/>
      <c r="SJU156" s="472"/>
      <c r="SJV156" s="472"/>
      <c r="SJW156" s="472"/>
      <c r="SJX156" s="472"/>
      <c r="SJY156" s="472"/>
      <c r="SJZ156" s="472"/>
      <c r="SKA156" s="472"/>
      <c r="SKB156" s="472"/>
      <c r="SKC156" s="472"/>
      <c r="SKD156" s="472"/>
      <c r="SKE156" s="472"/>
      <c r="SKF156" s="472"/>
      <c r="SKG156" s="472"/>
      <c r="SKH156" s="472"/>
      <c r="SKI156" s="472"/>
      <c r="SKJ156" s="472"/>
      <c r="SKK156" s="472"/>
      <c r="SKL156" s="472"/>
      <c r="SKM156" s="472"/>
      <c r="SKN156" s="472"/>
      <c r="SKO156" s="472"/>
      <c r="SKP156" s="472"/>
      <c r="SKQ156" s="472"/>
      <c r="SKR156" s="472"/>
      <c r="SKS156" s="472"/>
      <c r="SKT156" s="472"/>
      <c r="SKU156" s="472"/>
      <c r="SKV156" s="472"/>
      <c r="SKW156" s="472"/>
      <c r="SKX156" s="472"/>
      <c r="SKY156" s="472"/>
      <c r="SKZ156" s="472"/>
      <c r="SLA156" s="472"/>
      <c r="SLB156" s="472"/>
      <c r="SLC156" s="472"/>
      <c r="SLD156" s="472"/>
      <c r="SLE156" s="472"/>
      <c r="SLF156" s="472"/>
      <c r="SLG156" s="472"/>
      <c r="SLH156" s="472"/>
      <c r="SLI156" s="472"/>
      <c r="SLJ156" s="472"/>
      <c r="SLK156" s="472"/>
      <c r="SLL156" s="472"/>
      <c r="SLM156" s="472"/>
      <c r="SLN156" s="472"/>
      <c r="SLO156" s="472"/>
      <c r="SLP156" s="472"/>
      <c r="SLQ156" s="472"/>
      <c r="SLR156" s="472"/>
      <c r="SLS156" s="472"/>
      <c r="SLT156" s="472"/>
      <c r="SLU156" s="472"/>
      <c r="SLV156" s="472"/>
      <c r="SLW156" s="472"/>
      <c r="SLX156" s="472"/>
      <c r="SLY156" s="472"/>
      <c r="SLZ156" s="472"/>
      <c r="SMA156" s="472"/>
      <c r="SMB156" s="472"/>
      <c r="SMC156" s="472"/>
      <c r="SMD156" s="472"/>
      <c r="SME156" s="472"/>
      <c r="SMF156" s="472"/>
      <c r="SMG156" s="472"/>
      <c r="SMH156" s="472"/>
      <c r="SMI156" s="472"/>
      <c r="SMJ156" s="472"/>
      <c r="SMK156" s="472"/>
      <c r="SML156" s="472"/>
      <c r="SMM156" s="472"/>
      <c r="SMN156" s="472"/>
      <c r="SMO156" s="472"/>
      <c r="SMP156" s="472"/>
      <c r="SMQ156" s="472"/>
      <c r="SMR156" s="472"/>
      <c r="SMS156" s="472"/>
      <c r="SMT156" s="472"/>
      <c r="SMU156" s="472"/>
      <c r="SMV156" s="472"/>
      <c r="SMW156" s="472"/>
      <c r="SMX156" s="472"/>
      <c r="SMY156" s="472"/>
      <c r="SMZ156" s="472"/>
      <c r="SNA156" s="472"/>
      <c r="SNB156" s="472"/>
      <c r="SNC156" s="472"/>
      <c r="SND156" s="472"/>
      <c r="SNE156" s="472"/>
      <c r="SNF156" s="472"/>
      <c r="SNG156" s="472"/>
      <c r="SNH156" s="472"/>
      <c r="SNI156" s="472"/>
      <c r="SNJ156" s="472"/>
      <c r="SNK156" s="472"/>
      <c r="SNL156" s="472"/>
      <c r="SNM156" s="472"/>
      <c r="SNN156" s="472"/>
      <c r="SNO156" s="472"/>
      <c r="SNP156" s="472"/>
      <c r="SNQ156" s="472"/>
      <c r="SNR156" s="472"/>
      <c r="SNS156" s="472"/>
      <c r="SNT156" s="472"/>
      <c r="SNU156" s="472"/>
      <c r="SNV156" s="472"/>
      <c r="SNW156" s="472"/>
      <c r="SNX156" s="472"/>
      <c r="SNY156" s="472"/>
      <c r="SNZ156" s="472"/>
      <c r="SOA156" s="472"/>
      <c r="SOB156" s="472"/>
      <c r="SOC156" s="472"/>
      <c r="SOD156" s="472"/>
      <c r="SOE156" s="472"/>
      <c r="SOF156" s="472"/>
      <c r="SOG156" s="472"/>
      <c r="SOH156" s="472"/>
      <c r="SOI156" s="472"/>
      <c r="SOJ156" s="472"/>
      <c r="SOK156" s="472"/>
      <c r="SOL156" s="472"/>
      <c r="SOM156" s="472"/>
      <c r="SON156" s="472"/>
      <c r="SOO156" s="472"/>
      <c r="SOP156" s="472"/>
      <c r="SOQ156" s="472"/>
      <c r="SOR156" s="472"/>
      <c r="SOS156" s="472"/>
      <c r="SOT156" s="472"/>
      <c r="SOU156" s="472"/>
      <c r="SOV156" s="472"/>
      <c r="SOW156" s="472"/>
      <c r="SOX156" s="472"/>
      <c r="SOY156" s="472"/>
      <c r="SOZ156" s="472"/>
      <c r="SPA156" s="472"/>
      <c r="SPB156" s="472"/>
      <c r="SPC156" s="472"/>
      <c r="SPD156" s="472"/>
      <c r="SPE156" s="472"/>
      <c r="SPF156" s="472"/>
      <c r="SPG156" s="472"/>
      <c r="SPH156" s="472"/>
      <c r="SPI156" s="472"/>
      <c r="SPJ156" s="472"/>
      <c r="SPK156" s="472"/>
      <c r="SPL156" s="472"/>
      <c r="SPM156" s="472"/>
      <c r="SPN156" s="472"/>
      <c r="SPO156" s="472"/>
      <c r="SPP156" s="472"/>
      <c r="SPQ156" s="472"/>
      <c r="SPR156" s="472"/>
      <c r="SPS156" s="472"/>
      <c r="SPT156" s="472"/>
      <c r="SPU156" s="472"/>
      <c r="SPV156" s="472"/>
      <c r="SPW156" s="472"/>
      <c r="SPX156" s="472"/>
      <c r="SPY156" s="472"/>
      <c r="SPZ156" s="472"/>
      <c r="SQA156" s="472"/>
      <c r="SQB156" s="472"/>
      <c r="SQC156" s="472"/>
      <c r="SQD156" s="472"/>
      <c r="SQE156" s="472"/>
      <c r="SQF156" s="472"/>
      <c r="SQG156" s="472"/>
      <c r="SQH156" s="472"/>
      <c r="SQI156" s="472"/>
      <c r="SQJ156" s="472"/>
      <c r="SQK156" s="472"/>
      <c r="SQL156" s="472"/>
      <c r="SQM156" s="472"/>
      <c r="SQN156" s="472"/>
      <c r="SQO156" s="472"/>
      <c r="SQP156" s="472"/>
      <c r="SQQ156" s="472"/>
      <c r="SQR156" s="472"/>
      <c r="SQS156" s="472"/>
      <c r="SQT156" s="472"/>
      <c r="SQU156" s="472"/>
      <c r="SQV156" s="472"/>
      <c r="SQW156" s="472"/>
      <c r="SQX156" s="472"/>
      <c r="SQY156" s="472"/>
      <c r="SQZ156" s="472"/>
      <c r="SRA156" s="472"/>
      <c r="SRB156" s="472"/>
      <c r="SRC156" s="472"/>
      <c r="SRD156" s="472"/>
      <c r="SRG156" s="472"/>
      <c r="SRH156" s="472"/>
      <c r="SRI156" s="472"/>
      <c r="SRJ156" s="472"/>
      <c r="SRK156" s="472"/>
      <c r="SRL156" s="472"/>
      <c r="SRM156" s="472"/>
      <c r="SRN156" s="472"/>
      <c r="SRO156" s="472"/>
      <c r="SRP156" s="472"/>
      <c r="SRQ156" s="472"/>
      <c r="SRR156" s="472"/>
      <c r="SRS156" s="472"/>
      <c r="SRT156" s="472"/>
      <c r="SRU156" s="472"/>
      <c r="SRV156" s="472"/>
      <c r="SRW156" s="472"/>
      <c r="SRX156" s="472"/>
      <c r="SRY156" s="472"/>
      <c r="SRZ156" s="472"/>
      <c r="SSA156" s="472"/>
      <c r="SSB156" s="472"/>
      <c r="SSC156" s="472"/>
      <c r="SSD156" s="472"/>
      <c r="SSE156" s="472"/>
      <c r="SSF156" s="472"/>
      <c r="SSG156" s="472"/>
      <c r="SSH156" s="472"/>
      <c r="SSI156" s="472"/>
      <c r="SSJ156" s="472"/>
      <c r="SSK156" s="472"/>
      <c r="SSL156" s="472"/>
      <c r="SSM156" s="472"/>
      <c r="SSN156" s="472"/>
      <c r="SSO156" s="472"/>
      <c r="SSP156" s="472"/>
      <c r="SSQ156" s="472"/>
      <c r="SSR156" s="472"/>
      <c r="SSS156" s="472"/>
      <c r="SST156" s="472"/>
      <c r="SSU156" s="472"/>
      <c r="SSV156" s="472"/>
      <c r="SSW156" s="472"/>
      <c r="SSX156" s="472"/>
      <c r="SSY156" s="472"/>
      <c r="SSZ156" s="472"/>
      <c r="STA156" s="472"/>
      <c r="STB156" s="472"/>
      <c r="STC156" s="472"/>
      <c r="STD156" s="472"/>
      <c r="STE156" s="472"/>
      <c r="STF156" s="472"/>
      <c r="STG156" s="472"/>
      <c r="STH156" s="472"/>
      <c r="STI156" s="472"/>
      <c r="STJ156" s="472"/>
      <c r="STK156" s="472"/>
      <c r="STL156" s="472"/>
      <c r="STM156" s="472"/>
      <c r="STN156" s="472"/>
      <c r="STO156" s="472"/>
      <c r="STP156" s="472"/>
      <c r="STQ156" s="472"/>
      <c r="STR156" s="472"/>
      <c r="STS156" s="472"/>
      <c r="STT156" s="472"/>
      <c r="STU156" s="472"/>
      <c r="STV156" s="472"/>
      <c r="STW156" s="472"/>
      <c r="STX156" s="472"/>
      <c r="STY156" s="472"/>
      <c r="STZ156" s="472"/>
      <c r="SUA156" s="472"/>
      <c r="SUB156" s="472"/>
      <c r="SUC156" s="472"/>
      <c r="SUD156" s="472"/>
      <c r="SUE156" s="472"/>
      <c r="SUF156" s="472"/>
      <c r="SUG156" s="472"/>
      <c r="SUH156" s="472"/>
      <c r="SUI156" s="472"/>
      <c r="SUJ156" s="472"/>
      <c r="SUK156" s="472"/>
      <c r="SUL156" s="472"/>
      <c r="SUM156" s="472"/>
      <c r="SUN156" s="472"/>
      <c r="SUO156" s="472"/>
      <c r="SUP156" s="472"/>
      <c r="SUQ156" s="472"/>
      <c r="SUR156" s="472"/>
      <c r="SUS156" s="472"/>
      <c r="SUT156" s="472"/>
      <c r="SUU156" s="472"/>
      <c r="SUV156" s="472"/>
      <c r="SUW156" s="472"/>
      <c r="SUX156" s="472"/>
      <c r="SUY156" s="472"/>
      <c r="SUZ156" s="472"/>
      <c r="SVA156" s="472"/>
      <c r="SVB156" s="472"/>
      <c r="SVC156" s="472"/>
      <c r="SVD156" s="472"/>
      <c r="SVE156" s="472"/>
      <c r="SVF156" s="472"/>
      <c r="SVG156" s="472"/>
      <c r="SVH156" s="472"/>
      <c r="SVI156" s="472"/>
      <c r="SVJ156" s="472"/>
      <c r="SVK156" s="472"/>
      <c r="SVL156" s="472"/>
      <c r="SVM156" s="472"/>
      <c r="SVN156" s="472"/>
      <c r="SVO156" s="472"/>
      <c r="SVP156" s="472"/>
      <c r="SVQ156" s="472"/>
      <c r="SVR156" s="472"/>
      <c r="SVS156" s="472"/>
      <c r="SVT156" s="472"/>
      <c r="SVU156" s="472"/>
      <c r="SVV156" s="472"/>
      <c r="SVW156" s="472"/>
      <c r="SVX156" s="472"/>
      <c r="SVY156" s="472"/>
      <c r="SVZ156" s="472"/>
      <c r="SWA156" s="472"/>
      <c r="SWB156" s="472"/>
      <c r="SWC156" s="472"/>
      <c r="SWD156" s="472"/>
      <c r="SWE156" s="472"/>
      <c r="SWF156" s="472"/>
      <c r="SWG156" s="472"/>
      <c r="SWH156" s="472"/>
      <c r="SWI156" s="472"/>
      <c r="SWJ156" s="472"/>
      <c r="SWK156" s="472"/>
      <c r="SWL156" s="472"/>
      <c r="SWM156" s="472"/>
      <c r="SWN156" s="472"/>
      <c r="SWO156" s="472"/>
      <c r="SWP156" s="472"/>
      <c r="SWQ156" s="472"/>
      <c r="SWR156" s="472"/>
      <c r="SWS156" s="472"/>
      <c r="SWT156" s="472"/>
      <c r="SWU156" s="472"/>
      <c r="SWV156" s="472"/>
      <c r="SWW156" s="472"/>
      <c r="SWX156" s="472"/>
      <c r="SWY156" s="472"/>
      <c r="SWZ156" s="472"/>
      <c r="SXA156" s="472"/>
      <c r="SXB156" s="472"/>
      <c r="SXC156" s="472"/>
      <c r="SXD156" s="472"/>
      <c r="SXE156" s="472"/>
      <c r="SXF156" s="472"/>
      <c r="SXG156" s="472"/>
      <c r="SXH156" s="472"/>
      <c r="SXI156" s="472"/>
      <c r="SXJ156" s="472"/>
      <c r="SXK156" s="472"/>
      <c r="SXL156" s="472"/>
      <c r="SXM156" s="472"/>
      <c r="SXN156" s="472"/>
      <c r="SXO156" s="472"/>
      <c r="SXP156" s="472"/>
      <c r="SXQ156" s="472"/>
      <c r="SXR156" s="472"/>
      <c r="SXS156" s="472"/>
      <c r="SXT156" s="472"/>
      <c r="SXU156" s="472"/>
      <c r="SXV156" s="472"/>
      <c r="SXW156" s="472"/>
      <c r="SXX156" s="472"/>
      <c r="SXY156" s="472"/>
      <c r="SXZ156" s="472"/>
      <c r="SYA156" s="472"/>
      <c r="SYB156" s="472"/>
      <c r="SYC156" s="472"/>
      <c r="SYD156" s="472"/>
      <c r="SYE156" s="472"/>
      <c r="SYF156" s="472"/>
      <c r="SYG156" s="472"/>
      <c r="SYH156" s="472"/>
      <c r="SYI156" s="472"/>
      <c r="SYJ156" s="472"/>
      <c r="SYK156" s="472"/>
      <c r="SYL156" s="472"/>
      <c r="SYM156" s="472"/>
      <c r="SYN156" s="472"/>
      <c r="SYO156" s="472"/>
      <c r="SYP156" s="472"/>
      <c r="SYQ156" s="472"/>
      <c r="SYR156" s="472"/>
      <c r="SYS156" s="472"/>
      <c r="SYT156" s="472"/>
      <c r="SYU156" s="472"/>
      <c r="SYV156" s="472"/>
      <c r="SYW156" s="472"/>
      <c r="SYX156" s="472"/>
      <c r="SYY156" s="472"/>
      <c r="SYZ156" s="472"/>
      <c r="SZA156" s="472"/>
      <c r="SZB156" s="472"/>
      <c r="SZC156" s="472"/>
      <c r="SZD156" s="472"/>
      <c r="SZE156" s="472"/>
      <c r="SZF156" s="472"/>
      <c r="SZG156" s="472"/>
      <c r="SZH156" s="472"/>
      <c r="SZI156" s="472"/>
      <c r="SZJ156" s="472"/>
      <c r="SZK156" s="472"/>
      <c r="SZL156" s="472"/>
      <c r="SZM156" s="472"/>
      <c r="SZN156" s="472"/>
      <c r="SZO156" s="472"/>
      <c r="SZP156" s="472"/>
      <c r="SZQ156" s="472"/>
      <c r="SZR156" s="472"/>
      <c r="SZS156" s="472"/>
      <c r="SZT156" s="472"/>
      <c r="SZU156" s="472"/>
      <c r="SZV156" s="472"/>
      <c r="SZW156" s="472"/>
      <c r="SZX156" s="472"/>
      <c r="SZY156" s="472"/>
      <c r="SZZ156" s="472"/>
      <c r="TAA156" s="472"/>
      <c r="TAB156" s="472"/>
      <c r="TAC156" s="472"/>
      <c r="TAD156" s="472"/>
      <c r="TAE156" s="472"/>
      <c r="TAF156" s="472"/>
      <c r="TAG156" s="472"/>
      <c r="TAH156" s="472"/>
      <c r="TAI156" s="472"/>
      <c r="TAJ156" s="472"/>
      <c r="TAK156" s="472"/>
      <c r="TAL156" s="472"/>
      <c r="TAM156" s="472"/>
      <c r="TAN156" s="472"/>
      <c r="TAO156" s="472"/>
      <c r="TAP156" s="472"/>
      <c r="TAQ156" s="472"/>
      <c r="TAR156" s="472"/>
      <c r="TAS156" s="472"/>
      <c r="TAT156" s="472"/>
      <c r="TAU156" s="472"/>
      <c r="TAV156" s="472"/>
      <c r="TAW156" s="472"/>
      <c r="TAX156" s="472"/>
      <c r="TAY156" s="472"/>
      <c r="TAZ156" s="472"/>
      <c r="TBC156" s="472"/>
      <c r="TBD156" s="472"/>
      <c r="TBE156" s="472"/>
      <c r="TBF156" s="472"/>
      <c r="TBG156" s="472"/>
      <c r="TBH156" s="472"/>
      <c r="TBI156" s="472"/>
      <c r="TBJ156" s="472"/>
      <c r="TBK156" s="472"/>
      <c r="TBL156" s="472"/>
      <c r="TBM156" s="472"/>
      <c r="TBN156" s="472"/>
      <c r="TBO156" s="472"/>
      <c r="TBP156" s="472"/>
      <c r="TBQ156" s="472"/>
      <c r="TBR156" s="472"/>
      <c r="TBS156" s="472"/>
      <c r="TBT156" s="472"/>
      <c r="TBU156" s="472"/>
      <c r="TBV156" s="472"/>
      <c r="TBW156" s="472"/>
      <c r="TBX156" s="472"/>
      <c r="TBY156" s="472"/>
      <c r="TBZ156" s="472"/>
      <c r="TCA156" s="472"/>
      <c r="TCB156" s="472"/>
      <c r="TCC156" s="472"/>
      <c r="TCD156" s="472"/>
      <c r="TCE156" s="472"/>
      <c r="TCF156" s="472"/>
      <c r="TCG156" s="472"/>
      <c r="TCH156" s="472"/>
      <c r="TCI156" s="472"/>
      <c r="TCJ156" s="472"/>
      <c r="TCK156" s="472"/>
      <c r="TCL156" s="472"/>
      <c r="TCM156" s="472"/>
      <c r="TCN156" s="472"/>
      <c r="TCO156" s="472"/>
      <c r="TCP156" s="472"/>
      <c r="TCQ156" s="472"/>
      <c r="TCR156" s="472"/>
      <c r="TCS156" s="472"/>
      <c r="TCT156" s="472"/>
      <c r="TCU156" s="472"/>
      <c r="TCV156" s="472"/>
      <c r="TCW156" s="472"/>
      <c r="TCX156" s="472"/>
      <c r="TCY156" s="472"/>
      <c r="TCZ156" s="472"/>
      <c r="TDA156" s="472"/>
      <c r="TDB156" s="472"/>
      <c r="TDC156" s="472"/>
      <c r="TDD156" s="472"/>
      <c r="TDE156" s="472"/>
      <c r="TDF156" s="472"/>
      <c r="TDG156" s="472"/>
      <c r="TDH156" s="472"/>
      <c r="TDI156" s="472"/>
      <c r="TDJ156" s="472"/>
      <c r="TDK156" s="472"/>
      <c r="TDL156" s="472"/>
      <c r="TDM156" s="472"/>
      <c r="TDN156" s="472"/>
      <c r="TDO156" s="472"/>
      <c r="TDP156" s="472"/>
      <c r="TDQ156" s="472"/>
      <c r="TDR156" s="472"/>
      <c r="TDS156" s="472"/>
      <c r="TDT156" s="472"/>
      <c r="TDU156" s="472"/>
      <c r="TDV156" s="472"/>
      <c r="TDW156" s="472"/>
      <c r="TDX156" s="472"/>
      <c r="TDY156" s="472"/>
      <c r="TDZ156" s="472"/>
      <c r="TEA156" s="472"/>
      <c r="TEB156" s="472"/>
      <c r="TEC156" s="472"/>
      <c r="TED156" s="472"/>
      <c r="TEE156" s="472"/>
      <c r="TEF156" s="472"/>
      <c r="TEG156" s="472"/>
      <c r="TEH156" s="472"/>
      <c r="TEI156" s="472"/>
      <c r="TEJ156" s="472"/>
      <c r="TEK156" s="472"/>
      <c r="TEL156" s="472"/>
      <c r="TEM156" s="472"/>
      <c r="TEN156" s="472"/>
      <c r="TEO156" s="472"/>
      <c r="TEP156" s="472"/>
      <c r="TEQ156" s="472"/>
      <c r="TER156" s="472"/>
      <c r="TES156" s="472"/>
      <c r="TET156" s="472"/>
      <c r="TEU156" s="472"/>
      <c r="TEV156" s="472"/>
      <c r="TEW156" s="472"/>
      <c r="TEX156" s="472"/>
      <c r="TEY156" s="472"/>
      <c r="TEZ156" s="472"/>
      <c r="TFA156" s="472"/>
      <c r="TFB156" s="472"/>
      <c r="TFC156" s="472"/>
      <c r="TFD156" s="472"/>
      <c r="TFE156" s="472"/>
      <c r="TFF156" s="472"/>
      <c r="TFG156" s="472"/>
      <c r="TFH156" s="472"/>
      <c r="TFI156" s="472"/>
      <c r="TFJ156" s="472"/>
      <c r="TFK156" s="472"/>
      <c r="TFL156" s="472"/>
      <c r="TFM156" s="472"/>
      <c r="TFN156" s="472"/>
      <c r="TFO156" s="472"/>
      <c r="TFP156" s="472"/>
      <c r="TFQ156" s="472"/>
      <c r="TFR156" s="472"/>
      <c r="TFS156" s="472"/>
      <c r="TFT156" s="472"/>
      <c r="TFU156" s="472"/>
      <c r="TFV156" s="472"/>
      <c r="TFW156" s="472"/>
      <c r="TFX156" s="472"/>
      <c r="TFY156" s="472"/>
      <c r="TFZ156" s="472"/>
      <c r="TGA156" s="472"/>
      <c r="TGB156" s="472"/>
      <c r="TGC156" s="472"/>
      <c r="TGD156" s="472"/>
      <c r="TGE156" s="472"/>
      <c r="TGF156" s="472"/>
      <c r="TGG156" s="472"/>
      <c r="TGH156" s="472"/>
      <c r="TGI156" s="472"/>
      <c r="TGJ156" s="472"/>
      <c r="TGK156" s="472"/>
      <c r="TGL156" s="472"/>
      <c r="TGM156" s="472"/>
      <c r="TGN156" s="472"/>
      <c r="TGO156" s="472"/>
      <c r="TGP156" s="472"/>
      <c r="TGQ156" s="472"/>
      <c r="TGR156" s="472"/>
      <c r="TGS156" s="472"/>
      <c r="TGT156" s="472"/>
      <c r="TGU156" s="472"/>
      <c r="TGV156" s="472"/>
      <c r="TGW156" s="472"/>
      <c r="TGX156" s="472"/>
      <c r="TGY156" s="472"/>
      <c r="TGZ156" s="472"/>
      <c r="THA156" s="472"/>
      <c r="THB156" s="472"/>
      <c r="THC156" s="472"/>
      <c r="THD156" s="472"/>
      <c r="THE156" s="472"/>
      <c r="THF156" s="472"/>
      <c r="THG156" s="472"/>
      <c r="THH156" s="472"/>
      <c r="THI156" s="472"/>
      <c r="THJ156" s="472"/>
      <c r="THK156" s="472"/>
      <c r="THL156" s="472"/>
      <c r="THM156" s="472"/>
      <c r="THN156" s="472"/>
      <c r="THO156" s="472"/>
      <c r="THP156" s="472"/>
      <c r="THQ156" s="472"/>
      <c r="THR156" s="472"/>
      <c r="THS156" s="472"/>
      <c r="THT156" s="472"/>
      <c r="THU156" s="472"/>
      <c r="THV156" s="472"/>
      <c r="THW156" s="472"/>
      <c r="THX156" s="472"/>
      <c r="THY156" s="472"/>
      <c r="THZ156" s="472"/>
      <c r="TIA156" s="472"/>
      <c r="TIB156" s="472"/>
      <c r="TIC156" s="472"/>
      <c r="TID156" s="472"/>
      <c r="TIE156" s="472"/>
      <c r="TIF156" s="472"/>
      <c r="TIG156" s="472"/>
      <c r="TIH156" s="472"/>
      <c r="TII156" s="472"/>
      <c r="TIJ156" s="472"/>
      <c r="TIK156" s="472"/>
      <c r="TIL156" s="472"/>
      <c r="TIM156" s="472"/>
      <c r="TIN156" s="472"/>
      <c r="TIO156" s="472"/>
      <c r="TIP156" s="472"/>
      <c r="TIQ156" s="472"/>
      <c r="TIR156" s="472"/>
      <c r="TIS156" s="472"/>
      <c r="TIT156" s="472"/>
      <c r="TIU156" s="472"/>
      <c r="TIV156" s="472"/>
      <c r="TIW156" s="472"/>
      <c r="TIX156" s="472"/>
      <c r="TIY156" s="472"/>
      <c r="TIZ156" s="472"/>
      <c r="TJA156" s="472"/>
      <c r="TJB156" s="472"/>
      <c r="TJC156" s="472"/>
      <c r="TJD156" s="472"/>
      <c r="TJE156" s="472"/>
      <c r="TJF156" s="472"/>
      <c r="TJG156" s="472"/>
      <c r="TJH156" s="472"/>
      <c r="TJI156" s="472"/>
      <c r="TJJ156" s="472"/>
      <c r="TJK156" s="472"/>
      <c r="TJL156" s="472"/>
      <c r="TJM156" s="472"/>
      <c r="TJN156" s="472"/>
      <c r="TJO156" s="472"/>
      <c r="TJP156" s="472"/>
      <c r="TJQ156" s="472"/>
      <c r="TJR156" s="472"/>
      <c r="TJS156" s="472"/>
      <c r="TJT156" s="472"/>
      <c r="TJU156" s="472"/>
      <c r="TJV156" s="472"/>
      <c r="TJW156" s="472"/>
      <c r="TJX156" s="472"/>
      <c r="TJY156" s="472"/>
      <c r="TJZ156" s="472"/>
      <c r="TKA156" s="472"/>
      <c r="TKB156" s="472"/>
      <c r="TKC156" s="472"/>
      <c r="TKD156" s="472"/>
      <c r="TKE156" s="472"/>
      <c r="TKF156" s="472"/>
      <c r="TKG156" s="472"/>
      <c r="TKH156" s="472"/>
      <c r="TKI156" s="472"/>
      <c r="TKJ156" s="472"/>
      <c r="TKK156" s="472"/>
      <c r="TKL156" s="472"/>
      <c r="TKM156" s="472"/>
      <c r="TKN156" s="472"/>
      <c r="TKO156" s="472"/>
      <c r="TKP156" s="472"/>
      <c r="TKQ156" s="472"/>
      <c r="TKR156" s="472"/>
      <c r="TKS156" s="472"/>
      <c r="TKT156" s="472"/>
      <c r="TKU156" s="472"/>
      <c r="TKV156" s="472"/>
      <c r="TKY156" s="472"/>
      <c r="TKZ156" s="472"/>
      <c r="TLA156" s="472"/>
      <c r="TLB156" s="472"/>
      <c r="TLC156" s="472"/>
      <c r="TLD156" s="472"/>
      <c r="TLE156" s="472"/>
      <c r="TLF156" s="472"/>
      <c r="TLG156" s="472"/>
      <c r="TLH156" s="472"/>
      <c r="TLI156" s="472"/>
      <c r="TLJ156" s="472"/>
      <c r="TLK156" s="472"/>
      <c r="TLL156" s="472"/>
      <c r="TLM156" s="472"/>
      <c r="TLN156" s="472"/>
      <c r="TLO156" s="472"/>
      <c r="TLP156" s="472"/>
      <c r="TLQ156" s="472"/>
      <c r="TLR156" s="472"/>
      <c r="TLS156" s="472"/>
      <c r="TLT156" s="472"/>
      <c r="TLU156" s="472"/>
      <c r="TLV156" s="472"/>
      <c r="TLW156" s="472"/>
      <c r="TLX156" s="472"/>
      <c r="TLY156" s="472"/>
      <c r="TLZ156" s="472"/>
      <c r="TMA156" s="472"/>
      <c r="TMB156" s="472"/>
      <c r="TMC156" s="472"/>
      <c r="TMD156" s="472"/>
      <c r="TME156" s="472"/>
      <c r="TMF156" s="472"/>
      <c r="TMG156" s="472"/>
      <c r="TMH156" s="472"/>
      <c r="TMI156" s="472"/>
      <c r="TMJ156" s="472"/>
      <c r="TMK156" s="472"/>
      <c r="TML156" s="472"/>
      <c r="TMM156" s="472"/>
      <c r="TMN156" s="472"/>
      <c r="TMO156" s="472"/>
      <c r="TMP156" s="472"/>
      <c r="TMQ156" s="472"/>
      <c r="TMR156" s="472"/>
      <c r="TMS156" s="472"/>
      <c r="TMT156" s="472"/>
      <c r="TMU156" s="472"/>
      <c r="TMV156" s="472"/>
      <c r="TMW156" s="472"/>
      <c r="TMX156" s="472"/>
      <c r="TMY156" s="472"/>
      <c r="TMZ156" s="472"/>
      <c r="TNA156" s="472"/>
      <c r="TNB156" s="472"/>
      <c r="TNC156" s="472"/>
      <c r="TND156" s="472"/>
      <c r="TNE156" s="472"/>
      <c r="TNF156" s="472"/>
      <c r="TNG156" s="472"/>
      <c r="TNH156" s="472"/>
      <c r="TNI156" s="472"/>
      <c r="TNJ156" s="472"/>
      <c r="TNK156" s="472"/>
      <c r="TNL156" s="472"/>
      <c r="TNM156" s="472"/>
      <c r="TNN156" s="472"/>
      <c r="TNO156" s="472"/>
      <c r="TNP156" s="472"/>
      <c r="TNQ156" s="472"/>
      <c r="TNR156" s="472"/>
      <c r="TNS156" s="472"/>
      <c r="TNT156" s="472"/>
      <c r="TNU156" s="472"/>
      <c r="TNV156" s="472"/>
      <c r="TNW156" s="472"/>
      <c r="TNX156" s="472"/>
      <c r="TNY156" s="472"/>
      <c r="TNZ156" s="472"/>
      <c r="TOA156" s="472"/>
      <c r="TOB156" s="472"/>
      <c r="TOC156" s="472"/>
      <c r="TOD156" s="472"/>
      <c r="TOE156" s="472"/>
      <c r="TOF156" s="472"/>
      <c r="TOG156" s="472"/>
      <c r="TOH156" s="472"/>
      <c r="TOI156" s="472"/>
      <c r="TOJ156" s="472"/>
      <c r="TOK156" s="472"/>
      <c r="TOL156" s="472"/>
      <c r="TOM156" s="472"/>
      <c r="TON156" s="472"/>
      <c r="TOO156" s="472"/>
      <c r="TOP156" s="472"/>
      <c r="TOQ156" s="472"/>
      <c r="TOR156" s="472"/>
      <c r="TOS156" s="472"/>
      <c r="TOT156" s="472"/>
      <c r="TOU156" s="472"/>
      <c r="TOV156" s="472"/>
      <c r="TOW156" s="472"/>
      <c r="TOX156" s="472"/>
      <c r="TOY156" s="472"/>
      <c r="TOZ156" s="472"/>
      <c r="TPA156" s="472"/>
      <c r="TPB156" s="472"/>
      <c r="TPC156" s="472"/>
      <c r="TPD156" s="472"/>
      <c r="TPE156" s="472"/>
      <c r="TPF156" s="472"/>
      <c r="TPG156" s="472"/>
      <c r="TPH156" s="472"/>
      <c r="TPI156" s="472"/>
      <c r="TPJ156" s="472"/>
      <c r="TPK156" s="472"/>
      <c r="TPL156" s="472"/>
      <c r="TPM156" s="472"/>
      <c r="TPN156" s="472"/>
      <c r="TPO156" s="472"/>
      <c r="TPP156" s="472"/>
      <c r="TPQ156" s="472"/>
      <c r="TPR156" s="472"/>
      <c r="TPS156" s="472"/>
      <c r="TPT156" s="472"/>
      <c r="TPU156" s="472"/>
      <c r="TPV156" s="472"/>
      <c r="TPW156" s="472"/>
      <c r="TPX156" s="472"/>
      <c r="TPY156" s="472"/>
      <c r="TPZ156" s="472"/>
      <c r="TQA156" s="472"/>
      <c r="TQB156" s="472"/>
      <c r="TQC156" s="472"/>
      <c r="TQD156" s="472"/>
      <c r="TQE156" s="472"/>
      <c r="TQF156" s="472"/>
      <c r="TQG156" s="472"/>
      <c r="TQH156" s="472"/>
      <c r="TQI156" s="472"/>
      <c r="TQJ156" s="472"/>
      <c r="TQK156" s="472"/>
      <c r="TQL156" s="472"/>
      <c r="TQM156" s="472"/>
      <c r="TQN156" s="472"/>
      <c r="TQO156" s="472"/>
      <c r="TQP156" s="472"/>
      <c r="TQQ156" s="472"/>
      <c r="TQR156" s="472"/>
      <c r="TQS156" s="472"/>
      <c r="TQT156" s="472"/>
      <c r="TQU156" s="472"/>
      <c r="TQV156" s="472"/>
      <c r="TQW156" s="472"/>
      <c r="TQX156" s="472"/>
      <c r="TQY156" s="472"/>
      <c r="TQZ156" s="472"/>
      <c r="TRA156" s="472"/>
      <c r="TRB156" s="472"/>
      <c r="TRC156" s="472"/>
      <c r="TRD156" s="472"/>
      <c r="TRE156" s="472"/>
      <c r="TRF156" s="472"/>
      <c r="TRG156" s="472"/>
      <c r="TRH156" s="472"/>
      <c r="TRI156" s="472"/>
      <c r="TRJ156" s="472"/>
      <c r="TRK156" s="472"/>
      <c r="TRL156" s="472"/>
      <c r="TRM156" s="472"/>
      <c r="TRN156" s="472"/>
      <c r="TRO156" s="472"/>
      <c r="TRP156" s="472"/>
      <c r="TRQ156" s="472"/>
      <c r="TRR156" s="472"/>
      <c r="TRS156" s="472"/>
      <c r="TRT156" s="472"/>
      <c r="TRU156" s="472"/>
      <c r="TRV156" s="472"/>
      <c r="TRW156" s="472"/>
      <c r="TRX156" s="472"/>
      <c r="TRY156" s="472"/>
      <c r="TRZ156" s="472"/>
      <c r="TSA156" s="472"/>
      <c r="TSB156" s="472"/>
      <c r="TSC156" s="472"/>
      <c r="TSD156" s="472"/>
      <c r="TSE156" s="472"/>
      <c r="TSF156" s="472"/>
      <c r="TSG156" s="472"/>
      <c r="TSH156" s="472"/>
      <c r="TSI156" s="472"/>
      <c r="TSJ156" s="472"/>
      <c r="TSK156" s="472"/>
      <c r="TSL156" s="472"/>
      <c r="TSM156" s="472"/>
      <c r="TSN156" s="472"/>
      <c r="TSO156" s="472"/>
      <c r="TSP156" s="472"/>
      <c r="TSQ156" s="472"/>
      <c r="TSR156" s="472"/>
      <c r="TSS156" s="472"/>
      <c r="TST156" s="472"/>
      <c r="TSU156" s="472"/>
      <c r="TSV156" s="472"/>
      <c r="TSW156" s="472"/>
      <c r="TSX156" s="472"/>
      <c r="TSY156" s="472"/>
      <c r="TSZ156" s="472"/>
      <c r="TTA156" s="472"/>
      <c r="TTB156" s="472"/>
      <c r="TTC156" s="472"/>
      <c r="TTD156" s="472"/>
      <c r="TTE156" s="472"/>
      <c r="TTF156" s="472"/>
      <c r="TTG156" s="472"/>
      <c r="TTH156" s="472"/>
      <c r="TTI156" s="472"/>
      <c r="TTJ156" s="472"/>
      <c r="TTK156" s="472"/>
      <c r="TTL156" s="472"/>
      <c r="TTM156" s="472"/>
      <c r="TTN156" s="472"/>
      <c r="TTO156" s="472"/>
      <c r="TTP156" s="472"/>
      <c r="TTQ156" s="472"/>
      <c r="TTR156" s="472"/>
      <c r="TTS156" s="472"/>
      <c r="TTT156" s="472"/>
      <c r="TTU156" s="472"/>
      <c r="TTV156" s="472"/>
      <c r="TTW156" s="472"/>
      <c r="TTX156" s="472"/>
      <c r="TTY156" s="472"/>
      <c r="TTZ156" s="472"/>
      <c r="TUA156" s="472"/>
      <c r="TUB156" s="472"/>
      <c r="TUC156" s="472"/>
      <c r="TUD156" s="472"/>
      <c r="TUE156" s="472"/>
      <c r="TUF156" s="472"/>
      <c r="TUG156" s="472"/>
      <c r="TUH156" s="472"/>
      <c r="TUI156" s="472"/>
      <c r="TUJ156" s="472"/>
      <c r="TUK156" s="472"/>
      <c r="TUL156" s="472"/>
      <c r="TUM156" s="472"/>
      <c r="TUN156" s="472"/>
      <c r="TUO156" s="472"/>
      <c r="TUP156" s="472"/>
      <c r="TUQ156" s="472"/>
      <c r="TUR156" s="472"/>
      <c r="TUU156" s="472"/>
      <c r="TUV156" s="472"/>
      <c r="TUW156" s="472"/>
      <c r="TUX156" s="472"/>
      <c r="TUY156" s="472"/>
      <c r="TUZ156" s="472"/>
      <c r="TVA156" s="472"/>
      <c r="TVB156" s="472"/>
      <c r="TVC156" s="472"/>
      <c r="TVD156" s="472"/>
      <c r="TVE156" s="472"/>
      <c r="TVF156" s="472"/>
      <c r="TVG156" s="472"/>
      <c r="TVH156" s="472"/>
      <c r="TVI156" s="472"/>
      <c r="TVJ156" s="472"/>
      <c r="TVK156" s="472"/>
      <c r="TVL156" s="472"/>
      <c r="TVM156" s="472"/>
      <c r="TVN156" s="472"/>
      <c r="TVO156" s="472"/>
      <c r="TVP156" s="472"/>
      <c r="TVQ156" s="472"/>
      <c r="TVR156" s="472"/>
      <c r="TVS156" s="472"/>
      <c r="TVT156" s="472"/>
      <c r="TVU156" s="472"/>
      <c r="TVV156" s="472"/>
      <c r="TVW156" s="472"/>
      <c r="TVX156" s="472"/>
      <c r="TVY156" s="472"/>
      <c r="TVZ156" s="472"/>
      <c r="TWA156" s="472"/>
      <c r="TWB156" s="472"/>
      <c r="TWC156" s="472"/>
      <c r="TWD156" s="472"/>
      <c r="TWE156" s="472"/>
      <c r="TWF156" s="472"/>
      <c r="TWG156" s="472"/>
      <c r="TWH156" s="472"/>
      <c r="TWI156" s="472"/>
      <c r="TWJ156" s="472"/>
      <c r="TWK156" s="472"/>
      <c r="TWL156" s="472"/>
      <c r="TWM156" s="472"/>
      <c r="TWN156" s="472"/>
      <c r="TWO156" s="472"/>
      <c r="TWP156" s="472"/>
      <c r="TWQ156" s="472"/>
      <c r="TWR156" s="472"/>
      <c r="TWS156" s="472"/>
      <c r="TWT156" s="472"/>
      <c r="TWU156" s="472"/>
      <c r="TWV156" s="472"/>
      <c r="TWW156" s="472"/>
      <c r="TWX156" s="472"/>
      <c r="TWY156" s="472"/>
      <c r="TWZ156" s="472"/>
      <c r="TXA156" s="472"/>
      <c r="TXB156" s="472"/>
      <c r="TXC156" s="472"/>
      <c r="TXD156" s="472"/>
      <c r="TXE156" s="472"/>
      <c r="TXF156" s="472"/>
      <c r="TXG156" s="472"/>
      <c r="TXH156" s="472"/>
      <c r="TXI156" s="472"/>
      <c r="TXJ156" s="472"/>
      <c r="TXK156" s="472"/>
      <c r="TXL156" s="472"/>
      <c r="TXM156" s="472"/>
      <c r="TXN156" s="472"/>
      <c r="TXO156" s="472"/>
      <c r="TXP156" s="472"/>
      <c r="TXQ156" s="472"/>
      <c r="TXR156" s="472"/>
      <c r="TXS156" s="472"/>
      <c r="TXT156" s="472"/>
      <c r="TXU156" s="472"/>
      <c r="TXV156" s="472"/>
      <c r="TXW156" s="472"/>
      <c r="TXX156" s="472"/>
      <c r="TXY156" s="472"/>
      <c r="TXZ156" s="472"/>
      <c r="TYA156" s="472"/>
      <c r="TYB156" s="472"/>
      <c r="TYC156" s="472"/>
      <c r="TYD156" s="472"/>
      <c r="TYE156" s="472"/>
      <c r="TYF156" s="472"/>
      <c r="TYG156" s="472"/>
      <c r="TYH156" s="472"/>
      <c r="TYI156" s="472"/>
      <c r="TYJ156" s="472"/>
      <c r="TYK156" s="472"/>
      <c r="TYL156" s="472"/>
      <c r="TYM156" s="472"/>
      <c r="TYN156" s="472"/>
      <c r="TYO156" s="472"/>
      <c r="TYP156" s="472"/>
      <c r="TYQ156" s="472"/>
      <c r="TYR156" s="472"/>
      <c r="TYS156" s="472"/>
      <c r="TYT156" s="472"/>
      <c r="TYU156" s="472"/>
      <c r="TYV156" s="472"/>
      <c r="TYW156" s="472"/>
      <c r="TYX156" s="472"/>
      <c r="TYY156" s="472"/>
      <c r="TYZ156" s="472"/>
      <c r="TZA156" s="472"/>
      <c r="TZB156" s="472"/>
      <c r="TZC156" s="472"/>
      <c r="TZD156" s="472"/>
      <c r="TZE156" s="472"/>
      <c r="TZF156" s="472"/>
      <c r="TZG156" s="472"/>
      <c r="TZH156" s="472"/>
      <c r="TZI156" s="472"/>
      <c r="TZJ156" s="472"/>
      <c r="TZK156" s="472"/>
      <c r="TZL156" s="472"/>
      <c r="TZM156" s="472"/>
      <c r="TZN156" s="472"/>
      <c r="TZO156" s="472"/>
      <c r="TZP156" s="472"/>
      <c r="TZQ156" s="472"/>
      <c r="TZR156" s="472"/>
      <c r="TZS156" s="472"/>
      <c r="TZT156" s="472"/>
      <c r="TZU156" s="472"/>
      <c r="TZV156" s="472"/>
      <c r="TZW156" s="472"/>
      <c r="TZX156" s="472"/>
      <c r="TZY156" s="472"/>
      <c r="TZZ156" s="472"/>
      <c r="UAA156" s="472"/>
      <c r="UAB156" s="472"/>
      <c r="UAC156" s="472"/>
      <c r="UAD156" s="472"/>
      <c r="UAE156" s="472"/>
      <c r="UAF156" s="472"/>
      <c r="UAG156" s="472"/>
      <c r="UAH156" s="472"/>
      <c r="UAI156" s="472"/>
      <c r="UAJ156" s="472"/>
      <c r="UAK156" s="472"/>
      <c r="UAL156" s="472"/>
      <c r="UAM156" s="472"/>
      <c r="UAN156" s="472"/>
      <c r="UAO156" s="472"/>
      <c r="UAP156" s="472"/>
      <c r="UAQ156" s="472"/>
      <c r="UAR156" s="472"/>
      <c r="UAS156" s="472"/>
      <c r="UAT156" s="472"/>
      <c r="UAU156" s="472"/>
      <c r="UAV156" s="472"/>
      <c r="UAW156" s="472"/>
      <c r="UAX156" s="472"/>
      <c r="UAY156" s="472"/>
      <c r="UAZ156" s="472"/>
      <c r="UBA156" s="472"/>
      <c r="UBB156" s="472"/>
      <c r="UBC156" s="472"/>
      <c r="UBD156" s="472"/>
      <c r="UBE156" s="472"/>
      <c r="UBF156" s="472"/>
      <c r="UBG156" s="472"/>
      <c r="UBH156" s="472"/>
      <c r="UBI156" s="472"/>
      <c r="UBJ156" s="472"/>
      <c r="UBK156" s="472"/>
      <c r="UBL156" s="472"/>
      <c r="UBM156" s="472"/>
      <c r="UBN156" s="472"/>
      <c r="UBO156" s="472"/>
      <c r="UBP156" s="472"/>
      <c r="UBQ156" s="472"/>
      <c r="UBR156" s="472"/>
      <c r="UBS156" s="472"/>
      <c r="UBT156" s="472"/>
      <c r="UBU156" s="472"/>
      <c r="UBV156" s="472"/>
      <c r="UBW156" s="472"/>
      <c r="UBX156" s="472"/>
      <c r="UBY156" s="472"/>
      <c r="UBZ156" s="472"/>
      <c r="UCA156" s="472"/>
      <c r="UCB156" s="472"/>
      <c r="UCC156" s="472"/>
      <c r="UCD156" s="472"/>
      <c r="UCE156" s="472"/>
      <c r="UCF156" s="472"/>
      <c r="UCG156" s="472"/>
      <c r="UCH156" s="472"/>
      <c r="UCI156" s="472"/>
      <c r="UCJ156" s="472"/>
      <c r="UCK156" s="472"/>
      <c r="UCL156" s="472"/>
      <c r="UCM156" s="472"/>
      <c r="UCN156" s="472"/>
      <c r="UCO156" s="472"/>
      <c r="UCP156" s="472"/>
      <c r="UCQ156" s="472"/>
      <c r="UCR156" s="472"/>
      <c r="UCS156" s="472"/>
      <c r="UCT156" s="472"/>
      <c r="UCU156" s="472"/>
      <c r="UCV156" s="472"/>
      <c r="UCW156" s="472"/>
      <c r="UCX156" s="472"/>
      <c r="UCY156" s="472"/>
      <c r="UCZ156" s="472"/>
      <c r="UDA156" s="472"/>
      <c r="UDB156" s="472"/>
      <c r="UDC156" s="472"/>
      <c r="UDD156" s="472"/>
      <c r="UDE156" s="472"/>
      <c r="UDF156" s="472"/>
      <c r="UDG156" s="472"/>
      <c r="UDH156" s="472"/>
      <c r="UDI156" s="472"/>
      <c r="UDJ156" s="472"/>
      <c r="UDK156" s="472"/>
      <c r="UDL156" s="472"/>
      <c r="UDM156" s="472"/>
      <c r="UDN156" s="472"/>
      <c r="UDO156" s="472"/>
      <c r="UDP156" s="472"/>
      <c r="UDQ156" s="472"/>
      <c r="UDR156" s="472"/>
      <c r="UDS156" s="472"/>
      <c r="UDT156" s="472"/>
      <c r="UDU156" s="472"/>
      <c r="UDV156" s="472"/>
      <c r="UDW156" s="472"/>
      <c r="UDX156" s="472"/>
      <c r="UDY156" s="472"/>
      <c r="UDZ156" s="472"/>
      <c r="UEA156" s="472"/>
      <c r="UEB156" s="472"/>
      <c r="UEC156" s="472"/>
      <c r="UED156" s="472"/>
      <c r="UEE156" s="472"/>
      <c r="UEF156" s="472"/>
      <c r="UEG156" s="472"/>
      <c r="UEH156" s="472"/>
      <c r="UEI156" s="472"/>
      <c r="UEJ156" s="472"/>
      <c r="UEK156" s="472"/>
      <c r="UEL156" s="472"/>
      <c r="UEM156" s="472"/>
      <c r="UEN156" s="472"/>
      <c r="UEQ156" s="472"/>
      <c r="UER156" s="472"/>
      <c r="UES156" s="472"/>
      <c r="UET156" s="472"/>
      <c r="UEU156" s="472"/>
      <c r="UEV156" s="472"/>
      <c r="UEW156" s="472"/>
      <c r="UEX156" s="472"/>
      <c r="UEY156" s="472"/>
      <c r="UEZ156" s="472"/>
      <c r="UFA156" s="472"/>
      <c r="UFB156" s="472"/>
      <c r="UFC156" s="472"/>
      <c r="UFD156" s="472"/>
      <c r="UFE156" s="472"/>
      <c r="UFF156" s="472"/>
      <c r="UFG156" s="472"/>
      <c r="UFH156" s="472"/>
      <c r="UFI156" s="472"/>
      <c r="UFJ156" s="472"/>
      <c r="UFK156" s="472"/>
      <c r="UFL156" s="472"/>
      <c r="UFM156" s="472"/>
      <c r="UFN156" s="472"/>
      <c r="UFO156" s="472"/>
      <c r="UFP156" s="472"/>
      <c r="UFQ156" s="472"/>
      <c r="UFR156" s="472"/>
      <c r="UFS156" s="472"/>
      <c r="UFT156" s="472"/>
      <c r="UFU156" s="472"/>
      <c r="UFV156" s="472"/>
      <c r="UFW156" s="472"/>
      <c r="UFX156" s="472"/>
      <c r="UFY156" s="472"/>
      <c r="UFZ156" s="472"/>
      <c r="UGA156" s="472"/>
      <c r="UGB156" s="472"/>
      <c r="UGC156" s="472"/>
      <c r="UGD156" s="472"/>
      <c r="UGE156" s="472"/>
      <c r="UGF156" s="472"/>
      <c r="UGG156" s="472"/>
      <c r="UGH156" s="472"/>
      <c r="UGI156" s="472"/>
      <c r="UGJ156" s="472"/>
      <c r="UGK156" s="472"/>
      <c r="UGL156" s="472"/>
      <c r="UGM156" s="472"/>
      <c r="UGN156" s="472"/>
      <c r="UGO156" s="472"/>
      <c r="UGP156" s="472"/>
      <c r="UGQ156" s="472"/>
      <c r="UGR156" s="472"/>
      <c r="UGS156" s="472"/>
      <c r="UGT156" s="472"/>
      <c r="UGU156" s="472"/>
      <c r="UGV156" s="472"/>
      <c r="UGW156" s="472"/>
      <c r="UGX156" s="472"/>
      <c r="UGY156" s="472"/>
      <c r="UGZ156" s="472"/>
      <c r="UHA156" s="472"/>
      <c r="UHB156" s="472"/>
      <c r="UHC156" s="472"/>
      <c r="UHD156" s="472"/>
      <c r="UHE156" s="472"/>
      <c r="UHF156" s="472"/>
      <c r="UHG156" s="472"/>
      <c r="UHH156" s="472"/>
      <c r="UHI156" s="472"/>
      <c r="UHJ156" s="472"/>
      <c r="UHK156" s="472"/>
      <c r="UHL156" s="472"/>
      <c r="UHM156" s="472"/>
      <c r="UHN156" s="472"/>
      <c r="UHO156" s="472"/>
      <c r="UHP156" s="472"/>
      <c r="UHQ156" s="472"/>
      <c r="UHR156" s="472"/>
      <c r="UHS156" s="472"/>
      <c r="UHT156" s="472"/>
      <c r="UHU156" s="472"/>
      <c r="UHV156" s="472"/>
      <c r="UHW156" s="472"/>
      <c r="UHX156" s="472"/>
      <c r="UHY156" s="472"/>
      <c r="UHZ156" s="472"/>
      <c r="UIA156" s="472"/>
      <c r="UIB156" s="472"/>
      <c r="UIC156" s="472"/>
      <c r="UID156" s="472"/>
      <c r="UIE156" s="472"/>
      <c r="UIF156" s="472"/>
      <c r="UIG156" s="472"/>
      <c r="UIH156" s="472"/>
      <c r="UII156" s="472"/>
      <c r="UIJ156" s="472"/>
      <c r="UIK156" s="472"/>
      <c r="UIL156" s="472"/>
      <c r="UIM156" s="472"/>
      <c r="UIN156" s="472"/>
      <c r="UIO156" s="472"/>
      <c r="UIP156" s="472"/>
      <c r="UIQ156" s="472"/>
      <c r="UIR156" s="472"/>
      <c r="UIS156" s="472"/>
      <c r="UIT156" s="472"/>
      <c r="UIU156" s="472"/>
      <c r="UIV156" s="472"/>
      <c r="UIW156" s="472"/>
      <c r="UIX156" s="472"/>
      <c r="UIY156" s="472"/>
      <c r="UIZ156" s="472"/>
      <c r="UJA156" s="472"/>
      <c r="UJB156" s="472"/>
      <c r="UJC156" s="472"/>
      <c r="UJD156" s="472"/>
      <c r="UJE156" s="472"/>
      <c r="UJF156" s="472"/>
      <c r="UJG156" s="472"/>
      <c r="UJH156" s="472"/>
      <c r="UJI156" s="472"/>
      <c r="UJJ156" s="472"/>
      <c r="UJK156" s="472"/>
      <c r="UJL156" s="472"/>
      <c r="UJM156" s="472"/>
      <c r="UJN156" s="472"/>
      <c r="UJO156" s="472"/>
      <c r="UJP156" s="472"/>
      <c r="UJQ156" s="472"/>
      <c r="UJR156" s="472"/>
      <c r="UJS156" s="472"/>
      <c r="UJT156" s="472"/>
      <c r="UJU156" s="472"/>
      <c r="UJV156" s="472"/>
      <c r="UJW156" s="472"/>
      <c r="UJX156" s="472"/>
      <c r="UJY156" s="472"/>
      <c r="UJZ156" s="472"/>
      <c r="UKA156" s="472"/>
      <c r="UKB156" s="472"/>
      <c r="UKC156" s="472"/>
      <c r="UKD156" s="472"/>
      <c r="UKE156" s="472"/>
      <c r="UKF156" s="472"/>
      <c r="UKG156" s="472"/>
      <c r="UKH156" s="472"/>
      <c r="UKI156" s="472"/>
      <c r="UKJ156" s="472"/>
      <c r="UKK156" s="472"/>
      <c r="UKL156" s="472"/>
      <c r="UKM156" s="472"/>
      <c r="UKN156" s="472"/>
      <c r="UKO156" s="472"/>
      <c r="UKP156" s="472"/>
      <c r="UKQ156" s="472"/>
      <c r="UKR156" s="472"/>
      <c r="UKS156" s="472"/>
      <c r="UKT156" s="472"/>
      <c r="UKU156" s="472"/>
      <c r="UKV156" s="472"/>
      <c r="UKW156" s="472"/>
      <c r="UKX156" s="472"/>
      <c r="UKY156" s="472"/>
      <c r="UKZ156" s="472"/>
      <c r="ULA156" s="472"/>
      <c r="ULB156" s="472"/>
      <c r="ULC156" s="472"/>
      <c r="ULD156" s="472"/>
      <c r="ULE156" s="472"/>
      <c r="ULF156" s="472"/>
      <c r="ULG156" s="472"/>
      <c r="ULH156" s="472"/>
      <c r="ULI156" s="472"/>
      <c r="ULJ156" s="472"/>
      <c r="ULK156" s="472"/>
      <c r="ULL156" s="472"/>
      <c r="ULM156" s="472"/>
      <c r="ULN156" s="472"/>
      <c r="ULO156" s="472"/>
      <c r="ULP156" s="472"/>
      <c r="ULQ156" s="472"/>
      <c r="ULR156" s="472"/>
      <c r="ULS156" s="472"/>
      <c r="ULT156" s="472"/>
      <c r="ULU156" s="472"/>
      <c r="ULV156" s="472"/>
      <c r="ULW156" s="472"/>
      <c r="ULX156" s="472"/>
      <c r="ULY156" s="472"/>
      <c r="ULZ156" s="472"/>
      <c r="UMA156" s="472"/>
      <c r="UMB156" s="472"/>
      <c r="UMC156" s="472"/>
      <c r="UMD156" s="472"/>
      <c r="UME156" s="472"/>
      <c r="UMF156" s="472"/>
      <c r="UMG156" s="472"/>
      <c r="UMH156" s="472"/>
      <c r="UMI156" s="472"/>
      <c r="UMJ156" s="472"/>
      <c r="UMK156" s="472"/>
      <c r="UML156" s="472"/>
      <c r="UMM156" s="472"/>
      <c r="UMN156" s="472"/>
      <c r="UMO156" s="472"/>
      <c r="UMP156" s="472"/>
      <c r="UMQ156" s="472"/>
      <c r="UMR156" s="472"/>
      <c r="UMS156" s="472"/>
      <c r="UMT156" s="472"/>
      <c r="UMU156" s="472"/>
      <c r="UMV156" s="472"/>
      <c r="UMW156" s="472"/>
      <c r="UMX156" s="472"/>
      <c r="UMY156" s="472"/>
      <c r="UMZ156" s="472"/>
      <c r="UNA156" s="472"/>
      <c r="UNB156" s="472"/>
      <c r="UNC156" s="472"/>
      <c r="UND156" s="472"/>
      <c r="UNE156" s="472"/>
      <c r="UNF156" s="472"/>
      <c r="UNG156" s="472"/>
      <c r="UNH156" s="472"/>
      <c r="UNI156" s="472"/>
      <c r="UNJ156" s="472"/>
      <c r="UNK156" s="472"/>
      <c r="UNL156" s="472"/>
      <c r="UNM156" s="472"/>
      <c r="UNN156" s="472"/>
      <c r="UNO156" s="472"/>
      <c r="UNP156" s="472"/>
      <c r="UNQ156" s="472"/>
      <c r="UNR156" s="472"/>
      <c r="UNS156" s="472"/>
      <c r="UNT156" s="472"/>
      <c r="UNU156" s="472"/>
      <c r="UNV156" s="472"/>
      <c r="UNW156" s="472"/>
      <c r="UNX156" s="472"/>
      <c r="UNY156" s="472"/>
      <c r="UNZ156" s="472"/>
      <c r="UOA156" s="472"/>
      <c r="UOB156" s="472"/>
      <c r="UOC156" s="472"/>
      <c r="UOD156" s="472"/>
      <c r="UOE156" s="472"/>
      <c r="UOF156" s="472"/>
      <c r="UOG156" s="472"/>
      <c r="UOH156" s="472"/>
      <c r="UOI156" s="472"/>
      <c r="UOJ156" s="472"/>
      <c r="UOM156" s="472"/>
      <c r="UON156" s="472"/>
      <c r="UOO156" s="472"/>
      <c r="UOP156" s="472"/>
      <c r="UOQ156" s="472"/>
      <c r="UOR156" s="472"/>
      <c r="UOS156" s="472"/>
      <c r="UOT156" s="472"/>
      <c r="UOU156" s="472"/>
      <c r="UOV156" s="472"/>
      <c r="UOW156" s="472"/>
      <c r="UOX156" s="472"/>
      <c r="UOY156" s="472"/>
      <c r="UOZ156" s="472"/>
      <c r="UPA156" s="472"/>
      <c r="UPB156" s="472"/>
      <c r="UPC156" s="472"/>
      <c r="UPD156" s="472"/>
      <c r="UPE156" s="472"/>
      <c r="UPF156" s="472"/>
      <c r="UPG156" s="472"/>
      <c r="UPH156" s="472"/>
      <c r="UPI156" s="472"/>
      <c r="UPJ156" s="472"/>
      <c r="UPK156" s="472"/>
      <c r="UPL156" s="472"/>
      <c r="UPM156" s="472"/>
      <c r="UPN156" s="472"/>
      <c r="UPO156" s="472"/>
      <c r="UPP156" s="472"/>
      <c r="UPQ156" s="472"/>
      <c r="UPR156" s="472"/>
      <c r="UPS156" s="472"/>
      <c r="UPT156" s="472"/>
      <c r="UPU156" s="472"/>
      <c r="UPV156" s="472"/>
      <c r="UPW156" s="472"/>
      <c r="UPX156" s="472"/>
      <c r="UPY156" s="472"/>
      <c r="UPZ156" s="472"/>
      <c r="UQA156" s="472"/>
      <c r="UQB156" s="472"/>
      <c r="UQC156" s="472"/>
      <c r="UQD156" s="472"/>
      <c r="UQE156" s="472"/>
      <c r="UQF156" s="472"/>
      <c r="UQG156" s="472"/>
      <c r="UQH156" s="472"/>
      <c r="UQI156" s="472"/>
      <c r="UQJ156" s="472"/>
      <c r="UQK156" s="472"/>
      <c r="UQL156" s="472"/>
      <c r="UQM156" s="472"/>
      <c r="UQN156" s="472"/>
      <c r="UQO156" s="472"/>
      <c r="UQP156" s="472"/>
      <c r="UQQ156" s="472"/>
      <c r="UQR156" s="472"/>
      <c r="UQS156" s="472"/>
      <c r="UQT156" s="472"/>
      <c r="UQU156" s="472"/>
      <c r="UQV156" s="472"/>
      <c r="UQW156" s="472"/>
      <c r="UQX156" s="472"/>
      <c r="UQY156" s="472"/>
      <c r="UQZ156" s="472"/>
      <c r="URA156" s="472"/>
      <c r="URB156" s="472"/>
      <c r="URC156" s="472"/>
      <c r="URD156" s="472"/>
      <c r="URE156" s="472"/>
      <c r="URF156" s="472"/>
      <c r="URG156" s="472"/>
      <c r="URH156" s="472"/>
      <c r="URI156" s="472"/>
      <c r="URJ156" s="472"/>
      <c r="URK156" s="472"/>
      <c r="URL156" s="472"/>
      <c r="URM156" s="472"/>
      <c r="URN156" s="472"/>
      <c r="URO156" s="472"/>
      <c r="URP156" s="472"/>
      <c r="URQ156" s="472"/>
      <c r="URR156" s="472"/>
      <c r="URS156" s="472"/>
      <c r="URT156" s="472"/>
      <c r="URU156" s="472"/>
      <c r="URV156" s="472"/>
      <c r="URW156" s="472"/>
      <c r="URX156" s="472"/>
      <c r="URY156" s="472"/>
      <c r="URZ156" s="472"/>
      <c r="USA156" s="472"/>
      <c r="USB156" s="472"/>
      <c r="USC156" s="472"/>
      <c r="USD156" s="472"/>
      <c r="USE156" s="472"/>
      <c r="USF156" s="472"/>
      <c r="USG156" s="472"/>
      <c r="USH156" s="472"/>
      <c r="USI156" s="472"/>
      <c r="USJ156" s="472"/>
      <c r="USK156" s="472"/>
      <c r="USL156" s="472"/>
      <c r="USM156" s="472"/>
      <c r="USN156" s="472"/>
      <c r="USO156" s="472"/>
      <c r="USP156" s="472"/>
      <c r="USQ156" s="472"/>
      <c r="USR156" s="472"/>
      <c r="USS156" s="472"/>
      <c r="UST156" s="472"/>
      <c r="USU156" s="472"/>
      <c r="USV156" s="472"/>
      <c r="USW156" s="472"/>
      <c r="USX156" s="472"/>
      <c r="USY156" s="472"/>
      <c r="USZ156" s="472"/>
      <c r="UTA156" s="472"/>
      <c r="UTB156" s="472"/>
      <c r="UTC156" s="472"/>
      <c r="UTD156" s="472"/>
      <c r="UTE156" s="472"/>
      <c r="UTF156" s="472"/>
      <c r="UTG156" s="472"/>
      <c r="UTH156" s="472"/>
      <c r="UTI156" s="472"/>
      <c r="UTJ156" s="472"/>
      <c r="UTK156" s="472"/>
      <c r="UTL156" s="472"/>
      <c r="UTM156" s="472"/>
      <c r="UTN156" s="472"/>
      <c r="UTO156" s="472"/>
      <c r="UTP156" s="472"/>
      <c r="UTQ156" s="472"/>
      <c r="UTR156" s="472"/>
      <c r="UTS156" s="472"/>
      <c r="UTT156" s="472"/>
      <c r="UTU156" s="472"/>
      <c r="UTV156" s="472"/>
      <c r="UTW156" s="472"/>
      <c r="UTX156" s="472"/>
      <c r="UTY156" s="472"/>
      <c r="UTZ156" s="472"/>
      <c r="UUA156" s="472"/>
      <c r="UUB156" s="472"/>
      <c r="UUC156" s="472"/>
      <c r="UUD156" s="472"/>
      <c r="UUE156" s="472"/>
      <c r="UUF156" s="472"/>
      <c r="UUG156" s="472"/>
      <c r="UUH156" s="472"/>
      <c r="UUI156" s="472"/>
      <c r="UUJ156" s="472"/>
      <c r="UUK156" s="472"/>
      <c r="UUL156" s="472"/>
      <c r="UUM156" s="472"/>
      <c r="UUN156" s="472"/>
      <c r="UUO156" s="472"/>
      <c r="UUP156" s="472"/>
      <c r="UUQ156" s="472"/>
      <c r="UUR156" s="472"/>
      <c r="UUS156" s="472"/>
      <c r="UUT156" s="472"/>
      <c r="UUU156" s="472"/>
      <c r="UUV156" s="472"/>
      <c r="UUW156" s="472"/>
      <c r="UUX156" s="472"/>
      <c r="UUY156" s="472"/>
      <c r="UUZ156" s="472"/>
      <c r="UVA156" s="472"/>
      <c r="UVB156" s="472"/>
      <c r="UVC156" s="472"/>
      <c r="UVD156" s="472"/>
      <c r="UVE156" s="472"/>
      <c r="UVF156" s="472"/>
      <c r="UVG156" s="472"/>
      <c r="UVH156" s="472"/>
      <c r="UVI156" s="472"/>
      <c r="UVJ156" s="472"/>
      <c r="UVK156" s="472"/>
      <c r="UVL156" s="472"/>
      <c r="UVM156" s="472"/>
      <c r="UVN156" s="472"/>
      <c r="UVO156" s="472"/>
      <c r="UVP156" s="472"/>
      <c r="UVQ156" s="472"/>
      <c r="UVR156" s="472"/>
      <c r="UVS156" s="472"/>
      <c r="UVT156" s="472"/>
      <c r="UVU156" s="472"/>
      <c r="UVV156" s="472"/>
      <c r="UVW156" s="472"/>
      <c r="UVX156" s="472"/>
      <c r="UVY156" s="472"/>
      <c r="UVZ156" s="472"/>
      <c r="UWA156" s="472"/>
      <c r="UWB156" s="472"/>
      <c r="UWC156" s="472"/>
      <c r="UWD156" s="472"/>
      <c r="UWE156" s="472"/>
      <c r="UWF156" s="472"/>
      <c r="UWG156" s="472"/>
      <c r="UWH156" s="472"/>
      <c r="UWI156" s="472"/>
      <c r="UWJ156" s="472"/>
      <c r="UWK156" s="472"/>
      <c r="UWL156" s="472"/>
      <c r="UWM156" s="472"/>
      <c r="UWN156" s="472"/>
      <c r="UWO156" s="472"/>
      <c r="UWP156" s="472"/>
      <c r="UWQ156" s="472"/>
      <c r="UWR156" s="472"/>
      <c r="UWS156" s="472"/>
      <c r="UWT156" s="472"/>
      <c r="UWU156" s="472"/>
      <c r="UWV156" s="472"/>
      <c r="UWW156" s="472"/>
      <c r="UWX156" s="472"/>
      <c r="UWY156" s="472"/>
      <c r="UWZ156" s="472"/>
      <c r="UXA156" s="472"/>
      <c r="UXB156" s="472"/>
      <c r="UXC156" s="472"/>
      <c r="UXD156" s="472"/>
      <c r="UXE156" s="472"/>
      <c r="UXF156" s="472"/>
      <c r="UXG156" s="472"/>
      <c r="UXH156" s="472"/>
      <c r="UXI156" s="472"/>
      <c r="UXJ156" s="472"/>
      <c r="UXK156" s="472"/>
      <c r="UXL156" s="472"/>
      <c r="UXM156" s="472"/>
      <c r="UXN156" s="472"/>
      <c r="UXO156" s="472"/>
      <c r="UXP156" s="472"/>
      <c r="UXQ156" s="472"/>
      <c r="UXR156" s="472"/>
      <c r="UXS156" s="472"/>
      <c r="UXT156" s="472"/>
      <c r="UXU156" s="472"/>
      <c r="UXV156" s="472"/>
      <c r="UXW156" s="472"/>
      <c r="UXX156" s="472"/>
      <c r="UXY156" s="472"/>
      <c r="UXZ156" s="472"/>
      <c r="UYA156" s="472"/>
      <c r="UYB156" s="472"/>
      <c r="UYC156" s="472"/>
      <c r="UYD156" s="472"/>
      <c r="UYE156" s="472"/>
      <c r="UYF156" s="472"/>
      <c r="UYI156" s="472"/>
      <c r="UYJ156" s="472"/>
      <c r="UYK156" s="472"/>
      <c r="UYL156" s="472"/>
      <c r="UYM156" s="472"/>
      <c r="UYN156" s="472"/>
      <c r="UYO156" s="472"/>
      <c r="UYP156" s="472"/>
      <c r="UYQ156" s="472"/>
      <c r="UYR156" s="472"/>
      <c r="UYS156" s="472"/>
      <c r="UYT156" s="472"/>
      <c r="UYU156" s="472"/>
      <c r="UYV156" s="472"/>
      <c r="UYW156" s="472"/>
      <c r="UYX156" s="472"/>
      <c r="UYY156" s="472"/>
      <c r="UYZ156" s="472"/>
      <c r="UZA156" s="472"/>
      <c r="UZB156" s="472"/>
      <c r="UZC156" s="472"/>
      <c r="UZD156" s="472"/>
      <c r="UZE156" s="472"/>
      <c r="UZF156" s="472"/>
      <c r="UZG156" s="472"/>
      <c r="UZH156" s="472"/>
      <c r="UZI156" s="472"/>
      <c r="UZJ156" s="472"/>
      <c r="UZK156" s="472"/>
      <c r="UZL156" s="472"/>
      <c r="UZM156" s="472"/>
      <c r="UZN156" s="472"/>
      <c r="UZO156" s="472"/>
      <c r="UZP156" s="472"/>
      <c r="UZQ156" s="472"/>
      <c r="UZR156" s="472"/>
      <c r="UZS156" s="472"/>
      <c r="UZT156" s="472"/>
      <c r="UZU156" s="472"/>
      <c r="UZV156" s="472"/>
      <c r="UZW156" s="472"/>
      <c r="UZX156" s="472"/>
      <c r="UZY156" s="472"/>
      <c r="UZZ156" s="472"/>
      <c r="VAA156" s="472"/>
      <c r="VAB156" s="472"/>
      <c r="VAC156" s="472"/>
      <c r="VAD156" s="472"/>
      <c r="VAE156" s="472"/>
      <c r="VAF156" s="472"/>
      <c r="VAG156" s="472"/>
      <c r="VAH156" s="472"/>
      <c r="VAI156" s="472"/>
      <c r="VAJ156" s="472"/>
      <c r="VAK156" s="472"/>
      <c r="VAL156" s="472"/>
      <c r="VAM156" s="472"/>
      <c r="VAN156" s="472"/>
      <c r="VAO156" s="472"/>
      <c r="VAP156" s="472"/>
      <c r="VAQ156" s="472"/>
      <c r="VAR156" s="472"/>
      <c r="VAS156" s="472"/>
      <c r="VAT156" s="472"/>
      <c r="VAU156" s="472"/>
      <c r="VAV156" s="472"/>
      <c r="VAW156" s="472"/>
      <c r="VAX156" s="472"/>
      <c r="VAY156" s="472"/>
      <c r="VAZ156" s="472"/>
      <c r="VBA156" s="472"/>
      <c r="VBB156" s="472"/>
      <c r="VBC156" s="472"/>
      <c r="VBD156" s="472"/>
      <c r="VBE156" s="472"/>
      <c r="VBF156" s="472"/>
      <c r="VBG156" s="472"/>
      <c r="VBH156" s="472"/>
      <c r="VBI156" s="472"/>
      <c r="VBJ156" s="472"/>
      <c r="VBK156" s="472"/>
      <c r="VBL156" s="472"/>
      <c r="VBM156" s="472"/>
      <c r="VBN156" s="472"/>
      <c r="VBO156" s="472"/>
      <c r="VBP156" s="472"/>
      <c r="VBQ156" s="472"/>
      <c r="VBR156" s="472"/>
      <c r="VBS156" s="472"/>
      <c r="VBT156" s="472"/>
      <c r="VBU156" s="472"/>
      <c r="VBV156" s="472"/>
      <c r="VBW156" s="472"/>
      <c r="VBX156" s="472"/>
      <c r="VBY156" s="472"/>
      <c r="VBZ156" s="472"/>
      <c r="VCA156" s="472"/>
      <c r="VCB156" s="472"/>
      <c r="VCC156" s="472"/>
      <c r="VCD156" s="472"/>
      <c r="VCE156" s="472"/>
      <c r="VCF156" s="472"/>
      <c r="VCG156" s="472"/>
      <c r="VCH156" s="472"/>
      <c r="VCI156" s="472"/>
      <c r="VCJ156" s="472"/>
      <c r="VCK156" s="472"/>
      <c r="VCL156" s="472"/>
      <c r="VCM156" s="472"/>
      <c r="VCN156" s="472"/>
      <c r="VCO156" s="472"/>
      <c r="VCP156" s="472"/>
      <c r="VCQ156" s="472"/>
      <c r="VCR156" s="472"/>
      <c r="VCS156" s="472"/>
      <c r="VCT156" s="472"/>
      <c r="VCU156" s="472"/>
      <c r="VCV156" s="472"/>
      <c r="VCW156" s="472"/>
      <c r="VCX156" s="472"/>
      <c r="VCY156" s="472"/>
      <c r="VCZ156" s="472"/>
      <c r="VDA156" s="472"/>
      <c r="VDB156" s="472"/>
      <c r="VDC156" s="472"/>
      <c r="VDD156" s="472"/>
      <c r="VDE156" s="472"/>
      <c r="VDF156" s="472"/>
      <c r="VDG156" s="472"/>
      <c r="VDH156" s="472"/>
      <c r="VDI156" s="472"/>
      <c r="VDJ156" s="472"/>
      <c r="VDK156" s="472"/>
      <c r="VDL156" s="472"/>
      <c r="VDM156" s="472"/>
      <c r="VDN156" s="472"/>
      <c r="VDO156" s="472"/>
      <c r="VDP156" s="472"/>
      <c r="VDQ156" s="472"/>
      <c r="VDR156" s="472"/>
      <c r="VDS156" s="472"/>
      <c r="VDT156" s="472"/>
      <c r="VDU156" s="472"/>
      <c r="VDV156" s="472"/>
      <c r="VDW156" s="472"/>
      <c r="VDX156" s="472"/>
      <c r="VDY156" s="472"/>
      <c r="VDZ156" s="472"/>
      <c r="VEA156" s="472"/>
      <c r="VEB156" s="472"/>
      <c r="VEC156" s="472"/>
      <c r="VED156" s="472"/>
      <c r="VEE156" s="472"/>
      <c r="VEF156" s="472"/>
      <c r="VEG156" s="472"/>
      <c r="VEH156" s="472"/>
      <c r="VEI156" s="472"/>
      <c r="VEJ156" s="472"/>
      <c r="VEK156" s="472"/>
      <c r="VEL156" s="472"/>
      <c r="VEM156" s="472"/>
      <c r="VEN156" s="472"/>
      <c r="VEO156" s="472"/>
      <c r="VEP156" s="472"/>
      <c r="VEQ156" s="472"/>
      <c r="VER156" s="472"/>
      <c r="VES156" s="472"/>
      <c r="VET156" s="472"/>
      <c r="VEU156" s="472"/>
      <c r="VEV156" s="472"/>
      <c r="VEW156" s="472"/>
      <c r="VEX156" s="472"/>
      <c r="VEY156" s="472"/>
      <c r="VEZ156" s="472"/>
      <c r="VFA156" s="472"/>
      <c r="VFB156" s="472"/>
      <c r="VFC156" s="472"/>
      <c r="VFD156" s="472"/>
      <c r="VFE156" s="472"/>
      <c r="VFF156" s="472"/>
      <c r="VFG156" s="472"/>
      <c r="VFH156" s="472"/>
      <c r="VFI156" s="472"/>
      <c r="VFJ156" s="472"/>
      <c r="VFK156" s="472"/>
      <c r="VFL156" s="472"/>
      <c r="VFM156" s="472"/>
      <c r="VFN156" s="472"/>
      <c r="VFO156" s="472"/>
      <c r="VFP156" s="472"/>
      <c r="VFQ156" s="472"/>
      <c r="VFR156" s="472"/>
      <c r="VFS156" s="472"/>
      <c r="VFT156" s="472"/>
      <c r="VFU156" s="472"/>
      <c r="VFV156" s="472"/>
      <c r="VFW156" s="472"/>
      <c r="VFX156" s="472"/>
      <c r="VFY156" s="472"/>
      <c r="VFZ156" s="472"/>
      <c r="VGA156" s="472"/>
      <c r="VGB156" s="472"/>
      <c r="VGC156" s="472"/>
      <c r="VGD156" s="472"/>
      <c r="VGE156" s="472"/>
      <c r="VGF156" s="472"/>
      <c r="VGG156" s="472"/>
      <c r="VGH156" s="472"/>
      <c r="VGI156" s="472"/>
      <c r="VGJ156" s="472"/>
      <c r="VGK156" s="472"/>
      <c r="VGL156" s="472"/>
      <c r="VGM156" s="472"/>
      <c r="VGN156" s="472"/>
      <c r="VGO156" s="472"/>
      <c r="VGP156" s="472"/>
      <c r="VGQ156" s="472"/>
      <c r="VGR156" s="472"/>
      <c r="VGS156" s="472"/>
      <c r="VGT156" s="472"/>
      <c r="VGU156" s="472"/>
      <c r="VGV156" s="472"/>
      <c r="VGW156" s="472"/>
      <c r="VGX156" s="472"/>
      <c r="VGY156" s="472"/>
      <c r="VGZ156" s="472"/>
      <c r="VHA156" s="472"/>
      <c r="VHB156" s="472"/>
      <c r="VHC156" s="472"/>
      <c r="VHD156" s="472"/>
      <c r="VHE156" s="472"/>
      <c r="VHF156" s="472"/>
      <c r="VHG156" s="472"/>
      <c r="VHH156" s="472"/>
      <c r="VHI156" s="472"/>
      <c r="VHJ156" s="472"/>
      <c r="VHK156" s="472"/>
      <c r="VHL156" s="472"/>
      <c r="VHM156" s="472"/>
      <c r="VHN156" s="472"/>
      <c r="VHO156" s="472"/>
      <c r="VHP156" s="472"/>
      <c r="VHQ156" s="472"/>
      <c r="VHR156" s="472"/>
      <c r="VHS156" s="472"/>
      <c r="VHT156" s="472"/>
      <c r="VHU156" s="472"/>
      <c r="VHV156" s="472"/>
      <c r="VHW156" s="472"/>
      <c r="VHX156" s="472"/>
      <c r="VHY156" s="472"/>
      <c r="VHZ156" s="472"/>
      <c r="VIA156" s="472"/>
      <c r="VIB156" s="472"/>
      <c r="VIE156" s="472"/>
      <c r="VIF156" s="472"/>
      <c r="VIG156" s="472"/>
      <c r="VIH156" s="472"/>
      <c r="VII156" s="472"/>
      <c r="VIJ156" s="472"/>
      <c r="VIK156" s="472"/>
      <c r="VIL156" s="472"/>
      <c r="VIM156" s="472"/>
      <c r="VIN156" s="472"/>
      <c r="VIO156" s="472"/>
      <c r="VIP156" s="472"/>
      <c r="VIQ156" s="472"/>
      <c r="VIR156" s="472"/>
      <c r="VIS156" s="472"/>
      <c r="VIT156" s="472"/>
      <c r="VIU156" s="472"/>
      <c r="VIV156" s="472"/>
      <c r="VIW156" s="472"/>
      <c r="VIX156" s="472"/>
      <c r="VIY156" s="472"/>
      <c r="VIZ156" s="472"/>
      <c r="VJA156" s="472"/>
      <c r="VJB156" s="472"/>
      <c r="VJC156" s="472"/>
      <c r="VJD156" s="472"/>
      <c r="VJE156" s="472"/>
      <c r="VJF156" s="472"/>
      <c r="VJG156" s="472"/>
      <c r="VJH156" s="472"/>
      <c r="VJI156" s="472"/>
      <c r="VJJ156" s="472"/>
      <c r="VJK156" s="472"/>
      <c r="VJL156" s="472"/>
      <c r="VJM156" s="472"/>
      <c r="VJN156" s="472"/>
      <c r="VJO156" s="472"/>
      <c r="VJP156" s="472"/>
      <c r="VJQ156" s="472"/>
      <c r="VJR156" s="472"/>
      <c r="VJS156" s="472"/>
      <c r="VJT156" s="472"/>
      <c r="VJU156" s="472"/>
      <c r="VJV156" s="472"/>
      <c r="VJW156" s="472"/>
      <c r="VJX156" s="472"/>
      <c r="VJY156" s="472"/>
      <c r="VJZ156" s="472"/>
      <c r="VKA156" s="472"/>
      <c r="VKB156" s="472"/>
      <c r="VKC156" s="472"/>
      <c r="VKD156" s="472"/>
      <c r="VKE156" s="472"/>
      <c r="VKF156" s="472"/>
      <c r="VKG156" s="472"/>
      <c r="VKH156" s="472"/>
      <c r="VKI156" s="472"/>
      <c r="VKJ156" s="472"/>
      <c r="VKK156" s="472"/>
      <c r="VKL156" s="472"/>
      <c r="VKM156" s="472"/>
      <c r="VKN156" s="472"/>
      <c r="VKO156" s="472"/>
      <c r="VKP156" s="472"/>
      <c r="VKQ156" s="472"/>
      <c r="VKR156" s="472"/>
      <c r="VKS156" s="472"/>
      <c r="VKT156" s="472"/>
      <c r="VKU156" s="472"/>
      <c r="VKV156" s="472"/>
      <c r="VKW156" s="472"/>
      <c r="VKX156" s="472"/>
      <c r="VKY156" s="472"/>
      <c r="VKZ156" s="472"/>
      <c r="VLA156" s="472"/>
      <c r="VLB156" s="472"/>
      <c r="VLC156" s="472"/>
      <c r="VLD156" s="472"/>
      <c r="VLE156" s="472"/>
      <c r="VLF156" s="472"/>
      <c r="VLG156" s="472"/>
      <c r="VLH156" s="472"/>
      <c r="VLI156" s="472"/>
      <c r="VLJ156" s="472"/>
      <c r="VLK156" s="472"/>
      <c r="VLL156" s="472"/>
      <c r="VLM156" s="472"/>
      <c r="VLN156" s="472"/>
      <c r="VLO156" s="472"/>
      <c r="VLP156" s="472"/>
      <c r="VLQ156" s="472"/>
      <c r="VLR156" s="472"/>
      <c r="VLS156" s="472"/>
      <c r="VLT156" s="472"/>
      <c r="VLU156" s="472"/>
      <c r="VLV156" s="472"/>
      <c r="VLW156" s="472"/>
      <c r="VLX156" s="472"/>
      <c r="VLY156" s="472"/>
      <c r="VLZ156" s="472"/>
      <c r="VMA156" s="472"/>
      <c r="VMB156" s="472"/>
      <c r="VMC156" s="472"/>
      <c r="VMD156" s="472"/>
      <c r="VME156" s="472"/>
      <c r="VMF156" s="472"/>
      <c r="VMG156" s="472"/>
      <c r="VMH156" s="472"/>
      <c r="VMI156" s="472"/>
      <c r="VMJ156" s="472"/>
      <c r="VMK156" s="472"/>
      <c r="VML156" s="472"/>
      <c r="VMM156" s="472"/>
      <c r="VMN156" s="472"/>
      <c r="VMO156" s="472"/>
      <c r="VMP156" s="472"/>
      <c r="VMQ156" s="472"/>
      <c r="VMR156" s="472"/>
      <c r="VMS156" s="472"/>
      <c r="VMT156" s="472"/>
      <c r="VMU156" s="472"/>
      <c r="VMV156" s="472"/>
      <c r="VMW156" s="472"/>
      <c r="VMX156" s="472"/>
      <c r="VMY156" s="472"/>
      <c r="VMZ156" s="472"/>
      <c r="VNA156" s="472"/>
      <c r="VNB156" s="472"/>
      <c r="VNC156" s="472"/>
      <c r="VND156" s="472"/>
      <c r="VNE156" s="472"/>
      <c r="VNF156" s="472"/>
      <c r="VNG156" s="472"/>
      <c r="VNH156" s="472"/>
      <c r="VNI156" s="472"/>
      <c r="VNJ156" s="472"/>
      <c r="VNK156" s="472"/>
      <c r="VNL156" s="472"/>
      <c r="VNM156" s="472"/>
      <c r="VNN156" s="472"/>
      <c r="VNO156" s="472"/>
      <c r="VNP156" s="472"/>
      <c r="VNQ156" s="472"/>
      <c r="VNR156" s="472"/>
      <c r="VNS156" s="472"/>
      <c r="VNT156" s="472"/>
      <c r="VNU156" s="472"/>
      <c r="VNV156" s="472"/>
      <c r="VNW156" s="472"/>
      <c r="VNX156" s="472"/>
      <c r="VNY156" s="472"/>
      <c r="VNZ156" s="472"/>
      <c r="VOA156" s="472"/>
      <c r="VOB156" s="472"/>
      <c r="VOC156" s="472"/>
      <c r="VOD156" s="472"/>
      <c r="VOE156" s="472"/>
      <c r="VOF156" s="472"/>
      <c r="VOG156" s="472"/>
      <c r="VOH156" s="472"/>
      <c r="VOI156" s="472"/>
      <c r="VOJ156" s="472"/>
      <c r="VOK156" s="472"/>
      <c r="VOL156" s="472"/>
      <c r="VOM156" s="472"/>
      <c r="VON156" s="472"/>
      <c r="VOO156" s="472"/>
      <c r="VOP156" s="472"/>
      <c r="VOQ156" s="472"/>
      <c r="VOR156" s="472"/>
      <c r="VOS156" s="472"/>
      <c r="VOT156" s="472"/>
      <c r="VOU156" s="472"/>
      <c r="VOV156" s="472"/>
      <c r="VOW156" s="472"/>
      <c r="VOX156" s="472"/>
      <c r="VOY156" s="472"/>
      <c r="VOZ156" s="472"/>
      <c r="VPA156" s="472"/>
      <c r="VPB156" s="472"/>
      <c r="VPC156" s="472"/>
      <c r="VPD156" s="472"/>
      <c r="VPE156" s="472"/>
      <c r="VPF156" s="472"/>
      <c r="VPG156" s="472"/>
      <c r="VPH156" s="472"/>
      <c r="VPI156" s="472"/>
      <c r="VPJ156" s="472"/>
      <c r="VPK156" s="472"/>
      <c r="VPL156" s="472"/>
      <c r="VPM156" s="472"/>
      <c r="VPN156" s="472"/>
      <c r="VPO156" s="472"/>
      <c r="VPP156" s="472"/>
      <c r="VPQ156" s="472"/>
      <c r="VPR156" s="472"/>
      <c r="VPS156" s="472"/>
      <c r="VPT156" s="472"/>
      <c r="VPU156" s="472"/>
      <c r="VPV156" s="472"/>
      <c r="VPW156" s="472"/>
      <c r="VPX156" s="472"/>
      <c r="VPY156" s="472"/>
      <c r="VPZ156" s="472"/>
      <c r="VQA156" s="472"/>
      <c r="VQB156" s="472"/>
      <c r="VQC156" s="472"/>
      <c r="VQD156" s="472"/>
      <c r="VQE156" s="472"/>
      <c r="VQF156" s="472"/>
      <c r="VQG156" s="472"/>
      <c r="VQH156" s="472"/>
      <c r="VQI156" s="472"/>
      <c r="VQJ156" s="472"/>
      <c r="VQK156" s="472"/>
      <c r="VQL156" s="472"/>
      <c r="VQM156" s="472"/>
      <c r="VQN156" s="472"/>
      <c r="VQO156" s="472"/>
      <c r="VQP156" s="472"/>
      <c r="VQQ156" s="472"/>
      <c r="VQR156" s="472"/>
      <c r="VQS156" s="472"/>
      <c r="VQT156" s="472"/>
      <c r="VQU156" s="472"/>
      <c r="VQV156" s="472"/>
      <c r="VQW156" s="472"/>
      <c r="VQX156" s="472"/>
      <c r="VQY156" s="472"/>
      <c r="VQZ156" s="472"/>
      <c r="VRA156" s="472"/>
      <c r="VRB156" s="472"/>
      <c r="VRC156" s="472"/>
      <c r="VRD156" s="472"/>
      <c r="VRE156" s="472"/>
      <c r="VRF156" s="472"/>
      <c r="VRG156" s="472"/>
      <c r="VRH156" s="472"/>
      <c r="VRI156" s="472"/>
      <c r="VRJ156" s="472"/>
      <c r="VRK156" s="472"/>
      <c r="VRL156" s="472"/>
      <c r="VRM156" s="472"/>
      <c r="VRN156" s="472"/>
      <c r="VRO156" s="472"/>
      <c r="VRP156" s="472"/>
      <c r="VRQ156" s="472"/>
      <c r="VRR156" s="472"/>
      <c r="VRS156" s="472"/>
      <c r="VRT156" s="472"/>
      <c r="VRU156" s="472"/>
      <c r="VRV156" s="472"/>
      <c r="VRW156" s="472"/>
      <c r="VRX156" s="472"/>
      <c r="VSA156" s="472"/>
      <c r="VSB156" s="472"/>
      <c r="VSC156" s="472"/>
      <c r="VSD156" s="472"/>
      <c r="VSE156" s="472"/>
      <c r="VSF156" s="472"/>
      <c r="VSG156" s="472"/>
      <c r="VSH156" s="472"/>
      <c r="VSI156" s="472"/>
      <c r="VSJ156" s="472"/>
      <c r="VSK156" s="472"/>
      <c r="VSL156" s="472"/>
      <c r="VSM156" s="472"/>
      <c r="VSN156" s="472"/>
      <c r="VSO156" s="472"/>
      <c r="VSP156" s="472"/>
      <c r="VSQ156" s="472"/>
      <c r="VSR156" s="472"/>
      <c r="VSS156" s="472"/>
      <c r="VST156" s="472"/>
      <c r="VSU156" s="472"/>
      <c r="VSV156" s="472"/>
      <c r="VSW156" s="472"/>
      <c r="VSX156" s="472"/>
      <c r="VSY156" s="472"/>
      <c r="VSZ156" s="472"/>
      <c r="VTA156" s="472"/>
      <c r="VTB156" s="472"/>
      <c r="VTC156" s="472"/>
      <c r="VTD156" s="472"/>
      <c r="VTE156" s="472"/>
      <c r="VTF156" s="472"/>
      <c r="VTG156" s="472"/>
      <c r="VTH156" s="472"/>
      <c r="VTI156" s="472"/>
      <c r="VTJ156" s="472"/>
      <c r="VTK156" s="472"/>
      <c r="VTL156" s="472"/>
      <c r="VTM156" s="472"/>
      <c r="VTN156" s="472"/>
      <c r="VTO156" s="472"/>
      <c r="VTP156" s="472"/>
      <c r="VTQ156" s="472"/>
      <c r="VTR156" s="472"/>
      <c r="VTS156" s="472"/>
      <c r="VTT156" s="472"/>
      <c r="VTU156" s="472"/>
      <c r="VTV156" s="472"/>
      <c r="VTW156" s="472"/>
      <c r="VTX156" s="472"/>
      <c r="VTY156" s="472"/>
      <c r="VTZ156" s="472"/>
      <c r="VUA156" s="472"/>
      <c r="VUB156" s="472"/>
      <c r="VUC156" s="472"/>
      <c r="VUD156" s="472"/>
      <c r="VUE156" s="472"/>
      <c r="VUF156" s="472"/>
      <c r="VUG156" s="472"/>
      <c r="VUH156" s="472"/>
      <c r="VUI156" s="472"/>
      <c r="VUJ156" s="472"/>
      <c r="VUK156" s="472"/>
      <c r="VUL156" s="472"/>
      <c r="VUM156" s="472"/>
      <c r="VUN156" s="472"/>
      <c r="VUO156" s="472"/>
      <c r="VUP156" s="472"/>
      <c r="VUQ156" s="472"/>
      <c r="VUR156" s="472"/>
      <c r="VUS156" s="472"/>
      <c r="VUT156" s="472"/>
      <c r="VUU156" s="472"/>
      <c r="VUV156" s="472"/>
      <c r="VUW156" s="472"/>
      <c r="VUX156" s="472"/>
      <c r="VUY156" s="472"/>
      <c r="VUZ156" s="472"/>
      <c r="VVA156" s="472"/>
      <c r="VVB156" s="472"/>
      <c r="VVC156" s="472"/>
      <c r="VVD156" s="472"/>
      <c r="VVE156" s="472"/>
      <c r="VVF156" s="472"/>
      <c r="VVG156" s="472"/>
      <c r="VVH156" s="472"/>
      <c r="VVI156" s="472"/>
      <c r="VVJ156" s="472"/>
      <c r="VVK156" s="472"/>
      <c r="VVL156" s="472"/>
      <c r="VVM156" s="472"/>
      <c r="VVN156" s="472"/>
      <c r="VVO156" s="472"/>
      <c r="VVP156" s="472"/>
      <c r="VVQ156" s="472"/>
      <c r="VVR156" s="472"/>
      <c r="VVS156" s="472"/>
      <c r="VVT156" s="472"/>
      <c r="VVU156" s="472"/>
      <c r="VVV156" s="472"/>
      <c r="VVW156" s="472"/>
      <c r="VVX156" s="472"/>
      <c r="VVY156" s="472"/>
      <c r="VVZ156" s="472"/>
      <c r="VWA156" s="472"/>
      <c r="VWB156" s="472"/>
      <c r="VWC156" s="472"/>
      <c r="VWD156" s="472"/>
      <c r="VWE156" s="472"/>
      <c r="VWF156" s="472"/>
      <c r="VWG156" s="472"/>
      <c r="VWH156" s="472"/>
      <c r="VWI156" s="472"/>
      <c r="VWJ156" s="472"/>
      <c r="VWK156" s="472"/>
      <c r="VWL156" s="472"/>
      <c r="VWM156" s="472"/>
      <c r="VWN156" s="472"/>
      <c r="VWO156" s="472"/>
      <c r="VWP156" s="472"/>
      <c r="VWQ156" s="472"/>
      <c r="VWR156" s="472"/>
      <c r="VWS156" s="472"/>
      <c r="VWT156" s="472"/>
      <c r="VWU156" s="472"/>
      <c r="VWV156" s="472"/>
      <c r="VWW156" s="472"/>
      <c r="VWX156" s="472"/>
      <c r="VWY156" s="472"/>
      <c r="VWZ156" s="472"/>
      <c r="VXA156" s="472"/>
      <c r="VXB156" s="472"/>
      <c r="VXC156" s="472"/>
      <c r="VXD156" s="472"/>
      <c r="VXE156" s="472"/>
      <c r="VXF156" s="472"/>
      <c r="VXG156" s="472"/>
      <c r="VXH156" s="472"/>
      <c r="VXI156" s="472"/>
      <c r="VXJ156" s="472"/>
      <c r="VXK156" s="472"/>
      <c r="VXL156" s="472"/>
      <c r="VXM156" s="472"/>
      <c r="VXN156" s="472"/>
      <c r="VXO156" s="472"/>
      <c r="VXP156" s="472"/>
      <c r="VXQ156" s="472"/>
      <c r="VXR156" s="472"/>
      <c r="VXS156" s="472"/>
      <c r="VXT156" s="472"/>
      <c r="VXU156" s="472"/>
      <c r="VXV156" s="472"/>
      <c r="VXW156" s="472"/>
      <c r="VXX156" s="472"/>
      <c r="VXY156" s="472"/>
      <c r="VXZ156" s="472"/>
      <c r="VYA156" s="472"/>
      <c r="VYB156" s="472"/>
      <c r="VYC156" s="472"/>
      <c r="VYD156" s="472"/>
      <c r="VYE156" s="472"/>
      <c r="VYF156" s="472"/>
      <c r="VYG156" s="472"/>
      <c r="VYH156" s="472"/>
      <c r="VYI156" s="472"/>
      <c r="VYJ156" s="472"/>
      <c r="VYK156" s="472"/>
      <c r="VYL156" s="472"/>
      <c r="VYM156" s="472"/>
      <c r="VYN156" s="472"/>
      <c r="VYO156" s="472"/>
      <c r="VYP156" s="472"/>
      <c r="VYQ156" s="472"/>
      <c r="VYR156" s="472"/>
      <c r="VYS156" s="472"/>
      <c r="VYT156" s="472"/>
      <c r="VYU156" s="472"/>
      <c r="VYV156" s="472"/>
      <c r="VYW156" s="472"/>
      <c r="VYX156" s="472"/>
      <c r="VYY156" s="472"/>
      <c r="VYZ156" s="472"/>
      <c r="VZA156" s="472"/>
      <c r="VZB156" s="472"/>
      <c r="VZC156" s="472"/>
      <c r="VZD156" s="472"/>
      <c r="VZE156" s="472"/>
      <c r="VZF156" s="472"/>
      <c r="VZG156" s="472"/>
      <c r="VZH156" s="472"/>
      <c r="VZI156" s="472"/>
      <c r="VZJ156" s="472"/>
      <c r="VZK156" s="472"/>
      <c r="VZL156" s="472"/>
      <c r="VZM156" s="472"/>
      <c r="VZN156" s="472"/>
      <c r="VZO156" s="472"/>
      <c r="VZP156" s="472"/>
      <c r="VZQ156" s="472"/>
      <c r="VZR156" s="472"/>
      <c r="VZS156" s="472"/>
      <c r="VZT156" s="472"/>
      <c r="VZU156" s="472"/>
      <c r="VZV156" s="472"/>
      <c r="VZW156" s="472"/>
      <c r="VZX156" s="472"/>
      <c r="VZY156" s="472"/>
      <c r="VZZ156" s="472"/>
      <c r="WAA156" s="472"/>
      <c r="WAB156" s="472"/>
      <c r="WAC156" s="472"/>
      <c r="WAD156" s="472"/>
      <c r="WAE156" s="472"/>
      <c r="WAF156" s="472"/>
      <c r="WAG156" s="472"/>
      <c r="WAH156" s="472"/>
      <c r="WAI156" s="472"/>
      <c r="WAJ156" s="472"/>
      <c r="WAK156" s="472"/>
      <c r="WAL156" s="472"/>
      <c r="WAM156" s="472"/>
      <c r="WAN156" s="472"/>
      <c r="WAO156" s="472"/>
      <c r="WAP156" s="472"/>
      <c r="WAQ156" s="472"/>
      <c r="WAR156" s="472"/>
      <c r="WAS156" s="472"/>
      <c r="WAT156" s="472"/>
      <c r="WAU156" s="472"/>
      <c r="WAV156" s="472"/>
      <c r="WAW156" s="472"/>
      <c r="WAX156" s="472"/>
      <c r="WAY156" s="472"/>
      <c r="WAZ156" s="472"/>
      <c r="WBA156" s="472"/>
      <c r="WBB156" s="472"/>
      <c r="WBC156" s="472"/>
      <c r="WBD156" s="472"/>
      <c r="WBE156" s="472"/>
      <c r="WBF156" s="472"/>
      <c r="WBG156" s="472"/>
      <c r="WBH156" s="472"/>
      <c r="WBI156" s="472"/>
      <c r="WBJ156" s="472"/>
      <c r="WBK156" s="472"/>
      <c r="WBL156" s="472"/>
      <c r="WBM156" s="472"/>
      <c r="WBN156" s="472"/>
      <c r="WBO156" s="472"/>
      <c r="WBP156" s="472"/>
      <c r="WBQ156" s="472"/>
      <c r="WBR156" s="472"/>
      <c r="WBS156" s="472"/>
      <c r="WBT156" s="472"/>
      <c r="WBW156" s="472"/>
      <c r="WBX156" s="472"/>
      <c r="WBY156" s="472"/>
      <c r="WBZ156" s="472"/>
      <c r="WCA156" s="472"/>
      <c r="WCB156" s="472"/>
      <c r="WCC156" s="472"/>
      <c r="WCD156" s="472"/>
      <c r="WCE156" s="472"/>
      <c r="WCF156" s="472"/>
      <c r="WCG156" s="472"/>
      <c r="WCH156" s="472"/>
      <c r="WCI156" s="472"/>
      <c r="WCJ156" s="472"/>
      <c r="WCK156" s="472"/>
      <c r="WCL156" s="472"/>
      <c r="WCM156" s="472"/>
      <c r="WCN156" s="472"/>
      <c r="WCO156" s="472"/>
      <c r="WCP156" s="472"/>
      <c r="WCQ156" s="472"/>
      <c r="WCR156" s="472"/>
      <c r="WCS156" s="472"/>
      <c r="WCT156" s="472"/>
      <c r="WCU156" s="472"/>
      <c r="WCV156" s="472"/>
      <c r="WCW156" s="472"/>
      <c r="WCX156" s="472"/>
      <c r="WCY156" s="472"/>
      <c r="WCZ156" s="472"/>
      <c r="WDA156" s="472"/>
      <c r="WDB156" s="472"/>
      <c r="WDC156" s="472"/>
      <c r="WDD156" s="472"/>
      <c r="WDE156" s="472"/>
      <c r="WDF156" s="472"/>
      <c r="WDG156" s="472"/>
      <c r="WDH156" s="472"/>
      <c r="WDI156" s="472"/>
      <c r="WDJ156" s="472"/>
      <c r="WDK156" s="472"/>
      <c r="WDL156" s="472"/>
      <c r="WDM156" s="472"/>
      <c r="WDN156" s="472"/>
      <c r="WDO156" s="472"/>
      <c r="WDP156" s="472"/>
      <c r="WDQ156" s="472"/>
      <c r="WDR156" s="472"/>
      <c r="WDS156" s="472"/>
      <c r="WDT156" s="472"/>
      <c r="WDU156" s="472"/>
      <c r="WDV156" s="472"/>
      <c r="WDW156" s="472"/>
      <c r="WDX156" s="472"/>
      <c r="WDY156" s="472"/>
      <c r="WDZ156" s="472"/>
      <c r="WEA156" s="472"/>
      <c r="WEB156" s="472"/>
      <c r="WEC156" s="472"/>
      <c r="WED156" s="472"/>
      <c r="WEE156" s="472"/>
      <c r="WEF156" s="472"/>
      <c r="WEG156" s="472"/>
      <c r="WEH156" s="472"/>
      <c r="WEI156" s="472"/>
      <c r="WEJ156" s="472"/>
      <c r="WEK156" s="472"/>
      <c r="WEL156" s="472"/>
      <c r="WEM156" s="472"/>
      <c r="WEN156" s="472"/>
      <c r="WEO156" s="472"/>
      <c r="WEP156" s="472"/>
      <c r="WEQ156" s="472"/>
      <c r="WER156" s="472"/>
      <c r="WES156" s="472"/>
      <c r="WET156" s="472"/>
      <c r="WEU156" s="472"/>
      <c r="WEV156" s="472"/>
      <c r="WEW156" s="472"/>
      <c r="WEX156" s="472"/>
      <c r="WEY156" s="472"/>
      <c r="WEZ156" s="472"/>
      <c r="WFA156" s="472"/>
      <c r="WFB156" s="472"/>
      <c r="WFC156" s="472"/>
      <c r="WFD156" s="472"/>
      <c r="WFE156" s="472"/>
      <c r="WFF156" s="472"/>
      <c r="WFG156" s="472"/>
      <c r="WFH156" s="472"/>
      <c r="WFI156" s="472"/>
      <c r="WFJ156" s="472"/>
      <c r="WFK156" s="472"/>
      <c r="WFL156" s="472"/>
      <c r="WFM156" s="472"/>
      <c r="WFN156" s="472"/>
      <c r="WFO156" s="472"/>
      <c r="WFP156" s="472"/>
      <c r="WFQ156" s="472"/>
      <c r="WFR156" s="472"/>
      <c r="WFS156" s="472"/>
      <c r="WFT156" s="472"/>
      <c r="WFU156" s="472"/>
      <c r="WFV156" s="472"/>
      <c r="WFW156" s="472"/>
      <c r="WFX156" s="472"/>
      <c r="WFY156" s="472"/>
      <c r="WFZ156" s="472"/>
      <c r="WGA156" s="472"/>
      <c r="WGB156" s="472"/>
      <c r="WGC156" s="472"/>
      <c r="WGD156" s="472"/>
      <c r="WGE156" s="472"/>
      <c r="WGF156" s="472"/>
      <c r="WGG156" s="472"/>
      <c r="WGH156" s="472"/>
      <c r="WGI156" s="472"/>
      <c r="WGJ156" s="472"/>
      <c r="WGK156" s="472"/>
      <c r="WGL156" s="472"/>
      <c r="WGM156" s="472"/>
      <c r="WGN156" s="472"/>
      <c r="WGO156" s="472"/>
      <c r="WGP156" s="472"/>
      <c r="WGQ156" s="472"/>
      <c r="WGR156" s="472"/>
      <c r="WGS156" s="472"/>
      <c r="WGT156" s="472"/>
      <c r="WGU156" s="472"/>
      <c r="WGV156" s="472"/>
      <c r="WGW156" s="472"/>
      <c r="WGX156" s="472"/>
      <c r="WGY156" s="472"/>
      <c r="WGZ156" s="472"/>
      <c r="WHA156" s="472"/>
      <c r="WHB156" s="472"/>
      <c r="WHC156" s="472"/>
      <c r="WHD156" s="472"/>
      <c r="WHE156" s="472"/>
      <c r="WHF156" s="472"/>
      <c r="WHG156" s="472"/>
      <c r="WHH156" s="472"/>
      <c r="WHI156" s="472"/>
      <c r="WHJ156" s="472"/>
      <c r="WHK156" s="472"/>
      <c r="WHL156" s="472"/>
      <c r="WHM156" s="472"/>
      <c r="WHN156" s="472"/>
      <c r="WHO156" s="472"/>
      <c r="WHP156" s="472"/>
      <c r="WHQ156" s="472"/>
      <c r="WHR156" s="472"/>
      <c r="WHS156" s="472"/>
      <c r="WHT156" s="472"/>
      <c r="WHU156" s="472"/>
      <c r="WHV156" s="472"/>
      <c r="WHW156" s="472"/>
      <c r="WHX156" s="472"/>
      <c r="WHY156" s="472"/>
      <c r="WHZ156" s="472"/>
      <c r="WIA156" s="472"/>
      <c r="WIB156" s="472"/>
      <c r="WIC156" s="472"/>
      <c r="WID156" s="472"/>
      <c r="WIE156" s="472"/>
      <c r="WIF156" s="472"/>
      <c r="WIG156" s="472"/>
      <c r="WIH156" s="472"/>
      <c r="WII156" s="472"/>
      <c r="WIJ156" s="472"/>
      <c r="WIK156" s="472"/>
      <c r="WIL156" s="472"/>
      <c r="WIM156" s="472"/>
      <c r="WIN156" s="472"/>
      <c r="WIO156" s="472"/>
      <c r="WIP156" s="472"/>
      <c r="WIQ156" s="472"/>
      <c r="WIR156" s="472"/>
      <c r="WIS156" s="472"/>
      <c r="WIT156" s="472"/>
      <c r="WIU156" s="472"/>
      <c r="WIV156" s="472"/>
      <c r="WIW156" s="472"/>
      <c r="WIX156" s="472"/>
      <c r="WIY156" s="472"/>
      <c r="WIZ156" s="472"/>
      <c r="WJA156" s="472"/>
      <c r="WJB156" s="472"/>
      <c r="WJC156" s="472"/>
      <c r="WJD156" s="472"/>
      <c r="WJE156" s="472"/>
      <c r="WJF156" s="472"/>
      <c r="WJG156" s="472"/>
      <c r="WJH156" s="472"/>
      <c r="WJI156" s="472"/>
      <c r="WJJ156" s="472"/>
      <c r="WJK156" s="472"/>
      <c r="WJL156" s="472"/>
      <c r="WJM156" s="472"/>
      <c r="WJN156" s="472"/>
      <c r="WJO156" s="472"/>
      <c r="WJP156" s="472"/>
      <c r="WJQ156" s="472"/>
      <c r="WJR156" s="472"/>
      <c r="WJS156" s="472"/>
      <c r="WJT156" s="472"/>
      <c r="WJU156" s="472"/>
      <c r="WJV156" s="472"/>
      <c r="WJW156" s="472"/>
      <c r="WJX156" s="472"/>
      <c r="WJY156" s="472"/>
      <c r="WJZ156" s="472"/>
      <c r="WKA156" s="472"/>
      <c r="WKB156" s="472"/>
      <c r="WKC156" s="472"/>
      <c r="WKD156" s="472"/>
      <c r="WKE156" s="472"/>
      <c r="WKF156" s="472"/>
      <c r="WKG156" s="472"/>
      <c r="WKH156" s="472"/>
      <c r="WKI156" s="472"/>
      <c r="WKJ156" s="472"/>
      <c r="WKK156" s="472"/>
      <c r="WKL156" s="472"/>
      <c r="WKM156" s="472"/>
      <c r="WKN156" s="472"/>
      <c r="WKO156" s="472"/>
      <c r="WKP156" s="472"/>
      <c r="WKQ156" s="472"/>
      <c r="WKR156" s="472"/>
      <c r="WKS156" s="472"/>
      <c r="WKT156" s="472"/>
      <c r="WKU156" s="472"/>
      <c r="WKV156" s="472"/>
      <c r="WKW156" s="472"/>
      <c r="WKX156" s="472"/>
      <c r="WKY156" s="472"/>
      <c r="WKZ156" s="472"/>
      <c r="WLA156" s="472"/>
      <c r="WLB156" s="472"/>
      <c r="WLC156" s="472"/>
      <c r="WLD156" s="472"/>
      <c r="WLE156" s="472"/>
      <c r="WLF156" s="472"/>
      <c r="WLG156" s="472"/>
      <c r="WLH156" s="472"/>
      <c r="WLI156" s="472"/>
      <c r="WLJ156" s="472"/>
      <c r="WLK156" s="472"/>
      <c r="WLL156" s="472"/>
      <c r="WLM156" s="472"/>
      <c r="WLN156" s="472"/>
      <c r="WLO156" s="472"/>
      <c r="WLP156" s="472"/>
      <c r="WLS156" s="472"/>
      <c r="WLT156" s="472"/>
      <c r="WLU156" s="472"/>
      <c r="WLV156" s="472"/>
      <c r="WLW156" s="472"/>
      <c r="WLX156" s="472"/>
      <c r="WLY156" s="472"/>
      <c r="WLZ156" s="472"/>
      <c r="WMA156" s="472"/>
      <c r="WMB156" s="472"/>
      <c r="WMC156" s="472"/>
      <c r="WMD156" s="472"/>
      <c r="WME156" s="472"/>
      <c r="WMF156" s="472"/>
      <c r="WMG156" s="472"/>
      <c r="WMH156" s="472"/>
      <c r="WMI156" s="472"/>
      <c r="WMJ156" s="472"/>
      <c r="WMK156" s="472"/>
      <c r="WML156" s="472"/>
      <c r="WMM156" s="472"/>
      <c r="WMN156" s="472"/>
      <c r="WMO156" s="472"/>
      <c r="WMP156" s="472"/>
      <c r="WMQ156" s="472"/>
      <c r="WMR156" s="472"/>
      <c r="WMS156" s="472"/>
      <c r="WMT156" s="472"/>
      <c r="WMU156" s="472"/>
      <c r="WMV156" s="472"/>
      <c r="WMW156" s="472"/>
      <c r="WMX156" s="472"/>
      <c r="WMY156" s="472"/>
      <c r="WMZ156" s="472"/>
      <c r="WNA156" s="472"/>
      <c r="WNB156" s="472"/>
      <c r="WNC156" s="472"/>
      <c r="WND156" s="472"/>
      <c r="WNE156" s="472"/>
      <c r="WNF156" s="472"/>
      <c r="WNG156" s="472"/>
      <c r="WNH156" s="472"/>
      <c r="WNI156" s="472"/>
      <c r="WNJ156" s="472"/>
      <c r="WNK156" s="472"/>
      <c r="WNL156" s="472"/>
      <c r="WNM156" s="472"/>
      <c r="WNN156" s="472"/>
      <c r="WNO156" s="472"/>
      <c r="WNP156" s="472"/>
      <c r="WNQ156" s="472"/>
      <c r="WNR156" s="472"/>
      <c r="WNS156" s="472"/>
      <c r="WNT156" s="472"/>
      <c r="WNU156" s="472"/>
      <c r="WNV156" s="472"/>
      <c r="WNW156" s="472"/>
      <c r="WNX156" s="472"/>
      <c r="WNY156" s="472"/>
      <c r="WNZ156" s="472"/>
      <c r="WOA156" s="472"/>
      <c r="WOB156" s="472"/>
      <c r="WOC156" s="472"/>
      <c r="WOD156" s="472"/>
      <c r="WOE156" s="472"/>
      <c r="WOF156" s="472"/>
      <c r="WOG156" s="472"/>
      <c r="WOH156" s="472"/>
      <c r="WOI156" s="472"/>
      <c r="WOJ156" s="472"/>
      <c r="WOK156" s="472"/>
      <c r="WOL156" s="472"/>
      <c r="WOM156" s="472"/>
      <c r="WON156" s="472"/>
      <c r="WOO156" s="472"/>
      <c r="WOP156" s="472"/>
      <c r="WOQ156" s="472"/>
      <c r="WOR156" s="472"/>
      <c r="WOS156" s="472"/>
      <c r="WOT156" s="472"/>
      <c r="WOU156" s="472"/>
      <c r="WOV156" s="472"/>
      <c r="WOW156" s="472"/>
      <c r="WOX156" s="472"/>
      <c r="WOY156" s="472"/>
      <c r="WOZ156" s="472"/>
      <c r="WPA156" s="472"/>
      <c r="WPB156" s="472"/>
      <c r="WPC156" s="472"/>
      <c r="WPD156" s="472"/>
      <c r="WPE156" s="472"/>
      <c r="WPF156" s="472"/>
      <c r="WPG156" s="472"/>
      <c r="WPH156" s="472"/>
      <c r="WPI156" s="472"/>
      <c r="WPJ156" s="472"/>
      <c r="WPK156" s="472"/>
      <c r="WPL156" s="472"/>
      <c r="WPM156" s="472"/>
      <c r="WPN156" s="472"/>
      <c r="WPO156" s="472"/>
      <c r="WPP156" s="472"/>
      <c r="WPQ156" s="472"/>
      <c r="WPR156" s="472"/>
      <c r="WPS156" s="472"/>
      <c r="WPT156" s="472"/>
      <c r="WPU156" s="472"/>
      <c r="WPV156" s="472"/>
      <c r="WPW156" s="472"/>
      <c r="WPX156" s="472"/>
      <c r="WPY156" s="472"/>
      <c r="WPZ156" s="472"/>
      <c r="WQA156" s="472"/>
      <c r="WQB156" s="472"/>
      <c r="WQC156" s="472"/>
      <c r="WQD156" s="472"/>
      <c r="WQE156" s="472"/>
      <c r="WQF156" s="472"/>
      <c r="WQG156" s="472"/>
      <c r="WQH156" s="472"/>
      <c r="WQI156" s="472"/>
      <c r="WQJ156" s="472"/>
      <c r="WQK156" s="472"/>
      <c r="WQL156" s="472"/>
      <c r="WQM156" s="472"/>
      <c r="WQN156" s="472"/>
      <c r="WQO156" s="472"/>
      <c r="WQP156" s="472"/>
      <c r="WQQ156" s="472"/>
      <c r="WQR156" s="472"/>
      <c r="WQS156" s="472"/>
      <c r="WQT156" s="472"/>
      <c r="WQU156" s="472"/>
      <c r="WQV156" s="472"/>
      <c r="WQW156" s="472"/>
      <c r="WQX156" s="472"/>
      <c r="WQY156" s="472"/>
      <c r="WQZ156" s="472"/>
      <c r="WRA156" s="472"/>
      <c r="WRB156" s="472"/>
      <c r="WRC156" s="472"/>
      <c r="WRD156" s="472"/>
      <c r="WRE156" s="472"/>
      <c r="WRF156" s="472"/>
      <c r="WRG156" s="472"/>
      <c r="WRH156" s="472"/>
      <c r="WRI156" s="472"/>
      <c r="WRJ156" s="472"/>
      <c r="WRK156" s="472"/>
      <c r="WRL156" s="472"/>
      <c r="WRM156" s="472"/>
      <c r="WRN156" s="472"/>
      <c r="WRO156" s="472"/>
      <c r="WRP156" s="472"/>
      <c r="WRQ156" s="472"/>
      <c r="WRR156" s="472"/>
      <c r="WRS156" s="472"/>
      <c r="WRT156" s="472"/>
      <c r="WRU156" s="472"/>
      <c r="WRV156" s="472"/>
      <c r="WRW156" s="472"/>
      <c r="WRX156" s="472"/>
      <c r="WRY156" s="472"/>
      <c r="WRZ156" s="472"/>
      <c r="WSA156" s="472"/>
      <c r="WSB156" s="472"/>
      <c r="WSC156" s="472"/>
      <c r="WSD156" s="472"/>
      <c r="WSE156" s="472"/>
      <c r="WSF156" s="472"/>
      <c r="WSG156" s="472"/>
      <c r="WSH156" s="472"/>
      <c r="WSI156" s="472"/>
      <c r="WSJ156" s="472"/>
      <c r="WSK156" s="472"/>
      <c r="WSL156" s="472"/>
      <c r="WSM156" s="472"/>
      <c r="WSN156" s="472"/>
      <c r="WSO156" s="472"/>
      <c r="WSP156" s="472"/>
      <c r="WSQ156" s="472"/>
      <c r="WSR156" s="472"/>
      <c r="WSS156" s="472"/>
      <c r="WST156" s="472"/>
      <c r="WSU156" s="472"/>
      <c r="WSV156" s="472"/>
      <c r="WSW156" s="472"/>
      <c r="WSX156" s="472"/>
      <c r="WSY156" s="472"/>
      <c r="WSZ156" s="472"/>
      <c r="WTA156" s="472"/>
      <c r="WTB156" s="472"/>
      <c r="WTC156" s="472"/>
      <c r="WTD156" s="472"/>
      <c r="WTE156" s="472"/>
      <c r="WTF156" s="472"/>
      <c r="WTG156" s="472"/>
      <c r="WTH156" s="472"/>
      <c r="WTI156" s="472"/>
      <c r="WTJ156" s="472"/>
      <c r="WTK156" s="472"/>
      <c r="WTL156" s="472"/>
      <c r="WTM156" s="472"/>
      <c r="WTN156" s="472"/>
      <c r="WTO156" s="472"/>
      <c r="WTP156" s="472"/>
      <c r="WTQ156" s="472"/>
      <c r="WTR156" s="472"/>
      <c r="WTS156" s="472"/>
      <c r="WTT156" s="472"/>
      <c r="WTU156" s="472"/>
      <c r="WTV156" s="472"/>
      <c r="WTW156" s="472"/>
      <c r="WTX156" s="472"/>
      <c r="WTY156" s="472"/>
      <c r="WTZ156" s="472"/>
      <c r="WUA156" s="472"/>
      <c r="WUB156" s="472"/>
      <c r="WUC156" s="472"/>
      <c r="WUD156" s="472"/>
      <c r="WUE156" s="472"/>
      <c r="WUF156" s="472"/>
      <c r="WUG156" s="472"/>
      <c r="WUH156" s="472"/>
      <c r="WUI156" s="472"/>
      <c r="WUJ156" s="472"/>
      <c r="WUK156" s="472"/>
      <c r="WUL156" s="472"/>
      <c r="WUM156" s="472"/>
      <c r="WUN156" s="472"/>
      <c r="WUO156" s="472"/>
      <c r="WUP156" s="472"/>
      <c r="WUQ156" s="472"/>
      <c r="WUR156" s="472"/>
      <c r="WUS156" s="472"/>
      <c r="WUT156" s="472"/>
      <c r="WUU156" s="472"/>
      <c r="WUV156" s="472"/>
      <c r="WUW156" s="472"/>
      <c r="WUX156" s="472"/>
      <c r="WUY156" s="472"/>
      <c r="WUZ156" s="472"/>
      <c r="WVA156" s="472"/>
      <c r="WVB156" s="472"/>
      <c r="WVC156" s="472"/>
      <c r="WVD156" s="472"/>
      <c r="WVE156" s="472"/>
      <c r="WVF156" s="472"/>
      <c r="WVG156" s="472"/>
      <c r="WVH156" s="472"/>
      <c r="WVI156" s="472"/>
      <c r="WVJ156" s="472"/>
      <c r="WVK156" s="472"/>
      <c r="WVL156" s="472"/>
      <c r="WVO156" s="472"/>
      <c r="WVP156" s="472"/>
      <c r="WVQ156" s="472"/>
      <c r="WVR156" s="472"/>
      <c r="WVS156" s="472"/>
      <c r="WVT156" s="472"/>
      <c r="WVU156" s="472"/>
      <c r="WVV156" s="472"/>
      <c r="WVW156" s="472"/>
      <c r="WVX156" s="472"/>
      <c r="WVY156" s="472"/>
      <c r="WVZ156" s="472"/>
      <c r="WWA156" s="472"/>
      <c r="WWB156" s="472"/>
      <c r="WWC156" s="472"/>
      <c r="WWD156" s="472"/>
      <c r="WWE156" s="472"/>
      <c r="WWF156" s="472"/>
      <c r="WWG156" s="472"/>
      <c r="WWH156" s="472"/>
      <c r="WWI156" s="472"/>
      <c r="WWJ156" s="472"/>
      <c r="WWK156" s="472"/>
      <c r="WWL156" s="472"/>
      <c r="WWM156" s="472"/>
      <c r="WWN156" s="472"/>
      <c r="WWO156" s="472"/>
      <c r="WWP156" s="472"/>
      <c r="WWQ156" s="472"/>
      <c r="WWR156" s="472"/>
      <c r="WWS156" s="472"/>
      <c r="WWT156" s="472"/>
      <c r="WWU156" s="472"/>
      <c r="WWV156" s="472"/>
      <c r="WWW156" s="472"/>
      <c r="WWX156" s="472"/>
      <c r="WWY156" s="472"/>
      <c r="WWZ156" s="472"/>
      <c r="WXA156" s="472"/>
      <c r="WXB156" s="472"/>
      <c r="WXC156" s="472"/>
      <c r="WXD156" s="472"/>
      <c r="WXE156" s="472"/>
      <c r="WXF156" s="472"/>
      <c r="WXG156" s="472"/>
      <c r="WXH156" s="472"/>
      <c r="WXI156" s="472"/>
      <c r="WXJ156" s="472"/>
      <c r="WXK156" s="472"/>
      <c r="WXL156" s="472"/>
      <c r="WXM156" s="472"/>
      <c r="WXN156" s="472"/>
      <c r="WXO156" s="472"/>
      <c r="WXP156" s="472"/>
      <c r="WXQ156" s="472"/>
      <c r="WXR156" s="472"/>
      <c r="WXS156" s="472"/>
      <c r="WXT156" s="472"/>
      <c r="WXU156" s="472"/>
      <c r="WXV156" s="472"/>
      <c r="WXW156" s="472"/>
      <c r="WXX156" s="472"/>
      <c r="WXY156" s="472"/>
      <c r="WXZ156" s="472"/>
      <c r="WYA156" s="472"/>
      <c r="WYB156" s="472"/>
      <c r="WYC156" s="472"/>
      <c r="WYD156" s="472"/>
      <c r="WYE156" s="472"/>
      <c r="WYF156" s="472"/>
      <c r="WYG156" s="472"/>
      <c r="WYH156" s="472"/>
      <c r="WYI156" s="472"/>
      <c r="WYJ156" s="472"/>
      <c r="WYK156" s="472"/>
      <c r="WYL156" s="472"/>
      <c r="WYM156" s="472"/>
      <c r="WYN156" s="472"/>
      <c r="WYO156" s="472"/>
      <c r="WYP156" s="472"/>
      <c r="WYQ156" s="472"/>
      <c r="WYR156" s="472"/>
      <c r="WYS156" s="472"/>
      <c r="WYT156" s="472"/>
      <c r="WYU156" s="472"/>
      <c r="WYV156" s="472"/>
      <c r="WYW156" s="472"/>
      <c r="WYX156" s="472"/>
      <c r="WYY156" s="472"/>
      <c r="WYZ156" s="472"/>
      <c r="WZA156" s="472"/>
      <c r="WZB156" s="472"/>
      <c r="WZC156" s="472"/>
      <c r="WZD156" s="472"/>
      <c r="WZE156" s="472"/>
      <c r="WZF156" s="472"/>
      <c r="WZG156" s="472"/>
      <c r="WZH156" s="472"/>
      <c r="WZI156" s="472"/>
      <c r="WZJ156" s="472"/>
      <c r="WZK156" s="472"/>
      <c r="WZL156" s="472"/>
      <c r="WZM156" s="472"/>
      <c r="WZN156" s="472"/>
      <c r="WZO156" s="472"/>
      <c r="WZP156" s="472"/>
      <c r="WZQ156" s="472"/>
      <c r="WZR156" s="472"/>
      <c r="WZS156" s="472"/>
      <c r="WZT156" s="472"/>
      <c r="WZU156" s="472"/>
      <c r="WZV156" s="472"/>
      <c r="WZW156" s="472"/>
      <c r="WZX156" s="472"/>
      <c r="WZY156" s="472"/>
      <c r="WZZ156" s="472"/>
      <c r="XAA156" s="472"/>
      <c r="XAB156" s="472"/>
      <c r="XAC156" s="472"/>
      <c r="XAD156" s="472"/>
      <c r="XAE156" s="472"/>
      <c r="XAF156" s="472"/>
      <c r="XAG156" s="472"/>
      <c r="XAH156" s="472"/>
      <c r="XAI156" s="472"/>
      <c r="XAJ156" s="472"/>
      <c r="XAK156" s="472"/>
      <c r="XAL156" s="472"/>
      <c r="XAM156" s="472"/>
      <c r="XAN156" s="472"/>
      <c r="XAO156" s="472"/>
      <c r="XAP156" s="472"/>
      <c r="XAQ156" s="472"/>
      <c r="XAR156" s="472"/>
      <c r="XAS156" s="472"/>
      <c r="XAT156" s="472"/>
      <c r="XAU156" s="472"/>
      <c r="XAV156" s="472"/>
      <c r="XAW156" s="472"/>
      <c r="XAX156" s="472"/>
      <c r="XAY156" s="472"/>
      <c r="XAZ156" s="472"/>
      <c r="XBA156" s="472"/>
      <c r="XBB156" s="472"/>
      <c r="XBC156" s="472"/>
      <c r="XBD156" s="472"/>
      <c r="XBE156" s="472"/>
      <c r="XBF156" s="472"/>
      <c r="XBG156" s="472"/>
      <c r="XBH156" s="472"/>
      <c r="XBI156" s="472"/>
      <c r="XBJ156" s="472"/>
      <c r="XBK156" s="472"/>
      <c r="XBL156" s="472"/>
      <c r="XBM156" s="472"/>
      <c r="XBN156" s="472"/>
      <c r="XBO156" s="472"/>
      <c r="XBP156" s="472"/>
      <c r="XBQ156" s="472"/>
      <c r="XBR156" s="472"/>
      <c r="XBS156" s="472"/>
      <c r="XBT156" s="472"/>
      <c r="XBU156" s="472"/>
      <c r="XBV156" s="472"/>
      <c r="XBW156" s="472"/>
      <c r="XBX156" s="472"/>
      <c r="XBY156" s="472"/>
      <c r="XBZ156" s="472"/>
      <c r="XCA156" s="472"/>
      <c r="XCB156" s="472"/>
      <c r="XCC156" s="472"/>
      <c r="XCD156" s="472"/>
      <c r="XCE156" s="472"/>
      <c r="XCF156" s="472"/>
      <c r="XCG156" s="472"/>
      <c r="XCH156" s="472"/>
      <c r="XCI156" s="472"/>
      <c r="XCJ156" s="472"/>
      <c r="XCK156" s="472"/>
      <c r="XCL156" s="472"/>
      <c r="XCM156" s="472"/>
      <c r="XCN156" s="472"/>
      <c r="XCO156" s="472"/>
      <c r="XCP156" s="472"/>
      <c r="XCQ156" s="472"/>
      <c r="XCR156" s="472"/>
      <c r="XCS156" s="472"/>
      <c r="XCT156" s="472"/>
      <c r="XCU156" s="472"/>
      <c r="XCV156" s="472"/>
      <c r="XCW156" s="472"/>
      <c r="XCX156" s="472"/>
      <c r="XCY156" s="472"/>
      <c r="XCZ156" s="472"/>
      <c r="XDA156" s="472"/>
      <c r="XDB156" s="472"/>
      <c r="XDC156" s="472"/>
      <c r="XDD156" s="472"/>
      <c r="XDE156" s="472"/>
      <c r="XDF156" s="472"/>
      <c r="XDG156" s="472"/>
      <c r="XDH156" s="472"/>
      <c r="XDI156" s="472"/>
      <c r="XDJ156" s="472"/>
      <c r="XDK156" s="472"/>
      <c r="XDL156" s="472"/>
      <c r="XDM156" s="472"/>
      <c r="XDN156" s="472"/>
      <c r="XDO156" s="472"/>
      <c r="XDP156" s="472"/>
      <c r="XDQ156" s="472"/>
      <c r="XDR156" s="472"/>
    </row>
    <row r="157" spans="1:16346" s="447" customFormat="1" ht="30.75" customHeight="1">
      <c r="A157" s="702">
        <v>143</v>
      </c>
      <c r="B157" s="703">
        <v>143</v>
      </c>
      <c r="C157" s="704"/>
      <c r="D157" s="705"/>
      <c r="E157" s="622" t="s">
        <v>1799</v>
      </c>
      <c r="F157" s="715" t="s">
        <v>1800</v>
      </c>
      <c r="G157" s="707">
        <v>15</v>
      </c>
      <c r="H157" s="708">
        <v>7.5119999999999996</v>
      </c>
      <c r="I157" s="708"/>
      <c r="J157" s="708"/>
      <c r="K157" s="722">
        <v>679.36</v>
      </c>
      <c r="L157" s="708">
        <v>9.6760000000000002</v>
      </c>
      <c r="M157" s="709"/>
      <c r="N157" s="708"/>
      <c r="O157" s="710">
        <v>15</v>
      </c>
      <c r="P157" s="708">
        <v>0.47</v>
      </c>
      <c r="Q157" s="711">
        <f t="shared" si="15"/>
        <v>17.657999999999998</v>
      </c>
      <c r="R157" s="695"/>
      <c r="S157" s="689">
        <f t="shared" si="16"/>
        <v>240000</v>
      </c>
      <c r="T157" s="634">
        <f t="shared" si="17"/>
        <v>0</v>
      </c>
      <c r="U157" s="635">
        <f t="shared" si="18"/>
        <v>309108.8</v>
      </c>
      <c r="V157" s="635">
        <f t="shared" si="19"/>
        <v>0</v>
      </c>
      <c r="W157" s="636">
        <f t="shared" si="20"/>
        <v>15000</v>
      </c>
      <c r="X157" s="637">
        <f t="shared" si="14"/>
        <v>564108.80000000005</v>
      </c>
      <c r="Y157" s="447">
        <v>541051.80000000005</v>
      </c>
      <c r="Z157" s="448"/>
    </row>
    <row r="158" spans="1:16346" s="447" customFormat="1" ht="30.75" customHeight="1">
      <c r="A158" s="702">
        <v>144</v>
      </c>
      <c r="B158" s="703">
        <v>144</v>
      </c>
      <c r="C158" s="704"/>
      <c r="D158" s="705"/>
      <c r="E158" s="622" t="s">
        <v>1582</v>
      </c>
      <c r="F158" s="715" t="s">
        <v>1583</v>
      </c>
      <c r="G158" s="707">
        <v>14</v>
      </c>
      <c r="H158" s="708">
        <v>7.0110000000000001</v>
      </c>
      <c r="I158" s="708"/>
      <c r="J158" s="708"/>
      <c r="K158" s="722">
        <v>754.16</v>
      </c>
      <c r="L158" s="708">
        <v>10.741</v>
      </c>
      <c r="M158" s="709"/>
      <c r="N158" s="708"/>
      <c r="O158" s="710">
        <v>14</v>
      </c>
      <c r="P158" s="708">
        <v>0.438</v>
      </c>
      <c r="Q158" s="711">
        <f t="shared" si="15"/>
        <v>18.189999999999998</v>
      </c>
      <c r="R158" s="695"/>
      <c r="S158" s="689">
        <f t="shared" si="16"/>
        <v>224000</v>
      </c>
      <c r="T158" s="634">
        <f t="shared" si="17"/>
        <v>0</v>
      </c>
      <c r="U158" s="635">
        <f t="shared" si="18"/>
        <v>343142.8</v>
      </c>
      <c r="V158" s="635">
        <f t="shared" si="19"/>
        <v>0</v>
      </c>
      <c r="W158" s="636">
        <f t="shared" si="20"/>
        <v>14000</v>
      </c>
      <c r="X158" s="637">
        <f t="shared" si="14"/>
        <v>581142.80000000005</v>
      </c>
      <c r="Y158" s="447">
        <v>550461.19999999995</v>
      </c>
      <c r="Z158" s="448"/>
    </row>
    <row r="159" spans="1:16346" s="447" customFormat="1" ht="30.75" customHeight="1">
      <c r="A159" s="702">
        <v>145</v>
      </c>
      <c r="B159" s="703">
        <v>145</v>
      </c>
      <c r="C159" s="704"/>
      <c r="D159" s="705"/>
      <c r="E159" s="622" t="s">
        <v>1197</v>
      </c>
      <c r="F159" s="715" t="s">
        <v>1198</v>
      </c>
      <c r="G159" s="707">
        <v>14</v>
      </c>
      <c r="H159" s="708">
        <v>7.0110000000000001</v>
      </c>
      <c r="I159" s="708"/>
      <c r="J159" s="708"/>
      <c r="K159" s="722">
        <v>710.6</v>
      </c>
      <c r="L159" s="708">
        <v>10.121</v>
      </c>
      <c r="M159" s="709"/>
      <c r="N159" s="708"/>
      <c r="O159" s="710">
        <v>14</v>
      </c>
      <c r="P159" s="708">
        <v>0.438</v>
      </c>
      <c r="Q159" s="711">
        <f t="shared" si="15"/>
        <v>17.57</v>
      </c>
      <c r="R159" s="695"/>
      <c r="S159" s="689">
        <f t="shared" si="16"/>
        <v>224000</v>
      </c>
      <c r="T159" s="634">
        <f t="shared" si="17"/>
        <v>0</v>
      </c>
      <c r="U159" s="635">
        <f t="shared" si="18"/>
        <v>323323</v>
      </c>
      <c r="V159" s="635">
        <f t="shared" si="19"/>
        <v>0</v>
      </c>
      <c r="W159" s="636">
        <f t="shared" si="20"/>
        <v>14000</v>
      </c>
      <c r="X159" s="637">
        <f t="shared" si="14"/>
        <v>561323</v>
      </c>
      <c r="Y159" s="447">
        <v>586697.39999999991</v>
      </c>
      <c r="Z159" s="448"/>
    </row>
    <row r="160" spans="1:16346" s="628" customFormat="1" ht="30.75" customHeight="1">
      <c r="A160" s="716">
        <v>146</v>
      </c>
      <c r="B160" s="703">
        <v>146</v>
      </c>
      <c r="C160" s="717"/>
      <c r="D160" s="718"/>
      <c r="E160" s="622" t="s">
        <v>2097</v>
      </c>
      <c r="F160" s="715" t="s">
        <v>2098</v>
      </c>
      <c r="G160" s="707">
        <v>15</v>
      </c>
      <c r="H160" s="708">
        <v>7.5119999999999996</v>
      </c>
      <c r="I160" s="720"/>
      <c r="J160" s="708"/>
      <c r="K160" s="733">
        <v>720.72</v>
      </c>
      <c r="L160" s="708">
        <v>10.265000000000001</v>
      </c>
      <c r="M160" s="710"/>
      <c r="N160" s="720"/>
      <c r="O160" s="710">
        <v>15</v>
      </c>
      <c r="P160" s="708">
        <v>0.47</v>
      </c>
      <c r="Q160" s="721">
        <f t="shared" si="15"/>
        <v>18.247</v>
      </c>
      <c r="R160" s="696"/>
      <c r="S160" s="691">
        <f t="shared" si="16"/>
        <v>240000</v>
      </c>
      <c r="T160" s="682">
        <f t="shared" si="17"/>
        <v>0</v>
      </c>
      <c r="U160" s="683">
        <f t="shared" si="18"/>
        <v>327927.60000000003</v>
      </c>
      <c r="V160" s="683">
        <f t="shared" si="19"/>
        <v>0</v>
      </c>
      <c r="W160" s="684">
        <f t="shared" si="20"/>
        <v>15000</v>
      </c>
      <c r="X160" s="685">
        <f t="shared" si="14"/>
        <v>582927.60000000009</v>
      </c>
      <c r="Y160" s="628">
        <v>487998.80000000005</v>
      </c>
      <c r="Z160" s="629"/>
    </row>
    <row r="161" spans="1:16346" s="570" customFormat="1" ht="30.75" customHeight="1">
      <c r="A161" s="702">
        <v>147</v>
      </c>
      <c r="B161" s="703">
        <v>147</v>
      </c>
      <c r="C161" s="704"/>
      <c r="D161" s="705"/>
      <c r="E161" s="622" t="s">
        <v>2124</v>
      </c>
      <c r="F161" s="623" t="s">
        <v>2123</v>
      </c>
      <c r="G161" s="707">
        <v>13</v>
      </c>
      <c r="H161" s="708">
        <v>6.51</v>
      </c>
      <c r="I161" s="708"/>
      <c r="J161" s="708"/>
      <c r="K161" s="722">
        <v>683.32</v>
      </c>
      <c r="L161" s="708">
        <v>9.7319999999999993</v>
      </c>
      <c r="M161" s="709"/>
      <c r="N161" s="708"/>
      <c r="O161" s="710">
        <v>13</v>
      </c>
      <c r="P161" s="708">
        <v>0.40699999999999997</v>
      </c>
      <c r="Q161" s="711">
        <f t="shared" si="15"/>
        <v>16.648999999999997</v>
      </c>
      <c r="R161" s="694"/>
      <c r="S161" s="690">
        <f t="shared" si="16"/>
        <v>208000</v>
      </c>
      <c r="T161" s="678">
        <f t="shared" si="17"/>
        <v>0</v>
      </c>
      <c r="U161" s="679">
        <f t="shared" si="18"/>
        <v>310910.60000000003</v>
      </c>
      <c r="V161" s="679">
        <f t="shared" si="19"/>
        <v>0</v>
      </c>
      <c r="W161" s="680">
        <f t="shared" si="20"/>
        <v>13000</v>
      </c>
      <c r="X161" s="681">
        <f t="shared" si="14"/>
        <v>531910.60000000009</v>
      </c>
      <c r="Y161" s="570">
        <v>520448.19999999995</v>
      </c>
      <c r="Z161" s="626"/>
    </row>
    <row r="162" spans="1:16346" s="570" customFormat="1" ht="30.75" customHeight="1">
      <c r="A162" s="702">
        <v>148</v>
      </c>
      <c r="B162" s="703">
        <v>148</v>
      </c>
      <c r="C162" s="704"/>
      <c r="D162" s="705"/>
      <c r="E162" s="622" t="s">
        <v>2116</v>
      </c>
      <c r="F162" s="623" t="s">
        <v>2115</v>
      </c>
      <c r="G162" s="707">
        <v>14</v>
      </c>
      <c r="H162" s="708">
        <v>7.0110000000000001</v>
      </c>
      <c r="I162" s="708"/>
      <c r="J162" s="708"/>
      <c r="K162" s="722">
        <v>672.76</v>
      </c>
      <c r="L162" s="708">
        <v>9.5820000000000007</v>
      </c>
      <c r="M162" s="709"/>
      <c r="N162" s="708"/>
      <c r="O162" s="710">
        <v>14</v>
      </c>
      <c r="P162" s="708">
        <v>0.438</v>
      </c>
      <c r="Q162" s="711">
        <f t="shared" si="15"/>
        <v>17.030999999999999</v>
      </c>
      <c r="R162" s="694"/>
      <c r="S162" s="690">
        <f t="shared" si="16"/>
        <v>224000</v>
      </c>
      <c r="T162" s="678">
        <f t="shared" si="17"/>
        <v>0</v>
      </c>
      <c r="U162" s="679">
        <f t="shared" si="18"/>
        <v>306105.8</v>
      </c>
      <c r="V162" s="679">
        <f t="shared" si="19"/>
        <v>0</v>
      </c>
      <c r="W162" s="680">
        <f t="shared" si="20"/>
        <v>14000</v>
      </c>
      <c r="X162" s="681">
        <f t="shared" si="14"/>
        <v>544105.80000000005</v>
      </c>
      <c r="Y162" s="570">
        <v>506234</v>
      </c>
      <c r="Z162" s="626"/>
    </row>
    <row r="163" spans="1:16346" s="447" customFormat="1" ht="30.75" customHeight="1">
      <c r="A163" s="702">
        <v>149</v>
      </c>
      <c r="B163" s="703">
        <v>149</v>
      </c>
      <c r="C163" s="704"/>
      <c r="D163" s="705"/>
      <c r="E163" s="622" t="s">
        <v>1771</v>
      </c>
      <c r="F163" s="623" t="s">
        <v>1772</v>
      </c>
      <c r="G163" s="707">
        <v>14</v>
      </c>
      <c r="H163" s="708">
        <v>7.0110000000000001</v>
      </c>
      <c r="I163" s="708"/>
      <c r="J163" s="708"/>
      <c r="K163" s="722">
        <v>544.28</v>
      </c>
      <c r="L163" s="708">
        <v>7.7519999999999998</v>
      </c>
      <c r="M163" s="709"/>
      <c r="N163" s="708"/>
      <c r="O163" s="710">
        <v>14</v>
      </c>
      <c r="P163" s="708">
        <v>0.438</v>
      </c>
      <c r="Q163" s="711">
        <f t="shared" si="15"/>
        <v>15.201000000000001</v>
      </c>
      <c r="R163" s="695"/>
      <c r="S163" s="689">
        <f t="shared" si="16"/>
        <v>224000</v>
      </c>
      <c r="T163" s="634">
        <f t="shared" si="17"/>
        <v>0</v>
      </c>
      <c r="U163" s="635">
        <f t="shared" si="18"/>
        <v>247647.4</v>
      </c>
      <c r="V163" s="635">
        <f t="shared" si="19"/>
        <v>0</v>
      </c>
      <c r="W163" s="636">
        <f t="shared" si="20"/>
        <v>14000</v>
      </c>
      <c r="X163" s="637">
        <f t="shared" si="14"/>
        <v>485647.4</v>
      </c>
      <c r="Y163" s="447">
        <v>520231</v>
      </c>
      <c r="Z163" s="448"/>
    </row>
    <row r="164" spans="1:16346" s="570" customFormat="1" ht="30.75" customHeight="1">
      <c r="A164" s="702">
        <v>150</v>
      </c>
      <c r="B164" s="703">
        <v>150</v>
      </c>
      <c r="C164" s="704"/>
      <c r="D164" s="705"/>
      <c r="E164" s="622" t="s">
        <v>2090</v>
      </c>
      <c r="F164" s="623" t="s">
        <v>2091</v>
      </c>
      <c r="G164" s="707">
        <v>15</v>
      </c>
      <c r="H164" s="708">
        <v>7.5119999999999996</v>
      </c>
      <c r="I164" s="708"/>
      <c r="J164" s="708"/>
      <c r="K164" s="722">
        <v>577.72</v>
      </c>
      <c r="L164" s="708">
        <v>8.2279999999999998</v>
      </c>
      <c r="M164" s="709"/>
      <c r="N164" s="708"/>
      <c r="O164" s="710">
        <v>15</v>
      </c>
      <c r="P164" s="708">
        <v>0.47</v>
      </c>
      <c r="Q164" s="711">
        <f t="shared" si="15"/>
        <v>16.209999999999997</v>
      </c>
      <c r="R164" s="694"/>
      <c r="S164" s="690">
        <f t="shared" si="16"/>
        <v>240000</v>
      </c>
      <c r="T164" s="678">
        <f t="shared" si="17"/>
        <v>0</v>
      </c>
      <c r="U164" s="679">
        <f t="shared" si="18"/>
        <v>262862.60000000003</v>
      </c>
      <c r="V164" s="679">
        <f t="shared" si="19"/>
        <v>0</v>
      </c>
      <c r="W164" s="680">
        <f t="shared" si="20"/>
        <v>15000</v>
      </c>
      <c r="X164" s="681">
        <f t="shared" si="14"/>
        <v>517862.60000000003</v>
      </c>
      <c r="Y164" s="570">
        <v>503013.80000000005</v>
      </c>
      <c r="Z164" s="626"/>
    </row>
    <row r="165" spans="1:16346" s="447" customFormat="1" ht="30.75" customHeight="1">
      <c r="A165" s="702">
        <v>151</v>
      </c>
      <c r="B165" s="703">
        <v>151</v>
      </c>
      <c r="C165" s="704"/>
      <c r="D165" s="705"/>
      <c r="E165" s="622" t="s">
        <v>1917</v>
      </c>
      <c r="F165" s="623" t="s">
        <v>2062</v>
      </c>
      <c r="G165" s="707">
        <v>15</v>
      </c>
      <c r="H165" s="708">
        <v>7.5119999999999996</v>
      </c>
      <c r="I165" s="708"/>
      <c r="J165" s="708"/>
      <c r="K165" s="722">
        <v>504.68</v>
      </c>
      <c r="L165" s="708">
        <v>7.1879999999999997</v>
      </c>
      <c r="M165" s="709"/>
      <c r="N165" s="708"/>
      <c r="O165" s="710">
        <v>15</v>
      </c>
      <c r="P165" s="708">
        <v>0.47</v>
      </c>
      <c r="Q165" s="711">
        <f t="shared" si="15"/>
        <v>15.17</v>
      </c>
      <c r="R165" s="695"/>
      <c r="S165" s="689">
        <f t="shared" si="16"/>
        <v>240000</v>
      </c>
      <c r="T165" s="634">
        <f t="shared" si="17"/>
        <v>0</v>
      </c>
      <c r="U165" s="635">
        <f t="shared" si="18"/>
        <v>229629.4</v>
      </c>
      <c r="V165" s="635">
        <f t="shared" si="19"/>
        <v>0</v>
      </c>
      <c r="W165" s="636">
        <f t="shared" si="20"/>
        <v>15000</v>
      </c>
      <c r="X165" s="637">
        <f t="shared" si="14"/>
        <v>484629.4</v>
      </c>
      <c r="Y165" s="447">
        <v>496207</v>
      </c>
      <c r="Z165" s="448"/>
    </row>
    <row r="166" spans="1:16346" s="447" customFormat="1" ht="30.75" customHeight="1">
      <c r="A166" s="702">
        <v>152</v>
      </c>
      <c r="B166" s="703">
        <v>152</v>
      </c>
      <c r="C166" s="704"/>
      <c r="D166" s="705"/>
      <c r="E166" s="622" t="s">
        <v>1707</v>
      </c>
      <c r="F166" s="623" t="s">
        <v>1168</v>
      </c>
      <c r="G166" s="707">
        <v>15</v>
      </c>
      <c r="H166" s="708">
        <v>7.5119999999999996</v>
      </c>
      <c r="I166" s="708"/>
      <c r="J166" s="708"/>
      <c r="K166" s="722">
        <v>597.96</v>
      </c>
      <c r="L166" s="708">
        <v>8.516</v>
      </c>
      <c r="M166" s="709"/>
      <c r="N166" s="708"/>
      <c r="O166" s="710">
        <v>15</v>
      </c>
      <c r="P166" s="708">
        <v>0.47</v>
      </c>
      <c r="Q166" s="711">
        <f t="shared" si="15"/>
        <v>16.497999999999998</v>
      </c>
      <c r="R166" s="695"/>
      <c r="S166" s="689">
        <f t="shared" si="16"/>
        <v>240000</v>
      </c>
      <c r="T166" s="634">
        <f t="shared" si="17"/>
        <v>0</v>
      </c>
      <c r="U166" s="635">
        <f t="shared" si="18"/>
        <v>272071.8</v>
      </c>
      <c r="V166" s="635">
        <f t="shared" si="19"/>
        <v>0</v>
      </c>
      <c r="W166" s="636">
        <f t="shared" si="20"/>
        <v>15000</v>
      </c>
      <c r="X166" s="637">
        <f t="shared" si="14"/>
        <v>527071.80000000005</v>
      </c>
      <c r="Y166" s="447">
        <v>556467.19999999995</v>
      </c>
      <c r="Z166" s="448"/>
    </row>
    <row r="167" spans="1:16346" s="447" customFormat="1" ht="30.75" customHeight="1">
      <c r="A167" s="702">
        <v>153</v>
      </c>
      <c r="B167" s="703">
        <v>153</v>
      </c>
      <c r="C167" s="704"/>
      <c r="D167" s="705"/>
      <c r="E167" s="622" t="s">
        <v>1169</v>
      </c>
      <c r="F167" s="623" t="s">
        <v>1170</v>
      </c>
      <c r="G167" s="707">
        <v>15</v>
      </c>
      <c r="H167" s="708">
        <v>7.5119999999999996</v>
      </c>
      <c r="I167" s="708"/>
      <c r="J167" s="708"/>
      <c r="K167" s="722">
        <v>578.6</v>
      </c>
      <c r="L167" s="708">
        <v>8.2409999999999997</v>
      </c>
      <c r="M167" s="709"/>
      <c r="N167" s="708"/>
      <c r="O167" s="710">
        <v>15</v>
      </c>
      <c r="P167" s="708">
        <v>0.47</v>
      </c>
      <c r="Q167" s="711">
        <f t="shared" si="15"/>
        <v>16.222999999999999</v>
      </c>
      <c r="R167" s="695"/>
      <c r="S167" s="689">
        <f t="shared" si="16"/>
        <v>240000</v>
      </c>
      <c r="T167" s="634">
        <f t="shared" si="17"/>
        <v>0</v>
      </c>
      <c r="U167" s="635">
        <f t="shared" si="18"/>
        <v>263263</v>
      </c>
      <c r="V167" s="635">
        <f t="shared" si="19"/>
        <v>0</v>
      </c>
      <c r="W167" s="636">
        <f t="shared" si="20"/>
        <v>15000</v>
      </c>
      <c r="X167" s="637">
        <f t="shared" si="14"/>
        <v>518263</v>
      </c>
      <c r="Y167" s="447">
        <v>549460.19999999995</v>
      </c>
      <c r="Z167" s="448"/>
    </row>
    <row r="168" spans="1:16346" s="447" customFormat="1" ht="30.75" customHeight="1">
      <c r="A168" s="702">
        <v>154</v>
      </c>
      <c r="B168" s="703">
        <v>154</v>
      </c>
      <c r="C168" s="704"/>
      <c r="D168" s="705"/>
      <c r="E168" s="622" t="s">
        <v>1171</v>
      </c>
      <c r="F168" s="623" t="s">
        <v>1172</v>
      </c>
      <c r="G168" s="707">
        <v>15</v>
      </c>
      <c r="H168" s="708">
        <v>7.5119999999999996</v>
      </c>
      <c r="I168" s="708"/>
      <c r="J168" s="708"/>
      <c r="K168" s="722">
        <v>666.16</v>
      </c>
      <c r="L168" s="708">
        <v>9.4879999999999995</v>
      </c>
      <c r="M168" s="709"/>
      <c r="N168" s="708"/>
      <c r="O168" s="710">
        <v>15</v>
      </c>
      <c r="P168" s="708">
        <v>0.47</v>
      </c>
      <c r="Q168" s="711">
        <f t="shared" si="15"/>
        <v>17.47</v>
      </c>
      <c r="R168" s="694"/>
      <c r="S168" s="689">
        <f t="shared" si="16"/>
        <v>240000</v>
      </c>
      <c r="T168" s="634">
        <f t="shared" si="17"/>
        <v>0</v>
      </c>
      <c r="U168" s="635">
        <f t="shared" si="18"/>
        <v>303102.8</v>
      </c>
      <c r="V168" s="635">
        <f t="shared" si="19"/>
        <v>0</v>
      </c>
      <c r="W168" s="636">
        <f t="shared" si="20"/>
        <v>15000</v>
      </c>
      <c r="X168" s="637">
        <f t="shared" si="14"/>
        <v>558102.80000000005</v>
      </c>
      <c r="Y168" s="571">
        <v>553264</v>
      </c>
      <c r="Z168" s="448"/>
      <c r="AA168" s="571"/>
      <c r="AB168" s="571"/>
      <c r="AC168" s="571"/>
      <c r="AD168" s="571"/>
      <c r="AE168" s="571"/>
      <c r="AF168" s="571"/>
      <c r="AG168" s="571"/>
      <c r="AH168" s="571"/>
      <c r="AI168" s="571"/>
      <c r="AJ168" s="571"/>
      <c r="AK168" s="571"/>
      <c r="AL168" s="571"/>
      <c r="AM168" s="571"/>
      <c r="AN168" s="571"/>
      <c r="AO168" s="571"/>
      <c r="AP168" s="571"/>
      <c r="AQ168" s="571"/>
      <c r="AR168" s="571"/>
      <c r="AS168" s="571"/>
      <c r="AT168" s="571"/>
      <c r="AU168" s="571"/>
      <c r="AV168" s="571"/>
      <c r="AW168" s="571"/>
      <c r="AX168" s="571"/>
      <c r="AY168" s="571"/>
      <c r="AZ168" s="571"/>
      <c r="BA168" s="571"/>
      <c r="BB168" s="571"/>
      <c r="BC168" s="571"/>
      <c r="BD168" s="571"/>
      <c r="BE168" s="571"/>
      <c r="BF168" s="571"/>
      <c r="BG168" s="571"/>
      <c r="BH168" s="571"/>
      <c r="BI168" s="571"/>
      <c r="BJ168" s="571"/>
      <c r="BK168" s="571"/>
      <c r="BL168" s="571"/>
      <c r="BM168" s="571"/>
      <c r="BN168" s="571"/>
      <c r="BO168" s="571"/>
      <c r="BP168" s="571"/>
      <c r="BQ168" s="571"/>
      <c r="BR168" s="571"/>
      <c r="BS168" s="571"/>
      <c r="BT168" s="571"/>
      <c r="BU168" s="571"/>
      <c r="BV168" s="571"/>
      <c r="BW168" s="571"/>
      <c r="BX168" s="571"/>
      <c r="BY168" s="571"/>
      <c r="BZ168" s="571"/>
      <c r="CA168" s="571"/>
      <c r="CB168" s="571"/>
      <c r="CC168" s="571"/>
      <c r="CD168" s="571"/>
      <c r="CE168" s="571"/>
      <c r="CF168" s="571"/>
      <c r="CG168" s="571"/>
      <c r="CH168" s="571"/>
      <c r="CI168" s="571"/>
      <c r="CJ168" s="571"/>
      <c r="CK168" s="571"/>
      <c r="CL168" s="571"/>
      <c r="CM168" s="571"/>
      <c r="CN168" s="571"/>
      <c r="CO168" s="571"/>
      <c r="CP168" s="571"/>
      <c r="CQ168" s="571"/>
      <c r="CR168" s="571"/>
      <c r="CS168" s="571"/>
      <c r="CT168" s="571"/>
      <c r="CU168" s="571"/>
      <c r="CV168" s="571"/>
      <c r="CW168" s="571"/>
      <c r="CX168" s="571"/>
      <c r="CY168" s="571"/>
      <c r="CZ168" s="571"/>
      <c r="DA168" s="571"/>
      <c r="DB168" s="571"/>
      <c r="DC168" s="571"/>
      <c r="DD168" s="571"/>
      <c r="DE168" s="571"/>
      <c r="DF168" s="571"/>
      <c r="DG168" s="571"/>
      <c r="DH168" s="571"/>
      <c r="DI168" s="571"/>
      <c r="DJ168" s="571"/>
      <c r="DK168" s="571"/>
      <c r="DL168" s="571"/>
      <c r="DM168" s="571"/>
      <c r="DN168" s="571"/>
      <c r="DO168" s="571"/>
      <c r="DP168" s="571"/>
      <c r="DQ168" s="571"/>
      <c r="DR168" s="571"/>
      <c r="DS168" s="571"/>
      <c r="DT168" s="571"/>
      <c r="DU168" s="571"/>
      <c r="DV168" s="571"/>
      <c r="DW168" s="571"/>
      <c r="DX168" s="571"/>
      <c r="DY168" s="571"/>
      <c r="DZ168" s="571"/>
      <c r="EA168" s="571"/>
      <c r="EB168" s="571"/>
      <c r="EC168" s="571"/>
      <c r="ED168" s="571"/>
      <c r="EE168" s="571"/>
      <c r="EF168" s="571"/>
      <c r="EG168" s="571"/>
      <c r="EH168" s="571"/>
      <c r="EI168" s="571"/>
      <c r="EJ168" s="571"/>
      <c r="EK168" s="571"/>
      <c r="EL168" s="571"/>
      <c r="EM168" s="571"/>
      <c r="EN168" s="571"/>
      <c r="EO168" s="571"/>
      <c r="EP168" s="571"/>
      <c r="EQ168" s="571"/>
      <c r="ER168" s="571"/>
      <c r="ES168" s="571"/>
      <c r="ET168" s="571"/>
      <c r="EU168" s="571"/>
      <c r="EV168" s="571"/>
      <c r="EW168" s="571"/>
      <c r="EX168" s="571"/>
      <c r="EY168" s="571"/>
      <c r="EZ168" s="571"/>
      <c r="FA168" s="571"/>
      <c r="FB168" s="571"/>
      <c r="FC168" s="571"/>
      <c r="FD168" s="571"/>
      <c r="FE168" s="571"/>
      <c r="FF168" s="571"/>
      <c r="FG168" s="571"/>
      <c r="FH168" s="571"/>
      <c r="FI168" s="571"/>
      <c r="FJ168" s="571"/>
      <c r="FK168" s="571"/>
      <c r="FL168" s="571"/>
      <c r="FM168" s="571"/>
      <c r="FN168" s="571"/>
      <c r="FO168" s="571"/>
      <c r="FP168" s="571"/>
      <c r="FQ168" s="571"/>
      <c r="FR168" s="571"/>
      <c r="FS168" s="571"/>
      <c r="FT168" s="571"/>
      <c r="FU168" s="571"/>
      <c r="FV168" s="571"/>
      <c r="FW168" s="571"/>
      <c r="FX168" s="571"/>
      <c r="FY168" s="571"/>
      <c r="FZ168" s="571"/>
      <c r="GA168" s="571"/>
      <c r="GB168" s="571"/>
      <c r="GC168" s="571"/>
      <c r="GD168" s="571"/>
      <c r="GE168" s="571"/>
      <c r="GF168" s="571"/>
      <c r="GG168" s="571"/>
      <c r="GH168" s="571"/>
      <c r="GI168" s="571"/>
      <c r="GJ168" s="571"/>
      <c r="GK168" s="571"/>
      <c r="GL168" s="571"/>
      <c r="GM168" s="571"/>
      <c r="GN168" s="571"/>
      <c r="GO168" s="571"/>
      <c r="GP168" s="571"/>
      <c r="GQ168" s="571"/>
      <c r="GR168" s="571"/>
      <c r="GS168" s="571"/>
      <c r="GT168" s="571"/>
      <c r="GU168" s="571"/>
      <c r="GV168" s="571"/>
      <c r="GW168" s="571"/>
      <c r="GX168" s="571"/>
      <c r="GY168" s="571"/>
      <c r="GZ168" s="571"/>
      <c r="HA168" s="571"/>
      <c r="HB168" s="571"/>
      <c r="HC168" s="571"/>
      <c r="HD168" s="571"/>
      <c r="HE168" s="571"/>
      <c r="HF168" s="571"/>
      <c r="HG168" s="571"/>
      <c r="HH168" s="571"/>
      <c r="HI168" s="571"/>
      <c r="HJ168" s="571"/>
      <c r="HK168" s="571"/>
      <c r="HL168" s="571"/>
      <c r="HM168" s="571"/>
      <c r="HN168" s="571"/>
      <c r="HO168" s="571"/>
      <c r="HP168" s="571"/>
      <c r="HQ168" s="571"/>
      <c r="HR168" s="571"/>
      <c r="HS168" s="571"/>
      <c r="HT168" s="571"/>
      <c r="HU168" s="571"/>
      <c r="HV168" s="571"/>
      <c r="HW168" s="571"/>
      <c r="HX168" s="571"/>
      <c r="HY168" s="571"/>
      <c r="HZ168" s="571"/>
      <c r="IA168" s="571"/>
      <c r="IB168" s="571"/>
      <c r="IC168" s="571"/>
      <c r="ID168" s="571"/>
      <c r="IE168" s="571"/>
      <c r="IF168" s="571"/>
      <c r="IG168" s="571"/>
      <c r="IH168" s="571"/>
      <c r="II168" s="571"/>
      <c r="IJ168" s="571"/>
      <c r="IK168" s="571"/>
      <c r="IL168" s="571"/>
      <c r="IM168" s="571"/>
      <c r="IN168" s="571"/>
      <c r="IO168" s="571"/>
      <c r="IP168" s="571"/>
      <c r="IQ168" s="571"/>
      <c r="IR168" s="571"/>
      <c r="IS168" s="571"/>
      <c r="IT168" s="571"/>
      <c r="IU168" s="571"/>
      <c r="IV168" s="571"/>
      <c r="IW168" s="571"/>
      <c r="IX168" s="571"/>
      <c r="IY168" s="571"/>
      <c r="IZ168" s="571"/>
      <c r="JC168" s="571"/>
      <c r="JD168" s="571"/>
      <c r="JE168" s="571"/>
      <c r="JF168" s="571"/>
      <c r="JG168" s="571"/>
      <c r="JH168" s="571"/>
      <c r="JI168" s="571"/>
      <c r="JJ168" s="571"/>
      <c r="JK168" s="571"/>
      <c r="JL168" s="571"/>
      <c r="JM168" s="571"/>
      <c r="JN168" s="571"/>
      <c r="JO168" s="571"/>
      <c r="JP168" s="571"/>
      <c r="JQ168" s="571"/>
      <c r="JR168" s="571"/>
      <c r="JS168" s="571"/>
      <c r="JT168" s="571"/>
      <c r="JU168" s="571"/>
      <c r="JV168" s="571"/>
      <c r="JW168" s="571"/>
      <c r="JX168" s="571"/>
      <c r="JY168" s="571"/>
      <c r="JZ168" s="571"/>
      <c r="KA168" s="571"/>
      <c r="KB168" s="571"/>
      <c r="KC168" s="571"/>
      <c r="KD168" s="571"/>
      <c r="KE168" s="571"/>
      <c r="KF168" s="571"/>
      <c r="KG168" s="571"/>
      <c r="KH168" s="571"/>
      <c r="KI168" s="571"/>
      <c r="KJ168" s="571"/>
      <c r="KK168" s="571"/>
      <c r="KL168" s="571"/>
      <c r="KM168" s="571"/>
      <c r="KN168" s="571"/>
      <c r="KO168" s="571"/>
      <c r="KP168" s="571"/>
      <c r="KQ168" s="571"/>
      <c r="KR168" s="571"/>
      <c r="KS168" s="571"/>
      <c r="KT168" s="571"/>
      <c r="KU168" s="571"/>
      <c r="KV168" s="571"/>
      <c r="KW168" s="571"/>
      <c r="KX168" s="571"/>
      <c r="KY168" s="571"/>
      <c r="KZ168" s="571"/>
      <c r="LA168" s="571"/>
      <c r="LB168" s="571"/>
      <c r="LC168" s="571"/>
      <c r="LD168" s="571"/>
      <c r="LE168" s="571"/>
      <c r="LF168" s="571"/>
      <c r="LG168" s="571"/>
      <c r="LH168" s="571"/>
      <c r="LI168" s="571"/>
      <c r="LJ168" s="571"/>
      <c r="LK168" s="571"/>
      <c r="LL168" s="571"/>
      <c r="LM168" s="571"/>
      <c r="LN168" s="571"/>
      <c r="LO168" s="571"/>
      <c r="LP168" s="571"/>
      <c r="LQ168" s="571"/>
      <c r="LR168" s="571"/>
      <c r="LS168" s="571"/>
      <c r="LT168" s="571"/>
      <c r="LU168" s="571"/>
      <c r="LV168" s="571"/>
      <c r="LW168" s="571"/>
      <c r="LX168" s="571"/>
      <c r="LY168" s="571"/>
      <c r="LZ168" s="571"/>
      <c r="MA168" s="571"/>
      <c r="MB168" s="571"/>
      <c r="MC168" s="571"/>
      <c r="MD168" s="571"/>
      <c r="ME168" s="571"/>
      <c r="MF168" s="571"/>
      <c r="MG168" s="571"/>
      <c r="MH168" s="571"/>
      <c r="MI168" s="571"/>
      <c r="MJ168" s="571"/>
      <c r="MK168" s="571"/>
      <c r="ML168" s="571"/>
      <c r="MM168" s="571"/>
      <c r="MN168" s="571"/>
      <c r="MO168" s="571"/>
      <c r="MP168" s="571"/>
      <c r="MQ168" s="571"/>
      <c r="MR168" s="571"/>
      <c r="MS168" s="571"/>
      <c r="MT168" s="571"/>
      <c r="MU168" s="571"/>
      <c r="MV168" s="571"/>
      <c r="MW168" s="571"/>
      <c r="MX168" s="571"/>
      <c r="MY168" s="571"/>
      <c r="MZ168" s="571"/>
      <c r="NA168" s="571"/>
      <c r="NB168" s="571"/>
      <c r="NC168" s="571"/>
      <c r="ND168" s="571"/>
      <c r="NE168" s="571"/>
      <c r="NF168" s="571"/>
      <c r="NG168" s="571"/>
      <c r="NH168" s="571"/>
      <c r="NI168" s="571"/>
      <c r="NJ168" s="571"/>
      <c r="NK168" s="571"/>
      <c r="NL168" s="571"/>
      <c r="NM168" s="571"/>
      <c r="NN168" s="571"/>
      <c r="NO168" s="571"/>
      <c r="NP168" s="571"/>
      <c r="NQ168" s="571"/>
      <c r="NR168" s="571"/>
      <c r="NS168" s="571"/>
      <c r="NT168" s="571"/>
      <c r="NU168" s="571"/>
      <c r="NV168" s="571"/>
      <c r="NW168" s="571"/>
      <c r="NX168" s="571"/>
      <c r="NY168" s="571"/>
      <c r="NZ168" s="571"/>
      <c r="OA168" s="571"/>
      <c r="OB168" s="571"/>
      <c r="OC168" s="571"/>
      <c r="OD168" s="571"/>
      <c r="OE168" s="571"/>
      <c r="OF168" s="571"/>
      <c r="OG168" s="571"/>
      <c r="OH168" s="571"/>
      <c r="OI168" s="571"/>
      <c r="OJ168" s="571"/>
      <c r="OK168" s="571"/>
      <c r="OL168" s="571"/>
      <c r="OM168" s="571"/>
      <c r="ON168" s="571"/>
      <c r="OO168" s="571"/>
      <c r="OP168" s="571"/>
      <c r="OQ168" s="571"/>
      <c r="OR168" s="571"/>
      <c r="OS168" s="571"/>
      <c r="OT168" s="571"/>
      <c r="OU168" s="571"/>
      <c r="OV168" s="571"/>
      <c r="OW168" s="571"/>
      <c r="OX168" s="571"/>
      <c r="OY168" s="571"/>
      <c r="OZ168" s="571"/>
      <c r="PA168" s="571"/>
      <c r="PB168" s="571"/>
      <c r="PC168" s="571"/>
      <c r="PD168" s="571"/>
      <c r="PE168" s="571"/>
      <c r="PF168" s="571"/>
      <c r="PG168" s="571"/>
      <c r="PH168" s="571"/>
      <c r="PI168" s="571"/>
      <c r="PJ168" s="571"/>
      <c r="PK168" s="571"/>
      <c r="PL168" s="571"/>
      <c r="PM168" s="571"/>
      <c r="PN168" s="571"/>
      <c r="PO168" s="571"/>
      <c r="PP168" s="571"/>
      <c r="PQ168" s="571"/>
      <c r="PR168" s="571"/>
      <c r="PS168" s="571"/>
      <c r="PT168" s="571"/>
      <c r="PU168" s="571"/>
      <c r="PV168" s="571"/>
      <c r="PW168" s="571"/>
      <c r="PX168" s="571"/>
      <c r="PY168" s="571"/>
      <c r="PZ168" s="571"/>
      <c r="QA168" s="571"/>
      <c r="QB168" s="571"/>
      <c r="QC168" s="571"/>
      <c r="QD168" s="571"/>
      <c r="QE168" s="571"/>
      <c r="QF168" s="571"/>
      <c r="QG168" s="571"/>
      <c r="QH168" s="571"/>
      <c r="QI168" s="571"/>
      <c r="QJ168" s="571"/>
      <c r="QK168" s="571"/>
      <c r="QL168" s="571"/>
      <c r="QM168" s="571"/>
      <c r="QN168" s="571"/>
      <c r="QO168" s="571"/>
      <c r="QP168" s="571"/>
      <c r="QQ168" s="571"/>
      <c r="QR168" s="571"/>
      <c r="QS168" s="571"/>
      <c r="QT168" s="571"/>
      <c r="QU168" s="571"/>
      <c r="QV168" s="571"/>
      <c r="QW168" s="571"/>
      <c r="QX168" s="571"/>
      <c r="QY168" s="571"/>
      <c r="QZ168" s="571"/>
      <c r="RA168" s="571"/>
      <c r="RB168" s="571"/>
      <c r="RC168" s="571"/>
      <c r="RD168" s="571"/>
      <c r="RE168" s="571"/>
      <c r="RF168" s="571"/>
      <c r="RG168" s="571"/>
      <c r="RH168" s="571"/>
      <c r="RI168" s="571"/>
      <c r="RJ168" s="571"/>
      <c r="RK168" s="571"/>
      <c r="RL168" s="571"/>
      <c r="RM168" s="571"/>
      <c r="RN168" s="571"/>
      <c r="RO168" s="571"/>
      <c r="RP168" s="571"/>
      <c r="RQ168" s="571"/>
      <c r="RR168" s="571"/>
      <c r="RS168" s="571"/>
      <c r="RT168" s="571"/>
      <c r="RU168" s="571"/>
      <c r="RV168" s="571"/>
      <c r="RW168" s="571"/>
      <c r="RX168" s="571"/>
      <c r="RY168" s="571"/>
      <c r="RZ168" s="571"/>
      <c r="SA168" s="571"/>
      <c r="SB168" s="571"/>
      <c r="SC168" s="571"/>
      <c r="SD168" s="571"/>
      <c r="SE168" s="571"/>
      <c r="SF168" s="571"/>
      <c r="SG168" s="571"/>
      <c r="SH168" s="571"/>
      <c r="SI168" s="571"/>
      <c r="SJ168" s="571"/>
      <c r="SK168" s="571"/>
      <c r="SL168" s="571"/>
      <c r="SM168" s="571"/>
      <c r="SN168" s="571"/>
      <c r="SO168" s="571"/>
      <c r="SP168" s="571"/>
      <c r="SQ168" s="571"/>
      <c r="SR168" s="571"/>
      <c r="SS168" s="571"/>
      <c r="ST168" s="571"/>
      <c r="SU168" s="571"/>
      <c r="SV168" s="571"/>
      <c r="SY168" s="571"/>
      <c r="SZ168" s="571"/>
      <c r="TA168" s="571"/>
      <c r="TB168" s="571"/>
      <c r="TC168" s="571"/>
      <c r="TD168" s="571"/>
      <c r="TE168" s="571"/>
      <c r="TF168" s="571"/>
      <c r="TG168" s="571"/>
      <c r="TH168" s="571"/>
      <c r="TI168" s="571"/>
      <c r="TJ168" s="571"/>
      <c r="TK168" s="571"/>
      <c r="TL168" s="571"/>
      <c r="TM168" s="571"/>
      <c r="TN168" s="571"/>
      <c r="TO168" s="571"/>
      <c r="TP168" s="571"/>
      <c r="TQ168" s="571"/>
      <c r="TR168" s="571"/>
      <c r="TS168" s="571"/>
      <c r="TT168" s="571"/>
      <c r="TU168" s="571"/>
      <c r="TV168" s="571"/>
      <c r="TW168" s="571"/>
      <c r="TX168" s="571"/>
      <c r="TY168" s="571"/>
      <c r="TZ168" s="571"/>
      <c r="UA168" s="571"/>
      <c r="UB168" s="571"/>
      <c r="UC168" s="571"/>
      <c r="UD168" s="571"/>
      <c r="UE168" s="571"/>
      <c r="UF168" s="571"/>
      <c r="UG168" s="571"/>
      <c r="UH168" s="571"/>
      <c r="UI168" s="571"/>
      <c r="UJ168" s="571"/>
      <c r="UK168" s="571"/>
      <c r="UL168" s="571"/>
      <c r="UM168" s="571"/>
      <c r="UN168" s="571"/>
      <c r="UO168" s="571"/>
      <c r="UP168" s="571"/>
      <c r="UQ168" s="571"/>
      <c r="UR168" s="571"/>
      <c r="US168" s="571"/>
      <c r="UT168" s="571"/>
      <c r="UU168" s="571"/>
      <c r="UV168" s="571"/>
      <c r="UW168" s="571"/>
      <c r="UX168" s="571"/>
      <c r="UY168" s="571"/>
      <c r="UZ168" s="571"/>
      <c r="VA168" s="571"/>
      <c r="VB168" s="571"/>
      <c r="VC168" s="571"/>
      <c r="VD168" s="571"/>
      <c r="VE168" s="571"/>
      <c r="VF168" s="571"/>
      <c r="VG168" s="571"/>
      <c r="VH168" s="571"/>
      <c r="VI168" s="571"/>
      <c r="VJ168" s="571"/>
      <c r="VK168" s="571"/>
      <c r="VL168" s="571"/>
      <c r="VM168" s="571"/>
      <c r="VN168" s="571"/>
      <c r="VO168" s="571"/>
      <c r="VP168" s="571"/>
      <c r="VQ168" s="571"/>
      <c r="VR168" s="571"/>
      <c r="VS168" s="571"/>
      <c r="VT168" s="571"/>
      <c r="VU168" s="571"/>
      <c r="VV168" s="571"/>
      <c r="VW168" s="571"/>
      <c r="VX168" s="571"/>
      <c r="VY168" s="571"/>
      <c r="VZ168" s="571"/>
      <c r="WA168" s="571"/>
      <c r="WB168" s="571"/>
      <c r="WC168" s="571"/>
      <c r="WD168" s="571"/>
      <c r="WE168" s="571"/>
      <c r="WF168" s="571"/>
      <c r="WG168" s="571"/>
      <c r="WH168" s="571"/>
      <c r="WI168" s="571"/>
      <c r="WJ168" s="571"/>
      <c r="WK168" s="571"/>
      <c r="WL168" s="571"/>
      <c r="WM168" s="571"/>
      <c r="WN168" s="571"/>
      <c r="WO168" s="571"/>
      <c r="WP168" s="571"/>
      <c r="WQ168" s="571"/>
      <c r="WR168" s="571"/>
      <c r="WS168" s="571"/>
      <c r="WT168" s="571"/>
      <c r="WU168" s="571"/>
      <c r="WV168" s="571"/>
      <c r="WW168" s="571"/>
      <c r="WX168" s="571"/>
      <c r="WY168" s="571"/>
      <c r="WZ168" s="571"/>
      <c r="XA168" s="571"/>
      <c r="XB168" s="571"/>
      <c r="XC168" s="571"/>
      <c r="XD168" s="571"/>
      <c r="XE168" s="571"/>
      <c r="XF168" s="571"/>
      <c r="XG168" s="571"/>
      <c r="XH168" s="571"/>
      <c r="XI168" s="571"/>
      <c r="XJ168" s="571"/>
      <c r="XK168" s="571"/>
      <c r="XL168" s="571"/>
      <c r="XM168" s="571"/>
      <c r="XN168" s="571"/>
      <c r="XO168" s="571"/>
      <c r="XP168" s="571"/>
      <c r="XQ168" s="571"/>
      <c r="XR168" s="571"/>
      <c r="XS168" s="571"/>
      <c r="XT168" s="571"/>
      <c r="XU168" s="571"/>
      <c r="XV168" s="571"/>
      <c r="XW168" s="571"/>
      <c r="XX168" s="571"/>
      <c r="XY168" s="571"/>
      <c r="XZ168" s="571"/>
      <c r="YA168" s="571"/>
      <c r="YB168" s="571"/>
      <c r="YC168" s="571"/>
      <c r="YD168" s="571"/>
      <c r="YE168" s="571"/>
      <c r="YF168" s="571"/>
      <c r="YG168" s="571"/>
      <c r="YH168" s="571"/>
      <c r="YI168" s="571"/>
      <c r="YJ168" s="571"/>
      <c r="YK168" s="571"/>
      <c r="YL168" s="571"/>
      <c r="YM168" s="571"/>
      <c r="YN168" s="571"/>
      <c r="YO168" s="571"/>
      <c r="YP168" s="571"/>
      <c r="YQ168" s="571"/>
      <c r="YR168" s="571"/>
      <c r="YS168" s="571"/>
      <c r="YT168" s="571"/>
      <c r="YU168" s="571"/>
      <c r="YV168" s="571"/>
      <c r="YW168" s="571"/>
      <c r="YX168" s="571"/>
      <c r="YY168" s="571"/>
      <c r="YZ168" s="571"/>
      <c r="ZA168" s="571"/>
      <c r="ZB168" s="571"/>
      <c r="ZC168" s="571"/>
      <c r="ZD168" s="571"/>
      <c r="ZE168" s="571"/>
      <c r="ZF168" s="571"/>
      <c r="ZG168" s="571"/>
      <c r="ZH168" s="571"/>
      <c r="ZI168" s="571"/>
      <c r="ZJ168" s="571"/>
      <c r="ZK168" s="571"/>
      <c r="ZL168" s="571"/>
      <c r="ZM168" s="571"/>
      <c r="ZN168" s="571"/>
      <c r="ZO168" s="571"/>
      <c r="ZP168" s="571"/>
      <c r="ZQ168" s="571"/>
      <c r="ZR168" s="571"/>
      <c r="ZS168" s="571"/>
      <c r="ZT168" s="571"/>
      <c r="ZU168" s="571"/>
      <c r="ZV168" s="571"/>
      <c r="ZW168" s="571"/>
      <c r="ZX168" s="571"/>
      <c r="ZY168" s="571"/>
      <c r="ZZ168" s="571"/>
      <c r="AAA168" s="571"/>
      <c r="AAB168" s="571"/>
      <c r="AAC168" s="571"/>
      <c r="AAD168" s="571"/>
      <c r="AAE168" s="571"/>
      <c r="AAF168" s="571"/>
      <c r="AAG168" s="571"/>
      <c r="AAH168" s="571"/>
      <c r="AAI168" s="571"/>
      <c r="AAJ168" s="571"/>
      <c r="AAK168" s="571"/>
      <c r="AAL168" s="571"/>
      <c r="AAM168" s="571"/>
      <c r="AAN168" s="571"/>
      <c r="AAO168" s="571"/>
      <c r="AAP168" s="571"/>
      <c r="AAQ168" s="571"/>
      <c r="AAR168" s="571"/>
      <c r="AAS168" s="571"/>
      <c r="AAT168" s="571"/>
      <c r="AAU168" s="571"/>
      <c r="AAV168" s="571"/>
      <c r="AAW168" s="571"/>
      <c r="AAX168" s="571"/>
      <c r="AAY168" s="571"/>
      <c r="AAZ168" s="571"/>
      <c r="ABA168" s="571"/>
      <c r="ABB168" s="571"/>
      <c r="ABC168" s="571"/>
      <c r="ABD168" s="571"/>
      <c r="ABE168" s="571"/>
      <c r="ABF168" s="571"/>
      <c r="ABG168" s="571"/>
      <c r="ABH168" s="571"/>
      <c r="ABI168" s="571"/>
      <c r="ABJ168" s="571"/>
      <c r="ABK168" s="571"/>
      <c r="ABL168" s="571"/>
      <c r="ABM168" s="571"/>
      <c r="ABN168" s="571"/>
      <c r="ABO168" s="571"/>
      <c r="ABP168" s="571"/>
      <c r="ABQ168" s="571"/>
      <c r="ABR168" s="571"/>
      <c r="ABS168" s="571"/>
      <c r="ABT168" s="571"/>
      <c r="ABU168" s="571"/>
      <c r="ABV168" s="571"/>
      <c r="ABW168" s="571"/>
      <c r="ABX168" s="571"/>
      <c r="ABY168" s="571"/>
      <c r="ABZ168" s="571"/>
      <c r="ACA168" s="571"/>
      <c r="ACB168" s="571"/>
      <c r="ACC168" s="571"/>
      <c r="ACD168" s="571"/>
      <c r="ACE168" s="571"/>
      <c r="ACF168" s="571"/>
      <c r="ACG168" s="571"/>
      <c r="ACH168" s="571"/>
      <c r="ACI168" s="571"/>
      <c r="ACJ168" s="571"/>
      <c r="ACK168" s="571"/>
      <c r="ACL168" s="571"/>
      <c r="ACM168" s="571"/>
      <c r="ACN168" s="571"/>
      <c r="ACO168" s="571"/>
      <c r="ACP168" s="571"/>
      <c r="ACQ168" s="571"/>
      <c r="ACR168" s="571"/>
      <c r="ACU168" s="571"/>
      <c r="ACV168" s="571"/>
      <c r="ACW168" s="571"/>
      <c r="ACX168" s="571"/>
      <c r="ACY168" s="571"/>
      <c r="ACZ168" s="571"/>
      <c r="ADA168" s="571"/>
      <c r="ADB168" s="571"/>
      <c r="ADC168" s="571"/>
      <c r="ADD168" s="571"/>
      <c r="ADE168" s="571"/>
      <c r="ADF168" s="571"/>
      <c r="ADG168" s="571"/>
      <c r="ADH168" s="571"/>
      <c r="ADI168" s="571"/>
      <c r="ADJ168" s="571"/>
      <c r="ADK168" s="571"/>
      <c r="ADL168" s="571"/>
      <c r="ADM168" s="571"/>
      <c r="ADN168" s="571"/>
      <c r="ADO168" s="571"/>
      <c r="ADP168" s="571"/>
      <c r="ADQ168" s="571"/>
      <c r="ADR168" s="571"/>
      <c r="ADS168" s="571"/>
      <c r="ADT168" s="571"/>
      <c r="ADU168" s="571"/>
      <c r="ADV168" s="571"/>
      <c r="ADW168" s="571"/>
      <c r="ADX168" s="571"/>
      <c r="ADY168" s="571"/>
      <c r="ADZ168" s="571"/>
      <c r="AEA168" s="571"/>
      <c r="AEB168" s="571"/>
      <c r="AEC168" s="571"/>
      <c r="AED168" s="571"/>
      <c r="AEE168" s="571"/>
      <c r="AEF168" s="571"/>
      <c r="AEG168" s="571"/>
      <c r="AEH168" s="571"/>
      <c r="AEI168" s="571"/>
      <c r="AEJ168" s="571"/>
      <c r="AEK168" s="571"/>
      <c r="AEL168" s="571"/>
      <c r="AEM168" s="571"/>
      <c r="AEN168" s="571"/>
      <c r="AEO168" s="571"/>
      <c r="AEP168" s="571"/>
      <c r="AEQ168" s="571"/>
      <c r="AER168" s="571"/>
      <c r="AES168" s="571"/>
      <c r="AET168" s="571"/>
      <c r="AEU168" s="571"/>
      <c r="AEV168" s="571"/>
      <c r="AEW168" s="571"/>
      <c r="AEX168" s="571"/>
      <c r="AEY168" s="571"/>
      <c r="AEZ168" s="571"/>
      <c r="AFA168" s="571"/>
      <c r="AFB168" s="571"/>
      <c r="AFC168" s="571"/>
      <c r="AFD168" s="571"/>
      <c r="AFE168" s="571"/>
      <c r="AFF168" s="571"/>
      <c r="AFG168" s="571"/>
      <c r="AFH168" s="571"/>
      <c r="AFI168" s="571"/>
      <c r="AFJ168" s="571"/>
      <c r="AFK168" s="571"/>
      <c r="AFL168" s="571"/>
      <c r="AFM168" s="571"/>
      <c r="AFN168" s="571"/>
      <c r="AFO168" s="571"/>
      <c r="AFP168" s="571"/>
      <c r="AFQ168" s="571"/>
      <c r="AFR168" s="571"/>
      <c r="AFS168" s="571"/>
      <c r="AFT168" s="571"/>
      <c r="AFU168" s="571"/>
      <c r="AFV168" s="571"/>
      <c r="AFW168" s="571"/>
      <c r="AFX168" s="571"/>
      <c r="AFY168" s="571"/>
      <c r="AFZ168" s="571"/>
      <c r="AGA168" s="571"/>
      <c r="AGB168" s="571"/>
      <c r="AGC168" s="571"/>
      <c r="AGD168" s="571"/>
      <c r="AGE168" s="571"/>
      <c r="AGF168" s="571"/>
      <c r="AGG168" s="571"/>
      <c r="AGH168" s="571"/>
      <c r="AGI168" s="571"/>
      <c r="AGJ168" s="571"/>
      <c r="AGK168" s="571"/>
      <c r="AGL168" s="571"/>
      <c r="AGM168" s="571"/>
      <c r="AGN168" s="571"/>
      <c r="AGO168" s="571"/>
      <c r="AGP168" s="571"/>
      <c r="AGQ168" s="571"/>
      <c r="AGR168" s="571"/>
      <c r="AGS168" s="571"/>
      <c r="AGT168" s="571"/>
      <c r="AGU168" s="571"/>
      <c r="AGV168" s="571"/>
      <c r="AGW168" s="571"/>
      <c r="AGX168" s="571"/>
      <c r="AGY168" s="571"/>
      <c r="AGZ168" s="571"/>
      <c r="AHA168" s="571"/>
      <c r="AHB168" s="571"/>
      <c r="AHC168" s="571"/>
      <c r="AHD168" s="571"/>
      <c r="AHE168" s="571"/>
      <c r="AHF168" s="571"/>
      <c r="AHG168" s="571"/>
      <c r="AHH168" s="571"/>
      <c r="AHI168" s="571"/>
      <c r="AHJ168" s="571"/>
      <c r="AHK168" s="571"/>
      <c r="AHL168" s="571"/>
      <c r="AHM168" s="571"/>
      <c r="AHN168" s="571"/>
      <c r="AHO168" s="571"/>
      <c r="AHP168" s="571"/>
      <c r="AHQ168" s="571"/>
      <c r="AHR168" s="571"/>
      <c r="AHS168" s="571"/>
      <c r="AHT168" s="571"/>
      <c r="AHU168" s="571"/>
      <c r="AHV168" s="571"/>
      <c r="AHW168" s="571"/>
      <c r="AHX168" s="571"/>
      <c r="AHY168" s="571"/>
      <c r="AHZ168" s="571"/>
      <c r="AIA168" s="571"/>
      <c r="AIB168" s="571"/>
      <c r="AIC168" s="571"/>
      <c r="AID168" s="571"/>
      <c r="AIE168" s="571"/>
      <c r="AIF168" s="571"/>
      <c r="AIG168" s="571"/>
      <c r="AIH168" s="571"/>
      <c r="AII168" s="571"/>
      <c r="AIJ168" s="571"/>
      <c r="AIK168" s="571"/>
      <c r="AIL168" s="571"/>
      <c r="AIM168" s="571"/>
      <c r="AIN168" s="571"/>
      <c r="AIO168" s="571"/>
      <c r="AIP168" s="571"/>
      <c r="AIQ168" s="571"/>
      <c r="AIR168" s="571"/>
      <c r="AIS168" s="571"/>
      <c r="AIT168" s="571"/>
      <c r="AIU168" s="571"/>
      <c r="AIV168" s="571"/>
      <c r="AIW168" s="571"/>
      <c r="AIX168" s="571"/>
      <c r="AIY168" s="571"/>
      <c r="AIZ168" s="571"/>
      <c r="AJA168" s="571"/>
      <c r="AJB168" s="571"/>
      <c r="AJC168" s="571"/>
      <c r="AJD168" s="571"/>
      <c r="AJE168" s="571"/>
      <c r="AJF168" s="571"/>
      <c r="AJG168" s="571"/>
      <c r="AJH168" s="571"/>
      <c r="AJI168" s="571"/>
      <c r="AJJ168" s="571"/>
      <c r="AJK168" s="571"/>
      <c r="AJL168" s="571"/>
      <c r="AJM168" s="571"/>
      <c r="AJN168" s="571"/>
      <c r="AJO168" s="571"/>
      <c r="AJP168" s="571"/>
      <c r="AJQ168" s="571"/>
      <c r="AJR168" s="571"/>
      <c r="AJS168" s="571"/>
      <c r="AJT168" s="571"/>
      <c r="AJU168" s="571"/>
      <c r="AJV168" s="571"/>
      <c r="AJW168" s="571"/>
      <c r="AJX168" s="571"/>
      <c r="AJY168" s="571"/>
      <c r="AJZ168" s="571"/>
      <c r="AKA168" s="571"/>
      <c r="AKB168" s="571"/>
      <c r="AKC168" s="571"/>
      <c r="AKD168" s="571"/>
      <c r="AKE168" s="571"/>
      <c r="AKF168" s="571"/>
      <c r="AKG168" s="571"/>
      <c r="AKH168" s="571"/>
      <c r="AKI168" s="571"/>
      <c r="AKJ168" s="571"/>
      <c r="AKK168" s="571"/>
      <c r="AKL168" s="571"/>
      <c r="AKM168" s="571"/>
      <c r="AKN168" s="571"/>
      <c r="AKO168" s="571"/>
      <c r="AKP168" s="571"/>
      <c r="AKQ168" s="571"/>
      <c r="AKR168" s="571"/>
      <c r="AKS168" s="571"/>
      <c r="AKT168" s="571"/>
      <c r="AKU168" s="571"/>
      <c r="AKV168" s="571"/>
      <c r="AKW168" s="571"/>
      <c r="AKX168" s="571"/>
      <c r="AKY168" s="571"/>
      <c r="AKZ168" s="571"/>
      <c r="ALA168" s="571"/>
      <c r="ALB168" s="571"/>
      <c r="ALC168" s="571"/>
      <c r="ALD168" s="571"/>
      <c r="ALE168" s="571"/>
      <c r="ALF168" s="571"/>
      <c r="ALG168" s="571"/>
      <c r="ALH168" s="571"/>
      <c r="ALI168" s="571"/>
      <c r="ALJ168" s="571"/>
      <c r="ALK168" s="571"/>
      <c r="ALL168" s="571"/>
      <c r="ALM168" s="571"/>
      <c r="ALN168" s="571"/>
      <c r="ALO168" s="571"/>
      <c r="ALP168" s="571"/>
      <c r="ALQ168" s="571"/>
      <c r="ALR168" s="571"/>
      <c r="ALS168" s="571"/>
      <c r="ALT168" s="571"/>
      <c r="ALU168" s="571"/>
      <c r="ALV168" s="571"/>
      <c r="ALW168" s="571"/>
      <c r="ALX168" s="571"/>
      <c r="ALY168" s="571"/>
      <c r="ALZ168" s="571"/>
      <c r="AMA168" s="571"/>
      <c r="AMB168" s="571"/>
      <c r="AMC168" s="571"/>
      <c r="AMD168" s="571"/>
      <c r="AME168" s="571"/>
      <c r="AMF168" s="571"/>
      <c r="AMG168" s="571"/>
      <c r="AMH168" s="571"/>
      <c r="AMI168" s="571"/>
      <c r="AMJ168" s="571"/>
      <c r="AMK168" s="571"/>
      <c r="AML168" s="571"/>
      <c r="AMM168" s="571"/>
      <c r="AMN168" s="571"/>
      <c r="AMQ168" s="571"/>
      <c r="AMR168" s="571"/>
      <c r="AMS168" s="571"/>
      <c r="AMT168" s="571"/>
      <c r="AMU168" s="571"/>
      <c r="AMV168" s="571"/>
      <c r="AMW168" s="571"/>
      <c r="AMX168" s="571"/>
      <c r="AMY168" s="571"/>
      <c r="AMZ168" s="571"/>
      <c r="ANA168" s="571"/>
      <c r="ANB168" s="571"/>
      <c r="ANC168" s="571"/>
      <c r="AND168" s="571"/>
      <c r="ANE168" s="571"/>
      <c r="ANF168" s="571"/>
      <c r="ANG168" s="571"/>
      <c r="ANH168" s="571"/>
      <c r="ANI168" s="571"/>
      <c r="ANJ168" s="571"/>
      <c r="ANK168" s="571"/>
      <c r="ANL168" s="571"/>
      <c r="ANM168" s="571"/>
      <c r="ANN168" s="571"/>
      <c r="ANO168" s="571"/>
      <c r="ANP168" s="571"/>
      <c r="ANQ168" s="571"/>
      <c r="ANR168" s="571"/>
      <c r="ANS168" s="571"/>
      <c r="ANT168" s="571"/>
      <c r="ANU168" s="571"/>
      <c r="ANV168" s="571"/>
      <c r="ANW168" s="571"/>
      <c r="ANX168" s="571"/>
      <c r="ANY168" s="571"/>
      <c r="ANZ168" s="571"/>
      <c r="AOA168" s="571"/>
      <c r="AOB168" s="571"/>
      <c r="AOC168" s="571"/>
      <c r="AOD168" s="571"/>
      <c r="AOE168" s="571"/>
      <c r="AOF168" s="571"/>
      <c r="AOG168" s="571"/>
      <c r="AOH168" s="571"/>
      <c r="AOI168" s="571"/>
      <c r="AOJ168" s="571"/>
      <c r="AOK168" s="571"/>
      <c r="AOL168" s="571"/>
      <c r="AOM168" s="571"/>
      <c r="AON168" s="571"/>
      <c r="AOO168" s="571"/>
      <c r="AOP168" s="571"/>
      <c r="AOQ168" s="571"/>
      <c r="AOR168" s="571"/>
      <c r="AOS168" s="571"/>
      <c r="AOT168" s="571"/>
      <c r="AOU168" s="571"/>
      <c r="AOV168" s="571"/>
      <c r="AOW168" s="571"/>
      <c r="AOX168" s="571"/>
      <c r="AOY168" s="571"/>
      <c r="AOZ168" s="571"/>
      <c r="APA168" s="571"/>
      <c r="APB168" s="571"/>
      <c r="APC168" s="571"/>
      <c r="APD168" s="571"/>
      <c r="APE168" s="571"/>
      <c r="APF168" s="571"/>
      <c r="APG168" s="571"/>
      <c r="APH168" s="571"/>
      <c r="API168" s="571"/>
      <c r="APJ168" s="571"/>
      <c r="APK168" s="571"/>
      <c r="APL168" s="571"/>
      <c r="APM168" s="571"/>
      <c r="APN168" s="571"/>
      <c r="APO168" s="571"/>
      <c r="APP168" s="571"/>
      <c r="APQ168" s="571"/>
      <c r="APR168" s="571"/>
      <c r="APS168" s="571"/>
      <c r="APT168" s="571"/>
      <c r="APU168" s="571"/>
      <c r="APV168" s="571"/>
      <c r="APW168" s="571"/>
      <c r="APX168" s="571"/>
      <c r="APY168" s="571"/>
      <c r="APZ168" s="571"/>
      <c r="AQA168" s="571"/>
      <c r="AQB168" s="571"/>
      <c r="AQC168" s="571"/>
      <c r="AQD168" s="571"/>
      <c r="AQE168" s="571"/>
      <c r="AQF168" s="571"/>
      <c r="AQG168" s="571"/>
      <c r="AQH168" s="571"/>
      <c r="AQI168" s="571"/>
      <c r="AQJ168" s="571"/>
      <c r="AQK168" s="571"/>
      <c r="AQL168" s="571"/>
      <c r="AQM168" s="571"/>
      <c r="AQN168" s="571"/>
      <c r="AQO168" s="571"/>
      <c r="AQP168" s="571"/>
      <c r="AQQ168" s="571"/>
      <c r="AQR168" s="571"/>
      <c r="AQS168" s="571"/>
      <c r="AQT168" s="571"/>
      <c r="AQU168" s="571"/>
      <c r="AQV168" s="571"/>
      <c r="AQW168" s="571"/>
      <c r="AQX168" s="571"/>
      <c r="AQY168" s="571"/>
      <c r="AQZ168" s="571"/>
      <c r="ARA168" s="571"/>
      <c r="ARB168" s="571"/>
      <c r="ARC168" s="571"/>
      <c r="ARD168" s="571"/>
      <c r="ARE168" s="571"/>
      <c r="ARF168" s="571"/>
      <c r="ARG168" s="571"/>
      <c r="ARH168" s="571"/>
      <c r="ARI168" s="571"/>
      <c r="ARJ168" s="571"/>
      <c r="ARK168" s="571"/>
      <c r="ARL168" s="571"/>
      <c r="ARM168" s="571"/>
      <c r="ARN168" s="571"/>
      <c r="ARO168" s="571"/>
      <c r="ARP168" s="571"/>
      <c r="ARQ168" s="571"/>
      <c r="ARR168" s="571"/>
      <c r="ARS168" s="571"/>
      <c r="ART168" s="571"/>
      <c r="ARU168" s="571"/>
      <c r="ARV168" s="571"/>
      <c r="ARW168" s="571"/>
      <c r="ARX168" s="571"/>
      <c r="ARY168" s="571"/>
      <c r="ARZ168" s="571"/>
      <c r="ASA168" s="571"/>
      <c r="ASB168" s="571"/>
      <c r="ASC168" s="571"/>
      <c r="ASD168" s="571"/>
      <c r="ASE168" s="571"/>
      <c r="ASF168" s="571"/>
      <c r="ASG168" s="571"/>
      <c r="ASH168" s="571"/>
      <c r="ASI168" s="571"/>
      <c r="ASJ168" s="571"/>
      <c r="ASK168" s="571"/>
      <c r="ASL168" s="571"/>
      <c r="ASM168" s="571"/>
      <c r="ASN168" s="571"/>
      <c r="ASO168" s="571"/>
      <c r="ASP168" s="571"/>
      <c r="ASQ168" s="571"/>
      <c r="ASR168" s="571"/>
      <c r="ASS168" s="571"/>
      <c r="AST168" s="571"/>
      <c r="ASU168" s="571"/>
      <c r="ASV168" s="571"/>
      <c r="ASW168" s="571"/>
      <c r="ASX168" s="571"/>
      <c r="ASY168" s="571"/>
      <c r="ASZ168" s="571"/>
      <c r="ATA168" s="571"/>
      <c r="ATB168" s="571"/>
      <c r="ATC168" s="571"/>
      <c r="ATD168" s="571"/>
      <c r="ATE168" s="571"/>
      <c r="ATF168" s="571"/>
      <c r="ATG168" s="571"/>
      <c r="ATH168" s="571"/>
      <c r="ATI168" s="571"/>
      <c r="ATJ168" s="571"/>
      <c r="ATK168" s="571"/>
      <c r="ATL168" s="571"/>
      <c r="ATM168" s="571"/>
      <c r="ATN168" s="571"/>
      <c r="ATO168" s="571"/>
      <c r="ATP168" s="571"/>
      <c r="ATQ168" s="571"/>
      <c r="ATR168" s="571"/>
      <c r="ATS168" s="571"/>
      <c r="ATT168" s="571"/>
      <c r="ATU168" s="571"/>
      <c r="ATV168" s="571"/>
      <c r="ATW168" s="571"/>
      <c r="ATX168" s="571"/>
      <c r="ATY168" s="571"/>
      <c r="ATZ168" s="571"/>
      <c r="AUA168" s="571"/>
      <c r="AUB168" s="571"/>
      <c r="AUC168" s="571"/>
      <c r="AUD168" s="571"/>
      <c r="AUE168" s="571"/>
      <c r="AUF168" s="571"/>
      <c r="AUG168" s="571"/>
      <c r="AUH168" s="571"/>
      <c r="AUI168" s="571"/>
      <c r="AUJ168" s="571"/>
      <c r="AUK168" s="571"/>
      <c r="AUL168" s="571"/>
      <c r="AUM168" s="571"/>
      <c r="AUN168" s="571"/>
      <c r="AUO168" s="571"/>
      <c r="AUP168" s="571"/>
      <c r="AUQ168" s="571"/>
      <c r="AUR168" s="571"/>
      <c r="AUS168" s="571"/>
      <c r="AUT168" s="571"/>
      <c r="AUU168" s="571"/>
      <c r="AUV168" s="571"/>
      <c r="AUW168" s="571"/>
      <c r="AUX168" s="571"/>
      <c r="AUY168" s="571"/>
      <c r="AUZ168" s="571"/>
      <c r="AVA168" s="571"/>
      <c r="AVB168" s="571"/>
      <c r="AVC168" s="571"/>
      <c r="AVD168" s="571"/>
      <c r="AVE168" s="571"/>
      <c r="AVF168" s="571"/>
      <c r="AVG168" s="571"/>
      <c r="AVH168" s="571"/>
      <c r="AVI168" s="571"/>
      <c r="AVJ168" s="571"/>
      <c r="AVK168" s="571"/>
      <c r="AVL168" s="571"/>
      <c r="AVM168" s="571"/>
      <c r="AVN168" s="571"/>
      <c r="AVO168" s="571"/>
      <c r="AVP168" s="571"/>
      <c r="AVQ168" s="571"/>
      <c r="AVR168" s="571"/>
      <c r="AVS168" s="571"/>
      <c r="AVT168" s="571"/>
      <c r="AVU168" s="571"/>
      <c r="AVV168" s="571"/>
      <c r="AVW168" s="571"/>
      <c r="AVX168" s="571"/>
      <c r="AVY168" s="571"/>
      <c r="AVZ168" s="571"/>
      <c r="AWA168" s="571"/>
      <c r="AWB168" s="571"/>
      <c r="AWC168" s="571"/>
      <c r="AWD168" s="571"/>
      <c r="AWE168" s="571"/>
      <c r="AWF168" s="571"/>
      <c r="AWG168" s="571"/>
      <c r="AWH168" s="571"/>
      <c r="AWI168" s="571"/>
      <c r="AWJ168" s="571"/>
      <c r="AWM168" s="571"/>
      <c r="AWN168" s="571"/>
      <c r="AWO168" s="571"/>
      <c r="AWP168" s="571"/>
      <c r="AWQ168" s="571"/>
      <c r="AWR168" s="571"/>
      <c r="AWS168" s="571"/>
      <c r="AWT168" s="571"/>
      <c r="AWU168" s="571"/>
      <c r="AWV168" s="571"/>
      <c r="AWW168" s="571"/>
      <c r="AWX168" s="571"/>
      <c r="AWY168" s="571"/>
      <c r="AWZ168" s="571"/>
      <c r="AXA168" s="571"/>
      <c r="AXB168" s="571"/>
      <c r="AXC168" s="571"/>
      <c r="AXD168" s="571"/>
      <c r="AXE168" s="571"/>
      <c r="AXF168" s="571"/>
      <c r="AXG168" s="571"/>
      <c r="AXH168" s="571"/>
      <c r="AXI168" s="571"/>
      <c r="AXJ168" s="571"/>
      <c r="AXK168" s="571"/>
      <c r="AXL168" s="571"/>
      <c r="AXM168" s="571"/>
      <c r="AXN168" s="571"/>
      <c r="AXO168" s="571"/>
      <c r="AXP168" s="571"/>
      <c r="AXQ168" s="571"/>
      <c r="AXR168" s="571"/>
      <c r="AXS168" s="571"/>
      <c r="AXT168" s="571"/>
      <c r="AXU168" s="571"/>
      <c r="AXV168" s="571"/>
      <c r="AXW168" s="571"/>
      <c r="AXX168" s="571"/>
      <c r="AXY168" s="571"/>
      <c r="AXZ168" s="571"/>
      <c r="AYA168" s="571"/>
      <c r="AYB168" s="571"/>
      <c r="AYC168" s="571"/>
      <c r="AYD168" s="571"/>
      <c r="AYE168" s="571"/>
      <c r="AYF168" s="571"/>
      <c r="AYG168" s="571"/>
      <c r="AYH168" s="571"/>
      <c r="AYI168" s="571"/>
      <c r="AYJ168" s="571"/>
      <c r="AYK168" s="571"/>
      <c r="AYL168" s="571"/>
      <c r="AYM168" s="571"/>
      <c r="AYN168" s="571"/>
      <c r="AYO168" s="571"/>
      <c r="AYP168" s="571"/>
      <c r="AYQ168" s="571"/>
      <c r="AYR168" s="571"/>
      <c r="AYS168" s="571"/>
      <c r="AYT168" s="571"/>
      <c r="AYU168" s="571"/>
      <c r="AYV168" s="571"/>
      <c r="AYW168" s="571"/>
      <c r="AYX168" s="571"/>
      <c r="AYY168" s="571"/>
      <c r="AYZ168" s="571"/>
      <c r="AZA168" s="571"/>
      <c r="AZB168" s="571"/>
      <c r="AZC168" s="571"/>
      <c r="AZD168" s="571"/>
      <c r="AZE168" s="571"/>
      <c r="AZF168" s="571"/>
      <c r="AZG168" s="571"/>
      <c r="AZH168" s="571"/>
      <c r="AZI168" s="571"/>
      <c r="AZJ168" s="571"/>
      <c r="AZK168" s="571"/>
      <c r="AZL168" s="571"/>
      <c r="AZM168" s="571"/>
      <c r="AZN168" s="571"/>
      <c r="AZO168" s="571"/>
      <c r="AZP168" s="571"/>
      <c r="AZQ168" s="571"/>
      <c r="AZR168" s="571"/>
      <c r="AZS168" s="571"/>
      <c r="AZT168" s="571"/>
      <c r="AZU168" s="571"/>
      <c r="AZV168" s="571"/>
      <c r="AZW168" s="571"/>
      <c r="AZX168" s="571"/>
      <c r="AZY168" s="571"/>
      <c r="AZZ168" s="571"/>
      <c r="BAA168" s="571"/>
      <c r="BAB168" s="571"/>
      <c r="BAC168" s="571"/>
      <c r="BAD168" s="571"/>
      <c r="BAE168" s="571"/>
      <c r="BAF168" s="571"/>
      <c r="BAG168" s="571"/>
      <c r="BAH168" s="571"/>
      <c r="BAI168" s="571"/>
      <c r="BAJ168" s="571"/>
      <c r="BAK168" s="571"/>
      <c r="BAL168" s="571"/>
      <c r="BAM168" s="571"/>
      <c r="BAN168" s="571"/>
      <c r="BAO168" s="571"/>
      <c r="BAP168" s="571"/>
      <c r="BAQ168" s="571"/>
      <c r="BAR168" s="571"/>
      <c r="BAS168" s="571"/>
      <c r="BAT168" s="571"/>
      <c r="BAU168" s="571"/>
      <c r="BAV168" s="571"/>
      <c r="BAW168" s="571"/>
      <c r="BAX168" s="571"/>
      <c r="BAY168" s="571"/>
      <c r="BAZ168" s="571"/>
      <c r="BBA168" s="571"/>
      <c r="BBB168" s="571"/>
      <c r="BBC168" s="571"/>
      <c r="BBD168" s="571"/>
      <c r="BBE168" s="571"/>
      <c r="BBF168" s="571"/>
      <c r="BBG168" s="571"/>
      <c r="BBH168" s="571"/>
      <c r="BBI168" s="571"/>
      <c r="BBJ168" s="571"/>
      <c r="BBK168" s="571"/>
      <c r="BBL168" s="571"/>
      <c r="BBM168" s="571"/>
      <c r="BBN168" s="571"/>
      <c r="BBO168" s="571"/>
      <c r="BBP168" s="571"/>
      <c r="BBQ168" s="571"/>
      <c r="BBR168" s="571"/>
      <c r="BBS168" s="571"/>
      <c r="BBT168" s="571"/>
      <c r="BBU168" s="571"/>
      <c r="BBV168" s="571"/>
      <c r="BBW168" s="571"/>
      <c r="BBX168" s="571"/>
      <c r="BBY168" s="571"/>
      <c r="BBZ168" s="571"/>
      <c r="BCA168" s="571"/>
      <c r="BCB168" s="571"/>
      <c r="BCC168" s="571"/>
      <c r="BCD168" s="571"/>
      <c r="BCE168" s="571"/>
      <c r="BCF168" s="571"/>
      <c r="BCG168" s="571"/>
      <c r="BCH168" s="571"/>
      <c r="BCI168" s="571"/>
      <c r="BCJ168" s="571"/>
      <c r="BCK168" s="571"/>
      <c r="BCL168" s="571"/>
      <c r="BCM168" s="571"/>
      <c r="BCN168" s="571"/>
      <c r="BCO168" s="571"/>
      <c r="BCP168" s="571"/>
      <c r="BCQ168" s="571"/>
      <c r="BCR168" s="571"/>
      <c r="BCS168" s="571"/>
      <c r="BCT168" s="571"/>
      <c r="BCU168" s="571"/>
      <c r="BCV168" s="571"/>
      <c r="BCW168" s="571"/>
      <c r="BCX168" s="571"/>
      <c r="BCY168" s="571"/>
      <c r="BCZ168" s="571"/>
      <c r="BDA168" s="571"/>
      <c r="BDB168" s="571"/>
      <c r="BDC168" s="571"/>
      <c r="BDD168" s="571"/>
      <c r="BDE168" s="571"/>
      <c r="BDF168" s="571"/>
      <c r="BDG168" s="571"/>
      <c r="BDH168" s="571"/>
      <c r="BDI168" s="571"/>
      <c r="BDJ168" s="571"/>
      <c r="BDK168" s="571"/>
      <c r="BDL168" s="571"/>
      <c r="BDM168" s="571"/>
      <c r="BDN168" s="571"/>
      <c r="BDO168" s="571"/>
      <c r="BDP168" s="571"/>
      <c r="BDQ168" s="571"/>
      <c r="BDR168" s="571"/>
      <c r="BDS168" s="571"/>
      <c r="BDT168" s="571"/>
      <c r="BDU168" s="571"/>
      <c r="BDV168" s="571"/>
      <c r="BDW168" s="571"/>
      <c r="BDX168" s="571"/>
      <c r="BDY168" s="571"/>
      <c r="BDZ168" s="571"/>
      <c r="BEA168" s="571"/>
      <c r="BEB168" s="571"/>
      <c r="BEC168" s="571"/>
      <c r="BED168" s="571"/>
      <c r="BEE168" s="571"/>
      <c r="BEF168" s="571"/>
      <c r="BEG168" s="571"/>
      <c r="BEH168" s="571"/>
      <c r="BEI168" s="571"/>
      <c r="BEJ168" s="571"/>
      <c r="BEK168" s="571"/>
      <c r="BEL168" s="571"/>
      <c r="BEM168" s="571"/>
      <c r="BEN168" s="571"/>
      <c r="BEO168" s="571"/>
      <c r="BEP168" s="571"/>
      <c r="BEQ168" s="571"/>
      <c r="BER168" s="571"/>
      <c r="BES168" s="571"/>
      <c r="BET168" s="571"/>
      <c r="BEU168" s="571"/>
      <c r="BEV168" s="571"/>
      <c r="BEW168" s="571"/>
      <c r="BEX168" s="571"/>
      <c r="BEY168" s="571"/>
      <c r="BEZ168" s="571"/>
      <c r="BFA168" s="571"/>
      <c r="BFB168" s="571"/>
      <c r="BFC168" s="571"/>
      <c r="BFD168" s="571"/>
      <c r="BFE168" s="571"/>
      <c r="BFF168" s="571"/>
      <c r="BFG168" s="571"/>
      <c r="BFH168" s="571"/>
      <c r="BFI168" s="571"/>
      <c r="BFJ168" s="571"/>
      <c r="BFK168" s="571"/>
      <c r="BFL168" s="571"/>
      <c r="BFM168" s="571"/>
      <c r="BFN168" s="571"/>
      <c r="BFO168" s="571"/>
      <c r="BFP168" s="571"/>
      <c r="BFQ168" s="571"/>
      <c r="BFR168" s="571"/>
      <c r="BFS168" s="571"/>
      <c r="BFT168" s="571"/>
      <c r="BFU168" s="571"/>
      <c r="BFV168" s="571"/>
      <c r="BFW168" s="571"/>
      <c r="BFX168" s="571"/>
      <c r="BFY168" s="571"/>
      <c r="BFZ168" s="571"/>
      <c r="BGA168" s="571"/>
      <c r="BGB168" s="571"/>
      <c r="BGC168" s="571"/>
      <c r="BGD168" s="571"/>
      <c r="BGE168" s="571"/>
      <c r="BGF168" s="571"/>
      <c r="BGI168" s="571"/>
      <c r="BGJ168" s="571"/>
      <c r="BGK168" s="571"/>
      <c r="BGL168" s="571"/>
      <c r="BGM168" s="571"/>
      <c r="BGN168" s="571"/>
      <c r="BGO168" s="571"/>
      <c r="BGP168" s="571"/>
      <c r="BGQ168" s="571"/>
      <c r="BGR168" s="571"/>
      <c r="BGS168" s="571"/>
      <c r="BGT168" s="571"/>
      <c r="BGU168" s="571"/>
      <c r="BGV168" s="571"/>
      <c r="BGW168" s="571"/>
      <c r="BGX168" s="571"/>
      <c r="BGY168" s="571"/>
      <c r="BGZ168" s="571"/>
      <c r="BHA168" s="571"/>
      <c r="BHB168" s="571"/>
      <c r="BHC168" s="571"/>
      <c r="BHD168" s="571"/>
      <c r="BHE168" s="571"/>
      <c r="BHF168" s="571"/>
      <c r="BHG168" s="571"/>
      <c r="BHH168" s="571"/>
      <c r="BHI168" s="571"/>
      <c r="BHJ168" s="571"/>
      <c r="BHK168" s="571"/>
      <c r="BHL168" s="571"/>
      <c r="BHM168" s="571"/>
      <c r="BHN168" s="571"/>
      <c r="BHO168" s="571"/>
      <c r="BHP168" s="571"/>
      <c r="BHQ168" s="571"/>
      <c r="BHR168" s="571"/>
      <c r="BHS168" s="571"/>
      <c r="BHT168" s="571"/>
      <c r="BHU168" s="571"/>
      <c r="BHV168" s="571"/>
      <c r="BHW168" s="571"/>
      <c r="BHX168" s="571"/>
      <c r="BHY168" s="571"/>
      <c r="BHZ168" s="571"/>
      <c r="BIA168" s="571"/>
      <c r="BIB168" s="571"/>
      <c r="BIC168" s="571"/>
      <c r="BID168" s="571"/>
      <c r="BIE168" s="571"/>
      <c r="BIF168" s="571"/>
      <c r="BIG168" s="571"/>
      <c r="BIH168" s="571"/>
      <c r="BII168" s="571"/>
      <c r="BIJ168" s="571"/>
      <c r="BIK168" s="571"/>
      <c r="BIL168" s="571"/>
      <c r="BIM168" s="571"/>
      <c r="BIN168" s="571"/>
      <c r="BIO168" s="571"/>
      <c r="BIP168" s="571"/>
      <c r="BIQ168" s="571"/>
      <c r="BIR168" s="571"/>
      <c r="BIS168" s="571"/>
      <c r="BIT168" s="571"/>
      <c r="BIU168" s="571"/>
      <c r="BIV168" s="571"/>
      <c r="BIW168" s="571"/>
      <c r="BIX168" s="571"/>
      <c r="BIY168" s="571"/>
      <c r="BIZ168" s="571"/>
      <c r="BJA168" s="571"/>
      <c r="BJB168" s="571"/>
      <c r="BJC168" s="571"/>
      <c r="BJD168" s="571"/>
      <c r="BJE168" s="571"/>
      <c r="BJF168" s="571"/>
      <c r="BJG168" s="571"/>
      <c r="BJH168" s="571"/>
      <c r="BJI168" s="571"/>
      <c r="BJJ168" s="571"/>
      <c r="BJK168" s="571"/>
      <c r="BJL168" s="571"/>
      <c r="BJM168" s="571"/>
      <c r="BJN168" s="571"/>
      <c r="BJO168" s="571"/>
      <c r="BJP168" s="571"/>
      <c r="BJQ168" s="571"/>
      <c r="BJR168" s="571"/>
      <c r="BJS168" s="571"/>
      <c r="BJT168" s="571"/>
      <c r="BJU168" s="571"/>
      <c r="BJV168" s="571"/>
      <c r="BJW168" s="571"/>
      <c r="BJX168" s="571"/>
      <c r="BJY168" s="571"/>
      <c r="BJZ168" s="571"/>
      <c r="BKA168" s="571"/>
      <c r="BKB168" s="571"/>
      <c r="BKC168" s="571"/>
      <c r="BKD168" s="571"/>
      <c r="BKE168" s="571"/>
      <c r="BKF168" s="571"/>
      <c r="BKG168" s="571"/>
      <c r="BKH168" s="571"/>
      <c r="BKI168" s="571"/>
      <c r="BKJ168" s="571"/>
      <c r="BKK168" s="571"/>
      <c r="BKL168" s="571"/>
      <c r="BKM168" s="571"/>
      <c r="BKN168" s="571"/>
      <c r="BKO168" s="571"/>
      <c r="BKP168" s="571"/>
      <c r="BKQ168" s="571"/>
      <c r="BKR168" s="571"/>
      <c r="BKS168" s="571"/>
      <c r="BKT168" s="571"/>
      <c r="BKU168" s="571"/>
      <c r="BKV168" s="571"/>
      <c r="BKW168" s="571"/>
      <c r="BKX168" s="571"/>
      <c r="BKY168" s="571"/>
      <c r="BKZ168" s="571"/>
      <c r="BLA168" s="571"/>
      <c r="BLB168" s="571"/>
      <c r="BLC168" s="571"/>
      <c r="BLD168" s="571"/>
      <c r="BLE168" s="571"/>
      <c r="BLF168" s="571"/>
      <c r="BLG168" s="571"/>
      <c r="BLH168" s="571"/>
      <c r="BLI168" s="571"/>
      <c r="BLJ168" s="571"/>
      <c r="BLK168" s="571"/>
      <c r="BLL168" s="571"/>
      <c r="BLM168" s="571"/>
      <c r="BLN168" s="571"/>
      <c r="BLO168" s="571"/>
      <c r="BLP168" s="571"/>
      <c r="BLQ168" s="571"/>
      <c r="BLR168" s="571"/>
      <c r="BLS168" s="571"/>
      <c r="BLT168" s="571"/>
      <c r="BLU168" s="571"/>
      <c r="BLV168" s="571"/>
      <c r="BLW168" s="571"/>
      <c r="BLX168" s="571"/>
      <c r="BLY168" s="571"/>
      <c r="BLZ168" s="571"/>
      <c r="BMA168" s="571"/>
      <c r="BMB168" s="571"/>
      <c r="BMC168" s="571"/>
      <c r="BMD168" s="571"/>
      <c r="BME168" s="571"/>
      <c r="BMF168" s="571"/>
      <c r="BMG168" s="571"/>
      <c r="BMH168" s="571"/>
      <c r="BMI168" s="571"/>
      <c r="BMJ168" s="571"/>
      <c r="BMK168" s="571"/>
      <c r="BML168" s="571"/>
      <c r="BMM168" s="571"/>
      <c r="BMN168" s="571"/>
      <c r="BMO168" s="571"/>
      <c r="BMP168" s="571"/>
      <c r="BMQ168" s="571"/>
      <c r="BMR168" s="571"/>
      <c r="BMS168" s="571"/>
      <c r="BMT168" s="571"/>
      <c r="BMU168" s="571"/>
      <c r="BMV168" s="571"/>
      <c r="BMW168" s="571"/>
      <c r="BMX168" s="571"/>
      <c r="BMY168" s="571"/>
      <c r="BMZ168" s="571"/>
      <c r="BNA168" s="571"/>
      <c r="BNB168" s="571"/>
      <c r="BNC168" s="571"/>
      <c r="BND168" s="571"/>
      <c r="BNE168" s="571"/>
      <c r="BNF168" s="571"/>
      <c r="BNG168" s="571"/>
      <c r="BNH168" s="571"/>
      <c r="BNI168" s="571"/>
      <c r="BNJ168" s="571"/>
      <c r="BNK168" s="571"/>
      <c r="BNL168" s="571"/>
      <c r="BNM168" s="571"/>
      <c r="BNN168" s="571"/>
      <c r="BNO168" s="571"/>
      <c r="BNP168" s="571"/>
      <c r="BNQ168" s="571"/>
      <c r="BNR168" s="571"/>
      <c r="BNS168" s="571"/>
      <c r="BNT168" s="571"/>
      <c r="BNU168" s="571"/>
      <c r="BNV168" s="571"/>
      <c r="BNW168" s="571"/>
      <c r="BNX168" s="571"/>
      <c r="BNY168" s="571"/>
      <c r="BNZ168" s="571"/>
      <c r="BOA168" s="571"/>
      <c r="BOB168" s="571"/>
      <c r="BOC168" s="571"/>
      <c r="BOD168" s="571"/>
      <c r="BOE168" s="571"/>
      <c r="BOF168" s="571"/>
      <c r="BOG168" s="571"/>
      <c r="BOH168" s="571"/>
      <c r="BOI168" s="571"/>
      <c r="BOJ168" s="571"/>
      <c r="BOK168" s="571"/>
      <c r="BOL168" s="571"/>
      <c r="BOM168" s="571"/>
      <c r="BON168" s="571"/>
      <c r="BOO168" s="571"/>
      <c r="BOP168" s="571"/>
      <c r="BOQ168" s="571"/>
      <c r="BOR168" s="571"/>
      <c r="BOS168" s="571"/>
      <c r="BOT168" s="571"/>
      <c r="BOU168" s="571"/>
      <c r="BOV168" s="571"/>
      <c r="BOW168" s="571"/>
      <c r="BOX168" s="571"/>
      <c r="BOY168" s="571"/>
      <c r="BOZ168" s="571"/>
      <c r="BPA168" s="571"/>
      <c r="BPB168" s="571"/>
      <c r="BPC168" s="571"/>
      <c r="BPD168" s="571"/>
      <c r="BPE168" s="571"/>
      <c r="BPF168" s="571"/>
      <c r="BPG168" s="571"/>
      <c r="BPH168" s="571"/>
      <c r="BPI168" s="571"/>
      <c r="BPJ168" s="571"/>
      <c r="BPK168" s="571"/>
      <c r="BPL168" s="571"/>
      <c r="BPM168" s="571"/>
      <c r="BPN168" s="571"/>
      <c r="BPO168" s="571"/>
      <c r="BPP168" s="571"/>
      <c r="BPQ168" s="571"/>
      <c r="BPR168" s="571"/>
      <c r="BPS168" s="571"/>
      <c r="BPT168" s="571"/>
      <c r="BPU168" s="571"/>
      <c r="BPV168" s="571"/>
      <c r="BPW168" s="571"/>
      <c r="BPX168" s="571"/>
      <c r="BPY168" s="571"/>
      <c r="BPZ168" s="571"/>
      <c r="BQA168" s="571"/>
      <c r="BQB168" s="571"/>
      <c r="BQE168" s="571"/>
      <c r="BQF168" s="571"/>
      <c r="BQG168" s="571"/>
      <c r="BQH168" s="571"/>
      <c r="BQI168" s="571"/>
      <c r="BQJ168" s="571"/>
      <c r="BQK168" s="571"/>
      <c r="BQL168" s="571"/>
      <c r="BQM168" s="571"/>
      <c r="BQN168" s="571"/>
      <c r="BQO168" s="571"/>
      <c r="BQP168" s="571"/>
      <c r="BQQ168" s="571"/>
      <c r="BQR168" s="571"/>
      <c r="BQS168" s="571"/>
      <c r="BQT168" s="571"/>
      <c r="BQU168" s="571"/>
      <c r="BQV168" s="571"/>
      <c r="BQW168" s="571"/>
      <c r="BQX168" s="571"/>
      <c r="BQY168" s="571"/>
      <c r="BQZ168" s="571"/>
      <c r="BRA168" s="571"/>
      <c r="BRB168" s="571"/>
      <c r="BRC168" s="571"/>
      <c r="BRD168" s="571"/>
      <c r="BRE168" s="571"/>
      <c r="BRF168" s="571"/>
      <c r="BRG168" s="571"/>
      <c r="BRH168" s="571"/>
      <c r="BRI168" s="571"/>
      <c r="BRJ168" s="571"/>
      <c r="BRK168" s="571"/>
      <c r="BRL168" s="571"/>
      <c r="BRM168" s="571"/>
      <c r="BRN168" s="571"/>
      <c r="BRO168" s="571"/>
      <c r="BRP168" s="571"/>
      <c r="BRQ168" s="571"/>
      <c r="BRR168" s="571"/>
      <c r="BRS168" s="571"/>
      <c r="BRT168" s="571"/>
      <c r="BRU168" s="571"/>
      <c r="BRV168" s="571"/>
      <c r="BRW168" s="571"/>
      <c r="BRX168" s="571"/>
      <c r="BRY168" s="571"/>
      <c r="BRZ168" s="571"/>
      <c r="BSA168" s="571"/>
      <c r="BSB168" s="571"/>
      <c r="BSC168" s="571"/>
      <c r="BSD168" s="571"/>
      <c r="BSE168" s="571"/>
      <c r="BSF168" s="571"/>
      <c r="BSG168" s="571"/>
      <c r="BSH168" s="571"/>
      <c r="BSI168" s="571"/>
      <c r="BSJ168" s="571"/>
      <c r="BSK168" s="571"/>
      <c r="BSL168" s="571"/>
      <c r="BSM168" s="571"/>
      <c r="BSN168" s="571"/>
      <c r="BSO168" s="571"/>
      <c r="BSP168" s="571"/>
      <c r="BSQ168" s="571"/>
      <c r="BSR168" s="571"/>
      <c r="BSS168" s="571"/>
      <c r="BST168" s="571"/>
      <c r="BSU168" s="571"/>
      <c r="BSV168" s="571"/>
      <c r="BSW168" s="571"/>
      <c r="BSX168" s="571"/>
      <c r="BSY168" s="571"/>
      <c r="BSZ168" s="571"/>
      <c r="BTA168" s="571"/>
      <c r="BTB168" s="571"/>
      <c r="BTC168" s="571"/>
      <c r="BTD168" s="571"/>
      <c r="BTE168" s="571"/>
      <c r="BTF168" s="571"/>
      <c r="BTG168" s="571"/>
      <c r="BTH168" s="571"/>
      <c r="BTI168" s="571"/>
      <c r="BTJ168" s="571"/>
      <c r="BTK168" s="571"/>
      <c r="BTL168" s="571"/>
      <c r="BTM168" s="571"/>
      <c r="BTN168" s="571"/>
      <c r="BTO168" s="571"/>
      <c r="BTP168" s="571"/>
      <c r="BTQ168" s="571"/>
      <c r="BTR168" s="571"/>
      <c r="BTS168" s="571"/>
      <c r="BTT168" s="571"/>
      <c r="BTU168" s="571"/>
      <c r="BTV168" s="571"/>
      <c r="BTW168" s="571"/>
      <c r="BTX168" s="571"/>
      <c r="BTY168" s="571"/>
      <c r="BTZ168" s="571"/>
      <c r="BUA168" s="571"/>
      <c r="BUB168" s="571"/>
      <c r="BUC168" s="571"/>
      <c r="BUD168" s="571"/>
      <c r="BUE168" s="571"/>
      <c r="BUF168" s="571"/>
      <c r="BUG168" s="571"/>
      <c r="BUH168" s="571"/>
      <c r="BUI168" s="571"/>
      <c r="BUJ168" s="571"/>
      <c r="BUK168" s="571"/>
      <c r="BUL168" s="571"/>
      <c r="BUM168" s="571"/>
      <c r="BUN168" s="571"/>
      <c r="BUO168" s="571"/>
      <c r="BUP168" s="571"/>
      <c r="BUQ168" s="571"/>
      <c r="BUR168" s="571"/>
      <c r="BUS168" s="571"/>
      <c r="BUT168" s="571"/>
      <c r="BUU168" s="571"/>
      <c r="BUV168" s="571"/>
      <c r="BUW168" s="571"/>
      <c r="BUX168" s="571"/>
      <c r="BUY168" s="571"/>
      <c r="BUZ168" s="571"/>
      <c r="BVA168" s="571"/>
      <c r="BVB168" s="571"/>
      <c r="BVC168" s="571"/>
      <c r="BVD168" s="571"/>
      <c r="BVE168" s="571"/>
      <c r="BVF168" s="571"/>
      <c r="BVG168" s="571"/>
      <c r="BVH168" s="571"/>
      <c r="BVI168" s="571"/>
      <c r="BVJ168" s="571"/>
      <c r="BVK168" s="571"/>
      <c r="BVL168" s="571"/>
      <c r="BVM168" s="571"/>
      <c r="BVN168" s="571"/>
      <c r="BVO168" s="571"/>
      <c r="BVP168" s="571"/>
      <c r="BVQ168" s="571"/>
      <c r="BVR168" s="571"/>
      <c r="BVS168" s="571"/>
      <c r="BVT168" s="571"/>
      <c r="BVU168" s="571"/>
      <c r="BVV168" s="571"/>
      <c r="BVW168" s="571"/>
      <c r="BVX168" s="571"/>
      <c r="BVY168" s="571"/>
      <c r="BVZ168" s="571"/>
      <c r="BWA168" s="571"/>
      <c r="BWB168" s="571"/>
      <c r="BWC168" s="571"/>
      <c r="BWD168" s="571"/>
      <c r="BWE168" s="571"/>
      <c r="BWF168" s="571"/>
      <c r="BWG168" s="571"/>
      <c r="BWH168" s="571"/>
      <c r="BWI168" s="571"/>
      <c r="BWJ168" s="571"/>
      <c r="BWK168" s="571"/>
      <c r="BWL168" s="571"/>
      <c r="BWM168" s="571"/>
      <c r="BWN168" s="571"/>
      <c r="BWO168" s="571"/>
      <c r="BWP168" s="571"/>
      <c r="BWQ168" s="571"/>
      <c r="BWR168" s="571"/>
      <c r="BWS168" s="571"/>
      <c r="BWT168" s="571"/>
      <c r="BWU168" s="571"/>
      <c r="BWV168" s="571"/>
      <c r="BWW168" s="571"/>
      <c r="BWX168" s="571"/>
      <c r="BWY168" s="571"/>
      <c r="BWZ168" s="571"/>
      <c r="BXA168" s="571"/>
      <c r="BXB168" s="571"/>
      <c r="BXC168" s="571"/>
      <c r="BXD168" s="571"/>
      <c r="BXE168" s="571"/>
      <c r="BXF168" s="571"/>
      <c r="BXG168" s="571"/>
      <c r="BXH168" s="571"/>
      <c r="BXI168" s="571"/>
      <c r="BXJ168" s="571"/>
      <c r="BXK168" s="571"/>
      <c r="BXL168" s="571"/>
      <c r="BXM168" s="571"/>
      <c r="BXN168" s="571"/>
      <c r="BXO168" s="571"/>
      <c r="BXP168" s="571"/>
      <c r="BXQ168" s="571"/>
      <c r="BXR168" s="571"/>
      <c r="BXS168" s="571"/>
      <c r="BXT168" s="571"/>
      <c r="BXU168" s="571"/>
      <c r="BXV168" s="571"/>
      <c r="BXW168" s="571"/>
      <c r="BXX168" s="571"/>
      <c r="BXY168" s="571"/>
      <c r="BXZ168" s="571"/>
      <c r="BYA168" s="571"/>
      <c r="BYB168" s="571"/>
      <c r="BYC168" s="571"/>
      <c r="BYD168" s="571"/>
      <c r="BYE168" s="571"/>
      <c r="BYF168" s="571"/>
      <c r="BYG168" s="571"/>
      <c r="BYH168" s="571"/>
      <c r="BYI168" s="571"/>
      <c r="BYJ168" s="571"/>
      <c r="BYK168" s="571"/>
      <c r="BYL168" s="571"/>
      <c r="BYM168" s="571"/>
      <c r="BYN168" s="571"/>
      <c r="BYO168" s="571"/>
      <c r="BYP168" s="571"/>
      <c r="BYQ168" s="571"/>
      <c r="BYR168" s="571"/>
      <c r="BYS168" s="571"/>
      <c r="BYT168" s="571"/>
      <c r="BYU168" s="571"/>
      <c r="BYV168" s="571"/>
      <c r="BYW168" s="571"/>
      <c r="BYX168" s="571"/>
      <c r="BYY168" s="571"/>
      <c r="BYZ168" s="571"/>
      <c r="BZA168" s="571"/>
      <c r="BZB168" s="571"/>
      <c r="BZC168" s="571"/>
      <c r="BZD168" s="571"/>
      <c r="BZE168" s="571"/>
      <c r="BZF168" s="571"/>
      <c r="BZG168" s="571"/>
      <c r="BZH168" s="571"/>
      <c r="BZI168" s="571"/>
      <c r="BZJ168" s="571"/>
      <c r="BZK168" s="571"/>
      <c r="BZL168" s="571"/>
      <c r="BZM168" s="571"/>
      <c r="BZN168" s="571"/>
      <c r="BZO168" s="571"/>
      <c r="BZP168" s="571"/>
      <c r="BZQ168" s="571"/>
      <c r="BZR168" s="571"/>
      <c r="BZS168" s="571"/>
      <c r="BZT168" s="571"/>
      <c r="BZU168" s="571"/>
      <c r="BZV168" s="571"/>
      <c r="BZW168" s="571"/>
      <c r="BZX168" s="571"/>
      <c r="CAA168" s="571"/>
      <c r="CAB168" s="571"/>
      <c r="CAC168" s="571"/>
      <c r="CAD168" s="571"/>
      <c r="CAE168" s="571"/>
      <c r="CAF168" s="571"/>
      <c r="CAG168" s="571"/>
      <c r="CAH168" s="571"/>
      <c r="CAI168" s="571"/>
      <c r="CAJ168" s="571"/>
      <c r="CAK168" s="571"/>
      <c r="CAL168" s="571"/>
      <c r="CAM168" s="571"/>
      <c r="CAN168" s="571"/>
      <c r="CAO168" s="571"/>
      <c r="CAP168" s="571"/>
      <c r="CAQ168" s="571"/>
      <c r="CAR168" s="571"/>
      <c r="CAS168" s="571"/>
      <c r="CAT168" s="571"/>
      <c r="CAU168" s="571"/>
      <c r="CAV168" s="571"/>
      <c r="CAW168" s="571"/>
      <c r="CAX168" s="571"/>
      <c r="CAY168" s="571"/>
      <c r="CAZ168" s="571"/>
      <c r="CBA168" s="571"/>
      <c r="CBB168" s="571"/>
      <c r="CBC168" s="571"/>
      <c r="CBD168" s="571"/>
      <c r="CBE168" s="571"/>
      <c r="CBF168" s="571"/>
      <c r="CBG168" s="571"/>
      <c r="CBH168" s="571"/>
      <c r="CBI168" s="571"/>
      <c r="CBJ168" s="571"/>
      <c r="CBK168" s="571"/>
      <c r="CBL168" s="571"/>
      <c r="CBM168" s="571"/>
      <c r="CBN168" s="571"/>
      <c r="CBO168" s="571"/>
      <c r="CBP168" s="571"/>
      <c r="CBQ168" s="571"/>
      <c r="CBR168" s="571"/>
      <c r="CBS168" s="571"/>
      <c r="CBT168" s="571"/>
      <c r="CBU168" s="571"/>
      <c r="CBV168" s="571"/>
      <c r="CBW168" s="571"/>
      <c r="CBX168" s="571"/>
      <c r="CBY168" s="571"/>
      <c r="CBZ168" s="571"/>
      <c r="CCA168" s="571"/>
      <c r="CCB168" s="571"/>
      <c r="CCC168" s="571"/>
      <c r="CCD168" s="571"/>
      <c r="CCE168" s="571"/>
      <c r="CCF168" s="571"/>
      <c r="CCG168" s="571"/>
      <c r="CCH168" s="571"/>
      <c r="CCI168" s="571"/>
      <c r="CCJ168" s="571"/>
      <c r="CCK168" s="571"/>
      <c r="CCL168" s="571"/>
      <c r="CCM168" s="571"/>
      <c r="CCN168" s="571"/>
      <c r="CCO168" s="571"/>
      <c r="CCP168" s="571"/>
      <c r="CCQ168" s="571"/>
      <c r="CCR168" s="571"/>
      <c r="CCS168" s="571"/>
      <c r="CCT168" s="571"/>
      <c r="CCU168" s="571"/>
      <c r="CCV168" s="571"/>
      <c r="CCW168" s="571"/>
      <c r="CCX168" s="571"/>
      <c r="CCY168" s="571"/>
      <c r="CCZ168" s="571"/>
      <c r="CDA168" s="571"/>
      <c r="CDB168" s="571"/>
      <c r="CDC168" s="571"/>
      <c r="CDD168" s="571"/>
      <c r="CDE168" s="571"/>
      <c r="CDF168" s="571"/>
      <c r="CDG168" s="571"/>
      <c r="CDH168" s="571"/>
      <c r="CDI168" s="571"/>
      <c r="CDJ168" s="571"/>
      <c r="CDK168" s="571"/>
      <c r="CDL168" s="571"/>
      <c r="CDM168" s="571"/>
      <c r="CDN168" s="571"/>
      <c r="CDO168" s="571"/>
      <c r="CDP168" s="571"/>
      <c r="CDQ168" s="571"/>
      <c r="CDR168" s="571"/>
      <c r="CDS168" s="571"/>
      <c r="CDT168" s="571"/>
      <c r="CDU168" s="571"/>
      <c r="CDV168" s="571"/>
      <c r="CDW168" s="571"/>
      <c r="CDX168" s="571"/>
      <c r="CDY168" s="571"/>
      <c r="CDZ168" s="571"/>
      <c r="CEA168" s="571"/>
      <c r="CEB168" s="571"/>
      <c r="CEC168" s="571"/>
      <c r="CED168" s="571"/>
      <c r="CEE168" s="571"/>
      <c r="CEF168" s="571"/>
      <c r="CEG168" s="571"/>
      <c r="CEH168" s="571"/>
      <c r="CEI168" s="571"/>
      <c r="CEJ168" s="571"/>
      <c r="CEK168" s="571"/>
      <c r="CEL168" s="571"/>
      <c r="CEM168" s="571"/>
      <c r="CEN168" s="571"/>
      <c r="CEO168" s="571"/>
      <c r="CEP168" s="571"/>
      <c r="CEQ168" s="571"/>
      <c r="CER168" s="571"/>
      <c r="CES168" s="571"/>
      <c r="CET168" s="571"/>
      <c r="CEU168" s="571"/>
      <c r="CEV168" s="571"/>
      <c r="CEW168" s="571"/>
      <c r="CEX168" s="571"/>
      <c r="CEY168" s="571"/>
      <c r="CEZ168" s="571"/>
      <c r="CFA168" s="571"/>
      <c r="CFB168" s="571"/>
      <c r="CFC168" s="571"/>
      <c r="CFD168" s="571"/>
      <c r="CFE168" s="571"/>
      <c r="CFF168" s="571"/>
      <c r="CFG168" s="571"/>
      <c r="CFH168" s="571"/>
      <c r="CFI168" s="571"/>
      <c r="CFJ168" s="571"/>
      <c r="CFK168" s="571"/>
      <c r="CFL168" s="571"/>
      <c r="CFM168" s="571"/>
      <c r="CFN168" s="571"/>
      <c r="CFO168" s="571"/>
      <c r="CFP168" s="571"/>
      <c r="CFQ168" s="571"/>
      <c r="CFR168" s="571"/>
      <c r="CFS168" s="571"/>
      <c r="CFT168" s="571"/>
      <c r="CFU168" s="571"/>
      <c r="CFV168" s="571"/>
      <c r="CFW168" s="571"/>
      <c r="CFX168" s="571"/>
      <c r="CFY168" s="571"/>
      <c r="CFZ168" s="571"/>
      <c r="CGA168" s="571"/>
      <c r="CGB168" s="571"/>
      <c r="CGC168" s="571"/>
      <c r="CGD168" s="571"/>
      <c r="CGE168" s="571"/>
      <c r="CGF168" s="571"/>
      <c r="CGG168" s="571"/>
      <c r="CGH168" s="571"/>
      <c r="CGI168" s="571"/>
      <c r="CGJ168" s="571"/>
      <c r="CGK168" s="571"/>
      <c r="CGL168" s="571"/>
      <c r="CGM168" s="571"/>
      <c r="CGN168" s="571"/>
      <c r="CGO168" s="571"/>
      <c r="CGP168" s="571"/>
      <c r="CGQ168" s="571"/>
      <c r="CGR168" s="571"/>
      <c r="CGS168" s="571"/>
      <c r="CGT168" s="571"/>
      <c r="CGU168" s="571"/>
      <c r="CGV168" s="571"/>
      <c r="CGW168" s="571"/>
      <c r="CGX168" s="571"/>
      <c r="CGY168" s="571"/>
      <c r="CGZ168" s="571"/>
      <c r="CHA168" s="571"/>
      <c r="CHB168" s="571"/>
      <c r="CHC168" s="571"/>
      <c r="CHD168" s="571"/>
      <c r="CHE168" s="571"/>
      <c r="CHF168" s="571"/>
      <c r="CHG168" s="571"/>
      <c r="CHH168" s="571"/>
      <c r="CHI168" s="571"/>
      <c r="CHJ168" s="571"/>
      <c r="CHK168" s="571"/>
      <c r="CHL168" s="571"/>
      <c r="CHM168" s="571"/>
      <c r="CHN168" s="571"/>
      <c r="CHO168" s="571"/>
      <c r="CHP168" s="571"/>
      <c r="CHQ168" s="571"/>
      <c r="CHR168" s="571"/>
      <c r="CHS168" s="571"/>
      <c r="CHT168" s="571"/>
      <c r="CHU168" s="571"/>
      <c r="CHV168" s="571"/>
      <c r="CHW168" s="571"/>
      <c r="CHX168" s="571"/>
      <c r="CHY168" s="571"/>
      <c r="CHZ168" s="571"/>
      <c r="CIA168" s="571"/>
      <c r="CIB168" s="571"/>
      <c r="CIC168" s="571"/>
      <c r="CID168" s="571"/>
      <c r="CIE168" s="571"/>
      <c r="CIF168" s="571"/>
      <c r="CIG168" s="571"/>
      <c r="CIH168" s="571"/>
      <c r="CII168" s="571"/>
      <c r="CIJ168" s="571"/>
      <c r="CIK168" s="571"/>
      <c r="CIL168" s="571"/>
      <c r="CIM168" s="571"/>
      <c r="CIN168" s="571"/>
      <c r="CIO168" s="571"/>
      <c r="CIP168" s="571"/>
      <c r="CIQ168" s="571"/>
      <c r="CIR168" s="571"/>
      <c r="CIS168" s="571"/>
      <c r="CIT168" s="571"/>
      <c r="CIU168" s="571"/>
      <c r="CIV168" s="571"/>
      <c r="CIW168" s="571"/>
      <c r="CIX168" s="571"/>
      <c r="CIY168" s="571"/>
      <c r="CIZ168" s="571"/>
      <c r="CJA168" s="571"/>
      <c r="CJB168" s="571"/>
      <c r="CJC168" s="571"/>
      <c r="CJD168" s="571"/>
      <c r="CJE168" s="571"/>
      <c r="CJF168" s="571"/>
      <c r="CJG168" s="571"/>
      <c r="CJH168" s="571"/>
      <c r="CJI168" s="571"/>
      <c r="CJJ168" s="571"/>
      <c r="CJK168" s="571"/>
      <c r="CJL168" s="571"/>
      <c r="CJM168" s="571"/>
      <c r="CJN168" s="571"/>
      <c r="CJO168" s="571"/>
      <c r="CJP168" s="571"/>
      <c r="CJQ168" s="571"/>
      <c r="CJR168" s="571"/>
      <c r="CJS168" s="571"/>
      <c r="CJT168" s="571"/>
      <c r="CJW168" s="571"/>
      <c r="CJX168" s="571"/>
      <c r="CJY168" s="571"/>
      <c r="CJZ168" s="571"/>
      <c r="CKA168" s="571"/>
      <c r="CKB168" s="571"/>
      <c r="CKC168" s="571"/>
      <c r="CKD168" s="571"/>
      <c r="CKE168" s="571"/>
      <c r="CKF168" s="571"/>
      <c r="CKG168" s="571"/>
      <c r="CKH168" s="571"/>
      <c r="CKI168" s="571"/>
      <c r="CKJ168" s="571"/>
      <c r="CKK168" s="571"/>
      <c r="CKL168" s="571"/>
      <c r="CKM168" s="571"/>
      <c r="CKN168" s="571"/>
      <c r="CKO168" s="571"/>
      <c r="CKP168" s="571"/>
      <c r="CKQ168" s="571"/>
      <c r="CKR168" s="571"/>
      <c r="CKS168" s="571"/>
      <c r="CKT168" s="571"/>
      <c r="CKU168" s="571"/>
      <c r="CKV168" s="571"/>
      <c r="CKW168" s="571"/>
      <c r="CKX168" s="571"/>
      <c r="CKY168" s="571"/>
      <c r="CKZ168" s="571"/>
      <c r="CLA168" s="571"/>
      <c r="CLB168" s="571"/>
      <c r="CLC168" s="571"/>
      <c r="CLD168" s="571"/>
      <c r="CLE168" s="571"/>
      <c r="CLF168" s="571"/>
      <c r="CLG168" s="571"/>
      <c r="CLH168" s="571"/>
      <c r="CLI168" s="571"/>
      <c r="CLJ168" s="571"/>
      <c r="CLK168" s="571"/>
      <c r="CLL168" s="571"/>
      <c r="CLM168" s="571"/>
      <c r="CLN168" s="571"/>
      <c r="CLO168" s="571"/>
      <c r="CLP168" s="571"/>
      <c r="CLQ168" s="571"/>
      <c r="CLR168" s="571"/>
      <c r="CLS168" s="571"/>
      <c r="CLT168" s="571"/>
      <c r="CLU168" s="571"/>
      <c r="CLV168" s="571"/>
      <c r="CLW168" s="571"/>
      <c r="CLX168" s="571"/>
      <c r="CLY168" s="571"/>
      <c r="CLZ168" s="571"/>
      <c r="CMA168" s="571"/>
      <c r="CMB168" s="571"/>
      <c r="CMC168" s="571"/>
      <c r="CMD168" s="571"/>
      <c r="CME168" s="571"/>
      <c r="CMF168" s="571"/>
      <c r="CMG168" s="571"/>
      <c r="CMH168" s="571"/>
      <c r="CMI168" s="571"/>
      <c r="CMJ168" s="571"/>
      <c r="CMK168" s="571"/>
      <c r="CML168" s="571"/>
      <c r="CMM168" s="571"/>
      <c r="CMN168" s="571"/>
      <c r="CMO168" s="571"/>
      <c r="CMP168" s="571"/>
      <c r="CMQ168" s="571"/>
      <c r="CMR168" s="571"/>
      <c r="CMS168" s="571"/>
      <c r="CMT168" s="571"/>
      <c r="CMU168" s="571"/>
      <c r="CMV168" s="571"/>
      <c r="CMW168" s="571"/>
      <c r="CMX168" s="571"/>
      <c r="CMY168" s="571"/>
      <c r="CMZ168" s="571"/>
      <c r="CNA168" s="571"/>
      <c r="CNB168" s="571"/>
      <c r="CNC168" s="571"/>
      <c r="CND168" s="571"/>
      <c r="CNE168" s="571"/>
      <c r="CNF168" s="571"/>
      <c r="CNG168" s="571"/>
      <c r="CNH168" s="571"/>
      <c r="CNI168" s="571"/>
      <c r="CNJ168" s="571"/>
      <c r="CNK168" s="571"/>
      <c r="CNL168" s="571"/>
      <c r="CNM168" s="571"/>
      <c r="CNN168" s="571"/>
      <c r="CNO168" s="571"/>
      <c r="CNP168" s="571"/>
      <c r="CNQ168" s="571"/>
      <c r="CNR168" s="571"/>
      <c r="CNS168" s="571"/>
      <c r="CNT168" s="571"/>
      <c r="CNU168" s="571"/>
      <c r="CNV168" s="571"/>
      <c r="CNW168" s="571"/>
      <c r="CNX168" s="571"/>
      <c r="CNY168" s="571"/>
      <c r="CNZ168" s="571"/>
      <c r="COA168" s="571"/>
      <c r="COB168" s="571"/>
      <c r="COC168" s="571"/>
      <c r="COD168" s="571"/>
      <c r="COE168" s="571"/>
      <c r="COF168" s="571"/>
      <c r="COG168" s="571"/>
      <c r="COH168" s="571"/>
      <c r="COI168" s="571"/>
      <c r="COJ168" s="571"/>
      <c r="COK168" s="571"/>
      <c r="COL168" s="571"/>
      <c r="COM168" s="571"/>
      <c r="CON168" s="571"/>
      <c r="COO168" s="571"/>
      <c r="COP168" s="571"/>
      <c r="COQ168" s="571"/>
      <c r="COR168" s="571"/>
      <c r="COS168" s="571"/>
      <c r="COT168" s="571"/>
      <c r="COU168" s="571"/>
      <c r="COV168" s="571"/>
      <c r="COW168" s="571"/>
      <c r="COX168" s="571"/>
      <c r="COY168" s="571"/>
      <c r="COZ168" s="571"/>
      <c r="CPA168" s="571"/>
      <c r="CPB168" s="571"/>
      <c r="CPC168" s="571"/>
      <c r="CPD168" s="571"/>
      <c r="CPE168" s="571"/>
      <c r="CPF168" s="571"/>
      <c r="CPG168" s="571"/>
      <c r="CPH168" s="571"/>
      <c r="CPI168" s="571"/>
      <c r="CPJ168" s="571"/>
      <c r="CPK168" s="571"/>
      <c r="CPL168" s="571"/>
      <c r="CPM168" s="571"/>
      <c r="CPN168" s="571"/>
      <c r="CPO168" s="571"/>
      <c r="CPP168" s="571"/>
      <c r="CPQ168" s="571"/>
      <c r="CPR168" s="571"/>
      <c r="CPS168" s="571"/>
      <c r="CPT168" s="571"/>
      <c r="CPU168" s="571"/>
      <c r="CPV168" s="571"/>
      <c r="CPW168" s="571"/>
      <c r="CPX168" s="571"/>
      <c r="CPY168" s="571"/>
      <c r="CPZ168" s="571"/>
      <c r="CQA168" s="571"/>
      <c r="CQB168" s="571"/>
      <c r="CQC168" s="571"/>
      <c r="CQD168" s="571"/>
      <c r="CQE168" s="571"/>
      <c r="CQF168" s="571"/>
      <c r="CQG168" s="571"/>
      <c r="CQH168" s="571"/>
      <c r="CQI168" s="571"/>
      <c r="CQJ168" s="571"/>
      <c r="CQK168" s="571"/>
      <c r="CQL168" s="571"/>
      <c r="CQM168" s="571"/>
      <c r="CQN168" s="571"/>
      <c r="CQO168" s="571"/>
      <c r="CQP168" s="571"/>
      <c r="CQQ168" s="571"/>
      <c r="CQR168" s="571"/>
      <c r="CQS168" s="571"/>
      <c r="CQT168" s="571"/>
      <c r="CQU168" s="571"/>
      <c r="CQV168" s="571"/>
      <c r="CQW168" s="571"/>
      <c r="CQX168" s="571"/>
      <c r="CQY168" s="571"/>
      <c r="CQZ168" s="571"/>
      <c r="CRA168" s="571"/>
      <c r="CRB168" s="571"/>
      <c r="CRC168" s="571"/>
      <c r="CRD168" s="571"/>
      <c r="CRE168" s="571"/>
      <c r="CRF168" s="571"/>
      <c r="CRG168" s="571"/>
      <c r="CRH168" s="571"/>
      <c r="CRI168" s="571"/>
      <c r="CRJ168" s="571"/>
      <c r="CRK168" s="571"/>
      <c r="CRL168" s="571"/>
      <c r="CRM168" s="571"/>
      <c r="CRN168" s="571"/>
      <c r="CRO168" s="571"/>
      <c r="CRP168" s="571"/>
      <c r="CRQ168" s="571"/>
      <c r="CRR168" s="571"/>
      <c r="CRS168" s="571"/>
      <c r="CRT168" s="571"/>
      <c r="CRU168" s="571"/>
      <c r="CRV168" s="571"/>
      <c r="CRW168" s="571"/>
      <c r="CRX168" s="571"/>
      <c r="CRY168" s="571"/>
      <c r="CRZ168" s="571"/>
      <c r="CSA168" s="571"/>
      <c r="CSB168" s="571"/>
      <c r="CSC168" s="571"/>
      <c r="CSD168" s="571"/>
      <c r="CSE168" s="571"/>
      <c r="CSF168" s="571"/>
      <c r="CSG168" s="571"/>
      <c r="CSH168" s="571"/>
      <c r="CSI168" s="571"/>
      <c r="CSJ168" s="571"/>
      <c r="CSK168" s="571"/>
      <c r="CSL168" s="571"/>
      <c r="CSM168" s="571"/>
      <c r="CSN168" s="571"/>
      <c r="CSO168" s="571"/>
      <c r="CSP168" s="571"/>
      <c r="CSQ168" s="571"/>
      <c r="CSR168" s="571"/>
      <c r="CSS168" s="571"/>
      <c r="CST168" s="571"/>
      <c r="CSU168" s="571"/>
      <c r="CSV168" s="571"/>
      <c r="CSW168" s="571"/>
      <c r="CSX168" s="571"/>
      <c r="CSY168" s="571"/>
      <c r="CSZ168" s="571"/>
      <c r="CTA168" s="571"/>
      <c r="CTB168" s="571"/>
      <c r="CTC168" s="571"/>
      <c r="CTD168" s="571"/>
      <c r="CTE168" s="571"/>
      <c r="CTF168" s="571"/>
      <c r="CTG168" s="571"/>
      <c r="CTH168" s="571"/>
      <c r="CTI168" s="571"/>
      <c r="CTJ168" s="571"/>
      <c r="CTK168" s="571"/>
      <c r="CTL168" s="571"/>
      <c r="CTM168" s="571"/>
      <c r="CTN168" s="571"/>
      <c r="CTO168" s="571"/>
      <c r="CTP168" s="571"/>
      <c r="CTS168" s="571"/>
      <c r="CTT168" s="571"/>
      <c r="CTU168" s="571"/>
      <c r="CTV168" s="571"/>
      <c r="CTW168" s="571"/>
      <c r="CTX168" s="571"/>
      <c r="CTY168" s="571"/>
      <c r="CTZ168" s="571"/>
      <c r="CUA168" s="571"/>
      <c r="CUB168" s="571"/>
      <c r="CUC168" s="571"/>
      <c r="CUD168" s="571"/>
      <c r="CUE168" s="571"/>
      <c r="CUF168" s="571"/>
      <c r="CUG168" s="571"/>
      <c r="CUH168" s="571"/>
      <c r="CUI168" s="571"/>
      <c r="CUJ168" s="571"/>
      <c r="CUK168" s="571"/>
      <c r="CUL168" s="571"/>
      <c r="CUM168" s="571"/>
      <c r="CUN168" s="571"/>
      <c r="CUO168" s="571"/>
      <c r="CUP168" s="571"/>
      <c r="CUQ168" s="571"/>
      <c r="CUR168" s="571"/>
      <c r="CUS168" s="571"/>
      <c r="CUT168" s="571"/>
      <c r="CUU168" s="571"/>
      <c r="CUV168" s="571"/>
      <c r="CUW168" s="571"/>
      <c r="CUX168" s="571"/>
      <c r="CUY168" s="571"/>
      <c r="CUZ168" s="571"/>
      <c r="CVA168" s="571"/>
      <c r="CVB168" s="571"/>
      <c r="CVC168" s="571"/>
      <c r="CVD168" s="571"/>
      <c r="CVE168" s="571"/>
      <c r="CVF168" s="571"/>
      <c r="CVG168" s="571"/>
      <c r="CVH168" s="571"/>
      <c r="CVI168" s="571"/>
      <c r="CVJ168" s="571"/>
      <c r="CVK168" s="571"/>
      <c r="CVL168" s="571"/>
      <c r="CVM168" s="571"/>
      <c r="CVN168" s="571"/>
      <c r="CVO168" s="571"/>
      <c r="CVP168" s="571"/>
      <c r="CVQ168" s="571"/>
      <c r="CVR168" s="571"/>
      <c r="CVS168" s="571"/>
      <c r="CVT168" s="571"/>
      <c r="CVU168" s="571"/>
      <c r="CVV168" s="571"/>
      <c r="CVW168" s="571"/>
      <c r="CVX168" s="571"/>
      <c r="CVY168" s="571"/>
      <c r="CVZ168" s="571"/>
      <c r="CWA168" s="571"/>
      <c r="CWB168" s="571"/>
      <c r="CWC168" s="571"/>
      <c r="CWD168" s="571"/>
      <c r="CWE168" s="571"/>
      <c r="CWF168" s="571"/>
      <c r="CWG168" s="571"/>
      <c r="CWH168" s="571"/>
      <c r="CWI168" s="571"/>
      <c r="CWJ168" s="571"/>
      <c r="CWK168" s="571"/>
      <c r="CWL168" s="571"/>
      <c r="CWM168" s="571"/>
      <c r="CWN168" s="571"/>
      <c r="CWO168" s="571"/>
      <c r="CWP168" s="571"/>
      <c r="CWQ168" s="571"/>
      <c r="CWR168" s="571"/>
      <c r="CWS168" s="571"/>
      <c r="CWT168" s="571"/>
      <c r="CWU168" s="571"/>
      <c r="CWV168" s="571"/>
      <c r="CWW168" s="571"/>
      <c r="CWX168" s="571"/>
      <c r="CWY168" s="571"/>
      <c r="CWZ168" s="571"/>
      <c r="CXA168" s="571"/>
      <c r="CXB168" s="571"/>
      <c r="CXC168" s="571"/>
      <c r="CXD168" s="571"/>
      <c r="CXE168" s="571"/>
      <c r="CXF168" s="571"/>
      <c r="CXG168" s="571"/>
      <c r="CXH168" s="571"/>
      <c r="CXI168" s="571"/>
      <c r="CXJ168" s="571"/>
      <c r="CXK168" s="571"/>
      <c r="CXL168" s="571"/>
      <c r="CXM168" s="571"/>
      <c r="CXN168" s="571"/>
      <c r="CXO168" s="571"/>
      <c r="CXP168" s="571"/>
      <c r="CXQ168" s="571"/>
      <c r="CXR168" s="571"/>
      <c r="CXS168" s="571"/>
      <c r="CXT168" s="571"/>
      <c r="CXU168" s="571"/>
      <c r="CXV168" s="571"/>
      <c r="CXW168" s="571"/>
      <c r="CXX168" s="571"/>
      <c r="CXY168" s="571"/>
      <c r="CXZ168" s="571"/>
      <c r="CYA168" s="571"/>
      <c r="CYB168" s="571"/>
      <c r="CYC168" s="571"/>
      <c r="CYD168" s="571"/>
      <c r="CYE168" s="571"/>
      <c r="CYF168" s="571"/>
      <c r="CYG168" s="571"/>
      <c r="CYH168" s="571"/>
      <c r="CYI168" s="571"/>
      <c r="CYJ168" s="571"/>
      <c r="CYK168" s="571"/>
      <c r="CYL168" s="571"/>
      <c r="CYM168" s="571"/>
      <c r="CYN168" s="571"/>
      <c r="CYO168" s="571"/>
      <c r="CYP168" s="571"/>
      <c r="CYQ168" s="571"/>
      <c r="CYR168" s="571"/>
      <c r="CYS168" s="571"/>
      <c r="CYT168" s="571"/>
      <c r="CYU168" s="571"/>
      <c r="CYV168" s="571"/>
      <c r="CYW168" s="571"/>
      <c r="CYX168" s="571"/>
      <c r="CYY168" s="571"/>
      <c r="CYZ168" s="571"/>
      <c r="CZA168" s="571"/>
      <c r="CZB168" s="571"/>
      <c r="CZC168" s="571"/>
      <c r="CZD168" s="571"/>
      <c r="CZE168" s="571"/>
      <c r="CZF168" s="571"/>
      <c r="CZG168" s="571"/>
      <c r="CZH168" s="571"/>
      <c r="CZI168" s="571"/>
      <c r="CZJ168" s="571"/>
      <c r="CZK168" s="571"/>
      <c r="CZL168" s="571"/>
      <c r="CZM168" s="571"/>
      <c r="CZN168" s="571"/>
      <c r="CZO168" s="571"/>
      <c r="CZP168" s="571"/>
      <c r="CZQ168" s="571"/>
      <c r="CZR168" s="571"/>
      <c r="CZS168" s="571"/>
      <c r="CZT168" s="571"/>
      <c r="CZU168" s="571"/>
      <c r="CZV168" s="571"/>
      <c r="CZW168" s="571"/>
      <c r="CZX168" s="571"/>
      <c r="CZY168" s="571"/>
      <c r="CZZ168" s="571"/>
      <c r="DAA168" s="571"/>
      <c r="DAB168" s="571"/>
      <c r="DAC168" s="571"/>
      <c r="DAD168" s="571"/>
      <c r="DAE168" s="571"/>
      <c r="DAF168" s="571"/>
      <c r="DAG168" s="571"/>
      <c r="DAH168" s="571"/>
      <c r="DAI168" s="571"/>
      <c r="DAJ168" s="571"/>
      <c r="DAK168" s="571"/>
      <c r="DAL168" s="571"/>
      <c r="DAM168" s="571"/>
      <c r="DAN168" s="571"/>
      <c r="DAO168" s="571"/>
      <c r="DAP168" s="571"/>
      <c r="DAQ168" s="571"/>
      <c r="DAR168" s="571"/>
      <c r="DAS168" s="571"/>
      <c r="DAT168" s="571"/>
      <c r="DAU168" s="571"/>
      <c r="DAV168" s="571"/>
      <c r="DAW168" s="571"/>
      <c r="DAX168" s="571"/>
      <c r="DAY168" s="571"/>
      <c r="DAZ168" s="571"/>
      <c r="DBA168" s="571"/>
      <c r="DBB168" s="571"/>
      <c r="DBC168" s="571"/>
      <c r="DBD168" s="571"/>
      <c r="DBE168" s="571"/>
      <c r="DBF168" s="571"/>
      <c r="DBG168" s="571"/>
      <c r="DBH168" s="571"/>
      <c r="DBI168" s="571"/>
      <c r="DBJ168" s="571"/>
      <c r="DBK168" s="571"/>
      <c r="DBL168" s="571"/>
      <c r="DBM168" s="571"/>
      <c r="DBN168" s="571"/>
      <c r="DBO168" s="571"/>
      <c r="DBP168" s="571"/>
      <c r="DBQ168" s="571"/>
      <c r="DBR168" s="571"/>
      <c r="DBS168" s="571"/>
      <c r="DBT168" s="571"/>
      <c r="DBU168" s="571"/>
      <c r="DBV168" s="571"/>
      <c r="DBW168" s="571"/>
      <c r="DBX168" s="571"/>
      <c r="DBY168" s="571"/>
      <c r="DBZ168" s="571"/>
      <c r="DCA168" s="571"/>
      <c r="DCB168" s="571"/>
      <c r="DCC168" s="571"/>
      <c r="DCD168" s="571"/>
      <c r="DCE168" s="571"/>
      <c r="DCF168" s="571"/>
      <c r="DCG168" s="571"/>
      <c r="DCH168" s="571"/>
      <c r="DCI168" s="571"/>
      <c r="DCJ168" s="571"/>
      <c r="DCK168" s="571"/>
      <c r="DCL168" s="571"/>
      <c r="DCM168" s="571"/>
      <c r="DCN168" s="571"/>
      <c r="DCO168" s="571"/>
      <c r="DCP168" s="571"/>
      <c r="DCQ168" s="571"/>
      <c r="DCR168" s="571"/>
      <c r="DCS168" s="571"/>
      <c r="DCT168" s="571"/>
      <c r="DCU168" s="571"/>
      <c r="DCV168" s="571"/>
      <c r="DCW168" s="571"/>
      <c r="DCX168" s="571"/>
      <c r="DCY168" s="571"/>
      <c r="DCZ168" s="571"/>
      <c r="DDA168" s="571"/>
      <c r="DDB168" s="571"/>
      <c r="DDC168" s="571"/>
      <c r="DDD168" s="571"/>
      <c r="DDE168" s="571"/>
      <c r="DDF168" s="571"/>
      <c r="DDG168" s="571"/>
      <c r="DDH168" s="571"/>
      <c r="DDI168" s="571"/>
      <c r="DDJ168" s="571"/>
      <c r="DDK168" s="571"/>
      <c r="DDL168" s="571"/>
      <c r="DDO168" s="571"/>
      <c r="DDP168" s="571"/>
      <c r="DDQ168" s="571"/>
      <c r="DDR168" s="571"/>
      <c r="DDS168" s="571"/>
      <c r="DDT168" s="571"/>
      <c r="DDU168" s="571"/>
      <c r="DDV168" s="571"/>
      <c r="DDW168" s="571"/>
      <c r="DDX168" s="571"/>
      <c r="DDY168" s="571"/>
      <c r="DDZ168" s="571"/>
      <c r="DEA168" s="571"/>
      <c r="DEB168" s="571"/>
      <c r="DEC168" s="571"/>
      <c r="DED168" s="571"/>
      <c r="DEE168" s="571"/>
      <c r="DEF168" s="571"/>
      <c r="DEG168" s="571"/>
      <c r="DEH168" s="571"/>
      <c r="DEI168" s="571"/>
      <c r="DEJ168" s="571"/>
      <c r="DEK168" s="571"/>
      <c r="DEL168" s="571"/>
      <c r="DEM168" s="571"/>
      <c r="DEN168" s="571"/>
      <c r="DEO168" s="571"/>
      <c r="DEP168" s="571"/>
      <c r="DEQ168" s="571"/>
      <c r="DER168" s="571"/>
      <c r="DES168" s="571"/>
      <c r="DET168" s="571"/>
      <c r="DEU168" s="571"/>
      <c r="DEV168" s="571"/>
      <c r="DEW168" s="571"/>
      <c r="DEX168" s="571"/>
      <c r="DEY168" s="571"/>
      <c r="DEZ168" s="571"/>
      <c r="DFA168" s="571"/>
      <c r="DFB168" s="571"/>
      <c r="DFC168" s="571"/>
      <c r="DFD168" s="571"/>
      <c r="DFE168" s="571"/>
      <c r="DFF168" s="571"/>
      <c r="DFG168" s="571"/>
      <c r="DFH168" s="571"/>
      <c r="DFI168" s="571"/>
      <c r="DFJ168" s="571"/>
      <c r="DFK168" s="571"/>
      <c r="DFL168" s="571"/>
      <c r="DFM168" s="571"/>
      <c r="DFN168" s="571"/>
      <c r="DFO168" s="571"/>
      <c r="DFP168" s="571"/>
      <c r="DFQ168" s="571"/>
      <c r="DFR168" s="571"/>
      <c r="DFS168" s="571"/>
      <c r="DFT168" s="571"/>
      <c r="DFU168" s="571"/>
      <c r="DFV168" s="571"/>
      <c r="DFW168" s="571"/>
      <c r="DFX168" s="571"/>
      <c r="DFY168" s="571"/>
      <c r="DFZ168" s="571"/>
      <c r="DGA168" s="571"/>
      <c r="DGB168" s="571"/>
      <c r="DGC168" s="571"/>
      <c r="DGD168" s="571"/>
      <c r="DGE168" s="571"/>
      <c r="DGF168" s="571"/>
      <c r="DGG168" s="571"/>
      <c r="DGH168" s="571"/>
      <c r="DGI168" s="571"/>
      <c r="DGJ168" s="571"/>
      <c r="DGK168" s="571"/>
      <c r="DGL168" s="571"/>
      <c r="DGM168" s="571"/>
      <c r="DGN168" s="571"/>
      <c r="DGO168" s="571"/>
      <c r="DGP168" s="571"/>
      <c r="DGQ168" s="571"/>
      <c r="DGR168" s="571"/>
      <c r="DGS168" s="571"/>
      <c r="DGT168" s="571"/>
      <c r="DGU168" s="571"/>
      <c r="DGV168" s="571"/>
      <c r="DGW168" s="571"/>
      <c r="DGX168" s="571"/>
      <c r="DGY168" s="571"/>
      <c r="DGZ168" s="571"/>
      <c r="DHA168" s="571"/>
      <c r="DHB168" s="571"/>
      <c r="DHC168" s="571"/>
      <c r="DHD168" s="571"/>
      <c r="DHE168" s="571"/>
      <c r="DHF168" s="571"/>
      <c r="DHG168" s="571"/>
      <c r="DHH168" s="571"/>
      <c r="DHI168" s="571"/>
      <c r="DHJ168" s="571"/>
      <c r="DHK168" s="571"/>
      <c r="DHL168" s="571"/>
      <c r="DHM168" s="571"/>
      <c r="DHN168" s="571"/>
      <c r="DHO168" s="571"/>
      <c r="DHP168" s="571"/>
      <c r="DHQ168" s="571"/>
      <c r="DHR168" s="571"/>
      <c r="DHS168" s="571"/>
      <c r="DHT168" s="571"/>
      <c r="DHU168" s="571"/>
      <c r="DHV168" s="571"/>
      <c r="DHW168" s="571"/>
      <c r="DHX168" s="571"/>
      <c r="DHY168" s="571"/>
      <c r="DHZ168" s="571"/>
      <c r="DIA168" s="571"/>
      <c r="DIB168" s="571"/>
      <c r="DIC168" s="571"/>
      <c r="DID168" s="571"/>
      <c r="DIE168" s="571"/>
      <c r="DIF168" s="571"/>
      <c r="DIG168" s="571"/>
      <c r="DIH168" s="571"/>
      <c r="DII168" s="571"/>
      <c r="DIJ168" s="571"/>
      <c r="DIK168" s="571"/>
      <c r="DIL168" s="571"/>
      <c r="DIM168" s="571"/>
      <c r="DIN168" s="571"/>
      <c r="DIO168" s="571"/>
      <c r="DIP168" s="571"/>
      <c r="DIQ168" s="571"/>
      <c r="DIR168" s="571"/>
      <c r="DIS168" s="571"/>
      <c r="DIT168" s="571"/>
      <c r="DIU168" s="571"/>
      <c r="DIV168" s="571"/>
      <c r="DIW168" s="571"/>
      <c r="DIX168" s="571"/>
      <c r="DIY168" s="571"/>
      <c r="DIZ168" s="571"/>
      <c r="DJA168" s="571"/>
      <c r="DJB168" s="571"/>
      <c r="DJC168" s="571"/>
      <c r="DJD168" s="571"/>
      <c r="DJE168" s="571"/>
      <c r="DJF168" s="571"/>
      <c r="DJG168" s="571"/>
      <c r="DJH168" s="571"/>
      <c r="DJI168" s="571"/>
      <c r="DJJ168" s="571"/>
      <c r="DJK168" s="571"/>
      <c r="DJL168" s="571"/>
      <c r="DJM168" s="571"/>
      <c r="DJN168" s="571"/>
      <c r="DJO168" s="571"/>
      <c r="DJP168" s="571"/>
      <c r="DJQ168" s="571"/>
      <c r="DJR168" s="571"/>
      <c r="DJS168" s="571"/>
      <c r="DJT168" s="571"/>
      <c r="DJU168" s="571"/>
      <c r="DJV168" s="571"/>
      <c r="DJW168" s="571"/>
      <c r="DJX168" s="571"/>
      <c r="DJY168" s="571"/>
      <c r="DJZ168" s="571"/>
      <c r="DKA168" s="571"/>
      <c r="DKB168" s="571"/>
      <c r="DKC168" s="571"/>
      <c r="DKD168" s="571"/>
      <c r="DKE168" s="571"/>
      <c r="DKF168" s="571"/>
      <c r="DKG168" s="571"/>
      <c r="DKH168" s="571"/>
      <c r="DKI168" s="571"/>
      <c r="DKJ168" s="571"/>
      <c r="DKK168" s="571"/>
      <c r="DKL168" s="571"/>
      <c r="DKM168" s="571"/>
      <c r="DKN168" s="571"/>
      <c r="DKO168" s="571"/>
      <c r="DKP168" s="571"/>
      <c r="DKQ168" s="571"/>
      <c r="DKR168" s="571"/>
      <c r="DKS168" s="571"/>
      <c r="DKT168" s="571"/>
      <c r="DKU168" s="571"/>
      <c r="DKV168" s="571"/>
      <c r="DKW168" s="571"/>
      <c r="DKX168" s="571"/>
      <c r="DKY168" s="571"/>
      <c r="DKZ168" s="571"/>
      <c r="DLA168" s="571"/>
      <c r="DLB168" s="571"/>
      <c r="DLC168" s="571"/>
      <c r="DLD168" s="571"/>
      <c r="DLE168" s="571"/>
      <c r="DLF168" s="571"/>
      <c r="DLG168" s="571"/>
      <c r="DLH168" s="571"/>
      <c r="DLI168" s="571"/>
      <c r="DLJ168" s="571"/>
      <c r="DLK168" s="571"/>
      <c r="DLL168" s="571"/>
      <c r="DLM168" s="571"/>
      <c r="DLN168" s="571"/>
      <c r="DLO168" s="571"/>
      <c r="DLP168" s="571"/>
      <c r="DLQ168" s="571"/>
      <c r="DLR168" s="571"/>
      <c r="DLS168" s="571"/>
      <c r="DLT168" s="571"/>
      <c r="DLU168" s="571"/>
      <c r="DLV168" s="571"/>
      <c r="DLW168" s="571"/>
      <c r="DLX168" s="571"/>
      <c r="DLY168" s="571"/>
      <c r="DLZ168" s="571"/>
      <c r="DMA168" s="571"/>
      <c r="DMB168" s="571"/>
      <c r="DMC168" s="571"/>
      <c r="DMD168" s="571"/>
      <c r="DME168" s="571"/>
      <c r="DMF168" s="571"/>
      <c r="DMG168" s="571"/>
      <c r="DMH168" s="571"/>
      <c r="DMI168" s="571"/>
      <c r="DMJ168" s="571"/>
      <c r="DMK168" s="571"/>
      <c r="DML168" s="571"/>
      <c r="DMM168" s="571"/>
      <c r="DMN168" s="571"/>
      <c r="DMO168" s="571"/>
      <c r="DMP168" s="571"/>
      <c r="DMQ168" s="571"/>
      <c r="DMR168" s="571"/>
      <c r="DMS168" s="571"/>
      <c r="DMT168" s="571"/>
      <c r="DMU168" s="571"/>
      <c r="DMV168" s="571"/>
      <c r="DMW168" s="571"/>
      <c r="DMX168" s="571"/>
      <c r="DMY168" s="571"/>
      <c r="DMZ168" s="571"/>
      <c r="DNA168" s="571"/>
      <c r="DNB168" s="571"/>
      <c r="DNC168" s="571"/>
      <c r="DND168" s="571"/>
      <c r="DNE168" s="571"/>
      <c r="DNF168" s="571"/>
      <c r="DNG168" s="571"/>
      <c r="DNH168" s="571"/>
      <c r="DNK168" s="571"/>
      <c r="DNL168" s="571"/>
      <c r="DNM168" s="571"/>
      <c r="DNN168" s="571"/>
      <c r="DNO168" s="571"/>
      <c r="DNP168" s="571"/>
      <c r="DNQ168" s="571"/>
      <c r="DNR168" s="571"/>
      <c r="DNS168" s="571"/>
      <c r="DNT168" s="571"/>
      <c r="DNU168" s="571"/>
      <c r="DNV168" s="571"/>
      <c r="DNW168" s="571"/>
      <c r="DNX168" s="571"/>
      <c r="DNY168" s="571"/>
      <c r="DNZ168" s="571"/>
      <c r="DOA168" s="571"/>
      <c r="DOB168" s="571"/>
      <c r="DOC168" s="571"/>
      <c r="DOD168" s="571"/>
      <c r="DOE168" s="571"/>
      <c r="DOF168" s="571"/>
      <c r="DOG168" s="571"/>
      <c r="DOH168" s="571"/>
      <c r="DOI168" s="571"/>
      <c r="DOJ168" s="571"/>
      <c r="DOK168" s="571"/>
      <c r="DOL168" s="571"/>
      <c r="DOM168" s="571"/>
      <c r="DON168" s="571"/>
      <c r="DOO168" s="571"/>
      <c r="DOP168" s="571"/>
      <c r="DOQ168" s="571"/>
      <c r="DOR168" s="571"/>
      <c r="DOS168" s="571"/>
      <c r="DOT168" s="571"/>
      <c r="DOU168" s="571"/>
      <c r="DOV168" s="571"/>
      <c r="DOW168" s="571"/>
      <c r="DOX168" s="571"/>
      <c r="DOY168" s="571"/>
      <c r="DOZ168" s="571"/>
      <c r="DPA168" s="571"/>
      <c r="DPB168" s="571"/>
      <c r="DPC168" s="571"/>
      <c r="DPD168" s="571"/>
      <c r="DPE168" s="571"/>
      <c r="DPF168" s="571"/>
      <c r="DPG168" s="571"/>
      <c r="DPH168" s="571"/>
      <c r="DPI168" s="571"/>
      <c r="DPJ168" s="571"/>
      <c r="DPK168" s="571"/>
      <c r="DPL168" s="571"/>
      <c r="DPM168" s="571"/>
      <c r="DPN168" s="571"/>
      <c r="DPO168" s="571"/>
      <c r="DPP168" s="571"/>
      <c r="DPQ168" s="571"/>
      <c r="DPR168" s="571"/>
      <c r="DPS168" s="571"/>
      <c r="DPT168" s="571"/>
      <c r="DPU168" s="571"/>
      <c r="DPV168" s="571"/>
      <c r="DPW168" s="571"/>
      <c r="DPX168" s="571"/>
      <c r="DPY168" s="571"/>
      <c r="DPZ168" s="571"/>
      <c r="DQA168" s="571"/>
      <c r="DQB168" s="571"/>
      <c r="DQC168" s="571"/>
      <c r="DQD168" s="571"/>
      <c r="DQE168" s="571"/>
      <c r="DQF168" s="571"/>
      <c r="DQG168" s="571"/>
      <c r="DQH168" s="571"/>
      <c r="DQI168" s="571"/>
      <c r="DQJ168" s="571"/>
      <c r="DQK168" s="571"/>
      <c r="DQL168" s="571"/>
      <c r="DQM168" s="571"/>
      <c r="DQN168" s="571"/>
      <c r="DQO168" s="571"/>
      <c r="DQP168" s="571"/>
      <c r="DQQ168" s="571"/>
      <c r="DQR168" s="571"/>
      <c r="DQS168" s="571"/>
      <c r="DQT168" s="571"/>
      <c r="DQU168" s="571"/>
      <c r="DQV168" s="571"/>
      <c r="DQW168" s="571"/>
      <c r="DQX168" s="571"/>
      <c r="DQY168" s="571"/>
      <c r="DQZ168" s="571"/>
      <c r="DRA168" s="571"/>
      <c r="DRB168" s="571"/>
      <c r="DRC168" s="571"/>
      <c r="DRD168" s="571"/>
      <c r="DRE168" s="571"/>
      <c r="DRF168" s="571"/>
      <c r="DRG168" s="571"/>
      <c r="DRH168" s="571"/>
      <c r="DRI168" s="571"/>
      <c r="DRJ168" s="571"/>
      <c r="DRK168" s="571"/>
      <c r="DRL168" s="571"/>
      <c r="DRM168" s="571"/>
      <c r="DRN168" s="571"/>
      <c r="DRO168" s="571"/>
      <c r="DRP168" s="571"/>
      <c r="DRQ168" s="571"/>
      <c r="DRR168" s="571"/>
      <c r="DRS168" s="571"/>
      <c r="DRT168" s="571"/>
      <c r="DRU168" s="571"/>
      <c r="DRV168" s="571"/>
      <c r="DRW168" s="571"/>
      <c r="DRX168" s="571"/>
      <c r="DRY168" s="571"/>
      <c r="DRZ168" s="571"/>
      <c r="DSA168" s="571"/>
      <c r="DSB168" s="571"/>
      <c r="DSC168" s="571"/>
      <c r="DSD168" s="571"/>
      <c r="DSE168" s="571"/>
      <c r="DSF168" s="571"/>
      <c r="DSG168" s="571"/>
      <c r="DSH168" s="571"/>
      <c r="DSI168" s="571"/>
      <c r="DSJ168" s="571"/>
      <c r="DSK168" s="571"/>
      <c r="DSL168" s="571"/>
      <c r="DSM168" s="571"/>
      <c r="DSN168" s="571"/>
      <c r="DSO168" s="571"/>
      <c r="DSP168" s="571"/>
      <c r="DSQ168" s="571"/>
      <c r="DSR168" s="571"/>
      <c r="DSS168" s="571"/>
      <c r="DST168" s="571"/>
      <c r="DSU168" s="571"/>
      <c r="DSV168" s="571"/>
      <c r="DSW168" s="571"/>
      <c r="DSX168" s="571"/>
      <c r="DSY168" s="571"/>
      <c r="DSZ168" s="571"/>
      <c r="DTA168" s="571"/>
      <c r="DTB168" s="571"/>
      <c r="DTC168" s="571"/>
      <c r="DTD168" s="571"/>
      <c r="DTE168" s="571"/>
      <c r="DTF168" s="571"/>
      <c r="DTG168" s="571"/>
      <c r="DTH168" s="571"/>
      <c r="DTI168" s="571"/>
      <c r="DTJ168" s="571"/>
      <c r="DTK168" s="571"/>
      <c r="DTL168" s="571"/>
      <c r="DTM168" s="571"/>
      <c r="DTN168" s="571"/>
      <c r="DTO168" s="571"/>
      <c r="DTP168" s="571"/>
      <c r="DTQ168" s="571"/>
      <c r="DTR168" s="571"/>
      <c r="DTS168" s="571"/>
      <c r="DTT168" s="571"/>
      <c r="DTU168" s="571"/>
      <c r="DTV168" s="571"/>
      <c r="DTW168" s="571"/>
      <c r="DTX168" s="571"/>
      <c r="DTY168" s="571"/>
      <c r="DTZ168" s="571"/>
      <c r="DUA168" s="571"/>
      <c r="DUB168" s="571"/>
      <c r="DUC168" s="571"/>
      <c r="DUD168" s="571"/>
      <c r="DUE168" s="571"/>
      <c r="DUF168" s="571"/>
      <c r="DUG168" s="571"/>
      <c r="DUH168" s="571"/>
      <c r="DUI168" s="571"/>
      <c r="DUJ168" s="571"/>
      <c r="DUK168" s="571"/>
      <c r="DUL168" s="571"/>
      <c r="DUM168" s="571"/>
      <c r="DUN168" s="571"/>
      <c r="DUO168" s="571"/>
      <c r="DUP168" s="571"/>
      <c r="DUQ168" s="571"/>
      <c r="DUR168" s="571"/>
      <c r="DUS168" s="571"/>
      <c r="DUT168" s="571"/>
      <c r="DUU168" s="571"/>
      <c r="DUV168" s="571"/>
      <c r="DUW168" s="571"/>
      <c r="DUX168" s="571"/>
      <c r="DUY168" s="571"/>
      <c r="DUZ168" s="571"/>
      <c r="DVA168" s="571"/>
      <c r="DVB168" s="571"/>
      <c r="DVC168" s="571"/>
      <c r="DVD168" s="571"/>
      <c r="DVE168" s="571"/>
      <c r="DVF168" s="571"/>
      <c r="DVG168" s="571"/>
      <c r="DVH168" s="571"/>
      <c r="DVI168" s="571"/>
      <c r="DVJ168" s="571"/>
      <c r="DVK168" s="571"/>
      <c r="DVL168" s="571"/>
      <c r="DVM168" s="571"/>
      <c r="DVN168" s="571"/>
      <c r="DVO168" s="571"/>
      <c r="DVP168" s="571"/>
      <c r="DVQ168" s="571"/>
      <c r="DVR168" s="571"/>
      <c r="DVS168" s="571"/>
      <c r="DVT168" s="571"/>
      <c r="DVU168" s="571"/>
      <c r="DVV168" s="571"/>
      <c r="DVW168" s="571"/>
      <c r="DVX168" s="571"/>
      <c r="DVY168" s="571"/>
      <c r="DVZ168" s="571"/>
      <c r="DWA168" s="571"/>
      <c r="DWB168" s="571"/>
      <c r="DWC168" s="571"/>
      <c r="DWD168" s="571"/>
      <c r="DWE168" s="571"/>
      <c r="DWF168" s="571"/>
      <c r="DWG168" s="571"/>
      <c r="DWH168" s="571"/>
      <c r="DWI168" s="571"/>
      <c r="DWJ168" s="571"/>
      <c r="DWK168" s="571"/>
      <c r="DWL168" s="571"/>
      <c r="DWM168" s="571"/>
      <c r="DWN168" s="571"/>
      <c r="DWO168" s="571"/>
      <c r="DWP168" s="571"/>
      <c r="DWQ168" s="571"/>
      <c r="DWR168" s="571"/>
      <c r="DWS168" s="571"/>
      <c r="DWT168" s="571"/>
      <c r="DWU168" s="571"/>
      <c r="DWV168" s="571"/>
      <c r="DWW168" s="571"/>
      <c r="DWX168" s="571"/>
      <c r="DWY168" s="571"/>
      <c r="DWZ168" s="571"/>
      <c r="DXA168" s="571"/>
      <c r="DXB168" s="571"/>
      <c r="DXC168" s="571"/>
      <c r="DXD168" s="571"/>
      <c r="DXG168" s="571"/>
      <c r="DXH168" s="571"/>
      <c r="DXI168" s="571"/>
      <c r="DXJ168" s="571"/>
      <c r="DXK168" s="571"/>
      <c r="DXL168" s="571"/>
      <c r="DXM168" s="571"/>
      <c r="DXN168" s="571"/>
      <c r="DXO168" s="571"/>
      <c r="DXP168" s="571"/>
      <c r="DXQ168" s="571"/>
      <c r="DXR168" s="571"/>
      <c r="DXS168" s="571"/>
      <c r="DXT168" s="571"/>
      <c r="DXU168" s="571"/>
      <c r="DXV168" s="571"/>
      <c r="DXW168" s="571"/>
      <c r="DXX168" s="571"/>
      <c r="DXY168" s="571"/>
      <c r="DXZ168" s="571"/>
      <c r="DYA168" s="571"/>
      <c r="DYB168" s="571"/>
      <c r="DYC168" s="571"/>
      <c r="DYD168" s="571"/>
      <c r="DYE168" s="571"/>
      <c r="DYF168" s="571"/>
      <c r="DYG168" s="571"/>
      <c r="DYH168" s="571"/>
      <c r="DYI168" s="571"/>
      <c r="DYJ168" s="571"/>
      <c r="DYK168" s="571"/>
      <c r="DYL168" s="571"/>
      <c r="DYM168" s="571"/>
      <c r="DYN168" s="571"/>
      <c r="DYO168" s="571"/>
      <c r="DYP168" s="571"/>
      <c r="DYQ168" s="571"/>
      <c r="DYR168" s="571"/>
      <c r="DYS168" s="571"/>
      <c r="DYT168" s="571"/>
      <c r="DYU168" s="571"/>
      <c r="DYV168" s="571"/>
      <c r="DYW168" s="571"/>
      <c r="DYX168" s="571"/>
      <c r="DYY168" s="571"/>
      <c r="DYZ168" s="571"/>
      <c r="DZA168" s="571"/>
      <c r="DZB168" s="571"/>
      <c r="DZC168" s="571"/>
      <c r="DZD168" s="571"/>
      <c r="DZE168" s="571"/>
      <c r="DZF168" s="571"/>
      <c r="DZG168" s="571"/>
      <c r="DZH168" s="571"/>
      <c r="DZI168" s="571"/>
      <c r="DZJ168" s="571"/>
      <c r="DZK168" s="571"/>
      <c r="DZL168" s="571"/>
      <c r="DZM168" s="571"/>
      <c r="DZN168" s="571"/>
      <c r="DZO168" s="571"/>
      <c r="DZP168" s="571"/>
      <c r="DZQ168" s="571"/>
      <c r="DZR168" s="571"/>
      <c r="DZS168" s="571"/>
      <c r="DZT168" s="571"/>
      <c r="DZU168" s="571"/>
      <c r="DZV168" s="571"/>
      <c r="DZW168" s="571"/>
      <c r="DZX168" s="571"/>
      <c r="DZY168" s="571"/>
      <c r="DZZ168" s="571"/>
      <c r="EAA168" s="571"/>
      <c r="EAB168" s="571"/>
      <c r="EAC168" s="571"/>
      <c r="EAD168" s="571"/>
      <c r="EAE168" s="571"/>
      <c r="EAF168" s="571"/>
      <c r="EAG168" s="571"/>
      <c r="EAH168" s="571"/>
      <c r="EAI168" s="571"/>
      <c r="EAJ168" s="571"/>
      <c r="EAK168" s="571"/>
      <c r="EAL168" s="571"/>
      <c r="EAM168" s="571"/>
      <c r="EAN168" s="571"/>
      <c r="EAO168" s="571"/>
      <c r="EAP168" s="571"/>
      <c r="EAQ168" s="571"/>
      <c r="EAR168" s="571"/>
      <c r="EAS168" s="571"/>
      <c r="EAT168" s="571"/>
      <c r="EAU168" s="571"/>
      <c r="EAV168" s="571"/>
      <c r="EAW168" s="571"/>
      <c r="EAX168" s="571"/>
      <c r="EAY168" s="571"/>
      <c r="EAZ168" s="571"/>
      <c r="EBA168" s="571"/>
      <c r="EBB168" s="571"/>
      <c r="EBC168" s="571"/>
      <c r="EBD168" s="571"/>
      <c r="EBE168" s="571"/>
      <c r="EBF168" s="571"/>
      <c r="EBG168" s="571"/>
      <c r="EBH168" s="571"/>
      <c r="EBI168" s="571"/>
      <c r="EBJ168" s="571"/>
      <c r="EBK168" s="571"/>
      <c r="EBL168" s="571"/>
      <c r="EBM168" s="571"/>
      <c r="EBN168" s="571"/>
      <c r="EBO168" s="571"/>
      <c r="EBP168" s="571"/>
      <c r="EBQ168" s="571"/>
      <c r="EBR168" s="571"/>
      <c r="EBS168" s="571"/>
      <c r="EBT168" s="571"/>
      <c r="EBU168" s="571"/>
      <c r="EBV168" s="571"/>
      <c r="EBW168" s="571"/>
      <c r="EBX168" s="571"/>
      <c r="EBY168" s="571"/>
      <c r="EBZ168" s="571"/>
      <c r="ECA168" s="571"/>
      <c r="ECB168" s="571"/>
      <c r="ECC168" s="571"/>
      <c r="ECD168" s="571"/>
      <c r="ECE168" s="571"/>
      <c r="ECF168" s="571"/>
      <c r="ECG168" s="571"/>
      <c r="ECH168" s="571"/>
      <c r="ECI168" s="571"/>
      <c r="ECJ168" s="571"/>
      <c r="ECK168" s="571"/>
      <c r="ECL168" s="571"/>
      <c r="ECM168" s="571"/>
      <c r="ECN168" s="571"/>
      <c r="ECO168" s="571"/>
      <c r="ECP168" s="571"/>
      <c r="ECQ168" s="571"/>
      <c r="ECR168" s="571"/>
      <c r="ECS168" s="571"/>
      <c r="ECT168" s="571"/>
      <c r="ECU168" s="571"/>
      <c r="ECV168" s="571"/>
      <c r="ECW168" s="571"/>
      <c r="ECX168" s="571"/>
      <c r="ECY168" s="571"/>
      <c r="ECZ168" s="571"/>
      <c r="EDA168" s="571"/>
      <c r="EDB168" s="571"/>
      <c r="EDC168" s="571"/>
      <c r="EDD168" s="571"/>
      <c r="EDE168" s="571"/>
      <c r="EDF168" s="571"/>
      <c r="EDG168" s="571"/>
      <c r="EDH168" s="571"/>
      <c r="EDI168" s="571"/>
      <c r="EDJ168" s="571"/>
      <c r="EDK168" s="571"/>
      <c r="EDL168" s="571"/>
      <c r="EDM168" s="571"/>
      <c r="EDN168" s="571"/>
      <c r="EDO168" s="571"/>
      <c r="EDP168" s="571"/>
      <c r="EDQ168" s="571"/>
      <c r="EDR168" s="571"/>
      <c r="EDS168" s="571"/>
      <c r="EDT168" s="571"/>
      <c r="EDU168" s="571"/>
      <c r="EDV168" s="571"/>
      <c r="EDW168" s="571"/>
      <c r="EDX168" s="571"/>
      <c r="EDY168" s="571"/>
      <c r="EDZ168" s="571"/>
      <c r="EEA168" s="571"/>
      <c r="EEB168" s="571"/>
      <c r="EEC168" s="571"/>
      <c r="EED168" s="571"/>
      <c r="EEE168" s="571"/>
      <c r="EEF168" s="571"/>
      <c r="EEG168" s="571"/>
      <c r="EEH168" s="571"/>
      <c r="EEI168" s="571"/>
      <c r="EEJ168" s="571"/>
      <c r="EEK168" s="571"/>
      <c r="EEL168" s="571"/>
      <c r="EEM168" s="571"/>
      <c r="EEN168" s="571"/>
      <c r="EEO168" s="571"/>
      <c r="EEP168" s="571"/>
      <c r="EEQ168" s="571"/>
      <c r="EER168" s="571"/>
      <c r="EES168" s="571"/>
      <c r="EET168" s="571"/>
      <c r="EEU168" s="571"/>
      <c r="EEV168" s="571"/>
      <c r="EEW168" s="571"/>
      <c r="EEX168" s="571"/>
      <c r="EEY168" s="571"/>
      <c r="EEZ168" s="571"/>
      <c r="EFA168" s="571"/>
      <c r="EFB168" s="571"/>
      <c r="EFC168" s="571"/>
      <c r="EFD168" s="571"/>
      <c r="EFE168" s="571"/>
      <c r="EFF168" s="571"/>
      <c r="EFG168" s="571"/>
      <c r="EFH168" s="571"/>
      <c r="EFI168" s="571"/>
      <c r="EFJ168" s="571"/>
      <c r="EFK168" s="571"/>
      <c r="EFL168" s="571"/>
      <c r="EFM168" s="571"/>
      <c r="EFN168" s="571"/>
      <c r="EFO168" s="571"/>
      <c r="EFP168" s="571"/>
      <c r="EFQ168" s="571"/>
      <c r="EFR168" s="571"/>
      <c r="EFS168" s="571"/>
      <c r="EFT168" s="571"/>
      <c r="EFU168" s="571"/>
      <c r="EFV168" s="571"/>
      <c r="EFW168" s="571"/>
      <c r="EFX168" s="571"/>
      <c r="EFY168" s="571"/>
      <c r="EFZ168" s="571"/>
      <c r="EGA168" s="571"/>
      <c r="EGB168" s="571"/>
      <c r="EGC168" s="571"/>
      <c r="EGD168" s="571"/>
      <c r="EGE168" s="571"/>
      <c r="EGF168" s="571"/>
      <c r="EGG168" s="571"/>
      <c r="EGH168" s="571"/>
      <c r="EGI168" s="571"/>
      <c r="EGJ168" s="571"/>
      <c r="EGK168" s="571"/>
      <c r="EGL168" s="571"/>
      <c r="EGM168" s="571"/>
      <c r="EGN168" s="571"/>
      <c r="EGO168" s="571"/>
      <c r="EGP168" s="571"/>
      <c r="EGQ168" s="571"/>
      <c r="EGR168" s="571"/>
      <c r="EGS168" s="571"/>
      <c r="EGT168" s="571"/>
      <c r="EGU168" s="571"/>
      <c r="EGV168" s="571"/>
      <c r="EGW168" s="571"/>
      <c r="EGX168" s="571"/>
      <c r="EGY168" s="571"/>
      <c r="EGZ168" s="571"/>
      <c r="EHC168" s="571"/>
      <c r="EHD168" s="571"/>
      <c r="EHE168" s="571"/>
      <c r="EHF168" s="571"/>
      <c r="EHG168" s="571"/>
      <c r="EHH168" s="571"/>
      <c r="EHI168" s="571"/>
      <c r="EHJ168" s="571"/>
      <c r="EHK168" s="571"/>
      <c r="EHL168" s="571"/>
      <c r="EHM168" s="571"/>
      <c r="EHN168" s="571"/>
      <c r="EHO168" s="571"/>
      <c r="EHP168" s="571"/>
      <c r="EHQ168" s="571"/>
      <c r="EHR168" s="571"/>
      <c r="EHS168" s="571"/>
      <c r="EHT168" s="571"/>
      <c r="EHU168" s="571"/>
      <c r="EHV168" s="571"/>
      <c r="EHW168" s="571"/>
      <c r="EHX168" s="571"/>
      <c r="EHY168" s="571"/>
      <c r="EHZ168" s="571"/>
      <c r="EIA168" s="571"/>
      <c r="EIB168" s="571"/>
      <c r="EIC168" s="571"/>
      <c r="EID168" s="571"/>
      <c r="EIE168" s="571"/>
      <c r="EIF168" s="571"/>
      <c r="EIG168" s="571"/>
      <c r="EIH168" s="571"/>
      <c r="EII168" s="571"/>
      <c r="EIJ168" s="571"/>
      <c r="EIK168" s="571"/>
      <c r="EIL168" s="571"/>
      <c r="EIM168" s="571"/>
      <c r="EIN168" s="571"/>
      <c r="EIO168" s="571"/>
      <c r="EIP168" s="571"/>
      <c r="EIQ168" s="571"/>
      <c r="EIR168" s="571"/>
      <c r="EIS168" s="571"/>
      <c r="EIT168" s="571"/>
      <c r="EIU168" s="571"/>
      <c r="EIV168" s="571"/>
      <c r="EIW168" s="571"/>
      <c r="EIX168" s="571"/>
      <c r="EIY168" s="571"/>
      <c r="EIZ168" s="571"/>
      <c r="EJA168" s="571"/>
      <c r="EJB168" s="571"/>
      <c r="EJC168" s="571"/>
      <c r="EJD168" s="571"/>
      <c r="EJE168" s="571"/>
      <c r="EJF168" s="571"/>
      <c r="EJG168" s="571"/>
      <c r="EJH168" s="571"/>
      <c r="EJI168" s="571"/>
      <c r="EJJ168" s="571"/>
      <c r="EJK168" s="571"/>
      <c r="EJL168" s="571"/>
      <c r="EJM168" s="571"/>
      <c r="EJN168" s="571"/>
      <c r="EJO168" s="571"/>
      <c r="EJP168" s="571"/>
      <c r="EJQ168" s="571"/>
      <c r="EJR168" s="571"/>
      <c r="EJS168" s="571"/>
      <c r="EJT168" s="571"/>
      <c r="EJU168" s="571"/>
      <c r="EJV168" s="571"/>
      <c r="EJW168" s="571"/>
      <c r="EJX168" s="571"/>
      <c r="EJY168" s="571"/>
      <c r="EJZ168" s="571"/>
      <c r="EKA168" s="571"/>
      <c r="EKB168" s="571"/>
      <c r="EKC168" s="571"/>
      <c r="EKD168" s="571"/>
      <c r="EKE168" s="571"/>
      <c r="EKF168" s="571"/>
      <c r="EKG168" s="571"/>
      <c r="EKH168" s="571"/>
      <c r="EKI168" s="571"/>
      <c r="EKJ168" s="571"/>
      <c r="EKK168" s="571"/>
      <c r="EKL168" s="571"/>
      <c r="EKM168" s="571"/>
      <c r="EKN168" s="571"/>
      <c r="EKO168" s="571"/>
      <c r="EKP168" s="571"/>
      <c r="EKQ168" s="571"/>
      <c r="EKR168" s="571"/>
      <c r="EKS168" s="571"/>
      <c r="EKT168" s="571"/>
      <c r="EKU168" s="571"/>
      <c r="EKV168" s="571"/>
      <c r="EKW168" s="571"/>
      <c r="EKX168" s="571"/>
      <c r="EKY168" s="571"/>
      <c r="EKZ168" s="571"/>
      <c r="ELA168" s="571"/>
      <c r="ELB168" s="571"/>
      <c r="ELC168" s="571"/>
      <c r="ELD168" s="571"/>
      <c r="ELE168" s="571"/>
      <c r="ELF168" s="571"/>
      <c r="ELG168" s="571"/>
      <c r="ELH168" s="571"/>
      <c r="ELI168" s="571"/>
      <c r="ELJ168" s="571"/>
      <c r="ELK168" s="571"/>
      <c r="ELL168" s="571"/>
      <c r="ELM168" s="571"/>
      <c r="ELN168" s="571"/>
      <c r="ELO168" s="571"/>
      <c r="ELP168" s="571"/>
      <c r="ELQ168" s="571"/>
      <c r="ELR168" s="571"/>
      <c r="ELS168" s="571"/>
      <c r="ELT168" s="571"/>
      <c r="ELU168" s="571"/>
      <c r="ELV168" s="571"/>
      <c r="ELW168" s="571"/>
      <c r="ELX168" s="571"/>
      <c r="ELY168" s="571"/>
      <c r="ELZ168" s="571"/>
      <c r="EMA168" s="571"/>
      <c r="EMB168" s="571"/>
      <c r="EMC168" s="571"/>
      <c r="EMD168" s="571"/>
      <c r="EME168" s="571"/>
      <c r="EMF168" s="571"/>
      <c r="EMG168" s="571"/>
      <c r="EMH168" s="571"/>
      <c r="EMI168" s="571"/>
      <c r="EMJ168" s="571"/>
      <c r="EMK168" s="571"/>
      <c r="EML168" s="571"/>
      <c r="EMM168" s="571"/>
      <c r="EMN168" s="571"/>
      <c r="EMO168" s="571"/>
      <c r="EMP168" s="571"/>
      <c r="EMQ168" s="571"/>
      <c r="EMR168" s="571"/>
      <c r="EMS168" s="571"/>
      <c r="EMT168" s="571"/>
      <c r="EMU168" s="571"/>
      <c r="EMV168" s="571"/>
      <c r="EMW168" s="571"/>
      <c r="EMX168" s="571"/>
      <c r="EMY168" s="571"/>
      <c r="EMZ168" s="571"/>
      <c r="ENA168" s="571"/>
      <c r="ENB168" s="571"/>
      <c r="ENC168" s="571"/>
      <c r="END168" s="571"/>
      <c r="ENE168" s="571"/>
      <c r="ENF168" s="571"/>
      <c r="ENG168" s="571"/>
      <c r="ENH168" s="571"/>
      <c r="ENI168" s="571"/>
      <c r="ENJ168" s="571"/>
      <c r="ENK168" s="571"/>
      <c r="ENL168" s="571"/>
      <c r="ENM168" s="571"/>
      <c r="ENN168" s="571"/>
      <c r="ENO168" s="571"/>
      <c r="ENP168" s="571"/>
      <c r="ENQ168" s="571"/>
      <c r="ENR168" s="571"/>
      <c r="ENS168" s="571"/>
      <c r="ENT168" s="571"/>
      <c r="ENU168" s="571"/>
      <c r="ENV168" s="571"/>
      <c r="ENW168" s="571"/>
      <c r="ENX168" s="571"/>
      <c r="ENY168" s="571"/>
      <c r="ENZ168" s="571"/>
      <c r="EOA168" s="571"/>
      <c r="EOB168" s="571"/>
      <c r="EOC168" s="571"/>
      <c r="EOD168" s="571"/>
      <c r="EOE168" s="571"/>
      <c r="EOF168" s="571"/>
      <c r="EOG168" s="571"/>
      <c r="EOH168" s="571"/>
      <c r="EOI168" s="571"/>
      <c r="EOJ168" s="571"/>
      <c r="EOK168" s="571"/>
      <c r="EOL168" s="571"/>
      <c r="EOM168" s="571"/>
      <c r="EON168" s="571"/>
      <c r="EOO168" s="571"/>
      <c r="EOP168" s="571"/>
      <c r="EOQ168" s="571"/>
      <c r="EOR168" s="571"/>
      <c r="EOS168" s="571"/>
      <c r="EOT168" s="571"/>
      <c r="EOU168" s="571"/>
      <c r="EOV168" s="571"/>
      <c r="EOW168" s="571"/>
      <c r="EOX168" s="571"/>
      <c r="EOY168" s="571"/>
      <c r="EOZ168" s="571"/>
      <c r="EPA168" s="571"/>
      <c r="EPB168" s="571"/>
      <c r="EPC168" s="571"/>
      <c r="EPD168" s="571"/>
      <c r="EPE168" s="571"/>
      <c r="EPF168" s="571"/>
      <c r="EPG168" s="571"/>
      <c r="EPH168" s="571"/>
      <c r="EPI168" s="571"/>
      <c r="EPJ168" s="571"/>
      <c r="EPK168" s="571"/>
      <c r="EPL168" s="571"/>
      <c r="EPM168" s="571"/>
      <c r="EPN168" s="571"/>
      <c r="EPO168" s="571"/>
      <c r="EPP168" s="571"/>
      <c r="EPQ168" s="571"/>
      <c r="EPR168" s="571"/>
      <c r="EPS168" s="571"/>
      <c r="EPT168" s="571"/>
      <c r="EPU168" s="571"/>
      <c r="EPV168" s="571"/>
      <c r="EPW168" s="571"/>
      <c r="EPX168" s="571"/>
      <c r="EPY168" s="571"/>
      <c r="EPZ168" s="571"/>
      <c r="EQA168" s="571"/>
      <c r="EQB168" s="571"/>
      <c r="EQC168" s="571"/>
      <c r="EQD168" s="571"/>
      <c r="EQE168" s="571"/>
      <c r="EQF168" s="571"/>
      <c r="EQG168" s="571"/>
      <c r="EQH168" s="571"/>
      <c r="EQI168" s="571"/>
      <c r="EQJ168" s="571"/>
      <c r="EQK168" s="571"/>
      <c r="EQL168" s="571"/>
      <c r="EQM168" s="571"/>
      <c r="EQN168" s="571"/>
      <c r="EQO168" s="571"/>
      <c r="EQP168" s="571"/>
      <c r="EQQ168" s="571"/>
      <c r="EQR168" s="571"/>
      <c r="EQS168" s="571"/>
      <c r="EQT168" s="571"/>
      <c r="EQU168" s="571"/>
      <c r="EQV168" s="571"/>
      <c r="EQY168" s="571"/>
      <c r="EQZ168" s="571"/>
      <c r="ERA168" s="571"/>
      <c r="ERB168" s="571"/>
      <c r="ERC168" s="571"/>
      <c r="ERD168" s="571"/>
      <c r="ERE168" s="571"/>
      <c r="ERF168" s="571"/>
      <c r="ERG168" s="571"/>
      <c r="ERH168" s="571"/>
      <c r="ERI168" s="571"/>
      <c r="ERJ168" s="571"/>
      <c r="ERK168" s="571"/>
      <c r="ERL168" s="571"/>
      <c r="ERM168" s="571"/>
      <c r="ERN168" s="571"/>
      <c r="ERO168" s="571"/>
      <c r="ERP168" s="571"/>
      <c r="ERQ168" s="571"/>
      <c r="ERR168" s="571"/>
      <c r="ERS168" s="571"/>
      <c r="ERT168" s="571"/>
      <c r="ERU168" s="571"/>
      <c r="ERV168" s="571"/>
      <c r="ERW168" s="571"/>
      <c r="ERX168" s="571"/>
      <c r="ERY168" s="571"/>
      <c r="ERZ168" s="571"/>
      <c r="ESA168" s="571"/>
      <c r="ESB168" s="571"/>
      <c r="ESC168" s="571"/>
      <c r="ESD168" s="571"/>
      <c r="ESE168" s="571"/>
      <c r="ESF168" s="571"/>
      <c r="ESG168" s="571"/>
      <c r="ESH168" s="571"/>
      <c r="ESI168" s="571"/>
      <c r="ESJ168" s="571"/>
      <c r="ESK168" s="571"/>
      <c r="ESL168" s="571"/>
      <c r="ESM168" s="571"/>
      <c r="ESN168" s="571"/>
      <c r="ESO168" s="571"/>
      <c r="ESP168" s="571"/>
      <c r="ESQ168" s="571"/>
      <c r="ESR168" s="571"/>
      <c r="ESS168" s="571"/>
      <c r="EST168" s="571"/>
      <c r="ESU168" s="571"/>
      <c r="ESV168" s="571"/>
      <c r="ESW168" s="571"/>
      <c r="ESX168" s="571"/>
      <c r="ESY168" s="571"/>
      <c r="ESZ168" s="571"/>
      <c r="ETA168" s="571"/>
      <c r="ETB168" s="571"/>
      <c r="ETC168" s="571"/>
      <c r="ETD168" s="571"/>
      <c r="ETE168" s="571"/>
      <c r="ETF168" s="571"/>
      <c r="ETG168" s="571"/>
      <c r="ETH168" s="571"/>
      <c r="ETI168" s="571"/>
      <c r="ETJ168" s="571"/>
      <c r="ETK168" s="571"/>
      <c r="ETL168" s="571"/>
      <c r="ETM168" s="571"/>
      <c r="ETN168" s="571"/>
      <c r="ETO168" s="571"/>
      <c r="ETP168" s="571"/>
      <c r="ETQ168" s="571"/>
      <c r="ETR168" s="571"/>
      <c r="ETS168" s="571"/>
      <c r="ETT168" s="571"/>
      <c r="ETU168" s="571"/>
      <c r="ETV168" s="571"/>
      <c r="ETW168" s="571"/>
      <c r="ETX168" s="571"/>
      <c r="ETY168" s="571"/>
      <c r="ETZ168" s="571"/>
      <c r="EUA168" s="571"/>
      <c r="EUB168" s="571"/>
      <c r="EUC168" s="571"/>
      <c r="EUD168" s="571"/>
      <c r="EUE168" s="571"/>
      <c r="EUF168" s="571"/>
      <c r="EUG168" s="571"/>
      <c r="EUH168" s="571"/>
      <c r="EUI168" s="571"/>
      <c r="EUJ168" s="571"/>
      <c r="EUK168" s="571"/>
      <c r="EUL168" s="571"/>
      <c r="EUM168" s="571"/>
      <c r="EUN168" s="571"/>
      <c r="EUO168" s="571"/>
      <c r="EUP168" s="571"/>
      <c r="EUQ168" s="571"/>
      <c r="EUR168" s="571"/>
      <c r="EUS168" s="571"/>
      <c r="EUT168" s="571"/>
      <c r="EUU168" s="571"/>
      <c r="EUV168" s="571"/>
      <c r="EUW168" s="571"/>
      <c r="EUX168" s="571"/>
      <c r="EUY168" s="571"/>
      <c r="EUZ168" s="571"/>
      <c r="EVA168" s="571"/>
      <c r="EVB168" s="571"/>
      <c r="EVC168" s="571"/>
      <c r="EVD168" s="571"/>
      <c r="EVE168" s="571"/>
      <c r="EVF168" s="571"/>
      <c r="EVG168" s="571"/>
      <c r="EVH168" s="571"/>
      <c r="EVI168" s="571"/>
      <c r="EVJ168" s="571"/>
      <c r="EVK168" s="571"/>
      <c r="EVL168" s="571"/>
      <c r="EVM168" s="571"/>
      <c r="EVN168" s="571"/>
      <c r="EVO168" s="571"/>
      <c r="EVP168" s="571"/>
      <c r="EVQ168" s="571"/>
      <c r="EVR168" s="571"/>
      <c r="EVS168" s="571"/>
      <c r="EVT168" s="571"/>
      <c r="EVU168" s="571"/>
      <c r="EVV168" s="571"/>
      <c r="EVW168" s="571"/>
      <c r="EVX168" s="571"/>
      <c r="EVY168" s="571"/>
      <c r="EVZ168" s="571"/>
      <c r="EWA168" s="571"/>
      <c r="EWB168" s="571"/>
      <c r="EWC168" s="571"/>
      <c r="EWD168" s="571"/>
      <c r="EWE168" s="571"/>
      <c r="EWF168" s="571"/>
      <c r="EWG168" s="571"/>
      <c r="EWH168" s="571"/>
      <c r="EWI168" s="571"/>
      <c r="EWJ168" s="571"/>
      <c r="EWK168" s="571"/>
      <c r="EWL168" s="571"/>
      <c r="EWM168" s="571"/>
      <c r="EWN168" s="571"/>
      <c r="EWO168" s="571"/>
      <c r="EWP168" s="571"/>
      <c r="EWQ168" s="571"/>
      <c r="EWR168" s="571"/>
      <c r="EWS168" s="571"/>
      <c r="EWT168" s="571"/>
      <c r="EWU168" s="571"/>
      <c r="EWV168" s="571"/>
      <c r="EWW168" s="571"/>
      <c r="EWX168" s="571"/>
      <c r="EWY168" s="571"/>
      <c r="EWZ168" s="571"/>
      <c r="EXA168" s="571"/>
      <c r="EXB168" s="571"/>
      <c r="EXC168" s="571"/>
      <c r="EXD168" s="571"/>
      <c r="EXE168" s="571"/>
      <c r="EXF168" s="571"/>
      <c r="EXG168" s="571"/>
      <c r="EXH168" s="571"/>
      <c r="EXI168" s="571"/>
      <c r="EXJ168" s="571"/>
      <c r="EXK168" s="571"/>
      <c r="EXL168" s="571"/>
      <c r="EXM168" s="571"/>
      <c r="EXN168" s="571"/>
      <c r="EXO168" s="571"/>
      <c r="EXP168" s="571"/>
      <c r="EXQ168" s="571"/>
      <c r="EXR168" s="571"/>
      <c r="EXS168" s="571"/>
      <c r="EXT168" s="571"/>
      <c r="EXU168" s="571"/>
      <c r="EXV168" s="571"/>
      <c r="EXW168" s="571"/>
      <c r="EXX168" s="571"/>
      <c r="EXY168" s="571"/>
      <c r="EXZ168" s="571"/>
      <c r="EYA168" s="571"/>
      <c r="EYB168" s="571"/>
      <c r="EYC168" s="571"/>
      <c r="EYD168" s="571"/>
      <c r="EYE168" s="571"/>
      <c r="EYF168" s="571"/>
      <c r="EYG168" s="571"/>
      <c r="EYH168" s="571"/>
      <c r="EYI168" s="571"/>
      <c r="EYJ168" s="571"/>
      <c r="EYK168" s="571"/>
      <c r="EYL168" s="571"/>
      <c r="EYM168" s="571"/>
      <c r="EYN168" s="571"/>
      <c r="EYO168" s="571"/>
      <c r="EYP168" s="571"/>
      <c r="EYQ168" s="571"/>
      <c r="EYR168" s="571"/>
      <c r="EYS168" s="571"/>
      <c r="EYT168" s="571"/>
      <c r="EYU168" s="571"/>
      <c r="EYV168" s="571"/>
      <c r="EYW168" s="571"/>
      <c r="EYX168" s="571"/>
      <c r="EYY168" s="571"/>
      <c r="EYZ168" s="571"/>
      <c r="EZA168" s="571"/>
      <c r="EZB168" s="571"/>
      <c r="EZC168" s="571"/>
      <c r="EZD168" s="571"/>
      <c r="EZE168" s="571"/>
      <c r="EZF168" s="571"/>
      <c r="EZG168" s="571"/>
      <c r="EZH168" s="571"/>
      <c r="EZI168" s="571"/>
      <c r="EZJ168" s="571"/>
      <c r="EZK168" s="571"/>
      <c r="EZL168" s="571"/>
      <c r="EZM168" s="571"/>
      <c r="EZN168" s="571"/>
      <c r="EZO168" s="571"/>
      <c r="EZP168" s="571"/>
      <c r="EZQ168" s="571"/>
      <c r="EZR168" s="571"/>
      <c r="EZS168" s="571"/>
      <c r="EZT168" s="571"/>
      <c r="EZU168" s="571"/>
      <c r="EZV168" s="571"/>
      <c r="EZW168" s="571"/>
      <c r="EZX168" s="571"/>
      <c r="EZY168" s="571"/>
      <c r="EZZ168" s="571"/>
      <c r="FAA168" s="571"/>
      <c r="FAB168" s="571"/>
      <c r="FAC168" s="571"/>
      <c r="FAD168" s="571"/>
      <c r="FAE168" s="571"/>
      <c r="FAF168" s="571"/>
      <c r="FAG168" s="571"/>
      <c r="FAH168" s="571"/>
      <c r="FAI168" s="571"/>
      <c r="FAJ168" s="571"/>
      <c r="FAK168" s="571"/>
      <c r="FAL168" s="571"/>
      <c r="FAM168" s="571"/>
      <c r="FAN168" s="571"/>
      <c r="FAO168" s="571"/>
      <c r="FAP168" s="571"/>
      <c r="FAQ168" s="571"/>
      <c r="FAR168" s="571"/>
      <c r="FAU168" s="571"/>
      <c r="FAV168" s="571"/>
      <c r="FAW168" s="571"/>
      <c r="FAX168" s="571"/>
      <c r="FAY168" s="571"/>
      <c r="FAZ168" s="571"/>
      <c r="FBA168" s="571"/>
      <c r="FBB168" s="571"/>
      <c r="FBC168" s="571"/>
      <c r="FBD168" s="571"/>
      <c r="FBE168" s="571"/>
      <c r="FBF168" s="571"/>
      <c r="FBG168" s="571"/>
      <c r="FBH168" s="571"/>
      <c r="FBI168" s="571"/>
      <c r="FBJ168" s="571"/>
      <c r="FBK168" s="571"/>
      <c r="FBL168" s="571"/>
      <c r="FBM168" s="571"/>
      <c r="FBN168" s="571"/>
      <c r="FBO168" s="571"/>
      <c r="FBP168" s="571"/>
      <c r="FBQ168" s="571"/>
      <c r="FBR168" s="571"/>
      <c r="FBS168" s="571"/>
      <c r="FBT168" s="571"/>
      <c r="FBU168" s="571"/>
      <c r="FBV168" s="571"/>
      <c r="FBW168" s="571"/>
      <c r="FBX168" s="571"/>
      <c r="FBY168" s="571"/>
      <c r="FBZ168" s="571"/>
      <c r="FCA168" s="571"/>
      <c r="FCB168" s="571"/>
      <c r="FCC168" s="571"/>
      <c r="FCD168" s="571"/>
      <c r="FCE168" s="571"/>
      <c r="FCF168" s="571"/>
      <c r="FCG168" s="571"/>
      <c r="FCH168" s="571"/>
      <c r="FCI168" s="571"/>
      <c r="FCJ168" s="571"/>
      <c r="FCK168" s="571"/>
      <c r="FCL168" s="571"/>
      <c r="FCM168" s="571"/>
      <c r="FCN168" s="571"/>
      <c r="FCO168" s="571"/>
      <c r="FCP168" s="571"/>
      <c r="FCQ168" s="571"/>
      <c r="FCR168" s="571"/>
      <c r="FCS168" s="571"/>
      <c r="FCT168" s="571"/>
      <c r="FCU168" s="571"/>
      <c r="FCV168" s="571"/>
      <c r="FCW168" s="571"/>
      <c r="FCX168" s="571"/>
      <c r="FCY168" s="571"/>
      <c r="FCZ168" s="571"/>
      <c r="FDA168" s="571"/>
      <c r="FDB168" s="571"/>
      <c r="FDC168" s="571"/>
      <c r="FDD168" s="571"/>
      <c r="FDE168" s="571"/>
      <c r="FDF168" s="571"/>
      <c r="FDG168" s="571"/>
      <c r="FDH168" s="571"/>
      <c r="FDI168" s="571"/>
      <c r="FDJ168" s="571"/>
      <c r="FDK168" s="571"/>
      <c r="FDL168" s="571"/>
      <c r="FDM168" s="571"/>
      <c r="FDN168" s="571"/>
      <c r="FDO168" s="571"/>
      <c r="FDP168" s="571"/>
      <c r="FDQ168" s="571"/>
      <c r="FDR168" s="571"/>
      <c r="FDS168" s="571"/>
      <c r="FDT168" s="571"/>
      <c r="FDU168" s="571"/>
      <c r="FDV168" s="571"/>
      <c r="FDW168" s="571"/>
      <c r="FDX168" s="571"/>
      <c r="FDY168" s="571"/>
      <c r="FDZ168" s="571"/>
      <c r="FEA168" s="571"/>
      <c r="FEB168" s="571"/>
      <c r="FEC168" s="571"/>
      <c r="FED168" s="571"/>
      <c r="FEE168" s="571"/>
      <c r="FEF168" s="571"/>
      <c r="FEG168" s="571"/>
      <c r="FEH168" s="571"/>
      <c r="FEI168" s="571"/>
      <c r="FEJ168" s="571"/>
      <c r="FEK168" s="571"/>
      <c r="FEL168" s="571"/>
      <c r="FEM168" s="571"/>
      <c r="FEN168" s="571"/>
      <c r="FEO168" s="571"/>
      <c r="FEP168" s="571"/>
      <c r="FEQ168" s="571"/>
      <c r="FER168" s="571"/>
      <c r="FES168" s="571"/>
      <c r="FET168" s="571"/>
      <c r="FEU168" s="571"/>
      <c r="FEV168" s="571"/>
      <c r="FEW168" s="571"/>
      <c r="FEX168" s="571"/>
      <c r="FEY168" s="571"/>
      <c r="FEZ168" s="571"/>
      <c r="FFA168" s="571"/>
      <c r="FFB168" s="571"/>
      <c r="FFC168" s="571"/>
      <c r="FFD168" s="571"/>
      <c r="FFE168" s="571"/>
      <c r="FFF168" s="571"/>
      <c r="FFG168" s="571"/>
      <c r="FFH168" s="571"/>
      <c r="FFI168" s="571"/>
      <c r="FFJ168" s="571"/>
      <c r="FFK168" s="571"/>
      <c r="FFL168" s="571"/>
      <c r="FFM168" s="571"/>
      <c r="FFN168" s="571"/>
      <c r="FFO168" s="571"/>
      <c r="FFP168" s="571"/>
      <c r="FFQ168" s="571"/>
      <c r="FFR168" s="571"/>
      <c r="FFS168" s="571"/>
      <c r="FFT168" s="571"/>
      <c r="FFU168" s="571"/>
      <c r="FFV168" s="571"/>
      <c r="FFW168" s="571"/>
      <c r="FFX168" s="571"/>
      <c r="FFY168" s="571"/>
      <c r="FFZ168" s="571"/>
      <c r="FGA168" s="571"/>
      <c r="FGB168" s="571"/>
      <c r="FGC168" s="571"/>
      <c r="FGD168" s="571"/>
      <c r="FGE168" s="571"/>
      <c r="FGF168" s="571"/>
      <c r="FGG168" s="571"/>
      <c r="FGH168" s="571"/>
      <c r="FGI168" s="571"/>
      <c r="FGJ168" s="571"/>
      <c r="FGK168" s="571"/>
      <c r="FGL168" s="571"/>
      <c r="FGM168" s="571"/>
      <c r="FGN168" s="571"/>
      <c r="FGO168" s="571"/>
      <c r="FGP168" s="571"/>
      <c r="FGQ168" s="571"/>
      <c r="FGR168" s="571"/>
      <c r="FGS168" s="571"/>
      <c r="FGT168" s="571"/>
      <c r="FGU168" s="571"/>
      <c r="FGV168" s="571"/>
      <c r="FGW168" s="571"/>
      <c r="FGX168" s="571"/>
      <c r="FGY168" s="571"/>
      <c r="FGZ168" s="571"/>
      <c r="FHA168" s="571"/>
      <c r="FHB168" s="571"/>
      <c r="FHC168" s="571"/>
      <c r="FHD168" s="571"/>
      <c r="FHE168" s="571"/>
      <c r="FHF168" s="571"/>
      <c r="FHG168" s="571"/>
      <c r="FHH168" s="571"/>
      <c r="FHI168" s="571"/>
      <c r="FHJ168" s="571"/>
      <c r="FHK168" s="571"/>
      <c r="FHL168" s="571"/>
      <c r="FHM168" s="571"/>
      <c r="FHN168" s="571"/>
      <c r="FHO168" s="571"/>
      <c r="FHP168" s="571"/>
      <c r="FHQ168" s="571"/>
      <c r="FHR168" s="571"/>
      <c r="FHS168" s="571"/>
      <c r="FHT168" s="571"/>
      <c r="FHU168" s="571"/>
      <c r="FHV168" s="571"/>
      <c r="FHW168" s="571"/>
      <c r="FHX168" s="571"/>
      <c r="FHY168" s="571"/>
      <c r="FHZ168" s="571"/>
      <c r="FIA168" s="571"/>
      <c r="FIB168" s="571"/>
      <c r="FIC168" s="571"/>
      <c r="FID168" s="571"/>
      <c r="FIE168" s="571"/>
      <c r="FIF168" s="571"/>
      <c r="FIG168" s="571"/>
      <c r="FIH168" s="571"/>
      <c r="FII168" s="571"/>
      <c r="FIJ168" s="571"/>
      <c r="FIK168" s="571"/>
      <c r="FIL168" s="571"/>
      <c r="FIM168" s="571"/>
      <c r="FIN168" s="571"/>
      <c r="FIO168" s="571"/>
      <c r="FIP168" s="571"/>
      <c r="FIQ168" s="571"/>
      <c r="FIR168" s="571"/>
      <c r="FIS168" s="571"/>
      <c r="FIT168" s="571"/>
      <c r="FIU168" s="571"/>
      <c r="FIV168" s="571"/>
      <c r="FIW168" s="571"/>
      <c r="FIX168" s="571"/>
      <c r="FIY168" s="571"/>
      <c r="FIZ168" s="571"/>
      <c r="FJA168" s="571"/>
      <c r="FJB168" s="571"/>
      <c r="FJC168" s="571"/>
      <c r="FJD168" s="571"/>
      <c r="FJE168" s="571"/>
      <c r="FJF168" s="571"/>
      <c r="FJG168" s="571"/>
      <c r="FJH168" s="571"/>
      <c r="FJI168" s="571"/>
      <c r="FJJ168" s="571"/>
      <c r="FJK168" s="571"/>
      <c r="FJL168" s="571"/>
      <c r="FJM168" s="571"/>
      <c r="FJN168" s="571"/>
      <c r="FJO168" s="571"/>
      <c r="FJP168" s="571"/>
      <c r="FJQ168" s="571"/>
      <c r="FJR168" s="571"/>
      <c r="FJS168" s="571"/>
      <c r="FJT168" s="571"/>
      <c r="FJU168" s="571"/>
      <c r="FJV168" s="571"/>
      <c r="FJW168" s="571"/>
      <c r="FJX168" s="571"/>
      <c r="FJY168" s="571"/>
      <c r="FJZ168" s="571"/>
      <c r="FKA168" s="571"/>
      <c r="FKB168" s="571"/>
      <c r="FKC168" s="571"/>
      <c r="FKD168" s="571"/>
      <c r="FKE168" s="571"/>
      <c r="FKF168" s="571"/>
      <c r="FKG168" s="571"/>
      <c r="FKH168" s="571"/>
      <c r="FKI168" s="571"/>
      <c r="FKJ168" s="571"/>
      <c r="FKK168" s="571"/>
      <c r="FKL168" s="571"/>
      <c r="FKM168" s="571"/>
      <c r="FKN168" s="571"/>
      <c r="FKQ168" s="571"/>
      <c r="FKR168" s="571"/>
      <c r="FKS168" s="571"/>
      <c r="FKT168" s="571"/>
      <c r="FKU168" s="571"/>
      <c r="FKV168" s="571"/>
      <c r="FKW168" s="571"/>
      <c r="FKX168" s="571"/>
      <c r="FKY168" s="571"/>
      <c r="FKZ168" s="571"/>
      <c r="FLA168" s="571"/>
      <c r="FLB168" s="571"/>
      <c r="FLC168" s="571"/>
      <c r="FLD168" s="571"/>
      <c r="FLE168" s="571"/>
      <c r="FLF168" s="571"/>
      <c r="FLG168" s="571"/>
      <c r="FLH168" s="571"/>
      <c r="FLI168" s="571"/>
      <c r="FLJ168" s="571"/>
      <c r="FLK168" s="571"/>
      <c r="FLL168" s="571"/>
      <c r="FLM168" s="571"/>
      <c r="FLN168" s="571"/>
      <c r="FLO168" s="571"/>
      <c r="FLP168" s="571"/>
      <c r="FLQ168" s="571"/>
      <c r="FLR168" s="571"/>
      <c r="FLS168" s="571"/>
      <c r="FLT168" s="571"/>
      <c r="FLU168" s="571"/>
      <c r="FLV168" s="571"/>
      <c r="FLW168" s="571"/>
      <c r="FLX168" s="571"/>
      <c r="FLY168" s="571"/>
      <c r="FLZ168" s="571"/>
      <c r="FMA168" s="571"/>
      <c r="FMB168" s="571"/>
      <c r="FMC168" s="571"/>
      <c r="FMD168" s="571"/>
      <c r="FME168" s="571"/>
      <c r="FMF168" s="571"/>
      <c r="FMG168" s="571"/>
      <c r="FMH168" s="571"/>
      <c r="FMI168" s="571"/>
      <c r="FMJ168" s="571"/>
      <c r="FMK168" s="571"/>
      <c r="FML168" s="571"/>
      <c r="FMM168" s="571"/>
      <c r="FMN168" s="571"/>
      <c r="FMO168" s="571"/>
      <c r="FMP168" s="571"/>
      <c r="FMQ168" s="571"/>
      <c r="FMR168" s="571"/>
      <c r="FMS168" s="571"/>
      <c r="FMT168" s="571"/>
      <c r="FMU168" s="571"/>
      <c r="FMV168" s="571"/>
      <c r="FMW168" s="571"/>
      <c r="FMX168" s="571"/>
      <c r="FMY168" s="571"/>
      <c r="FMZ168" s="571"/>
      <c r="FNA168" s="571"/>
      <c r="FNB168" s="571"/>
      <c r="FNC168" s="571"/>
      <c r="FND168" s="571"/>
      <c r="FNE168" s="571"/>
      <c r="FNF168" s="571"/>
      <c r="FNG168" s="571"/>
      <c r="FNH168" s="571"/>
      <c r="FNI168" s="571"/>
      <c r="FNJ168" s="571"/>
      <c r="FNK168" s="571"/>
      <c r="FNL168" s="571"/>
      <c r="FNM168" s="571"/>
      <c r="FNN168" s="571"/>
      <c r="FNO168" s="571"/>
      <c r="FNP168" s="571"/>
      <c r="FNQ168" s="571"/>
      <c r="FNR168" s="571"/>
      <c r="FNS168" s="571"/>
      <c r="FNT168" s="571"/>
      <c r="FNU168" s="571"/>
      <c r="FNV168" s="571"/>
      <c r="FNW168" s="571"/>
      <c r="FNX168" s="571"/>
      <c r="FNY168" s="571"/>
      <c r="FNZ168" s="571"/>
      <c r="FOA168" s="571"/>
      <c r="FOB168" s="571"/>
      <c r="FOC168" s="571"/>
      <c r="FOD168" s="571"/>
      <c r="FOE168" s="571"/>
      <c r="FOF168" s="571"/>
      <c r="FOG168" s="571"/>
      <c r="FOH168" s="571"/>
      <c r="FOI168" s="571"/>
      <c r="FOJ168" s="571"/>
      <c r="FOK168" s="571"/>
      <c r="FOL168" s="571"/>
      <c r="FOM168" s="571"/>
      <c r="FON168" s="571"/>
      <c r="FOO168" s="571"/>
      <c r="FOP168" s="571"/>
      <c r="FOQ168" s="571"/>
      <c r="FOR168" s="571"/>
      <c r="FOS168" s="571"/>
      <c r="FOT168" s="571"/>
      <c r="FOU168" s="571"/>
      <c r="FOV168" s="571"/>
      <c r="FOW168" s="571"/>
      <c r="FOX168" s="571"/>
      <c r="FOY168" s="571"/>
      <c r="FOZ168" s="571"/>
      <c r="FPA168" s="571"/>
      <c r="FPB168" s="571"/>
      <c r="FPC168" s="571"/>
      <c r="FPD168" s="571"/>
      <c r="FPE168" s="571"/>
      <c r="FPF168" s="571"/>
      <c r="FPG168" s="571"/>
      <c r="FPH168" s="571"/>
      <c r="FPI168" s="571"/>
      <c r="FPJ168" s="571"/>
      <c r="FPK168" s="571"/>
      <c r="FPL168" s="571"/>
      <c r="FPM168" s="571"/>
      <c r="FPN168" s="571"/>
      <c r="FPO168" s="571"/>
      <c r="FPP168" s="571"/>
      <c r="FPQ168" s="571"/>
      <c r="FPR168" s="571"/>
      <c r="FPS168" s="571"/>
      <c r="FPT168" s="571"/>
      <c r="FPU168" s="571"/>
      <c r="FPV168" s="571"/>
      <c r="FPW168" s="571"/>
      <c r="FPX168" s="571"/>
      <c r="FPY168" s="571"/>
      <c r="FPZ168" s="571"/>
      <c r="FQA168" s="571"/>
      <c r="FQB168" s="571"/>
      <c r="FQC168" s="571"/>
      <c r="FQD168" s="571"/>
      <c r="FQE168" s="571"/>
      <c r="FQF168" s="571"/>
      <c r="FQG168" s="571"/>
      <c r="FQH168" s="571"/>
      <c r="FQI168" s="571"/>
      <c r="FQJ168" s="571"/>
      <c r="FQK168" s="571"/>
      <c r="FQL168" s="571"/>
      <c r="FQM168" s="571"/>
      <c r="FQN168" s="571"/>
      <c r="FQO168" s="571"/>
      <c r="FQP168" s="571"/>
      <c r="FQQ168" s="571"/>
      <c r="FQR168" s="571"/>
      <c r="FQS168" s="571"/>
      <c r="FQT168" s="571"/>
      <c r="FQU168" s="571"/>
      <c r="FQV168" s="571"/>
      <c r="FQW168" s="571"/>
      <c r="FQX168" s="571"/>
      <c r="FQY168" s="571"/>
      <c r="FQZ168" s="571"/>
      <c r="FRA168" s="571"/>
      <c r="FRB168" s="571"/>
      <c r="FRC168" s="571"/>
      <c r="FRD168" s="571"/>
      <c r="FRE168" s="571"/>
      <c r="FRF168" s="571"/>
      <c r="FRG168" s="571"/>
      <c r="FRH168" s="571"/>
      <c r="FRI168" s="571"/>
      <c r="FRJ168" s="571"/>
      <c r="FRK168" s="571"/>
      <c r="FRL168" s="571"/>
      <c r="FRM168" s="571"/>
      <c r="FRN168" s="571"/>
      <c r="FRO168" s="571"/>
      <c r="FRP168" s="571"/>
      <c r="FRQ168" s="571"/>
      <c r="FRR168" s="571"/>
      <c r="FRS168" s="571"/>
      <c r="FRT168" s="571"/>
      <c r="FRU168" s="571"/>
      <c r="FRV168" s="571"/>
      <c r="FRW168" s="571"/>
      <c r="FRX168" s="571"/>
      <c r="FRY168" s="571"/>
      <c r="FRZ168" s="571"/>
      <c r="FSA168" s="571"/>
      <c r="FSB168" s="571"/>
      <c r="FSC168" s="571"/>
      <c r="FSD168" s="571"/>
      <c r="FSE168" s="571"/>
      <c r="FSF168" s="571"/>
      <c r="FSG168" s="571"/>
      <c r="FSH168" s="571"/>
      <c r="FSI168" s="571"/>
      <c r="FSJ168" s="571"/>
      <c r="FSK168" s="571"/>
      <c r="FSL168" s="571"/>
      <c r="FSM168" s="571"/>
      <c r="FSN168" s="571"/>
      <c r="FSO168" s="571"/>
      <c r="FSP168" s="571"/>
      <c r="FSQ168" s="571"/>
      <c r="FSR168" s="571"/>
      <c r="FSS168" s="571"/>
      <c r="FST168" s="571"/>
      <c r="FSU168" s="571"/>
      <c r="FSV168" s="571"/>
      <c r="FSW168" s="571"/>
      <c r="FSX168" s="571"/>
      <c r="FSY168" s="571"/>
      <c r="FSZ168" s="571"/>
      <c r="FTA168" s="571"/>
      <c r="FTB168" s="571"/>
      <c r="FTC168" s="571"/>
      <c r="FTD168" s="571"/>
      <c r="FTE168" s="571"/>
      <c r="FTF168" s="571"/>
      <c r="FTG168" s="571"/>
      <c r="FTH168" s="571"/>
      <c r="FTI168" s="571"/>
      <c r="FTJ168" s="571"/>
      <c r="FTK168" s="571"/>
      <c r="FTL168" s="571"/>
      <c r="FTM168" s="571"/>
      <c r="FTN168" s="571"/>
      <c r="FTO168" s="571"/>
      <c r="FTP168" s="571"/>
      <c r="FTQ168" s="571"/>
      <c r="FTR168" s="571"/>
      <c r="FTS168" s="571"/>
      <c r="FTT168" s="571"/>
      <c r="FTU168" s="571"/>
      <c r="FTV168" s="571"/>
      <c r="FTW168" s="571"/>
      <c r="FTX168" s="571"/>
      <c r="FTY168" s="571"/>
      <c r="FTZ168" s="571"/>
      <c r="FUA168" s="571"/>
      <c r="FUB168" s="571"/>
      <c r="FUC168" s="571"/>
      <c r="FUD168" s="571"/>
      <c r="FUE168" s="571"/>
      <c r="FUF168" s="571"/>
      <c r="FUG168" s="571"/>
      <c r="FUH168" s="571"/>
      <c r="FUI168" s="571"/>
      <c r="FUJ168" s="571"/>
      <c r="FUM168" s="571"/>
      <c r="FUN168" s="571"/>
      <c r="FUO168" s="571"/>
      <c r="FUP168" s="571"/>
      <c r="FUQ168" s="571"/>
      <c r="FUR168" s="571"/>
      <c r="FUS168" s="571"/>
      <c r="FUT168" s="571"/>
      <c r="FUU168" s="571"/>
      <c r="FUV168" s="571"/>
      <c r="FUW168" s="571"/>
      <c r="FUX168" s="571"/>
      <c r="FUY168" s="571"/>
      <c r="FUZ168" s="571"/>
      <c r="FVA168" s="571"/>
      <c r="FVB168" s="571"/>
      <c r="FVC168" s="571"/>
      <c r="FVD168" s="571"/>
      <c r="FVE168" s="571"/>
      <c r="FVF168" s="571"/>
      <c r="FVG168" s="571"/>
      <c r="FVH168" s="571"/>
      <c r="FVI168" s="571"/>
      <c r="FVJ168" s="571"/>
      <c r="FVK168" s="571"/>
      <c r="FVL168" s="571"/>
      <c r="FVM168" s="571"/>
      <c r="FVN168" s="571"/>
      <c r="FVO168" s="571"/>
      <c r="FVP168" s="571"/>
      <c r="FVQ168" s="571"/>
      <c r="FVR168" s="571"/>
      <c r="FVS168" s="571"/>
      <c r="FVT168" s="571"/>
      <c r="FVU168" s="571"/>
      <c r="FVV168" s="571"/>
      <c r="FVW168" s="571"/>
      <c r="FVX168" s="571"/>
      <c r="FVY168" s="571"/>
      <c r="FVZ168" s="571"/>
      <c r="FWA168" s="571"/>
      <c r="FWB168" s="571"/>
      <c r="FWC168" s="571"/>
      <c r="FWD168" s="571"/>
      <c r="FWE168" s="571"/>
      <c r="FWF168" s="571"/>
      <c r="FWG168" s="571"/>
      <c r="FWH168" s="571"/>
      <c r="FWI168" s="571"/>
      <c r="FWJ168" s="571"/>
      <c r="FWK168" s="571"/>
      <c r="FWL168" s="571"/>
      <c r="FWM168" s="571"/>
      <c r="FWN168" s="571"/>
      <c r="FWO168" s="571"/>
      <c r="FWP168" s="571"/>
      <c r="FWQ168" s="571"/>
      <c r="FWR168" s="571"/>
      <c r="FWS168" s="571"/>
      <c r="FWT168" s="571"/>
      <c r="FWU168" s="571"/>
      <c r="FWV168" s="571"/>
      <c r="FWW168" s="571"/>
      <c r="FWX168" s="571"/>
      <c r="FWY168" s="571"/>
      <c r="FWZ168" s="571"/>
      <c r="FXA168" s="571"/>
      <c r="FXB168" s="571"/>
      <c r="FXC168" s="571"/>
      <c r="FXD168" s="571"/>
      <c r="FXE168" s="571"/>
      <c r="FXF168" s="571"/>
      <c r="FXG168" s="571"/>
      <c r="FXH168" s="571"/>
      <c r="FXI168" s="571"/>
      <c r="FXJ168" s="571"/>
      <c r="FXK168" s="571"/>
      <c r="FXL168" s="571"/>
      <c r="FXM168" s="571"/>
      <c r="FXN168" s="571"/>
      <c r="FXO168" s="571"/>
      <c r="FXP168" s="571"/>
      <c r="FXQ168" s="571"/>
      <c r="FXR168" s="571"/>
      <c r="FXS168" s="571"/>
      <c r="FXT168" s="571"/>
      <c r="FXU168" s="571"/>
      <c r="FXV168" s="571"/>
      <c r="FXW168" s="571"/>
      <c r="FXX168" s="571"/>
      <c r="FXY168" s="571"/>
      <c r="FXZ168" s="571"/>
      <c r="FYA168" s="571"/>
      <c r="FYB168" s="571"/>
      <c r="FYC168" s="571"/>
      <c r="FYD168" s="571"/>
      <c r="FYE168" s="571"/>
      <c r="FYF168" s="571"/>
      <c r="FYG168" s="571"/>
      <c r="FYH168" s="571"/>
      <c r="FYI168" s="571"/>
      <c r="FYJ168" s="571"/>
      <c r="FYK168" s="571"/>
      <c r="FYL168" s="571"/>
      <c r="FYM168" s="571"/>
      <c r="FYN168" s="571"/>
      <c r="FYO168" s="571"/>
      <c r="FYP168" s="571"/>
      <c r="FYQ168" s="571"/>
      <c r="FYR168" s="571"/>
      <c r="FYS168" s="571"/>
      <c r="FYT168" s="571"/>
      <c r="FYU168" s="571"/>
      <c r="FYV168" s="571"/>
      <c r="FYW168" s="571"/>
      <c r="FYX168" s="571"/>
      <c r="FYY168" s="571"/>
      <c r="FYZ168" s="571"/>
      <c r="FZA168" s="571"/>
      <c r="FZB168" s="571"/>
      <c r="FZC168" s="571"/>
      <c r="FZD168" s="571"/>
      <c r="FZE168" s="571"/>
      <c r="FZF168" s="571"/>
      <c r="FZG168" s="571"/>
      <c r="FZH168" s="571"/>
      <c r="FZI168" s="571"/>
      <c r="FZJ168" s="571"/>
      <c r="FZK168" s="571"/>
      <c r="FZL168" s="571"/>
      <c r="FZM168" s="571"/>
      <c r="FZN168" s="571"/>
      <c r="FZO168" s="571"/>
      <c r="FZP168" s="571"/>
      <c r="FZQ168" s="571"/>
      <c r="FZR168" s="571"/>
      <c r="FZS168" s="571"/>
      <c r="FZT168" s="571"/>
      <c r="FZU168" s="571"/>
      <c r="FZV168" s="571"/>
      <c r="FZW168" s="571"/>
      <c r="FZX168" s="571"/>
      <c r="FZY168" s="571"/>
      <c r="FZZ168" s="571"/>
      <c r="GAA168" s="571"/>
      <c r="GAB168" s="571"/>
      <c r="GAC168" s="571"/>
      <c r="GAD168" s="571"/>
      <c r="GAE168" s="571"/>
      <c r="GAF168" s="571"/>
      <c r="GAG168" s="571"/>
      <c r="GAH168" s="571"/>
      <c r="GAI168" s="571"/>
      <c r="GAJ168" s="571"/>
      <c r="GAK168" s="571"/>
      <c r="GAL168" s="571"/>
      <c r="GAM168" s="571"/>
      <c r="GAN168" s="571"/>
      <c r="GAO168" s="571"/>
      <c r="GAP168" s="571"/>
      <c r="GAQ168" s="571"/>
      <c r="GAR168" s="571"/>
      <c r="GAS168" s="571"/>
      <c r="GAT168" s="571"/>
      <c r="GAU168" s="571"/>
      <c r="GAV168" s="571"/>
      <c r="GAW168" s="571"/>
      <c r="GAX168" s="571"/>
      <c r="GAY168" s="571"/>
      <c r="GAZ168" s="571"/>
      <c r="GBA168" s="571"/>
      <c r="GBB168" s="571"/>
      <c r="GBC168" s="571"/>
      <c r="GBD168" s="571"/>
      <c r="GBE168" s="571"/>
      <c r="GBF168" s="571"/>
      <c r="GBG168" s="571"/>
      <c r="GBH168" s="571"/>
      <c r="GBI168" s="571"/>
      <c r="GBJ168" s="571"/>
      <c r="GBK168" s="571"/>
      <c r="GBL168" s="571"/>
      <c r="GBM168" s="571"/>
      <c r="GBN168" s="571"/>
      <c r="GBO168" s="571"/>
      <c r="GBP168" s="571"/>
      <c r="GBQ168" s="571"/>
      <c r="GBR168" s="571"/>
      <c r="GBS168" s="571"/>
      <c r="GBT168" s="571"/>
      <c r="GBU168" s="571"/>
      <c r="GBV168" s="571"/>
      <c r="GBW168" s="571"/>
      <c r="GBX168" s="571"/>
      <c r="GBY168" s="571"/>
      <c r="GBZ168" s="571"/>
      <c r="GCA168" s="571"/>
      <c r="GCB168" s="571"/>
      <c r="GCC168" s="571"/>
      <c r="GCD168" s="571"/>
      <c r="GCE168" s="571"/>
      <c r="GCF168" s="571"/>
      <c r="GCG168" s="571"/>
      <c r="GCH168" s="571"/>
      <c r="GCI168" s="571"/>
      <c r="GCJ168" s="571"/>
      <c r="GCK168" s="571"/>
      <c r="GCL168" s="571"/>
      <c r="GCM168" s="571"/>
      <c r="GCN168" s="571"/>
      <c r="GCO168" s="571"/>
      <c r="GCP168" s="571"/>
      <c r="GCQ168" s="571"/>
      <c r="GCR168" s="571"/>
      <c r="GCS168" s="571"/>
      <c r="GCT168" s="571"/>
      <c r="GCU168" s="571"/>
      <c r="GCV168" s="571"/>
      <c r="GCW168" s="571"/>
      <c r="GCX168" s="571"/>
      <c r="GCY168" s="571"/>
      <c r="GCZ168" s="571"/>
      <c r="GDA168" s="571"/>
      <c r="GDB168" s="571"/>
      <c r="GDC168" s="571"/>
      <c r="GDD168" s="571"/>
      <c r="GDE168" s="571"/>
      <c r="GDF168" s="571"/>
      <c r="GDG168" s="571"/>
      <c r="GDH168" s="571"/>
      <c r="GDI168" s="571"/>
      <c r="GDJ168" s="571"/>
      <c r="GDK168" s="571"/>
      <c r="GDL168" s="571"/>
      <c r="GDM168" s="571"/>
      <c r="GDN168" s="571"/>
      <c r="GDO168" s="571"/>
      <c r="GDP168" s="571"/>
      <c r="GDQ168" s="571"/>
      <c r="GDR168" s="571"/>
      <c r="GDS168" s="571"/>
      <c r="GDT168" s="571"/>
      <c r="GDU168" s="571"/>
      <c r="GDV168" s="571"/>
      <c r="GDW168" s="571"/>
      <c r="GDX168" s="571"/>
      <c r="GDY168" s="571"/>
      <c r="GDZ168" s="571"/>
      <c r="GEA168" s="571"/>
      <c r="GEB168" s="571"/>
      <c r="GEC168" s="571"/>
      <c r="GED168" s="571"/>
      <c r="GEE168" s="571"/>
      <c r="GEF168" s="571"/>
      <c r="GEI168" s="571"/>
      <c r="GEJ168" s="571"/>
      <c r="GEK168" s="571"/>
      <c r="GEL168" s="571"/>
      <c r="GEM168" s="571"/>
      <c r="GEN168" s="571"/>
      <c r="GEO168" s="571"/>
      <c r="GEP168" s="571"/>
      <c r="GEQ168" s="571"/>
      <c r="GER168" s="571"/>
      <c r="GES168" s="571"/>
      <c r="GET168" s="571"/>
      <c r="GEU168" s="571"/>
      <c r="GEV168" s="571"/>
      <c r="GEW168" s="571"/>
      <c r="GEX168" s="571"/>
      <c r="GEY168" s="571"/>
      <c r="GEZ168" s="571"/>
      <c r="GFA168" s="571"/>
      <c r="GFB168" s="571"/>
      <c r="GFC168" s="571"/>
      <c r="GFD168" s="571"/>
      <c r="GFE168" s="571"/>
      <c r="GFF168" s="571"/>
      <c r="GFG168" s="571"/>
      <c r="GFH168" s="571"/>
      <c r="GFI168" s="571"/>
      <c r="GFJ168" s="571"/>
      <c r="GFK168" s="571"/>
      <c r="GFL168" s="571"/>
      <c r="GFM168" s="571"/>
      <c r="GFN168" s="571"/>
      <c r="GFO168" s="571"/>
      <c r="GFP168" s="571"/>
      <c r="GFQ168" s="571"/>
      <c r="GFR168" s="571"/>
      <c r="GFS168" s="571"/>
      <c r="GFT168" s="571"/>
      <c r="GFU168" s="571"/>
      <c r="GFV168" s="571"/>
      <c r="GFW168" s="571"/>
      <c r="GFX168" s="571"/>
      <c r="GFY168" s="571"/>
      <c r="GFZ168" s="571"/>
      <c r="GGA168" s="571"/>
      <c r="GGB168" s="571"/>
      <c r="GGC168" s="571"/>
      <c r="GGD168" s="571"/>
      <c r="GGE168" s="571"/>
      <c r="GGF168" s="571"/>
      <c r="GGG168" s="571"/>
      <c r="GGH168" s="571"/>
      <c r="GGI168" s="571"/>
      <c r="GGJ168" s="571"/>
      <c r="GGK168" s="571"/>
      <c r="GGL168" s="571"/>
      <c r="GGM168" s="571"/>
      <c r="GGN168" s="571"/>
      <c r="GGO168" s="571"/>
      <c r="GGP168" s="571"/>
      <c r="GGQ168" s="571"/>
      <c r="GGR168" s="571"/>
      <c r="GGS168" s="571"/>
      <c r="GGT168" s="571"/>
      <c r="GGU168" s="571"/>
      <c r="GGV168" s="571"/>
      <c r="GGW168" s="571"/>
      <c r="GGX168" s="571"/>
      <c r="GGY168" s="571"/>
      <c r="GGZ168" s="571"/>
      <c r="GHA168" s="571"/>
      <c r="GHB168" s="571"/>
      <c r="GHC168" s="571"/>
      <c r="GHD168" s="571"/>
      <c r="GHE168" s="571"/>
      <c r="GHF168" s="571"/>
      <c r="GHG168" s="571"/>
      <c r="GHH168" s="571"/>
      <c r="GHI168" s="571"/>
      <c r="GHJ168" s="571"/>
      <c r="GHK168" s="571"/>
      <c r="GHL168" s="571"/>
      <c r="GHM168" s="571"/>
      <c r="GHN168" s="571"/>
      <c r="GHO168" s="571"/>
      <c r="GHP168" s="571"/>
      <c r="GHQ168" s="571"/>
      <c r="GHR168" s="571"/>
      <c r="GHS168" s="571"/>
      <c r="GHT168" s="571"/>
      <c r="GHU168" s="571"/>
      <c r="GHV168" s="571"/>
      <c r="GHW168" s="571"/>
      <c r="GHX168" s="571"/>
      <c r="GHY168" s="571"/>
      <c r="GHZ168" s="571"/>
      <c r="GIA168" s="571"/>
      <c r="GIB168" s="571"/>
      <c r="GIC168" s="571"/>
      <c r="GID168" s="571"/>
      <c r="GIE168" s="571"/>
      <c r="GIF168" s="571"/>
      <c r="GIG168" s="571"/>
      <c r="GIH168" s="571"/>
      <c r="GII168" s="571"/>
      <c r="GIJ168" s="571"/>
      <c r="GIK168" s="571"/>
      <c r="GIL168" s="571"/>
      <c r="GIM168" s="571"/>
      <c r="GIN168" s="571"/>
      <c r="GIO168" s="571"/>
      <c r="GIP168" s="571"/>
      <c r="GIQ168" s="571"/>
      <c r="GIR168" s="571"/>
      <c r="GIS168" s="571"/>
      <c r="GIT168" s="571"/>
      <c r="GIU168" s="571"/>
      <c r="GIV168" s="571"/>
      <c r="GIW168" s="571"/>
      <c r="GIX168" s="571"/>
      <c r="GIY168" s="571"/>
      <c r="GIZ168" s="571"/>
      <c r="GJA168" s="571"/>
      <c r="GJB168" s="571"/>
      <c r="GJC168" s="571"/>
      <c r="GJD168" s="571"/>
      <c r="GJE168" s="571"/>
      <c r="GJF168" s="571"/>
      <c r="GJG168" s="571"/>
      <c r="GJH168" s="571"/>
      <c r="GJI168" s="571"/>
      <c r="GJJ168" s="571"/>
      <c r="GJK168" s="571"/>
      <c r="GJL168" s="571"/>
      <c r="GJM168" s="571"/>
      <c r="GJN168" s="571"/>
      <c r="GJO168" s="571"/>
      <c r="GJP168" s="571"/>
      <c r="GJQ168" s="571"/>
      <c r="GJR168" s="571"/>
      <c r="GJS168" s="571"/>
      <c r="GJT168" s="571"/>
      <c r="GJU168" s="571"/>
      <c r="GJV168" s="571"/>
      <c r="GJW168" s="571"/>
      <c r="GJX168" s="571"/>
      <c r="GJY168" s="571"/>
      <c r="GJZ168" s="571"/>
      <c r="GKA168" s="571"/>
      <c r="GKB168" s="571"/>
      <c r="GKC168" s="571"/>
      <c r="GKD168" s="571"/>
      <c r="GKE168" s="571"/>
      <c r="GKF168" s="571"/>
      <c r="GKG168" s="571"/>
      <c r="GKH168" s="571"/>
      <c r="GKI168" s="571"/>
      <c r="GKJ168" s="571"/>
      <c r="GKK168" s="571"/>
      <c r="GKL168" s="571"/>
      <c r="GKM168" s="571"/>
      <c r="GKN168" s="571"/>
      <c r="GKO168" s="571"/>
      <c r="GKP168" s="571"/>
      <c r="GKQ168" s="571"/>
      <c r="GKR168" s="571"/>
      <c r="GKS168" s="571"/>
      <c r="GKT168" s="571"/>
      <c r="GKU168" s="571"/>
      <c r="GKV168" s="571"/>
      <c r="GKW168" s="571"/>
      <c r="GKX168" s="571"/>
      <c r="GKY168" s="571"/>
      <c r="GKZ168" s="571"/>
      <c r="GLA168" s="571"/>
      <c r="GLB168" s="571"/>
      <c r="GLC168" s="571"/>
      <c r="GLD168" s="571"/>
      <c r="GLE168" s="571"/>
      <c r="GLF168" s="571"/>
      <c r="GLG168" s="571"/>
      <c r="GLH168" s="571"/>
      <c r="GLI168" s="571"/>
      <c r="GLJ168" s="571"/>
      <c r="GLK168" s="571"/>
      <c r="GLL168" s="571"/>
      <c r="GLM168" s="571"/>
      <c r="GLN168" s="571"/>
      <c r="GLO168" s="571"/>
      <c r="GLP168" s="571"/>
      <c r="GLQ168" s="571"/>
      <c r="GLR168" s="571"/>
      <c r="GLS168" s="571"/>
      <c r="GLT168" s="571"/>
      <c r="GLU168" s="571"/>
      <c r="GLV168" s="571"/>
      <c r="GLW168" s="571"/>
      <c r="GLX168" s="571"/>
      <c r="GLY168" s="571"/>
      <c r="GLZ168" s="571"/>
      <c r="GMA168" s="571"/>
      <c r="GMB168" s="571"/>
      <c r="GMC168" s="571"/>
      <c r="GMD168" s="571"/>
      <c r="GME168" s="571"/>
      <c r="GMF168" s="571"/>
      <c r="GMG168" s="571"/>
      <c r="GMH168" s="571"/>
      <c r="GMI168" s="571"/>
      <c r="GMJ168" s="571"/>
      <c r="GMK168" s="571"/>
      <c r="GML168" s="571"/>
      <c r="GMM168" s="571"/>
      <c r="GMN168" s="571"/>
      <c r="GMO168" s="571"/>
      <c r="GMP168" s="571"/>
      <c r="GMQ168" s="571"/>
      <c r="GMR168" s="571"/>
      <c r="GMS168" s="571"/>
      <c r="GMT168" s="571"/>
      <c r="GMU168" s="571"/>
      <c r="GMV168" s="571"/>
      <c r="GMW168" s="571"/>
      <c r="GMX168" s="571"/>
      <c r="GMY168" s="571"/>
      <c r="GMZ168" s="571"/>
      <c r="GNA168" s="571"/>
      <c r="GNB168" s="571"/>
      <c r="GNC168" s="571"/>
      <c r="GND168" s="571"/>
      <c r="GNE168" s="571"/>
      <c r="GNF168" s="571"/>
      <c r="GNG168" s="571"/>
      <c r="GNH168" s="571"/>
      <c r="GNI168" s="571"/>
      <c r="GNJ168" s="571"/>
      <c r="GNK168" s="571"/>
      <c r="GNL168" s="571"/>
      <c r="GNM168" s="571"/>
      <c r="GNN168" s="571"/>
      <c r="GNO168" s="571"/>
      <c r="GNP168" s="571"/>
      <c r="GNQ168" s="571"/>
      <c r="GNR168" s="571"/>
      <c r="GNS168" s="571"/>
      <c r="GNT168" s="571"/>
      <c r="GNU168" s="571"/>
      <c r="GNV168" s="571"/>
      <c r="GNW168" s="571"/>
      <c r="GNX168" s="571"/>
      <c r="GNY168" s="571"/>
      <c r="GNZ168" s="571"/>
      <c r="GOA168" s="571"/>
      <c r="GOB168" s="571"/>
      <c r="GOE168" s="571"/>
      <c r="GOF168" s="571"/>
      <c r="GOG168" s="571"/>
      <c r="GOH168" s="571"/>
      <c r="GOI168" s="571"/>
      <c r="GOJ168" s="571"/>
      <c r="GOK168" s="571"/>
      <c r="GOL168" s="571"/>
      <c r="GOM168" s="571"/>
      <c r="GON168" s="571"/>
      <c r="GOO168" s="571"/>
      <c r="GOP168" s="571"/>
      <c r="GOQ168" s="571"/>
      <c r="GOR168" s="571"/>
      <c r="GOS168" s="571"/>
      <c r="GOT168" s="571"/>
      <c r="GOU168" s="571"/>
      <c r="GOV168" s="571"/>
      <c r="GOW168" s="571"/>
      <c r="GOX168" s="571"/>
      <c r="GOY168" s="571"/>
      <c r="GOZ168" s="571"/>
      <c r="GPA168" s="571"/>
      <c r="GPB168" s="571"/>
      <c r="GPC168" s="571"/>
      <c r="GPD168" s="571"/>
      <c r="GPE168" s="571"/>
      <c r="GPF168" s="571"/>
      <c r="GPG168" s="571"/>
      <c r="GPH168" s="571"/>
      <c r="GPI168" s="571"/>
      <c r="GPJ168" s="571"/>
      <c r="GPK168" s="571"/>
      <c r="GPL168" s="571"/>
      <c r="GPM168" s="571"/>
      <c r="GPN168" s="571"/>
      <c r="GPO168" s="571"/>
      <c r="GPP168" s="571"/>
      <c r="GPQ168" s="571"/>
      <c r="GPR168" s="571"/>
      <c r="GPS168" s="571"/>
      <c r="GPT168" s="571"/>
      <c r="GPU168" s="571"/>
      <c r="GPV168" s="571"/>
      <c r="GPW168" s="571"/>
      <c r="GPX168" s="571"/>
      <c r="GPY168" s="571"/>
      <c r="GPZ168" s="571"/>
      <c r="GQA168" s="571"/>
      <c r="GQB168" s="571"/>
      <c r="GQC168" s="571"/>
      <c r="GQD168" s="571"/>
      <c r="GQE168" s="571"/>
      <c r="GQF168" s="571"/>
      <c r="GQG168" s="571"/>
      <c r="GQH168" s="571"/>
      <c r="GQI168" s="571"/>
      <c r="GQJ168" s="571"/>
      <c r="GQK168" s="571"/>
      <c r="GQL168" s="571"/>
      <c r="GQM168" s="571"/>
      <c r="GQN168" s="571"/>
      <c r="GQO168" s="571"/>
      <c r="GQP168" s="571"/>
      <c r="GQQ168" s="571"/>
      <c r="GQR168" s="571"/>
      <c r="GQS168" s="571"/>
      <c r="GQT168" s="571"/>
      <c r="GQU168" s="571"/>
      <c r="GQV168" s="571"/>
      <c r="GQW168" s="571"/>
      <c r="GQX168" s="571"/>
      <c r="GQY168" s="571"/>
      <c r="GQZ168" s="571"/>
      <c r="GRA168" s="571"/>
      <c r="GRB168" s="571"/>
      <c r="GRC168" s="571"/>
      <c r="GRD168" s="571"/>
      <c r="GRE168" s="571"/>
      <c r="GRF168" s="571"/>
      <c r="GRG168" s="571"/>
      <c r="GRH168" s="571"/>
      <c r="GRI168" s="571"/>
      <c r="GRJ168" s="571"/>
      <c r="GRK168" s="571"/>
      <c r="GRL168" s="571"/>
      <c r="GRM168" s="571"/>
      <c r="GRN168" s="571"/>
      <c r="GRO168" s="571"/>
      <c r="GRP168" s="571"/>
      <c r="GRQ168" s="571"/>
      <c r="GRR168" s="571"/>
      <c r="GRS168" s="571"/>
      <c r="GRT168" s="571"/>
      <c r="GRU168" s="571"/>
      <c r="GRV168" s="571"/>
      <c r="GRW168" s="571"/>
      <c r="GRX168" s="571"/>
      <c r="GRY168" s="571"/>
      <c r="GRZ168" s="571"/>
      <c r="GSA168" s="571"/>
      <c r="GSB168" s="571"/>
      <c r="GSC168" s="571"/>
      <c r="GSD168" s="571"/>
      <c r="GSE168" s="571"/>
      <c r="GSF168" s="571"/>
      <c r="GSG168" s="571"/>
      <c r="GSH168" s="571"/>
      <c r="GSI168" s="571"/>
      <c r="GSJ168" s="571"/>
      <c r="GSK168" s="571"/>
      <c r="GSL168" s="571"/>
      <c r="GSM168" s="571"/>
      <c r="GSN168" s="571"/>
      <c r="GSO168" s="571"/>
      <c r="GSP168" s="571"/>
      <c r="GSQ168" s="571"/>
      <c r="GSR168" s="571"/>
      <c r="GSS168" s="571"/>
      <c r="GST168" s="571"/>
      <c r="GSU168" s="571"/>
      <c r="GSV168" s="571"/>
      <c r="GSW168" s="571"/>
      <c r="GSX168" s="571"/>
      <c r="GSY168" s="571"/>
      <c r="GSZ168" s="571"/>
      <c r="GTA168" s="571"/>
      <c r="GTB168" s="571"/>
      <c r="GTC168" s="571"/>
      <c r="GTD168" s="571"/>
      <c r="GTE168" s="571"/>
      <c r="GTF168" s="571"/>
      <c r="GTG168" s="571"/>
      <c r="GTH168" s="571"/>
      <c r="GTI168" s="571"/>
      <c r="GTJ168" s="571"/>
      <c r="GTK168" s="571"/>
      <c r="GTL168" s="571"/>
      <c r="GTM168" s="571"/>
      <c r="GTN168" s="571"/>
      <c r="GTO168" s="571"/>
      <c r="GTP168" s="571"/>
      <c r="GTQ168" s="571"/>
      <c r="GTR168" s="571"/>
      <c r="GTS168" s="571"/>
      <c r="GTT168" s="571"/>
      <c r="GTU168" s="571"/>
      <c r="GTV168" s="571"/>
      <c r="GTW168" s="571"/>
      <c r="GTX168" s="571"/>
      <c r="GTY168" s="571"/>
      <c r="GTZ168" s="571"/>
      <c r="GUA168" s="571"/>
      <c r="GUB168" s="571"/>
      <c r="GUC168" s="571"/>
      <c r="GUD168" s="571"/>
      <c r="GUE168" s="571"/>
      <c r="GUF168" s="571"/>
      <c r="GUG168" s="571"/>
      <c r="GUH168" s="571"/>
      <c r="GUI168" s="571"/>
      <c r="GUJ168" s="571"/>
      <c r="GUK168" s="571"/>
      <c r="GUL168" s="571"/>
      <c r="GUM168" s="571"/>
      <c r="GUN168" s="571"/>
      <c r="GUO168" s="571"/>
      <c r="GUP168" s="571"/>
      <c r="GUQ168" s="571"/>
      <c r="GUR168" s="571"/>
      <c r="GUS168" s="571"/>
      <c r="GUT168" s="571"/>
      <c r="GUU168" s="571"/>
      <c r="GUV168" s="571"/>
      <c r="GUW168" s="571"/>
      <c r="GUX168" s="571"/>
      <c r="GUY168" s="571"/>
      <c r="GUZ168" s="571"/>
      <c r="GVA168" s="571"/>
      <c r="GVB168" s="571"/>
      <c r="GVC168" s="571"/>
      <c r="GVD168" s="571"/>
      <c r="GVE168" s="571"/>
      <c r="GVF168" s="571"/>
      <c r="GVG168" s="571"/>
      <c r="GVH168" s="571"/>
      <c r="GVI168" s="571"/>
      <c r="GVJ168" s="571"/>
      <c r="GVK168" s="571"/>
      <c r="GVL168" s="571"/>
      <c r="GVM168" s="571"/>
      <c r="GVN168" s="571"/>
      <c r="GVO168" s="571"/>
      <c r="GVP168" s="571"/>
      <c r="GVQ168" s="571"/>
      <c r="GVR168" s="571"/>
      <c r="GVS168" s="571"/>
      <c r="GVT168" s="571"/>
      <c r="GVU168" s="571"/>
      <c r="GVV168" s="571"/>
      <c r="GVW168" s="571"/>
      <c r="GVX168" s="571"/>
      <c r="GVY168" s="571"/>
      <c r="GVZ168" s="571"/>
      <c r="GWA168" s="571"/>
      <c r="GWB168" s="571"/>
      <c r="GWC168" s="571"/>
      <c r="GWD168" s="571"/>
      <c r="GWE168" s="571"/>
      <c r="GWF168" s="571"/>
      <c r="GWG168" s="571"/>
      <c r="GWH168" s="571"/>
      <c r="GWI168" s="571"/>
      <c r="GWJ168" s="571"/>
      <c r="GWK168" s="571"/>
      <c r="GWL168" s="571"/>
      <c r="GWM168" s="571"/>
      <c r="GWN168" s="571"/>
      <c r="GWO168" s="571"/>
      <c r="GWP168" s="571"/>
      <c r="GWQ168" s="571"/>
      <c r="GWR168" s="571"/>
      <c r="GWS168" s="571"/>
      <c r="GWT168" s="571"/>
      <c r="GWU168" s="571"/>
      <c r="GWV168" s="571"/>
      <c r="GWW168" s="571"/>
      <c r="GWX168" s="571"/>
      <c r="GWY168" s="571"/>
      <c r="GWZ168" s="571"/>
      <c r="GXA168" s="571"/>
      <c r="GXB168" s="571"/>
      <c r="GXC168" s="571"/>
      <c r="GXD168" s="571"/>
      <c r="GXE168" s="571"/>
      <c r="GXF168" s="571"/>
      <c r="GXG168" s="571"/>
      <c r="GXH168" s="571"/>
      <c r="GXI168" s="571"/>
      <c r="GXJ168" s="571"/>
      <c r="GXK168" s="571"/>
      <c r="GXL168" s="571"/>
      <c r="GXM168" s="571"/>
      <c r="GXN168" s="571"/>
      <c r="GXO168" s="571"/>
      <c r="GXP168" s="571"/>
      <c r="GXQ168" s="571"/>
      <c r="GXR168" s="571"/>
      <c r="GXS168" s="571"/>
      <c r="GXT168" s="571"/>
      <c r="GXU168" s="571"/>
      <c r="GXV168" s="571"/>
      <c r="GXW168" s="571"/>
      <c r="GXX168" s="571"/>
      <c r="GYA168" s="571"/>
      <c r="GYB168" s="571"/>
      <c r="GYC168" s="571"/>
      <c r="GYD168" s="571"/>
      <c r="GYE168" s="571"/>
      <c r="GYF168" s="571"/>
      <c r="GYG168" s="571"/>
      <c r="GYH168" s="571"/>
      <c r="GYI168" s="571"/>
      <c r="GYJ168" s="571"/>
      <c r="GYK168" s="571"/>
      <c r="GYL168" s="571"/>
      <c r="GYM168" s="571"/>
      <c r="GYN168" s="571"/>
      <c r="GYO168" s="571"/>
      <c r="GYP168" s="571"/>
      <c r="GYQ168" s="571"/>
      <c r="GYR168" s="571"/>
      <c r="GYS168" s="571"/>
      <c r="GYT168" s="571"/>
      <c r="GYU168" s="571"/>
      <c r="GYV168" s="571"/>
      <c r="GYW168" s="571"/>
      <c r="GYX168" s="571"/>
      <c r="GYY168" s="571"/>
      <c r="GYZ168" s="571"/>
      <c r="GZA168" s="571"/>
      <c r="GZB168" s="571"/>
      <c r="GZC168" s="571"/>
      <c r="GZD168" s="571"/>
      <c r="GZE168" s="571"/>
      <c r="GZF168" s="571"/>
      <c r="GZG168" s="571"/>
      <c r="GZH168" s="571"/>
      <c r="GZI168" s="571"/>
      <c r="GZJ168" s="571"/>
      <c r="GZK168" s="571"/>
      <c r="GZL168" s="571"/>
      <c r="GZM168" s="571"/>
      <c r="GZN168" s="571"/>
      <c r="GZO168" s="571"/>
      <c r="GZP168" s="571"/>
      <c r="GZQ168" s="571"/>
      <c r="GZR168" s="571"/>
      <c r="GZS168" s="571"/>
      <c r="GZT168" s="571"/>
      <c r="GZU168" s="571"/>
      <c r="GZV168" s="571"/>
      <c r="GZW168" s="571"/>
      <c r="GZX168" s="571"/>
      <c r="GZY168" s="571"/>
      <c r="GZZ168" s="571"/>
      <c r="HAA168" s="571"/>
      <c r="HAB168" s="571"/>
      <c r="HAC168" s="571"/>
      <c r="HAD168" s="571"/>
      <c r="HAE168" s="571"/>
      <c r="HAF168" s="571"/>
      <c r="HAG168" s="571"/>
      <c r="HAH168" s="571"/>
      <c r="HAI168" s="571"/>
      <c r="HAJ168" s="571"/>
      <c r="HAK168" s="571"/>
      <c r="HAL168" s="571"/>
      <c r="HAM168" s="571"/>
      <c r="HAN168" s="571"/>
      <c r="HAO168" s="571"/>
      <c r="HAP168" s="571"/>
      <c r="HAQ168" s="571"/>
      <c r="HAR168" s="571"/>
      <c r="HAS168" s="571"/>
      <c r="HAT168" s="571"/>
      <c r="HAU168" s="571"/>
      <c r="HAV168" s="571"/>
      <c r="HAW168" s="571"/>
      <c r="HAX168" s="571"/>
      <c r="HAY168" s="571"/>
      <c r="HAZ168" s="571"/>
      <c r="HBA168" s="571"/>
      <c r="HBB168" s="571"/>
      <c r="HBC168" s="571"/>
      <c r="HBD168" s="571"/>
      <c r="HBE168" s="571"/>
      <c r="HBF168" s="571"/>
      <c r="HBG168" s="571"/>
      <c r="HBH168" s="571"/>
      <c r="HBI168" s="571"/>
      <c r="HBJ168" s="571"/>
      <c r="HBK168" s="571"/>
      <c r="HBL168" s="571"/>
      <c r="HBM168" s="571"/>
      <c r="HBN168" s="571"/>
      <c r="HBO168" s="571"/>
      <c r="HBP168" s="571"/>
      <c r="HBQ168" s="571"/>
      <c r="HBR168" s="571"/>
      <c r="HBS168" s="571"/>
      <c r="HBT168" s="571"/>
      <c r="HBU168" s="571"/>
      <c r="HBV168" s="571"/>
      <c r="HBW168" s="571"/>
      <c r="HBX168" s="571"/>
      <c r="HBY168" s="571"/>
      <c r="HBZ168" s="571"/>
      <c r="HCA168" s="571"/>
      <c r="HCB168" s="571"/>
      <c r="HCC168" s="571"/>
      <c r="HCD168" s="571"/>
      <c r="HCE168" s="571"/>
      <c r="HCF168" s="571"/>
      <c r="HCG168" s="571"/>
      <c r="HCH168" s="571"/>
      <c r="HCI168" s="571"/>
      <c r="HCJ168" s="571"/>
      <c r="HCK168" s="571"/>
      <c r="HCL168" s="571"/>
      <c r="HCM168" s="571"/>
      <c r="HCN168" s="571"/>
      <c r="HCO168" s="571"/>
      <c r="HCP168" s="571"/>
      <c r="HCQ168" s="571"/>
      <c r="HCR168" s="571"/>
      <c r="HCS168" s="571"/>
      <c r="HCT168" s="571"/>
      <c r="HCU168" s="571"/>
      <c r="HCV168" s="571"/>
      <c r="HCW168" s="571"/>
      <c r="HCX168" s="571"/>
      <c r="HCY168" s="571"/>
      <c r="HCZ168" s="571"/>
      <c r="HDA168" s="571"/>
      <c r="HDB168" s="571"/>
      <c r="HDC168" s="571"/>
      <c r="HDD168" s="571"/>
      <c r="HDE168" s="571"/>
      <c r="HDF168" s="571"/>
      <c r="HDG168" s="571"/>
      <c r="HDH168" s="571"/>
      <c r="HDI168" s="571"/>
      <c r="HDJ168" s="571"/>
      <c r="HDK168" s="571"/>
      <c r="HDL168" s="571"/>
      <c r="HDM168" s="571"/>
      <c r="HDN168" s="571"/>
      <c r="HDO168" s="571"/>
      <c r="HDP168" s="571"/>
      <c r="HDQ168" s="571"/>
      <c r="HDR168" s="571"/>
      <c r="HDS168" s="571"/>
      <c r="HDT168" s="571"/>
      <c r="HDU168" s="571"/>
      <c r="HDV168" s="571"/>
      <c r="HDW168" s="571"/>
      <c r="HDX168" s="571"/>
      <c r="HDY168" s="571"/>
      <c r="HDZ168" s="571"/>
      <c r="HEA168" s="571"/>
      <c r="HEB168" s="571"/>
      <c r="HEC168" s="571"/>
      <c r="HED168" s="571"/>
      <c r="HEE168" s="571"/>
      <c r="HEF168" s="571"/>
      <c r="HEG168" s="571"/>
      <c r="HEH168" s="571"/>
      <c r="HEI168" s="571"/>
      <c r="HEJ168" s="571"/>
      <c r="HEK168" s="571"/>
      <c r="HEL168" s="571"/>
      <c r="HEM168" s="571"/>
      <c r="HEN168" s="571"/>
      <c r="HEO168" s="571"/>
      <c r="HEP168" s="571"/>
      <c r="HEQ168" s="571"/>
      <c r="HER168" s="571"/>
      <c r="HES168" s="571"/>
      <c r="HET168" s="571"/>
      <c r="HEU168" s="571"/>
      <c r="HEV168" s="571"/>
      <c r="HEW168" s="571"/>
      <c r="HEX168" s="571"/>
      <c r="HEY168" s="571"/>
      <c r="HEZ168" s="571"/>
      <c r="HFA168" s="571"/>
      <c r="HFB168" s="571"/>
      <c r="HFC168" s="571"/>
      <c r="HFD168" s="571"/>
      <c r="HFE168" s="571"/>
      <c r="HFF168" s="571"/>
      <c r="HFG168" s="571"/>
      <c r="HFH168" s="571"/>
      <c r="HFI168" s="571"/>
      <c r="HFJ168" s="571"/>
      <c r="HFK168" s="571"/>
      <c r="HFL168" s="571"/>
      <c r="HFM168" s="571"/>
      <c r="HFN168" s="571"/>
      <c r="HFO168" s="571"/>
      <c r="HFP168" s="571"/>
      <c r="HFQ168" s="571"/>
      <c r="HFR168" s="571"/>
      <c r="HFS168" s="571"/>
      <c r="HFT168" s="571"/>
      <c r="HFU168" s="571"/>
      <c r="HFV168" s="571"/>
      <c r="HFW168" s="571"/>
      <c r="HFX168" s="571"/>
      <c r="HFY168" s="571"/>
      <c r="HFZ168" s="571"/>
      <c r="HGA168" s="571"/>
      <c r="HGB168" s="571"/>
      <c r="HGC168" s="571"/>
      <c r="HGD168" s="571"/>
      <c r="HGE168" s="571"/>
      <c r="HGF168" s="571"/>
      <c r="HGG168" s="571"/>
      <c r="HGH168" s="571"/>
      <c r="HGI168" s="571"/>
      <c r="HGJ168" s="571"/>
      <c r="HGK168" s="571"/>
      <c r="HGL168" s="571"/>
      <c r="HGM168" s="571"/>
      <c r="HGN168" s="571"/>
      <c r="HGO168" s="571"/>
      <c r="HGP168" s="571"/>
      <c r="HGQ168" s="571"/>
      <c r="HGR168" s="571"/>
      <c r="HGS168" s="571"/>
      <c r="HGT168" s="571"/>
      <c r="HGU168" s="571"/>
      <c r="HGV168" s="571"/>
      <c r="HGW168" s="571"/>
      <c r="HGX168" s="571"/>
      <c r="HGY168" s="571"/>
      <c r="HGZ168" s="571"/>
      <c r="HHA168" s="571"/>
      <c r="HHB168" s="571"/>
      <c r="HHC168" s="571"/>
      <c r="HHD168" s="571"/>
      <c r="HHE168" s="571"/>
      <c r="HHF168" s="571"/>
      <c r="HHG168" s="571"/>
      <c r="HHH168" s="571"/>
      <c r="HHI168" s="571"/>
      <c r="HHJ168" s="571"/>
      <c r="HHK168" s="571"/>
      <c r="HHL168" s="571"/>
      <c r="HHM168" s="571"/>
      <c r="HHN168" s="571"/>
      <c r="HHO168" s="571"/>
      <c r="HHP168" s="571"/>
      <c r="HHQ168" s="571"/>
      <c r="HHR168" s="571"/>
      <c r="HHS168" s="571"/>
      <c r="HHT168" s="571"/>
      <c r="HHW168" s="571"/>
      <c r="HHX168" s="571"/>
      <c r="HHY168" s="571"/>
      <c r="HHZ168" s="571"/>
      <c r="HIA168" s="571"/>
      <c r="HIB168" s="571"/>
      <c r="HIC168" s="571"/>
      <c r="HID168" s="571"/>
      <c r="HIE168" s="571"/>
      <c r="HIF168" s="571"/>
      <c r="HIG168" s="571"/>
      <c r="HIH168" s="571"/>
      <c r="HII168" s="571"/>
      <c r="HIJ168" s="571"/>
      <c r="HIK168" s="571"/>
      <c r="HIL168" s="571"/>
      <c r="HIM168" s="571"/>
      <c r="HIN168" s="571"/>
      <c r="HIO168" s="571"/>
      <c r="HIP168" s="571"/>
      <c r="HIQ168" s="571"/>
      <c r="HIR168" s="571"/>
      <c r="HIS168" s="571"/>
      <c r="HIT168" s="571"/>
      <c r="HIU168" s="571"/>
      <c r="HIV168" s="571"/>
      <c r="HIW168" s="571"/>
      <c r="HIX168" s="571"/>
      <c r="HIY168" s="571"/>
      <c r="HIZ168" s="571"/>
      <c r="HJA168" s="571"/>
      <c r="HJB168" s="571"/>
      <c r="HJC168" s="571"/>
      <c r="HJD168" s="571"/>
      <c r="HJE168" s="571"/>
      <c r="HJF168" s="571"/>
      <c r="HJG168" s="571"/>
      <c r="HJH168" s="571"/>
      <c r="HJI168" s="571"/>
      <c r="HJJ168" s="571"/>
      <c r="HJK168" s="571"/>
      <c r="HJL168" s="571"/>
      <c r="HJM168" s="571"/>
      <c r="HJN168" s="571"/>
      <c r="HJO168" s="571"/>
      <c r="HJP168" s="571"/>
      <c r="HJQ168" s="571"/>
      <c r="HJR168" s="571"/>
      <c r="HJS168" s="571"/>
      <c r="HJT168" s="571"/>
      <c r="HJU168" s="571"/>
      <c r="HJV168" s="571"/>
      <c r="HJW168" s="571"/>
      <c r="HJX168" s="571"/>
      <c r="HJY168" s="571"/>
      <c r="HJZ168" s="571"/>
      <c r="HKA168" s="571"/>
      <c r="HKB168" s="571"/>
      <c r="HKC168" s="571"/>
      <c r="HKD168" s="571"/>
      <c r="HKE168" s="571"/>
      <c r="HKF168" s="571"/>
      <c r="HKG168" s="571"/>
      <c r="HKH168" s="571"/>
      <c r="HKI168" s="571"/>
      <c r="HKJ168" s="571"/>
      <c r="HKK168" s="571"/>
      <c r="HKL168" s="571"/>
      <c r="HKM168" s="571"/>
      <c r="HKN168" s="571"/>
      <c r="HKO168" s="571"/>
      <c r="HKP168" s="571"/>
      <c r="HKQ168" s="571"/>
      <c r="HKR168" s="571"/>
      <c r="HKS168" s="571"/>
      <c r="HKT168" s="571"/>
      <c r="HKU168" s="571"/>
      <c r="HKV168" s="571"/>
      <c r="HKW168" s="571"/>
      <c r="HKX168" s="571"/>
      <c r="HKY168" s="571"/>
      <c r="HKZ168" s="571"/>
      <c r="HLA168" s="571"/>
      <c r="HLB168" s="571"/>
      <c r="HLC168" s="571"/>
      <c r="HLD168" s="571"/>
      <c r="HLE168" s="571"/>
      <c r="HLF168" s="571"/>
      <c r="HLG168" s="571"/>
      <c r="HLH168" s="571"/>
      <c r="HLI168" s="571"/>
      <c r="HLJ168" s="571"/>
      <c r="HLK168" s="571"/>
      <c r="HLL168" s="571"/>
      <c r="HLM168" s="571"/>
      <c r="HLN168" s="571"/>
      <c r="HLO168" s="571"/>
      <c r="HLP168" s="571"/>
      <c r="HLQ168" s="571"/>
      <c r="HLR168" s="571"/>
      <c r="HLS168" s="571"/>
      <c r="HLT168" s="571"/>
      <c r="HLU168" s="571"/>
      <c r="HLV168" s="571"/>
      <c r="HLW168" s="571"/>
      <c r="HLX168" s="571"/>
      <c r="HLY168" s="571"/>
      <c r="HLZ168" s="571"/>
      <c r="HMA168" s="571"/>
      <c r="HMB168" s="571"/>
      <c r="HMC168" s="571"/>
      <c r="HMD168" s="571"/>
      <c r="HME168" s="571"/>
      <c r="HMF168" s="571"/>
      <c r="HMG168" s="571"/>
      <c r="HMH168" s="571"/>
      <c r="HMI168" s="571"/>
      <c r="HMJ168" s="571"/>
      <c r="HMK168" s="571"/>
      <c r="HML168" s="571"/>
      <c r="HMM168" s="571"/>
      <c r="HMN168" s="571"/>
      <c r="HMO168" s="571"/>
      <c r="HMP168" s="571"/>
      <c r="HMQ168" s="571"/>
      <c r="HMR168" s="571"/>
      <c r="HMS168" s="571"/>
      <c r="HMT168" s="571"/>
      <c r="HMU168" s="571"/>
      <c r="HMV168" s="571"/>
      <c r="HMW168" s="571"/>
      <c r="HMX168" s="571"/>
      <c r="HMY168" s="571"/>
      <c r="HMZ168" s="571"/>
      <c r="HNA168" s="571"/>
      <c r="HNB168" s="571"/>
      <c r="HNC168" s="571"/>
      <c r="HND168" s="571"/>
      <c r="HNE168" s="571"/>
      <c r="HNF168" s="571"/>
      <c r="HNG168" s="571"/>
      <c r="HNH168" s="571"/>
      <c r="HNI168" s="571"/>
      <c r="HNJ168" s="571"/>
      <c r="HNK168" s="571"/>
      <c r="HNL168" s="571"/>
      <c r="HNM168" s="571"/>
      <c r="HNN168" s="571"/>
      <c r="HNO168" s="571"/>
      <c r="HNP168" s="571"/>
      <c r="HNQ168" s="571"/>
      <c r="HNR168" s="571"/>
      <c r="HNS168" s="571"/>
      <c r="HNT168" s="571"/>
      <c r="HNU168" s="571"/>
      <c r="HNV168" s="571"/>
      <c r="HNW168" s="571"/>
      <c r="HNX168" s="571"/>
      <c r="HNY168" s="571"/>
      <c r="HNZ168" s="571"/>
      <c r="HOA168" s="571"/>
      <c r="HOB168" s="571"/>
      <c r="HOC168" s="571"/>
      <c r="HOD168" s="571"/>
      <c r="HOE168" s="571"/>
      <c r="HOF168" s="571"/>
      <c r="HOG168" s="571"/>
      <c r="HOH168" s="571"/>
      <c r="HOI168" s="571"/>
      <c r="HOJ168" s="571"/>
      <c r="HOK168" s="571"/>
      <c r="HOL168" s="571"/>
      <c r="HOM168" s="571"/>
      <c r="HON168" s="571"/>
      <c r="HOO168" s="571"/>
      <c r="HOP168" s="571"/>
      <c r="HOQ168" s="571"/>
      <c r="HOR168" s="571"/>
      <c r="HOS168" s="571"/>
      <c r="HOT168" s="571"/>
      <c r="HOU168" s="571"/>
      <c r="HOV168" s="571"/>
      <c r="HOW168" s="571"/>
      <c r="HOX168" s="571"/>
      <c r="HOY168" s="571"/>
      <c r="HOZ168" s="571"/>
      <c r="HPA168" s="571"/>
      <c r="HPB168" s="571"/>
      <c r="HPC168" s="571"/>
      <c r="HPD168" s="571"/>
      <c r="HPE168" s="571"/>
      <c r="HPF168" s="571"/>
      <c r="HPG168" s="571"/>
      <c r="HPH168" s="571"/>
      <c r="HPI168" s="571"/>
      <c r="HPJ168" s="571"/>
      <c r="HPK168" s="571"/>
      <c r="HPL168" s="571"/>
      <c r="HPM168" s="571"/>
      <c r="HPN168" s="571"/>
      <c r="HPO168" s="571"/>
      <c r="HPP168" s="571"/>
      <c r="HPQ168" s="571"/>
      <c r="HPR168" s="571"/>
      <c r="HPS168" s="571"/>
      <c r="HPT168" s="571"/>
      <c r="HPU168" s="571"/>
      <c r="HPV168" s="571"/>
      <c r="HPW168" s="571"/>
      <c r="HPX168" s="571"/>
      <c r="HPY168" s="571"/>
      <c r="HPZ168" s="571"/>
      <c r="HQA168" s="571"/>
      <c r="HQB168" s="571"/>
      <c r="HQC168" s="571"/>
      <c r="HQD168" s="571"/>
      <c r="HQE168" s="571"/>
      <c r="HQF168" s="571"/>
      <c r="HQG168" s="571"/>
      <c r="HQH168" s="571"/>
      <c r="HQI168" s="571"/>
      <c r="HQJ168" s="571"/>
      <c r="HQK168" s="571"/>
      <c r="HQL168" s="571"/>
      <c r="HQM168" s="571"/>
      <c r="HQN168" s="571"/>
      <c r="HQO168" s="571"/>
      <c r="HQP168" s="571"/>
      <c r="HQQ168" s="571"/>
      <c r="HQR168" s="571"/>
      <c r="HQS168" s="571"/>
      <c r="HQT168" s="571"/>
      <c r="HQU168" s="571"/>
      <c r="HQV168" s="571"/>
      <c r="HQW168" s="571"/>
      <c r="HQX168" s="571"/>
      <c r="HQY168" s="571"/>
      <c r="HQZ168" s="571"/>
      <c r="HRA168" s="571"/>
      <c r="HRB168" s="571"/>
      <c r="HRC168" s="571"/>
      <c r="HRD168" s="571"/>
      <c r="HRE168" s="571"/>
      <c r="HRF168" s="571"/>
      <c r="HRG168" s="571"/>
      <c r="HRH168" s="571"/>
      <c r="HRI168" s="571"/>
      <c r="HRJ168" s="571"/>
      <c r="HRK168" s="571"/>
      <c r="HRL168" s="571"/>
      <c r="HRM168" s="571"/>
      <c r="HRN168" s="571"/>
      <c r="HRO168" s="571"/>
      <c r="HRP168" s="571"/>
      <c r="HRS168" s="571"/>
      <c r="HRT168" s="571"/>
      <c r="HRU168" s="571"/>
      <c r="HRV168" s="571"/>
      <c r="HRW168" s="571"/>
      <c r="HRX168" s="571"/>
      <c r="HRY168" s="571"/>
      <c r="HRZ168" s="571"/>
      <c r="HSA168" s="571"/>
      <c r="HSB168" s="571"/>
      <c r="HSC168" s="571"/>
      <c r="HSD168" s="571"/>
      <c r="HSE168" s="571"/>
      <c r="HSF168" s="571"/>
      <c r="HSG168" s="571"/>
      <c r="HSH168" s="571"/>
      <c r="HSI168" s="571"/>
      <c r="HSJ168" s="571"/>
      <c r="HSK168" s="571"/>
      <c r="HSL168" s="571"/>
      <c r="HSM168" s="571"/>
      <c r="HSN168" s="571"/>
      <c r="HSO168" s="571"/>
      <c r="HSP168" s="571"/>
      <c r="HSQ168" s="571"/>
      <c r="HSR168" s="571"/>
      <c r="HSS168" s="571"/>
      <c r="HST168" s="571"/>
      <c r="HSU168" s="571"/>
      <c r="HSV168" s="571"/>
      <c r="HSW168" s="571"/>
      <c r="HSX168" s="571"/>
      <c r="HSY168" s="571"/>
      <c r="HSZ168" s="571"/>
      <c r="HTA168" s="571"/>
      <c r="HTB168" s="571"/>
      <c r="HTC168" s="571"/>
      <c r="HTD168" s="571"/>
      <c r="HTE168" s="571"/>
      <c r="HTF168" s="571"/>
      <c r="HTG168" s="571"/>
      <c r="HTH168" s="571"/>
      <c r="HTI168" s="571"/>
      <c r="HTJ168" s="571"/>
      <c r="HTK168" s="571"/>
      <c r="HTL168" s="571"/>
      <c r="HTM168" s="571"/>
      <c r="HTN168" s="571"/>
      <c r="HTO168" s="571"/>
      <c r="HTP168" s="571"/>
      <c r="HTQ168" s="571"/>
      <c r="HTR168" s="571"/>
      <c r="HTS168" s="571"/>
      <c r="HTT168" s="571"/>
      <c r="HTU168" s="571"/>
      <c r="HTV168" s="571"/>
      <c r="HTW168" s="571"/>
      <c r="HTX168" s="571"/>
      <c r="HTY168" s="571"/>
      <c r="HTZ168" s="571"/>
      <c r="HUA168" s="571"/>
      <c r="HUB168" s="571"/>
      <c r="HUC168" s="571"/>
      <c r="HUD168" s="571"/>
      <c r="HUE168" s="571"/>
      <c r="HUF168" s="571"/>
      <c r="HUG168" s="571"/>
      <c r="HUH168" s="571"/>
      <c r="HUI168" s="571"/>
      <c r="HUJ168" s="571"/>
      <c r="HUK168" s="571"/>
      <c r="HUL168" s="571"/>
      <c r="HUM168" s="571"/>
      <c r="HUN168" s="571"/>
      <c r="HUO168" s="571"/>
      <c r="HUP168" s="571"/>
      <c r="HUQ168" s="571"/>
      <c r="HUR168" s="571"/>
      <c r="HUS168" s="571"/>
      <c r="HUT168" s="571"/>
      <c r="HUU168" s="571"/>
      <c r="HUV168" s="571"/>
      <c r="HUW168" s="571"/>
      <c r="HUX168" s="571"/>
      <c r="HUY168" s="571"/>
      <c r="HUZ168" s="571"/>
      <c r="HVA168" s="571"/>
      <c r="HVB168" s="571"/>
      <c r="HVC168" s="571"/>
      <c r="HVD168" s="571"/>
      <c r="HVE168" s="571"/>
      <c r="HVF168" s="571"/>
      <c r="HVG168" s="571"/>
      <c r="HVH168" s="571"/>
      <c r="HVI168" s="571"/>
      <c r="HVJ168" s="571"/>
      <c r="HVK168" s="571"/>
      <c r="HVL168" s="571"/>
      <c r="HVM168" s="571"/>
      <c r="HVN168" s="571"/>
      <c r="HVO168" s="571"/>
      <c r="HVP168" s="571"/>
      <c r="HVQ168" s="571"/>
      <c r="HVR168" s="571"/>
      <c r="HVS168" s="571"/>
      <c r="HVT168" s="571"/>
      <c r="HVU168" s="571"/>
      <c r="HVV168" s="571"/>
      <c r="HVW168" s="571"/>
      <c r="HVX168" s="571"/>
      <c r="HVY168" s="571"/>
      <c r="HVZ168" s="571"/>
      <c r="HWA168" s="571"/>
      <c r="HWB168" s="571"/>
      <c r="HWC168" s="571"/>
      <c r="HWD168" s="571"/>
      <c r="HWE168" s="571"/>
      <c r="HWF168" s="571"/>
      <c r="HWG168" s="571"/>
      <c r="HWH168" s="571"/>
      <c r="HWI168" s="571"/>
      <c r="HWJ168" s="571"/>
      <c r="HWK168" s="571"/>
      <c r="HWL168" s="571"/>
      <c r="HWM168" s="571"/>
      <c r="HWN168" s="571"/>
      <c r="HWO168" s="571"/>
      <c r="HWP168" s="571"/>
      <c r="HWQ168" s="571"/>
      <c r="HWR168" s="571"/>
      <c r="HWS168" s="571"/>
      <c r="HWT168" s="571"/>
      <c r="HWU168" s="571"/>
      <c r="HWV168" s="571"/>
      <c r="HWW168" s="571"/>
      <c r="HWX168" s="571"/>
      <c r="HWY168" s="571"/>
      <c r="HWZ168" s="571"/>
      <c r="HXA168" s="571"/>
      <c r="HXB168" s="571"/>
      <c r="HXC168" s="571"/>
      <c r="HXD168" s="571"/>
      <c r="HXE168" s="571"/>
      <c r="HXF168" s="571"/>
      <c r="HXG168" s="571"/>
      <c r="HXH168" s="571"/>
      <c r="HXI168" s="571"/>
      <c r="HXJ168" s="571"/>
      <c r="HXK168" s="571"/>
      <c r="HXL168" s="571"/>
      <c r="HXM168" s="571"/>
      <c r="HXN168" s="571"/>
      <c r="HXO168" s="571"/>
      <c r="HXP168" s="571"/>
      <c r="HXQ168" s="571"/>
      <c r="HXR168" s="571"/>
      <c r="HXS168" s="571"/>
      <c r="HXT168" s="571"/>
      <c r="HXU168" s="571"/>
      <c r="HXV168" s="571"/>
      <c r="HXW168" s="571"/>
      <c r="HXX168" s="571"/>
      <c r="HXY168" s="571"/>
      <c r="HXZ168" s="571"/>
      <c r="HYA168" s="571"/>
      <c r="HYB168" s="571"/>
      <c r="HYC168" s="571"/>
      <c r="HYD168" s="571"/>
      <c r="HYE168" s="571"/>
      <c r="HYF168" s="571"/>
      <c r="HYG168" s="571"/>
      <c r="HYH168" s="571"/>
      <c r="HYI168" s="571"/>
      <c r="HYJ168" s="571"/>
      <c r="HYK168" s="571"/>
      <c r="HYL168" s="571"/>
      <c r="HYM168" s="571"/>
      <c r="HYN168" s="571"/>
      <c r="HYO168" s="571"/>
      <c r="HYP168" s="571"/>
      <c r="HYQ168" s="571"/>
      <c r="HYR168" s="571"/>
      <c r="HYS168" s="571"/>
      <c r="HYT168" s="571"/>
      <c r="HYU168" s="571"/>
      <c r="HYV168" s="571"/>
      <c r="HYW168" s="571"/>
      <c r="HYX168" s="571"/>
      <c r="HYY168" s="571"/>
      <c r="HYZ168" s="571"/>
      <c r="HZA168" s="571"/>
      <c r="HZB168" s="571"/>
      <c r="HZC168" s="571"/>
      <c r="HZD168" s="571"/>
      <c r="HZE168" s="571"/>
      <c r="HZF168" s="571"/>
      <c r="HZG168" s="571"/>
      <c r="HZH168" s="571"/>
      <c r="HZI168" s="571"/>
      <c r="HZJ168" s="571"/>
      <c r="HZK168" s="571"/>
      <c r="HZL168" s="571"/>
      <c r="HZM168" s="571"/>
      <c r="HZN168" s="571"/>
      <c r="HZO168" s="571"/>
      <c r="HZP168" s="571"/>
      <c r="HZQ168" s="571"/>
      <c r="HZR168" s="571"/>
      <c r="HZS168" s="571"/>
      <c r="HZT168" s="571"/>
      <c r="HZU168" s="571"/>
      <c r="HZV168" s="571"/>
      <c r="HZW168" s="571"/>
      <c r="HZX168" s="571"/>
      <c r="HZY168" s="571"/>
      <c r="HZZ168" s="571"/>
      <c r="IAA168" s="571"/>
      <c r="IAB168" s="571"/>
      <c r="IAC168" s="571"/>
      <c r="IAD168" s="571"/>
      <c r="IAE168" s="571"/>
      <c r="IAF168" s="571"/>
      <c r="IAG168" s="571"/>
      <c r="IAH168" s="571"/>
      <c r="IAI168" s="571"/>
      <c r="IAJ168" s="571"/>
      <c r="IAK168" s="571"/>
      <c r="IAL168" s="571"/>
      <c r="IAM168" s="571"/>
      <c r="IAN168" s="571"/>
      <c r="IAO168" s="571"/>
      <c r="IAP168" s="571"/>
      <c r="IAQ168" s="571"/>
      <c r="IAR168" s="571"/>
      <c r="IAS168" s="571"/>
      <c r="IAT168" s="571"/>
      <c r="IAU168" s="571"/>
      <c r="IAV168" s="571"/>
      <c r="IAW168" s="571"/>
      <c r="IAX168" s="571"/>
      <c r="IAY168" s="571"/>
      <c r="IAZ168" s="571"/>
      <c r="IBA168" s="571"/>
      <c r="IBB168" s="571"/>
      <c r="IBC168" s="571"/>
      <c r="IBD168" s="571"/>
      <c r="IBE168" s="571"/>
      <c r="IBF168" s="571"/>
      <c r="IBG168" s="571"/>
      <c r="IBH168" s="571"/>
      <c r="IBI168" s="571"/>
      <c r="IBJ168" s="571"/>
      <c r="IBK168" s="571"/>
      <c r="IBL168" s="571"/>
      <c r="IBO168" s="571"/>
      <c r="IBP168" s="571"/>
      <c r="IBQ168" s="571"/>
      <c r="IBR168" s="571"/>
      <c r="IBS168" s="571"/>
      <c r="IBT168" s="571"/>
      <c r="IBU168" s="571"/>
      <c r="IBV168" s="571"/>
      <c r="IBW168" s="571"/>
      <c r="IBX168" s="571"/>
      <c r="IBY168" s="571"/>
      <c r="IBZ168" s="571"/>
      <c r="ICA168" s="571"/>
      <c r="ICB168" s="571"/>
      <c r="ICC168" s="571"/>
      <c r="ICD168" s="571"/>
      <c r="ICE168" s="571"/>
      <c r="ICF168" s="571"/>
      <c r="ICG168" s="571"/>
      <c r="ICH168" s="571"/>
      <c r="ICI168" s="571"/>
      <c r="ICJ168" s="571"/>
      <c r="ICK168" s="571"/>
      <c r="ICL168" s="571"/>
      <c r="ICM168" s="571"/>
      <c r="ICN168" s="571"/>
      <c r="ICO168" s="571"/>
      <c r="ICP168" s="571"/>
      <c r="ICQ168" s="571"/>
      <c r="ICR168" s="571"/>
      <c r="ICS168" s="571"/>
      <c r="ICT168" s="571"/>
      <c r="ICU168" s="571"/>
      <c r="ICV168" s="571"/>
      <c r="ICW168" s="571"/>
      <c r="ICX168" s="571"/>
      <c r="ICY168" s="571"/>
      <c r="ICZ168" s="571"/>
      <c r="IDA168" s="571"/>
      <c r="IDB168" s="571"/>
      <c r="IDC168" s="571"/>
      <c r="IDD168" s="571"/>
      <c r="IDE168" s="571"/>
      <c r="IDF168" s="571"/>
      <c r="IDG168" s="571"/>
      <c r="IDH168" s="571"/>
      <c r="IDI168" s="571"/>
      <c r="IDJ168" s="571"/>
      <c r="IDK168" s="571"/>
      <c r="IDL168" s="571"/>
      <c r="IDM168" s="571"/>
      <c r="IDN168" s="571"/>
      <c r="IDO168" s="571"/>
      <c r="IDP168" s="571"/>
      <c r="IDQ168" s="571"/>
      <c r="IDR168" s="571"/>
      <c r="IDS168" s="571"/>
      <c r="IDT168" s="571"/>
      <c r="IDU168" s="571"/>
      <c r="IDV168" s="571"/>
      <c r="IDW168" s="571"/>
      <c r="IDX168" s="571"/>
      <c r="IDY168" s="571"/>
      <c r="IDZ168" s="571"/>
      <c r="IEA168" s="571"/>
      <c r="IEB168" s="571"/>
      <c r="IEC168" s="571"/>
      <c r="IED168" s="571"/>
      <c r="IEE168" s="571"/>
      <c r="IEF168" s="571"/>
      <c r="IEG168" s="571"/>
      <c r="IEH168" s="571"/>
      <c r="IEI168" s="571"/>
      <c r="IEJ168" s="571"/>
      <c r="IEK168" s="571"/>
      <c r="IEL168" s="571"/>
      <c r="IEM168" s="571"/>
      <c r="IEN168" s="571"/>
      <c r="IEO168" s="571"/>
      <c r="IEP168" s="571"/>
      <c r="IEQ168" s="571"/>
      <c r="IER168" s="571"/>
      <c r="IES168" s="571"/>
      <c r="IET168" s="571"/>
      <c r="IEU168" s="571"/>
      <c r="IEV168" s="571"/>
      <c r="IEW168" s="571"/>
      <c r="IEX168" s="571"/>
      <c r="IEY168" s="571"/>
      <c r="IEZ168" s="571"/>
      <c r="IFA168" s="571"/>
      <c r="IFB168" s="571"/>
      <c r="IFC168" s="571"/>
      <c r="IFD168" s="571"/>
      <c r="IFE168" s="571"/>
      <c r="IFF168" s="571"/>
      <c r="IFG168" s="571"/>
      <c r="IFH168" s="571"/>
      <c r="IFI168" s="571"/>
      <c r="IFJ168" s="571"/>
      <c r="IFK168" s="571"/>
      <c r="IFL168" s="571"/>
      <c r="IFM168" s="571"/>
      <c r="IFN168" s="571"/>
      <c r="IFO168" s="571"/>
      <c r="IFP168" s="571"/>
      <c r="IFQ168" s="571"/>
      <c r="IFR168" s="571"/>
      <c r="IFS168" s="571"/>
      <c r="IFT168" s="571"/>
      <c r="IFU168" s="571"/>
      <c r="IFV168" s="571"/>
      <c r="IFW168" s="571"/>
      <c r="IFX168" s="571"/>
      <c r="IFY168" s="571"/>
      <c r="IFZ168" s="571"/>
      <c r="IGA168" s="571"/>
      <c r="IGB168" s="571"/>
      <c r="IGC168" s="571"/>
      <c r="IGD168" s="571"/>
      <c r="IGE168" s="571"/>
      <c r="IGF168" s="571"/>
      <c r="IGG168" s="571"/>
      <c r="IGH168" s="571"/>
      <c r="IGI168" s="571"/>
      <c r="IGJ168" s="571"/>
      <c r="IGK168" s="571"/>
      <c r="IGL168" s="571"/>
      <c r="IGM168" s="571"/>
      <c r="IGN168" s="571"/>
      <c r="IGO168" s="571"/>
      <c r="IGP168" s="571"/>
      <c r="IGQ168" s="571"/>
      <c r="IGR168" s="571"/>
      <c r="IGS168" s="571"/>
      <c r="IGT168" s="571"/>
      <c r="IGU168" s="571"/>
      <c r="IGV168" s="571"/>
      <c r="IGW168" s="571"/>
      <c r="IGX168" s="571"/>
      <c r="IGY168" s="571"/>
      <c r="IGZ168" s="571"/>
      <c r="IHA168" s="571"/>
      <c r="IHB168" s="571"/>
      <c r="IHC168" s="571"/>
      <c r="IHD168" s="571"/>
      <c r="IHE168" s="571"/>
      <c r="IHF168" s="571"/>
      <c r="IHG168" s="571"/>
      <c r="IHH168" s="571"/>
      <c r="IHI168" s="571"/>
      <c r="IHJ168" s="571"/>
      <c r="IHK168" s="571"/>
      <c r="IHL168" s="571"/>
      <c r="IHM168" s="571"/>
      <c r="IHN168" s="571"/>
      <c r="IHO168" s="571"/>
      <c r="IHP168" s="571"/>
      <c r="IHQ168" s="571"/>
      <c r="IHR168" s="571"/>
      <c r="IHS168" s="571"/>
      <c r="IHT168" s="571"/>
      <c r="IHU168" s="571"/>
      <c r="IHV168" s="571"/>
      <c r="IHW168" s="571"/>
      <c r="IHX168" s="571"/>
      <c r="IHY168" s="571"/>
      <c r="IHZ168" s="571"/>
      <c r="IIA168" s="571"/>
      <c r="IIB168" s="571"/>
      <c r="IIC168" s="571"/>
      <c r="IID168" s="571"/>
      <c r="IIE168" s="571"/>
      <c r="IIF168" s="571"/>
      <c r="IIG168" s="571"/>
      <c r="IIH168" s="571"/>
      <c r="III168" s="571"/>
      <c r="IIJ168" s="571"/>
      <c r="IIK168" s="571"/>
      <c r="IIL168" s="571"/>
      <c r="IIM168" s="571"/>
      <c r="IIN168" s="571"/>
      <c r="IIO168" s="571"/>
      <c r="IIP168" s="571"/>
      <c r="IIQ168" s="571"/>
      <c r="IIR168" s="571"/>
      <c r="IIS168" s="571"/>
      <c r="IIT168" s="571"/>
      <c r="IIU168" s="571"/>
      <c r="IIV168" s="571"/>
      <c r="IIW168" s="571"/>
      <c r="IIX168" s="571"/>
      <c r="IIY168" s="571"/>
      <c r="IIZ168" s="571"/>
      <c r="IJA168" s="571"/>
      <c r="IJB168" s="571"/>
      <c r="IJC168" s="571"/>
      <c r="IJD168" s="571"/>
      <c r="IJE168" s="571"/>
      <c r="IJF168" s="571"/>
      <c r="IJG168" s="571"/>
      <c r="IJH168" s="571"/>
      <c r="IJI168" s="571"/>
      <c r="IJJ168" s="571"/>
      <c r="IJK168" s="571"/>
      <c r="IJL168" s="571"/>
      <c r="IJM168" s="571"/>
      <c r="IJN168" s="571"/>
      <c r="IJO168" s="571"/>
      <c r="IJP168" s="571"/>
      <c r="IJQ168" s="571"/>
      <c r="IJR168" s="571"/>
      <c r="IJS168" s="571"/>
      <c r="IJT168" s="571"/>
      <c r="IJU168" s="571"/>
      <c r="IJV168" s="571"/>
      <c r="IJW168" s="571"/>
      <c r="IJX168" s="571"/>
      <c r="IJY168" s="571"/>
      <c r="IJZ168" s="571"/>
      <c r="IKA168" s="571"/>
      <c r="IKB168" s="571"/>
      <c r="IKC168" s="571"/>
      <c r="IKD168" s="571"/>
      <c r="IKE168" s="571"/>
      <c r="IKF168" s="571"/>
      <c r="IKG168" s="571"/>
      <c r="IKH168" s="571"/>
      <c r="IKI168" s="571"/>
      <c r="IKJ168" s="571"/>
      <c r="IKK168" s="571"/>
      <c r="IKL168" s="571"/>
      <c r="IKM168" s="571"/>
      <c r="IKN168" s="571"/>
      <c r="IKO168" s="571"/>
      <c r="IKP168" s="571"/>
      <c r="IKQ168" s="571"/>
      <c r="IKR168" s="571"/>
      <c r="IKS168" s="571"/>
      <c r="IKT168" s="571"/>
      <c r="IKU168" s="571"/>
      <c r="IKV168" s="571"/>
      <c r="IKW168" s="571"/>
      <c r="IKX168" s="571"/>
      <c r="IKY168" s="571"/>
      <c r="IKZ168" s="571"/>
      <c r="ILA168" s="571"/>
      <c r="ILB168" s="571"/>
      <c r="ILC168" s="571"/>
      <c r="ILD168" s="571"/>
      <c r="ILE168" s="571"/>
      <c r="ILF168" s="571"/>
      <c r="ILG168" s="571"/>
      <c r="ILH168" s="571"/>
      <c r="ILK168" s="571"/>
      <c r="ILL168" s="571"/>
      <c r="ILM168" s="571"/>
      <c r="ILN168" s="571"/>
      <c r="ILO168" s="571"/>
      <c r="ILP168" s="571"/>
      <c r="ILQ168" s="571"/>
      <c r="ILR168" s="571"/>
      <c r="ILS168" s="571"/>
      <c r="ILT168" s="571"/>
      <c r="ILU168" s="571"/>
      <c r="ILV168" s="571"/>
      <c r="ILW168" s="571"/>
      <c r="ILX168" s="571"/>
      <c r="ILY168" s="571"/>
      <c r="ILZ168" s="571"/>
      <c r="IMA168" s="571"/>
      <c r="IMB168" s="571"/>
      <c r="IMC168" s="571"/>
      <c r="IMD168" s="571"/>
      <c r="IME168" s="571"/>
      <c r="IMF168" s="571"/>
      <c r="IMG168" s="571"/>
      <c r="IMH168" s="571"/>
      <c r="IMI168" s="571"/>
      <c r="IMJ168" s="571"/>
      <c r="IMK168" s="571"/>
      <c r="IML168" s="571"/>
      <c r="IMM168" s="571"/>
      <c r="IMN168" s="571"/>
      <c r="IMO168" s="571"/>
      <c r="IMP168" s="571"/>
      <c r="IMQ168" s="571"/>
      <c r="IMR168" s="571"/>
      <c r="IMS168" s="571"/>
      <c r="IMT168" s="571"/>
      <c r="IMU168" s="571"/>
      <c r="IMV168" s="571"/>
      <c r="IMW168" s="571"/>
      <c r="IMX168" s="571"/>
      <c r="IMY168" s="571"/>
      <c r="IMZ168" s="571"/>
      <c r="INA168" s="571"/>
      <c r="INB168" s="571"/>
      <c r="INC168" s="571"/>
      <c r="IND168" s="571"/>
      <c r="INE168" s="571"/>
      <c r="INF168" s="571"/>
      <c r="ING168" s="571"/>
      <c r="INH168" s="571"/>
      <c r="INI168" s="571"/>
      <c r="INJ168" s="571"/>
      <c r="INK168" s="571"/>
      <c r="INL168" s="571"/>
      <c r="INM168" s="571"/>
      <c r="INN168" s="571"/>
      <c r="INO168" s="571"/>
      <c r="INP168" s="571"/>
      <c r="INQ168" s="571"/>
      <c r="INR168" s="571"/>
      <c r="INS168" s="571"/>
      <c r="INT168" s="571"/>
      <c r="INU168" s="571"/>
      <c r="INV168" s="571"/>
      <c r="INW168" s="571"/>
      <c r="INX168" s="571"/>
      <c r="INY168" s="571"/>
      <c r="INZ168" s="571"/>
      <c r="IOA168" s="571"/>
      <c r="IOB168" s="571"/>
      <c r="IOC168" s="571"/>
      <c r="IOD168" s="571"/>
      <c r="IOE168" s="571"/>
      <c r="IOF168" s="571"/>
      <c r="IOG168" s="571"/>
      <c r="IOH168" s="571"/>
      <c r="IOI168" s="571"/>
      <c r="IOJ168" s="571"/>
      <c r="IOK168" s="571"/>
      <c r="IOL168" s="571"/>
      <c r="IOM168" s="571"/>
      <c r="ION168" s="571"/>
      <c r="IOO168" s="571"/>
      <c r="IOP168" s="571"/>
      <c r="IOQ168" s="571"/>
      <c r="IOR168" s="571"/>
      <c r="IOS168" s="571"/>
      <c r="IOT168" s="571"/>
      <c r="IOU168" s="571"/>
      <c r="IOV168" s="571"/>
      <c r="IOW168" s="571"/>
      <c r="IOX168" s="571"/>
      <c r="IOY168" s="571"/>
      <c r="IOZ168" s="571"/>
      <c r="IPA168" s="571"/>
      <c r="IPB168" s="571"/>
      <c r="IPC168" s="571"/>
      <c r="IPD168" s="571"/>
      <c r="IPE168" s="571"/>
      <c r="IPF168" s="571"/>
      <c r="IPG168" s="571"/>
      <c r="IPH168" s="571"/>
      <c r="IPI168" s="571"/>
      <c r="IPJ168" s="571"/>
      <c r="IPK168" s="571"/>
      <c r="IPL168" s="571"/>
      <c r="IPM168" s="571"/>
      <c r="IPN168" s="571"/>
      <c r="IPO168" s="571"/>
      <c r="IPP168" s="571"/>
      <c r="IPQ168" s="571"/>
      <c r="IPR168" s="571"/>
      <c r="IPS168" s="571"/>
      <c r="IPT168" s="571"/>
      <c r="IPU168" s="571"/>
      <c r="IPV168" s="571"/>
      <c r="IPW168" s="571"/>
      <c r="IPX168" s="571"/>
      <c r="IPY168" s="571"/>
      <c r="IPZ168" s="571"/>
      <c r="IQA168" s="571"/>
      <c r="IQB168" s="571"/>
      <c r="IQC168" s="571"/>
      <c r="IQD168" s="571"/>
      <c r="IQE168" s="571"/>
      <c r="IQF168" s="571"/>
      <c r="IQG168" s="571"/>
      <c r="IQH168" s="571"/>
      <c r="IQI168" s="571"/>
      <c r="IQJ168" s="571"/>
      <c r="IQK168" s="571"/>
      <c r="IQL168" s="571"/>
      <c r="IQM168" s="571"/>
      <c r="IQN168" s="571"/>
      <c r="IQO168" s="571"/>
      <c r="IQP168" s="571"/>
      <c r="IQQ168" s="571"/>
      <c r="IQR168" s="571"/>
      <c r="IQS168" s="571"/>
      <c r="IQT168" s="571"/>
      <c r="IQU168" s="571"/>
      <c r="IQV168" s="571"/>
      <c r="IQW168" s="571"/>
      <c r="IQX168" s="571"/>
      <c r="IQY168" s="571"/>
      <c r="IQZ168" s="571"/>
      <c r="IRA168" s="571"/>
      <c r="IRB168" s="571"/>
      <c r="IRC168" s="571"/>
      <c r="IRD168" s="571"/>
      <c r="IRE168" s="571"/>
      <c r="IRF168" s="571"/>
      <c r="IRG168" s="571"/>
      <c r="IRH168" s="571"/>
      <c r="IRI168" s="571"/>
      <c r="IRJ168" s="571"/>
      <c r="IRK168" s="571"/>
      <c r="IRL168" s="571"/>
      <c r="IRM168" s="571"/>
      <c r="IRN168" s="571"/>
      <c r="IRO168" s="571"/>
      <c r="IRP168" s="571"/>
      <c r="IRQ168" s="571"/>
      <c r="IRR168" s="571"/>
      <c r="IRS168" s="571"/>
      <c r="IRT168" s="571"/>
      <c r="IRU168" s="571"/>
      <c r="IRV168" s="571"/>
      <c r="IRW168" s="571"/>
      <c r="IRX168" s="571"/>
      <c r="IRY168" s="571"/>
      <c r="IRZ168" s="571"/>
      <c r="ISA168" s="571"/>
      <c r="ISB168" s="571"/>
      <c r="ISC168" s="571"/>
      <c r="ISD168" s="571"/>
      <c r="ISE168" s="571"/>
      <c r="ISF168" s="571"/>
      <c r="ISG168" s="571"/>
      <c r="ISH168" s="571"/>
      <c r="ISI168" s="571"/>
      <c r="ISJ168" s="571"/>
      <c r="ISK168" s="571"/>
      <c r="ISL168" s="571"/>
      <c r="ISM168" s="571"/>
      <c r="ISN168" s="571"/>
      <c r="ISO168" s="571"/>
      <c r="ISP168" s="571"/>
      <c r="ISQ168" s="571"/>
      <c r="ISR168" s="571"/>
      <c r="ISS168" s="571"/>
      <c r="IST168" s="571"/>
      <c r="ISU168" s="571"/>
      <c r="ISV168" s="571"/>
      <c r="ISW168" s="571"/>
      <c r="ISX168" s="571"/>
      <c r="ISY168" s="571"/>
      <c r="ISZ168" s="571"/>
      <c r="ITA168" s="571"/>
      <c r="ITB168" s="571"/>
      <c r="ITC168" s="571"/>
      <c r="ITD168" s="571"/>
      <c r="ITE168" s="571"/>
      <c r="ITF168" s="571"/>
      <c r="ITG168" s="571"/>
      <c r="ITH168" s="571"/>
      <c r="ITI168" s="571"/>
      <c r="ITJ168" s="571"/>
      <c r="ITK168" s="571"/>
      <c r="ITL168" s="571"/>
      <c r="ITM168" s="571"/>
      <c r="ITN168" s="571"/>
      <c r="ITO168" s="571"/>
      <c r="ITP168" s="571"/>
      <c r="ITQ168" s="571"/>
      <c r="ITR168" s="571"/>
      <c r="ITS168" s="571"/>
      <c r="ITT168" s="571"/>
      <c r="ITU168" s="571"/>
      <c r="ITV168" s="571"/>
      <c r="ITW168" s="571"/>
      <c r="ITX168" s="571"/>
      <c r="ITY168" s="571"/>
      <c r="ITZ168" s="571"/>
      <c r="IUA168" s="571"/>
      <c r="IUB168" s="571"/>
      <c r="IUC168" s="571"/>
      <c r="IUD168" s="571"/>
      <c r="IUE168" s="571"/>
      <c r="IUF168" s="571"/>
      <c r="IUG168" s="571"/>
      <c r="IUH168" s="571"/>
      <c r="IUI168" s="571"/>
      <c r="IUJ168" s="571"/>
      <c r="IUK168" s="571"/>
      <c r="IUL168" s="571"/>
      <c r="IUM168" s="571"/>
      <c r="IUN168" s="571"/>
      <c r="IUO168" s="571"/>
      <c r="IUP168" s="571"/>
      <c r="IUQ168" s="571"/>
      <c r="IUR168" s="571"/>
      <c r="IUS168" s="571"/>
      <c r="IUT168" s="571"/>
      <c r="IUU168" s="571"/>
      <c r="IUV168" s="571"/>
      <c r="IUW168" s="571"/>
      <c r="IUX168" s="571"/>
      <c r="IUY168" s="571"/>
      <c r="IUZ168" s="571"/>
      <c r="IVA168" s="571"/>
      <c r="IVB168" s="571"/>
      <c r="IVC168" s="571"/>
      <c r="IVD168" s="571"/>
      <c r="IVG168" s="571"/>
      <c r="IVH168" s="571"/>
      <c r="IVI168" s="571"/>
      <c r="IVJ168" s="571"/>
      <c r="IVK168" s="571"/>
      <c r="IVL168" s="571"/>
      <c r="IVM168" s="571"/>
      <c r="IVN168" s="571"/>
      <c r="IVO168" s="571"/>
      <c r="IVP168" s="571"/>
      <c r="IVQ168" s="571"/>
      <c r="IVR168" s="571"/>
      <c r="IVS168" s="571"/>
      <c r="IVT168" s="571"/>
      <c r="IVU168" s="571"/>
      <c r="IVV168" s="571"/>
      <c r="IVW168" s="571"/>
      <c r="IVX168" s="571"/>
      <c r="IVY168" s="571"/>
      <c r="IVZ168" s="571"/>
      <c r="IWA168" s="571"/>
      <c r="IWB168" s="571"/>
      <c r="IWC168" s="571"/>
      <c r="IWD168" s="571"/>
      <c r="IWE168" s="571"/>
      <c r="IWF168" s="571"/>
      <c r="IWG168" s="571"/>
      <c r="IWH168" s="571"/>
      <c r="IWI168" s="571"/>
      <c r="IWJ168" s="571"/>
      <c r="IWK168" s="571"/>
      <c r="IWL168" s="571"/>
      <c r="IWM168" s="571"/>
      <c r="IWN168" s="571"/>
      <c r="IWO168" s="571"/>
      <c r="IWP168" s="571"/>
      <c r="IWQ168" s="571"/>
      <c r="IWR168" s="571"/>
      <c r="IWS168" s="571"/>
      <c r="IWT168" s="571"/>
      <c r="IWU168" s="571"/>
      <c r="IWV168" s="571"/>
      <c r="IWW168" s="571"/>
      <c r="IWX168" s="571"/>
      <c r="IWY168" s="571"/>
      <c r="IWZ168" s="571"/>
      <c r="IXA168" s="571"/>
      <c r="IXB168" s="571"/>
      <c r="IXC168" s="571"/>
      <c r="IXD168" s="571"/>
      <c r="IXE168" s="571"/>
      <c r="IXF168" s="571"/>
      <c r="IXG168" s="571"/>
      <c r="IXH168" s="571"/>
      <c r="IXI168" s="571"/>
      <c r="IXJ168" s="571"/>
      <c r="IXK168" s="571"/>
      <c r="IXL168" s="571"/>
      <c r="IXM168" s="571"/>
      <c r="IXN168" s="571"/>
      <c r="IXO168" s="571"/>
      <c r="IXP168" s="571"/>
      <c r="IXQ168" s="571"/>
      <c r="IXR168" s="571"/>
      <c r="IXS168" s="571"/>
      <c r="IXT168" s="571"/>
      <c r="IXU168" s="571"/>
      <c r="IXV168" s="571"/>
      <c r="IXW168" s="571"/>
      <c r="IXX168" s="571"/>
      <c r="IXY168" s="571"/>
      <c r="IXZ168" s="571"/>
      <c r="IYA168" s="571"/>
      <c r="IYB168" s="571"/>
      <c r="IYC168" s="571"/>
      <c r="IYD168" s="571"/>
      <c r="IYE168" s="571"/>
      <c r="IYF168" s="571"/>
      <c r="IYG168" s="571"/>
      <c r="IYH168" s="571"/>
      <c r="IYI168" s="571"/>
      <c r="IYJ168" s="571"/>
      <c r="IYK168" s="571"/>
      <c r="IYL168" s="571"/>
      <c r="IYM168" s="571"/>
      <c r="IYN168" s="571"/>
      <c r="IYO168" s="571"/>
      <c r="IYP168" s="571"/>
      <c r="IYQ168" s="571"/>
      <c r="IYR168" s="571"/>
      <c r="IYS168" s="571"/>
      <c r="IYT168" s="571"/>
      <c r="IYU168" s="571"/>
      <c r="IYV168" s="571"/>
      <c r="IYW168" s="571"/>
      <c r="IYX168" s="571"/>
      <c r="IYY168" s="571"/>
      <c r="IYZ168" s="571"/>
      <c r="IZA168" s="571"/>
      <c r="IZB168" s="571"/>
      <c r="IZC168" s="571"/>
      <c r="IZD168" s="571"/>
      <c r="IZE168" s="571"/>
      <c r="IZF168" s="571"/>
      <c r="IZG168" s="571"/>
      <c r="IZH168" s="571"/>
      <c r="IZI168" s="571"/>
      <c r="IZJ168" s="571"/>
      <c r="IZK168" s="571"/>
      <c r="IZL168" s="571"/>
      <c r="IZM168" s="571"/>
      <c r="IZN168" s="571"/>
      <c r="IZO168" s="571"/>
      <c r="IZP168" s="571"/>
      <c r="IZQ168" s="571"/>
      <c r="IZR168" s="571"/>
      <c r="IZS168" s="571"/>
      <c r="IZT168" s="571"/>
      <c r="IZU168" s="571"/>
      <c r="IZV168" s="571"/>
      <c r="IZW168" s="571"/>
      <c r="IZX168" s="571"/>
      <c r="IZY168" s="571"/>
      <c r="IZZ168" s="571"/>
      <c r="JAA168" s="571"/>
      <c r="JAB168" s="571"/>
      <c r="JAC168" s="571"/>
      <c r="JAD168" s="571"/>
      <c r="JAE168" s="571"/>
      <c r="JAF168" s="571"/>
      <c r="JAG168" s="571"/>
      <c r="JAH168" s="571"/>
      <c r="JAI168" s="571"/>
      <c r="JAJ168" s="571"/>
      <c r="JAK168" s="571"/>
      <c r="JAL168" s="571"/>
      <c r="JAM168" s="571"/>
      <c r="JAN168" s="571"/>
      <c r="JAO168" s="571"/>
      <c r="JAP168" s="571"/>
      <c r="JAQ168" s="571"/>
      <c r="JAR168" s="571"/>
      <c r="JAS168" s="571"/>
      <c r="JAT168" s="571"/>
      <c r="JAU168" s="571"/>
      <c r="JAV168" s="571"/>
      <c r="JAW168" s="571"/>
      <c r="JAX168" s="571"/>
      <c r="JAY168" s="571"/>
      <c r="JAZ168" s="571"/>
      <c r="JBA168" s="571"/>
      <c r="JBB168" s="571"/>
      <c r="JBC168" s="571"/>
      <c r="JBD168" s="571"/>
      <c r="JBE168" s="571"/>
      <c r="JBF168" s="571"/>
      <c r="JBG168" s="571"/>
      <c r="JBH168" s="571"/>
      <c r="JBI168" s="571"/>
      <c r="JBJ168" s="571"/>
      <c r="JBK168" s="571"/>
      <c r="JBL168" s="571"/>
      <c r="JBM168" s="571"/>
      <c r="JBN168" s="571"/>
      <c r="JBO168" s="571"/>
      <c r="JBP168" s="571"/>
      <c r="JBQ168" s="571"/>
      <c r="JBR168" s="571"/>
      <c r="JBS168" s="571"/>
      <c r="JBT168" s="571"/>
      <c r="JBU168" s="571"/>
      <c r="JBV168" s="571"/>
      <c r="JBW168" s="571"/>
      <c r="JBX168" s="571"/>
      <c r="JBY168" s="571"/>
      <c r="JBZ168" s="571"/>
      <c r="JCA168" s="571"/>
      <c r="JCB168" s="571"/>
      <c r="JCC168" s="571"/>
      <c r="JCD168" s="571"/>
      <c r="JCE168" s="571"/>
      <c r="JCF168" s="571"/>
      <c r="JCG168" s="571"/>
      <c r="JCH168" s="571"/>
      <c r="JCI168" s="571"/>
      <c r="JCJ168" s="571"/>
      <c r="JCK168" s="571"/>
      <c r="JCL168" s="571"/>
      <c r="JCM168" s="571"/>
      <c r="JCN168" s="571"/>
      <c r="JCO168" s="571"/>
      <c r="JCP168" s="571"/>
      <c r="JCQ168" s="571"/>
      <c r="JCR168" s="571"/>
      <c r="JCS168" s="571"/>
      <c r="JCT168" s="571"/>
      <c r="JCU168" s="571"/>
      <c r="JCV168" s="571"/>
      <c r="JCW168" s="571"/>
      <c r="JCX168" s="571"/>
      <c r="JCY168" s="571"/>
      <c r="JCZ168" s="571"/>
      <c r="JDA168" s="571"/>
      <c r="JDB168" s="571"/>
      <c r="JDC168" s="571"/>
      <c r="JDD168" s="571"/>
      <c r="JDE168" s="571"/>
      <c r="JDF168" s="571"/>
      <c r="JDG168" s="571"/>
      <c r="JDH168" s="571"/>
      <c r="JDI168" s="571"/>
      <c r="JDJ168" s="571"/>
      <c r="JDK168" s="571"/>
      <c r="JDL168" s="571"/>
      <c r="JDM168" s="571"/>
      <c r="JDN168" s="571"/>
      <c r="JDO168" s="571"/>
      <c r="JDP168" s="571"/>
      <c r="JDQ168" s="571"/>
      <c r="JDR168" s="571"/>
      <c r="JDS168" s="571"/>
      <c r="JDT168" s="571"/>
      <c r="JDU168" s="571"/>
      <c r="JDV168" s="571"/>
      <c r="JDW168" s="571"/>
      <c r="JDX168" s="571"/>
      <c r="JDY168" s="571"/>
      <c r="JDZ168" s="571"/>
      <c r="JEA168" s="571"/>
      <c r="JEB168" s="571"/>
      <c r="JEC168" s="571"/>
      <c r="JED168" s="571"/>
      <c r="JEE168" s="571"/>
      <c r="JEF168" s="571"/>
      <c r="JEG168" s="571"/>
      <c r="JEH168" s="571"/>
      <c r="JEI168" s="571"/>
      <c r="JEJ168" s="571"/>
      <c r="JEK168" s="571"/>
      <c r="JEL168" s="571"/>
      <c r="JEM168" s="571"/>
      <c r="JEN168" s="571"/>
      <c r="JEO168" s="571"/>
      <c r="JEP168" s="571"/>
      <c r="JEQ168" s="571"/>
      <c r="JER168" s="571"/>
      <c r="JES168" s="571"/>
      <c r="JET168" s="571"/>
      <c r="JEU168" s="571"/>
      <c r="JEV168" s="571"/>
      <c r="JEW168" s="571"/>
      <c r="JEX168" s="571"/>
      <c r="JEY168" s="571"/>
      <c r="JEZ168" s="571"/>
      <c r="JFC168" s="571"/>
      <c r="JFD168" s="571"/>
      <c r="JFE168" s="571"/>
      <c r="JFF168" s="571"/>
      <c r="JFG168" s="571"/>
      <c r="JFH168" s="571"/>
      <c r="JFI168" s="571"/>
      <c r="JFJ168" s="571"/>
      <c r="JFK168" s="571"/>
      <c r="JFL168" s="571"/>
      <c r="JFM168" s="571"/>
      <c r="JFN168" s="571"/>
      <c r="JFO168" s="571"/>
      <c r="JFP168" s="571"/>
      <c r="JFQ168" s="571"/>
      <c r="JFR168" s="571"/>
      <c r="JFS168" s="571"/>
      <c r="JFT168" s="571"/>
      <c r="JFU168" s="571"/>
      <c r="JFV168" s="571"/>
      <c r="JFW168" s="571"/>
      <c r="JFX168" s="571"/>
      <c r="JFY168" s="571"/>
      <c r="JFZ168" s="571"/>
      <c r="JGA168" s="571"/>
      <c r="JGB168" s="571"/>
      <c r="JGC168" s="571"/>
      <c r="JGD168" s="571"/>
      <c r="JGE168" s="571"/>
      <c r="JGF168" s="571"/>
      <c r="JGG168" s="571"/>
      <c r="JGH168" s="571"/>
      <c r="JGI168" s="571"/>
      <c r="JGJ168" s="571"/>
      <c r="JGK168" s="571"/>
      <c r="JGL168" s="571"/>
      <c r="JGM168" s="571"/>
      <c r="JGN168" s="571"/>
      <c r="JGO168" s="571"/>
      <c r="JGP168" s="571"/>
      <c r="JGQ168" s="571"/>
      <c r="JGR168" s="571"/>
      <c r="JGS168" s="571"/>
      <c r="JGT168" s="571"/>
      <c r="JGU168" s="571"/>
      <c r="JGV168" s="571"/>
      <c r="JGW168" s="571"/>
      <c r="JGX168" s="571"/>
      <c r="JGY168" s="571"/>
      <c r="JGZ168" s="571"/>
      <c r="JHA168" s="571"/>
      <c r="JHB168" s="571"/>
      <c r="JHC168" s="571"/>
      <c r="JHD168" s="571"/>
      <c r="JHE168" s="571"/>
      <c r="JHF168" s="571"/>
      <c r="JHG168" s="571"/>
      <c r="JHH168" s="571"/>
      <c r="JHI168" s="571"/>
      <c r="JHJ168" s="571"/>
      <c r="JHK168" s="571"/>
      <c r="JHL168" s="571"/>
      <c r="JHM168" s="571"/>
      <c r="JHN168" s="571"/>
      <c r="JHO168" s="571"/>
      <c r="JHP168" s="571"/>
      <c r="JHQ168" s="571"/>
      <c r="JHR168" s="571"/>
      <c r="JHS168" s="571"/>
      <c r="JHT168" s="571"/>
      <c r="JHU168" s="571"/>
      <c r="JHV168" s="571"/>
      <c r="JHW168" s="571"/>
      <c r="JHX168" s="571"/>
      <c r="JHY168" s="571"/>
      <c r="JHZ168" s="571"/>
      <c r="JIA168" s="571"/>
      <c r="JIB168" s="571"/>
      <c r="JIC168" s="571"/>
      <c r="JID168" s="571"/>
      <c r="JIE168" s="571"/>
      <c r="JIF168" s="571"/>
      <c r="JIG168" s="571"/>
      <c r="JIH168" s="571"/>
      <c r="JII168" s="571"/>
      <c r="JIJ168" s="571"/>
      <c r="JIK168" s="571"/>
      <c r="JIL168" s="571"/>
      <c r="JIM168" s="571"/>
      <c r="JIN168" s="571"/>
      <c r="JIO168" s="571"/>
      <c r="JIP168" s="571"/>
      <c r="JIQ168" s="571"/>
      <c r="JIR168" s="571"/>
      <c r="JIS168" s="571"/>
      <c r="JIT168" s="571"/>
      <c r="JIU168" s="571"/>
      <c r="JIV168" s="571"/>
      <c r="JIW168" s="571"/>
      <c r="JIX168" s="571"/>
      <c r="JIY168" s="571"/>
      <c r="JIZ168" s="571"/>
      <c r="JJA168" s="571"/>
      <c r="JJB168" s="571"/>
      <c r="JJC168" s="571"/>
      <c r="JJD168" s="571"/>
      <c r="JJE168" s="571"/>
      <c r="JJF168" s="571"/>
      <c r="JJG168" s="571"/>
      <c r="JJH168" s="571"/>
      <c r="JJI168" s="571"/>
      <c r="JJJ168" s="571"/>
      <c r="JJK168" s="571"/>
      <c r="JJL168" s="571"/>
      <c r="JJM168" s="571"/>
      <c r="JJN168" s="571"/>
      <c r="JJO168" s="571"/>
      <c r="JJP168" s="571"/>
      <c r="JJQ168" s="571"/>
      <c r="JJR168" s="571"/>
      <c r="JJS168" s="571"/>
      <c r="JJT168" s="571"/>
      <c r="JJU168" s="571"/>
      <c r="JJV168" s="571"/>
      <c r="JJW168" s="571"/>
      <c r="JJX168" s="571"/>
      <c r="JJY168" s="571"/>
      <c r="JJZ168" s="571"/>
      <c r="JKA168" s="571"/>
      <c r="JKB168" s="571"/>
      <c r="JKC168" s="571"/>
      <c r="JKD168" s="571"/>
      <c r="JKE168" s="571"/>
      <c r="JKF168" s="571"/>
      <c r="JKG168" s="571"/>
      <c r="JKH168" s="571"/>
      <c r="JKI168" s="571"/>
      <c r="JKJ168" s="571"/>
      <c r="JKK168" s="571"/>
      <c r="JKL168" s="571"/>
      <c r="JKM168" s="571"/>
      <c r="JKN168" s="571"/>
      <c r="JKO168" s="571"/>
      <c r="JKP168" s="571"/>
      <c r="JKQ168" s="571"/>
      <c r="JKR168" s="571"/>
      <c r="JKS168" s="571"/>
      <c r="JKT168" s="571"/>
      <c r="JKU168" s="571"/>
      <c r="JKV168" s="571"/>
      <c r="JKW168" s="571"/>
      <c r="JKX168" s="571"/>
      <c r="JKY168" s="571"/>
      <c r="JKZ168" s="571"/>
      <c r="JLA168" s="571"/>
      <c r="JLB168" s="571"/>
      <c r="JLC168" s="571"/>
      <c r="JLD168" s="571"/>
      <c r="JLE168" s="571"/>
      <c r="JLF168" s="571"/>
      <c r="JLG168" s="571"/>
      <c r="JLH168" s="571"/>
      <c r="JLI168" s="571"/>
      <c r="JLJ168" s="571"/>
      <c r="JLK168" s="571"/>
      <c r="JLL168" s="571"/>
      <c r="JLM168" s="571"/>
      <c r="JLN168" s="571"/>
      <c r="JLO168" s="571"/>
      <c r="JLP168" s="571"/>
      <c r="JLQ168" s="571"/>
      <c r="JLR168" s="571"/>
      <c r="JLS168" s="571"/>
      <c r="JLT168" s="571"/>
      <c r="JLU168" s="571"/>
      <c r="JLV168" s="571"/>
      <c r="JLW168" s="571"/>
      <c r="JLX168" s="571"/>
      <c r="JLY168" s="571"/>
      <c r="JLZ168" s="571"/>
      <c r="JMA168" s="571"/>
      <c r="JMB168" s="571"/>
      <c r="JMC168" s="571"/>
      <c r="JMD168" s="571"/>
      <c r="JME168" s="571"/>
      <c r="JMF168" s="571"/>
      <c r="JMG168" s="571"/>
      <c r="JMH168" s="571"/>
      <c r="JMI168" s="571"/>
      <c r="JMJ168" s="571"/>
      <c r="JMK168" s="571"/>
      <c r="JML168" s="571"/>
      <c r="JMM168" s="571"/>
      <c r="JMN168" s="571"/>
      <c r="JMO168" s="571"/>
      <c r="JMP168" s="571"/>
      <c r="JMQ168" s="571"/>
      <c r="JMR168" s="571"/>
      <c r="JMS168" s="571"/>
      <c r="JMT168" s="571"/>
      <c r="JMU168" s="571"/>
      <c r="JMV168" s="571"/>
      <c r="JMW168" s="571"/>
      <c r="JMX168" s="571"/>
      <c r="JMY168" s="571"/>
      <c r="JMZ168" s="571"/>
      <c r="JNA168" s="571"/>
      <c r="JNB168" s="571"/>
      <c r="JNC168" s="571"/>
      <c r="JND168" s="571"/>
      <c r="JNE168" s="571"/>
      <c r="JNF168" s="571"/>
      <c r="JNG168" s="571"/>
      <c r="JNH168" s="571"/>
      <c r="JNI168" s="571"/>
      <c r="JNJ168" s="571"/>
      <c r="JNK168" s="571"/>
      <c r="JNL168" s="571"/>
      <c r="JNM168" s="571"/>
      <c r="JNN168" s="571"/>
      <c r="JNO168" s="571"/>
      <c r="JNP168" s="571"/>
      <c r="JNQ168" s="571"/>
      <c r="JNR168" s="571"/>
      <c r="JNS168" s="571"/>
      <c r="JNT168" s="571"/>
      <c r="JNU168" s="571"/>
      <c r="JNV168" s="571"/>
      <c r="JNW168" s="571"/>
      <c r="JNX168" s="571"/>
      <c r="JNY168" s="571"/>
      <c r="JNZ168" s="571"/>
      <c r="JOA168" s="571"/>
      <c r="JOB168" s="571"/>
      <c r="JOC168" s="571"/>
      <c r="JOD168" s="571"/>
      <c r="JOE168" s="571"/>
      <c r="JOF168" s="571"/>
      <c r="JOG168" s="571"/>
      <c r="JOH168" s="571"/>
      <c r="JOI168" s="571"/>
      <c r="JOJ168" s="571"/>
      <c r="JOK168" s="571"/>
      <c r="JOL168" s="571"/>
      <c r="JOM168" s="571"/>
      <c r="JON168" s="571"/>
      <c r="JOO168" s="571"/>
      <c r="JOP168" s="571"/>
      <c r="JOQ168" s="571"/>
      <c r="JOR168" s="571"/>
      <c r="JOS168" s="571"/>
      <c r="JOT168" s="571"/>
      <c r="JOU168" s="571"/>
      <c r="JOV168" s="571"/>
      <c r="JOY168" s="571"/>
      <c r="JOZ168" s="571"/>
      <c r="JPA168" s="571"/>
      <c r="JPB168" s="571"/>
      <c r="JPC168" s="571"/>
      <c r="JPD168" s="571"/>
      <c r="JPE168" s="571"/>
      <c r="JPF168" s="571"/>
      <c r="JPG168" s="571"/>
      <c r="JPH168" s="571"/>
      <c r="JPI168" s="571"/>
      <c r="JPJ168" s="571"/>
      <c r="JPK168" s="571"/>
      <c r="JPL168" s="571"/>
      <c r="JPM168" s="571"/>
      <c r="JPN168" s="571"/>
      <c r="JPO168" s="571"/>
      <c r="JPP168" s="571"/>
      <c r="JPQ168" s="571"/>
      <c r="JPR168" s="571"/>
      <c r="JPS168" s="571"/>
      <c r="JPT168" s="571"/>
      <c r="JPU168" s="571"/>
      <c r="JPV168" s="571"/>
      <c r="JPW168" s="571"/>
      <c r="JPX168" s="571"/>
      <c r="JPY168" s="571"/>
      <c r="JPZ168" s="571"/>
      <c r="JQA168" s="571"/>
      <c r="JQB168" s="571"/>
      <c r="JQC168" s="571"/>
      <c r="JQD168" s="571"/>
      <c r="JQE168" s="571"/>
      <c r="JQF168" s="571"/>
      <c r="JQG168" s="571"/>
      <c r="JQH168" s="571"/>
      <c r="JQI168" s="571"/>
      <c r="JQJ168" s="571"/>
      <c r="JQK168" s="571"/>
      <c r="JQL168" s="571"/>
      <c r="JQM168" s="571"/>
      <c r="JQN168" s="571"/>
      <c r="JQO168" s="571"/>
      <c r="JQP168" s="571"/>
      <c r="JQQ168" s="571"/>
      <c r="JQR168" s="571"/>
      <c r="JQS168" s="571"/>
      <c r="JQT168" s="571"/>
      <c r="JQU168" s="571"/>
      <c r="JQV168" s="571"/>
      <c r="JQW168" s="571"/>
      <c r="JQX168" s="571"/>
      <c r="JQY168" s="571"/>
      <c r="JQZ168" s="571"/>
      <c r="JRA168" s="571"/>
      <c r="JRB168" s="571"/>
      <c r="JRC168" s="571"/>
      <c r="JRD168" s="571"/>
      <c r="JRE168" s="571"/>
      <c r="JRF168" s="571"/>
      <c r="JRG168" s="571"/>
      <c r="JRH168" s="571"/>
      <c r="JRI168" s="571"/>
      <c r="JRJ168" s="571"/>
      <c r="JRK168" s="571"/>
      <c r="JRL168" s="571"/>
      <c r="JRM168" s="571"/>
      <c r="JRN168" s="571"/>
      <c r="JRO168" s="571"/>
      <c r="JRP168" s="571"/>
      <c r="JRQ168" s="571"/>
      <c r="JRR168" s="571"/>
      <c r="JRS168" s="571"/>
      <c r="JRT168" s="571"/>
      <c r="JRU168" s="571"/>
      <c r="JRV168" s="571"/>
      <c r="JRW168" s="571"/>
      <c r="JRX168" s="571"/>
      <c r="JRY168" s="571"/>
      <c r="JRZ168" s="571"/>
      <c r="JSA168" s="571"/>
      <c r="JSB168" s="571"/>
      <c r="JSC168" s="571"/>
      <c r="JSD168" s="571"/>
      <c r="JSE168" s="571"/>
      <c r="JSF168" s="571"/>
      <c r="JSG168" s="571"/>
      <c r="JSH168" s="571"/>
      <c r="JSI168" s="571"/>
      <c r="JSJ168" s="571"/>
      <c r="JSK168" s="571"/>
      <c r="JSL168" s="571"/>
      <c r="JSM168" s="571"/>
      <c r="JSN168" s="571"/>
      <c r="JSO168" s="571"/>
      <c r="JSP168" s="571"/>
      <c r="JSQ168" s="571"/>
      <c r="JSR168" s="571"/>
      <c r="JSS168" s="571"/>
      <c r="JST168" s="571"/>
      <c r="JSU168" s="571"/>
      <c r="JSV168" s="571"/>
      <c r="JSW168" s="571"/>
      <c r="JSX168" s="571"/>
      <c r="JSY168" s="571"/>
      <c r="JSZ168" s="571"/>
      <c r="JTA168" s="571"/>
      <c r="JTB168" s="571"/>
      <c r="JTC168" s="571"/>
      <c r="JTD168" s="571"/>
      <c r="JTE168" s="571"/>
      <c r="JTF168" s="571"/>
      <c r="JTG168" s="571"/>
      <c r="JTH168" s="571"/>
      <c r="JTI168" s="571"/>
      <c r="JTJ168" s="571"/>
      <c r="JTK168" s="571"/>
      <c r="JTL168" s="571"/>
      <c r="JTM168" s="571"/>
      <c r="JTN168" s="571"/>
      <c r="JTO168" s="571"/>
      <c r="JTP168" s="571"/>
      <c r="JTQ168" s="571"/>
      <c r="JTR168" s="571"/>
      <c r="JTS168" s="571"/>
      <c r="JTT168" s="571"/>
      <c r="JTU168" s="571"/>
      <c r="JTV168" s="571"/>
      <c r="JTW168" s="571"/>
      <c r="JTX168" s="571"/>
      <c r="JTY168" s="571"/>
      <c r="JTZ168" s="571"/>
      <c r="JUA168" s="571"/>
      <c r="JUB168" s="571"/>
      <c r="JUC168" s="571"/>
      <c r="JUD168" s="571"/>
      <c r="JUE168" s="571"/>
      <c r="JUF168" s="571"/>
      <c r="JUG168" s="571"/>
      <c r="JUH168" s="571"/>
      <c r="JUI168" s="571"/>
      <c r="JUJ168" s="571"/>
      <c r="JUK168" s="571"/>
      <c r="JUL168" s="571"/>
      <c r="JUM168" s="571"/>
      <c r="JUN168" s="571"/>
      <c r="JUO168" s="571"/>
      <c r="JUP168" s="571"/>
      <c r="JUQ168" s="571"/>
      <c r="JUR168" s="571"/>
      <c r="JUS168" s="571"/>
      <c r="JUT168" s="571"/>
      <c r="JUU168" s="571"/>
      <c r="JUV168" s="571"/>
      <c r="JUW168" s="571"/>
      <c r="JUX168" s="571"/>
      <c r="JUY168" s="571"/>
      <c r="JUZ168" s="571"/>
      <c r="JVA168" s="571"/>
      <c r="JVB168" s="571"/>
      <c r="JVC168" s="571"/>
      <c r="JVD168" s="571"/>
      <c r="JVE168" s="571"/>
      <c r="JVF168" s="571"/>
      <c r="JVG168" s="571"/>
      <c r="JVH168" s="571"/>
      <c r="JVI168" s="571"/>
      <c r="JVJ168" s="571"/>
      <c r="JVK168" s="571"/>
      <c r="JVL168" s="571"/>
      <c r="JVM168" s="571"/>
      <c r="JVN168" s="571"/>
      <c r="JVO168" s="571"/>
      <c r="JVP168" s="571"/>
      <c r="JVQ168" s="571"/>
      <c r="JVR168" s="571"/>
      <c r="JVS168" s="571"/>
      <c r="JVT168" s="571"/>
      <c r="JVU168" s="571"/>
      <c r="JVV168" s="571"/>
      <c r="JVW168" s="571"/>
      <c r="JVX168" s="571"/>
      <c r="JVY168" s="571"/>
      <c r="JVZ168" s="571"/>
      <c r="JWA168" s="571"/>
      <c r="JWB168" s="571"/>
      <c r="JWC168" s="571"/>
      <c r="JWD168" s="571"/>
      <c r="JWE168" s="571"/>
      <c r="JWF168" s="571"/>
      <c r="JWG168" s="571"/>
      <c r="JWH168" s="571"/>
      <c r="JWI168" s="571"/>
      <c r="JWJ168" s="571"/>
      <c r="JWK168" s="571"/>
      <c r="JWL168" s="571"/>
      <c r="JWM168" s="571"/>
      <c r="JWN168" s="571"/>
      <c r="JWO168" s="571"/>
      <c r="JWP168" s="571"/>
      <c r="JWQ168" s="571"/>
      <c r="JWR168" s="571"/>
      <c r="JWS168" s="571"/>
      <c r="JWT168" s="571"/>
      <c r="JWU168" s="571"/>
      <c r="JWV168" s="571"/>
      <c r="JWW168" s="571"/>
      <c r="JWX168" s="571"/>
      <c r="JWY168" s="571"/>
      <c r="JWZ168" s="571"/>
      <c r="JXA168" s="571"/>
      <c r="JXB168" s="571"/>
      <c r="JXC168" s="571"/>
      <c r="JXD168" s="571"/>
      <c r="JXE168" s="571"/>
      <c r="JXF168" s="571"/>
      <c r="JXG168" s="571"/>
      <c r="JXH168" s="571"/>
      <c r="JXI168" s="571"/>
      <c r="JXJ168" s="571"/>
      <c r="JXK168" s="571"/>
      <c r="JXL168" s="571"/>
      <c r="JXM168" s="571"/>
      <c r="JXN168" s="571"/>
      <c r="JXO168" s="571"/>
      <c r="JXP168" s="571"/>
      <c r="JXQ168" s="571"/>
      <c r="JXR168" s="571"/>
      <c r="JXS168" s="571"/>
      <c r="JXT168" s="571"/>
      <c r="JXU168" s="571"/>
      <c r="JXV168" s="571"/>
      <c r="JXW168" s="571"/>
      <c r="JXX168" s="571"/>
      <c r="JXY168" s="571"/>
      <c r="JXZ168" s="571"/>
      <c r="JYA168" s="571"/>
      <c r="JYB168" s="571"/>
      <c r="JYC168" s="571"/>
      <c r="JYD168" s="571"/>
      <c r="JYE168" s="571"/>
      <c r="JYF168" s="571"/>
      <c r="JYG168" s="571"/>
      <c r="JYH168" s="571"/>
      <c r="JYI168" s="571"/>
      <c r="JYJ168" s="571"/>
      <c r="JYK168" s="571"/>
      <c r="JYL168" s="571"/>
      <c r="JYM168" s="571"/>
      <c r="JYN168" s="571"/>
      <c r="JYO168" s="571"/>
      <c r="JYP168" s="571"/>
      <c r="JYQ168" s="571"/>
      <c r="JYR168" s="571"/>
      <c r="JYU168" s="571"/>
      <c r="JYV168" s="571"/>
      <c r="JYW168" s="571"/>
      <c r="JYX168" s="571"/>
      <c r="JYY168" s="571"/>
      <c r="JYZ168" s="571"/>
      <c r="JZA168" s="571"/>
      <c r="JZB168" s="571"/>
      <c r="JZC168" s="571"/>
      <c r="JZD168" s="571"/>
      <c r="JZE168" s="571"/>
      <c r="JZF168" s="571"/>
      <c r="JZG168" s="571"/>
      <c r="JZH168" s="571"/>
      <c r="JZI168" s="571"/>
      <c r="JZJ168" s="571"/>
      <c r="JZK168" s="571"/>
      <c r="JZL168" s="571"/>
      <c r="JZM168" s="571"/>
      <c r="JZN168" s="571"/>
      <c r="JZO168" s="571"/>
      <c r="JZP168" s="571"/>
      <c r="JZQ168" s="571"/>
      <c r="JZR168" s="571"/>
      <c r="JZS168" s="571"/>
      <c r="JZT168" s="571"/>
      <c r="JZU168" s="571"/>
      <c r="JZV168" s="571"/>
      <c r="JZW168" s="571"/>
      <c r="JZX168" s="571"/>
      <c r="JZY168" s="571"/>
      <c r="JZZ168" s="571"/>
      <c r="KAA168" s="571"/>
      <c r="KAB168" s="571"/>
      <c r="KAC168" s="571"/>
      <c r="KAD168" s="571"/>
      <c r="KAE168" s="571"/>
      <c r="KAF168" s="571"/>
      <c r="KAG168" s="571"/>
      <c r="KAH168" s="571"/>
      <c r="KAI168" s="571"/>
      <c r="KAJ168" s="571"/>
      <c r="KAK168" s="571"/>
      <c r="KAL168" s="571"/>
      <c r="KAM168" s="571"/>
      <c r="KAN168" s="571"/>
      <c r="KAO168" s="571"/>
      <c r="KAP168" s="571"/>
      <c r="KAQ168" s="571"/>
      <c r="KAR168" s="571"/>
      <c r="KAS168" s="571"/>
      <c r="KAT168" s="571"/>
      <c r="KAU168" s="571"/>
      <c r="KAV168" s="571"/>
      <c r="KAW168" s="571"/>
      <c r="KAX168" s="571"/>
      <c r="KAY168" s="571"/>
      <c r="KAZ168" s="571"/>
      <c r="KBA168" s="571"/>
      <c r="KBB168" s="571"/>
      <c r="KBC168" s="571"/>
      <c r="KBD168" s="571"/>
      <c r="KBE168" s="571"/>
      <c r="KBF168" s="571"/>
      <c r="KBG168" s="571"/>
      <c r="KBH168" s="571"/>
      <c r="KBI168" s="571"/>
      <c r="KBJ168" s="571"/>
      <c r="KBK168" s="571"/>
      <c r="KBL168" s="571"/>
      <c r="KBM168" s="571"/>
      <c r="KBN168" s="571"/>
      <c r="KBO168" s="571"/>
      <c r="KBP168" s="571"/>
      <c r="KBQ168" s="571"/>
      <c r="KBR168" s="571"/>
      <c r="KBS168" s="571"/>
      <c r="KBT168" s="571"/>
      <c r="KBU168" s="571"/>
      <c r="KBV168" s="571"/>
      <c r="KBW168" s="571"/>
      <c r="KBX168" s="571"/>
      <c r="KBY168" s="571"/>
      <c r="KBZ168" s="571"/>
      <c r="KCA168" s="571"/>
      <c r="KCB168" s="571"/>
      <c r="KCC168" s="571"/>
      <c r="KCD168" s="571"/>
      <c r="KCE168" s="571"/>
      <c r="KCF168" s="571"/>
      <c r="KCG168" s="571"/>
      <c r="KCH168" s="571"/>
      <c r="KCI168" s="571"/>
      <c r="KCJ168" s="571"/>
      <c r="KCK168" s="571"/>
      <c r="KCL168" s="571"/>
      <c r="KCM168" s="571"/>
      <c r="KCN168" s="571"/>
      <c r="KCO168" s="571"/>
      <c r="KCP168" s="571"/>
      <c r="KCQ168" s="571"/>
      <c r="KCR168" s="571"/>
      <c r="KCS168" s="571"/>
      <c r="KCT168" s="571"/>
      <c r="KCU168" s="571"/>
      <c r="KCV168" s="571"/>
      <c r="KCW168" s="571"/>
      <c r="KCX168" s="571"/>
      <c r="KCY168" s="571"/>
      <c r="KCZ168" s="571"/>
      <c r="KDA168" s="571"/>
      <c r="KDB168" s="571"/>
      <c r="KDC168" s="571"/>
      <c r="KDD168" s="571"/>
      <c r="KDE168" s="571"/>
      <c r="KDF168" s="571"/>
      <c r="KDG168" s="571"/>
      <c r="KDH168" s="571"/>
      <c r="KDI168" s="571"/>
      <c r="KDJ168" s="571"/>
      <c r="KDK168" s="571"/>
      <c r="KDL168" s="571"/>
      <c r="KDM168" s="571"/>
      <c r="KDN168" s="571"/>
      <c r="KDO168" s="571"/>
      <c r="KDP168" s="571"/>
      <c r="KDQ168" s="571"/>
      <c r="KDR168" s="571"/>
      <c r="KDS168" s="571"/>
      <c r="KDT168" s="571"/>
      <c r="KDU168" s="571"/>
      <c r="KDV168" s="571"/>
      <c r="KDW168" s="571"/>
      <c r="KDX168" s="571"/>
      <c r="KDY168" s="571"/>
      <c r="KDZ168" s="571"/>
      <c r="KEA168" s="571"/>
      <c r="KEB168" s="571"/>
      <c r="KEC168" s="571"/>
      <c r="KED168" s="571"/>
      <c r="KEE168" s="571"/>
      <c r="KEF168" s="571"/>
      <c r="KEG168" s="571"/>
      <c r="KEH168" s="571"/>
      <c r="KEI168" s="571"/>
      <c r="KEJ168" s="571"/>
      <c r="KEK168" s="571"/>
      <c r="KEL168" s="571"/>
      <c r="KEM168" s="571"/>
      <c r="KEN168" s="571"/>
      <c r="KEO168" s="571"/>
      <c r="KEP168" s="571"/>
      <c r="KEQ168" s="571"/>
      <c r="KER168" s="571"/>
      <c r="KES168" s="571"/>
      <c r="KET168" s="571"/>
      <c r="KEU168" s="571"/>
      <c r="KEV168" s="571"/>
      <c r="KEW168" s="571"/>
      <c r="KEX168" s="571"/>
      <c r="KEY168" s="571"/>
      <c r="KEZ168" s="571"/>
      <c r="KFA168" s="571"/>
      <c r="KFB168" s="571"/>
      <c r="KFC168" s="571"/>
      <c r="KFD168" s="571"/>
      <c r="KFE168" s="571"/>
      <c r="KFF168" s="571"/>
      <c r="KFG168" s="571"/>
      <c r="KFH168" s="571"/>
      <c r="KFI168" s="571"/>
      <c r="KFJ168" s="571"/>
      <c r="KFK168" s="571"/>
      <c r="KFL168" s="571"/>
      <c r="KFM168" s="571"/>
      <c r="KFN168" s="571"/>
      <c r="KFO168" s="571"/>
      <c r="KFP168" s="571"/>
      <c r="KFQ168" s="571"/>
      <c r="KFR168" s="571"/>
      <c r="KFS168" s="571"/>
      <c r="KFT168" s="571"/>
      <c r="KFU168" s="571"/>
      <c r="KFV168" s="571"/>
      <c r="KFW168" s="571"/>
      <c r="KFX168" s="571"/>
      <c r="KFY168" s="571"/>
      <c r="KFZ168" s="571"/>
      <c r="KGA168" s="571"/>
      <c r="KGB168" s="571"/>
      <c r="KGC168" s="571"/>
      <c r="KGD168" s="571"/>
      <c r="KGE168" s="571"/>
      <c r="KGF168" s="571"/>
      <c r="KGG168" s="571"/>
      <c r="KGH168" s="571"/>
      <c r="KGI168" s="571"/>
      <c r="KGJ168" s="571"/>
      <c r="KGK168" s="571"/>
      <c r="KGL168" s="571"/>
      <c r="KGM168" s="571"/>
      <c r="KGN168" s="571"/>
      <c r="KGO168" s="571"/>
      <c r="KGP168" s="571"/>
      <c r="KGQ168" s="571"/>
      <c r="KGR168" s="571"/>
      <c r="KGS168" s="571"/>
      <c r="KGT168" s="571"/>
      <c r="KGU168" s="571"/>
      <c r="KGV168" s="571"/>
      <c r="KGW168" s="571"/>
      <c r="KGX168" s="571"/>
      <c r="KGY168" s="571"/>
      <c r="KGZ168" s="571"/>
      <c r="KHA168" s="571"/>
      <c r="KHB168" s="571"/>
      <c r="KHC168" s="571"/>
      <c r="KHD168" s="571"/>
      <c r="KHE168" s="571"/>
      <c r="KHF168" s="571"/>
      <c r="KHG168" s="571"/>
      <c r="KHH168" s="571"/>
      <c r="KHI168" s="571"/>
      <c r="KHJ168" s="571"/>
      <c r="KHK168" s="571"/>
      <c r="KHL168" s="571"/>
      <c r="KHM168" s="571"/>
      <c r="KHN168" s="571"/>
      <c r="KHO168" s="571"/>
      <c r="KHP168" s="571"/>
      <c r="KHQ168" s="571"/>
      <c r="KHR168" s="571"/>
      <c r="KHS168" s="571"/>
      <c r="KHT168" s="571"/>
      <c r="KHU168" s="571"/>
      <c r="KHV168" s="571"/>
      <c r="KHW168" s="571"/>
      <c r="KHX168" s="571"/>
      <c r="KHY168" s="571"/>
      <c r="KHZ168" s="571"/>
      <c r="KIA168" s="571"/>
      <c r="KIB168" s="571"/>
      <c r="KIC168" s="571"/>
      <c r="KID168" s="571"/>
      <c r="KIE168" s="571"/>
      <c r="KIF168" s="571"/>
      <c r="KIG168" s="571"/>
      <c r="KIH168" s="571"/>
      <c r="KII168" s="571"/>
      <c r="KIJ168" s="571"/>
      <c r="KIK168" s="571"/>
      <c r="KIL168" s="571"/>
      <c r="KIM168" s="571"/>
      <c r="KIN168" s="571"/>
      <c r="KIQ168" s="571"/>
      <c r="KIR168" s="571"/>
      <c r="KIS168" s="571"/>
      <c r="KIT168" s="571"/>
      <c r="KIU168" s="571"/>
      <c r="KIV168" s="571"/>
      <c r="KIW168" s="571"/>
      <c r="KIX168" s="571"/>
      <c r="KIY168" s="571"/>
      <c r="KIZ168" s="571"/>
      <c r="KJA168" s="571"/>
      <c r="KJB168" s="571"/>
      <c r="KJC168" s="571"/>
      <c r="KJD168" s="571"/>
      <c r="KJE168" s="571"/>
      <c r="KJF168" s="571"/>
      <c r="KJG168" s="571"/>
      <c r="KJH168" s="571"/>
      <c r="KJI168" s="571"/>
      <c r="KJJ168" s="571"/>
      <c r="KJK168" s="571"/>
      <c r="KJL168" s="571"/>
      <c r="KJM168" s="571"/>
      <c r="KJN168" s="571"/>
      <c r="KJO168" s="571"/>
      <c r="KJP168" s="571"/>
      <c r="KJQ168" s="571"/>
      <c r="KJR168" s="571"/>
      <c r="KJS168" s="571"/>
      <c r="KJT168" s="571"/>
      <c r="KJU168" s="571"/>
      <c r="KJV168" s="571"/>
      <c r="KJW168" s="571"/>
      <c r="KJX168" s="571"/>
      <c r="KJY168" s="571"/>
      <c r="KJZ168" s="571"/>
      <c r="KKA168" s="571"/>
      <c r="KKB168" s="571"/>
      <c r="KKC168" s="571"/>
      <c r="KKD168" s="571"/>
      <c r="KKE168" s="571"/>
      <c r="KKF168" s="571"/>
      <c r="KKG168" s="571"/>
      <c r="KKH168" s="571"/>
      <c r="KKI168" s="571"/>
      <c r="KKJ168" s="571"/>
      <c r="KKK168" s="571"/>
      <c r="KKL168" s="571"/>
      <c r="KKM168" s="571"/>
      <c r="KKN168" s="571"/>
      <c r="KKO168" s="571"/>
      <c r="KKP168" s="571"/>
      <c r="KKQ168" s="571"/>
      <c r="KKR168" s="571"/>
      <c r="KKS168" s="571"/>
      <c r="KKT168" s="571"/>
      <c r="KKU168" s="571"/>
      <c r="KKV168" s="571"/>
      <c r="KKW168" s="571"/>
      <c r="KKX168" s="571"/>
      <c r="KKY168" s="571"/>
      <c r="KKZ168" s="571"/>
      <c r="KLA168" s="571"/>
      <c r="KLB168" s="571"/>
      <c r="KLC168" s="571"/>
      <c r="KLD168" s="571"/>
      <c r="KLE168" s="571"/>
      <c r="KLF168" s="571"/>
      <c r="KLG168" s="571"/>
      <c r="KLH168" s="571"/>
      <c r="KLI168" s="571"/>
      <c r="KLJ168" s="571"/>
      <c r="KLK168" s="571"/>
      <c r="KLL168" s="571"/>
      <c r="KLM168" s="571"/>
      <c r="KLN168" s="571"/>
      <c r="KLO168" s="571"/>
      <c r="KLP168" s="571"/>
      <c r="KLQ168" s="571"/>
      <c r="KLR168" s="571"/>
      <c r="KLS168" s="571"/>
      <c r="KLT168" s="571"/>
      <c r="KLU168" s="571"/>
      <c r="KLV168" s="571"/>
      <c r="KLW168" s="571"/>
      <c r="KLX168" s="571"/>
      <c r="KLY168" s="571"/>
      <c r="KLZ168" s="571"/>
      <c r="KMA168" s="571"/>
      <c r="KMB168" s="571"/>
      <c r="KMC168" s="571"/>
      <c r="KMD168" s="571"/>
      <c r="KME168" s="571"/>
      <c r="KMF168" s="571"/>
      <c r="KMG168" s="571"/>
      <c r="KMH168" s="571"/>
      <c r="KMI168" s="571"/>
      <c r="KMJ168" s="571"/>
      <c r="KMK168" s="571"/>
      <c r="KML168" s="571"/>
      <c r="KMM168" s="571"/>
      <c r="KMN168" s="571"/>
      <c r="KMO168" s="571"/>
      <c r="KMP168" s="571"/>
      <c r="KMQ168" s="571"/>
      <c r="KMR168" s="571"/>
      <c r="KMS168" s="571"/>
      <c r="KMT168" s="571"/>
      <c r="KMU168" s="571"/>
      <c r="KMV168" s="571"/>
      <c r="KMW168" s="571"/>
      <c r="KMX168" s="571"/>
      <c r="KMY168" s="571"/>
      <c r="KMZ168" s="571"/>
      <c r="KNA168" s="571"/>
      <c r="KNB168" s="571"/>
      <c r="KNC168" s="571"/>
      <c r="KND168" s="571"/>
      <c r="KNE168" s="571"/>
      <c r="KNF168" s="571"/>
      <c r="KNG168" s="571"/>
      <c r="KNH168" s="571"/>
      <c r="KNI168" s="571"/>
      <c r="KNJ168" s="571"/>
      <c r="KNK168" s="571"/>
      <c r="KNL168" s="571"/>
      <c r="KNM168" s="571"/>
      <c r="KNN168" s="571"/>
      <c r="KNO168" s="571"/>
      <c r="KNP168" s="571"/>
      <c r="KNQ168" s="571"/>
      <c r="KNR168" s="571"/>
      <c r="KNS168" s="571"/>
      <c r="KNT168" s="571"/>
      <c r="KNU168" s="571"/>
      <c r="KNV168" s="571"/>
      <c r="KNW168" s="571"/>
      <c r="KNX168" s="571"/>
      <c r="KNY168" s="571"/>
      <c r="KNZ168" s="571"/>
      <c r="KOA168" s="571"/>
      <c r="KOB168" s="571"/>
      <c r="KOC168" s="571"/>
      <c r="KOD168" s="571"/>
      <c r="KOE168" s="571"/>
      <c r="KOF168" s="571"/>
      <c r="KOG168" s="571"/>
      <c r="KOH168" s="571"/>
      <c r="KOI168" s="571"/>
      <c r="KOJ168" s="571"/>
      <c r="KOK168" s="571"/>
      <c r="KOL168" s="571"/>
      <c r="KOM168" s="571"/>
      <c r="KON168" s="571"/>
      <c r="KOO168" s="571"/>
      <c r="KOP168" s="571"/>
      <c r="KOQ168" s="571"/>
      <c r="KOR168" s="571"/>
      <c r="KOS168" s="571"/>
      <c r="KOT168" s="571"/>
      <c r="KOU168" s="571"/>
      <c r="KOV168" s="571"/>
      <c r="KOW168" s="571"/>
      <c r="KOX168" s="571"/>
      <c r="KOY168" s="571"/>
      <c r="KOZ168" s="571"/>
      <c r="KPA168" s="571"/>
      <c r="KPB168" s="571"/>
      <c r="KPC168" s="571"/>
      <c r="KPD168" s="571"/>
      <c r="KPE168" s="571"/>
      <c r="KPF168" s="571"/>
      <c r="KPG168" s="571"/>
      <c r="KPH168" s="571"/>
      <c r="KPI168" s="571"/>
      <c r="KPJ168" s="571"/>
      <c r="KPK168" s="571"/>
      <c r="KPL168" s="571"/>
      <c r="KPM168" s="571"/>
      <c r="KPN168" s="571"/>
      <c r="KPO168" s="571"/>
      <c r="KPP168" s="571"/>
      <c r="KPQ168" s="571"/>
      <c r="KPR168" s="571"/>
      <c r="KPS168" s="571"/>
      <c r="KPT168" s="571"/>
      <c r="KPU168" s="571"/>
      <c r="KPV168" s="571"/>
      <c r="KPW168" s="571"/>
      <c r="KPX168" s="571"/>
      <c r="KPY168" s="571"/>
      <c r="KPZ168" s="571"/>
      <c r="KQA168" s="571"/>
      <c r="KQB168" s="571"/>
      <c r="KQC168" s="571"/>
      <c r="KQD168" s="571"/>
      <c r="KQE168" s="571"/>
      <c r="KQF168" s="571"/>
      <c r="KQG168" s="571"/>
      <c r="KQH168" s="571"/>
      <c r="KQI168" s="571"/>
      <c r="KQJ168" s="571"/>
      <c r="KQK168" s="571"/>
      <c r="KQL168" s="571"/>
      <c r="KQM168" s="571"/>
      <c r="KQN168" s="571"/>
      <c r="KQO168" s="571"/>
      <c r="KQP168" s="571"/>
      <c r="KQQ168" s="571"/>
      <c r="KQR168" s="571"/>
      <c r="KQS168" s="571"/>
      <c r="KQT168" s="571"/>
      <c r="KQU168" s="571"/>
      <c r="KQV168" s="571"/>
      <c r="KQW168" s="571"/>
      <c r="KQX168" s="571"/>
      <c r="KQY168" s="571"/>
      <c r="KQZ168" s="571"/>
      <c r="KRA168" s="571"/>
      <c r="KRB168" s="571"/>
      <c r="KRC168" s="571"/>
      <c r="KRD168" s="571"/>
      <c r="KRE168" s="571"/>
      <c r="KRF168" s="571"/>
      <c r="KRG168" s="571"/>
      <c r="KRH168" s="571"/>
      <c r="KRI168" s="571"/>
      <c r="KRJ168" s="571"/>
      <c r="KRK168" s="571"/>
      <c r="KRL168" s="571"/>
      <c r="KRM168" s="571"/>
      <c r="KRN168" s="571"/>
      <c r="KRO168" s="571"/>
      <c r="KRP168" s="571"/>
      <c r="KRQ168" s="571"/>
      <c r="KRR168" s="571"/>
      <c r="KRS168" s="571"/>
      <c r="KRT168" s="571"/>
      <c r="KRU168" s="571"/>
      <c r="KRV168" s="571"/>
      <c r="KRW168" s="571"/>
      <c r="KRX168" s="571"/>
      <c r="KRY168" s="571"/>
      <c r="KRZ168" s="571"/>
      <c r="KSA168" s="571"/>
      <c r="KSB168" s="571"/>
      <c r="KSC168" s="571"/>
      <c r="KSD168" s="571"/>
      <c r="KSE168" s="571"/>
      <c r="KSF168" s="571"/>
      <c r="KSG168" s="571"/>
      <c r="KSH168" s="571"/>
      <c r="KSI168" s="571"/>
      <c r="KSJ168" s="571"/>
      <c r="KSM168" s="571"/>
      <c r="KSN168" s="571"/>
      <c r="KSO168" s="571"/>
      <c r="KSP168" s="571"/>
      <c r="KSQ168" s="571"/>
      <c r="KSR168" s="571"/>
      <c r="KSS168" s="571"/>
      <c r="KST168" s="571"/>
      <c r="KSU168" s="571"/>
      <c r="KSV168" s="571"/>
      <c r="KSW168" s="571"/>
      <c r="KSX168" s="571"/>
      <c r="KSY168" s="571"/>
      <c r="KSZ168" s="571"/>
      <c r="KTA168" s="571"/>
      <c r="KTB168" s="571"/>
      <c r="KTC168" s="571"/>
      <c r="KTD168" s="571"/>
      <c r="KTE168" s="571"/>
      <c r="KTF168" s="571"/>
      <c r="KTG168" s="571"/>
      <c r="KTH168" s="571"/>
      <c r="KTI168" s="571"/>
      <c r="KTJ168" s="571"/>
      <c r="KTK168" s="571"/>
      <c r="KTL168" s="571"/>
      <c r="KTM168" s="571"/>
      <c r="KTN168" s="571"/>
      <c r="KTO168" s="571"/>
      <c r="KTP168" s="571"/>
      <c r="KTQ168" s="571"/>
      <c r="KTR168" s="571"/>
      <c r="KTS168" s="571"/>
      <c r="KTT168" s="571"/>
      <c r="KTU168" s="571"/>
      <c r="KTV168" s="571"/>
      <c r="KTW168" s="571"/>
      <c r="KTX168" s="571"/>
      <c r="KTY168" s="571"/>
      <c r="KTZ168" s="571"/>
      <c r="KUA168" s="571"/>
      <c r="KUB168" s="571"/>
      <c r="KUC168" s="571"/>
      <c r="KUD168" s="571"/>
      <c r="KUE168" s="571"/>
      <c r="KUF168" s="571"/>
      <c r="KUG168" s="571"/>
      <c r="KUH168" s="571"/>
      <c r="KUI168" s="571"/>
      <c r="KUJ168" s="571"/>
      <c r="KUK168" s="571"/>
      <c r="KUL168" s="571"/>
      <c r="KUM168" s="571"/>
      <c r="KUN168" s="571"/>
      <c r="KUO168" s="571"/>
      <c r="KUP168" s="571"/>
      <c r="KUQ168" s="571"/>
      <c r="KUR168" s="571"/>
      <c r="KUS168" s="571"/>
      <c r="KUT168" s="571"/>
      <c r="KUU168" s="571"/>
      <c r="KUV168" s="571"/>
      <c r="KUW168" s="571"/>
      <c r="KUX168" s="571"/>
      <c r="KUY168" s="571"/>
      <c r="KUZ168" s="571"/>
      <c r="KVA168" s="571"/>
      <c r="KVB168" s="571"/>
      <c r="KVC168" s="571"/>
      <c r="KVD168" s="571"/>
      <c r="KVE168" s="571"/>
      <c r="KVF168" s="571"/>
      <c r="KVG168" s="571"/>
      <c r="KVH168" s="571"/>
      <c r="KVI168" s="571"/>
      <c r="KVJ168" s="571"/>
      <c r="KVK168" s="571"/>
      <c r="KVL168" s="571"/>
      <c r="KVM168" s="571"/>
      <c r="KVN168" s="571"/>
      <c r="KVO168" s="571"/>
      <c r="KVP168" s="571"/>
      <c r="KVQ168" s="571"/>
      <c r="KVR168" s="571"/>
      <c r="KVS168" s="571"/>
      <c r="KVT168" s="571"/>
      <c r="KVU168" s="571"/>
      <c r="KVV168" s="571"/>
      <c r="KVW168" s="571"/>
      <c r="KVX168" s="571"/>
      <c r="KVY168" s="571"/>
      <c r="KVZ168" s="571"/>
      <c r="KWA168" s="571"/>
      <c r="KWB168" s="571"/>
      <c r="KWC168" s="571"/>
      <c r="KWD168" s="571"/>
      <c r="KWE168" s="571"/>
      <c r="KWF168" s="571"/>
      <c r="KWG168" s="571"/>
      <c r="KWH168" s="571"/>
      <c r="KWI168" s="571"/>
      <c r="KWJ168" s="571"/>
      <c r="KWK168" s="571"/>
      <c r="KWL168" s="571"/>
      <c r="KWM168" s="571"/>
      <c r="KWN168" s="571"/>
      <c r="KWO168" s="571"/>
      <c r="KWP168" s="571"/>
      <c r="KWQ168" s="571"/>
      <c r="KWR168" s="571"/>
      <c r="KWS168" s="571"/>
      <c r="KWT168" s="571"/>
      <c r="KWU168" s="571"/>
      <c r="KWV168" s="571"/>
      <c r="KWW168" s="571"/>
      <c r="KWX168" s="571"/>
      <c r="KWY168" s="571"/>
      <c r="KWZ168" s="571"/>
      <c r="KXA168" s="571"/>
      <c r="KXB168" s="571"/>
      <c r="KXC168" s="571"/>
      <c r="KXD168" s="571"/>
      <c r="KXE168" s="571"/>
      <c r="KXF168" s="571"/>
      <c r="KXG168" s="571"/>
      <c r="KXH168" s="571"/>
      <c r="KXI168" s="571"/>
      <c r="KXJ168" s="571"/>
      <c r="KXK168" s="571"/>
      <c r="KXL168" s="571"/>
      <c r="KXM168" s="571"/>
      <c r="KXN168" s="571"/>
      <c r="KXO168" s="571"/>
      <c r="KXP168" s="571"/>
      <c r="KXQ168" s="571"/>
      <c r="KXR168" s="571"/>
      <c r="KXS168" s="571"/>
      <c r="KXT168" s="571"/>
      <c r="KXU168" s="571"/>
      <c r="KXV168" s="571"/>
      <c r="KXW168" s="571"/>
      <c r="KXX168" s="571"/>
      <c r="KXY168" s="571"/>
      <c r="KXZ168" s="571"/>
      <c r="KYA168" s="571"/>
      <c r="KYB168" s="571"/>
      <c r="KYC168" s="571"/>
      <c r="KYD168" s="571"/>
      <c r="KYE168" s="571"/>
      <c r="KYF168" s="571"/>
      <c r="KYG168" s="571"/>
      <c r="KYH168" s="571"/>
      <c r="KYI168" s="571"/>
      <c r="KYJ168" s="571"/>
      <c r="KYK168" s="571"/>
      <c r="KYL168" s="571"/>
      <c r="KYM168" s="571"/>
      <c r="KYN168" s="571"/>
      <c r="KYO168" s="571"/>
      <c r="KYP168" s="571"/>
      <c r="KYQ168" s="571"/>
      <c r="KYR168" s="571"/>
      <c r="KYS168" s="571"/>
      <c r="KYT168" s="571"/>
      <c r="KYU168" s="571"/>
      <c r="KYV168" s="571"/>
      <c r="KYW168" s="571"/>
      <c r="KYX168" s="571"/>
      <c r="KYY168" s="571"/>
      <c r="KYZ168" s="571"/>
      <c r="KZA168" s="571"/>
      <c r="KZB168" s="571"/>
      <c r="KZC168" s="571"/>
      <c r="KZD168" s="571"/>
      <c r="KZE168" s="571"/>
      <c r="KZF168" s="571"/>
      <c r="KZG168" s="571"/>
      <c r="KZH168" s="571"/>
      <c r="KZI168" s="571"/>
      <c r="KZJ168" s="571"/>
      <c r="KZK168" s="571"/>
      <c r="KZL168" s="571"/>
      <c r="KZM168" s="571"/>
      <c r="KZN168" s="571"/>
      <c r="KZO168" s="571"/>
      <c r="KZP168" s="571"/>
      <c r="KZQ168" s="571"/>
      <c r="KZR168" s="571"/>
      <c r="KZS168" s="571"/>
      <c r="KZT168" s="571"/>
      <c r="KZU168" s="571"/>
      <c r="KZV168" s="571"/>
      <c r="KZW168" s="571"/>
      <c r="KZX168" s="571"/>
      <c r="KZY168" s="571"/>
      <c r="KZZ168" s="571"/>
      <c r="LAA168" s="571"/>
      <c r="LAB168" s="571"/>
      <c r="LAC168" s="571"/>
      <c r="LAD168" s="571"/>
      <c r="LAE168" s="571"/>
      <c r="LAF168" s="571"/>
      <c r="LAG168" s="571"/>
      <c r="LAH168" s="571"/>
      <c r="LAI168" s="571"/>
      <c r="LAJ168" s="571"/>
      <c r="LAK168" s="571"/>
      <c r="LAL168" s="571"/>
      <c r="LAM168" s="571"/>
      <c r="LAN168" s="571"/>
      <c r="LAO168" s="571"/>
      <c r="LAP168" s="571"/>
      <c r="LAQ168" s="571"/>
      <c r="LAR168" s="571"/>
      <c r="LAS168" s="571"/>
      <c r="LAT168" s="571"/>
      <c r="LAU168" s="571"/>
      <c r="LAV168" s="571"/>
      <c r="LAW168" s="571"/>
      <c r="LAX168" s="571"/>
      <c r="LAY168" s="571"/>
      <c r="LAZ168" s="571"/>
      <c r="LBA168" s="571"/>
      <c r="LBB168" s="571"/>
      <c r="LBC168" s="571"/>
      <c r="LBD168" s="571"/>
      <c r="LBE168" s="571"/>
      <c r="LBF168" s="571"/>
      <c r="LBG168" s="571"/>
      <c r="LBH168" s="571"/>
      <c r="LBI168" s="571"/>
      <c r="LBJ168" s="571"/>
      <c r="LBK168" s="571"/>
      <c r="LBL168" s="571"/>
      <c r="LBM168" s="571"/>
      <c r="LBN168" s="571"/>
      <c r="LBO168" s="571"/>
      <c r="LBP168" s="571"/>
      <c r="LBQ168" s="571"/>
      <c r="LBR168" s="571"/>
      <c r="LBS168" s="571"/>
      <c r="LBT168" s="571"/>
      <c r="LBU168" s="571"/>
      <c r="LBV168" s="571"/>
      <c r="LBW168" s="571"/>
      <c r="LBX168" s="571"/>
      <c r="LBY168" s="571"/>
      <c r="LBZ168" s="571"/>
      <c r="LCA168" s="571"/>
      <c r="LCB168" s="571"/>
      <c r="LCC168" s="571"/>
      <c r="LCD168" s="571"/>
      <c r="LCE168" s="571"/>
      <c r="LCF168" s="571"/>
      <c r="LCI168" s="571"/>
      <c r="LCJ168" s="571"/>
      <c r="LCK168" s="571"/>
      <c r="LCL168" s="571"/>
      <c r="LCM168" s="571"/>
      <c r="LCN168" s="571"/>
      <c r="LCO168" s="571"/>
      <c r="LCP168" s="571"/>
      <c r="LCQ168" s="571"/>
      <c r="LCR168" s="571"/>
      <c r="LCS168" s="571"/>
      <c r="LCT168" s="571"/>
      <c r="LCU168" s="571"/>
      <c r="LCV168" s="571"/>
      <c r="LCW168" s="571"/>
      <c r="LCX168" s="571"/>
      <c r="LCY168" s="571"/>
      <c r="LCZ168" s="571"/>
      <c r="LDA168" s="571"/>
      <c r="LDB168" s="571"/>
      <c r="LDC168" s="571"/>
      <c r="LDD168" s="571"/>
      <c r="LDE168" s="571"/>
      <c r="LDF168" s="571"/>
      <c r="LDG168" s="571"/>
      <c r="LDH168" s="571"/>
      <c r="LDI168" s="571"/>
      <c r="LDJ168" s="571"/>
      <c r="LDK168" s="571"/>
      <c r="LDL168" s="571"/>
      <c r="LDM168" s="571"/>
      <c r="LDN168" s="571"/>
      <c r="LDO168" s="571"/>
      <c r="LDP168" s="571"/>
      <c r="LDQ168" s="571"/>
      <c r="LDR168" s="571"/>
      <c r="LDS168" s="571"/>
      <c r="LDT168" s="571"/>
      <c r="LDU168" s="571"/>
      <c r="LDV168" s="571"/>
      <c r="LDW168" s="571"/>
      <c r="LDX168" s="571"/>
      <c r="LDY168" s="571"/>
      <c r="LDZ168" s="571"/>
      <c r="LEA168" s="571"/>
      <c r="LEB168" s="571"/>
      <c r="LEC168" s="571"/>
      <c r="LED168" s="571"/>
      <c r="LEE168" s="571"/>
      <c r="LEF168" s="571"/>
      <c r="LEG168" s="571"/>
      <c r="LEH168" s="571"/>
      <c r="LEI168" s="571"/>
      <c r="LEJ168" s="571"/>
      <c r="LEK168" s="571"/>
      <c r="LEL168" s="571"/>
      <c r="LEM168" s="571"/>
      <c r="LEN168" s="571"/>
      <c r="LEO168" s="571"/>
      <c r="LEP168" s="571"/>
      <c r="LEQ168" s="571"/>
      <c r="LER168" s="571"/>
      <c r="LES168" s="571"/>
      <c r="LET168" s="571"/>
      <c r="LEU168" s="571"/>
      <c r="LEV168" s="571"/>
      <c r="LEW168" s="571"/>
      <c r="LEX168" s="571"/>
      <c r="LEY168" s="571"/>
      <c r="LEZ168" s="571"/>
      <c r="LFA168" s="571"/>
      <c r="LFB168" s="571"/>
      <c r="LFC168" s="571"/>
      <c r="LFD168" s="571"/>
      <c r="LFE168" s="571"/>
      <c r="LFF168" s="571"/>
      <c r="LFG168" s="571"/>
      <c r="LFH168" s="571"/>
      <c r="LFI168" s="571"/>
      <c r="LFJ168" s="571"/>
      <c r="LFK168" s="571"/>
      <c r="LFL168" s="571"/>
      <c r="LFM168" s="571"/>
      <c r="LFN168" s="571"/>
      <c r="LFO168" s="571"/>
      <c r="LFP168" s="571"/>
      <c r="LFQ168" s="571"/>
      <c r="LFR168" s="571"/>
      <c r="LFS168" s="571"/>
      <c r="LFT168" s="571"/>
      <c r="LFU168" s="571"/>
      <c r="LFV168" s="571"/>
      <c r="LFW168" s="571"/>
      <c r="LFX168" s="571"/>
      <c r="LFY168" s="571"/>
      <c r="LFZ168" s="571"/>
      <c r="LGA168" s="571"/>
      <c r="LGB168" s="571"/>
      <c r="LGC168" s="571"/>
      <c r="LGD168" s="571"/>
      <c r="LGE168" s="571"/>
      <c r="LGF168" s="571"/>
      <c r="LGG168" s="571"/>
      <c r="LGH168" s="571"/>
      <c r="LGI168" s="571"/>
      <c r="LGJ168" s="571"/>
      <c r="LGK168" s="571"/>
      <c r="LGL168" s="571"/>
      <c r="LGM168" s="571"/>
      <c r="LGN168" s="571"/>
      <c r="LGO168" s="571"/>
      <c r="LGP168" s="571"/>
      <c r="LGQ168" s="571"/>
      <c r="LGR168" s="571"/>
      <c r="LGS168" s="571"/>
      <c r="LGT168" s="571"/>
      <c r="LGU168" s="571"/>
      <c r="LGV168" s="571"/>
      <c r="LGW168" s="571"/>
      <c r="LGX168" s="571"/>
      <c r="LGY168" s="571"/>
      <c r="LGZ168" s="571"/>
      <c r="LHA168" s="571"/>
      <c r="LHB168" s="571"/>
      <c r="LHC168" s="571"/>
      <c r="LHD168" s="571"/>
      <c r="LHE168" s="571"/>
      <c r="LHF168" s="571"/>
      <c r="LHG168" s="571"/>
      <c r="LHH168" s="571"/>
      <c r="LHI168" s="571"/>
      <c r="LHJ168" s="571"/>
      <c r="LHK168" s="571"/>
      <c r="LHL168" s="571"/>
      <c r="LHM168" s="571"/>
      <c r="LHN168" s="571"/>
      <c r="LHO168" s="571"/>
      <c r="LHP168" s="571"/>
      <c r="LHQ168" s="571"/>
      <c r="LHR168" s="571"/>
      <c r="LHS168" s="571"/>
      <c r="LHT168" s="571"/>
      <c r="LHU168" s="571"/>
      <c r="LHV168" s="571"/>
      <c r="LHW168" s="571"/>
      <c r="LHX168" s="571"/>
      <c r="LHY168" s="571"/>
      <c r="LHZ168" s="571"/>
      <c r="LIA168" s="571"/>
      <c r="LIB168" s="571"/>
      <c r="LIC168" s="571"/>
      <c r="LID168" s="571"/>
      <c r="LIE168" s="571"/>
      <c r="LIF168" s="571"/>
      <c r="LIG168" s="571"/>
      <c r="LIH168" s="571"/>
      <c r="LII168" s="571"/>
      <c r="LIJ168" s="571"/>
      <c r="LIK168" s="571"/>
      <c r="LIL168" s="571"/>
      <c r="LIM168" s="571"/>
      <c r="LIN168" s="571"/>
      <c r="LIO168" s="571"/>
      <c r="LIP168" s="571"/>
      <c r="LIQ168" s="571"/>
      <c r="LIR168" s="571"/>
      <c r="LIS168" s="571"/>
      <c r="LIT168" s="571"/>
      <c r="LIU168" s="571"/>
      <c r="LIV168" s="571"/>
      <c r="LIW168" s="571"/>
      <c r="LIX168" s="571"/>
      <c r="LIY168" s="571"/>
      <c r="LIZ168" s="571"/>
      <c r="LJA168" s="571"/>
      <c r="LJB168" s="571"/>
      <c r="LJC168" s="571"/>
      <c r="LJD168" s="571"/>
      <c r="LJE168" s="571"/>
      <c r="LJF168" s="571"/>
      <c r="LJG168" s="571"/>
      <c r="LJH168" s="571"/>
      <c r="LJI168" s="571"/>
      <c r="LJJ168" s="571"/>
      <c r="LJK168" s="571"/>
      <c r="LJL168" s="571"/>
      <c r="LJM168" s="571"/>
      <c r="LJN168" s="571"/>
      <c r="LJO168" s="571"/>
      <c r="LJP168" s="571"/>
      <c r="LJQ168" s="571"/>
      <c r="LJR168" s="571"/>
      <c r="LJS168" s="571"/>
      <c r="LJT168" s="571"/>
      <c r="LJU168" s="571"/>
      <c r="LJV168" s="571"/>
      <c r="LJW168" s="571"/>
      <c r="LJX168" s="571"/>
      <c r="LJY168" s="571"/>
      <c r="LJZ168" s="571"/>
      <c r="LKA168" s="571"/>
      <c r="LKB168" s="571"/>
      <c r="LKC168" s="571"/>
      <c r="LKD168" s="571"/>
      <c r="LKE168" s="571"/>
      <c r="LKF168" s="571"/>
      <c r="LKG168" s="571"/>
      <c r="LKH168" s="571"/>
      <c r="LKI168" s="571"/>
      <c r="LKJ168" s="571"/>
      <c r="LKK168" s="571"/>
      <c r="LKL168" s="571"/>
      <c r="LKM168" s="571"/>
      <c r="LKN168" s="571"/>
      <c r="LKO168" s="571"/>
      <c r="LKP168" s="571"/>
      <c r="LKQ168" s="571"/>
      <c r="LKR168" s="571"/>
      <c r="LKS168" s="571"/>
      <c r="LKT168" s="571"/>
      <c r="LKU168" s="571"/>
      <c r="LKV168" s="571"/>
      <c r="LKW168" s="571"/>
      <c r="LKX168" s="571"/>
      <c r="LKY168" s="571"/>
      <c r="LKZ168" s="571"/>
      <c r="LLA168" s="571"/>
      <c r="LLB168" s="571"/>
      <c r="LLC168" s="571"/>
      <c r="LLD168" s="571"/>
      <c r="LLE168" s="571"/>
      <c r="LLF168" s="571"/>
      <c r="LLG168" s="571"/>
      <c r="LLH168" s="571"/>
      <c r="LLI168" s="571"/>
      <c r="LLJ168" s="571"/>
      <c r="LLK168" s="571"/>
      <c r="LLL168" s="571"/>
      <c r="LLM168" s="571"/>
      <c r="LLN168" s="571"/>
      <c r="LLO168" s="571"/>
      <c r="LLP168" s="571"/>
      <c r="LLQ168" s="571"/>
      <c r="LLR168" s="571"/>
      <c r="LLS168" s="571"/>
      <c r="LLT168" s="571"/>
      <c r="LLU168" s="571"/>
      <c r="LLV168" s="571"/>
      <c r="LLW168" s="571"/>
      <c r="LLX168" s="571"/>
      <c r="LLY168" s="571"/>
      <c r="LLZ168" s="571"/>
      <c r="LMA168" s="571"/>
      <c r="LMB168" s="571"/>
      <c r="LME168" s="571"/>
      <c r="LMF168" s="571"/>
      <c r="LMG168" s="571"/>
      <c r="LMH168" s="571"/>
      <c r="LMI168" s="571"/>
      <c r="LMJ168" s="571"/>
      <c r="LMK168" s="571"/>
      <c r="LML168" s="571"/>
      <c r="LMM168" s="571"/>
      <c r="LMN168" s="571"/>
      <c r="LMO168" s="571"/>
      <c r="LMP168" s="571"/>
      <c r="LMQ168" s="571"/>
      <c r="LMR168" s="571"/>
      <c r="LMS168" s="571"/>
      <c r="LMT168" s="571"/>
      <c r="LMU168" s="571"/>
      <c r="LMV168" s="571"/>
      <c r="LMW168" s="571"/>
      <c r="LMX168" s="571"/>
      <c r="LMY168" s="571"/>
      <c r="LMZ168" s="571"/>
      <c r="LNA168" s="571"/>
      <c r="LNB168" s="571"/>
      <c r="LNC168" s="571"/>
      <c r="LND168" s="571"/>
      <c r="LNE168" s="571"/>
      <c r="LNF168" s="571"/>
      <c r="LNG168" s="571"/>
      <c r="LNH168" s="571"/>
      <c r="LNI168" s="571"/>
      <c r="LNJ168" s="571"/>
      <c r="LNK168" s="571"/>
      <c r="LNL168" s="571"/>
      <c r="LNM168" s="571"/>
      <c r="LNN168" s="571"/>
      <c r="LNO168" s="571"/>
      <c r="LNP168" s="571"/>
      <c r="LNQ168" s="571"/>
      <c r="LNR168" s="571"/>
      <c r="LNS168" s="571"/>
      <c r="LNT168" s="571"/>
      <c r="LNU168" s="571"/>
      <c r="LNV168" s="571"/>
      <c r="LNW168" s="571"/>
      <c r="LNX168" s="571"/>
      <c r="LNY168" s="571"/>
      <c r="LNZ168" s="571"/>
      <c r="LOA168" s="571"/>
      <c r="LOB168" s="571"/>
      <c r="LOC168" s="571"/>
      <c r="LOD168" s="571"/>
      <c r="LOE168" s="571"/>
      <c r="LOF168" s="571"/>
      <c r="LOG168" s="571"/>
      <c r="LOH168" s="571"/>
      <c r="LOI168" s="571"/>
      <c r="LOJ168" s="571"/>
      <c r="LOK168" s="571"/>
      <c r="LOL168" s="571"/>
      <c r="LOM168" s="571"/>
      <c r="LON168" s="571"/>
      <c r="LOO168" s="571"/>
      <c r="LOP168" s="571"/>
      <c r="LOQ168" s="571"/>
      <c r="LOR168" s="571"/>
      <c r="LOS168" s="571"/>
      <c r="LOT168" s="571"/>
      <c r="LOU168" s="571"/>
      <c r="LOV168" s="571"/>
      <c r="LOW168" s="571"/>
      <c r="LOX168" s="571"/>
      <c r="LOY168" s="571"/>
      <c r="LOZ168" s="571"/>
      <c r="LPA168" s="571"/>
      <c r="LPB168" s="571"/>
      <c r="LPC168" s="571"/>
      <c r="LPD168" s="571"/>
      <c r="LPE168" s="571"/>
      <c r="LPF168" s="571"/>
      <c r="LPG168" s="571"/>
      <c r="LPH168" s="571"/>
      <c r="LPI168" s="571"/>
      <c r="LPJ168" s="571"/>
      <c r="LPK168" s="571"/>
      <c r="LPL168" s="571"/>
      <c r="LPM168" s="571"/>
      <c r="LPN168" s="571"/>
      <c r="LPO168" s="571"/>
      <c r="LPP168" s="571"/>
      <c r="LPQ168" s="571"/>
      <c r="LPR168" s="571"/>
      <c r="LPS168" s="571"/>
      <c r="LPT168" s="571"/>
      <c r="LPU168" s="571"/>
      <c r="LPV168" s="571"/>
      <c r="LPW168" s="571"/>
      <c r="LPX168" s="571"/>
      <c r="LPY168" s="571"/>
      <c r="LPZ168" s="571"/>
      <c r="LQA168" s="571"/>
      <c r="LQB168" s="571"/>
      <c r="LQC168" s="571"/>
      <c r="LQD168" s="571"/>
      <c r="LQE168" s="571"/>
      <c r="LQF168" s="571"/>
      <c r="LQG168" s="571"/>
      <c r="LQH168" s="571"/>
      <c r="LQI168" s="571"/>
      <c r="LQJ168" s="571"/>
      <c r="LQK168" s="571"/>
      <c r="LQL168" s="571"/>
      <c r="LQM168" s="571"/>
      <c r="LQN168" s="571"/>
      <c r="LQO168" s="571"/>
      <c r="LQP168" s="571"/>
      <c r="LQQ168" s="571"/>
      <c r="LQR168" s="571"/>
      <c r="LQS168" s="571"/>
      <c r="LQT168" s="571"/>
      <c r="LQU168" s="571"/>
      <c r="LQV168" s="571"/>
      <c r="LQW168" s="571"/>
      <c r="LQX168" s="571"/>
      <c r="LQY168" s="571"/>
      <c r="LQZ168" s="571"/>
      <c r="LRA168" s="571"/>
      <c r="LRB168" s="571"/>
      <c r="LRC168" s="571"/>
      <c r="LRD168" s="571"/>
      <c r="LRE168" s="571"/>
      <c r="LRF168" s="571"/>
      <c r="LRG168" s="571"/>
      <c r="LRH168" s="571"/>
      <c r="LRI168" s="571"/>
      <c r="LRJ168" s="571"/>
      <c r="LRK168" s="571"/>
      <c r="LRL168" s="571"/>
      <c r="LRM168" s="571"/>
      <c r="LRN168" s="571"/>
      <c r="LRO168" s="571"/>
      <c r="LRP168" s="571"/>
      <c r="LRQ168" s="571"/>
      <c r="LRR168" s="571"/>
      <c r="LRS168" s="571"/>
      <c r="LRT168" s="571"/>
      <c r="LRU168" s="571"/>
      <c r="LRV168" s="571"/>
      <c r="LRW168" s="571"/>
      <c r="LRX168" s="571"/>
      <c r="LRY168" s="571"/>
      <c r="LRZ168" s="571"/>
      <c r="LSA168" s="571"/>
      <c r="LSB168" s="571"/>
      <c r="LSC168" s="571"/>
      <c r="LSD168" s="571"/>
      <c r="LSE168" s="571"/>
      <c r="LSF168" s="571"/>
      <c r="LSG168" s="571"/>
      <c r="LSH168" s="571"/>
      <c r="LSI168" s="571"/>
      <c r="LSJ168" s="571"/>
      <c r="LSK168" s="571"/>
      <c r="LSL168" s="571"/>
      <c r="LSM168" s="571"/>
      <c r="LSN168" s="571"/>
      <c r="LSO168" s="571"/>
      <c r="LSP168" s="571"/>
      <c r="LSQ168" s="571"/>
      <c r="LSR168" s="571"/>
      <c r="LSS168" s="571"/>
      <c r="LST168" s="571"/>
      <c r="LSU168" s="571"/>
      <c r="LSV168" s="571"/>
      <c r="LSW168" s="571"/>
      <c r="LSX168" s="571"/>
      <c r="LSY168" s="571"/>
      <c r="LSZ168" s="571"/>
      <c r="LTA168" s="571"/>
      <c r="LTB168" s="571"/>
      <c r="LTC168" s="571"/>
      <c r="LTD168" s="571"/>
      <c r="LTE168" s="571"/>
      <c r="LTF168" s="571"/>
      <c r="LTG168" s="571"/>
      <c r="LTH168" s="571"/>
      <c r="LTI168" s="571"/>
      <c r="LTJ168" s="571"/>
      <c r="LTK168" s="571"/>
      <c r="LTL168" s="571"/>
      <c r="LTM168" s="571"/>
      <c r="LTN168" s="571"/>
      <c r="LTO168" s="571"/>
      <c r="LTP168" s="571"/>
      <c r="LTQ168" s="571"/>
      <c r="LTR168" s="571"/>
      <c r="LTS168" s="571"/>
      <c r="LTT168" s="571"/>
      <c r="LTU168" s="571"/>
      <c r="LTV168" s="571"/>
      <c r="LTW168" s="571"/>
      <c r="LTX168" s="571"/>
      <c r="LTY168" s="571"/>
      <c r="LTZ168" s="571"/>
      <c r="LUA168" s="571"/>
      <c r="LUB168" s="571"/>
      <c r="LUC168" s="571"/>
      <c r="LUD168" s="571"/>
      <c r="LUE168" s="571"/>
      <c r="LUF168" s="571"/>
      <c r="LUG168" s="571"/>
      <c r="LUH168" s="571"/>
      <c r="LUI168" s="571"/>
      <c r="LUJ168" s="571"/>
      <c r="LUK168" s="571"/>
      <c r="LUL168" s="571"/>
      <c r="LUM168" s="571"/>
      <c r="LUN168" s="571"/>
      <c r="LUO168" s="571"/>
      <c r="LUP168" s="571"/>
      <c r="LUQ168" s="571"/>
      <c r="LUR168" s="571"/>
      <c r="LUS168" s="571"/>
      <c r="LUT168" s="571"/>
      <c r="LUU168" s="571"/>
      <c r="LUV168" s="571"/>
      <c r="LUW168" s="571"/>
      <c r="LUX168" s="571"/>
      <c r="LUY168" s="571"/>
      <c r="LUZ168" s="571"/>
      <c r="LVA168" s="571"/>
      <c r="LVB168" s="571"/>
      <c r="LVC168" s="571"/>
      <c r="LVD168" s="571"/>
      <c r="LVE168" s="571"/>
      <c r="LVF168" s="571"/>
      <c r="LVG168" s="571"/>
      <c r="LVH168" s="571"/>
      <c r="LVI168" s="571"/>
      <c r="LVJ168" s="571"/>
      <c r="LVK168" s="571"/>
      <c r="LVL168" s="571"/>
      <c r="LVM168" s="571"/>
      <c r="LVN168" s="571"/>
      <c r="LVO168" s="571"/>
      <c r="LVP168" s="571"/>
      <c r="LVQ168" s="571"/>
      <c r="LVR168" s="571"/>
      <c r="LVS168" s="571"/>
      <c r="LVT168" s="571"/>
      <c r="LVU168" s="571"/>
      <c r="LVV168" s="571"/>
      <c r="LVW168" s="571"/>
      <c r="LVX168" s="571"/>
      <c r="LWA168" s="571"/>
      <c r="LWB168" s="571"/>
      <c r="LWC168" s="571"/>
      <c r="LWD168" s="571"/>
      <c r="LWE168" s="571"/>
      <c r="LWF168" s="571"/>
      <c r="LWG168" s="571"/>
      <c r="LWH168" s="571"/>
      <c r="LWI168" s="571"/>
      <c r="LWJ168" s="571"/>
      <c r="LWK168" s="571"/>
      <c r="LWL168" s="571"/>
      <c r="LWM168" s="571"/>
      <c r="LWN168" s="571"/>
      <c r="LWO168" s="571"/>
      <c r="LWP168" s="571"/>
      <c r="LWQ168" s="571"/>
      <c r="LWR168" s="571"/>
      <c r="LWS168" s="571"/>
      <c r="LWT168" s="571"/>
      <c r="LWU168" s="571"/>
      <c r="LWV168" s="571"/>
      <c r="LWW168" s="571"/>
      <c r="LWX168" s="571"/>
      <c r="LWY168" s="571"/>
      <c r="LWZ168" s="571"/>
      <c r="LXA168" s="571"/>
      <c r="LXB168" s="571"/>
      <c r="LXC168" s="571"/>
      <c r="LXD168" s="571"/>
      <c r="LXE168" s="571"/>
      <c r="LXF168" s="571"/>
      <c r="LXG168" s="571"/>
      <c r="LXH168" s="571"/>
      <c r="LXI168" s="571"/>
      <c r="LXJ168" s="571"/>
      <c r="LXK168" s="571"/>
      <c r="LXL168" s="571"/>
      <c r="LXM168" s="571"/>
      <c r="LXN168" s="571"/>
      <c r="LXO168" s="571"/>
      <c r="LXP168" s="571"/>
      <c r="LXQ168" s="571"/>
      <c r="LXR168" s="571"/>
      <c r="LXS168" s="571"/>
      <c r="LXT168" s="571"/>
      <c r="LXU168" s="571"/>
      <c r="LXV168" s="571"/>
      <c r="LXW168" s="571"/>
      <c r="LXX168" s="571"/>
      <c r="LXY168" s="571"/>
      <c r="LXZ168" s="571"/>
      <c r="LYA168" s="571"/>
      <c r="LYB168" s="571"/>
      <c r="LYC168" s="571"/>
      <c r="LYD168" s="571"/>
      <c r="LYE168" s="571"/>
      <c r="LYF168" s="571"/>
      <c r="LYG168" s="571"/>
      <c r="LYH168" s="571"/>
      <c r="LYI168" s="571"/>
      <c r="LYJ168" s="571"/>
      <c r="LYK168" s="571"/>
      <c r="LYL168" s="571"/>
      <c r="LYM168" s="571"/>
      <c r="LYN168" s="571"/>
      <c r="LYO168" s="571"/>
      <c r="LYP168" s="571"/>
      <c r="LYQ168" s="571"/>
      <c r="LYR168" s="571"/>
      <c r="LYS168" s="571"/>
      <c r="LYT168" s="571"/>
      <c r="LYU168" s="571"/>
      <c r="LYV168" s="571"/>
      <c r="LYW168" s="571"/>
      <c r="LYX168" s="571"/>
      <c r="LYY168" s="571"/>
      <c r="LYZ168" s="571"/>
      <c r="LZA168" s="571"/>
      <c r="LZB168" s="571"/>
      <c r="LZC168" s="571"/>
      <c r="LZD168" s="571"/>
      <c r="LZE168" s="571"/>
      <c r="LZF168" s="571"/>
      <c r="LZG168" s="571"/>
      <c r="LZH168" s="571"/>
      <c r="LZI168" s="571"/>
      <c r="LZJ168" s="571"/>
      <c r="LZK168" s="571"/>
      <c r="LZL168" s="571"/>
      <c r="LZM168" s="571"/>
      <c r="LZN168" s="571"/>
      <c r="LZO168" s="571"/>
      <c r="LZP168" s="571"/>
      <c r="LZQ168" s="571"/>
      <c r="LZR168" s="571"/>
      <c r="LZS168" s="571"/>
      <c r="LZT168" s="571"/>
      <c r="LZU168" s="571"/>
      <c r="LZV168" s="571"/>
      <c r="LZW168" s="571"/>
      <c r="LZX168" s="571"/>
      <c r="LZY168" s="571"/>
      <c r="LZZ168" s="571"/>
      <c r="MAA168" s="571"/>
      <c r="MAB168" s="571"/>
      <c r="MAC168" s="571"/>
      <c r="MAD168" s="571"/>
      <c r="MAE168" s="571"/>
      <c r="MAF168" s="571"/>
      <c r="MAG168" s="571"/>
      <c r="MAH168" s="571"/>
      <c r="MAI168" s="571"/>
      <c r="MAJ168" s="571"/>
      <c r="MAK168" s="571"/>
      <c r="MAL168" s="571"/>
      <c r="MAM168" s="571"/>
      <c r="MAN168" s="571"/>
      <c r="MAO168" s="571"/>
      <c r="MAP168" s="571"/>
      <c r="MAQ168" s="571"/>
      <c r="MAR168" s="571"/>
      <c r="MAS168" s="571"/>
      <c r="MAT168" s="571"/>
      <c r="MAU168" s="571"/>
      <c r="MAV168" s="571"/>
      <c r="MAW168" s="571"/>
      <c r="MAX168" s="571"/>
      <c r="MAY168" s="571"/>
      <c r="MAZ168" s="571"/>
      <c r="MBA168" s="571"/>
      <c r="MBB168" s="571"/>
      <c r="MBC168" s="571"/>
      <c r="MBD168" s="571"/>
      <c r="MBE168" s="571"/>
      <c r="MBF168" s="571"/>
      <c r="MBG168" s="571"/>
      <c r="MBH168" s="571"/>
      <c r="MBI168" s="571"/>
      <c r="MBJ168" s="571"/>
      <c r="MBK168" s="571"/>
      <c r="MBL168" s="571"/>
      <c r="MBM168" s="571"/>
      <c r="MBN168" s="571"/>
      <c r="MBO168" s="571"/>
      <c r="MBP168" s="571"/>
      <c r="MBQ168" s="571"/>
      <c r="MBR168" s="571"/>
      <c r="MBS168" s="571"/>
      <c r="MBT168" s="571"/>
      <c r="MBU168" s="571"/>
      <c r="MBV168" s="571"/>
      <c r="MBW168" s="571"/>
      <c r="MBX168" s="571"/>
      <c r="MBY168" s="571"/>
      <c r="MBZ168" s="571"/>
      <c r="MCA168" s="571"/>
      <c r="MCB168" s="571"/>
      <c r="MCC168" s="571"/>
      <c r="MCD168" s="571"/>
      <c r="MCE168" s="571"/>
      <c r="MCF168" s="571"/>
      <c r="MCG168" s="571"/>
      <c r="MCH168" s="571"/>
      <c r="MCI168" s="571"/>
      <c r="MCJ168" s="571"/>
      <c r="MCK168" s="571"/>
      <c r="MCL168" s="571"/>
      <c r="MCM168" s="571"/>
      <c r="MCN168" s="571"/>
      <c r="MCO168" s="571"/>
      <c r="MCP168" s="571"/>
      <c r="MCQ168" s="571"/>
      <c r="MCR168" s="571"/>
      <c r="MCS168" s="571"/>
      <c r="MCT168" s="571"/>
      <c r="MCU168" s="571"/>
      <c r="MCV168" s="571"/>
      <c r="MCW168" s="571"/>
      <c r="MCX168" s="571"/>
      <c r="MCY168" s="571"/>
      <c r="MCZ168" s="571"/>
      <c r="MDA168" s="571"/>
      <c r="MDB168" s="571"/>
      <c r="MDC168" s="571"/>
      <c r="MDD168" s="571"/>
      <c r="MDE168" s="571"/>
      <c r="MDF168" s="571"/>
      <c r="MDG168" s="571"/>
      <c r="MDH168" s="571"/>
      <c r="MDI168" s="571"/>
      <c r="MDJ168" s="571"/>
      <c r="MDK168" s="571"/>
      <c r="MDL168" s="571"/>
      <c r="MDM168" s="571"/>
      <c r="MDN168" s="571"/>
      <c r="MDO168" s="571"/>
      <c r="MDP168" s="571"/>
      <c r="MDQ168" s="571"/>
      <c r="MDR168" s="571"/>
      <c r="MDS168" s="571"/>
      <c r="MDT168" s="571"/>
      <c r="MDU168" s="571"/>
      <c r="MDV168" s="571"/>
      <c r="MDW168" s="571"/>
      <c r="MDX168" s="571"/>
      <c r="MDY168" s="571"/>
      <c r="MDZ168" s="571"/>
      <c r="MEA168" s="571"/>
      <c r="MEB168" s="571"/>
      <c r="MEC168" s="571"/>
      <c r="MED168" s="571"/>
      <c r="MEE168" s="571"/>
      <c r="MEF168" s="571"/>
      <c r="MEG168" s="571"/>
      <c r="MEH168" s="571"/>
      <c r="MEI168" s="571"/>
      <c r="MEJ168" s="571"/>
      <c r="MEK168" s="571"/>
      <c r="MEL168" s="571"/>
      <c r="MEM168" s="571"/>
      <c r="MEN168" s="571"/>
      <c r="MEO168" s="571"/>
      <c r="MEP168" s="571"/>
      <c r="MEQ168" s="571"/>
      <c r="MER168" s="571"/>
      <c r="MES168" s="571"/>
      <c r="MET168" s="571"/>
      <c r="MEU168" s="571"/>
      <c r="MEV168" s="571"/>
      <c r="MEW168" s="571"/>
      <c r="MEX168" s="571"/>
      <c r="MEY168" s="571"/>
      <c r="MEZ168" s="571"/>
      <c r="MFA168" s="571"/>
      <c r="MFB168" s="571"/>
      <c r="MFC168" s="571"/>
      <c r="MFD168" s="571"/>
      <c r="MFE168" s="571"/>
      <c r="MFF168" s="571"/>
      <c r="MFG168" s="571"/>
      <c r="MFH168" s="571"/>
      <c r="MFI168" s="571"/>
      <c r="MFJ168" s="571"/>
      <c r="MFK168" s="571"/>
      <c r="MFL168" s="571"/>
      <c r="MFM168" s="571"/>
      <c r="MFN168" s="571"/>
      <c r="MFO168" s="571"/>
      <c r="MFP168" s="571"/>
      <c r="MFQ168" s="571"/>
      <c r="MFR168" s="571"/>
      <c r="MFS168" s="571"/>
      <c r="MFT168" s="571"/>
      <c r="MFW168" s="571"/>
      <c r="MFX168" s="571"/>
      <c r="MFY168" s="571"/>
      <c r="MFZ168" s="571"/>
      <c r="MGA168" s="571"/>
      <c r="MGB168" s="571"/>
      <c r="MGC168" s="571"/>
      <c r="MGD168" s="571"/>
      <c r="MGE168" s="571"/>
      <c r="MGF168" s="571"/>
      <c r="MGG168" s="571"/>
      <c r="MGH168" s="571"/>
      <c r="MGI168" s="571"/>
      <c r="MGJ168" s="571"/>
      <c r="MGK168" s="571"/>
      <c r="MGL168" s="571"/>
      <c r="MGM168" s="571"/>
      <c r="MGN168" s="571"/>
      <c r="MGO168" s="571"/>
      <c r="MGP168" s="571"/>
      <c r="MGQ168" s="571"/>
      <c r="MGR168" s="571"/>
      <c r="MGS168" s="571"/>
      <c r="MGT168" s="571"/>
      <c r="MGU168" s="571"/>
      <c r="MGV168" s="571"/>
      <c r="MGW168" s="571"/>
      <c r="MGX168" s="571"/>
      <c r="MGY168" s="571"/>
      <c r="MGZ168" s="571"/>
      <c r="MHA168" s="571"/>
      <c r="MHB168" s="571"/>
      <c r="MHC168" s="571"/>
      <c r="MHD168" s="571"/>
      <c r="MHE168" s="571"/>
      <c r="MHF168" s="571"/>
      <c r="MHG168" s="571"/>
      <c r="MHH168" s="571"/>
      <c r="MHI168" s="571"/>
      <c r="MHJ168" s="571"/>
      <c r="MHK168" s="571"/>
      <c r="MHL168" s="571"/>
      <c r="MHM168" s="571"/>
      <c r="MHN168" s="571"/>
      <c r="MHO168" s="571"/>
      <c r="MHP168" s="571"/>
      <c r="MHQ168" s="571"/>
      <c r="MHR168" s="571"/>
      <c r="MHS168" s="571"/>
      <c r="MHT168" s="571"/>
      <c r="MHU168" s="571"/>
      <c r="MHV168" s="571"/>
      <c r="MHW168" s="571"/>
      <c r="MHX168" s="571"/>
      <c r="MHY168" s="571"/>
      <c r="MHZ168" s="571"/>
      <c r="MIA168" s="571"/>
      <c r="MIB168" s="571"/>
      <c r="MIC168" s="571"/>
      <c r="MID168" s="571"/>
      <c r="MIE168" s="571"/>
      <c r="MIF168" s="571"/>
      <c r="MIG168" s="571"/>
      <c r="MIH168" s="571"/>
      <c r="MII168" s="571"/>
      <c r="MIJ168" s="571"/>
      <c r="MIK168" s="571"/>
      <c r="MIL168" s="571"/>
      <c r="MIM168" s="571"/>
      <c r="MIN168" s="571"/>
      <c r="MIO168" s="571"/>
      <c r="MIP168" s="571"/>
      <c r="MIQ168" s="571"/>
      <c r="MIR168" s="571"/>
      <c r="MIS168" s="571"/>
      <c r="MIT168" s="571"/>
      <c r="MIU168" s="571"/>
      <c r="MIV168" s="571"/>
      <c r="MIW168" s="571"/>
      <c r="MIX168" s="571"/>
      <c r="MIY168" s="571"/>
      <c r="MIZ168" s="571"/>
      <c r="MJA168" s="571"/>
      <c r="MJB168" s="571"/>
      <c r="MJC168" s="571"/>
      <c r="MJD168" s="571"/>
      <c r="MJE168" s="571"/>
      <c r="MJF168" s="571"/>
      <c r="MJG168" s="571"/>
      <c r="MJH168" s="571"/>
      <c r="MJI168" s="571"/>
      <c r="MJJ168" s="571"/>
      <c r="MJK168" s="571"/>
      <c r="MJL168" s="571"/>
      <c r="MJM168" s="571"/>
      <c r="MJN168" s="571"/>
      <c r="MJO168" s="571"/>
      <c r="MJP168" s="571"/>
      <c r="MJQ168" s="571"/>
      <c r="MJR168" s="571"/>
      <c r="MJS168" s="571"/>
      <c r="MJT168" s="571"/>
      <c r="MJU168" s="571"/>
      <c r="MJV168" s="571"/>
      <c r="MJW168" s="571"/>
      <c r="MJX168" s="571"/>
      <c r="MJY168" s="571"/>
      <c r="MJZ168" s="571"/>
      <c r="MKA168" s="571"/>
      <c r="MKB168" s="571"/>
      <c r="MKC168" s="571"/>
      <c r="MKD168" s="571"/>
      <c r="MKE168" s="571"/>
      <c r="MKF168" s="571"/>
      <c r="MKG168" s="571"/>
      <c r="MKH168" s="571"/>
      <c r="MKI168" s="571"/>
      <c r="MKJ168" s="571"/>
      <c r="MKK168" s="571"/>
      <c r="MKL168" s="571"/>
      <c r="MKM168" s="571"/>
      <c r="MKN168" s="571"/>
      <c r="MKO168" s="571"/>
      <c r="MKP168" s="571"/>
      <c r="MKQ168" s="571"/>
      <c r="MKR168" s="571"/>
      <c r="MKS168" s="571"/>
      <c r="MKT168" s="571"/>
      <c r="MKU168" s="571"/>
      <c r="MKV168" s="571"/>
      <c r="MKW168" s="571"/>
      <c r="MKX168" s="571"/>
      <c r="MKY168" s="571"/>
      <c r="MKZ168" s="571"/>
      <c r="MLA168" s="571"/>
      <c r="MLB168" s="571"/>
      <c r="MLC168" s="571"/>
      <c r="MLD168" s="571"/>
      <c r="MLE168" s="571"/>
      <c r="MLF168" s="571"/>
      <c r="MLG168" s="571"/>
      <c r="MLH168" s="571"/>
      <c r="MLI168" s="571"/>
      <c r="MLJ168" s="571"/>
      <c r="MLK168" s="571"/>
      <c r="MLL168" s="571"/>
      <c r="MLM168" s="571"/>
      <c r="MLN168" s="571"/>
      <c r="MLO168" s="571"/>
      <c r="MLP168" s="571"/>
      <c r="MLQ168" s="571"/>
      <c r="MLR168" s="571"/>
      <c r="MLS168" s="571"/>
      <c r="MLT168" s="571"/>
      <c r="MLU168" s="571"/>
      <c r="MLV168" s="571"/>
      <c r="MLW168" s="571"/>
      <c r="MLX168" s="571"/>
      <c r="MLY168" s="571"/>
      <c r="MLZ168" s="571"/>
      <c r="MMA168" s="571"/>
      <c r="MMB168" s="571"/>
      <c r="MMC168" s="571"/>
      <c r="MMD168" s="571"/>
      <c r="MME168" s="571"/>
      <c r="MMF168" s="571"/>
      <c r="MMG168" s="571"/>
      <c r="MMH168" s="571"/>
      <c r="MMI168" s="571"/>
      <c r="MMJ168" s="571"/>
      <c r="MMK168" s="571"/>
      <c r="MML168" s="571"/>
      <c r="MMM168" s="571"/>
      <c r="MMN168" s="571"/>
      <c r="MMO168" s="571"/>
      <c r="MMP168" s="571"/>
      <c r="MMQ168" s="571"/>
      <c r="MMR168" s="571"/>
      <c r="MMS168" s="571"/>
      <c r="MMT168" s="571"/>
      <c r="MMU168" s="571"/>
      <c r="MMV168" s="571"/>
      <c r="MMW168" s="571"/>
      <c r="MMX168" s="571"/>
      <c r="MMY168" s="571"/>
      <c r="MMZ168" s="571"/>
      <c r="MNA168" s="571"/>
      <c r="MNB168" s="571"/>
      <c r="MNC168" s="571"/>
      <c r="MND168" s="571"/>
      <c r="MNE168" s="571"/>
      <c r="MNF168" s="571"/>
      <c r="MNG168" s="571"/>
      <c r="MNH168" s="571"/>
      <c r="MNI168" s="571"/>
      <c r="MNJ168" s="571"/>
      <c r="MNK168" s="571"/>
      <c r="MNL168" s="571"/>
      <c r="MNM168" s="571"/>
      <c r="MNN168" s="571"/>
      <c r="MNO168" s="571"/>
      <c r="MNP168" s="571"/>
      <c r="MNQ168" s="571"/>
      <c r="MNR168" s="571"/>
      <c r="MNS168" s="571"/>
      <c r="MNT168" s="571"/>
      <c r="MNU168" s="571"/>
      <c r="MNV168" s="571"/>
      <c r="MNW168" s="571"/>
      <c r="MNX168" s="571"/>
      <c r="MNY168" s="571"/>
      <c r="MNZ168" s="571"/>
      <c r="MOA168" s="571"/>
      <c r="MOB168" s="571"/>
      <c r="MOC168" s="571"/>
      <c r="MOD168" s="571"/>
      <c r="MOE168" s="571"/>
      <c r="MOF168" s="571"/>
      <c r="MOG168" s="571"/>
      <c r="MOH168" s="571"/>
      <c r="MOI168" s="571"/>
      <c r="MOJ168" s="571"/>
      <c r="MOK168" s="571"/>
      <c r="MOL168" s="571"/>
      <c r="MOM168" s="571"/>
      <c r="MON168" s="571"/>
      <c r="MOO168" s="571"/>
      <c r="MOP168" s="571"/>
      <c r="MOQ168" s="571"/>
      <c r="MOR168" s="571"/>
      <c r="MOS168" s="571"/>
      <c r="MOT168" s="571"/>
      <c r="MOU168" s="571"/>
      <c r="MOV168" s="571"/>
      <c r="MOW168" s="571"/>
      <c r="MOX168" s="571"/>
      <c r="MOY168" s="571"/>
      <c r="MOZ168" s="571"/>
      <c r="MPA168" s="571"/>
      <c r="MPB168" s="571"/>
      <c r="MPC168" s="571"/>
      <c r="MPD168" s="571"/>
      <c r="MPE168" s="571"/>
      <c r="MPF168" s="571"/>
      <c r="MPG168" s="571"/>
      <c r="MPH168" s="571"/>
      <c r="MPI168" s="571"/>
      <c r="MPJ168" s="571"/>
      <c r="MPK168" s="571"/>
      <c r="MPL168" s="571"/>
      <c r="MPM168" s="571"/>
      <c r="MPN168" s="571"/>
      <c r="MPO168" s="571"/>
      <c r="MPP168" s="571"/>
      <c r="MPS168" s="571"/>
      <c r="MPT168" s="571"/>
      <c r="MPU168" s="571"/>
      <c r="MPV168" s="571"/>
      <c r="MPW168" s="571"/>
      <c r="MPX168" s="571"/>
      <c r="MPY168" s="571"/>
      <c r="MPZ168" s="571"/>
      <c r="MQA168" s="571"/>
      <c r="MQB168" s="571"/>
      <c r="MQC168" s="571"/>
      <c r="MQD168" s="571"/>
      <c r="MQE168" s="571"/>
      <c r="MQF168" s="571"/>
      <c r="MQG168" s="571"/>
      <c r="MQH168" s="571"/>
      <c r="MQI168" s="571"/>
      <c r="MQJ168" s="571"/>
      <c r="MQK168" s="571"/>
      <c r="MQL168" s="571"/>
      <c r="MQM168" s="571"/>
      <c r="MQN168" s="571"/>
      <c r="MQO168" s="571"/>
      <c r="MQP168" s="571"/>
      <c r="MQQ168" s="571"/>
      <c r="MQR168" s="571"/>
      <c r="MQS168" s="571"/>
      <c r="MQT168" s="571"/>
      <c r="MQU168" s="571"/>
      <c r="MQV168" s="571"/>
      <c r="MQW168" s="571"/>
      <c r="MQX168" s="571"/>
      <c r="MQY168" s="571"/>
      <c r="MQZ168" s="571"/>
      <c r="MRA168" s="571"/>
      <c r="MRB168" s="571"/>
      <c r="MRC168" s="571"/>
      <c r="MRD168" s="571"/>
      <c r="MRE168" s="571"/>
      <c r="MRF168" s="571"/>
      <c r="MRG168" s="571"/>
      <c r="MRH168" s="571"/>
      <c r="MRI168" s="571"/>
      <c r="MRJ168" s="571"/>
      <c r="MRK168" s="571"/>
      <c r="MRL168" s="571"/>
      <c r="MRM168" s="571"/>
      <c r="MRN168" s="571"/>
      <c r="MRO168" s="571"/>
      <c r="MRP168" s="571"/>
      <c r="MRQ168" s="571"/>
      <c r="MRR168" s="571"/>
      <c r="MRS168" s="571"/>
      <c r="MRT168" s="571"/>
      <c r="MRU168" s="571"/>
      <c r="MRV168" s="571"/>
      <c r="MRW168" s="571"/>
      <c r="MRX168" s="571"/>
      <c r="MRY168" s="571"/>
      <c r="MRZ168" s="571"/>
      <c r="MSA168" s="571"/>
      <c r="MSB168" s="571"/>
      <c r="MSC168" s="571"/>
      <c r="MSD168" s="571"/>
      <c r="MSE168" s="571"/>
      <c r="MSF168" s="571"/>
      <c r="MSG168" s="571"/>
      <c r="MSH168" s="571"/>
      <c r="MSI168" s="571"/>
      <c r="MSJ168" s="571"/>
      <c r="MSK168" s="571"/>
      <c r="MSL168" s="571"/>
      <c r="MSM168" s="571"/>
      <c r="MSN168" s="571"/>
      <c r="MSO168" s="571"/>
      <c r="MSP168" s="571"/>
      <c r="MSQ168" s="571"/>
      <c r="MSR168" s="571"/>
      <c r="MSS168" s="571"/>
      <c r="MST168" s="571"/>
      <c r="MSU168" s="571"/>
      <c r="MSV168" s="571"/>
      <c r="MSW168" s="571"/>
      <c r="MSX168" s="571"/>
      <c r="MSY168" s="571"/>
      <c r="MSZ168" s="571"/>
      <c r="MTA168" s="571"/>
      <c r="MTB168" s="571"/>
      <c r="MTC168" s="571"/>
      <c r="MTD168" s="571"/>
      <c r="MTE168" s="571"/>
      <c r="MTF168" s="571"/>
      <c r="MTG168" s="571"/>
      <c r="MTH168" s="571"/>
      <c r="MTI168" s="571"/>
      <c r="MTJ168" s="571"/>
      <c r="MTK168" s="571"/>
      <c r="MTL168" s="571"/>
      <c r="MTM168" s="571"/>
      <c r="MTN168" s="571"/>
      <c r="MTO168" s="571"/>
      <c r="MTP168" s="571"/>
      <c r="MTQ168" s="571"/>
      <c r="MTR168" s="571"/>
      <c r="MTS168" s="571"/>
      <c r="MTT168" s="571"/>
      <c r="MTU168" s="571"/>
      <c r="MTV168" s="571"/>
      <c r="MTW168" s="571"/>
      <c r="MTX168" s="571"/>
      <c r="MTY168" s="571"/>
      <c r="MTZ168" s="571"/>
      <c r="MUA168" s="571"/>
      <c r="MUB168" s="571"/>
      <c r="MUC168" s="571"/>
      <c r="MUD168" s="571"/>
      <c r="MUE168" s="571"/>
      <c r="MUF168" s="571"/>
      <c r="MUG168" s="571"/>
      <c r="MUH168" s="571"/>
      <c r="MUI168" s="571"/>
      <c r="MUJ168" s="571"/>
      <c r="MUK168" s="571"/>
      <c r="MUL168" s="571"/>
      <c r="MUM168" s="571"/>
      <c r="MUN168" s="571"/>
      <c r="MUO168" s="571"/>
      <c r="MUP168" s="571"/>
      <c r="MUQ168" s="571"/>
      <c r="MUR168" s="571"/>
      <c r="MUS168" s="571"/>
      <c r="MUT168" s="571"/>
      <c r="MUU168" s="571"/>
      <c r="MUV168" s="571"/>
      <c r="MUW168" s="571"/>
      <c r="MUX168" s="571"/>
      <c r="MUY168" s="571"/>
      <c r="MUZ168" s="571"/>
      <c r="MVA168" s="571"/>
      <c r="MVB168" s="571"/>
      <c r="MVC168" s="571"/>
      <c r="MVD168" s="571"/>
      <c r="MVE168" s="571"/>
      <c r="MVF168" s="571"/>
      <c r="MVG168" s="571"/>
      <c r="MVH168" s="571"/>
      <c r="MVI168" s="571"/>
      <c r="MVJ168" s="571"/>
      <c r="MVK168" s="571"/>
      <c r="MVL168" s="571"/>
      <c r="MVM168" s="571"/>
      <c r="MVN168" s="571"/>
      <c r="MVO168" s="571"/>
      <c r="MVP168" s="571"/>
      <c r="MVQ168" s="571"/>
      <c r="MVR168" s="571"/>
      <c r="MVS168" s="571"/>
      <c r="MVT168" s="571"/>
      <c r="MVU168" s="571"/>
      <c r="MVV168" s="571"/>
      <c r="MVW168" s="571"/>
      <c r="MVX168" s="571"/>
      <c r="MVY168" s="571"/>
      <c r="MVZ168" s="571"/>
      <c r="MWA168" s="571"/>
      <c r="MWB168" s="571"/>
      <c r="MWC168" s="571"/>
      <c r="MWD168" s="571"/>
      <c r="MWE168" s="571"/>
      <c r="MWF168" s="571"/>
      <c r="MWG168" s="571"/>
      <c r="MWH168" s="571"/>
      <c r="MWI168" s="571"/>
      <c r="MWJ168" s="571"/>
      <c r="MWK168" s="571"/>
      <c r="MWL168" s="571"/>
      <c r="MWM168" s="571"/>
      <c r="MWN168" s="571"/>
      <c r="MWO168" s="571"/>
      <c r="MWP168" s="571"/>
      <c r="MWQ168" s="571"/>
      <c r="MWR168" s="571"/>
      <c r="MWS168" s="571"/>
      <c r="MWT168" s="571"/>
      <c r="MWU168" s="571"/>
      <c r="MWV168" s="571"/>
      <c r="MWW168" s="571"/>
      <c r="MWX168" s="571"/>
      <c r="MWY168" s="571"/>
      <c r="MWZ168" s="571"/>
      <c r="MXA168" s="571"/>
      <c r="MXB168" s="571"/>
      <c r="MXC168" s="571"/>
      <c r="MXD168" s="571"/>
      <c r="MXE168" s="571"/>
      <c r="MXF168" s="571"/>
      <c r="MXG168" s="571"/>
      <c r="MXH168" s="571"/>
      <c r="MXI168" s="571"/>
      <c r="MXJ168" s="571"/>
      <c r="MXK168" s="571"/>
      <c r="MXL168" s="571"/>
      <c r="MXM168" s="571"/>
      <c r="MXN168" s="571"/>
      <c r="MXO168" s="571"/>
      <c r="MXP168" s="571"/>
      <c r="MXQ168" s="571"/>
      <c r="MXR168" s="571"/>
      <c r="MXS168" s="571"/>
      <c r="MXT168" s="571"/>
      <c r="MXU168" s="571"/>
      <c r="MXV168" s="571"/>
      <c r="MXW168" s="571"/>
      <c r="MXX168" s="571"/>
      <c r="MXY168" s="571"/>
      <c r="MXZ168" s="571"/>
      <c r="MYA168" s="571"/>
      <c r="MYB168" s="571"/>
      <c r="MYC168" s="571"/>
      <c r="MYD168" s="571"/>
      <c r="MYE168" s="571"/>
      <c r="MYF168" s="571"/>
      <c r="MYG168" s="571"/>
      <c r="MYH168" s="571"/>
      <c r="MYI168" s="571"/>
      <c r="MYJ168" s="571"/>
      <c r="MYK168" s="571"/>
      <c r="MYL168" s="571"/>
      <c r="MYM168" s="571"/>
      <c r="MYN168" s="571"/>
      <c r="MYO168" s="571"/>
      <c r="MYP168" s="571"/>
      <c r="MYQ168" s="571"/>
      <c r="MYR168" s="571"/>
      <c r="MYS168" s="571"/>
      <c r="MYT168" s="571"/>
      <c r="MYU168" s="571"/>
      <c r="MYV168" s="571"/>
      <c r="MYW168" s="571"/>
      <c r="MYX168" s="571"/>
      <c r="MYY168" s="571"/>
      <c r="MYZ168" s="571"/>
      <c r="MZA168" s="571"/>
      <c r="MZB168" s="571"/>
      <c r="MZC168" s="571"/>
      <c r="MZD168" s="571"/>
      <c r="MZE168" s="571"/>
      <c r="MZF168" s="571"/>
      <c r="MZG168" s="571"/>
      <c r="MZH168" s="571"/>
      <c r="MZI168" s="571"/>
      <c r="MZJ168" s="571"/>
      <c r="MZK168" s="571"/>
      <c r="MZL168" s="571"/>
      <c r="MZO168" s="571"/>
      <c r="MZP168" s="571"/>
      <c r="MZQ168" s="571"/>
      <c r="MZR168" s="571"/>
      <c r="MZS168" s="571"/>
      <c r="MZT168" s="571"/>
      <c r="MZU168" s="571"/>
      <c r="MZV168" s="571"/>
      <c r="MZW168" s="571"/>
      <c r="MZX168" s="571"/>
      <c r="MZY168" s="571"/>
      <c r="MZZ168" s="571"/>
      <c r="NAA168" s="571"/>
      <c r="NAB168" s="571"/>
      <c r="NAC168" s="571"/>
      <c r="NAD168" s="571"/>
      <c r="NAE168" s="571"/>
      <c r="NAF168" s="571"/>
      <c r="NAG168" s="571"/>
      <c r="NAH168" s="571"/>
      <c r="NAI168" s="571"/>
      <c r="NAJ168" s="571"/>
      <c r="NAK168" s="571"/>
      <c r="NAL168" s="571"/>
      <c r="NAM168" s="571"/>
      <c r="NAN168" s="571"/>
      <c r="NAO168" s="571"/>
      <c r="NAP168" s="571"/>
      <c r="NAQ168" s="571"/>
      <c r="NAR168" s="571"/>
      <c r="NAS168" s="571"/>
      <c r="NAT168" s="571"/>
      <c r="NAU168" s="571"/>
      <c r="NAV168" s="571"/>
      <c r="NAW168" s="571"/>
      <c r="NAX168" s="571"/>
      <c r="NAY168" s="571"/>
      <c r="NAZ168" s="571"/>
      <c r="NBA168" s="571"/>
      <c r="NBB168" s="571"/>
      <c r="NBC168" s="571"/>
      <c r="NBD168" s="571"/>
      <c r="NBE168" s="571"/>
      <c r="NBF168" s="571"/>
      <c r="NBG168" s="571"/>
      <c r="NBH168" s="571"/>
      <c r="NBI168" s="571"/>
      <c r="NBJ168" s="571"/>
      <c r="NBK168" s="571"/>
      <c r="NBL168" s="571"/>
      <c r="NBM168" s="571"/>
      <c r="NBN168" s="571"/>
      <c r="NBO168" s="571"/>
      <c r="NBP168" s="571"/>
      <c r="NBQ168" s="571"/>
      <c r="NBR168" s="571"/>
      <c r="NBS168" s="571"/>
      <c r="NBT168" s="571"/>
      <c r="NBU168" s="571"/>
      <c r="NBV168" s="571"/>
      <c r="NBW168" s="571"/>
      <c r="NBX168" s="571"/>
      <c r="NBY168" s="571"/>
      <c r="NBZ168" s="571"/>
      <c r="NCA168" s="571"/>
      <c r="NCB168" s="571"/>
      <c r="NCC168" s="571"/>
      <c r="NCD168" s="571"/>
      <c r="NCE168" s="571"/>
      <c r="NCF168" s="571"/>
      <c r="NCG168" s="571"/>
      <c r="NCH168" s="571"/>
      <c r="NCI168" s="571"/>
      <c r="NCJ168" s="571"/>
      <c r="NCK168" s="571"/>
      <c r="NCL168" s="571"/>
      <c r="NCM168" s="571"/>
      <c r="NCN168" s="571"/>
      <c r="NCO168" s="571"/>
      <c r="NCP168" s="571"/>
      <c r="NCQ168" s="571"/>
      <c r="NCR168" s="571"/>
      <c r="NCS168" s="571"/>
      <c r="NCT168" s="571"/>
      <c r="NCU168" s="571"/>
      <c r="NCV168" s="571"/>
      <c r="NCW168" s="571"/>
      <c r="NCX168" s="571"/>
      <c r="NCY168" s="571"/>
      <c r="NCZ168" s="571"/>
      <c r="NDA168" s="571"/>
      <c r="NDB168" s="571"/>
      <c r="NDC168" s="571"/>
      <c r="NDD168" s="571"/>
      <c r="NDE168" s="571"/>
      <c r="NDF168" s="571"/>
      <c r="NDG168" s="571"/>
      <c r="NDH168" s="571"/>
      <c r="NDI168" s="571"/>
      <c r="NDJ168" s="571"/>
      <c r="NDK168" s="571"/>
      <c r="NDL168" s="571"/>
      <c r="NDM168" s="571"/>
      <c r="NDN168" s="571"/>
      <c r="NDO168" s="571"/>
      <c r="NDP168" s="571"/>
      <c r="NDQ168" s="571"/>
      <c r="NDR168" s="571"/>
      <c r="NDS168" s="571"/>
      <c r="NDT168" s="571"/>
      <c r="NDU168" s="571"/>
      <c r="NDV168" s="571"/>
      <c r="NDW168" s="571"/>
      <c r="NDX168" s="571"/>
      <c r="NDY168" s="571"/>
      <c r="NDZ168" s="571"/>
      <c r="NEA168" s="571"/>
      <c r="NEB168" s="571"/>
      <c r="NEC168" s="571"/>
      <c r="NED168" s="571"/>
      <c r="NEE168" s="571"/>
      <c r="NEF168" s="571"/>
      <c r="NEG168" s="571"/>
      <c r="NEH168" s="571"/>
      <c r="NEI168" s="571"/>
      <c r="NEJ168" s="571"/>
      <c r="NEK168" s="571"/>
      <c r="NEL168" s="571"/>
      <c r="NEM168" s="571"/>
      <c r="NEN168" s="571"/>
      <c r="NEO168" s="571"/>
      <c r="NEP168" s="571"/>
      <c r="NEQ168" s="571"/>
      <c r="NER168" s="571"/>
      <c r="NES168" s="571"/>
      <c r="NET168" s="571"/>
      <c r="NEU168" s="571"/>
      <c r="NEV168" s="571"/>
      <c r="NEW168" s="571"/>
      <c r="NEX168" s="571"/>
      <c r="NEY168" s="571"/>
      <c r="NEZ168" s="571"/>
      <c r="NFA168" s="571"/>
      <c r="NFB168" s="571"/>
      <c r="NFC168" s="571"/>
      <c r="NFD168" s="571"/>
      <c r="NFE168" s="571"/>
      <c r="NFF168" s="571"/>
      <c r="NFG168" s="571"/>
      <c r="NFH168" s="571"/>
      <c r="NFI168" s="571"/>
      <c r="NFJ168" s="571"/>
      <c r="NFK168" s="571"/>
      <c r="NFL168" s="571"/>
      <c r="NFM168" s="571"/>
      <c r="NFN168" s="571"/>
      <c r="NFO168" s="571"/>
      <c r="NFP168" s="571"/>
      <c r="NFQ168" s="571"/>
      <c r="NFR168" s="571"/>
      <c r="NFS168" s="571"/>
      <c r="NFT168" s="571"/>
      <c r="NFU168" s="571"/>
      <c r="NFV168" s="571"/>
      <c r="NFW168" s="571"/>
      <c r="NFX168" s="571"/>
      <c r="NFY168" s="571"/>
      <c r="NFZ168" s="571"/>
      <c r="NGA168" s="571"/>
      <c r="NGB168" s="571"/>
      <c r="NGC168" s="571"/>
      <c r="NGD168" s="571"/>
      <c r="NGE168" s="571"/>
      <c r="NGF168" s="571"/>
      <c r="NGG168" s="571"/>
      <c r="NGH168" s="571"/>
      <c r="NGI168" s="571"/>
      <c r="NGJ168" s="571"/>
      <c r="NGK168" s="571"/>
      <c r="NGL168" s="571"/>
      <c r="NGM168" s="571"/>
      <c r="NGN168" s="571"/>
      <c r="NGO168" s="571"/>
      <c r="NGP168" s="571"/>
      <c r="NGQ168" s="571"/>
      <c r="NGR168" s="571"/>
      <c r="NGS168" s="571"/>
      <c r="NGT168" s="571"/>
      <c r="NGU168" s="571"/>
      <c r="NGV168" s="571"/>
      <c r="NGW168" s="571"/>
      <c r="NGX168" s="571"/>
      <c r="NGY168" s="571"/>
      <c r="NGZ168" s="571"/>
      <c r="NHA168" s="571"/>
      <c r="NHB168" s="571"/>
      <c r="NHC168" s="571"/>
      <c r="NHD168" s="571"/>
      <c r="NHE168" s="571"/>
      <c r="NHF168" s="571"/>
      <c r="NHG168" s="571"/>
      <c r="NHH168" s="571"/>
      <c r="NHI168" s="571"/>
      <c r="NHJ168" s="571"/>
      <c r="NHK168" s="571"/>
      <c r="NHL168" s="571"/>
      <c r="NHM168" s="571"/>
      <c r="NHN168" s="571"/>
      <c r="NHO168" s="571"/>
      <c r="NHP168" s="571"/>
      <c r="NHQ168" s="571"/>
      <c r="NHR168" s="571"/>
      <c r="NHS168" s="571"/>
      <c r="NHT168" s="571"/>
      <c r="NHU168" s="571"/>
      <c r="NHV168" s="571"/>
      <c r="NHW168" s="571"/>
      <c r="NHX168" s="571"/>
      <c r="NHY168" s="571"/>
      <c r="NHZ168" s="571"/>
      <c r="NIA168" s="571"/>
      <c r="NIB168" s="571"/>
      <c r="NIC168" s="571"/>
      <c r="NID168" s="571"/>
      <c r="NIE168" s="571"/>
      <c r="NIF168" s="571"/>
      <c r="NIG168" s="571"/>
      <c r="NIH168" s="571"/>
      <c r="NII168" s="571"/>
      <c r="NIJ168" s="571"/>
      <c r="NIK168" s="571"/>
      <c r="NIL168" s="571"/>
      <c r="NIM168" s="571"/>
      <c r="NIN168" s="571"/>
      <c r="NIO168" s="571"/>
      <c r="NIP168" s="571"/>
      <c r="NIQ168" s="571"/>
      <c r="NIR168" s="571"/>
      <c r="NIS168" s="571"/>
      <c r="NIT168" s="571"/>
      <c r="NIU168" s="571"/>
      <c r="NIV168" s="571"/>
      <c r="NIW168" s="571"/>
      <c r="NIX168" s="571"/>
      <c r="NIY168" s="571"/>
      <c r="NIZ168" s="571"/>
      <c r="NJA168" s="571"/>
      <c r="NJB168" s="571"/>
      <c r="NJC168" s="571"/>
      <c r="NJD168" s="571"/>
      <c r="NJE168" s="571"/>
      <c r="NJF168" s="571"/>
      <c r="NJG168" s="571"/>
      <c r="NJH168" s="571"/>
      <c r="NJK168" s="571"/>
      <c r="NJL168" s="571"/>
      <c r="NJM168" s="571"/>
      <c r="NJN168" s="571"/>
      <c r="NJO168" s="571"/>
      <c r="NJP168" s="571"/>
      <c r="NJQ168" s="571"/>
      <c r="NJR168" s="571"/>
      <c r="NJS168" s="571"/>
      <c r="NJT168" s="571"/>
      <c r="NJU168" s="571"/>
      <c r="NJV168" s="571"/>
      <c r="NJW168" s="571"/>
      <c r="NJX168" s="571"/>
      <c r="NJY168" s="571"/>
      <c r="NJZ168" s="571"/>
      <c r="NKA168" s="571"/>
      <c r="NKB168" s="571"/>
      <c r="NKC168" s="571"/>
      <c r="NKD168" s="571"/>
      <c r="NKE168" s="571"/>
      <c r="NKF168" s="571"/>
      <c r="NKG168" s="571"/>
      <c r="NKH168" s="571"/>
      <c r="NKI168" s="571"/>
      <c r="NKJ168" s="571"/>
      <c r="NKK168" s="571"/>
      <c r="NKL168" s="571"/>
      <c r="NKM168" s="571"/>
      <c r="NKN168" s="571"/>
      <c r="NKO168" s="571"/>
      <c r="NKP168" s="571"/>
      <c r="NKQ168" s="571"/>
      <c r="NKR168" s="571"/>
      <c r="NKS168" s="571"/>
      <c r="NKT168" s="571"/>
      <c r="NKU168" s="571"/>
      <c r="NKV168" s="571"/>
      <c r="NKW168" s="571"/>
      <c r="NKX168" s="571"/>
      <c r="NKY168" s="571"/>
      <c r="NKZ168" s="571"/>
      <c r="NLA168" s="571"/>
      <c r="NLB168" s="571"/>
      <c r="NLC168" s="571"/>
      <c r="NLD168" s="571"/>
      <c r="NLE168" s="571"/>
      <c r="NLF168" s="571"/>
      <c r="NLG168" s="571"/>
      <c r="NLH168" s="571"/>
      <c r="NLI168" s="571"/>
      <c r="NLJ168" s="571"/>
      <c r="NLK168" s="571"/>
      <c r="NLL168" s="571"/>
      <c r="NLM168" s="571"/>
      <c r="NLN168" s="571"/>
      <c r="NLO168" s="571"/>
      <c r="NLP168" s="571"/>
      <c r="NLQ168" s="571"/>
      <c r="NLR168" s="571"/>
      <c r="NLS168" s="571"/>
      <c r="NLT168" s="571"/>
      <c r="NLU168" s="571"/>
      <c r="NLV168" s="571"/>
      <c r="NLW168" s="571"/>
      <c r="NLX168" s="571"/>
      <c r="NLY168" s="571"/>
      <c r="NLZ168" s="571"/>
      <c r="NMA168" s="571"/>
      <c r="NMB168" s="571"/>
      <c r="NMC168" s="571"/>
      <c r="NMD168" s="571"/>
      <c r="NME168" s="571"/>
      <c r="NMF168" s="571"/>
      <c r="NMG168" s="571"/>
      <c r="NMH168" s="571"/>
      <c r="NMI168" s="571"/>
      <c r="NMJ168" s="571"/>
      <c r="NMK168" s="571"/>
      <c r="NML168" s="571"/>
      <c r="NMM168" s="571"/>
      <c r="NMN168" s="571"/>
      <c r="NMO168" s="571"/>
      <c r="NMP168" s="571"/>
      <c r="NMQ168" s="571"/>
      <c r="NMR168" s="571"/>
      <c r="NMS168" s="571"/>
      <c r="NMT168" s="571"/>
      <c r="NMU168" s="571"/>
      <c r="NMV168" s="571"/>
      <c r="NMW168" s="571"/>
      <c r="NMX168" s="571"/>
      <c r="NMY168" s="571"/>
      <c r="NMZ168" s="571"/>
      <c r="NNA168" s="571"/>
      <c r="NNB168" s="571"/>
      <c r="NNC168" s="571"/>
      <c r="NND168" s="571"/>
      <c r="NNE168" s="571"/>
      <c r="NNF168" s="571"/>
      <c r="NNG168" s="571"/>
      <c r="NNH168" s="571"/>
      <c r="NNI168" s="571"/>
      <c r="NNJ168" s="571"/>
      <c r="NNK168" s="571"/>
      <c r="NNL168" s="571"/>
      <c r="NNM168" s="571"/>
      <c r="NNN168" s="571"/>
      <c r="NNO168" s="571"/>
      <c r="NNP168" s="571"/>
      <c r="NNQ168" s="571"/>
      <c r="NNR168" s="571"/>
      <c r="NNS168" s="571"/>
      <c r="NNT168" s="571"/>
      <c r="NNU168" s="571"/>
      <c r="NNV168" s="571"/>
      <c r="NNW168" s="571"/>
      <c r="NNX168" s="571"/>
      <c r="NNY168" s="571"/>
      <c r="NNZ168" s="571"/>
      <c r="NOA168" s="571"/>
      <c r="NOB168" s="571"/>
      <c r="NOC168" s="571"/>
      <c r="NOD168" s="571"/>
      <c r="NOE168" s="571"/>
      <c r="NOF168" s="571"/>
      <c r="NOG168" s="571"/>
      <c r="NOH168" s="571"/>
      <c r="NOI168" s="571"/>
      <c r="NOJ168" s="571"/>
      <c r="NOK168" s="571"/>
      <c r="NOL168" s="571"/>
      <c r="NOM168" s="571"/>
      <c r="NON168" s="571"/>
      <c r="NOO168" s="571"/>
      <c r="NOP168" s="571"/>
      <c r="NOQ168" s="571"/>
      <c r="NOR168" s="571"/>
      <c r="NOS168" s="571"/>
      <c r="NOT168" s="571"/>
      <c r="NOU168" s="571"/>
      <c r="NOV168" s="571"/>
      <c r="NOW168" s="571"/>
      <c r="NOX168" s="571"/>
      <c r="NOY168" s="571"/>
      <c r="NOZ168" s="571"/>
      <c r="NPA168" s="571"/>
      <c r="NPB168" s="571"/>
      <c r="NPC168" s="571"/>
      <c r="NPD168" s="571"/>
      <c r="NPE168" s="571"/>
      <c r="NPF168" s="571"/>
      <c r="NPG168" s="571"/>
      <c r="NPH168" s="571"/>
      <c r="NPI168" s="571"/>
      <c r="NPJ168" s="571"/>
      <c r="NPK168" s="571"/>
      <c r="NPL168" s="571"/>
      <c r="NPM168" s="571"/>
      <c r="NPN168" s="571"/>
      <c r="NPO168" s="571"/>
      <c r="NPP168" s="571"/>
      <c r="NPQ168" s="571"/>
      <c r="NPR168" s="571"/>
      <c r="NPS168" s="571"/>
      <c r="NPT168" s="571"/>
      <c r="NPU168" s="571"/>
      <c r="NPV168" s="571"/>
      <c r="NPW168" s="571"/>
      <c r="NPX168" s="571"/>
      <c r="NPY168" s="571"/>
      <c r="NPZ168" s="571"/>
      <c r="NQA168" s="571"/>
      <c r="NQB168" s="571"/>
      <c r="NQC168" s="571"/>
      <c r="NQD168" s="571"/>
      <c r="NQE168" s="571"/>
      <c r="NQF168" s="571"/>
      <c r="NQG168" s="571"/>
      <c r="NQH168" s="571"/>
      <c r="NQI168" s="571"/>
      <c r="NQJ168" s="571"/>
      <c r="NQK168" s="571"/>
      <c r="NQL168" s="571"/>
      <c r="NQM168" s="571"/>
      <c r="NQN168" s="571"/>
      <c r="NQO168" s="571"/>
      <c r="NQP168" s="571"/>
      <c r="NQQ168" s="571"/>
      <c r="NQR168" s="571"/>
      <c r="NQS168" s="571"/>
      <c r="NQT168" s="571"/>
      <c r="NQU168" s="571"/>
      <c r="NQV168" s="571"/>
      <c r="NQW168" s="571"/>
      <c r="NQX168" s="571"/>
      <c r="NQY168" s="571"/>
      <c r="NQZ168" s="571"/>
      <c r="NRA168" s="571"/>
      <c r="NRB168" s="571"/>
      <c r="NRC168" s="571"/>
      <c r="NRD168" s="571"/>
      <c r="NRE168" s="571"/>
      <c r="NRF168" s="571"/>
      <c r="NRG168" s="571"/>
      <c r="NRH168" s="571"/>
      <c r="NRI168" s="571"/>
      <c r="NRJ168" s="571"/>
      <c r="NRK168" s="571"/>
      <c r="NRL168" s="571"/>
      <c r="NRM168" s="571"/>
      <c r="NRN168" s="571"/>
      <c r="NRO168" s="571"/>
      <c r="NRP168" s="571"/>
      <c r="NRQ168" s="571"/>
      <c r="NRR168" s="571"/>
      <c r="NRS168" s="571"/>
      <c r="NRT168" s="571"/>
      <c r="NRU168" s="571"/>
      <c r="NRV168" s="571"/>
      <c r="NRW168" s="571"/>
      <c r="NRX168" s="571"/>
      <c r="NRY168" s="571"/>
      <c r="NRZ168" s="571"/>
      <c r="NSA168" s="571"/>
      <c r="NSB168" s="571"/>
      <c r="NSC168" s="571"/>
      <c r="NSD168" s="571"/>
      <c r="NSE168" s="571"/>
      <c r="NSF168" s="571"/>
      <c r="NSG168" s="571"/>
      <c r="NSH168" s="571"/>
      <c r="NSI168" s="571"/>
      <c r="NSJ168" s="571"/>
      <c r="NSK168" s="571"/>
      <c r="NSL168" s="571"/>
      <c r="NSM168" s="571"/>
      <c r="NSN168" s="571"/>
      <c r="NSO168" s="571"/>
      <c r="NSP168" s="571"/>
      <c r="NSQ168" s="571"/>
      <c r="NSR168" s="571"/>
      <c r="NSS168" s="571"/>
      <c r="NST168" s="571"/>
      <c r="NSU168" s="571"/>
      <c r="NSV168" s="571"/>
      <c r="NSW168" s="571"/>
      <c r="NSX168" s="571"/>
      <c r="NSY168" s="571"/>
      <c r="NSZ168" s="571"/>
      <c r="NTA168" s="571"/>
      <c r="NTB168" s="571"/>
      <c r="NTC168" s="571"/>
      <c r="NTD168" s="571"/>
      <c r="NTG168" s="571"/>
      <c r="NTH168" s="571"/>
      <c r="NTI168" s="571"/>
      <c r="NTJ168" s="571"/>
      <c r="NTK168" s="571"/>
      <c r="NTL168" s="571"/>
      <c r="NTM168" s="571"/>
      <c r="NTN168" s="571"/>
      <c r="NTO168" s="571"/>
      <c r="NTP168" s="571"/>
      <c r="NTQ168" s="571"/>
      <c r="NTR168" s="571"/>
      <c r="NTS168" s="571"/>
      <c r="NTT168" s="571"/>
      <c r="NTU168" s="571"/>
      <c r="NTV168" s="571"/>
      <c r="NTW168" s="571"/>
      <c r="NTX168" s="571"/>
      <c r="NTY168" s="571"/>
      <c r="NTZ168" s="571"/>
      <c r="NUA168" s="571"/>
      <c r="NUB168" s="571"/>
      <c r="NUC168" s="571"/>
      <c r="NUD168" s="571"/>
      <c r="NUE168" s="571"/>
      <c r="NUF168" s="571"/>
      <c r="NUG168" s="571"/>
      <c r="NUH168" s="571"/>
      <c r="NUI168" s="571"/>
      <c r="NUJ168" s="571"/>
      <c r="NUK168" s="571"/>
      <c r="NUL168" s="571"/>
      <c r="NUM168" s="571"/>
      <c r="NUN168" s="571"/>
      <c r="NUO168" s="571"/>
      <c r="NUP168" s="571"/>
      <c r="NUQ168" s="571"/>
      <c r="NUR168" s="571"/>
      <c r="NUS168" s="571"/>
      <c r="NUT168" s="571"/>
      <c r="NUU168" s="571"/>
      <c r="NUV168" s="571"/>
      <c r="NUW168" s="571"/>
      <c r="NUX168" s="571"/>
      <c r="NUY168" s="571"/>
      <c r="NUZ168" s="571"/>
      <c r="NVA168" s="571"/>
      <c r="NVB168" s="571"/>
      <c r="NVC168" s="571"/>
      <c r="NVD168" s="571"/>
      <c r="NVE168" s="571"/>
      <c r="NVF168" s="571"/>
      <c r="NVG168" s="571"/>
      <c r="NVH168" s="571"/>
      <c r="NVI168" s="571"/>
      <c r="NVJ168" s="571"/>
      <c r="NVK168" s="571"/>
      <c r="NVL168" s="571"/>
      <c r="NVM168" s="571"/>
      <c r="NVN168" s="571"/>
      <c r="NVO168" s="571"/>
      <c r="NVP168" s="571"/>
      <c r="NVQ168" s="571"/>
      <c r="NVR168" s="571"/>
      <c r="NVS168" s="571"/>
      <c r="NVT168" s="571"/>
      <c r="NVU168" s="571"/>
      <c r="NVV168" s="571"/>
      <c r="NVW168" s="571"/>
      <c r="NVX168" s="571"/>
      <c r="NVY168" s="571"/>
      <c r="NVZ168" s="571"/>
      <c r="NWA168" s="571"/>
      <c r="NWB168" s="571"/>
      <c r="NWC168" s="571"/>
      <c r="NWD168" s="571"/>
      <c r="NWE168" s="571"/>
      <c r="NWF168" s="571"/>
      <c r="NWG168" s="571"/>
      <c r="NWH168" s="571"/>
      <c r="NWI168" s="571"/>
      <c r="NWJ168" s="571"/>
      <c r="NWK168" s="571"/>
      <c r="NWL168" s="571"/>
      <c r="NWM168" s="571"/>
      <c r="NWN168" s="571"/>
      <c r="NWO168" s="571"/>
      <c r="NWP168" s="571"/>
      <c r="NWQ168" s="571"/>
      <c r="NWR168" s="571"/>
      <c r="NWS168" s="571"/>
      <c r="NWT168" s="571"/>
      <c r="NWU168" s="571"/>
      <c r="NWV168" s="571"/>
      <c r="NWW168" s="571"/>
      <c r="NWX168" s="571"/>
      <c r="NWY168" s="571"/>
      <c r="NWZ168" s="571"/>
      <c r="NXA168" s="571"/>
      <c r="NXB168" s="571"/>
      <c r="NXC168" s="571"/>
      <c r="NXD168" s="571"/>
      <c r="NXE168" s="571"/>
      <c r="NXF168" s="571"/>
      <c r="NXG168" s="571"/>
      <c r="NXH168" s="571"/>
      <c r="NXI168" s="571"/>
      <c r="NXJ168" s="571"/>
      <c r="NXK168" s="571"/>
      <c r="NXL168" s="571"/>
      <c r="NXM168" s="571"/>
      <c r="NXN168" s="571"/>
      <c r="NXO168" s="571"/>
      <c r="NXP168" s="571"/>
      <c r="NXQ168" s="571"/>
      <c r="NXR168" s="571"/>
      <c r="NXS168" s="571"/>
      <c r="NXT168" s="571"/>
      <c r="NXU168" s="571"/>
      <c r="NXV168" s="571"/>
      <c r="NXW168" s="571"/>
      <c r="NXX168" s="571"/>
      <c r="NXY168" s="571"/>
      <c r="NXZ168" s="571"/>
      <c r="NYA168" s="571"/>
      <c r="NYB168" s="571"/>
      <c r="NYC168" s="571"/>
      <c r="NYD168" s="571"/>
      <c r="NYE168" s="571"/>
      <c r="NYF168" s="571"/>
      <c r="NYG168" s="571"/>
      <c r="NYH168" s="571"/>
      <c r="NYI168" s="571"/>
      <c r="NYJ168" s="571"/>
      <c r="NYK168" s="571"/>
      <c r="NYL168" s="571"/>
      <c r="NYM168" s="571"/>
      <c r="NYN168" s="571"/>
      <c r="NYO168" s="571"/>
      <c r="NYP168" s="571"/>
      <c r="NYQ168" s="571"/>
      <c r="NYR168" s="571"/>
      <c r="NYS168" s="571"/>
      <c r="NYT168" s="571"/>
      <c r="NYU168" s="571"/>
      <c r="NYV168" s="571"/>
      <c r="NYW168" s="571"/>
      <c r="NYX168" s="571"/>
      <c r="NYY168" s="571"/>
      <c r="NYZ168" s="571"/>
      <c r="NZA168" s="571"/>
      <c r="NZB168" s="571"/>
      <c r="NZC168" s="571"/>
      <c r="NZD168" s="571"/>
      <c r="NZE168" s="571"/>
      <c r="NZF168" s="571"/>
      <c r="NZG168" s="571"/>
      <c r="NZH168" s="571"/>
      <c r="NZI168" s="571"/>
      <c r="NZJ168" s="571"/>
      <c r="NZK168" s="571"/>
      <c r="NZL168" s="571"/>
      <c r="NZM168" s="571"/>
      <c r="NZN168" s="571"/>
      <c r="NZO168" s="571"/>
      <c r="NZP168" s="571"/>
      <c r="NZQ168" s="571"/>
      <c r="NZR168" s="571"/>
      <c r="NZS168" s="571"/>
      <c r="NZT168" s="571"/>
      <c r="NZU168" s="571"/>
      <c r="NZV168" s="571"/>
      <c r="NZW168" s="571"/>
      <c r="NZX168" s="571"/>
      <c r="NZY168" s="571"/>
      <c r="NZZ168" s="571"/>
      <c r="OAA168" s="571"/>
      <c r="OAB168" s="571"/>
      <c r="OAC168" s="571"/>
      <c r="OAD168" s="571"/>
      <c r="OAE168" s="571"/>
      <c r="OAF168" s="571"/>
      <c r="OAG168" s="571"/>
      <c r="OAH168" s="571"/>
      <c r="OAI168" s="571"/>
      <c r="OAJ168" s="571"/>
      <c r="OAK168" s="571"/>
      <c r="OAL168" s="571"/>
      <c r="OAM168" s="571"/>
      <c r="OAN168" s="571"/>
      <c r="OAO168" s="571"/>
      <c r="OAP168" s="571"/>
      <c r="OAQ168" s="571"/>
      <c r="OAR168" s="571"/>
      <c r="OAS168" s="571"/>
      <c r="OAT168" s="571"/>
      <c r="OAU168" s="571"/>
      <c r="OAV168" s="571"/>
      <c r="OAW168" s="571"/>
      <c r="OAX168" s="571"/>
      <c r="OAY168" s="571"/>
      <c r="OAZ168" s="571"/>
      <c r="OBA168" s="571"/>
      <c r="OBB168" s="571"/>
      <c r="OBC168" s="571"/>
      <c r="OBD168" s="571"/>
      <c r="OBE168" s="571"/>
      <c r="OBF168" s="571"/>
      <c r="OBG168" s="571"/>
      <c r="OBH168" s="571"/>
      <c r="OBI168" s="571"/>
      <c r="OBJ168" s="571"/>
      <c r="OBK168" s="571"/>
      <c r="OBL168" s="571"/>
      <c r="OBM168" s="571"/>
      <c r="OBN168" s="571"/>
      <c r="OBO168" s="571"/>
      <c r="OBP168" s="571"/>
      <c r="OBQ168" s="571"/>
      <c r="OBR168" s="571"/>
      <c r="OBS168" s="571"/>
      <c r="OBT168" s="571"/>
      <c r="OBU168" s="571"/>
      <c r="OBV168" s="571"/>
      <c r="OBW168" s="571"/>
      <c r="OBX168" s="571"/>
      <c r="OBY168" s="571"/>
      <c r="OBZ168" s="571"/>
      <c r="OCA168" s="571"/>
      <c r="OCB168" s="571"/>
      <c r="OCC168" s="571"/>
      <c r="OCD168" s="571"/>
      <c r="OCE168" s="571"/>
      <c r="OCF168" s="571"/>
      <c r="OCG168" s="571"/>
      <c r="OCH168" s="571"/>
      <c r="OCI168" s="571"/>
      <c r="OCJ168" s="571"/>
      <c r="OCK168" s="571"/>
      <c r="OCL168" s="571"/>
      <c r="OCM168" s="571"/>
      <c r="OCN168" s="571"/>
      <c r="OCO168" s="571"/>
      <c r="OCP168" s="571"/>
      <c r="OCQ168" s="571"/>
      <c r="OCR168" s="571"/>
      <c r="OCS168" s="571"/>
      <c r="OCT168" s="571"/>
      <c r="OCU168" s="571"/>
      <c r="OCV168" s="571"/>
      <c r="OCW168" s="571"/>
      <c r="OCX168" s="571"/>
      <c r="OCY168" s="571"/>
      <c r="OCZ168" s="571"/>
      <c r="ODC168" s="571"/>
      <c r="ODD168" s="571"/>
      <c r="ODE168" s="571"/>
      <c r="ODF168" s="571"/>
      <c r="ODG168" s="571"/>
      <c r="ODH168" s="571"/>
      <c r="ODI168" s="571"/>
      <c r="ODJ168" s="571"/>
      <c r="ODK168" s="571"/>
      <c r="ODL168" s="571"/>
      <c r="ODM168" s="571"/>
      <c r="ODN168" s="571"/>
      <c r="ODO168" s="571"/>
      <c r="ODP168" s="571"/>
      <c r="ODQ168" s="571"/>
      <c r="ODR168" s="571"/>
      <c r="ODS168" s="571"/>
      <c r="ODT168" s="571"/>
      <c r="ODU168" s="571"/>
      <c r="ODV168" s="571"/>
      <c r="ODW168" s="571"/>
      <c r="ODX168" s="571"/>
      <c r="ODY168" s="571"/>
      <c r="ODZ168" s="571"/>
      <c r="OEA168" s="571"/>
      <c r="OEB168" s="571"/>
      <c r="OEC168" s="571"/>
      <c r="OED168" s="571"/>
      <c r="OEE168" s="571"/>
      <c r="OEF168" s="571"/>
      <c r="OEG168" s="571"/>
      <c r="OEH168" s="571"/>
      <c r="OEI168" s="571"/>
      <c r="OEJ168" s="571"/>
      <c r="OEK168" s="571"/>
      <c r="OEL168" s="571"/>
      <c r="OEM168" s="571"/>
      <c r="OEN168" s="571"/>
      <c r="OEO168" s="571"/>
      <c r="OEP168" s="571"/>
      <c r="OEQ168" s="571"/>
      <c r="OER168" s="571"/>
      <c r="OES168" s="571"/>
      <c r="OET168" s="571"/>
      <c r="OEU168" s="571"/>
      <c r="OEV168" s="571"/>
      <c r="OEW168" s="571"/>
      <c r="OEX168" s="571"/>
      <c r="OEY168" s="571"/>
      <c r="OEZ168" s="571"/>
      <c r="OFA168" s="571"/>
      <c r="OFB168" s="571"/>
      <c r="OFC168" s="571"/>
      <c r="OFD168" s="571"/>
      <c r="OFE168" s="571"/>
      <c r="OFF168" s="571"/>
      <c r="OFG168" s="571"/>
      <c r="OFH168" s="571"/>
      <c r="OFI168" s="571"/>
      <c r="OFJ168" s="571"/>
      <c r="OFK168" s="571"/>
      <c r="OFL168" s="571"/>
      <c r="OFM168" s="571"/>
      <c r="OFN168" s="571"/>
      <c r="OFO168" s="571"/>
      <c r="OFP168" s="571"/>
      <c r="OFQ168" s="571"/>
      <c r="OFR168" s="571"/>
      <c r="OFS168" s="571"/>
      <c r="OFT168" s="571"/>
      <c r="OFU168" s="571"/>
      <c r="OFV168" s="571"/>
      <c r="OFW168" s="571"/>
      <c r="OFX168" s="571"/>
      <c r="OFY168" s="571"/>
      <c r="OFZ168" s="571"/>
      <c r="OGA168" s="571"/>
      <c r="OGB168" s="571"/>
      <c r="OGC168" s="571"/>
      <c r="OGD168" s="571"/>
      <c r="OGE168" s="571"/>
      <c r="OGF168" s="571"/>
      <c r="OGG168" s="571"/>
      <c r="OGH168" s="571"/>
      <c r="OGI168" s="571"/>
      <c r="OGJ168" s="571"/>
      <c r="OGK168" s="571"/>
      <c r="OGL168" s="571"/>
      <c r="OGM168" s="571"/>
      <c r="OGN168" s="571"/>
      <c r="OGO168" s="571"/>
      <c r="OGP168" s="571"/>
      <c r="OGQ168" s="571"/>
      <c r="OGR168" s="571"/>
      <c r="OGS168" s="571"/>
      <c r="OGT168" s="571"/>
      <c r="OGU168" s="571"/>
      <c r="OGV168" s="571"/>
      <c r="OGW168" s="571"/>
      <c r="OGX168" s="571"/>
      <c r="OGY168" s="571"/>
      <c r="OGZ168" s="571"/>
      <c r="OHA168" s="571"/>
      <c r="OHB168" s="571"/>
      <c r="OHC168" s="571"/>
      <c r="OHD168" s="571"/>
      <c r="OHE168" s="571"/>
      <c r="OHF168" s="571"/>
      <c r="OHG168" s="571"/>
      <c r="OHH168" s="571"/>
      <c r="OHI168" s="571"/>
      <c r="OHJ168" s="571"/>
      <c r="OHK168" s="571"/>
      <c r="OHL168" s="571"/>
      <c r="OHM168" s="571"/>
      <c r="OHN168" s="571"/>
      <c r="OHO168" s="571"/>
      <c r="OHP168" s="571"/>
      <c r="OHQ168" s="571"/>
      <c r="OHR168" s="571"/>
      <c r="OHS168" s="571"/>
      <c r="OHT168" s="571"/>
      <c r="OHU168" s="571"/>
      <c r="OHV168" s="571"/>
      <c r="OHW168" s="571"/>
      <c r="OHX168" s="571"/>
      <c r="OHY168" s="571"/>
      <c r="OHZ168" s="571"/>
      <c r="OIA168" s="571"/>
      <c r="OIB168" s="571"/>
      <c r="OIC168" s="571"/>
      <c r="OID168" s="571"/>
      <c r="OIE168" s="571"/>
      <c r="OIF168" s="571"/>
      <c r="OIG168" s="571"/>
      <c r="OIH168" s="571"/>
      <c r="OII168" s="571"/>
      <c r="OIJ168" s="571"/>
      <c r="OIK168" s="571"/>
      <c r="OIL168" s="571"/>
      <c r="OIM168" s="571"/>
      <c r="OIN168" s="571"/>
      <c r="OIO168" s="571"/>
      <c r="OIP168" s="571"/>
      <c r="OIQ168" s="571"/>
      <c r="OIR168" s="571"/>
      <c r="OIS168" s="571"/>
      <c r="OIT168" s="571"/>
      <c r="OIU168" s="571"/>
      <c r="OIV168" s="571"/>
      <c r="OIW168" s="571"/>
      <c r="OIX168" s="571"/>
      <c r="OIY168" s="571"/>
      <c r="OIZ168" s="571"/>
      <c r="OJA168" s="571"/>
      <c r="OJB168" s="571"/>
      <c r="OJC168" s="571"/>
      <c r="OJD168" s="571"/>
      <c r="OJE168" s="571"/>
      <c r="OJF168" s="571"/>
      <c r="OJG168" s="571"/>
      <c r="OJH168" s="571"/>
      <c r="OJI168" s="571"/>
      <c r="OJJ168" s="571"/>
      <c r="OJK168" s="571"/>
      <c r="OJL168" s="571"/>
      <c r="OJM168" s="571"/>
      <c r="OJN168" s="571"/>
      <c r="OJO168" s="571"/>
      <c r="OJP168" s="571"/>
      <c r="OJQ168" s="571"/>
      <c r="OJR168" s="571"/>
      <c r="OJS168" s="571"/>
      <c r="OJT168" s="571"/>
      <c r="OJU168" s="571"/>
      <c r="OJV168" s="571"/>
      <c r="OJW168" s="571"/>
      <c r="OJX168" s="571"/>
      <c r="OJY168" s="571"/>
      <c r="OJZ168" s="571"/>
      <c r="OKA168" s="571"/>
      <c r="OKB168" s="571"/>
      <c r="OKC168" s="571"/>
      <c r="OKD168" s="571"/>
      <c r="OKE168" s="571"/>
      <c r="OKF168" s="571"/>
      <c r="OKG168" s="571"/>
      <c r="OKH168" s="571"/>
      <c r="OKI168" s="571"/>
      <c r="OKJ168" s="571"/>
      <c r="OKK168" s="571"/>
      <c r="OKL168" s="571"/>
      <c r="OKM168" s="571"/>
      <c r="OKN168" s="571"/>
      <c r="OKO168" s="571"/>
      <c r="OKP168" s="571"/>
      <c r="OKQ168" s="571"/>
      <c r="OKR168" s="571"/>
      <c r="OKS168" s="571"/>
      <c r="OKT168" s="571"/>
      <c r="OKU168" s="571"/>
      <c r="OKV168" s="571"/>
      <c r="OKW168" s="571"/>
      <c r="OKX168" s="571"/>
      <c r="OKY168" s="571"/>
      <c r="OKZ168" s="571"/>
      <c r="OLA168" s="571"/>
      <c r="OLB168" s="571"/>
      <c r="OLC168" s="571"/>
      <c r="OLD168" s="571"/>
      <c r="OLE168" s="571"/>
      <c r="OLF168" s="571"/>
      <c r="OLG168" s="571"/>
      <c r="OLH168" s="571"/>
      <c r="OLI168" s="571"/>
      <c r="OLJ168" s="571"/>
      <c r="OLK168" s="571"/>
      <c r="OLL168" s="571"/>
      <c r="OLM168" s="571"/>
      <c r="OLN168" s="571"/>
      <c r="OLO168" s="571"/>
      <c r="OLP168" s="571"/>
      <c r="OLQ168" s="571"/>
      <c r="OLR168" s="571"/>
      <c r="OLS168" s="571"/>
      <c r="OLT168" s="571"/>
      <c r="OLU168" s="571"/>
      <c r="OLV168" s="571"/>
      <c r="OLW168" s="571"/>
      <c r="OLX168" s="571"/>
      <c r="OLY168" s="571"/>
      <c r="OLZ168" s="571"/>
      <c r="OMA168" s="571"/>
      <c r="OMB168" s="571"/>
      <c r="OMC168" s="571"/>
      <c r="OMD168" s="571"/>
      <c r="OME168" s="571"/>
      <c r="OMF168" s="571"/>
      <c r="OMG168" s="571"/>
      <c r="OMH168" s="571"/>
      <c r="OMI168" s="571"/>
      <c r="OMJ168" s="571"/>
      <c r="OMK168" s="571"/>
      <c r="OML168" s="571"/>
      <c r="OMM168" s="571"/>
      <c r="OMN168" s="571"/>
      <c r="OMO168" s="571"/>
      <c r="OMP168" s="571"/>
      <c r="OMQ168" s="571"/>
      <c r="OMR168" s="571"/>
      <c r="OMS168" s="571"/>
      <c r="OMT168" s="571"/>
      <c r="OMU168" s="571"/>
      <c r="OMV168" s="571"/>
      <c r="OMY168" s="571"/>
      <c r="OMZ168" s="571"/>
      <c r="ONA168" s="571"/>
      <c r="ONB168" s="571"/>
      <c r="ONC168" s="571"/>
      <c r="OND168" s="571"/>
      <c r="ONE168" s="571"/>
      <c r="ONF168" s="571"/>
      <c r="ONG168" s="571"/>
      <c r="ONH168" s="571"/>
      <c r="ONI168" s="571"/>
      <c r="ONJ168" s="571"/>
      <c r="ONK168" s="571"/>
      <c r="ONL168" s="571"/>
      <c r="ONM168" s="571"/>
      <c r="ONN168" s="571"/>
      <c r="ONO168" s="571"/>
      <c r="ONP168" s="571"/>
      <c r="ONQ168" s="571"/>
      <c r="ONR168" s="571"/>
      <c r="ONS168" s="571"/>
      <c r="ONT168" s="571"/>
      <c r="ONU168" s="571"/>
      <c r="ONV168" s="571"/>
      <c r="ONW168" s="571"/>
      <c r="ONX168" s="571"/>
      <c r="ONY168" s="571"/>
      <c r="ONZ168" s="571"/>
      <c r="OOA168" s="571"/>
      <c r="OOB168" s="571"/>
      <c r="OOC168" s="571"/>
      <c r="OOD168" s="571"/>
      <c r="OOE168" s="571"/>
      <c r="OOF168" s="571"/>
      <c r="OOG168" s="571"/>
      <c r="OOH168" s="571"/>
      <c r="OOI168" s="571"/>
      <c r="OOJ168" s="571"/>
      <c r="OOK168" s="571"/>
      <c r="OOL168" s="571"/>
      <c r="OOM168" s="571"/>
      <c r="OON168" s="571"/>
      <c r="OOO168" s="571"/>
      <c r="OOP168" s="571"/>
      <c r="OOQ168" s="571"/>
      <c r="OOR168" s="571"/>
      <c r="OOS168" s="571"/>
      <c r="OOT168" s="571"/>
      <c r="OOU168" s="571"/>
      <c r="OOV168" s="571"/>
      <c r="OOW168" s="571"/>
      <c r="OOX168" s="571"/>
      <c r="OOY168" s="571"/>
      <c r="OOZ168" s="571"/>
      <c r="OPA168" s="571"/>
      <c r="OPB168" s="571"/>
      <c r="OPC168" s="571"/>
      <c r="OPD168" s="571"/>
      <c r="OPE168" s="571"/>
      <c r="OPF168" s="571"/>
      <c r="OPG168" s="571"/>
      <c r="OPH168" s="571"/>
      <c r="OPI168" s="571"/>
      <c r="OPJ168" s="571"/>
      <c r="OPK168" s="571"/>
      <c r="OPL168" s="571"/>
      <c r="OPM168" s="571"/>
      <c r="OPN168" s="571"/>
      <c r="OPO168" s="571"/>
      <c r="OPP168" s="571"/>
      <c r="OPQ168" s="571"/>
      <c r="OPR168" s="571"/>
      <c r="OPS168" s="571"/>
      <c r="OPT168" s="571"/>
      <c r="OPU168" s="571"/>
      <c r="OPV168" s="571"/>
      <c r="OPW168" s="571"/>
      <c r="OPX168" s="571"/>
      <c r="OPY168" s="571"/>
      <c r="OPZ168" s="571"/>
      <c r="OQA168" s="571"/>
      <c r="OQB168" s="571"/>
      <c r="OQC168" s="571"/>
      <c r="OQD168" s="571"/>
      <c r="OQE168" s="571"/>
      <c r="OQF168" s="571"/>
      <c r="OQG168" s="571"/>
      <c r="OQH168" s="571"/>
      <c r="OQI168" s="571"/>
      <c r="OQJ168" s="571"/>
      <c r="OQK168" s="571"/>
      <c r="OQL168" s="571"/>
      <c r="OQM168" s="571"/>
      <c r="OQN168" s="571"/>
      <c r="OQO168" s="571"/>
      <c r="OQP168" s="571"/>
      <c r="OQQ168" s="571"/>
      <c r="OQR168" s="571"/>
      <c r="OQS168" s="571"/>
      <c r="OQT168" s="571"/>
      <c r="OQU168" s="571"/>
      <c r="OQV168" s="571"/>
      <c r="OQW168" s="571"/>
      <c r="OQX168" s="571"/>
      <c r="OQY168" s="571"/>
      <c r="OQZ168" s="571"/>
      <c r="ORA168" s="571"/>
      <c r="ORB168" s="571"/>
      <c r="ORC168" s="571"/>
      <c r="ORD168" s="571"/>
      <c r="ORE168" s="571"/>
      <c r="ORF168" s="571"/>
      <c r="ORG168" s="571"/>
      <c r="ORH168" s="571"/>
      <c r="ORI168" s="571"/>
      <c r="ORJ168" s="571"/>
      <c r="ORK168" s="571"/>
      <c r="ORL168" s="571"/>
      <c r="ORM168" s="571"/>
      <c r="ORN168" s="571"/>
      <c r="ORO168" s="571"/>
      <c r="ORP168" s="571"/>
      <c r="ORQ168" s="571"/>
      <c r="ORR168" s="571"/>
      <c r="ORS168" s="571"/>
      <c r="ORT168" s="571"/>
      <c r="ORU168" s="571"/>
      <c r="ORV168" s="571"/>
      <c r="ORW168" s="571"/>
      <c r="ORX168" s="571"/>
      <c r="ORY168" s="571"/>
      <c r="ORZ168" s="571"/>
      <c r="OSA168" s="571"/>
      <c r="OSB168" s="571"/>
      <c r="OSC168" s="571"/>
      <c r="OSD168" s="571"/>
      <c r="OSE168" s="571"/>
      <c r="OSF168" s="571"/>
      <c r="OSG168" s="571"/>
      <c r="OSH168" s="571"/>
      <c r="OSI168" s="571"/>
      <c r="OSJ168" s="571"/>
      <c r="OSK168" s="571"/>
      <c r="OSL168" s="571"/>
      <c r="OSM168" s="571"/>
      <c r="OSN168" s="571"/>
      <c r="OSO168" s="571"/>
      <c r="OSP168" s="571"/>
      <c r="OSQ168" s="571"/>
      <c r="OSR168" s="571"/>
      <c r="OSS168" s="571"/>
      <c r="OST168" s="571"/>
      <c r="OSU168" s="571"/>
      <c r="OSV168" s="571"/>
      <c r="OSW168" s="571"/>
      <c r="OSX168" s="571"/>
      <c r="OSY168" s="571"/>
      <c r="OSZ168" s="571"/>
      <c r="OTA168" s="571"/>
      <c r="OTB168" s="571"/>
      <c r="OTC168" s="571"/>
      <c r="OTD168" s="571"/>
      <c r="OTE168" s="571"/>
      <c r="OTF168" s="571"/>
      <c r="OTG168" s="571"/>
      <c r="OTH168" s="571"/>
      <c r="OTI168" s="571"/>
      <c r="OTJ168" s="571"/>
      <c r="OTK168" s="571"/>
      <c r="OTL168" s="571"/>
      <c r="OTM168" s="571"/>
      <c r="OTN168" s="571"/>
      <c r="OTO168" s="571"/>
      <c r="OTP168" s="571"/>
      <c r="OTQ168" s="571"/>
      <c r="OTR168" s="571"/>
      <c r="OTS168" s="571"/>
      <c r="OTT168" s="571"/>
      <c r="OTU168" s="571"/>
      <c r="OTV168" s="571"/>
      <c r="OTW168" s="571"/>
      <c r="OTX168" s="571"/>
      <c r="OTY168" s="571"/>
      <c r="OTZ168" s="571"/>
      <c r="OUA168" s="571"/>
      <c r="OUB168" s="571"/>
      <c r="OUC168" s="571"/>
      <c r="OUD168" s="571"/>
      <c r="OUE168" s="571"/>
      <c r="OUF168" s="571"/>
      <c r="OUG168" s="571"/>
      <c r="OUH168" s="571"/>
      <c r="OUI168" s="571"/>
      <c r="OUJ168" s="571"/>
      <c r="OUK168" s="571"/>
      <c r="OUL168" s="571"/>
      <c r="OUM168" s="571"/>
      <c r="OUN168" s="571"/>
      <c r="OUO168" s="571"/>
      <c r="OUP168" s="571"/>
      <c r="OUQ168" s="571"/>
      <c r="OUR168" s="571"/>
      <c r="OUS168" s="571"/>
      <c r="OUT168" s="571"/>
      <c r="OUU168" s="571"/>
      <c r="OUV168" s="571"/>
      <c r="OUW168" s="571"/>
      <c r="OUX168" s="571"/>
      <c r="OUY168" s="571"/>
      <c r="OUZ168" s="571"/>
      <c r="OVA168" s="571"/>
      <c r="OVB168" s="571"/>
      <c r="OVC168" s="571"/>
      <c r="OVD168" s="571"/>
      <c r="OVE168" s="571"/>
      <c r="OVF168" s="571"/>
      <c r="OVG168" s="571"/>
      <c r="OVH168" s="571"/>
      <c r="OVI168" s="571"/>
      <c r="OVJ168" s="571"/>
      <c r="OVK168" s="571"/>
      <c r="OVL168" s="571"/>
      <c r="OVM168" s="571"/>
      <c r="OVN168" s="571"/>
      <c r="OVO168" s="571"/>
      <c r="OVP168" s="571"/>
      <c r="OVQ168" s="571"/>
      <c r="OVR168" s="571"/>
      <c r="OVS168" s="571"/>
      <c r="OVT168" s="571"/>
      <c r="OVU168" s="571"/>
      <c r="OVV168" s="571"/>
      <c r="OVW168" s="571"/>
      <c r="OVX168" s="571"/>
      <c r="OVY168" s="571"/>
      <c r="OVZ168" s="571"/>
      <c r="OWA168" s="571"/>
      <c r="OWB168" s="571"/>
      <c r="OWC168" s="571"/>
      <c r="OWD168" s="571"/>
      <c r="OWE168" s="571"/>
      <c r="OWF168" s="571"/>
      <c r="OWG168" s="571"/>
      <c r="OWH168" s="571"/>
      <c r="OWI168" s="571"/>
      <c r="OWJ168" s="571"/>
      <c r="OWK168" s="571"/>
      <c r="OWL168" s="571"/>
      <c r="OWM168" s="571"/>
      <c r="OWN168" s="571"/>
      <c r="OWO168" s="571"/>
      <c r="OWP168" s="571"/>
      <c r="OWQ168" s="571"/>
      <c r="OWR168" s="571"/>
      <c r="OWU168" s="571"/>
      <c r="OWV168" s="571"/>
      <c r="OWW168" s="571"/>
      <c r="OWX168" s="571"/>
      <c r="OWY168" s="571"/>
      <c r="OWZ168" s="571"/>
      <c r="OXA168" s="571"/>
      <c r="OXB168" s="571"/>
      <c r="OXC168" s="571"/>
      <c r="OXD168" s="571"/>
      <c r="OXE168" s="571"/>
      <c r="OXF168" s="571"/>
      <c r="OXG168" s="571"/>
      <c r="OXH168" s="571"/>
      <c r="OXI168" s="571"/>
      <c r="OXJ168" s="571"/>
      <c r="OXK168" s="571"/>
      <c r="OXL168" s="571"/>
      <c r="OXM168" s="571"/>
      <c r="OXN168" s="571"/>
      <c r="OXO168" s="571"/>
      <c r="OXP168" s="571"/>
      <c r="OXQ168" s="571"/>
      <c r="OXR168" s="571"/>
      <c r="OXS168" s="571"/>
      <c r="OXT168" s="571"/>
      <c r="OXU168" s="571"/>
      <c r="OXV168" s="571"/>
      <c r="OXW168" s="571"/>
      <c r="OXX168" s="571"/>
      <c r="OXY168" s="571"/>
      <c r="OXZ168" s="571"/>
      <c r="OYA168" s="571"/>
      <c r="OYB168" s="571"/>
      <c r="OYC168" s="571"/>
      <c r="OYD168" s="571"/>
      <c r="OYE168" s="571"/>
      <c r="OYF168" s="571"/>
      <c r="OYG168" s="571"/>
      <c r="OYH168" s="571"/>
      <c r="OYI168" s="571"/>
      <c r="OYJ168" s="571"/>
      <c r="OYK168" s="571"/>
      <c r="OYL168" s="571"/>
      <c r="OYM168" s="571"/>
      <c r="OYN168" s="571"/>
      <c r="OYO168" s="571"/>
      <c r="OYP168" s="571"/>
      <c r="OYQ168" s="571"/>
      <c r="OYR168" s="571"/>
      <c r="OYS168" s="571"/>
      <c r="OYT168" s="571"/>
      <c r="OYU168" s="571"/>
      <c r="OYV168" s="571"/>
      <c r="OYW168" s="571"/>
      <c r="OYX168" s="571"/>
      <c r="OYY168" s="571"/>
      <c r="OYZ168" s="571"/>
      <c r="OZA168" s="571"/>
      <c r="OZB168" s="571"/>
      <c r="OZC168" s="571"/>
      <c r="OZD168" s="571"/>
      <c r="OZE168" s="571"/>
      <c r="OZF168" s="571"/>
      <c r="OZG168" s="571"/>
      <c r="OZH168" s="571"/>
      <c r="OZI168" s="571"/>
      <c r="OZJ168" s="571"/>
      <c r="OZK168" s="571"/>
      <c r="OZL168" s="571"/>
      <c r="OZM168" s="571"/>
      <c r="OZN168" s="571"/>
      <c r="OZO168" s="571"/>
      <c r="OZP168" s="571"/>
      <c r="OZQ168" s="571"/>
      <c r="OZR168" s="571"/>
      <c r="OZS168" s="571"/>
      <c r="OZT168" s="571"/>
      <c r="OZU168" s="571"/>
      <c r="OZV168" s="571"/>
      <c r="OZW168" s="571"/>
      <c r="OZX168" s="571"/>
      <c r="OZY168" s="571"/>
      <c r="OZZ168" s="571"/>
      <c r="PAA168" s="571"/>
      <c r="PAB168" s="571"/>
      <c r="PAC168" s="571"/>
      <c r="PAD168" s="571"/>
      <c r="PAE168" s="571"/>
      <c r="PAF168" s="571"/>
      <c r="PAG168" s="571"/>
      <c r="PAH168" s="571"/>
      <c r="PAI168" s="571"/>
      <c r="PAJ168" s="571"/>
      <c r="PAK168" s="571"/>
      <c r="PAL168" s="571"/>
      <c r="PAM168" s="571"/>
      <c r="PAN168" s="571"/>
      <c r="PAO168" s="571"/>
      <c r="PAP168" s="571"/>
      <c r="PAQ168" s="571"/>
      <c r="PAR168" s="571"/>
      <c r="PAS168" s="571"/>
      <c r="PAT168" s="571"/>
      <c r="PAU168" s="571"/>
      <c r="PAV168" s="571"/>
      <c r="PAW168" s="571"/>
      <c r="PAX168" s="571"/>
      <c r="PAY168" s="571"/>
      <c r="PAZ168" s="571"/>
      <c r="PBA168" s="571"/>
      <c r="PBB168" s="571"/>
      <c r="PBC168" s="571"/>
      <c r="PBD168" s="571"/>
      <c r="PBE168" s="571"/>
      <c r="PBF168" s="571"/>
      <c r="PBG168" s="571"/>
      <c r="PBH168" s="571"/>
      <c r="PBI168" s="571"/>
      <c r="PBJ168" s="571"/>
      <c r="PBK168" s="571"/>
      <c r="PBL168" s="571"/>
      <c r="PBM168" s="571"/>
      <c r="PBN168" s="571"/>
      <c r="PBO168" s="571"/>
      <c r="PBP168" s="571"/>
      <c r="PBQ168" s="571"/>
      <c r="PBR168" s="571"/>
      <c r="PBS168" s="571"/>
      <c r="PBT168" s="571"/>
      <c r="PBU168" s="571"/>
      <c r="PBV168" s="571"/>
      <c r="PBW168" s="571"/>
      <c r="PBX168" s="571"/>
      <c r="PBY168" s="571"/>
      <c r="PBZ168" s="571"/>
      <c r="PCA168" s="571"/>
      <c r="PCB168" s="571"/>
      <c r="PCC168" s="571"/>
      <c r="PCD168" s="571"/>
      <c r="PCE168" s="571"/>
      <c r="PCF168" s="571"/>
      <c r="PCG168" s="571"/>
      <c r="PCH168" s="571"/>
      <c r="PCI168" s="571"/>
      <c r="PCJ168" s="571"/>
      <c r="PCK168" s="571"/>
      <c r="PCL168" s="571"/>
      <c r="PCM168" s="571"/>
      <c r="PCN168" s="571"/>
      <c r="PCO168" s="571"/>
      <c r="PCP168" s="571"/>
      <c r="PCQ168" s="571"/>
      <c r="PCR168" s="571"/>
      <c r="PCS168" s="571"/>
      <c r="PCT168" s="571"/>
      <c r="PCU168" s="571"/>
      <c r="PCV168" s="571"/>
      <c r="PCW168" s="571"/>
      <c r="PCX168" s="571"/>
      <c r="PCY168" s="571"/>
      <c r="PCZ168" s="571"/>
      <c r="PDA168" s="571"/>
      <c r="PDB168" s="571"/>
      <c r="PDC168" s="571"/>
      <c r="PDD168" s="571"/>
      <c r="PDE168" s="571"/>
      <c r="PDF168" s="571"/>
      <c r="PDG168" s="571"/>
      <c r="PDH168" s="571"/>
      <c r="PDI168" s="571"/>
      <c r="PDJ168" s="571"/>
      <c r="PDK168" s="571"/>
      <c r="PDL168" s="571"/>
      <c r="PDM168" s="571"/>
      <c r="PDN168" s="571"/>
      <c r="PDO168" s="571"/>
      <c r="PDP168" s="571"/>
      <c r="PDQ168" s="571"/>
      <c r="PDR168" s="571"/>
      <c r="PDS168" s="571"/>
      <c r="PDT168" s="571"/>
      <c r="PDU168" s="571"/>
      <c r="PDV168" s="571"/>
      <c r="PDW168" s="571"/>
      <c r="PDX168" s="571"/>
      <c r="PDY168" s="571"/>
      <c r="PDZ168" s="571"/>
      <c r="PEA168" s="571"/>
      <c r="PEB168" s="571"/>
      <c r="PEC168" s="571"/>
      <c r="PED168" s="571"/>
      <c r="PEE168" s="571"/>
      <c r="PEF168" s="571"/>
      <c r="PEG168" s="571"/>
      <c r="PEH168" s="571"/>
      <c r="PEI168" s="571"/>
      <c r="PEJ168" s="571"/>
      <c r="PEK168" s="571"/>
      <c r="PEL168" s="571"/>
      <c r="PEM168" s="571"/>
      <c r="PEN168" s="571"/>
      <c r="PEO168" s="571"/>
      <c r="PEP168" s="571"/>
      <c r="PEQ168" s="571"/>
      <c r="PER168" s="571"/>
      <c r="PES168" s="571"/>
      <c r="PET168" s="571"/>
      <c r="PEU168" s="571"/>
      <c r="PEV168" s="571"/>
      <c r="PEW168" s="571"/>
      <c r="PEX168" s="571"/>
      <c r="PEY168" s="571"/>
      <c r="PEZ168" s="571"/>
      <c r="PFA168" s="571"/>
      <c r="PFB168" s="571"/>
      <c r="PFC168" s="571"/>
      <c r="PFD168" s="571"/>
      <c r="PFE168" s="571"/>
      <c r="PFF168" s="571"/>
      <c r="PFG168" s="571"/>
      <c r="PFH168" s="571"/>
      <c r="PFI168" s="571"/>
      <c r="PFJ168" s="571"/>
      <c r="PFK168" s="571"/>
      <c r="PFL168" s="571"/>
      <c r="PFM168" s="571"/>
      <c r="PFN168" s="571"/>
      <c r="PFO168" s="571"/>
      <c r="PFP168" s="571"/>
      <c r="PFQ168" s="571"/>
      <c r="PFR168" s="571"/>
      <c r="PFS168" s="571"/>
      <c r="PFT168" s="571"/>
      <c r="PFU168" s="571"/>
      <c r="PFV168" s="571"/>
      <c r="PFW168" s="571"/>
      <c r="PFX168" s="571"/>
      <c r="PFY168" s="571"/>
      <c r="PFZ168" s="571"/>
      <c r="PGA168" s="571"/>
      <c r="PGB168" s="571"/>
      <c r="PGC168" s="571"/>
      <c r="PGD168" s="571"/>
      <c r="PGE168" s="571"/>
      <c r="PGF168" s="571"/>
      <c r="PGG168" s="571"/>
      <c r="PGH168" s="571"/>
      <c r="PGI168" s="571"/>
      <c r="PGJ168" s="571"/>
      <c r="PGK168" s="571"/>
      <c r="PGL168" s="571"/>
      <c r="PGM168" s="571"/>
      <c r="PGN168" s="571"/>
      <c r="PGQ168" s="571"/>
      <c r="PGR168" s="571"/>
      <c r="PGS168" s="571"/>
      <c r="PGT168" s="571"/>
      <c r="PGU168" s="571"/>
      <c r="PGV168" s="571"/>
      <c r="PGW168" s="571"/>
      <c r="PGX168" s="571"/>
      <c r="PGY168" s="571"/>
      <c r="PGZ168" s="571"/>
      <c r="PHA168" s="571"/>
      <c r="PHB168" s="571"/>
      <c r="PHC168" s="571"/>
      <c r="PHD168" s="571"/>
      <c r="PHE168" s="571"/>
      <c r="PHF168" s="571"/>
      <c r="PHG168" s="571"/>
      <c r="PHH168" s="571"/>
      <c r="PHI168" s="571"/>
      <c r="PHJ168" s="571"/>
      <c r="PHK168" s="571"/>
      <c r="PHL168" s="571"/>
      <c r="PHM168" s="571"/>
      <c r="PHN168" s="571"/>
      <c r="PHO168" s="571"/>
      <c r="PHP168" s="571"/>
      <c r="PHQ168" s="571"/>
      <c r="PHR168" s="571"/>
      <c r="PHS168" s="571"/>
      <c r="PHT168" s="571"/>
      <c r="PHU168" s="571"/>
      <c r="PHV168" s="571"/>
      <c r="PHW168" s="571"/>
      <c r="PHX168" s="571"/>
      <c r="PHY168" s="571"/>
      <c r="PHZ168" s="571"/>
      <c r="PIA168" s="571"/>
      <c r="PIB168" s="571"/>
      <c r="PIC168" s="571"/>
      <c r="PID168" s="571"/>
      <c r="PIE168" s="571"/>
      <c r="PIF168" s="571"/>
      <c r="PIG168" s="571"/>
      <c r="PIH168" s="571"/>
      <c r="PII168" s="571"/>
      <c r="PIJ168" s="571"/>
      <c r="PIK168" s="571"/>
      <c r="PIL168" s="571"/>
      <c r="PIM168" s="571"/>
      <c r="PIN168" s="571"/>
      <c r="PIO168" s="571"/>
      <c r="PIP168" s="571"/>
      <c r="PIQ168" s="571"/>
      <c r="PIR168" s="571"/>
      <c r="PIS168" s="571"/>
      <c r="PIT168" s="571"/>
      <c r="PIU168" s="571"/>
      <c r="PIV168" s="571"/>
      <c r="PIW168" s="571"/>
      <c r="PIX168" s="571"/>
      <c r="PIY168" s="571"/>
      <c r="PIZ168" s="571"/>
      <c r="PJA168" s="571"/>
      <c r="PJB168" s="571"/>
      <c r="PJC168" s="571"/>
      <c r="PJD168" s="571"/>
      <c r="PJE168" s="571"/>
      <c r="PJF168" s="571"/>
      <c r="PJG168" s="571"/>
      <c r="PJH168" s="571"/>
      <c r="PJI168" s="571"/>
      <c r="PJJ168" s="571"/>
      <c r="PJK168" s="571"/>
      <c r="PJL168" s="571"/>
      <c r="PJM168" s="571"/>
      <c r="PJN168" s="571"/>
      <c r="PJO168" s="571"/>
      <c r="PJP168" s="571"/>
      <c r="PJQ168" s="571"/>
      <c r="PJR168" s="571"/>
      <c r="PJS168" s="571"/>
      <c r="PJT168" s="571"/>
      <c r="PJU168" s="571"/>
      <c r="PJV168" s="571"/>
      <c r="PJW168" s="571"/>
      <c r="PJX168" s="571"/>
      <c r="PJY168" s="571"/>
      <c r="PJZ168" s="571"/>
      <c r="PKA168" s="571"/>
      <c r="PKB168" s="571"/>
      <c r="PKC168" s="571"/>
      <c r="PKD168" s="571"/>
      <c r="PKE168" s="571"/>
      <c r="PKF168" s="571"/>
      <c r="PKG168" s="571"/>
      <c r="PKH168" s="571"/>
      <c r="PKI168" s="571"/>
      <c r="PKJ168" s="571"/>
      <c r="PKK168" s="571"/>
      <c r="PKL168" s="571"/>
      <c r="PKM168" s="571"/>
      <c r="PKN168" s="571"/>
      <c r="PKO168" s="571"/>
      <c r="PKP168" s="571"/>
      <c r="PKQ168" s="571"/>
      <c r="PKR168" s="571"/>
      <c r="PKS168" s="571"/>
      <c r="PKT168" s="571"/>
      <c r="PKU168" s="571"/>
      <c r="PKV168" s="571"/>
      <c r="PKW168" s="571"/>
      <c r="PKX168" s="571"/>
      <c r="PKY168" s="571"/>
      <c r="PKZ168" s="571"/>
      <c r="PLA168" s="571"/>
      <c r="PLB168" s="571"/>
      <c r="PLC168" s="571"/>
      <c r="PLD168" s="571"/>
      <c r="PLE168" s="571"/>
      <c r="PLF168" s="571"/>
      <c r="PLG168" s="571"/>
      <c r="PLH168" s="571"/>
      <c r="PLI168" s="571"/>
      <c r="PLJ168" s="571"/>
      <c r="PLK168" s="571"/>
      <c r="PLL168" s="571"/>
      <c r="PLM168" s="571"/>
      <c r="PLN168" s="571"/>
      <c r="PLO168" s="571"/>
      <c r="PLP168" s="571"/>
      <c r="PLQ168" s="571"/>
      <c r="PLR168" s="571"/>
      <c r="PLS168" s="571"/>
      <c r="PLT168" s="571"/>
      <c r="PLU168" s="571"/>
      <c r="PLV168" s="571"/>
      <c r="PLW168" s="571"/>
      <c r="PLX168" s="571"/>
      <c r="PLY168" s="571"/>
      <c r="PLZ168" s="571"/>
      <c r="PMA168" s="571"/>
      <c r="PMB168" s="571"/>
      <c r="PMC168" s="571"/>
      <c r="PMD168" s="571"/>
      <c r="PME168" s="571"/>
      <c r="PMF168" s="571"/>
      <c r="PMG168" s="571"/>
      <c r="PMH168" s="571"/>
      <c r="PMI168" s="571"/>
      <c r="PMJ168" s="571"/>
      <c r="PMK168" s="571"/>
      <c r="PML168" s="571"/>
      <c r="PMM168" s="571"/>
      <c r="PMN168" s="571"/>
      <c r="PMO168" s="571"/>
      <c r="PMP168" s="571"/>
      <c r="PMQ168" s="571"/>
      <c r="PMR168" s="571"/>
      <c r="PMS168" s="571"/>
      <c r="PMT168" s="571"/>
      <c r="PMU168" s="571"/>
      <c r="PMV168" s="571"/>
      <c r="PMW168" s="571"/>
      <c r="PMX168" s="571"/>
      <c r="PMY168" s="571"/>
      <c r="PMZ168" s="571"/>
      <c r="PNA168" s="571"/>
      <c r="PNB168" s="571"/>
      <c r="PNC168" s="571"/>
      <c r="PND168" s="571"/>
      <c r="PNE168" s="571"/>
      <c r="PNF168" s="571"/>
      <c r="PNG168" s="571"/>
      <c r="PNH168" s="571"/>
      <c r="PNI168" s="571"/>
      <c r="PNJ168" s="571"/>
      <c r="PNK168" s="571"/>
      <c r="PNL168" s="571"/>
      <c r="PNM168" s="571"/>
      <c r="PNN168" s="571"/>
      <c r="PNO168" s="571"/>
      <c r="PNP168" s="571"/>
      <c r="PNQ168" s="571"/>
      <c r="PNR168" s="571"/>
      <c r="PNS168" s="571"/>
      <c r="PNT168" s="571"/>
      <c r="PNU168" s="571"/>
      <c r="PNV168" s="571"/>
      <c r="PNW168" s="571"/>
      <c r="PNX168" s="571"/>
      <c r="PNY168" s="571"/>
      <c r="PNZ168" s="571"/>
      <c r="POA168" s="571"/>
      <c r="POB168" s="571"/>
      <c r="POC168" s="571"/>
      <c r="POD168" s="571"/>
      <c r="POE168" s="571"/>
      <c r="POF168" s="571"/>
      <c r="POG168" s="571"/>
      <c r="POH168" s="571"/>
      <c r="POI168" s="571"/>
      <c r="POJ168" s="571"/>
      <c r="POK168" s="571"/>
      <c r="POL168" s="571"/>
      <c r="POM168" s="571"/>
      <c r="PON168" s="571"/>
      <c r="POO168" s="571"/>
      <c r="POP168" s="571"/>
      <c r="POQ168" s="571"/>
      <c r="POR168" s="571"/>
      <c r="POS168" s="571"/>
      <c r="POT168" s="571"/>
      <c r="POU168" s="571"/>
      <c r="POV168" s="571"/>
      <c r="POW168" s="571"/>
      <c r="POX168" s="571"/>
      <c r="POY168" s="571"/>
      <c r="POZ168" s="571"/>
      <c r="PPA168" s="571"/>
      <c r="PPB168" s="571"/>
      <c r="PPC168" s="571"/>
      <c r="PPD168" s="571"/>
      <c r="PPE168" s="571"/>
      <c r="PPF168" s="571"/>
      <c r="PPG168" s="571"/>
      <c r="PPH168" s="571"/>
      <c r="PPI168" s="571"/>
      <c r="PPJ168" s="571"/>
      <c r="PPK168" s="571"/>
      <c r="PPL168" s="571"/>
      <c r="PPM168" s="571"/>
      <c r="PPN168" s="571"/>
      <c r="PPO168" s="571"/>
      <c r="PPP168" s="571"/>
      <c r="PPQ168" s="571"/>
      <c r="PPR168" s="571"/>
      <c r="PPS168" s="571"/>
      <c r="PPT168" s="571"/>
      <c r="PPU168" s="571"/>
      <c r="PPV168" s="571"/>
      <c r="PPW168" s="571"/>
      <c r="PPX168" s="571"/>
      <c r="PPY168" s="571"/>
      <c r="PPZ168" s="571"/>
      <c r="PQA168" s="571"/>
      <c r="PQB168" s="571"/>
      <c r="PQC168" s="571"/>
      <c r="PQD168" s="571"/>
      <c r="PQE168" s="571"/>
      <c r="PQF168" s="571"/>
      <c r="PQG168" s="571"/>
      <c r="PQH168" s="571"/>
      <c r="PQI168" s="571"/>
      <c r="PQJ168" s="571"/>
      <c r="PQM168" s="571"/>
      <c r="PQN168" s="571"/>
      <c r="PQO168" s="571"/>
      <c r="PQP168" s="571"/>
      <c r="PQQ168" s="571"/>
      <c r="PQR168" s="571"/>
      <c r="PQS168" s="571"/>
      <c r="PQT168" s="571"/>
      <c r="PQU168" s="571"/>
      <c r="PQV168" s="571"/>
      <c r="PQW168" s="571"/>
      <c r="PQX168" s="571"/>
      <c r="PQY168" s="571"/>
      <c r="PQZ168" s="571"/>
      <c r="PRA168" s="571"/>
      <c r="PRB168" s="571"/>
      <c r="PRC168" s="571"/>
      <c r="PRD168" s="571"/>
      <c r="PRE168" s="571"/>
      <c r="PRF168" s="571"/>
      <c r="PRG168" s="571"/>
      <c r="PRH168" s="571"/>
      <c r="PRI168" s="571"/>
      <c r="PRJ168" s="571"/>
      <c r="PRK168" s="571"/>
      <c r="PRL168" s="571"/>
      <c r="PRM168" s="571"/>
      <c r="PRN168" s="571"/>
      <c r="PRO168" s="571"/>
      <c r="PRP168" s="571"/>
      <c r="PRQ168" s="571"/>
      <c r="PRR168" s="571"/>
      <c r="PRS168" s="571"/>
      <c r="PRT168" s="571"/>
      <c r="PRU168" s="571"/>
      <c r="PRV168" s="571"/>
      <c r="PRW168" s="571"/>
      <c r="PRX168" s="571"/>
      <c r="PRY168" s="571"/>
      <c r="PRZ168" s="571"/>
      <c r="PSA168" s="571"/>
      <c r="PSB168" s="571"/>
      <c r="PSC168" s="571"/>
      <c r="PSD168" s="571"/>
      <c r="PSE168" s="571"/>
      <c r="PSF168" s="571"/>
      <c r="PSG168" s="571"/>
      <c r="PSH168" s="571"/>
      <c r="PSI168" s="571"/>
      <c r="PSJ168" s="571"/>
      <c r="PSK168" s="571"/>
      <c r="PSL168" s="571"/>
      <c r="PSM168" s="571"/>
      <c r="PSN168" s="571"/>
      <c r="PSO168" s="571"/>
      <c r="PSP168" s="571"/>
      <c r="PSQ168" s="571"/>
      <c r="PSR168" s="571"/>
      <c r="PSS168" s="571"/>
      <c r="PST168" s="571"/>
      <c r="PSU168" s="571"/>
      <c r="PSV168" s="571"/>
      <c r="PSW168" s="571"/>
      <c r="PSX168" s="571"/>
      <c r="PSY168" s="571"/>
      <c r="PSZ168" s="571"/>
      <c r="PTA168" s="571"/>
      <c r="PTB168" s="571"/>
      <c r="PTC168" s="571"/>
      <c r="PTD168" s="571"/>
      <c r="PTE168" s="571"/>
      <c r="PTF168" s="571"/>
      <c r="PTG168" s="571"/>
      <c r="PTH168" s="571"/>
      <c r="PTI168" s="571"/>
      <c r="PTJ168" s="571"/>
      <c r="PTK168" s="571"/>
      <c r="PTL168" s="571"/>
      <c r="PTM168" s="571"/>
      <c r="PTN168" s="571"/>
      <c r="PTO168" s="571"/>
      <c r="PTP168" s="571"/>
      <c r="PTQ168" s="571"/>
      <c r="PTR168" s="571"/>
      <c r="PTS168" s="571"/>
      <c r="PTT168" s="571"/>
      <c r="PTU168" s="571"/>
      <c r="PTV168" s="571"/>
      <c r="PTW168" s="571"/>
      <c r="PTX168" s="571"/>
      <c r="PTY168" s="571"/>
      <c r="PTZ168" s="571"/>
      <c r="PUA168" s="571"/>
      <c r="PUB168" s="571"/>
      <c r="PUC168" s="571"/>
      <c r="PUD168" s="571"/>
      <c r="PUE168" s="571"/>
      <c r="PUF168" s="571"/>
      <c r="PUG168" s="571"/>
      <c r="PUH168" s="571"/>
      <c r="PUI168" s="571"/>
      <c r="PUJ168" s="571"/>
      <c r="PUK168" s="571"/>
      <c r="PUL168" s="571"/>
      <c r="PUM168" s="571"/>
      <c r="PUN168" s="571"/>
      <c r="PUO168" s="571"/>
      <c r="PUP168" s="571"/>
      <c r="PUQ168" s="571"/>
      <c r="PUR168" s="571"/>
      <c r="PUS168" s="571"/>
      <c r="PUT168" s="571"/>
      <c r="PUU168" s="571"/>
      <c r="PUV168" s="571"/>
      <c r="PUW168" s="571"/>
      <c r="PUX168" s="571"/>
      <c r="PUY168" s="571"/>
      <c r="PUZ168" s="571"/>
      <c r="PVA168" s="571"/>
      <c r="PVB168" s="571"/>
      <c r="PVC168" s="571"/>
      <c r="PVD168" s="571"/>
      <c r="PVE168" s="571"/>
      <c r="PVF168" s="571"/>
      <c r="PVG168" s="571"/>
      <c r="PVH168" s="571"/>
      <c r="PVI168" s="571"/>
      <c r="PVJ168" s="571"/>
      <c r="PVK168" s="571"/>
      <c r="PVL168" s="571"/>
      <c r="PVM168" s="571"/>
      <c r="PVN168" s="571"/>
      <c r="PVO168" s="571"/>
      <c r="PVP168" s="571"/>
      <c r="PVQ168" s="571"/>
      <c r="PVR168" s="571"/>
      <c r="PVS168" s="571"/>
      <c r="PVT168" s="571"/>
      <c r="PVU168" s="571"/>
      <c r="PVV168" s="571"/>
      <c r="PVW168" s="571"/>
      <c r="PVX168" s="571"/>
      <c r="PVY168" s="571"/>
      <c r="PVZ168" s="571"/>
      <c r="PWA168" s="571"/>
      <c r="PWB168" s="571"/>
      <c r="PWC168" s="571"/>
      <c r="PWD168" s="571"/>
      <c r="PWE168" s="571"/>
      <c r="PWF168" s="571"/>
      <c r="PWG168" s="571"/>
      <c r="PWH168" s="571"/>
      <c r="PWI168" s="571"/>
      <c r="PWJ168" s="571"/>
      <c r="PWK168" s="571"/>
      <c r="PWL168" s="571"/>
      <c r="PWM168" s="571"/>
      <c r="PWN168" s="571"/>
      <c r="PWO168" s="571"/>
      <c r="PWP168" s="571"/>
      <c r="PWQ168" s="571"/>
      <c r="PWR168" s="571"/>
      <c r="PWS168" s="571"/>
      <c r="PWT168" s="571"/>
      <c r="PWU168" s="571"/>
      <c r="PWV168" s="571"/>
      <c r="PWW168" s="571"/>
      <c r="PWX168" s="571"/>
      <c r="PWY168" s="571"/>
      <c r="PWZ168" s="571"/>
      <c r="PXA168" s="571"/>
      <c r="PXB168" s="571"/>
      <c r="PXC168" s="571"/>
      <c r="PXD168" s="571"/>
      <c r="PXE168" s="571"/>
      <c r="PXF168" s="571"/>
      <c r="PXG168" s="571"/>
      <c r="PXH168" s="571"/>
      <c r="PXI168" s="571"/>
      <c r="PXJ168" s="571"/>
      <c r="PXK168" s="571"/>
      <c r="PXL168" s="571"/>
      <c r="PXM168" s="571"/>
      <c r="PXN168" s="571"/>
      <c r="PXO168" s="571"/>
      <c r="PXP168" s="571"/>
      <c r="PXQ168" s="571"/>
      <c r="PXR168" s="571"/>
      <c r="PXS168" s="571"/>
      <c r="PXT168" s="571"/>
      <c r="PXU168" s="571"/>
      <c r="PXV168" s="571"/>
      <c r="PXW168" s="571"/>
      <c r="PXX168" s="571"/>
      <c r="PXY168" s="571"/>
      <c r="PXZ168" s="571"/>
      <c r="PYA168" s="571"/>
      <c r="PYB168" s="571"/>
      <c r="PYC168" s="571"/>
      <c r="PYD168" s="571"/>
      <c r="PYE168" s="571"/>
      <c r="PYF168" s="571"/>
      <c r="PYG168" s="571"/>
      <c r="PYH168" s="571"/>
      <c r="PYI168" s="571"/>
      <c r="PYJ168" s="571"/>
      <c r="PYK168" s="571"/>
      <c r="PYL168" s="571"/>
      <c r="PYM168" s="571"/>
      <c r="PYN168" s="571"/>
      <c r="PYO168" s="571"/>
      <c r="PYP168" s="571"/>
      <c r="PYQ168" s="571"/>
      <c r="PYR168" s="571"/>
      <c r="PYS168" s="571"/>
      <c r="PYT168" s="571"/>
      <c r="PYU168" s="571"/>
      <c r="PYV168" s="571"/>
      <c r="PYW168" s="571"/>
      <c r="PYX168" s="571"/>
      <c r="PYY168" s="571"/>
      <c r="PYZ168" s="571"/>
      <c r="PZA168" s="571"/>
      <c r="PZB168" s="571"/>
      <c r="PZC168" s="571"/>
      <c r="PZD168" s="571"/>
      <c r="PZE168" s="571"/>
      <c r="PZF168" s="571"/>
      <c r="PZG168" s="571"/>
      <c r="PZH168" s="571"/>
      <c r="PZI168" s="571"/>
      <c r="PZJ168" s="571"/>
      <c r="PZK168" s="571"/>
      <c r="PZL168" s="571"/>
      <c r="PZM168" s="571"/>
      <c r="PZN168" s="571"/>
      <c r="PZO168" s="571"/>
      <c r="PZP168" s="571"/>
      <c r="PZQ168" s="571"/>
      <c r="PZR168" s="571"/>
      <c r="PZS168" s="571"/>
      <c r="PZT168" s="571"/>
      <c r="PZU168" s="571"/>
      <c r="PZV168" s="571"/>
      <c r="PZW168" s="571"/>
      <c r="PZX168" s="571"/>
      <c r="PZY168" s="571"/>
      <c r="PZZ168" s="571"/>
      <c r="QAA168" s="571"/>
      <c r="QAB168" s="571"/>
      <c r="QAC168" s="571"/>
      <c r="QAD168" s="571"/>
      <c r="QAE168" s="571"/>
      <c r="QAF168" s="571"/>
      <c r="QAI168" s="571"/>
      <c r="QAJ168" s="571"/>
      <c r="QAK168" s="571"/>
      <c r="QAL168" s="571"/>
      <c r="QAM168" s="571"/>
      <c r="QAN168" s="571"/>
      <c r="QAO168" s="571"/>
      <c r="QAP168" s="571"/>
      <c r="QAQ168" s="571"/>
      <c r="QAR168" s="571"/>
      <c r="QAS168" s="571"/>
      <c r="QAT168" s="571"/>
      <c r="QAU168" s="571"/>
      <c r="QAV168" s="571"/>
      <c r="QAW168" s="571"/>
      <c r="QAX168" s="571"/>
      <c r="QAY168" s="571"/>
      <c r="QAZ168" s="571"/>
      <c r="QBA168" s="571"/>
      <c r="QBB168" s="571"/>
      <c r="QBC168" s="571"/>
      <c r="QBD168" s="571"/>
      <c r="QBE168" s="571"/>
      <c r="QBF168" s="571"/>
      <c r="QBG168" s="571"/>
      <c r="QBH168" s="571"/>
      <c r="QBI168" s="571"/>
      <c r="QBJ168" s="571"/>
      <c r="QBK168" s="571"/>
      <c r="QBL168" s="571"/>
      <c r="QBM168" s="571"/>
      <c r="QBN168" s="571"/>
      <c r="QBO168" s="571"/>
      <c r="QBP168" s="571"/>
      <c r="QBQ168" s="571"/>
      <c r="QBR168" s="571"/>
      <c r="QBS168" s="571"/>
      <c r="QBT168" s="571"/>
      <c r="QBU168" s="571"/>
      <c r="QBV168" s="571"/>
      <c r="QBW168" s="571"/>
      <c r="QBX168" s="571"/>
      <c r="QBY168" s="571"/>
      <c r="QBZ168" s="571"/>
      <c r="QCA168" s="571"/>
      <c r="QCB168" s="571"/>
      <c r="QCC168" s="571"/>
      <c r="QCD168" s="571"/>
      <c r="QCE168" s="571"/>
      <c r="QCF168" s="571"/>
      <c r="QCG168" s="571"/>
      <c r="QCH168" s="571"/>
      <c r="QCI168" s="571"/>
      <c r="QCJ168" s="571"/>
      <c r="QCK168" s="571"/>
      <c r="QCL168" s="571"/>
      <c r="QCM168" s="571"/>
      <c r="QCN168" s="571"/>
      <c r="QCO168" s="571"/>
      <c r="QCP168" s="571"/>
      <c r="QCQ168" s="571"/>
      <c r="QCR168" s="571"/>
      <c r="QCS168" s="571"/>
      <c r="QCT168" s="571"/>
      <c r="QCU168" s="571"/>
      <c r="QCV168" s="571"/>
      <c r="QCW168" s="571"/>
      <c r="QCX168" s="571"/>
      <c r="QCY168" s="571"/>
      <c r="QCZ168" s="571"/>
      <c r="QDA168" s="571"/>
      <c r="QDB168" s="571"/>
      <c r="QDC168" s="571"/>
      <c r="QDD168" s="571"/>
      <c r="QDE168" s="571"/>
      <c r="QDF168" s="571"/>
      <c r="QDG168" s="571"/>
      <c r="QDH168" s="571"/>
      <c r="QDI168" s="571"/>
      <c r="QDJ168" s="571"/>
      <c r="QDK168" s="571"/>
      <c r="QDL168" s="571"/>
      <c r="QDM168" s="571"/>
      <c r="QDN168" s="571"/>
      <c r="QDO168" s="571"/>
      <c r="QDP168" s="571"/>
      <c r="QDQ168" s="571"/>
      <c r="QDR168" s="571"/>
      <c r="QDS168" s="571"/>
      <c r="QDT168" s="571"/>
      <c r="QDU168" s="571"/>
      <c r="QDV168" s="571"/>
      <c r="QDW168" s="571"/>
      <c r="QDX168" s="571"/>
      <c r="QDY168" s="571"/>
      <c r="QDZ168" s="571"/>
      <c r="QEA168" s="571"/>
      <c r="QEB168" s="571"/>
      <c r="QEC168" s="571"/>
      <c r="QED168" s="571"/>
      <c r="QEE168" s="571"/>
      <c r="QEF168" s="571"/>
      <c r="QEG168" s="571"/>
      <c r="QEH168" s="571"/>
      <c r="QEI168" s="571"/>
      <c r="QEJ168" s="571"/>
      <c r="QEK168" s="571"/>
      <c r="QEL168" s="571"/>
      <c r="QEM168" s="571"/>
      <c r="QEN168" s="571"/>
      <c r="QEO168" s="571"/>
      <c r="QEP168" s="571"/>
      <c r="QEQ168" s="571"/>
      <c r="QER168" s="571"/>
      <c r="QES168" s="571"/>
      <c r="QET168" s="571"/>
      <c r="QEU168" s="571"/>
      <c r="QEV168" s="571"/>
      <c r="QEW168" s="571"/>
      <c r="QEX168" s="571"/>
      <c r="QEY168" s="571"/>
      <c r="QEZ168" s="571"/>
      <c r="QFA168" s="571"/>
      <c r="QFB168" s="571"/>
      <c r="QFC168" s="571"/>
      <c r="QFD168" s="571"/>
      <c r="QFE168" s="571"/>
      <c r="QFF168" s="571"/>
      <c r="QFG168" s="571"/>
      <c r="QFH168" s="571"/>
      <c r="QFI168" s="571"/>
      <c r="QFJ168" s="571"/>
      <c r="QFK168" s="571"/>
      <c r="QFL168" s="571"/>
      <c r="QFM168" s="571"/>
      <c r="QFN168" s="571"/>
      <c r="QFO168" s="571"/>
      <c r="QFP168" s="571"/>
      <c r="QFQ168" s="571"/>
      <c r="QFR168" s="571"/>
      <c r="QFS168" s="571"/>
      <c r="QFT168" s="571"/>
      <c r="QFU168" s="571"/>
      <c r="QFV168" s="571"/>
      <c r="QFW168" s="571"/>
      <c r="QFX168" s="571"/>
      <c r="QFY168" s="571"/>
      <c r="QFZ168" s="571"/>
      <c r="QGA168" s="571"/>
      <c r="QGB168" s="571"/>
      <c r="QGC168" s="571"/>
      <c r="QGD168" s="571"/>
      <c r="QGE168" s="571"/>
      <c r="QGF168" s="571"/>
      <c r="QGG168" s="571"/>
      <c r="QGH168" s="571"/>
      <c r="QGI168" s="571"/>
      <c r="QGJ168" s="571"/>
      <c r="QGK168" s="571"/>
      <c r="QGL168" s="571"/>
      <c r="QGM168" s="571"/>
      <c r="QGN168" s="571"/>
      <c r="QGO168" s="571"/>
      <c r="QGP168" s="571"/>
      <c r="QGQ168" s="571"/>
      <c r="QGR168" s="571"/>
      <c r="QGS168" s="571"/>
      <c r="QGT168" s="571"/>
      <c r="QGU168" s="571"/>
      <c r="QGV168" s="571"/>
      <c r="QGW168" s="571"/>
      <c r="QGX168" s="571"/>
      <c r="QGY168" s="571"/>
      <c r="QGZ168" s="571"/>
      <c r="QHA168" s="571"/>
      <c r="QHB168" s="571"/>
      <c r="QHC168" s="571"/>
      <c r="QHD168" s="571"/>
      <c r="QHE168" s="571"/>
      <c r="QHF168" s="571"/>
      <c r="QHG168" s="571"/>
      <c r="QHH168" s="571"/>
      <c r="QHI168" s="571"/>
      <c r="QHJ168" s="571"/>
      <c r="QHK168" s="571"/>
      <c r="QHL168" s="571"/>
      <c r="QHM168" s="571"/>
      <c r="QHN168" s="571"/>
      <c r="QHO168" s="571"/>
      <c r="QHP168" s="571"/>
      <c r="QHQ168" s="571"/>
      <c r="QHR168" s="571"/>
      <c r="QHS168" s="571"/>
      <c r="QHT168" s="571"/>
      <c r="QHU168" s="571"/>
      <c r="QHV168" s="571"/>
      <c r="QHW168" s="571"/>
      <c r="QHX168" s="571"/>
      <c r="QHY168" s="571"/>
      <c r="QHZ168" s="571"/>
      <c r="QIA168" s="571"/>
      <c r="QIB168" s="571"/>
      <c r="QIC168" s="571"/>
      <c r="QID168" s="571"/>
      <c r="QIE168" s="571"/>
      <c r="QIF168" s="571"/>
      <c r="QIG168" s="571"/>
      <c r="QIH168" s="571"/>
      <c r="QII168" s="571"/>
      <c r="QIJ168" s="571"/>
      <c r="QIK168" s="571"/>
      <c r="QIL168" s="571"/>
      <c r="QIM168" s="571"/>
      <c r="QIN168" s="571"/>
      <c r="QIO168" s="571"/>
      <c r="QIP168" s="571"/>
      <c r="QIQ168" s="571"/>
      <c r="QIR168" s="571"/>
      <c r="QIS168" s="571"/>
      <c r="QIT168" s="571"/>
      <c r="QIU168" s="571"/>
      <c r="QIV168" s="571"/>
      <c r="QIW168" s="571"/>
      <c r="QIX168" s="571"/>
      <c r="QIY168" s="571"/>
      <c r="QIZ168" s="571"/>
      <c r="QJA168" s="571"/>
      <c r="QJB168" s="571"/>
      <c r="QJC168" s="571"/>
      <c r="QJD168" s="571"/>
      <c r="QJE168" s="571"/>
      <c r="QJF168" s="571"/>
      <c r="QJG168" s="571"/>
      <c r="QJH168" s="571"/>
      <c r="QJI168" s="571"/>
      <c r="QJJ168" s="571"/>
      <c r="QJK168" s="571"/>
      <c r="QJL168" s="571"/>
      <c r="QJM168" s="571"/>
      <c r="QJN168" s="571"/>
      <c r="QJO168" s="571"/>
      <c r="QJP168" s="571"/>
      <c r="QJQ168" s="571"/>
      <c r="QJR168" s="571"/>
      <c r="QJS168" s="571"/>
      <c r="QJT168" s="571"/>
      <c r="QJU168" s="571"/>
      <c r="QJV168" s="571"/>
      <c r="QJW168" s="571"/>
      <c r="QJX168" s="571"/>
      <c r="QJY168" s="571"/>
      <c r="QJZ168" s="571"/>
      <c r="QKA168" s="571"/>
      <c r="QKB168" s="571"/>
      <c r="QKE168" s="571"/>
      <c r="QKF168" s="571"/>
      <c r="QKG168" s="571"/>
      <c r="QKH168" s="571"/>
      <c r="QKI168" s="571"/>
      <c r="QKJ168" s="571"/>
      <c r="QKK168" s="571"/>
      <c r="QKL168" s="571"/>
      <c r="QKM168" s="571"/>
      <c r="QKN168" s="571"/>
      <c r="QKO168" s="571"/>
      <c r="QKP168" s="571"/>
      <c r="QKQ168" s="571"/>
      <c r="QKR168" s="571"/>
      <c r="QKS168" s="571"/>
      <c r="QKT168" s="571"/>
      <c r="QKU168" s="571"/>
      <c r="QKV168" s="571"/>
      <c r="QKW168" s="571"/>
      <c r="QKX168" s="571"/>
      <c r="QKY168" s="571"/>
      <c r="QKZ168" s="571"/>
      <c r="QLA168" s="571"/>
      <c r="QLB168" s="571"/>
      <c r="QLC168" s="571"/>
      <c r="QLD168" s="571"/>
      <c r="QLE168" s="571"/>
      <c r="QLF168" s="571"/>
      <c r="QLG168" s="571"/>
      <c r="QLH168" s="571"/>
      <c r="QLI168" s="571"/>
      <c r="QLJ168" s="571"/>
      <c r="QLK168" s="571"/>
      <c r="QLL168" s="571"/>
      <c r="QLM168" s="571"/>
      <c r="QLN168" s="571"/>
      <c r="QLO168" s="571"/>
      <c r="QLP168" s="571"/>
      <c r="QLQ168" s="571"/>
      <c r="QLR168" s="571"/>
      <c r="QLS168" s="571"/>
      <c r="QLT168" s="571"/>
      <c r="QLU168" s="571"/>
      <c r="QLV168" s="571"/>
      <c r="QLW168" s="571"/>
      <c r="QLX168" s="571"/>
      <c r="QLY168" s="571"/>
      <c r="QLZ168" s="571"/>
      <c r="QMA168" s="571"/>
      <c r="QMB168" s="571"/>
      <c r="QMC168" s="571"/>
      <c r="QMD168" s="571"/>
      <c r="QME168" s="571"/>
      <c r="QMF168" s="571"/>
      <c r="QMG168" s="571"/>
      <c r="QMH168" s="571"/>
      <c r="QMI168" s="571"/>
      <c r="QMJ168" s="571"/>
      <c r="QMK168" s="571"/>
      <c r="QML168" s="571"/>
      <c r="QMM168" s="571"/>
      <c r="QMN168" s="571"/>
      <c r="QMO168" s="571"/>
      <c r="QMP168" s="571"/>
      <c r="QMQ168" s="571"/>
      <c r="QMR168" s="571"/>
      <c r="QMS168" s="571"/>
      <c r="QMT168" s="571"/>
      <c r="QMU168" s="571"/>
      <c r="QMV168" s="571"/>
      <c r="QMW168" s="571"/>
      <c r="QMX168" s="571"/>
      <c r="QMY168" s="571"/>
      <c r="QMZ168" s="571"/>
      <c r="QNA168" s="571"/>
      <c r="QNB168" s="571"/>
      <c r="QNC168" s="571"/>
      <c r="QND168" s="571"/>
      <c r="QNE168" s="571"/>
      <c r="QNF168" s="571"/>
      <c r="QNG168" s="571"/>
      <c r="QNH168" s="571"/>
      <c r="QNI168" s="571"/>
      <c r="QNJ168" s="571"/>
      <c r="QNK168" s="571"/>
      <c r="QNL168" s="571"/>
      <c r="QNM168" s="571"/>
      <c r="QNN168" s="571"/>
      <c r="QNO168" s="571"/>
      <c r="QNP168" s="571"/>
      <c r="QNQ168" s="571"/>
      <c r="QNR168" s="571"/>
      <c r="QNS168" s="571"/>
      <c r="QNT168" s="571"/>
      <c r="QNU168" s="571"/>
      <c r="QNV168" s="571"/>
      <c r="QNW168" s="571"/>
      <c r="QNX168" s="571"/>
      <c r="QNY168" s="571"/>
      <c r="QNZ168" s="571"/>
      <c r="QOA168" s="571"/>
      <c r="QOB168" s="571"/>
      <c r="QOC168" s="571"/>
      <c r="QOD168" s="571"/>
      <c r="QOE168" s="571"/>
      <c r="QOF168" s="571"/>
      <c r="QOG168" s="571"/>
      <c r="QOH168" s="571"/>
      <c r="QOI168" s="571"/>
      <c r="QOJ168" s="571"/>
      <c r="QOK168" s="571"/>
      <c r="QOL168" s="571"/>
      <c r="QOM168" s="571"/>
      <c r="QON168" s="571"/>
      <c r="QOO168" s="571"/>
      <c r="QOP168" s="571"/>
      <c r="QOQ168" s="571"/>
      <c r="QOR168" s="571"/>
      <c r="QOS168" s="571"/>
      <c r="QOT168" s="571"/>
      <c r="QOU168" s="571"/>
      <c r="QOV168" s="571"/>
      <c r="QOW168" s="571"/>
      <c r="QOX168" s="571"/>
      <c r="QOY168" s="571"/>
      <c r="QOZ168" s="571"/>
      <c r="QPA168" s="571"/>
      <c r="QPB168" s="571"/>
      <c r="QPC168" s="571"/>
      <c r="QPD168" s="571"/>
      <c r="QPE168" s="571"/>
      <c r="QPF168" s="571"/>
      <c r="QPG168" s="571"/>
      <c r="QPH168" s="571"/>
      <c r="QPI168" s="571"/>
      <c r="QPJ168" s="571"/>
      <c r="QPK168" s="571"/>
      <c r="QPL168" s="571"/>
      <c r="QPM168" s="571"/>
      <c r="QPN168" s="571"/>
      <c r="QPO168" s="571"/>
      <c r="QPP168" s="571"/>
      <c r="QPQ168" s="571"/>
      <c r="QPR168" s="571"/>
      <c r="QPS168" s="571"/>
      <c r="QPT168" s="571"/>
      <c r="QPU168" s="571"/>
      <c r="QPV168" s="571"/>
      <c r="QPW168" s="571"/>
      <c r="QPX168" s="571"/>
      <c r="QPY168" s="571"/>
      <c r="QPZ168" s="571"/>
      <c r="QQA168" s="571"/>
      <c r="QQB168" s="571"/>
      <c r="QQC168" s="571"/>
      <c r="QQD168" s="571"/>
      <c r="QQE168" s="571"/>
      <c r="QQF168" s="571"/>
      <c r="QQG168" s="571"/>
      <c r="QQH168" s="571"/>
      <c r="QQI168" s="571"/>
      <c r="QQJ168" s="571"/>
      <c r="QQK168" s="571"/>
      <c r="QQL168" s="571"/>
      <c r="QQM168" s="571"/>
      <c r="QQN168" s="571"/>
      <c r="QQO168" s="571"/>
      <c r="QQP168" s="571"/>
      <c r="QQQ168" s="571"/>
      <c r="QQR168" s="571"/>
      <c r="QQS168" s="571"/>
      <c r="QQT168" s="571"/>
      <c r="QQU168" s="571"/>
      <c r="QQV168" s="571"/>
      <c r="QQW168" s="571"/>
      <c r="QQX168" s="571"/>
      <c r="QQY168" s="571"/>
      <c r="QQZ168" s="571"/>
      <c r="QRA168" s="571"/>
      <c r="QRB168" s="571"/>
      <c r="QRC168" s="571"/>
      <c r="QRD168" s="571"/>
      <c r="QRE168" s="571"/>
      <c r="QRF168" s="571"/>
      <c r="QRG168" s="571"/>
      <c r="QRH168" s="571"/>
      <c r="QRI168" s="571"/>
      <c r="QRJ168" s="571"/>
      <c r="QRK168" s="571"/>
      <c r="QRL168" s="571"/>
      <c r="QRM168" s="571"/>
      <c r="QRN168" s="571"/>
      <c r="QRO168" s="571"/>
      <c r="QRP168" s="571"/>
      <c r="QRQ168" s="571"/>
      <c r="QRR168" s="571"/>
      <c r="QRS168" s="571"/>
      <c r="QRT168" s="571"/>
      <c r="QRU168" s="571"/>
      <c r="QRV168" s="571"/>
      <c r="QRW168" s="571"/>
      <c r="QRX168" s="571"/>
      <c r="QRY168" s="571"/>
      <c r="QRZ168" s="571"/>
      <c r="QSA168" s="571"/>
      <c r="QSB168" s="571"/>
      <c r="QSC168" s="571"/>
      <c r="QSD168" s="571"/>
      <c r="QSE168" s="571"/>
      <c r="QSF168" s="571"/>
      <c r="QSG168" s="571"/>
      <c r="QSH168" s="571"/>
      <c r="QSI168" s="571"/>
      <c r="QSJ168" s="571"/>
      <c r="QSK168" s="571"/>
      <c r="QSL168" s="571"/>
      <c r="QSM168" s="571"/>
      <c r="QSN168" s="571"/>
      <c r="QSO168" s="571"/>
      <c r="QSP168" s="571"/>
      <c r="QSQ168" s="571"/>
      <c r="QSR168" s="571"/>
      <c r="QSS168" s="571"/>
      <c r="QST168" s="571"/>
      <c r="QSU168" s="571"/>
      <c r="QSV168" s="571"/>
      <c r="QSW168" s="571"/>
      <c r="QSX168" s="571"/>
      <c r="QSY168" s="571"/>
      <c r="QSZ168" s="571"/>
      <c r="QTA168" s="571"/>
      <c r="QTB168" s="571"/>
      <c r="QTC168" s="571"/>
      <c r="QTD168" s="571"/>
      <c r="QTE168" s="571"/>
      <c r="QTF168" s="571"/>
      <c r="QTG168" s="571"/>
      <c r="QTH168" s="571"/>
      <c r="QTI168" s="571"/>
      <c r="QTJ168" s="571"/>
      <c r="QTK168" s="571"/>
      <c r="QTL168" s="571"/>
      <c r="QTM168" s="571"/>
      <c r="QTN168" s="571"/>
      <c r="QTO168" s="571"/>
      <c r="QTP168" s="571"/>
      <c r="QTQ168" s="571"/>
      <c r="QTR168" s="571"/>
      <c r="QTS168" s="571"/>
      <c r="QTT168" s="571"/>
      <c r="QTU168" s="571"/>
      <c r="QTV168" s="571"/>
      <c r="QTW168" s="571"/>
      <c r="QTX168" s="571"/>
      <c r="QUA168" s="571"/>
      <c r="QUB168" s="571"/>
      <c r="QUC168" s="571"/>
      <c r="QUD168" s="571"/>
      <c r="QUE168" s="571"/>
      <c r="QUF168" s="571"/>
      <c r="QUG168" s="571"/>
      <c r="QUH168" s="571"/>
      <c r="QUI168" s="571"/>
      <c r="QUJ168" s="571"/>
      <c r="QUK168" s="571"/>
      <c r="QUL168" s="571"/>
      <c r="QUM168" s="571"/>
      <c r="QUN168" s="571"/>
      <c r="QUO168" s="571"/>
      <c r="QUP168" s="571"/>
      <c r="QUQ168" s="571"/>
      <c r="QUR168" s="571"/>
      <c r="QUS168" s="571"/>
      <c r="QUT168" s="571"/>
      <c r="QUU168" s="571"/>
      <c r="QUV168" s="571"/>
      <c r="QUW168" s="571"/>
      <c r="QUX168" s="571"/>
      <c r="QUY168" s="571"/>
      <c r="QUZ168" s="571"/>
      <c r="QVA168" s="571"/>
      <c r="QVB168" s="571"/>
      <c r="QVC168" s="571"/>
      <c r="QVD168" s="571"/>
      <c r="QVE168" s="571"/>
      <c r="QVF168" s="571"/>
      <c r="QVG168" s="571"/>
      <c r="QVH168" s="571"/>
      <c r="QVI168" s="571"/>
      <c r="QVJ168" s="571"/>
      <c r="QVK168" s="571"/>
      <c r="QVL168" s="571"/>
      <c r="QVM168" s="571"/>
      <c r="QVN168" s="571"/>
      <c r="QVO168" s="571"/>
      <c r="QVP168" s="571"/>
      <c r="QVQ168" s="571"/>
      <c r="QVR168" s="571"/>
      <c r="QVS168" s="571"/>
      <c r="QVT168" s="571"/>
      <c r="QVU168" s="571"/>
      <c r="QVV168" s="571"/>
      <c r="QVW168" s="571"/>
      <c r="QVX168" s="571"/>
      <c r="QVY168" s="571"/>
      <c r="QVZ168" s="571"/>
      <c r="QWA168" s="571"/>
      <c r="QWB168" s="571"/>
      <c r="QWC168" s="571"/>
      <c r="QWD168" s="571"/>
      <c r="QWE168" s="571"/>
      <c r="QWF168" s="571"/>
      <c r="QWG168" s="571"/>
      <c r="QWH168" s="571"/>
      <c r="QWI168" s="571"/>
      <c r="QWJ168" s="571"/>
      <c r="QWK168" s="571"/>
      <c r="QWL168" s="571"/>
      <c r="QWM168" s="571"/>
      <c r="QWN168" s="571"/>
      <c r="QWO168" s="571"/>
      <c r="QWP168" s="571"/>
      <c r="QWQ168" s="571"/>
      <c r="QWR168" s="571"/>
      <c r="QWS168" s="571"/>
      <c r="QWT168" s="571"/>
      <c r="QWU168" s="571"/>
      <c r="QWV168" s="571"/>
      <c r="QWW168" s="571"/>
      <c r="QWX168" s="571"/>
      <c r="QWY168" s="571"/>
      <c r="QWZ168" s="571"/>
      <c r="QXA168" s="571"/>
      <c r="QXB168" s="571"/>
      <c r="QXC168" s="571"/>
      <c r="QXD168" s="571"/>
      <c r="QXE168" s="571"/>
      <c r="QXF168" s="571"/>
      <c r="QXG168" s="571"/>
      <c r="QXH168" s="571"/>
      <c r="QXI168" s="571"/>
      <c r="QXJ168" s="571"/>
      <c r="QXK168" s="571"/>
      <c r="QXL168" s="571"/>
      <c r="QXM168" s="571"/>
      <c r="QXN168" s="571"/>
      <c r="QXO168" s="571"/>
      <c r="QXP168" s="571"/>
      <c r="QXQ168" s="571"/>
      <c r="QXR168" s="571"/>
      <c r="QXS168" s="571"/>
      <c r="QXT168" s="571"/>
      <c r="QXU168" s="571"/>
      <c r="QXV168" s="571"/>
      <c r="QXW168" s="571"/>
      <c r="QXX168" s="571"/>
      <c r="QXY168" s="571"/>
      <c r="QXZ168" s="571"/>
      <c r="QYA168" s="571"/>
      <c r="QYB168" s="571"/>
      <c r="QYC168" s="571"/>
      <c r="QYD168" s="571"/>
      <c r="QYE168" s="571"/>
      <c r="QYF168" s="571"/>
      <c r="QYG168" s="571"/>
      <c r="QYH168" s="571"/>
      <c r="QYI168" s="571"/>
      <c r="QYJ168" s="571"/>
      <c r="QYK168" s="571"/>
      <c r="QYL168" s="571"/>
      <c r="QYM168" s="571"/>
      <c r="QYN168" s="571"/>
      <c r="QYO168" s="571"/>
      <c r="QYP168" s="571"/>
      <c r="QYQ168" s="571"/>
      <c r="QYR168" s="571"/>
      <c r="QYS168" s="571"/>
      <c r="QYT168" s="571"/>
      <c r="QYU168" s="571"/>
      <c r="QYV168" s="571"/>
      <c r="QYW168" s="571"/>
      <c r="QYX168" s="571"/>
      <c r="QYY168" s="571"/>
      <c r="QYZ168" s="571"/>
      <c r="QZA168" s="571"/>
      <c r="QZB168" s="571"/>
      <c r="QZC168" s="571"/>
      <c r="QZD168" s="571"/>
      <c r="QZE168" s="571"/>
      <c r="QZF168" s="571"/>
      <c r="QZG168" s="571"/>
      <c r="QZH168" s="571"/>
      <c r="QZI168" s="571"/>
      <c r="QZJ168" s="571"/>
      <c r="QZK168" s="571"/>
      <c r="QZL168" s="571"/>
      <c r="QZM168" s="571"/>
      <c r="QZN168" s="571"/>
      <c r="QZO168" s="571"/>
      <c r="QZP168" s="571"/>
      <c r="QZQ168" s="571"/>
      <c r="QZR168" s="571"/>
      <c r="QZS168" s="571"/>
      <c r="QZT168" s="571"/>
      <c r="QZU168" s="571"/>
      <c r="QZV168" s="571"/>
      <c r="QZW168" s="571"/>
      <c r="QZX168" s="571"/>
      <c r="QZY168" s="571"/>
      <c r="QZZ168" s="571"/>
      <c r="RAA168" s="571"/>
      <c r="RAB168" s="571"/>
      <c r="RAC168" s="571"/>
      <c r="RAD168" s="571"/>
      <c r="RAE168" s="571"/>
      <c r="RAF168" s="571"/>
      <c r="RAG168" s="571"/>
      <c r="RAH168" s="571"/>
      <c r="RAI168" s="571"/>
      <c r="RAJ168" s="571"/>
      <c r="RAK168" s="571"/>
      <c r="RAL168" s="571"/>
      <c r="RAM168" s="571"/>
      <c r="RAN168" s="571"/>
      <c r="RAO168" s="571"/>
      <c r="RAP168" s="571"/>
      <c r="RAQ168" s="571"/>
      <c r="RAR168" s="571"/>
      <c r="RAS168" s="571"/>
      <c r="RAT168" s="571"/>
      <c r="RAU168" s="571"/>
      <c r="RAV168" s="571"/>
      <c r="RAW168" s="571"/>
      <c r="RAX168" s="571"/>
      <c r="RAY168" s="571"/>
      <c r="RAZ168" s="571"/>
      <c r="RBA168" s="571"/>
      <c r="RBB168" s="571"/>
      <c r="RBC168" s="571"/>
      <c r="RBD168" s="571"/>
      <c r="RBE168" s="571"/>
      <c r="RBF168" s="571"/>
      <c r="RBG168" s="571"/>
      <c r="RBH168" s="571"/>
      <c r="RBI168" s="571"/>
      <c r="RBJ168" s="571"/>
      <c r="RBK168" s="571"/>
      <c r="RBL168" s="571"/>
      <c r="RBM168" s="571"/>
      <c r="RBN168" s="571"/>
      <c r="RBO168" s="571"/>
      <c r="RBP168" s="571"/>
      <c r="RBQ168" s="571"/>
      <c r="RBR168" s="571"/>
      <c r="RBS168" s="571"/>
      <c r="RBT168" s="571"/>
      <c r="RBU168" s="571"/>
      <c r="RBV168" s="571"/>
      <c r="RBW168" s="571"/>
      <c r="RBX168" s="571"/>
      <c r="RBY168" s="571"/>
      <c r="RBZ168" s="571"/>
      <c r="RCA168" s="571"/>
      <c r="RCB168" s="571"/>
      <c r="RCC168" s="571"/>
      <c r="RCD168" s="571"/>
      <c r="RCE168" s="571"/>
      <c r="RCF168" s="571"/>
      <c r="RCG168" s="571"/>
      <c r="RCH168" s="571"/>
      <c r="RCI168" s="571"/>
      <c r="RCJ168" s="571"/>
      <c r="RCK168" s="571"/>
      <c r="RCL168" s="571"/>
      <c r="RCM168" s="571"/>
      <c r="RCN168" s="571"/>
      <c r="RCO168" s="571"/>
      <c r="RCP168" s="571"/>
      <c r="RCQ168" s="571"/>
      <c r="RCR168" s="571"/>
      <c r="RCS168" s="571"/>
      <c r="RCT168" s="571"/>
      <c r="RCU168" s="571"/>
      <c r="RCV168" s="571"/>
      <c r="RCW168" s="571"/>
      <c r="RCX168" s="571"/>
      <c r="RCY168" s="571"/>
      <c r="RCZ168" s="571"/>
      <c r="RDA168" s="571"/>
      <c r="RDB168" s="571"/>
      <c r="RDC168" s="571"/>
      <c r="RDD168" s="571"/>
      <c r="RDE168" s="571"/>
      <c r="RDF168" s="571"/>
      <c r="RDG168" s="571"/>
      <c r="RDH168" s="571"/>
      <c r="RDI168" s="571"/>
      <c r="RDJ168" s="571"/>
      <c r="RDK168" s="571"/>
      <c r="RDL168" s="571"/>
      <c r="RDM168" s="571"/>
      <c r="RDN168" s="571"/>
      <c r="RDO168" s="571"/>
      <c r="RDP168" s="571"/>
      <c r="RDQ168" s="571"/>
      <c r="RDR168" s="571"/>
      <c r="RDS168" s="571"/>
      <c r="RDT168" s="571"/>
      <c r="RDW168" s="571"/>
      <c r="RDX168" s="571"/>
      <c r="RDY168" s="571"/>
      <c r="RDZ168" s="571"/>
      <c r="REA168" s="571"/>
      <c r="REB168" s="571"/>
      <c r="REC168" s="571"/>
      <c r="RED168" s="571"/>
      <c r="REE168" s="571"/>
      <c r="REF168" s="571"/>
      <c r="REG168" s="571"/>
      <c r="REH168" s="571"/>
      <c r="REI168" s="571"/>
      <c r="REJ168" s="571"/>
      <c r="REK168" s="571"/>
      <c r="REL168" s="571"/>
      <c r="REM168" s="571"/>
      <c r="REN168" s="571"/>
      <c r="REO168" s="571"/>
      <c r="REP168" s="571"/>
      <c r="REQ168" s="571"/>
      <c r="RER168" s="571"/>
      <c r="RES168" s="571"/>
      <c r="RET168" s="571"/>
      <c r="REU168" s="571"/>
      <c r="REV168" s="571"/>
      <c r="REW168" s="571"/>
      <c r="REX168" s="571"/>
      <c r="REY168" s="571"/>
      <c r="REZ168" s="571"/>
      <c r="RFA168" s="571"/>
      <c r="RFB168" s="571"/>
      <c r="RFC168" s="571"/>
      <c r="RFD168" s="571"/>
      <c r="RFE168" s="571"/>
      <c r="RFF168" s="571"/>
      <c r="RFG168" s="571"/>
      <c r="RFH168" s="571"/>
      <c r="RFI168" s="571"/>
      <c r="RFJ168" s="571"/>
      <c r="RFK168" s="571"/>
      <c r="RFL168" s="571"/>
      <c r="RFM168" s="571"/>
      <c r="RFN168" s="571"/>
      <c r="RFO168" s="571"/>
      <c r="RFP168" s="571"/>
      <c r="RFQ168" s="571"/>
      <c r="RFR168" s="571"/>
      <c r="RFS168" s="571"/>
      <c r="RFT168" s="571"/>
      <c r="RFU168" s="571"/>
      <c r="RFV168" s="571"/>
      <c r="RFW168" s="571"/>
      <c r="RFX168" s="571"/>
      <c r="RFY168" s="571"/>
      <c r="RFZ168" s="571"/>
      <c r="RGA168" s="571"/>
      <c r="RGB168" s="571"/>
      <c r="RGC168" s="571"/>
      <c r="RGD168" s="571"/>
      <c r="RGE168" s="571"/>
      <c r="RGF168" s="571"/>
      <c r="RGG168" s="571"/>
      <c r="RGH168" s="571"/>
      <c r="RGI168" s="571"/>
      <c r="RGJ168" s="571"/>
      <c r="RGK168" s="571"/>
      <c r="RGL168" s="571"/>
      <c r="RGM168" s="571"/>
      <c r="RGN168" s="571"/>
      <c r="RGO168" s="571"/>
      <c r="RGP168" s="571"/>
      <c r="RGQ168" s="571"/>
      <c r="RGR168" s="571"/>
      <c r="RGS168" s="571"/>
      <c r="RGT168" s="571"/>
      <c r="RGU168" s="571"/>
      <c r="RGV168" s="571"/>
      <c r="RGW168" s="571"/>
      <c r="RGX168" s="571"/>
      <c r="RGY168" s="571"/>
      <c r="RGZ168" s="571"/>
      <c r="RHA168" s="571"/>
      <c r="RHB168" s="571"/>
      <c r="RHC168" s="571"/>
      <c r="RHD168" s="571"/>
      <c r="RHE168" s="571"/>
      <c r="RHF168" s="571"/>
      <c r="RHG168" s="571"/>
      <c r="RHH168" s="571"/>
      <c r="RHI168" s="571"/>
      <c r="RHJ168" s="571"/>
      <c r="RHK168" s="571"/>
      <c r="RHL168" s="571"/>
      <c r="RHM168" s="571"/>
      <c r="RHN168" s="571"/>
      <c r="RHO168" s="571"/>
      <c r="RHP168" s="571"/>
      <c r="RHQ168" s="571"/>
      <c r="RHR168" s="571"/>
      <c r="RHS168" s="571"/>
      <c r="RHT168" s="571"/>
      <c r="RHU168" s="571"/>
      <c r="RHV168" s="571"/>
      <c r="RHW168" s="571"/>
      <c r="RHX168" s="571"/>
      <c r="RHY168" s="571"/>
      <c r="RHZ168" s="571"/>
      <c r="RIA168" s="571"/>
      <c r="RIB168" s="571"/>
      <c r="RIC168" s="571"/>
      <c r="RID168" s="571"/>
      <c r="RIE168" s="571"/>
      <c r="RIF168" s="571"/>
      <c r="RIG168" s="571"/>
      <c r="RIH168" s="571"/>
      <c r="RII168" s="571"/>
      <c r="RIJ168" s="571"/>
      <c r="RIK168" s="571"/>
      <c r="RIL168" s="571"/>
      <c r="RIM168" s="571"/>
      <c r="RIN168" s="571"/>
      <c r="RIO168" s="571"/>
      <c r="RIP168" s="571"/>
      <c r="RIQ168" s="571"/>
      <c r="RIR168" s="571"/>
      <c r="RIS168" s="571"/>
      <c r="RIT168" s="571"/>
      <c r="RIU168" s="571"/>
      <c r="RIV168" s="571"/>
      <c r="RIW168" s="571"/>
      <c r="RIX168" s="571"/>
      <c r="RIY168" s="571"/>
      <c r="RIZ168" s="571"/>
      <c r="RJA168" s="571"/>
      <c r="RJB168" s="571"/>
      <c r="RJC168" s="571"/>
      <c r="RJD168" s="571"/>
      <c r="RJE168" s="571"/>
      <c r="RJF168" s="571"/>
      <c r="RJG168" s="571"/>
      <c r="RJH168" s="571"/>
      <c r="RJI168" s="571"/>
      <c r="RJJ168" s="571"/>
      <c r="RJK168" s="571"/>
      <c r="RJL168" s="571"/>
      <c r="RJM168" s="571"/>
      <c r="RJN168" s="571"/>
      <c r="RJO168" s="571"/>
      <c r="RJP168" s="571"/>
      <c r="RJQ168" s="571"/>
      <c r="RJR168" s="571"/>
      <c r="RJS168" s="571"/>
      <c r="RJT168" s="571"/>
      <c r="RJU168" s="571"/>
      <c r="RJV168" s="571"/>
      <c r="RJW168" s="571"/>
      <c r="RJX168" s="571"/>
      <c r="RJY168" s="571"/>
      <c r="RJZ168" s="571"/>
      <c r="RKA168" s="571"/>
      <c r="RKB168" s="571"/>
      <c r="RKC168" s="571"/>
      <c r="RKD168" s="571"/>
      <c r="RKE168" s="571"/>
      <c r="RKF168" s="571"/>
      <c r="RKG168" s="571"/>
      <c r="RKH168" s="571"/>
      <c r="RKI168" s="571"/>
      <c r="RKJ168" s="571"/>
      <c r="RKK168" s="571"/>
      <c r="RKL168" s="571"/>
      <c r="RKM168" s="571"/>
      <c r="RKN168" s="571"/>
      <c r="RKO168" s="571"/>
      <c r="RKP168" s="571"/>
      <c r="RKQ168" s="571"/>
      <c r="RKR168" s="571"/>
      <c r="RKS168" s="571"/>
      <c r="RKT168" s="571"/>
      <c r="RKU168" s="571"/>
      <c r="RKV168" s="571"/>
      <c r="RKW168" s="571"/>
      <c r="RKX168" s="571"/>
      <c r="RKY168" s="571"/>
      <c r="RKZ168" s="571"/>
      <c r="RLA168" s="571"/>
      <c r="RLB168" s="571"/>
      <c r="RLC168" s="571"/>
      <c r="RLD168" s="571"/>
      <c r="RLE168" s="571"/>
      <c r="RLF168" s="571"/>
      <c r="RLG168" s="571"/>
      <c r="RLH168" s="571"/>
      <c r="RLI168" s="571"/>
      <c r="RLJ168" s="571"/>
      <c r="RLK168" s="571"/>
      <c r="RLL168" s="571"/>
      <c r="RLM168" s="571"/>
      <c r="RLN168" s="571"/>
      <c r="RLO168" s="571"/>
      <c r="RLP168" s="571"/>
      <c r="RLQ168" s="571"/>
      <c r="RLR168" s="571"/>
      <c r="RLS168" s="571"/>
      <c r="RLT168" s="571"/>
      <c r="RLU168" s="571"/>
      <c r="RLV168" s="571"/>
      <c r="RLW168" s="571"/>
      <c r="RLX168" s="571"/>
      <c r="RLY168" s="571"/>
      <c r="RLZ168" s="571"/>
      <c r="RMA168" s="571"/>
      <c r="RMB168" s="571"/>
      <c r="RMC168" s="571"/>
      <c r="RMD168" s="571"/>
      <c r="RME168" s="571"/>
      <c r="RMF168" s="571"/>
      <c r="RMG168" s="571"/>
      <c r="RMH168" s="571"/>
      <c r="RMI168" s="571"/>
      <c r="RMJ168" s="571"/>
      <c r="RMK168" s="571"/>
      <c r="RML168" s="571"/>
      <c r="RMM168" s="571"/>
      <c r="RMN168" s="571"/>
      <c r="RMO168" s="571"/>
      <c r="RMP168" s="571"/>
      <c r="RMQ168" s="571"/>
      <c r="RMR168" s="571"/>
      <c r="RMS168" s="571"/>
      <c r="RMT168" s="571"/>
      <c r="RMU168" s="571"/>
      <c r="RMV168" s="571"/>
      <c r="RMW168" s="571"/>
      <c r="RMX168" s="571"/>
      <c r="RMY168" s="571"/>
      <c r="RMZ168" s="571"/>
      <c r="RNA168" s="571"/>
      <c r="RNB168" s="571"/>
      <c r="RNC168" s="571"/>
      <c r="RND168" s="571"/>
      <c r="RNE168" s="571"/>
      <c r="RNF168" s="571"/>
      <c r="RNG168" s="571"/>
      <c r="RNH168" s="571"/>
      <c r="RNI168" s="571"/>
      <c r="RNJ168" s="571"/>
      <c r="RNK168" s="571"/>
      <c r="RNL168" s="571"/>
      <c r="RNM168" s="571"/>
      <c r="RNN168" s="571"/>
      <c r="RNO168" s="571"/>
      <c r="RNP168" s="571"/>
      <c r="RNS168" s="571"/>
      <c r="RNT168" s="571"/>
      <c r="RNU168" s="571"/>
      <c r="RNV168" s="571"/>
      <c r="RNW168" s="571"/>
      <c r="RNX168" s="571"/>
      <c r="RNY168" s="571"/>
      <c r="RNZ168" s="571"/>
      <c r="ROA168" s="571"/>
      <c r="ROB168" s="571"/>
      <c r="ROC168" s="571"/>
      <c r="ROD168" s="571"/>
      <c r="ROE168" s="571"/>
      <c r="ROF168" s="571"/>
      <c r="ROG168" s="571"/>
      <c r="ROH168" s="571"/>
      <c r="ROI168" s="571"/>
      <c r="ROJ168" s="571"/>
      <c r="ROK168" s="571"/>
      <c r="ROL168" s="571"/>
      <c r="ROM168" s="571"/>
      <c r="RON168" s="571"/>
      <c r="ROO168" s="571"/>
      <c r="ROP168" s="571"/>
      <c r="ROQ168" s="571"/>
      <c r="ROR168" s="571"/>
      <c r="ROS168" s="571"/>
      <c r="ROT168" s="571"/>
      <c r="ROU168" s="571"/>
      <c r="ROV168" s="571"/>
      <c r="ROW168" s="571"/>
      <c r="ROX168" s="571"/>
      <c r="ROY168" s="571"/>
      <c r="ROZ168" s="571"/>
      <c r="RPA168" s="571"/>
      <c r="RPB168" s="571"/>
      <c r="RPC168" s="571"/>
      <c r="RPD168" s="571"/>
      <c r="RPE168" s="571"/>
      <c r="RPF168" s="571"/>
      <c r="RPG168" s="571"/>
      <c r="RPH168" s="571"/>
      <c r="RPI168" s="571"/>
      <c r="RPJ168" s="571"/>
      <c r="RPK168" s="571"/>
      <c r="RPL168" s="571"/>
      <c r="RPM168" s="571"/>
      <c r="RPN168" s="571"/>
      <c r="RPO168" s="571"/>
      <c r="RPP168" s="571"/>
      <c r="RPQ168" s="571"/>
      <c r="RPR168" s="571"/>
      <c r="RPS168" s="571"/>
      <c r="RPT168" s="571"/>
      <c r="RPU168" s="571"/>
      <c r="RPV168" s="571"/>
      <c r="RPW168" s="571"/>
      <c r="RPX168" s="571"/>
      <c r="RPY168" s="571"/>
      <c r="RPZ168" s="571"/>
      <c r="RQA168" s="571"/>
      <c r="RQB168" s="571"/>
      <c r="RQC168" s="571"/>
      <c r="RQD168" s="571"/>
      <c r="RQE168" s="571"/>
      <c r="RQF168" s="571"/>
      <c r="RQG168" s="571"/>
      <c r="RQH168" s="571"/>
      <c r="RQI168" s="571"/>
      <c r="RQJ168" s="571"/>
      <c r="RQK168" s="571"/>
      <c r="RQL168" s="571"/>
      <c r="RQM168" s="571"/>
      <c r="RQN168" s="571"/>
      <c r="RQO168" s="571"/>
      <c r="RQP168" s="571"/>
      <c r="RQQ168" s="571"/>
      <c r="RQR168" s="571"/>
      <c r="RQS168" s="571"/>
      <c r="RQT168" s="571"/>
      <c r="RQU168" s="571"/>
      <c r="RQV168" s="571"/>
      <c r="RQW168" s="571"/>
      <c r="RQX168" s="571"/>
      <c r="RQY168" s="571"/>
      <c r="RQZ168" s="571"/>
      <c r="RRA168" s="571"/>
      <c r="RRB168" s="571"/>
      <c r="RRC168" s="571"/>
      <c r="RRD168" s="571"/>
      <c r="RRE168" s="571"/>
      <c r="RRF168" s="571"/>
      <c r="RRG168" s="571"/>
      <c r="RRH168" s="571"/>
      <c r="RRI168" s="571"/>
      <c r="RRJ168" s="571"/>
      <c r="RRK168" s="571"/>
      <c r="RRL168" s="571"/>
      <c r="RRM168" s="571"/>
      <c r="RRN168" s="571"/>
      <c r="RRO168" s="571"/>
      <c r="RRP168" s="571"/>
      <c r="RRQ168" s="571"/>
      <c r="RRR168" s="571"/>
      <c r="RRS168" s="571"/>
      <c r="RRT168" s="571"/>
      <c r="RRU168" s="571"/>
      <c r="RRV168" s="571"/>
      <c r="RRW168" s="571"/>
      <c r="RRX168" s="571"/>
      <c r="RRY168" s="571"/>
      <c r="RRZ168" s="571"/>
      <c r="RSA168" s="571"/>
      <c r="RSB168" s="571"/>
      <c r="RSC168" s="571"/>
      <c r="RSD168" s="571"/>
      <c r="RSE168" s="571"/>
      <c r="RSF168" s="571"/>
      <c r="RSG168" s="571"/>
      <c r="RSH168" s="571"/>
      <c r="RSI168" s="571"/>
      <c r="RSJ168" s="571"/>
      <c r="RSK168" s="571"/>
      <c r="RSL168" s="571"/>
      <c r="RSM168" s="571"/>
      <c r="RSN168" s="571"/>
      <c r="RSO168" s="571"/>
      <c r="RSP168" s="571"/>
      <c r="RSQ168" s="571"/>
      <c r="RSR168" s="571"/>
      <c r="RSS168" s="571"/>
      <c r="RST168" s="571"/>
      <c r="RSU168" s="571"/>
      <c r="RSV168" s="571"/>
      <c r="RSW168" s="571"/>
      <c r="RSX168" s="571"/>
      <c r="RSY168" s="571"/>
      <c r="RSZ168" s="571"/>
      <c r="RTA168" s="571"/>
      <c r="RTB168" s="571"/>
      <c r="RTC168" s="571"/>
      <c r="RTD168" s="571"/>
      <c r="RTE168" s="571"/>
      <c r="RTF168" s="571"/>
      <c r="RTG168" s="571"/>
      <c r="RTH168" s="571"/>
      <c r="RTI168" s="571"/>
      <c r="RTJ168" s="571"/>
      <c r="RTK168" s="571"/>
      <c r="RTL168" s="571"/>
      <c r="RTM168" s="571"/>
      <c r="RTN168" s="571"/>
      <c r="RTO168" s="571"/>
      <c r="RTP168" s="571"/>
      <c r="RTQ168" s="571"/>
      <c r="RTR168" s="571"/>
      <c r="RTS168" s="571"/>
      <c r="RTT168" s="571"/>
      <c r="RTU168" s="571"/>
      <c r="RTV168" s="571"/>
      <c r="RTW168" s="571"/>
      <c r="RTX168" s="571"/>
      <c r="RTY168" s="571"/>
      <c r="RTZ168" s="571"/>
      <c r="RUA168" s="571"/>
      <c r="RUB168" s="571"/>
      <c r="RUC168" s="571"/>
      <c r="RUD168" s="571"/>
      <c r="RUE168" s="571"/>
      <c r="RUF168" s="571"/>
      <c r="RUG168" s="571"/>
      <c r="RUH168" s="571"/>
      <c r="RUI168" s="571"/>
      <c r="RUJ168" s="571"/>
      <c r="RUK168" s="571"/>
      <c r="RUL168" s="571"/>
      <c r="RUM168" s="571"/>
      <c r="RUN168" s="571"/>
      <c r="RUO168" s="571"/>
      <c r="RUP168" s="571"/>
      <c r="RUQ168" s="571"/>
      <c r="RUR168" s="571"/>
      <c r="RUS168" s="571"/>
      <c r="RUT168" s="571"/>
      <c r="RUU168" s="571"/>
      <c r="RUV168" s="571"/>
      <c r="RUW168" s="571"/>
      <c r="RUX168" s="571"/>
      <c r="RUY168" s="571"/>
      <c r="RUZ168" s="571"/>
      <c r="RVA168" s="571"/>
      <c r="RVB168" s="571"/>
      <c r="RVC168" s="571"/>
      <c r="RVD168" s="571"/>
      <c r="RVE168" s="571"/>
      <c r="RVF168" s="571"/>
      <c r="RVG168" s="571"/>
      <c r="RVH168" s="571"/>
      <c r="RVI168" s="571"/>
      <c r="RVJ168" s="571"/>
      <c r="RVK168" s="571"/>
      <c r="RVL168" s="571"/>
      <c r="RVM168" s="571"/>
      <c r="RVN168" s="571"/>
      <c r="RVO168" s="571"/>
      <c r="RVP168" s="571"/>
      <c r="RVQ168" s="571"/>
      <c r="RVR168" s="571"/>
      <c r="RVS168" s="571"/>
      <c r="RVT168" s="571"/>
      <c r="RVU168" s="571"/>
      <c r="RVV168" s="571"/>
      <c r="RVW168" s="571"/>
      <c r="RVX168" s="571"/>
      <c r="RVY168" s="571"/>
      <c r="RVZ168" s="571"/>
      <c r="RWA168" s="571"/>
      <c r="RWB168" s="571"/>
      <c r="RWC168" s="571"/>
      <c r="RWD168" s="571"/>
      <c r="RWE168" s="571"/>
      <c r="RWF168" s="571"/>
      <c r="RWG168" s="571"/>
      <c r="RWH168" s="571"/>
      <c r="RWI168" s="571"/>
      <c r="RWJ168" s="571"/>
      <c r="RWK168" s="571"/>
      <c r="RWL168" s="571"/>
      <c r="RWM168" s="571"/>
      <c r="RWN168" s="571"/>
      <c r="RWO168" s="571"/>
      <c r="RWP168" s="571"/>
      <c r="RWQ168" s="571"/>
      <c r="RWR168" s="571"/>
      <c r="RWS168" s="571"/>
      <c r="RWT168" s="571"/>
      <c r="RWU168" s="571"/>
      <c r="RWV168" s="571"/>
      <c r="RWW168" s="571"/>
      <c r="RWX168" s="571"/>
      <c r="RWY168" s="571"/>
      <c r="RWZ168" s="571"/>
      <c r="RXA168" s="571"/>
      <c r="RXB168" s="571"/>
      <c r="RXC168" s="571"/>
      <c r="RXD168" s="571"/>
      <c r="RXE168" s="571"/>
      <c r="RXF168" s="571"/>
      <c r="RXG168" s="571"/>
      <c r="RXH168" s="571"/>
      <c r="RXI168" s="571"/>
      <c r="RXJ168" s="571"/>
      <c r="RXK168" s="571"/>
      <c r="RXL168" s="571"/>
      <c r="RXO168" s="571"/>
      <c r="RXP168" s="571"/>
      <c r="RXQ168" s="571"/>
      <c r="RXR168" s="571"/>
      <c r="RXS168" s="571"/>
      <c r="RXT168" s="571"/>
      <c r="RXU168" s="571"/>
      <c r="RXV168" s="571"/>
      <c r="RXW168" s="571"/>
      <c r="RXX168" s="571"/>
      <c r="RXY168" s="571"/>
      <c r="RXZ168" s="571"/>
      <c r="RYA168" s="571"/>
      <c r="RYB168" s="571"/>
      <c r="RYC168" s="571"/>
      <c r="RYD168" s="571"/>
      <c r="RYE168" s="571"/>
      <c r="RYF168" s="571"/>
      <c r="RYG168" s="571"/>
      <c r="RYH168" s="571"/>
      <c r="RYI168" s="571"/>
      <c r="RYJ168" s="571"/>
      <c r="RYK168" s="571"/>
      <c r="RYL168" s="571"/>
      <c r="RYM168" s="571"/>
      <c r="RYN168" s="571"/>
      <c r="RYO168" s="571"/>
      <c r="RYP168" s="571"/>
      <c r="RYQ168" s="571"/>
      <c r="RYR168" s="571"/>
      <c r="RYS168" s="571"/>
      <c r="RYT168" s="571"/>
      <c r="RYU168" s="571"/>
      <c r="RYV168" s="571"/>
      <c r="RYW168" s="571"/>
      <c r="RYX168" s="571"/>
      <c r="RYY168" s="571"/>
      <c r="RYZ168" s="571"/>
      <c r="RZA168" s="571"/>
      <c r="RZB168" s="571"/>
      <c r="RZC168" s="571"/>
      <c r="RZD168" s="571"/>
      <c r="RZE168" s="571"/>
      <c r="RZF168" s="571"/>
      <c r="RZG168" s="571"/>
      <c r="RZH168" s="571"/>
      <c r="RZI168" s="571"/>
      <c r="RZJ168" s="571"/>
      <c r="RZK168" s="571"/>
      <c r="RZL168" s="571"/>
      <c r="RZM168" s="571"/>
      <c r="RZN168" s="571"/>
      <c r="RZO168" s="571"/>
      <c r="RZP168" s="571"/>
      <c r="RZQ168" s="571"/>
      <c r="RZR168" s="571"/>
      <c r="RZS168" s="571"/>
      <c r="RZT168" s="571"/>
      <c r="RZU168" s="571"/>
      <c r="RZV168" s="571"/>
      <c r="RZW168" s="571"/>
      <c r="RZX168" s="571"/>
      <c r="RZY168" s="571"/>
      <c r="RZZ168" s="571"/>
      <c r="SAA168" s="571"/>
      <c r="SAB168" s="571"/>
      <c r="SAC168" s="571"/>
      <c r="SAD168" s="571"/>
      <c r="SAE168" s="571"/>
      <c r="SAF168" s="571"/>
      <c r="SAG168" s="571"/>
      <c r="SAH168" s="571"/>
      <c r="SAI168" s="571"/>
      <c r="SAJ168" s="571"/>
      <c r="SAK168" s="571"/>
      <c r="SAL168" s="571"/>
      <c r="SAM168" s="571"/>
      <c r="SAN168" s="571"/>
      <c r="SAO168" s="571"/>
      <c r="SAP168" s="571"/>
      <c r="SAQ168" s="571"/>
      <c r="SAR168" s="571"/>
      <c r="SAS168" s="571"/>
      <c r="SAT168" s="571"/>
      <c r="SAU168" s="571"/>
      <c r="SAV168" s="571"/>
      <c r="SAW168" s="571"/>
      <c r="SAX168" s="571"/>
      <c r="SAY168" s="571"/>
      <c r="SAZ168" s="571"/>
      <c r="SBA168" s="571"/>
      <c r="SBB168" s="571"/>
      <c r="SBC168" s="571"/>
      <c r="SBD168" s="571"/>
      <c r="SBE168" s="571"/>
      <c r="SBF168" s="571"/>
      <c r="SBG168" s="571"/>
      <c r="SBH168" s="571"/>
      <c r="SBI168" s="571"/>
      <c r="SBJ168" s="571"/>
      <c r="SBK168" s="571"/>
      <c r="SBL168" s="571"/>
      <c r="SBM168" s="571"/>
      <c r="SBN168" s="571"/>
      <c r="SBO168" s="571"/>
      <c r="SBP168" s="571"/>
      <c r="SBQ168" s="571"/>
      <c r="SBR168" s="571"/>
      <c r="SBS168" s="571"/>
      <c r="SBT168" s="571"/>
      <c r="SBU168" s="571"/>
      <c r="SBV168" s="571"/>
      <c r="SBW168" s="571"/>
      <c r="SBX168" s="571"/>
      <c r="SBY168" s="571"/>
      <c r="SBZ168" s="571"/>
      <c r="SCA168" s="571"/>
      <c r="SCB168" s="571"/>
      <c r="SCC168" s="571"/>
      <c r="SCD168" s="571"/>
      <c r="SCE168" s="571"/>
      <c r="SCF168" s="571"/>
      <c r="SCG168" s="571"/>
      <c r="SCH168" s="571"/>
      <c r="SCI168" s="571"/>
      <c r="SCJ168" s="571"/>
      <c r="SCK168" s="571"/>
      <c r="SCL168" s="571"/>
      <c r="SCM168" s="571"/>
      <c r="SCN168" s="571"/>
      <c r="SCO168" s="571"/>
      <c r="SCP168" s="571"/>
      <c r="SCQ168" s="571"/>
      <c r="SCR168" s="571"/>
      <c r="SCS168" s="571"/>
      <c r="SCT168" s="571"/>
      <c r="SCU168" s="571"/>
      <c r="SCV168" s="571"/>
      <c r="SCW168" s="571"/>
      <c r="SCX168" s="571"/>
      <c r="SCY168" s="571"/>
      <c r="SCZ168" s="571"/>
      <c r="SDA168" s="571"/>
      <c r="SDB168" s="571"/>
      <c r="SDC168" s="571"/>
      <c r="SDD168" s="571"/>
      <c r="SDE168" s="571"/>
      <c r="SDF168" s="571"/>
      <c r="SDG168" s="571"/>
      <c r="SDH168" s="571"/>
      <c r="SDI168" s="571"/>
      <c r="SDJ168" s="571"/>
      <c r="SDK168" s="571"/>
      <c r="SDL168" s="571"/>
      <c r="SDM168" s="571"/>
      <c r="SDN168" s="571"/>
      <c r="SDO168" s="571"/>
      <c r="SDP168" s="571"/>
      <c r="SDQ168" s="571"/>
      <c r="SDR168" s="571"/>
      <c r="SDS168" s="571"/>
      <c r="SDT168" s="571"/>
      <c r="SDU168" s="571"/>
      <c r="SDV168" s="571"/>
      <c r="SDW168" s="571"/>
      <c r="SDX168" s="571"/>
      <c r="SDY168" s="571"/>
      <c r="SDZ168" s="571"/>
      <c r="SEA168" s="571"/>
      <c r="SEB168" s="571"/>
      <c r="SEC168" s="571"/>
      <c r="SED168" s="571"/>
      <c r="SEE168" s="571"/>
      <c r="SEF168" s="571"/>
      <c r="SEG168" s="571"/>
      <c r="SEH168" s="571"/>
      <c r="SEI168" s="571"/>
      <c r="SEJ168" s="571"/>
      <c r="SEK168" s="571"/>
      <c r="SEL168" s="571"/>
      <c r="SEM168" s="571"/>
      <c r="SEN168" s="571"/>
      <c r="SEO168" s="571"/>
      <c r="SEP168" s="571"/>
      <c r="SEQ168" s="571"/>
      <c r="SER168" s="571"/>
      <c r="SES168" s="571"/>
      <c r="SET168" s="571"/>
      <c r="SEU168" s="571"/>
      <c r="SEV168" s="571"/>
      <c r="SEW168" s="571"/>
      <c r="SEX168" s="571"/>
      <c r="SEY168" s="571"/>
      <c r="SEZ168" s="571"/>
      <c r="SFA168" s="571"/>
      <c r="SFB168" s="571"/>
      <c r="SFC168" s="571"/>
      <c r="SFD168" s="571"/>
      <c r="SFE168" s="571"/>
      <c r="SFF168" s="571"/>
      <c r="SFG168" s="571"/>
      <c r="SFH168" s="571"/>
      <c r="SFI168" s="571"/>
      <c r="SFJ168" s="571"/>
      <c r="SFK168" s="571"/>
      <c r="SFL168" s="571"/>
      <c r="SFM168" s="571"/>
      <c r="SFN168" s="571"/>
      <c r="SFO168" s="571"/>
      <c r="SFP168" s="571"/>
      <c r="SFQ168" s="571"/>
      <c r="SFR168" s="571"/>
      <c r="SFS168" s="571"/>
      <c r="SFT168" s="571"/>
      <c r="SFU168" s="571"/>
      <c r="SFV168" s="571"/>
      <c r="SFW168" s="571"/>
      <c r="SFX168" s="571"/>
      <c r="SFY168" s="571"/>
      <c r="SFZ168" s="571"/>
      <c r="SGA168" s="571"/>
      <c r="SGB168" s="571"/>
      <c r="SGC168" s="571"/>
      <c r="SGD168" s="571"/>
      <c r="SGE168" s="571"/>
      <c r="SGF168" s="571"/>
      <c r="SGG168" s="571"/>
      <c r="SGH168" s="571"/>
      <c r="SGI168" s="571"/>
      <c r="SGJ168" s="571"/>
      <c r="SGK168" s="571"/>
      <c r="SGL168" s="571"/>
      <c r="SGM168" s="571"/>
      <c r="SGN168" s="571"/>
      <c r="SGO168" s="571"/>
      <c r="SGP168" s="571"/>
      <c r="SGQ168" s="571"/>
      <c r="SGR168" s="571"/>
      <c r="SGS168" s="571"/>
      <c r="SGT168" s="571"/>
      <c r="SGU168" s="571"/>
      <c r="SGV168" s="571"/>
      <c r="SGW168" s="571"/>
      <c r="SGX168" s="571"/>
      <c r="SGY168" s="571"/>
      <c r="SGZ168" s="571"/>
      <c r="SHA168" s="571"/>
      <c r="SHB168" s="571"/>
      <c r="SHC168" s="571"/>
      <c r="SHD168" s="571"/>
      <c r="SHE168" s="571"/>
      <c r="SHF168" s="571"/>
      <c r="SHG168" s="571"/>
      <c r="SHH168" s="571"/>
      <c r="SHK168" s="571"/>
      <c r="SHL168" s="571"/>
      <c r="SHM168" s="571"/>
      <c r="SHN168" s="571"/>
      <c r="SHO168" s="571"/>
      <c r="SHP168" s="571"/>
      <c r="SHQ168" s="571"/>
      <c r="SHR168" s="571"/>
      <c r="SHS168" s="571"/>
      <c r="SHT168" s="571"/>
      <c r="SHU168" s="571"/>
      <c r="SHV168" s="571"/>
      <c r="SHW168" s="571"/>
      <c r="SHX168" s="571"/>
      <c r="SHY168" s="571"/>
      <c r="SHZ168" s="571"/>
      <c r="SIA168" s="571"/>
      <c r="SIB168" s="571"/>
      <c r="SIC168" s="571"/>
      <c r="SID168" s="571"/>
      <c r="SIE168" s="571"/>
      <c r="SIF168" s="571"/>
      <c r="SIG168" s="571"/>
      <c r="SIH168" s="571"/>
      <c r="SII168" s="571"/>
      <c r="SIJ168" s="571"/>
      <c r="SIK168" s="571"/>
      <c r="SIL168" s="571"/>
      <c r="SIM168" s="571"/>
      <c r="SIN168" s="571"/>
      <c r="SIO168" s="571"/>
      <c r="SIP168" s="571"/>
      <c r="SIQ168" s="571"/>
      <c r="SIR168" s="571"/>
      <c r="SIS168" s="571"/>
      <c r="SIT168" s="571"/>
      <c r="SIU168" s="571"/>
      <c r="SIV168" s="571"/>
      <c r="SIW168" s="571"/>
      <c r="SIX168" s="571"/>
      <c r="SIY168" s="571"/>
      <c r="SIZ168" s="571"/>
      <c r="SJA168" s="571"/>
      <c r="SJB168" s="571"/>
      <c r="SJC168" s="571"/>
      <c r="SJD168" s="571"/>
      <c r="SJE168" s="571"/>
      <c r="SJF168" s="571"/>
      <c r="SJG168" s="571"/>
      <c r="SJH168" s="571"/>
      <c r="SJI168" s="571"/>
      <c r="SJJ168" s="571"/>
      <c r="SJK168" s="571"/>
      <c r="SJL168" s="571"/>
      <c r="SJM168" s="571"/>
      <c r="SJN168" s="571"/>
      <c r="SJO168" s="571"/>
      <c r="SJP168" s="571"/>
      <c r="SJQ168" s="571"/>
      <c r="SJR168" s="571"/>
      <c r="SJS168" s="571"/>
      <c r="SJT168" s="571"/>
      <c r="SJU168" s="571"/>
      <c r="SJV168" s="571"/>
      <c r="SJW168" s="571"/>
      <c r="SJX168" s="571"/>
      <c r="SJY168" s="571"/>
      <c r="SJZ168" s="571"/>
      <c r="SKA168" s="571"/>
      <c r="SKB168" s="571"/>
      <c r="SKC168" s="571"/>
      <c r="SKD168" s="571"/>
      <c r="SKE168" s="571"/>
      <c r="SKF168" s="571"/>
      <c r="SKG168" s="571"/>
      <c r="SKH168" s="571"/>
      <c r="SKI168" s="571"/>
      <c r="SKJ168" s="571"/>
      <c r="SKK168" s="571"/>
      <c r="SKL168" s="571"/>
      <c r="SKM168" s="571"/>
      <c r="SKN168" s="571"/>
      <c r="SKO168" s="571"/>
      <c r="SKP168" s="571"/>
      <c r="SKQ168" s="571"/>
      <c r="SKR168" s="571"/>
      <c r="SKS168" s="571"/>
      <c r="SKT168" s="571"/>
      <c r="SKU168" s="571"/>
      <c r="SKV168" s="571"/>
      <c r="SKW168" s="571"/>
      <c r="SKX168" s="571"/>
      <c r="SKY168" s="571"/>
      <c r="SKZ168" s="571"/>
      <c r="SLA168" s="571"/>
      <c r="SLB168" s="571"/>
      <c r="SLC168" s="571"/>
      <c r="SLD168" s="571"/>
      <c r="SLE168" s="571"/>
      <c r="SLF168" s="571"/>
      <c r="SLG168" s="571"/>
      <c r="SLH168" s="571"/>
      <c r="SLI168" s="571"/>
      <c r="SLJ168" s="571"/>
      <c r="SLK168" s="571"/>
      <c r="SLL168" s="571"/>
      <c r="SLM168" s="571"/>
      <c r="SLN168" s="571"/>
      <c r="SLO168" s="571"/>
      <c r="SLP168" s="571"/>
      <c r="SLQ168" s="571"/>
      <c r="SLR168" s="571"/>
      <c r="SLS168" s="571"/>
      <c r="SLT168" s="571"/>
      <c r="SLU168" s="571"/>
      <c r="SLV168" s="571"/>
      <c r="SLW168" s="571"/>
      <c r="SLX168" s="571"/>
      <c r="SLY168" s="571"/>
      <c r="SLZ168" s="571"/>
      <c r="SMA168" s="571"/>
      <c r="SMB168" s="571"/>
      <c r="SMC168" s="571"/>
      <c r="SMD168" s="571"/>
      <c r="SME168" s="571"/>
      <c r="SMF168" s="571"/>
      <c r="SMG168" s="571"/>
      <c r="SMH168" s="571"/>
      <c r="SMI168" s="571"/>
      <c r="SMJ168" s="571"/>
      <c r="SMK168" s="571"/>
      <c r="SML168" s="571"/>
      <c r="SMM168" s="571"/>
      <c r="SMN168" s="571"/>
      <c r="SMO168" s="571"/>
      <c r="SMP168" s="571"/>
      <c r="SMQ168" s="571"/>
      <c r="SMR168" s="571"/>
      <c r="SMS168" s="571"/>
      <c r="SMT168" s="571"/>
      <c r="SMU168" s="571"/>
      <c r="SMV168" s="571"/>
      <c r="SMW168" s="571"/>
      <c r="SMX168" s="571"/>
      <c r="SMY168" s="571"/>
      <c r="SMZ168" s="571"/>
      <c r="SNA168" s="571"/>
      <c r="SNB168" s="571"/>
      <c r="SNC168" s="571"/>
      <c r="SND168" s="571"/>
      <c r="SNE168" s="571"/>
      <c r="SNF168" s="571"/>
      <c r="SNG168" s="571"/>
      <c r="SNH168" s="571"/>
      <c r="SNI168" s="571"/>
      <c r="SNJ168" s="571"/>
      <c r="SNK168" s="571"/>
      <c r="SNL168" s="571"/>
      <c r="SNM168" s="571"/>
      <c r="SNN168" s="571"/>
      <c r="SNO168" s="571"/>
      <c r="SNP168" s="571"/>
      <c r="SNQ168" s="571"/>
      <c r="SNR168" s="571"/>
      <c r="SNS168" s="571"/>
      <c r="SNT168" s="571"/>
      <c r="SNU168" s="571"/>
      <c r="SNV168" s="571"/>
      <c r="SNW168" s="571"/>
      <c r="SNX168" s="571"/>
      <c r="SNY168" s="571"/>
      <c r="SNZ168" s="571"/>
      <c r="SOA168" s="571"/>
      <c r="SOB168" s="571"/>
      <c r="SOC168" s="571"/>
      <c r="SOD168" s="571"/>
      <c r="SOE168" s="571"/>
      <c r="SOF168" s="571"/>
      <c r="SOG168" s="571"/>
      <c r="SOH168" s="571"/>
      <c r="SOI168" s="571"/>
      <c r="SOJ168" s="571"/>
      <c r="SOK168" s="571"/>
      <c r="SOL168" s="571"/>
      <c r="SOM168" s="571"/>
      <c r="SON168" s="571"/>
      <c r="SOO168" s="571"/>
      <c r="SOP168" s="571"/>
      <c r="SOQ168" s="571"/>
      <c r="SOR168" s="571"/>
      <c r="SOS168" s="571"/>
      <c r="SOT168" s="571"/>
      <c r="SOU168" s="571"/>
      <c r="SOV168" s="571"/>
      <c r="SOW168" s="571"/>
      <c r="SOX168" s="571"/>
      <c r="SOY168" s="571"/>
      <c r="SOZ168" s="571"/>
      <c r="SPA168" s="571"/>
      <c r="SPB168" s="571"/>
      <c r="SPC168" s="571"/>
      <c r="SPD168" s="571"/>
      <c r="SPE168" s="571"/>
      <c r="SPF168" s="571"/>
      <c r="SPG168" s="571"/>
      <c r="SPH168" s="571"/>
      <c r="SPI168" s="571"/>
      <c r="SPJ168" s="571"/>
      <c r="SPK168" s="571"/>
      <c r="SPL168" s="571"/>
      <c r="SPM168" s="571"/>
      <c r="SPN168" s="571"/>
      <c r="SPO168" s="571"/>
      <c r="SPP168" s="571"/>
      <c r="SPQ168" s="571"/>
      <c r="SPR168" s="571"/>
      <c r="SPS168" s="571"/>
      <c r="SPT168" s="571"/>
      <c r="SPU168" s="571"/>
      <c r="SPV168" s="571"/>
      <c r="SPW168" s="571"/>
      <c r="SPX168" s="571"/>
      <c r="SPY168" s="571"/>
      <c r="SPZ168" s="571"/>
      <c r="SQA168" s="571"/>
      <c r="SQB168" s="571"/>
      <c r="SQC168" s="571"/>
      <c r="SQD168" s="571"/>
      <c r="SQE168" s="571"/>
      <c r="SQF168" s="571"/>
      <c r="SQG168" s="571"/>
      <c r="SQH168" s="571"/>
      <c r="SQI168" s="571"/>
      <c r="SQJ168" s="571"/>
      <c r="SQK168" s="571"/>
      <c r="SQL168" s="571"/>
      <c r="SQM168" s="571"/>
      <c r="SQN168" s="571"/>
      <c r="SQO168" s="571"/>
      <c r="SQP168" s="571"/>
      <c r="SQQ168" s="571"/>
      <c r="SQR168" s="571"/>
      <c r="SQS168" s="571"/>
      <c r="SQT168" s="571"/>
      <c r="SQU168" s="571"/>
      <c r="SQV168" s="571"/>
      <c r="SQW168" s="571"/>
      <c r="SQX168" s="571"/>
      <c r="SQY168" s="571"/>
      <c r="SQZ168" s="571"/>
      <c r="SRA168" s="571"/>
      <c r="SRB168" s="571"/>
      <c r="SRC168" s="571"/>
      <c r="SRD168" s="571"/>
      <c r="SRG168" s="571"/>
      <c r="SRH168" s="571"/>
      <c r="SRI168" s="571"/>
      <c r="SRJ168" s="571"/>
      <c r="SRK168" s="571"/>
      <c r="SRL168" s="571"/>
      <c r="SRM168" s="571"/>
      <c r="SRN168" s="571"/>
      <c r="SRO168" s="571"/>
      <c r="SRP168" s="571"/>
      <c r="SRQ168" s="571"/>
      <c r="SRR168" s="571"/>
      <c r="SRS168" s="571"/>
      <c r="SRT168" s="571"/>
      <c r="SRU168" s="571"/>
      <c r="SRV168" s="571"/>
      <c r="SRW168" s="571"/>
      <c r="SRX168" s="571"/>
      <c r="SRY168" s="571"/>
      <c r="SRZ168" s="571"/>
      <c r="SSA168" s="571"/>
      <c r="SSB168" s="571"/>
      <c r="SSC168" s="571"/>
      <c r="SSD168" s="571"/>
      <c r="SSE168" s="571"/>
      <c r="SSF168" s="571"/>
      <c r="SSG168" s="571"/>
      <c r="SSH168" s="571"/>
      <c r="SSI168" s="571"/>
      <c r="SSJ168" s="571"/>
      <c r="SSK168" s="571"/>
      <c r="SSL168" s="571"/>
      <c r="SSM168" s="571"/>
      <c r="SSN168" s="571"/>
      <c r="SSO168" s="571"/>
      <c r="SSP168" s="571"/>
      <c r="SSQ168" s="571"/>
      <c r="SSR168" s="571"/>
      <c r="SSS168" s="571"/>
      <c r="SST168" s="571"/>
      <c r="SSU168" s="571"/>
      <c r="SSV168" s="571"/>
      <c r="SSW168" s="571"/>
      <c r="SSX168" s="571"/>
      <c r="SSY168" s="571"/>
      <c r="SSZ168" s="571"/>
      <c r="STA168" s="571"/>
      <c r="STB168" s="571"/>
      <c r="STC168" s="571"/>
      <c r="STD168" s="571"/>
      <c r="STE168" s="571"/>
      <c r="STF168" s="571"/>
      <c r="STG168" s="571"/>
      <c r="STH168" s="571"/>
      <c r="STI168" s="571"/>
      <c r="STJ168" s="571"/>
      <c r="STK168" s="571"/>
      <c r="STL168" s="571"/>
      <c r="STM168" s="571"/>
      <c r="STN168" s="571"/>
      <c r="STO168" s="571"/>
      <c r="STP168" s="571"/>
      <c r="STQ168" s="571"/>
      <c r="STR168" s="571"/>
      <c r="STS168" s="571"/>
      <c r="STT168" s="571"/>
      <c r="STU168" s="571"/>
      <c r="STV168" s="571"/>
      <c r="STW168" s="571"/>
      <c r="STX168" s="571"/>
      <c r="STY168" s="571"/>
      <c r="STZ168" s="571"/>
      <c r="SUA168" s="571"/>
      <c r="SUB168" s="571"/>
      <c r="SUC168" s="571"/>
      <c r="SUD168" s="571"/>
      <c r="SUE168" s="571"/>
      <c r="SUF168" s="571"/>
      <c r="SUG168" s="571"/>
      <c r="SUH168" s="571"/>
      <c r="SUI168" s="571"/>
      <c r="SUJ168" s="571"/>
      <c r="SUK168" s="571"/>
      <c r="SUL168" s="571"/>
      <c r="SUM168" s="571"/>
      <c r="SUN168" s="571"/>
      <c r="SUO168" s="571"/>
      <c r="SUP168" s="571"/>
      <c r="SUQ168" s="571"/>
      <c r="SUR168" s="571"/>
      <c r="SUS168" s="571"/>
      <c r="SUT168" s="571"/>
      <c r="SUU168" s="571"/>
      <c r="SUV168" s="571"/>
      <c r="SUW168" s="571"/>
      <c r="SUX168" s="571"/>
      <c r="SUY168" s="571"/>
      <c r="SUZ168" s="571"/>
      <c r="SVA168" s="571"/>
      <c r="SVB168" s="571"/>
      <c r="SVC168" s="571"/>
      <c r="SVD168" s="571"/>
      <c r="SVE168" s="571"/>
      <c r="SVF168" s="571"/>
      <c r="SVG168" s="571"/>
      <c r="SVH168" s="571"/>
      <c r="SVI168" s="571"/>
      <c r="SVJ168" s="571"/>
      <c r="SVK168" s="571"/>
      <c r="SVL168" s="571"/>
      <c r="SVM168" s="571"/>
      <c r="SVN168" s="571"/>
      <c r="SVO168" s="571"/>
      <c r="SVP168" s="571"/>
      <c r="SVQ168" s="571"/>
      <c r="SVR168" s="571"/>
      <c r="SVS168" s="571"/>
      <c r="SVT168" s="571"/>
      <c r="SVU168" s="571"/>
      <c r="SVV168" s="571"/>
      <c r="SVW168" s="571"/>
      <c r="SVX168" s="571"/>
      <c r="SVY168" s="571"/>
      <c r="SVZ168" s="571"/>
      <c r="SWA168" s="571"/>
      <c r="SWB168" s="571"/>
      <c r="SWC168" s="571"/>
      <c r="SWD168" s="571"/>
      <c r="SWE168" s="571"/>
      <c r="SWF168" s="571"/>
      <c r="SWG168" s="571"/>
      <c r="SWH168" s="571"/>
      <c r="SWI168" s="571"/>
      <c r="SWJ168" s="571"/>
      <c r="SWK168" s="571"/>
      <c r="SWL168" s="571"/>
      <c r="SWM168" s="571"/>
      <c r="SWN168" s="571"/>
      <c r="SWO168" s="571"/>
      <c r="SWP168" s="571"/>
      <c r="SWQ168" s="571"/>
      <c r="SWR168" s="571"/>
      <c r="SWS168" s="571"/>
      <c r="SWT168" s="571"/>
      <c r="SWU168" s="571"/>
      <c r="SWV168" s="571"/>
      <c r="SWW168" s="571"/>
      <c r="SWX168" s="571"/>
      <c r="SWY168" s="571"/>
      <c r="SWZ168" s="571"/>
      <c r="SXA168" s="571"/>
      <c r="SXB168" s="571"/>
      <c r="SXC168" s="571"/>
      <c r="SXD168" s="571"/>
      <c r="SXE168" s="571"/>
      <c r="SXF168" s="571"/>
      <c r="SXG168" s="571"/>
      <c r="SXH168" s="571"/>
      <c r="SXI168" s="571"/>
      <c r="SXJ168" s="571"/>
      <c r="SXK168" s="571"/>
      <c r="SXL168" s="571"/>
      <c r="SXM168" s="571"/>
      <c r="SXN168" s="571"/>
      <c r="SXO168" s="571"/>
      <c r="SXP168" s="571"/>
      <c r="SXQ168" s="571"/>
      <c r="SXR168" s="571"/>
      <c r="SXS168" s="571"/>
      <c r="SXT168" s="571"/>
      <c r="SXU168" s="571"/>
      <c r="SXV168" s="571"/>
      <c r="SXW168" s="571"/>
      <c r="SXX168" s="571"/>
      <c r="SXY168" s="571"/>
      <c r="SXZ168" s="571"/>
      <c r="SYA168" s="571"/>
      <c r="SYB168" s="571"/>
      <c r="SYC168" s="571"/>
      <c r="SYD168" s="571"/>
      <c r="SYE168" s="571"/>
      <c r="SYF168" s="571"/>
      <c r="SYG168" s="571"/>
      <c r="SYH168" s="571"/>
      <c r="SYI168" s="571"/>
      <c r="SYJ168" s="571"/>
      <c r="SYK168" s="571"/>
      <c r="SYL168" s="571"/>
      <c r="SYM168" s="571"/>
      <c r="SYN168" s="571"/>
      <c r="SYO168" s="571"/>
      <c r="SYP168" s="571"/>
      <c r="SYQ168" s="571"/>
      <c r="SYR168" s="571"/>
      <c r="SYS168" s="571"/>
      <c r="SYT168" s="571"/>
      <c r="SYU168" s="571"/>
      <c r="SYV168" s="571"/>
      <c r="SYW168" s="571"/>
      <c r="SYX168" s="571"/>
      <c r="SYY168" s="571"/>
      <c r="SYZ168" s="571"/>
      <c r="SZA168" s="571"/>
      <c r="SZB168" s="571"/>
      <c r="SZC168" s="571"/>
      <c r="SZD168" s="571"/>
      <c r="SZE168" s="571"/>
      <c r="SZF168" s="571"/>
      <c r="SZG168" s="571"/>
      <c r="SZH168" s="571"/>
      <c r="SZI168" s="571"/>
      <c r="SZJ168" s="571"/>
      <c r="SZK168" s="571"/>
      <c r="SZL168" s="571"/>
      <c r="SZM168" s="571"/>
      <c r="SZN168" s="571"/>
      <c r="SZO168" s="571"/>
      <c r="SZP168" s="571"/>
      <c r="SZQ168" s="571"/>
      <c r="SZR168" s="571"/>
      <c r="SZS168" s="571"/>
      <c r="SZT168" s="571"/>
      <c r="SZU168" s="571"/>
      <c r="SZV168" s="571"/>
      <c r="SZW168" s="571"/>
      <c r="SZX168" s="571"/>
      <c r="SZY168" s="571"/>
      <c r="SZZ168" s="571"/>
      <c r="TAA168" s="571"/>
      <c r="TAB168" s="571"/>
      <c r="TAC168" s="571"/>
      <c r="TAD168" s="571"/>
      <c r="TAE168" s="571"/>
      <c r="TAF168" s="571"/>
      <c r="TAG168" s="571"/>
      <c r="TAH168" s="571"/>
      <c r="TAI168" s="571"/>
      <c r="TAJ168" s="571"/>
      <c r="TAK168" s="571"/>
      <c r="TAL168" s="571"/>
      <c r="TAM168" s="571"/>
      <c r="TAN168" s="571"/>
      <c r="TAO168" s="571"/>
      <c r="TAP168" s="571"/>
      <c r="TAQ168" s="571"/>
      <c r="TAR168" s="571"/>
      <c r="TAS168" s="571"/>
      <c r="TAT168" s="571"/>
      <c r="TAU168" s="571"/>
      <c r="TAV168" s="571"/>
      <c r="TAW168" s="571"/>
      <c r="TAX168" s="571"/>
      <c r="TAY168" s="571"/>
      <c r="TAZ168" s="571"/>
      <c r="TBC168" s="571"/>
      <c r="TBD168" s="571"/>
      <c r="TBE168" s="571"/>
      <c r="TBF168" s="571"/>
      <c r="TBG168" s="571"/>
      <c r="TBH168" s="571"/>
      <c r="TBI168" s="571"/>
      <c r="TBJ168" s="571"/>
      <c r="TBK168" s="571"/>
      <c r="TBL168" s="571"/>
      <c r="TBM168" s="571"/>
      <c r="TBN168" s="571"/>
      <c r="TBO168" s="571"/>
      <c r="TBP168" s="571"/>
      <c r="TBQ168" s="571"/>
      <c r="TBR168" s="571"/>
      <c r="TBS168" s="571"/>
      <c r="TBT168" s="571"/>
      <c r="TBU168" s="571"/>
      <c r="TBV168" s="571"/>
      <c r="TBW168" s="571"/>
      <c r="TBX168" s="571"/>
      <c r="TBY168" s="571"/>
      <c r="TBZ168" s="571"/>
      <c r="TCA168" s="571"/>
      <c r="TCB168" s="571"/>
      <c r="TCC168" s="571"/>
      <c r="TCD168" s="571"/>
      <c r="TCE168" s="571"/>
      <c r="TCF168" s="571"/>
      <c r="TCG168" s="571"/>
      <c r="TCH168" s="571"/>
      <c r="TCI168" s="571"/>
      <c r="TCJ168" s="571"/>
      <c r="TCK168" s="571"/>
      <c r="TCL168" s="571"/>
      <c r="TCM168" s="571"/>
      <c r="TCN168" s="571"/>
      <c r="TCO168" s="571"/>
      <c r="TCP168" s="571"/>
      <c r="TCQ168" s="571"/>
      <c r="TCR168" s="571"/>
      <c r="TCS168" s="571"/>
      <c r="TCT168" s="571"/>
      <c r="TCU168" s="571"/>
      <c r="TCV168" s="571"/>
      <c r="TCW168" s="571"/>
      <c r="TCX168" s="571"/>
      <c r="TCY168" s="571"/>
      <c r="TCZ168" s="571"/>
      <c r="TDA168" s="571"/>
      <c r="TDB168" s="571"/>
      <c r="TDC168" s="571"/>
      <c r="TDD168" s="571"/>
      <c r="TDE168" s="571"/>
      <c r="TDF168" s="571"/>
      <c r="TDG168" s="571"/>
      <c r="TDH168" s="571"/>
      <c r="TDI168" s="571"/>
      <c r="TDJ168" s="571"/>
      <c r="TDK168" s="571"/>
      <c r="TDL168" s="571"/>
      <c r="TDM168" s="571"/>
      <c r="TDN168" s="571"/>
      <c r="TDO168" s="571"/>
      <c r="TDP168" s="571"/>
      <c r="TDQ168" s="571"/>
      <c r="TDR168" s="571"/>
      <c r="TDS168" s="571"/>
      <c r="TDT168" s="571"/>
      <c r="TDU168" s="571"/>
      <c r="TDV168" s="571"/>
      <c r="TDW168" s="571"/>
      <c r="TDX168" s="571"/>
      <c r="TDY168" s="571"/>
      <c r="TDZ168" s="571"/>
      <c r="TEA168" s="571"/>
      <c r="TEB168" s="571"/>
      <c r="TEC168" s="571"/>
      <c r="TED168" s="571"/>
      <c r="TEE168" s="571"/>
      <c r="TEF168" s="571"/>
      <c r="TEG168" s="571"/>
      <c r="TEH168" s="571"/>
      <c r="TEI168" s="571"/>
      <c r="TEJ168" s="571"/>
      <c r="TEK168" s="571"/>
      <c r="TEL168" s="571"/>
      <c r="TEM168" s="571"/>
      <c r="TEN168" s="571"/>
      <c r="TEO168" s="571"/>
      <c r="TEP168" s="571"/>
      <c r="TEQ168" s="571"/>
      <c r="TER168" s="571"/>
      <c r="TES168" s="571"/>
      <c r="TET168" s="571"/>
      <c r="TEU168" s="571"/>
      <c r="TEV168" s="571"/>
      <c r="TEW168" s="571"/>
      <c r="TEX168" s="571"/>
      <c r="TEY168" s="571"/>
      <c r="TEZ168" s="571"/>
      <c r="TFA168" s="571"/>
      <c r="TFB168" s="571"/>
      <c r="TFC168" s="571"/>
      <c r="TFD168" s="571"/>
      <c r="TFE168" s="571"/>
      <c r="TFF168" s="571"/>
      <c r="TFG168" s="571"/>
      <c r="TFH168" s="571"/>
      <c r="TFI168" s="571"/>
      <c r="TFJ168" s="571"/>
      <c r="TFK168" s="571"/>
      <c r="TFL168" s="571"/>
      <c r="TFM168" s="571"/>
      <c r="TFN168" s="571"/>
      <c r="TFO168" s="571"/>
      <c r="TFP168" s="571"/>
      <c r="TFQ168" s="571"/>
      <c r="TFR168" s="571"/>
      <c r="TFS168" s="571"/>
      <c r="TFT168" s="571"/>
      <c r="TFU168" s="571"/>
      <c r="TFV168" s="571"/>
      <c r="TFW168" s="571"/>
      <c r="TFX168" s="571"/>
      <c r="TFY168" s="571"/>
      <c r="TFZ168" s="571"/>
      <c r="TGA168" s="571"/>
      <c r="TGB168" s="571"/>
      <c r="TGC168" s="571"/>
      <c r="TGD168" s="571"/>
      <c r="TGE168" s="571"/>
      <c r="TGF168" s="571"/>
      <c r="TGG168" s="571"/>
      <c r="TGH168" s="571"/>
      <c r="TGI168" s="571"/>
      <c r="TGJ168" s="571"/>
      <c r="TGK168" s="571"/>
      <c r="TGL168" s="571"/>
      <c r="TGM168" s="571"/>
      <c r="TGN168" s="571"/>
      <c r="TGO168" s="571"/>
      <c r="TGP168" s="571"/>
      <c r="TGQ168" s="571"/>
      <c r="TGR168" s="571"/>
      <c r="TGS168" s="571"/>
      <c r="TGT168" s="571"/>
      <c r="TGU168" s="571"/>
      <c r="TGV168" s="571"/>
      <c r="TGW168" s="571"/>
      <c r="TGX168" s="571"/>
      <c r="TGY168" s="571"/>
      <c r="TGZ168" s="571"/>
      <c r="THA168" s="571"/>
      <c r="THB168" s="571"/>
      <c r="THC168" s="571"/>
      <c r="THD168" s="571"/>
      <c r="THE168" s="571"/>
      <c r="THF168" s="571"/>
      <c r="THG168" s="571"/>
      <c r="THH168" s="571"/>
      <c r="THI168" s="571"/>
      <c r="THJ168" s="571"/>
      <c r="THK168" s="571"/>
      <c r="THL168" s="571"/>
      <c r="THM168" s="571"/>
      <c r="THN168" s="571"/>
      <c r="THO168" s="571"/>
      <c r="THP168" s="571"/>
      <c r="THQ168" s="571"/>
      <c r="THR168" s="571"/>
      <c r="THS168" s="571"/>
      <c r="THT168" s="571"/>
      <c r="THU168" s="571"/>
      <c r="THV168" s="571"/>
      <c r="THW168" s="571"/>
      <c r="THX168" s="571"/>
      <c r="THY168" s="571"/>
      <c r="THZ168" s="571"/>
      <c r="TIA168" s="571"/>
      <c r="TIB168" s="571"/>
      <c r="TIC168" s="571"/>
      <c r="TID168" s="571"/>
      <c r="TIE168" s="571"/>
      <c r="TIF168" s="571"/>
      <c r="TIG168" s="571"/>
      <c r="TIH168" s="571"/>
      <c r="TII168" s="571"/>
      <c r="TIJ168" s="571"/>
      <c r="TIK168" s="571"/>
      <c r="TIL168" s="571"/>
      <c r="TIM168" s="571"/>
      <c r="TIN168" s="571"/>
      <c r="TIO168" s="571"/>
      <c r="TIP168" s="571"/>
      <c r="TIQ168" s="571"/>
      <c r="TIR168" s="571"/>
      <c r="TIS168" s="571"/>
      <c r="TIT168" s="571"/>
      <c r="TIU168" s="571"/>
      <c r="TIV168" s="571"/>
      <c r="TIW168" s="571"/>
      <c r="TIX168" s="571"/>
      <c r="TIY168" s="571"/>
      <c r="TIZ168" s="571"/>
      <c r="TJA168" s="571"/>
      <c r="TJB168" s="571"/>
      <c r="TJC168" s="571"/>
      <c r="TJD168" s="571"/>
      <c r="TJE168" s="571"/>
      <c r="TJF168" s="571"/>
      <c r="TJG168" s="571"/>
      <c r="TJH168" s="571"/>
      <c r="TJI168" s="571"/>
      <c r="TJJ168" s="571"/>
      <c r="TJK168" s="571"/>
      <c r="TJL168" s="571"/>
      <c r="TJM168" s="571"/>
      <c r="TJN168" s="571"/>
      <c r="TJO168" s="571"/>
      <c r="TJP168" s="571"/>
      <c r="TJQ168" s="571"/>
      <c r="TJR168" s="571"/>
      <c r="TJS168" s="571"/>
      <c r="TJT168" s="571"/>
      <c r="TJU168" s="571"/>
      <c r="TJV168" s="571"/>
      <c r="TJW168" s="571"/>
      <c r="TJX168" s="571"/>
      <c r="TJY168" s="571"/>
      <c r="TJZ168" s="571"/>
      <c r="TKA168" s="571"/>
      <c r="TKB168" s="571"/>
      <c r="TKC168" s="571"/>
      <c r="TKD168" s="571"/>
      <c r="TKE168" s="571"/>
      <c r="TKF168" s="571"/>
      <c r="TKG168" s="571"/>
      <c r="TKH168" s="571"/>
      <c r="TKI168" s="571"/>
      <c r="TKJ168" s="571"/>
      <c r="TKK168" s="571"/>
      <c r="TKL168" s="571"/>
      <c r="TKM168" s="571"/>
      <c r="TKN168" s="571"/>
      <c r="TKO168" s="571"/>
      <c r="TKP168" s="571"/>
      <c r="TKQ168" s="571"/>
      <c r="TKR168" s="571"/>
      <c r="TKS168" s="571"/>
      <c r="TKT168" s="571"/>
      <c r="TKU168" s="571"/>
      <c r="TKV168" s="571"/>
      <c r="TKY168" s="571"/>
      <c r="TKZ168" s="571"/>
      <c r="TLA168" s="571"/>
      <c r="TLB168" s="571"/>
      <c r="TLC168" s="571"/>
      <c r="TLD168" s="571"/>
      <c r="TLE168" s="571"/>
      <c r="TLF168" s="571"/>
      <c r="TLG168" s="571"/>
      <c r="TLH168" s="571"/>
      <c r="TLI168" s="571"/>
      <c r="TLJ168" s="571"/>
      <c r="TLK168" s="571"/>
      <c r="TLL168" s="571"/>
      <c r="TLM168" s="571"/>
      <c r="TLN168" s="571"/>
      <c r="TLO168" s="571"/>
      <c r="TLP168" s="571"/>
      <c r="TLQ168" s="571"/>
      <c r="TLR168" s="571"/>
      <c r="TLS168" s="571"/>
      <c r="TLT168" s="571"/>
      <c r="TLU168" s="571"/>
      <c r="TLV168" s="571"/>
      <c r="TLW168" s="571"/>
      <c r="TLX168" s="571"/>
      <c r="TLY168" s="571"/>
      <c r="TLZ168" s="571"/>
      <c r="TMA168" s="571"/>
      <c r="TMB168" s="571"/>
      <c r="TMC168" s="571"/>
      <c r="TMD168" s="571"/>
      <c r="TME168" s="571"/>
      <c r="TMF168" s="571"/>
      <c r="TMG168" s="571"/>
      <c r="TMH168" s="571"/>
      <c r="TMI168" s="571"/>
      <c r="TMJ168" s="571"/>
      <c r="TMK168" s="571"/>
      <c r="TML168" s="571"/>
      <c r="TMM168" s="571"/>
      <c r="TMN168" s="571"/>
      <c r="TMO168" s="571"/>
      <c r="TMP168" s="571"/>
      <c r="TMQ168" s="571"/>
      <c r="TMR168" s="571"/>
      <c r="TMS168" s="571"/>
      <c r="TMT168" s="571"/>
      <c r="TMU168" s="571"/>
      <c r="TMV168" s="571"/>
      <c r="TMW168" s="571"/>
      <c r="TMX168" s="571"/>
      <c r="TMY168" s="571"/>
      <c r="TMZ168" s="571"/>
      <c r="TNA168" s="571"/>
      <c r="TNB168" s="571"/>
      <c r="TNC168" s="571"/>
      <c r="TND168" s="571"/>
      <c r="TNE168" s="571"/>
      <c r="TNF168" s="571"/>
      <c r="TNG168" s="571"/>
      <c r="TNH168" s="571"/>
      <c r="TNI168" s="571"/>
      <c r="TNJ168" s="571"/>
      <c r="TNK168" s="571"/>
      <c r="TNL168" s="571"/>
      <c r="TNM168" s="571"/>
      <c r="TNN168" s="571"/>
      <c r="TNO168" s="571"/>
      <c r="TNP168" s="571"/>
      <c r="TNQ168" s="571"/>
      <c r="TNR168" s="571"/>
      <c r="TNS168" s="571"/>
      <c r="TNT168" s="571"/>
      <c r="TNU168" s="571"/>
      <c r="TNV168" s="571"/>
      <c r="TNW168" s="571"/>
      <c r="TNX168" s="571"/>
      <c r="TNY168" s="571"/>
      <c r="TNZ168" s="571"/>
      <c r="TOA168" s="571"/>
      <c r="TOB168" s="571"/>
      <c r="TOC168" s="571"/>
      <c r="TOD168" s="571"/>
      <c r="TOE168" s="571"/>
      <c r="TOF168" s="571"/>
      <c r="TOG168" s="571"/>
      <c r="TOH168" s="571"/>
      <c r="TOI168" s="571"/>
      <c r="TOJ168" s="571"/>
      <c r="TOK168" s="571"/>
      <c r="TOL168" s="571"/>
      <c r="TOM168" s="571"/>
      <c r="TON168" s="571"/>
      <c r="TOO168" s="571"/>
      <c r="TOP168" s="571"/>
      <c r="TOQ168" s="571"/>
      <c r="TOR168" s="571"/>
      <c r="TOS168" s="571"/>
      <c r="TOT168" s="571"/>
      <c r="TOU168" s="571"/>
      <c r="TOV168" s="571"/>
      <c r="TOW168" s="571"/>
      <c r="TOX168" s="571"/>
      <c r="TOY168" s="571"/>
      <c r="TOZ168" s="571"/>
      <c r="TPA168" s="571"/>
      <c r="TPB168" s="571"/>
      <c r="TPC168" s="571"/>
      <c r="TPD168" s="571"/>
      <c r="TPE168" s="571"/>
      <c r="TPF168" s="571"/>
      <c r="TPG168" s="571"/>
      <c r="TPH168" s="571"/>
      <c r="TPI168" s="571"/>
      <c r="TPJ168" s="571"/>
      <c r="TPK168" s="571"/>
      <c r="TPL168" s="571"/>
      <c r="TPM168" s="571"/>
      <c r="TPN168" s="571"/>
      <c r="TPO168" s="571"/>
      <c r="TPP168" s="571"/>
      <c r="TPQ168" s="571"/>
      <c r="TPR168" s="571"/>
      <c r="TPS168" s="571"/>
      <c r="TPT168" s="571"/>
      <c r="TPU168" s="571"/>
      <c r="TPV168" s="571"/>
      <c r="TPW168" s="571"/>
      <c r="TPX168" s="571"/>
      <c r="TPY168" s="571"/>
      <c r="TPZ168" s="571"/>
      <c r="TQA168" s="571"/>
      <c r="TQB168" s="571"/>
      <c r="TQC168" s="571"/>
      <c r="TQD168" s="571"/>
      <c r="TQE168" s="571"/>
      <c r="TQF168" s="571"/>
      <c r="TQG168" s="571"/>
      <c r="TQH168" s="571"/>
      <c r="TQI168" s="571"/>
      <c r="TQJ168" s="571"/>
      <c r="TQK168" s="571"/>
      <c r="TQL168" s="571"/>
      <c r="TQM168" s="571"/>
      <c r="TQN168" s="571"/>
      <c r="TQO168" s="571"/>
      <c r="TQP168" s="571"/>
      <c r="TQQ168" s="571"/>
      <c r="TQR168" s="571"/>
      <c r="TQS168" s="571"/>
      <c r="TQT168" s="571"/>
      <c r="TQU168" s="571"/>
      <c r="TQV168" s="571"/>
      <c r="TQW168" s="571"/>
      <c r="TQX168" s="571"/>
      <c r="TQY168" s="571"/>
      <c r="TQZ168" s="571"/>
      <c r="TRA168" s="571"/>
      <c r="TRB168" s="571"/>
      <c r="TRC168" s="571"/>
      <c r="TRD168" s="571"/>
      <c r="TRE168" s="571"/>
      <c r="TRF168" s="571"/>
      <c r="TRG168" s="571"/>
      <c r="TRH168" s="571"/>
      <c r="TRI168" s="571"/>
      <c r="TRJ168" s="571"/>
      <c r="TRK168" s="571"/>
      <c r="TRL168" s="571"/>
      <c r="TRM168" s="571"/>
      <c r="TRN168" s="571"/>
      <c r="TRO168" s="571"/>
      <c r="TRP168" s="571"/>
      <c r="TRQ168" s="571"/>
      <c r="TRR168" s="571"/>
      <c r="TRS168" s="571"/>
      <c r="TRT168" s="571"/>
      <c r="TRU168" s="571"/>
      <c r="TRV168" s="571"/>
      <c r="TRW168" s="571"/>
      <c r="TRX168" s="571"/>
      <c r="TRY168" s="571"/>
      <c r="TRZ168" s="571"/>
      <c r="TSA168" s="571"/>
      <c r="TSB168" s="571"/>
      <c r="TSC168" s="571"/>
      <c r="TSD168" s="571"/>
      <c r="TSE168" s="571"/>
      <c r="TSF168" s="571"/>
      <c r="TSG168" s="571"/>
      <c r="TSH168" s="571"/>
      <c r="TSI168" s="571"/>
      <c r="TSJ168" s="571"/>
      <c r="TSK168" s="571"/>
      <c r="TSL168" s="571"/>
      <c r="TSM168" s="571"/>
      <c r="TSN168" s="571"/>
      <c r="TSO168" s="571"/>
      <c r="TSP168" s="571"/>
      <c r="TSQ168" s="571"/>
      <c r="TSR168" s="571"/>
      <c r="TSS168" s="571"/>
      <c r="TST168" s="571"/>
      <c r="TSU168" s="571"/>
      <c r="TSV168" s="571"/>
      <c r="TSW168" s="571"/>
      <c r="TSX168" s="571"/>
      <c r="TSY168" s="571"/>
      <c r="TSZ168" s="571"/>
      <c r="TTA168" s="571"/>
      <c r="TTB168" s="571"/>
      <c r="TTC168" s="571"/>
      <c r="TTD168" s="571"/>
      <c r="TTE168" s="571"/>
      <c r="TTF168" s="571"/>
      <c r="TTG168" s="571"/>
      <c r="TTH168" s="571"/>
      <c r="TTI168" s="571"/>
      <c r="TTJ168" s="571"/>
      <c r="TTK168" s="571"/>
      <c r="TTL168" s="571"/>
      <c r="TTM168" s="571"/>
      <c r="TTN168" s="571"/>
      <c r="TTO168" s="571"/>
      <c r="TTP168" s="571"/>
      <c r="TTQ168" s="571"/>
      <c r="TTR168" s="571"/>
      <c r="TTS168" s="571"/>
      <c r="TTT168" s="571"/>
      <c r="TTU168" s="571"/>
      <c r="TTV168" s="571"/>
      <c r="TTW168" s="571"/>
      <c r="TTX168" s="571"/>
      <c r="TTY168" s="571"/>
      <c r="TTZ168" s="571"/>
      <c r="TUA168" s="571"/>
      <c r="TUB168" s="571"/>
      <c r="TUC168" s="571"/>
      <c r="TUD168" s="571"/>
      <c r="TUE168" s="571"/>
      <c r="TUF168" s="571"/>
      <c r="TUG168" s="571"/>
      <c r="TUH168" s="571"/>
      <c r="TUI168" s="571"/>
      <c r="TUJ168" s="571"/>
      <c r="TUK168" s="571"/>
      <c r="TUL168" s="571"/>
      <c r="TUM168" s="571"/>
      <c r="TUN168" s="571"/>
      <c r="TUO168" s="571"/>
      <c r="TUP168" s="571"/>
      <c r="TUQ168" s="571"/>
      <c r="TUR168" s="571"/>
      <c r="TUU168" s="571"/>
      <c r="TUV168" s="571"/>
      <c r="TUW168" s="571"/>
      <c r="TUX168" s="571"/>
      <c r="TUY168" s="571"/>
      <c r="TUZ168" s="571"/>
      <c r="TVA168" s="571"/>
      <c r="TVB168" s="571"/>
      <c r="TVC168" s="571"/>
      <c r="TVD168" s="571"/>
      <c r="TVE168" s="571"/>
      <c r="TVF168" s="571"/>
      <c r="TVG168" s="571"/>
      <c r="TVH168" s="571"/>
      <c r="TVI168" s="571"/>
      <c r="TVJ168" s="571"/>
      <c r="TVK168" s="571"/>
      <c r="TVL168" s="571"/>
      <c r="TVM168" s="571"/>
      <c r="TVN168" s="571"/>
      <c r="TVO168" s="571"/>
      <c r="TVP168" s="571"/>
      <c r="TVQ168" s="571"/>
      <c r="TVR168" s="571"/>
      <c r="TVS168" s="571"/>
      <c r="TVT168" s="571"/>
      <c r="TVU168" s="571"/>
      <c r="TVV168" s="571"/>
      <c r="TVW168" s="571"/>
      <c r="TVX168" s="571"/>
      <c r="TVY168" s="571"/>
      <c r="TVZ168" s="571"/>
      <c r="TWA168" s="571"/>
      <c r="TWB168" s="571"/>
      <c r="TWC168" s="571"/>
      <c r="TWD168" s="571"/>
      <c r="TWE168" s="571"/>
      <c r="TWF168" s="571"/>
      <c r="TWG168" s="571"/>
      <c r="TWH168" s="571"/>
      <c r="TWI168" s="571"/>
      <c r="TWJ168" s="571"/>
      <c r="TWK168" s="571"/>
      <c r="TWL168" s="571"/>
      <c r="TWM168" s="571"/>
      <c r="TWN168" s="571"/>
      <c r="TWO168" s="571"/>
      <c r="TWP168" s="571"/>
      <c r="TWQ168" s="571"/>
      <c r="TWR168" s="571"/>
      <c r="TWS168" s="571"/>
      <c r="TWT168" s="571"/>
      <c r="TWU168" s="571"/>
      <c r="TWV168" s="571"/>
      <c r="TWW168" s="571"/>
      <c r="TWX168" s="571"/>
      <c r="TWY168" s="571"/>
      <c r="TWZ168" s="571"/>
      <c r="TXA168" s="571"/>
      <c r="TXB168" s="571"/>
      <c r="TXC168" s="571"/>
      <c r="TXD168" s="571"/>
      <c r="TXE168" s="571"/>
      <c r="TXF168" s="571"/>
      <c r="TXG168" s="571"/>
      <c r="TXH168" s="571"/>
      <c r="TXI168" s="571"/>
      <c r="TXJ168" s="571"/>
      <c r="TXK168" s="571"/>
      <c r="TXL168" s="571"/>
      <c r="TXM168" s="571"/>
      <c r="TXN168" s="571"/>
      <c r="TXO168" s="571"/>
      <c r="TXP168" s="571"/>
      <c r="TXQ168" s="571"/>
      <c r="TXR168" s="571"/>
      <c r="TXS168" s="571"/>
      <c r="TXT168" s="571"/>
      <c r="TXU168" s="571"/>
      <c r="TXV168" s="571"/>
      <c r="TXW168" s="571"/>
      <c r="TXX168" s="571"/>
      <c r="TXY168" s="571"/>
      <c r="TXZ168" s="571"/>
      <c r="TYA168" s="571"/>
      <c r="TYB168" s="571"/>
      <c r="TYC168" s="571"/>
      <c r="TYD168" s="571"/>
      <c r="TYE168" s="571"/>
      <c r="TYF168" s="571"/>
      <c r="TYG168" s="571"/>
      <c r="TYH168" s="571"/>
      <c r="TYI168" s="571"/>
      <c r="TYJ168" s="571"/>
      <c r="TYK168" s="571"/>
      <c r="TYL168" s="571"/>
      <c r="TYM168" s="571"/>
      <c r="TYN168" s="571"/>
      <c r="TYO168" s="571"/>
      <c r="TYP168" s="571"/>
      <c r="TYQ168" s="571"/>
      <c r="TYR168" s="571"/>
      <c r="TYS168" s="571"/>
      <c r="TYT168" s="571"/>
      <c r="TYU168" s="571"/>
      <c r="TYV168" s="571"/>
      <c r="TYW168" s="571"/>
      <c r="TYX168" s="571"/>
      <c r="TYY168" s="571"/>
      <c r="TYZ168" s="571"/>
      <c r="TZA168" s="571"/>
      <c r="TZB168" s="571"/>
      <c r="TZC168" s="571"/>
      <c r="TZD168" s="571"/>
      <c r="TZE168" s="571"/>
      <c r="TZF168" s="571"/>
      <c r="TZG168" s="571"/>
      <c r="TZH168" s="571"/>
      <c r="TZI168" s="571"/>
      <c r="TZJ168" s="571"/>
      <c r="TZK168" s="571"/>
      <c r="TZL168" s="571"/>
      <c r="TZM168" s="571"/>
      <c r="TZN168" s="571"/>
      <c r="TZO168" s="571"/>
      <c r="TZP168" s="571"/>
      <c r="TZQ168" s="571"/>
      <c r="TZR168" s="571"/>
      <c r="TZS168" s="571"/>
      <c r="TZT168" s="571"/>
      <c r="TZU168" s="571"/>
      <c r="TZV168" s="571"/>
      <c r="TZW168" s="571"/>
      <c r="TZX168" s="571"/>
      <c r="TZY168" s="571"/>
      <c r="TZZ168" s="571"/>
      <c r="UAA168" s="571"/>
      <c r="UAB168" s="571"/>
      <c r="UAC168" s="571"/>
      <c r="UAD168" s="571"/>
      <c r="UAE168" s="571"/>
      <c r="UAF168" s="571"/>
      <c r="UAG168" s="571"/>
      <c r="UAH168" s="571"/>
      <c r="UAI168" s="571"/>
      <c r="UAJ168" s="571"/>
      <c r="UAK168" s="571"/>
      <c r="UAL168" s="571"/>
      <c r="UAM168" s="571"/>
      <c r="UAN168" s="571"/>
      <c r="UAO168" s="571"/>
      <c r="UAP168" s="571"/>
      <c r="UAQ168" s="571"/>
      <c r="UAR168" s="571"/>
      <c r="UAS168" s="571"/>
      <c r="UAT168" s="571"/>
      <c r="UAU168" s="571"/>
      <c r="UAV168" s="571"/>
      <c r="UAW168" s="571"/>
      <c r="UAX168" s="571"/>
      <c r="UAY168" s="571"/>
      <c r="UAZ168" s="571"/>
      <c r="UBA168" s="571"/>
      <c r="UBB168" s="571"/>
      <c r="UBC168" s="571"/>
      <c r="UBD168" s="571"/>
      <c r="UBE168" s="571"/>
      <c r="UBF168" s="571"/>
      <c r="UBG168" s="571"/>
      <c r="UBH168" s="571"/>
      <c r="UBI168" s="571"/>
      <c r="UBJ168" s="571"/>
      <c r="UBK168" s="571"/>
      <c r="UBL168" s="571"/>
      <c r="UBM168" s="571"/>
      <c r="UBN168" s="571"/>
      <c r="UBO168" s="571"/>
      <c r="UBP168" s="571"/>
      <c r="UBQ168" s="571"/>
      <c r="UBR168" s="571"/>
      <c r="UBS168" s="571"/>
      <c r="UBT168" s="571"/>
      <c r="UBU168" s="571"/>
      <c r="UBV168" s="571"/>
      <c r="UBW168" s="571"/>
      <c r="UBX168" s="571"/>
      <c r="UBY168" s="571"/>
      <c r="UBZ168" s="571"/>
      <c r="UCA168" s="571"/>
      <c r="UCB168" s="571"/>
      <c r="UCC168" s="571"/>
      <c r="UCD168" s="571"/>
      <c r="UCE168" s="571"/>
      <c r="UCF168" s="571"/>
      <c r="UCG168" s="571"/>
      <c r="UCH168" s="571"/>
      <c r="UCI168" s="571"/>
      <c r="UCJ168" s="571"/>
      <c r="UCK168" s="571"/>
      <c r="UCL168" s="571"/>
      <c r="UCM168" s="571"/>
      <c r="UCN168" s="571"/>
      <c r="UCO168" s="571"/>
      <c r="UCP168" s="571"/>
      <c r="UCQ168" s="571"/>
      <c r="UCR168" s="571"/>
      <c r="UCS168" s="571"/>
      <c r="UCT168" s="571"/>
      <c r="UCU168" s="571"/>
      <c r="UCV168" s="571"/>
      <c r="UCW168" s="571"/>
      <c r="UCX168" s="571"/>
      <c r="UCY168" s="571"/>
      <c r="UCZ168" s="571"/>
      <c r="UDA168" s="571"/>
      <c r="UDB168" s="571"/>
      <c r="UDC168" s="571"/>
      <c r="UDD168" s="571"/>
      <c r="UDE168" s="571"/>
      <c r="UDF168" s="571"/>
      <c r="UDG168" s="571"/>
      <c r="UDH168" s="571"/>
      <c r="UDI168" s="571"/>
      <c r="UDJ168" s="571"/>
      <c r="UDK168" s="571"/>
      <c r="UDL168" s="571"/>
      <c r="UDM168" s="571"/>
      <c r="UDN168" s="571"/>
      <c r="UDO168" s="571"/>
      <c r="UDP168" s="571"/>
      <c r="UDQ168" s="571"/>
      <c r="UDR168" s="571"/>
      <c r="UDS168" s="571"/>
      <c r="UDT168" s="571"/>
      <c r="UDU168" s="571"/>
      <c r="UDV168" s="571"/>
      <c r="UDW168" s="571"/>
      <c r="UDX168" s="571"/>
      <c r="UDY168" s="571"/>
      <c r="UDZ168" s="571"/>
      <c r="UEA168" s="571"/>
      <c r="UEB168" s="571"/>
      <c r="UEC168" s="571"/>
      <c r="UED168" s="571"/>
      <c r="UEE168" s="571"/>
      <c r="UEF168" s="571"/>
      <c r="UEG168" s="571"/>
      <c r="UEH168" s="571"/>
      <c r="UEI168" s="571"/>
      <c r="UEJ168" s="571"/>
      <c r="UEK168" s="571"/>
      <c r="UEL168" s="571"/>
      <c r="UEM168" s="571"/>
      <c r="UEN168" s="571"/>
      <c r="UEQ168" s="571"/>
      <c r="UER168" s="571"/>
      <c r="UES168" s="571"/>
      <c r="UET168" s="571"/>
      <c r="UEU168" s="571"/>
      <c r="UEV168" s="571"/>
      <c r="UEW168" s="571"/>
      <c r="UEX168" s="571"/>
      <c r="UEY168" s="571"/>
      <c r="UEZ168" s="571"/>
      <c r="UFA168" s="571"/>
      <c r="UFB168" s="571"/>
      <c r="UFC168" s="571"/>
      <c r="UFD168" s="571"/>
      <c r="UFE168" s="571"/>
      <c r="UFF168" s="571"/>
      <c r="UFG168" s="571"/>
      <c r="UFH168" s="571"/>
      <c r="UFI168" s="571"/>
      <c r="UFJ168" s="571"/>
      <c r="UFK168" s="571"/>
      <c r="UFL168" s="571"/>
      <c r="UFM168" s="571"/>
      <c r="UFN168" s="571"/>
      <c r="UFO168" s="571"/>
      <c r="UFP168" s="571"/>
      <c r="UFQ168" s="571"/>
      <c r="UFR168" s="571"/>
      <c r="UFS168" s="571"/>
      <c r="UFT168" s="571"/>
      <c r="UFU168" s="571"/>
      <c r="UFV168" s="571"/>
      <c r="UFW168" s="571"/>
      <c r="UFX168" s="571"/>
      <c r="UFY168" s="571"/>
      <c r="UFZ168" s="571"/>
      <c r="UGA168" s="571"/>
      <c r="UGB168" s="571"/>
      <c r="UGC168" s="571"/>
      <c r="UGD168" s="571"/>
      <c r="UGE168" s="571"/>
      <c r="UGF168" s="571"/>
      <c r="UGG168" s="571"/>
      <c r="UGH168" s="571"/>
      <c r="UGI168" s="571"/>
      <c r="UGJ168" s="571"/>
      <c r="UGK168" s="571"/>
      <c r="UGL168" s="571"/>
      <c r="UGM168" s="571"/>
      <c r="UGN168" s="571"/>
      <c r="UGO168" s="571"/>
      <c r="UGP168" s="571"/>
      <c r="UGQ168" s="571"/>
      <c r="UGR168" s="571"/>
      <c r="UGS168" s="571"/>
      <c r="UGT168" s="571"/>
      <c r="UGU168" s="571"/>
      <c r="UGV168" s="571"/>
      <c r="UGW168" s="571"/>
      <c r="UGX168" s="571"/>
      <c r="UGY168" s="571"/>
      <c r="UGZ168" s="571"/>
      <c r="UHA168" s="571"/>
      <c r="UHB168" s="571"/>
      <c r="UHC168" s="571"/>
      <c r="UHD168" s="571"/>
      <c r="UHE168" s="571"/>
      <c r="UHF168" s="571"/>
      <c r="UHG168" s="571"/>
      <c r="UHH168" s="571"/>
      <c r="UHI168" s="571"/>
      <c r="UHJ168" s="571"/>
      <c r="UHK168" s="571"/>
      <c r="UHL168" s="571"/>
      <c r="UHM168" s="571"/>
      <c r="UHN168" s="571"/>
      <c r="UHO168" s="571"/>
      <c r="UHP168" s="571"/>
      <c r="UHQ168" s="571"/>
      <c r="UHR168" s="571"/>
      <c r="UHS168" s="571"/>
      <c r="UHT168" s="571"/>
      <c r="UHU168" s="571"/>
      <c r="UHV168" s="571"/>
      <c r="UHW168" s="571"/>
      <c r="UHX168" s="571"/>
      <c r="UHY168" s="571"/>
      <c r="UHZ168" s="571"/>
      <c r="UIA168" s="571"/>
      <c r="UIB168" s="571"/>
      <c r="UIC168" s="571"/>
      <c r="UID168" s="571"/>
      <c r="UIE168" s="571"/>
      <c r="UIF168" s="571"/>
      <c r="UIG168" s="571"/>
      <c r="UIH168" s="571"/>
      <c r="UII168" s="571"/>
      <c r="UIJ168" s="571"/>
      <c r="UIK168" s="571"/>
      <c r="UIL168" s="571"/>
      <c r="UIM168" s="571"/>
      <c r="UIN168" s="571"/>
      <c r="UIO168" s="571"/>
      <c r="UIP168" s="571"/>
      <c r="UIQ168" s="571"/>
      <c r="UIR168" s="571"/>
      <c r="UIS168" s="571"/>
      <c r="UIT168" s="571"/>
      <c r="UIU168" s="571"/>
      <c r="UIV168" s="571"/>
      <c r="UIW168" s="571"/>
      <c r="UIX168" s="571"/>
      <c r="UIY168" s="571"/>
      <c r="UIZ168" s="571"/>
      <c r="UJA168" s="571"/>
      <c r="UJB168" s="571"/>
      <c r="UJC168" s="571"/>
      <c r="UJD168" s="571"/>
      <c r="UJE168" s="571"/>
      <c r="UJF168" s="571"/>
      <c r="UJG168" s="571"/>
      <c r="UJH168" s="571"/>
      <c r="UJI168" s="571"/>
      <c r="UJJ168" s="571"/>
      <c r="UJK168" s="571"/>
      <c r="UJL168" s="571"/>
      <c r="UJM168" s="571"/>
      <c r="UJN168" s="571"/>
      <c r="UJO168" s="571"/>
      <c r="UJP168" s="571"/>
      <c r="UJQ168" s="571"/>
      <c r="UJR168" s="571"/>
      <c r="UJS168" s="571"/>
      <c r="UJT168" s="571"/>
      <c r="UJU168" s="571"/>
      <c r="UJV168" s="571"/>
      <c r="UJW168" s="571"/>
      <c r="UJX168" s="571"/>
      <c r="UJY168" s="571"/>
      <c r="UJZ168" s="571"/>
      <c r="UKA168" s="571"/>
      <c r="UKB168" s="571"/>
      <c r="UKC168" s="571"/>
      <c r="UKD168" s="571"/>
      <c r="UKE168" s="571"/>
      <c r="UKF168" s="571"/>
      <c r="UKG168" s="571"/>
      <c r="UKH168" s="571"/>
      <c r="UKI168" s="571"/>
      <c r="UKJ168" s="571"/>
      <c r="UKK168" s="571"/>
      <c r="UKL168" s="571"/>
      <c r="UKM168" s="571"/>
      <c r="UKN168" s="571"/>
      <c r="UKO168" s="571"/>
      <c r="UKP168" s="571"/>
      <c r="UKQ168" s="571"/>
      <c r="UKR168" s="571"/>
      <c r="UKS168" s="571"/>
      <c r="UKT168" s="571"/>
      <c r="UKU168" s="571"/>
      <c r="UKV168" s="571"/>
      <c r="UKW168" s="571"/>
      <c r="UKX168" s="571"/>
      <c r="UKY168" s="571"/>
      <c r="UKZ168" s="571"/>
      <c r="ULA168" s="571"/>
      <c r="ULB168" s="571"/>
      <c r="ULC168" s="571"/>
      <c r="ULD168" s="571"/>
      <c r="ULE168" s="571"/>
      <c r="ULF168" s="571"/>
      <c r="ULG168" s="571"/>
      <c r="ULH168" s="571"/>
      <c r="ULI168" s="571"/>
      <c r="ULJ168" s="571"/>
      <c r="ULK168" s="571"/>
      <c r="ULL168" s="571"/>
      <c r="ULM168" s="571"/>
      <c r="ULN168" s="571"/>
      <c r="ULO168" s="571"/>
      <c r="ULP168" s="571"/>
      <c r="ULQ168" s="571"/>
      <c r="ULR168" s="571"/>
      <c r="ULS168" s="571"/>
      <c r="ULT168" s="571"/>
      <c r="ULU168" s="571"/>
      <c r="ULV168" s="571"/>
      <c r="ULW168" s="571"/>
      <c r="ULX168" s="571"/>
      <c r="ULY168" s="571"/>
      <c r="ULZ168" s="571"/>
      <c r="UMA168" s="571"/>
      <c r="UMB168" s="571"/>
      <c r="UMC168" s="571"/>
      <c r="UMD168" s="571"/>
      <c r="UME168" s="571"/>
      <c r="UMF168" s="571"/>
      <c r="UMG168" s="571"/>
      <c r="UMH168" s="571"/>
      <c r="UMI168" s="571"/>
      <c r="UMJ168" s="571"/>
      <c r="UMK168" s="571"/>
      <c r="UML168" s="571"/>
      <c r="UMM168" s="571"/>
      <c r="UMN168" s="571"/>
      <c r="UMO168" s="571"/>
      <c r="UMP168" s="571"/>
      <c r="UMQ168" s="571"/>
      <c r="UMR168" s="571"/>
      <c r="UMS168" s="571"/>
      <c r="UMT168" s="571"/>
      <c r="UMU168" s="571"/>
      <c r="UMV168" s="571"/>
      <c r="UMW168" s="571"/>
      <c r="UMX168" s="571"/>
      <c r="UMY168" s="571"/>
      <c r="UMZ168" s="571"/>
      <c r="UNA168" s="571"/>
      <c r="UNB168" s="571"/>
      <c r="UNC168" s="571"/>
      <c r="UND168" s="571"/>
      <c r="UNE168" s="571"/>
      <c r="UNF168" s="571"/>
      <c r="UNG168" s="571"/>
      <c r="UNH168" s="571"/>
      <c r="UNI168" s="571"/>
      <c r="UNJ168" s="571"/>
      <c r="UNK168" s="571"/>
      <c r="UNL168" s="571"/>
      <c r="UNM168" s="571"/>
      <c r="UNN168" s="571"/>
      <c r="UNO168" s="571"/>
      <c r="UNP168" s="571"/>
      <c r="UNQ168" s="571"/>
      <c r="UNR168" s="571"/>
      <c r="UNS168" s="571"/>
      <c r="UNT168" s="571"/>
      <c r="UNU168" s="571"/>
      <c r="UNV168" s="571"/>
      <c r="UNW168" s="571"/>
      <c r="UNX168" s="571"/>
      <c r="UNY168" s="571"/>
      <c r="UNZ168" s="571"/>
      <c r="UOA168" s="571"/>
      <c r="UOB168" s="571"/>
      <c r="UOC168" s="571"/>
      <c r="UOD168" s="571"/>
      <c r="UOE168" s="571"/>
      <c r="UOF168" s="571"/>
      <c r="UOG168" s="571"/>
      <c r="UOH168" s="571"/>
      <c r="UOI168" s="571"/>
      <c r="UOJ168" s="571"/>
      <c r="UOM168" s="571"/>
      <c r="UON168" s="571"/>
      <c r="UOO168" s="571"/>
      <c r="UOP168" s="571"/>
      <c r="UOQ168" s="571"/>
      <c r="UOR168" s="571"/>
      <c r="UOS168" s="571"/>
      <c r="UOT168" s="571"/>
      <c r="UOU168" s="571"/>
      <c r="UOV168" s="571"/>
      <c r="UOW168" s="571"/>
      <c r="UOX168" s="571"/>
      <c r="UOY168" s="571"/>
      <c r="UOZ168" s="571"/>
      <c r="UPA168" s="571"/>
      <c r="UPB168" s="571"/>
      <c r="UPC168" s="571"/>
      <c r="UPD168" s="571"/>
      <c r="UPE168" s="571"/>
      <c r="UPF168" s="571"/>
      <c r="UPG168" s="571"/>
      <c r="UPH168" s="571"/>
      <c r="UPI168" s="571"/>
      <c r="UPJ168" s="571"/>
      <c r="UPK168" s="571"/>
      <c r="UPL168" s="571"/>
      <c r="UPM168" s="571"/>
      <c r="UPN168" s="571"/>
      <c r="UPO168" s="571"/>
      <c r="UPP168" s="571"/>
      <c r="UPQ168" s="571"/>
      <c r="UPR168" s="571"/>
      <c r="UPS168" s="571"/>
      <c r="UPT168" s="571"/>
      <c r="UPU168" s="571"/>
      <c r="UPV168" s="571"/>
      <c r="UPW168" s="571"/>
      <c r="UPX168" s="571"/>
      <c r="UPY168" s="571"/>
      <c r="UPZ168" s="571"/>
      <c r="UQA168" s="571"/>
      <c r="UQB168" s="571"/>
      <c r="UQC168" s="571"/>
      <c r="UQD168" s="571"/>
      <c r="UQE168" s="571"/>
      <c r="UQF168" s="571"/>
      <c r="UQG168" s="571"/>
      <c r="UQH168" s="571"/>
      <c r="UQI168" s="571"/>
      <c r="UQJ168" s="571"/>
      <c r="UQK168" s="571"/>
      <c r="UQL168" s="571"/>
      <c r="UQM168" s="571"/>
      <c r="UQN168" s="571"/>
      <c r="UQO168" s="571"/>
      <c r="UQP168" s="571"/>
      <c r="UQQ168" s="571"/>
      <c r="UQR168" s="571"/>
      <c r="UQS168" s="571"/>
      <c r="UQT168" s="571"/>
      <c r="UQU168" s="571"/>
      <c r="UQV168" s="571"/>
      <c r="UQW168" s="571"/>
      <c r="UQX168" s="571"/>
      <c r="UQY168" s="571"/>
      <c r="UQZ168" s="571"/>
      <c r="URA168" s="571"/>
      <c r="URB168" s="571"/>
      <c r="URC168" s="571"/>
      <c r="URD168" s="571"/>
      <c r="URE168" s="571"/>
      <c r="URF168" s="571"/>
      <c r="URG168" s="571"/>
      <c r="URH168" s="571"/>
      <c r="URI168" s="571"/>
      <c r="URJ168" s="571"/>
      <c r="URK168" s="571"/>
      <c r="URL168" s="571"/>
      <c r="URM168" s="571"/>
      <c r="URN168" s="571"/>
      <c r="URO168" s="571"/>
      <c r="URP168" s="571"/>
      <c r="URQ168" s="571"/>
      <c r="URR168" s="571"/>
      <c r="URS168" s="571"/>
      <c r="URT168" s="571"/>
      <c r="URU168" s="571"/>
      <c r="URV168" s="571"/>
      <c r="URW168" s="571"/>
      <c r="URX168" s="571"/>
      <c r="URY168" s="571"/>
      <c r="URZ168" s="571"/>
      <c r="USA168" s="571"/>
      <c r="USB168" s="571"/>
      <c r="USC168" s="571"/>
      <c r="USD168" s="571"/>
      <c r="USE168" s="571"/>
      <c r="USF168" s="571"/>
      <c r="USG168" s="571"/>
      <c r="USH168" s="571"/>
      <c r="USI168" s="571"/>
      <c r="USJ168" s="571"/>
      <c r="USK168" s="571"/>
      <c r="USL168" s="571"/>
      <c r="USM168" s="571"/>
      <c r="USN168" s="571"/>
      <c r="USO168" s="571"/>
      <c r="USP168" s="571"/>
      <c r="USQ168" s="571"/>
      <c r="USR168" s="571"/>
      <c r="USS168" s="571"/>
      <c r="UST168" s="571"/>
      <c r="USU168" s="571"/>
      <c r="USV168" s="571"/>
      <c r="USW168" s="571"/>
      <c r="USX168" s="571"/>
      <c r="USY168" s="571"/>
      <c r="USZ168" s="571"/>
      <c r="UTA168" s="571"/>
      <c r="UTB168" s="571"/>
      <c r="UTC168" s="571"/>
      <c r="UTD168" s="571"/>
      <c r="UTE168" s="571"/>
      <c r="UTF168" s="571"/>
      <c r="UTG168" s="571"/>
      <c r="UTH168" s="571"/>
      <c r="UTI168" s="571"/>
      <c r="UTJ168" s="571"/>
      <c r="UTK168" s="571"/>
      <c r="UTL168" s="571"/>
      <c r="UTM168" s="571"/>
      <c r="UTN168" s="571"/>
      <c r="UTO168" s="571"/>
      <c r="UTP168" s="571"/>
      <c r="UTQ168" s="571"/>
      <c r="UTR168" s="571"/>
      <c r="UTS168" s="571"/>
      <c r="UTT168" s="571"/>
      <c r="UTU168" s="571"/>
      <c r="UTV168" s="571"/>
      <c r="UTW168" s="571"/>
      <c r="UTX168" s="571"/>
      <c r="UTY168" s="571"/>
      <c r="UTZ168" s="571"/>
      <c r="UUA168" s="571"/>
      <c r="UUB168" s="571"/>
      <c r="UUC168" s="571"/>
      <c r="UUD168" s="571"/>
      <c r="UUE168" s="571"/>
      <c r="UUF168" s="571"/>
      <c r="UUG168" s="571"/>
      <c r="UUH168" s="571"/>
      <c r="UUI168" s="571"/>
      <c r="UUJ168" s="571"/>
      <c r="UUK168" s="571"/>
      <c r="UUL168" s="571"/>
      <c r="UUM168" s="571"/>
      <c r="UUN168" s="571"/>
      <c r="UUO168" s="571"/>
      <c r="UUP168" s="571"/>
      <c r="UUQ168" s="571"/>
      <c r="UUR168" s="571"/>
      <c r="UUS168" s="571"/>
      <c r="UUT168" s="571"/>
      <c r="UUU168" s="571"/>
      <c r="UUV168" s="571"/>
      <c r="UUW168" s="571"/>
      <c r="UUX168" s="571"/>
      <c r="UUY168" s="571"/>
      <c r="UUZ168" s="571"/>
      <c r="UVA168" s="571"/>
      <c r="UVB168" s="571"/>
      <c r="UVC168" s="571"/>
      <c r="UVD168" s="571"/>
      <c r="UVE168" s="571"/>
      <c r="UVF168" s="571"/>
      <c r="UVG168" s="571"/>
      <c r="UVH168" s="571"/>
      <c r="UVI168" s="571"/>
      <c r="UVJ168" s="571"/>
      <c r="UVK168" s="571"/>
      <c r="UVL168" s="571"/>
      <c r="UVM168" s="571"/>
      <c r="UVN168" s="571"/>
      <c r="UVO168" s="571"/>
      <c r="UVP168" s="571"/>
      <c r="UVQ168" s="571"/>
      <c r="UVR168" s="571"/>
      <c r="UVS168" s="571"/>
      <c r="UVT168" s="571"/>
      <c r="UVU168" s="571"/>
      <c r="UVV168" s="571"/>
      <c r="UVW168" s="571"/>
      <c r="UVX168" s="571"/>
      <c r="UVY168" s="571"/>
      <c r="UVZ168" s="571"/>
      <c r="UWA168" s="571"/>
      <c r="UWB168" s="571"/>
      <c r="UWC168" s="571"/>
      <c r="UWD168" s="571"/>
      <c r="UWE168" s="571"/>
      <c r="UWF168" s="571"/>
      <c r="UWG168" s="571"/>
      <c r="UWH168" s="571"/>
      <c r="UWI168" s="571"/>
      <c r="UWJ168" s="571"/>
      <c r="UWK168" s="571"/>
      <c r="UWL168" s="571"/>
      <c r="UWM168" s="571"/>
      <c r="UWN168" s="571"/>
      <c r="UWO168" s="571"/>
      <c r="UWP168" s="571"/>
      <c r="UWQ168" s="571"/>
      <c r="UWR168" s="571"/>
      <c r="UWS168" s="571"/>
      <c r="UWT168" s="571"/>
      <c r="UWU168" s="571"/>
      <c r="UWV168" s="571"/>
      <c r="UWW168" s="571"/>
      <c r="UWX168" s="571"/>
      <c r="UWY168" s="571"/>
      <c r="UWZ168" s="571"/>
      <c r="UXA168" s="571"/>
      <c r="UXB168" s="571"/>
      <c r="UXC168" s="571"/>
      <c r="UXD168" s="571"/>
      <c r="UXE168" s="571"/>
      <c r="UXF168" s="571"/>
      <c r="UXG168" s="571"/>
      <c r="UXH168" s="571"/>
      <c r="UXI168" s="571"/>
      <c r="UXJ168" s="571"/>
      <c r="UXK168" s="571"/>
      <c r="UXL168" s="571"/>
      <c r="UXM168" s="571"/>
      <c r="UXN168" s="571"/>
      <c r="UXO168" s="571"/>
      <c r="UXP168" s="571"/>
      <c r="UXQ168" s="571"/>
      <c r="UXR168" s="571"/>
      <c r="UXS168" s="571"/>
      <c r="UXT168" s="571"/>
      <c r="UXU168" s="571"/>
      <c r="UXV168" s="571"/>
      <c r="UXW168" s="571"/>
      <c r="UXX168" s="571"/>
      <c r="UXY168" s="571"/>
      <c r="UXZ168" s="571"/>
      <c r="UYA168" s="571"/>
      <c r="UYB168" s="571"/>
      <c r="UYC168" s="571"/>
      <c r="UYD168" s="571"/>
      <c r="UYE168" s="571"/>
      <c r="UYF168" s="571"/>
      <c r="UYI168" s="571"/>
      <c r="UYJ168" s="571"/>
      <c r="UYK168" s="571"/>
      <c r="UYL168" s="571"/>
      <c r="UYM168" s="571"/>
      <c r="UYN168" s="571"/>
      <c r="UYO168" s="571"/>
      <c r="UYP168" s="571"/>
      <c r="UYQ168" s="571"/>
      <c r="UYR168" s="571"/>
      <c r="UYS168" s="571"/>
      <c r="UYT168" s="571"/>
      <c r="UYU168" s="571"/>
      <c r="UYV168" s="571"/>
      <c r="UYW168" s="571"/>
      <c r="UYX168" s="571"/>
      <c r="UYY168" s="571"/>
      <c r="UYZ168" s="571"/>
      <c r="UZA168" s="571"/>
      <c r="UZB168" s="571"/>
      <c r="UZC168" s="571"/>
      <c r="UZD168" s="571"/>
      <c r="UZE168" s="571"/>
      <c r="UZF168" s="571"/>
      <c r="UZG168" s="571"/>
      <c r="UZH168" s="571"/>
      <c r="UZI168" s="571"/>
      <c r="UZJ168" s="571"/>
      <c r="UZK168" s="571"/>
      <c r="UZL168" s="571"/>
      <c r="UZM168" s="571"/>
      <c r="UZN168" s="571"/>
      <c r="UZO168" s="571"/>
      <c r="UZP168" s="571"/>
      <c r="UZQ168" s="571"/>
      <c r="UZR168" s="571"/>
      <c r="UZS168" s="571"/>
      <c r="UZT168" s="571"/>
      <c r="UZU168" s="571"/>
      <c r="UZV168" s="571"/>
      <c r="UZW168" s="571"/>
      <c r="UZX168" s="571"/>
      <c r="UZY168" s="571"/>
      <c r="UZZ168" s="571"/>
      <c r="VAA168" s="571"/>
      <c r="VAB168" s="571"/>
      <c r="VAC168" s="571"/>
      <c r="VAD168" s="571"/>
      <c r="VAE168" s="571"/>
      <c r="VAF168" s="571"/>
      <c r="VAG168" s="571"/>
      <c r="VAH168" s="571"/>
      <c r="VAI168" s="571"/>
      <c r="VAJ168" s="571"/>
      <c r="VAK168" s="571"/>
      <c r="VAL168" s="571"/>
      <c r="VAM168" s="571"/>
      <c r="VAN168" s="571"/>
      <c r="VAO168" s="571"/>
      <c r="VAP168" s="571"/>
      <c r="VAQ168" s="571"/>
      <c r="VAR168" s="571"/>
      <c r="VAS168" s="571"/>
      <c r="VAT168" s="571"/>
      <c r="VAU168" s="571"/>
      <c r="VAV168" s="571"/>
      <c r="VAW168" s="571"/>
      <c r="VAX168" s="571"/>
      <c r="VAY168" s="571"/>
      <c r="VAZ168" s="571"/>
      <c r="VBA168" s="571"/>
      <c r="VBB168" s="571"/>
      <c r="VBC168" s="571"/>
      <c r="VBD168" s="571"/>
      <c r="VBE168" s="571"/>
      <c r="VBF168" s="571"/>
      <c r="VBG168" s="571"/>
      <c r="VBH168" s="571"/>
      <c r="VBI168" s="571"/>
      <c r="VBJ168" s="571"/>
      <c r="VBK168" s="571"/>
      <c r="VBL168" s="571"/>
      <c r="VBM168" s="571"/>
      <c r="VBN168" s="571"/>
      <c r="VBO168" s="571"/>
      <c r="VBP168" s="571"/>
      <c r="VBQ168" s="571"/>
      <c r="VBR168" s="571"/>
      <c r="VBS168" s="571"/>
      <c r="VBT168" s="571"/>
      <c r="VBU168" s="571"/>
      <c r="VBV168" s="571"/>
      <c r="VBW168" s="571"/>
      <c r="VBX168" s="571"/>
      <c r="VBY168" s="571"/>
      <c r="VBZ168" s="571"/>
      <c r="VCA168" s="571"/>
      <c r="VCB168" s="571"/>
      <c r="VCC168" s="571"/>
      <c r="VCD168" s="571"/>
      <c r="VCE168" s="571"/>
      <c r="VCF168" s="571"/>
      <c r="VCG168" s="571"/>
      <c r="VCH168" s="571"/>
      <c r="VCI168" s="571"/>
      <c r="VCJ168" s="571"/>
      <c r="VCK168" s="571"/>
      <c r="VCL168" s="571"/>
      <c r="VCM168" s="571"/>
      <c r="VCN168" s="571"/>
      <c r="VCO168" s="571"/>
      <c r="VCP168" s="571"/>
      <c r="VCQ168" s="571"/>
      <c r="VCR168" s="571"/>
      <c r="VCS168" s="571"/>
      <c r="VCT168" s="571"/>
      <c r="VCU168" s="571"/>
      <c r="VCV168" s="571"/>
      <c r="VCW168" s="571"/>
      <c r="VCX168" s="571"/>
      <c r="VCY168" s="571"/>
      <c r="VCZ168" s="571"/>
      <c r="VDA168" s="571"/>
      <c r="VDB168" s="571"/>
      <c r="VDC168" s="571"/>
      <c r="VDD168" s="571"/>
      <c r="VDE168" s="571"/>
      <c r="VDF168" s="571"/>
      <c r="VDG168" s="571"/>
      <c r="VDH168" s="571"/>
      <c r="VDI168" s="571"/>
      <c r="VDJ168" s="571"/>
      <c r="VDK168" s="571"/>
      <c r="VDL168" s="571"/>
      <c r="VDM168" s="571"/>
      <c r="VDN168" s="571"/>
      <c r="VDO168" s="571"/>
      <c r="VDP168" s="571"/>
      <c r="VDQ168" s="571"/>
      <c r="VDR168" s="571"/>
      <c r="VDS168" s="571"/>
      <c r="VDT168" s="571"/>
      <c r="VDU168" s="571"/>
      <c r="VDV168" s="571"/>
      <c r="VDW168" s="571"/>
      <c r="VDX168" s="571"/>
      <c r="VDY168" s="571"/>
      <c r="VDZ168" s="571"/>
      <c r="VEA168" s="571"/>
      <c r="VEB168" s="571"/>
      <c r="VEC168" s="571"/>
      <c r="VED168" s="571"/>
      <c r="VEE168" s="571"/>
      <c r="VEF168" s="571"/>
      <c r="VEG168" s="571"/>
      <c r="VEH168" s="571"/>
      <c r="VEI168" s="571"/>
      <c r="VEJ168" s="571"/>
      <c r="VEK168" s="571"/>
      <c r="VEL168" s="571"/>
      <c r="VEM168" s="571"/>
      <c r="VEN168" s="571"/>
      <c r="VEO168" s="571"/>
      <c r="VEP168" s="571"/>
      <c r="VEQ168" s="571"/>
      <c r="VER168" s="571"/>
      <c r="VES168" s="571"/>
      <c r="VET168" s="571"/>
      <c r="VEU168" s="571"/>
      <c r="VEV168" s="571"/>
      <c r="VEW168" s="571"/>
      <c r="VEX168" s="571"/>
      <c r="VEY168" s="571"/>
      <c r="VEZ168" s="571"/>
      <c r="VFA168" s="571"/>
      <c r="VFB168" s="571"/>
      <c r="VFC168" s="571"/>
      <c r="VFD168" s="571"/>
      <c r="VFE168" s="571"/>
      <c r="VFF168" s="571"/>
      <c r="VFG168" s="571"/>
      <c r="VFH168" s="571"/>
      <c r="VFI168" s="571"/>
      <c r="VFJ168" s="571"/>
      <c r="VFK168" s="571"/>
      <c r="VFL168" s="571"/>
      <c r="VFM168" s="571"/>
      <c r="VFN168" s="571"/>
      <c r="VFO168" s="571"/>
      <c r="VFP168" s="571"/>
      <c r="VFQ168" s="571"/>
      <c r="VFR168" s="571"/>
      <c r="VFS168" s="571"/>
      <c r="VFT168" s="571"/>
      <c r="VFU168" s="571"/>
      <c r="VFV168" s="571"/>
      <c r="VFW168" s="571"/>
      <c r="VFX168" s="571"/>
      <c r="VFY168" s="571"/>
      <c r="VFZ168" s="571"/>
      <c r="VGA168" s="571"/>
      <c r="VGB168" s="571"/>
      <c r="VGC168" s="571"/>
      <c r="VGD168" s="571"/>
      <c r="VGE168" s="571"/>
      <c r="VGF168" s="571"/>
      <c r="VGG168" s="571"/>
      <c r="VGH168" s="571"/>
      <c r="VGI168" s="571"/>
      <c r="VGJ168" s="571"/>
      <c r="VGK168" s="571"/>
      <c r="VGL168" s="571"/>
      <c r="VGM168" s="571"/>
      <c r="VGN168" s="571"/>
      <c r="VGO168" s="571"/>
      <c r="VGP168" s="571"/>
      <c r="VGQ168" s="571"/>
      <c r="VGR168" s="571"/>
      <c r="VGS168" s="571"/>
      <c r="VGT168" s="571"/>
      <c r="VGU168" s="571"/>
      <c r="VGV168" s="571"/>
      <c r="VGW168" s="571"/>
      <c r="VGX168" s="571"/>
      <c r="VGY168" s="571"/>
      <c r="VGZ168" s="571"/>
      <c r="VHA168" s="571"/>
      <c r="VHB168" s="571"/>
      <c r="VHC168" s="571"/>
      <c r="VHD168" s="571"/>
      <c r="VHE168" s="571"/>
      <c r="VHF168" s="571"/>
      <c r="VHG168" s="571"/>
      <c r="VHH168" s="571"/>
      <c r="VHI168" s="571"/>
      <c r="VHJ168" s="571"/>
      <c r="VHK168" s="571"/>
      <c r="VHL168" s="571"/>
      <c r="VHM168" s="571"/>
      <c r="VHN168" s="571"/>
      <c r="VHO168" s="571"/>
      <c r="VHP168" s="571"/>
      <c r="VHQ168" s="571"/>
      <c r="VHR168" s="571"/>
      <c r="VHS168" s="571"/>
      <c r="VHT168" s="571"/>
      <c r="VHU168" s="571"/>
      <c r="VHV168" s="571"/>
      <c r="VHW168" s="571"/>
      <c r="VHX168" s="571"/>
      <c r="VHY168" s="571"/>
      <c r="VHZ168" s="571"/>
      <c r="VIA168" s="571"/>
      <c r="VIB168" s="571"/>
      <c r="VIE168" s="571"/>
      <c r="VIF168" s="571"/>
      <c r="VIG168" s="571"/>
      <c r="VIH168" s="571"/>
      <c r="VII168" s="571"/>
      <c r="VIJ168" s="571"/>
      <c r="VIK168" s="571"/>
      <c r="VIL168" s="571"/>
      <c r="VIM168" s="571"/>
      <c r="VIN168" s="571"/>
      <c r="VIO168" s="571"/>
      <c r="VIP168" s="571"/>
      <c r="VIQ168" s="571"/>
      <c r="VIR168" s="571"/>
      <c r="VIS168" s="571"/>
      <c r="VIT168" s="571"/>
      <c r="VIU168" s="571"/>
      <c r="VIV168" s="571"/>
      <c r="VIW168" s="571"/>
      <c r="VIX168" s="571"/>
      <c r="VIY168" s="571"/>
      <c r="VIZ168" s="571"/>
      <c r="VJA168" s="571"/>
      <c r="VJB168" s="571"/>
      <c r="VJC168" s="571"/>
      <c r="VJD168" s="571"/>
      <c r="VJE168" s="571"/>
      <c r="VJF168" s="571"/>
      <c r="VJG168" s="571"/>
      <c r="VJH168" s="571"/>
      <c r="VJI168" s="571"/>
      <c r="VJJ168" s="571"/>
      <c r="VJK168" s="571"/>
      <c r="VJL168" s="571"/>
      <c r="VJM168" s="571"/>
      <c r="VJN168" s="571"/>
      <c r="VJO168" s="571"/>
      <c r="VJP168" s="571"/>
      <c r="VJQ168" s="571"/>
      <c r="VJR168" s="571"/>
      <c r="VJS168" s="571"/>
      <c r="VJT168" s="571"/>
      <c r="VJU168" s="571"/>
      <c r="VJV168" s="571"/>
      <c r="VJW168" s="571"/>
      <c r="VJX168" s="571"/>
      <c r="VJY168" s="571"/>
      <c r="VJZ168" s="571"/>
      <c r="VKA168" s="571"/>
      <c r="VKB168" s="571"/>
      <c r="VKC168" s="571"/>
      <c r="VKD168" s="571"/>
      <c r="VKE168" s="571"/>
      <c r="VKF168" s="571"/>
      <c r="VKG168" s="571"/>
      <c r="VKH168" s="571"/>
      <c r="VKI168" s="571"/>
      <c r="VKJ168" s="571"/>
      <c r="VKK168" s="571"/>
      <c r="VKL168" s="571"/>
      <c r="VKM168" s="571"/>
      <c r="VKN168" s="571"/>
      <c r="VKO168" s="571"/>
      <c r="VKP168" s="571"/>
      <c r="VKQ168" s="571"/>
      <c r="VKR168" s="571"/>
      <c r="VKS168" s="571"/>
      <c r="VKT168" s="571"/>
      <c r="VKU168" s="571"/>
      <c r="VKV168" s="571"/>
      <c r="VKW168" s="571"/>
      <c r="VKX168" s="571"/>
      <c r="VKY168" s="571"/>
      <c r="VKZ168" s="571"/>
      <c r="VLA168" s="571"/>
      <c r="VLB168" s="571"/>
      <c r="VLC168" s="571"/>
      <c r="VLD168" s="571"/>
      <c r="VLE168" s="571"/>
      <c r="VLF168" s="571"/>
      <c r="VLG168" s="571"/>
      <c r="VLH168" s="571"/>
      <c r="VLI168" s="571"/>
      <c r="VLJ168" s="571"/>
      <c r="VLK168" s="571"/>
      <c r="VLL168" s="571"/>
      <c r="VLM168" s="571"/>
      <c r="VLN168" s="571"/>
      <c r="VLO168" s="571"/>
      <c r="VLP168" s="571"/>
      <c r="VLQ168" s="571"/>
      <c r="VLR168" s="571"/>
      <c r="VLS168" s="571"/>
      <c r="VLT168" s="571"/>
      <c r="VLU168" s="571"/>
      <c r="VLV168" s="571"/>
      <c r="VLW168" s="571"/>
      <c r="VLX168" s="571"/>
      <c r="VLY168" s="571"/>
      <c r="VLZ168" s="571"/>
      <c r="VMA168" s="571"/>
      <c r="VMB168" s="571"/>
      <c r="VMC168" s="571"/>
      <c r="VMD168" s="571"/>
      <c r="VME168" s="571"/>
      <c r="VMF168" s="571"/>
      <c r="VMG168" s="571"/>
      <c r="VMH168" s="571"/>
      <c r="VMI168" s="571"/>
      <c r="VMJ168" s="571"/>
      <c r="VMK168" s="571"/>
      <c r="VML168" s="571"/>
      <c r="VMM168" s="571"/>
      <c r="VMN168" s="571"/>
      <c r="VMO168" s="571"/>
      <c r="VMP168" s="571"/>
      <c r="VMQ168" s="571"/>
      <c r="VMR168" s="571"/>
      <c r="VMS168" s="571"/>
      <c r="VMT168" s="571"/>
      <c r="VMU168" s="571"/>
      <c r="VMV168" s="571"/>
      <c r="VMW168" s="571"/>
      <c r="VMX168" s="571"/>
      <c r="VMY168" s="571"/>
      <c r="VMZ168" s="571"/>
      <c r="VNA168" s="571"/>
      <c r="VNB168" s="571"/>
      <c r="VNC168" s="571"/>
      <c r="VND168" s="571"/>
      <c r="VNE168" s="571"/>
      <c r="VNF168" s="571"/>
      <c r="VNG168" s="571"/>
      <c r="VNH168" s="571"/>
      <c r="VNI168" s="571"/>
      <c r="VNJ168" s="571"/>
      <c r="VNK168" s="571"/>
      <c r="VNL168" s="571"/>
      <c r="VNM168" s="571"/>
      <c r="VNN168" s="571"/>
      <c r="VNO168" s="571"/>
      <c r="VNP168" s="571"/>
      <c r="VNQ168" s="571"/>
      <c r="VNR168" s="571"/>
      <c r="VNS168" s="571"/>
      <c r="VNT168" s="571"/>
      <c r="VNU168" s="571"/>
      <c r="VNV168" s="571"/>
      <c r="VNW168" s="571"/>
      <c r="VNX168" s="571"/>
      <c r="VNY168" s="571"/>
      <c r="VNZ168" s="571"/>
      <c r="VOA168" s="571"/>
      <c r="VOB168" s="571"/>
      <c r="VOC168" s="571"/>
      <c r="VOD168" s="571"/>
      <c r="VOE168" s="571"/>
      <c r="VOF168" s="571"/>
      <c r="VOG168" s="571"/>
      <c r="VOH168" s="571"/>
      <c r="VOI168" s="571"/>
      <c r="VOJ168" s="571"/>
      <c r="VOK168" s="571"/>
      <c r="VOL168" s="571"/>
      <c r="VOM168" s="571"/>
      <c r="VON168" s="571"/>
      <c r="VOO168" s="571"/>
      <c r="VOP168" s="571"/>
      <c r="VOQ168" s="571"/>
      <c r="VOR168" s="571"/>
      <c r="VOS168" s="571"/>
      <c r="VOT168" s="571"/>
      <c r="VOU168" s="571"/>
      <c r="VOV168" s="571"/>
      <c r="VOW168" s="571"/>
      <c r="VOX168" s="571"/>
      <c r="VOY168" s="571"/>
      <c r="VOZ168" s="571"/>
      <c r="VPA168" s="571"/>
      <c r="VPB168" s="571"/>
      <c r="VPC168" s="571"/>
      <c r="VPD168" s="571"/>
      <c r="VPE168" s="571"/>
      <c r="VPF168" s="571"/>
      <c r="VPG168" s="571"/>
      <c r="VPH168" s="571"/>
      <c r="VPI168" s="571"/>
      <c r="VPJ168" s="571"/>
      <c r="VPK168" s="571"/>
      <c r="VPL168" s="571"/>
      <c r="VPM168" s="571"/>
      <c r="VPN168" s="571"/>
      <c r="VPO168" s="571"/>
      <c r="VPP168" s="571"/>
      <c r="VPQ168" s="571"/>
      <c r="VPR168" s="571"/>
      <c r="VPS168" s="571"/>
      <c r="VPT168" s="571"/>
      <c r="VPU168" s="571"/>
      <c r="VPV168" s="571"/>
      <c r="VPW168" s="571"/>
      <c r="VPX168" s="571"/>
      <c r="VPY168" s="571"/>
      <c r="VPZ168" s="571"/>
      <c r="VQA168" s="571"/>
      <c r="VQB168" s="571"/>
      <c r="VQC168" s="571"/>
      <c r="VQD168" s="571"/>
      <c r="VQE168" s="571"/>
      <c r="VQF168" s="571"/>
      <c r="VQG168" s="571"/>
      <c r="VQH168" s="571"/>
      <c r="VQI168" s="571"/>
      <c r="VQJ168" s="571"/>
      <c r="VQK168" s="571"/>
      <c r="VQL168" s="571"/>
      <c r="VQM168" s="571"/>
      <c r="VQN168" s="571"/>
      <c r="VQO168" s="571"/>
      <c r="VQP168" s="571"/>
      <c r="VQQ168" s="571"/>
      <c r="VQR168" s="571"/>
      <c r="VQS168" s="571"/>
      <c r="VQT168" s="571"/>
      <c r="VQU168" s="571"/>
      <c r="VQV168" s="571"/>
      <c r="VQW168" s="571"/>
      <c r="VQX168" s="571"/>
      <c r="VQY168" s="571"/>
      <c r="VQZ168" s="571"/>
      <c r="VRA168" s="571"/>
      <c r="VRB168" s="571"/>
      <c r="VRC168" s="571"/>
      <c r="VRD168" s="571"/>
      <c r="VRE168" s="571"/>
      <c r="VRF168" s="571"/>
      <c r="VRG168" s="571"/>
      <c r="VRH168" s="571"/>
      <c r="VRI168" s="571"/>
      <c r="VRJ168" s="571"/>
      <c r="VRK168" s="571"/>
      <c r="VRL168" s="571"/>
      <c r="VRM168" s="571"/>
      <c r="VRN168" s="571"/>
      <c r="VRO168" s="571"/>
      <c r="VRP168" s="571"/>
      <c r="VRQ168" s="571"/>
      <c r="VRR168" s="571"/>
      <c r="VRS168" s="571"/>
      <c r="VRT168" s="571"/>
      <c r="VRU168" s="571"/>
      <c r="VRV168" s="571"/>
      <c r="VRW168" s="571"/>
      <c r="VRX168" s="571"/>
      <c r="VSA168" s="571"/>
      <c r="VSB168" s="571"/>
      <c r="VSC168" s="571"/>
      <c r="VSD168" s="571"/>
      <c r="VSE168" s="571"/>
      <c r="VSF168" s="571"/>
      <c r="VSG168" s="571"/>
      <c r="VSH168" s="571"/>
      <c r="VSI168" s="571"/>
      <c r="VSJ168" s="571"/>
      <c r="VSK168" s="571"/>
      <c r="VSL168" s="571"/>
      <c r="VSM168" s="571"/>
      <c r="VSN168" s="571"/>
      <c r="VSO168" s="571"/>
      <c r="VSP168" s="571"/>
      <c r="VSQ168" s="571"/>
      <c r="VSR168" s="571"/>
      <c r="VSS168" s="571"/>
      <c r="VST168" s="571"/>
      <c r="VSU168" s="571"/>
      <c r="VSV168" s="571"/>
      <c r="VSW168" s="571"/>
      <c r="VSX168" s="571"/>
      <c r="VSY168" s="571"/>
      <c r="VSZ168" s="571"/>
      <c r="VTA168" s="571"/>
      <c r="VTB168" s="571"/>
      <c r="VTC168" s="571"/>
      <c r="VTD168" s="571"/>
      <c r="VTE168" s="571"/>
      <c r="VTF168" s="571"/>
      <c r="VTG168" s="571"/>
      <c r="VTH168" s="571"/>
      <c r="VTI168" s="571"/>
      <c r="VTJ168" s="571"/>
      <c r="VTK168" s="571"/>
      <c r="VTL168" s="571"/>
      <c r="VTM168" s="571"/>
      <c r="VTN168" s="571"/>
      <c r="VTO168" s="571"/>
      <c r="VTP168" s="571"/>
      <c r="VTQ168" s="571"/>
      <c r="VTR168" s="571"/>
      <c r="VTS168" s="571"/>
      <c r="VTT168" s="571"/>
      <c r="VTU168" s="571"/>
      <c r="VTV168" s="571"/>
      <c r="VTW168" s="571"/>
      <c r="VTX168" s="571"/>
      <c r="VTY168" s="571"/>
      <c r="VTZ168" s="571"/>
      <c r="VUA168" s="571"/>
      <c r="VUB168" s="571"/>
      <c r="VUC168" s="571"/>
      <c r="VUD168" s="571"/>
      <c r="VUE168" s="571"/>
      <c r="VUF168" s="571"/>
      <c r="VUG168" s="571"/>
      <c r="VUH168" s="571"/>
      <c r="VUI168" s="571"/>
      <c r="VUJ168" s="571"/>
      <c r="VUK168" s="571"/>
      <c r="VUL168" s="571"/>
      <c r="VUM168" s="571"/>
      <c r="VUN168" s="571"/>
      <c r="VUO168" s="571"/>
      <c r="VUP168" s="571"/>
      <c r="VUQ168" s="571"/>
      <c r="VUR168" s="571"/>
      <c r="VUS168" s="571"/>
      <c r="VUT168" s="571"/>
      <c r="VUU168" s="571"/>
      <c r="VUV168" s="571"/>
      <c r="VUW168" s="571"/>
      <c r="VUX168" s="571"/>
      <c r="VUY168" s="571"/>
      <c r="VUZ168" s="571"/>
      <c r="VVA168" s="571"/>
      <c r="VVB168" s="571"/>
      <c r="VVC168" s="571"/>
      <c r="VVD168" s="571"/>
      <c r="VVE168" s="571"/>
      <c r="VVF168" s="571"/>
      <c r="VVG168" s="571"/>
      <c r="VVH168" s="571"/>
      <c r="VVI168" s="571"/>
      <c r="VVJ168" s="571"/>
      <c r="VVK168" s="571"/>
      <c r="VVL168" s="571"/>
      <c r="VVM168" s="571"/>
      <c r="VVN168" s="571"/>
      <c r="VVO168" s="571"/>
      <c r="VVP168" s="571"/>
      <c r="VVQ168" s="571"/>
      <c r="VVR168" s="571"/>
      <c r="VVS168" s="571"/>
      <c r="VVT168" s="571"/>
      <c r="VVU168" s="571"/>
      <c r="VVV168" s="571"/>
      <c r="VVW168" s="571"/>
      <c r="VVX168" s="571"/>
      <c r="VVY168" s="571"/>
      <c r="VVZ168" s="571"/>
      <c r="VWA168" s="571"/>
      <c r="VWB168" s="571"/>
      <c r="VWC168" s="571"/>
      <c r="VWD168" s="571"/>
      <c r="VWE168" s="571"/>
      <c r="VWF168" s="571"/>
      <c r="VWG168" s="571"/>
      <c r="VWH168" s="571"/>
      <c r="VWI168" s="571"/>
      <c r="VWJ168" s="571"/>
      <c r="VWK168" s="571"/>
      <c r="VWL168" s="571"/>
      <c r="VWM168" s="571"/>
      <c r="VWN168" s="571"/>
      <c r="VWO168" s="571"/>
      <c r="VWP168" s="571"/>
      <c r="VWQ168" s="571"/>
      <c r="VWR168" s="571"/>
      <c r="VWS168" s="571"/>
      <c r="VWT168" s="571"/>
      <c r="VWU168" s="571"/>
      <c r="VWV168" s="571"/>
      <c r="VWW168" s="571"/>
      <c r="VWX168" s="571"/>
      <c r="VWY168" s="571"/>
      <c r="VWZ168" s="571"/>
      <c r="VXA168" s="571"/>
      <c r="VXB168" s="571"/>
      <c r="VXC168" s="571"/>
      <c r="VXD168" s="571"/>
      <c r="VXE168" s="571"/>
      <c r="VXF168" s="571"/>
      <c r="VXG168" s="571"/>
      <c r="VXH168" s="571"/>
      <c r="VXI168" s="571"/>
      <c r="VXJ168" s="571"/>
      <c r="VXK168" s="571"/>
      <c r="VXL168" s="571"/>
      <c r="VXM168" s="571"/>
      <c r="VXN168" s="571"/>
      <c r="VXO168" s="571"/>
      <c r="VXP168" s="571"/>
      <c r="VXQ168" s="571"/>
      <c r="VXR168" s="571"/>
      <c r="VXS168" s="571"/>
      <c r="VXT168" s="571"/>
      <c r="VXU168" s="571"/>
      <c r="VXV168" s="571"/>
      <c r="VXW168" s="571"/>
      <c r="VXX168" s="571"/>
      <c r="VXY168" s="571"/>
      <c r="VXZ168" s="571"/>
      <c r="VYA168" s="571"/>
      <c r="VYB168" s="571"/>
      <c r="VYC168" s="571"/>
      <c r="VYD168" s="571"/>
      <c r="VYE168" s="571"/>
      <c r="VYF168" s="571"/>
      <c r="VYG168" s="571"/>
      <c r="VYH168" s="571"/>
      <c r="VYI168" s="571"/>
      <c r="VYJ168" s="571"/>
      <c r="VYK168" s="571"/>
      <c r="VYL168" s="571"/>
      <c r="VYM168" s="571"/>
      <c r="VYN168" s="571"/>
      <c r="VYO168" s="571"/>
      <c r="VYP168" s="571"/>
      <c r="VYQ168" s="571"/>
      <c r="VYR168" s="571"/>
      <c r="VYS168" s="571"/>
      <c r="VYT168" s="571"/>
      <c r="VYU168" s="571"/>
      <c r="VYV168" s="571"/>
      <c r="VYW168" s="571"/>
      <c r="VYX168" s="571"/>
      <c r="VYY168" s="571"/>
      <c r="VYZ168" s="571"/>
      <c r="VZA168" s="571"/>
      <c r="VZB168" s="571"/>
      <c r="VZC168" s="571"/>
      <c r="VZD168" s="571"/>
      <c r="VZE168" s="571"/>
      <c r="VZF168" s="571"/>
      <c r="VZG168" s="571"/>
      <c r="VZH168" s="571"/>
      <c r="VZI168" s="571"/>
      <c r="VZJ168" s="571"/>
      <c r="VZK168" s="571"/>
      <c r="VZL168" s="571"/>
      <c r="VZM168" s="571"/>
      <c r="VZN168" s="571"/>
      <c r="VZO168" s="571"/>
      <c r="VZP168" s="571"/>
      <c r="VZQ168" s="571"/>
      <c r="VZR168" s="571"/>
      <c r="VZS168" s="571"/>
      <c r="VZT168" s="571"/>
      <c r="VZU168" s="571"/>
      <c r="VZV168" s="571"/>
      <c r="VZW168" s="571"/>
      <c r="VZX168" s="571"/>
      <c r="VZY168" s="571"/>
      <c r="VZZ168" s="571"/>
      <c r="WAA168" s="571"/>
      <c r="WAB168" s="571"/>
      <c r="WAC168" s="571"/>
      <c r="WAD168" s="571"/>
      <c r="WAE168" s="571"/>
      <c r="WAF168" s="571"/>
      <c r="WAG168" s="571"/>
      <c r="WAH168" s="571"/>
      <c r="WAI168" s="571"/>
      <c r="WAJ168" s="571"/>
      <c r="WAK168" s="571"/>
      <c r="WAL168" s="571"/>
      <c r="WAM168" s="571"/>
      <c r="WAN168" s="571"/>
      <c r="WAO168" s="571"/>
      <c r="WAP168" s="571"/>
      <c r="WAQ168" s="571"/>
      <c r="WAR168" s="571"/>
      <c r="WAS168" s="571"/>
      <c r="WAT168" s="571"/>
      <c r="WAU168" s="571"/>
      <c r="WAV168" s="571"/>
      <c r="WAW168" s="571"/>
      <c r="WAX168" s="571"/>
      <c r="WAY168" s="571"/>
      <c r="WAZ168" s="571"/>
      <c r="WBA168" s="571"/>
      <c r="WBB168" s="571"/>
      <c r="WBC168" s="571"/>
      <c r="WBD168" s="571"/>
      <c r="WBE168" s="571"/>
      <c r="WBF168" s="571"/>
      <c r="WBG168" s="571"/>
      <c r="WBH168" s="571"/>
      <c r="WBI168" s="571"/>
      <c r="WBJ168" s="571"/>
      <c r="WBK168" s="571"/>
      <c r="WBL168" s="571"/>
      <c r="WBM168" s="571"/>
      <c r="WBN168" s="571"/>
      <c r="WBO168" s="571"/>
      <c r="WBP168" s="571"/>
      <c r="WBQ168" s="571"/>
      <c r="WBR168" s="571"/>
      <c r="WBS168" s="571"/>
      <c r="WBT168" s="571"/>
      <c r="WBW168" s="571"/>
      <c r="WBX168" s="571"/>
      <c r="WBY168" s="571"/>
      <c r="WBZ168" s="571"/>
      <c r="WCA168" s="571"/>
      <c r="WCB168" s="571"/>
      <c r="WCC168" s="571"/>
      <c r="WCD168" s="571"/>
      <c r="WCE168" s="571"/>
      <c r="WCF168" s="571"/>
      <c r="WCG168" s="571"/>
      <c r="WCH168" s="571"/>
      <c r="WCI168" s="571"/>
      <c r="WCJ168" s="571"/>
      <c r="WCK168" s="571"/>
      <c r="WCL168" s="571"/>
      <c r="WCM168" s="571"/>
      <c r="WCN168" s="571"/>
      <c r="WCO168" s="571"/>
      <c r="WCP168" s="571"/>
      <c r="WCQ168" s="571"/>
      <c r="WCR168" s="571"/>
      <c r="WCS168" s="571"/>
      <c r="WCT168" s="571"/>
      <c r="WCU168" s="571"/>
      <c r="WCV168" s="571"/>
      <c r="WCW168" s="571"/>
      <c r="WCX168" s="571"/>
      <c r="WCY168" s="571"/>
      <c r="WCZ168" s="571"/>
      <c r="WDA168" s="571"/>
      <c r="WDB168" s="571"/>
      <c r="WDC168" s="571"/>
      <c r="WDD168" s="571"/>
      <c r="WDE168" s="571"/>
      <c r="WDF168" s="571"/>
      <c r="WDG168" s="571"/>
      <c r="WDH168" s="571"/>
      <c r="WDI168" s="571"/>
      <c r="WDJ168" s="571"/>
      <c r="WDK168" s="571"/>
      <c r="WDL168" s="571"/>
      <c r="WDM168" s="571"/>
      <c r="WDN168" s="571"/>
      <c r="WDO168" s="571"/>
      <c r="WDP168" s="571"/>
      <c r="WDQ168" s="571"/>
      <c r="WDR168" s="571"/>
      <c r="WDS168" s="571"/>
      <c r="WDT168" s="571"/>
      <c r="WDU168" s="571"/>
      <c r="WDV168" s="571"/>
      <c r="WDW168" s="571"/>
      <c r="WDX168" s="571"/>
      <c r="WDY168" s="571"/>
      <c r="WDZ168" s="571"/>
      <c r="WEA168" s="571"/>
      <c r="WEB168" s="571"/>
      <c r="WEC168" s="571"/>
      <c r="WED168" s="571"/>
      <c r="WEE168" s="571"/>
      <c r="WEF168" s="571"/>
      <c r="WEG168" s="571"/>
      <c r="WEH168" s="571"/>
      <c r="WEI168" s="571"/>
      <c r="WEJ168" s="571"/>
      <c r="WEK168" s="571"/>
      <c r="WEL168" s="571"/>
      <c r="WEM168" s="571"/>
      <c r="WEN168" s="571"/>
      <c r="WEO168" s="571"/>
      <c r="WEP168" s="571"/>
      <c r="WEQ168" s="571"/>
      <c r="WER168" s="571"/>
      <c r="WES168" s="571"/>
      <c r="WET168" s="571"/>
      <c r="WEU168" s="571"/>
      <c r="WEV168" s="571"/>
      <c r="WEW168" s="571"/>
      <c r="WEX168" s="571"/>
      <c r="WEY168" s="571"/>
      <c r="WEZ168" s="571"/>
      <c r="WFA168" s="571"/>
      <c r="WFB168" s="571"/>
      <c r="WFC168" s="571"/>
      <c r="WFD168" s="571"/>
      <c r="WFE168" s="571"/>
      <c r="WFF168" s="571"/>
      <c r="WFG168" s="571"/>
      <c r="WFH168" s="571"/>
      <c r="WFI168" s="571"/>
      <c r="WFJ168" s="571"/>
      <c r="WFK168" s="571"/>
      <c r="WFL168" s="571"/>
      <c r="WFM168" s="571"/>
      <c r="WFN168" s="571"/>
      <c r="WFO168" s="571"/>
      <c r="WFP168" s="571"/>
      <c r="WFQ168" s="571"/>
      <c r="WFR168" s="571"/>
      <c r="WFS168" s="571"/>
      <c r="WFT168" s="571"/>
      <c r="WFU168" s="571"/>
      <c r="WFV168" s="571"/>
      <c r="WFW168" s="571"/>
      <c r="WFX168" s="571"/>
      <c r="WFY168" s="571"/>
      <c r="WFZ168" s="571"/>
      <c r="WGA168" s="571"/>
      <c r="WGB168" s="571"/>
      <c r="WGC168" s="571"/>
      <c r="WGD168" s="571"/>
      <c r="WGE168" s="571"/>
      <c r="WGF168" s="571"/>
      <c r="WGG168" s="571"/>
      <c r="WGH168" s="571"/>
      <c r="WGI168" s="571"/>
      <c r="WGJ168" s="571"/>
      <c r="WGK168" s="571"/>
      <c r="WGL168" s="571"/>
      <c r="WGM168" s="571"/>
      <c r="WGN168" s="571"/>
      <c r="WGO168" s="571"/>
      <c r="WGP168" s="571"/>
      <c r="WGQ168" s="571"/>
      <c r="WGR168" s="571"/>
      <c r="WGS168" s="571"/>
      <c r="WGT168" s="571"/>
      <c r="WGU168" s="571"/>
      <c r="WGV168" s="571"/>
      <c r="WGW168" s="571"/>
      <c r="WGX168" s="571"/>
      <c r="WGY168" s="571"/>
      <c r="WGZ168" s="571"/>
      <c r="WHA168" s="571"/>
      <c r="WHB168" s="571"/>
      <c r="WHC168" s="571"/>
      <c r="WHD168" s="571"/>
      <c r="WHE168" s="571"/>
      <c r="WHF168" s="571"/>
      <c r="WHG168" s="571"/>
      <c r="WHH168" s="571"/>
      <c r="WHI168" s="571"/>
      <c r="WHJ168" s="571"/>
      <c r="WHK168" s="571"/>
      <c r="WHL168" s="571"/>
      <c r="WHM168" s="571"/>
      <c r="WHN168" s="571"/>
      <c r="WHO168" s="571"/>
      <c r="WHP168" s="571"/>
      <c r="WHQ168" s="571"/>
      <c r="WHR168" s="571"/>
      <c r="WHS168" s="571"/>
      <c r="WHT168" s="571"/>
      <c r="WHU168" s="571"/>
      <c r="WHV168" s="571"/>
      <c r="WHW168" s="571"/>
      <c r="WHX168" s="571"/>
      <c r="WHY168" s="571"/>
      <c r="WHZ168" s="571"/>
      <c r="WIA168" s="571"/>
      <c r="WIB168" s="571"/>
      <c r="WIC168" s="571"/>
      <c r="WID168" s="571"/>
      <c r="WIE168" s="571"/>
      <c r="WIF168" s="571"/>
      <c r="WIG168" s="571"/>
      <c r="WIH168" s="571"/>
      <c r="WII168" s="571"/>
      <c r="WIJ168" s="571"/>
      <c r="WIK168" s="571"/>
      <c r="WIL168" s="571"/>
      <c r="WIM168" s="571"/>
      <c r="WIN168" s="571"/>
      <c r="WIO168" s="571"/>
      <c r="WIP168" s="571"/>
      <c r="WIQ168" s="571"/>
      <c r="WIR168" s="571"/>
      <c r="WIS168" s="571"/>
      <c r="WIT168" s="571"/>
      <c r="WIU168" s="571"/>
      <c r="WIV168" s="571"/>
      <c r="WIW168" s="571"/>
      <c r="WIX168" s="571"/>
      <c r="WIY168" s="571"/>
      <c r="WIZ168" s="571"/>
      <c r="WJA168" s="571"/>
      <c r="WJB168" s="571"/>
      <c r="WJC168" s="571"/>
      <c r="WJD168" s="571"/>
      <c r="WJE168" s="571"/>
      <c r="WJF168" s="571"/>
      <c r="WJG168" s="571"/>
      <c r="WJH168" s="571"/>
      <c r="WJI168" s="571"/>
      <c r="WJJ168" s="571"/>
      <c r="WJK168" s="571"/>
      <c r="WJL168" s="571"/>
      <c r="WJM168" s="571"/>
      <c r="WJN168" s="571"/>
      <c r="WJO168" s="571"/>
      <c r="WJP168" s="571"/>
      <c r="WJQ168" s="571"/>
      <c r="WJR168" s="571"/>
      <c r="WJS168" s="571"/>
      <c r="WJT168" s="571"/>
      <c r="WJU168" s="571"/>
      <c r="WJV168" s="571"/>
      <c r="WJW168" s="571"/>
      <c r="WJX168" s="571"/>
      <c r="WJY168" s="571"/>
      <c r="WJZ168" s="571"/>
      <c r="WKA168" s="571"/>
      <c r="WKB168" s="571"/>
      <c r="WKC168" s="571"/>
      <c r="WKD168" s="571"/>
      <c r="WKE168" s="571"/>
      <c r="WKF168" s="571"/>
      <c r="WKG168" s="571"/>
      <c r="WKH168" s="571"/>
      <c r="WKI168" s="571"/>
      <c r="WKJ168" s="571"/>
      <c r="WKK168" s="571"/>
      <c r="WKL168" s="571"/>
      <c r="WKM168" s="571"/>
      <c r="WKN168" s="571"/>
      <c r="WKO168" s="571"/>
      <c r="WKP168" s="571"/>
      <c r="WKQ168" s="571"/>
      <c r="WKR168" s="571"/>
      <c r="WKS168" s="571"/>
      <c r="WKT168" s="571"/>
      <c r="WKU168" s="571"/>
      <c r="WKV168" s="571"/>
      <c r="WKW168" s="571"/>
      <c r="WKX168" s="571"/>
      <c r="WKY168" s="571"/>
      <c r="WKZ168" s="571"/>
      <c r="WLA168" s="571"/>
      <c r="WLB168" s="571"/>
      <c r="WLC168" s="571"/>
      <c r="WLD168" s="571"/>
      <c r="WLE168" s="571"/>
      <c r="WLF168" s="571"/>
      <c r="WLG168" s="571"/>
      <c r="WLH168" s="571"/>
      <c r="WLI168" s="571"/>
      <c r="WLJ168" s="571"/>
      <c r="WLK168" s="571"/>
      <c r="WLL168" s="571"/>
      <c r="WLM168" s="571"/>
      <c r="WLN168" s="571"/>
      <c r="WLO168" s="571"/>
      <c r="WLP168" s="571"/>
      <c r="WLS168" s="571"/>
      <c r="WLT168" s="571"/>
      <c r="WLU168" s="571"/>
      <c r="WLV168" s="571"/>
      <c r="WLW168" s="571"/>
      <c r="WLX168" s="571"/>
      <c r="WLY168" s="571"/>
      <c r="WLZ168" s="571"/>
      <c r="WMA168" s="571"/>
      <c r="WMB168" s="571"/>
      <c r="WMC168" s="571"/>
      <c r="WMD168" s="571"/>
      <c r="WME168" s="571"/>
      <c r="WMF168" s="571"/>
      <c r="WMG168" s="571"/>
      <c r="WMH168" s="571"/>
      <c r="WMI168" s="571"/>
      <c r="WMJ168" s="571"/>
      <c r="WMK168" s="571"/>
      <c r="WML168" s="571"/>
      <c r="WMM168" s="571"/>
      <c r="WMN168" s="571"/>
      <c r="WMO168" s="571"/>
      <c r="WMP168" s="571"/>
      <c r="WMQ168" s="571"/>
      <c r="WMR168" s="571"/>
      <c r="WMS168" s="571"/>
      <c r="WMT168" s="571"/>
      <c r="WMU168" s="571"/>
      <c r="WMV168" s="571"/>
      <c r="WMW168" s="571"/>
      <c r="WMX168" s="571"/>
      <c r="WMY168" s="571"/>
      <c r="WMZ168" s="571"/>
      <c r="WNA168" s="571"/>
      <c r="WNB168" s="571"/>
      <c r="WNC168" s="571"/>
      <c r="WND168" s="571"/>
      <c r="WNE168" s="571"/>
      <c r="WNF168" s="571"/>
      <c r="WNG168" s="571"/>
      <c r="WNH168" s="571"/>
      <c r="WNI168" s="571"/>
      <c r="WNJ168" s="571"/>
      <c r="WNK168" s="571"/>
      <c r="WNL168" s="571"/>
      <c r="WNM168" s="571"/>
      <c r="WNN168" s="571"/>
      <c r="WNO168" s="571"/>
      <c r="WNP168" s="571"/>
      <c r="WNQ168" s="571"/>
      <c r="WNR168" s="571"/>
      <c r="WNS168" s="571"/>
      <c r="WNT168" s="571"/>
      <c r="WNU168" s="571"/>
      <c r="WNV168" s="571"/>
      <c r="WNW168" s="571"/>
      <c r="WNX168" s="571"/>
      <c r="WNY168" s="571"/>
      <c r="WNZ168" s="571"/>
      <c r="WOA168" s="571"/>
      <c r="WOB168" s="571"/>
      <c r="WOC168" s="571"/>
      <c r="WOD168" s="571"/>
      <c r="WOE168" s="571"/>
      <c r="WOF168" s="571"/>
      <c r="WOG168" s="571"/>
      <c r="WOH168" s="571"/>
      <c r="WOI168" s="571"/>
      <c r="WOJ168" s="571"/>
      <c r="WOK168" s="571"/>
      <c r="WOL168" s="571"/>
      <c r="WOM168" s="571"/>
      <c r="WON168" s="571"/>
      <c r="WOO168" s="571"/>
      <c r="WOP168" s="571"/>
      <c r="WOQ168" s="571"/>
      <c r="WOR168" s="571"/>
      <c r="WOS168" s="571"/>
      <c r="WOT168" s="571"/>
      <c r="WOU168" s="571"/>
      <c r="WOV168" s="571"/>
      <c r="WOW168" s="571"/>
      <c r="WOX168" s="571"/>
      <c r="WOY168" s="571"/>
      <c r="WOZ168" s="571"/>
      <c r="WPA168" s="571"/>
      <c r="WPB168" s="571"/>
      <c r="WPC168" s="571"/>
      <c r="WPD168" s="571"/>
      <c r="WPE168" s="571"/>
      <c r="WPF168" s="571"/>
      <c r="WPG168" s="571"/>
      <c r="WPH168" s="571"/>
      <c r="WPI168" s="571"/>
      <c r="WPJ168" s="571"/>
      <c r="WPK168" s="571"/>
      <c r="WPL168" s="571"/>
      <c r="WPM168" s="571"/>
      <c r="WPN168" s="571"/>
      <c r="WPO168" s="571"/>
      <c r="WPP168" s="571"/>
      <c r="WPQ168" s="571"/>
      <c r="WPR168" s="571"/>
      <c r="WPS168" s="571"/>
      <c r="WPT168" s="571"/>
      <c r="WPU168" s="571"/>
      <c r="WPV168" s="571"/>
      <c r="WPW168" s="571"/>
      <c r="WPX168" s="571"/>
      <c r="WPY168" s="571"/>
      <c r="WPZ168" s="571"/>
      <c r="WQA168" s="571"/>
      <c r="WQB168" s="571"/>
      <c r="WQC168" s="571"/>
      <c r="WQD168" s="571"/>
      <c r="WQE168" s="571"/>
      <c r="WQF168" s="571"/>
      <c r="WQG168" s="571"/>
      <c r="WQH168" s="571"/>
      <c r="WQI168" s="571"/>
      <c r="WQJ168" s="571"/>
      <c r="WQK168" s="571"/>
      <c r="WQL168" s="571"/>
      <c r="WQM168" s="571"/>
      <c r="WQN168" s="571"/>
      <c r="WQO168" s="571"/>
      <c r="WQP168" s="571"/>
      <c r="WQQ168" s="571"/>
      <c r="WQR168" s="571"/>
      <c r="WQS168" s="571"/>
      <c r="WQT168" s="571"/>
      <c r="WQU168" s="571"/>
      <c r="WQV168" s="571"/>
      <c r="WQW168" s="571"/>
      <c r="WQX168" s="571"/>
      <c r="WQY168" s="571"/>
      <c r="WQZ168" s="571"/>
      <c r="WRA168" s="571"/>
      <c r="WRB168" s="571"/>
      <c r="WRC168" s="571"/>
      <c r="WRD168" s="571"/>
      <c r="WRE168" s="571"/>
      <c r="WRF168" s="571"/>
      <c r="WRG168" s="571"/>
      <c r="WRH168" s="571"/>
      <c r="WRI168" s="571"/>
      <c r="WRJ168" s="571"/>
      <c r="WRK168" s="571"/>
      <c r="WRL168" s="571"/>
      <c r="WRM168" s="571"/>
      <c r="WRN168" s="571"/>
      <c r="WRO168" s="571"/>
      <c r="WRP168" s="571"/>
      <c r="WRQ168" s="571"/>
      <c r="WRR168" s="571"/>
      <c r="WRS168" s="571"/>
      <c r="WRT168" s="571"/>
      <c r="WRU168" s="571"/>
      <c r="WRV168" s="571"/>
      <c r="WRW168" s="571"/>
      <c r="WRX168" s="571"/>
      <c r="WRY168" s="571"/>
      <c r="WRZ168" s="571"/>
      <c r="WSA168" s="571"/>
      <c r="WSB168" s="571"/>
      <c r="WSC168" s="571"/>
      <c r="WSD168" s="571"/>
      <c r="WSE168" s="571"/>
      <c r="WSF168" s="571"/>
      <c r="WSG168" s="571"/>
      <c r="WSH168" s="571"/>
      <c r="WSI168" s="571"/>
      <c r="WSJ168" s="571"/>
      <c r="WSK168" s="571"/>
      <c r="WSL168" s="571"/>
      <c r="WSM168" s="571"/>
      <c r="WSN168" s="571"/>
      <c r="WSO168" s="571"/>
      <c r="WSP168" s="571"/>
      <c r="WSQ168" s="571"/>
      <c r="WSR168" s="571"/>
      <c r="WSS168" s="571"/>
      <c r="WST168" s="571"/>
      <c r="WSU168" s="571"/>
      <c r="WSV168" s="571"/>
      <c r="WSW168" s="571"/>
      <c r="WSX168" s="571"/>
      <c r="WSY168" s="571"/>
      <c r="WSZ168" s="571"/>
      <c r="WTA168" s="571"/>
      <c r="WTB168" s="571"/>
      <c r="WTC168" s="571"/>
      <c r="WTD168" s="571"/>
      <c r="WTE168" s="571"/>
      <c r="WTF168" s="571"/>
      <c r="WTG168" s="571"/>
      <c r="WTH168" s="571"/>
      <c r="WTI168" s="571"/>
      <c r="WTJ168" s="571"/>
      <c r="WTK168" s="571"/>
      <c r="WTL168" s="571"/>
      <c r="WTM168" s="571"/>
      <c r="WTN168" s="571"/>
      <c r="WTO168" s="571"/>
      <c r="WTP168" s="571"/>
      <c r="WTQ168" s="571"/>
      <c r="WTR168" s="571"/>
      <c r="WTS168" s="571"/>
      <c r="WTT168" s="571"/>
      <c r="WTU168" s="571"/>
      <c r="WTV168" s="571"/>
      <c r="WTW168" s="571"/>
      <c r="WTX168" s="571"/>
      <c r="WTY168" s="571"/>
      <c r="WTZ168" s="571"/>
      <c r="WUA168" s="571"/>
      <c r="WUB168" s="571"/>
      <c r="WUC168" s="571"/>
      <c r="WUD168" s="571"/>
      <c r="WUE168" s="571"/>
      <c r="WUF168" s="571"/>
      <c r="WUG168" s="571"/>
      <c r="WUH168" s="571"/>
      <c r="WUI168" s="571"/>
      <c r="WUJ168" s="571"/>
      <c r="WUK168" s="571"/>
      <c r="WUL168" s="571"/>
      <c r="WUM168" s="571"/>
      <c r="WUN168" s="571"/>
      <c r="WUO168" s="571"/>
      <c r="WUP168" s="571"/>
      <c r="WUQ168" s="571"/>
      <c r="WUR168" s="571"/>
      <c r="WUS168" s="571"/>
      <c r="WUT168" s="571"/>
      <c r="WUU168" s="571"/>
      <c r="WUV168" s="571"/>
      <c r="WUW168" s="571"/>
      <c r="WUX168" s="571"/>
      <c r="WUY168" s="571"/>
      <c r="WUZ168" s="571"/>
      <c r="WVA168" s="571"/>
      <c r="WVB168" s="571"/>
      <c r="WVC168" s="571"/>
      <c r="WVD168" s="571"/>
      <c r="WVE168" s="571"/>
      <c r="WVF168" s="571"/>
      <c r="WVG168" s="571"/>
      <c r="WVH168" s="571"/>
      <c r="WVI168" s="571"/>
      <c r="WVJ168" s="571"/>
      <c r="WVK168" s="571"/>
      <c r="WVL168" s="571"/>
      <c r="WVO168" s="571"/>
      <c r="WVP168" s="571"/>
      <c r="WVQ168" s="571"/>
      <c r="WVR168" s="571"/>
      <c r="WVS168" s="571"/>
      <c r="WVT168" s="571"/>
      <c r="WVU168" s="571"/>
      <c r="WVV168" s="571"/>
      <c r="WVW168" s="571"/>
      <c r="WVX168" s="571"/>
      <c r="WVY168" s="571"/>
      <c r="WVZ168" s="571"/>
      <c r="WWA168" s="571"/>
      <c r="WWB168" s="571"/>
      <c r="WWC168" s="571"/>
      <c r="WWD168" s="571"/>
      <c r="WWE168" s="571"/>
      <c r="WWF168" s="571"/>
      <c r="WWG168" s="571"/>
      <c r="WWH168" s="571"/>
      <c r="WWI168" s="571"/>
      <c r="WWJ168" s="571"/>
      <c r="WWK168" s="571"/>
      <c r="WWL168" s="571"/>
      <c r="WWM168" s="571"/>
      <c r="WWN168" s="571"/>
      <c r="WWO168" s="571"/>
      <c r="WWP168" s="571"/>
      <c r="WWQ168" s="571"/>
      <c r="WWR168" s="571"/>
      <c r="WWS168" s="571"/>
      <c r="WWT168" s="571"/>
      <c r="WWU168" s="571"/>
      <c r="WWV168" s="571"/>
      <c r="WWW168" s="571"/>
      <c r="WWX168" s="571"/>
      <c r="WWY168" s="571"/>
      <c r="WWZ168" s="571"/>
      <c r="WXA168" s="571"/>
      <c r="WXB168" s="571"/>
      <c r="WXC168" s="571"/>
      <c r="WXD168" s="571"/>
      <c r="WXE168" s="571"/>
      <c r="WXF168" s="571"/>
      <c r="WXG168" s="571"/>
      <c r="WXH168" s="571"/>
      <c r="WXI168" s="571"/>
      <c r="WXJ168" s="571"/>
      <c r="WXK168" s="571"/>
      <c r="WXL168" s="571"/>
      <c r="WXM168" s="571"/>
      <c r="WXN168" s="571"/>
      <c r="WXO168" s="571"/>
      <c r="WXP168" s="571"/>
      <c r="WXQ168" s="571"/>
      <c r="WXR168" s="571"/>
      <c r="WXS168" s="571"/>
      <c r="WXT168" s="571"/>
      <c r="WXU168" s="571"/>
      <c r="WXV168" s="571"/>
      <c r="WXW168" s="571"/>
      <c r="WXX168" s="571"/>
      <c r="WXY168" s="571"/>
      <c r="WXZ168" s="571"/>
      <c r="WYA168" s="571"/>
      <c r="WYB168" s="571"/>
      <c r="WYC168" s="571"/>
      <c r="WYD168" s="571"/>
      <c r="WYE168" s="571"/>
      <c r="WYF168" s="571"/>
      <c r="WYG168" s="571"/>
      <c r="WYH168" s="571"/>
      <c r="WYI168" s="571"/>
      <c r="WYJ168" s="571"/>
      <c r="WYK168" s="571"/>
      <c r="WYL168" s="571"/>
      <c r="WYM168" s="571"/>
      <c r="WYN168" s="571"/>
      <c r="WYO168" s="571"/>
      <c r="WYP168" s="571"/>
      <c r="WYQ168" s="571"/>
      <c r="WYR168" s="571"/>
      <c r="WYS168" s="571"/>
      <c r="WYT168" s="571"/>
      <c r="WYU168" s="571"/>
      <c r="WYV168" s="571"/>
      <c r="WYW168" s="571"/>
      <c r="WYX168" s="571"/>
      <c r="WYY168" s="571"/>
      <c r="WYZ168" s="571"/>
      <c r="WZA168" s="571"/>
      <c r="WZB168" s="571"/>
      <c r="WZC168" s="571"/>
      <c r="WZD168" s="571"/>
      <c r="WZE168" s="571"/>
      <c r="WZF168" s="571"/>
      <c r="WZG168" s="571"/>
      <c r="WZH168" s="571"/>
      <c r="WZI168" s="571"/>
      <c r="WZJ168" s="571"/>
      <c r="WZK168" s="571"/>
      <c r="WZL168" s="571"/>
      <c r="WZM168" s="571"/>
      <c r="WZN168" s="571"/>
      <c r="WZO168" s="571"/>
      <c r="WZP168" s="571"/>
      <c r="WZQ168" s="571"/>
      <c r="WZR168" s="571"/>
      <c r="WZS168" s="571"/>
      <c r="WZT168" s="571"/>
      <c r="WZU168" s="571"/>
      <c r="WZV168" s="571"/>
      <c r="WZW168" s="571"/>
      <c r="WZX168" s="571"/>
      <c r="WZY168" s="571"/>
      <c r="WZZ168" s="571"/>
      <c r="XAA168" s="571"/>
      <c r="XAB168" s="571"/>
      <c r="XAC168" s="571"/>
      <c r="XAD168" s="571"/>
      <c r="XAE168" s="571"/>
      <c r="XAF168" s="571"/>
      <c r="XAG168" s="571"/>
      <c r="XAH168" s="571"/>
      <c r="XAI168" s="571"/>
      <c r="XAJ168" s="571"/>
      <c r="XAK168" s="571"/>
      <c r="XAL168" s="571"/>
      <c r="XAM168" s="571"/>
      <c r="XAN168" s="571"/>
      <c r="XAO168" s="571"/>
      <c r="XAP168" s="571"/>
      <c r="XAQ168" s="571"/>
      <c r="XAR168" s="571"/>
      <c r="XAS168" s="571"/>
      <c r="XAT168" s="571"/>
      <c r="XAU168" s="571"/>
      <c r="XAV168" s="571"/>
      <c r="XAW168" s="571"/>
      <c r="XAX168" s="571"/>
      <c r="XAY168" s="571"/>
      <c r="XAZ168" s="571"/>
      <c r="XBA168" s="571"/>
      <c r="XBB168" s="571"/>
      <c r="XBC168" s="571"/>
      <c r="XBD168" s="571"/>
      <c r="XBE168" s="571"/>
      <c r="XBF168" s="571"/>
      <c r="XBG168" s="571"/>
      <c r="XBH168" s="571"/>
      <c r="XBI168" s="571"/>
      <c r="XBJ168" s="571"/>
      <c r="XBK168" s="571"/>
      <c r="XBL168" s="571"/>
      <c r="XBM168" s="571"/>
      <c r="XBN168" s="571"/>
      <c r="XBO168" s="571"/>
      <c r="XBP168" s="571"/>
      <c r="XBQ168" s="571"/>
      <c r="XBR168" s="571"/>
      <c r="XBS168" s="571"/>
      <c r="XBT168" s="571"/>
      <c r="XBU168" s="571"/>
      <c r="XBV168" s="571"/>
      <c r="XBW168" s="571"/>
      <c r="XBX168" s="571"/>
      <c r="XBY168" s="571"/>
      <c r="XBZ168" s="571"/>
      <c r="XCA168" s="571"/>
      <c r="XCB168" s="571"/>
      <c r="XCC168" s="571"/>
      <c r="XCD168" s="571"/>
      <c r="XCE168" s="571"/>
      <c r="XCF168" s="571"/>
      <c r="XCG168" s="571"/>
      <c r="XCH168" s="571"/>
      <c r="XCI168" s="571"/>
      <c r="XCJ168" s="571"/>
      <c r="XCK168" s="571"/>
      <c r="XCL168" s="571"/>
      <c r="XCM168" s="571"/>
      <c r="XCN168" s="571"/>
      <c r="XCO168" s="571"/>
      <c r="XCP168" s="571"/>
      <c r="XCQ168" s="571"/>
      <c r="XCR168" s="571"/>
      <c r="XCS168" s="571"/>
      <c r="XCT168" s="571"/>
      <c r="XCU168" s="571"/>
      <c r="XCV168" s="571"/>
      <c r="XCW168" s="571"/>
      <c r="XCX168" s="571"/>
      <c r="XCY168" s="571"/>
      <c r="XCZ168" s="571"/>
      <c r="XDA168" s="571"/>
      <c r="XDB168" s="571"/>
      <c r="XDC168" s="571"/>
      <c r="XDD168" s="571"/>
      <c r="XDE168" s="571"/>
      <c r="XDF168" s="571"/>
      <c r="XDG168" s="571"/>
      <c r="XDH168" s="571"/>
      <c r="XDI168" s="571"/>
      <c r="XDJ168" s="571"/>
      <c r="XDK168" s="571"/>
      <c r="XDL168" s="571"/>
      <c r="XDM168" s="571"/>
      <c r="XDN168" s="571"/>
      <c r="XDO168" s="571"/>
      <c r="XDP168" s="571"/>
      <c r="XDQ168" s="571"/>
      <c r="XDR168" s="571"/>
    </row>
    <row r="169" spans="1:16346" s="570" customFormat="1" ht="30.75" customHeight="1">
      <c r="A169" s="702">
        <v>155</v>
      </c>
      <c r="B169" s="703">
        <v>155</v>
      </c>
      <c r="C169" s="704"/>
      <c r="D169" s="705"/>
      <c r="E169" s="622" t="s">
        <v>2117</v>
      </c>
      <c r="F169" s="623" t="s">
        <v>2118</v>
      </c>
      <c r="G169" s="707">
        <v>15</v>
      </c>
      <c r="H169" s="708">
        <v>7.5119999999999996</v>
      </c>
      <c r="I169" s="708"/>
      <c r="J169" s="708"/>
      <c r="K169" s="722">
        <v>609.84</v>
      </c>
      <c r="L169" s="708">
        <v>8.6859999999999999</v>
      </c>
      <c r="M169" s="709"/>
      <c r="N169" s="708"/>
      <c r="O169" s="710">
        <v>15</v>
      </c>
      <c r="P169" s="708">
        <v>0.47</v>
      </c>
      <c r="Q169" s="711">
        <f t="shared" si="15"/>
        <v>16.667999999999999</v>
      </c>
      <c r="R169" s="694"/>
      <c r="S169" s="690">
        <f t="shared" si="16"/>
        <v>240000</v>
      </c>
      <c r="T169" s="678">
        <f t="shared" si="17"/>
        <v>0</v>
      </c>
      <c r="U169" s="679">
        <f t="shared" si="18"/>
        <v>277477.2</v>
      </c>
      <c r="V169" s="679">
        <f t="shared" si="19"/>
        <v>0</v>
      </c>
      <c r="W169" s="680">
        <f t="shared" si="20"/>
        <v>15000</v>
      </c>
      <c r="X169" s="681">
        <f t="shared" si="14"/>
        <v>532477.19999999995</v>
      </c>
      <c r="Y169" s="570">
        <v>504832.6</v>
      </c>
      <c r="Z169" s="626"/>
    </row>
    <row r="170" spans="1:16346" s="447" customFormat="1" ht="30.75" customHeight="1">
      <c r="A170" s="702">
        <v>156</v>
      </c>
      <c r="B170" s="703">
        <v>156</v>
      </c>
      <c r="C170" s="704"/>
      <c r="D170" s="705"/>
      <c r="E170" s="622" t="s">
        <v>1680</v>
      </c>
      <c r="F170" s="623" t="s">
        <v>1681</v>
      </c>
      <c r="G170" s="707">
        <v>14</v>
      </c>
      <c r="H170" s="708">
        <v>7.0110000000000001</v>
      </c>
      <c r="I170" s="708"/>
      <c r="J170" s="708"/>
      <c r="K170" s="722">
        <v>648.56000000000006</v>
      </c>
      <c r="L170" s="708">
        <v>9.2370000000000001</v>
      </c>
      <c r="M170" s="709"/>
      <c r="N170" s="708"/>
      <c r="O170" s="710">
        <v>14</v>
      </c>
      <c r="P170" s="708">
        <v>0.438</v>
      </c>
      <c r="Q170" s="711">
        <f t="shared" si="15"/>
        <v>16.686</v>
      </c>
      <c r="R170" s="695"/>
      <c r="S170" s="689">
        <f t="shared" si="16"/>
        <v>224000</v>
      </c>
      <c r="T170" s="634">
        <f t="shared" si="17"/>
        <v>0</v>
      </c>
      <c r="U170" s="635">
        <f t="shared" si="18"/>
        <v>295094.80000000005</v>
      </c>
      <c r="V170" s="635">
        <f t="shared" si="19"/>
        <v>0</v>
      </c>
      <c r="W170" s="636">
        <f t="shared" si="20"/>
        <v>14000</v>
      </c>
      <c r="X170" s="637">
        <f t="shared" si="14"/>
        <v>533094.80000000005</v>
      </c>
      <c r="Y170" s="447">
        <v>563691.4</v>
      </c>
      <c r="Z170" s="448"/>
    </row>
    <row r="171" spans="1:16346" s="447" customFormat="1" ht="30.75" customHeight="1">
      <c r="A171" s="702">
        <v>157</v>
      </c>
      <c r="B171" s="703">
        <v>157</v>
      </c>
      <c r="C171" s="704"/>
      <c r="D171" s="705"/>
      <c r="E171" s="622" t="s">
        <v>1682</v>
      </c>
      <c r="F171" s="623" t="s">
        <v>1683</v>
      </c>
      <c r="G171" s="707">
        <v>14</v>
      </c>
      <c r="H171" s="708">
        <v>7.0110000000000001</v>
      </c>
      <c r="I171" s="708"/>
      <c r="J171" s="708"/>
      <c r="K171" s="722">
        <v>623.48</v>
      </c>
      <c r="L171" s="708">
        <v>8.8800000000000008</v>
      </c>
      <c r="M171" s="709"/>
      <c r="N171" s="708"/>
      <c r="O171" s="710">
        <v>14</v>
      </c>
      <c r="P171" s="708">
        <v>0.438</v>
      </c>
      <c r="Q171" s="711">
        <f t="shared" si="15"/>
        <v>16.329000000000001</v>
      </c>
      <c r="R171" s="695"/>
      <c r="S171" s="689">
        <f t="shared" si="16"/>
        <v>224000</v>
      </c>
      <c r="T171" s="634">
        <f t="shared" si="17"/>
        <v>0</v>
      </c>
      <c r="U171" s="635">
        <f t="shared" si="18"/>
        <v>283683.40000000002</v>
      </c>
      <c r="V171" s="635">
        <f t="shared" si="19"/>
        <v>0</v>
      </c>
      <c r="W171" s="636">
        <f t="shared" si="20"/>
        <v>14000</v>
      </c>
      <c r="X171" s="637">
        <f t="shared" si="14"/>
        <v>521683.4</v>
      </c>
      <c r="Y171" s="447">
        <v>574485.19999999995</v>
      </c>
      <c r="Z171" s="448"/>
    </row>
    <row r="172" spans="1:16346" s="447" customFormat="1" ht="30.75" customHeight="1">
      <c r="A172" s="702">
        <v>158</v>
      </c>
      <c r="B172" s="703">
        <v>158</v>
      </c>
      <c r="C172" s="704"/>
      <c r="D172" s="705"/>
      <c r="E172" s="622" t="s">
        <v>1918</v>
      </c>
      <c r="F172" s="623" t="s">
        <v>1919</v>
      </c>
      <c r="G172" s="707">
        <v>14</v>
      </c>
      <c r="H172" s="708">
        <v>7.0110000000000001</v>
      </c>
      <c r="I172" s="708"/>
      <c r="J172" s="708"/>
      <c r="K172" s="722">
        <v>619.08000000000004</v>
      </c>
      <c r="L172" s="708">
        <v>8.8170000000000002</v>
      </c>
      <c r="M172" s="709"/>
      <c r="N172" s="708"/>
      <c r="O172" s="710">
        <v>14</v>
      </c>
      <c r="P172" s="708">
        <v>0.438</v>
      </c>
      <c r="Q172" s="711">
        <f t="shared" si="15"/>
        <v>16.265999999999998</v>
      </c>
      <c r="R172" s="695"/>
      <c r="S172" s="689">
        <f t="shared" si="16"/>
        <v>224000</v>
      </c>
      <c r="T172" s="634">
        <f t="shared" si="17"/>
        <v>0</v>
      </c>
      <c r="U172" s="635">
        <f t="shared" si="18"/>
        <v>281681.40000000002</v>
      </c>
      <c r="V172" s="635">
        <f t="shared" si="19"/>
        <v>0</v>
      </c>
      <c r="W172" s="636">
        <f t="shared" si="20"/>
        <v>14000</v>
      </c>
      <c r="X172" s="637">
        <f t="shared" si="14"/>
        <v>519681.4</v>
      </c>
      <c r="Y172" s="447">
        <v>596707.39999999991</v>
      </c>
      <c r="Z172" s="448"/>
    </row>
    <row r="173" spans="1:16346" s="447" customFormat="1" ht="30.75" customHeight="1">
      <c r="A173" s="702">
        <v>159</v>
      </c>
      <c r="B173" s="703">
        <v>159</v>
      </c>
      <c r="C173" s="704"/>
      <c r="D173" s="705"/>
      <c r="E173" s="622" t="s">
        <v>1777</v>
      </c>
      <c r="F173" s="623" t="s">
        <v>1778</v>
      </c>
      <c r="G173" s="707">
        <v>14</v>
      </c>
      <c r="H173" s="708">
        <v>7.0110000000000001</v>
      </c>
      <c r="I173" s="708"/>
      <c r="J173" s="708"/>
      <c r="K173" s="722">
        <v>568.48</v>
      </c>
      <c r="L173" s="708">
        <v>8.0960000000000001</v>
      </c>
      <c r="M173" s="709"/>
      <c r="N173" s="708"/>
      <c r="O173" s="710">
        <v>14</v>
      </c>
      <c r="P173" s="708">
        <v>0.438</v>
      </c>
      <c r="Q173" s="711">
        <f t="shared" si="15"/>
        <v>15.545</v>
      </c>
      <c r="R173" s="695"/>
      <c r="S173" s="689">
        <f t="shared" si="16"/>
        <v>224000</v>
      </c>
      <c r="T173" s="634">
        <f t="shared" si="17"/>
        <v>0</v>
      </c>
      <c r="U173" s="635">
        <f t="shared" si="18"/>
        <v>258658.4</v>
      </c>
      <c r="V173" s="635">
        <f t="shared" si="19"/>
        <v>0</v>
      </c>
      <c r="W173" s="636">
        <f t="shared" si="20"/>
        <v>14000</v>
      </c>
      <c r="X173" s="637">
        <f t="shared" si="14"/>
        <v>496658.4</v>
      </c>
      <c r="Y173" s="447">
        <v>516060.8</v>
      </c>
      <c r="Z173" s="448"/>
    </row>
    <row r="174" spans="1:16346" s="447" customFormat="1" ht="30.75" customHeight="1">
      <c r="A174" s="702">
        <v>160</v>
      </c>
      <c r="B174" s="703">
        <v>160</v>
      </c>
      <c r="C174" s="704"/>
      <c r="D174" s="705"/>
      <c r="E174" s="622" t="s">
        <v>1783</v>
      </c>
      <c r="F174" s="623" t="s">
        <v>1784</v>
      </c>
      <c r="G174" s="707">
        <v>15</v>
      </c>
      <c r="H174" s="708">
        <v>7.5119999999999996</v>
      </c>
      <c r="I174" s="708"/>
      <c r="J174" s="708"/>
      <c r="K174" s="722">
        <v>729.08</v>
      </c>
      <c r="L174" s="708">
        <v>10.384</v>
      </c>
      <c r="M174" s="709"/>
      <c r="N174" s="708"/>
      <c r="O174" s="710">
        <v>15</v>
      </c>
      <c r="P174" s="708">
        <v>0.47</v>
      </c>
      <c r="Q174" s="711">
        <f t="shared" si="15"/>
        <v>18.366</v>
      </c>
      <c r="R174" s="695"/>
      <c r="S174" s="689">
        <f t="shared" si="16"/>
        <v>240000</v>
      </c>
      <c r="T174" s="634">
        <f t="shared" si="17"/>
        <v>0</v>
      </c>
      <c r="U174" s="635">
        <f t="shared" si="18"/>
        <v>331731.40000000002</v>
      </c>
      <c r="V174" s="635">
        <f t="shared" si="19"/>
        <v>0</v>
      </c>
      <c r="W174" s="636">
        <f t="shared" si="20"/>
        <v>15000</v>
      </c>
      <c r="X174" s="637">
        <f t="shared" si="14"/>
        <v>586731.4</v>
      </c>
      <c r="Y174" s="447">
        <v>560871.6</v>
      </c>
      <c r="Z174" s="448"/>
    </row>
    <row r="175" spans="1:16346" s="447" customFormat="1" ht="30.75" customHeight="1">
      <c r="A175" s="702">
        <v>161</v>
      </c>
      <c r="B175" s="703">
        <v>161</v>
      </c>
      <c r="C175" s="704"/>
      <c r="D175" s="705"/>
      <c r="E175" s="622" t="s">
        <v>1773</v>
      </c>
      <c r="F175" s="623" t="s">
        <v>1774</v>
      </c>
      <c r="G175" s="707">
        <v>15</v>
      </c>
      <c r="H175" s="708">
        <v>7.5119999999999996</v>
      </c>
      <c r="I175" s="708"/>
      <c r="J175" s="708"/>
      <c r="K175" s="722">
        <v>681.12</v>
      </c>
      <c r="L175" s="708">
        <v>9.7010000000000005</v>
      </c>
      <c r="M175" s="709"/>
      <c r="N175" s="708"/>
      <c r="O175" s="710">
        <v>15</v>
      </c>
      <c r="P175" s="708">
        <v>0.47</v>
      </c>
      <c r="Q175" s="711">
        <f t="shared" si="15"/>
        <v>17.683</v>
      </c>
      <c r="R175" s="695"/>
      <c r="S175" s="689">
        <f t="shared" si="16"/>
        <v>240000</v>
      </c>
      <c r="T175" s="634">
        <f t="shared" si="17"/>
        <v>0</v>
      </c>
      <c r="U175" s="635">
        <f t="shared" si="18"/>
        <v>309909.59999999998</v>
      </c>
      <c r="V175" s="635">
        <f t="shared" si="19"/>
        <v>0</v>
      </c>
      <c r="W175" s="636">
        <f t="shared" si="20"/>
        <v>15000</v>
      </c>
      <c r="X175" s="637">
        <f t="shared" si="14"/>
        <v>564909.6</v>
      </c>
      <c r="Y175" s="447">
        <v>530458.19999999995</v>
      </c>
      <c r="Z175" s="448"/>
    </row>
    <row r="176" spans="1:16346" s="447" customFormat="1" ht="30.75" customHeight="1">
      <c r="A176" s="702">
        <v>162</v>
      </c>
      <c r="B176" s="703">
        <v>162</v>
      </c>
      <c r="C176" s="704"/>
      <c r="D176" s="705"/>
      <c r="E176" s="622" t="s">
        <v>1692</v>
      </c>
      <c r="F176" s="623" t="s">
        <v>1693</v>
      </c>
      <c r="G176" s="707">
        <v>15</v>
      </c>
      <c r="H176" s="708">
        <v>7.5119999999999996</v>
      </c>
      <c r="I176" s="708"/>
      <c r="J176" s="708"/>
      <c r="K176" s="722">
        <v>689.04</v>
      </c>
      <c r="L176" s="708">
        <v>9.8140000000000001</v>
      </c>
      <c r="M176" s="709"/>
      <c r="N176" s="708"/>
      <c r="O176" s="710">
        <v>15</v>
      </c>
      <c r="P176" s="708">
        <v>0.47</v>
      </c>
      <c r="Q176" s="711">
        <f t="shared" si="15"/>
        <v>17.795999999999999</v>
      </c>
      <c r="R176" s="695"/>
      <c r="S176" s="689">
        <f t="shared" si="16"/>
        <v>240000</v>
      </c>
      <c r="T176" s="634">
        <f t="shared" si="17"/>
        <v>0</v>
      </c>
      <c r="U176" s="635">
        <f t="shared" si="18"/>
        <v>313513.2</v>
      </c>
      <c r="V176" s="635">
        <f t="shared" si="19"/>
        <v>0</v>
      </c>
      <c r="W176" s="636">
        <f t="shared" si="20"/>
        <v>15000</v>
      </c>
      <c r="X176" s="637">
        <f t="shared" si="14"/>
        <v>568513.19999999995</v>
      </c>
      <c r="Y176" s="447">
        <v>601529.19999999995</v>
      </c>
      <c r="Z176" s="448"/>
    </row>
    <row r="177" spans="1:26" s="447" customFormat="1" ht="30.75" customHeight="1">
      <c r="A177" s="702">
        <v>163</v>
      </c>
      <c r="B177" s="703">
        <v>163</v>
      </c>
      <c r="C177" s="704"/>
      <c r="D177" s="705"/>
      <c r="E177" s="622" t="s">
        <v>1920</v>
      </c>
      <c r="F177" s="623" t="s">
        <v>1921</v>
      </c>
      <c r="G177" s="707">
        <v>15</v>
      </c>
      <c r="H177" s="708">
        <v>7.5119999999999996</v>
      </c>
      <c r="I177" s="708"/>
      <c r="J177" s="708"/>
      <c r="K177" s="722">
        <v>753.28</v>
      </c>
      <c r="L177" s="708">
        <v>10.728</v>
      </c>
      <c r="M177" s="709"/>
      <c r="N177" s="708"/>
      <c r="O177" s="710">
        <v>15</v>
      </c>
      <c r="P177" s="708">
        <v>0.47</v>
      </c>
      <c r="Q177" s="711">
        <f t="shared" si="15"/>
        <v>18.709999999999997</v>
      </c>
      <c r="R177" s="695"/>
      <c r="S177" s="689">
        <f t="shared" si="16"/>
        <v>240000</v>
      </c>
      <c r="T177" s="634">
        <f t="shared" si="17"/>
        <v>0</v>
      </c>
      <c r="U177" s="635">
        <f t="shared" si="18"/>
        <v>342742.39999999997</v>
      </c>
      <c r="V177" s="635">
        <f t="shared" si="19"/>
        <v>0</v>
      </c>
      <c r="W177" s="636">
        <f t="shared" si="20"/>
        <v>15000</v>
      </c>
      <c r="X177" s="637">
        <f t="shared" si="14"/>
        <v>597742.39999999991</v>
      </c>
      <c r="Y177" s="447">
        <v>591302</v>
      </c>
      <c r="Z177" s="448"/>
    </row>
    <row r="178" spans="1:26" s="447" customFormat="1" ht="30.75" customHeight="1">
      <c r="A178" s="702">
        <v>164</v>
      </c>
      <c r="B178" s="703">
        <v>164</v>
      </c>
      <c r="C178" s="704"/>
      <c r="D178" s="705"/>
      <c r="E178" s="622" t="s">
        <v>1348</v>
      </c>
      <c r="F178" s="623" t="s">
        <v>1349</v>
      </c>
      <c r="G178" s="707">
        <v>15</v>
      </c>
      <c r="H178" s="708">
        <v>7.5119999999999996</v>
      </c>
      <c r="I178" s="708"/>
      <c r="J178" s="708"/>
      <c r="K178" s="722">
        <v>771.76</v>
      </c>
      <c r="L178" s="708">
        <v>10.992000000000001</v>
      </c>
      <c r="M178" s="709"/>
      <c r="N178" s="708"/>
      <c r="O178" s="710">
        <v>15</v>
      </c>
      <c r="P178" s="708">
        <v>0.47</v>
      </c>
      <c r="Q178" s="711">
        <f t="shared" si="15"/>
        <v>18.974</v>
      </c>
      <c r="R178" s="695"/>
      <c r="S178" s="689">
        <f t="shared" si="16"/>
        <v>240000</v>
      </c>
      <c r="T178" s="634">
        <f t="shared" si="17"/>
        <v>0</v>
      </c>
      <c r="U178" s="635">
        <f t="shared" si="18"/>
        <v>351150.8</v>
      </c>
      <c r="V178" s="635">
        <f t="shared" si="19"/>
        <v>0</v>
      </c>
      <c r="W178" s="636">
        <f t="shared" si="20"/>
        <v>15000</v>
      </c>
      <c r="X178" s="637">
        <f t="shared" si="14"/>
        <v>606150.80000000005</v>
      </c>
      <c r="Y178" s="447">
        <v>601912.60000000009</v>
      </c>
      <c r="Z178" s="448"/>
    </row>
    <row r="179" spans="1:26" s="447" customFormat="1" ht="30.75" customHeight="1">
      <c r="A179" s="702">
        <v>165</v>
      </c>
      <c r="B179" s="703">
        <v>165</v>
      </c>
      <c r="C179" s="704"/>
      <c r="D179" s="705"/>
      <c r="E179" s="622" t="s">
        <v>1775</v>
      </c>
      <c r="F179" s="623" t="s">
        <v>1776</v>
      </c>
      <c r="G179" s="707">
        <v>15</v>
      </c>
      <c r="H179" s="708">
        <v>7.5119999999999996</v>
      </c>
      <c r="I179" s="708"/>
      <c r="J179" s="708"/>
      <c r="K179" s="722">
        <v>730.4</v>
      </c>
      <c r="L179" s="708">
        <v>10.403</v>
      </c>
      <c r="M179" s="709"/>
      <c r="N179" s="708"/>
      <c r="O179" s="710">
        <v>15</v>
      </c>
      <c r="P179" s="708">
        <v>0.47</v>
      </c>
      <c r="Q179" s="711">
        <f t="shared" si="15"/>
        <v>18.384999999999998</v>
      </c>
      <c r="R179" s="695"/>
      <c r="S179" s="689">
        <f t="shared" si="16"/>
        <v>240000</v>
      </c>
      <c r="T179" s="634">
        <f t="shared" si="17"/>
        <v>0</v>
      </c>
      <c r="U179" s="635">
        <f t="shared" si="18"/>
        <v>332332</v>
      </c>
      <c r="V179" s="635">
        <f t="shared" si="19"/>
        <v>0</v>
      </c>
      <c r="W179" s="636">
        <f t="shared" si="20"/>
        <v>15000</v>
      </c>
      <c r="X179" s="637">
        <f t="shared" si="14"/>
        <v>587332</v>
      </c>
      <c r="Y179" s="447">
        <v>586697.39999999991</v>
      </c>
      <c r="Z179" s="448"/>
    </row>
    <row r="180" spans="1:26" s="447" customFormat="1" ht="30.75" customHeight="1">
      <c r="A180" s="702">
        <v>166</v>
      </c>
      <c r="B180" s="703">
        <v>166</v>
      </c>
      <c r="C180" s="704"/>
      <c r="D180" s="705"/>
      <c r="E180" s="622" t="s">
        <v>1579</v>
      </c>
      <c r="F180" s="623" t="s">
        <v>1580</v>
      </c>
      <c r="G180" s="707">
        <v>15</v>
      </c>
      <c r="H180" s="708">
        <v>7.5119999999999996</v>
      </c>
      <c r="I180" s="708"/>
      <c r="J180" s="708"/>
      <c r="K180" s="722">
        <v>653.84</v>
      </c>
      <c r="L180" s="708">
        <v>9.3119999999999994</v>
      </c>
      <c r="M180" s="709"/>
      <c r="N180" s="708"/>
      <c r="O180" s="710">
        <v>15</v>
      </c>
      <c r="P180" s="708">
        <v>0.47</v>
      </c>
      <c r="Q180" s="711">
        <f t="shared" si="15"/>
        <v>17.293999999999997</v>
      </c>
      <c r="R180" s="695"/>
      <c r="S180" s="689">
        <f t="shared" si="16"/>
        <v>240000</v>
      </c>
      <c r="T180" s="634">
        <f t="shared" si="17"/>
        <v>0</v>
      </c>
      <c r="U180" s="635">
        <f t="shared" si="18"/>
        <v>297497.2</v>
      </c>
      <c r="V180" s="635">
        <f t="shared" si="19"/>
        <v>0</v>
      </c>
      <c r="W180" s="636">
        <f t="shared" si="20"/>
        <v>15000</v>
      </c>
      <c r="X180" s="637">
        <f t="shared" si="14"/>
        <v>552497.19999999995</v>
      </c>
      <c r="Y180" s="447">
        <v>579890.60000000009</v>
      </c>
      <c r="Z180" s="448"/>
    </row>
    <row r="181" spans="1:26" s="447" customFormat="1" ht="30.75" customHeight="1">
      <c r="A181" s="702">
        <v>167</v>
      </c>
      <c r="B181" s="703">
        <v>167</v>
      </c>
      <c r="C181" s="704"/>
      <c r="D181" s="705"/>
      <c r="E181" s="622" t="s">
        <v>1581</v>
      </c>
      <c r="F181" s="623" t="s">
        <v>1590</v>
      </c>
      <c r="G181" s="707">
        <v>15</v>
      </c>
      <c r="H181" s="708">
        <v>7.5119999999999996</v>
      </c>
      <c r="I181" s="708"/>
      <c r="J181" s="708"/>
      <c r="K181" s="722">
        <v>674.96</v>
      </c>
      <c r="L181" s="708">
        <v>9.6129999999999995</v>
      </c>
      <c r="M181" s="709"/>
      <c r="N181" s="708"/>
      <c r="O181" s="710">
        <v>15</v>
      </c>
      <c r="P181" s="708">
        <v>0.47</v>
      </c>
      <c r="Q181" s="711">
        <f t="shared" si="15"/>
        <v>17.594999999999999</v>
      </c>
      <c r="R181" s="695"/>
      <c r="S181" s="689">
        <f t="shared" si="16"/>
        <v>240000</v>
      </c>
      <c r="T181" s="634">
        <f t="shared" si="17"/>
        <v>0</v>
      </c>
      <c r="U181" s="635">
        <f t="shared" si="18"/>
        <v>307106.8</v>
      </c>
      <c r="V181" s="635">
        <f t="shared" si="19"/>
        <v>0</v>
      </c>
      <c r="W181" s="636">
        <f t="shared" si="20"/>
        <v>15000</v>
      </c>
      <c r="X181" s="637">
        <f t="shared" si="14"/>
        <v>562106.80000000005</v>
      </c>
      <c r="Y181" s="447">
        <v>585896.6</v>
      </c>
      <c r="Z181" s="448"/>
    </row>
    <row r="182" spans="1:26" s="447" customFormat="1" ht="30.75" customHeight="1">
      <c r="A182" s="702">
        <v>168</v>
      </c>
      <c r="B182" s="703">
        <v>168</v>
      </c>
      <c r="C182" s="704"/>
      <c r="D182" s="705"/>
      <c r="E182" s="622" t="s">
        <v>1177</v>
      </c>
      <c r="F182" s="623" t="s">
        <v>1178</v>
      </c>
      <c r="G182" s="707">
        <v>14</v>
      </c>
      <c r="H182" s="708">
        <v>7.0110000000000001</v>
      </c>
      <c r="I182" s="708"/>
      <c r="J182" s="708"/>
      <c r="K182" s="722">
        <v>640.64</v>
      </c>
      <c r="L182" s="708">
        <v>9.1240000000000006</v>
      </c>
      <c r="M182" s="709"/>
      <c r="N182" s="708"/>
      <c r="O182" s="710">
        <v>14</v>
      </c>
      <c r="P182" s="708">
        <v>0.438</v>
      </c>
      <c r="Q182" s="711">
        <f t="shared" si="15"/>
        <v>16.573</v>
      </c>
      <c r="R182" s="695"/>
      <c r="S182" s="689">
        <f t="shared" si="16"/>
        <v>224000</v>
      </c>
      <c r="T182" s="634">
        <f t="shared" si="17"/>
        <v>0</v>
      </c>
      <c r="U182" s="635">
        <f t="shared" si="18"/>
        <v>291491.20000000001</v>
      </c>
      <c r="V182" s="635">
        <f t="shared" si="19"/>
        <v>0</v>
      </c>
      <c r="W182" s="636">
        <f t="shared" si="20"/>
        <v>14000</v>
      </c>
      <c r="X182" s="637">
        <f t="shared" si="14"/>
        <v>529491.19999999995</v>
      </c>
      <c r="Y182" s="447">
        <v>630541.19999999995</v>
      </c>
      <c r="Z182" s="448"/>
    </row>
    <row r="183" spans="1:26" s="447" customFormat="1" ht="30.75" customHeight="1">
      <c r="A183" s="702">
        <v>169</v>
      </c>
      <c r="B183" s="703">
        <v>169</v>
      </c>
      <c r="C183" s="704"/>
      <c r="D183" s="705"/>
      <c r="E183" s="622" t="s">
        <v>1175</v>
      </c>
      <c r="F183" s="623" t="s">
        <v>1176</v>
      </c>
      <c r="G183" s="707">
        <v>14</v>
      </c>
      <c r="H183" s="708">
        <v>7.0110000000000001</v>
      </c>
      <c r="I183" s="708"/>
      <c r="J183" s="708"/>
      <c r="K183" s="722">
        <v>621.28</v>
      </c>
      <c r="L183" s="708">
        <v>8.8480000000000008</v>
      </c>
      <c r="M183" s="709"/>
      <c r="N183" s="708"/>
      <c r="O183" s="710">
        <v>14</v>
      </c>
      <c r="P183" s="708">
        <v>0.438</v>
      </c>
      <c r="Q183" s="711">
        <f t="shared" si="15"/>
        <v>16.297000000000001</v>
      </c>
      <c r="R183" s="695"/>
      <c r="S183" s="689">
        <f t="shared" si="16"/>
        <v>224000</v>
      </c>
      <c r="T183" s="634">
        <f t="shared" si="17"/>
        <v>0</v>
      </c>
      <c r="U183" s="635">
        <f t="shared" si="18"/>
        <v>282682.39999999997</v>
      </c>
      <c r="V183" s="635">
        <f t="shared" si="19"/>
        <v>0</v>
      </c>
      <c r="W183" s="636">
        <f t="shared" si="20"/>
        <v>14000</v>
      </c>
      <c r="X183" s="637">
        <f t="shared" si="14"/>
        <v>520682.39999999997</v>
      </c>
      <c r="Y183" s="447">
        <v>649960.60000000009</v>
      </c>
      <c r="Z183" s="448"/>
    </row>
    <row r="184" spans="1:26" s="447" customFormat="1" ht="30.75" customHeight="1">
      <c r="A184" s="702">
        <v>170</v>
      </c>
      <c r="B184" s="703">
        <v>170</v>
      </c>
      <c r="C184" s="723"/>
      <c r="D184" s="724"/>
      <c r="E184" s="725" t="s">
        <v>1785</v>
      </c>
      <c r="F184" s="715" t="s">
        <v>1786</v>
      </c>
      <c r="G184" s="707">
        <v>15</v>
      </c>
      <c r="H184" s="708">
        <v>7.5119999999999996</v>
      </c>
      <c r="I184" s="708"/>
      <c r="J184" s="708"/>
      <c r="K184" s="709">
        <v>694.32</v>
      </c>
      <c r="L184" s="708">
        <v>9.8889999999999993</v>
      </c>
      <c r="M184" s="709"/>
      <c r="N184" s="708"/>
      <c r="O184" s="710">
        <v>15</v>
      </c>
      <c r="P184" s="708">
        <v>0.47</v>
      </c>
      <c r="Q184" s="711">
        <f t="shared" si="15"/>
        <v>17.870999999999999</v>
      </c>
      <c r="R184" s="697"/>
      <c r="S184" s="689">
        <f t="shared" si="16"/>
        <v>240000</v>
      </c>
      <c r="T184" s="634">
        <f t="shared" si="17"/>
        <v>0</v>
      </c>
      <c r="U184" s="635">
        <f t="shared" si="18"/>
        <v>315915.60000000003</v>
      </c>
      <c r="V184" s="635">
        <f t="shared" si="19"/>
        <v>0</v>
      </c>
      <c r="W184" s="636">
        <f t="shared" si="20"/>
        <v>15000</v>
      </c>
      <c r="X184" s="637">
        <f t="shared" si="14"/>
        <v>570915.60000000009</v>
      </c>
      <c r="Y184" s="447">
        <v>580891.6</v>
      </c>
      <c r="Z184" s="448"/>
    </row>
    <row r="185" spans="1:26" s="447" customFormat="1" ht="30.75" customHeight="1">
      <c r="A185" s="702">
        <v>171</v>
      </c>
      <c r="B185" s="703">
        <v>171</v>
      </c>
      <c r="C185" s="723"/>
      <c r="D185" s="724"/>
      <c r="E185" s="726" t="s">
        <v>1686</v>
      </c>
      <c r="F185" s="727" t="s">
        <v>1687</v>
      </c>
      <c r="G185" s="707">
        <v>15</v>
      </c>
      <c r="H185" s="708">
        <v>7.5119999999999996</v>
      </c>
      <c r="I185" s="708"/>
      <c r="J185" s="708"/>
      <c r="K185" s="709">
        <v>653.4</v>
      </c>
      <c r="L185" s="708">
        <v>9.3059999999999992</v>
      </c>
      <c r="M185" s="709"/>
      <c r="N185" s="708"/>
      <c r="O185" s="710">
        <v>15</v>
      </c>
      <c r="P185" s="708">
        <v>0.47</v>
      </c>
      <c r="Q185" s="711">
        <f t="shared" si="15"/>
        <v>17.287999999999997</v>
      </c>
      <c r="R185" s="697"/>
      <c r="S185" s="689">
        <f t="shared" si="16"/>
        <v>240000</v>
      </c>
      <c r="T185" s="634">
        <f t="shared" si="17"/>
        <v>0</v>
      </c>
      <c r="U185" s="635">
        <f t="shared" si="18"/>
        <v>297297</v>
      </c>
      <c r="V185" s="635">
        <f t="shared" si="19"/>
        <v>0</v>
      </c>
      <c r="W185" s="636">
        <f t="shared" si="20"/>
        <v>15000</v>
      </c>
      <c r="X185" s="637">
        <f t="shared" si="14"/>
        <v>552297</v>
      </c>
      <c r="Y185" s="447">
        <v>573484.19999999995</v>
      </c>
      <c r="Z185" s="448"/>
    </row>
    <row r="186" spans="1:26" s="447" customFormat="1" ht="30.75" customHeight="1">
      <c r="A186" s="702">
        <v>172</v>
      </c>
      <c r="B186" s="703">
        <v>172</v>
      </c>
      <c r="C186" s="723"/>
      <c r="D186" s="724"/>
      <c r="E186" s="726" t="s">
        <v>1187</v>
      </c>
      <c r="F186" s="727" t="s">
        <v>1188</v>
      </c>
      <c r="G186" s="707">
        <v>14</v>
      </c>
      <c r="H186" s="708">
        <v>7.0110000000000001</v>
      </c>
      <c r="I186" s="708"/>
      <c r="J186" s="708"/>
      <c r="K186" s="709">
        <v>639.76</v>
      </c>
      <c r="L186" s="708">
        <v>9.1120000000000001</v>
      </c>
      <c r="M186" s="709"/>
      <c r="N186" s="708"/>
      <c r="O186" s="710">
        <v>14</v>
      </c>
      <c r="P186" s="708">
        <v>0.438</v>
      </c>
      <c r="Q186" s="711">
        <f t="shared" si="15"/>
        <v>16.561</v>
      </c>
      <c r="R186" s="697"/>
      <c r="S186" s="689">
        <f t="shared" si="16"/>
        <v>224000</v>
      </c>
      <c r="T186" s="634">
        <f t="shared" si="17"/>
        <v>0</v>
      </c>
      <c r="U186" s="635">
        <f t="shared" si="18"/>
        <v>291090.8</v>
      </c>
      <c r="V186" s="635">
        <f t="shared" si="19"/>
        <v>0</v>
      </c>
      <c r="W186" s="636">
        <f t="shared" si="20"/>
        <v>14000</v>
      </c>
      <c r="X186" s="637">
        <f t="shared" si="14"/>
        <v>529090.80000000005</v>
      </c>
      <c r="Y186" s="447">
        <v>513858.6</v>
      </c>
      <c r="Z186" s="448"/>
    </row>
    <row r="187" spans="1:26" s="447" customFormat="1" ht="30.75" customHeight="1">
      <c r="A187" s="702">
        <v>173</v>
      </c>
      <c r="B187" s="703">
        <v>173</v>
      </c>
      <c r="C187" s="728"/>
      <c r="D187" s="729"/>
      <c r="E187" s="726" t="s">
        <v>1191</v>
      </c>
      <c r="F187" s="727" t="s">
        <v>1192</v>
      </c>
      <c r="G187" s="707">
        <v>14</v>
      </c>
      <c r="H187" s="708">
        <v>7.0110000000000001</v>
      </c>
      <c r="I187" s="708"/>
      <c r="J187" s="708"/>
      <c r="K187" s="709">
        <v>590.48</v>
      </c>
      <c r="L187" s="708">
        <v>8.41</v>
      </c>
      <c r="M187" s="709"/>
      <c r="N187" s="708"/>
      <c r="O187" s="710">
        <v>14</v>
      </c>
      <c r="P187" s="708">
        <v>0.438</v>
      </c>
      <c r="Q187" s="711">
        <f t="shared" si="15"/>
        <v>15.859</v>
      </c>
      <c r="R187" s="697"/>
      <c r="S187" s="689">
        <f t="shared" si="16"/>
        <v>224000</v>
      </c>
      <c r="T187" s="634">
        <f t="shared" si="17"/>
        <v>0</v>
      </c>
      <c r="U187" s="635">
        <f t="shared" si="18"/>
        <v>268668.40000000002</v>
      </c>
      <c r="V187" s="635">
        <f t="shared" si="19"/>
        <v>0</v>
      </c>
      <c r="W187" s="636">
        <f t="shared" si="20"/>
        <v>14000</v>
      </c>
      <c r="X187" s="637">
        <f t="shared" si="14"/>
        <v>506668.4</v>
      </c>
      <c r="Y187" s="447">
        <v>488833.6</v>
      </c>
      <c r="Z187" s="448"/>
    </row>
    <row r="188" spans="1:26" s="447" customFormat="1" ht="30.75" customHeight="1">
      <c r="A188" s="702">
        <v>174</v>
      </c>
      <c r="B188" s="703">
        <v>174</v>
      </c>
      <c r="C188" s="723"/>
      <c r="D188" s="724"/>
      <c r="E188" s="730" t="s">
        <v>1189</v>
      </c>
      <c r="F188" s="727" t="s">
        <v>1190</v>
      </c>
      <c r="G188" s="707">
        <v>14</v>
      </c>
      <c r="H188" s="708">
        <v>7.0110000000000001</v>
      </c>
      <c r="I188" s="708"/>
      <c r="J188" s="708"/>
      <c r="K188" s="709">
        <v>708.4</v>
      </c>
      <c r="L188" s="708">
        <v>10.089</v>
      </c>
      <c r="M188" s="709"/>
      <c r="N188" s="708"/>
      <c r="O188" s="710">
        <v>14</v>
      </c>
      <c r="P188" s="708">
        <v>0.438</v>
      </c>
      <c r="Q188" s="711">
        <f t="shared" si="15"/>
        <v>17.538</v>
      </c>
      <c r="R188" s="697"/>
      <c r="S188" s="689">
        <f t="shared" si="16"/>
        <v>224000</v>
      </c>
      <c r="T188" s="634">
        <f t="shared" si="17"/>
        <v>0</v>
      </c>
      <c r="U188" s="635">
        <f t="shared" si="18"/>
        <v>322322</v>
      </c>
      <c r="V188" s="635">
        <f t="shared" si="19"/>
        <v>0</v>
      </c>
      <c r="W188" s="636">
        <f t="shared" si="20"/>
        <v>14000</v>
      </c>
      <c r="X188" s="637">
        <f t="shared" si="14"/>
        <v>560322</v>
      </c>
      <c r="Y188" s="447">
        <v>547091.80000000005</v>
      </c>
      <c r="Z188" s="448"/>
    </row>
    <row r="189" spans="1:26" s="447" customFormat="1" ht="30.75" customHeight="1">
      <c r="A189" s="702">
        <v>175</v>
      </c>
      <c r="B189" s="703">
        <v>175</v>
      </c>
      <c r="C189" s="723"/>
      <c r="D189" s="724"/>
      <c r="E189" s="731" t="s">
        <v>1183</v>
      </c>
      <c r="F189" s="715" t="s">
        <v>1184</v>
      </c>
      <c r="G189" s="734">
        <v>14</v>
      </c>
      <c r="H189" s="708">
        <v>7.0110000000000001</v>
      </c>
      <c r="I189" s="708"/>
      <c r="J189" s="708"/>
      <c r="K189" s="709">
        <v>611.6</v>
      </c>
      <c r="L189" s="708">
        <v>8.7110000000000003</v>
      </c>
      <c r="M189" s="709"/>
      <c r="N189" s="708"/>
      <c r="O189" s="710">
        <v>14</v>
      </c>
      <c r="P189" s="708">
        <v>0.438</v>
      </c>
      <c r="Q189" s="711">
        <f t="shared" si="15"/>
        <v>16.16</v>
      </c>
      <c r="R189" s="697"/>
      <c r="S189" s="689">
        <f t="shared" si="16"/>
        <v>224000</v>
      </c>
      <c r="T189" s="634">
        <f t="shared" si="17"/>
        <v>0</v>
      </c>
      <c r="U189" s="635">
        <f t="shared" si="18"/>
        <v>278278</v>
      </c>
      <c r="V189" s="635">
        <f t="shared" si="19"/>
        <v>0</v>
      </c>
      <c r="W189" s="636">
        <f t="shared" si="20"/>
        <v>14000</v>
      </c>
      <c r="X189" s="637">
        <f t="shared" si="14"/>
        <v>516278</v>
      </c>
      <c r="Y189" s="447">
        <v>582527.19999999995</v>
      </c>
      <c r="Z189" s="448"/>
    </row>
    <row r="190" spans="1:26" s="447" customFormat="1" ht="30.75" customHeight="1">
      <c r="A190" s="702">
        <v>176</v>
      </c>
      <c r="B190" s="703">
        <v>176</v>
      </c>
      <c r="C190" s="723"/>
      <c r="D190" s="724"/>
      <c r="E190" s="731" t="s">
        <v>1185</v>
      </c>
      <c r="F190" s="715" t="s">
        <v>1186</v>
      </c>
      <c r="G190" s="707">
        <v>14</v>
      </c>
      <c r="H190" s="708">
        <v>7.0110000000000001</v>
      </c>
      <c r="I190" s="708"/>
      <c r="J190" s="708"/>
      <c r="K190" s="709">
        <v>689.04</v>
      </c>
      <c r="L190" s="708">
        <v>9.8140000000000001</v>
      </c>
      <c r="M190" s="709"/>
      <c r="N190" s="708"/>
      <c r="O190" s="710">
        <v>14</v>
      </c>
      <c r="P190" s="708">
        <v>0.438</v>
      </c>
      <c r="Q190" s="711">
        <f t="shared" si="15"/>
        <v>17.262999999999998</v>
      </c>
      <c r="R190" s="697"/>
      <c r="S190" s="689">
        <f t="shared" si="16"/>
        <v>224000</v>
      </c>
      <c r="T190" s="634">
        <f t="shared" si="17"/>
        <v>0</v>
      </c>
      <c r="U190" s="635">
        <f t="shared" si="18"/>
        <v>313513.2</v>
      </c>
      <c r="V190" s="635">
        <f t="shared" si="19"/>
        <v>0</v>
      </c>
      <c r="W190" s="636">
        <f t="shared" si="20"/>
        <v>14000</v>
      </c>
      <c r="X190" s="637">
        <f t="shared" si="14"/>
        <v>551513.19999999995</v>
      </c>
      <c r="Y190" s="447">
        <v>591336</v>
      </c>
      <c r="Z190" s="448"/>
    </row>
    <row r="191" spans="1:26" s="472" customFormat="1" ht="30.75" customHeight="1">
      <c r="A191" s="702">
        <v>177</v>
      </c>
      <c r="B191" s="703">
        <v>177</v>
      </c>
      <c r="C191" s="704"/>
      <c r="D191" s="705"/>
      <c r="E191" s="622" t="s">
        <v>1173</v>
      </c>
      <c r="F191" s="706" t="s">
        <v>1174</v>
      </c>
      <c r="G191" s="707">
        <v>15</v>
      </c>
      <c r="H191" s="708">
        <v>7.5119999999999996</v>
      </c>
      <c r="I191" s="708"/>
      <c r="J191" s="708"/>
      <c r="K191" s="722">
        <v>641.96</v>
      </c>
      <c r="L191" s="708">
        <v>9.1430000000000007</v>
      </c>
      <c r="M191" s="709"/>
      <c r="N191" s="708"/>
      <c r="O191" s="710">
        <v>15</v>
      </c>
      <c r="P191" s="708">
        <v>0.47</v>
      </c>
      <c r="Q191" s="711">
        <f t="shared" si="15"/>
        <v>17.125</v>
      </c>
      <c r="R191" s="695"/>
      <c r="S191" s="689">
        <f t="shared" si="16"/>
        <v>240000</v>
      </c>
      <c r="T191" s="634">
        <f t="shared" si="17"/>
        <v>0</v>
      </c>
      <c r="U191" s="635">
        <f t="shared" si="18"/>
        <v>292091.8</v>
      </c>
      <c r="V191" s="635">
        <f t="shared" si="19"/>
        <v>0</v>
      </c>
      <c r="W191" s="636">
        <f t="shared" si="20"/>
        <v>15000</v>
      </c>
      <c r="X191" s="637">
        <f t="shared" si="14"/>
        <v>547091.80000000005</v>
      </c>
      <c r="Y191" s="472">
        <v>587698.4</v>
      </c>
      <c r="Z191" s="473"/>
    </row>
    <row r="192" spans="1:26" s="447" customFormat="1" ht="30.75" customHeight="1">
      <c r="A192" s="702">
        <v>178</v>
      </c>
      <c r="B192" s="703">
        <v>178</v>
      </c>
      <c r="C192" s="704"/>
      <c r="D192" s="705"/>
      <c r="E192" s="622" t="s">
        <v>1701</v>
      </c>
      <c r="F192" s="706" t="s">
        <v>1702</v>
      </c>
      <c r="G192" s="707">
        <v>15</v>
      </c>
      <c r="H192" s="708">
        <v>7.5119999999999996</v>
      </c>
      <c r="I192" s="708"/>
      <c r="J192" s="708"/>
      <c r="K192" s="722">
        <v>569.79999999999995</v>
      </c>
      <c r="L192" s="708">
        <v>8.1150000000000002</v>
      </c>
      <c r="M192" s="709"/>
      <c r="N192" s="708"/>
      <c r="O192" s="710">
        <v>15</v>
      </c>
      <c r="P192" s="708">
        <v>0.47</v>
      </c>
      <c r="Q192" s="711">
        <f t="shared" si="15"/>
        <v>16.096999999999998</v>
      </c>
      <c r="R192" s="695"/>
      <c r="S192" s="689">
        <f t="shared" si="16"/>
        <v>240000</v>
      </c>
      <c r="T192" s="634">
        <f t="shared" si="17"/>
        <v>0</v>
      </c>
      <c r="U192" s="635">
        <f t="shared" si="18"/>
        <v>259258.99999999997</v>
      </c>
      <c r="V192" s="635">
        <f t="shared" si="19"/>
        <v>0</v>
      </c>
      <c r="W192" s="636">
        <f t="shared" si="20"/>
        <v>15000</v>
      </c>
      <c r="X192" s="637">
        <f t="shared" si="14"/>
        <v>514259</v>
      </c>
      <c r="Y192" s="447">
        <v>613123.80000000005</v>
      </c>
      <c r="Z192" s="448"/>
    </row>
    <row r="193" spans="1:16346" s="447" customFormat="1" ht="30.75" customHeight="1">
      <c r="A193" s="702">
        <v>179</v>
      </c>
      <c r="B193" s="703">
        <v>179</v>
      </c>
      <c r="C193" s="704"/>
      <c r="D193" s="705"/>
      <c r="E193" s="622" t="s">
        <v>1922</v>
      </c>
      <c r="F193" s="706" t="s">
        <v>2063</v>
      </c>
      <c r="G193" s="707">
        <v>15</v>
      </c>
      <c r="H193" s="708">
        <v>7.5119999999999996</v>
      </c>
      <c r="I193" s="708"/>
      <c r="J193" s="708"/>
      <c r="K193" s="722">
        <v>615.56000000000006</v>
      </c>
      <c r="L193" s="708">
        <v>8.7669999999999995</v>
      </c>
      <c r="M193" s="709"/>
      <c r="N193" s="708"/>
      <c r="O193" s="710">
        <v>15</v>
      </c>
      <c r="P193" s="708">
        <v>0.47</v>
      </c>
      <c r="Q193" s="711">
        <f t="shared" si="15"/>
        <v>16.748999999999999</v>
      </c>
      <c r="R193" s="695"/>
      <c r="S193" s="689">
        <f t="shared" si="16"/>
        <v>240000</v>
      </c>
      <c r="T193" s="634">
        <f t="shared" si="17"/>
        <v>0</v>
      </c>
      <c r="U193" s="635">
        <f t="shared" si="18"/>
        <v>280079.80000000005</v>
      </c>
      <c r="V193" s="635">
        <f t="shared" si="19"/>
        <v>0</v>
      </c>
      <c r="W193" s="636">
        <f t="shared" si="20"/>
        <v>15000</v>
      </c>
      <c r="X193" s="637">
        <f t="shared" si="14"/>
        <v>535079.80000000005</v>
      </c>
      <c r="Y193" s="447">
        <v>505049.80000000005</v>
      </c>
      <c r="Z193" s="448"/>
    </row>
    <row r="194" spans="1:16346" s="447" customFormat="1" ht="30.75" customHeight="1">
      <c r="A194" s="702">
        <v>180</v>
      </c>
      <c r="B194" s="703">
        <v>180</v>
      </c>
      <c r="C194" s="704"/>
      <c r="D194" s="713"/>
      <c r="E194" s="622" t="s">
        <v>1923</v>
      </c>
      <c r="F194" s="623" t="s">
        <v>1924</v>
      </c>
      <c r="G194" s="707">
        <v>15</v>
      </c>
      <c r="H194" s="708">
        <v>7.5119999999999996</v>
      </c>
      <c r="I194" s="708"/>
      <c r="J194" s="708"/>
      <c r="K194" s="722">
        <v>584.76</v>
      </c>
      <c r="L194" s="708">
        <v>8.3279999999999994</v>
      </c>
      <c r="M194" s="709"/>
      <c r="N194" s="708"/>
      <c r="O194" s="710">
        <v>15</v>
      </c>
      <c r="P194" s="708">
        <v>0.47</v>
      </c>
      <c r="Q194" s="711">
        <f t="shared" si="15"/>
        <v>16.309999999999999</v>
      </c>
      <c r="R194" s="695"/>
      <c r="S194" s="689">
        <f t="shared" si="16"/>
        <v>240000</v>
      </c>
      <c r="T194" s="634">
        <f t="shared" si="17"/>
        <v>0</v>
      </c>
      <c r="U194" s="635">
        <f t="shared" si="18"/>
        <v>266065.8</v>
      </c>
      <c r="V194" s="635">
        <f t="shared" si="19"/>
        <v>0</v>
      </c>
      <c r="W194" s="636">
        <f t="shared" si="20"/>
        <v>15000</v>
      </c>
      <c r="X194" s="637">
        <f t="shared" si="14"/>
        <v>521065.8</v>
      </c>
      <c r="Y194" s="447">
        <v>503047.8</v>
      </c>
      <c r="Z194" s="448"/>
    </row>
    <row r="195" spans="1:16346" s="447" customFormat="1" ht="30.75" customHeight="1">
      <c r="A195" s="702">
        <v>181</v>
      </c>
      <c r="B195" s="703">
        <v>181</v>
      </c>
      <c r="C195" s="704"/>
      <c r="D195" s="713"/>
      <c r="E195" s="622" t="s">
        <v>1925</v>
      </c>
      <c r="F195" s="623" t="s">
        <v>1926</v>
      </c>
      <c r="G195" s="707">
        <v>15</v>
      </c>
      <c r="H195" s="708">
        <v>7.5119999999999996</v>
      </c>
      <c r="I195" s="708"/>
      <c r="J195" s="708"/>
      <c r="K195" s="722">
        <v>558.36</v>
      </c>
      <c r="L195" s="708">
        <v>7.952</v>
      </c>
      <c r="M195" s="709"/>
      <c r="N195" s="708"/>
      <c r="O195" s="710">
        <v>15</v>
      </c>
      <c r="P195" s="708">
        <v>0.47</v>
      </c>
      <c r="Q195" s="711">
        <f t="shared" si="15"/>
        <v>15.933999999999999</v>
      </c>
      <c r="R195" s="695"/>
      <c r="S195" s="689">
        <f t="shared" si="16"/>
        <v>240000</v>
      </c>
      <c r="T195" s="634">
        <f t="shared" si="17"/>
        <v>0</v>
      </c>
      <c r="U195" s="635">
        <f t="shared" si="18"/>
        <v>254053.80000000002</v>
      </c>
      <c r="V195" s="635">
        <f t="shared" si="19"/>
        <v>0</v>
      </c>
      <c r="W195" s="636">
        <f t="shared" si="20"/>
        <v>15000</v>
      </c>
      <c r="X195" s="637">
        <f t="shared" si="14"/>
        <v>509053.80000000005</v>
      </c>
      <c r="Y195" s="447">
        <v>473818.6</v>
      </c>
      <c r="Z195" s="448"/>
    </row>
    <row r="196" spans="1:16346" s="447" customFormat="1" ht="30.75" customHeight="1">
      <c r="A196" s="702">
        <v>182</v>
      </c>
      <c r="B196" s="703">
        <v>182</v>
      </c>
      <c r="C196" s="704"/>
      <c r="D196" s="705"/>
      <c r="E196" s="622" t="s">
        <v>1927</v>
      </c>
      <c r="F196" s="706" t="s">
        <v>1928</v>
      </c>
      <c r="G196" s="707">
        <v>15</v>
      </c>
      <c r="H196" s="708">
        <v>7.5119999999999996</v>
      </c>
      <c r="I196" s="708"/>
      <c r="J196" s="708"/>
      <c r="K196" s="722">
        <v>578.6</v>
      </c>
      <c r="L196" s="708">
        <v>8.2409999999999997</v>
      </c>
      <c r="M196" s="709"/>
      <c r="N196" s="708"/>
      <c r="O196" s="710">
        <v>15</v>
      </c>
      <c r="P196" s="708">
        <v>0.47</v>
      </c>
      <c r="Q196" s="711">
        <f t="shared" si="15"/>
        <v>16.222999999999999</v>
      </c>
      <c r="R196" s="695"/>
      <c r="S196" s="689">
        <f t="shared" si="16"/>
        <v>240000</v>
      </c>
      <c r="T196" s="634">
        <f t="shared" si="17"/>
        <v>0</v>
      </c>
      <c r="U196" s="635">
        <f t="shared" si="18"/>
        <v>263263</v>
      </c>
      <c r="V196" s="635">
        <f t="shared" si="19"/>
        <v>0</v>
      </c>
      <c r="W196" s="636">
        <f t="shared" si="20"/>
        <v>15000</v>
      </c>
      <c r="X196" s="637">
        <f t="shared" si="14"/>
        <v>518263</v>
      </c>
      <c r="Y196" s="447">
        <v>476221</v>
      </c>
      <c r="Z196" s="448"/>
    </row>
    <row r="197" spans="1:16346" s="447" customFormat="1" ht="30.75" customHeight="1">
      <c r="A197" s="702">
        <v>183</v>
      </c>
      <c r="B197" s="703">
        <v>183</v>
      </c>
      <c r="C197" s="704"/>
      <c r="D197" s="705"/>
      <c r="E197" s="622" t="s">
        <v>1929</v>
      </c>
      <c r="F197" s="715" t="s">
        <v>1930</v>
      </c>
      <c r="G197" s="707">
        <v>15</v>
      </c>
      <c r="H197" s="708">
        <v>7.5119999999999996</v>
      </c>
      <c r="I197" s="708"/>
      <c r="J197" s="708"/>
      <c r="K197" s="722">
        <v>675.4</v>
      </c>
      <c r="L197" s="708">
        <v>9.6189999999999998</v>
      </c>
      <c r="M197" s="709"/>
      <c r="N197" s="708"/>
      <c r="O197" s="710">
        <v>15</v>
      </c>
      <c r="P197" s="708">
        <v>0.47</v>
      </c>
      <c r="Q197" s="711">
        <f t="shared" si="15"/>
        <v>17.600999999999999</v>
      </c>
      <c r="R197" s="695"/>
      <c r="S197" s="689">
        <f t="shared" si="16"/>
        <v>240000</v>
      </c>
      <c r="T197" s="634">
        <f t="shared" si="17"/>
        <v>0</v>
      </c>
      <c r="U197" s="635">
        <f t="shared" si="18"/>
        <v>307307</v>
      </c>
      <c r="V197" s="635">
        <f t="shared" si="19"/>
        <v>0</v>
      </c>
      <c r="W197" s="636">
        <f t="shared" si="20"/>
        <v>15000</v>
      </c>
      <c r="X197" s="637">
        <f t="shared" si="14"/>
        <v>562307</v>
      </c>
      <c r="Y197" s="447">
        <v>509254</v>
      </c>
      <c r="Z197" s="448"/>
    </row>
    <row r="198" spans="1:16346" s="447" customFormat="1" ht="30.75" customHeight="1">
      <c r="A198" s="702">
        <v>184</v>
      </c>
      <c r="B198" s="703">
        <v>184</v>
      </c>
      <c r="C198" s="704"/>
      <c r="D198" s="705"/>
      <c r="E198" s="622" t="s">
        <v>1931</v>
      </c>
      <c r="F198" s="715" t="s">
        <v>1932</v>
      </c>
      <c r="G198" s="707">
        <v>15</v>
      </c>
      <c r="H198" s="708">
        <v>7.5119999999999996</v>
      </c>
      <c r="I198" s="708"/>
      <c r="J198" s="708"/>
      <c r="K198" s="722">
        <v>596.20000000000005</v>
      </c>
      <c r="L198" s="708">
        <v>8.4909999999999997</v>
      </c>
      <c r="M198" s="709"/>
      <c r="N198" s="708"/>
      <c r="O198" s="710">
        <v>15</v>
      </c>
      <c r="P198" s="708">
        <v>0.47</v>
      </c>
      <c r="Q198" s="711">
        <f t="shared" si="15"/>
        <v>16.472999999999999</v>
      </c>
      <c r="R198" s="695"/>
      <c r="S198" s="689">
        <f t="shared" si="16"/>
        <v>240000</v>
      </c>
      <c r="T198" s="634">
        <f t="shared" si="17"/>
        <v>0</v>
      </c>
      <c r="U198" s="635">
        <f t="shared" si="18"/>
        <v>271271</v>
      </c>
      <c r="V198" s="635">
        <f t="shared" si="19"/>
        <v>0</v>
      </c>
      <c r="W198" s="636">
        <f t="shared" si="20"/>
        <v>15000</v>
      </c>
      <c r="X198" s="637">
        <f t="shared" si="14"/>
        <v>526271</v>
      </c>
      <c r="Y198" s="447">
        <v>518663.4</v>
      </c>
      <c r="Z198" s="448"/>
    </row>
    <row r="199" spans="1:16346" s="447" customFormat="1" ht="30.75" customHeight="1">
      <c r="A199" s="702">
        <v>185</v>
      </c>
      <c r="B199" s="703">
        <v>185</v>
      </c>
      <c r="C199" s="704"/>
      <c r="D199" s="705"/>
      <c r="E199" s="622" t="s">
        <v>1193</v>
      </c>
      <c r="F199" s="715" t="s">
        <v>1194</v>
      </c>
      <c r="G199" s="707">
        <v>14</v>
      </c>
      <c r="H199" s="708">
        <v>7.0110000000000001</v>
      </c>
      <c r="I199" s="708"/>
      <c r="J199" s="708"/>
      <c r="K199" s="722">
        <v>684.2</v>
      </c>
      <c r="L199" s="708">
        <v>9.7449999999999992</v>
      </c>
      <c r="M199" s="709"/>
      <c r="N199" s="708"/>
      <c r="O199" s="710">
        <v>14</v>
      </c>
      <c r="P199" s="708">
        <v>0.438</v>
      </c>
      <c r="Q199" s="711">
        <f t="shared" si="15"/>
        <v>17.193999999999999</v>
      </c>
      <c r="R199" s="695"/>
      <c r="S199" s="689">
        <f t="shared" si="16"/>
        <v>224000</v>
      </c>
      <c r="T199" s="634">
        <f t="shared" si="17"/>
        <v>0</v>
      </c>
      <c r="U199" s="635">
        <f t="shared" si="18"/>
        <v>311311</v>
      </c>
      <c r="V199" s="635">
        <f t="shared" si="19"/>
        <v>0</v>
      </c>
      <c r="W199" s="636">
        <f t="shared" si="20"/>
        <v>14000</v>
      </c>
      <c r="X199" s="637">
        <f t="shared" si="14"/>
        <v>549311</v>
      </c>
      <c r="Y199" s="447">
        <v>502430.2</v>
      </c>
      <c r="Z199" s="448"/>
    </row>
    <row r="200" spans="1:16346" s="628" customFormat="1" ht="30.75" customHeight="1">
      <c r="A200" s="716">
        <v>186</v>
      </c>
      <c r="B200" s="703">
        <v>186</v>
      </c>
      <c r="C200" s="717"/>
      <c r="D200" s="718"/>
      <c r="E200" s="622" t="s">
        <v>2092</v>
      </c>
      <c r="F200" s="719" t="s">
        <v>2093</v>
      </c>
      <c r="G200" s="707">
        <v>13</v>
      </c>
      <c r="H200" s="708">
        <v>6.51</v>
      </c>
      <c r="I200" s="720"/>
      <c r="J200" s="708"/>
      <c r="K200" s="733">
        <v>630.08000000000004</v>
      </c>
      <c r="L200" s="708">
        <v>8.9740000000000002</v>
      </c>
      <c r="M200" s="710"/>
      <c r="N200" s="708"/>
      <c r="O200" s="710">
        <v>13</v>
      </c>
      <c r="P200" s="708">
        <v>0.40699999999999997</v>
      </c>
      <c r="Q200" s="721">
        <f t="shared" si="15"/>
        <v>15.891</v>
      </c>
      <c r="R200" s="696"/>
      <c r="S200" s="691">
        <f t="shared" si="16"/>
        <v>208000</v>
      </c>
      <c r="T200" s="682">
        <f t="shared" si="17"/>
        <v>0</v>
      </c>
      <c r="U200" s="683">
        <f t="shared" si="18"/>
        <v>286686.40000000002</v>
      </c>
      <c r="V200" s="683">
        <f t="shared" si="19"/>
        <v>0</v>
      </c>
      <c r="W200" s="684">
        <f t="shared" si="20"/>
        <v>13000</v>
      </c>
      <c r="X200" s="685">
        <f t="shared" si="14"/>
        <v>507686.40000000002</v>
      </c>
      <c r="Y200" s="628">
        <v>555483.19999999995</v>
      </c>
      <c r="Z200" s="629"/>
    </row>
    <row r="201" spans="1:16346" s="447" customFormat="1" ht="30.75" customHeight="1">
      <c r="A201" s="702">
        <v>187</v>
      </c>
      <c r="B201" s="703">
        <v>187</v>
      </c>
      <c r="C201" s="704"/>
      <c r="D201" s="705"/>
      <c r="E201" s="622" t="s">
        <v>1710</v>
      </c>
      <c r="F201" s="719" t="s">
        <v>1711</v>
      </c>
      <c r="G201" s="707">
        <v>14</v>
      </c>
      <c r="H201" s="708">
        <v>7.0110000000000001</v>
      </c>
      <c r="I201" s="708"/>
      <c r="J201" s="708"/>
      <c r="K201" s="722">
        <v>538.12</v>
      </c>
      <c r="L201" s="708">
        <v>7.6639999999999997</v>
      </c>
      <c r="M201" s="709"/>
      <c r="N201" s="708"/>
      <c r="O201" s="710">
        <v>14</v>
      </c>
      <c r="P201" s="708">
        <v>0.438</v>
      </c>
      <c r="Q201" s="711">
        <f t="shared" si="15"/>
        <v>15.113000000000001</v>
      </c>
      <c r="R201" s="695"/>
      <c r="S201" s="689">
        <f t="shared" si="16"/>
        <v>224000</v>
      </c>
      <c r="T201" s="634">
        <f t="shared" si="17"/>
        <v>0</v>
      </c>
      <c r="U201" s="635">
        <f t="shared" si="18"/>
        <v>244844.6</v>
      </c>
      <c r="V201" s="635">
        <f t="shared" si="19"/>
        <v>0</v>
      </c>
      <c r="W201" s="636">
        <f t="shared" si="20"/>
        <v>14000</v>
      </c>
      <c r="X201" s="637">
        <f t="shared" si="14"/>
        <v>482844.6</v>
      </c>
      <c r="Y201" s="447">
        <v>519247</v>
      </c>
      <c r="Z201" s="448"/>
    </row>
    <row r="202" spans="1:16346" s="447" customFormat="1" ht="30.75" customHeight="1">
      <c r="A202" s="702">
        <v>188</v>
      </c>
      <c r="B202" s="703">
        <v>188</v>
      </c>
      <c r="C202" s="704"/>
      <c r="D202" s="705"/>
      <c r="E202" s="622" t="s">
        <v>1933</v>
      </c>
      <c r="F202" s="719" t="s">
        <v>1934</v>
      </c>
      <c r="G202" s="707">
        <v>14</v>
      </c>
      <c r="H202" s="708">
        <v>7.0110000000000001</v>
      </c>
      <c r="I202" s="708"/>
      <c r="J202" s="708"/>
      <c r="K202" s="722">
        <v>568.91999999999996</v>
      </c>
      <c r="L202" s="708">
        <v>8.1029999999999998</v>
      </c>
      <c r="M202" s="709"/>
      <c r="N202" s="708"/>
      <c r="O202" s="710">
        <v>14</v>
      </c>
      <c r="P202" s="708">
        <v>0.438</v>
      </c>
      <c r="Q202" s="711">
        <f t="shared" si="15"/>
        <v>15.552000000000001</v>
      </c>
      <c r="R202" s="695"/>
      <c r="S202" s="689">
        <f t="shared" si="16"/>
        <v>224000</v>
      </c>
      <c r="T202" s="634">
        <f t="shared" si="17"/>
        <v>0</v>
      </c>
      <c r="U202" s="635">
        <f t="shared" si="18"/>
        <v>258858.59999999998</v>
      </c>
      <c r="V202" s="635">
        <f t="shared" si="19"/>
        <v>0</v>
      </c>
      <c r="W202" s="636">
        <f t="shared" si="20"/>
        <v>14000</v>
      </c>
      <c r="X202" s="637">
        <f t="shared" si="14"/>
        <v>496858.6</v>
      </c>
      <c r="Y202" s="447">
        <v>513641.4</v>
      </c>
      <c r="Z202" s="448"/>
    </row>
    <row r="203" spans="1:16346" s="447" customFormat="1" ht="30.75" customHeight="1">
      <c r="A203" s="702">
        <v>189</v>
      </c>
      <c r="B203" s="703">
        <v>189</v>
      </c>
      <c r="C203" s="704"/>
      <c r="D203" s="705"/>
      <c r="E203" s="622" t="s">
        <v>1816</v>
      </c>
      <c r="F203" s="719" t="s">
        <v>1817</v>
      </c>
      <c r="G203" s="707">
        <v>14</v>
      </c>
      <c r="H203" s="708">
        <v>7.0110000000000001</v>
      </c>
      <c r="I203" s="708"/>
      <c r="J203" s="708"/>
      <c r="K203" s="722">
        <v>663.96</v>
      </c>
      <c r="L203" s="708">
        <v>9.4559999999999995</v>
      </c>
      <c r="M203" s="709"/>
      <c r="N203" s="708"/>
      <c r="O203" s="710">
        <v>14</v>
      </c>
      <c r="P203" s="708">
        <v>0.438</v>
      </c>
      <c r="Q203" s="711">
        <f t="shared" si="15"/>
        <v>16.904999999999998</v>
      </c>
      <c r="R203" s="695"/>
      <c r="S203" s="689">
        <f t="shared" si="16"/>
        <v>224000</v>
      </c>
      <c r="T203" s="634">
        <f t="shared" si="17"/>
        <v>0</v>
      </c>
      <c r="U203" s="635">
        <f t="shared" si="18"/>
        <v>302101.8</v>
      </c>
      <c r="V203" s="635">
        <f t="shared" si="19"/>
        <v>0</v>
      </c>
      <c r="W203" s="636">
        <f t="shared" si="20"/>
        <v>14000</v>
      </c>
      <c r="X203" s="637">
        <f t="shared" si="14"/>
        <v>540101.80000000005</v>
      </c>
      <c r="Y203" s="447">
        <v>456967.80000000005</v>
      </c>
      <c r="Z203" s="448"/>
    </row>
    <row r="204" spans="1:16346" s="447" customFormat="1" ht="30.75" customHeight="1">
      <c r="A204" s="702">
        <v>190</v>
      </c>
      <c r="B204" s="703">
        <v>190</v>
      </c>
      <c r="C204" s="704"/>
      <c r="D204" s="705"/>
      <c r="E204" s="622" t="s">
        <v>1935</v>
      </c>
      <c r="F204" s="719" t="s">
        <v>1936</v>
      </c>
      <c r="G204" s="707">
        <v>14</v>
      </c>
      <c r="H204" s="708">
        <v>7.0110000000000001</v>
      </c>
      <c r="I204" s="708"/>
      <c r="J204" s="708"/>
      <c r="K204" s="722">
        <v>713.24</v>
      </c>
      <c r="L204" s="708">
        <v>10.157999999999999</v>
      </c>
      <c r="M204" s="709"/>
      <c r="N204" s="708"/>
      <c r="O204" s="710">
        <v>14</v>
      </c>
      <c r="P204" s="708">
        <v>0.438</v>
      </c>
      <c r="Q204" s="711">
        <f t="shared" si="15"/>
        <v>17.606999999999999</v>
      </c>
      <c r="R204" s="695"/>
      <c r="S204" s="689">
        <f t="shared" si="16"/>
        <v>224000</v>
      </c>
      <c r="T204" s="634">
        <f t="shared" si="17"/>
        <v>0</v>
      </c>
      <c r="U204" s="635">
        <f t="shared" si="18"/>
        <v>324524.2</v>
      </c>
      <c r="V204" s="635">
        <f t="shared" si="19"/>
        <v>0</v>
      </c>
      <c r="W204" s="636">
        <f t="shared" si="20"/>
        <v>14000</v>
      </c>
      <c r="X204" s="637">
        <f t="shared" si="14"/>
        <v>562524.19999999995</v>
      </c>
      <c r="Y204" s="447">
        <v>467578.4</v>
      </c>
      <c r="Z204" s="448"/>
    </row>
    <row r="205" spans="1:16346" s="447" customFormat="1" ht="30.75" customHeight="1">
      <c r="A205" s="702">
        <v>191</v>
      </c>
      <c r="B205" s="703">
        <v>191</v>
      </c>
      <c r="C205" s="704"/>
      <c r="D205" s="705"/>
      <c r="E205" s="622" t="s">
        <v>1206</v>
      </c>
      <c r="F205" s="719" t="s">
        <v>1207</v>
      </c>
      <c r="G205" s="707">
        <v>15</v>
      </c>
      <c r="H205" s="708">
        <v>7.5119999999999996</v>
      </c>
      <c r="I205" s="708"/>
      <c r="J205" s="708"/>
      <c r="K205" s="722">
        <v>832.04</v>
      </c>
      <c r="L205" s="708">
        <v>11.85</v>
      </c>
      <c r="M205" s="709"/>
      <c r="N205" s="708"/>
      <c r="O205" s="710">
        <v>15</v>
      </c>
      <c r="P205" s="708">
        <v>0.47</v>
      </c>
      <c r="Q205" s="711">
        <f t="shared" si="15"/>
        <v>19.831999999999997</v>
      </c>
      <c r="R205" s="695"/>
      <c r="S205" s="689">
        <f t="shared" si="16"/>
        <v>240000</v>
      </c>
      <c r="T205" s="634">
        <f t="shared" si="17"/>
        <v>0</v>
      </c>
      <c r="U205" s="635">
        <f t="shared" si="18"/>
        <v>378578.2</v>
      </c>
      <c r="V205" s="635">
        <f t="shared" si="19"/>
        <v>0</v>
      </c>
      <c r="W205" s="636">
        <f t="shared" si="20"/>
        <v>15000</v>
      </c>
      <c r="X205" s="637">
        <f t="shared" si="14"/>
        <v>633578.19999999995</v>
      </c>
      <c r="Y205" s="447">
        <v>508035.8</v>
      </c>
      <c r="Z205" s="448"/>
    </row>
    <row r="206" spans="1:16346" s="447" customFormat="1" ht="30.75" customHeight="1">
      <c r="A206" s="702">
        <v>192</v>
      </c>
      <c r="B206" s="703">
        <v>192</v>
      </c>
      <c r="C206" s="704"/>
      <c r="D206" s="705"/>
      <c r="E206" s="622" t="s">
        <v>1205</v>
      </c>
      <c r="F206" s="719" t="s">
        <v>1937</v>
      </c>
      <c r="G206" s="707">
        <v>15</v>
      </c>
      <c r="H206" s="708">
        <v>7.5119999999999996</v>
      </c>
      <c r="I206" s="708"/>
      <c r="J206" s="708"/>
      <c r="K206" s="722">
        <v>896.28</v>
      </c>
      <c r="L206" s="708">
        <v>12.765000000000001</v>
      </c>
      <c r="M206" s="709"/>
      <c r="N206" s="708"/>
      <c r="O206" s="710">
        <v>15</v>
      </c>
      <c r="P206" s="708">
        <v>0.47</v>
      </c>
      <c r="Q206" s="711">
        <f t="shared" si="15"/>
        <v>20.747</v>
      </c>
      <c r="R206" s="695"/>
      <c r="S206" s="689">
        <f t="shared" si="16"/>
        <v>240000</v>
      </c>
      <c r="T206" s="634">
        <f t="shared" si="17"/>
        <v>0</v>
      </c>
      <c r="U206" s="635">
        <f t="shared" si="18"/>
        <v>407807.39999999997</v>
      </c>
      <c r="V206" s="635">
        <f t="shared" si="19"/>
        <v>0</v>
      </c>
      <c r="W206" s="636">
        <f t="shared" si="20"/>
        <v>15000</v>
      </c>
      <c r="X206" s="637">
        <f t="shared" si="14"/>
        <v>662807.39999999991</v>
      </c>
      <c r="Y206" s="472">
        <v>536664.39999999991</v>
      </c>
      <c r="Z206" s="448"/>
      <c r="AA206" s="472"/>
      <c r="AB206" s="472"/>
      <c r="AC206" s="472"/>
      <c r="AD206" s="472"/>
      <c r="AE206" s="472"/>
      <c r="AF206" s="472"/>
      <c r="AG206" s="472"/>
      <c r="AH206" s="472"/>
      <c r="AI206" s="472"/>
      <c r="AJ206" s="472"/>
      <c r="AK206" s="472"/>
      <c r="AL206" s="472"/>
      <c r="AM206" s="472"/>
      <c r="AN206" s="472"/>
      <c r="AO206" s="472"/>
      <c r="AP206" s="472"/>
      <c r="AQ206" s="472"/>
      <c r="AR206" s="472"/>
      <c r="AS206" s="472"/>
      <c r="AT206" s="472"/>
      <c r="AU206" s="472"/>
      <c r="AV206" s="472"/>
      <c r="AW206" s="472"/>
      <c r="AX206" s="472"/>
      <c r="AY206" s="472"/>
      <c r="AZ206" s="472"/>
      <c r="BA206" s="472"/>
      <c r="BB206" s="472"/>
      <c r="BC206" s="472"/>
      <c r="BD206" s="472"/>
      <c r="BE206" s="472"/>
      <c r="BF206" s="472"/>
      <c r="BG206" s="472"/>
      <c r="BH206" s="472"/>
      <c r="BI206" s="472"/>
      <c r="BJ206" s="472"/>
      <c r="BK206" s="472"/>
      <c r="BL206" s="472"/>
      <c r="BM206" s="472"/>
      <c r="BN206" s="472"/>
      <c r="BO206" s="472"/>
      <c r="BP206" s="472"/>
      <c r="BQ206" s="472"/>
      <c r="BR206" s="472"/>
      <c r="BS206" s="472"/>
      <c r="BT206" s="472"/>
      <c r="BU206" s="472"/>
      <c r="BV206" s="472"/>
      <c r="BW206" s="472"/>
      <c r="BX206" s="472"/>
      <c r="BY206" s="472"/>
      <c r="BZ206" s="472"/>
      <c r="CA206" s="472"/>
      <c r="CB206" s="472"/>
      <c r="CC206" s="472"/>
      <c r="CD206" s="472"/>
      <c r="CE206" s="472"/>
      <c r="CF206" s="472"/>
      <c r="CG206" s="472"/>
      <c r="CH206" s="472"/>
      <c r="CI206" s="472"/>
      <c r="CJ206" s="472"/>
      <c r="CK206" s="472"/>
      <c r="CL206" s="472"/>
      <c r="CM206" s="472"/>
      <c r="CN206" s="472"/>
      <c r="CO206" s="472"/>
      <c r="CP206" s="472"/>
      <c r="CQ206" s="472"/>
      <c r="CR206" s="472"/>
      <c r="CS206" s="472"/>
      <c r="CT206" s="472"/>
      <c r="CU206" s="472"/>
      <c r="CV206" s="472"/>
      <c r="CW206" s="472"/>
      <c r="CX206" s="472"/>
      <c r="CY206" s="472"/>
      <c r="CZ206" s="472"/>
      <c r="DA206" s="472"/>
      <c r="DB206" s="472"/>
      <c r="DC206" s="472"/>
      <c r="DD206" s="472"/>
      <c r="DE206" s="472"/>
      <c r="DF206" s="472"/>
      <c r="DG206" s="472"/>
      <c r="DH206" s="472"/>
      <c r="DI206" s="472"/>
      <c r="DJ206" s="472"/>
      <c r="DK206" s="472"/>
      <c r="DL206" s="472"/>
      <c r="DM206" s="472"/>
      <c r="DN206" s="472"/>
      <c r="DO206" s="472"/>
      <c r="DP206" s="472"/>
      <c r="DQ206" s="472"/>
      <c r="DR206" s="472"/>
      <c r="DS206" s="472"/>
      <c r="DT206" s="472"/>
      <c r="DU206" s="472"/>
      <c r="DV206" s="472"/>
      <c r="DW206" s="472"/>
      <c r="DX206" s="472"/>
      <c r="DY206" s="472"/>
      <c r="DZ206" s="472"/>
      <c r="EA206" s="472"/>
      <c r="EB206" s="472"/>
      <c r="EC206" s="472"/>
      <c r="ED206" s="472"/>
      <c r="EE206" s="472"/>
      <c r="EF206" s="472"/>
      <c r="EG206" s="472"/>
      <c r="EH206" s="472"/>
      <c r="EI206" s="472"/>
      <c r="EJ206" s="472"/>
      <c r="EK206" s="472"/>
      <c r="EL206" s="472"/>
      <c r="EM206" s="472"/>
      <c r="EN206" s="472"/>
      <c r="EO206" s="472"/>
      <c r="EP206" s="472"/>
      <c r="EQ206" s="472"/>
      <c r="ER206" s="472"/>
      <c r="ES206" s="472"/>
      <c r="ET206" s="472"/>
      <c r="EU206" s="472"/>
      <c r="EV206" s="472"/>
      <c r="EW206" s="472"/>
      <c r="EX206" s="472"/>
      <c r="EY206" s="472"/>
      <c r="EZ206" s="472"/>
      <c r="FA206" s="472"/>
      <c r="FB206" s="472"/>
      <c r="FC206" s="472"/>
      <c r="FD206" s="472"/>
      <c r="FE206" s="472"/>
      <c r="FF206" s="472"/>
      <c r="FG206" s="472"/>
      <c r="FH206" s="472"/>
      <c r="FI206" s="472"/>
      <c r="FJ206" s="472"/>
      <c r="FK206" s="472"/>
      <c r="FL206" s="472"/>
      <c r="FM206" s="472"/>
      <c r="FN206" s="472"/>
      <c r="FO206" s="472"/>
      <c r="FP206" s="472"/>
      <c r="FQ206" s="472"/>
      <c r="FR206" s="472"/>
      <c r="FS206" s="472"/>
      <c r="FT206" s="472"/>
      <c r="FU206" s="472"/>
      <c r="FV206" s="472"/>
      <c r="FW206" s="472"/>
      <c r="FX206" s="472"/>
      <c r="FY206" s="472"/>
      <c r="FZ206" s="472"/>
      <c r="GA206" s="472"/>
      <c r="GB206" s="472"/>
      <c r="GC206" s="472"/>
      <c r="GD206" s="472"/>
      <c r="GE206" s="472"/>
      <c r="GF206" s="472"/>
      <c r="GG206" s="472"/>
      <c r="GH206" s="472"/>
      <c r="GI206" s="472"/>
      <c r="GJ206" s="472"/>
      <c r="GK206" s="472"/>
      <c r="GL206" s="472"/>
      <c r="GM206" s="472"/>
      <c r="GN206" s="472"/>
      <c r="GO206" s="472"/>
      <c r="GP206" s="472"/>
      <c r="GQ206" s="472"/>
      <c r="GR206" s="472"/>
      <c r="GS206" s="472"/>
      <c r="GT206" s="472"/>
      <c r="GU206" s="472"/>
      <c r="GV206" s="472"/>
      <c r="GW206" s="472"/>
      <c r="GX206" s="472"/>
      <c r="GY206" s="472"/>
      <c r="GZ206" s="472"/>
      <c r="HA206" s="472"/>
      <c r="HB206" s="472"/>
      <c r="HC206" s="472"/>
      <c r="HD206" s="472"/>
      <c r="HE206" s="472"/>
      <c r="HF206" s="472"/>
      <c r="HG206" s="472"/>
      <c r="HH206" s="472"/>
      <c r="HI206" s="472"/>
      <c r="HJ206" s="472"/>
      <c r="HK206" s="472"/>
      <c r="HL206" s="472"/>
      <c r="HM206" s="472"/>
      <c r="HN206" s="472"/>
      <c r="HO206" s="472"/>
      <c r="HP206" s="472"/>
      <c r="HQ206" s="472"/>
      <c r="HR206" s="472"/>
      <c r="HS206" s="472"/>
      <c r="HT206" s="472"/>
      <c r="HU206" s="472"/>
      <c r="HV206" s="472"/>
      <c r="HW206" s="472"/>
      <c r="HX206" s="472"/>
      <c r="HY206" s="472"/>
      <c r="HZ206" s="472"/>
      <c r="IA206" s="472"/>
      <c r="IB206" s="472"/>
      <c r="IC206" s="472"/>
      <c r="ID206" s="472"/>
      <c r="IE206" s="472"/>
      <c r="IF206" s="472"/>
      <c r="IG206" s="472"/>
      <c r="IH206" s="472"/>
      <c r="II206" s="472"/>
      <c r="IJ206" s="472"/>
      <c r="IK206" s="472"/>
      <c r="IL206" s="472"/>
      <c r="IM206" s="472"/>
      <c r="IN206" s="472"/>
      <c r="IO206" s="472"/>
      <c r="IP206" s="472"/>
      <c r="IQ206" s="472"/>
      <c r="IR206" s="472"/>
      <c r="IS206" s="472"/>
      <c r="IT206" s="472"/>
      <c r="IU206" s="472"/>
      <c r="IV206" s="472"/>
      <c r="IW206" s="472"/>
      <c r="IX206" s="472"/>
      <c r="IY206" s="472"/>
      <c r="IZ206" s="472"/>
      <c r="JC206" s="472"/>
      <c r="JD206" s="472"/>
      <c r="JE206" s="472"/>
      <c r="JF206" s="472"/>
      <c r="JG206" s="472"/>
      <c r="JH206" s="472"/>
      <c r="JI206" s="472"/>
      <c r="JJ206" s="472"/>
      <c r="JK206" s="472"/>
      <c r="JL206" s="472"/>
      <c r="JM206" s="472"/>
      <c r="JN206" s="472"/>
      <c r="JO206" s="472"/>
      <c r="JP206" s="472"/>
      <c r="JQ206" s="472"/>
      <c r="JR206" s="472"/>
      <c r="JS206" s="472"/>
      <c r="JT206" s="472"/>
      <c r="JU206" s="472"/>
      <c r="JV206" s="472"/>
      <c r="JW206" s="472"/>
      <c r="JX206" s="472"/>
      <c r="JY206" s="472"/>
      <c r="JZ206" s="472"/>
      <c r="KA206" s="472"/>
      <c r="KB206" s="472"/>
      <c r="KC206" s="472"/>
      <c r="KD206" s="472"/>
      <c r="KE206" s="472"/>
      <c r="KF206" s="472"/>
      <c r="KG206" s="472"/>
      <c r="KH206" s="472"/>
      <c r="KI206" s="472"/>
      <c r="KJ206" s="472"/>
      <c r="KK206" s="472"/>
      <c r="KL206" s="472"/>
      <c r="KM206" s="472"/>
      <c r="KN206" s="472"/>
      <c r="KO206" s="472"/>
      <c r="KP206" s="472"/>
      <c r="KQ206" s="472"/>
      <c r="KR206" s="472"/>
      <c r="KS206" s="472"/>
      <c r="KT206" s="472"/>
      <c r="KU206" s="472"/>
      <c r="KV206" s="472"/>
      <c r="KW206" s="472"/>
      <c r="KX206" s="472"/>
      <c r="KY206" s="472"/>
      <c r="KZ206" s="472"/>
      <c r="LA206" s="472"/>
      <c r="LB206" s="472"/>
      <c r="LC206" s="472"/>
      <c r="LD206" s="472"/>
      <c r="LE206" s="472"/>
      <c r="LF206" s="472"/>
      <c r="LG206" s="472"/>
      <c r="LH206" s="472"/>
      <c r="LI206" s="472"/>
      <c r="LJ206" s="472"/>
      <c r="LK206" s="472"/>
      <c r="LL206" s="472"/>
      <c r="LM206" s="472"/>
      <c r="LN206" s="472"/>
      <c r="LO206" s="472"/>
      <c r="LP206" s="472"/>
      <c r="LQ206" s="472"/>
      <c r="LR206" s="472"/>
      <c r="LS206" s="472"/>
      <c r="LT206" s="472"/>
      <c r="LU206" s="472"/>
      <c r="LV206" s="472"/>
      <c r="LW206" s="472"/>
      <c r="LX206" s="472"/>
      <c r="LY206" s="472"/>
      <c r="LZ206" s="472"/>
      <c r="MA206" s="472"/>
      <c r="MB206" s="472"/>
      <c r="MC206" s="472"/>
      <c r="MD206" s="472"/>
      <c r="ME206" s="472"/>
      <c r="MF206" s="472"/>
      <c r="MG206" s="472"/>
      <c r="MH206" s="472"/>
      <c r="MI206" s="472"/>
      <c r="MJ206" s="472"/>
      <c r="MK206" s="472"/>
      <c r="ML206" s="472"/>
      <c r="MM206" s="472"/>
      <c r="MN206" s="472"/>
      <c r="MO206" s="472"/>
      <c r="MP206" s="472"/>
      <c r="MQ206" s="472"/>
      <c r="MR206" s="472"/>
      <c r="MS206" s="472"/>
      <c r="MT206" s="472"/>
      <c r="MU206" s="472"/>
      <c r="MV206" s="472"/>
      <c r="MW206" s="472"/>
      <c r="MX206" s="472"/>
      <c r="MY206" s="472"/>
      <c r="MZ206" s="472"/>
      <c r="NA206" s="472"/>
      <c r="NB206" s="472"/>
      <c r="NC206" s="472"/>
      <c r="ND206" s="472"/>
      <c r="NE206" s="472"/>
      <c r="NF206" s="472"/>
      <c r="NG206" s="472"/>
      <c r="NH206" s="472"/>
      <c r="NI206" s="472"/>
      <c r="NJ206" s="472"/>
      <c r="NK206" s="472"/>
      <c r="NL206" s="472"/>
      <c r="NM206" s="472"/>
      <c r="NN206" s="472"/>
      <c r="NO206" s="472"/>
      <c r="NP206" s="472"/>
      <c r="NQ206" s="472"/>
      <c r="NR206" s="472"/>
      <c r="NS206" s="472"/>
      <c r="NT206" s="472"/>
      <c r="NU206" s="472"/>
      <c r="NV206" s="472"/>
      <c r="NW206" s="472"/>
      <c r="NX206" s="472"/>
      <c r="NY206" s="472"/>
      <c r="NZ206" s="472"/>
      <c r="OA206" s="472"/>
      <c r="OB206" s="472"/>
      <c r="OC206" s="472"/>
      <c r="OD206" s="472"/>
      <c r="OE206" s="472"/>
      <c r="OF206" s="472"/>
      <c r="OG206" s="472"/>
      <c r="OH206" s="472"/>
      <c r="OI206" s="472"/>
      <c r="OJ206" s="472"/>
      <c r="OK206" s="472"/>
      <c r="OL206" s="472"/>
      <c r="OM206" s="472"/>
      <c r="ON206" s="472"/>
      <c r="OO206" s="472"/>
      <c r="OP206" s="472"/>
      <c r="OQ206" s="472"/>
      <c r="OR206" s="472"/>
      <c r="OS206" s="472"/>
      <c r="OT206" s="472"/>
      <c r="OU206" s="472"/>
      <c r="OV206" s="472"/>
      <c r="OW206" s="472"/>
      <c r="OX206" s="472"/>
      <c r="OY206" s="472"/>
      <c r="OZ206" s="472"/>
      <c r="PA206" s="472"/>
      <c r="PB206" s="472"/>
      <c r="PC206" s="472"/>
      <c r="PD206" s="472"/>
      <c r="PE206" s="472"/>
      <c r="PF206" s="472"/>
      <c r="PG206" s="472"/>
      <c r="PH206" s="472"/>
      <c r="PI206" s="472"/>
      <c r="PJ206" s="472"/>
      <c r="PK206" s="472"/>
      <c r="PL206" s="472"/>
      <c r="PM206" s="472"/>
      <c r="PN206" s="472"/>
      <c r="PO206" s="472"/>
      <c r="PP206" s="472"/>
      <c r="PQ206" s="472"/>
      <c r="PR206" s="472"/>
      <c r="PS206" s="472"/>
      <c r="PT206" s="472"/>
      <c r="PU206" s="472"/>
      <c r="PV206" s="472"/>
      <c r="PW206" s="472"/>
      <c r="PX206" s="472"/>
      <c r="PY206" s="472"/>
      <c r="PZ206" s="472"/>
      <c r="QA206" s="472"/>
      <c r="QB206" s="472"/>
      <c r="QC206" s="472"/>
      <c r="QD206" s="472"/>
      <c r="QE206" s="472"/>
      <c r="QF206" s="472"/>
      <c r="QG206" s="472"/>
      <c r="QH206" s="472"/>
      <c r="QI206" s="472"/>
      <c r="QJ206" s="472"/>
      <c r="QK206" s="472"/>
      <c r="QL206" s="472"/>
      <c r="QM206" s="472"/>
      <c r="QN206" s="472"/>
      <c r="QO206" s="472"/>
      <c r="QP206" s="472"/>
      <c r="QQ206" s="472"/>
      <c r="QR206" s="472"/>
      <c r="QS206" s="472"/>
      <c r="QT206" s="472"/>
      <c r="QU206" s="472"/>
      <c r="QV206" s="472"/>
      <c r="QW206" s="472"/>
      <c r="QX206" s="472"/>
      <c r="QY206" s="472"/>
      <c r="QZ206" s="472"/>
      <c r="RA206" s="472"/>
      <c r="RB206" s="472"/>
      <c r="RC206" s="472"/>
      <c r="RD206" s="472"/>
      <c r="RE206" s="472"/>
      <c r="RF206" s="472"/>
      <c r="RG206" s="472"/>
      <c r="RH206" s="472"/>
      <c r="RI206" s="472"/>
      <c r="RJ206" s="472"/>
      <c r="RK206" s="472"/>
      <c r="RL206" s="472"/>
      <c r="RM206" s="472"/>
      <c r="RN206" s="472"/>
      <c r="RO206" s="472"/>
      <c r="RP206" s="472"/>
      <c r="RQ206" s="472"/>
      <c r="RR206" s="472"/>
      <c r="RS206" s="472"/>
      <c r="RT206" s="472"/>
      <c r="RU206" s="472"/>
      <c r="RV206" s="472"/>
      <c r="RW206" s="472"/>
      <c r="RX206" s="472"/>
      <c r="RY206" s="472"/>
      <c r="RZ206" s="472"/>
      <c r="SA206" s="472"/>
      <c r="SB206" s="472"/>
      <c r="SC206" s="472"/>
      <c r="SD206" s="472"/>
      <c r="SE206" s="472"/>
      <c r="SF206" s="472"/>
      <c r="SG206" s="472"/>
      <c r="SH206" s="472"/>
      <c r="SI206" s="472"/>
      <c r="SJ206" s="472"/>
      <c r="SK206" s="472"/>
      <c r="SL206" s="472"/>
      <c r="SM206" s="472"/>
      <c r="SN206" s="472"/>
      <c r="SO206" s="472"/>
      <c r="SP206" s="472"/>
      <c r="SQ206" s="472"/>
      <c r="SR206" s="472"/>
      <c r="SS206" s="472"/>
      <c r="ST206" s="472"/>
      <c r="SU206" s="472"/>
      <c r="SV206" s="472"/>
      <c r="SY206" s="472"/>
      <c r="SZ206" s="472"/>
      <c r="TA206" s="472"/>
      <c r="TB206" s="472"/>
      <c r="TC206" s="472"/>
      <c r="TD206" s="472"/>
      <c r="TE206" s="472"/>
      <c r="TF206" s="472"/>
      <c r="TG206" s="472"/>
      <c r="TH206" s="472"/>
      <c r="TI206" s="472"/>
      <c r="TJ206" s="472"/>
      <c r="TK206" s="472"/>
      <c r="TL206" s="472"/>
      <c r="TM206" s="472"/>
      <c r="TN206" s="472"/>
      <c r="TO206" s="472"/>
      <c r="TP206" s="472"/>
      <c r="TQ206" s="472"/>
      <c r="TR206" s="472"/>
      <c r="TS206" s="472"/>
      <c r="TT206" s="472"/>
      <c r="TU206" s="472"/>
      <c r="TV206" s="472"/>
      <c r="TW206" s="472"/>
      <c r="TX206" s="472"/>
      <c r="TY206" s="472"/>
      <c r="TZ206" s="472"/>
      <c r="UA206" s="472"/>
      <c r="UB206" s="472"/>
      <c r="UC206" s="472"/>
      <c r="UD206" s="472"/>
      <c r="UE206" s="472"/>
      <c r="UF206" s="472"/>
      <c r="UG206" s="472"/>
      <c r="UH206" s="472"/>
      <c r="UI206" s="472"/>
      <c r="UJ206" s="472"/>
      <c r="UK206" s="472"/>
      <c r="UL206" s="472"/>
      <c r="UM206" s="472"/>
      <c r="UN206" s="472"/>
      <c r="UO206" s="472"/>
      <c r="UP206" s="472"/>
      <c r="UQ206" s="472"/>
      <c r="UR206" s="472"/>
      <c r="US206" s="472"/>
      <c r="UT206" s="472"/>
      <c r="UU206" s="472"/>
      <c r="UV206" s="472"/>
      <c r="UW206" s="472"/>
      <c r="UX206" s="472"/>
      <c r="UY206" s="472"/>
      <c r="UZ206" s="472"/>
      <c r="VA206" s="472"/>
      <c r="VB206" s="472"/>
      <c r="VC206" s="472"/>
      <c r="VD206" s="472"/>
      <c r="VE206" s="472"/>
      <c r="VF206" s="472"/>
      <c r="VG206" s="472"/>
      <c r="VH206" s="472"/>
      <c r="VI206" s="472"/>
      <c r="VJ206" s="472"/>
      <c r="VK206" s="472"/>
      <c r="VL206" s="472"/>
      <c r="VM206" s="472"/>
      <c r="VN206" s="472"/>
      <c r="VO206" s="472"/>
      <c r="VP206" s="472"/>
      <c r="VQ206" s="472"/>
      <c r="VR206" s="472"/>
      <c r="VS206" s="472"/>
      <c r="VT206" s="472"/>
      <c r="VU206" s="472"/>
      <c r="VV206" s="472"/>
      <c r="VW206" s="472"/>
      <c r="VX206" s="472"/>
      <c r="VY206" s="472"/>
      <c r="VZ206" s="472"/>
      <c r="WA206" s="472"/>
      <c r="WB206" s="472"/>
      <c r="WC206" s="472"/>
      <c r="WD206" s="472"/>
      <c r="WE206" s="472"/>
      <c r="WF206" s="472"/>
      <c r="WG206" s="472"/>
      <c r="WH206" s="472"/>
      <c r="WI206" s="472"/>
      <c r="WJ206" s="472"/>
      <c r="WK206" s="472"/>
      <c r="WL206" s="472"/>
      <c r="WM206" s="472"/>
      <c r="WN206" s="472"/>
      <c r="WO206" s="472"/>
      <c r="WP206" s="472"/>
      <c r="WQ206" s="472"/>
      <c r="WR206" s="472"/>
      <c r="WS206" s="472"/>
      <c r="WT206" s="472"/>
      <c r="WU206" s="472"/>
      <c r="WV206" s="472"/>
      <c r="WW206" s="472"/>
      <c r="WX206" s="472"/>
      <c r="WY206" s="472"/>
      <c r="WZ206" s="472"/>
      <c r="XA206" s="472"/>
      <c r="XB206" s="472"/>
      <c r="XC206" s="472"/>
      <c r="XD206" s="472"/>
      <c r="XE206" s="472"/>
      <c r="XF206" s="472"/>
      <c r="XG206" s="472"/>
      <c r="XH206" s="472"/>
      <c r="XI206" s="472"/>
      <c r="XJ206" s="472"/>
      <c r="XK206" s="472"/>
      <c r="XL206" s="472"/>
      <c r="XM206" s="472"/>
      <c r="XN206" s="472"/>
      <c r="XO206" s="472"/>
      <c r="XP206" s="472"/>
      <c r="XQ206" s="472"/>
      <c r="XR206" s="472"/>
      <c r="XS206" s="472"/>
      <c r="XT206" s="472"/>
      <c r="XU206" s="472"/>
      <c r="XV206" s="472"/>
      <c r="XW206" s="472"/>
      <c r="XX206" s="472"/>
      <c r="XY206" s="472"/>
      <c r="XZ206" s="472"/>
      <c r="YA206" s="472"/>
      <c r="YB206" s="472"/>
      <c r="YC206" s="472"/>
      <c r="YD206" s="472"/>
      <c r="YE206" s="472"/>
      <c r="YF206" s="472"/>
      <c r="YG206" s="472"/>
      <c r="YH206" s="472"/>
      <c r="YI206" s="472"/>
      <c r="YJ206" s="472"/>
      <c r="YK206" s="472"/>
      <c r="YL206" s="472"/>
      <c r="YM206" s="472"/>
      <c r="YN206" s="472"/>
      <c r="YO206" s="472"/>
      <c r="YP206" s="472"/>
      <c r="YQ206" s="472"/>
      <c r="YR206" s="472"/>
      <c r="YS206" s="472"/>
      <c r="YT206" s="472"/>
      <c r="YU206" s="472"/>
      <c r="YV206" s="472"/>
      <c r="YW206" s="472"/>
      <c r="YX206" s="472"/>
      <c r="YY206" s="472"/>
      <c r="YZ206" s="472"/>
      <c r="ZA206" s="472"/>
      <c r="ZB206" s="472"/>
      <c r="ZC206" s="472"/>
      <c r="ZD206" s="472"/>
      <c r="ZE206" s="472"/>
      <c r="ZF206" s="472"/>
      <c r="ZG206" s="472"/>
      <c r="ZH206" s="472"/>
      <c r="ZI206" s="472"/>
      <c r="ZJ206" s="472"/>
      <c r="ZK206" s="472"/>
      <c r="ZL206" s="472"/>
      <c r="ZM206" s="472"/>
      <c r="ZN206" s="472"/>
      <c r="ZO206" s="472"/>
      <c r="ZP206" s="472"/>
      <c r="ZQ206" s="472"/>
      <c r="ZR206" s="472"/>
      <c r="ZS206" s="472"/>
      <c r="ZT206" s="472"/>
      <c r="ZU206" s="472"/>
      <c r="ZV206" s="472"/>
      <c r="ZW206" s="472"/>
      <c r="ZX206" s="472"/>
      <c r="ZY206" s="472"/>
      <c r="ZZ206" s="472"/>
      <c r="AAA206" s="472"/>
      <c r="AAB206" s="472"/>
      <c r="AAC206" s="472"/>
      <c r="AAD206" s="472"/>
      <c r="AAE206" s="472"/>
      <c r="AAF206" s="472"/>
      <c r="AAG206" s="472"/>
      <c r="AAH206" s="472"/>
      <c r="AAI206" s="472"/>
      <c r="AAJ206" s="472"/>
      <c r="AAK206" s="472"/>
      <c r="AAL206" s="472"/>
      <c r="AAM206" s="472"/>
      <c r="AAN206" s="472"/>
      <c r="AAO206" s="472"/>
      <c r="AAP206" s="472"/>
      <c r="AAQ206" s="472"/>
      <c r="AAR206" s="472"/>
      <c r="AAS206" s="472"/>
      <c r="AAT206" s="472"/>
      <c r="AAU206" s="472"/>
      <c r="AAV206" s="472"/>
      <c r="AAW206" s="472"/>
      <c r="AAX206" s="472"/>
      <c r="AAY206" s="472"/>
      <c r="AAZ206" s="472"/>
      <c r="ABA206" s="472"/>
      <c r="ABB206" s="472"/>
      <c r="ABC206" s="472"/>
      <c r="ABD206" s="472"/>
      <c r="ABE206" s="472"/>
      <c r="ABF206" s="472"/>
      <c r="ABG206" s="472"/>
      <c r="ABH206" s="472"/>
      <c r="ABI206" s="472"/>
      <c r="ABJ206" s="472"/>
      <c r="ABK206" s="472"/>
      <c r="ABL206" s="472"/>
      <c r="ABM206" s="472"/>
      <c r="ABN206" s="472"/>
      <c r="ABO206" s="472"/>
      <c r="ABP206" s="472"/>
      <c r="ABQ206" s="472"/>
      <c r="ABR206" s="472"/>
      <c r="ABS206" s="472"/>
      <c r="ABT206" s="472"/>
      <c r="ABU206" s="472"/>
      <c r="ABV206" s="472"/>
      <c r="ABW206" s="472"/>
      <c r="ABX206" s="472"/>
      <c r="ABY206" s="472"/>
      <c r="ABZ206" s="472"/>
      <c r="ACA206" s="472"/>
      <c r="ACB206" s="472"/>
      <c r="ACC206" s="472"/>
      <c r="ACD206" s="472"/>
      <c r="ACE206" s="472"/>
      <c r="ACF206" s="472"/>
      <c r="ACG206" s="472"/>
      <c r="ACH206" s="472"/>
      <c r="ACI206" s="472"/>
      <c r="ACJ206" s="472"/>
      <c r="ACK206" s="472"/>
      <c r="ACL206" s="472"/>
      <c r="ACM206" s="472"/>
      <c r="ACN206" s="472"/>
      <c r="ACO206" s="472"/>
      <c r="ACP206" s="472"/>
      <c r="ACQ206" s="472"/>
      <c r="ACR206" s="472"/>
      <c r="ACU206" s="472"/>
      <c r="ACV206" s="472"/>
      <c r="ACW206" s="472"/>
      <c r="ACX206" s="472"/>
      <c r="ACY206" s="472"/>
      <c r="ACZ206" s="472"/>
      <c r="ADA206" s="472"/>
      <c r="ADB206" s="472"/>
      <c r="ADC206" s="472"/>
      <c r="ADD206" s="472"/>
      <c r="ADE206" s="472"/>
      <c r="ADF206" s="472"/>
      <c r="ADG206" s="472"/>
      <c r="ADH206" s="472"/>
      <c r="ADI206" s="472"/>
      <c r="ADJ206" s="472"/>
      <c r="ADK206" s="472"/>
      <c r="ADL206" s="472"/>
      <c r="ADM206" s="472"/>
      <c r="ADN206" s="472"/>
      <c r="ADO206" s="472"/>
      <c r="ADP206" s="472"/>
      <c r="ADQ206" s="472"/>
      <c r="ADR206" s="472"/>
      <c r="ADS206" s="472"/>
      <c r="ADT206" s="472"/>
      <c r="ADU206" s="472"/>
      <c r="ADV206" s="472"/>
      <c r="ADW206" s="472"/>
      <c r="ADX206" s="472"/>
      <c r="ADY206" s="472"/>
      <c r="ADZ206" s="472"/>
      <c r="AEA206" s="472"/>
      <c r="AEB206" s="472"/>
      <c r="AEC206" s="472"/>
      <c r="AED206" s="472"/>
      <c r="AEE206" s="472"/>
      <c r="AEF206" s="472"/>
      <c r="AEG206" s="472"/>
      <c r="AEH206" s="472"/>
      <c r="AEI206" s="472"/>
      <c r="AEJ206" s="472"/>
      <c r="AEK206" s="472"/>
      <c r="AEL206" s="472"/>
      <c r="AEM206" s="472"/>
      <c r="AEN206" s="472"/>
      <c r="AEO206" s="472"/>
      <c r="AEP206" s="472"/>
      <c r="AEQ206" s="472"/>
      <c r="AER206" s="472"/>
      <c r="AES206" s="472"/>
      <c r="AET206" s="472"/>
      <c r="AEU206" s="472"/>
      <c r="AEV206" s="472"/>
      <c r="AEW206" s="472"/>
      <c r="AEX206" s="472"/>
      <c r="AEY206" s="472"/>
      <c r="AEZ206" s="472"/>
      <c r="AFA206" s="472"/>
      <c r="AFB206" s="472"/>
      <c r="AFC206" s="472"/>
      <c r="AFD206" s="472"/>
      <c r="AFE206" s="472"/>
      <c r="AFF206" s="472"/>
      <c r="AFG206" s="472"/>
      <c r="AFH206" s="472"/>
      <c r="AFI206" s="472"/>
      <c r="AFJ206" s="472"/>
      <c r="AFK206" s="472"/>
      <c r="AFL206" s="472"/>
      <c r="AFM206" s="472"/>
      <c r="AFN206" s="472"/>
      <c r="AFO206" s="472"/>
      <c r="AFP206" s="472"/>
      <c r="AFQ206" s="472"/>
      <c r="AFR206" s="472"/>
      <c r="AFS206" s="472"/>
      <c r="AFT206" s="472"/>
      <c r="AFU206" s="472"/>
      <c r="AFV206" s="472"/>
      <c r="AFW206" s="472"/>
      <c r="AFX206" s="472"/>
      <c r="AFY206" s="472"/>
      <c r="AFZ206" s="472"/>
      <c r="AGA206" s="472"/>
      <c r="AGB206" s="472"/>
      <c r="AGC206" s="472"/>
      <c r="AGD206" s="472"/>
      <c r="AGE206" s="472"/>
      <c r="AGF206" s="472"/>
      <c r="AGG206" s="472"/>
      <c r="AGH206" s="472"/>
      <c r="AGI206" s="472"/>
      <c r="AGJ206" s="472"/>
      <c r="AGK206" s="472"/>
      <c r="AGL206" s="472"/>
      <c r="AGM206" s="472"/>
      <c r="AGN206" s="472"/>
      <c r="AGO206" s="472"/>
      <c r="AGP206" s="472"/>
      <c r="AGQ206" s="472"/>
      <c r="AGR206" s="472"/>
      <c r="AGS206" s="472"/>
      <c r="AGT206" s="472"/>
      <c r="AGU206" s="472"/>
      <c r="AGV206" s="472"/>
      <c r="AGW206" s="472"/>
      <c r="AGX206" s="472"/>
      <c r="AGY206" s="472"/>
      <c r="AGZ206" s="472"/>
      <c r="AHA206" s="472"/>
      <c r="AHB206" s="472"/>
      <c r="AHC206" s="472"/>
      <c r="AHD206" s="472"/>
      <c r="AHE206" s="472"/>
      <c r="AHF206" s="472"/>
      <c r="AHG206" s="472"/>
      <c r="AHH206" s="472"/>
      <c r="AHI206" s="472"/>
      <c r="AHJ206" s="472"/>
      <c r="AHK206" s="472"/>
      <c r="AHL206" s="472"/>
      <c r="AHM206" s="472"/>
      <c r="AHN206" s="472"/>
      <c r="AHO206" s="472"/>
      <c r="AHP206" s="472"/>
      <c r="AHQ206" s="472"/>
      <c r="AHR206" s="472"/>
      <c r="AHS206" s="472"/>
      <c r="AHT206" s="472"/>
      <c r="AHU206" s="472"/>
      <c r="AHV206" s="472"/>
      <c r="AHW206" s="472"/>
      <c r="AHX206" s="472"/>
      <c r="AHY206" s="472"/>
      <c r="AHZ206" s="472"/>
      <c r="AIA206" s="472"/>
      <c r="AIB206" s="472"/>
      <c r="AIC206" s="472"/>
      <c r="AID206" s="472"/>
      <c r="AIE206" s="472"/>
      <c r="AIF206" s="472"/>
      <c r="AIG206" s="472"/>
      <c r="AIH206" s="472"/>
      <c r="AII206" s="472"/>
      <c r="AIJ206" s="472"/>
      <c r="AIK206" s="472"/>
      <c r="AIL206" s="472"/>
      <c r="AIM206" s="472"/>
      <c r="AIN206" s="472"/>
      <c r="AIO206" s="472"/>
      <c r="AIP206" s="472"/>
      <c r="AIQ206" s="472"/>
      <c r="AIR206" s="472"/>
      <c r="AIS206" s="472"/>
      <c r="AIT206" s="472"/>
      <c r="AIU206" s="472"/>
      <c r="AIV206" s="472"/>
      <c r="AIW206" s="472"/>
      <c r="AIX206" s="472"/>
      <c r="AIY206" s="472"/>
      <c r="AIZ206" s="472"/>
      <c r="AJA206" s="472"/>
      <c r="AJB206" s="472"/>
      <c r="AJC206" s="472"/>
      <c r="AJD206" s="472"/>
      <c r="AJE206" s="472"/>
      <c r="AJF206" s="472"/>
      <c r="AJG206" s="472"/>
      <c r="AJH206" s="472"/>
      <c r="AJI206" s="472"/>
      <c r="AJJ206" s="472"/>
      <c r="AJK206" s="472"/>
      <c r="AJL206" s="472"/>
      <c r="AJM206" s="472"/>
      <c r="AJN206" s="472"/>
      <c r="AJO206" s="472"/>
      <c r="AJP206" s="472"/>
      <c r="AJQ206" s="472"/>
      <c r="AJR206" s="472"/>
      <c r="AJS206" s="472"/>
      <c r="AJT206" s="472"/>
      <c r="AJU206" s="472"/>
      <c r="AJV206" s="472"/>
      <c r="AJW206" s="472"/>
      <c r="AJX206" s="472"/>
      <c r="AJY206" s="472"/>
      <c r="AJZ206" s="472"/>
      <c r="AKA206" s="472"/>
      <c r="AKB206" s="472"/>
      <c r="AKC206" s="472"/>
      <c r="AKD206" s="472"/>
      <c r="AKE206" s="472"/>
      <c r="AKF206" s="472"/>
      <c r="AKG206" s="472"/>
      <c r="AKH206" s="472"/>
      <c r="AKI206" s="472"/>
      <c r="AKJ206" s="472"/>
      <c r="AKK206" s="472"/>
      <c r="AKL206" s="472"/>
      <c r="AKM206" s="472"/>
      <c r="AKN206" s="472"/>
      <c r="AKO206" s="472"/>
      <c r="AKP206" s="472"/>
      <c r="AKQ206" s="472"/>
      <c r="AKR206" s="472"/>
      <c r="AKS206" s="472"/>
      <c r="AKT206" s="472"/>
      <c r="AKU206" s="472"/>
      <c r="AKV206" s="472"/>
      <c r="AKW206" s="472"/>
      <c r="AKX206" s="472"/>
      <c r="AKY206" s="472"/>
      <c r="AKZ206" s="472"/>
      <c r="ALA206" s="472"/>
      <c r="ALB206" s="472"/>
      <c r="ALC206" s="472"/>
      <c r="ALD206" s="472"/>
      <c r="ALE206" s="472"/>
      <c r="ALF206" s="472"/>
      <c r="ALG206" s="472"/>
      <c r="ALH206" s="472"/>
      <c r="ALI206" s="472"/>
      <c r="ALJ206" s="472"/>
      <c r="ALK206" s="472"/>
      <c r="ALL206" s="472"/>
      <c r="ALM206" s="472"/>
      <c r="ALN206" s="472"/>
      <c r="ALO206" s="472"/>
      <c r="ALP206" s="472"/>
      <c r="ALQ206" s="472"/>
      <c r="ALR206" s="472"/>
      <c r="ALS206" s="472"/>
      <c r="ALT206" s="472"/>
      <c r="ALU206" s="472"/>
      <c r="ALV206" s="472"/>
      <c r="ALW206" s="472"/>
      <c r="ALX206" s="472"/>
      <c r="ALY206" s="472"/>
      <c r="ALZ206" s="472"/>
      <c r="AMA206" s="472"/>
      <c r="AMB206" s="472"/>
      <c r="AMC206" s="472"/>
      <c r="AMD206" s="472"/>
      <c r="AME206" s="472"/>
      <c r="AMF206" s="472"/>
      <c r="AMG206" s="472"/>
      <c r="AMH206" s="472"/>
      <c r="AMI206" s="472"/>
      <c r="AMJ206" s="472"/>
      <c r="AMK206" s="472"/>
      <c r="AML206" s="472"/>
      <c r="AMM206" s="472"/>
      <c r="AMN206" s="472"/>
      <c r="AMQ206" s="472"/>
      <c r="AMR206" s="472"/>
      <c r="AMS206" s="472"/>
      <c r="AMT206" s="472"/>
      <c r="AMU206" s="472"/>
      <c r="AMV206" s="472"/>
      <c r="AMW206" s="472"/>
      <c r="AMX206" s="472"/>
      <c r="AMY206" s="472"/>
      <c r="AMZ206" s="472"/>
      <c r="ANA206" s="472"/>
      <c r="ANB206" s="472"/>
      <c r="ANC206" s="472"/>
      <c r="AND206" s="472"/>
      <c r="ANE206" s="472"/>
      <c r="ANF206" s="472"/>
      <c r="ANG206" s="472"/>
      <c r="ANH206" s="472"/>
      <c r="ANI206" s="472"/>
      <c r="ANJ206" s="472"/>
      <c r="ANK206" s="472"/>
      <c r="ANL206" s="472"/>
      <c r="ANM206" s="472"/>
      <c r="ANN206" s="472"/>
      <c r="ANO206" s="472"/>
      <c r="ANP206" s="472"/>
      <c r="ANQ206" s="472"/>
      <c r="ANR206" s="472"/>
      <c r="ANS206" s="472"/>
      <c r="ANT206" s="472"/>
      <c r="ANU206" s="472"/>
      <c r="ANV206" s="472"/>
      <c r="ANW206" s="472"/>
      <c r="ANX206" s="472"/>
      <c r="ANY206" s="472"/>
      <c r="ANZ206" s="472"/>
      <c r="AOA206" s="472"/>
      <c r="AOB206" s="472"/>
      <c r="AOC206" s="472"/>
      <c r="AOD206" s="472"/>
      <c r="AOE206" s="472"/>
      <c r="AOF206" s="472"/>
      <c r="AOG206" s="472"/>
      <c r="AOH206" s="472"/>
      <c r="AOI206" s="472"/>
      <c r="AOJ206" s="472"/>
      <c r="AOK206" s="472"/>
      <c r="AOL206" s="472"/>
      <c r="AOM206" s="472"/>
      <c r="AON206" s="472"/>
      <c r="AOO206" s="472"/>
      <c r="AOP206" s="472"/>
      <c r="AOQ206" s="472"/>
      <c r="AOR206" s="472"/>
      <c r="AOS206" s="472"/>
      <c r="AOT206" s="472"/>
      <c r="AOU206" s="472"/>
      <c r="AOV206" s="472"/>
      <c r="AOW206" s="472"/>
      <c r="AOX206" s="472"/>
      <c r="AOY206" s="472"/>
      <c r="AOZ206" s="472"/>
      <c r="APA206" s="472"/>
      <c r="APB206" s="472"/>
      <c r="APC206" s="472"/>
      <c r="APD206" s="472"/>
      <c r="APE206" s="472"/>
      <c r="APF206" s="472"/>
      <c r="APG206" s="472"/>
      <c r="APH206" s="472"/>
      <c r="API206" s="472"/>
      <c r="APJ206" s="472"/>
      <c r="APK206" s="472"/>
      <c r="APL206" s="472"/>
      <c r="APM206" s="472"/>
      <c r="APN206" s="472"/>
      <c r="APO206" s="472"/>
      <c r="APP206" s="472"/>
      <c r="APQ206" s="472"/>
      <c r="APR206" s="472"/>
      <c r="APS206" s="472"/>
      <c r="APT206" s="472"/>
      <c r="APU206" s="472"/>
      <c r="APV206" s="472"/>
      <c r="APW206" s="472"/>
      <c r="APX206" s="472"/>
      <c r="APY206" s="472"/>
      <c r="APZ206" s="472"/>
      <c r="AQA206" s="472"/>
      <c r="AQB206" s="472"/>
      <c r="AQC206" s="472"/>
      <c r="AQD206" s="472"/>
      <c r="AQE206" s="472"/>
      <c r="AQF206" s="472"/>
      <c r="AQG206" s="472"/>
      <c r="AQH206" s="472"/>
      <c r="AQI206" s="472"/>
      <c r="AQJ206" s="472"/>
      <c r="AQK206" s="472"/>
      <c r="AQL206" s="472"/>
      <c r="AQM206" s="472"/>
      <c r="AQN206" s="472"/>
      <c r="AQO206" s="472"/>
      <c r="AQP206" s="472"/>
      <c r="AQQ206" s="472"/>
      <c r="AQR206" s="472"/>
      <c r="AQS206" s="472"/>
      <c r="AQT206" s="472"/>
      <c r="AQU206" s="472"/>
      <c r="AQV206" s="472"/>
      <c r="AQW206" s="472"/>
      <c r="AQX206" s="472"/>
      <c r="AQY206" s="472"/>
      <c r="AQZ206" s="472"/>
      <c r="ARA206" s="472"/>
      <c r="ARB206" s="472"/>
      <c r="ARC206" s="472"/>
      <c r="ARD206" s="472"/>
      <c r="ARE206" s="472"/>
      <c r="ARF206" s="472"/>
      <c r="ARG206" s="472"/>
      <c r="ARH206" s="472"/>
      <c r="ARI206" s="472"/>
      <c r="ARJ206" s="472"/>
      <c r="ARK206" s="472"/>
      <c r="ARL206" s="472"/>
      <c r="ARM206" s="472"/>
      <c r="ARN206" s="472"/>
      <c r="ARO206" s="472"/>
      <c r="ARP206" s="472"/>
      <c r="ARQ206" s="472"/>
      <c r="ARR206" s="472"/>
      <c r="ARS206" s="472"/>
      <c r="ART206" s="472"/>
      <c r="ARU206" s="472"/>
      <c r="ARV206" s="472"/>
      <c r="ARW206" s="472"/>
      <c r="ARX206" s="472"/>
      <c r="ARY206" s="472"/>
      <c r="ARZ206" s="472"/>
      <c r="ASA206" s="472"/>
      <c r="ASB206" s="472"/>
      <c r="ASC206" s="472"/>
      <c r="ASD206" s="472"/>
      <c r="ASE206" s="472"/>
      <c r="ASF206" s="472"/>
      <c r="ASG206" s="472"/>
      <c r="ASH206" s="472"/>
      <c r="ASI206" s="472"/>
      <c r="ASJ206" s="472"/>
      <c r="ASK206" s="472"/>
      <c r="ASL206" s="472"/>
      <c r="ASM206" s="472"/>
      <c r="ASN206" s="472"/>
      <c r="ASO206" s="472"/>
      <c r="ASP206" s="472"/>
      <c r="ASQ206" s="472"/>
      <c r="ASR206" s="472"/>
      <c r="ASS206" s="472"/>
      <c r="AST206" s="472"/>
      <c r="ASU206" s="472"/>
      <c r="ASV206" s="472"/>
      <c r="ASW206" s="472"/>
      <c r="ASX206" s="472"/>
      <c r="ASY206" s="472"/>
      <c r="ASZ206" s="472"/>
      <c r="ATA206" s="472"/>
      <c r="ATB206" s="472"/>
      <c r="ATC206" s="472"/>
      <c r="ATD206" s="472"/>
      <c r="ATE206" s="472"/>
      <c r="ATF206" s="472"/>
      <c r="ATG206" s="472"/>
      <c r="ATH206" s="472"/>
      <c r="ATI206" s="472"/>
      <c r="ATJ206" s="472"/>
      <c r="ATK206" s="472"/>
      <c r="ATL206" s="472"/>
      <c r="ATM206" s="472"/>
      <c r="ATN206" s="472"/>
      <c r="ATO206" s="472"/>
      <c r="ATP206" s="472"/>
      <c r="ATQ206" s="472"/>
      <c r="ATR206" s="472"/>
      <c r="ATS206" s="472"/>
      <c r="ATT206" s="472"/>
      <c r="ATU206" s="472"/>
      <c r="ATV206" s="472"/>
      <c r="ATW206" s="472"/>
      <c r="ATX206" s="472"/>
      <c r="ATY206" s="472"/>
      <c r="ATZ206" s="472"/>
      <c r="AUA206" s="472"/>
      <c r="AUB206" s="472"/>
      <c r="AUC206" s="472"/>
      <c r="AUD206" s="472"/>
      <c r="AUE206" s="472"/>
      <c r="AUF206" s="472"/>
      <c r="AUG206" s="472"/>
      <c r="AUH206" s="472"/>
      <c r="AUI206" s="472"/>
      <c r="AUJ206" s="472"/>
      <c r="AUK206" s="472"/>
      <c r="AUL206" s="472"/>
      <c r="AUM206" s="472"/>
      <c r="AUN206" s="472"/>
      <c r="AUO206" s="472"/>
      <c r="AUP206" s="472"/>
      <c r="AUQ206" s="472"/>
      <c r="AUR206" s="472"/>
      <c r="AUS206" s="472"/>
      <c r="AUT206" s="472"/>
      <c r="AUU206" s="472"/>
      <c r="AUV206" s="472"/>
      <c r="AUW206" s="472"/>
      <c r="AUX206" s="472"/>
      <c r="AUY206" s="472"/>
      <c r="AUZ206" s="472"/>
      <c r="AVA206" s="472"/>
      <c r="AVB206" s="472"/>
      <c r="AVC206" s="472"/>
      <c r="AVD206" s="472"/>
      <c r="AVE206" s="472"/>
      <c r="AVF206" s="472"/>
      <c r="AVG206" s="472"/>
      <c r="AVH206" s="472"/>
      <c r="AVI206" s="472"/>
      <c r="AVJ206" s="472"/>
      <c r="AVK206" s="472"/>
      <c r="AVL206" s="472"/>
      <c r="AVM206" s="472"/>
      <c r="AVN206" s="472"/>
      <c r="AVO206" s="472"/>
      <c r="AVP206" s="472"/>
      <c r="AVQ206" s="472"/>
      <c r="AVR206" s="472"/>
      <c r="AVS206" s="472"/>
      <c r="AVT206" s="472"/>
      <c r="AVU206" s="472"/>
      <c r="AVV206" s="472"/>
      <c r="AVW206" s="472"/>
      <c r="AVX206" s="472"/>
      <c r="AVY206" s="472"/>
      <c r="AVZ206" s="472"/>
      <c r="AWA206" s="472"/>
      <c r="AWB206" s="472"/>
      <c r="AWC206" s="472"/>
      <c r="AWD206" s="472"/>
      <c r="AWE206" s="472"/>
      <c r="AWF206" s="472"/>
      <c r="AWG206" s="472"/>
      <c r="AWH206" s="472"/>
      <c r="AWI206" s="472"/>
      <c r="AWJ206" s="472"/>
      <c r="AWM206" s="472"/>
      <c r="AWN206" s="472"/>
      <c r="AWO206" s="472"/>
      <c r="AWP206" s="472"/>
      <c r="AWQ206" s="472"/>
      <c r="AWR206" s="472"/>
      <c r="AWS206" s="472"/>
      <c r="AWT206" s="472"/>
      <c r="AWU206" s="472"/>
      <c r="AWV206" s="472"/>
      <c r="AWW206" s="472"/>
      <c r="AWX206" s="472"/>
      <c r="AWY206" s="472"/>
      <c r="AWZ206" s="472"/>
      <c r="AXA206" s="472"/>
      <c r="AXB206" s="472"/>
      <c r="AXC206" s="472"/>
      <c r="AXD206" s="472"/>
      <c r="AXE206" s="472"/>
      <c r="AXF206" s="472"/>
      <c r="AXG206" s="472"/>
      <c r="AXH206" s="472"/>
      <c r="AXI206" s="472"/>
      <c r="AXJ206" s="472"/>
      <c r="AXK206" s="472"/>
      <c r="AXL206" s="472"/>
      <c r="AXM206" s="472"/>
      <c r="AXN206" s="472"/>
      <c r="AXO206" s="472"/>
      <c r="AXP206" s="472"/>
      <c r="AXQ206" s="472"/>
      <c r="AXR206" s="472"/>
      <c r="AXS206" s="472"/>
      <c r="AXT206" s="472"/>
      <c r="AXU206" s="472"/>
      <c r="AXV206" s="472"/>
      <c r="AXW206" s="472"/>
      <c r="AXX206" s="472"/>
      <c r="AXY206" s="472"/>
      <c r="AXZ206" s="472"/>
      <c r="AYA206" s="472"/>
      <c r="AYB206" s="472"/>
      <c r="AYC206" s="472"/>
      <c r="AYD206" s="472"/>
      <c r="AYE206" s="472"/>
      <c r="AYF206" s="472"/>
      <c r="AYG206" s="472"/>
      <c r="AYH206" s="472"/>
      <c r="AYI206" s="472"/>
      <c r="AYJ206" s="472"/>
      <c r="AYK206" s="472"/>
      <c r="AYL206" s="472"/>
      <c r="AYM206" s="472"/>
      <c r="AYN206" s="472"/>
      <c r="AYO206" s="472"/>
      <c r="AYP206" s="472"/>
      <c r="AYQ206" s="472"/>
      <c r="AYR206" s="472"/>
      <c r="AYS206" s="472"/>
      <c r="AYT206" s="472"/>
      <c r="AYU206" s="472"/>
      <c r="AYV206" s="472"/>
      <c r="AYW206" s="472"/>
      <c r="AYX206" s="472"/>
      <c r="AYY206" s="472"/>
      <c r="AYZ206" s="472"/>
      <c r="AZA206" s="472"/>
      <c r="AZB206" s="472"/>
      <c r="AZC206" s="472"/>
      <c r="AZD206" s="472"/>
      <c r="AZE206" s="472"/>
      <c r="AZF206" s="472"/>
      <c r="AZG206" s="472"/>
      <c r="AZH206" s="472"/>
      <c r="AZI206" s="472"/>
      <c r="AZJ206" s="472"/>
      <c r="AZK206" s="472"/>
      <c r="AZL206" s="472"/>
      <c r="AZM206" s="472"/>
      <c r="AZN206" s="472"/>
      <c r="AZO206" s="472"/>
      <c r="AZP206" s="472"/>
      <c r="AZQ206" s="472"/>
      <c r="AZR206" s="472"/>
      <c r="AZS206" s="472"/>
      <c r="AZT206" s="472"/>
      <c r="AZU206" s="472"/>
      <c r="AZV206" s="472"/>
      <c r="AZW206" s="472"/>
      <c r="AZX206" s="472"/>
      <c r="AZY206" s="472"/>
      <c r="AZZ206" s="472"/>
      <c r="BAA206" s="472"/>
      <c r="BAB206" s="472"/>
      <c r="BAC206" s="472"/>
      <c r="BAD206" s="472"/>
      <c r="BAE206" s="472"/>
      <c r="BAF206" s="472"/>
      <c r="BAG206" s="472"/>
      <c r="BAH206" s="472"/>
      <c r="BAI206" s="472"/>
      <c r="BAJ206" s="472"/>
      <c r="BAK206" s="472"/>
      <c r="BAL206" s="472"/>
      <c r="BAM206" s="472"/>
      <c r="BAN206" s="472"/>
      <c r="BAO206" s="472"/>
      <c r="BAP206" s="472"/>
      <c r="BAQ206" s="472"/>
      <c r="BAR206" s="472"/>
      <c r="BAS206" s="472"/>
      <c r="BAT206" s="472"/>
      <c r="BAU206" s="472"/>
      <c r="BAV206" s="472"/>
      <c r="BAW206" s="472"/>
      <c r="BAX206" s="472"/>
      <c r="BAY206" s="472"/>
      <c r="BAZ206" s="472"/>
      <c r="BBA206" s="472"/>
      <c r="BBB206" s="472"/>
      <c r="BBC206" s="472"/>
      <c r="BBD206" s="472"/>
      <c r="BBE206" s="472"/>
      <c r="BBF206" s="472"/>
      <c r="BBG206" s="472"/>
      <c r="BBH206" s="472"/>
      <c r="BBI206" s="472"/>
      <c r="BBJ206" s="472"/>
      <c r="BBK206" s="472"/>
      <c r="BBL206" s="472"/>
      <c r="BBM206" s="472"/>
      <c r="BBN206" s="472"/>
      <c r="BBO206" s="472"/>
      <c r="BBP206" s="472"/>
      <c r="BBQ206" s="472"/>
      <c r="BBR206" s="472"/>
      <c r="BBS206" s="472"/>
      <c r="BBT206" s="472"/>
      <c r="BBU206" s="472"/>
      <c r="BBV206" s="472"/>
      <c r="BBW206" s="472"/>
      <c r="BBX206" s="472"/>
      <c r="BBY206" s="472"/>
      <c r="BBZ206" s="472"/>
      <c r="BCA206" s="472"/>
      <c r="BCB206" s="472"/>
      <c r="BCC206" s="472"/>
      <c r="BCD206" s="472"/>
      <c r="BCE206" s="472"/>
      <c r="BCF206" s="472"/>
      <c r="BCG206" s="472"/>
      <c r="BCH206" s="472"/>
      <c r="BCI206" s="472"/>
      <c r="BCJ206" s="472"/>
      <c r="BCK206" s="472"/>
      <c r="BCL206" s="472"/>
      <c r="BCM206" s="472"/>
      <c r="BCN206" s="472"/>
      <c r="BCO206" s="472"/>
      <c r="BCP206" s="472"/>
      <c r="BCQ206" s="472"/>
      <c r="BCR206" s="472"/>
      <c r="BCS206" s="472"/>
      <c r="BCT206" s="472"/>
      <c r="BCU206" s="472"/>
      <c r="BCV206" s="472"/>
      <c r="BCW206" s="472"/>
      <c r="BCX206" s="472"/>
      <c r="BCY206" s="472"/>
      <c r="BCZ206" s="472"/>
      <c r="BDA206" s="472"/>
      <c r="BDB206" s="472"/>
      <c r="BDC206" s="472"/>
      <c r="BDD206" s="472"/>
      <c r="BDE206" s="472"/>
      <c r="BDF206" s="472"/>
      <c r="BDG206" s="472"/>
      <c r="BDH206" s="472"/>
      <c r="BDI206" s="472"/>
      <c r="BDJ206" s="472"/>
      <c r="BDK206" s="472"/>
      <c r="BDL206" s="472"/>
      <c r="BDM206" s="472"/>
      <c r="BDN206" s="472"/>
      <c r="BDO206" s="472"/>
      <c r="BDP206" s="472"/>
      <c r="BDQ206" s="472"/>
      <c r="BDR206" s="472"/>
      <c r="BDS206" s="472"/>
      <c r="BDT206" s="472"/>
      <c r="BDU206" s="472"/>
      <c r="BDV206" s="472"/>
      <c r="BDW206" s="472"/>
      <c r="BDX206" s="472"/>
      <c r="BDY206" s="472"/>
      <c r="BDZ206" s="472"/>
      <c r="BEA206" s="472"/>
      <c r="BEB206" s="472"/>
      <c r="BEC206" s="472"/>
      <c r="BED206" s="472"/>
      <c r="BEE206" s="472"/>
      <c r="BEF206" s="472"/>
      <c r="BEG206" s="472"/>
      <c r="BEH206" s="472"/>
      <c r="BEI206" s="472"/>
      <c r="BEJ206" s="472"/>
      <c r="BEK206" s="472"/>
      <c r="BEL206" s="472"/>
      <c r="BEM206" s="472"/>
      <c r="BEN206" s="472"/>
      <c r="BEO206" s="472"/>
      <c r="BEP206" s="472"/>
      <c r="BEQ206" s="472"/>
      <c r="BER206" s="472"/>
      <c r="BES206" s="472"/>
      <c r="BET206" s="472"/>
      <c r="BEU206" s="472"/>
      <c r="BEV206" s="472"/>
      <c r="BEW206" s="472"/>
      <c r="BEX206" s="472"/>
      <c r="BEY206" s="472"/>
      <c r="BEZ206" s="472"/>
      <c r="BFA206" s="472"/>
      <c r="BFB206" s="472"/>
      <c r="BFC206" s="472"/>
      <c r="BFD206" s="472"/>
      <c r="BFE206" s="472"/>
      <c r="BFF206" s="472"/>
      <c r="BFG206" s="472"/>
      <c r="BFH206" s="472"/>
      <c r="BFI206" s="472"/>
      <c r="BFJ206" s="472"/>
      <c r="BFK206" s="472"/>
      <c r="BFL206" s="472"/>
      <c r="BFM206" s="472"/>
      <c r="BFN206" s="472"/>
      <c r="BFO206" s="472"/>
      <c r="BFP206" s="472"/>
      <c r="BFQ206" s="472"/>
      <c r="BFR206" s="472"/>
      <c r="BFS206" s="472"/>
      <c r="BFT206" s="472"/>
      <c r="BFU206" s="472"/>
      <c r="BFV206" s="472"/>
      <c r="BFW206" s="472"/>
      <c r="BFX206" s="472"/>
      <c r="BFY206" s="472"/>
      <c r="BFZ206" s="472"/>
      <c r="BGA206" s="472"/>
      <c r="BGB206" s="472"/>
      <c r="BGC206" s="472"/>
      <c r="BGD206" s="472"/>
      <c r="BGE206" s="472"/>
      <c r="BGF206" s="472"/>
      <c r="BGI206" s="472"/>
      <c r="BGJ206" s="472"/>
      <c r="BGK206" s="472"/>
      <c r="BGL206" s="472"/>
      <c r="BGM206" s="472"/>
      <c r="BGN206" s="472"/>
      <c r="BGO206" s="472"/>
      <c r="BGP206" s="472"/>
      <c r="BGQ206" s="472"/>
      <c r="BGR206" s="472"/>
      <c r="BGS206" s="472"/>
      <c r="BGT206" s="472"/>
      <c r="BGU206" s="472"/>
      <c r="BGV206" s="472"/>
      <c r="BGW206" s="472"/>
      <c r="BGX206" s="472"/>
      <c r="BGY206" s="472"/>
      <c r="BGZ206" s="472"/>
      <c r="BHA206" s="472"/>
      <c r="BHB206" s="472"/>
      <c r="BHC206" s="472"/>
      <c r="BHD206" s="472"/>
      <c r="BHE206" s="472"/>
      <c r="BHF206" s="472"/>
      <c r="BHG206" s="472"/>
      <c r="BHH206" s="472"/>
      <c r="BHI206" s="472"/>
      <c r="BHJ206" s="472"/>
      <c r="BHK206" s="472"/>
      <c r="BHL206" s="472"/>
      <c r="BHM206" s="472"/>
      <c r="BHN206" s="472"/>
      <c r="BHO206" s="472"/>
      <c r="BHP206" s="472"/>
      <c r="BHQ206" s="472"/>
      <c r="BHR206" s="472"/>
      <c r="BHS206" s="472"/>
      <c r="BHT206" s="472"/>
      <c r="BHU206" s="472"/>
      <c r="BHV206" s="472"/>
      <c r="BHW206" s="472"/>
      <c r="BHX206" s="472"/>
      <c r="BHY206" s="472"/>
      <c r="BHZ206" s="472"/>
      <c r="BIA206" s="472"/>
      <c r="BIB206" s="472"/>
      <c r="BIC206" s="472"/>
      <c r="BID206" s="472"/>
      <c r="BIE206" s="472"/>
      <c r="BIF206" s="472"/>
      <c r="BIG206" s="472"/>
      <c r="BIH206" s="472"/>
      <c r="BII206" s="472"/>
      <c r="BIJ206" s="472"/>
      <c r="BIK206" s="472"/>
      <c r="BIL206" s="472"/>
      <c r="BIM206" s="472"/>
      <c r="BIN206" s="472"/>
      <c r="BIO206" s="472"/>
      <c r="BIP206" s="472"/>
      <c r="BIQ206" s="472"/>
      <c r="BIR206" s="472"/>
      <c r="BIS206" s="472"/>
      <c r="BIT206" s="472"/>
      <c r="BIU206" s="472"/>
      <c r="BIV206" s="472"/>
      <c r="BIW206" s="472"/>
      <c r="BIX206" s="472"/>
      <c r="BIY206" s="472"/>
      <c r="BIZ206" s="472"/>
      <c r="BJA206" s="472"/>
      <c r="BJB206" s="472"/>
      <c r="BJC206" s="472"/>
      <c r="BJD206" s="472"/>
      <c r="BJE206" s="472"/>
      <c r="BJF206" s="472"/>
      <c r="BJG206" s="472"/>
      <c r="BJH206" s="472"/>
      <c r="BJI206" s="472"/>
      <c r="BJJ206" s="472"/>
      <c r="BJK206" s="472"/>
      <c r="BJL206" s="472"/>
      <c r="BJM206" s="472"/>
      <c r="BJN206" s="472"/>
      <c r="BJO206" s="472"/>
      <c r="BJP206" s="472"/>
      <c r="BJQ206" s="472"/>
      <c r="BJR206" s="472"/>
      <c r="BJS206" s="472"/>
      <c r="BJT206" s="472"/>
      <c r="BJU206" s="472"/>
      <c r="BJV206" s="472"/>
      <c r="BJW206" s="472"/>
      <c r="BJX206" s="472"/>
      <c r="BJY206" s="472"/>
      <c r="BJZ206" s="472"/>
      <c r="BKA206" s="472"/>
      <c r="BKB206" s="472"/>
      <c r="BKC206" s="472"/>
      <c r="BKD206" s="472"/>
      <c r="BKE206" s="472"/>
      <c r="BKF206" s="472"/>
      <c r="BKG206" s="472"/>
      <c r="BKH206" s="472"/>
      <c r="BKI206" s="472"/>
      <c r="BKJ206" s="472"/>
      <c r="BKK206" s="472"/>
      <c r="BKL206" s="472"/>
      <c r="BKM206" s="472"/>
      <c r="BKN206" s="472"/>
      <c r="BKO206" s="472"/>
      <c r="BKP206" s="472"/>
      <c r="BKQ206" s="472"/>
      <c r="BKR206" s="472"/>
      <c r="BKS206" s="472"/>
      <c r="BKT206" s="472"/>
      <c r="BKU206" s="472"/>
      <c r="BKV206" s="472"/>
      <c r="BKW206" s="472"/>
      <c r="BKX206" s="472"/>
      <c r="BKY206" s="472"/>
      <c r="BKZ206" s="472"/>
      <c r="BLA206" s="472"/>
      <c r="BLB206" s="472"/>
      <c r="BLC206" s="472"/>
      <c r="BLD206" s="472"/>
      <c r="BLE206" s="472"/>
      <c r="BLF206" s="472"/>
      <c r="BLG206" s="472"/>
      <c r="BLH206" s="472"/>
      <c r="BLI206" s="472"/>
      <c r="BLJ206" s="472"/>
      <c r="BLK206" s="472"/>
      <c r="BLL206" s="472"/>
      <c r="BLM206" s="472"/>
      <c r="BLN206" s="472"/>
      <c r="BLO206" s="472"/>
      <c r="BLP206" s="472"/>
      <c r="BLQ206" s="472"/>
      <c r="BLR206" s="472"/>
      <c r="BLS206" s="472"/>
      <c r="BLT206" s="472"/>
      <c r="BLU206" s="472"/>
      <c r="BLV206" s="472"/>
      <c r="BLW206" s="472"/>
      <c r="BLX206" s="472"/>
      <c r="BLY206" s="472"/>
      <c r="BLZ206" s="472"/>
      <c r="BMA206" s="472"/>
      <c r="BMB206" s="472"/>
      <c r="BMC206" s="472"/>
      <c r="BMD206" s="472"/>
      <c r="BME206" s="472"/>
      <c r="BMF206" s="472"/>
      <c r="BMG206" s="472"/>
      <c r="BMH206" s="472"/>
      <c r="BMI206" s="472"/>
      <c r="BMJ206" s="472"/>
      <c r="BMK206" s="472"/>
      <c r="BML206" s="472"/>
      <c r="BMM206" s="472"/>
      <c r="BMN206" s="472"/>
      <c r="BMO206" s="472"/>
      <c r="BMP206" s="472"/>
      <c r="BMQ206" s="472"/>
      <c r="BMR206" s="472"/>
      <c r="BMS206" s="472"/>
      <c r="BMT206" s="472"/>
      <c r="BMU206" s="472"/>
      <c r="BMV206" s="472"/>
      <c r="BMW206" s="472"/>
      <c r="BMX206" s="472"/>
      <c r="BMY206" s="472"/>
      <c r="BMZ206" s="472"/>
      <c r="BNA206" s="472"/>
      <c r="BNB206" s="472"/>
      <c r="BNC206" s="472"/>
      <c r="BND206" s="472"/>
      <c r="BNE206" s="472"/>
      <c r="BNF206" s="472"/>
      <c r="BNG206" s="472"/>
      <c r="BNH206" s="472"/>
      <c r="BNI206" s="472"/>
      <c r="BNJ206" s="472"/>
      <c r="BNK206" s="472"/>
      <c r="BNL206" s="472"/>
      <c r="BNM206" s="472"/>
      <c r="BNN206" s="472"/>
      <c r="BNO206" s="472"/>
      <c r="BNP206" s="472"/>
      <c r="BNQ206" s="472"/>
      <c r="BNR206" s="472"/>
      <c r="BNS206" s="472"/>
      <c r="BNT206" s="472"/>
      <c r="BNU206" s="472"/>
      <c r="BNV206" s="472"/>
      <c r="BNW206" s="472"/>
      <c r="BNX206" s="472"/>
      <c r="BNY206" s="472"/>
      <c r="BNZ206" s="472"/>
      <c r="BOA206" s="472"/>
      <c r="BOB206" s="472"/>
      <c r="BOC206" s="472"/>
      <c r="BOD206" s="472"/>
      <c r="BOE206" s="472"/>
      <c r="BOF206" s="472"/>
      <c r="BOG206" s="472"/>
      <c r="BOH206" s="472"/>
      <c r="BOI206" s="472"/>
      <c r="BOJ206" s="472"/>
      <c r="BOK206" s="472"/>
      <c r="BOL206" s="472"/>
      <c r="BOM206" s="472"/>
      <c r="BON206" s="472"/>
      <c r="BOO206" s="472"/>
      <c r="BOP206" s="472"/>
      <c r="BOQ206" s="472"/>
      <c r="BOR206" s="472"/>
      <c r="BOS206" s="472"/>
      <c r="BOT206" s="472"/>
      <c r="BOU206" s="472"/>
      <c r="BOV206" s="472"/>
      <c r="BOW206" s="472"/>
      <c r="BOX206" s="472"/>
      <c r="BOY206" s="472"/>
      <c r="BOZ206" s="472"/>
      <c r="BPA206" s="472"/>
      <c r="BPB206" s="472"/>
      <c r="BPC206" s="472"/>
      <c r="BPD206" s="472"/>
      <c r="BPE206" s="472"/>
      <c r="BPF206" s="472"/>
      <c r="BPG206" s="472"/>
      <c r="BPH206" s="472"/>
      <c r="BPI206" s="472"/>
      <c r="BPJ206" s="472"/>
      <c r="BPK206" s="472"/>
      <c r="BPL206" s="472"/>
      <c r="BPM206" s="472"/>
      <c r="BPN206" s="472"/>
      <c r="BPO206" s="472"/>
      <c r="BPP206" s="472"/>
      <c r="BPQ206" s="472"/>
      <c r="BPR206" s="472"/>
      <c r="BPS206" s="472"/>
      <c r="BPT206" s="472"/>
      <c r="BPU206" s="472"/>
      <c r="BPV206" s="472"/>
      <c r="BPW206" s="472"/>
      <c r="BPX206" s="472"/>
      <c r="BPY206" s="472"/>
      <c r="BPZ206" s="472"/>
      <c r="BQA206" s="472"/>
      <c r="BQB206" s="472"/>
      <c r="BQE206" s="472"/>
      <c r="BQF206" s="472"/>
      <c r="BQG206" s="472"/>
      <c r="BQH206" s="472"/>
      <c r="BQI206" s="472"/>
      <c r="BQJ206" s="472"/>
      <c r="BQK206" s="472"/>
      <c r="BQL206" s="472"/>
      <c r="BQM206" s="472"/>
      <c r="BQN206" s="472"/>
      <c r="BQO206" s="472"/>
      <c r="BQP206" s="472"/>
      <c r="BQQ206" s="472"/>
      <c r="BQR206" s="472"/>
      <c r="BQS206" s="472"/>
      <c r="BQT206" s="472"/>
      <c r="BQU206" s="472"/>
      <c r="BQV206" s="472"/>
      <c r="BQW206" s="472"/>
      <c r="BQX206" s="472"/>
      <c r="BQY206" s="472"/>
      <c r="BQZ206" s="472"/>
      <c r="BRA206" s="472"/>
      <c r="BRB206" s="472"/>
      <c r="BRC206" s="472"/>
      <c r="BRD206" s="472"/>
      <c r="BRE206" s="472"/>
      <c r="BRF206" s="472"/>
      <c r="BRG206" s="472"/>
      <c r="BRH206" s="472"/>
      <c r="BRI206" s="472"/>
      <c r="BRJ206" s="472"/>
      <c r="BRK206" s="472"/>
      <c r="BRL206" s="472"/>
      <c r="BRM206" s="472"/>
      <c r="BRN206" s="472"/>
      <c r="BRO206" s="472"/>
      <c r="BRP206" s="472"/>
      <c r="BRQ206" s="472"/>
      <c r="BRR206" s="472"/>
      <c r="BRS206" s="472"/>
      <c r="BRT206" s="472"/>
      <c r="BRU206" s="472"/>
      <c r="BRV206" s="472"/>
      <c r="BRW206" s="472"/>
      <c r="BRX206" s="472"/>
      <c r="BRY206" s="472"/>
      <c r="BRZ206" s="472"/>
      <c r="BSA206" s="472"/>
      <c r="BSB206" s="472"/>
      <c r="BSC206" s="472"/>
      <c r="BSD206" s="472"/>
      <c r="BSE206" s="472"/>
      <c r="BSF206" s="472"/>
      <c r="BSG206" s="472"/>
      <c r="BSH206" s="472"/>
      <c r="BSI206" s="472"/>
      <c r="BSJ206" s="472"/>
      <c r="BSK206" s="472"/>
      <c r="BSL206" s="472"/>
      <c r="BSM206" s="472"/>
      <c r="BSN206" s="472"/>
      <c r="BSO206" s="472"/>
      <c r="BSP206" s="472"/>
      <c r="BSQ206" s="472"/>
      <c r="BSR206" s="472"/>
      <c r="BSS206" s="472"/>
      <c r="BST206" s="472"/>
      <c r="BSU206" s="472"/>
      <c r="BSV206" s="472"/>
      <c r="BSW206" s="472"/>
      <c r="BSX206" s="472"/>
      <c r="BSY206" s="472"/>
      <c r="BSZ206" s="472"/>
      <c r="BTA206" s="472"/>
      <c r="BTB206" s="472"/>
      <c r="BTC206" s="472"/>
      <c r="BTD206" s="472"/>
      <c r="BTE206" s="472"/>
      <c r="BTF206" s="472"/>
      <c r="BTG206" s="472"/>
      <c r="BTH206" s="472"/>
      <c r="BTI206" s="472"/>
      <c r="BTJ206" s="472"/>
      <c r="BTK206" s="472"/>
      <c r="BTL206" s="472"/>
      <c r="BTM206" s="472"/>
      <c r="BTN206" s="472"/>
      <c r="BTO206" s="472"/>
      <c r="BTP206" s="472"/>
      <c r="BTQ206" s="472"/>
      <c r="BTR206" s="472"/>
      <c r="BTS206" s="472"/>
      <c r="BTT206" s="472"/>
      <c r="BTU206" s="472"/>
      <c r="BTV206" s="472"/>
      <c r="BTW206" s="472"/>
      <c r="BTX206" s="472"/>
      <c r="BTY206" s="472"/>
      <c r="BTZ206" s="472"/>
      <c r="BUA206" s="472"/>
      <c r="BUB206" s="472"/>
      <c r="BUC206" s="472"/>
      <c r="BUD206" s="472"/>
      <c r="BUE206" s="472"/>
      <c r="BUF206" s="472"/>
      <c r="BUG206" s="472"/>
      <c r="BUH206" s="472"/>
      <c r="BUI206" s="472"/>
      <c r="BUJ206" s="472"/>
      <c r="BUK206" s="472"/>
      <c r="BUL206" s="472"/>
      <c r="BUM206" s="472"/>
      <c r="BUN206" s="472"/>
      <c r="BUO206" s="472"/>
      <c r="BUP206" s="472"/>
      <c r="BUQ206" s="472"/>
      <c r="BUR206" s="472"/>
      <c r="BUS206" s="472"/>
      <c r="BUT206" s="472"/>
      <c r="BUU206" s="472"/>
      <c r="BUV206" s="472"/>
      <c r="BUW206" s="472"/>
      <c r="BUX206" s="472"/>
      <c r="BUY206" s="472"/>
      <c r="BUZ206" s="472"/>
      <c r="BVA206" s="472"/>
      <c r="BVB206" s="472"/>
      <c r="BVC206" s="472"/>
      <c r="BVD206" s="472"/>
      <c r="BVE206" s="472"/>
      <c r="BVF206" s="472"/>
      <c r="BVG206" s="472"/>
      <c r="BVH206" s="472"/>
      <c r="BVI206" s="472"/>
      <c r="BVJ206" s="472"/>
      <c r="BVK206" s="472"/>
      <c r="BVL206" s="472"/>
      <c r="BVM206" s="472"/>
      <c r="BVN206" s="472"/>
      <c r="BVO206" s="472"/>
      <c r="BVP206" s="472"/>
      <c r="BVQ206" s="472"/>
      <c r="BVR206" s="472"/>
      <c r="BVS206" s="472"/>
      <c r="BVT206" s="472"/>
      <c r="BVU206" s="472"/>
      <c r="BVV206" s="472"/>
      <c r="BVW206" s="472"/>
      <c r="BVX206" s="472"/>
      <c r="BVY206" s="472"/>
      <c r="BVZ206" s="472"/>
      <c r="BWA206" s="472"/>
      <c r="BWB206" s="472"/>
      <c r="BWC206" s="472"/>
      <c r="BWD206" s="472"/>
      <c r="BWE206" s="472"/>
      <c r="BWF206" s="472"/>
      <c r="BWG206" s="472"/>
      <c r="BWH206" s="472"/>
      <c r="BWI206" s="472"/>
      <c r="BWJ206" s="472"/>
      <c r="BWK206" s="472"/>
      <c r="BWL206" s="472"/>
      <c r="BWM206" s="472"/>
      <c r="BWN206" s="472"/>
      <c r="BWO206" s="472"/>
      <c r="BWP206" s="472"/>
      <c r="BWQ206" s="472"/>
      <c r="BWR206" s="472"/>
      <c r="BWS206" s="472"/>
      <c r="BWT206" s="472"/>
      <c r="BWU206" s="472"/>
      <c r="BWV206" s="472"/>
      <c r="BWW206" s="472"/>
      <c r="BWX206" s="472"/>
      <c r="BWY206" s="472"/>
      <c r="BWZ206" s="472"/>
      <c r="BXA206" s="472"/>
      <c r="BXB206" s="472"/>
      <c r="BXC206" s="472"/>
      <c r="BXD206" s="472"/>
      <c r="BXE206" s="472"/>
      <c r="BXF206" s="472"/>
      <c r="BXG206" s="472"/>
      <c r="BXH206" s="472"/>
      <c r="BXI206" s="472"/>
      <c r="BXJ206" s="472"/>
      <c r="BXK206" s="472"/>
      <c r="BXL206" s="472"/>
      <c r="BXM206" s="472"/>
      <c r="BXN206" s="472"/>
      <c r="BXO206" s="472"/>
      <c r="BXP206" s="472"/>
      <c r="BXQ206" s="472"/>
      <c r="BXR206" s="472"/>
      <c r="BXS206" s="472"/>
      <c r="BXT206" s="472"/>
      <c r="BXU206" s="472"/>
      <c r="BXV206" s="472"/>
      <c r="BXW206" s="472"/>
      <c r="BXX206" s="472"/>
      <c r="BXY206" s="472"/>
      <c r="BXZ206" s="472"/>
      <c r="BYA206" s="472"/>
      <c r="BYB206" s="472"/>
      <c r="BYC206" s="472"/>
      <c r="BYD206" s="472"/>
      <c r="BYE206" s="472"/>
      <c r="BYF206" s="472"/>
      <c r="BYG206" s="472"/>
      <c r="BYH206" s="472"/>
      <c r="BYI206" s="472"/>
      <c r="BYJ206" s="472"/>
      <c r="BYK206" s="472"/>
      <c r="BYL206" s="472"/>
      <c r="BYM206" s="472"/>
      <c r="BYN206" s="472"/>
      <c r="BYO206" s="472"/>
      <c r="BYP206" s="472"/>
      <c r="BYQ206" s="472"/>
      <c r="BYR206" s="472"/>
      <c r="BYS206" s="472"/>
      <c r="BYT206" s="472"/>
      <c r="BYU206" s="472"/>
      <c r="BYV206" s="472"/>
      <c r="BYW206" s="472"/>
      <c r="BYX206" s="472"/>
      <c r="BYY206" s="472"/>
      <c r="BYZ206" s="472"/>
      <c r="BZA206" s="472"/>
      <c r="BZB206" s="472"/>
      <c r="BZC206" s="472"/>
      <c r="BZD206" s="472"/>
      <c r="BZE206" s="472"/>
      <c r="BZF206" s="472"/>
      <c r="BZG206" s="472"/>
      <c r="BZH206" s="472"/>
      <c r="BZI206" s="472"/>
      <c r="BZJ206" s="472"/>
      <c r="BZK206" s="472"/>
      <c r="BZL206" s="472"/>
      <c r="BZM206" s="472"/>
      <c r="BZN206" s="472"/>
      <c r="BZO206" s="472"/>
      <c r="BZP206" s="472"/>
      <c r="BZQ206" s="472"/>
      <c r="BZR206" s="472"/>
      <c r="BZS206" s="472"/>
      <c r="BZT206" s="472"/>
      <c r="BZU206" s="472"/>
      <c r="BZV206" s="472"/>
      <c r="BZW206" s="472"/>
      <c r="BZX206" s="472"/>
      <c r="CAA206" s="472"/>
      <c r="CAB206" s="472"/>
      <c r="CAC206" s="472"/>
      <c r="CAD206" s="472"/>
      <c r="CAE206" s="472"/>
      <c r="CAF206" s="472"/>
      <c r="CAG206" s="472"/>
      <c r="CAH206" s="472"/>
      <c r="CAI206" s="472"/>
      <c r="CAJ206" s="472"/>
      <c r="CAK206" s="472"/>
      <c r="CAL206" s="472"/>
      <c r="CAM206" s="472"/>
      <c r="CAN206" s="472"/>
      <c r="CAO206" s="472"/>
      <c r="CAP206" s="472"/>
      <c r="CAQ206" s="472"/>
      <c r="CAR206" s="472"/>
      <c r="CAS206" s="472"/>
      <c r="CAT206" s="472"/>
      <c r="CAU206" s="472"/>
      <c r="CAV206" s="472"/>
      <c r="CAW206" s="472"/>
      <c r="CAX206" s="472"/>
      <c r="CAY206" s="472"/>
      <c r="CAZ206" s="472"/>
      <c r="CBA206" s="472"/>
      <c r="CBB206" s="472"/>
      <c r="CBC206" s="472"/>
      <c r="CBD206" s="472"/>
      <c r="CBE206" s="472"/>
      <c r="CBF206" s="472"/>
      <c r="CBG206" s="472"/>
      <c r="CBH206" s="472"/>
      <c r="CBI206" s="472"/>
      <c r="CBJ206" s="472"/>
      <c r="CBK206" s="472"/>
      <c r="CBL206" s="472"/>
      <c r="CBM206" s="472"/>
      <c r="CBN206" s="472"/>
      <c r="CBO206" s="472"/>
      <c r="CBP206" s="472"/>
      <c r="CBQ206" s="472"/>
      <c r="CBR206" s="472"/>
      <c r="CBS206" s="472"/>
      <c r="CBT206" s="472"/>
      <c r="CBU206" s="472"/>
      <c r="CBV206" s="472"/>
      <c r="CBW206" s="472"/>
      <c r="CBX206" s="472"/>
      <c r="CBY206" s="472"/>
      <c r="CBZ206" s="472"/>
      <c r="CCA206" s="472"/>
      <c r="CCB206" s="472"/>
      <c r="CCC206" s="472"/>
      <c r="CCD206" s="472"/>
      <c r="CCE206" s="472"/>
      <c r="CCF206" s="472"/>
      <c r="CCG206" s="472"/>
      <c r="CCH206" s="472"/>
      <c r="CCI206" s="472"/>
      <c r="CCJ206" s="472"/>
      <c r="CCK206" s="472"/>
      <c r="CCL206" s="472"/>
      <c r="CCM206" s="472"/>
      <c r="CCN206" s="472"/>
      <c r="CCO206" s="472"/>
      <c r="CCP206" s="472"/>
      <c r="CCQ206" s="472"/>
      <c r="CCR206" s="472"/>
      <c r="CCS206" s="472"/>
      <c r="CCT206" s="472"/>
      <c r="CCU206" s="472"/>
      <c r="CCV206" s="472"/>
      <c r="CCW206" s="472"/>
      <c r="CCX206" s="472"/>
      <c r="CCY206" s="472"/>
      <c r="CCZ206" s="472"/>
      <c r="CDA206" s="472"/>
      <c r="CDB206" s="472"/>
      <c r="CDC206" s="472"/>
      <c r="CDD206" s="472"/>
      <c r="CDE206" s="472"/>
      <c r="CDF206" s="472"/>
      <c r="CDG206" s="472"/>
      <c r="CDH206" s="472"/>
      <c r="CDI206" s="472"/>
      <c r="CDJ206" s="472"/>
      <c r="CDK206" s="472"/>
      <c r="CDL206" s="472"/>
      <c r="CDM206" s="472"/>
      <c r="CDN206" s="472"/>
      <c r="CDO206" s="472"/>
      <c r="CDP206" s="472"/>
      <c r="CDQ206" s="472"/>
      <c r="CDR206" s="472"/>
      <c r="CDS206" s="472"/>
      <c r="CDT206" s="472"/>
      <c r="CDU206" s="472"/>
      <c r="CDV206" s="472"/>
      <c r="CDW206" s="472"/>
      <c r="CDX206" s="472"/>
      <c r="CDY206" s="472"/>
      <c r="CDZ206" s="472"/>
      <c r="CEA206" s="472"/>
      <c r="CEB206" s="472"/>
      <c r="CEC206" s="472"/>
      <c r="CED206" s="472"/>
      <c r="CEE206" s="472"/>
      <c r="CEF206" s="472"/>
      <c r="CEG206" s="472"/>
      <c r="CEH206" s="472"/>
      <c r="CEI206" s="472"/>
      <c r="CEJ206" s="472"/>
      <c r="CEK206" s="472"/>
      <c r="CEL206" s="472"/>
      <c r="CEM206" s="472"/>
      <c r="CEN206" s="472"/>
      <c r="CEO206" s="472"/>
      <c r="CEP206" s="472"/>
      <c r="CEQ206" s="472"/>
      <c r="CER206" s="472"/>
      <c r="CES206" s="472"/>
      <c r="CET206" s="472"/>
      <c r="CEU206" s="472"/>
      <c r="CEV206" s="472"/>
      <c r="CEW206" s="472"/>
      <c r="CEX206" s="472"/>
      <c r="CEY206" s="472"/>
      <c r="CEZ206" s="472"/>
      <c r="CFA206" s="472"/>
      <c r="CFB206" s="472"/>
      <c r="CFC206" s="472"/>
      <c r="CFD206" s="472"/>
      <c r="CFE206" s="472"/>
      <c r="CFF206" s="472"/>
      <c r="CFG206" s="472"/>
      <c r="CFH206" s="472"/>
      <c r="CFI206" s="472"/>
      <c r="CFJ206" s="472"/>
      <c r="CFK206" s="472"/>
      <c r="CFL206" s="472"/>
      <c r="CFM206" s="472"/>
      <c r="CFN206" s="472"/>
      <c r="CFO206" s="472"/>
      <c r="CFP206" s="472"/>
      <c r="CFQ206" s="472"/>
      <c r="CFR206" s="472"/>
      <c r="CFS206" s="472"/>
      <c r="CFT206" s="472"/>
      <c r="CFU206" s="472"/>
      <c r="CFV206" s="472"/>
      <c r="CFW206" s="472"/>
      <c r="CFX206" s="472"/>
      <c r="CFY206" s="472"/>
      <c r="CFZ206" s="472"/>
      <c r="CGA206" s="472"/>
      <c r="CGB206" s="472"/>
      <c r="CGC206" s="472"/>
      <c r="CGD206" s="472"/>
      <c r="CGE206" s="472"/>
      <c r="CGF206" s="472"/>
      <c r="CGG206" s="472"/>
      <c r="CGH206" s="472"/>
      <c r="CGI206" s="472"/>
      <c r="CGJ206" s="472"/>
      <c r="CGK206" s="472"/>
      <c r="CGL206" s="472"/>
      <c r="CGM206" s="472"/>
      <c r="CGN206" s="472"/>
      <c r="CGO206" s="472"/>
      <c r="CGP206" s="472"/>
      <c r="CGQ206" s="472"/>
      <c r="CGR206" s="472"/>
      <c r="CGS206" s="472"/>
      <c r="CGT206" s="472"/>
      <c r="CGU206" s="472"/>
      <c r="CGV206" s="472"/>
      <c r="CGW206" s="472"/>
      <c r="CGX206" s="472"/>
      <c r="CGY206" s="472"/>
      <c r="CGZ206" s="472"/>
      <c r="CHA206" s="472"/>
      <c r="CHB206" s="472"/>
      <c r="CHC206" s="472"/>
      <c r="CHD206" s="472"/>
      <c r="CHE206" s="472"/>
      <c r="CHF206" s="472"/>
      <c r="CHG206" s="472"/>
      <c r="CHH206" s="472"/>
      <c r="CHI206" s="472"/>
      <c r="CHJ206" s="472"/>
      <c r="CHK206" s="472"/>
      <c r="CHL206" s="472"/>
      <c r="CHM206" s="472"/>
      <c r="CHN206" s="472"/>
      <c r="CHO206" s="472"/>
      <c r="CHP206" s="472"/>
      <c r="CHQ206" s="472"/>
      <c r="CHR206" s="472"/>
      <c r="CHS206" s="472"/>
      <c r="CHT206" s="472"/>
      <c r="CHU206" s="472"/>
      <c r="CHV206" s="472"/>
      <c r="CHW206" s="472"/>
      <c r="CHX206" s="472"/>
      <c r="CHY206" s="472"/>
      <c r="CHZ206" s="472"/>
      <c r="CIA206" s="472"/>
      <c r="CIB206" s="472"/>
      <c r="CIC206" s="472"/>
      <c r="CID206" s="472"/>
      <c r="CIE206" s="472"/>
      <c r="CIF206" s="472"/>
      <c r="CIG206" s="472"/>
      <c r="CIH206" s="472"/>
      <c r="CII206" s="472"/>
      <c r="CIJ206" s="472"/>
      <c r="CIK206" s="472"/>
      <c r="CIL206" s="472"/>
      <c r="CIM206" s="472"/>
      <c r="CIN206" s="472"/>
      <c r="CIO206" s="472"/>
      <c r="CIP206" s="472"/>
      <c r="CIQ206" s="472"/>
      <c r="CIR206" s="472"/>
      <c r="CIS206" s="472"/>
      <c r="CIT206" s="472"/>
      <c r="CIU206" s="472"/>
      <c r="CIV206" s="472"/>
      <c r="CIW206" s="472"/>
      <c r="CIX206" s="472"/>
      <c r="CIY206" s="472"/>
      <c r="CIZ206" s="472"/>
      <c r="CJA206" s="472"/>
      <c r="CJB206" s="472"/>
      <c r="CJC206" s="472"/>
      <c r="CJD206" s="472"/>
      <c r="CJE206" s="472"/>
      <c r="CJF206" s="472"/>
      <c r="CJG206" s="472"/>
      <c r="CJH206" s="472"/>
      <c r="CJI206" s="472"/>
      <c r="CJJ206" s="472"/>
      <c r="CJK206" s="472"/>
      <c r="CJL206" s="472"/>
      <c r="CJM206" s="472"/>
      <c r="CJN206" s="472"/>
      <c r="CJO206" s="472"/>
      <c r="CJP206" s="472"/>
      <c r="CJQ206" s="472"/>
      <c r="CJR206" s="472"/>
      <c r="CJS206" s="472"/>
      <c r="CJT206" s="472"/>
      <c r="CJW206" s="472"/>
      <c r="CJX206" s="472"/>
      <c r="CJY206" s="472"/>
      <c r="CJZ206" s="472"/>
      <c r="CKA206" s="472"/>
      <c r="CKB206" s="472"/>
      <c r="CKC206" s="472"/>
      <c r="CKD206" s="472"/>
      <c r="CKE206" s="472"/>
      <c r="CKF206" s="472"/>
      <c r="CKG206" s="472"/>
      <c r="CKH206" s="472"/>
      <c r="CKI206" s="472"/>
      <c r="CKJ206" s="472"/>
      <c r="CKK206" s="472"/>
      <c r="CKL206" s="472"/>
      <c r="CKM206" s="472"/>
      <c r="CKN206" s="472"/>
      <c r="CKO206" s="472"/>
      <c r="CKP206" s="472"/>
      <c r="CKQ206" s="472"/>
      <c r="CKR206" s="472"/>
      <c r="CKS206" s="472"/>
      <c r="CKT206" s="472"/>
      <c r="CKU206" s="472"/>
      <c r="CKV206" s="472"/>
      <c r="CKW206" s="472"/>
      <c r="CKX206" s="472"/>
      <c r="CKY206" s="472"/>
      <c r="CKZ206" s="472"/>
      <c r="CLA206" s="472"/>
      <c r="CLB206" s="472"/>
      <c r="CLC206" s="472"/>
      <c r="CLD206" s="472"/>
      <c r="CLE206" s="472"/>
      <c r="CLF206" s="472"/>
      <c r="CLG206" s="472"/>
      <c r="CLH206" s="472"/>
      <c r="CLI206" s="472"/>
      <c r="CLJ206" s="472"/>
      <c r="CLK206" s="472"/>
      <c r="CLL206" s="472"/>
      <c r="CLM206" s="472"/>
      <c r="CLN206" s="472"/>
      <c r="CLO206" s="472"/>
      <c r="CLP206" s="472"/>
      <c r="CLQ206" s="472"/>
      <c r="CLR206" s="472"/>
      <c r="CLS206" s="472"/>
      <c r="CLT206" s="472"/>
      <c r="CLU206" s="472"/>
      <c r="CLV206" s="472"/>
      <c r="CLW206" s="472"/>
      <c r="CLX206" s="472"/>
      <c r="CLY206" s="472"/>
      <c r="CLZ206" s="472"/>
      <c r="CMA206" s="472"/>
      <c r="CMB206" s="472"/>
      <c r="CMC206" s="472"/>
      <c r="CMD206" s="472"/>
      <c r="CME206" s="472"/>
      <c r="CMF206" s="472"/>
      <c r="CMG206" s="472"/>
      <c r="CMH206" s="472"/>
      <c r="CMI206" s="472"/>
      <c r="CMJ206" s="472"/>
      <c r="CMK206" s="472"/>
      <c r="CML206" s="472"/>
      <c r="CMM206" s="472"/>
      <c r="CMN206" s="472"/>
      <c r="CMO206" s="472"/>
      <c r="CMP206" s="472"/>
      <c r="CMQ206" s="472"/>
      <c r="CMR206" s="472"/>
      <c r="CMS206" s="472"/>
      <c r="CMT206" s="472"/>
      <c r="CMU206" s="472"/>
      <c r="CMV206" s="472"/>
      <c r="CMW206" s="472"/>
      <c r="CMX206" s="472"/>
      <c r="CMY206" s="472"/>
      <c r="CMZ206" s="472"/>
      <c r="CNA206" s="472"/>
      <c r="CNB206" s="472"/>
      <c r="CNC206" s="472"/>
      <c r="CND206" s="472"/>
      <c r="CNE206" s="472"/>
      <c r="CNF206" s="472"/>
      <c r="CNG206" s="472"/>
      <c r="CNH206" s="472"/>
      <c r="CNI206" s="472"/>
      <c r="CNJ206" s="472"/>
      <c r="CNK206" s="472"/>
      <c r="CNL206" s="472"/>
      <c r="CNM206" s="472"/>
      <c r="CNN206" s="472"/>
      <c r="CNO206" s="472"/>
      <c r="CNP206" s="472"/>
      <c r="CNQ206" s="472"/>
      <c r="CNR206" s="472"/>
      <c r="CNS206" s="472"/>
      <c r="CNT206" s="472"/>
      <c r="CNU206" s="472"/>
      <c r="CNV206" s="472"/>
      <c r="CNW206" s="472"/>
      <c r="CNX206" s="472"/>
      <c r="CNY206" s="472"/>
      <c r="CNZ206" s="472"/>
      <c r="COA206" s="472"/>
      <c r="COB206" s="472"/>
      <c r="COC206" s="472"/>
      <c r="COD206" s="472"/>
      <c r="COE206" s="472"/>
      <c r="COF206" s="472"/>
      <c r="COG206" s="472"/>
      <c r="COH206" s="472"/>
      <c r="COI206" s="472"/>
      <c r="COJ206" s="472"/>
      <c r="COK206" s="472"/>
      <c r="COL206" s="472"/>
      <c r="COM206" s="472"/>
      <c r="CON206" s="472"/>
      <c r="COO206" s="472"/>
      <c r="COP206" s="472"/>
      <c r="COQ206" s="472"/>
      <c r="COR206" s="472"/>
      <c r="COS206" s="472"/>
      <c r="COT206" s="472"/>
      <c r="COU206" s="472"/>
      <c r="COV206" s="472"/>
      <c r="COW206" s="472"/>
      <c r="COX206" s="472"/>
      <c r="COY206" s="472"/>
      <c r="COZ206" s="472"/>
      <c r="CPA206" s="472"/>
      <c r="CPB206" s="472"/>
      <c r="CPC206" s="472"/>
      <c r="CPD206" s="472"/>
      <c r="CPE206" s="472"/>
      <c r="CPF206" s="472"/>
      <c r="CPG206" s="472"/>
      <c r="CPH206" s="472"/>
      <c r="CPI206" s="472"/>
      <c r="CPJ206" s="472"/>
      <c r="CPK206" s="472"/>
      <c r="CPL206" s="472"/>
      <c r="CPM206" s="472"/>
      <c r="CPN206" s="472"/>
      <c r="CPO206" s="472"/>
      <c r="CPP206" s="472"/>
      <c r="CPQ206" s="472"/>
      <c r="CPR206" s="472"/>
      <c r="CPS206" s="472"/>
      <c r="CPT206" s="472"/>
      <c r="CPU206" s="472"/>
      <c r="CPV206" s="472"/>
      <c r="CPW206" s="472"/>
      <c r="CPX206" s="472"/>
      <c r="CPY206" s="472"/>
      <c r="CPZ206" s="472"/>
      <c r="CQA206" s="472"/>
      <c r="CQB206" s="472"/>
      <c r="CQC206" s="472"/>
      <c r="CQD206" s="472"/>
      <c r="CQE206" s="472"/>
      <c r="CQF206" s="472"/>
      <c r="CQG206" s="472"/>
      <c r="CQH206" s="472"/>
      <c r="CQI206" s="472"/>
      <c r="CQJ206" s="472"/>
      <c r="CQK206" s="472"/>
      <c r="CQL206" s="472"/>
      <c r="CQM206" s="472"/>
      <c r="CQN206" s="472"/>
      <c r="CQO206" s="472"/>
      <c r="CQP206" s="472"/>
      <c r="CQQ206" s="472"/>
      <c r="CQR206" s="472"/>
      <c r="CQS206" s="472"/>
      <c r="CQT206" s="472"/>
      <c r="CQU206" s="472"/>
      <c r="CQV206" s="472"/>
      <c r="CQW206" s="472"/>
      <c r="CQX206" s="472"/>
      <c r="CQY206" s="472"/>
      <c r="CQZ206" s="472"/>
      <c r="CRA206" s="472"/>
      <c r="CRB206" s="472"/>
      <c r="CRC206" s="472"/>
      <c r="CRD206" s="472"/>
      <c r="CRE206" s="472"/>
      <c r="CRF206" s="472"/>
      <c r="CRG206" s="472"/>
      <c r="CRH206" s="472"/>
      <c r="CRI206" s="472"/>
      <c r="CRJ206" s="472"/>
      <c r="CRK206" s="472"/>
      <c r="CRL206" s="472"/>
      <c r="CRM206" s="472"/>
      <c r="CRN206" s="472"/>
      <c r="CRO206" s="472"/>
      <c r="CRP206" s="472"/>
      <c r="CRQ206" s="472"/>
      <c r="CRR206" s="472"/>
      <c r="CRS206" s="472"/>
      <c r="CRT206" s="472"/>
      <c r="CRU206" s="472"/>
      <c r="CRV206" s="472"/>
      <c r="CRW206" s="472"/>
      <c r="CRX206" s="472"/>
      <c r="CRY206" s="472"/>
      <c r="CRZ206" s="472"/>
      <c r="CSA206" s="472"/>
      <c r="CSB206" s="472"/>
      <c r="CSC206" s="472"/>
      <c r="CSD206" s="472"/>
      <c r="CSE206" s="472"/>
      <c r="CSF206" s="472"/>
      <c r="CSG206" s="472"/>
      <c r="CSH206" s="472"/>
      <c r="CSI206" s="472"/>
      <c r="CSJ206" s="472"/>
      <c r="CSK206" s="472"/>
      <c r="CSL206" s="472"/>
      <c r="CSM206" s="472"/>
      <c r="CSN206" s="472"/>
      <c r="CSO206" s="472"/>
      <c r="CSP206" s="472"/>
      <c r="CSQ206" s="472"/>
      <c r="CSR206" s="472"/>
      <c r="CSS206" s="472"/>
      <c r="CST206" s="472"/>
      <c r="CSU206" s="472"/>
      <c r="CSV206" s="472"/>
      <c r="CSW206" s="472"/>
      <c r="CSX206" s="472"/>
      <c r="CSY206" s="472"/>
      <c r="CSZ206" s="472"/>
      <c r="CTA206" s="472"/>
      <c r="CTB206" s="472"/>
      <c r="CTC206" s="472"/>
      <c r="CTD206" s="472"/>
      <c r="CTE206" s="472"/>
      <c r="CTF206" s="472"/>
      <c r="CTG206" s="472"/>
      <c r="CTH206" s="472"/>
      <c r="CTI206" s="472"/>
      <c r="CTJ206" s="472"/>
      <c r="CTK206" s="472"/>
      <c r="CTL206" s="472"/>
      <c r="CTM206" s="472"/>
      <c r="CTN206" s="472"/>
      <c r="CTO206" s="472"/>
      <c r="CTP206" s="472"/>
      <c r="CTS206" s="472"/>
      <c r="CTT206" s="472"/>
      <c r="CTU206" s="472"/>
      <c r="CTV206" s="472"/>
      <c r="CTW206" s="472"/>
      <c r="CTX206" s="472"/>
      <c r="CTY206" s="472"/>
      <c r="CTZ206" s="472"/>
      <c r="CUA206" s="472"/>
      <c r="CUB206" s="472"/>
      <c r="CUC206" s="472"/>
      <c r="CUD206" s="472"/>
      <c r="CUE206" s="472"/>
      <c r="CUF206" s="472"/>
      <c r="CUG206" s="472"/>
      <c r="CUH206" s="472"/>
      <c r="CUI206" s="472"/>
      <c r="CUJ206" s="472"/>
      <c r="CUK206" s="472"/>
      <c r="CUL206" s="472"/>
      <c r="CUM206" s="472"/>
      <c r="CUN206" s="472"/>
      <c r="CUO206" s="472"/>
      <c r="CUP206" s="472"/>
      <c r="CUQ206" s="472"/>
      <c r="CUR206" s="472"/>
      <c r="CUS206" s="472"/>
      <c r="CUT206" s="472"/>
      <c r="CUU206" s="472"/>
      <c r="CUV206" s="472"/>
      <c r="CUW206" s="472"/>
      <c r="CUX206" s="472"/>
      <c r="CUY206" s="472"/>
      <c r="CUZ206" s="472"/>
      <c r="CVA206" s="472"/>
      <c r="CVB206" s="472"/>
      <c r="CVC206" s="472"/>
      <c r="CVD206" s="472"/>
      <c r="CVE206" s="472"/>
      <c r="CVF206" s="472"/>
      <c r="CVG206" s="472"/>
      <c r="CVH206" s="472"/>
      <c r="CVI206" s="472"/>
      <c r="CVJ206" s="472"/>
      <c r="CVK206" s="472"/>
      <c r="CVL206" s="472"/>
      <c r="CVM206" s="472"/>
      <c r="CVN206" s="472"/>
      <c r="CVO206" s="472"/>
      <c r="CVP206" s="472"/>
      <c r="CVQ206" s="472"/>
      <c r="CVR206" s="472"/>
      <c r="CVS206" s="472"/>
      <c r="CVT206" s="472"/>
      <c r="CVU206" s="472"/>
      <c r="CVV206" s="472"/>
      <c r="CVW206" s="472"/>
      <c r="CVX206" s="472"/>
      <c r="CVY206" s="472"/>
      <c r="CVZ206" s="472"/>
      <c r="CWA206" s="472"/>
      <c r="CWB206" s="472"/>
      <c r="CWC206" s="472"/>
      <c r="CWD206" s="472"/>
      <c r="CWE206" s="472"/>
      <c r="CWF206" s="472"/>
      <c r="CWG206" s="472"/>
      <c r="CWH206" s="472"/>
      <c r="CWI206" s="472"/>
      <c r="CWJ206" s="472"/>
      <c r="CWK206" s="472"/>
      <c r="CWL206" s="472"/>
      <c r="CWM206" s="472"/>
      <c r="CWN206" s="472"/>
      <c r="CWO206" s="472"/>
      <c r="CWP206" s="472"/>
      <c r="CWQ206" s="472"/>
      <c r="CWR206" s="472"/>
      <c r="CWS206" s="472"/>
      <c r="CWT206" s="472"/>
      <c r="CWU206" s="472"/>
      <c r="CWV206" s="472"/>
      <c r="CWW206" s="472"/>
      <c r="CWX206" s="472"/>
      <c r="CWY206" s="472"/>
      <c r="CWZ206" s="472"/>
      <c r="CXA206" s="472"/>
      <c r="CXB206" s="472"/>
      <c r="CXC206" s="472"/>
      <c r="CXD206" s="472"/>
      <c r="CXE206" s="472"/>
      <c r="CXF206" s="472"/>
      <c r="CXG206" s="472"/>
      <c r="CXH206" s="472"/>
      <c r="CXI206" s="472"/>
      <c r="CXJ206" s="472"/>
      <c r="CXK206" s="472"/>
      <c r="CXL206" s="472"/>
      <c r="CXM206" s="472"/>
      <c r="CXN206" s="472"/>
      <c r="CXO206" s="472"/>
      <c r="CXP206" s="472"/>
      <c r="CXQ206" s="472"/>
      <c r="CXR206" s="472"/>
      <c r="CXS206" s="472"/>
      <c r="CXT206" s="472"/>
      <c r="CXU206" s="472"/>
      <c r="CXV206" s="472"/>
      <c r="CXW206" s="472"/>
      <c r="CXX206" s="472"/>
      <c r="CXY206" s="472"/>
      <c r="CXZ206" s="472"/>
      <c r="CYA206" s="472"/>
      <c r="CYB206" s="472"/>
      <c r="CYC206" s="472"/>
      <c r="CYD206" s="472"/>
      <c r="CYE206" s="472"/>
      <c r="CYF206" s="472"/>
      <c r="CYG206" s="472"/>
      <c r="CYH206" s="472"/>
      <c r="CYI206" s="472"/>
      <c r="CYJ206" s="472"/>
      <c r="CYK206" s="472"/>
      <c r="CYL206" s="472"/>
      <c r="CYM206" s="472"/>
      <c r="CYN206" s="472"/>
      <c r="CYO206" s="472"/>
      <c r="CYP206" s="472"/>
      <c r="CYQ206" s="472"/>
      <c r="CYR206" s="472"/>
      <c r="CYS206" s="472"/>
      <c r="CYT206" s="472"/>
      <c r="CYU206" s="472"/>
      <c r="CYV206" s="472"/>
      <c r="CYW206" s="472"/>
      <c r="CYX206" s="472"/>
      <c r="CYY206" s="472"/>
      <c r="CYZ206" s="472"/>
      <c r="CZA206" s="472"/>
      <c r="CZB206" s="472"/>
      <c r="CZC206" s="472"/>
      <c r="CZD206" s="472"/>
      <c r="CZE206" s="472"/>
      <c r="CZF206" s="472"/>
      <c r="CZG206" s="472"/>
      <c r="CZH206" s="472"/>
      <c r="CZI206" s="472"/>
      <c r="CZJ206" s="472"/>
      <c r="CZK206" s="472"/>
      <c r="CZL206" s="472"/>
      <c r="CZM206" s="472"/>
      <c r="CZN206" s="472"/>
      <c r="CZO206" s="472"/>
      <c r="CZP206" s="472"/>
      <c r="CZQ206" s="472"/>
      <c r="CZR206" s="472"/>
      <c r="CZS206" s="472"/>
      <c r="CZT206" s="472"/>
      <c r="CZU206" s="472"/>
      <c r="CZV206" s="472"/>
      <c r="CZW206" s="472"/>
      <c r="CZX206" s="472"/>
      <c r="CZY206" s="472"/>
      <c r="CZZ206" s="472"/>
      <c r="DAA206" s="472"/>
      <c r="DAB206" s="472"/>
      <c r="DAC206" s="472"/>
      <c r="DAD206" s="472"/>
      <c r="DAE206" s="472"/>
      <c r="DAF206" s="472"/>
      <c r="DAG206" s="472"/>
      <c r="DAH206" s="472"/>
      <c r="DAI206" s="472"/>
      <c r="DAJ206" s="472"/>
      <c r="DAK206" s="472"/>
      <c r="DAL206" s="472"/>
      <c r="DAM206" s="472"/>
      <c r="DAN206" s="472"/>
      <c r="DAO206" s="472"/>
      <c r="DAP206" s="472"/>
      <c r="DAQ206" s="472"/>
      <c r="DAR206" s="472"/>
      <c r="DAS206" s="472"/>
      <c r="DAT206" s="472"/>
      <c r="DAU206" s="472"/>
      <c r="DAV206" s="472"/>
      <c r="DAW206" s="472"/>
      <c r="DAX206" s="472"/>
      <c r="DAY206" s="472"/>
      <c r="DAZ206" s="472"/>
      <c r="DBA206" s="472"/>
      <c r="DBB206" s="472"/>
      <c r="DBC206" s="472"/>
      <c r="DBD206" s="472"/>
      <c r="DBE206" s="472"/>
      <c r="DBF206" s="472"/>
      <c r="DBG206" s="472"/>
      <c r="DBH206" s="472"/>
      <c r="DBI206" s="472"/>
      <c r="DBJ206" s="472"/>
      <c r="DBK206" s="472"/>
      <c r="DBL206" s="472"/>
      <c r="DBM206" s="472"/>
      <c r="DBN206" s="472"/>
      <c r="DBO206" s="472"/>
      <c r="DBP206" s="472"/>
      <c r="DBQ206" s="472"/>
      <c r="DBR206" s="472"/>
      <c r="DBS206" s="472"/>
      <c r="DBT206" s="472"/>
      <c r="DBU206" s="472"/>
      <c r="DBV206" s="472"/>
      <c r="DBW206" s="472"/>
      <c r="DBX206" s="472"/>
      <c r="DBY206" s="472"/>
      <c r="DBZ206" s="472"/>
      <c r="DCA206" s="472"/>
      <c r="DCB206" s="472"/>
      <c r="DCC206" s="472"/>
      <c r="DCD206" s="472"/>
      <c r="DCE206" s="472"/>
      <c r="DCF206" s="472"/>
      <c r="DCG206" s="472"/>
      <c r="DCH206" s="472"/>
      <c r="DCI206" s="472"/>
      <c r="DCJ206" s="472"/>
      <c r="DCK206" s="472"/>
      <c r="DCL206" s="472"/>
      <c r="DCM206" s="472"/>
      <c r="DCN206" s="472"/>
      <c r="DCO206" s="472"/>
      <c r="DCP206" s="472"/>
      <c r="DCQ206" s="472"/>
      <c r="DCR206" s="472"/>
      <c r="DCS206" s="472"/>
      <c r="DCT206" s="472"/>
      <c r="DCU206" s="472"/>
      <c r="DCV206" s="472"/>
      <c r="DCW206" s="472"/>
      <c r="DCX206" s="472"/>
      <c r="DCY206" s="472"/>
      <c r="DCZ206" s="472"/>
      <c r="DDA206" s="472"/>
      <c r="DDB206" s="472"/>
      <c r="DDC206" s="472"/>
      <c r="DDD206" s="472"/>
      <c r="DDE206" s="472"/>
      <c r="DDF206" s="472"/>
      <c r="DDG206" s="472"/>
      <c r="DDH206" s="472"/>
      <c r="DDI206" s="472"/>
      <c r="DDJ206" s="472"/>
      <c r="DDK206" s="472"/>
      <c r="DDL206" s="472"/>
      <c r="DDO206" s="472"/>
      <c r="DDP206" s="472"/>
      <c r="DDQ206" s="472"/>
      <c r="DDR206" s="472"/>
      <c r="DDS206" s="472"/>
      <c r="DDT206" s="472"/>
      <c r="DDU206" s="472"/>
      <c r="DDV206" s="472"/>
      <c r="DDW206" s="472"/>
      <c r="DDX206" s="472"/>
      <c r="DDY206" s="472"/>
      <c r="DDZ206" s="472"/>
      <c r="DEA206" s="472"/>
      <c r="DEB206" s="472"/>
      <c r="DEC206" s="472"/>
      <c r="DED206" s="472"/>
      <c r="DEE206" s="472"/>
      <c r="DEF206" s="472"/>
      <c r="DEG206" s="472"/>
      <c r="DEH206" s="472"/>
      <c r="DEI206" s="472"/>
      <c r="DEJ206" s="472"/>
      <c r="DEK206" s="472"/>
      <c r="DEL206" s="472"/>
      <c r="DEM206" s="472"/>
      <c r="DEN206" s="472"/>
      <c r="DEO206" s="472"/>
      <c r="DEP206" s="472"/>
      <c r="DEQ206" s="472"/>
      <c r="DER206" s="472"/>
      <c r="DES206" s="472"/>
      <c r="DET206" s="472"/>
      <c r="DEU206" s="472"/>
      <c r="DEV206" s="472"/>
      <c r="DEW206" s="472"/>
      <c r="DEX206" s="472"/>
      <c r="DEY206" s="472"/>
      <c r="DEZ206" s="472"/>
      <c r="DFA206" s="472"/>
      <c r="DFB206" s="472"/>
      <c r="DFC206" s="472"/>
      <c r="DFD206" s="472"/>
      <c r="DFE206" s="472"/>
      <c r="DFF206" s="472"/>
      <c r="DFG206" s="472"/>
      <c r="DFH206" s="472"/>
      <c r="DFI206" s="472"/>
      <c r="DFJ206" s="472"/>
      <c r="DFK206" s="472"/>
      <c r="DFL206" s="472"/>
      <c r="DFM206" s="472"/>
      <c r="DFN206" s="472"/>
      <c r="DFO206" s="472"/>
      <c r="DFP206" s="472"/>
      <c r="DFQ206" s="472"/>
      <c r="DFR206" s="472"/>
      <c r="DFS206" s="472"/>
      <c r="DFT206" s="472"/>
      <c r="DFU206" s="472"/>
      <c r="DFV206" s="472"/>
      <c r="DFW206" s="472"/>
      <c r="DFX206" s="472"/>
      <c r="DFY206" s="472"/>
      <c r="DFZ206" s="472"/>
      <c r="DGA206" s="472"/>
      <c r="DGB206" s="472"/>
      <c r="DGC206" s="472"/>
      <c r="DGD206" s="472"/>
      <c r="DGE206" s="472"/>
      <c r="DGF206" s="472"/>
      <c r="DGG206" s="472"/>
      <c r="DGH206" s="472"/>
      <c r="DGI206" s="472"/>
      <c r="DGJ206" s="472"/>
      <c r="DGK206" s="472"/>
      <c r="DGL206" s="472"/>
      <c r="DGM206" s="472"/>
      <c r="DGN206" s="472"/>
      <c r="DGO206" s="472"/>
      <c r="DGP206" s="472"/>
      <c r="DGQ206" s="472"/>
      <c r="DGR206" s="472"/>
      <c r="DGS206" s="472"/>
      <c r="DGT206" s="472"/>
      <c r="DGU206" s="472"/>
      <c r="DGV206" s="472"/>
      <c r="DGW206" s="472"/>
      <c r="DGX206" s="472"/>
      <c r="DGY206" s="472"/>
      <c r="DGZ206" s="472"/>
      <c r="DHA206" s="472"/>
      <c r="DHB206" s="472"/>
      <c r="DHC206" s="472"/>
      <c r="DHD206" s="472"/>
      <c r="DHE206" s="472"/>
      <c r="DHF206" s="472"/>
      <c r="DHG206" s="472"/>
      <c r="DHH206" s="472"/>
      <c r="DHI206" s="472"/>
      <c r="DHJ206" s="472"/>
      <c r="DHK206" s="472"/>
      <c r="DHL206" s="472"/>
      <c r="DHM206" s="472"/>
      <c r="DHN206" s="472"/>
      <c r="DHO206" s="472"/>
      <c r="DHP206" s="472"/>
      <c r="DHQ206" s="472"/>
      <c r="DHR206" s="472"/>
      <c r="DHS206" s="472"/>
      <c r="DHT206" s="472"/>
      <c r="DHU206" s="472"/>
      <c r="DHV206" s="472"/>
      <c r="DHW206" s="472"/>
      <c r="DHX206" s="472"/>
      <c r="DHY206" s="472"/>
      <c r="DHZ206" s="472"/>
      <c r="DIA206" s="472"/>
      <c r="DIB206" s="472"/>
      <c r="DIC206" s="472"/>
      <c r="DID206" s="472"/>
      <c r="DIE206" s="472"/>
      <c r="DIF206" s="472"/>
      <c r="DIG206" s="472"/>
      <c r="DIH206" s="472"/>
      <c r="DII206" s="472"/>
      <c r="DIJ206" s="472"/>
      <c r="DIK206" s="472"/>
      <c r="DIL206" s="472"/>
      <c r="DIM206" s="472"/>
      <c r="DIN206" s="472"/>
      <c r="DIO206" s="472"/>
      <c r="DIP206" s="472"/>
      <c r="DIQ206" s="472"/>
      <c r="DIR206" s="472"/>
      <c r="DIS206" s="472"/>
      <c r="DIT206" s="472"/>
      <c r="DIU206" s="472"/>
      <c r="DIV206" s="472"/>
      <c r="DIW206" s="472"/>
      <c r="DIX206" s="472"/>
      <c r="DIY206" s="472"/>
      <c r="DIZ206" s="472"/>
      <c r="DJA206" s="472"/>
      <c r="DJB206" s="472"/>
      <c r="DJC206" s="472"/>
      <c r="DJD206" s="472"/>
      <c r="DJE206" s="472"/>
      <c r="DJF206" s="472"/>
      <c r="DJG206" s="472"/>
      <c r="DJH206" s="472"/>
      <c r="DJI206" s="472"/>
      <c r="DJJ206" s="472"/>
      <c r="DJK206" s="472"/>
      <c r="DJL206" s="472"/>
      <c r="DJM206" s="472"/>
      <c r="DJN206" s="472"/>
      <c r="DJO206" s="472"/>
      <c r="DJP206" s="472"/>
      <c r="DJQ206" s="472"/>
      <c r="DJR206" s="472"/>
      <c r="DJS206" s="472"/>
      <c r="DJT206" s="472"/>
      <c r="DJU206" s="472"/>
      <c r="DJV206" s="472"/>
      <c r="DJW206" s="472"/>
      <c r="DJX206" s="472"/>
      <c r="DJY206" s="472"/>
      <c r="DJZ206" s="472"/>
      <c r="DKA206" s="472"/>
      <c r="DKB206" s="472"/>
      <c r="DKC206" s="472"/>
      <c r="DKD206" s="472"/>
      <c r="DKE206" s="472"/>
      <c r="DKF206" s="472"/>
      <c r="DKG206" s="472"/>
      <c r="DKH206" s="472"/>
      <c r="DKI206" s="472"/>
      <c r="DKJ206" s="472"/>
      <c r="DKK206" s="472"/>
      <c r="DKL206" s="472"/>
      <c r="DKM206" s="472"/>
      <c r="DKN206" s="472"/>
      <c r="DKO206" s="472"/>
      <c r="DKP206" s="472"/>
      <c r="DKQ206" s="472"/>
      <c r="DKR206" s="472"/>
      <c r="DKS206" s="472"/>
      <c r="DKT206" s="472"/>
      <c r="DKU206" s="472"/>
      <c r="DKV206" s="472"/>
      <c r="DKW206" s="472"/>
      <c r="DKX206" s="472"/>
      <c r="DKY206" s="472"/>
      <c r="DKZ206" s="472"/>
      <c r="DLA206" s="472"/>
      <c r="DLB206" s="472"/>
      <c r="DLC206" s="472"/>
      <c r="DLD206" s="472"/>
      <c r="DLE206" s="472"/>
      <c r="DLF206" s="472"/>
      <c r="DLG206" s="472"/>
      <c r="DLH206" s="472"/>
      <c r="DLI206" s="472"/>
      <c r="DLJ206" s="472"/>
      <c r="DLK206" s="472"/>
      <c r="DLL206" s="472"/>
      <c r="DLM206" s="472"/>
      <c r="DLN206" s="472"/>
      <c r="DLO206" s="472"/>
      <c r="DLP206" s="472"/>
      <c r="DLQ206" s="472"/>
      <c r="DLR206" s="472"/>
      <c r="DLS206" s="472"/>
      <c r="DLT206" s="472"/>
      <c r="DLU206" s="472"/>
      <c r="DLV206" s="472"/>
      <c r="DLW206" s="472"/>
      <c r="DLX206" s="472"/>
      <c r="DLY206" s="472"/>
      <c r="DLZ206" s="472"/>
      <c r="DMA206" s="472"/>
      <c r="DMB206" s="472"/>
      <c r="DMC206" s="472"/>
      <c r="DMD206" s="472"/>
      <c r="DME206" s="472"/>
      <c r="DMF206" s="472"/>
      <c r="DMG206" s="472"/>
      <c r="DMH206" s="472"/>
      <c r="DMI206" s="472"/>
      <c r="DMJ206" s="472"/>
      <c r="DMK206" s="472"/>
      <c r="DML206" s="472"/>
      <c r="DMM206" s="472"/>
      <c r="DMN206" s="472"/>
      <c r="DMO206" s="472"/>
      <c r="DMP206" s="472"/>
      <c r="DMQ206" s="472"/>
      <c r="DMR206" s="472"/>
      <c r="DMS206" s="472"/>
      <c r="DMT206" s="472"/>
      <c r="DMU206" s="472"/>
      <c r="DMV206" s="472"/>
      <c r="DMW206" s="472"/>
      <c r="DMX206" s="472"/>
      <c r="DMY206" s="472"/>
      <c r="DMZ206" s="472"/>
      <c r="DNA206" s="472"/>
      <c r="DNB206" s="472"/>
      <c r="DNC206" s="472"/>
      <c r="DND206" s="472"/>
      <c r="DNE206" s="472"/>
      <c r="DNF206" s="472"/>
      <c r="DNG206" s="472"/>
      <c r="DNH206" s="472"/>
      <c r="DNK206" s="472"/>
      <c r="DNL206" s="472"/>
      <c r="DNM206" s="472"/>
      <c r="DNN206" s="472"/>
      <c r="DNO206" s="472"/>
      <c r="DNP206" s="472"/>
      <c r="DNQ206" s="472"/>
      <c r="DNR206" s="472"/>
      <c r="DNS206" s="472"/>
      <c r="DNT206" s="472"/>
      <c r="DNU206" s="472"/>
      <c r="DNV206" s="472"/>
      <c r="DNW206" s="472"/>
      <c r="DNX206" s="472"/>
      <c r="DNY206" s="472"/>
      <c r="DNZ206" s="472"/>
      <c r="DOA206" s="472"/>
      <c r="DOB206" s="472"/>
      <c r="DOC206" s="472"/>
      <c r="DOD206" s="472"/>
      <c r="DOE206" s="472"/>
      <c r="DOF206" s="472"/>
      <c r="DOG206" s="472"/>
      <c r="DOH206" s="472"/>
      <c r="DOI206" s="472"/>
      <c r="DOJ206" s="472"/>
      <c r="DOK206" s="472"/>
      <c r="DOL206" s="472"/>
      <c r="DOM206" s="472"/>
      <c r="DON206" s="472"/>
      <c r="DOO206" s="472"/>
      <c r="DOP206" s="472"/>
      <c r="DOQ206" s="472"/>
      <c r="DOR206" s="472"/>
      <c r="DOS206" s="472"/>
      <c r="DOT206" s="472"/>
      <c r="DOU206" s="472"/>
      <c r="DOV206" s="472"/>
      <c r="DOW206" s="472"/>
      <c r="DOX206" s="472"/>
      <c r="DOY206" s="472"/>
      <c r="DOZ206" s="472"/>
      <c r="DPA206" s="472"/>
      <c r="DPB206" s="472"/>
      <c r="DPC206" s="472"/>
      <c r="DPD206" s="472"/>
      <c r="DPE206" s="472"/>
      <c r="DPF206" s="472"/>
      <c r="DPG206" s="472"/>
      <c r="DPH206" s="472"/>
      <c r="DPI206" s="472"/>
      <c r="DPJ206" s="472"/>
      <c r="DPK206" s="472"/>
      <c r="DPL206" s="472"/>
      <c r="DPM206" s="472"/>
      <c r="DPN206" s="472"/>
      <c r="DPO206" s="472"/>
      <c r="DPP206" s="472"/>
      <c r="DPQ206" s="472"/>
      <c r="DPR206" s="472"/>
      <c r="DPS206" s="472"/>
      <c r="DPT206" s="472"/>
      <c r="DPU206" s="472"/>
      <c r="DPV206" s="472"/>
      <c r="DPW206" s="472"/>
      <c r="DPX206" s="472"/>
      <c r="DPY206" s="472"/>
      <c r="DPZ206" s="472"/>
      <c r="DQA206" s="472"/>
      <c r="DQB206" s="472"/>
      <c r="DQC206" s="472"/>
      <c r="DQD206" s="472"/>
      <c r="DQE206" s="472"/>
      <c r="DQF206" s="472"/>
      <c r="DQG206" s="472"/>
      <c r="DQH206" s="472"/>
      <c r="DQI206" s="472"/>
      <c r="DQJ206" s="472"/>
      <c r="DQK206" s="472"/>
      <c r="DQL206" s="472"/>
      <c r="DQM206" s="472"/>
      <c r="DQN206" s="472"/>
      <c r="DQO206" s="472"/>
      <c r="DQP206" s="472"/>
      <c r="DQQ206" s="472"/>
      <c r="DQR206" s="472"/>
      <c r="DQS206" s="472"/>
      <c r="DQT206" s="472"/>
      <c r="DQU206" s="472"/>
      <c r="DQV206" s="472"/>
      <c r="DQW206" s="472"/>
      <c r="DQX206" s="472"/>
      <c r="DQY206" s="472"/>
      <c r="DQZ206" s="472"/>
      <c r="DRA206" s="472"/>
      <c r="DRB206" s="472"/>
      <c r="DRC206" s="472"/>
      <c r="DRD206" s="472"/>
      <c r="DRE206" s="472"/>
      <c r="DRF206" s="472"/>
      <c r="DRG206" s="472"/>
      <c r="DRH206" s="472"/>
      <c r="DRI206" s="472"/>
      <c r="DRJ206" s="472"/>
      <c r="DRK206" s="472"/>
      <c r="DRL206" s="472"/>
      <c r="DRM206" s="472"/>
      <c r="DRN206" s="472"/>
      <c r="DRO206" s="472"/>
      <c r="DRP206" s="472"/>
      <c r="DRQ206" s="472"/>
      <c r="DRR206" s="472"/>
      <c r="DRS206" s="472"/>
      <c r="DRT206" s="472"/>
      <c r="DRU206" s="472"/>
      <c r="DRV206" s="472"/>
      <c r="DRW206" s="472"/>
      <c r="DRX206" s="472"/>
      <c r="DRY206" s="472"/>
      <c r="DRZ206" s="472"/>
      <c r="DSA206" s="472"/>
      <c r="DSB206" s="472"/>
      <c r="DSC206" s="472"/>
      <c r="DSD206" s="472"/>
      <c r="DSE206" s="472"/>
      <c r="DSF206" s="472"/>
      <c r="DSG206" s="472"/>
      <c r="DSH206" s="472"/>
      <c r="DSI206" s="472"/>
      <c r="DSJ206" s="472"/>
      <c r="DSK206" s="472"/>
      <c r="DSL206" s="472"/>
      <c r="DSM206" s="472"/>
      <c r="DSN206" s="472"/>
      <c r="DSO206" s="472"/>
      <c r="DSP206" s="472"/>
      <c r="DSQ206" s="472"/>
      <c r="DSR206" s="472"/>
      <c r="DSS206" s="472"/>
      <c r="DST206" s="472"/>
      <c r="DSU206" s="472"/>
      <c r="DSV206" s="472"/>
      <c r="DSW206" s="472"/>
      <c r="DSX206" s="472"/>
      <c r="DSY206" s="472"/>
      <c r="DSZ206" s="472"/>
      <c r="DTA206" s="472"/>
      <c r="DTB206" s="472"/>
      <c r="DTC206" s="472"/>
      <c r="DTD206" s="472"/>
      <c r="DTE206" s="472"/>
      <c r="DTF206" s="472"/>
      <c r="DTG206" s="472"/>
      <c r="DTH206" s="472"/>
      <c r="DTI206" s="472"/>
      <c r="DTJ206" s="472"/>
      <c r="DTK206" s="472"/>
      <c r="DTL206" s="472"/>
      <c r="DTM206" s="472"/>
      <c r="DTN206" s="472"/>
      <c r="DTO206" s="472"/>
      <c r="DTP206" s="472"/>
      <c r="DTQ206" s="472"/>
      <c r="DTR206" s="472"/>
      <c r="DTS206" s="472"/>
      <c r="DTT206" s="472"/>
      <c r="DTU206" s="472"/>
      <c r="DTV206" s="472"/>
      <c r="DTW206" s="472"/>
      <c r="DTX206" s="472"/>
      <c r="DTY206" s="472"/>
      <c r="DTZ206" s="472"/>
      <c r="DUA206" s="472"/>
      <c r="DUB206" s="472"/>
      <c r="DUC206" s="472"/>
      <c r="DUD206" s="472"/>
      <c r="DUE206" s="472"/>
      <c r="DUF206" s="472"/>
      <c r="DUG206" s="472"/>
      <c r="DUH206" s="472"/>
      <c r="DUI206" s="472"/>
      <c r="DUJ206" s="472"/>
      <c r="DUK206" s="472"/>
      <c r="DUL206" s="472"/>
      <c r="DUM206" s="472"/>
      <c r="DUN206" s="472"/>
      <c r="DUO206" s="472"/>
      <c r="DUP206" s="472"/>
      <c r="DUQ206" s="472"/>
      <c r="DUR206" s="472"/>
      <c r="DUS206" s="472"/>
      <c r="DUT206" s="472"/>
      <c r="DUU206" s="472"/>
      <c r="DUV206" s="472"/>
      <c r="DUW206" s="472"/>
      <c r="DUX206" s="472"/>
      <c r="DUY206" s="472"/>
      <c r="DUZ206" s="472"/>
      <c r="DVA206" s="472"/>
      <c r="DVB206" s="472"/>
      <c r="DVC206" s="472"/>
      <c r="DVD206" s="472"/>
      <c r="DVE206" s="472"/>
      <c r="DVF206" s="472"/>
      <c r="DVG206" s="472"/>
      <c r="DVH206" s="472"/>
      <c r="DVI206" s="472"/>
      <c r="DVJ206" s="472"/>
      <c r="DVK206" s="472"/>
      <c r="DVL206" s="472"/>
      <c r="DVM206" s="472"/>
      <c r="DVN206" s="472"/>
      <c r="DVO206" s="472"/>
      <c r="DVP206" s="472"/>
      <c r="DVQ206" s="472"/>
      <c r="DVR206" s="472"/>
      <c r="DVS206" s="472"/>
      <c r="DVT206" s="472"/>
      <c r="DVU206" s="472"/>
      <c r="DVV206" s="472"/>
      <c r="DVW206" s="472"/>
      <c r="DVX206" s="472"/>
      <c r="DVY206" s="472"/>
      <c r="DVZ206" s="472"/>
      <c r="DWA206" s="472"/>
      <c r="DWB206" s="472"/>
      <c r="DWC206" s="472"/>
      <c r="DWD206" s="472"/>
      <c r="DWE206" s="472"/>
      <c r="DWF206" s="472"/>
      <c r="DWG206" s="472"/>
      <c r="DWH206" s="472"/>
      <c r="DWI206" s="472"/>
      <c r="DWJ206" s="472"/>
      <c r="DWK206" s="472"/>
      <c r="DWL206" s="472"/>
      <c r="DWM206" s="472"/>
      <c r="DWN206" s="472"/>
      <c r="DWO206" s="472"/>
      <c r="DWP206" s="472"/>
      <c r="DWQ206" s="472"/>
      <c r="DWR206" s="472"/>
      <c r="DWS206" s="472"/>
      <c r="DWT206" s="472"/>
      <c r="DWU206" s="472"/>
      <c r="DWV206" s="472"/>
      <c r="DWW206" s="472"/>
      <c r="DWX206" s="472"/>
      <c r="DWY206" s="472"/>
      <c r="DWZ206" s="472"/>
      <c r="DXA206" s="472"/>
      <c r="DXB206" s="472"/>
      <c r="DXC206" s="472"/>
      <c r="DXD206" s="472"/>
      <c r="DXG206" s="472"/>
      <c r="DXH206" s="472"/>
      <c r="DXI206" s="472"/>
      <c r="DXJ206" s="472"/>
      <c r="DXK206" s="472"/>
      <c r="DXL206" s="472"/>
      <c r="DXM206" s="472"/>
      <c r="DXN206" s="472"/>
      <c r="DXO206" s="472"/>
      <c r="DXP206" s="472"/>
      <c r="DXQ206" s="472"/>
      <c r="DXR206" s="472"/>
      <c r="DXS206" s="472"/>
      <c r="DXT206" s="472"/>
      <c r="DXU206" s="472"/>
      <c r="DXV206" s="472"/>
      <c r="DXW206" s="472"/>
      <c r="DXX206" s="472"/>
      <c r="DXY206" s="472"/>
      <c r="DXZ206" s="472"/>
      <c r="DYA206" s="472"/>
      <c r="DYB206" s="472"/>
      <c r="DYC206" s="472"/>
      <c r="DYD206" s="472"/>
      <c r="DYE206" s="472"/>
      <c r="DYF206" s="472"/>
      <c r="DYG206" s="472"/>
      <c r="DYH206" s="472"/>
      <c r="DYI206" s="472"/>
      <c r="DYJ206" s="472"/>
      <c r="DYK206" s="472"/>
      <c r="DYL206" s="472"/>
      <c r="DYM206" s="472"/>
      <c r="DYN206" s="472"/>
      <c r="DYO206" s="472"/>
      <c r="DYP206" s="472"/>
      <c r="DYQ206" s="472"/>
      <c r="DYR206" s="472"/>
      <c r="DYS206" s="472"/>
      <c r="DYT206" s="472"/>
      <c r="DYU206" s="472"/>
      <c r="DYV206" s="472"/>
      <c r="DYW206" s="472"/>
      <c r="DYX206" s="472"/>
      <c r="DYY206" s="472"/>
      <c r="DYZ206" s="472"/>
      <c r="DZA206" s="472"/>
      <c r="DZB206" s="472"/>
      <c r="DZC206" s="472"/>
      <c r="DZD206" s="472"/>
      <c r="DZE206" s="472"/>
      <c r="DZF206" s="472"/>
      <c r="DZG206" s="472"/>
      <c r="DZH206" s="472"/>
      <c r="DZI206" s="472"/>
      <c r="DZJ206" s="472"/>
      <c r="DZK206" s="472"/>
      <c r="DZL206" s="472"/>
      <c r="DZM206" s="472"/>
      <c r="DZN206" s="472"/>
      <c r="DZO206" s="472"/>
      <c r="DZP206" s="472"/>
      <c r="DZQ206" s="472"/>
      <c r="DZR206" s="472"/>
      <c r="DZS206" s="472"/>
      <c r="DZT206" s="472"/>
      <c r="DZU206" s="472"/>
      <c r="DZV206" s="472"/>
      <c r="DZW206" s="472"/>
      <c r="DZX206" s="472"/>
      <c r="DZY206" s="472"/>
      <c r="DZZ206" s="472"/>
      <c r="EAA206" s="472"/>
      <c r="EAB206" s="472"/>
      <c r="EAC206" s="472"/>
      <c r="EAD206" s="472"/>
      <c r="EAE206" s="472"/>
      <c r="EAF206" s="472"/>
      <c r="EAG206" s="472"/>
      <c r="EAH206" s="472"/>
      <c r="EAI206" s="472"/>
      <c r="EAJ206" s="472"/>
      <c r="EAK206" s="472"/>
      <c r="EAL206" s="472"/>
      <c r="EAM206" s="472"/>
      <c r="EAN206" s="472"/>
      <c r="EAO206" s="472"/>
      <c r="EAP206" s="472"/>
      <c r="EAQ206" s="472"/>
      <c r="EAR206" s="472"/>
      <c r="EAS206" s="472"/>
      <c r="EAT206" s="472"/>
      <c r="EAU206" s="472"/>
      <c r="EAV206" s="472"/>
      <c r="EAW206" s="472"/>
      <c r="EAX206" s="472"/>
      <c r="EAY206" s="472"/>
      <c r="EAZ206" s="472"/>
      <c r="EBA206" s="472"/>
      <c r="EBB206" s="472"/>
      <c r="EBC206" s="472"/>
      <c r="EBD206" s="472"/>
      <c r="EBE206" s="472"/>
      <c r="EBF206" s="472"/>
      <c r="EBG206" s="472"/>
      <c r="EBH206" s="472"/>
      <c r="EBI206" s="472"/>
      <c r="EBJ206" s="472"/>
      <c r="EBK206" s="472"/>
      <c r="EBL206" s="472"/>
      <c r="EBM206" s="472"/>
      <c r="EBN206" s="472"/>
      <c r="EBO206" s="472"/>
      <c r="EBP206" s="472"/>
      <c r="EBQ206" s="472"/>
      <c r="EBR206" s="472"/>
      <c r="EBS206" s="472"/>
      <c r="EBT206" s="472"/>
      <c r="EBU206" s="472"/>
      <c r="EBV206" s="472"/>
      <c r="EBW206" s="472"/>
      <c r="EBX206" s="472"/>
      <c r="EBY206" s="472"/>
      <c r="EBZ206" s="472"/>
      <c r="ECA206" s="472"/>
      <c r="ECB206" s="472"/>
      <c r="ECC206" s="472"/>
      <c r="ECD206" s="472"/>
      <c r="ECE206" s="472"/>
      <c r="ECF206" s="472"/>
      <c r="ECG206" s="472"/>
      <c r="ECH206" s="472"/>
      <c r="ECI206" s="472"/>
      <c r="ECJ206" s="472"/>
      <c r="ECK206" s="472"/>
      <c r="ECL206" s="472"/>
      <c r="ECM206" s="472"/>
      <c r="ECN206" s="472"/>
      <c r="ECO206" s="472"/>
      <c r="ECP206" s="472"/>
      <c r="ECQ206" s="472"/>
      <c r="ECR206" s="472"/>
      <c r="ECS206" s="472"/>
      <c r="ECT206" s="472"/>
      <c r="ECU206" s="472"/>
      <c r="ECV206" s="472"/>
      <c r="ECW206" s="472"/>
      <c r="ECX206" s="472"/>
      <c r="ECY206" s="472"/>
      <c r="ECZ206" s="472"/>
      <c r="EDA206" s="472"/>
      <c r="EDB206" s="472"/>
      <c r="EDC206" s="472"/>
      <c r="EDD206" s="472"/>
      <c r="EDE206" s="472"/>
      <c r="EDF206" s="472"/>
      <c r="EDG206" s="472"/>
      <c r="EDH206" s="472"/>
      <c r="EDI206" s="472"/>
      <c r="EDJ206" s="472"/>
      <c r="EDK206" s="472"/>
      <c r="EDL206" s="472"/>
      <c r="EDM206" s="472"/>
      <c r="EDN206" s="472"/>
      <c r="EDO206" s="472"/>
      <c r="EDP206" s="472"/>
      <c r="EDQ206" s="472"/>
      <c r="EDR206" s="472"/>
      <c r="EDS206" s="472"/>
      <c r="EDT206" s="472"/>
      <c r="EDU206" s="472"/>
      <c r="EDV206" s="472"/>
      <c r="EDW206" s="472"/>
      <c r="EDX206" s="472"/>
      <c r="EDY206" s="472"/>
      <c r="EDZ206" s="472"/>
      <c r="EEA206" s="472"/>
      <c r="EEB206" s="472"/>
      <c r="EEC206" s="472"/>
      <c r="EED206" s="472"/>
      <c r="EEE206" s="472"/>
      <c r="EEF206" s="472"/>
      <c r="EEG206" s="472"/>
      <c r="EEH206" s="472"/>
      <c r="EEI206" s="472"/>
      <c r="EEJ206" s="472"/>
      <c r="EEK206" s="472"/>
      <c r="EEL206" s="472"/>
      <c r="EEM206" s="472"/>
      <c r="EEN206" s="472"/>
      <c r="EEO206" s="472"/>
      <c r="EEP206" s="472"/>
      <c r="EEQ206" s="472"/>
      <c r="EER206" s="472"/>
      <c r="EES206" s="472"/>
      <c r="EET206" s="472"/>
      <c r="EEU206" s="472"/>
      <c r="EEV206" s="472"/>
      <c r="EEW206" s="472"/>
      <c r="EEX206" s="472"/>
      <c r="EEY206" s="472"/>
      <c r="EEZ206" s="472"/>
      <c r="EFA206" s="472"/>
      <c r="EFB206" s="472"/>
      <c r="EFC206" s="472"/>
      <c r="EFD206" s="472"/>
      <c r="EFE206" s="472"/>
      <c r="EFF206" s="472"/>
      <c r="EFG206" s="472"/>
      <c r="EFH206" s="472"/>
      <c r="EFI206" s="472"/>
      <c r="EFJ206" s="472"/>
      <c r="EFK206" s="472"/>
      <c r="EFL206" s="472"/>
      <c r="EFM206" s="472"/>
      <c r="EFN206" s="472"/>
      <c r="EFO206" s="472"/>
      <c r="EFP206" s="472"/>
      <c r="EFQ206" s="472"/>
      <c r="EFR206" s="472"/>
      <c r="EFS206" s="472"/>
      <c r="EFT206" s="472"/>
      <c r="EFU206" s="472"/>
      <c r="EFV206" s="472"/>
      <c r="EFW206" s="472"/>
      <c r="EFX206" s="472"/>
      <c r="EFY206" s="472"/>
      <c r="EFZ206" s="472"/>
      <c r="EGA206" s="472"/>
      <c r="EGB206" s="472"/>
      <c r="EGC206" s="472"/>
      <c r="EGD206" s="472"/>
      <c r="EGE206" s="472"/>
      <c r="EGF206" s="472"/>
      <c r="EGG206" s="472"/>
      <c r="EGH206" s="472"/>
      <c r="EGI206" s="472"/>
      <c r="EGJ206" s="472"/>
      <c r="EGK206" s="472"/>
      <c r="EGL206" s="472"/>
      <c r="EGM206" s="472"/>
      <c r="EGN206" s="472"/>
      <c r="EGO206" s="472"/>
      <c r="EGP206" s="472"/>
      <c r="EGQ206" s="472"/>
      <c r="EGR206" s="472"/>
      <c r="EGS206" s="472"/>
      <c r="EGT206" s="472"/>
      <c r="EGU206" s="472"/>
      <c r="EGV206" s="472"/>
      <c r="EGW206" s="472"/>
      <c r="EGX206" s="472"/>
      <c r="EGY206" s="472"/>
      <c r="EGZ206" s="472"/>
      <c r="EHC206" s="472"/>
      <c r="EHD206" s="472"/>
      <c r="EHE206" s="472"/>
      <c r="EHF206" s="472"/>
      <c r="EHG206" s="472"/>
      <c r="EHH206" s="472"/>
      <c r="EHI206" s="472"/>
      <c r="EHJ206" s="472"/>
      <c r="EHK206" s="472"/>
      <c r="EHL206" s="472"/>
      <c r="EHM206" s="472"/>
      <c r="EHN206" s="472"/>
      <c r="EHO206" s="472"/>
      <c r="EHP206" s="472"/>
      <c r="EHQ206" s="472"/>
      <c r="EHR206" s="472"/>
      <c r="EHS206" s="472"/>
      <c r="EHT206" s="472"/>
      <c r="EHU206" s="472"/>
      <c r="EHV206" s="472"/>
      <c r="EHW206" s="472"/>
      <c r="EHX206" s="472"/>
      <c r="EHY206" s="472"/>
      <c r="EHZ206" s="472"/>
      <c r="EIA206" s="472"/>
      <c r="EIB206" s="472"/>
      <c r="EIC206" s="472"/>
      <c r="EID206" s="472"/>
      <c r="EIE206" s="472"/>
      <c r="EIF206" s="472"/>
      <c r="EIG206" s="472"/>
      <c r="EIH206" s="472"/>
      <c r="EII206" s="472"/>
      <c r="EIJ206" s="472"/>
      <c r="EIK206" s="472"/>
      <c r="EIL206" s="472"/>
      <c r="EIM206" s="472"/>
      <c r="EIN206" s="472"/>
      <c r="EIO206" s="472"/>
      <c r="EIP206" s="472"/>
      <c r="EIQ206" s="472"/>
      <c r="EIR206" s="472"/>
      <c r="EIS206" s="472"/>
      <c r="EIT206" s="472"/>
      <c r="EIU206" s="472"/>
      <c r="EIV206" s="472"/>
      <c r="EIW206" s="472"/>
      <c r="EIX206" s="472"/>
      <c r="EIY206" s="472"/>
      <c r="EIZ206" s="472"/>
      <c r="EJA206" s="472"/>
      <c r="EJB206" s="472"/>
      <c r="EJC206" s="472"/>
      <c r="EJD206" s="472"/>
      <c r="EJE206" s="472"/>
      <c r="EJF206" s="472"/>
      <c r="EJG206" s="472"/>
      <c r="EJH206" s="472"/>
      <c r="EJI206" s="472"/>
      <c r="EJJ206" s="472"/>
      <c r="EJK206" s="472"/>
      <c r="EJL206" s="472"/>
      <c r="EJM206" s="472"/>
      <c r="EJN206" s="472"/>
      <c r="EJO206" s="472"/>
      <c r="EJP206" s="472"/>
      <c r="EJQ206" s="472"/>
      <c r="EJR206" s="472"/>
      <c r="EJS206" s="472"/>
      <c r="EJT206" s="472"/>
      <c r="EJU206" s="472"/>
      <c r="EJV206" s="472"/>
      <c r="EJW206" s="472"/>
      <c r="EJX206" s="472"/>
      <c r="EJY206" s="472"/>
      <c r="EJZ206" s="472"/>
      <c r="EKA206" s="472"/>
      <c r="EKB206" s="472"/>
      <c r="EKC206" s="472"/>
      <c r="EKD206" s="472"/>
      <c r="EKE206" s="472"/>
      <c r="EKF206" s="472"/>
      <c r="EKG206" s="472"/>
      <c r="EKH206" s="472"/>
      <c r="EKI206" s="472"/>
      <c r="EKJ206" s="472"/>
      <c r="EKK206" s="472"/>
      <c r="EKL206" s="472"/>
      <c r="EKM206" s="472"/>
      <c r="EKN206" s="472"/>
      <c r="EKO206" s="472"/>
      <c r="EKP206" s="472"/>
      <c r="EKQ206" s="472"/>
      <c r="EKR206" s="472"/>
      <c r="EKS206" s="472"/>
      <c r="EKT206" s="472"/>
      <c r="EKU206" s="472"/>
      <c r="EKV206" s="472"/>
      <c r="EKW206" s="472"/>
      <c r="EKX206" s="472"/>
      <c r="EKY206" s="472"/>
      <c r="EKZ206" s="472"/>
      <c r="ELA206" s="472"/>
      <c r="ELB206" s="472"/>
      <c r="ELC206" s="472"/>
      <c r="ELD206" s="472"/>
      <c r="ELE206" s="472"/>
      <c r="ELF206" s="472"/>
      <c r="ELG206" s="472"/>
      <c r="ELH206" s="472"/>
      <c r="ELI206" s="472"/>
      <c r="ELJ206" s="472"/>
      <c r="ELK206" s="472"/>
      <c r="ELL206" s="472"/>
      <c r="ELM206" s="472"/>
      <c r="ELN206" s="472"/>
      <c r="ELO206" s="472"/>
      <c r="ELP206" s="472"/>
      <c r="ELQ206" s="472"/>
      <c r="ELR206" s="472"/>
      <c r="ELS206" s="472"/>
      <c r="ELT206" s="472"/>
      <c r="ELU206" s="472"/>
      <c r="ELV206" s="472"/>
      <c r="ELW206" s="472"/>
      <c r="ELX206" s="472"/>
      <c r="ELY206" s="472"/>
      <c r="ELZ206" s="472"/>
      <c r="EMA206" s="472"/>
      <c r="EMB206" s="472"/>
      <c r="EMC206" s="472"/>
      <c r="EMD206" s="472"/>
      <c r="EME206" s="472"/>
      <c r="EMF206" s="472"/>
      <c r="EMG206" s="472"/>
      <c r="EMH206" s="472"/>
      <c r="EMI206" s="472"/>
      <c r="EMJ206" s="472"/>
      <c r="EMK206" s="472"/>
      <c r="EML206" s="472"/>
      <c r="EMM206" s="472"/>
      <c r="EMN206" s="472"/>
      <c r="EMO206" s="472"/>
      <c r="EMP206" s="472"/>
      <c r="EMQ206" s="472"/>
      <c r="EMR206" s="472"/>
      <c r="EMS206" s="472"/>
      <c r="EMT206" s="472"/>
      <c r="EMU206" s="472"/>
      <c r="EMV206" s="472"/>
      <c r="EMW206" s="472"/>
      <c r="EMX206" s="472"/>
      <c r="EMY206" s="472"/>
      <c r="EMZ206" s="472"/>
      <c r="ENA206" s="472"/>
      <c r="ENB206" s="472"/>
      <c r="ENC206" s="472"/>
      <c r="END206" s="472"/>
      <c r="ENE206" s="472"/>
      <c r="ENF206" s="472"/>
      <c r="ENG206" s="472"/>
      <c r="ENH206" s="472"/>
      <c r="ENI206" s="472"/>
      <c r="ENJ206" s="472"/>
      <c r="ENK206" s="472"/>
      <c r="ENL206" s="472"/>
      <c r="ENM206" s="472"/>
      <c r="ENN206" s="472"/>
      <c r="ENO206" s="472"/>
      <c r="ENP206" s="472"/>
      <c r="ENQ206" s="472"/>
      <c r="ENR206" s="472"/>
      <c r="ENS206" s="472"/>
      <c r="ENT206" s="472"/>
      <c r="ENU206" s="472"/>
      <c r="ENV206" s="472"/>
      <c r="ENW206" s="472"/>
      <c r="ENX206" s="472"/>
      <c r="ENY206" s="472"/>
      <c r="ENZ206" s="472"/>
      <c r="EOA206" s="472"/>
      <c r="EOB206" s="472"/>
      <c r="EOC206" s="472"/>
      <c r="EOD206" s="472"/>
      <c r="EOE206" s="472"/>
      <c r="EOF206" s="472"/>
      <c r="EOG206" s="472"/>
      <c r="EOH206" s="472"/>
      <c r="EOI206" s="472"/>
      <c r="EOJ206" s="472"/>
      <c r="EOK206" s="472"/>
      <c r="EOL206" s="472"/>
      <c r="EOM206" s="472"/>
      <c r="EON206" s="472"/>
      <c r="EOO206" s="472"/>
      <c r="EOP206" s="472"/>
      <c r="EOQ206" s="472"/>
      <c r="EOR206" s="472"/>
      <c r="EOS206" s="472"/>
      <c r="EOT206" s="472"/>
      <c r="EOU206" s="472"/>
      <c r="EOV206" s="472"/>
      <c r="EOW206" s="472"/>
      <c r="EOX206" s="472"/>
      <c r="EOY206" s="472"/>
      <c r="EOZ206" s="472"/>
      <c r="EPA206" s="472"/>
      <c r="EPB206" s="472"/>
      <c r="EPC206" s="472"/>
      <c r="EPD206" s="472"/>
      <c r="EPE206" s="472"/>
      <c r="EPF206" s="472"/>
      <c r="EPG206" s="472"/>
      <c r="EPH206" s="472"/>
      <c r="EPI206" s="472"/>
      <c r="EPJ206" s="472"/>
      <c r="EPK206" s="472"/>
      <c r="EPL206" s="472"/>
      <c r="EPM206" s="472"/>
      <c r="EPN206" s="472"/>
      <c r="EPO206" s="472"/>
      <c r="EPP206" s="472"/>
      <c r="EPQ206" s="472"/>
      <c r="EPR206" s="472"/>
      <c r="EPS206" s="472"/>
      <c r="EPT206" s="472"/>
      <c r="EPU206" s="472"/>
      <c r="EPV206" s="472"/>
      <c r="EPW206" s="472"/>
      <c r="EPX206" s="472"/>
      <c r="EPY206" s="472"/>
      <c r="EPZ206" s="472"/>
      <c r="EQA206" s="472"/>
      <c r="EQB206" s="472"/>
      <c r="EQC206" s="472"/>
      <c r="EQD206" s="472"/>
      <c r="EQE206" s="472"/>
      <c r="EQF206" s="472"/>
      <c r="EQG206" s="472"/>
      <c r="EQH206" s="472"/>
      <c r="EQI206" s="472"/>
      <c r="EQJ206" s="472"/>
      <c r="EQK206" s="472"/>
      <c r="EQL206" s="472"/>
      <c r="EQM206" s="472"/>
      <c r="EQN206" s="472"/>
      <c r="EQO206" s="472"/>
      <c r="EQP206" s="472"/>
      <c r="EQQ206" s="472"/>
      <c r="EQR206" s="472"/>
      <c r="EQS206" s="472"/>
      <c r="EQT206" s="472"/>
      <c r="EQU206" s="472"/>
      <c r="EQV206" s="472"/>
      <c r="EQY206" s="472"/>
      <c r="EQZ206" s="472"/>
      <c r="ERA206" s="472"/>
      <c r="ERB206" s="472"/>
      <c r="ERC206" s="472"/>
      <c r="ERD206" s="472"/>
      <c r="ERE206" s="472"/>
      <c r="ERF206" s="472"/>
      <c r="ERG206" s="472"/>
      <c r="ERH206" s="472"/>
      <c r="ERI206" s="472"/>
      <c r="ERJ206" s="472"/>
      <c r="ERK206" s="472"/>
      <c r="ERL206" s="472"/>
      <c r="ERM206" s="472"/>
      <c r="ERN206" s="472"/>
      <c r="ERO206" s="472"/>
      <c r="ERP206" s="472"/>
      <c r="ERQ206" s="472"/>
      <c r="ERR206" s="472"/>
      <c r="ERS206" s="472"/>
      <c r="ERT206" s="472"/>
      <c r="ERU206" s="472"/>
      <c r="ERV206" s="472"/>
      <c r="ERW206" s="472"/>
      <c r="ERX206" s="472"/>
      <c r="ERY206" s="472"/>
      <c r="ERZ206" s="472"/>
      <c r="ESA206" s="472"/>
      <c r="ESB206" s="472"/>
      <c r="ESC206" s="472"/>
      <c r="ESD206" s="472"/>
      <c r="ESE206" s="472"/>
      <c r="ESF206" s="472"/>
      <c r="ESG206" s="472"/>
      <c r="ESH206" s="472"/>
      <c r="ESI206" s="472"/>
      <c r="ESJ206" s="472"/>
      <c r="ESK206" s="472"/>
      <c r="ESL206" s="472"/>
      <c r="ESM206" s="472"/>
      <c r="ESN206" s="472"/>
      <c r="ESO206" s="472"/>
      <c r="ESP206" s="472"/>
      <c r="ESQ206" s="472"/>
      <c r="ESR206" s="472"/>
      <c r="ESS206" s="472"/>
      <c r="EST206" s="472"/>
      <c r="ESU206" s="472"/>
      <c r="ESV206" s="472"/>
      <c r="ESW206" s="472"/>
      <c r="ESX206" s="472"/>
      <c r="ESY206" s="472"/>
      <c r="ESZ206" s="472"/>
      <c r="ETA206" s="472"/>
      <c r="ETB206" s="472"/>
      <c r="ETC206" s="472"/>
      <c r="ETD206" s="472"/>
      <c r="ETE206" s="472"/>
      <c r="ETF206" s="472"/>
      <c r="ETG206" s="472"/>
      <c r="ETH206" s="472"/>
      <c r="ETI206" s="472"/>
      <c r="ETJ206" s="472"/>
      <c r="ETK206" s="472"/>
      <c r="ETL206" s="472"/>
      <c r="ETM206" s="472"/>
      <c r="ETN206" s="472"/>
      <c r="ETO206" s="472"/>
      <c r="ETP206" s="472"/>
      <c r="ETQ206" s="472"/>
      <c r="ETR206" s="472"/>
      <c r="ETS206" s="472"/>
      <c r="ETT206" s="472"/>
      <c r="ETU206" s="472"/>
      <c r="ETV206" s="472"/>
      <c r="ETW206" s="472"/>
      <c r="ETX206" s="472"/>
      <c r="ETY206" s="472"/>
      <c r="ETZ206" s="472"/>
      <c r="EUA206" s="472"/>
      <c r="EUB206" s="472"/>
      <c r="EUC206" s="472"/>
      <c r="EUD206" s="472"/>
      <c r="EUE206" s="472"/>
      <c r="EUF206" s="472"/>
      <c r="EUG206" s="472"/>
      <c r="EUH206" s="472"/>
      <c r="EUI206" s="472"/>
      <c r="EUJ206" s="472"/>
      <c r="EUK206" s="472"/>
      <c r="EUL206" s="472"/>
      <c r="EUM206" s="472"/>
      <c r="EUN206" s="472"/>
      <c r="EUO206" s="472"/>
      <c r="EUP206" s="472"/>
      <c r="EUQ206" s="472"/>
      <c r="EUR206" s="472"/>
      <c r="EUS206" s="472"/>
      <c r="EUT206" s="472"/>
      <c r="EUU206" s="472"/>
      <c r="EUV206" s="472"/>
      <c r="EUW206" s="472"/>
      <c r="EUX206" s="472"/>
      <c r="EUY206" s="472"/>
      <c r="EUZ206" s="472"/>
      <c r="EVA206" s="472"/>
      <c r="EVB206" s="472"/>
      <c r="EVC206" s="472"/>
      <c r="EVD206" s="472"/>
      <c r="EVE206" s="472"/>
      <c r="EVF206" s="472"/>
      <c r="EVG206" s="472"/>
      <c r="EVH206" s="472"/>
      <c r="EVI206" s="472"/>
      <c r="EVJ206" s="472"/>
      <c r="EVK206" s="472"/>
      <c r="EVL206" s="472"/>
      <c r="EVM206" s="472"/>
      <c r="EVN206" s="472"/>
      <c r="EVO206" s="472"/>
      <c r="EVP206" s="472"/>
      <c r="EVQ206" s="472"/>
      <c r="EVR206" s="472"/>
      <c r="EVS206" s="472"/>
      <c r="EVT206" s="472"/>
      <c r="EVU206" s="472"/>
      <c r="EVV206" s="472"/>
      <c r="EVW206" s="472"/>
      <c r="EVX206" s="472"/>
      <c r="EVY206" s="472"/>
      <c r="EVZ206" s="472"/>
      <c r="EWA206" s="472"/>
      <c r="EWB206" s="472"/>
      <c r="EWC206" s="472"/>
      <c r="EWD206" s="472"/>
      <c r="EWE206" s="472"/>
      <c r="EWF206" s="472"/>
      <c r="EWG206" s="472"/>
      <c r="EWH206" s="472"/>
      <c r="EWI206" s="472"/>
      <c r="EWJ206" s="472"/>
      <c r="EWK206" s="472"/>
      <c r="EWL206" s="472"/>
      <c r="EWM206" s="472"/>
      <c r="EWN206" s="472"/>
      <c r="EWO206" s="472"/>
      <c r="EWP206" s="472"/>
      <c r="EWQ206" s="472"/>
      <c r="EWR206" s="472"/>
      <c r="EWS206" s="472"/>
      <c r="EWT206" s="472"/>
      <c r="EWU206" s="472"/>
      <c r="EWV206" s="472"/>
      <c r="EWW206" s="472"/>
      <c r="EWX206" s="472"/>
      <c r="EWY206" s="472"/>
      <c r="EWZ206" s="472"/>
      <c r="EXA206" s="472"/>
      <c r="EXB206" s="472"/>
      <c r="EXC206" s="472"/>
      <c r="EXD206" s="472"/>
      <c r="EXE206" s="472"/>
      <c r="EXF206" s="472"/>
      <c r="EXG206" s="472"/>
      <c r="EXH206" s="472"/>
      <c r="EXI206" s="472"/>
      <c r="EXJ206" s="472"/>
      <c r="EXK206" s="472"/>
      <c r="EXL206" s="472"/>
      <c r="EXM206" s="472"/>
      <c r="EXN206" s="472"/>
      <c r="EXO206" s="472"/>
      <c r="EXP206" s="472"/>
      <c r="EXQ206" s="472"/>
      <c r="EXR206" s="472"/>
      <c r="EXS206" s="472"/>
      <c r="EXT206" s="472"/>
      <c r="EXU206" s="472"/>
      <c r="EXV206" s="472"/>
      <c r="EXW206" s="472"/>
      <c r="EXX206" s="472"/>
      <c r="EXY206" s="472"/>
      <c r="EXZ206" s="472"/>
      <c r="EYA206" s="472"/>
      <c r="EYB206" s="472"/>
      <c r="EYC206" s="472"/>
      <c r="EYD206" s="472"/>
      <c r="EYE206" s="472"/>
      <c r="EYF206" s="472"/>
      <c r="EYG206" s="472"/>
      <c r="EYH206" s="472"/>
      <c r="EYI206" s="472"/>
      <c r="EYJ206" s="472"/>
      <c r="EYK206" s="472"/>
      <c r="EYL206" s="472"/>
      <c r="EYM206" s="472"/>
      <c r="EYN206" s="472"/>
      <c r="EYO206" s="472"/>
      <c r="EYP206" s="472"/>
      <c r="EYQ206" s="472"/>
      <c r="EYR206" s="472"/>
      <c r="EYS206" s="472"/>
      <c r="EYT206" s="472"/>
      <c r="EYU206" s="472"/>
      <c r="EYV206" s="472"/>
      <c r="EYW206" s="472"/>
      <c r="EYX206" s="472"/>
      <c r="EYY206" s="472"/>
      <c r="EYZ206" s="472"/>
      <c r="EZA206" s="472"/>
      <c r="EZB206" s="472"/>
      <c r="EZC206" s="472"/>
      <c r="EZD206" s="472"/>
      <c r="EZE206" s="472"/>
      <c r="EZF206" s="472"/>
      <c r="EZG206" s="472"/>
      <c r="EZH206" s="472"/>
      <c r="EZI206" s="472"/>
      <c r="EZJ206" s="472"/>
      <c r="EZK206" s="472"/>
      <c r="EZL206" s="472"/>
      <c r="EZM206" s="472"/>
      <c r="EZN206" s="472"/>
      <c r="EZO206" s="472"/>
      <c r="EZP206" s="472"/>
      <c r="EZQ206" s="472"/>
      <c r="EZR206" s="472"/>
      <c r="EZS206" s="472"/>
      <c r="EZT206" s="472"/>
      <c r="EZU206" s="472"/>
      <c r="EZV206" s="472"/>
      <c r="EZW206" s="472"/>
      <c r="EZX206" s="472"/>
      <c r="EZY206" s="472"/>
      <c r="EZZ206" s="472"/>
      <c r="FAA206" s="472"/>
      <c r="FAB206" s="472"/>
      <c r="FAC206" s="472"/>
      <c r="FAD206" s="472"/>
      <c r="FAE206" s="472"/>
      <c r="FAF206" s="472"/>
      <c r="FAG206" s="472"/>
      <c r="FAH206" s="472"/>
      <c r="FAI206" s="472"/>
      <c r="FAJ206" s="472"/>
      <c r="FAK206" s="472"/>
      <c r="FAL206" s="472"/>
      <c r="FAM206" s="472"/>
      <c r="FAN206" s="472"/>
      <c r="FAO206" s="472"/>
      <c r="FAP206" s="472"/>
      <c r="FAQ206" s="472"/>
      <c r="FAR206" s="472"/>
      <c r="FAU206" s="472"/>
      <c r="FAV206" s="472"/>
      <c r="FAW206" s="472"/>
      <c r="FAX206" s="472"/>
      <c r="FAY206" s="472"/>
      <c r="FAZ206" s="472"/>
      <c r="FBA206" s="472"/>
      <c r="FBB206" s="472"/>
      <c r="FBC206" s="472"/>
      <c r="FBD206" s="472"/>
      <c r="FBE206" s="472"/>
      <c r="FBF206" s="472"/>
      <c r="FBG206" s="472"/>
      <c r="FBH206" s="472"/>
      <c r="FBI206" s="472"/>
      <c r="FBJ206" s="472"/>
      <c r="FBK206" s="472"/>
      <c r="FBL206" s="472"/>
      <c r="FBM206" s="472"/>
      <c r="FBN206" s="472"/>
      <c r="FBO206" s="472"/>
      <c r="FBP206" s="472"/>
      <c r="FBQ206" s="472"/>
      <c r="FBR206" s="472"/>
      <c r="FBS206" s="472"/>
      <c r="FBT206" s="472"/>
      <c r="FBU206" s="472"/>
      <c r="FBV206" s="472"/>
      <c r="FBW206" s="472"/>
      <c r="FBX206" s="472"/>
      <c r="FBY206" s="472"/>
      <c r="FBZ206" s="472"/>
      <c r="FCA206" s="472"/>
      <c r="FCB206" s="472"/>
      <c r="FCC206" s="472"/>
      <c r="FCD206" s="472"/>
      <c r="FCE206" s="472"/>
      <c r="FCF206" s="472"/>
      <c r="FCG206" s="472"/>
      <c r="FCH206" s="472"/>
      <c r="FCI206" s="472"/>
      <c r="FCJ206" s="472"/>
      <c r="FCK206" s="472"/>
      <c r="FCL206" s="472"/>
      <c r="FCM206" s="472"/>
      <c r="FCN206" s="472"/>
      <c r="FCO206" s="472"/>
      <c r="FCP206" s="472"/>
      <c r="FCQ206" s="472"/>
      <c r="FCR206" s="472"/>
      <c r="FCS206" s="472"/>
      <c r="FCT206" s="472"/>
      <c r="FCU206" s="472"/>
      <c r="FCV206" s="472"/>
      <c r="FCW206" s="472"/>
      <c r="FCX206" s="472"/>
      <c r="FCY206" s="472"/>
      <c r="FCZ206" s="472"/>
      <c r="FDA206" s="472"/>
      <c r="FDB206" s="472"/>
      <c r="FDC206" s="472"/>
      <c r="FDD206" s="472"/>
      <c r="FDE206" s="472"/>
      <c r="FDF206" s="472"/>
      <c r="FDG206" s="472"/>
      <c r="FDH206" s="472"/>
      <c r="FDI206" s="472"/>
      <c r="FDJ206" s="472"/>
      <c r="FDK206" s="472"/>
      <c r="FDL206" s="472"/>
      <c r="FDM206" s="472"/>
      <c r="FDN206" s="472"/>
      <c r="FDO206" s="472"/>
      <c r="FDP206" s="472"/>
      <c r="FDQ206" s="472"/>
      <c r="FDR206" s="472"/>
      <c r="FDS206" s="472"/>
      <c r="FDT206" s="472"/>
      <c r="FDU206" s="472"/>
      <c r="FDV206" s="472"/>
      <c r="FDW206" s="472"/>
      <c r="FDX206" s="472"/>
      <c r="FDY206" s="472"/>
      <c r="FDZ206" s="472"/>
      <c r="FEA206" s="472"/>
      <c r="FEB206" s="472"/>
      <c r="FEC206" s="472"/>
      <c r="FED206" s="472"/>
      <c r="FEE206" s="472"/>
      <c r="FEF206" s="472"/>
      <c r="FEG206" s="472"/>
      <c r="FEH206" s="472"/>
      <c r="FEI206" s="472"/>
      <c r="FEJ206" s="472"/>
      <c r="FEK206" s="472"/>
      <c r="FEL206" s="472"/>
      <c r="FEM206" s="472"/>
      <c r="FEN206" s="472"/>
      <c r="FEO206" s="472"/>
      <c r="FEP206" s="472"/>
      <c r="FEQ206" s="472"/>
      <c r="FER206" s="472"/>
      <c r="FES206" s="472"/>
      <c r="FET206" s="472"/>
      <c r="FEU206" s="472"/>
      <c r="FEV206" s="472"/>
      <c r="FEW206" s="472"/>
      <c r="FEX206" s="472"/>
      <c r="FEY206" s="472"/>
      <c r="FEZ206" s="472"/>
      <c r="FFA206" s="472"/>
      <c r="FFB206" s="472"/>
      <c r="FFC206" s="472"/>
      <c r="FFD206" s="472"/>
      <c r="FFE206" s="472"/>
      <c r="FFF206" s="472"/>
      <c r="FFG206" s="472"/>
      <c r="FFH206" s="472"/>
      <c r="FFI206" s="472"/>
      <c r="FFJ206" s="472"/>
      <c r="FFK206" s="472"/>
      <c r="FFL206" s="472"/>
      <c r="FFM206" s="472"/>
      <c r="FFN206" s="472"/>
      <c r="FFO206" s="472"/>
      <c r="FFP206" s="472"/>
      <c r="FFQ206" s="472"/>
      <c r="FFR206" s="472"/>
      <c r="FFS206" s="472"/>
      <c r="FFT206" s="472"/>
      <c r="FFU206" s="472"/>
      <c r="FFV206" s="472"/>
      <c r="FFW206" s="472"/>
      <c r="FFX206" s="472"/>
      <c r="FFY206" s="472"/>
      <c r="FFZ206" s="472"/>
      <c r="FGA206" s="472"/>
      <c r="FGB206" s="472"/>
      <c r="FGC206" s="472"/>
      <c r="FGD206" s="472"/>
      <c r="FGE206" s="472"/>
      <c r="FGF206" s="472"/>
      <c r="FGG206" s="472"/>
      <c r="FGH206" s="472"/>
      <c r="FGI206" s="472"/>
      <c r="FGJ206" s="472"/>
      <c r="FGK206" s="472"/>
      <c r="FGL206" s="472"/>
      <c r="FGM206" s="472"/>
      <c r="FGN206" s="472"/>
      <c r="FGO206" s="472"/>
      <c r="FGP206" s="472"/>
      <c r="FGQ206" s="472"/>
      <c r="FGR206" s="472"/>
      <c r="FGS206" s="472"/>
      <c r="FGT206" s="472"/>
      <c r="FGU206" s="472"/>
      <c r="FGV206" s="472"/>
      <c r="FGW206" s="472"/>
      <c r="FGX206" s="472"/>
      <c r="FGY206" s="472"/>
      <c r="FGZ206" s="472"/>
      <c r="FHA206" s="472"/>
      <c r="FHB206" s="472"/>
      <c r="FHC206" s="472"/>
      <c r="FHD206" s="472"/>
      <c r="FHE206" s="472"/>
      <c r="FHF206" s="472"/>
      <c r="FHG206" s="472"/>
      <c r="FHH206" s="472"/>
      <c r="FHI206" s="472"/>
      <c r="FHJ206" s="472"/>
      <c r="FHK206" s="472"/>
      <c r="FHL206" s="472"/>
      <c r="FHM206" s="472"/>
      <c r="FHN206" s="472"/>
      <c r="FHO206" s="472"/>
      <c r="FHP206" s="472"/>
      <c r="FHQ206" s="472"/>
      <c r="FHR206" s="472"/>
      <c r="FHS206" s="472"/>
      <c r="FHT206" s="472"/>
      <c r="FHU206" s="472"/>
      <c r="FHV206" s="472"/>
      <c r="FHW206" s="472"/>
      <c r="FHX206" s="472"/>
      <c r="FHY206" s="472"/>
      <c r="FHZ206" s="472"/>
      <c r="FIA206" s="472"/>
      <c r="FIB206" s="472"/>
      <c r="FIC206" s="472"/>
      <c r="FID206" s="472"/>
      <c r="FIE206" s="472"/>
      <c r="FIF206" s="472"/>
      <c r="FIG206" s="472"/>
      <c r="FIH206" s="472"/>
      <c r="FII206" s="472"/>
      <c r="FIJ206" s="472"/>
      <c r="FIK206" s="472"/>
      <c r="FIL206" s="472"/>
      <c r="FIM206" s="472"/>
      <c r="FIN206" s="472"/>
      <c r="FIO206" s="472"/>
      <c r="FIP206" s="472"/>
      <c r="FIQ206" s="472"/>
      <c r="FIR206" s="472"/>
      <c r="FIS206" s="472"/>
      <c r="FIT206" s="472"/>
      <c r="FIU206" s="472"/>
      <c r="FIV206" s="472"/>
      <c r="FIW206" s="472"/>
      <c r="FIX206" s="472"/>
      <c r="FIY206" s="472"/>
      <c r="FIZ206" s="472"/>
      <c r="FJA206" s="472"/>
      <c r="FJB206" s="472"/>
      <c r="FJC206" s="472"/>
      <c r="FJD206" s="472"/>
      <c r="FJE206" s="472"/>
      <c r="FJF206" s="472"/>
      <c r="FJG206" s="472"/>
      <c r="FJH206" s="472"/>
      <c r="FJI206" s="472"/>
      <c r="FJJ206" s="472"/>
      <c r="FJK206" s="472"/>
      <c r="FJL206" s="472"/>
      <c r="FJM206" s="472"/>
      <c r="FJN206" s="472"/>
      <c r="FJO206" s="472"/>
      <c r="FJP206" s="472"/>
      <c r="FJQ206" s="472"/>
      <c r="FJR206" s="472"/>
      <c r="FJS206" s="472"/>
      <c r="FJT206" s="472"/>
      <c r="FJU206" s="472"/>
      <c r="FJV206" s="472"/>
      <c r="FJW206" s="472"/>
      <c r="FJX206" s="472"/>
      <c r="FJY206" s="472"/>
      <c r="FJZ206" s="472"/>
      <c r="FKA206" s="472"/>
      <c r="FKB206" s="472"/>
      <c r="FKC206" s="472"/>
      <c r="FKD206" s="472"/>
      <c r="FKE206" s="472"/>
      <c r="FKF206" s="472"/>
      <c r="FKG206" s="472"/>
      <c r="FKH206" s="472"/>
      <c r="FKI206" s="472"/>
      <c r="FKJ206" s="472"/>
      <c r="FKK206" s="472"/>
      <c r="FKL206" s="472"/>
      <c r="FKM206" s="472"/>
      <c r="FKN206" s="472"/>
      <c r="FKQ206" s="472"/>
      <c r="FKR206" s="472"/>
      <c r="FKS206" s="472"/>
      <c r="FKT206" s="472"/>
      <c r="FKU206" s="472"/>
      <c r="FKV206" s="472"/>
      <c r="FKW206" s="472"/>
      <c r="FKX206" s="472"/>
      <c r="FKY206" s="472"/>
      <c r="FKZ206" s="472"/>
      <c r="FLA206" s="472"/>
      <c r="FLB206" s="472"/>
      <c r="FLC206" s="472"/>
      <c r="FLD206" s="472"/>
      <c r="FLE206" s="472"/>
      <c r="FLF206" s="472"/>
      <c r="FLG206" s="472"/>
      <c r="FLH206" s="472"/>
      <c r="FLI206" s="472"/>
      <c r="FLJ206" s="472"/>
      <c r="FLK206" s="472"/>
      <c r="FLL206" s="472"/>
      <c r="FLM206" s="472"/>
      <c r="FLN206" s="472"/>
      <c r="FLO206" s="472"/>
      <c r="FLP206" s="472"/>
      <c r="FLQ206" s="472"/>
      <c r="FLR206" s="472"/>
      <c r="FLS206" s="472"/>
      <c r="FLT206" s="472"/>
      <c r="FLU206" s="472"/>
      <c r="FLV206" s="472"/>
      <c r="FLW206" s="472"/>
      <c r="FLX206" s="472"/>
      <c r="FLY206" s="472"/>
      <c r="FLZ206" s="472"/>
      <c r="FMA206" s="472"/>
      <c r="FMB206" s="472"/>
      <c r="FMC206" s="472"/>
      <c r="FMD206" s="472"/>
      <c r="FME206" s="472"/>
      <c r="FMF206" s="472"/>
      <c r="FMG206" s="472"/>
      <c r="FMH206" s="472"/>
      <c r="FMI206" s="472"/>
      <c r="FMJ206" s="472"/>
      <c r="FMK206" s="472"/>
      <c r="FML206" s="472"/>
      <c r="FMM206" s="472"/>
      <c r="FMN206" s="472"/>
      <c r="FMO206" s="472"/>
      <c r="FMP206" s="472"/>
      <c r="FMQ206" s="472"/>
      <c r="FMR206" s="472"/>
      <c r="FMS206" s="472"/>
      <c r="FMT206" s="472"/>
      <c r="FMU206" s="472"/>
      <c r="FMV206" s="472"/>
      <c r="FMW206" s="472"/>
      <c r="FMX206" s="472"/>
      <c r="FMY206" s="472"/>
      <c r="FMZ206" s="472"/>
      <c r="FNA206" s="472"/>
      <c r="FNB206" s="472"/>
      <c r="FNC206" s="472"/>
      <c r="FND206" s="472"/>
      <c r="FNE206" s="472"/>
      <c r="FNF206" s="472"/>
      <c r="FNG206" s="472"/>
      <c r="FNH206" s="472"/>
      <c r="FNI206" s="472"/>
      <c r="FNJ206" s="472"/>
      <c r="FNK206" s="472"/>
      <c r="FNL206" s="472"/>
      <c r="FNM206" s="472"/>
      <c r="FNN206" s="472"/>
      <c r="FNO206" s="472"/>
      <c r="FNP206" s="472"/>
      <c r="FNQ206" s="472"/>
      <c r="FNR206" s="472"/>
      <c r="FNS206" s="472"/>
      <c r="FNT206" s="472"/>
      <c r="FNU206" s="472"/>
      <c r="FNV206" s="472"/>
      <c r="FNW206" s="472"/>
      <c r="FNX206" s="472"/>
      <c r="FNY206" s="472"/>
      <c r="FNZ206" s="472"/>
      <c r="FOA206" s="472"/>
      <c r="FOB206" s="472"/>
      <c r="FOC206" s="472"/>
      <c r="FOD206" s="472"/>
      <c r="FOE206" s="472"/>
      <c r="FOF206" s="472"/>
      <c r="FOG206" s="472"/>
      <c r="FOH206" s="472"/>
      <c r="FOI206" s="472"/>
      <c r="FOJ206" s="472"/>
      <c r="FOK206" s="472"/>
      <c r="FOL206" s="472"/>
      <c r="FOM206" s="472"/>
      <c r="FON206" s="472"/>
      <c r="FOO206" s="472"/>
      <c r="FOP206" s="472"/>
      <c r="FOQ206" s="472"/>
      <c r="FOR206" s="472"/>
      <c r="FOS206" s="472"/>
      <c r="FOT206" s="472"/>
      <c r="FOU206" s="472"/>
      <c r="FOV206" s="472"/>
      <c r="FOW206" s="472"/>
      <c r="FOX206" s="472"/>
      <c r="FOY206" s="472"/>
      <c r="FOZ206" s="472"/>
      <c r="FPA206" s="472"/>
      <c r="FPB206" s="472"/>
      <c r="FPC206" s="472"/>
      <c r="FPD206" s="472"/>
      <c r="FPE206" s="472"/>
      <c r="FPF206" s="472"/>
      <c r="FPG206" s="472"/>
      <c r="FPH206" s="472"/>
      <c r="FPI206" s="472"/>
      <c r="FPJ206" s="472"/>
      <c r="FPK206" s="472"/>
      <c r="FPL206" s="472"/>
      <c r="FPM206" s="472"/>
      <c r="FPN206" s="472"/>
      <c r="FPO206" s="472"/>
      <c r="FPP206" s="472"/>
      <c r="FPQ206" s="472"/>
      <c r="FPR206" s="472"/>
      <c r="FPS206" s="472"/>
      <c r="FPT206" s="472"/>
      <c r="FPU206" s="472"/>
      <c r="FPV206" s="472"/>
      <c r="FPW206" s="472"/>
      <c r="FPX206" s="472"/>
      <c r="FPY206" s="472"/>
      <c r="FPZ206" s="472"/>
      <c r="FQA206" s="472"/>
      <c r="FQB206" s="472"/>
      <c r="FQC206" s="472"/>
      <c r="FQD206" s="472"/>
      <c r="FQE206" s="472"/>
      <c r="FQF206" s="472"/>
      <c r="FQG206" s="472"/>
      <c r="FQH206" s="472"/>
      <c r="FQI206" s="472"/>
      <c r="FQJ206" s="472"/>
      <c r="FQK206" s="472"/>
      <c r="FQL206" s="472"/>
      <c r="FQM206" s="472"/>
      <c r="FQN206" s="472"/>
      <c r="FQO206" s="472"/>
      <c r="FQP206" s="472"/>
      <c r="FQQ206" s="472"/>
      <c r="FQR206" s="472"/>
      <c r="FQS206" s="472"/>
      <c r="FQT206" s="472"/>
      <c r="FQU206" s="472"/>
      <c r="FQV206" s="472"/>
      <c r="FQW206" s="472"/>
      <c r="FQX206" s="472"/>
      <c r="FQY206" s="472"/>
      <c r="FQZ206" s="472"/>
      <c r="FRA206" s="472"/>
      <c r="FRB206" s="472"/>
      <c r="FRC206" s="472"/>
      <c r="FRD206" s="472"/>
      <c r="FRE206" s="472"/>
      <c r="FRF206" s="472"/>
      <c r="FRG206" s="472"/>
      <c r="FRH206" s="472"/>
      <c r="FRI206" s="472"/>
      <c r="FRJ206" s="472"/>
      <c r="FRK206" s="472"/>
      <c r="FRL206" s="472"/>
      <c r="FRM206" s="472"/>
      <c r="FRN206" s="472"/>
      <c r="FRO206" s="472"/>
      <c r="FRP206" s="472"/>
      <c r="FRQ206" s="472"/>
      <c r="FRR206" s="472"/>
      <c r="FRS206" s="472"/>
      <c r="FRT206" s="472"/>
      <c r="FRU206" s="472"/>
      <c r="FRV206" s="472"/>
      <c r="FRW206" s="472"/>
      <c r="FRX206" s="472"/>
      <c r="FRY206" s="472"/>
      <c r="FRZ206" s="472"/>
      <c r="FSA206" s="472"/>
      <c r="FSB206" s="472"/>
      <c r="FSC206" s="472"/>
      <c r="FSD206" s="472"/>
      <c r="FSE206" s="472"/>
      <c r="FSF206" s="472"/>
      <c r="FSG206" s="472"/>
      <c r="FSH206" s="472"/>
      <c r="FSI206" s="472"/>
      <c r="FSJ206" s="472"/>
      <c r="FSK206" s="472"/>
      <c r="FSL206" s="472"/>
      <c r="FSM206" s="472"/>
      <c r="FSN206" s="472"/>
      <c r="FSO206" s="472"/>
      <c r="FSP206" s="472"/>
      <c r="FSQ206" s="472"/>
      <c r="FSR206" s="472"/>
      <c r="FSS206" s="472"/>
      <c r="FST206" s="472"/>
      <c r="FSU206" s="472"/>
      <c r="FSV206" s="472"/>
      <c r="FSW206" s="472"/>
      <c r="FSX206" s="472"/>
      <c r="FSY206" s="472"/>
      <c r="FSZ206" s="472"/>
      <c r="FTA206" s="472"/>
      <c r="FTB206" s="472"/>
      <c r="FTC206" s="472"/>
      <c r="FTD206" s="472"/>
      <c r="FTE206" s="472"/>
      <c r="FTF206" s="472"/>
      <c r="FTG206" s="472"/>
      <c r="FTH206" s="472"/>
      <c r="FTI206" s="472"/>
      <c r="FTJ206" s="472"/>
      <c r="FTK206" s="472"/>
      <c r="FTL206" s="472"/>
      <c r="FTM206" s="472"/>
      <c r="FTN206" s="472"/>
      <c r="FTO206" s="472"/>
      <c r="FTP206" s="472"/>
      <c r="FTQ206" s="472"/>
      <c r="FTR206" s="472"/>
      <c r="FTS206" s="472"/>
      <c r="FTT206" s="472"/>
      <c r="FTU206" s="472"/>
      <c r="FTV206" s="472"/>
      <c r="FTW206" s="472"/>
      <c r="FTX206" s="472"/>
      <c r="FTY206" s="472"/>
      <c r="FTZ206" s="472"/>
      <c r="FUA206" s="472"/>
      <c r="FUB206" s="472"/>
      <c r="FUC206" s="472"/>
      <c r="FUD206" s="472"/>
      <c r="FUE206" s="472"/>
      <c r="FUF206" s="472"/>
      <c r="FUG206" s="472"/>
      <c r="FUH206" s="472"/>
      <c r="FUI206" s="472"/>
      <c r="FUJ206" s="472"/>
      <c r="FUM206" s="472"/>
      <c r="FUN206" s="472"/>
      <c r="FUO206" s="472"/>
      <c r="FUP206" s="472"/>
      <c r="FUQ206" s="472"/>
      <c r="FUR206" s="472"/>
      <c r="FUS206" s="472"/>
      <c r="FUT206" s="472"/>
      <c r="FUU206" s="472"/>
      <c r="FUV206" s="472"/>
      <c r="FUW206" s="472"/>
      <c r="FUX206" s="472"/>
      <c r="FUY206" s="472"/>
      <c r="FUZ206" s="472"/>
      <c r="FVA206" s="472"/>
      <c r="FVB206" s="472"/>
      <c r="FVC206" s="472"/>
      <c r="FVD206" s="472"/>
      <c r="FVE206" s="472"/>
      <c r="FVF206" s="472"/>
      <c r="FVG206" s="472"/>
      <c r="FVH206" s="472"/>
      <c r="FVI206" s="472"/>
      <c r="FVJ206" s="472"/>
      <c r="FVK206" s="472"/>
      <c r="FVL206" s="472"/>
      <c r="FVM206" s="472"/>
      <c r="FVN206" s="472"/>
      <c r="FVO206" s="472"/>
      <c r="FVP206" s="472"/>
      <c r="FVQ206" s="472"/>
      <c r="FVR206" s="472"/>
      <c r="FVS206" s="472"/>
      <c r="FVT206" s="472"/>
      <c r="FVU206" s="472"/>
      <c r="FVV206" s="472"/>
      <c r="FVW206" s="472"/>
      <c r="FVX206" s="472"/>
      <c r="FVY206" s="472"/>
      <c r="FVZ206" s="472"/>
      <c r="FWA206" s="472"/>
      <c r="FWB206" s="472"/>
      <c r="FWC206" s="472"/>
      <c r="FWD206" s="472"/>
      <c r="FWE206" s="472"/>
      <c r="FWF206" s="472"/>
      <c r="FWG206" s="472"/>
      <c r="FWH206" s="472"/>
      <c r="FWI206" s="472"/>
      <c r="FWJ206" s="472"/>
      <c r="FWK206" s="472"/>
      <c r="FWL206" s="472"/>
      <c r="FWM206" s="472"/>
      <c r="FWN206" s="472"/>
      <c r="FWO206" s="472"/>
      <c r="FWP206" s="472"/>
      <c r="FWQ206" s="472"/>
      <c r="FWR206" s="472"/>
      <c r="FWS206" s="472"/>
      <c r="FWT206" s="472"/>
      <c r="FWU206" s="472"/>
      <c r="FWV206" s="472"/>
      <c r="FWW206" s="472"/>
      <c r="FWX206" s="472"/>
      <c r="FWY206" s="472"/>
      <c r="FWZ206" s="472"/>
      <c r="FXA206" s="472"/>
      <c r="FXB206" s="472"/>
      <c r="FXC206" s="472"/>
      <c r="FXD206" s="472"/>
      <c r="FXE206" s="472"/>
      <c r="FXF206" s="472"/>
      <c r="FXG206" s="472"/>
      <c r="FXH206" s="472"/>
      <c r="FXI206" s="472"/>
      <c r="FXJ206" s="472"/>
      <c r="FXK206" s="472"/>
      <c r="FXL206" s="472"/>
      <c r="FXM206" s="472"/>
      <c r="FXN206" s="472"/>
      <c r="FXO206" s="472"/>
      <c r="FXP206" s="472"/>
      <c r="FXQ206" s="472"/>
      <c r="FXR206" s="472"/>
      <c r="FXS206" s="472"/>
      <c r="FXT206" s="472"/>
      <c r="FXU206" s="472"/>
      <c r="FXV206" s="472"/>
      <c r="FXW206" s="472"/>
      <c r="FXX206" s="472"/>
      <c r="FXY206" s="472"/>
      <c r="FXZ206" s="472"/>
      <c r="FYA206" s="472"/>
      <c r="FYB206" s="472"/>
      <c r="FYC206" s="472"/>
      <c r="FYD206" s="472"/>
      <c r="FYE206" s="472"/>
      <c r="FYF206" s="472"/>
      <c r="FYG206" s="472"/>
      <c r="FYH206" s="472"/>
      <c r="FYI206" s="472"/>
      <c r="FYJ206" s="472"/>
      <c r="FYK206" s="472"/>
      <c r="FYL206" s="472"/>
      <c r="FYM206" s="472"/>
      <c r="FYN206" s="472"/>
      <c r="FYO206" s="472"/>
      <c r="FYP206" s="472"/>
      <c r="FYQ206" s="472"/>
      <c r="FYR206" s="472"/>
      <c r="FYS206" s="472"/>
      <c r="FYT206" s="472"/>
      <c r="FYU206" s="472"/>
      <c r="FYV206" s="472"/>
      <c r="FYW206" s="472"/>
      <c r="FYX206" s="472"/>
      <c r="FYY206" s="472"/>
      <c r="FYZ206" s="472"/>
      <c r="FZA206" s="472"/>
      <c r="FZB206" s="472"/>
      <c r="FZC206" s="472"/>
      <c r="FZD206" s="472"/>
      <c r="FZE206" s="472"/>
      <c r="FZF206" s="472"/>
      <c r="FZG206" s="472"/>
      <c r="FZH206" s="472"/>
      <c r="FZI206" s="472"/>
      <c r="FZJ206" s="472"/>
      <c r="FZK206" s="472"/>
      <c r="FZL206" s="472"/>
      <c r="FZM206" s="472"/>
      <c r="FZN206" s="472"/>
      <c r="FZO206" s="472"/>
      <c r="FZP206" s="472"/>
      <c r="FZQ206" s="472"/>
      <c r="FZR206" s="472"/>
      <c r="FZS206" s="472"/>
      <c r="FZT206" s="472"/>
      <c r="FZU206" s="472"/>
      <c r="FZV206" s="472"/>
      <c r="FZW206" s="472"/>
      <c r="FZX206" s="472"/>
      <c r="FZY206" s="472"/>
      <c r="FZZ206" s="472"/>
      <c r="GAA206" s="472"/>
      <c r="GAB206" s="472"/>
      <c r="GAC206" s="472"/>
      <c r="GAD206" s="472"/>
      <c r="GAE206" s="472"/>
      <c r="GAF206" s="472"/>
      <c r="GAG206" s="472"/>
      <c r="GAH206" s="472"/>
      <c r="GAI206" s="472"/>
      <c r="GAJ206" s="472"/>
      <c r="GAK206" s="472"/>
      <c r="GAL206" s="472"/>
      <c r="GAM206" s="472"/>
      <c r="GAN206" s="472"/>
      <c r="GAO206" s="472"/>
      <c r="GAP206" s="472"/>
      <c r="GAQ206" s="472"/>
      <c r="GAR206" s="472"/>
      <c r="GAS206" s="472"/>
      <c r="GAT206" s="472"/>
      <c r="GAU206" s="472"/>
      <c r="GAV206" s="472"/>
      <c r="GAW206" s="472"/>
      <c r="GAX206" s="472"/>
      <c r="GAY206" s="472"/>
      <c r="GAZ206" s="472"/>
      <c r="GBA206" s="472"/>
      <c r="GBB206" s="472"/>
      <c r="GBC206" s="472"/>
      <c r="GBD206" s="472"/>
      <c r="GBE206" s="472"/>
      <c r="GBF206" s="472"/>
      <c r="GBG206" s="472"/>
      <c r="GBH206" s="472"/>
      <c r="GBI206" s="472"/>
      <c r="GBJ206" s="472"/>
      <c r="GBK206" s="472"/>
      <c r="GBL206" s="472"/>
      <c r="GBM206" s="472"/>
      <c r="GBN206" s="472"/>
      <c r="GBO206" s="472"/>
      <c r="GBP206" s="472"/>
      <c r="GBQ206" s="472"/>
      <c r="GBR206" s="472"/>
      <c r="GBS206" s="472"/>
      <c r="GBT206" s="472"/>
      <c r="GBU206" s="472"/>
      <c r="GBV206" s="472"/>
      <c r="GBW206" s="472"/>
      <c r="GBX206" s="472"/>
      <c r="GBY206" s="472"/>
      <c r="GBZ206" s="472"/>
      <c r="GCA206" s="472"/>
      <c r="GCB206" s="472"/>
      <c r="GCC206" s="472"/>
      <c r="GCD206" s="472"/>
      <c r="GCE206" s="472"/>
      <c r="GCF206" s="472"/>
      <c r="GCG206" s="472"/>
      <c r="GCH206" s="472"/>
      <c r="GCI206" s="472"/>
      <c r="GCJ206" s="472"/>
      <c r="GCK206" s="472"/>
      <c r="GCL206" s="472"/>
      <c r="GCM206" s="472"/>
      <c r="GCN206" s="472"/>
      <c r="GCO206" s="472"/>
      <c r="GCP206" s="472"/>
      <c r="GCQ206" s="472"/>
      <c r="GCR206" s="472"/>
      <c r="GCS206" s="472"/>
      <c r="GCT206" s="472"/>
      <c r="GCU206" s="472"/>
      <c r="GCV206" s="472"/>
      <c r="GCW206" s="472"/>
      <c r="GCX206" s="472"/>
      <c r="GCY206" s="472"/>
      <c r="GCZ206" s="472"/>
      <c r="GDA206" s="472"/>
      <c r="GDB206" s="472"/>
      <c r="GDC206" s="472"/>
      <c r="GDD206" s="472"/>
      <c r="GDE206" s="472"/>
      <c r="GDF206" s="472"/>
      <c r="GDG206" s="472"/>
      <c r="GDH206" s="472"/>
      <c r="GDI206" s="472"/>
      <c r="GDJ206" s="472"/>
      <c r="GDK206" s="472"/>
      <c r="GDL206" s="472"/>
      <c r="GDM206" s="472"/>
      <c r="GDN206" s="472"/>
      <c r="GDO206" s="472"/>
      <c r="GDP206" s="472"/>
      <c r="GDQ206" s="472"/>
      <c r="GDR206" s="472"/>
      <c r="GDS206" s="472"/>
      <c r="GDT206" s="472"/>
      <c r="GDU206" s="472"/>
      <c r="GDV206" s="472"/>
      <c r="GDW206" s="472"/>
      <c r="GDX206" s="472"/>
      <c r="GDY206" s="472"/>
      <c r="GDZ206" s="472"/>
      <c r="GEA206" s="472"/>
      <c r="GEB206" s="472"/>
      <c r="GEC206" s="472"/>
      <c r="GED206" s="472"/>
      <c r="GEE206" s="472"/>
      <c r="GEF206" s="472"/>
      <c r="GEI206" s="472"/>
      <c r="GEJ206" s="472"/>
      <c r="GEK206" s="472"/>
      <c r="GEL206" s="472"/>
      <c r="GEM206" s="472"/>
      <c r="GEN206" s="472"/>
      <c r="GEO206" s="472"/>
      <c r="GEP206" s="472"/>
      <c r="GEQ206" s="472"/>
      <c r="GER206" s="472"/>
      <c r="GES206" s="472"/>
      <c r="GET206" s="472"/>
      <c r="GEU206" s="472"/>
      <c r="GEV206" s="472"/>
      <c r="GEW206" s="472"/>
      <c r="GEX206" s="472"/>
      <c r="GEY206" s="472"/>
      <c r="GEZ206" s="472"/>
      <c r="GFA206" s="472"/>
      <c r="GFB206" s="472"/>
      <c r="GFC206" s="472"/>
      <c r="GFD206" s="472"/>
      <c r="GFE206" s="472"/>
      <c r="GFF206" s="472"/>
      <c r="GFG206" s="472"/>
      <c r="GFH206" s="472"/>
      <c r="GFI206" s="472"/>
      <c r="GFJ206" s="472"/>
      <c r="GFK206" s="472"/>
      <c r="GFL206" s="472"/>
      <c r="GFM206" s="472"/>
      <c r="GFN206" s="472"/>
      <c r="GFO206" s="472"/>
      <c r="GFP206" s="472"/>
      <c r="GFQ206" s="472"/>
      <c r="GFR206" s="472"/>
      <c r="GFS206" s="472"/>
      <c r="GFT206" s="472"/>
      <c r="GFU206" s="472"/>
      <c r="GFV206" s="472"/>
      <c r="GFW206" s="472"/>
      <c r="GFX206" s="472"/>
      <c r="GFY206" s="472"/>
      <c r="GFZ206" s="472"/>
      <c r="GGA206" s="472"/>
      <c r="GGB206" s="472"/>
      <c r="GGC206" s="472"/>
      <c r="GGD206" s="472"/>
      <c r="GGE206" s="472"/>
      <c r="GGF206" s="472"/>
      <c r="GGG206" s="472"/>
      <c r="GGH206" s="472"/>
      <c r="GGI206" s="472"/>
      <c r="GGJ206" s="472"/>
      <c r="GGK206" s="472"/>
      <c r="GGL206" s="472"/>
      <c r="GGM206" s="472"/>
      <c r="GGN206" s="472"/>
      <c r="GGO206" s="472"/>
      <c r="GGP206" s="472"/>
      <c r="GGQ206" s="472"/>
      <c r="GGR206" s="472"/>
      <c r="GGS206" s="472"/>
      <c r="GGT206" s="472"/>
      <c r="GGU206" s="472"/>
      <c r="GGV206" s="472"/>
      <c r="GGW206" s="472"/>
      <c r="GGX206" s="472"/>
      <c r="GGY206" s="472"/>
      <c r="GGZ206" s="472"/>
      <c r="GHA206" s="472"/>
      <c r="GHB206" s="472"/>
      <c r="GHC206" s="472"/>
      <c r="GHD206" s="472"/>
      <c r="GHE206" s="472"/>
      <c r="GHF206" s="472"/>
      <c r="GHG206" s="472"/>
      <c r="GHH206" s="472"/>
      <c r="GHI206" s="472"/>
      <c r="GHJ206" s="472"/>
      <c r="GHK206" s="472"/>
      <c r="GHL206" s="472"/>
      <c r="GHM206" s="472"/>
      <c r="GHN206" s="472"/>
      <c r="GHO206" s="472"/>
      <c r="GHP206" s="472"/>
      <c r="GHQ206" s="472"/>
      <c r="GHR206" s="472"/>
      <c r="GHS206" s="472"/>
      <c r="GHT206" s="472"/>
      <c r="GHU206" s="472"/>
      <c r="GHV206" s="472"/>
      <c r="GHW206" s="472"/>
      <c r="GHX206" s="472"/>
      <c r="GHY206" s="472"/>
      <c r="GHZ206" s="472"/>
      <c r="GIA206" s="472"/>
      <c r="GIB206" s="472"/>
      <c r="GIC206" s="472"/>
      <c r="GID206" s="472"/>
      <c r="GIE206" s="472"/>
      <c r="GIF206" s="472"/>
      <c r="GIG206" s="472"/>
      <c r="GIH206" s="472"/>
      <c r="GII206" s="472"/>
      <c r="GIJ206" s="472"/>
      <c r="GIK206" s="472"/>
      <c r="GIL206" s="472"/>
      <c r="GIM206" s="472"/>
      <c r="GIN206" s="472"/>
      <c r="GIO206" s="472"/>
      <c r="GIP206" s="472"/>
      <c r="GIQ206" s="472"/>
      <c r="GIR206" s="472"/>
      <c r="GIS206" s="472"/>
      <c r="GIT206" s="472"/>
      <c r="GIU206" s="472"/>
      <c r="GIV206" s="472"/>
      <c r="GIW206" s="472"/>
      <c r="GIX206" s="472"/>
      <c r="GIY206" s="472"/>
      <c r="GIZ206" s="472"/>
      <c r="GJA206" s="472"/>
      <c r="GJB206" s="472"/>
      <c r="GJC206" s="472"/>
      <c r="GJD206" s="472"/>
      <c r="GJE206" s="472"/>
      <c r="GJF206" s="472"/>
      <c r="GJG206" s="472"/>
      <c r="GJH206" s="472"/>
      <c r="GJI206" s="472"/>
      <c r="GJJ206" s="472"/>
      <c r="GJK206" s="472"/>
      <c r="GJL206" s="472"/>
      <c r="GJM206" s="472"/>
      <c r="GJN206" s="472"/>
      <c r="GJO206" s="472"/>
      <c r="GJP206" s="472"/>
      <c r="GJQ206" s="472"/>
      <c r="GJR206" s="472"/>
      <c r="GJS206" s="472"/>
      <c r="GJT206" s="472"/>
      <c r="GJU206" s="472"/>
      <c r="GJV206" s="472"/>
      <c r="GJW206" s="472"/>
      <c r="GJX206" s="472"/>
      <c r="GJY206" s="472"/>
      <c r="GJZ206" s="472"/>
      <c r="GKA206" s="472"/>
      <c r="GKB206" s="472"/>
      <c r="GKC206" s="472"/>
      <c r="GKD206" s="472"/>
      <c r="GKE206" s="472"/>
      <c r="GKF206" s="472"/>
      <c r="GKG206" s="472"/>
      <c r="GKH206" s="472"/>
      <c r="GKI206" s="472"/>
      <c r="GKJ206" s="472"/>
      <c r="GKK206" s="472"/>
      <c r="GKL206" s="472"/>
      <c r="GKM206" s="472"/>
      <c r="GKN206" s="472"/>
      <c r="GKO206" s="472"/>
      <c r="GKP206" s="472"/>
      <c r="GKQ206" s="472"/>
      <c r="GKR206" s="472"/>
      <c r="GKS206" s="472"/>
      <c r="GKT206" s="472"/>
      <c r="GKU206" s="472"/>
      <c r="GKV206" s="472"/>
      <c r="GKW206" s="472"/>
      <c r="GKX206" s="472"/>
      <c r="GKY206" s="472"/>
      <c r="GKZ206" s="472"/>
      <c r="GLA206" s="472"/>
      <c r="GLB206" s="472"/>
      <c r="GLC206" s="472"/>
      <c r="GLD206" s="472"/>
      <c r="GLE206" s="472"/>
      <c r="GLF206" s="472"/>
      <c r="GLG206" s="472"/>
      <c r="GLH206" s="472"/>
      <c r="GLI206" s="472"/>
      <c r="GLJ206" s="472"/>
      <c r="GLK206" s="472"/>
      <c r="GLL206" s="472"/>
      <c r="GLM206" s="472"/>
      <c r="GLN206" s="472"/>
      <c r="GLO206" s="472"/>
      <c r="GLP206" s="472"/>
      <c r="GLQ206" s="472"/>
      <c r="GLR206" s="472"/>
      <c r="GLS206" s="472"/>
      <c r="GLT206" s="472"/>
      <c r="GLU206" s="472"/>
      <c r="GLV206" s="472"/>
      <c r="GLW206" s="472"/>
      <c r="GLX206" s="472"/>
      <c r="GLY206" s="472"/>
      <c r="GLZ206" s="472"/>
      <c r="GMA206" s="472"/>
      <c r="GMB206" s="472"/>
      <c r="GMC206" s="472"/>
      <c r="GMD206" s="472"/>
      <c r="GME206" s="472"/>
      <c r="GMF206" s="472"/>
      <c r="GMG206" s="472"/>
      <c r="GMH206" s="472"/>
      <c r="GMI206" s="472"/>
      <c r="GMJ206" s="472"/>
      <c r="GMK206" s="472"/>
      <c r="GML206" s="472"/>
      <c r="GMM206" s="472"/>
      <c r="GMN206" s="472"/>
      <c r="GMO206" s="472"/>
      <c r="GMP206" s="472"/>
      <c r="GMQ206" s="472"/>
      <c r="GMR206" s="472"/>
      <c r="GMS206" s="472"/>
      <c r="GMT206" s="472"/>
      <c r="GMU206" s="472"/>
      <c r="GMV206" s="472"/>
      <c r="GMW206" s="472"/>
      <c r="GMX206" s="472"/>
      <c r="GMY206" s="472"/>
      <c r="GMZ206" s="472"/>
      <c r="GNA206" s="472"/>
      <c r="GNB206" s="472"/>
      <c r="GNC206" s="472"/>
      <c r="GND206" s="472"/>
      <c r="GNE206" s="472"/>
      <c r="GNF206" s="472"/>
      <c r="GNG206" s="472"/>
      <c r="GNH206" s="472"/>
      <c r="GNI206" s="472"/>
      <c r="GNJ206" s="472"/>
      <c r="GNK206" s="472"/>
      <c r="GNL206" s="472"/>
      <c r="GNM206" s="472"/>
      <c r="GNN206" s="472"/>
      <c r="GNO206" s="472"/>
      <c r="GNP206" s="472"/>
      <c r="GNQ206" s="472"/>
      <c r="GNR206" s="472"/>
      <c r="GNS206" s="472"/>
      <c r="GNT206" s="472"/>
      <c r="GNU206" s="472"/>
      <c r="GNV206" s="472"/>
      <c r="GNW206" s="472"/>
      <c r="GNX206" s="472"/>
      <c r="GNY206" s="472"/>
      <c r="GNZ206" s="472"/>
      <c r="GOA206" s="472"/>
      <c r="GOB206" s="472"/>
      <c r="GOE206" s="472"/>
      <c r="GOF206" s="472"/>
      <c r="GOG206" s="472"/>
      <c r="GOH206" s="472"/>
      <c r="GOI206" s="472"/>
      <c r="GOJ206" s="472"/>
      <c r="GOK206" s="472"/>
      <c r="GOL206" s="472"/>
      <c r="GOM206" s="472"/>
      <c r="GON206" s="472"/>
      <c r="GOO206" s="472"/>
      <c r="GOP206" s="472"/>
      <c r="GOQ206" s="472"/>
      <c r="GOR206" s="472"/>
      <c r="GOS206" s="472"/>
      <c r="GOT206" s="472"/>
      <c r="GOU206" s="472"/>
      <c r="GOV206" s="472"/>
      <c r="GOW206" s="472"/>
      <c r="GOX206" s="472"/>
      <c r="GOY206" s="472"/>
      <c r="GOZ206" s="472"/>
      <c r="GPA206" s="472"/>
      <c r="GPB206" s="472"/>
      <c r="GPC206" s="472"/>
      <c r="GPD206" s="472"/>
      <c r="GPE206" s="472"/>
      <c r="GPF206" s="472"/>
      <c r="GPG206" s="472"/>
      <c r="GPH206" s="472"/>
      <c r="GPI206" s="472"/>
      <c r="GPJ206" s="472"/>
      <c r="GPK206" s="472"/>
      <c r="GPL206" s="472"/>
      <c r="GPM206" s="472"/>
      <c r="GPN206" s="472"/>
      <c r="GPO206" s="472"/>
      <c r="GPP206" s="472"/>
      <c r="GPQ206" s="472"/>
      <c r="GPR206" s="472"/>
      <c r="GPS206" s="472"/>
      <c r="GPT206" s="472"/>
      <c r="GPU206" s="472"/>
      <c r="GPV206" s="472"/>
      <c r="GPW206" s="472"/>
      <c r="GPX206" s="472"/>
      <c r="GPY206" s="472"/>
      <c r="GPZ206" s="472"/>
      <c r="GQA206" s="472"/>
      <c r="GQB206" s="472"/>
      <c r="GQC206" s="472"/>
      <c r="GQD206" s="472"/>
      <c r="GQE206" s="472"/>
      <c r="GQF206" s="472"/>
      <c r="GQG206" s="472"/>
      <c r="GQH206" s="472"/>
      <c r="GQI206" s="472"/>
      <c r="GQJ206" s="472"/>
      <c r="GQK206" s="472"/>
      <c r="GQL206" s="472"/>
      <c r="GQM206" s="472"/>
      <c r="GQN206" s="472"/>
      <c r="GQO206" s="472"/>
      <c r="GQP206" s="472"/>
      <c r="GQQ206" s="472"/>
      <c r="GQR206" s="472"/>
      <c r="GQS206" s="472"/>
      <c r="GQT206" s="472"/>
      <c r="GQU206" s="472"/>
      <c r="GQV206" s="472"/>
      <c r="GQW206" s="472"/>
      <c r="GQX206" s="472"/>
      <c r="GQY206" s="472"/>
      <c r="GQZ206" s="472"/>
      <c r="GRA206" s="472"/>
      <c r="GRB206" s="472"/>
      <c r="GRC206" s="472"/>
      <c r="GRD206" s="472"/>
      <c r="GRE206" s="472"/>
      <c r="GRF206" s="472"/>
      <c r="GRG206" s="472"/>
      <c r="GRH206" s="472"/>
      <c r="GRI206" s="472"/>
      <c r="GRJ206" s="472"/>
      <c r="GRK206" s="472"/>
      <c r="GRL206" s="472"/>
      <c r="GRM206" s="472"/>
      <c r="GRN206" s="472"/>
      <c r="GRO206" s="472"/>
      <c r="GRP206" s="472"/>
      <c r="GRQ206" s="472"/>
      <c r="GRR206" s="472"/>
      <c r="GRS206" s="472"/>
      <c r="GRT206" s="472"/>
      <c r="GRU206" s="472"/>
      <c r="GRV206" s="472"/>
      <c r="GRW206" s="472"/>
      <c r="GRX206" s="472"/>
      <c r="GRY206" s="472"/>
      <c r="GRZ206" s="472"/>
      <c r="GSA206" s="472"/>
      <c r="GSB206" s="472"/>
      <c r="GSC206" s="472"/>
      <c r="GSD206" s="472"/>
      <c r="GSE206" s="472"/>
      <c r="GSF206" s="472"/>
      <c r="GSG206" s="472"/>
      <c r="GSH206" s="472"/>
      <c r="GSI206" s="472"/>
      <c r="GSJ206" s="472"/>
      <c r="GSK206" s="472"/>
      <c r="GSL206" s="472"/>
      <c r="GSM206" s="472"/>
      <c r="GSN206" s="472"/>
      <c r="GSO206" s="472"/>
      <c r="GSP206" s="472"/>
      <c r="GSQ206" s="472"/>
      <c r="GSR206" s="472"/>
      <c r="GSS206" s="472"/>
      <c r="GST206" s="472"/>
      <c r="GSU206" s="472"/>
      <c r="GSV206" s="472"/>
      <c r="GSW206" s="472"/>
      <c r="GSX206" s="472"/>
      <c r="GSY206" s="472"/>
      <c r="GSZ206" s="472"/>
      <c r="GTA206" s="472"/>
      <c r="GTB206" s="472"/>
      <c r="GTC206" s="472"/>
      <c r="GTD206" s="472"/>
      <c r="GTE206" s="472"/>
      <c r="GTF206" s="472"/>
      <c r="GTG206" s="472"/>
      <c r="GTH206" s="472"/>
      <c r="GTI206" s="472"/>
      <c r="GTJ206" s="472"/>
      <c r="GTK206" s="472"/>
      <c r="GTL206" s="472"/>
      <c r="GTM206" s="472"/>
      <c r="GTN206" s="472"/>
      <c r="GTO206" s="472"/>
      <c r="GTP206" s="472"/>
      <c r="GTQ206" s="472"/>
      <c r="GTR206" s="472"/>
      <c r="GTS206" s="472"/>
      <c r="GTT206" s="472"/>
      <c r="GTU206" s="472"/>
      <c r="GTV206" s="472"/>
      <c r="GTW206" s="472"/>
      <c r="GTX206" s="472"/>
      <c r="GTY206" s="472"/>
      <c r="GTZ206" s="472"/>
      <c r="GUA206" s="472"/>
      <c r="GUB206" s="472"/>
      <c r="GUC206" s="472"/>
      <c r="GUD206" s="472"/>
      <c r="GUE206" s="472"/>
      <c r="GUF206" s="472"/>
      <c r="GUG206" s="472"/>
      <c r="GUH206" s="472"/>
      <c r="GUI206" s="472"/>
      <c r="GUJ206" s="472"/>
      <c r="GUK206" s="472"/>
      <c r="GUL206" s="472"/>
      <c r="GUM206" s="472"/>
      <c r="GUN206" s="472"/>
      <c r="GUO206" s="472"/>
      <c r="GUP206" s="472"/>
      <c r="GUQ206" s="472"/>
      <c r="GUR206" s="472"/>
      <c r="GUS206" s="472"/>
      <c r="GUT206" s="472"/>
      <c r="GUU206" s="472"/>
      <c r="GUV206" s="472"/>
      <c r="GUW206" s="472"/>
      <c r="GUX206" s="472"/>
      <c r="GUY206" s="472"/>
      <c r="GUZ206" s="472"/>
      <c r="GVA206" s="472"/>
      <c r="GVB206" s="472"/>
      <c r="GVC206" s="472"/>
      <c r="GVD206" s="472"/>
      <c r="GVE206" s="472"/>
      <c r="GVF206" s="472"/>
      <c r="GVG206" s="472"/>
      <c r="GVH206" s="472"/>
      <c r="GVI206" s="472"/>
      <c r="GVJ206" s="472"/>
      <c r="GVK206" s="472"/>
      <c r="GVL206" s="472"/>
      <c r="GVM206" s="472"/>
      <c r="GVN206" s="472"/>
      <c r="GVO206" s="472"/>
      <c r="GVP206" s="472"/>
      <c r="GVQ206" s="472"/>
      <c r="GVR206" s="472"/>
      <c r="GVS206" s="472"/>
      <c r="GVT206" s="472"/>
      <c r="GVU206" s="472"/>
      <c r="GVV206" s="472"/>
      <c r="GVW206" s="472"/>
      <c r="GVX206" s="472"/>
      <c r="GVY206" s="472"/>
      <c r="GVZ206" s="472"/>
      <c r="GWA206" s="472"/>
      <c r="GWB206" s="472"/>
      <c r="GWC206" s="472"/>
      <c r="GWD206" s="472"/>
      <c r="GWE206" s="472"/>
      <c r="GWF206" s="472"/>
      <c r="GWG206" s="472"/>
      <c r="GWH206" s="472"/>
      <c r="GWI206" s="472"/>
      <c r="GWJ206" s="472"/>
      <c r="GWK206" s="472"/>
      <c r="GWL206" s="472"/>
      <c r="GWM206" s="472"/>
      <c r="GWN206" s="472"/>
      <c r="GWO206" s="472"/>
      <c r="GWP206" s="472"/>
      <c r="GWQ206" s="472"/>
      <c r="GWR206" s="472"/>
      <c r="GWS206" s="472"/>
      <c r="GWT206" s="472"/>
      <c r="GWU206" s="472"/>
      <c r="GWV206" s="472"/>
      <c r="GWW206" s="472"/>
      <c r="GWX206" s="472"/>
      <c r="GWY206" s="472"/>
      <c r="GWZ206" s="472"/>
      <c r="GXA206" s="472"/>
      <c r="GXB206" s="472"/>
      <c r="GXC206" s="472"/>
      <c r="GXD206" s="472"/>
      <c r="GXE206" s="472"/>
      <c r="GXF206" s="472"/>
      <c r="GXG206" s="472"/>
      <c r="GXH206" s="472"/>
      <c r="GXI206" s="472"/>
      <c r="GXJ206" s="472"/>
      <c r="GXK206" s="472"/>
      <c r="GXL206" s="472"/>
      <c r="GXM206" s="472"/>
      <c r="GXN206" s="472"/>
      <c r="GXO206" s="472"/>
      <c r="GXP206" s="472"/>
      <c r="GXQ206" s="472"/>
      <c r="GXR206" s="472"/>
      <c r="GXS206" s="472"/>
      <c r="GXT206" s="472"/>
      <c r="GXU206" s="472"/>
      <c r="GXV206" s="472"/>
      <c r="GXW206" s="472"/>
      <c r="GXX206" s="472"/>
      <c r="GYA206" s="472"/>
      <c r="GYB206" s="472"/>
      <c r="GYC206" s="472"/>
      <c r="GYD206" s="472"/>
      <c r="GYE206" s="472"/>
      <c r="GYF206" s="472"/>
      <c r="GYG206" s="472"/>
      <c r="GYH206" s="472"/>
      <c r="GYI206" s="472"/>
      <c r="GYJ206" s="472"/>
      <c r="GYK206" s="472"/>
      <c r="GYL206" s="472"/>
      <c r="GYM206" s="472"/>
      <c r="GYN206" s="472"/>
      <c r="GYO206" s="472"/>
      <c r="GYP206" s="472"/>
      <c r="GYQ206" s="472"/>
      <c r="GYR206" s="472"/>
      <c r="GYS206" s="472"/>
      <c r="GYT206" s="472"/>
      <c r="GYU206" s="472"/>
      <c r="GYV206" s="472"/>
      <c r="GYW206" s="472"/>
      <c r="GYX206" s="472"/>
      <c r="GYY206" s="472"/>
      <c r="GYZ206" s="472"/>
      <c r="GZA206" s="472"/>
      <c r="GZB206" s="472"/>
      <c r="GZC206" s="472"/>
      <c r="GZD206" s="472"/>
      <c r="GZE206" s="472"/>
      <c r="GZF206" s="472"/>
      <c r="GZG206" s="472"/>
      <c r="GZH206" s="472"/>
      <c r="GZI206" s="472"/>
      <c r="GZJ206" s="472"/>
      <c r="GZK206" s="472"/>
      <c r="GZL206" s="472"/>
      <c r="GZM206" s="472"/>
      <c r="GZN206" s="472"/>
      <c r="GZO206" s="472"/>
      <c r="GZP206" s="472"/>
      <c r="GZQ206" s="472"/>
      <c r="GZR206" s="472"/>
      <c r="GZS206" s="472"/>
      <c r="GZT206" s="472"/>
      <c r="GZU206" s="472"/>
      <c r="GZV206" s="472"/>
      <c r="GZW206" s="472"/>
      <c r="GZX206" s="472"/>
      <c r="GZY206" s="472"/>
      <c r="GZZ206" s="472"/>
      <c r="HAA206" s="472"/>
      <c r="HAB206" s="472"/>
      <c r="HAC206" s="472"/>
      <c r="HAD206" s="472"/>
      <c r="HAE206" s="472"/>
      <c r="HAF206" s="472"/>
      <c r="HAG206" s="472"/>
      <c r="HAH206" s="472"/>
      <c r="HAI206" s="472"/>
      <c r="HAJ206" s="472"/>
      <c r="HAK206" s="472"/>
      <c r="HAL206" s="472"/>
      <c r="HAM206" s="472"/>
      <c r="HAN206" s="472"/>
      <c r="HAO206" s="472"/>
      <c r="HAP206" s="472"/>
      <c r="HAQ206" s="472"/>
      <c r="HAR206" s="472"/>
      <c r="HAS206" s="472"/>
      <c r="HAT206" s="472"/>
      <c r="HAU206" s="472"/>
      <c r="HAV206" s="472"/>
      <c r="HAW206" s="472"/>
      <c r="HAX206" s="472"/>
      <c r="HAY206" s="472"/>
      <c r="HAZ206" s="472"/>
      <c r="HBA206" s="472"/>
      <c r="HBB206" s="472"/>
      <c r="HBC206" s="472"/>
      <c r="HBD206" s="472"/>
      <c r="HBE206" s="472"/>
      <c r="HBF206" s="472"/>
      <c r="HBG206" s="472"/>
      <c r="HBH206" s="472"/>
      <c r="HBI206" s="472"/>
      <c r="HBJ206" s="472"/>
      <c r="HBK206" s="472"/>
      <c r="HBL206" s="472"/>
      <c r="HBM206" s="472"/>
      <c r="HBN206" s="472"/>
      <c r="HBO206" s="472"/>
      <c r="HBP206" s="472"/>
      <c r="HBQ206" s="472"/>
      <c r="HBR206" s="472"/>
      <c r="HBS206" s="472"/>
      <c r="HBT206" s="472"/>
      <c r="HBU206" s="472"/>
      <c r="HBV206" s="472"/>
      <c r="HBW206" s="472"/>
      <c r="HBX206" s="472"/>
      <c r="HBY206" s="472"/>
      <c r="HBZ206" s="472"/>
      <c r="HCA206" s="472"/>
      <c r="HCB206" s="472"/>
      <c r="HCC206" s="472"/>
      <c r="HCD206" s="472"/>
      <c r="HCE206" s="472"/>
      <c r="HCF206" s="472"/>
      <c r="HCG206" s="472"/>
      <c r="HCH206" s="472"/>
      <c r="HCI206" s="472"/>
      <c r="HCJ206" s="472"/>
      <c r="HCK206" s="472"/>
      <c r="HCL206" s="472"/>
      <c r="HCM206" s="472"/>
      <c r="HCN206" s="472"/>
      <c r="HCO206" s="472"/>
      <c r="HCP206" s="472"/>
      <c r="HCQ206" s="472"/>
      <c r="HCR206" s="472"/>
      <c r="HCS206" s="472"/>
      <c r="HCT206" s="472"/>
      <c r="HCU206" s="472"/>
      <c r="HCV206" s="472"/>
      <c r="HCW206" s="472"/>
      <c r="HCX206" s="472"/>
      <c r="HCY206" s="472"/>
      <c r="HCZ206" s="472"/>
      <c r="HDA206" s="472"/>
      <c r="HDB206" s="472"/>
      <c r="HDC206" s="472"/>
      <c r="HDD206" s="472"/>
      <c r="HDE206" s="472"/>
      <c r="HDF206" s="472"/>
      <c r="HDG206" s="472"/>
      <c r="HDH206" s="472"/>
      <c r="HDI206" s="472"/>
      <c r="HDJ206" s="472"/>
      <c r="HDK206" s="472"/>
      <c r="HDL206" s="472"/>
      <c r="HDM206" s="472"/>
      <c r="HDN206" s="472"/>
      <c r="HDO206" s="472"/>
      <c r="HDP206" s="472"/>
      <c r="HDQ206" s="472"/>
      <c r="HDR206" s="472"/>
      <c r="HDS206" s="472"/>
      <c r="HDT206" s="472"/>
      <c r="HDU206" s="472"/>
      <c r="HDV206" s="472"/>
      <c r="HDW206" s="472"/>
      <c r="HDX206" s="472"/>
      <c r="HDY206" s="472"/>
      <c r="HDZ206" s="472"/>
      <c r="HEA206" s="472"/>
      <c r="HEB206" s="472"/>
      <c r="HEC206" s="472"/>
      <c r="HED206" s="472"/>
      <c r="HEE206" s="472"/>
      <c r="HEF206" s="472"/>
      <c r="HEG206" s="472"/>
      <c r="HEH206" s="472"/>
      <c r="HEI206" s="472"/>
      <c r="HEJ206" s="472"/>
      <c r="HEK206" s="472"/>
      <c r="HEL206" s="472"/>
      <c r="HEM206" s="472"/>
      <c r="HEN206" s="472"/>
      <c r="HEO206" s="472"/>
      <c r="HEP206" s="472"/>
      <c r="HEQ206" s="472"/>
      <c r="HER206" s="472"/>
      <c r="HES206" s="472"/>
      <c r="HET206" s="472"/>
      <c r="HEU206" s="472"/>
      <c r="HEV206" s="472"/>
      <c r="HEW206" s="472"/>
      <c r="HEX206" s="472"/>
      <c r="HEY206" s="472"/>
      <c r="HEZ206" s="472"/>
      <c r="HFA206" s="472"/>
      <c r="HFB206" s="472"/>
      <c r="HFC206" s="472"/>
      <c r="HFD206" s="472"/>
      <c r="HFE206" s="472"/>
      <c r="HFF206" s="472"/>
      <c r="HFG206" s="472"/>
      <c r="HFH206" s="472"/>
      <c r="HFI206" s="472"/>
      <c r="HFJ206" s="472"/>
      <c r="HFK206" s="472"/>
      <c r="HFL206" s="472"/>
      <c r="HFM206" s="472"/>
      <c r="HFN206" s="472"/>
      <c r="HFO206" s="472"/>
      <c r="HFP206" s="472"/>
      <c r="HFQ206" s="472"/>
      <c r="HFR206" s="472"/>
      <c r="HFS206" s="472"/>
      <c r="HFT206" s="472"/>
      <c r="HFU206" s="472"/>
      <c r="HFV206" s="472"/>
      <c r="HFW206" s="472"/>
      <c r="HFX206" s="472"/>
      <c r="HFY206" s="472"/>
      <c r="HFZ206" s="472"/>
      <c r="HGA206" s="472"/>
      <c r="HGB206" s="472"/>
      <c r="HGC206" s="472"/>
      <c r="HGD206" s="472"/>
      <c r="HGE206" s="472"/>
      <c r="HGF206" s="472"/>
      <c r="HGG206" s="472"/>
      <c r="HGH206" s="472"/>
      <c r="HGI206" s="472"/>
      <c r="HGJ206" s="472"/>
      <c r="HGK206" s="472"/>
      <c r="HGL206" s="472"/>
      <c r="HGM206" s="472"/>
      <c r="HGN206" s="472"/>
      <c r="HGO206" s="472"/>
      <c r="HGP206" s="472"/>
      <c r="HGQ206" s="472"/>
      <c r="HGR206" s="472"/>
      <c r="HGS206" s="472"/>
      <c r="HGT206" s="472"/>
      <c r="HGU206" s="472"/>
      <c r="HGV206" s="472"/>
      <c r="HGW206" s="472"/>
      <c r="HGX206" s="472"/>
      <c r="HGY206" s="472"/>
      <c r="HGZ206" s="472"/>
      <c r="HHA206" s="472"/>
      <c r="HHB206" s="472"/>
      <c r="HHC206" s="472"/>
      <c r="HHD206" s="472"/>
      <c r="HHE206" s="472"/>
      <c r="HHF206" s="472"/>
      <c r="HHG206" s="472"/>
      <c r="HHH206" s="472"/>
      <c r="HHI206" s="472"/>
      <c r="HHJ206" s="472"/>
      <c r="HHK206" s="472"/>
      <c r="HHL206" s="472"/>
      <c r="HHM206" s="472"/>
      <c r="HHN206" s="472"/>
      <c r="HHO206" s="472"/>
      <c r="HHP206" s="472"/>
      <c r="HHQ206" s="472"/>
      <c r="HHR206" s="472"/>
      <c r="HHS206" s="472"/>
      <c r="HHT206" s="472"/>
      <c r="HHW206" s="472"/>
      <c r="HHX206" s="472"/>
      <c r="HHY206" s="472"/>
      <c r="HHZ206" s="472"/>
      <c r="HIA206" s="472"/>
      <c r="HIB206" s="472"/>
      <c r="HIC206" s="472"/>
      <c r="HID206" s="472"/>
      <c r="HIE206" s="472"/>
      <c r="HIF206" s="472"/>
      <c r="HIG206" s="472"/>
      <c r="HIH206" s="472"/>
      <c r="HII206" s="472"/>
      <c r="HIJ206" s="472"/>
      <c r="HIK206" s="472"/>
      <c r="HIL206" s="472"/>
      <c r="HIM206" s="472"/>
      <c r="HIN206" s="472"/>
      <c r="HIO206" s="472"/>
      <c r="HIP206" s="472"/>
      <c r="HIQ206" s="472"/>
      <c r="HIR206" s="472"/>
      <c r="HIS206" s="472"/>
      <c r="HIT206" s="472"/>
      <c r="HIU206" s="472"/>
      <c r="HIV206" s="472"/>
      <c r="HIW206" s="472"/>
      <c r="HIX206" s="472"/>
      <c r="HIY206" s="472"/>
      <c r="HIZ206" s="472"/>
      <c r="HJA206" s="472"/>
      <c r="HJB206" s="472"/>
      <c r="HJC206" s="472"/>
      <c r="HJD206" s="472"/>
      <c r="HJE206" s="472"/>
      <c r="HJF206" s="472"/>
      <c r="HJG206" s="472"/>
      <c r="HJH206" s="472"/>
      <c r="HJI206" s="472"/>
      <c r="HJJ206" s="472"/>
      <c r="HJK206" s="472"/>
      <c r="HJL206" s="472"/>
      <c r="HJM206" s="472"/>
      <c r="HJN206" s="472"/>
      <c r="HJO206" s="472"/>
      <c r="HJP206" s="472"/>
      <c r="HJQ206" s="472"/>
      <c r="HJR206" s="472"/>
      <c r="HJS206" s="472"/>
      <c r="HJT206" s="472"/>
      <c r="HJU206" s="472"/>
      <c r="HJV206" s="472"/>
      <c r="HJW206" s="472"/>
      <c r="HJX206" s="472"/>
      <c r="HJY206" s="472"/>
      <c r="HJZ206" s="472"/>
      <c r="HKA206" s="472"/>
      <c r="HKB206" s="472"/>
      <c r="HKC206" s="472"/>
      <c r="HKD206" s="472"/>
      <c r="HKE206" s="472"/>
      <c r="HKF206" s="472"/>
      <c r="HKG206" s="472"/>
      <c r="HKH206" s="472"/>
      <c r="HKI206" s="472"/>
      <c r="HKJ206" s="472"/>
      <c r="HKK206" s="472"/>
      <c r="HKL206" s="472"/>
      <c r="HKM206" s="472"/>
      <c r="HKN206" s="472"/>
      <c r="HKO206" s="472"/>
      <c r="HKP206" s="472"/>
      <c r="HKQ206" s="472"/>
      <c r="HKR206" s="472"/>
      <c r="HKS206" s="472"/>
      <c r="HKT206" s="472"/>
      <c r="HKU206" s="472"/>
      <c r="HKV206" s="472"/>
      <c r="HKW206" s="472"/>
      <c r="HKX206" s="472"/>
      <c r="HKY206" s="472"/>
      <c r="HKZ206" s="472"/>
      <c r="HLA206" s="472"/>
      <c r="HLB206" s="472"/>
      <c r="HLC206" s="472"/>
      <c r="HLD206" s="472"/>
      <c r="HLE206" s="472"/>
      <c r="HLF206" s="472"/>
      <c r="HLG206" s="472"/>
      <c r="HLH206" s="472"/>
      <c r="HLI206" s="472"/>
      <c r="HLJ206" s="472"/>
      <c r="HLK206" s="472"/>
      <c r="HLL206" s="472"/>
      <c r="HLM206" s="472"/>
      <c r="HLN206" s="472"/>
      <c r="HLO206" s="472"/>
      <c r="HLP206" s="472"/>
      <c r="HLQ206" s="472"/>
      <c r="HLR206" s="472"/>
      <c r="HLS206" s="472"/>
      <c r="HLT206" s="472"/>
      <c r="HLU206" s="472"/>
      <c r="HLV206" s="472"/>
      <c r="HLW206" s="472"/>
      <c r="HLX206" s="472"/>
      <c r="HLY206" s="472"/>
      <c r="HLZ206" s="472"/>
      <c r="HMA206" s="472"/>
      <c r="HMB206" s="472"/>
      <c r="HMC206" s="472"/>
      <c r="HMD206" s="472"/>
      <c r="HME206" s="472"/>
      <c r="HMF206" s="472"/>
      <c r="HMG206" s="472"/>
      <c r="HMH206" s="472"/>
      <c r="HMI206" s="472"/>
      <c r="HMJ206" s="472"/>
      <c r="HMK206" s="472"/>
      <c r="HML206" s="472"/>
      <c r="HMM206" s="472"/>
      <c r="HMN206" s="472"/>
      <c r="HMO206" s="472"/>
      <c r="HMP206" s="472"/>
      <c r="HMQ206" s="472"/>
      <c r="HMR206" s="472"/>
      <c r="HMS206" s="472"/>
      <c r="HMT206" s="472"/>
      <c r="HMU206" s="472"/>
      <c r="HMV206" s="472"/>
      <c r="HMW206" s="472"/>
      <c r="HMX206" s="472"/>
      <c r="HMY206" s="472"/>
      <c r="HMZ206" s="472"/>
      <c r="HNA206" s="472"/>
      <c r="HNB206" s="472"/>
      <c r="HNC206" s="472"/>
      <c r="HND206" s="472"/>
      <c r="HNE206" s="472"/>
      <c r="HNF206" s="472"/>
      <c r="HNG206" s="472"/>
      <c r="HNH206" s="472"/>
      <c r="HNI206" s="472"/>
      <c r="HNJ206" s="472"/>
      <c r="HNK206" s="472"/>
      <c r="HNL206" s="472"/>
      <c r="HNM206" s="472"/>
      <c r="HNN206" s="472"/>
      <c r="HNO206" s="472"/>
      <c r="HNP206" s="472"/>
      <c r="HNQ206" s="472"/>
      <c r="HNR206" s="472"/>
      <c r="HNS206" s="472"/>
      <c r="HNT206" s="472"/>
      <c r="HNU206" s="472"/>
      <c r="HNV206" s="472"/>
      <c r="HNW206" s="472"/>
      <c r="HNX206" s="472"/>
      <c r="HNY206" s="472"/>
      <c r="HNZ206" s="472"/>
      <c r="HOA206" s="472"/>
      <c r="HOB206" s="472"/>
      <c r="HOC206" s="472"/>
      <c r="HOD206" s="472"/>
      <c r="HOE206" s="472"/>
      <c r="HOF206" s="472"/>
      <c r="HOG206" s="472"/>
      <c r="HOH206" s="472"/>
      <c r="HOI206" s="472"/>
      <c r="HOJ206" s="472"/>
      <c r="HOK206" s="472"/>
      <c r="HOL206" s="472"/>
      <c r="HOM206" s="472"/>
      <c r="HON206" s="472"/>
      <c r="HOO206" s="472"/>
      <c r="HOP206" s="472"/>
      <c r="HOQ206" s="472"/>
      <c r="HOR206" s="472"/>
      <c r="HOS206" s="472"/>
      <c r="HOT206" s="472"/>
      <c r="HOU206" s="472"/>
      <c r="HOV206" s="472"/>
      <c r="HOW206" s="472"/>
      <c r="HOX206" s="472"/>
      <c r="HOY206" s="472"/>
      <c r="HOZ206" s="472"/>
      <c r="HPA206" s="472"/>
      <c r="HPB206" s="472"/>
      <c r="HPC206" s="472"/>
      <c r="HPD206" s="472"/>
      <c r="HPE206" s="472"/>
      <c r="HPF206" s="472"/>
      <c r="HPG206" s="472"/>
      <c r="HPH206" s="472"/>
      <c r="HPI206" s="472"/>
      <c r="HPJ206" s="472"/>
      <c r="HPK206" s="472"/>
      <c r="HPL206" s="472"/>
      <c r="HPM206" s="472"/>
      <c r="HPN206" s="472"/>
      <c r="HPO206" s="472"/>
      <c r="HPP206" s="472"/>
      <c r="HPQ206" s="472"/>
      <c r="HPR206" s="472"/>
      <c r="HPS206" s="472"/>
      <c r="HPT206" s="472"/>
      <c r="HPU206" s="472"/>
      <c r="HPV206" s="472"/>
      <c r="HPW206" s="472"/>
      <c r="HPX206" s="472"/>
      <c r="HPY206" s="472"/>
      <c r="HPZ206" s="472"/>
      <c r="HQA206" s="472"/>
      <c r="HQB206" s="472"/>
      <c r="HQC206" s="472"/>
      <c r="HQD206" s="472"/>
      <c r="HQE206" s="472"/>
      <c r="HQF206" s="472"/>
      <c r="HQG206" s="472"/>
      <c r="HQH206" s="472"/>
      <c r="HQI206" s="472"/>
      <c r="HQJ206" s="472"/>
      <c r="HQK206" s="472"/>
      <c r="HQL206" s="472"/>
      <c r="HQM206" s="472"/>
      <c r="HQN206" s="472"/>
      <c r="HQO206" s="472"/>
      <c r="HQP206" s="472"/>
      <c r="HQQ206" s="472"/>
      <c r="HQR206" s="472"/>
      <c r="HQS206" s="472"/>
      <c r="HQT206" s="472"/>
      <c r="HQU206" s="472"/>
      <c r="HQV206" s="472"/>
      <c r="HQW206" s="472"/>
      <c r="HQX206" s="472"/>
      <c r="HQY206" s="472"/>
      <c r="HQZ206" s="472"/>
      <c r="HRA206" s="472"/>
      <c r="HRB206" s="472"/>
      <c r="HRC206" s="472"/>
      <c r="HRD206" s="472"/>
      <c r="HRE206" s="472"/>
      <c r="HRF206" s="472"/>
      <c r="HRG206" s="472"/>
      <c r="HRH206" s="472"/>
      <c r="HRI206" s="472"/>
      <c r="HRJ206" s="472"/>
      <c r="HRK206" s="472"/>
      <c r="HRL206" s="472"/>
      <c r="HRM206" s="472"/>
      <c r="HRN206" s="472"/>
      <c r="HRO206" s="472"/>
      <c r="HRP206" s="472"/>
      <c r="HRS206" s="472"/>
      <c r="HRT206" s="472"/>
      <c r="HRU206" s="472"/>
      <c r="HRV206" s="472"/>
      <c r="HRW206" s="472"/>
      <c r="HRX206" s="472"/>
      <c r="HRY206" s="472"/>
      <c r="HRZ206" s="472"/>
      <c r="HSA206" s="472"/>
      <c r="HSB206" s="472"/>
      <c r="HSC206" s="472"/>
      <c r="HSD206" s="472"/>
      <c r="HSE206" s="472"/>
      <c r="HSF206" s="472"/>
      <c r="HSG206" s="472"/>
      <c r="HSH206" s="472"/>
      <c r="HSI206" s="472"/>
      <c r="HSJ206" s="472"/>
      <c r="HSK206" s="472"/>
      <c r="HSL206" s="472"/>
      <c r="HSM206" s="472"/>
      <c r="HSN206" s="472"/>
      <c r="HSO206" s="472"/>
      <c r="HSP206" s="472"/>
      <c r="HSQ206" s="472"/>
      <c r="HSR206" s="472"/>
      <c r="HSS206" s="472"/>
      <c r="HST206" s="472"/>
      <c r="HSU206" s="472"/>
      <c r="HSV206" s="472"/>
      <c r="HSW206" s="472"/>
      <c r="HSX206" s="472"/>
      <c r="HSY206" s="472"/>
      <c r="HSZ206" s="472"/>
      <c r="HTA206" s="472"/>
      <c r="HTB206" s="472"/>
      <c r="HTC206" s="472"/>
      <c r="HTD206" s="472"/>
      <c r="HTE206" s="472"/>
      <c r="HTF206" s="472"/>
      <c r="HTG206" s="472"/>
      <c r="HTH206" s="472"/>
      <c r="HTI206" s="472"/>
      <c r="HTJ206" s="472"/>
      <c r="HTK206" s="472"/>
      <c r="HTL206" s="472"/>
      <c r="HTM206" s="472"/>
      <c r="HTN206" s="472"/>
      <c r="HTO206" s="472"/>
      <c r="HTP206" s="472"/>
      <c r="HTQ206" s="472"/>
      <c r="HTR206" s="472"/>
      <c r="HTS206" s="472"/>
      <c r="HTT206" s="472"/>
      <c r="HTU206" s="472"/>
      <c r="HTV206" s="472"/>
      <c r="HTW206" s="472"/>
      <c r="HTX206" s="472"/>
      <c r="HTY206" s="472"/>
      <c r="HTZ206" s="472"/>
      <c r="HUA206" s="472"/>
      <c r="HUB206" s="472"/>
      <c r="HUC206" s="472"/>
      <c r="HUD206" s="472"/>
      <c r="HUE206" s="472"/>
      <c r="HUF206" s="472"/>
      <c r="HUG206" s="472"/>
      <c r="HUH206" s="472"/>
      <c r="HUI206" s="472"/>
      <c r="HUJ206" s="472"/>
      <c r="HUK206" s="472"/>
      <c r="HUL206" s="472"/>
      <c r="HUM206" s="472"/>
      <c r="HUN206" s="472"/>
      <c r="HUO206" s="472"/>
      <c r="HUP206" s="472"/>
      <c r="HUQ206" s="472"/>
      <c r="HUR206" s="472"/>
      <c r="HUS206" s="472"/>
      <c r="HUT206" s="472"/>
      <c r="HUU206" s="472"/>
      <c r="HUV206" s="472"/>
      <c r="HUW206" s="472"/>
      <c r="HUX206" s="472"/>
      <c r="HUY206" s="472"/>
      <c r="HUZ206" s="472"/>
      <c r="HVA206" s="472"/>
      <c r="HVB206" s="472"/>
      <c r="HVC206" s="472"/>
      <c r="HVD206" s="472"/>
      <c r="HVE206" s="472"/>
      <c r="HVF206" s="472"/>
      <c r="HVG206" s="472"/>
      <c r="HVH206" s="472"/>
      <c r="HVI206" s="472"/>
      <c r="HVJ206" s="472"/>
      <c r="HVK206" s="472"/>
      <c r="HVL206" s="472"/>
      <c r="HVM206" s="472"/>
      <c r="HVN206" s="472"/>
      <c r="HVO206" s="472"/>
      <c r="HVP206" s="472"/>
      <c r="HVQ206" s="472"/>
      <c r="HVR206" s="472"/>
      <c r="HVS206" s="472"/>
      <c r="HVT206" s="472"/>
      <c r="HVU206" s="472"/>
      <c r="HVV206" s="472"/>
      <c r="HVW206" s="472"/>
      <c r="HVX206" s="472"/>
      <c r="HVY206" s="472"/>
      <c r="HVZ206" s="472"/>
      <c r="HWA206" s="472"/>
      <c r="HWB206" s="472"/>
      <c r="HWC206" s="472"/>
      <c r="HWD206" s="472"/>
      <c r="HWE206" s="472"/>
      <c r="HWF206" s="472"/>
      <c r="HWG206" s="472"/>
      <c r="HWH206" s="472"/>
      <c r="HWI206" s="472"/>
      <c r="HWJ206" s="472"/>
      <c r="HWK206" s="472"/>
      <c r="HWL206" s="472"/>
      <c r="HWM206" s="472"/>
      <c r="HWN206" s="472"/>
      <c r="HWO206" s="472"/>
      <c r="HWP206" s="472"/>
      <c r="HWQ206" s="472"/>
      <c r="HWR206" s="472"/>
      <c r="HWS206" s="472"/>
      <c r="HWT206" s="472"/>
      <c r="HWU206" s="472"/>
      <c r="HWV206" s="472"/>
      <c r="HWW206" s="472"/>
      <c r="HWX206" s="472"/>
      <c r="HWY206" s="472"/>
      <c r="HWZ206" s="472"/>
      <c r="HXA206" s="472"/>
      <c r="HXB206" s="472"/>
      <c r="HXC206" s="472"/>
      <c r="HXD206" s="472"/>
      <c r="HXE206" s="472"/>
      <c r="HXF206" s="472"/>
      <c r="HXG206" s="472"/>
      <c r="HXH206" s="472"/>
      <c r="HXI206" s="472"/>
      <c r="HXJ206" s="472"/>
      <c r="HXK206" s="472"/>
      <c r="HXL206" s="472"/>
      <c r="HXM206" s="472"/>
      <c r="HXN206" s="472"/>
      <c r="HXO206" s="472"/>
      <c r="HXP206" s="472"/>
      <c r="HXQ206" s="472"/>
      <c r="HXR206" s="472"/>
      <c r="HXS206" s="472"/>
      <c r="HXT206" s="472"/>
      <c r="HXU206" s="472"/>
      <c r="HXV206" s="472"/>
      <c r="HXW206" s="472"/>
      <c r="HXX206" s="472"/>
      <c r="HXY206" s="472"/>
      <c r="HXZ206" s="472"/>
      <c r="HYA206" s="472"/>
      <c r="HYB206" s="472"/>
      <c r="HYC206" s="472"/>
      <c r="HYD206" s="472"/>
      <c r="HYE206" s="472"/>
      <c r="HYF206" s="472"/>
      <c r="HYG206" s="472"/>
      <c r="HYH206" s="472"/>
      <c r="HYI206" s="472"/>
      <c r="HYJ206" s="472"/>
      <c r="HYK206" s="472"/>
      <c r="HYL206" s="472"/>
      <c r="HYM206" s="472"/>
      <c r="HYN206" s="472"/>
      <c r="HYO206" s="472"/>
      <c r="HYP206" s="472"/>
      <c r="HYQ206" s="472"/>
      <c r="HYR206" s="472"/>
      <c r="HYS206" s="472"/>
      <c r="HYT206" s="472"/>
      <c r="HYU206" s="472"/>
      <c r="HYV206" s="472"/>
      <c r="HYW206" s="472"/>
      <c r="HYX206" s="472"/>
      <c r="HYY206" s="472"/>
      <c r="HYZ206" s="472"/>
      <c r="HZA206" s="472"/>
      <c r="HZB206" s="472"/>
      <c r="HZC206" s="472"/>
      <c r="HZD206" s="472"/>
      <c r="HZE206" s="472"/>
      <c r="HZF206" s="472"/>
      <c r="HZG206" s="472"/>
      <c r="HZH206" s="472"/>
      <c r="HZI206" s="472"/>
      <c r="HZJ206" s="472"/>
      <c r="HZK206" s="472"/>
      <c r="HZL206" s="472"/>
      <c r="HZM206" s="472"/>
      <c r="HZN206" s="472"/>
      <c r="HZO206" s="472"/>
      <c r="HZP206" s="472"/>
      <c r="HZQ206" s="472"/>
      <c r="HZR206" s="472"/>
      <c r="HZS206" s="472"/>
      <c r="HZT206" s="472"/>
      <c r="HZU206" s="472"/>
      <c r="HZV206" s="472"/>
      <c r="HZW206" s="472"/>
      <c r="HZX206" s="472"/>
      <c r="HZY206" s="472"/>
      <c r="HZZ206" s="472"/>
      <c r="IAA206" s="472"/>
      <c r="IAB206" s="472"/>
      <c r="IAC206" s="472"/>
      <c r="IAD206" s="472"/>
      <c r="IAE206" s="472"/>
      <c r="IAF206" s="472"/>
      <c r="IAG206" s="472"/>
      <c r="IAH206" s="472"/>
      <c r="IAI206" s="472"/>
      <c r="IAJ206" s="472"/>
      <c r="IAK206" s="472"/>
      <c r="IAL206" s="472"/>
      <c r="IAM206" s="472"/>
      <c r="IAN206" s="472"/>
      <c r="IAO206" s="472"/>
      <c r="IAP206" s="472"/>
      <c r="IAQ206" s="472"/>
      <c r="IAR206" s="472"/>
      <c r="IAS206" s="472"/>
      <c r="IAT206" s="472"/>
      <c r="IAU206" s="472"/>
      <c r="IAV206" s="472"/>
      <c r="IAW206" s="472"/>
      <c r="IAX206" s="472"/>
      <c r="IAY206" s="472"/>
      <c r="IAZ206" s="472"/>
      <c r="IBA206" s="472"/>
      <c r="IBB206" s="472"/>
      <c r="IBC206" s="472"/>
      <c r="IBD206" s="472"/>
      <c r="IBE206" s="472"/>
      <c r="IBF206" s="472"/>
      <c r="IBG206" s="472"/>
      <c r="IBH206" s="472"/>
      <c r="IBI206" s="472"/>
      <c r="IBJ206" s="472"/>
      <c r="IBK206" s="472"/>
      <c r="IBL206" s="472"/>
      <c r="IBO206" s="472"/>
      <c r="IBP206" s="472"/>
      <c r="IBQ206" s="472"/>
      <c r="IBR206" s="472"/>
      <c r="IBS206" s="472"/>
      <c r="IBT206" s="472"/>
      <c r="IBU206" s="472"/>
      <c r="IBV206" s="472"/>
      <c r="IBW206" s="472"/>
      <c r="IBX206" s="472"/>
      <c r="IBY206" s="472"/>
      <c r="IBZ206" s="472"/>
      <c r="ICA206" s="472"/>
      <c r="ICB206" s="472"/>
      <c r="ICC206" s="472"/>
      <c r="ICD206" s="472"/>
      <c r="ICE206" s="472"/>
      <c r="ICF206" s="472"/>
      <c r="ICG206" s="472"/>
      <c r="ICH206" s="472"/>
      <c r="ICI206" s="472"/>
      <c r="ICJ206" s="472"/>
      <c r="ICK206" s="472"/>
      <c r="ICL206" s="472"/>
      <c r="ICM206" s="472"/>
      <c r="ICN206" s="472"/>
      <c r="ICO206" s="472"/>
      <c r="ICP206" s="472"/>
      <c r="ICQ206" s="472"/>
      <c r="ICR206" s="472"/>
      <c r="ICS206" s="472"/>
      <c r="ICT206" s="472"/>
      <c r="ICU206" s="472"/>
      <c r="ICV206" s="472"/>
      <c r="ICW206" s="472"/>
      <c r="ICX206" s="472"/>
      <c r="ICY206" s="472"/>
      <c r="ICZ206" s="472"/>
      <c r="IDA206" s="472"/>
      <c r="IDB206" s="472"/>
      <c r="IDC206" s="472"/>
      <c r="IDD206" s="472"/>
      <c r="IDE206" s="472"/>
      <c r="IDF206" s="472"/>
      <c r="IDG206" s="472"/>
      <c r="IDH206" s="472"/>
      <c r="IDI206" s="472"/>
      <c r="IDJ206" s="472"/>
      <c r="IDK206" s="472"/>
      <c r="IDL206" s="472"/>
      <c r="IDM206" s="472"/>
      <c r="IDN206" s="472"/>
      <c r="IDO206" s="472"/>
      <c r="IDP206" s="472"/>
      <c r="IDQ206" s="472"/>
      <c r="IDR206" s="472"/>
      <c r="IDS206" s="472"/>
      <c r="IDT206" s="472"/>
      <c r="IDU206" s="472"/>
      <c r="IDV206" s="472"/>
      <c r="IDW206" s="472"/>
      <c r="IDX206" s="472"/>
      <c r="IDY206" s="472"/>
      <c r="IDZ206" s="472"/>
      <c r="IEA206" s="472"/>
      <c r="IEB206" s="472"/>
      <c r="IEC206" s="472"/>
      <c r="IED206" s="472"/>
      <c r="IEE206" s="472"/>
      <c r="IEF206" s="472"/>
      <c r="IEG206" s="472"/>
      <c r="IEH206" s="472"/>
      <c r="IEI206" s="472"/>
      <c r="IEJ206" s="472"/>
      <c r="IEK206" s="472"/>
      <c r="IEL206" s="472"/>
      <c r="IEM206" s="472"/>
      <c r="IEN206" s="472"/>
      <c r="IEO206" s="472"/>
      <c r="IEP206" s="472"/>
      <c r="IEQ206" s="472"/>
      <c r="IER206" s="472"/>
      <c r="IES206" s="472"/>
      <c r="IET206" s="472"/>
      <c r="IEU206" s="472"/>
      <c r="IEV206" s="472"/>
      <c r="IEW206" s="472"/>
      <c r="IEX206" s="472"/>
      <c r="IEY206" s="472"/>
      <c r="IEZ206" s="472"/>
      <c r="IFA206" s="472"/>
      <c r="IFB206" s="472"/>
      <c r="IFC206" s="472"/>
      <c r="IFD206" s="472"/>
      <c r="IFE206" s="472"/>
      <c r="IFF206" s="472"/>
      <c r="IFG206" s="472"/>
      <c r="IFH206" s="472"/>
      <c r="IFI206" s="472"/>
      <c r="IFJ206" s="472"/>
      <c r="IFK206" s="472"/>
      <c r="IFL206" s="472"/>
      <c r="IFM206" s="472"/>
      <c r="IFN206" s="472"/>
      <c r="IFO206" s="472"/>
      <c r="IFP206" s="472"/>
      <c r="IFQ206" s="472"/>
      <c r="IFR206" s="472"/>
      <c r="IFS206" s="472"/>
      <c r="IFT206" s="472"/>
      <c r="IFU206" s="472"/>
      <c r="IFV206" s="472"/>
      <c r="IFW206" s="472"/>
      <c r="IFX206" s="472"/>
      <c r="IFY206" s="472"/>
      <c r="IFZ206" s="472"/>
      <c r="IGA206" s="472"/>
      <c r="IGB206" s="472"/>
      <c r="IGC206" s="472"/>
      <c r="IGD206" s="472"/>
      <c r="IGE206" s="472"/>
      <c r="IGF206" s="472"/>
      <c r="IGG206" s="472"/>
      <c r="IGH206" s="472"/>
      <c r="IGI206" s="472"/>
      <c r="IGJ206" s="472"/>
      <c r="IGK206" s="472"/>
      <c r="IGL206" s="472"/>
      <c r="IGM206" s="472"/>
      <c r="IGN206" s="472"/>
      <c r="IGO206" s="472"/>
      <c r="IGP206" s="472"/>
      <c r="IGQ206" s="472"/>
      <c r="IGR206" s="472"/>
      <c r="IGS206" s="472"/>
      <c r="IGT206" s="472"/>
      <c r="IGU206" s="472"/>
      <c r="IGV206" s="472"/>
      <c r="IGW206" s="472"/>
      <c r="IGX206" s="472"/>
      <c r="IGY206" s="472"/>
      <c r="IGZ206" s="472"/>
      <c r="IHA206" s="472"/>
      <c r="IHB206" s="472"/>
      <c r="IHC206" s="472"/>
      <c r="IHD206" s="472"/>
      <c r="IHE206" s="472"/>
      <c r="IHF206" s="472"/>
      <c r="IHG206" s="472"/>
      <c r="IHH206" s="472"/>
      <c r="IHI206" s="472"/>
      <c r="IHJ206" s="472"/>
      <c r="IHK206" s="472"/>
      <c r="IHL206" s="472"/>
      <c r="IHM206" s="472"/>
      <c r="IHN206" s="472"/>
      <c r="IHO206" s="472"/>
      <c r="IHP206" s="472"/>
      <c r="IHQ206" s="472"/>
      <c r="IHR206" s="472"/>
      <c r="IHS206" s="472"/>
      <c r="IHT206" s="472"/>
      <c r="IHU206" s="472"/>
      <c r="IHV206" s="472"/>
      <c r="IHW206" s="472"/>
      <c r="IHX206" s="472"/>
      <c r="IHY206" s="472"/>
      <c r="IHZ206" s="472"/>
      <c r="IIA206" s="472"/>
      <c r="IIB206" s="472"/>
      <c r="IIC206" s="472"/>
      <c r="IID206" s="472"/>
      <c r="IIE206" s="472"/>
      <c r="IIF206" s="472"/>
      <c r="IIG206" s="472"/>
      <c r="IIH206" s="472"/>
      <c r="III206" s="472"/>
      <c r="IIJ206" s="472"/>
      <c r="IIK206" s="472"/>
      <c r="IIL206" s="472"/>
      <c r="IIM206" s="472"/>
      <c r="IIN206" s="472"/>
      <c r="IIO206" s="472"/>
      <c r="IIP206" s="472"/>
      <c r="IIQ206" s="472"/>
      <c r="IIR206" s="472"/>
      <c r="IIS206" s="472"/>
      <c r="IIT206" s="472"/>
      <c r="IIU206" s="472"/>
      <c r="IIV206" s="472"/>
      <c r="IIW206" s="472"/>
      <c r="IIX206" s="472"/>
      <c r="IIY206" s="472"/>
      <c r="IIZ206" s="472"/>
      <c r="IJA206" s="472"/>
      <c r="IJB206" s="472"/>
      <c r="IJC206" s="472"/>
      <c r="IJD206" s="472"/>
      <c r="IJE206" s="472"/>
      <c r="IJF206" s="472"/>
      <c r="IJG206" s="472"/>
      <c r="IJH206" s="472"/>
      <c r="IJI206" s="472"/>
      <c r="IJJ206" s="472"/>
      <c r="IJK206" s="472"/>
      <c r="IJL206" s="472"/>
      <c r="IJM206" s="472"/>
      <c r="IJN206" s="472"/>
      <c r="IJO206" s="472"/>
      <c r="IJP206" s="472"/>
      <c r="IJQ206" s="472"/>
      <c r="IJR206" s="472"/>
      <c r="IJS206" s="472"/>
      <c r="IJT206" s="472"/>
      <c r="IJU206" s="472"/>
      <c r="IJV206" s="472"/>
      <c r="IJW206" s="472"/>
      <c r="IJX206" s="472"/>
      <c r="IJY206" s="472"/>
      <c r="IJZ206" s="472"/>
      <c r="IKA206" s="472"/>
      <c r="IKB206" s="472"/>
      <c r="IKC206" s="472"/>
      <c r="IKD206" s="472"/>
      <c r="IKE206" s="472"/>
      <c r="IKF206" s="472"/>
      <c r="IKG206" s="472"/>
      <c r="IKH206" s="472"/>
      <c r="IKI206" s="472"/>
      <c r="IKJ206" s="472"/>
      <c r="IKK206" s="472"/>
      <c r="IKL206" s="472"/>
      <c r="IKM206" s="472"/>
      <c r="IKN206" s="472"/>
      <c r="IKO206" s="472"/>
      <c r="IKP206" s="472"/>
      <c r="IKQ206" s="472"/>
      <c r="IKR206" s="472"/>
      <c r="IKS206" s="472"/>
      <c r="IKT206" s="472"/>
      <c r="IKU206" s="472"/>
      <c r="IKV206" s="472"/>
      <c r="IKW206" s="472"/>
      <c r="IKX206" s="472"/>
      <c r="IKY206" s="472"/>
      <c r="IKZ206" s="472"/>
      <c r="ILA206" s="472"/>
      <c r="ILB206" s="472"/>
      <c r="ILC206" s="472"/>
      <c r="ILD206" s="472"/>
      <c r="ILE206" s="472"/>
      <c r="ILF206" s="472"/>
      <c r="ILG206" s="472"/>
      <c r="ILH206" s="472"/>
      <c r="ILK206" s="472"/>
      <c r="ILL206" s="472"/>
      <c r="ILM206" s="472"/>
      <c r="ILN206" s="472"/>
      <c r="ILO206" s="472"/>
      <c r="ILP206" s="472"/>
      <c r="ILQ206" s="472"/>
      <c r="ILR206" s="472"/>
      <c r="ILS206" s="472"/>
      <c r="ILT206" s="472"/>
      <c r="ILU206" s="472"/>
      <c r="ILV206" s="472"/>
      <c r="ILW206" s="472"/>
      <c r="ILX206" s="472"/>
      <c r="ILY206" s="472"/>
      <c r="ILZ206" s="472"/>
      <c r="IMA206" s="472"/>
      <c r="IMB206" s="472"/>
      <c r="IMC206" s="472"/>
      <c r="IMD206" s="472"/>
      <c r="IME206" s="472"/>
      <c r="IMF206" s="472"/>
      <c r="IMG206" s="472"/>
      <c r="IMH206" s="472"/>
      <c r="IMI206" s="472"/>
      <c r="IMJ206" s="472"/>
      <c r="IMK206" s="472"/>
      <c r="IML206" s="472"/>
      <c r="IMM206" s="472"/>
      <c r="IMN206" s="472"/>
      <c r="IMO206" s="472"/>
      <c r="IMP206" s="472"/>
      <c r="IMQ206" s="472"/>
      <c r="IMR206" s="472"/>
      <c r="IMS206" s="472"/>
      <c r="IMT206" s="472"/>
      <c r="IMU206" s="472"/>
      <c r="IMV206" s="472"/>
      <c r="IMW206" s="472"/>
      <c r="IMX206" s="472"/>
      <c r="IMY206" s="472"/>
      <c r="IMZ206" s="472"/>
      <c r="INA206" s="472"/>
      <c r="INB206" s="472"/>
      <c r="INC206" s="472"/>
      <c r="IND206" s="472"/>
      <c r="INE206" s="472"/>
      <c r="INF206" s="472"/>
      <c r="ING206" s="472"/>
      <c r="INH206" s="472"/>
      <c r="INI206" s="472"/>
      <c r="INJ206" s="472"/>
      <c r="INK206" s="472"/>
      <c r="INL206" s="472"/>
      <c r="INM206" s="472"/>
      <c r="INN206" s="472"/>
      <c r="INO206" s="472"/>
      <c r="INP206" s="472"/>
      <c r="INQ206" s="472"/>
      <c r="INR206" s="472"/>
      <c r="INS206" s="472"/>
      <c r="INT206" s="472"/>
      <c r="INU206" s="472"/>
      <c r="INV206" s="472"/>
      <c r="INW206" s="472"/>
      <c r="INX206" s="472"/>
      <c r="INY206" s="472"/>
      <c r="INZ206" s="472"/>
      <c r="IOA206" s="472"/>
      <c r="IOB206" s="472"/>
      <c r="IOC206" s="472"/>
      <c r="IOD206" s="472"/>
      <c r="IOE206" s="472"/>
      <c r="IOF206" s="472"/>
      <c r="IOG206" s="472"/>
      <c r="IOH206" s="472"/>
      <c r="IOI206" s="472"/>
      <c r="IOJ206" s="472"/>
      <c r="IOK206" s="472"/>
      <c r="IOL206" s="472"/>
      <c r="IOM206" s="472"/>
      <c r="ION206" s="472"/>
      <c r="IOO206" s="472"/>
      <c r="IOP206" s="472"/>
      <c r="IOQ206" s="472"/>
      <c r="IOR206" s="472"/>
      <c r="IOS206" s="472"/>
      <c r="IOT206" s="472"/>
      <c r="IOU206" s="472"/>
      <c r="IOV206" s="472"/>
      <c r="IOW206" s="472"/>
      <c r="IOX206" s="472"/>
      <c r="IOY206" s="472"/>
      <c r="IOZ206" s="472"/>
      <c r="IPA206" s="472"/>
      <c r="IPB206" s="472"/>
      <c r="IPC206" s="472"/>
      <c r="IPD206" s="472"/>
      <c r="IPE206" s="472"/>
      <c r="IPF206" s="472"/>
      <c r="IPG206" s="472"/>
      <c r="IPH206" s="472"/>
      <c r="IPI206" s="472"/>
      <c r="IPJ206" s="472"/>
      <c r="IPK206" s="472"/>
      <c r="IPL206" s="472"/>
      <c r="IPM206" s="472"/>
      <c r="IPN206" s="472"/>
      <c r="IPO206" s="472"/>
      <c r="IPP206" s="472"/>
      <c r="IPQ206" s="472"/>
      <c r="IPR206" s="472"/>
      <c r="IPS206" s="472"/>
      <c r="IPT206" s="472"/>
      <c r="IPU206" s="472"/>
      <c r="IPV206" s="472"/>
      <c r="IPW206" s="472"/>
      <c r="IPX206" s="472"/>
      <c r="IPY206" s="472"/>
      <c r="IPZ206" s="472"/>
      <c r="IQA206" s="472"/>
      <c r="IQB206" s="472"/>
      <c r="IQC206" s="472"/>
      <c r="IQD206" s="472"/>
      <c r="IQE206" s="472"/>
      <c r="IQF206" s="472"/>
      <c r="IQG206" s="472"/>
      <c r="IQH206" s="472"/>
      <c r="IQI206" s="472"/>
      <c r="IQJ206" s="472"/>
      <c r="IQK206" s="472"/>
      <c r="IQL206" s="472"/>
      <c r="IQM206" s="472"/>
      <c r="IQN206" s="472"/>
      <c r="IQO206" s="472"/>
      <c r="IQP206" s="472"/>
      <c r="IQQ206" s="472"/>
      <c r="IQR206" s="472"/>
      <c r="IQS206" s="472"/>
      <c r="IQT206" s="472"/>
      <c r="IQU206" s="472"/>
      <c r="IQV206" s="472"/>
      <c r="IQW206" s="472"/>
      <c r="IQX206" s="472"/>
      <c r="IQY206" s="472"/>
      <c r="IQZ206" s="472"/>
      <c r="IRA206" s="472"/>
      <c r="IRB206" s="472"/>
      <c r="IRC206" s="472"/>
      <c r="IRD206" s="472"/>
      <c r="IRE206" s="472"/>
      <c r="IRF206" s="472"/>
      <c r="IRG206" s="472"/>
      <c r="IRH206" s="472"/>
      <c r="IRI206" s="472"/>
      <c r="IRJ206" s="472"/>
      <c r="IRK206" s="472"/>
      <c r="IRL206" s="472"/>
      <c r="IRM206" s="472"/>
      <c r="IRN206" s="472"/>
      <c r="IRO206" s="472"/>
      <c r="IRP206" s="472"/>
      <c r="IRQ206" s="472"/>
      <c r="IRR206" s="472"/>
      <c r="IRS206" s="472"/>
      <c r="IRT206" s="472"/>
      <c r="IRU206" s="472"/>
      <c r="IRV206" s="472"/>
      <c r="IRW206" s="472"/>
      <c r="IRX206" s="472"/>
      <c r="IRY206" s="472"/>
      <c r="IRZ206" s="472"/>
      <c r="ISA206" s="472"/>
      <c r="ISB206" s="472"/>
      <c r="ISC206" s="472"/>
      <c r="ISD206" s="472"/>
      <c r="ISE206" s="472"/>
      <c r="ISF206" s="472"/>
      <c r="ISG206" s="472"/>
      <c r="ISH206" s="472"/>
      <c r="ISI206" s="472"/>
      <c r="ISJ206" s="472"/>
      <c r="ISK206" s="472"/>
      <c r="ISL206" s="472"/>
      <c r="ISM206" s="472"/>
      <c r="ISN206" s="472"/>
      <c r="ISO206" s="472"/>
      <c r="ISP206" s="472"/>
      <c r="ISQ206" s="472"/>
      <c r="ISR206" s="472"/>
      <c r="ISS206" s="472"/>
      <c r="IST206" s="472"/>
      <c r="ISU206" s="472"/>
      <c r="ISV206" s="472"/>
      <c r="ISW206" s="472"/>
      <c r="ISX206" s="472"/>
      <c r="ISY206" s="472"/>
      <c r="ISZ206" s="472"/>
      <c r="ITA206" s="472"/>
      <c r="ITB206" s="472"/>
      <c r="ITC206" s="472"/>
      <c r="ITD206" s="472"/>
      <c r="ITE206" s="472"/>
      <c r="ITF206" s="472"/>
      <c r="ITG206" s="472"/>
      <c r="ITH206" s="472"/>
      <c r="ITI206" s="472"/>
      <c r="ITJ206" s="472"/>
      <c r="ITK206" s="472"/>
      <c r="ITL206" s="472"/>
      <c r="ITM206" s="472"/>
      <c r="ITN206" s="472"/>
      <c r="ITO206" s="472"/>
      <c r="ITP206" s="472"/>
      <c r="ITQ206" s="472"/>
      <c r="ITR206" s="472"/>
      <c r="ITS206" s="472"/>
      <c r="ITT206" s="472"/>
      <c r="ITU206" s="472"/>
      <c r="ITV206" s="472"/>
      <c r="ITW206" s="472"/>
      <c r="ITX206" s="472"/>
      <c r="ITY206" s="472"/>
      <c r="ITZ206" s="472"/>
      <c r="IUA206" s="472"/>
      <c r="IUB206" s="472"/>
      <c r="IUC206" s="472"/>
      <c r="IUD206" s="472"/>
      <c r="IUE206" s="472"/>
      <c r="IUF206" s="472"/>
      <c r="IUG206" s="472"/>
      <c r="IUH206" s="472"/>
      <c r="IUI206" s="472"/>
      <c r="IUJ206" s="472"/>
      <c r="IUK206" s="472"/>
      <c r="IUL206" s="472"/>
      <c r="IUM206" s="472"/>
      <c r="IUN206" s="472"/>
      <c r="IUO206" s="472"/>
      <c r="IUP206" s="472"/>
      <c r="IUQ206" s="472"/>
      <c r="IUR206" s="472"/>
      <c r="IUS206" s="472"/>
      <c r="IUT206" s="472"/>
      <c r="IUU206" s="472"/>
      <c r="IUV206" s="472"/>
      <c r="IUW206" s="472"/>
      <c r="IUX206" s="472"/>
      <c r="IUY206" s="472"/>
      <c r="IUZ206" s="472"/>
      <c r="IVA206" s="472"/>
      <c r="IVB206" s="472"/>
      <c r="IVC206" s="472"/>
      <c r="IVD206" s="472"/>
      <c r="IVG206" s="472"/>
      <c r="IVH206" s="472"/>
      <c r="IVI206" s="472"/>
      <c r="IVJ206" s="472"/>
      <c r="IVK206" s="472"/>
      <c r="IVL206" s="472"/>
      <c r="IVM206" s="472"/>
      <c r="IVN206" s="472"/>
      <c r="IVO206" s="472"/>
      <c r="IVP206" s="472"/>
      <c r="IVQ206" s="472"/>
      <c r="IVR206" s="472"/>
      <c r="IVS206" s="472"/>
      <c r="IVT206" s="472"/>
      <c r="IVU206" s="472"/>
      <c r="IVV206" s="472"/>
      <c r="IVW206" s="472"/>
      <c r="IVX206" s="472"/>
      <c r="IVY206" s="472"/>
      <c r="IVZ206" s="472"/>
      <c r="IWA206" s="472"/>
      <c r="IWB206" s="472"/>
      <c r="IWC206" s="472"/>
      <c r="IWD206" s="472"/>
      <c r="IWE206" s="472"/>
      <c r="IWF206" s="472"/>
      <c r="IWG206" s="472"/>
      <c r="IWH206" s="472"/>
      <c r="IWI206" s="472"/>
      <c r="IWJ206" s="472"/>
      <c r="IWK206" s="472"/>
      <c r="IWL206" s="472"/>
      <c r="IWM206" s="472"/>
      <c r="IWN206" s="472"/>
      <c r="IWO206" s="472"/>
      <c r="IWP206" s="472"/>
      <c r="IWQ206" s="472"/>
      <c r="IWR206" s="472"/>
      <c r="IWS206" s="472"/>
      <c r="IWT206" s="472"/>
      <c r="IWU206" s="472"/>
      <c r="IWV206" s="472"/>
      <c r="IWW206" s="472"/>
      <c r="IWX206" s="472"/>
      <c r="IWY206" s="472"/>
      <c r="IWZ206" s="472"/>
      <c r="IXA206" s="472"/>
      <c r="IXB206" s="472"/>
      <c r="IXC206" s="472"/>
      <c r="IXD206" s="472"/>
      <c r="IXE206" s="472"/>
      <c r="IXF206" s="472"/>
      <c r="IXG206" s="472"/>
      <c r="IXH206" s="472"/>
      <c r="IXI206" s="472"/>
      <c r="IXJ206" s="472"/>
      <c r="IXK206" s="472"/>
      <c r="IXL206" s="472"/>
      <c r="IXM206" s="472"/>
      <c r="IXN206" s="472"/>
      <c r="IXO206" s="472"/>
      <c r="IXP206" s="472"/>
      <c r="IXQ206" s="472"/>
      <c r="IXR206" s="472"/>
      <c r="IXS206" s="472"/>
      <c r="IXT206" s="472"/>
      <c r="IXU206" s="472"/>
      <c r="IXV206" s="472"/>
      <c r="IXW206" s="472"/>
      <c r="IXX206" s="472"/>
      <c r="IXY206" s="472"/>
      <c r="IXZ206" s="472"/>
      <c r="IYA206" s="472"/>
      <c r="IYB206" s="472"/>
      <c r="IYC206" s="472"/>
      <c r="IYD206" s="472"/>
      <c r="IYE206" s="472"/>
      <c r="IYF206" s="472"/>
      <c r="IYG206" s="472"/>
      <c r="IYH206" s="472"/>
      <c r="IYI206" s="472"/>
      <c r="IYJ206" s="472"/>
      <c r="IYK206" s="472"/>
      <c r="IYL206" s="472"/>
      <c r="IYM206" s="472"/>
      <c r="IYN206" s="472"/>
      <c r="IYO206" s="472"/>
      <c r="IYP206" s="472"/>
      <c r="IYQ206" s="472"/>
      <c r="IYR206" s="472"/>
      <c r="IYS206" s="472"/>
      <c r="IYT206" s="472"/>
      <c r="IYU206" s="472"/>
      <c r="IYV206" s="472"/>
      <c r="IYW206" s="472"/>
      <c r="IYX206" s="472"/>
      <c r="IYY206" s="472"/>
      <c r="IYZ206" s="472"/>
      <c r="IZA206" s="472"/>
      <c r="IZB206" s="472"/>
      <c r="IZC206" s="472"/>
      <c r="IZD206" s="472"/>
      <c r="IZE206" s="472"/>
      <c r="IZF206" s="472"/>
      <c r="IZG206" s="472"/>
      <c r="IZH206" s="472"/>
      <c r="IZI206" s="472"/>
      <c r="IZJ206" s="472"/>
      <c r="IZK206" s="472"/>
      <c r="IZL206" s="472"/>
      <c r="IZM206" s="472"/>
      <c r="IZN206" s="472"/>
      <c r="IZO206" s="472"/>
      <c r="IZP206" s="472"/>
      <c r="IZQ206" s="472"/>
      <c r="IZR206" s="472"/>
      <c r="IZS206" s="472"/>
      <c r="IZT206" s="472"/>
      <c r="IZU206" s="472"/>
      <c r="IZV206" s="472"/>
      <c r="IZW206" s="472"/>
      <c r="IZX206" s="472"/>
      <c r="IZY206" s="472"/>
      <c r="IZZ206" s="472"/>
      <c r="JAA206" s="472"/>
      <c r="JAB206" s="472"/>
      <c r="JAC206" s="472"/>
      <c r="JAD206" s="472"/>
      <c r="JAE206" s="472"/>
      <c r="JAF206" s="472"/>
      <c r="JAG206" s="472"/>
      <c r="JAH206" s="472"/>
      <c r="JAI206" s="472"/>
      <c r="JAJ206" s="472"/>
      <c r="JAK206" s="472"/>
      <c r="JAL206" s="472"/>
      <c r="JAM206" s="472"/>
      <c r="JAN206" s="472"/>
      <c r="JAO206" s="472"/>
      <c r="JAP206" s="472"/>
      <c r="JAQ206" s="472"/>
      <c r="JAR206" s="472"/>
      <c r="JAS206" s="472"/>
      <c r="JAT206" s="472"/>
      <c r="JAU206" s="472"/>
      <c r="JAV206" s="472"/>
      <c r="JAW206" s="472"/>
      <c r="JAX206" s="472"/>
      <c r="JAY206" s="472"/>
      <c r="JAZ206" s="472"/>
      <c r="JBA206" s="472"/>
      <c r="JBB206" s="472"/>
      <c r="JBC206" s="472"/>
      <c r="JBD206" s="472"/>
      <c r="JBE206" s="472"/>
      <c r="JBF206" s="472"/>
      <c r="JBG206" s="472"/>
      <c r="JBH206" s="472"/>
      <c r="JBI206" s="472"/>
      <c r="JBJ206" s="472"/>
      <c r="JBK206" s="472"/>
      <c r="JBL206" s="472"/>
      <c r="JBM206" s="472"/>
      <c r="JBN206" s="472"/>
      <c r="JBO206" s="472"/>
      <c r="JBP206" s="472"/>
      <c r="JBQ206" s="472"/>
      <c r="JBR206" s="472"/>
      <c r="JBS206" s="472"/>
      <c r="JBT206" s="472"/>
      <c r="JBU206" s="472"/>
      <c r="JBV206" s="472"/>
      <c r="JBW206" s="472"/>
      <c r="JBX206" s="472"/>
      <c r="JBY206" s="472"/>
      <c r="JBZ206" s="472"/>
      <c r="JCA206" s="472"/>
      <c r="JCB206" s="472"/>
      <c r="JCC206" s="472"/>
      <c r="JCD206" s="472"/>
      <c r="JCE206" s="472"/>
      <c r="JCF206" s="472"/>
      <c r="JCG206" s="472"/>
      <c r="JCH206" s="472"/>
      <c r="JCI206" s="472"/>
      <c r="JCJ206" s="472"/>
      <c r="JCK206" s="472"/>
      <c r="JCL206" s="472"/>
      <c r="JCM206" s="472"/>
      <c r="JCN206" s="472"/>
      <c r="JCO206" s="472"/>
      <c r="JCP206" s="472"/>
      <c r="JCQ206" s="472"/>
      <c r="JCR206" s="472"/>
      <c r="JCS206" s="472"/>
      <c r="JCT206" s="472"/>
      <c r="JCU206" s="472"/>
      <c r="JCV206" s="472"/>
      <c r="JCW206" s="472"/>
      <c r="JCX206" s="472"/>
      <c r="JCY206" s="472"/>
      <c r="JCZ206" s="472"/>
      <c r="JDA206" s="472"/>
      <c r="JDB206" s="472"/>
      <c r="JDC206" s="472"/>
      <c r="JDD206" s="472"/>
      <c r="JDE206" s="472"/>
      <c r="JDF206" s="472"/>
      <c r="JDG206" s="472"/>
      <c r="JDH206" s="472"/>
      <c r="JDI206" s="472"/>
      <c r="JDJ206" s="472"/>
      <c r="JDK206" s="472"/>
      <c r="JDL206" s="472"/>
      <c r="JDM206" s="472"/>
      <c r="JDN206" s="472"/>
      <c r="JDO206" s="472"/>
      <c r="JDP206" s="472"/>
      <c r="JDQ206" s="472"/>
      <c r="JDR206" s="472"/>
      <c r="JDS206" s="472"/>
      <c r="JDT206" s="472"/>
      <c r="JDU206" s="472"/>
      <c r="JDV206" s="472"/>
      <c r="JDW206" s="472"/>
      <c r="JDX206" s="472"/>
      <c r="JDY206" s="472"/>
      <c r="JDZ206" s="472"/>
      <c r="JEA206" s="472"/>
      <c r="JEB206" s="472"/>
      <c r="JEC206" s="472"/>
      <c r="JED206" s="472"/>
      <c r="JEE206" s="472"/>
      <c r="JEF206" s="472"/>
      <c r="JEG206" s="472"/>
      <c r="JEH206" s="472"/>
      <c r="JEI206" s="472"/>
      <c r="JEJ206" s="472"/>
      <c r="JEK206" s="472"/>
      <c r="JEL206" s="472"/>
      <c r="JEM206" s="472"/>
      <c r="JEN206" s="472"/>
      <c r="JEO206" s="472"/>
      <c r="JEP206" s="472"/>
      <c r="JEQ206" s="472"/>
      <c r="JER206" s="472"/>
      <c r="JES206" s="472"/>
      <c r="JET206" s="472"/>
      <c r="JEU206" s="472"/>
      <c r="JEV206" s="472"/>
      <c r="JEW206" s="472"/>
      <c r="JEX206" s="472"/>
      <c r="JEY206" s="472"/>
      <c r="JEZ206" s="472"/>
      <c r="JFC206" s="472"/>
      <c r="JFD206" s="472"/>
      <c r="JFE206" s="472"/>
      <c r="JFF206" s="472"/>
      <c r="JFG206" s="472"/>
      <c r="JFH206" s="472"/>
      <c r="JFI206" s="472"/>
      <c r="JFJ206" s="472"/>
      <c r="JFK206" s="472"/>
      <c r="JFL206" s="472"/>
      <c r="JFM206" s="472"/>
      <c r="JFN206" s="472"/>
      <c r="JFO206" s="472"/>
      <c r="JFP206" s="472"/>
      <c r="JFQ206" s="472"/>
      <c r="JFR206" s="472"/>
      <c r="JFS206" s="472"/>
      <c r="JFT206" s="472"/>
      <c r="JFU206" s="472"/>
      <c r="JFV206" s="472"/>
      <c r="JFW206" s="472"/>
      <c r="JFX206" s="472"/>
      <c r="JFY206" s="472"/>
      <c r="JFZ206" s="472"/>
      <c r="JGA206" s="472"/>
      <c r="JGB206" s="472"/>
      <c r="JGC206" s="472"/>
      <c r="JGD206" s="472"/>
      <c r="JGE206" s="472"/>
      <c r="JGF206" s="472"/>
      <c r="JGG206" s="472"/>
      <c r="JGH206" s="472"/>
      <c r="JGI206" s="472"/>
      <c r="JGJ206" s="472"/>
      <c r="JGK206" s="472"/>
      <c r="JGL206" s="472"/>
      <c r="JGM206" s="472"/>
      <c r="JGN206" s="472"/>
      <c r="JGO206" s="472"/>
      <c r="JGP206" s="472"/>
      <c r="JGQ206" s="472"/>
      <c r="JGR206" s="472"/>
      <c r="JGS206" s="472"/>
      <c r="JGT206" s="472"/>
      <c r="JGU206" s="472"/>
      <c r="JGV206" s="472"/>
      <c r="JGW206" s="472"/>
      <c r="JGX206" s="472"/>
      <c r="JGY206" s="472"/>
      <c r="JGZ206" s="472"/>
      <c r="JHA206" s="472"/>
      <c r="JHB206" s="472"/>
      <c r="JHC206" s="472"/>
      <c r="JHD206" s="472"/>
      <c r="JHE206" s="472"/>
      <c r="JHF206" s="472"/>
      <c r="JHG206" s="472"/>
      <c r="JHH206" s="472"/>
      <c r="JHI206" s="472"/>
      <c r="JHJ206" s="472"/>
      <c r="JHK206" s="472"/>
      <c r="JHL206" s="472"/>
      <c r="JHM206" s="472"/>
      <c r="JHN206" s="472"/>
      <c r="JHO206" s="472"/>
      <c r="JHP206" s="472"/>
      <c r="JHQ206" s="472"/>
      <c r="JHR206" s="472"/>
      <c r="JHS206" s="472"/>
      <c r="JHT206" s="472"/>
      <c r="JHU206" s="472"/>
      <c r="JHV206" s="472"/>
      <c r="JHW206" s="472"/>
      <c r="JHX206" s="472"/>
      <c r="JHY206" s="472"/>
      <c r="JHZ206" s="472"/>
      <c r="JIA206" s="472"/>
      <c r="JIB206" s="472"/>
      <c r="JIC206" s="472"/>
      <c r="JID206" s="472"/>
      <c r="JIE206" s="472"/>
      <c r="JIF206" s="472"/>
      <c r="JIG206" s="472"/>
      <c r="JIH206" s="472"/>
      <c r="JII206" s="472"/>
      <c r="JIJ206" s="472"/>
      <c r="JIK206" s="472"/>
      <c r="JIL206" s="472"/>
      <c r="JIM206" s="472"/>
      <c r="JIN206" s="472"/>
      <c r="JIO206" s="472"/>
      <c r="JIP206" s="472"/>
      <c r="JIQ206" s="472"/>
      <c r="JIR206" s="472"/>
      <c r="JIS206" s="472"/>
      <c r="JIT206" s="472"/>
      <c r="JIU206" s="472"/>
      <c r="JIV206" s="472"/>
      <c r="JIW206" s="472"/>
      <c r="JIX206" s="472"/>
      <c r="JIY206" s="472"/>
      <c r="JIZ206" s="472"/>
      <c r="JJA206" s="472"/>
      <c r="JJB206" s="472"/>
      <c r="JJC206" s="472"/>
      <c r="JJD206" s="472"/>
      <c r="JJE206" s="472"/>
      <c r="JJF206" s="472"/>
      <c r="JJG206" s="472"/>
      <c r="JJH206" s="472"/>
      <c r="JJI206" s="472"/>
      <c r="JJJ206" s="472"/>
      <c r="JJK206" s="472"/>
      <c r="JJL206" s="472"/>
      <c r="JJM206" s="472"/>
      <c r="JJN206" s="472"/>
      <c r="JJO206" s="472"/>
      <c r="JJP206" s="472"/>
      <c r="JJQ206" s="472"/>
      <c r="JJR206" s="472"/>
      <c r="JJS206" s="472"/>
      <c r="JJT206" s="472"/>
      <c r="JJU206" s="472"/>
      <c r="JJV206" s="472"/>
      <c r="JJW206" s="472"/>
      <c r="JJX206" s="472"/>
      <c r="JJY206" s="472"/>
      <c r="JJZ206" s="472"/>
      <c r="JKA206" s="472"/>
      <c r="JKB206" s="472"/>
      <c r="JKC206" s="472"/>
      <c r="JKD206" s="472"/>
      <c r="JKE206" s="472"/>
      <c r="JKF206" s="472"/>
      <c r="JKG206" s="472"/>
      <c r="JKH206" s="472"/>
      <c r="JKI206" s="472"/>
      <c r="JKJ206" s="472"/>
      <c r="JKK206" s="472"/>
      <c r="JKL206" s="472"/>
      <c r="JKM206" s="472"/>
      <c r="JKN206" s="472"/>
      <c r="JKO206" s="472"/>
      <c r="JKP206" s="472"/>
      <c r="JKQ206" s="472"/>
      <c r="JKR206" s="472"/>
      <c r="JKS206" s="472"/>
      <c r="JKT206" s="472"/>
      <c r="JKU206" s="472"/>
      <c r="JKV206" s="472"/>
      <c r="JKW206" s="472"/>
      <c r="JKX206" s="472"/>
      <c r="JKY206" s="472"/>
      <c r="JKZ206" s="472"/>
      <c r="JLA206" s="472"/>
      <c r="JLB206" s="472"/>
      <c r="JLC206" s="472"/>
      <c r="JLD206" s="472"/>
      <c r="JLE206" s="472"/>
      <c r="JLF206" s="472"/>
      <c r="JLG206" s="472"/>
      <c r="JLH206" s="472"/>
      <c r="JLI206" s="472"/>
      <c r="JLJ206" s="472"/>
      <c r="JLK206" s="472"/>
      <c r="JLL206" s="472"/>
      <c r="JLM206" s="472"/>
      <c r="JLN206" s="472"/>
      <c r="JLO206" s="472"/>
      <c r="JLP206" s="472"/>
      <c r="JLQ206" s="472"/>
      <c r="JLR206" s="472"/>
      <c r="JLS206" s="472"/>
      <c r="JLT206" s="472"/>
      <c r="JLU206" s="472"/>
      <c r="JLV206" s="472"/>
      <c r="JLW206" s="472"/>
      <c r="JLX206" s="472"/>
      <c r="JLY206" s="472"/>
      <c r="JLZ206" s="472"/>
      <c r="JMA206" s="472"/>
      <c r="JMB206" s="472"/>
      <c r="JMC206" s="472"/>
      <c r="JMD206" s="472"/>
      <c r="JME206" s="472"/>
      <c r="JMF206" s="472"/>
      <c r="JMG206" s="472"/>
      <c r="JMH206" s="472"/>
      <c r="JMI206" s="472"/>
      <c r="JMJ206" s="472"/>
      <c r="JMK206" s="472"/>
      <c r="JML206" s="472"/>
      <c r="JMM206" s="472"/>
      <c r="JMN206" s="472"/>
      <c r="JMO206" s="472"/>
      <c r="JMP206" s="472"/>
      <c r="JMQ206" s="472"/>
      <c r="JMR206" s="472"/>
      <c r="JMS206" s="472"/>
      <c r="JMT206" s="472"/>
      <c r="JMU206" s="472"/>
      <c r="JMV206" s="472"/>
      <c r="JMW206" s="472"/>
      <c r="JMX206" s="472"/>
      <c r="JMY206" s="472"/>
      <c r="JMZ206" s="472"/>
      <c r="JNA206" s="472"/>
      <c r="JNB206" s="472"/>
      <c r="JNC206" s="472"/>
      <c r="JND206" s="472"/>
      <c r="JNE206" s="472"/>
      <c r="JNF206" s="472"/>
      <c r="JNG206" s="472"/>
      <c r="JNH206" s="472"/>
      <c r="JNI206" s="472"/>
      <c r="JNJ206" s="472"/>
      <c r="JNK206" s="472"/>
      <c r="JNL206" s="472"/>
      <c r="JNM206" s="472"/>
      <c r="JNN206" s="472"/>
      <c r="JNO206" s="472"/>
      <c r="JNP206" s="472"/>
      <c r="JNQ206" s="472"/>
      <c r="JNR206" s="472"/>
      <c r="JNS206" s="472"/>
      <c r="JNT206" s="472"/>
      <c r="JNU206" s="472"/>
      <c r="JNV206" s="472"/>
      <c r="JNW206" s="472"/>
      <c r="JNX206" s="472"/>
      <c r="JNY206" s="472"/>
      <c r="JNZ206" s="472"/>
      <c r="JOA206" s="472"/>
      <c r="JOB206" s="472"/>
      <c r="JOC206" s="472"/>
      <c r="JOD206" s="472"/>
      <c r="JOE206" s="472"/>
      <c r="JOF206" s="472"/>
      <c r="JOG206" s="472"/>
      <c r="JOH206" s="472"/>
      <c r="JOI206" s="472"/>
      <c r="JOJ206" s="472"/>
      <c r="JOK206" s="472"/>
      <c r="JOL206" s="472"/>
      <c r="JOM206" s="472"/>
      <c r="JON206" s="472"/>
      <c r="JOO206" s="472"/>
      <c r="JOP206" s="472"/>
      <c r="JOQ206" s="472"/>
      <c r="JOR206" s="472"/>
      <c r="JOS206" s="472"/>
      <c r="JOT206" s="472"/>
      <c r="JOU206" s="472"/>
      <c r="JOV206" s="472"/>
      <c r="JOY206" s="472"/>
      <c r="JOZ206" s="472"/>
      <c r="JPA206" s="472"/>
      <c r="JPB206" s="472"/>
      <c r="JPC206" s="472"/>
      <c r="JPD206" s="472"/>
      <c r="JPE206" s="472"/>
      <c r="JPF206" s="472"/>
      <c r="JPG206" s="472"/>
      <c r="JPH206" s="472"/>
      <c r="JPI206" s="472"/>
      <c r="JPJ206" s="472"/>
      <c r="JPK206" s="472"/>
      <c r="JPL206" s="472"/>
      <c r="JPM206" s="472"/>
      <c r="JPN206" s="472"/>
      <c r="JPO206" s="472"/>
      <c r="JPP206" s="472"/>
      <c r="JPQ206" s="472"/>
      <c r="JPR206" s="472"/>
      <c r="JPS206" s="472"/>
      <c r="JPT206" s="472"/>
      <c r="JPU206" s="472"/>
      <c r="JPV206" s="472"/>
      <c r="JPW206" s="472"/>
      <c r="JPX206" s="472"/>
      <c r="JPY206" s="472"/>
      <c r="JPZ206" s="472"/>
      <c r="JQA206" s="472"/>
      <c r="JQB206" s="472"/>
      <c r="JQC206" s="472"/>
      <c r="JQD206" s="472"/>
      <c r="JQE206" s="472"/>
      <c r="JQF206" s="472"/>
      <c r="JQG206" s="472"/>
      <c r="JQH206" s="472"/>
      <c r="JQI206" s="472"/>
      <c r="JQJ206" s="472"/>
      <c r="JQK206" s="472"/>
      <c r="JQL206" s="472"/>
      <c r="JQM206" s="472"/>
      <c r="JQN206" s="472"/>
      <c r="JQO206" s="472"/>
      <c r="JQP206" s="472"/>
      <c r="JQQ206" s="472"/>
      <c r="JQR206" s="472"/>
      <c r="JQS206" s="472"/>
      <c r="JQT206" s="472"/>
      <c r="JQU206" s="472"/>
      <c r="JQV206" s="472"/>
      <c r="JQW206" s="472"/>
      <c r="JQX206" s="472"/>
      <c r="JQY206" s="472"/>
      <c r="JQZ206" s="472"/>
      <c r="JRA206" s="472"/>
      <c r="JRB206" s="472"/>
      <c r="JRC206" s="472"/>
      <c r="JRD206" s="472"/>
      <c r="JRE206" s="472"/>
      <c r="JRF206" s="472"/>
      <c r="JRG206" s="472"/>
      <c r="JRH206" s="472"/>
      <c r="JRI206" s="472"/>
      <c r="JRJ206" s="472"/>
      <c r="JRK206" s="472"/>
      <c r="JRL206" s="472"/>
      <c r="JRM206" s="472"/>
      <c r="JRN206" s="472"/>
      <c r="JRO206" s="472"/>
      <c r="JRP206" s="472"/>
      <c r="JRQ206" s="472"/>
      <c r="JRR206" s="472"/>
      <c r="JRS206" s="472"/>
      <c r="JRT206" s="472"/>
      <c r="JRU206" s="472"/>
      <c r="JRV206" s="472"/>
      <c r="JRW206" s="472"/>
      <c r="JRX206" s="472"/>
      <c r="JRY206" s="472"/>
      <c r="JRZ206" s="472"/>
      <c r="JSA206" s="472"/>
      <c r="JSB206" s="472"/>
      <c r="JSC206" s="472"/>
      <c r="JSD206" s="472"/>
      <c r="JSE206" s="472"/>
      <c r="JSF206" s="472"/>
      <c r="JSG206" s="472"/>
      <c r="JSH206" s="472"/>
      <c r="JSI206" s="472"/>
      <c r="JSJ206" s="472"/>
      <c r="JSK206" s="472"/>
      <c r="JSL206" s="472"/>
      <c r="JSM206" s="472"/>
      <c r="JSN206" s="472"/>
      <c r="JSO206" s="472"/>
      <c r="JSP206" s="472"/>
      <c r="JSQ206" s="472"/>
      <c r="JSR206" s="472"/>
      <c r="JSS206" s="472"/>
      <c r="JST206" s="472"/>
      <c r="JSU206" s="472"/>
      <c r="JSV206" s="472"/>
      <c r="JSW206" s="472"/>
      <c r="JSX206" s="472"/>
      <c r="JSY206" s="472"/>
      <c r="JSZ206" s="472"/>
      <c r="JTA206" s="472"/>
      <c r="JTB206" s="472"/>
      <c r="JTC206" s="472"/>
      <c r="JTD206" s="472"/>
      <c r="JTE206" s="472"/>
      <c r="JTF206" s="472"/>
      <c r="JTG206" s="472"/>
      <c r="JTH206" s="472"/>
      <c r="JTI206" s="472"/>
      <c r="JTJ206" s="472"/>
      <c r="JTK206" s="472"/>
      <c r="JTL206" s="472"/>
      <c r="JTM206" s="472"/>
      <c r="JTN206" s="472"/>
      <c r="JTO206" s="472"/>
      <c r="JTP206" s="472"/>
      <c r="JTQ206" s="472"/>
      <c r="JTR206" s="472"/>
      <c r="JTS206" s="472"/>
      <c r="JTT206" s="472"/>
      <c r="JTU206" s="472"/>
      <c r="JTV206" s="472"/>
      <c r="JTW206" s="472"/>
      <c r="JTX206" s="472"/>
      <c r="JTY206" s="472"/>
      <c r="JTZ206" s="472"/>
      <c r="JUA206" s="472"/>
      <c r="JUB206" s="472"/>
      <c r="JUC206" s="472"/>
      <c r="JUD206" s="472"/>
      <c r="JUE206" s="472"/>
      <c r="JUF206" s="472"/>
      <c r="JUG206" s="472"/>
      <c r="JUH206" s="472"/>
      <c r="JUI206" s="472"/>
      <c r="JUJ206" s="472"/>
      <c r="JUK206" s="472"/>
      <c r="JUL206" s="472"/>
      <c r="JUM206" s="472"/>
      <c r="JUN206" s="472"/>
      <c r="JUO206" s="472"/>
      <c r="JUP206" s="472"/>
      <c r="JUQ206" s="472"/>
      <c r="JUR206" s="472"/>
      <c r="JUS206" s="472"/>
      <c r="JUT206" s="472"/>
      <c r="JUU206" s="472"/>
      <c r="JUV206" s="472"/>
      <c r="JUW206" s="472"/>
      <c r="JUX206" s="472"/>
      <c r="JUY206" s="472"/>
      <c r="JUZ206" s="472"/>
      <c r="JVA206" s="472"/>
      <c r="JVB206" s="472"/>
      <c r="JVC206" s="472"/>
      <c r="JVD206" s="472"/>
      <c r="JVE206" s="472"/>
      <c r="JVF206" s="472"/>
      <c r="JVG206" s="472"/>
      <c r="JVH206" s="472"/>
      <c r="JVI206" s="472"/>
      <c r="JVJ206" s="472"/>
      <c r="JVK206" s="472"/>
      <c r="JVL206" s="472"/>
      <c r="JVM206" s="472"/>
      <c r="JVN206" s="472"/>
      <c r="JVO206" s="472"/>
      <c r="JVP206" s="472"/>
      <c r="JVQ206" s="472"/>
      <c r="JVR206" s="472"/>
      <c r="JVS206" s="472"/>
      <c r="JVT206" s="472"/>
      <c r="JVU206" s="472"/>
      <c r="JVV206" s="472"/>
      <c r="JVW206" s="472"/>
      <c r="JVX206" s="472"/>
      <c r="JVY206" s="472"/>
      <c r="JVZ206" s="472"/>
      <c r="JWA206" s="472"/>
      <c r="JWB206" s="472"/>
      <c r="JWC206" s="472"/>
      <c r="JWD206" s="472"/>
      <c r="JWE206" s="472"/>
      <c r="JWF206" s="472"/>
      <c r="JWG206" s="472"/>
      <c r="JWH206" s="472"/>
      <c r="JWI206" s="472"/>
      <c r="JWJ206" s="472"/>
      <c r="JWK206" s="472"/>
      <c r="JWL206" s="472"/>
      <c r="JWM206" s="472"/>
      <c r="JWN206" s="472"/>
      <c r="JWO206" s="472"/>
      <c r="JWP206" s="472"/>
      <c r="JWQ206" s="472"/>
      <c r="JWR206" s="472"/>
      <c r="JWS206" s="472"/>
      <c r="JWT206" s="472"/>
      <c r="JWU206" s="472"/>
      <c r="JWV206" s="472"/>
      <c r="JWW206" s="472"/>
      <c r="JWX206" s="472"/>
      <c r="JWY206" s="472"/>
      <c r="JWZ206" s="472"/>
      <c r="JXA206" s="472"/>
      <c r="JXB206" s="472"/>
      <c r="JXC206" s="472"/>
      <c r="JXD206" s="472"/>
      <c r="JXE206" s="472"/>
      <c r="JXF206" s="472"/>
      <c r="JXG206" s="472"/>
      <c r="JXH206" s="472"/>
      <c r="JXI206" s="472"/>
      <c r="JXJ206" s="472"/>
      <c r="JXK206" s="472"/>
      <c r="JXL206" s="472"/>
      <c r="JXM206" s="472"/>
      <c r="JXN206" s="472"/>
      <c r="JXO206" s="472"/>
      <c r="JXP206" s="472"/>
      <c r="JXQ206" s="472"/>
      <c r="JXR206" s="472"/>
      <c r="JXS206" s="472"/>
      <c r="JXT206" s="472"/>
      <c r="JXU206" s="472"/>
      <c r="JXV206" s="472"/>
      <c r="JXW206" s="472"/>
      <c r="JXX206" s="472"/>
      <c r="JXY206" s="472"/>
      <c r="JXZ206" s="472"/>
      <c r="JYA206" s="472"/>
      <c r="JYB206" s="472"/>
      <c r="JYC206" s="472"/>
      <c r="JYD206" s="472"/>
      <c r="JYE206" s="472"/>
      <c r="JYF206" s="472"/>
      <c r="JYG206" s="472"/>
      <c r="JYH206" s="472"/>
      <c r="JYI206" s="472"/>
      <c r="JYJ206" s="472"/>
      <c r="JYK206" s="472"/>
      <c r="JYL206" s="472"/>
      <c r="JYM206" s="472"/>
      <c r="JYN206" s="472"/>
      <c r="JYO206" s="472"/>
      <c r="JYP206" s="472"/>
      <c r="JYQ206" s="472"/>
      <c r="JYR206" s="472"/>
      <c r="JYU206" s="472"/>
      <c r="JYV206" s="472"/>
      <c r="JYW206" s="472"/>
      <c r="JYX206" s="472"/>
      <c r="JYY206" s="472"/>
      <c r="JYZ206" s="472"/>
      <c r="JZA206" s="472"/>
      <c r="JZB206" s="472"/>
      <c r="JZC206" s="472"/>
      <c r="JZD206" s="472"/>
      <c r="JZE206" s="472"/>
      <c r="JZF206" s="472"/>
      <c r="JZG206" s="472"/>
      <c r="JZH206" s="472"/>
      <c r="JZI206" s="472"/>
      <c r="JZJ206" s="472"/>
      <c r="JZK206" s="472"/>
      <c r="JZL206" s="472"/>
      <c r="JZM206" s="472"/>
      <c r="JZN206" s="472"/>
      <c r="JZO206" s="472"/>
      <c r="JZP206" s="472"/>
      <c r="JZQ206" s="472"/>
      <c r="JZR206" s="472"/>
      <c r="JZS206" s="472"/>
      <c r="JZT206" s="472"/>
      <c r="JZU206" s="472"/>
      <c r="JZV206" s="472"/>
      <c r="JZW206" s="472"/>
      <c r="JZX206" s="472"/>
      <c r="JZY206" s="472"/>
      <c r="JZZ206" s="472"/>
      <c r="KAA206" s="472"/>
      <c r="KAB206" s="472"/>
      <c r="KAC206" s="472"/>
      <c r="KAD206" s="472"/>
      <c r="KAE206" s="472"/>
      <c r="KAF206" s="472"/>
      <c r="KAG206" s="472"/>
      <c r="KAH206" s="472"/>
      <c r="KAI206" s="472"/>
      <c r="KAJ206" s="472"/>
      <c r="KAK206" s="472"/>
      <c r="KAL206" s="472"/>
      <c r="KAM206" s="472"/>
      <c r="KAN206" s="472"/>
      <c r="KAO206" s="472"/>
      <c r="KAP206" s="472"/>
      <c r="KAQ206" s="472"/>
      <c r="KAR206" s="472"/>
      <c r="KAS206" s="472"/>
      <c r="KAT206" s="472"/>
      <c r="KAU206" s="472"/>
      <c r="KAV206" s="472"/>
      <c r="KAW206" s="472"/>
      <c r="KAX206" s="472"/>
      <c r="KAY206" s="472"/>
      <c r="KAZ206" s="472"/>
      <c r="KBA206" s="472"/>
      <c r="KBB206" s="472"/>
      <c r="KBC206" s="472"/>
      <c r="KBD206" s="472"/>
      <c r="KBE206" s="472"/>
      <c r="KBF206" s="472"/>
      <c r="KBG206" s="472"/>
      <c r="KBH206" s="472"/>
      <c r="KBI206" s="472"/>
      <c r="KBJ206" s="472"/>
      <c r="KBK206" s="472"/>
      <c r="KBL206" s="472"/>
      <c r="KBM206" s="472"/>
      <c r="KBN206" s="472"/>
      <c r="KBO206" s="472"/>
      <c r="KBP206" s="472"/>
      <c r="KBQ206" s="472"/>
      <c r="KBR206" s="472"/>
      <c r="KBS206" s="472"/>
      <c r="KBT206" s="472"/>
      <c r="KBU206" s="472"/>
      <c r="KBV206" s="472"/>
      <c r="KBW206" s="472"/>
      <c r="KBX206" s="472"/>
      <c r="KBY206" s="472"/>
      <c r="KBZ206" s="472"/>
      <c r="KCA206" s="472"/>
      <c r="KCB206" s="472"/>
      <c r="KCC206" s="472"/>
      <c r="KCD206" s="472"/>
      <c r="KCE206" s="472"/>
      <c r="KCF206" s="472"/>
      <c r="KCG206" s="472"/>
      <c r="KCH206" s="472"/>
      <c r="KCI206" s="472"/>
      <c r="KCJ206" s="472"/>
      <c r="KCK206" s="472"/>
      <c r="KCL206" s="472"/>
      <c r="KCM206" s="472"/>
      <c r="KCN206" s="472"/>
      <c r="KCO206" s="472"/>
      <c r="KCP206" s="472"/>
      <c r="KCQ206" s="472"/>
      <c r="KCR206" s="472"/>
      <c r="KCS206" s="472"/>
      <c r="KCT206" s="472"/>
      <c r="KCU206" s="472"/>
      <c r="KCV206" s="472"/>
      <c r="KCW206" s="472"/>
      <c r="KCX206" s="472"/>
      <c r="KCY206" s="472"/>
      <c r="KCZ206" s="472"/>
      <c r="KDA206" s="472"/>
      <c r="KDB206" s="472"/>
      <c r="KDC206" s="472"/>
      <c r="KDD206" s="472"/>
      <c r="KDE206" s="472"/>
      <c r="KDF206" s="472"/>
      <c r="KDG206" s="472"/>
      <c r="KDH206" s="472"/>
      <c r="KDI206" s="472"/>
      <c r="KDJ206" s="472"/>
      <c r="KDK206" s="472"/>
      <c r="KDL206" s="472"/>
      <c r="KDM206" s="472"/>
      <c r="KDN206" s="472"/>
      <c r="KDO206" s="472"/>
      <c r="KDP206" s="472"/>
      <c r="KDQ206" s="472"/>
      <c r="KDR206" s="472"/>
      <c r="KDS206" s="472"/>
      <c r="KDT206" s="472"/>
      <c r="KDU206" s="472"/>
      <c r="KDV206" s="472"/>
      <c r="KDW206" s="472"/>
      <c r="KDX206" s="472"/>
      <c r="KDY206" s="472"/>
      <c r="KDZ206" s="472"/>
      <c r="KEA206" s="472"/>
      <c r="KEB206" s="472"/>
      <c r="KEC206" s="472"/>
      <c r="KED206" s="472"/>
      <c r="KEE206" s="472"/>
      <c r="KEF206" s="472"/>
      <c r="KEG206" s="472"/>
      <c r="KEH206" s="472"/>
      <c r="KEI206" s="472"/>
      <c r="KEJ206" s="472"/>
      <c r="KEK206" s="472"/>
      <c r="KEL206" s="472"/>
      <c r="KEM206" s="472"/>
      <c r="KEN206" s="472"/>
      <c r="KEO206" s="472"/>
      <c r="KEP206" s="472"/>
      <c r="KEQ206" s="472"/>
      <c r="KER206" s="472"/>
      <c r="KES206" s="472"/>
      <c r="KET206" s="472"/>
      <c r="KEU206" s="472"/>
      <c r="KEV206" s="472"/>
      <c r="KEW206" s="472"/>
      <c r="KEX206" s="472"/>
      <c r="KEY206" s="472"/>
      <c r="KEZ206" s="472"/>
      <c r="KFA206" s="472"/>
      <c r="KFB206" s="472"/>
      <c r="KFC206" s="472"/>
      <c r="KFD206" s="472"/>
      <c r="KFE206" s="472"/>
      <c r="KFF206" s="472"/>
      <c r="KFG206" s="472"/>
      <c r="KFH206" s="472"/>
      <c r="KFI206" s="472"/>
      <c r="KFJ206" s="472"/>
      <c r="KFK206" s="472"/>
      <c r="KFL206" s="472"/>
      <c r="KFM206" s="472"/>
      <c r="KFN206" s="472"/>
      <c r="KFO206" s="472"/>
      <c r="KFP206" s="472"/>
      <c r="KFQ206" s="472"/>
      <c r="KFR206" s="472"/>
      <c r="KFS206" s="472"/>
      <c r="KFT206" s="472"/>
      <c r="KFU206" s="472"/>
      <c r="KFV206" s="472"/>
      <c r="KFW206" s="472"/>
      <c r="KFX206" s="472"/>
      <c r="KFY206" s="472"/>
      <c r="KFZ206" s="472"/>
      <c r="KGA206" s="472"/>
      <c r="KGB206" s="472"/>
      <c r="KGC206" s="472"/>
      <c r="KGD206" s="472"/>
      <c r="KGE206" s="472"/>
      <c r="KGF206" s="472"/>
      <c r="KGG206" s="472"/>
      <c r="KGH206" s="472"/>
      <c r="KGI206" s="472"/>
      <c r="KGJ206" s="472"/>
      <c r="KGK206" s="472"/>
      <c r="KGL206" s="472"/>
      <c r="KGM206" s="472"/>
      <c r="KGN206" s="472"/>
      <c r="KGO206" s="472"/>
      <c r="KGP206" s="472"/>
      <c r="KGQ206" s="472"/>
      <c r="KGR206" s="472"/>
      <c r="KGS206" s="472"/>
      <c r="KGT206" s="472"/>
      <c r="KGU206" s="472"/>
      <c r="KGV206" s="472"/>
      <c r="KGW206" s="472"/>
      <c r="KGX206" s="472"/>
      <c r="KGY206" s="472"/>
      <c r="KGZ206" s="472"/>
      <c r="KHA206" s="472"/>
      <c r="KHB206" s="472"/>
      <c r="KHC206" s="472"/>
      <c r="KHD206" s="472"/>
      <c r="KHE206" s="472"/>
      <c r="KHF206" s="472"/>
      <c r="KHG206" s="472"/>
      <c r="KHH206" s="472"/>
      <c r="KHI206" s="472"/>
      <c r="KHJ206" s="472"/>
      <c r="KHK206" s="472"/>
      <c r="KHL206" s="472"/>
      <c r="KHM206" s="472"/>
      <c r="KHN206" s="472"/>
      <c r="KHO206" s="472"/>
      <c r="KHP206" s="472"/>
      <c r="KHQ206" s="472"/>
      <c r="KHR206" s="472"/>
      <c r="KHS206" s="472"/>
      <c r="KHT206" s="472"/>
      <c r="KHU206" s="472"/>
      <c r="KHV206" s="472"/>
      <c r="KHW206" s="472"/>
      <c r="KHX206" s="472"/>
      <c r="KHY206" s="472"/>
      <c r="KHZ206" s="472"/>
      <c r="KIA206" s="472"/>
      <c r="KIB206" s="472"/>
      <c r="KIC206" s="472"/>
      <c r="KID206" s="472"/>
      <c r="KIE206" s="472"/>
      <c r="KIF206" s="472"/>
      <c r="KIG206" s="472"/>
      <c r="KIH206" s="472"/>
      <c r="KII206" s="472"/>
      <c r="KIJ206" s="472"/>
      <c r="KIK206" s="472"/>
      <c r="KIL206" s="472"/>
      <c r="KIM206" s="472"/>
      <c r="KIN206" s="472"/>
      <c r="KIQ206" s="472"/>
      <c r="KIR206" s="472"/>
      <c r="KIS206" s="472"/>
      <c r="KIT206" s="472"/>
      <c r="KIU206" s="472"/>
      <c r="KIV206" s="472"/>
      <c r="KIW206" s="472"/>
      <c r="KIX206" s="472"/>
      <c r="KIY206" s="472"/>
      <c r="KIZ206" s="472"/>
      <c r="KJA206" s="472"/>
      <c r="KJB206" s="472"/>
      <c r="KJC206" s="472"/>
      <c r="KJD206" s="472"/>
      <c r="KJE206" s="472"/>
      <c r="KJF206" s="472"/>
      <c r="KJG206" s="472"/>
      <c r="KJH206" s="472"/>
      <c r="KJI206" s="472"/>
      <c r="KJJ206" s="472"/>
      <c r="KJK206" s="472"/>
      <c r="KJL206" s="472"/>
      <c r="KJM206" s="472"/>
      <c r="KJN206" s="472"/>
      <c r="KJO206" s="472"/>
      <c r="KJP206" s="472"/>
      <c r="KJQ206" s="472"/>
      <c r="KJR206" s="472"/>
      <c r="KJS206" s="472"/>
      <c r="KJT206" s="472"/>
      <c r="KJU206" s="472"/>
      <c r="KJV206" s="472"/>
      <c r="KJW206" s="472"/>
      <c r="KJX206" s="472"/>
      <c r="KJY206" s="472"/>
      <c r="KJZ206" s="472"/>
      <c r="KKA206" s="472"/>
      <c r="KKB206" s="472"/>
      <c r="KKC206" s="472"/>
      <c r="KKD206" s="472"/>
      <c r="KKE206" s="472"/>
      <c r="KKF206" s="472"/>
      <c r="KKG206" s="472"/>
      <c r="KKH206" s="472"/>
      <c r="KKI206" s="472"/>
      <c r="KKJ206" s="472"/>
      <c r="KKK206" s="472"/>
      <c r="KKL206" s="472"/>
      <c r="KKM206" s="472"/>
      <c r="KKN206" s="472"/>
      <c r="KKO206" s="472"/>
      <c r="KKP206" s="472"/>
      <c r="KKQ206" s="472"/>
      <c r="KKR206" s="472"/>
      <c r="KKS206" s="472"/>
      <c r="KKT206" s="472"/>
      <c r="KKU206" s="472"/>
      <c r="KKV206" s="472"/>
      <c r="KKW206" s="472"/>
      <c r="KKX206" s="472"/>
      <c r="KKY206" s="472"/>
      <c r="KKZ206" s="472"/>
      <c r="KLA206" s="472"/>
      <c r="KLB206" s="472"/>
      <c r="KLC206" s="472"/>
      <c r="KLD206" s="472"/>
      <c r="KLE206" s="472"/>
      <c r="KLF206" s="472"/>
      <c r="KLG206" s="472"/>
      <c r="KLH206" s="472"/>
      <c r="KLI206" s="472"/>
      <c r="KLJ206" s="472"/>
      <c r="KLK206" s="472"/>
      <c r="KLL206" s="472"/>
      <c r="KLM206" s="472"/>
      <c r="KLN206" s="472"/>
      <c r="KLO206" s="472"/>
      <c r="KLP206" s="472"/>
      <c r="KLQ206" s="472"/>
      <c r="KLR206" s="472"/>
      <c r="KLS206" s="472"/>
      <c r="KLT206" s="472"/>
      <c r="KLU206" s="472"/>
      <c r="KLV206" s="472"/>
      <c r="KLW206" s="472"/>
      <c r="KLX206" s="472"/>
      <c r="KLY206" s="472"/>
      <c r="KLZ206" s="472"/>
      <c r="KMA206" s="472"/>
      <c r="KMB206" s="472"/>
      <c r="KMC206" s="472"/>
      <c r="KMD206" s="472"/>
      <c r="KME206" s="472"/>
      <c r="KMF206" s="472"/>
      <c r="KMG206" s="472"/>
      <c r="KMH206" s="472"/>
      <c r="KMI206" s="472"/>
      <c r="KMJ206" s="472"/>
      <c r="KMK206" s="472"/>
      <c r="KML206" s="472"/>
      <c r="KMM206" s="472"/>
      <c r="KMN206" s="472"/>
      <c r="KMO206" s="472"/>
      <c r="KMP206" s="472"/>
      <c r="KMQ206" s="472"/>
      <c r="KMR206" s="472"/>
      <c r="KMS206" s="472"/>
      <c r="KMT206" s="472"/>
      <c r="KMU206" s="472"/>
      <c r="KMV206" s="472"/>
      <c r="KMW206" s="472"/>
      <c r="KMX206" s="472"/>
      <c r="KMY206" s="472"/>
      <c r="KMZ206" s="472"/>
      <c r="KNA206" s="472"/>
      <c r="KNB206" s="472"/>
      <c r="KNC206" s="472"/>
      <c r="KND206" s="472"/>
      <c r="KNE206" s="472"/>
      <c r="KNF206" s="472"/>
      <c r="KNG206" s="472"/>
      <c r="KNH206" s="472"/>
      <c r="KNI206" s="472"/>
      <c r="KNJ206" s="472"/>
      <c r="KNK206" s="472"/>
      <c r="KNL206" s="472"/>
      <c r="KNM206" s="472"/>
      <c r="KNN206" s="472"/>
      <c r="KNO206" s="472"/>
      <c r="KNP206" s="472"/>
      <c r="KNQ206" s="472"/>
      <c r="KNR206" s="472"/>
      <c r="KNS206" s="472"/>
      <c r="KNT206" s="472"/>
      <c r="KNU206" s="472"/>
      <c r="KNV206" s="472"/>
      <c r="KNW206" s="472"/>
      <c r="KNX206" s="472"/>
      <c r="KNY206" s="472"/>
      <c r="KNZ206" s="472"/>
      <c r="KOA206" s="472"/>
      <c r="KOB206" s="472"/>
      <c r="KOC206" s="472"/>
      <c r="KOD206" s="472"/>
      <c r="KOE206" s="472"/>
      <c r="KOF206" s="472"/>
      <c r="KOG206" s="472"/>
      <c r="KOH206" s="472"/>
      <c r="KOI206" s="472"/>
      <c r="KOJ206" s="472"/>
      <c r="KOK206" s="472"/>
      <c r="KOL206" s="472"/>
      <c r="KOM206" s="472"/>
      <c r="KON206" s="472"/>
      <c r="KOO206" s="472"/>
      <c r="KOP206" s="472"/>
      <c r="KOQ206" s="472"/>
      <c r="KOR206" s="472"/>
      <c r="KOS206" s="472"/>
      <c r="KOT206" s="472"/>
      <c r="KOU206" s="472"/>
      <c r="KOV206" s="472"/>
      <c r="KOW206" s="472"/>
      <c r="KOX206" s="472"/>
      <c r="KOY206" s="472"/>
      <c r="KOZ206" s="472"/>
      <c r="KPA206" s="472"/>
      <c r="KPB206" s="472"/>
      <c r="KPC206" s="472"/>
      <c r="KPD206" s="472"/>
      <c r="KPE206" s="472"/>
      <c r="KPF206" s="472"/>
      <c r="KPG206" s="472"/>
      <c r="KPH206" s="472"/>
      <c r="KPI206" s="472"/>
      <c r="KPJ206" s="472"/>
      <c r="KPK206" s="472"/>
      <c r="KPL206" s="472"/>
      <c r="KPM206" s="472"/>
      <c r="KPN206" s="472"/>
      <c r="KPO206" s="472"/>
      <c r="KPP206" s="472"/>
      <c r="KPQ206" s="472"/>
      <c r="KPR206" s="472"/>
      <c r="KPS206" s="472"/>
      <c r="KPT206" s="472"/>
      <c r="KPU206" s="472"/>
      <c r="KPV206" s="472"/>
      <c r="KPW206" s="472"/>
      <c r="KPX206" s="472"/>
      <c r="KPY206" s="472"/>
      <c r="KPZ206" s="472"/>
      <c r="KQA206" s="472"/>
      <c r="KQB206" s="472"/>
      <c r="KQC206" s="472"/>
      <c r="KQD206" s="472"/>
      <c r="KQE206" s="472"/>
      <c r="KQF206" s="472"/>
      <c r="KQG206" s="472"/>
      <c r="KQH206" s="472"/>
      <c r="KQI206" s="472"/>
      <c r="KQJ206" s="472"/>
      <c r="KQK206" s="472"/>
      <c r="KQL206" s="472"/>
      <c r="KQM206" s="472"/>
      <c r="KQN206" s="472"/>
      <c r="KQO206" s="472"/>
      <c r="KQP206" s="472"/>
      <c r="KQQ206" s="472"/>
      <c r="KQR206" s="472"/>
      <c r="KQS206" s="472"/>
      <c r="KQT206" s="472"/>
      <c r="KQU206" s="472"/>
      <c r="KQV206" s="472"/>
      <c r="KQW206" s="472"/>
      <c r="KQX206" s="472"/>
      <c r="KQY206" s="472"/>
      <c r="KQZ206" s="472"/>
      <c r="KRA206" s="472"/>
      <c r="KRB206" s="472"/>
      <c r="KRC206" s="472"/>
      <c r="KRD206" s="472"/>
      <c r="KRE206" s="472"/>
      <c r="KRF206" s="472"/>
      <c r="KRG206" s="472"/>
      <c r="KRH206" s="472"/>
      <c r="KRI206" s="472"/>
      <c r="KRJ206" s="472"/>
      <c r="KRK206" s="472"/>
      <c r="KRL206" s="472"/>
      <c r="KRM206" s="472"/>
      <c r="KRN206" s="472"/>
      <c r="KRO206" s="472"/>
      <c r="KRP206" s="472"/>
      <c r="KRQ206" s="472"/>
      <c r="KRR206" s="472"/>
      <c r="KRS206" s="472"/>
      <c r="KRT206" s="472"/>
      <c r="KRU206" s="472"/>
      <c r="KRV206" s="472"/>
      <c r="KRW206" s="472"/>
      <c r="KRX206" s="472"/>
      <c r="KRY206" s="472"/>
      <c r="KRZ206" s="472"/>
      <c r="KSA206" s="472"/>
      <c r="KSB206" s="472"/>
      <c r="KSC206" s="472"/>
      <c r="KSD206" s="472"/>
      <c r="KSE206" s="472"/>
      <c r="KSF206" s="472"/>
      <c r="KSG206" s="472"/>
      <c r="KSH206" s="472"/>
      <c r="KSI206" s="472"/>
      <c r="KSJ206" s="472"/>
      <c r="KSM206" s="472"/>
      <c r="KSN206" s="472"/>
      <c r="KSO206" s="472"/>
      <c r="KSP206" s="472"/>
      <c r="KSQ206" s="472"/>
      <c r="KSR206" s="472"/>
      <c r="KSS206" s="472"/>
      <c r="KST206" s="472"/>
      <c r="KSU206" s="472"/>
      <c r="KSV206" s="472"/>
      <c r="KSW206" s="472"/>
      <c r="KSX206" s="472"/>
      <c r="KSY206" s="472"/>
      <c r="KSZ206" s="472"/>
      <c r="KTA206" s="472"/>
      <c r="KTB206" s="472"/>
      <c r="KTC206" s="472"/>
      <c r="KTD206" s="472"/>
      <c r="KTE206" s="472"/>
      <c r="KTF206" s="472"/>
      <c r="KTG206" s="472"/>
      <c r="KTH206" s="472"/>
      <c r="KTI206" s="472"/>
      <c r="KTJ206" s="472"/>
      <c r="KTK206" s="472"/>
      <c r="KTL206" s="472"/>
      <c r="KTM206" s="472"/>
      <c r="KTN206" s="472"/>
      <c r="KTO206" s="472"/>
      <c r="KTP206" s="472"/>
      <c r="KTQ206" s="472"/>
      <c r="KTR206" s="472"/>
      <c r="KTS206" s="472"/>
      <c r="KTT206" s="472"/>
      <c r="KTU206" s="472"/>
      <c r="KTV206" s="472"/>
      <c r="KTW206" s="472"/>
      <c r="KTX206" s="472"/>
      <c r="KTY206" s="472"/>
      <c r="KTZ206" s="472"/>
      <c r="KUA206" s="472"/>
      <c r="KUB206" s="472"/>
      <c r="KUC206" s="472"/>
      <c r="KUD206" s="472"/>
      <c r="KUE206" s="472"/>
      <c r="KUF206" s="472"/>
      <c r="KUG206" s="472"/>
      <c r="KUH206" s="472"/>
      <c r="KUI206" s="472"/>
      <c r="KUJ206" s="472"/>
      <c r="KUK206" s="472"/>
      <c r="KUL206" s="472"/>
      <c r="KUM206" s="472"/>
      <c r="KUN206" s="472"/>
      <c r="KUO206" s="472"/>
      <c r="KUP206" s="472"/>
      <c r="KUQ206" s="472"/>
      <c r="KUR206" s="472"/>
      <c r="KUS206" s="472"/>
      <c r="KUT206" s="472"/>
      <c r="KUU206" s="472"/>
      <c r="KUV206" s="472"/>
      <c r="KUW206" s="472"/>
      <c r="KUX206" s="472"/>
      <c r="KUY206" s="472"/>
      <c r="KUZ206" s="472"/>
      <c r="KVA206" s="472"/>
      <c r="KVB206" s="472"/>
      <c r="KVC206" s="472"/>
      <c r="KVD206" s="472"/>
      <c r="KVE206" s="472"/>
      <c r="KVF206" s="472"/>
      <c r="KVG206" s="472"/>
      <c r="KVH206" s="472"/>
      <c r="KVI206" s="472"/>
      <c r="KVJ206" s="472"/>
      <c r="KVK206" s="472"/>
      <c r="KVL206" s="472"/>
      <c r="KVM206" s="472"/>
      <c r="KVN206" s="472"/>
      <c r="KVO206" s="472"/>
      <c r="KVP206" s="472"/>
      <c r="KVQ206" s="472"/>
      <c r="KVR206" s="472"/>
      <c r="KVS206" s="472"/>
      <c r="KVT206" s="472"/>
      <c r="KVU206" s="472"/>
      <c r="KVV206" s="472"/>
      <c r="KVW206" s="472"/>
      <c r="KVX206" s="472"/>
      <c r="KVY206" s="472"/>
      <c r="KVZ206" s="472"/>
      <c r="KWA206" s="472"/>
      <c r="KWB206" s="472"/>
      <c r="KWC206" s="472"/>
      <c r="KWD206" s="472"/>
      <c r="KWE206" s="472"/>
      <c r="KWF206" s="472"/>
      <c r="KWG206" s="472"/>
      <c r="KWH206" s="472"/>
      <c r="KWI206" s="472"/>
      <c r="KWJ206" s="472"/>
      <c r="KWK206" s="472"/>
      <c r="KWL206" s="472"/>
      <c r="KWM206" s="472"/>
      <c r="KWN206" s="472"/>
      <c r="KWO206" s="472"/>
      <c r="KWP206" s="472"/>
      <c r="KWQ206" s="472"/>
      <c r="KWR206" s="472"/>
      <c r="KWS206" s="472"/>
      <c r="KWT206" s="472"/>
      <c r="KWU206" s="472"/>
      <c r="KWV206" s="472"/>
      <c r="KWW206" s="472"/>
      <c r="KWX206" s="472"/>
      <c r="KWY206" s="472"/>
      <c r="KWZ206" s="472"/>
      <c r="KXA206" s="472"/>
      <c r="KXB206" s="472"/>
      <c r="KXC206" s="472"/>
      <c r="KXD206" s="472"/>
      <c r="KXE206" s="472"/>
      <c r="KXF206" s="472"/>
      <c r="KXG206" s="472"/>
      <c r="KXH206" s="472"/>
      <c r="KXI206" s="472"/>
      <c r="KXJ206" s="472"/>
      <c r="KXK206" s="472"/>
      <c r="KXL206" s="472"/>
      <c r="KXM206" s="472"/>
      <c r="KXN206" s="472"/>
      <c r="KXO206" s="472"/>
      <c r="KXP206" s="472"/>
      <c r="KXQ206" s="472"/>
      <c r="KXR206" s="472"/>
      <c r="KXS206" s="472"/>
      <c r="KXT206" s="472"/>
      <c r="KXU206" s="472"/>
      <c r="KXV206" s="472"/>
      <c r="KXW206" s="472"/>
      <c r="KXX206" s="472"/>
      <c r="KXY206" s="472"/>
      <c r="KXZ206" s="472"/>
      <c r="KYA206" s="472"/>
      <c r="KYB206" s="472"/>
      <c r="KYC206" s="472"/>
      <c r="KYD206" s="472"/>
      <c r="KYE206" s="472"/>
      <c r="KYF206" s="472"/>
      <c r="KYG206" s="472"/>
      <c r="KYH206" s="472"/>
      <c r="KYI206" s="472"/>
      <c r="KYJ206" s="472"/>
      <c r="KYK206" s="472"/>
      <c r="KYL206" s="472"/>
      <c r="KYM206" s="472"/>
      <c r="KYN206" s="472"/>
      <c r="KYO206" s="472"/>
      <c r="KYP206" s="472"/>
      <c r="KYQ206" s="472"/>
      <c r="KYR206" s="472"/>
      <c r="KYS206" s="472"/>
      <c r="KYT206" s="472"/>
      <c r="KYU206" s="472"/>
      <c r="KYV206" s="472"/>
      <c r="KYW206" s="472"/>
      <c r="KYX206" s="472"/>
      <c r="KYY206" s="472"/>
      <c r="KYZ206" s="472"/>
      <c r="KZA206" s="472"/>
      <c r="KZB206" s="472"/>
      <c r="KZC206" s="472"/>
      <c r="KZD206" s="472"/>
      <c r="KZE206" s="472"/>
      <c r="KZF206" s="472"/>
      <c r="KZG206" s="472"/>
      <c r="KZH206" s="472"/>
      <c r="KZI206" s="472"/>
      <c r="KZJ206" s="472"/>
      <c r="KZK206" s="472"/>
      <c r="KZL206" s="472"/>
      <c r="KZM206" s="472"/>
      <c r="KZN206" s="472"/>
      <c r="KZO206" s="472"/>
      <c r="KZP206" s="472"/>
      <c r="KZQ206" s="472"/>
      <c r="KZR206" s="472"/>
      <c r="KZS206" s="472"/>
      <c r="KZT206" s="472"/>
      <c r="KZU206" s="472"/>
      <c r="KZV206" s="472"/>
      <c r="KZW206" s="472"/>
      <c r="KZX206" s="472"/>
      <c r="KZY206" s="472"/>
      <c r="KZZ206" s="472"/>
      <c r="LAA206" s="472"/>
      <c r="LAB206" s="472"/>
      <c r="LAC206" s="472"/>
      <c r="LAD206" s="472"/>
      <c r="LAE206" s="472"/>
      <c r="LAF206" s="472"/>
      <c r="LAG206" s="472"/>
      <c r="LAH206" s="472"/>
      <c r="LAI206" s="472"/>
      <c r="LAJ206" s="472"/>
      <c r="LAK206" s="472"/>
      <c r="LAL206" s="472"/>
      <c r="LAM206" s="472"/>
      <c r="LAN206" s="472"/>
      <c r="LAO206" s="472"/>
      <c r="LAP206" s="472"/>
      <c r="LAQ206" s="472"/>
      <c r="LAR206" s="472"/>
      <c r="LAS206" s="472"/>
      <c r="LAT206" s="472"/>
      <c r="LAU206" s="472"/>
      <c r="LAV206" s="472"/>
      <c r="LAW206" s="472"/>
      <c r="LAX206" s="472"/>
      <c r="LAY206" s="472"/>
      <c r="LAZ206" s="472"/>
      <c r="LBA206" s="472"/>
      <c r="LBB206" s="472"/>
      <c r="LBC206" s="472"/>
      <c r="LBD206" s="472"/>
      <c r="LBE206" s="472"/>
      <c r="LBF206" s="472"/>
      <c r="LBG206" s="472"/>
      <c r="LBH206" s="472"/>
      <c r="LBI206" s="472"/>
      <c r="LBJ206" s="472"/>
      <c r="LBK206" s="472"/>
      <c r="LBL206" s="472"/>
      <c r="LBM206" s="472"/>
      <c r="LBN206" s="472"/>
      <c r="LBO206" s="472"/>
      <c r="LBP206" s="472"/>
      <c r="LBQ206" s="472"/>
      <c r="LBR206" s="472"/>
      <c r="LBS206" s="472"/>
      <c r="LBT206" s="472"/>
      <c r="LBU206" s="472"/>
      <c r="LBV206" s="472"/>
      <c r="LBW206" s="472"/>
      <c r="LBX206" s="472"/>
      <c r="LBY206" s="472"/>
      <c r="LBZ206" s="472"/>
      <c r="LCA206" s="472"/>
      <c r="LCB206" s="472"/>
      <c r="LCC206" s="472"/>
      <c r="LCD206" s="472"/>
      <c r="LCE206" s="472"/>
      <c r="LCF206" s="472"/>
      <c r="LCI206" s="472"/>
      <c r="LCJ206" s="472"/>
      <c r="LCK206" s="472"/>
      <c r="LCL206" s="472"/>
      <c r="LCM206" s="472"/>
      <c r="LCN206" s="472"/>
      <c r="LCO206" s="472"/>
      <c r="LCP206" s="472"/>
      <c r="LCQ206" s="472"/>
      <c r="LCR206" s="472"/>
      <c r="LCS206" s="472"/>
      <c r="LCT206" s="472"/>
      <c r="LCU206" s="472"/>
      <c r="LCV206" s="472"/>
      <c r="LCW206" s="472"/>
      <c r="LCX206" s="472"/>
      <c r="LCY206" s="472"/>
      <c r="LCZ206" s="472"/>
      <c r="LDA206" s="472"/>
      <c r="LDB206" s="472"/>
      <c r="LDC206" s="472"/>
      <c r="LDD206" s="472"/>
      <c r="LDE206" s="472"/>
      <c r="LDF206" s="472"/>
      <c r="LDG206" s="472"/>
      <c r="LDH206" s="472"/>
      <c r="LDI206" s="472"/>
      <c r="LDJ206" s="472"/>
      <c r="LDK206" s="472"/>
      <c r="LDL206" s="472"/>
      <c r="LDM206" s="472"/>
      <c r="LDN206" s="472"/>
      <c r="LDO206" s="472"/>
      <c r="LDP206" s="472"/>
      <c r="LDQ206" s="472"/>
      <c r="LDR206" s="472"/>
      <c r="LDS206" s="472"/>
      <c r="LDT206" s="472"/>
      <c r="LDU206" s="472"/>
      <c r="LDV206" s="472"/>
      <c r="LDW206" s="472"/>
      <c r="LDX206" s="472"/>
      <c r="LDY206" s="472"/>
      <c r="LDZ206" s="472"/>
      <c r="LEA206" s="472"/>
      <c r="LEB206" s="472"/>
      <c r="LEC206" s="472"/>
      <c r="LED206" s="472"/>
      <c r="LEE206" s="472"/>
      <c r="LEF206" s="472"/>
      <c r="LEG206" s="472"/>
      <c r="LEH206" s="472"/>
      <c r="LEI206" s="472"/>
      <c r="LEJ206" s="472"/>
      <c r="LEK206" s="472"/>
      <c r="LEL206" s="472"/>
      <c r="LEM206" s="472"/>
      <c r="LEN206" s="472"/>
      <c r="LEO206" s="472"/>
      <c r="LEP206" s="472"/>
      <c r="LEQ206" s="472"/>
      <c r="LER206" s="472"/>
      <c r="LES206" s="472"/>
      <c r="LET206" s="472"/>
      <c r="LEU206" s="472"/>
      <c r="LEV206" s="472"/>
      <c r="LEW206" s="472"/>
      <c r="LEX206" s="472"/>
      <c r="LEY206" s="472"/>
      <c r="LEZ206" s="472"/>
      <c r="LFA206" s="472"/>
      <c r="LFB206" s="472"/>
      <c r="LFC206" s="472"/>
      <c r="LFD206" s="472"/>
      <c r="LFE206" s="472"/>
      <c r="LFF206" s="472"/>
      <c r="LFG206" s="472"/>
      <c r="LFH206" s="472"/>
      <c r="LFI206" s="472"/>
      <c r="LFJ206" s="472"/>
      <c r="LFK206" s="472"/>
      <c r="LFL206" s="472"/>
      <c r="LFM206" s="472"/>
      <c r="LFN206" s="472"/>
      <c r="LFO206" s="472"/>
      <c r="LFP206" s="472"/>
      <c r="LFQ206" s="472"/>
      <c r="LFR206" s="472"/>
      <c r="LFS206" s="472"/>
      <c r="LFT206" s="472"/>
      <c r="LFU206" s="472"/>
      <c r="LFV206" s="472"/>
      <c r="LFW206" s="472"/>
      <c r="LFX206" s="472"/>
      <c r="LFY206" s="472"/>
      <c r="LFZ206" s="472"/>
      <c r="LGA206" s="472"/>
      <c r="LGB206" s="472"/>
      <c r="LGC206" s="472"/>
      <c r="LGD206" s="472"/>
      <c r="LGE206" s="472"/>
      <c r="LGF206" s="472"/>
      <c r="LGG206" s="472"/>
      <c r="LGH206" s="472"/>
      <c r="LGI206" s="472"/>
      <c r="LGJ206" s="472"/>
      <c r="LGK206" s="472"/>
      <c r="LGL206" s="472"/>
      <c r="LGM206" s="472"/>
      <c r="LGN206" s="472"/>
      <c r="LGO206" s="472"/>
      <c r="LGP206" s="472"/>
      <c r="LGQ206" s="472"/>
      <c r="LGR206" s="472"/>
      <c r="LGS206" s="472"/>
      <c r="LGT206" s="472"/>
      <c r="LGU206" s="472"/>
      <c r="LGV206" s="472"/>
      <c r="LGW206" s="472"/>
      <c r="LGX206" s="472"/>
      <c r="LGY206" s="472"/>
      <c r="LGZ206" s="472"/>
      <c r="LHA206" s="472"/>
      <c r="LHB206" s="472"/>
      <c r="LHC206" s="472"/>
      <c r="LHD206" s="472"/>
      <c r="LHE206" s="472"/>
      <c r="LHF206" s="472"/>
      <c r="LHG206" s="472"/>
      <c r="LHH206" s="472"/>
      <c r="LHI206" s="472"/>
      <c r="LHJ206" s="472"/>
      <c r="LHK206" s="472"/>
      <c r="LHL206" s="472"/>
      <c r="LHM206" s="472"/>
      <c r="LHN206" s="472"/>
      <c r="LHO206" s="472"/>
      <c r="LHP206" s="472"/>
      <c r="LHQ206" s="472"/>
      <c r="LHR206" s="472"/>
      <c r="LHS206" s="472"/>
      <c r="LHT206" s="472"/>
      <c r="LHU206" s="472"/>
      <c r="LHV206" s="472"/>
      <c r="LHW206" s="472"/>
      <c r="LHX206" s="472"/>
      <c r="LHY206" s="472"/>
      <c r="LHZ206" s="472"/>
      <c r="LIA206" s="472"/>
      <c r="LIB206" s="472"/>
      <c r="LIC206" s="472"/>
      <c r="LID206" s="472"/>
      <c r="LIE206" s="472"/>
      <c r="LIF206" s="472"/>
      <c r="LIG206" s="472"/>
      <c r="LIH206" s="472"/>
      <c r="LII206" s="472"/>
      <c r="LIJ206" s="472"/>
      <c r="LIK206" s="472"/>
      <c r="LIL206" s="472"/>
      <c r="LIM206" s="472"/>
      <c r="LIN206" s="472"/>
      <c r="LIO206" s="472"/>
      <c r="LIP206" s="472"/>
      <c r="LIQ206" s="472"/>
      <c r="LIR206" s="472"/>
      <c r="LIS206" s="472"/>
      <c r="LIT206" s="472"/>
      <c r="LIU206" s="472"/>
      <c r="LIV206" s="472"/>
      <c r="LIW206" s="472"/>
      <c r="LIX206" s="472"/>
      <c r="LIY206" s="472"/>
      <c r="LIZ206" s="472"/>
      <c r="LJA206" s="472"/>
      <c r="LJB206" s="472"/>
      <c r="LJC206" s="472"/>
      <c r="LJD206" s="472"/>
      <c r="LJE206" s="472"/>
      <c r="LJF206" s="472"/>
      <c r="LJG206" s="472"/>
      <c r="LJH206" s="472"/>
      <c r="LJI206" s="472"/>
      <c r="LJJ206" s="472"/>
      <c r="LJK206" s="472"/>
      <c r="LJL206" s="472"/>
      <c r="LJM206" s="472"/>
      <c r="LJN206" s="472"/>
      <c r="LJO206" s="472"/>
      <c r="LJP206" s="472"/>
      <c r="LJQ206" s="472"/>
      <c r="LJR206" s="472"/>
      <c r="LJS206" s="472"/>
      <c r="LJT206" s="472"/>
      <c r="LJU206" s="472"/>
      <c r="LJV206" s="472"/>
      <c r="LJW206" s="472"/>
      <c r="LJX206" s="472"/>
      <c r="LJY206" s="472"/>
      <c r="LJZ206" s="472"/>
      <c r="LKA206" s="472"/>
      <c r="LKB206" s="472"/>
      <c r="LKC206" s="472"/>
      <c r="LKD206" s="472"/>
      <c r="LKE206" s="472"/>
      <c r="LKF206" s="472"/>
      <c r="LKG206" s="472"/>
      <c r="LKH206" s="472"/>
      <c r="LKI206" s="472"/>
      <c r="LKJ206" s="472"/>
      <c r="LKK206" s="472"/>
      <c r="LKL206" s="472"/>
      <c r="LKM206" s="472"/>
      <c r="LKN206" s="472"/>
      <c r="LKO206" s="472"/>
      <c r="LKP206" s="472"/>
      <c r="LKQ206" s="472"/>
      <c r="LKR206" s="472"/>
      <c r="LKS206" s="472"/>
      <c r="LKT206" s="472"/>
      <c r="LKU206" s="472"/>
      <c r="LKV206" s="472"/>
      <c r="LKW206" s="472"/>
      <c r="LKX206" s="472"/>
      <c r="LKY206" s="472"/>
      <c r="LKZ206" s="472"/>
      <c r="LLA206" s="472"/>
      <c r="LLB206" s="472"/>
      <c r="LLC206" s="472"/>
      <c r="LLD206" s="472"/>
      <c r="LLE206" s="472"/>
      <c r="LLF206" s="472"/>
      <c r="LLG206" s="472"/>
      <c r="LLH206" s="472"/>
      <c r="LLI206" s="472"/>
      <c r="LLJ206" s="472"/>
      <c r="LLK206" s="472"/>
      <c r="LLL206" s="472"/>
      <c r="LLM206" s="472"/>
      <c r="LLN206" s="472"/>
      <c r="LLO206" s="472"/>
      <c r="LLP206" s="472"/>
      <c r="LLQ206" s="472"/>
      <c r="LLR206" s="472"/>
      <c r="LLS206" s="472"/>
      <c r="LLT206" s="472"/>
      <c r="LLU206" s="472"/>
      <c r="LLV206" s="472"/>
      <c r="LLW206" s="472"/>
      <c r="LLX206" s="472"/>
      <c r="LLY206" s="472"/>
      <c r="LLZ206" s="472"/>
      <c r="LMA206" s="472"/>
      <c r="LMB206" s="472"/>
      <c r="LME206" s="472"/>
      <c r="LMF206" s="472"/>
      <c r="LMG206" s="472"/>
      <c r="LMH206" s="472"/>
      <c r="LMI206" s="472"/>
      <c r="LMJ206" s="472"/>
      <c r="LMK206" s="472"/>
      <c r="LML206" s="472"/>
      <c r="LMM206" s="472"/>
      <c r="LMN206" s="472"/>
      <c r="LMO206" s="472"/>
      <c r="LMP206" s="472"/>
      <c r="LMQ206" s="472"/>
      <c r="LMR206" s="472"/>
      <c r="LMS206" s="472"/>
      <c r="LMT206" s="472"/>
      <c r="LMU206" s="472"/>
      <c r="LMV206" s="472"/>
      <c r="LMW206" s="472"/>
      <c r="LMX206" s="472"/>
      <c r="LMY206" s="472"/>
      <c r="LMZ206" s="472"/>
      <c r="LNA206" s="472"/>
      <c r="LNB206" s="472"/>
      <c r="LNC206" s="472"/>
      <c r="LND206" s="472"/>
      <c r="LNE206" s="472"/>
      <c r="LNF206" s="472"/>
      <c r="LNG206" s="472"/>
      <c r="LNH206" s="472"/>
      <c r="LNI206" s="472"/>
      <c r="LNJ206" s="472"/>
      <c r="LNK206" s="472"/>
      <c r="LNL206" s="472"/>
      <c r="LNM206" s="472"/>
      <c r="LNN206" s="472"/>
      <c r="LNO206" s="472"/>
      <c r="LNP206" s="472"/>
      <c r="LNQ206" s="472"/>
      <c r="LNR206" s="472"/>
      <c r="LNS206" s="472"/>
      <c r="LNT206" s="472"/>
      <c r="LNU206" s="472"/>
      <c r="LNV206" s="472"/>
      <c r="LNW206" s="472"/>
      <c r="LNX206" s="472"/>
      <c r="LNY206" s="472"/>
      <c r="LNZ206" s="472"/>
      <c r="LOA206" s="472"/>
      <c r="LOB206" s="472"/>
      <c r="LOC206" s="472"/>
      <c r="LOD206" s="472"/>
      <c r="LOE206" s="472"/>
      <c r="LOF206" s="472"/>
      <c r="LOG206" s="472"/>
      <c r="LOH206" s="472"/>
      <c r="LOI206" s="472"/>
      <c r="LOJ206" s="472"/>
      <c r="LOK206" s="472"/>
      <c r="LOL206" s="472"/>
      <c r="LOM206" s="472"/>
      <c r="LON206" s="472"/>
      <c r="LOO206" s="472"/>
      <c r="LOP206" s="472"/>
      <c r="LOQ206" s="472"/>
      <c r="LOR206" s="472"/>
      <c r="LOS206" s="472"/>
      <c r="LOT206" s="472"/>
      <c r="LOU206" s="472"/>
      <c r="LOV206" s="472"/>
      <c r="LOW206" s="472"/>
      <c r="LOX206" s="472"/>
      <c r="LOY206" s="472"/>
      <c r="LOZ206" s="472"/>
      <c r="LPA206" s="472"/>
      <c r="LPB206" s="472"/>
      <c r="LPC206" s="472"/>
      <c r="LPD206" s="472"/>
      <c r="LPE206" s="472"/>
      <c r="LPF206" s="472"/>
      <c r="LPG206" s="472"/>
      <c r="LPH206" s="472"/>
      <c r="LPI206" s="472"/>
      <c r="LPJ206" s="472"/>
      <c r="LPK206" s="472"/>
      <c r="LPL206" s="472"/>
      <c r="LPM206" s="472"/>
      <c r="LPN206" s="472"/>
      <c r="LPO206" s="472"/>
      <c r="LPP206" s="472"/>
      <c r="LPQ206" s="472"/>
      <c r="LPR206" s="472"/>
      <c r="LPS206" s="472"/>
      <c r="LPT206" s="472"/>
      <c r="LPU206" s="472"/>
      <c r="LPV206" s="472"/>
      <c r="LPW206" s="472"/>
      <c r="LPX206" s="472"/>
      <c r="LPY206" s="472"/>
      <c r="LPZ206" s="472"/>
      <c r="LQA206" s="472"/>
      <c r="LQB206" s="472"/>
      <c r="LQC206" s="472"/>
      <c r="LQD206" s="472"/>
      <c r="LQE206" s="472"/>
      <c r="LQF206" s="472"/>
      <c r="LQG206" s="472"/>
      <c r="LQH206" s="472"/>
      <c r="LQI206" s="472"/>
      <c r="LQJ206" s="472"/>
      <c r="LQK206" s="472"/>
      <c r="LQL206" s="472"/>
      <c r="LQM206" s="472"/>
      <c r="LQN206" s="472"/>
      <c r="LQO206" s="472"/>
      <c r="LQP206" s="472"/>
      <c r="LQQ206" s="472"/>
      <c r="LQR206" s="472"/>
      <c r="LQS206" s="472"/>
      <c r="LQT206" s="472"/>
      <c r="LQU206" s="472"/>
      <c r="LQV206" s="472"/>
      <c r="LQW206" s="472"/>
      <c r="LQX206" s="472"/>
      <c r="LQY206" s="472"/>
      <c r="LQZ206" s="472"/>
      <c r="LRA206" s="472"/>
      <c r="LRB206" s="472"/>
      <c r="LRC206" s="472"/>
      <c r="LRD206" s="472"/>
      <c r="LRE206" s="472"/>
      <c r="LRF206" s="472"/>
      <c r="LRG206" s="472"/>
      <c r="LRH206" s="472"/>
      <c r="LRI206" s="472"/>
      <c r="LRJ206" s="472"/>
      <c r="LRK206" s="472"/>
      <c r="LRL206" s="472"/>
      <c r="LRM206" s="472"/>
      <c r="LRN206" s="472"/>
      <c r="LRO206" s="472"/>
      <c r="LRP206" s="472"/>
      <c r="LRQ206" s="472"/>
      <c r="LRR206" s="472"/>
      <c r="LRS206" s="472"/>
      <c r="LRT206" s="472"/>
      <c r="LRU206" s="472"/>
      <c r="LRV206" s="472"/>
      <c r="LRW206" s="472"/>
      <c r="LRX206" s="472"/>
      <c r="LRY206" s="472"/>
      <c r="LRZ206" s="472"/>
      <c r="LSA206" s="472"/>
      <c r="LSB206" s="472"/>
      <c r="LSC206" s="472"/>
      <c r="LSD206" s="472"/>
      <c r="LSE206" s="472"/>
      <c r="LSF206" s="472"/>
      <c r="LSG206" s="472"/>
      <c r="LSH206" s="472"/>
      <c r="LSI206" s="472"/>
      <c r="LSJ206" s="472"/>
      <c r="LSK206" s="472"/>
      <c r="LSL206" s="472"/>
      <c r="LSM206" s="472"/>
      <c r="LSN206" s="472"/>
      <c r="LSO206" s="472"/>
      <c r="LSP206" s="472"/>
      <c r="LSQ206" s="472"/>
      <c r="LSR206" s="472"/>
      <c r="LSS206" s="472"/>
      <c r="LST206" s="472"/>
      <c r="LSU206" s="472"/>
      <c r="LSV206" s="472"/>
      <c r="LSW206" s="472"/>
      <c r="LSX206" s="472"/>
      <c r="LSY206" s="472"/>
      <c r="LSZ206" s="472"/>
      <c r="LTA206" s="472"/>
      <c r="LTB206" s="472"/>
      <c r="LTC206" s="472"/>
      <c r="LTD206" s="472"/>
      <c r="LTE206" s="472"/>
      <c r="LTF206" s="472"/>
      <c r="LTG206" s="472"/>
      <c r="LTH206" s="472"/>
      <c r="LTI206" s="472"/>
      <c r="LTJ206" s="472"/>
      <c r="LTK206" s="472"/>
      <c r="LTL206" s="472"/>
      <c r="LTM206" s="472"/>
      <c r="LTN206" s="472"/>
      <c r="LTO206" s="472"/>
      <c r="LTP206" s="472"/>
      <c r="LTQ206" s="472"/>
      <c r="LTR206" s="472"/>
      <c r="LTS206" s="472"/>
      <c r="LTT206" s="472"/>
      <c r="LTU206" s="472"/>
      <c r="LTV206" s="472"/>
      <c r="LTW206" s="472"/>
      <c r="LTX206" s="472"/>
      <c r="LTY206" s="472"/>
      <c r="LTZ206" s="472"/>
      <c r="LUA206" s="472"/>
      <c r="LUB206" s="472"/>
      <c r="LUC206" s="472"/>
      <c r="LUD206" s="472"/>
      <c r="LUE206" s="472"/>
      <c r="LUF206" s="472"/>
      <c r="LUG206" s="472"/>
      <c r="LUH206" s="472"/>
      <c r="LUI206" s="472"/>
      <c r="LUJ206" s="472"/>
      <c r="LUK206" s="472"/>
      <c r="LUL206" s="472"/>
      <c r="LUM206" s="472"/>
      <c r="LUN206" s="472"/>
      <c r="LUO206" s="472"/>
      <c r="LUP206" s="472"/>
      <c r="LUQ206" s="472"/>
      <c r="LUR206" s="472"/>
      <c r="LUS206" s="472"/>
      <c r="LUT206" s="472"/>
      <c r="LUU206" s="472"/>
      <c r="LUV206" s="472"/>
      <c r="LUW206" s="472"/>
      <c r="LUX206" s="472"/>
      <c r="LUY206" s="472"/>
      <c r="LUZ206" s="472"/>
      <c r="LVA206" s="472"/>
      <c r="LVB206" s="472"/>
      <c r="LVC206" s="472"/>
      <c r="LVD206" s="472"/>
      <c r="LVE206" s="472"/>
      <c r="LVF206" s="472"/>
      <c r="LVG206" s="472"/>
      <c r="LVH206" s="472"/>
      <c r="LVI206" s="472"/>
      <c r="LVJ206" s="472"/>
      <c r="LVK206" s="472"/>
      <c r="LVL206" s="472"/>
      <c r="LVM206" s="472"/>
      <c r="LVN206" s="472"/>
      <c r="LVO206" s="472"/>
      <c r="LVP206" s="472"/>
      <c r="LVQ206" s="472"/>
      <c r="LVR206" s="472"/>
      <c r="LVS206" s="472"/>
      <c r="LVT206" s="472"/>
      <c r="LVU206" s="472"/>
      <c r="LVV206" s="472"/>
      <c r="LVW206" s="472"/>
      <c r="LVX206" s="472"/>
      <c r="LWA206" s="472"/>
      <c r="LWB206" s="472"/>
      <c r="LWC206" s="472"/>
      <c r="LWD206" s="472"/>
      <c r="LWE206" s="472"/>
      <c r="LWF206" s="472"/>
      <c r="LWG206" s="472"/>
      <c r="LWH206" s="472"/>
      <c r="LWI206" s="472"/>
      <c r="LWJ206" s="472"/>
      <c r="LWK206" s="472"/>
      <c r="LWL206" s="472"/>
      <c r="LWM206" s="472"/>
      <c r="LWN206" s="472"/>
      <c r="LWO206" s="472"/>
      <c r="LWP206" s="472"/>
      <c r="LWQ206" s="472"/>
      <c r="LWR206" s="472"/>
      <c r="LWS206" s="472"/>
      <c r="LWT206" s="472"/>
      <c r="LWU206" s="472"/>
      <c r="LWV206" s="472"/>
      <c r="LWW206" s="472"/>
      <c r="LWX206" s="472"/>
      <c r="LWY206" s="472"/>
      <c r="LWZ206" s="472"/>
      <c r="LXA206" s="472"/>
      <c r="LXB206" s="472"/>
      <c r="LXC206" s="472"/>
      <c r="LXD206" s="472"/>
      <c r="LXE206" s="472"/>
      <c r="LXF206" s="472"/>
      <c r="LXG206" s="472"/>
      <c r="LXH206" s="472"/>
      <c r="LXI206" s="472"/>
      <c r="LXJ206" s="472"/>
      <c r="LXK206" s="472"/>
      <c r="LXL206" s="472"/>
      <c r="LXM206" s="472"/>
      <c r="LXN206" s="472"/>
      <c r="LXO206" s="472"/>
      <c r="LXP206" s="472"/>
      <c r="LXQ206" s="472"/>
      <c r="LXR206" s="472"/>
      <c r="LXS206" s="472"/>
      <c r="LXT206" s="472"/>
      <c r="LXU206" s="472"/>
      <c r="LXV206" s="472"/>
      <c r="LXW206" s="472"/>
      <c r="LXX206" s="472"/>
      <c r="LXY206" s="472"/>
      <c r="LXZ206" s="472"/>
      <c r="LYA206" s="472"/>
      <c r="LYB206" s="472"/>
      <c r="LYC206" s="472"/>
      <c r="LYD206" s="472"/>
      <c r="LYE206" s="472"/>
      <c r="LYF206" s="472"/>
      <c r="LYG206" s="472"/>
      <c r="LYH206" s="472"/>
      <c r="LYI206" s="472"/>
      <c r="LYJ206" s="472"/>
      <c r="LYK206" s="472"/>
      <c r="LYL206" s="472"/>
      <c r="LYM206" s="472"/>
      <c r="LYN206" s="472"/>
      <c r="LYO206" s="472"/>
      <c r="LYP206" s="472"/>
      <c r="LYQ206" s="472"/>
      <c r="LYR206" s="472"/>
      <c r="LYS206" s="472"/>
      <c r="LYT206" s="472"/>
      <c r="LYU206" s="472"/>
      <c r="LYV206" s="472"/>
      <c r="LYW206" s="472"/>
      <c r="LYX206" s="472"/>
      <c r="LYY206" s="472"/>
      <c r="LYZ206" s="472"/>
      <c r="LZA206" s="472"/>
      <c r="LZB206" s="472"/>
      <c r="LZC206" s="472"/>
      <c r="LZD206" s="472"/>
      <c r="LZE206" s="472"/>
      <c r="LZF206" s="472"/>
      <c r="LZG206" s="472"/>
      <c r="LZH206" s="472"/>
      <c r="LZI206" s="472"/>
      <c r="LZJ206" s="472"/>
      <c r="LZK206" s="472"/>
      <c r="LZL206" s="472"/>
      <c r="LZM206" s="472"/>
      <c r="LZN206" s="472"/>
      <c r="LZO206" s="472"/>
      <c r="LZP206" s="472"/>
      <c r="LZQ206" s="472"/>
      <c r="LZR206" s="472"/>
      <c r="LZS206" s="472"/>
      <c r="LZT206" s="472"/>
      <c r="LZU206" s="472"/>
      <c r="LZV206" s="472"/>
      <c r="LZW206" s="472"/>
      <c r="LZX206" s="472"/>
      <c r="LZY206" s="472"/>
      <c r="LZZ206" s="472"/>
      <c r="MAA206" s="472"/>
      <c r="MAB206" s="472"/>
      <c r="MAC206" s="472"/>
      <c r="MAD206" s="472"/>
      <c r="MAE206" s="472"/>
      <c r="MAF206" s="472"/>
      <c r="MAG206" s="472"/>
      <c r="MAH206" s="472"/>
      <c r="MAI206" s="472"/>
      <c r="MAJ206" s="472"/>
      <c r="MAK206" s="472"/>
      <c r="MAL206" s="472"/>
      <c r="MAM206" s="472"/>
      <c r="MAN206" s="472"/>
      <c r="MAO206" s="472"/>
      <c r="MAP206" s="472"/>
      <c r="MAQ206" s="472"/>
      <c r="MAR206" s="472"/>
      <c r="MAS206" s="472"/>
      <c r="MAT206" s="472"/>
      <c r="MAU206" s="472"/>
      <c r="MAV206" s="472"/>
      <c r="MAW206" s="472"/>
      <c r="MAX206" s="472"/>
      <c r="MAY206" s="472"/>
      <c r="MAZ206" s="472"/>
      <c r="MBA206" s="472"/>
      <c r="MBB206" s="472"/>
      <c r="MBC206" s="472"/>
      <c r="MBD206" s="472"/>
      <c r="MBE206" s="472"/>
      <c r="MBF206" s="472"/>
      <c r="MBG206" s="472"/>
      <c r="MBH206" s="472"/>
      <c r="MBI206" s="472"/>
      <c r="MBJ206" s="472"/>
      <c r="MBK206" s="472"/>
      <c r="MBL206" s="472"/>
      <c r="MBM206" s="472"/>
      <c r="MBN206" s="472"/>
      <c r="MBO206" s="472"/>
      <c r="MBP206" s="472"/>
      <c r="MBQ206" s="472"/>
      <c r="MBR206" s="472"/>
      <c r="MBS206" s="472"/>
      <c r="MBT206" s="472"/>
      <c r="MBU206" s="472"/>
      <c r="MBV206" s="472"/>
      <c r="MBW206" s="472"/>
      <c r="MBX206" s="472"/>
      <c r="MBY206" s="472"/>
      <c r="MBZ206" s="472"/>
      <c r="MCA206" s="472"/>
      <c r="MCB206" s="472"/>
      <c r="MCC206" s="472"/>
      <c r="MCD206" s="472"/>
      <c r="MCE206" s="472"/>
      <c r="MCF206" s="472"/>
      <c r="MCG206" s="472"/>
      <c r="MCH206" s="472"/>
      <c r="MCI206" s="472"/>
      <c r="MCJ206" s="472"/>
      <c r="MCK206" s="472"/>
      <c r="MCL206" s="472"/>
      <c r="MCM206" s="472"/>
      <c r="MCN206" s="472"/>
      <c r="MCO206" s="472"/>
      <c r="MCP206" s="472"/>
      <c r="MCQ206" s="472"/>
      <c r="MCR206" s="472"/>
      <c r="MCS206" s="472"/>
      <c r="MCT206" s="472"/>
      <c r="MCU206" s="472"/>
      <c r="MCV206" s="472"/>
      <c r="MCW206" s="472"/>
      <c r="MCX206" s="472"/>
      <c r="MCY206" s="472"/>
      <c r="MCZ206" s="472"/>
      <c r="MDA206" s="472"/>
      <c r="MDB206" s="472"/>
      <c r="MDC206" s="472"/>
      <c r="MDD206" s="472"/>
      <c r="MDE206" s="472"/>
      <c r="MDF206" s="472"/>
      <c r="MDG206" s="472"/>
      <c r="MDH206" s="472"/>
      <c r="MDI206" s="472"/>
      <c r="MDJ206" s="472"/>
      <c r="MDK206" s="472"/>
      <c r="MDL206" s="472"/>
      <c r="MDM206" s="472"/>
      <c r="MDN206" s="472"/>
      <c r="MDO206" s="472"/>
      <c r="MDP206" s="472"/>
      <c r="MDQ206" s="472"/>
      <c r="MDR206" s="472"/>
      <c r="MDS206" s="472"/>
      <c r="MDT206" s="472"/>
      <c r="MDU206" s="472"/>
      <c r="MDV206" s="472"/>
      <c r="MDW206" s="472"/>
      <c r="MDX206" s="472"/>
      <c r="MDY206" s="472"/>
      <c r="MDZ206" s="472"/>
      <c r="MEA206" s="472"/>
      <c r="MEB206" s="472"/>
      <c r="MEC206" s="472"/>
      <c r="MED206" s="472"/>
      <c r="MEE206" s="472"/>
      <c r="MEF206" s="472"/>
      <c r="MEG206" s="472"/>
      <c r="MEH206" s="472"/>
      <c r="MEI206" s="472"/>
      <c r="MEJ206" s="472"/>
      <c r="MEK206" s="472"/>
      <c r="MEL206" s="472"/>
      <c r="MEM206" s="472"/>
      <c r="MEN206" s="472"/>
      <c r="MEO206" s="472"/>
      <c r="MEP206" s="472"/>
      <c r="MEQ206" s="472"/>
      <c r="MER206" s="472"/>
      <c r="MES206" s="472"/>
      <c r="MET206" s="472"/>
      <c r="MEU206" s="472"/>
      <c r="MEV206" s="472"/>
      <c r="MEW206" s="472"/>
      <c r="MEX206" s="472"/>
      <c r="MEY206" s="472"/>
      <c r="MEZ206" s="472"/>
      <c r="MFA206" s="472"/>
      <c r="MFB206" s="472"/>
      <c r="MFC206" s="472"/>
      <c r="MFD206" s="472"/>
      <c r="MFE206" s="472"/>
      <c r="MFF206" s="472"/>
      <c r="MFG206" s="472"/>
      <c r="MFH206" s="472"/>
      <c r="MFI206" s="472"/>
      <c r="MFJ206" s="472"/>
      <c r="MFK206" s="472"/>
      <c r="MFL206" s="472"/>
      <c r="MFM206" s="472"/>
      <c r="MFN206" s="472"/>
      <c r="MFO206" s="472"/>
      <c r="MFP206" s="472"/>
      <c r="MFQ206" s="472"/>
      <c r="MFR206" s="472"/>
      <c r="MFS206" s="472"/>
      <c r="MFT206" s="472"/>
      <c r="MFW206" s="472"/>
      <c r="MFX206" s="472"/>
      <c r="MFY206" s="472"/>
      <c r="MFZ206" s="472"/>
      <c r="MGA206" s="472"/>
      <c r="MGB206" s="472"/>
      <c r="MGC206" s="472"/>
      <c r="MGD206" s="472"/>
      <c r="MGE206" s="472"/>
      <c r="MGF206" s="472"/>
      <c r="MGG206" s="472"/>
      <c r="MGH206" s="472"/>
      <c r="MGI206" s="472"/>
      <c r="MGJ206" s="472"/>
      <c r="MGK206" s="472"/>
      <c r="MGL206" s="472"/>
      <c r="MGM206" s="472"/>
      <c r="MGN206" s="472"/>
      <c r="MGO206" s="472"/>
      <c r="MGP206" s="472"/>
      <c r="MGQ206" s="472"/>
      <c r="MGR206" s="472"/>
      <c r="MGS206" s="472"/>
      <c r="MGT206" s="472"/>
      <c r="MGU206" s="472"/>
      <c r="MGV206" s="472"/>
      <c r="MGW206" s="472"/>
      <c r="MGX206" s="472"/>
      <c r="MGY206" s="472"/>
      <c r="MGZ206" s="472"/>
      <c r="MHA206" s="472"/>
      <c r="MHB206" s="472"/>
      <c r="MHC206" s="472"/>
      <c r="MHD206" s="472"/>
      <c r="MHE206" s="472"/>
      <c r="MHF206" s="472"/>
      <c r="MHG206" s="472"/>
      <c r="MHH206" s="472"/>
      <c r="MHI206" s="472"/>
      <c r="MHJ206" s="472"/>
      <c r="MHK206" s="472"/>
      <c r="MHL206" s="472"/>
      <c r="MHM206" s="472"/>
      <c r="MHN206" s="472"/>
      <c r="MHO206" s="472"/>
      <c r="MHP206" s="472"/>
      <c r="MHQ206" s="472"/>
      <c r="MHR206" s="472"/>
      <c r="MHS206" s="472"/>
      <c r="MHT206" s="472"/>
      <c r="MHU206" s="472"/>
      <c r="MHV206" s="472"/>
      <c r="MHW206" s="472"/>
      <c r="MHX206" s="472"/>
      <c r="MHY206" s="472"/>
      <c r="MHZ206" s="472"/>
      <c r="MIA206" s="472"/>
      <c r="MIB206" s="472"/>
      <c r="MIC206" s="472"/>
      <c r="MID206" s="472"/>
      <c r="MIE206" s="472"/>
      <c r="MIF206" s="472"/>
      <c r="MIG206" s="472"/>
      <c r="MIH206" s="472"/>
      <c r="MII206" s="472"/>
      <c r="MIJ206" s="472"/>
      <c r="MIK206" s="472"/>
      <c r="MIL206" s="472"/>
      <c r="MIM206" s="472"/>
      <c r="MIN206" s="472"/>
      <c r="MIO206" s="472"/>
      <c r="MIP206" s="472"/>
      <c r="MIQ206" s="472"/>
      <c r="MIR206" s="472"/>
      <c r="MIS206" s="472"/>
      <c r="MIT206" s="472"/>
      <c r="MIU206" s="472"/>
      <c r="MIV206" s="472"/>
      <c r="MIW206" s="472"/>
      <c r="MIX206" s="472"/>
      <c r="MIY206" s="472"/>
      <c r="MIZ206" s="472"/>
      <c r="MJA206" s="472"/>
      <c r="MJB206" s="472"/>
      <c r="MJC206" s="472"/>
      <c r="MJD206" s="472"/>
      <c r="MJE206" s="472"/>
      <c r="MJF206" s="472"/>
      <c r="MJG206" s="472"/>
      <c r="MJH206" s="472"/>
      <c r="MJI206" s="472"/>
      <c r="MJJ206" s="472"/>
      <c r="MJK206" s="472"/>
      <c r="MJL206" s="472"/>
      <c r="MJM206" s="472"/>
      <c r="MJN206" s="472"/>
      <c r="MJO206" s="472"/>
      <c r="MJP206" s="472"/>
      <c r="MJQ206" s="472"/>
      <c r="MJR206" s="472"/>
      <c r="MJS206" s="472"/>
      <c r="MJT206" s="472"/>
      <c r="MJU206" s="472"/>
      <c r="MJV206" s="472"/>
      <c r="MJW206" s="472"/>
      <c r="MJX206" s="472"/>
      <c r="MJY206" s="472"/>
      <c r="MJZ206" s="472"/>
      <c r="MKA206" s="472"/>
      <c r="MKB206" s="472"/>
      <c r="MKC206" s="472"/>
      <c r="MKD206" s="472"/>
      <c r="MKE206" s="472"/>
      <c r="MKF206" s="472"/>
      <c r="MKG206" s="472"/>
      <c r="MKH206" s="472"/>
      <c r="MKI206" s="472"/>
      <c r="MKJ206" s="472"/>
      <c r="MKK206" s="472"/>
      <c r="MKL206" s="472"/>
      <c r="MKM206" s="472"/>
      <c r="MKN206" s="472"/>
      <c r="MKO206" s="472"/>
      <c r="MKP206" s="472"/>
      <c r="MKQ206" s="472"/>
      <c r="MKR206" s="472"/>
      <c r="MKS206" s="472"/>
      <c r="MKT206" s="472"/>
      <c r="MKU206" s="472"/>
      <c r="MKV206" s="472"/>
      <c r="MKW206" s="472"/>
      <c r="MKX206" s="472"/>
      <c r="MKY206" s="472"/>
      <c r="MKZ206" s="472"/>
      <c r="MLA206" s="472"/>
      <c r="MLB206" s="472"/>
      <c r="MLC206" s="472"/>
      <c r="MLD206" s="472"/>
      <c r="MLE206" s="472"/>
      <c r="MLF206" s="472"/>
      <c r="MLG206" s="472"/>
      <c r="MLH206" s="472"/>
      <c r="MLI206" s="472"/>
      <c r="MLJ206" s="472"/>
      <c r="MLK206" s="472"/>
      <c r="MLL206" s="472"/>
      <c r="MLM206" s="472"/>
      <c r="MLN206" s="472"/>
      <c r="MLO206" s="472"/>
      <c r="MLP206" s="472"/>
      <c r="MLQ206" s="472"/>
      <c r="MLR206" s="472"/>
      <c r="MLS206" s="472"/>
      <c r="MLT206" s="472"/>
      <c r="MLU206" s="472"/>
      <c r="MLV206" s="472"/>
      <c r="MLW206" s="472"/>
      <c r="MLX206" s="472"/>
      <c r="MLY206" s="472"/>
      <c r="MLZ206" s="472"/>
      <c r="MMA206" s="472"/>
      <c r="MMB206" s="472"/>
      <c r="MMC206" s="472"/>
      <c r="MMD206" s="472"/>
      <c r="MME206" s="472"/>
      <c r="MMF206" s="472"/>
      <c r="MMG206" s="472"/>
      <c r="MMH206" s="472"/>
      <c r="MMI206" s="472"/>
      <c r="MMJ206" s="472"/>
      <c r="MMK206" s="472"/>
      <c r="MML206" s="472"/>
      <c r="MMM206" s="472"/>
      <c r="MMN206" s="472"/>
      <c r="MMO206" s="472"/>
      <c r="MMP206" s="472"/>
      <c r="MMQ206" s="472"/>
      <c r="MMR206" s="472"/>
      <c r="MMS206" s="472"/>
      <c r="MMT206" s="472"/>
      <c r="MMU206" s="472"/>
      <c r="MMV206" s="472"/>
      <c r="MMW206" s="472"/>
      <c r="MMX206" s="472"/>
      <c r="MMY206" s="472"/>
      <c r="MMZ206" s="472"/>
      <c r="MNA206" s="472"/>
      <c r="MNB206" s="472"/>
      <c r="MNC206" s="472"/>
      <c r="MND206" s="472"/>
      <c r="MNE206" s="472"/>
      <c r="MNF206" s="472"/>
      <c r="MNG206" s="472"/>
      <c r="MNH206" s="472"/>
      <c r="MNI206" s="472"/>
      <c r="MNJ206" s="472"/>
      <c r="MNK206" s="472"/>
      <c r="MNL206" s="472"/>
      <c r="MNM206" s="472"/>
      <c r="MNN206" s="472"/>
      <c r="MNO206" s="472"/>
      <c r="MNP206" s="472"/>
      <c r="MNQ206" s="472"/>
      <c r="MNR206" s="472"/>
      <c r="MNS206" s="472"/>
      <c r="MNT206" s="472"/>
      <c r="MNU206" s="472"/>
      <c r="MNV206" s="472"/>
      <c r="MNW206" s="472"/>
      <c r="MNX206" s="472"/>
      <c r="MNY206" s="472"/>
      <c r="MNZ206" s="472"/>
      <c r="MOA206" s="472"/>
      <c r="MOB206" s="472"/>
      <c r="MOC206" s="472"/>
      <c r="MOD206" s="472"/>
      <c r="MOE206" s="472"/>
      <c r="MOF206" s="472"/>
      <c r="MOG206" s="472"/>
      <c r="MOH206" s="472"/>
      <c r="MOI206" s="472"/>
      <c r="MOJ206" s="472"/>
      <c r="MOK206" s="472"/>
      <c r="MOL206" s="472"/>
      <c r="MOM206" s="472"/>
      <c r="MON206" s="472"/>
      <c r="MOO206" s="472"/>
      <c r="MOP206" s="472"/>
      <c r="MOQ206" s="472"/>
      <c r="MOR206" s="472"/>
      <c r="MOS206" s="472"/>
      <c r="MOT206" s="472"/>
      <c r="MOU206" s="472"/>
      <c r="MOV206" s="472"/>
      <c r="MOW206" s="472"/>
      <c r="MOX206" s="472"/>
      <c r="MOY206" s="472"/>
      <c r="MOZ206" s="472"/>
      <c r="MPA206" s="472"/>
      <c r="MPB206" s="472"/>
      <c r="MPC206" s="472"/>
      <c r="MPD206" s="472"/>
      <c r="MPE206" s="472"/>
      <c r="MPF206" s="472"/>
      <c r="MPG206" s="472"/>
      <c r="MPH206" s="472"/>
      <c r="MPI206" s="472"/>
      <c r="MPJ206" s="472"/>
      <c r="MPK206" s="472"/>
      <c r="MPL206" s="472"/>
      <c r="MPM206" s="472"/>
      <c r="MPN206" s="472"/>
      <c r="MPO206" s="472"/>
      <c r="MPP206" s="472"/>
      <c r="MPS206" s="472"/>
      <c r="MPT206" s="472"/>
      <c r="MPU206" s="472"/>
      <c r="MPV206" s="472"/>
      <c r="MPW206" s="472"/>
      <c r="MPX206" s="472"/>
      <c r="MPY206" s="472"/>
      <c r="MPZ206" s="472"/>
      <c r="MQA206" s="472"/>
      <c r="MQB206" s="472"/>
      <c r="MQC206" s="472"/>
      <c r="MQD206" s="472"/>
      <c r="MQE206" s="472"/>
      <c r="MQF206" s="472"/>
      <c r="MQG206" s="472"/>
      <c r="MQH206" s="472"/>
      <c r="MQI206" s="472"/>
      <c r="MQJ206" s="472"/>
      <c r="MQK206" s="472"/>
      <c r="MQL206" s="472"/>
      <c r="MQM206" s="472"/>
      <c r="MQN206" s="472"/>
      <c r="MQO206" s="472"/>
      <c r="MQP206" s="472"/>
      <c r="MQQ206" s="472"/>
      <c r="MQR206" s="472"/>
      <c r="MQS206" s="472"/>
      <c r="MQT206" s="472"/>
      <c r="MQU206" s="472"/>
      <c r="MQV206" s="472"/>
      <c r="MQW206" s="472"/>
      <c r="MQX206" s="472"/>
      <c r="MQY206" s="472"/>
      <c r="MQZ206" s="472"/>
      <c r="MRA206" s="472"/>
      <c r="MRB206" s="472"/>
      <c r="MRC206" s="472"/>
      <c r="MRD206" s="472"/>
      <c r="MRE206" s="472"/>
      <c r="MRF206" s="472"/>
      <c r="MRG206" s="472"/>
      <c r="MRH206" s="472"/>
      <c r="MRI206" s="472"/>
      <c r="MRJ206" s="472"/>
      <c r="MRK206" s="472"/>
      <c r="MRL206" s="472"/>
      <c r="MRM206" s="472"/>
      <c r="MRN206" s="472"/>
      <c r="MRO206" s="472"/>
      <c r="MRP206" s="472"/>
      <c r="MRQ206" s="472"/>
      <c r="MRR206" s="472"/>
      <c r="MRS206" s="472"/>
      <c r="MRT206" s="472"/>
      <c r="MRU206" s="472"/>
      <c r="MRV206" s="472"/>
      <c r="MRW206" s="472"/>
      <c r="MRX206" s="472"/>
      <c r="MRY206" s="472"/>
      <c r="MRZ206" s="472"/>
      <c r="MSA206" s="472"/>
      <c r="MSB206" s="472"/>
      <c r="MSC206" s="472"/>
      <c r="MSD206" s="472"/>
      <c r="MSE206" s="472"/>
      <c r="MSF206" s="472"/>
      <c r="MSG206" s="472"/>
      <c r="MSH206" s="472"/>
      <c r="MSI206" s="472"/>
      <c r="MSJ206" s="472"/>
      <c r="MSK206" s="472"/>
      <c r="MSL206" s="472"/>
      <c r="MSM206" s="472"/>
      <c r="MSN206" s="472"/>
      <c r="MSO206" s="472"/>
      <c r="MSP206" s="472"/>
      <c r="MSQ206" s="472"/>
      <c r="MSR206" s="472"/>
      <c r="MSS206" s="472"/>
      <c r="MST206" s="472"/>
      <c r="MSU206" s="472"/>
      <c r="MSV206" s="472"/>
      <c r="MSW206" s="472"/>
      <c r="MSX206" s="472"/>
      <c r="MSY206" s="472"/>
      <c r="MSZ206" s="472"/>
      <c r="MTA206" s="472"/>
      <c r="MTB206" s="472"/>
      <c r="MTC206" s="472"/>
      <c r="MTD206" s="472"/>
      <c r="MTE206" s="472"/>
      <c r="MTF206" s="472"/>
      <c r="MTG206" s="472"/>
      <c r="MTH206" s="472"/>
      <c r="MTI206" s="472"/>
      <c r="MTJ206" s="472"/>
      <c r="MTK206" s="472"/>
      <c r="MTL206" s="472"/>
      <c r="MTM206" s="472"/>
      <c r="MTN206" s="472"/>
      <c r="MTO206" s="472"/>
      <c r="MTP206" s="472"/>
      <c r="MTQ206" s="472"/>
      <c r="MTR206" s="472"/>
      <c r="MTS206" s="472"/>
      <c r="MTT206" s="472"/>
      <c r="MTU206" s="472"/>
      <c r="MTV206" s="472"/>
      <c r="MTW206" s="472"/>
      <c r="MTX206" s="472"/>
      <c r="MTY206" s="472"/>
      <c r="MTZ206" s="472"/>
      <c r="MUA206" s="472"/>
      <c r="MUB206" s="472"/>
      <c r="MUC206" s="472"/>
      <c r="MUD206" s="472"/>
      <c r="MUE206" s="472"/>
      <c r="MUF206" s="472"/>
      <c r="MUG206" s="472"/>
      <c r="MUH206" s="472"/>
      <c r="MUI206" s="472"/>
      <c r="MUJ206" s="472"/>
      <c r="MUK206" s="472"/>
      <c r="MUL206" s="472"/>
      <c r="MUM206" s="472"/>
      <c r="MUN206" s="472"/>
      <c r="MUO206" s="472"/>
      <c r="MUP206" s="472"/>
      <c r="MUQ206" s="472"/>
      <c r="MUR206" s="472"/>
      <c r="MUS206" s="472"/>
      <c r="MUT206" s="472"/>
      <c r="MUU206" s="472"/>
      <c r="MUV206" s="472"/>
      <c r="MUW206" s="472"/>
      <c r="MUX206" s="472"/>
      <c r="MUY206" s="472"/>
      <c r="MUZ206" s="472"/>
      <c r="MVA206" s="472"/>
      <c r="MVB206" s="472"/>
      <c r="MVC206" s="472"/>
      <c r="MVD206" s="472"/>
      <c r="MVE206" s="472"/>
      <c r="MVF206" s="472"/>
      <c r="MVG206" s="472"/>
      <c r="MVH206" s="472"/>
      <c r="MVI206" s="472"/>
      <c r="MVJ206" s="472"/>
      <c r="MVK206" s="472"/>
      <c r="MVL206" s="472"/>
      <c r="MVM206" s="472"/>
      <c r="MVN206" s="472"/>
      <c r="MVO206" s="472"/>
      <c r="MVP206" s="472"/>
      <c r="MVQ206" s="472"/>
      <c r="MVR206" s="472"/>
      <c r="MVS206" s="472"/>
      <c r="MVT206" s="472"/>
      <c r="MVU206" s="472"/>
      <c r="MVV206" s="472"/>
      <c r="MVW206" s="472"/>
      <c r="MVX206" s="472"/>
      <c r="MVY206" s="472"/>
      <c r="MVZ206" s="472"/>
      <c r="MWA206" s="472"/>
      <c r="MWB206" s="472"/>
      <c r="MWC206" s="472"/>
      <c r="MWD206" s="472"/>
      <c r="MWE206" s="472"/>
      <c r="MWF206" s="472"/>
      <c r="MWG206" s="472"/>
      <c r="MWH206" s="472"/>
      <c r="MWI206" s="472"/>
      <c r="MWJ206" s="472"/>
      <c r="MWK206" s="472"/>
      <c r="MWL206" s="472"/>
      <c r="MWM206" s="472"/>
      <c r="MWN206" s="472"/>
      <c r="MWO206" s="472"/>
      <c r="MWP206" s="472"/>
      <c r="MWQ206" s="472"/>
      <c r="MWR206" s="472"/>
      <c r="MWS206" s="472"/>
      <c r="MWT206" s="472"/>
      <c r="MWU206" s="472"/>
      <c r="MWV206" s="472"/>
      <c r="MWW206" s="472"/>
      <c r="MWX206" s="472"/>
      <c r="MWY206" s="472"/>
      <c r="MWZ206" s="472"/>
      <c r="MXA206" s="472"/>
      <c r="MXB206" s="472"/>
      <c r="MXC206" s="472"/>
      <c r="MXD206" s="472"/>
      <c r="MXE206" s="472"/>
      <c r="MXF206" s="472"/>
      <c r="MXG206" s="472"/>
      <c r="MXH206" s="472"/>
      <c r="MXI206" s="472"/>
      <c r="MXJ206" s="472"/>
      <c r="MXK206" s="472"/>
      <c r="MXL206" s="472"/>
      <c r="MXM206" s="472"/>
      <c r="MXN206" s="472"/>
      <c r="MXO206" s="472"/>
      <c r="MXP206" s="472"/>
      <c r="MXQ206" s="472"/>
      <c r="MXR206" s="472"/>
      <c r="MXS206" s="472"/>
      <c r="MXT206" s="472"/>
      <c r="MXU206" s="472"/>
      <c r="MXV206" s="472"/>
      <c r="MXW206" s="472"/>
      <c r="MXX206" s="472"/>
      <c r="MXY206" s="472"/>
      <c r="MXZ206" s="472"/>
      <c r="MYA206" s="472"/>
      <c r="MYB206" s="472"/>
      <c r="MYC206" s="472"/>
      <c r="MYD206" s="472"/>
      <c r="MYE206" s="472"/>
      <c r="MYF206" s="472"/>
      <c r="MYG206" s="472"/>
      <c r="MYH206" s="472"/>
      <c r="MYI206" s="472"/>
      <c r="MYJ206" s="472"/>
      <c r="MYK206" s="472"/>
      <c r="MYL206" s="472"/>
      <c r="MYM206" s="472"/>
      <c r="MYN206" s="472"/>
      <c r="MYO206" s="472"/>
      <c r="MYP206" s="472"/>
      <c r="MYQ206" s="472"/>
      <c r="MYR206" s="472"/>
      <c r="MYS206" s="472"/>
      <c r="MYT206" s="472"/>
      <c r="MYU206" s="472"/>
      <c r="MYV206" s="472"/>
      <c r="MYW206" s="472"/>
      <c r="MYX206" s="472"/>
      <c r="MYY206" s="472"/>
      <c r="MYZ206" s="472"/>
      <c r="MZA206" s="472"/>
      <c r="MZB206" s="472"/>
      <c r="MZC206" s="472"/>
      <c r="MZD206" s="472"/>
      <c r="MZE206" s="472"/>
      <c r="MZF206" s="472"/>
      <c r="MZG206" s="472"/>
      <c r="MZH206" s="472"/>
      <c r="MZI206" s="472"/>
      <c r="MZJ206" s="472"/>
      <c r="MZK206" s="472"/>
      <c r="MZL206" s="472"/>
      <c r="MZO206" s="472"/>
      <c r="MZP206" s="472"/>
      <c r="MZQ206" s="472"/>
      <c r="MZR206" s="472"/>
      <c r="MZS206" s="472"/>
      <c r="MZT206" s="472"/>
      <c r="MZU206" s="472"/>
      <c r="MZV206" s="472"/>
      <c r="MZW206" s="472"/>
      <c r="MZX206" s="472"/>
      <c r="MZY206" s="472"/>
      <c r="MZZ206" s="472"/>
      <c r="NAA206" s="472"/>
      <c r="NAB206" s="472"/>
      <c r="NAC206" s="472"/>
      <c r="NAD206" s="472"/>
      <c r="NAE206" s="472"/>
      <c r="NAF206" s="472"/>
      <c r="NAG206" s="472"/>
      <c r="NAH206" s="472"/>
      <c r="NAI206" s="472"/>
      <c r="NAJ206" s="472"/>
      <c r="NAK206" s="472"/>
      <c r="NAL206" s="472"/>
      <c r="NAM206" s="472"/>
      <c r="NAN206" s="472"/>
      <c r="NAO206" s="472"/>
      <c r="NAP206" s="472"/>
      <c r="NAQ206" s="472"/>
      <c r="NAR206" s="472"/>
      <c r="NAS206" s="472"/>
      <c r="NAT206" s="472"/>
      <c r="NAU206" s="472"/>
      <c r="NAV206" s="472"/>
      <c r="NAW206" s="472"/>
      <c r="NAX206" s="472"/>
      <c r="NAY206" s="472"/>
      <c r="NAZ206" s="472"/>
      <c r="NBA206" s="472"/>
      <c r="NBB206" s="472"/>
      <c r="NBC206" s="472"/>
      <c r="NBD206" s="472"/>
      <c r="NBE206" s="472"/>
      <c r="NBF206" s="472"/>
      <c r="NBG206" s="472"/>
      <c r="NBH206" s="472"/>
      <c r="NBI206" s="472"/>
      <c r="NBJ206" s="472"/>
      <c r="NBK206" s="472"/>
      <c r="NBL206" s="472"/>
      <c r="NBM206" s="472"/>
      <c r="NBN206" s="472"/>
      <c r="NBO206" s="472"/>
      <c r="NBP206" s="472"/>
      <c r="NBQ206" s="472"/>
      <c r="NBR206" s="472"/>
      <c r="NBS206" s="472"/>
      <c r="NBT206" s="472"/>
      <c r="NBU206" s="472"/>
      <c r="NBV206" s="472"/>
      <c r="NBW206" s="472"/>
      <c r="NBX206" s="472"/>
      <c r="NBY206" s="472"/>
      <c r="NBZ206" s="472"/>
      <c r="NCA206" s="472"/>
      <c r="NCB206" s="472"/>
      <c r="NCC206" s="472"/>
      <c r="NCD206" s="472"/>
      <c r="NCE206" s="472"/>
      <c r="NCF206" s="472"/>
      <c r="NCG206" s="472"/>
      <c r="NCH206" s="472"/>
      <c r="NCI206" s="472"/>
      <c r="NCJ206" s="472"/>
      <c r="NCK206" s="472"/>
      <c r="NCL206" s="472"/>
      <c r="NCM206" s="472"/>
      <c r="NCN206" s="472"/>
      <c r="NCO206" s="472"/>
      <c r="NCP206" s="472"/>
      <c r="NCQ206" s="472"/>
      <c r="NCR206" s="472"/>
      <c r="NCS206" s="472"/>
      <c r="NCT206" s="472"/>
      <c r="NCU206" s="472"/>
      <c r="NCV206" s="472"/>
      <c r="NCW206" s="472"/>
      <c r="NCX206" s="472"/>
      <c r="NCY206" s="472"/>
      <c r="NCZ206" s="472"/>
      <c r="NDA206" s="472"/>
      <c r="NDB206" s="472"/>
      <c r="NDC206" s="472"/>
      <c r="NDD206" s="472"/>
      <c r="NDE206" s="472"/>
      <c r="NDF206" s="472"/>
      <c r="NDG206" s="472"/>
      <c r="NDH206" s="472"/>
      <c r="NDI206" s="472"/>
      <c r="NDJ206" s="472"/>
      <c r="NDK206" s="472"/>
      <c r="NDL206" s="472"/>
      <c r="NDM206" s="472"/>
      <c r="NDN206" s="472"/>
      <c r="NDO206" s="472"/>
      <c r="NDP206" s="472"/>
      <c r="NDQ206" s="472"/>
      <c r="NDR206" s="472"/>
      <c r="NDS206" s="472"/>
      <c r="NDT206" s="472"/>
      <c r="NDU206" s="472"/>
      <c r="NDV206" s="472"/>
      <c r="NDW206" s="472"/>
      <c r="NDX206" s="472"/>
      <c r="NDY206" s="472"/>
      <c r="NDZ206" s="472"/>
      <c r="NEA206" s="472"/>
      <c r="NEB206" s="472"/>
      <c r="NEC206" s="472"/>
      <c r="NED206" s="472"/>
      <c r="NEE206" s="472"/>
      <c r="NEF206" s="472"/>
      <c r="NEG206" s="472"/>
      <c r="NEH206" s="472"/>
      <c r="NEI206" s="472"/>
      <c r="NEJ206" s="472"/>
      <c r="NEK206" s="472"/>
      <c r="NEL206" s="472"/>
      <c r="NEM206" s="472"/>
      <c r="NEN206" s="472"/>
      <c r="NEO206" s="472"/>
      <c r="NEP206" s="472"/>
      <c r="NEQ206" s="472"/>
      <c r="NER206" s="472"/>
      <c r="NES206" s="472"/>
      <c r="NET206" s="472"/>
      <c r="NEU206" s="472"/>
      <c r="NEV206" s="472"/>
      <c r="NEW206" s="472"/>
      <c r="NEX206" s="472"/>
      <c r="NEY206" s="472"/>
      <c r="NEZ206" s="472"/>
      <c r="NFA206" s="472"/>
      <c r="NFB206" s="472"/>
      <c r="NFC206" s="472"/>
      <c r="NFD206" s="472"/>
      <c r="NFE206" s="472"/>
      <c r="NFF206" s="472"/>
      <c r="NFG206" s="472"/>
      <c r="NFH206" s="472"/>
      <c r="NFI206" s="472"/>
      <c r="NFJ206" s="472"/>
      <c r="NFK206" s="472"/>
      <c r="NFL206" s="472"/>
      <c r="NFM206" s="472"/>
      <c r="NFN206" s="472"/>
      <c r="NFO206" s="472"/>
      <c r="NFP206" s="472"/>
      <c r="NFQ206" s="472"/>
      <c r="NFR206" s="472"/>
      <c r="NFS206" s="472"/>
      <c r="NFT206" s="472"/>
      <c r="NFU206" s="472"/>
      <c r="NFV206" s="472"/>
      <c r="NFW206" s="472"/>
      <c r="NFX206" s="472"/>
      <c r="NFY206" s="472"/>
      <c r="NFZ206" s="472"/>
      <c r="NGA206" s="472"/>
      <c r="NGB206" s="472"/>
      <c r="NGC206" s="472"/>
      <c r="NGD206" s="472"/>
      <c r="NGE206" s="472"/>
      <c r="NGF206" s="472"/>
      <c r="NGG206" s="472"/>
      <c r="NGH206" s="472"/>
      <c r="NGI206" s="472"/>
      <c r="NGJ206" s="472"/>
      <c r="NGK206" s="472"/>
      <c r="NGL206" s="472"/>
      <c r="NGM206" s="472"/>
      <c r="NGN206" s="472"/>
      <c r="NGO206" s="472"/>
      <c r="NGP206" s="472"/>
      <c r="NGQ206" s="472"/>
      <c r="NGR206" s="472"/>
      <c r="NGS206" s="472"/>
      <c r="NGT206" s="472"/>
      <c r="NGU206" s="472"/>
      <c r="NGV206" s="472"/>
      <c r="NGW206" s="472"/>
      <c r="NGX206" s="472"/>
      <c r="NGY206" s="472"/>
      <c r="NGZ206" s="472"/>
      <c r="NHA206" s="472"/>
      <c r="NHB206" s="472"/>
      <c r="NHC206" s="472"/>
      <c r="NHD206" s="472"/>
      <c r="NHE206" s="472"/>
      <c r="NHF206" s="472"/>
      <c r="NHG206" s="472"/>
      <c r="NHH206" s="472"/>
      <c r="NHI206" s="472"/>
      <c r="NHJ206" s="472"/>
      <c r="NHK206" s="472"/>
      <c r="NHL206" s="472"/>
      <c r="NHM206" s="472"/>
      <c r="NHN206" s="472"/>
      <c r="NHO206" s="472"/>
      <c r="NHP206" s="472"/>
      <c r="NHQ206" s="472"/>
      <c r="NHR206" s="472"/>
      <c r="NHS206" s="472"/>
      <c r="NHT206" s="472"/>
      <c r="NHU206" s="472"/>
      <c r="NHV206" s="472"/>
      <c r="NHW206" s="472"/>
      <c r="NHX206" s="472"/>
      <c r="NHY206" s="472"/>
      <c r="NHZ206" s="472"/>
      <c r="NIA206" s="472"/>
      <c r="NIB206" s="472"/>
      <c r="NIC206" s="472"/>
      <c r="NID206" s="472"/>
      <c r="NIE206" s="472"/>
      <c r="NIF206" s="472"/>
      <c r="NIG206" s="472"/>
      <c r="NIH206" s="472"/>
      <c r="NII206" s="472"/>
      <c r="NIJ206" s="472"/>
      <c r="NIK206" s="472"/>
      <c r="NIL206" s="472"/>
      <c r="NIM206" s="472"/>
      <c r="NIN206" s="472"/>
      <c r="NIO206" s="472"/>
      <c r="NIP206" s="472"/>
      <c r="NIQ206" s="472"/>
      <c r="NIR206" s="472"/>
      <c r="NIS206" s="472"/>
      <c r="NIT206" s="472"/>
      <c r="NIU206" s="472"/>
      <c r="NIV206" s="472"/>
      <c r="NIW206" s="472"/>
      <c r="NIX206" s="472"/>
      <c r="NIY206" s="472"/>
      <c r="NIZ206" s="472"/>
      <c r="NJA206" s="472"/>
      <c r="NJB206" s="472"/>
      <c r="NJC206" s="472"/>
      <c r="NJD206" s="472"/>
      <c r="NJE206" s="472"/>
      <c r="NJF206" s="472"/>
      <c r="NJG206" s="472"/>
      <c r="NJH206" s="472"/>
      <c r="NJK206" s="472"/>
      <c r="NJL206" s="472"/>
      <c r="NJM206" s="472"/>
      <c r="NJN206" s="472"/>
      <c r="NJO206" s="472"/>
      <c r="NJP206" s="472"/>
      <c r="NJQ206" s="472"/>
      <c r="NJR206" s="472"/>
      <c r="NJS206" s="472"/>
      <c r="NJT206" s="472"/>
      <c r="NJU206" s="472"/>
      <c r="NJV206" s="472"/>
      <c r="NJW206" s="472"/>
      <c r="NJX206" s="472"/>
      <c r="NJY206" s="472"/>
      <c r="NJZ206" s="472"/>
      <c r="NKA206" s="472"/>
      <c r="NKB206" s="472"/>
      <c r="NKC206" s="472"/>
      <c r="NKD206" s="472"/>
      <c r="NKE206" s="472"/>
      <c r="NKF206" s="472"/>
      <c r="NKG206" s="472"/>
      <c r="NKH206" s="472"/>
      <c r="NKI206" s="472"/>
      <c r="NKJ206" s="472"/>
      <c r="NKK206" s="472"/>
      <c r="NKL206" s="472"/>
      <c r="NKM206" s="472"/>
      <c r="NKN206" s="472"/>
      <c r="NKO206" s="472"/>
      <c r="NKP206" s="472"/>
      <c r="NKQ206" s="472"/>
      <c r="NKR206" s="472"/>
      <c r="NKS206" s="472"/>
      <c r="NKT206" s="472"/>
      <c r="NKU206" s="472"/>
      <c r="NKV206" s="472"/>
      <c r="NKW206" s="472"/>
      <c r="NKX206" s="472"/>
      <c r="NKY206" s="472"/>
      <c r="NKZ206" s="472"/>
      <c r="NLA206" s="472"/>
      <c r="NLB206" s="472"/>
      <c r="NLC206" s="472"/>
      <c r="NLD206" s="472"/>
      <c r="NLE206" s="472"/>
      <c r="NLF206" s="472"/>
      <c r="NLG206" s="472"/>
      <c r="NLH206" s="472"/>
      <c r="NLI206" s="472"/>
      <c r="NLJ206" s="472"/>
      <c r="NLK206" s="472"/>
      <c r="NLL206" s="472"/>
      <c r="NLM206" s="472"/>
      <c r="NLN206" s="472"/>
      <c r="NLO206" s="472"/>
      <c r="NLP206" s="472"/>
      <c r="NLQ206" s="472"/>
      <c r="NLR206" s="472"/>
      <c r="NLS206" s="472"/>
      <c r="NLT206" s="472"/>
      <c r="NLU206" s="472"/>
      <c r="NLV206" s="472"/>
      <c r="NLW206" s="472"/>
      <c r="NLX206" s="472"/>
      <c r="NLY206" s="472"/>
      <c r="NLZ206" s="472"/>
      <c r="NMA206" s="472"/>
      <c r="NMB206" s="472"/>
      <c r="NMC206" s="472"/>
      <c r="NMD206" s="472"/>
      <c r="NME206" s="472"/>
      <c r="NMF206" s="472"/>
      <c r="NMG206" s="472"/>
      <c r="NMH206" s="472"/>
      <c r="NMI206" s="472"/>
      <c r="NMJ206" s="472"/>
      <c r="NMK206" s="472"/>
      <c r="NML206" s="472"/>
      <c r="NMM206" s="472"/>
      <c r="NMN206" s="472"/>
      <c r="NMO206" s="472"/>
      <c r="NMP206" s="472"/>
      <c r="NMQ206" s="472"/>
      <c r="NMR206" s="472"/>
      <c r="NMS206" s="472"/>
      <c r="NMT206" s="472"/>
      <c r="NMU206" s="472"/>
      <c r="NMV206" s="472"/>
      <c r="NMW206" s="472"/>
      <c r="NMX206" s="472"/>
      <c r="NMY206" s="472"/>
      <c r="NMZ206" s="472"/>
      <c r="NNA206" s="472"/>
      <c r="NNB206" s="472"/>
      <c r="NNC206" s="472"/>
      <c r="NND206" s="472"/>
      <c r="NNE206" s="472"/>
      <c r="NNF206" s="472"/>
      <c r="NNG206" s="472"/>
      <c r="NNH206" s="472"/>
      <c r="NNI206" s="472"/>
      <c r="NNJ206" s="472"/>
      <c r="NNK206" s="472"/>
      <c r="NNL206" s="472"/>
      <c r="NNM206" s="472"/>
      <c r="NNN206" s="472"/>
      <c r="NNO206" s="472"/>
      <c r="NNP206" s="472"/>
      <c r="NNQ206" s="472"/>
      <c r="NNR206" s="472"/>
      <c r="NNS206" s="472"/>
      <c r="NNT206" s="472"/>
      <c r="NNU206" s="472"/>
      <c r="NNV206" s="472"/>
      <c r="NNW206" s="472"/>
      <c r="NNX206" s="472"/>
      <c r="NNY206" s="472"/>
      <c r="NNZ206" s="472"/>
      <c r="NOA206" s="472"/>
      <c r="NOB206" s="472"/>
      <c r="NOC206" s="472"/>
      <c r="NOD206" s="472"/>
      <c r="NOE206" s="472"/>
      <c r="NOF206" s="472"/>
      <c r="NOG206" s="472"/>
      <c r="NOH206" s="472"/>
      <c r="NOI206" s="472"/>
      <c r="NOJ206" s="472"/>
      <c r="NOK206" s="472"/>
      <c r="NOL206" s="472"/>
      <c r="NOM206" s="472"/>
      <c r="NON206" s="472"/>
      <c r="NOO206" s="472"/>
      <c r="NOP206" s="472"/>
      <c r="NOQ206" s="472"/>
      <c r="NOR206" s="472"/>
      <c r="NOS206" s="472"/>
      <c r="NOT206" s="472"/>
      <c r="NOU206" s="472"/>
      <c r="NOV206" s="472"/>
      <c r="NOW206" s="472"/>
      <c r="NOX206" s="472"/>
      <c r="NOY206" s="472"/>
      <c r="NOZ206" s="472"/>
      <c r="NPA206" s="472"/>
      <c r="NPB206" s="472"/>
      <c r="NPC206" s="472"/>
      <c r="NPD206" s="472"/>
      <c r="NPE206" s="472"/>
      <c r="NPF206" s="472"/>
      <c r="NPG206" s="472"/>
      <c r="NPH206" s="472"/>
      <c r="NPI206" s="472"/>
      <c r="NPJ206" s="472"/>
      <c r="NPK206" s="472"/>
      <c r="NPL206" s="472"/>
      <c r="NPM206" s="472"/>
      <c r="NPN206" s="472"/>
      <c r="NPO206" s="472"/>
      <c r="NPP206" s="472"/>
      <c r="NPQ206" s="472"/>
      <c r="NPR206" s="472"/>
      <c r="NPS206" s="472"/>
      <c r="NPT206" s="472"/>
      <c r="NPU206" s="472"/>
      <c r="NPV206" s="472"/>
      <c r="NPW206" s="472"/>
      <c r="NPX206" s="472"/>
      <c r="NPY206" s="472"/>
      <c r="NPZ206" s="472"/>
      <c r="NQA206" s="472"/>
      <c r="NQB206" s="472"/>
      <c r="NQC206" s="472"/>
      <c r="NQD206" s="472"/>
      <c r="NQE206" s="472"/>
      <c r="NQF206" s="472"/>
      <c r="NQG206" s="472"/>
      <c r="NQH206" s="472"/>
      <c r="NQI206" s="472"/>
      <c r="NQJ206" s="472"/>
      <c r="NQK206" s="472"/>
      <c r="NQL206" s="472"/>
      <c r="NQM206" s="472"/>
      <c r="NQN206" s="472"/>
      <c r="NQO206" s="472"/>
      <c r="NQP206" s="472"/>
      <c r="NQQ206" s="472"/>
      <c r="NQR206" s="472"/>
      <c r="NQS206" s="472"/>
      <c r="NQT206" s="472"/>
      <c r="NQU206" s="472"/>
      <c r="NQV206" s="472"/>
      <c r="NQW206" s="472"/>
      <c r="NQX206" s="472"/>
      <c r="NQY206" s="472"/>
      <c r="NQZ206" s="472"/>
      <c r="NRA206" s="472"/>
      <c r="NRB206" s="472"/>
      <c r="NRC206" s="472"/>
      <c r="NRD206" s="472"/>
      <c r="NRE206" s="472"/>
      <c r="NRF206" s="472"/>
      <c r="NRG206" s="472"/>
      <c r="NRH206" s="472"/>
      <c r="NRI206" s="472"/>
      <c r="NRJ206" s="472"/>
      <c r="NRK206" s="472"/>
      <c r="NRL206" s="472"/>
      <c r="NRM206" s="472"/>
      <c r="NRN206" s="472"/>
      <c r="NRO206" s="472"/>
      <c r="NRP206" s="472"/>
      <c r="NRQ206" s="472"/>
      <c r="NRR206" s="472"/>
      <c r="NRS206" s="472"/>
      <c r="NRT206" s="472"/>
      <c r="NRU206" s="472"/>
      <c r="NRV206" s="472"/>
      <c r="NRW206" s="472"/>
      <c r="NRX206" s="472"/>
      <c r="NRY206" s="472"/>
      <c r="NRZ206" s="472"/>
      <c r="NSA206" s="472"/>
      <c r="NSB206" s="472"/>
      <c r="NSC206" s="472"/>
      <c r="NSD206" s="472"/>
      <c r="NSE206" s="472"/>
      <c r="NSF206" s="472"/>
      <c r="NSG206" s="472"/>
      <c r="NSH206" s="472"/>
      <c r="NSI206" s="472"/>
      <c r="NSJ206" s="472"/>
      <c r="NSK206" s="472"/>
      <c r="NSL206" s="472"/>
      <c r="NSM206" s="472"/>
      <c r="NSN206" s="472"/>
      <c r="NSO206" s="472"/>
      <c r="NSP206" s="472"/>
      <c r="NSQ206" s="472"/>
      <c r="NSR206" s="472"/>
      <c r="NSS206" s="472"/>
      <c r="NST206" s="472"/>
      <c r="NSU206" s="472"/>
      <c r="NSV206" s="472"/>
      <c r="NSW206" s="472"/>
      <c r="NSX206" s="472"/>
      <c r="NSY206" s="472"/>
      <c r="NSZ206" s="472"/>
      <c r="NTA206" s="472"/>
      <c r="NTB206" s="472"/>
      <c r="NTC206" s="472"/>
      <c r="NTD206" s="472"/>
      <c r="NTG206" s="472"/>
      <c r="NTH206" s="472"/>
      <c r="NTI206" s="472"/>
      <c r="NTJ206" s="472"/>
      <c r="NTK206" s="472"/>
      <c r="NTL206" s="472"/>
      <c r="NTM206" s="472"/>
      <c r="NTN206" s="472"/>
      <c r="NTO206" s="472"/>
      <c r="NTP206" s="472"/>
      <c r="NTQ206" s="472"/>
      <c r="NTR206" s="472"/>
      <c r="NTS206" s="472"/>
      <c r="NTT206" s="472"/>
      <c r="NTU206" s="472"/>
      <c r="NTV206" s="472"/>
      <c r="NTW206" s="472"/>
      <c r="NTX206" s="472"/>
      <c r="NTY206" s="472"/>
      <c r="NTZ206" s="472"/>
      <c r="NUA206" s="472"/>
      <c r="NUB206" s="472"/>
      <c r="NUC206" s="472"/>
      <c r="NUD206" s="472"/>
      <c r="NUE206" s="472"/>
      <c r="NUF206" s="472"/>
      <c r="NUG206" s="472"/>
      <c r="NUH206" s="472"/>
      <c r="NUI206" s="472"/>
      <c r="NUJ206" s="472"/>
      <c r="NUK206" s="472"/>
      <c r="NUL206" s="472"/>
      <c r="NUM206" s="472"/>
      <c r="NUN206" s="472"/>
      <c r="NUO206" s="472"/>
      <c r="NUP206" s="472"/>
      <c r="NUQ206" s="472"/>
      <c r="NUR206" s="472"/>
      <c r="NUS206" s="472"/>
      <c r="NUT206" s="472"/>
      <c r="NUU206" s="472"/>
      <c r="NUV206" s="472"/>
      <c r="NUW206" s="472"/>
      <c r="NUX206" s="472"/>
      <c r="NUY206" s="472"/>
      <c r="NUZ206" s="472"/>
      <c r="NVA206" s="472"/>
      <c r="NVB206" s="472"/>
      <c r="NVC206" s="472"/>
      <c r="NVD206" s="472"/>
      <c r="NVE206" s="472"/>
      <c r="NVF206" s="472"/>
      <c r="NVG206" s="472"/>
      <c r="NVH206" s="472"/>
      <c r="NVI206" s="472"/>
      <c r="NVJ206" s="472"/>
      <c r="NVK206" s="472"/>
      <c r="NVL206" s="472"/>
      <c r="NVM206" s="472"/>
      <c r="NVN206" s="472"/>
      <c r="NVO206" s="472"/>
      <c r="NVP206" s="472"/>
      <c r="NVQ206" s="472"/>
      <c r="NVR206" s="472"/>
      <c r="NVS206" s="472"/>
      <c r="NVT206" s="472"/>
      <c r="NVU206" s="472"/>
      <c r="NVV206" s="472"/>
      <c r="NVW206" s="472"/>
      <c r="NVX206" s="472"/>
      <c r="NVY206" s="472"/>
      <c r="NVZ206" s="472"/>
      <c r="NWA206" s="472"/>
      <c r="NWB206" s="472"/>
      <c r="NWC206" s="472"/>
      <c r="NWD206" s="472"/>
      <c r="NWE206" s="472"/>
      <c r="NWF206" s="472"/>
      <c r="NWG206" s="472"/>
      <c r="NWH206" s="472"/>
      <c r="NWI206" s="472"/>
      <c r="NWJ206" s="472"/>
      <c r="NWK206" s="472"/>
      <c r="NWL206" s="472"/>
      <c r="NWM206" s="472"/>
      <c r="NWN206" s="472"/>
      <c r="NWO206" s="472"/>
      <c r="NWP206" s="472"/>
      <c r="NWQ206" s="472"/>
      <c r="NWR206" s="472"/>
      <c r="NWS206" s="472"/>
      <c r="NWT206" s="472"/>
      <c r="NWU206" s="472"/>
      <c r="NWV206" s="472"/>
      <c r="NWW206" s="472"/>
      <c r="NWX206" s="472"/>
      <c r="NWY206" s="472"/>
      <c r="NWZ206" s="472"/>
      <c r="NXA206" s="472"/>
      <c r="NXB206" s="472"/>
      <c r="NXC206" s="472"/>
      <c r="NXD206" s="472"/>
      <c r="NXE206" s="472"/>
      <c r="NXF206" s="472"/>
      <c r="NXG206" s="472"/>
      <c r="NXH206" s="472"/>
      <c r="NXI206" s="472"/>
      <c r="NXJ206" s="472"/>
      <c r="NXK206" s="472"/>
      <c r="NXL206" s="472"/>
      <c r="NXM206" s="472"/>
      <c r="NXN206" s="472"/>
      <c r="NXO206" s="472"/>
      <c r="NXP206" s="472"/>
      <c r="NXQ206" s="472"/>
      <c r="NXR206" s="472"/>
      <c r="NXS206" s="472"/>
      <c r="NXT206" s="472"/>
      <c r="NXU206" s="472"/>
      <c r="NXV206" s="472"/>
      <c r="NXW206" s="472"/>
      <c r="NXX206" s="472"/>
      <c r="NXY206" s="472"/>
      <c r="NXZ206" s="472"/>
      <c r="NYA206" s="472"/>
      <c r="NYB206" s="472"/>
      <c r="NYC206" s="472"/>
      <c r="NYD206" s="472"/>
      <c r="NYE206" s="472"/>
      <c r="NYF206" s="472"/>
      <c r="NYG206" s="472"/>
      <c r="NYH206" s="472"/>
      <c r="NYI206" s="472"/>
      <c r="NYJ206" s="472"/>
      <c r="NYK206" s="472"/>
      <c r="NYL206" s="472"/>
      <c r="NYM206" s="472"/>
      <c r="NYN206" s="472"/>
      <c r="NYO206" s="472"/>
      <c r="NYP206" s="472"/>
      <c r="NYQ206" s="472"/>
      <c r="NYR206" s="472"/>
      <c r="NYS206" s="472"/>
      <c r="NYT206" s="472"/>
      <c r="NYU206" s="472"/>
      <c r="NYV206" s="472"/>
      <c r="NYW206" s="472"/>
      <c r="NYX206" s="472"/>
      <c r="NYY206" s="472"/>
      <c r="NYZ206" s="472"/>
      <c r="NZA206" s="472"/>
      <c r="NZB206" s="472"/>
      <c r="NZC206" s="472"/>
      <c r="NZD206" s="472"/>
      <c r="NZE206" s="472"/>
      <c r="NZF206" s="472"/>
      <c r="NZG206" s="472"/>
      <c r="NZH206" s="472"/>
      <c r="NZI206" s="472"/>
      <c r="NZJ206" s="472"/>
      <c r="NZK206" s="472"/>
      <c r="NZL206" s="472"/>
      <c r="NZM206" s="472"/>
      <c r="NZN206" s="472"/>
      <c r="NZO206" s="472"/>
      <c r="NZP206" s="472"/>
      <c r="NZQ206" s="472"/>
      <c r="NZR206" s="472"/>
      <c r="NZS206" s="472"/>
      <c r="NZT206" s="472"/>
      <c r="NZU206" s="472"/>
      <c r="NZV206" s="472"/>
      <c r="NZW206" s="472"/>
      <c r="NZX206" s="472"/>
      <c r="NZY206" s="472"/>
      <c r="NZZ206" s="472"/>
      <c r="OAA206" s="472"/>
      <c r="OAB206" s="472"/>
      <c r="OAC206" s="472"/>
      <c r="OAD206" s="472"/>
      <c r="OAE206" s="472"/>
      <c r="OAF206" s="472"/>
      <c r="OAG206" s="472"/>
      <c r="OAH206" s="472"/>
      <c r="OAI206" s="472"/>
      <c r="OAJ206" s="472"/>
      <c r="OAK206" s="472"/>
      <c r="OAL206" s="472"/>
      <c r="OAM206" s="472"/>
      <c r="OAN206" s="472"/>
      <c r="OAO206" s="472"/>
      <c r="OAP206" s="472"/>
      <c r="OAQ206" s="472"/>
      <c r="OAR206" s="472"/>
      <c r="OAS206" s="472"/>
      <c r="OAT206" s="472"/>
      <c r="OAU206" s="472"/>
      <c r="OAV206" s="472"/>
      <c r="OAW206" s="472"/>
      <c r="OAX206" s="472"/>
      <c r="OAY206" s="472"/>
      <c r="OAZ206" s="472"/>
      <c r="OBA206" s="472"/>
      <c r="OBB206" s="472"/>
      <c r="OBC206" s="472"/>
      <c r="OBD206" s="472"/>
      <c r="OBE206" s="472"/>
      <c r="OBF206" s="472"/>
      <c r="OBG206" s="472"/>
      <c r="OBH206" s="472"/>
      <c r="OBI206" s="472"/>
      <c r="OBJ206" s="472"/>
      <c r="OBK206" s="472"/>
      <c r="OBL206" s="472"/>
      <c r="OBM206" s="472"/>
      <c r="OBN206" s="472"/>
      <c r="OBO206" s="472"/>
      <c r="OBP206" s="472"/>
      <c r="OBQ206" s="472"/>
      <c r="OBR206" s="472"/>
      <c r="OBS206" s="472"/>
      <c r="OBT206" s="472"/>
      <c r="OBU206" s="472"/>
      <c r="OBV206" s="472"/>
      <c r="OBW206" s="472"/>
      <c r="OBX206" s="472"/>
      <c r="OBY206" s="472"/>
      <c r="OBZ206" s="472"/>
      <c r="OCA206" s="472"/>
      <c r="OCB206" s="472"/>
      <c r="OCC206" s="472"/>
      <c r="OCD206" s="472"/>
      <c r="OCE206" s="472"/>
      <c r="OCF206" s="472"/>
      <c r="OCG206" s="472"/>
      <c r="OCH206" s="472"/>
      <c r="OCI206" s="472"/>
      <c r="OCJ206" s="472"/>
      <c r="OCK206" s="472"/>
      <c r="OCL206" s="472"/>
      <c r="OCM206" s="472"/>
      <c r="OCN206" s="472"/>
      <c r="OCO206" s="472"/>
      <c r="OCP206" s="472"/>
      <c r="OCQ206" s="472"/>
      <c r="OCR206" s="472"/>
      <c r="OCS206" s="472"/>
      <c r="OCT206" s="472"/>
      <c r="OCU206" s="472"/>
      <c r="OCV206" s="472"/>
      <c r="OCW206" s="472"/>
      <c r="OCX206" s="472"/>
      <c r="OCY206" s="472"/>
      <c r="OCZ206" s="472"/>
      <c r="ODC206" s="472"/>
      <c r="ODD206" s="472"/>
      <c r="ODE206" s="472"/>
      <c r="ODF206" s="472"/>
      <c r="ODG206" s="472"/>
      <c r="ODH206" s="472"/>
      <c r="ODI206" s="472"/>
      <c r="ODJ206" s="472"/>
      <c r="ODK206" s="472"/>
      <c r="ODL206" s="472"/>
      <c r="ODM206" s="472"/>
      <c r="ODN206" s="472"/>
      <c r="ODO206" s="472"/>
      <c r="ODP206" s="472"/>
      <c r="ODQ206" s="472"/>
      <c r="ODR206" s="472"/>
      <c r="ODS206" s="472"/>
      <c r="ODT206" s="472"/>
      <c r="ODU206" s="472"/>
      <c r="ODV206" s="472"/>
      <c r="ODW206" s="472"/>
      <c r="ODX206" s="472"/>
      <c r="ODY206" s="472"/>
      <c r="ODZ206" s="472"/>
      <c r="OEA206" s="472"/>
      <c r="OEB206" s="472"/>
      <c r="OEC206" s="472"/>
      <c r="OED206" s="472"/>
      <c r="OEE206" s="472"/>
      <c r="OEF206" s="472"/>
      <c r="OEG206" s="472"/>
      <c r="OEH206" s="472"/>
      <c r="OEI206" s="472"/>
      <c r="OEJ206" s="472"/>
      <c r="OEK206" s="472"/>
      <c r="OEL206" s="472"/>
      <c r="OEM206" s="472"/>
      <c r="OEN206" s="472"/>
      <c r="OEO206" s="472"/>
      <c r="OEP206" s="472"/>
      <c r="OEQ206" s="472"/>
      <c r="OER206" s="472"/>
      <c r="OES206" s="472"/>
      <c r="OET206" s="472"/>
      <c r="OEU206" s="472"/>
      <c r="OEV206" s="472"/>
      <c r="OEW206" s="472"/>
      <c r="OEX206" s="472"/>
      <c r="OEY206" s="472"/>
      <c r="OEZ206" s="472"/>
      <c r="OFA206" s="472"/>
      <c r="OFB206" s="472"/>
      <c r="OFC206" s="472"/>
      <c r="OFD206" s="472"/>
      <c r="OFE206" s="472"/>
      <c r="OFF206" s="472"/>
      <c r="OFG206" s="472"/>
      <c r="OFH206" s="472"/>
      <c r="OFI206" s="472"/>
      <c r="OFJ206" s="472"/>
      <c r="OFK206" s="472"/>
      <c r="OFL206" s="472"/>
      <c r="OFM206" s="472"/>
      <c r="OFN206" s="472"/>
      <c r="OFO206" s="472"/>
      <c r="OFP206" s="472"/>
      <c r="OFQ206" s="472"/>
      <c r="OFR206" s="472"/>
      <c r="OFS206" s="472"/>
      <c r="OFT206" s="472"/>
      <c r="OFU206" s="472"/>
      <c r="OFV206" s="472"/>
      <c r="OFW206" s="472"/>
      <c r="OFX206" s="472"/>
      <c r="OFY206" s="472"/>
      <c r="OFZ206" s="472"/>
      <c r="OGA206" s="472"/>
      <c r="OGB206" s="472"/>
      <c r="OGC206" s="472"/>
      <c r="OGD206" s="472"/>
      <c r="OGE206" s="472"/>
      <c r="OGF206" s="472"/>
      <c r="OGG206" s="472"/>
      <c r="OGH206" s="472"/>
      <c r="OGI206" s="472"/>
      <c r="OGJ206" s="472"/>
      <c r="OGK206" s="472"/>
      <c r="OGL206" s="472"/>
      <c r="OGM206" s="472"/>
      <c r="OGN206" s="472"/>
      <c r="OGO206" s="472"/>
      <c r="OGP206" s="472"/>
      <c r="OGQ206" s="472"/>
      <c r="OGR206" s="472"/>
      <c r="OGS206" s="472"/>
      <c r="OGT206" s="472"/>
      <c r="OGU206" s="472"/>
      <c r="OGV206" s="472"/>
      <c r="OGW206" s="472"/>
      <c r="OGX206" s="472"/>
      <c r="OGY206" s="472"/>
      <c r="OGZ206" s="472"/>
      <c r="OHA206" s="472"/>
      <c r="OHB206" s="472"/>
      <c r="OHC206" s="472"/>
      <c r="OHD206" s="472"/>
      <c r="OHE206" s="472"/>
      <c r="OHF206" s="472"/>
      <c r="OHG206" s="472"/>
      <c r="OHH206" s="472"/>
      <c r="OHI206" s="472"/>
      <c r="OHJ206" s="472"/>
      <c r="OHK206" s="472"/>
      <c r="OHL206" s="472"/>
      <c r="OHM206" s="472"/>
      <c r="OHN206" s="472"/>
      <c r="OHO206" s="472"/>
      <c r="OHP206" s="472"/>
      <c r="OHQ206" s="472"/>
      <c r="OHR206" s="472"/>
      <c r="OHS206" s="472"/>
      <c r="OHT206" s="472"/>
      <c r="OHU206" s="472"/>
      <c r="OHV206" s="472"/>
      <c r="OHW206" s="472"/>
      <c r="OHX206" s="472"/>
      <c r="OHY206" s="472"/>
      <c r="OHZ206" s="472"/>
      <c r="OIA206" s="472"/>
      <c r="OIB206" s="472"/>
      <c r="OIC206" s="472"/>
      <c r="OID206" s="472"/>
      <c r="OIE206" s="472"/>
      <c r="OIF206" s="472"/>
      <c r="OIG206" s="472"/>
      <c r="OIH206" s="472"/>
      <c r="OII206" s="472"/>
      <c r="OIJ206" s="472"/>
      <c r="OIK206" s="472"/>
      <c r="OIL206" s="472"/>
      <c r="OIM206" s="472"/>
      <c r="OIN206" s="472"/>
      <c r="OIO206" s="472"/>
      <c r="OIP206" s="472"/>
      <c r="OIQ206" s="472"/>
      <c r="OIR206" s="472"/>
      <c r="OIS206" s="472"/>
      <c r="OIT206" s="472"/>
      <c r="OIU206" s="472"/>
      <c r="OIV206" s="472"/>
      <c r="OIW206" s="472"/>
      <c r="OIX206" s="472"/>
      <c r="OIY206" s="472"/>
      <c r="OIZ206" s="472"/>
      <c r="OJA206" s="472"/>
      <c r="OJB206" s="472"/>
      <c r="OJC206" s="472"/>
      <c r="OJD206" s="472"/>
      <c r="OJE206" s="472"/>
      <c r="OJF206" s="472"/>
      <c r="OJG206" s="472"/>
      <c r="OJH206" s="472"/>
      <c r="OJI206" s="472"/>
      <c r="OJJ206" s="472"/>
      <c r="OJK206" s="472"/>
      <c r="OJL206" s="472"/>
      <c r="OJM206" s="472"/>
      <c r="OJN206" s="472"/>
      <c r="OJO206" s="472"/>
      <c r="OJP206" s="472"/>
      <c r="OJQ206" s="472"/>
      <c r="OJR206" s="472"/>
      <c r="OJS206" s="472"/>
      <c r="OJT206" s="472"/>
      <c r="OJU206" s="472"/>
      <c r="OJV206" s="472"/>
      <c r="OJW206" s="472"/>
      <c r="OJX206" s="472"/>
      <c r="OJY206" s="472"/>
      <c r="OJZ206" s="472"/>
      <c r="OKA206" s="472"/>
      <c r="OKB206" s="472"/>
      <c r="OKC206" s="472"/>
      <c r="OKD206" s="472"/>
      <c r="OKE206" s="472"/>
      <c r="OKF206" s="472"/>
      <c r="OKG206" s="472"/>
      <c r="OKH206" s="472"/>
      <c r="OKI206" s="472"/>
      <c r="OKJ206" s="472"/>
      <c r="OKK206" s="472"/>
      <c r="OKL206" s="472"/>
      <c r="OKM206" s="472"/>
      <c r="OKN206" s="472"/>
      <c r="OKO206" s="472"/>
      <c r="OKP206" s="472"/>
      <c r="OKQ206" s="472"/>
      <c r="OKR206" s="472"/>
      <c r="OKS206" s="472"/>
      <c r="OKT206" s="472"/>
      <c r="OKU206" s="472"/>
      <c r="OKV206" s="472"/>
      <c r="OKW206" s="472"/>
      <c r="OKX206" s="472"/>
      <c r="OKY206" s="472"/>
      <c r="OKZ206" s="472"/>
      <c r="OLA206" s="472"/>
      <c r="OLB206" s="472"/>
      <c r="OLC206" s="472"/>
      <c r="OLD206" s="472"/>
      <c r="OLE206" s="472"/>
      <c r="OLF206" s="472"/>
      <c r="OLG206" s="472"/>
      <c r="OLH206" s="472"/>
      <c r="OLI206" s="472"/>
      <c r="OLJ206" s="472"/>
      <c r="OLK206" s="472"/>
      <c r="OLL206" s="472"/>
      <c r="OLM206" s="472"/>
      <c r="OLN206" s="472"/>
      <c r="OLO206" s="472"/>
      <c r="OLP206" s="472"/>
      <c r="OLQ206" s="472"/>
      <c r="OLR206" s="472"/>
      <c r="OLS206" s="472"/>
      <c r="OLT206" s="472"/>
      <c r="OLU206" s="472"/>
      <c r="OLV206" s="472"/>
      <c r="OLW206" s="472"/>
      <c r="OLX206" s="472"/>
      <c r="OLY206" s="472"/>
      <c r="OLZ206" s="472"/>
      <c r="OMA206" s="472"/>
      <c r="OMB206" s="472"/>
      <c r="OMC206" s="472"/>
      <c r="OMD206" s="472"/>
      <c r="OME206" s="472"/>
      <c r="OMF206" s="472"/>
      <c r="OMG206" s="472"/>
      <c r="OMH206" s="472"/>
      <c r="OMI206" s="472"/>
      <c r="OMJ206" s="472"/>
      <c r="OMK206" s="472"/>
      <c r="OML206" s="472"/>
      <c r="OMM206" s="472"/>
      <c r="OMN206" s="472"/>
      <c r="OMO206" s="472"/>
      <c r="OMP206" s="472"/>
      <c r="OMQ206" s="472"/>
      <c r="OMR206" s="472"/>
      <c r="OMS206" s="472"/>
      <c r="OMT206" s="472"/>
      <c r="OMU206" s="472"/>
      <c r="OMV206" s="472"/>
      <c r="OMY206" s="472"/>
      <c r="OMZ206" s="472"/>
      <c r="ONA206" s="472"/>
      <c r="ONB206" s="472"/>
      <c r="ONC206" s="472"/>
      <c r="OND206" s="472"/>
      <c r="ONE206" s="472"/>
      <c r="ONF206" s="472"/>
      <c r="ONG206" s="472"/>
      <c r="ONH206" s="472"/>
      <c r="ONI206" s="472"/>
      <c r="ONJ206" s="472"/>
      <c r="ONK206" s="472"/>
      <c r="ONL206" s="472"/>
      <c r="ONM206" s="472"/>
      <c r="ONN206" s="472"/>
      <c r="ONO206" s="472"/>
      <c r="ONP206" s="472"/>
      <c r="ONQ206" s="472"/>
      <c r="ONR206" s="472"/>
      <c r="ONS206" s="472"/>
      <c r="ONT206" s="472"/>
      <c r="ONU206" s="472"/>
      <c r="ONV206" s="472"/>
      <c r="ONW206" s="472"/>
      <c r="ONX206" s="472"/>
      <c r="ONY206" s="472"/>
      <c r="ONZ206" s="472"/>
      <c r="OOA206" s="472"/>
      <c r="OOB206" s="472"/>
      <c r="OOC206" s="472"/>
      <c r="OOD206" s="472"/>
      <c r="OOE206" s="472"/>
      <c r="OOF206" s="472"/>
      <c r="OOG206" s="472"/>
      <c r="OOH206" s="472"/>
      <c r="OOI206" s="472"/>
      <c r="OOJ206" s="472"/>
      <c r="OOK206" s="472"/>
      <c r="OOL206" s="472"/>
      <c r="OOM206" s="472"/>
      <c r="OON206" s="472"/>
      <c r="OOO206" s="472"/>
      <c r="OOP206" s="472"/>
      <c r="OOQ206" s="472"/>
      <c r="OOR206" s="472"/>
      <c r="OOS206" s="472"/>
      <c r="OOT206" s="472"/>
      <c r="OOU206" s="472"/>
      <c r="OOV206" s="472"/>
      <c r="OOW206" s="472"/>
      <c r="OOX206" s="472"/>
      <c r="OOY206" s="472"/>
      <c r="OOZ206" s="472"/>
      <c r="OPA206" s="472"/>
      <c r="OPB206" s="472"/>
      <c r="OPC206" s="472"/>
      <c r="OPD206" s="472"/>
      <c r="OPE206" s="472"/>
      <c r="OPF206" s="472"/>
      <c r="OPG206" s="472"/>
      <c r="OPH206" s="472"/>
      <c r="OPI206" s="472"/>
      <c r="OPJ206" s="472"/>
      <c r="OPK206" s="472"/>
      <c r="OPL206" s="472"/>
      <c r="OPM206" s="472"/>
      <c r="OPN206" s="472"/>
      <c r="OPO206" s="472"/>
      <c r="OPP206" s="472"/>
      <c r="OPQ206" s="472"/>
      <c r="OPR206" s="472"/>
      <c r="OPS206" s="472"/>
      <c r="OPT206" s="472"/>
      <c r="OPU206" s="472"/>
      <c r="OPV206" s="472"/>
      <c r="OPW206" s="472"/>
      <c r="OPX206" s="472"/>
      <c r="OPY206" s="472"/>
      <c r="OPZ206" s="472"/>
      <c r="OQA206" s="472"/>
      <c r="OQB206" s="472"/>
      <c r="OQC206" s="472"/>
      <c r="OQD206" s="472"/>
      <c r="OQE206" s="472"/>
      <c r="OQF206" s="472"/>
      <c r="OQG206" s="472"/>
      <c r="OQH206" s="472"/>
      <c r="OQI206" s="472"/>
      <c r="OQJ206" s="472"/>
      <c r="OQK206" s="472"/>
      <c r="OQL206" s="472"/>
      <c r="OQM206" s="472"/>
      <c r="OQN206" s="472"/>
      <c r="OQO206" s="472"/>
      <c r="OQP206" s="472"/>
      <c r="OQQ206" s="472"/>
      <c r="OQR206" s="472"/>
      <c r="OQS206" s="472"/>
      <c r="OQT206" s="472"/>
      <c r="OQU206" s="472"/>
      <c r="OQV206" s="472"/>
      <c r="OQW206" s="472"/>
      <c r="OQX206" s="472"/>
      <c r="OQY206" s="472"/>
      <c r="OQZ206" s="472"/>
      <c r="ORA206" s="472"/>
      <c r="ORB206" s="472"/>
      <c r="ORC206" s="472"/>
      <c r="ORD206" s="472"/>
      <c r="ORE206" s="472"/>
      <c r="ORF206" s="472"/>
      <c r="ORG206" s="472"/>
      <c r="ORH206" s="472"/>
      <c r="ORI206" s="472"/>
      <c r="ORJ206" s="472"/>
      <c r="ORK206" s="472"/>
      <c r="ORL206" s="472"/>
      <c r="ORM206" s="472"/>
      <c r="ORN206" s="472"/>
      <c r="ORO206" s="472"/>
      <c r="ORP206" s="472"/>
      <c r="ORQ206" s="472"/>
      <c r="ORR206" s="472"/>
      <c r="ORS206" s="472"/>
      <c r="ORT206" s="472"/>
      <c r="ORU206" s="472"/>
      <c r="ORV206" s="472"/>
      <c r="ORW206" s="472"/>
      <c r="ORX206" s="472"/>
      <c r="ORY206" s="472"/>
      <c r="ORZ206" s="472"/>
      <c r="OSA206" s="472"/>
      <c r="OSB206" s="472"/>
      <c r="OSC206" s="472"/>
      <c r="OSD206" s="472"/>
      <c r="OSE206" s="472"/>
      <c r="OSF206" s="472"/>
      <c r="OSG206" s="472"/>
      <c r="OSH206" s="472"/>
      <c r="OSI206" s="472"/>
      <c r="OSJ206" s="472"/>
      <c r="OSK206" s="472"/>
      <c r="OSL206" s="472"/>
      <c r="OSM206" s="472"/>
      <c r="OSN206" s="472"/>
      <c r="OSO206" s="472"/>
      <c r="OSP206" s="472"/>
      <c r="OSQ206" s="472"/>
      <c r="OSR206" s="472"/>
      <c r="OSS206" s="472"/>
      <c r="OST206" s="472"/>
      <c r="OSU206" s="472"/>
      <c r="OSV206" s="472"/>
      <c r="OSW206" s="472"/>
      <c r="OSX206" s="472"/>
      <c r="OSY206" s="472"/>
      <c r="OSZ206" s="472"/>
      <c r="OTA206" s="472"/>
      <c r="OTB206" s="472"/>
      <c r="OTC206" s="472"/>
      <c r="OTD206" s="472"/>
      <c r="OTE206" s="472"/>
      <c r="OTF206" s="472"/>
      <c r="OTG206" s="472"/>
      <c r="OTH206" s="472"/>
      <c r="OTI206" s="472"/>
      <c r="OTJ206" s="472"/>
      <c r="OTK206" s="472"/>
      <c r="OTL206" s="472"/>
      <c r="OTM206" s="472"/>
      <c r="OTN206" s="472"/>
      <c r="OTO206" s="472"/>
      <c r="OTP206" s="472"/>
      <c r="OTQ206" s="472"/>
      <c r="OTR206" s="472"/>
      <c r="OTS206" s="472"/>
      <c r="OTT206" s="472"/>
      <c r="OTU206" s="472"/>
      <c r="OTV206" s="472"/>
      <c r="OTW206" s="472"/>
      <c r="OTX206" s="472"/>
      <c r="OTY206" s="472"/>
      <c r="OTZ206" s="472"/>
      <c r="OUA206" s="472"/>
      <c r="OUB206" s="472"/>
      <c r="OUC206" s="472"/>
      <c r="OUD206" s="472"/>
      <c r="OUE206" s="472"/>
      <c r="OUF206" s="472"/>
      <c r="OUG206" s="472"/>
      <c r="OUH206" s="472"/>
      <c r="OUI206" s="472"/>
      <c r="OUJ206" s="472"/>
      <c r="OUK206" s="472"/>
      <c r="OUL206" s="472"/>
      <c r="OUM206" s="472"/>
      <c r="OUN206" s="472"/>
      <c r="OUO206" s="472"/>
      <c r="OUP206" s="472"/>
      <c r="OUQ206" s="472"/>
      <c r="OUR206" s="472"/>
      <c r="OUS206" s="472"/>
      <c r="OUT206" s="472"/>
      <c r="OUU206" s="472"/>
      <c r="OUV206" s="472"/>
      <c r="OUW206" s="472"/>
      <c r="OUX206" s="472"/>
      <c r="OUY206" s="472"/>
      <c r="OUZ206" s="472"/>
      <c r="OVA206" s="472"/>
      <c r="OVB206" s="472"/>
      <c r="OVC206" s="472"/>
      <c r="OVD206" s="472"/>
      <c r="OVE206" s="472"/>
      <c r="OVF206" s="472"/>
      <c r="OVG206" s="472"/>
      <c r="OVH206" s="472"/>
      <c r="OVI206" s="472"/>
      <c r="OVJ206" s="472"/>
      <c r="OVK206" s="472"/>
      <c r="OVL206" s="472"/>
      <c r="OVM206" s="472"/>
      <c r="OVN206" s="472"/>
      <c r="OVO206" s="472"/>
      <c r="OVP206" s="472"/>
      <c r="OVQ206" s="472"/>
      <c r="OVR206" s="472"/>
      <c r="OVS206" s="472"/>
      <c r="OVT206" s="472"/>
      <c r="OVU206" s="472"/>
      <c r="OVV206" s="472"/>
      <c r="OVW206" s="472"/>
      <c r="OVX206" s="472"/>
      <c r="OVY206" s="472"/>
      <c r="OVZ206" s="472"/>
      <c r="OWA206" s="472"/>
      <c r="OWB206" s="472"/>
      <c r="OWC206" s="472"/>
      <c r="OWD206" s="472"/>
      <c r="OWE206" s="472"/>
      <c r="OWF206" s="472"/>
      <c r="OWG206" s="472"/>
      <c r="OWH206" s="472"/>
      <c r="OWI206" s="472"/>
      <c r="OWJ206" s="472"/>
      <c r="OWK206" s="472"/>
      <c r="OWL206" s="472"/>
      <c r="OWM206" s="472"/>
      <c r="OWN206" s="472"/>
      <c r="OWO206" s="472"/>
      <c r="OWP206" s="472"/>
      <c r="OWQ206" s="472"/>
      <c r="OWR206" s="472"/>
      <c r="OWU206" s="472"/>
      <c r="OWV206" s="472"/>
      <c r="OWW206" s="472"/>
      <c r="OWX206" s="472"/>
      <c r="OWY206" s="472"/>
      <c r="OWZ206" s="472"/>
      <c r="OXA206" s="472"/>
      <c r="OXB206" s="472"/>
      <c r="OXC206" s="472"/>
      <c r="OXD206" s="472"/>
      <c r="OXE206" s="472"/>
      <c r="OXF206" s="472"/>
      <c r="OXG206" s="472"/>
      <c r="OXH206" s="472"/>
      <c r="OXI206" s="472"/>
      <c r="OXJ206" s="472"/>
      <c r="OXK206" s="472"/>
      <c r="OXL206" s="472"/>
      <c r="OXM206" s="472"/>
      <c r="OXN206" s="472"/>
      <c r="OXO206" s="472"/>
      <c r="OXP206" s="472"/>
      <c r="OXQ206" s="472"/>
      <c r="OXR206" s="472"/>
      <c r="OXS206" s="472"/>
      <c r="OXT206" s="472"/>
      <c r="OXU206" s="472"/>
      <c r="OXV206" s="472"/>
      <c r="OXW206" s="472"/>
      <c r="OXX206" s="472"/>
      <c r="OXY206" s="472"/>
      <c r="OXZ206" s="472"/>
      <c r="OYA206" s="472"/>
      <c r="OYB206" s="472"/>
      <c r="OYC206" s="472"/>
      <c r="OYD206" s="472"/>
      <c r="OYE206" s="472"/>
      <c r="OYF206" s="472"/>
      <c r="OYG206" s="472"/>
      <c r="OYH206" s="472"/>
      <c r="OYI206" s="472"/>
      <c r="OYJ206" s="472"/>
      <c r="OYK206" s="472"/>
      <c r="OYL206" s="472"/>
      <c r="OYM206" s="472"/>
      <c r="OYN206" s="472"/>
      <c r="OYO206" s="472"/>
      <c r="OYP206" s="472"/>
      <c r="OYQ206" s="472"/>
      <c r="OYR206" s="472"/>
      <c r="OYS206" s="472"/>
      <c r="OYT206" s="472"/>
      <c r="OYU206" s="472"/>
      <c r="OYV206" s="472"/>
      <c r="OYW206" s="472"/>
      <c r="OYX206" s="472"/>
      <c r="OYY206" s="472"/>
      <c r="OYZ206" s="472"/>
      <c r="OZA206" s="472"/>
      <c r="OZB206" s="472"/>
      <c r="OZC206" s="472"/>
      <c r="OZD206" s="472"/>
      <c r="OZE206" s="472"/>
      <c r="OZF206" s="472"/>
      <c r="OZG206" s="472"/>
      <c r="OZH206" s="472"/>
      <c r="OZI206" s="472"/>
      <c r="OZJ206" s="472"/>
      <c r="OZK206" s="472"/>
      <c r="OZL206" s="472"/>
      <c r="OZM206" s="472"/>
      <c r="OZN206" s="472"/>
      <c r="OZO206" s="472"/>
      <c r="OZP206" s="472"/>
      <c r="OZQ206" s="472"/>
      <c r="OZR206" s="472"/>
      <c r="OZS206" s="472"/>
      <c r="OZT206" s="472"/>
      <c r="OZU206" s="472"/>
      <c r="OZV206" s="472"/>
      <c r="OZW206" s="472"/>
      <c r="OZX206" s="472"/>
      <c r="OZY206" s="472"/>
      <c r="OZZ206" s="472"/>
      <c r="PAA206" s="472"/>
      <c r="PAB206" s="472"/>
      <c r="PAC206" s="472"/>
      <c r="PAD206" s="472"/>
      <c r="PAE206" s="472"/>
      <c r="PAF206" s="472"/>
      <c r="PAG206" s="472"/>
      <c r="PAH206" s="472"/>
      <c r="PAI206" s="472"/>
      <c r="PAJ206" s="472"/>
      <c r="PAK206" s="472"/>
      <c r="PAL206" s="472"/>
      <c r="PAM206" s="472"/>
      <c r="PAN206" s="472"/>
      <c r="PAO206" s="472"/>
      <c r="PAP206" s="472"/>
      <c r="PAQ206" s="472"/>
      <c r="PAR206" s="472"/>
      <c r="PAS206" s="472"/>
      <c r="PAT206" s="472"/>
      <c r="PAU206" s="472"/>
      <c r="PAV206" s="472"/>
      <c r="PAW206" s="472"/>
      <c r="PAX206" s="472"/>
      <c r="PAY206" s="472"/>
      <c r="PAZ206" s="472"/>
      <c r="PBA206" s="472"/>
      <c r="PBB206" s="472"/>
      <c r="PBC206" s="472"/>
      <c r="PBD206" s="472"/>
      <c r="PBE206" s="472"/>
      <c r="PBF206" s="472"/>
      <c r="PBG206" s="472"/>
      <c r="PBH206" s="472"/>
      <c r="PBI206" s="472"/>
      <c r="PBJ206" s="472"/>
      <c r="PBK206" s="472"/>
      <c r="PBL206" s="472"/>
      <c r="PBM206" s="472"/>
      <c r="PBN206" s="472"/>
      <c r="PBO206" s="472"/>
      <c r="PBP206" s="472"/>
      <c r="PBQ206" s="472"/>
      <c r="PBR206" s="472"/>
      <c r="PBS206" s="472"/>
      <c r="PBT206" s="472"/>
      <c r="PBU206" s="472"/>
      <c r="PBV206" s="472"/>
      <c r="PBW206" s="472"/>
      <c r="PBX206" s="472"/>
      <c r="PBY206" s="472"/>
      <c r="PBZ206" s="472"/>
      <c r="PCA206" s="472"/>
      <c r="PCB206" s="472"/>
      <c r="PCC206" s="472"/>
      <c r="PCD206" s="472"/>
      <c r="PCE206" s="472"/>
      <c r="PCF206" s="472"/>
      <c r="PCG206" s="472"/>
      <c r="PCH206" s="472"/>
      <c r="PCI206" s="472"/>
      <c r="PCJ206" s="472"/>
      <c r="PCK206" s="472"/>
      <c r="PCL206" s="472"/>
      <c r="PCM206" s="472"/>
      <c r="PCN206" s="472"/>
      <c r="PCO206" s="472"/>
      <c r="PCP206" s="472"/>
      <c r="PCQ206" s="472"/>
      <c r="PCR206" s="472"/>
      <c r="PCS206" s="472"/>
      <c r="PCT206" s="472"/>
      <c r="PCU206" s="472"/>
      <c r="PCV206" s="472"/>
      <c r="PCW206" s="472"/>
      <c r="PCX206" s="472"/>
      <c r="PCY206" s="472"/>
      <c r="PCZ206" s="472"/>
      <c r="PDA206" s="472"/>
      <c r="PDB206" s="472"/>
      <c r="PDC206" s="472"/>
      <c r="PDD206" s="472"/>
      <c r="PDE206" s="472"/>
      <c r="PDF206" s="472"/>
      <c r="PDG206" s="472"/>
      <c r="PDH206" s="472"/>
      <c r="PDI206" s="472"/>
      <c r="PDJ206" s="472"/>
      <c r="PDK206" s="472"/>
      <c r="PDL206" s="472"/>
      <c r="PDM206" s="472"/>
      <c r="PDN206" s="472"/>
      <c r="PDO206" s="472"/>
      <c r="PDP206" s="472"/>
      <c r="PDQ206" s="472"/>
      <c r="PDR206" s="472"/>
      <c r="PDS206" s="472"/>
      <c r="PDT206" s="472"/>
      <c r="PDU206" s="472"/>
      <c r="PDV206" s="472"/>
      <c r="PDW206" s="472"/>
      <c r="PDX206" s="472"/>
      <c r="PDY206" s="472"/>
      <c r="PDZ206" s="472"/>
      <c r="PEA206" s="472"/>
      <c r="PEB206" s="472"/>
      <c r="PEC206" s="472"/>
      <c r="PED206" s="472"/>
      <c r="PEE206" s="472"/>
      <c r="PEF206" s="472"/>
      <c r="PEG206" s="472"/>
      <c r="PEH206" s="472"/>
      <c r="PEI206" s="472"/>
      <c r="PEJ206" s="472"/>
      <c r="PEK206" s="472"/>
      <c r="PEL206" s="472"/>
      <c r="PEM206" s="472"/>
      <c r="PEN206" s="472"/>
      <c r="PEO206" s="472"/>
      <c r="PEP206" s="472"/>
      <c r="PEQ206" s="472"/>
      <c r="PER206" s="472"/>
      <c r="PES206" s="472"/>
      <c r="PET206" s="472"/>
      <c r="PEU206" s="472"/>
      <c r="PEV206" s="472"/>
      <c r="PEW206" s="472"/>
      <c r="PEX206" s="472"/>
      <c r="PEY206" s="472"/>
      <c r="PEZ206" s="472"/>
      <c r="PFA206" s="472"/>
      <c r="PFB206" s="472"/>
      <c r="PFC206" s="472"/>
      <c r="PFD206" s="472"/>
      <c r="PFE206" s="472"/>
      <c r="PFF206" s="472"/>
      <c r="PFG206" s="472"/>
      <c r="PFH206" s="472"/>
      <c r="PFI206" s="472"/>
      <c r="PFJ206" s="472"/>
      <c r="PFK206" s="472"/>
      <c r="PFL206" s="472"/>
      <c r="PFM206" s="472"/>
      <c r="PFN206" s="472"/>
      <c r="PFO206" s="472"/>
      <c r="PFP206" s="472"/>
      <c r="PFQ206" s="472"/>
      <c r="PFR206" s="472"/>
      <c r="PFS206" s="472"/>
      <c r="PFT206" s="472"/>
      <c r="PFU206" s="472"/>
      <c r="PFV206" s="472"/>
      <c r="PFW206" s="472"/>
      <c r="PFX206" s="472"/>
      <c r="PFY206" s="472"/>
      <c r="PFZ206" s="472"/>
      <c r="PGA206" s="472"/>
      <c r="PGB206" s="472"/>
      <c r="PGC206" s="472"/>
      <c r="PGD206" s="472"/>
      <c r="PGE206" s="472"/>
      <c r="PGF206" s="472"/>
      <c r="PGG206" s="472"/>
      <c r="PGH206" s="472"/>
      <c r="PGI206" s="472"/>
      <c r="PGJ206" s="472"/>
      <c r="PGK206" s="472"/>
      <c r="PGL206" s="472"/>
      <c r="PGM206" s="472"/>
      <c r="PGN206" s="472"/>
      <c r="PGQ206" s="472"/>
      <c r="PGR206" s="472"/>
      <c r="PGS206" s="472"/>
      <c r="PGT206" s="472"/>
      <c r="PGU206" s="472"/>
      <c r="PGV206" s="472"/>
      <c r="PGW206" s="472"/>
      <c r="PGX206" s="472"/>
      <c r="PGY206" s="472"/>
      <c r="PGZ206" s="472"/>
      <c r="PHA206" s="472"/>
      <c r="PHB206" s="472"/>
      <c r="PHC206" s="472"/>
      <c r="PHD206" s="472"/>
      <c r="PHE206" s="472"/>
      <c r="PHF206" s="472"/>
      <c r="PHG206" s="472"/>
      <c r="PHH206" s="472"/>
      <c r="PHI206" s="472"/>
      <c r="PHJ206" s="472"/>
      <c r="PHK206" s="472"/>
      <c r="PHL206" s="472"/>
      <c r="PHM206" s="472"/>
      <c r="PHN206" s="472"/>
      <c r="PHO206" s="472"/>
      <c r="PHP206" s="472"/>
      <c r="PHQ206" s="472"/>
      <c r="PHR206" s="472"/>
      <c r="PHS206" s="472"/>
      <c r="PHT206" s="472"/>
      <c r="PHU206" s="472"/>
      <c r="PHV206" s="472"/>
      <c r="PHW206" s="472"/>
      <c r="PHX206" s="472"/>
      <c r="PHY206" s="472"/>
      <c r="PHZ206" s="472"/>
      <c r="PIA206" s="472"/>
      <c r="PIB206" s="472"/>
      <c r="PIC206" s="472"/>
      <c r="PID206" s="472"/>
      <c r="PIE206" s="472"/>
      <c r="PIF206" s="472"/>
      <c r="PIG206" s="472"/>
      <c r="PIH206" s="472"/>
      <c r="PII206" s="472"/>
      <c r="PIJ206" s="472"/>
      <c r="PIK206" s="472"/>
      <c r="PIL206" s="472"/>
      <c r="PIM206" s="472"/>
      <c r="PIN206" s="472"/>
      <c r="PIO206" s="472"/>
      <c r="PIP206" s="472"/>
      <c r="PIQ206" s="472"/>
      <c r="PIR206" s="472"/>
      <c r="PIS206" s="472"/>
      <c r="PIT206" s="472"/>
      <c r="PIU206" s="472"/>
      <c r="PIV206" s="472"/>
      <c r="PIW206" s="472"/>
      <c r="PIX206" s="472"/>
      <c r="PIY206" s="472"/>
      <c r="PIZ206" s="472"/>
      <c r="PJA206" s="472"/>
      <c r="PJB206" s="472"/>
      <c r="PJC206" s="472"/>
      <c r="PJD206" s="472"/>
      <c r="PJE206" s="472"/>
      <c r="PJF206" s="472"/>
      <c r="PJG206" s="472"/>
      <c r="PJH206" s="472"/>
      <c r="PJI206" s="472"/>
      <c r="PJJ206" s="472"/>
      <c r="PJK206" s="472"/>
      <c r="PJL206" s="472"/>
      <c r="PJM206" s="472"/>
      <c r="PJN206" s="472"/>
      <c r="PJO206" s="472"/>
      <c r="PJP206" s="472"/>
      <c r="PJQ206" s="472"/>
      <c r="PJR206" s="472"/>
      <c r="PJS206" s="472"/>
      <c r="PJT206" s="472"/>
      <c r="PJU206" s="472"/>
      <c r="PJV206" s="472"/>
      <c r="PJW206" s="472"/>
      <c r="PJX206" s="472"/>
      <c r="PJY206" s="472"/>
      <c r="PJZ206" s="472"/>
      <c r="PKA206" s="472"/>
      <c r="PKB206" s="472"/>
      <c r="PKC206" s="472"/>
      <c r="PKD206" s="472"/>
      <c r="PKE206" s="472"/>
      <c r="PKF206" s="472"/>
      <c r="PKG206" s="472"/>
      <c r="PKH206" s="472"/>
      <c r="PKI206" s="472"/>
      <c r="PKJ206" s="472"/>
      <c r="PKK206" s="472"/>
      <c r="PKL206" s="472"/>
      <c r="PKM206" s="472"/>
      <c r="PKN206" s="472"/>
      <c r="PKO206" s="472"/>
      <c r="PKP206" s="472"/>
      <c r="PKQ206" s="472"/>
      <c r="PKR206" s="472"/>
      <c r="PKS206" s="472"/>
      <c r="PKT206" s="472"/>
      <c r="PKU206" s="472"/>
      <c r="PKV206" s="472"/>
      <c r="PKW206" s="472"/>
      <c r="PKX206" s="472"/>
      <c r="PKY206" s="472"/>
      <c r="PKZ206" s="472"/>
      <c r="PLA206" s="472"/>
      <c r="PLB206" s="472"/>
      <c r="PLC206" s="472"/>
      <c r="PLD206" s="472"/>
      <c r="PLE206" s="472"/>
      <c r="PLF206" s="472"/>
      <c r="PLG206" s="472"/>
      <c r="PLH206" s="472"/>
      <c r="PLI206" s="472"/>
      <c r="PLJ206" s="472"/>
      <c r="PLK206" s="472"/>
      <c r="PLL206" s="472"/>
      <c r="PLM206" s="472"/>
      <c r="PLN206" s="472"/>
      <c r="PLO206" s="472"/>
      <c r="PLP206" s="472"/>
      <c r="PLQ206" s="472"/>
      <c r="PLR206" s="472"/>
      <c r="PLS206" s="472"/>
      <c r="PLT206" s="472"/>
      <c r="PLU206" s="472"/>
      <c r="PLV206" s="472"/>
      <c r="PLW206" s="472"/>
      <c r="PLX206" s="472"/>
      <c r="PLY206" s="472"/>
      <c r="PLZ206" s="472"/>
      <c r="PMA206" s="472"/>
      <c r="PMB206" s="472"/>
      <c r="PMC206" s="472"/>
      <c r="PMD206" s="472"/>
      <c r="PME206" s="472"/>
      <c r="PMF206" s="472"/>
      <c r="PMG206" s="472"/>
      <c r="PMH206" s="472"/>
      <c r="PMI206" s="472"/>
      <c r="PMJ206" s="472"/>
      <c r="PMK206" s="472"/>
      <c r="PML206" s="472"/>
      <c r="PMM206" s="472"/>
      <c r="PMN206" s="472"/>
      <c r="PMO206" s="472"/>
      <c r="PMP206" s="472"/>
      <c r="PMQ206" s="472"/>
      <c r="PMR206" s="472"/>
      <c r="PMS206" s="472"/>
      <c r="PMT206" s="472"/>
      <c r="PMU206" s="472"/>
      <c r="PMV206" s="472"/>
      <c r="PMW206" s="472"/>
      <c r="PMX206" s="472"/>
      <c r="PMY206" s="472"/>
      <c r="PMZ206" s="472"/>
      <c r="PNA206" s="472"/>
      <c r="PNB206" s="472"/>
      <c r="PNC206" s="472"/>
      <c r="PND206" s="472"/>
      <c r="PNE206" s="472"/>
      <c r="PNF206" s="472"/>
      <c r="PNG206" s="472"/>
      <c r="PNH206" s="472"/>
      <c r="PNI206" s="472"/>
      <c r="PNJ206" s="472"/>
      <c r="PNK206" s="472"/>
      <c r="PNL206" s="472"/>
      <c r="PNM206" s="472"/>
      <c r="PNN206" s="472"/>
      <c r="PNO206" s="472"/>
      <c r="PNP206" s="472"/>
      <c r="PNQ206" s="472"/>
      <c r="PNR206" s="472"/>
      <c r="PNS206" s="472"/>
      <c r="PNT206" s="472"/>
      <c r="PNU206" s="472"/>
      <c r="PNV206" s="472"/>
      <c r="PNW206" s="472"/>
      <c r="PNX206" s="472"/>
      <c r="PNY206" s="472"/>
      <c r="PNZ206" s="472"/>
      <c r="POA206" s="472"/>
      <c r="POB206" s="472"/>
      <c r="POC206" s="472"/>
      <c r="POD206" s="472"/>
      <c r="POE206" s="472"/>
      <c r="POF206" s="472"/>
      <c r="POG206" s="472"/>
      <c r="POH206" s="472"/>
      <c r="POI206" s="472"/>
      <c r="POJ206" s="472"/>
      <c r="POK206" s="472"/>
      <c r="POL206" s="472"/>
      <c r="POM206" s="472"/>
      <c r="PON206" s="472"/>
      <c r="POO206" s="472"/>
      <c r="POP206" s="472"/>
      <c r="POQ206" s="472"/>
      <c r="POR206" s="472"/>
      <c r="POS206" s="472"/>
      <c r="POT206" s="472"/>
      <c r="POU206" s="472"/>
      <c r="POV206" s="472"/>
      <c r="POW206" s="472"/>
      <c r="POX206" s="472"/>
      <c r="POY206" s="472"/>
      <c r="POZ206" s="472"/>
      <c r="PPA206" s="472"/>
      <c r="PPB206" s="472"/>
      <c r="PPC206" s="472"/>
      <c r="PPD206" s="472"/>
      <c r="PPE206" s="472"/>
      <c r="PPF206" s="472"/>
      <c r="PPG206" s="472"/>
      <c r="PPH206" s="472"/>
      <c r="PPI206" s="472"/>
      <c r="PPJ206" s="472"/>
      <c r="PPK206" s="472"/>
      <c r="PPL206" s="472"/>
      <c r="PPM206" s="472"/>
      <c r="PPN206" s="472"/>
      <c r="PPO206" s="472"/>
      <c r="PPP206" s="472"/>
      <c r="PPQ206" s="472"/>
      <c r="PPR206" s="472"/>
      <c r="PPS206" s="472"/>
      <c r="PPT206" s="472"/>
      <c r="PPU206" s="472"/>
      <c r="PPV206" s="472"/>
      <c r="PPW206" s="472"/>
      <c r="PPX206" s="472"/>
      <c r="PPY206" s="472"/>
      <c r="PPZ206" s="472"/>
      <c r="PQA206" s="472"/>
      <c r="PQB206" s="472"/>
      <c r="PQC206" s="472"/>
      <c r="PQD206" s="472"/>
      <c r="PQE206" s="472"/>
      <c r="PQF206" s="472"/>
      <c r="PQG206" s="472"/>
      <c r="PQH206" s="472"/>
      <c r="PQI206" s="472"/>
      <c r="PQJ206" s="472"/>
      <c r="PQM206" s="472"/>
      <c r="PQN206" s="472"/>
      <c r="PQO206" s="472"/>
      <c r="PQP206" s="472"/>
      <c r="PQQ206" s="472"/>
      <c r="PQR206" s="472"/>
      <c r="PQS206" s="472"/>
      <c r="PQT206" s="472"/>
      <c r="PQU206" s="472"/>
      <c r="PQV206" s="472"/>
      <c r="PQW206" s="472"/>
      <c r="PQX206" s="472"/>
      <c r="PQY206" s="472"/>
      <c r="PQZ206" s="472"/>
      <c r="PRA206" s="472"/>
      <c r="PRB206" s="472"/>
      <c r="PRC206" s="472"/>
      <c r="PRD206" s="472"/>
      <c r="PRE206" s="472"/>
      <c r="PRF206" s="472"/>
      <c r="PRG206" s="472"/>
      <c r="PRH206" s="472"/>
      <c r="PRI206" s="472"/>
      <c r="PRJ206" s="472"/>
      <c r="PRK206" s="472"/>
      <c r="PRL206" s="472"/>
      <c r="PRM206" s="472"/>
      <c r="PRN206" s="472"/>
      <c r="PRO206" s="472"/>
      <c r="PRP206" s="472"/>
      <c r="PRQ206" s="472"/>
      <c r="PRR206" s="472"/>
      <c r="PRS206" s="472"/>
      <c r="PRT206" s="472"/>
      <c r="PRU206" s="472"/>
      <c r="PRV206" s="472"/>
      <c r="PRW206" s="472"/>
      <c r="PRX206" s="472"/>
      <c r="PRY206" s="472"/>
      <c r="PRZ206" s="472"/>
      <c r="PSA206" s="472"/>
      <c r="PSB206" s="472"/>
      <c r="PSC206" s="472"/>
      <c r="PSD206" s="472"/>
      <c r="PSE206" s="472"/>
      <c r="PSF206" s="472"/>
      <c r="PSG206" s="472"/>
      <c r="PSH206" s="472"/>
      <c r="PSI206" s="472"/>
      <c r="PSJ206" s="472"/>
      <c r="PSK206" s="472"/>
      <c r="PSL206" s="472"/>
      <c r="PSM206" s="472"/>
      <c r="PSN206" s="472"/>
      <c r="PSO206" s="472"/>
      <c r="PSP206" s="472"/>
      <c r="PSQ206" s="472"/>
      <c r="PSR206" s="472"/>
      <c r="PSS206" s="472"/>
      <c r="PST206" s="472"/>
      <c r="PSU206" s="472"/>
      <c r="PSV206" s="472"/>
      <c r="PSW206" s="472"/>
      <c r="PSX206" s="472"/>
      <c r="PSY206" s="472"/>
      <c r="PSZ206" s="472"/>
      <c r="PTA206" s="472"/>
      <c r="PTB206" s="472"/>
      <c r="PTC206" s="472"/>
      <c r="PTD206" s="472"/>
      <c r="PTE206" s="472"/>
      <c r="PTF206" s="472"/>
      <c r="PTG206" s="472"/>
      <c r="PTH206" s="472"/>
      <c r="PTI206" s="472"/>
      <c r="PTJ206" s="472"/>
      <c r="PTK206" s="472"/>
      <c r="PTL206" s="472"/>
      <c r="PTM206" s="472"/>
      <c r="PTN206" s="472"/>
      <c r="PTO206" s="472"/>
      <c r="PTP206" s="472"/>
      <c r="PTQ206" s="472"/>
      <c r="PTR206" s="472"/>
      <c r="PTS206" s="472"/>
      <c r="PTT206" s="472"/>
      <c r="PTU206" s="472"/>
      <c r="PTV206" s="472"/>
      <c r="PTW206" s="472"/>
      <c r="PTX206" s="472"/>
      <c r="PTY206" s="472"/>
      <c r="PTZ206" s="472"/>
      <c r="PUA206" s="472"/>
      <c r="PUB206" s="472"/>
      <c r="PUC206" s="472"/>
      <c r="PUD206" s="472"/>
      <c r="PUE206" s="472"/>
      <c r="PUF206" s="472"/>
      <c r="PUG206" s="472"/>
      <c r="PUH206" s="472"/>
      <c r="PUI206" s="472"/>
      <c r="PUJ206" s="472"/>
      <c r="PUK206" s="472"/>
      <c r="PUL206" s="472"/>
      <c r="PUM206" s="472"/>
      <c r="PUN206" s="472"/>
      <c r="PUO206" s="472"/>
      <c r="PUP206" s="472"/>
      <c r="PUQ206" s="472"/>
      <c r="PUR206" s="472"/>
      <c r="PUS206" s="472"/>
      <c r="PUT206" s="472"/>
      <c r="PUU206" s="472"/>
      <c r="PUV206" s="472"/>
      <c r="PUW206" s="472"/>
      <c r="PUX206" s="472"/>
      <c r="PUY206" s="472"/>
      <c r="PUZ206" s="472"/>
      <c r="PVA206" s="472"/>
      <c r="PVB206" s="472"/>
      <c r="PVC206" s="472"/>
      <c r="PVD206" s="472"/>
      <c r="PVE206" s="472"/>
      <c r="PVF206" s="472"/>
      <c r="PVG206" s="472"/>
      <c r="PVH206" s="472"/>
      <c r="PVI206" s="472"/>
      <c r="PVJ206" s="472"/>
      <c r="PVK206" s="472"/>
      <c r="PVL206" s="472"/>
      <c r="PVM206" s="472"/>
      <c r="PVN206" s="472"/>
      <c r="PVO206" s="472"/>
      <c r="PVP206" s="472"/>
      <c r="PVQ206" s="472"/>
      <c r="PVR206" s="472"/>
      <c r="PVS206" s="472"/>
      <c r="PVT206" s="472"/>
      <c r="PVU206" s="472"/>
      <c r="PVV206" s="472"/>
      <c r="PVW206" s="472"/>
      <c r="PVX206" s="472"/>
      <c r="PVY206" s="472"/>
      <c r="PVZ206" s="472"/>
      <c r="PWA206" s="472"/>
      <c r="PWB206" s="472"/>
      <c r="PWC206" s="472"/>
      <c r="PWD206" s="472"/>
      <c r="PWE206" s="472"/>
      <c r="PWF206" s="472"/>
      <c r="PWG206" s="472"/>
      <c r="PWH206" s="472"/>
      <c r="PWI206" s="472"/>
      <c r="PWJ206" s="472"/>
      <c r="PWK206" s="472"/>
      <c r="PWL206" s="472"/>
      <c r="PWM206" s="472"/>
      <c r="PWN206" s="472"/>
      <c r="PWO206" s="472"/>
      <c r="PWP206" s="472"/>
      <c r="PWQ206" s="472"/>
      <c r="PWR206" s="472"/>
      <c r="PWS206" s="472"/>
      <c r="PWT206" s="472"/>
      <c r="PWU206" s="472"/>
      <c r="PWV206" s="472"/>
      <c r="PWW206" s="472"/>
      <c r="PWX206" s="472"/>
      <c r="PWY206" s="472"/>
      <c r="PWZ206" s="472"/>
      <c r="PXA206" s="472"/>
      <c r="PXB206" s="472"/>
      <c r="PXC206" s="472"/>
      <c r="PXD206" s="472"/>
      <c r="PXE206" s="472"/>
      <c r="PXF206" s="472"/>
      <c r="PXG206" s="472"/>
      <c r="PXH206" s="472"/>
      <c r="PXI206" s="472"/>
      <c r="PXJ206" s="472"/>
      <c r="PXK206" s="472"/>
      <c r="PXL206" s="472"/>
      <c r="PXM206" s="472"/>
      <c r="PXN206" s="472"/>
      <c r="PXO206" s="472"/>
      <c r="PXP206" s="472"/>
      <c r="PXQ206" s="472"/>
      <c r="PXR206" s="472"/>
      <c r="PXS206" s="472"/>
      <c r="PXT206" s="472"/>
      <c r="PXU206" s="472"/>
      <c r="PXV206" s="472"/>
      <c r="PXW206" s="472"/>
      <c r="PXX206" s="472"/>
      <c r="PXY206" s="472"/>
      <c r="PXZ206" s="472"/>
      <c r="PYA206" s="472"/>
      <c r="PYB206" s="472"/>
      <c r="PYC206" s="472"/>
      <c r="PYD206" s="472"/>
      <c r="PYE206" s="472"/>
      <c r="PYF206" s="472"/>
      <c r="PYG206" s="472"/>
      <c r="PYH206" s="472"/>
      <c r="PYI206" s="472"/>
      <c r="PYJ206" s="472"/>
      <c r="PYK206" s="472"/>
      <c r="PYL206" s="472"/>
      <c r="PYM206" s="472"/>
      <c r="PYN206" s="472"/>
      <c r="PYO206" s="472"/>
      <c r="PYP206" s="472"/>
      <c r="PYQ206" s="472"/>
      <c r="PYR206" s="472"/>
      <c r="PYS206" s="472"/>
      <c r="PYT206" s="472"/>
      <c r="PYU206" s="472"/>
      <c r="PYV206" s="472"/>
      <c r="PYW206" s="472"/>
      <c r="PYX206" s="472"/>
      <c r="PYY206" s="472"/>
      <c r="PYZ206" s="472"/>
      <c r="PZA206" s="472"/>
      <c r="PZB206" s="472"/>
      <c r="PZC206" s="472"/>
      <c r="PZD206" s="472"/>
      <c r="PZE206" s="472"/>
      <c r="PZF206" s="472"/>
      <c r="PZG206" s="472"/>
      <c r="PZH206" s="472"/>
      <c r="PZI206" s="472"/>
      <c r="PZJ206" s="472"/>
      <c r="PZK206" s="472"/>
      <c r="PZL206" s="472"/>
      <c r="PZM206" s="472"/>
      <c r="PZN206" s="472"/>
      <c r="PZO206" s="472"/>
      <c r="PZP206" s="472"/>
      <c r="PZQ206" s="472"/>
      <c r="PZR206" s="472"/>
      <c r="PZS206" s="472"/>
      <c r="PZT206" s="472"/>
      <c r="PZU206" s="472"/>
      <c r="PZV206" s="472"/>
      <c r="PZW206" s="472"/>
      <c r="PZX206" s="472"/>
      <c r="PZY206" s="472"/>
      <c r="PZZ206" s="472"/>
      <c r="QAA206" s="472"/>
      <c r="QAB206" s="472"/>
      <c r="QAC206" s="472"/>
      <c r="QAD206" s="472"/>
      <c r="QAE206" s="472"/>
      <c r="QAF206" s="472"/>
      <c r="QAI206" s="472"/>
      <c r="QAJ206" s="472"/>
      <c r="QAK206" s="472"/>
      <c r="QAL206" s="472"/>
      <c r="QAM206" s="472"/>
      <c r="QAN206" s="472"/>
      <c r="QAO206" s="472"/>
      <c r="QAP206" s="472"/>
      <c r="QAQ206" s="472"/>
      <c r="QAR206" s="472"/>
      <c r="QAS206" s="472"/>
      <c r="QAT206" s="472"/>
      <c r="QAU206" s="472"/>
      <c r="QAV206" s="472"/>
      <c r="QAW206" s="472"/>
      <c r="QAX206" s="472"/>
      <c r="QAY206" s="472"/>
      <c r="QAZ206" s="472"/>
      <c r="QBA206" s="472"/>
      <c r="QBB206" s="472"/>
      <c r="QBC206" s="472"/>
      <c r="QBD206" s="472"/>
      <c r="QBE206" s="472"/>
      <c r="QBF206" s="472"/>
      <c r="QBG206" s="472"/>
      <c r="QBH206" s="472"/>
      <c r="QBI206" s="472"/>
      <c r="QBJ206" s="472"/>
      <c r="QBK206" s="472"/>
      <c r="QBL206" s="472"/>
      <c r="QBM206" s="472"/>
      <c r="QBN206" s="472"/>
      <c r="QBO206" s="472"/>
      <c r="QBP206" s="472"/>
      <c r="QBQ206" s="472"/>
      <c r="QBR206" s="472"/>
      <c r="QBS206" s="472"/>
      <c r="QBT206" s="472"/>
      <c r="QBU206" s="472"/>
      <c r="QBV206" s="472"/>
      <c r="QBW206" s="472"/>
      <c r="QBX206" s="472"/>
      <c r="QBY206" s="472"/>
      <c r="QBZ206" s="472"/>
      <c r="QCA206" s="472"/>
      <c r="QCB206" s="472"/>
      <c r="QCC206" s="472"/>
      <c r="QCD206" s="472"/>
      <c r="QCE206" s="472"/>
      <c r="QCF206" s="472"/>
      <c r="QCG206" s="472"/>
      <c r="QCH206" s="472"/>
      <c r="QCI206" s="472"/>
      <c r="QCJ206" s="472"/>
      <c r="QCK206" s="472"/>
      <c r="QCL206" s="472"/>
      <c r="QCM206" s="472"/>
      <c r="QCN206" s="472"/>
      <c r="QCO206" s="472"/>
      <c r="QCP206" s="472"/>
      <c r="QCQ206" s="472"/>
      <c r="QCR206" s="472"/>
      <c r="QCS206" s="472"/>
      <c r="QCT206" s="472"/>
      <c r="QCU206" s="472"/>
      <c r="QCV206" s="472"/>
      <c r="QCW206" s="472"/>
      <c r="QCX206" s="472"/>
      <c r="QCY206" s="472"/>
      <c r="QCZ206" s="472"/>
      <c r="QDA206" s="472"/>
      <c r="QDB206" s="472"/>
      <c r="QDC206" s="472"/>
      <c r="QDD206" s="472"/>
      <c r="QDE206" s="472"/>
      <c r="QDF206" s="472"/>
      <c r="QDG206" s="472"/>
      <c r="QDH206" s="472"/>
      <c r="QDI206" s="472"/>
      <c r="QDJ206" s="472"/>
      <c r="QDK206" s="472"/>
      <c r="QDL206" s="472"/>
      <c r="QDM206" s="472"/>
      <c r="QDN206" s="472"/>
      <c r="QDO206" s="472"/>
      <c r="QDP206" s="472"/>
      <c r="QDQ206" s="472"/>
      <c r="QDR206" s="472"/>
      <c r="QDS206" s="472"/>
      <c r="QDT206" s="472"/>
      <c r="QDU206" s="472"/>
      <c r="QDV206" s="472"/>
      <c r="QDW206" s="472"/>
      <c r="QDX206" s="472"/>
      <c r="QDY206" s="472"/>
      <c r="QDZ206" s="472"/>
      <c r="QEA206" s="472"/>
      <c r="QEB206" s="472"/>
      <c r="QEC206" s="472"/>
      <c r="QED206" s="472"/>
      <c r="QEE206" s="472"/>
      <c r="QEF206" s="472"/>
      <c r="QEG206" s="472"/>
      <c r="QEH206" s="472"/>
      <c r="QEI206" s="472"/>
      <c r="QEJ206" s="472"/>
      <c r="QEK206" s="472"/>
      <c r="QEL206" s="472"/>
      <c r="QEM206" s="472"/>
      <c r="QEN206" s="472"/>
      <c r="QEO206" s="472"/>
      <c r="QEP206" s="472"/>
      <c r="QEQ206" s="472"/>
      <c r="QER206" s="472"/>
      <c r="QES206" s="472"/>
      <c r="QET206" s="472"/>
      <c r="QEU206" s="472"/>
      <c r="QEV206" s="472"/>
      <c r="QEW206" s="472"/>
      <c r="QEX206" s="472"/>
      <c r="QEY206" s="472"/>
      <c r="QEZ206" s="472"/>
      <c r="QFA206" s="472"/>
      <c r="QFB206" s="472"/>
      <c r="QFC206" s="472"/>
      <c r="QFD206" s="472"/>
      <c r="QFE206" s="472"/>
      <c r="QFF206" s="472"/>
      <c r="QFG206" s="472"/>
      <c r="QFH206" s="472"/>
      <c r="QFI206" s="472"/>
      <c r="QFJ206" s="472"/>
      <c r="QFK206" s="472"/>
      <c r="QFL206" s="472"/>
      <c r="QFM206" s="472"/>
      <c r="QFN206" s="472"/>
      <c r="QFO206" s="472"/>
      <c r="QFP206" s="472"/>
      <c r="QFQ206" s="472"/>
      <c r="QFR206" s="472"/>
      <c r="QFS206" s="472"/>
      <c r="QFT206" s="472"/>
      <c r="QFU206" s="472"/>
      <c r="QFV206" s="472"/>
      <c r="QFW206" s="472"/>
      <c r="QFX206" s="472"/>
      <c r="QFY206" s="472"/>
      <c r="QFZ206" s="472"/>
      <c r="QGA206" s="472"/>
      <c r="QGB206" s="472"/>
      <c r="QGC206" s="472"/>
      <c r="QGD206" s="472"/>
      <c r="QGE206" s="472"/>
      <c r="QGF206" s="472"/>
      <c r="QGG206" s="472"/>
      <c r="QGH206" s="472"/>
      <c r="QGI206" s="472"/>
      <c r="QGJ206" s="472"/>
      <c r="QGK206" s="472"/>
      <c r="QGL206" s="472"/>
      <c r="QGM206" s="472"/>
      <c r="QGN206" s="472"/>
      <c r="QGO206" s="472"/>
      <c r="QGP206" s="472"/>
      <c r="QGQ206" s="472"/>
      <c r="QGR206" s="472"/>
      <c r="QGS206" s="472"/>
      <c r="QGT206" s="472"/>
      <c r="QGU206" s="472"/>
      <c r="QGV206" s="472"/>
      <c r="QGW206" s="472"/>
      <c r="QGX206" s="472"/>
      <c r="QGY206" s="472"/>
      <c r="QGZ206" s="472"/>
      <c r="QHA206" s="472"/>
      <c r="QHB206" s="472"/>
      <c r="QHC206" s="472"/>
      <c r="QHD206" s="472"/>
      <c r="QHE206" s="472"/>
      <c r="QHF206" s="472"/>
      <c r="QHG206" s="472"/>
      <c r="QHH206" s="472"/>
      <c r="QHI206" s="472"/>
      <c r="QHJ206" s="472"/>
      <c r="QHK206" s="472"/>
      <c r="QHL206" s="472"/>
      <c r="QHM206" s="472"/>
      <c r="QHN206" s="472"/>
      <c r="QHO206" s="472"/>
      <c r="QHP206" s="472"/>
      <c r="QHQ206" s="472"/>
      <c r="QHR206" s="472"/>
      <c r="QHS206" s="472"/>
      <c r="QHT206" s="472"/>
      <c r="QHU206" s="472"/>
      <c r="QHV206" s="472"/>
      <c r="QHW206" s="472"/>
      <c r="QHX206" s="472"/>
      <c r="QHY206" s="472"/>
      <c r="QHZ206" s="472"/>
      <c r="QIA206" s="472"/>
      <c r="QIB206" s="472"/>
      <c r="QIC206" s="472"/>
      <c r="QID206" s="472"/>
      <c r="QIE206" s="472"/>
      <c r="QIF206" s="472"/>
      <c r="QIG206" s="472"/>
      <c r="QIH206" s="472"/>
      <c r="QII206" s="472"/>
      <c r="QIJ206" s="472"/>
      <c r="QIK206" s="472"/>
      <c r="QIL206" s="472"/>
      <c r="QIM206" s="472"/>
      <c r="QIN206" s="472"/>
      <c r="QIO206" s="472"/>
      <c r="QIP206" s="472"/>
      <c r="QIQ206" s="472"/>
      <c r="QIR206" s="472"/>
      <c r="QIS206" s="472"/>
      <c r="QIT206" s="472"/>
      <c r="QIU206" s="472"/>
      <c r="QIV206" s="472"/>
      <c r="QIW206" s="472"/>
      <c r="QIX206" s="472"/>
      <c r="QIY206" s="472"/>
      <c r="QIZ206" s="472"/>
      <c r="QJA206" s="472"/>
      <c r="QJB206" s="472"/>
      <c r="QJC206" s="472"/>
      <c r="QJD206" s="472"/>
      <c r="QJE206" s="472"/>
      <c r="QJF206" s="472"/>
      <c r="QJG206" s="472"/>
      <c r="QJH206" s="472"/>
      <c r="QJI206" s="472"/>
      <c r="QJJ206" s="472"/>
      <c r="QJK206" s="472"/>
      <c r="QJL206" s="472"/>
      <c r="QJM206" s="472"/>
      <c r="QJN206" s="472"/>
      <c r="QJO206" s="472"/>
      <c r="QJP206" s="472"/>
      <c r="QJQ206" s="472"/>
      <c r="QJR206" s="472"/>
      <c r="QJS206" s="472"/>
      <c r="QJT206" s="472"/>
      <c r="QJU206" s="472"/>
      <c r="QJV206" s="472"/>
      <c r="QJW206" s="472"/>
      <c r="QJX206" s="472"/>
      <c r="QJY206" s="472"/>
      <c r="QJZ206" s="472"/>
      <c r="QKA206" s="472"/>
      <c r="QKB206" s="472"/>
      <c r="QKE206" s="472"/>
      <c r="QKF206" s="472"/>
      <c r="QKG206" s="472"/>
      <c r="QKH206" s="472"/>
      <c r="QKI206" s="472"/>
      <c r="QKJ206" s="472"/>
      <c r="QKK206" s="472"/>
      <c r="QKL206" s="472"/>
      <c r="QKM206" s="472"/>
      <c r="QKN206" s="472"/>
      <c r="QKO206" s="472"/>
      <c r="QKP206" s="472"/>
      <c r="QKQ206" s="472"/>
      <c r="QKR206" s="472"/>
      <c r="QKS206" s="472"/>
      <c r="QKT206" s="472"/>
      <c r="QKU206" s="472"/>
      <c r="QKV206" s="472"/>
      <c r="QKW206" s="472"/>
      <c r="QKX206" s="472"/>
      <c r="QKY206" s="472"/>
      <c r="QKZ206" s="472"/>
      <c r="QLA206" s="472"/>
      <c r="QLB206" s="472"/>
      <c r="QLC206" s="472"/>
      <c r="QLD206" s="472"/>
      <c r="QLE206" s="472"/>
      <c r="QLF206" s="472"/>
      <c r="QLG206" s="472"/>
      <c r="QLH206" s="472"/>
      <c r="QLI206" s="472"/>
      <c r="QLJ206" s="472"/>
      <c r="QLK206" s="472"/>
      <c r="QLL206" s="472"/>
      <c r="QLM206" s="472"/>
      <c r="QLN206" s="472"/>
      <c r="QLO206" s="472"/>
      <c r="QLP206" s="472"/>
      <c r="QLQ206" s="472"/>
      <c r="QLR206" s="472"/>
      <c r="QLS206" s="472"/>
      <c r="QLT206" s="472"/>
      <c r="QLU206" s="472"/>
      <c r="QLV206" s="472"/>
      <c r="QLW206" s="472"/>
      <c r="QLX206" s="472"/>
      <c r="QLY206" s="472"/>
      <c r="QLZ206" s="472"/>
      <c r="QMA206" s="472"/>
      <c r="QMB206" s="472"/>
      <c r="QMC206" s="472"/>
      <c r="QMD206" s="472"/>
      <c r="QME206" s="472"/>
      <c r="QMF206" s="472"/>
      <c r="QMG206" s="472"/>
      <c r="QMH206" s="472"/>
      <c r="QMI206" s="472"/>
      <c r="QMJ206" s="472"/>
      <c r="QMK206" s="472"/>
      <c r="QML206" s="472"/>
      <c r="QMM206" s="472"/>
      <c r="QMN206" s="472"/>
      <c r="QMO206" s="472"/>
      <c r="QMP206" s="472"/>
      <c r="QMQ206" s="472"/>
      <c r="QMR206" s="472"/>
      <c r="QMS206" s="472"/>
      <c r="QMT206" s="472"/>
      <c r="QMU206" s="472"/>
      <c r="QMV206" s="472"/>
      <c r="QMW206" s="472"/>
      <c r="QMX206" s="472"/>
      <c r="QMY206" s="472"/>
      <c r="QMZ206" s="472"/>
      <c r="QNA206" s="472"/>
      <c r="QNB206" s="472"/>
      <c r="QNC206" s="472"/>
      <c r="QND206" s="472"/>
      <c r="QNE206" s="472"/>
      <c r="QNF206" s="472"/>
      <c r="QNG206" s="472"/>
      <c r="QNH206" s="472"/>
      <c r="QNI206" s="472"/>
      <c r="QNJ206" s="472"/>
      <c r="QNK206" s="472"/>
      <c r="QNL206" s="472"/>
      <c r="QNM206" s="472"/>
      <c r="QNN206" s="472"/>
      <c r="QNO206" s="472"/>
      <c r="QNP206" s="472"/>
      <c r="QNQ206" s="472"/>
      <c r="QNR206" s="472"/>
      <c r="QNS206" s="472"/>
      <c r="QNT206" s="472"/>
      <c r="QNU206" s="472"/>
      <c r="QNV206" s="472"/>
      <c r="QNW206" s="472"/>
      <c r="QNX206" s="472"/>
      <c r="QNY206" s="472"/>
      <c r="QNZ206" s="472"/>
      <c r="QOA206" s="472"/>
      <c r="QOB206" s="472"/>
      <c r="QOC206" s="472"/>
      <c r="QOD206" s="472"/>
      <c r="QOE206" s="472"/>
      <c r="QOF206" s="472"/>
      <c r="QOG206" s="472"/>
      <c r="QOH206" s="472"/>
      <c r="QOI206" s="472"/>
      <c r="QOJ206" s="472"/>
      <c r="QOK206" s="472"/>
      <c r="QOL206" s="472"/>
      <c r="QOM206" s="472"/>
      <c r="QON206" s="472"/>
      <c r="QOO206" s="472"/>
      <c r="QOP206" s="472"/>
      <c r="QOQ206" s="472"/>
      <c r="QOR206" s="472"/>
      <c r="QOS206" s="472"/>
      <c r="QOT206" s="472"/>
      <c r="QOU206" s="472"/>
      <c r="QOV206" s="472"/>
      <c r="QOW206" s="472"/>
      <c r="QOX206" s="472"/>
      <c r="QOY206" s="472"/>
      <c r="QOZ206" s="472"/>
      <c r="QPA206" s="472"/>
      <c r="QPB206" s="472"/>
      <c r="QPC206" s="472"/>
      <c r="QPD206" s="472"/>
      <c r="QPE206" s="472"/>
      <c r="QPF206" s="472"/>
      <c r="QPG206" s="472"/>
      <c r="QPH206" s="472"/>
      <c r="QPI206" s="472"/>
      <c r="QPJ206" s="472"/>
      <c r="QPK206" s="472"/>
      <c r="QPL206" s="472"/>
      <c r="QPM206" s="472"/>
      <c r="QPN206" s="472"/>
      <c r="QPO206" s="472"/>
      <c r="QPP206" s="472"/>
      <c r="QPQ206" s="472"/>
      <c r="QPR206" s="472"/>
      <c r="QPS206" s="472"/>
      <c r="QPT206" s="472"/>
      <c r="QPU206" s="472"/>
      <c r="QPV206" s="472"/>
      <c r="QPW206" s="472"/>
      <c r="QPX206" s="472"/>
      <c r="QPY206" s="472"/>
      <c r="QPZ206" s="472"/>
      <c r="QQA206" s="472"/>
      <c r="QQB206" s="472"/>
      <c r="QQC206" s="472"/>
      <c r="QQD206" s="472"/>
      <c r="QQE206" s="472"/>
      <c r="QQF206" s="472"/>
      <c r="QQG206" s="472"/>
      <c r="QQH206" s="472"/>
      <c r="QQI206" s="472"/>
      <c r="QQJ206" s="472"/>
      <c r="QQK206" s="472"/>
      <c r="QQL206" s="472"/>
      <c r="QQM206" s="472"/>
      <c r="QQN206" s="472"/>
      <c r="QQO206" s="472"/>
      <c r="QQP206" s="472"/>
      <c r="QQQ206" s="472"/>
      <c r="QQR206" s="472"/>
      <c r="QQS206" s="472"/>
      <c r="QQT206" s="472"/>
      <c r="QQU206" s="472"/>
      <c r="QQV206" s="472"/>
      <c r="QQW206" s="472"/>
      <c r="QQX206" s="472"/>
      <c r="QQY206" s="472"/>
      <c r="QQZ206" s="472"/>
      <c r="QRA206" s="472"/>
      <c r="QRB206" s="472"/>
      <c r="QRC206" s="472"/>
      <c r="QRD206" s="472"/>
      <c r="QRE206" s="472"/>
      <c r="QRF206" s="472"/>
      <c r="QRG206" s="472"/>
      <c r="QRH206" s="472"/>
      <c r="QRI206" s="472"/>
      <c r="QRJ206" s="472"/>
      <c r="QRK206" s="472"/>
      <c r="QRL206" s="472"/>
      <c r="QRM206" s="472"/>
      <c r="QRN206" s="472"/>
      <c r="QRO206" s="472"/>
      <c r="QRP206" s="472"/>
      <c r="QRQ206" s="472"/>
      <c r="QRR206" s="472"/>
      <c r="QRS206" s="472"/>
      <c r="QRT206" s="472"/>
      <c r="QRU206" s="472"/>
      <c r="QRV206" s="472"/>
      <c r="QRW206" s="472"/>
      <c r="QRX206" s="472"/>
      <c r="QRY206" s="472"/>
      <c r="QRZ206" s="472"/>
      <c r="QSA206" s="472"/>
      <c r="QSB206" s="472"/>
      <c r="QSC206" s="472"/>
      <c r="QSD206" s="472"/>
      <c r="QSE206" s="472"/>
      <c r="QSF206" s="472"/>
      <c r="QSG206" s="472"/>
      <c r="QSH206" s="472"/>
      <c r="QSI206" s="472"/>
      <c r="QSJ206" s="472"/>
      <c r="QSK206" s="472"/>
      <c r="QSL206" s="472"/>
      <c r="QSM206" s="472"/>
      <c r="QSN206" s="472"/>
      <c r="QSO206" s="472"/>
      <c r="QSP206" s="472"/>
      <c r="QSQ206" s="472"/>
      <c r="QSR206" s="472"/>
      <c r="QSS206" s="472"/>
      <c r="QST206" s="472"/>
      <c r="QSU206" s="472"/>
      <c r="QSV206" s="472"/>
      <c r="QSW206" s="472"/>
      <c r="QSX206" s="472"/>
      <c r="QSY206" s="472"/>
      <c r="QSZ206" s="472"/>
      <c r="QTA206" s="472"/>
      <c r="QTB206" s="472"/>
      <c r="QTC206" s="472"/>
      <c r="QTD206" s="472"/>
      <c r="QTE206" s="472"/>
      <c r="QTF206" s="472"/>
      <c r="QTG206" s="472"/>
      <c r="QTH206" s="472"/>
      <c r="QTI206" s="472"/>
      <c r="QTJ206" s="472"/>
      <c r="QTK206" s="472"/>
      <c r="QTL206" s="472"/>
      <c r="QTM206" s="472"/>
      <c r="QTN206" s="472"/>
      <c r="QTO206" s="472"/>
      <c r="QTP206" s="472"/>
      <c r="QTQ206" s="472"/>
      <c r="QTR206" s="472"/>
      <c r="QTS206" s="472"/>
      <c r="QTT206" s="472"/>
      <c r="QTU206" s="472"/>
      <c r="QTV206" s="472"/>
      <c r="QTW206" s="472"/>
      <c r="QTX206" s="472"/>
      <c r="QUA206" s="472"/>
      <c r="QUB206" s="472"/>
      <c r="QUC206" s="472"/>
      <c r="QUD206" s="472"/>
      <c r="QUE206" s="472"/>
      <c r="QUF206" s="472"/>
      <c r="QUG206" s="472"/>
      <c r="QUH206" s="472"/>
      <c r="QUI206" s="472"/>
      <c r="QUJ206" s="472"/>
      <c r="QUK206" s="472"/>
      <c r="QUL206" s="472"/>
      <c r="QUM206" s="472"/>
      <c r="QUN206" s="472"/>
      <c r="QUO206" s="472"/>
      <c r="QUP206" s="472"/>
      <c r="QUQ206" s="472"/>
      <c r="QUR206" s="472"/>
      <c r="QUS206" s="472"/>
      <c r="QUT206" s="472"/>
      <c r="QUU206" s="472"/>
      <c r="QUV206" s="472"/>
      <c r="QUW206" s="472"/>
      <c r="QUX206" s="472"/>
      <c r="QUY206" s="472"/>
      <c r="QUZ206" s="472"/>
      <c r="QVA206" s="472"/>
      <c r="QVB206" s="472"/>
      <c r="QVC206" s="472"/>
      <c r="QVD206" s="472"/>
      <c r="QVE206" s="472"/>
      <c r="QVF206" s="472"/>
      <c r="QVG206" s="472"/>
      <c r="QVH206" s="472"/>
      <c r="QVI206" s="472"/>
      <c r="QVJ206" s="472"/>
      <c r="QVK206" s="472"/>
      <c r="QVL206" s="472"/>
      <c r="QVM206" s="472"/>
      <c r="QVN206" s="472"/>
      <c r="QVO206" s="472"/>
      <c r="QVP206" s="472"/>
      <c r="QVQ206" s="472"/>
      <c r="QVR206" s="472"/>
      <c r="QVS206" s="472"/>
      <c r="QVT206" s="472"/>
      <c r="QVU206" s="472"/>
      <c r="QVV206" s="472"/>
      <c r="QVW206" s="472"/>
      <c r="QVX206" s="472"/>
      <c r="QVY206" s="472"/>
      <c r="QVZ206" s="472"/>
      <c r="QWA206" s="472"/>
      <c r="QWB206" s="472"/>
      <c r="QWC206" s="472"/>
      <c r="QWD206" s="472"/>
      <c r="QWE206" s="472"/>
      <c r="QWF206" s="472"/>
      <c r="QWG206" s="472"/>
      <c r="QWH206" s="472"/>
      <c r="QWI206" s="472"/>
      <c r="QWJ206" s="472"/>
      <c r="QWK206" s="472"/>
      <c r="QWL206" s="472"/>
      <c r="QWM206" s="472"/>
      <c r="QWN206" s="472"/>
      <c r="QWO206" s="472"/>
      <c r="QWP206" s="472"/>
      <c r="QWQ206" s="472"/>
      <c r="QWR206" s="472"/>
      <c r="QWS206" s="472"/>
      <c r="QWT206" s="472"/>
      <c r="QWU206" s="472"/>
      <c r="QWV206" s="472"/>
      <c r="QWW206" s="472"/>
      <c r="QWX206" s="472"/>
      <c r="QWY206" s="472"/>
      <c r="QWZ206" s="472"/>
      <c r="QXA206" s="472"/>
      <c r="QXB206" s="472"/>
      <c r="QXC206" s="472"/>
      <c r="QXD206" s="472"/>
      <c r="QXE206" s="472"/>
      <c r="QXF206" s="472"/>
      <c r="QXG206" s="472"/>
      <c r="QXH206" s="472"/>
      <c r="QXI206" s="472"/>
      <c r="QXJ206" s="472"/>
      <c r="QXK206" s="472"/>
      <c r="QXL206" s="472"/>
      <c r="QXM206" s="472"/>
      <c r="QXN206" s="472"/>
      <c r="QXO206" s="472"/>
      <c r="QXP206" s="472"/>
      <c r="QXQ206" s="472"/>
      <c r="QXR206" s="472"/>
      <c r="QXS206" s="472"/>
      <c r="QXT206" s="472"/>
      <c r="QXU206" s="472"/>
      <c r="QXV206" s="472"/>
      <c r="QXW206" s="472"/>
      <c r="QXX206" s="472"/>
      <c r="QXY206" s="472"/>
      <c r="QXZ206" s="472"/>
      <c r="QYA206" s="472"/>
      <c r="QYB206" s="472"/>
      <c r="QYC206" s="472"/>
      <c r="QYD206" s="472"/>
      <c r="QYE206" s="472"/>
      <c r="QYF206" s="472"/>
      <c r="QYG206" s="472"/>
      <c r="QYH206" s="472"/>
      <c r="QYI206" s="472"/>
      <c r="QYJ206" s="472"/>
      <c r="QYK206" s="472"/>
      <c r="QYL206" s="472"/>
      <c r="QYM206" s="472"/>
      <c r="QYN206" s="472"/>
      <c r="QYO206" s="472"/>
      <c r="QYP206" s="472"/>
      <c r="QYQ206" s="472"/>
      <c r="QYR206" s="472"/>
      <c r="QYS206" s="472"/>
      <c r="QYT206" s="472"/>
      <c r="QYU206" s="472"/>
      <c r="QYV206" s="472"/>
      <c r="QYW206" s="472"/>
      <c r="QYX206" s="472"/>
      <c r="QYY206" s="472"/>
      <c r="QYZ206" s="472"/>
      <c r="QZA206" s="472"/>
      <c r="QZB206" s="472"/>
      <c r="QZC206" s="472"/>
      <c r="QZD206" s="472"/>
      <c r="QZE206" s="472"/>
      <c r="QZF206" s="472"/>
      <c r="QZG206" s="472"/>
      <c r="QZH206" s="472"/>
      <c r="QZI206" s="472"/>
      <c r="QZJ206" s="472"/>
      <c r="QZK206" s="472"/>
      <c r="QZL206" s="472"/>
      <c r="QZM206" s="472"/>
      <c r="QZN206" s="472"/>
      <c r="QZO206" s="472"/>
      <c r="QZP206" s="472"/>
      <c r="QZQ206" s="472"/>
      <c r="QZR206" s="472"/>
      <c r="QZS206" s="472"/>
      <c r="QZT206" s="472"/>
      <c r="QZU206" s="472"/>
      <c r="QZV206" s="472"/>
      <c r="QZW206" s="472"/>
      <c r="QZX206" s="472"/>
      <c r="QZY206" s="472"/>
      <c r="QZZ206" s="472"/>
      <c r="RAA206" s="472"/>
      <c r="RAB206" s="472"/>
      <c r="RAC206" s="472"/>
      <c r="RAD206" s="472"/>
      <c r="RAE206" s="472"/>
      <c r="RAF206" s="472"/>
      <c r="RAG206" s="472"/>
      <c r="RAH206" s="472"/>
      <c r="RAI206" s="472"/>
      <c r="RAJ206" s="472"/>
      <c r="RAK206" s="472"/>
      <c r="RAL206" s="472"/>
      <c r="RAM206" s="472"/>
      <c r="RAN206" s="472"/>
      <c r="RAO206" s="472"/>
      <c r="RAP206" s="472"/>
      <c r="RAQ206" s="472"/>
      <c r="RAR206" s="472"/>
      <c r="RAS206" s="472"/>
      <c r="RAT206" s="472"/>
      <c r="RAU206" s="472"/>
      <c r="RAV206" s="472"/>
      <c r="RAW206" s="472"/>
      <c r="RAX206" s="472"/>
      <c r="RAY206" s="472"/>
      <c r="RAZ206" s="472"/>
      <c r="RBA206" s="472"/>
      <c r="RBB206" s="472"/>
      <c r="RBC206" s="472"/>
      <c r="RBD206" s="472"/>
      <c r="RBE206" s="472"/>
      <c r="RBF206" s="472"/>
      <c r="RBG206" s="472"/>
      <c r="RBH206" s="472"/>
      <c r="RBI206" s="472"/>
      <c r="RBJ206" s="472"/>
      <c r="RBK206" s="472"/>
      <c r="RBL206" s="472"/>
      <c r="RBM206" s="472"/>
      <c r="RBN206" s="472"/>
      <c r="RBO206" s="472"/>
      <c r="RBP206" s="472"/>
      <c r="RBQ206" s="472"/>
      <c r="RBR206" s="472"/>
      <c r="RBS206" s="472"/>
      <c r="RBT206" s="472"/>
      <c r="RBU206" s="472"/>
      <c r="RBV206" s="472"/>
      <c r="RBW206" s="472"/>
      <c r="RBX206" s="472"/>
      <c r="RBY206" s="472"/>
      <c r="RBZ206" s="472"/>
      <c r="RCA206" s="472"/>
      <c r="RCB206" s="472"/>
      <c r="RCC206" s="472"/>
      <c r="RCD206" s="472"/>
      <c r="RCE206" s="472"/>
      <c r="RCF206" s="472"/>
      <c r="RCG206" s="472"/>
      <c r="RCH206" s="472"/>
      <c r="RCI206" s="472"/>
      <c r="RCJ206" s="472"/>
      <c r="RCK206" s="472"/>
      <c r="RCL206" s="472"/>
      <c r="RCM206" s="472"/>
      <c r="RCN206" s="472"/>
      <c r="RCO206" s="472"/>
      <c r="RCP206" s="472"/>
      <c r="RCQ206" s="472"/>
      <c r="RCR206" s="472"/>
      <c r="RCS206" s="472"/>
      <c r="RCT206" s="472"/>
      <c r="RCU206" s="472"/>
      <c r="RCV206" s="472"/>
      <c r="RCW206" s="472"/>
      <c r="RCX206" s="472"/>
      <c r="RCY206" s="472"/>
      <c r="RCZ206" s="472"/>
      <c r="RDA206" s="472"/>
      <c r="RDB206" s="472"/>
      <c r="RDC206" s="472"/>
      <c r="RDD206" s="472"/>
      <c r="RDE206" s="472"/>
      <c r="RDF206" s="472"/>
      <c r="RDG206" s="472"/>
      <c r="RDH206" s="472"/>
      <c r="RDI206" s="472"/>
      <c r="RDJ206" s="472"/>
      <c r="RDK206" s="472"/>
      <c r="RDL206" s="472"/>
      <c r="RDM206" s="472"/>
      <c r="RDN206" s="472"/>
      <c r="RDO206" s="472"/>
      <c r="RDP206" s="472"/>
      <c r="RDQ206" s="472"/>
      <c r="RDR206" s="472"/>
      <c r="RDS206" s="472"/>
      <c r="RDT206" s="472"/>
      <c r="RDW206" s="472"/>
      <c r="RDX206" s="472"/>
      <c r="RDY206" s="472"/>
      <c r="RDZ206" s="472"/>
      <c r="REA206" s="472"/>
      <c r="REB206" s="472"/>
      <c r="REC206" s="472"/>
      <c r="RED206" s="472"/>
      <c r="REE206" s="472"/>
      <c r="REF206" s="472"/>
      <c r="REG206" s="472"/>
      <c r="REH206" s="472"/>
      <c r="REI206" s="472"/>
      <c r="REJ206" s="472"/>
      <c r="REK206" s="472"/>
      <c r="REL206" s="472"/>
      <c r="REM206" s="472"/>
      <c r="REN206" s="472"/>
      <c r="REO206" s="472"/>
      <c r="REP206" s="472"/>
      <c r="REQ206" s="472"/>
      <c r="RER206" s="472"/>
      <c r="RES206" s="472"/>
      <c r="RET206" s="472"/>
      <c r="REU206" s="472"/>
      <c r="REV206" s="472"/>
      <c r="REW206" s="472"/>
      <c r="REX206" s="472"/>
      <c r="REY206" s="472"/>
      <c r="REZ206" s="472"/>
      <c r="RFA206" s="472"/>
      <c r="RFB206" s="472"/>
      <c r="RFC206" s="472"/>
      <c r="RFD206" s="472"/>
      <c r="RFE206" s="472"/>
      <c r="RFF206" s="472"/>
      <c r="RFG206" s="472"/>
      <c r="RFH206" s="472"/>
      <c r="RFI206" s="472"/>
      <c r="RFJ206" s="472"/>
      <c r="RFK206" s="472"/>
      <c r="RFL206" s="472"/>
      <c r="RFM206" s="472"/>
      <c r="RFN206" s="472"/>
      <c r="RFO206" s="472"/>
      <c r="RFP206" s="472"/>
      <c r="RFQ206" s="472"/>
      <c r="RFR206" s="472"/>
      <c r="RFS206" s="472"/>
      <c r="RFT206" s="472"/>
      <c r="RFU206" s="472"/>
      <c r="RFV206" s="472"/>
      <c r="RFW206" s="472"/>
      <c r="RFX206" s="472"/>
      <c r="RFY206" s="472"/>
      <c r="RFZ206" s="472"/>
      <c r="RGA206" s="472"/>
      <c r="RGB206" s="472"/>
      <c r="RGC206" s="472"/>
      <c r="RGD206" s="472"/>
      <c r="RGE206" s="472"/>
      <c r="RGF206" s="472"/>
      <c r="RGG206" s="472"/>
      <c r="RGH206" s="472"/>
      <c r="RGI206" s="472"/>
      <c r="RGJ206" s="472"/>
      <c r="RGK206" s="472"/>
      <c r="RGL206" s="472"/>
      <c r="RGM206" s="472"/>
      <c r="RGN206" s="472"/>
      <c r="RGO206" s="472"/>
      <c r="RGP206" s="472"/>
      <c r="RGQ206" s="472"/>
      <c r="RGR206" s="472"/>
      <c r="RGS206" s="472"/>
      <c r="RGT206" s="472"/>
      <c r="RGU206" s="472"/>
      <c r="RGV206" s="472"/>
      <c r="RGW206" s="472"/>
      <c r="RGX206" s="472"/>
      <c r="RGY206" s="472"/>
      <c r="RGZ206" s="472"/>
      <c r="RHA206" s="472"/>
      <c r="RHB206" s="472"/>
      <c r="RHC206" s="472"/>
      <c r="RHD206" s="472"/>
      <c r="RHE206" s="472"/>
      <c r="RHF206" s="472"/>
      <c r="RHG206" s="472"/>
      <c r="RHH206" s="472"/>
      <c r="RHI206" s="472"/>
      <c r="RHJ206" s="472"/>
      <c r="RHK206" s="472"/>
      <c r="RHL206" s="472"/>
      <c r="RHM206" s="472"/>
      <c r="RHN206" s="472"/>
      <c r="RHO206" s="472"/>
      <c r="RHP206" s="472"/>
      <c r="RHQ206" s="472"/>
      <c r="RHR206" s="472"/>
      <c r="RHS206" s="472"/>
      <c r="RHT206" s="472"/>
      <c r="RHU206" s="472"/>
      <c r="RHV206" s="472"/>
      <c r="RHW206" s="472"/>
      <c r="RHX206" s="472"/>
      <c r="RHY206" s="472"/>
      <c r="RHZ206" s="472"/>
      <c r="RIA206" s="472"/>
      <c r="RIB206" s="472"/>
      <c r="RIC206" s="472"/>
      <c r="RID206" s="472"/>
      <c r="RIE206" s="472"/>
      <c r="RIF206" s="472"/>
      <c r="RIG206" s="472"/>
      <c r="RIH206" s="472"/>
      <c r="RII206" s="472"/>
      <c r="RIJ206" s="472"/>
      <c r="RIK206" s="472"/>
      <c r="RIL206" s="472"/>
      <c r="RIM206" s="472"/>
      <c r="RIN206" s="472"/>
      <c r="RIO206" s="472"/>
      <c r="RIP206" s="472"/>
      <c r="RIQ206" s="472"/>
      <c r="RIR206" s="472"/>
      <c r="RIS206" s="472"/>
      <c r="RIT206" s="472"/>
      <c r="RIU206" s="472"/>
      <c r="RIV206" s="472"/>
      <c r="RIW206" s="472"/>
      <c r="RIX206" s="472"/>
      <c r="RIY206" s="472"/>
      <c r="RIZ206" s="472"/>
      <c r="RJA206" s="472"/>
      <c r="RJB206" s="472"/>
      <c r="RJC206" s="472"/>
      <c r="RJD206" s="472"/>
      <c r="RJE206" s="472"/>
      <c r="RJF206" s="472"/>
      <c r="RJG206" s="472"/>
      <c r="RJH206" s="472"/>
      <c r="RJI206" s="472"/>
      <c r="RJJ206" s="472"/>
      <c r="RJK206" s="472"/>
      <c r="RJL206" s="472"/>
      <c r="RJM206" s="472"/>
      <c r="RJN206" s="472"/>
      <c r="RJO206" s="472"/>
      <c r="RJP206" s="472"/>
      <c r="RJQ206" s="472"/>
      <c r="RJR206" s="472"/>
      <c r="RJS206" s="472"/>
      <c r="RJT206" s="472"/>
      <c r="RJU206" s="472"/>
      <c r="RJV206" s="472"/>
      <c r="RJW206" s="472"/>
      <c r="RJX206" s="472"/>
      <c r="RJY206" s="472"/>
      <c r="RJZ206" s="472"/>
      <c r="RKA206" s="472"/>
      <c r="RKB206" s="472"/>
      <c r="RKC206" s="472"/>
      <c r="RKD206" s="472"/>
      <c r="RKE206" s="472"/>
      <c r="RKF206" s="472"/>
      <c r="RKG206" s="472"/>
      <c r="RKH206" s="472"/>
      <c r="RKI206" s="472"/>
      <c r="RKJ206" s="472"/>
      <c r="RKK206" s="472"/>
      <c r="RKL206" s="472"/>
      <c r="RKM206" s="472"/>
      <c r="RKN206" s="472"/>
      <c r="RKO206" s="472"/>
      <c r="RKP206" s="472"/>
      <c r="RKQ206" s="472"/>
      <c r="RKR206" s="472"/>
      <c r="RKS206" s="472"/>
      <c r="RKT206" s="472"/>
      <c r="RKU206" s="472"/>
      <c r="RKV206" s="472"/>
      <c r="RKW206" s="472"/>
      <c r="RKX206" s="472"/>
      <c r="RKY206" s="472"/>
      <c r="RKZ206" s="472"/>
      <c r="RLA206" s="472"/>
      <c r="RLB206" s="472"/>
      <c r="RLC206" s="472"/>
      <c r="RLD206" s="472"/>
      <c r="RLE206" s="472"/>
      <c r="RLF206" s="472"/>
      <c r="RLG206" s="472"/>
      <c r="RLH206" s="472"/>
      <c r="RLI206" s="472"/>
      <c r="RLJ206" s="472"/>
      <c r="RLK206" s="472"/>
      <c r="RLL206" s="472"/>
      <c r="RLM206" s="472"/>
      <c r="RLN206" s="472"/>
      <c r="RLO206" s="472"/>
      <c r="RLP206" s="472"/>
      <c r="RLQ206" s="472"/>
      <c r="RLR206" s="472"/>
      <c r="RLS206" s="472"/>
      <c r="RLT206" s="472"/>
      <c r="RLU206" s="472"/>
      <c r="RLV206" s="472"/>
      <c r="RLW206" s="472"/>
      <c r="RLX206" s="472"/>
      <c r="RLY206" s="472"/>
      <c r="RLZ206" s="472"/>
      <c r="RMA206" s="472"/>
      <c r="RMB206" s="472"/>
      <c r="RMC206" s="472"/>
      <c r="RMD206" s="472"/>
      <c r="RME206" s="472"/>
      <c r="RMF206" s="472"/>
      <c r="RMG206" s="472"/>
      <c r="RMH206" s="472"/>
      <c r="RMI206" s="472"/>
      <c r="RMJ206" s="472"/>
      <c r="RMK206" s="472"/>
      <c r="RML206" s="472"/>
      <c r="RMM206" s="472"/>
      <c r="RMN206" s="472"/>
      <c r="RMO206" s="472"/>
      <c r="RMP206" s="472"/>
      <c r="RMQ206" s="472"/>
      <c r="RMR206" s="472"/>
      <c r="RMS206" s="472"/>
      <c r="RMT206" s="472"/>
      <c r="RMU206" s="472"/>
      <c r="RMV206" s="472"/>
      <c r="RMW206" s="472"/>
      <c r="RMX206" s="472"/>
      <c r="RMY206" s="472"/>
      <c r="RMZ206" s="472"/>
      <c r="RNA206" s="472"/>
      <c r="RNB206" s="472"/>
      <c r="RNC206" s="472"/>
      <c r="RND206" s="472"/>
      <c r="RNE206" s="472"/>
      <c r="RNF206" s="472"/>
      <c r="RNG206" s="472"/>
      <c r="RNH206" s="472"/>
      <c r="RNI206" s="472"/>
      <c r="RNJ206" s="472"/>
      <c r="RNK206" s="472"/>
      <c r="RNL206" s="472"/>
      <c r="RNM206" s="472"/>
      <c r="RNN206" s="472"/>
      <c r="RNO206" s="472"/>
      <c r="RNP206" s="472"/>
      <c r="RNS206" s="472"/>
      <c r="RNT206" s="472"/>
      <c r="RNU206" s="472"/>
      <c r="RNV206" s="472"/>
      <c r="RNW206" s="472"/>
      <c r="RNX206" s="472"/>
      <c r="RNY206" s="472"/>
      <c r="RNZ206" s="472"/>
      <c r="ROA206" s="472"/>
      <c r="ROB206" s="472"/>
      <c r="ROC206" s="472"/>
      <c r="ROD206" s="472"/>
      <c r="ROE206" s="472"/>
      <c r="ROF206" s="472"/>
      <c r="ROG206" s="472"/>
      <c r="ROH206" s="472"/>
      <c r="ROI206" s="472"/>
      <c r="ROJ206" s="472"/>
      <c r="ROK206" s="472"/>
      <c r="ROL206" s="472"/>
      <c r="ROM206" s="472"/>
      <c r="RON206" s="472"/>
      <c r="ROO206" s="472"/>
      <c r="ROP206" s="472"/>
      <c r="ROQ206" s="472"/>
      <c r="ROR206" s="472"/>
      <c r="ROS206" s="472"/>
      <c r="ROT206" s="472"/>
      <c r="ROU206" s="472"/>
      <c r="ROV206" s="472"/>
      <c r="ROW206" s="472"/>
      <c r="ROX206" s="472"/>
      <c r="ROY206" s="472"/>
      <c r="ROZ206" s="472"/>
      <c r="RPA206" s="472"/>
      <c r="RPB206" s="472"/>
      <c r="RPC206" s="472"/>
      <c r="RPD206" s="472"/>
      <c r="RPE206" s="472"/>
      <c r="RPF206" s="472"/>
      <c r="RPG206" s="472"/>
      <c r="RPH206" s="472"/>
      <c r="RPI206" s="472"/>
      <c r="RPJ206" s="472"/>
      <c r="RPK206" s="472"/>
      <c r="RPL206" s="472"/>
      <c r="RPM206" s="472"/>
      <c r="RPN206" s="472"/>
      <c r="RPO206" s="472"/>
      <c r="RPP206" s="472"/>
      <c r="RPQ206" s="472"/>
      <c r="RPR206" s="472"/>
      <c r="RPS206" s="472"/>
      <c r="RPT206" s="472"/>
      <c r="RPU206" s="472"/>
      <c r="RPV206" s="472"/>
      <c r="RPW206" s="472"/>
      <c r="RPX206" s="472"/>
      <c r="RPY206" s="472"/>
      <c r="RPZ206" s="472"/>
      <c r="RQA206" s="472"/>
      <c r="RQB206" s="472"/>
      <c r="RQC206" s="472"/>
      <c r="RQD206" s="472"/>
      <c r="RQE206" s="472"/>
      <c r="RQF206" s="472"/>
      <c r="RQG206" s="472"/>
      <c r="RQH206" s="472"/>
      <c r="RQI206" s="472"/>
      <c r="RQJ206" s="472"/>
      <c r="RQK206" s="472"/>
      <c r="RQL206" s="472"/>
      <c r="RQM206" s="472"/>
      <c r="RQN206" s="472"/>
      <c r="RQO206" s="472"/>
      <c r="RQP206" s="472"/>
      <c r="RQQ206" s="472"/>
      <c r="RQR206" s="472"/>
      <c r="RQS206" s="472"/>
      <c r="RQT206" s="472"/>
      <c r="RQU206" s="472"/>
      <c r="RQV206" s="472"/>
      <c r="RQW206" s="472"/>
      <c r="RQX206" s="472"/>
      <c r="RQY206" s="472"/>
      <c r="RQZ206" s="472"/>
      <c r="RRA206" s="472"/>
      <c r="RRB206" s="472"/>
      <c r="RRC206" s="472"/>
      <c r="RRD206" s="472"/>
      <c r="RRE206" s="472"/>
      <c r="RRF206" s="472"/>
      <c r="RRG206" s="472"/>
      <c r="RRH206" s="472"/>
      <c r="RRI206" s="472"/>
      <c r="RRJ206" s="472"/>
      <c r="RRK206" s="472"/>
      <c r="RRL206" s="472"/>
      <c r="RRM206" s="472"/>
      <c r="RRN206" s="472"/>
      <c r="RRO206" s="472"/>
      <c r="RRP206" s="472"/>
      <c r="RRQ206" s="472"/>
      <c r="RRR206" s="472"/>
      <c r="RRS206" s="472"/>
      <c r="RRT206" s="472"/>
      <c r="RRU206" s="472"/>
      <c r="RRV206" s="472"/>
      <c r="RRW206" s="472"/>
      <c r="RRX206" s="472"/>
      <c r="RRY206" s="472"/>
      <c r="RRZ206" s="472"/>
      <c r="RSA206" s="472"/>
      <c r="RSB206" s="472"/>
      <c r="RSC206" s="472"/>
      <c r="RSD206" s="472"/>
      <c r="RSE206" s="472"/>
      <c r="RSF206" s="472"/>
      <c r="RSG206" s="472"/>
      <c r="RSH206" s="472"/>
      <c r="RSI206" s="472"/>
      <c r="RSJ206" s="472"/>
      <c r="RSK206" s="472"/>
      <c r="RSL206" s="472"/>
      <c r="RSM206" s="472"/>
      <c r="RSN206" s="472"/>
      <c r="RSO206" s="472"/>
      <c r="RSP206" s="472"/>
      <c r="RSQ206" s="472"/>
      <c r="RSR206" s="472"/>
      <c r="RSS206" s="472"/>
      <c r="RST206" s="472"/>
      <c r="RSU206" s="472"/>
      <c r="RSV206" s="472"/>
      <c r="RSW206" s="472"/>
      <c r="RSX206" s="472"/>
      <c r="RSY206" s="472"/>
      <c r="RSZ206" s="472"/>
      <c r="RTA206" s="472"/>
      <c r="RTB206" s="472"/>
      <c r="RTC206" s="472"/>
      <c r="RTD206" s="472"/>
      <c r="RTE206" s="472"/>
      <c r="RTF206" s="472"/>
      <c r="RTG206" s="472"/>
      <c r="RTH206" s="472"/>
      <c r="RTI206" s="472"/>
      <c r="RTJ206" s="472"/>
      <c r="RTK206" s="472"/>
      <c r="RTL206" s="472"/>
      <c r="RTM206" s="472"/>
      <c r="RTN206" s="472"/>
      <c r="RTO206" s="472"/>
      <c r="RTP206" s="472"/>
      <c r="RTQ206" s="472"/>
      <c r="RTR206" s="472"/>
      <c r="RTS206" s="472"/>
      <c r="RTT206" s="472"/>
      <c r="RTU206" s="472"/>
      <c r="RTV206" s="472"/>
      <c r="RTW206" s="472"/>
      <c r="RTX206" s="472"/>
      <c r="RTY206" s="472"/>
      <c r="RTZ206" s="472"/>
      <c r="RUA206" s="472"/>
      <c r="RUB206" s="472"/>
      <c r="RUC206" s="472"/>
      <c r="RUD206" s="472"/>
      <c r="RUE206" s="472"/>
      <c r="RUF206" s="472"/>
      <c r="RUG206" s="472"/>
      <c r="RUH206" s="472"/>
      <c r="RUI206" s="472"/>
      <c r="RUJ206" s="472"/>
      <c r="RUK206" s="472"/>
      <c r="RUL206" s="472"/>
      <c r="RUM206" s="472"/>
      <c r="RUN206" s="472"/>
      <c r="RUO206" s="472"/>
      <c r="RUP206" s="472"/>
      <c r="RUQ206" s="472"/>
      <c r="RUR206" s="472"/>
      <c r="RUS206" s="472"/>
      <c r="RUT206" s="472"/>
      <c r="RUU206" s="472"/>
      <c r="RUV206" s="472"/>
      <c r="RUW206" s="472"/>
      <c r="RUX206" s="472"/>
      <c r="RUY206" s="472"/>
      <c r="RUZ206" s="472"/>
      <c r="RVA206" s="472"/>
      <c r="RVB206" s="472"/>
      <c r="RVC206" s="472"/>
      <c r="RVD206" s="472"/>
      <c r="RVE206" s="472"/>
      <c r="RVF206" s="472"/>
      <c r="RVG206" s="472"/>
      <c r="RVH206" s="472"/>
      <c r="RVI206" s="472"/>
      <c r="RVJ206" s="472"/>
      <c r="RVK206" s="472"/>
      <c r="RVL206" s="472"/>
      <c r="RVM206" s="472"/>
      <c r="RVN206" s="472"/>
      <c r="RVO206" s="472"/>
      <c r="RVP206" s="472"/>
      <c r="RVQ206" s="472"/>
      <c r="RVR206" s="472"/>
      <c r="RVS206" s="472"/>
      <c r="RVT206" s="472"/>
      <c r="RVU206" s="472"/>
      <c r="RVV206" s="472"/>
      <c r="RVW206" s="472"/>
      <c r="RVX206" s="472"/>
      <c r="RVY206" s="472"/>
      <c r="RVZ206" s="472"/>
      <c r="RWA206" s="472"/>
      <c r="RWB206" s="472"/>
      <c r="RWC206" s="472"/>
      <c r="RWD206" s="472"/>
      <c r="RWE206" s="472"/>
      <c r="RWF206" s="472"/>
      <c r="RWG206" s="472"/>
      <c r="RWH206" s="472"/>
      <c r="RWI206" s="472"/>
      <c r="RWJ206" s="472"/>
      <c r="RWK206" s="472"/>
      <c r="RWL206" s="472"/>
      <c r="RWM206" s="472"/>
      <c r="RWN206" s="472"/>
      <c r="RWO206" s="472"/>
      <c r="RWP206" s="472"/>
      <c r="RWQ206" s="472"/>
      <c r="RWR206" s="472"/>
      <c r="RWS206" s="472"/>
      <c r="RWT206" s="472"/>
      <c r="RWU206" s="472"/>
      <c r="RWV206" s="472"/>
      <c r="RWW206" s="472"/>
      <c r="RWX206" s="472"/>
      <c r="RWY206" s="472"/>
      <c r="RWZ206" s="472"/>
      <c r="RXA206" s="472"/>
      <c r="RXB206" s="472"/>
      <c r="RXC206" s="472"/>
      <c r="RXD206" s="472"/>
      <c r="RXE206" s="472"/>
      <c r="RXF206" s="472"/>
      <c r="RXG206" s="472"/>
      <c r="RXH206" s="472"/>
      <c r="RXI206" s="472"/>
      <c r="RXJ206" s="472"/>
      <c r="RXK206" s="472"/>
      <c r="RXL206" s="472"/>
      <c r="RXO206" s="472"/>
      <c r="RXP206" s="472"/>
      <c r="RXQ206" s="472"/>
      <c r="RXR206" s="472"/>
      <c r="RXS206" s="472"/>
      <c r="RXT206" s="472"/>
      <c r="RXU206" s="472"/>
      <c r="RXV206" s="472"/>
      <c r="RXW206" s="472"/>
      <c r="RXX206" s="472"/>
      <c r="RXY206" s="472"/>
      <c r="RXZ206" s="472"/>
      <c r="RYA206" s="472"/>
      <c r="RYB206" s="472"/>
      <c r="RYC206" s="472"/>
      <c r="RYD206" s="472"/>
      <c r="RYE206" s="472"/>
      <c r="RYF206" s="472"/>
      <c r="RYG206" s="472"/>
      <c r="RYH206" s="472"/>
      <c r="RYI206" s="472"/>
      <c r="RYJ206" s="472"/>
      <c r="RYK206" s="472"/>
      <c r="RYL206" s="472"/>
      <c r="RYM206" s="472"/>
      <c r="RYN206" s="472"/>
      <c r="RYO206" s="472"/>
      <c r="RYP206" s="472"/>
      <c r="RYQ206" s="472"/>
      <c r="RYR206" s="472"/>
      <c r="RYS206" s="472"/>
      <c r="RYT206" s="472"/>
      <c r="RYU206" s="472"/>
      <c r="RYV206" s="472"/>
      <c r="RYW206" s="472"/>
      <c r="RYX206" s="472"/>
      <c r="RYY206" s="472"/>
      <c r="RYZ206" s="472"/>
      <c r="RZA206" s="472"/>
      <c r="RZB206" s="472"/>
      <c r="RZC206" s="472"/>
      <c r="RZD206" s="472"/>
      <c r="RZE206" s="472"/>
      <c r="RZF206" s="472"/>
      <c r="RZG206" s="472"/>
      <c r="RZH206" s="472"/>
      <c r="RZI206" s="472"/>
      <c r="RZJ206" s="472"/>
      <c r="RZK206" s="472"/>
      <c r="RZL206" s="472"/>
      <c r="RZM206" s="472"/>
      <c r="RZN206" s="472"/>
      <c r="RZO206" s="472"/>
      <c r="RZP206" s="472"/>
      <c r="RZQ206" s="472"/>
      <c r="RZR206" s="472"/>
      <c r="RZS206" s="472"/>
      <c r="RZT206" s="472"/>
      <c r="RZU206" s="472"/>
      <c r="RZV206" s="472"/>
      <c r="RZW206" s="472"/>
      <c r="RZX206" s="472"/>
      <c r="RZY206" s="472"/>
      <c r="RZZ206" s="472"/>
      <c r="SAA206" s="472"/>
      <c r="SAB206" s="472"/>
      <c r="SAC206" s="472"/>
      <c r="SAD206" s="472"/>
      <c r="SAE206" s="472"/>
      <c r="SAF206" s="472"/>
      <c r="SAG206" s="472"/>
      <c r="SAH206" s="472"/>
      <c r="SAI206" s="472"/>
      <c r="SAJ206" s="472"/>
      <c r="SAK206" s="472"/>
      <c r="SAL206" s="472"/>
      <c r="SAM206" s="472"/>
      <c r="SAN206" s="472"/>
      <c r="SAO206" s="472"/>
      <c r="SAP206" s="472"/>
      <c r="SAQ206" s="472"/>
      <c r="SAR206" s="472"/>
      <c r="SAS206" s="472"/>
      <c r="SAT206" s="472"/>
      <c r="SAU206" s="472"/>
      <c r="SAV206" s="472"/>
      <c r="SAW206" s="472"/>
      <c r="SAX206" s="472"/>
      <c r="SAY206" s="472"/>
      <c r="SAZ206" s="472"/>
      <c r="SBA206" s="472"/>
      <c r="SBB206" s="472"/>
      <c r="SBC206" s="472"/>
      <c r="SBD206" s="472"/>
      <c r="SBE206" s="472"/>
      <c r="SBF206" s="472"/>
      <c r="SBG206" s="472"/>
      <c r="SBH206" s="472"/>
      <c r="SBI206" s="472"/>
      <c r="SBJ206" s="472"/>
      <c r="SBK206" s="472"/>
      <c r="SBL206" s="472"/>
      <c r="SBM206" s="472"/>
      <c r="SBN206" s="472"/>
      <c r="SBO206" s="472"/>
      <c r="SBP206" s="472"/>
      <c r="SBQ206" s="472"/>
      <c r="SBR206" s="472"/>
      <c r="SBS206" s="472"/>
      <c r="SBT206" s="472"/>
      <c r="SBU206" s="472"/>
      <c r="SBV206" s="472"/>
      <c r="SBW206" s="472"/>
      <c r="SBX206" s="472"/>
      <c r="SBY206" s="472"/>
      <c r="SBZ206" s="472"/>
      <c r="SCA206" s="472"/>
      <c r="SCB206" s="472"/>
      <c r="SCC206" s="472"/>
      <c r="SCD206" s="472"/>
      <c r="SCE206" s="472"/>
      <c r="SCF206" s="472"/>
      <c r="SCG206" s="472"/>
      <c r="SCH206" s="472"/>
      <c r="SCI206" s="472"/>
      <c r="SCJ206" s="472"/>
      <c r="SCK206" s="472"/>
      <c r="SCL206" s="472"/>
      <c r="SCM206" s="472"/>
      <c r="SCN206" s="472"/>
      <c r="SCO206" s="472"/>
      <c r="SCP206" s="472"/>
      <c r="SCQ206" s="472"/>
      <c r="SCR206" s="472"/>
      <c r="SCS206" s="472"/>
      <c r="SCT206" s="472"/>
      <c r="SCU206" s="472"/>
      <c r="SCV206" s="472"/>
      <c r="SCW206" s="472"/>
      <c r="SCX206" s="472"/>
      <c r="SCY206" s="472"/>
      <c r="SCZ206" s="472"/>
      <c r="SDA206" s="472"/>
      <c r="SDB206" s="472"/>
      <c r="SDC206" s="472"/>
      <c r="SDD206" s="472"/>
      <c r="SDE206" s="472"/>
      <c r="SDF206" s="472"/>
      <c r="SDG206" s="472"/>
      <c r="SDH206" s="472"/>
      <c r="SDI206" s="472"/>
      <c r="SDJ206" s="472"/>
      <c r="SDK206" s="472"/>
      <c r="SDL206" s="472"/>
      <c r="SDM206" s="472"/>
      <c r="SDN206" s="472"/>
      <c r="SDO206" s="472"/>
      <c r="SDP206" s="472"/>
      <c r="SDQ206" s="472"/>
      <c r="SDR206" s="472"/>
      <c r="SDS206" s="472"/>
      <c r="SDT206" s="472"/>
      <c r="SDU206" s="472"/>
      <c r="SDV206" s="472"/>
      <c r="SDW206" s="472"/>
      <c r="SDX206" s="472"/>
      <c r="SDY206" s="472"/>
      <c r="SDZ206" s="472"/>
      <c r="SEA206" s="472"/>
      <c r="SEB206" s="472"/>
      <c r="SEC206" s="472"/>
      <c r="SED206" s="472"/>
      <c r="SEE206" s="472"/>
      <c r="SEF206" s="472"/>
      <c r="SEG206" s="472"/>
      <c r="SEH206" s="472"/>
      <c r="SEI206" s="472"/>
      <c r="SEJ206" s="472"/>
      <c r="SEK206" s="472"/>
      <c r="SEL206" s="472"/>
      <c r="SEM206" s="472"/>
      <c r="SEN206" s="472"/>
      <c r="SEO206" s="472"/>
      <c r="SEP206" s="472"/>
      <c r="SEQ206" s="472"/>
      <c r="SER206" s="472"/>
      <c r="SES206" s="472"/>
      <c r="SET206" s="472"/>
      <c r="SEU206" s="472"/>
      <c r="SEV206" s="472"/>
      <c r="SEW206" s="472"/>
      <c r="SEX206" s="472"/>
      <c r="SEY206" s="472"/>
      <c r="SEZ206" s="472"/>
      <c r="SFA206" s="472"/>
      <c r="SFB206" s="472"/>
      <c r="SFC206" s="472"/>
      <c r="SFD206" s="472"/>
      <c r="SFE206" s="472"/>
      <c r="SFF206" s="472"/>
      <c r="SFG206" s="472"/>
      <c r="SFH206" s="472"/>
      <c r="SFI206" s="472"/>
      <c r="SFJ206" s="472"/>
      <c r="SFK206" s="472"/>
      <c r="SFL206" s="472"/>
      <c r="SFM206" s="472"/>
      <c r="SFN206" s="472"/>
      <c r="SFO206" s="472"/>
      <c r="SFP206" s="472"/>
      <c r="SFQ206" s="472"/>
      <c r="SFR206" s="472"/>
      <c r="SFS206" s="472"/>
      <c r="SFT206" s="472"/>
      <c r="SFU206" s="472"/>
      <c r="SFV206" s="472"/>
      <c r="SFW206" s="472"/>
      <c r="SFX206" s="472"/>
      <c r="SFY206" s="472"/>
      <c r="SFZ206" s="472"/>
      <c r="SGA206" s="472"/>
      <c r="SGB206" s="472"/>
      <c r="SGC206" s="472"/>
      <c r="SGD206" s="472"/>
      <c r="SGE206" s="472"/>
      <c r="SGF206" s="472"/>
      <c r="SGG206" s="472"/>
      <c r="SGH206" s="472"/>
      <c r="SGI206" s="472"/>
      <c r="SGJ206" s="472"/>
      <c r="SGK206" s="472"/>
      <c r="SGL206" s="472"/>
      <c r="SGM206" s="472"/>
      <c r="SGN206" s="472"/>
      <c r="SGO206" s="472"/>
      <c r="SGP206" s="472"/>
      <c r="SGQ206" s="472"/>
      <c r="SGR206" s="472"/>
      <c r="SGS206" s="472"/>
      <c r="SGT206" s="472"/>
      <c r="SGU206" s="472"/>
      <c r="SGV206" s="472"/>
      <c r="SGW206" s="472"/>
      <c r="SGX206" s="472"/>
      <c r="SGY206" s="472"/>
      <c r="SGZ206" s="472"/>
      <c r="SHA206" s="472"/>
      <c r="SHB206" s="472"/>
      <c r="SHC206" s="472"/>
      <c r="SHD206" s="472"/>
      <c r="SHE206" s="472"/>
      <c r="SHF206" s="472"/>
      <c r="SHG206" s="472"/>
      <c r="SHH206" s="472"/>
      <c r="SHK206" s="472"/>
      <c r="SHL206" s="472"/>
      <c r="SHM206" s="472"/>
      <c r="SHN206" s="472"/>
      <c r="SHO206" s="472"/>
      <c r="SHP206" s="472"/>
      <c r="SHQ206" s="472"/>
      <c r="SHR206" s="472"/>
      <c r="SHS206" s="472"/>
      <c r="SHT206" s="472"/>
      <c r="SHU206" s="472"/>
      <c r="SHV206" s="472"/>
      <c r="SHW206" s="472"/>
      <c r="SHX206" s="472"/>
      <c r="SHY206" s="472"/>
      <c r="SHZ206" s="472"/>
      <c r="SIA206" s="472"/>
      <c r="SIB206" s="472"/>
      <c r="SIC206" s="472"/>
      <c r="SID206" s="472"/>
      <c r="SIE206" s="472"/>
      <c r="SIF206" s="472"/>
      <c r="SIG206" s="472"/>
      <c r="SIH206" s="472"/>
      <c r="SII206" s="472"/>
      <c r="SIJ206" s="472"/>
      <c r="SIK206" s="472"/>
      <c r="SIL206" s="472"/>
      <c r="SIM206" s="472"/>
      <c r="SIN206" s="472"/>
      <c r="SIO206" s="472"/>
      <c r="SIP206" s="472"/>
      <c r="SIQ206" s="472"/>
      <c r="SIR206" s="472"/>
      <c r="SIS206" s="472"/>
      <c r="SIT206" s="472"/>
      <c r="SIU206" s="472"/>
      <c r="SIV206" s="472"/>
      <c r="SIW206" s="472"/>
      <c r="SIX206" s="472"/>
      <c r="SIY206" s="472"/>
      <c r="SIZ206" s="472"/>
      <c r="SJA206" s="472"/>
      <c r="SJB206" s="472"/>
      <c r="SJC206" s="472"/>
      <c r="SJD206" s="472"/>
      <c r="SJE206" s="472"/>
      <c r="SJF206" s="472"/>
      <c r="SJG206" s="472"/>
      <c r="SJH206" s="472"/>
      <c r="SJI206" s="472"/>
      <c r="SJJ206" s="472"/>
      <c r="SJK206" s="472"/>
      <c r="SJL206" s="472"/>
      <c r="SJM206" s="472"/>
      <c r="SJN206" s="472"/>
      <c r="SJO206" s="472"/>
      <c r="SJP206" s="472"/>
      <c r="SJQ206" s="472"/>
      <c r="SJR206" s="472"/>
      <c r="SJS206" s="472"/>
      <c r="SJT206" s="472"/>
      <c r="SJU206" s="472"/>
      <c r="SJV206" s="472"/>
      <c r="SJW206" s="472"/>
      <c r="SJX206" s="472"/>
      <c r="SJY206" s="472"/>
      <c r="SJZ206" s="472"/>
      <c r="SKA206" s="472"/>
      <c r="SKB206" s="472"/>
      <c r="SKC206" s="472"/>
      <c r="SKD206" s="472"/>
      <c r="SKE206" s="472"/>
      <c r="SKF206" s="472"/>
      <c r="SKG206" s="472"/>
      <c r="SKH206" s="472"/>
      <c r="SKI206" s="472"/>
      <c r="SKJ206" s="472"/>
      <c r="SKK206" s="472"/>
      <c r="SKL206" s="472"/>
      <c r="SKM206" s="472"/>
      <c r="SKN206" s="472"/>
      <c r="SKO206" s="472"/>
      <c r="SKP206" s="472"/>
      <c r="SKQ206" s="472"/>
      <c r="SKR206" s="472"/>
      <c r="SKS206" s="472"/>
      <c r="SKT206" s="472"/>
      <c r="SKU206" s="472"/>
      <c r="SKV206" s="472"/>
      <c r="SKW206" s="472"/>
      <c r="SKX206" s="472"/>
      <c r="SKY206" s="472"/>
      <c r="SKZ206" s="472"/>
      <c r="SLA206" s="472"/>
      <c r="SLB206" s="472"/>
      <c r="SLC206" s="472"/>
      <c r="SLD206" s="472"/>
      <c r="SLE206" s="472"/>
      <c r="SLF206" s="472"/>
      <c r="SLG206" s="472"/>
      <c r="SLH206" s="472"/>
      <c r="SLI206" s="472"/>
      <c r="SLJ206" s="472"/>
      <c r="SLK206" s="472"/>
      <c r="SLL206" s="472"/>
      <c r="SLM206" s="472"/>
      <c r="SLN206" s="472"/>
      <c r="SLO206" s="472"/>
      <c r="SLP206" s="472"/>
      <c r="SLQ206" s="472"/>
      <c r="SLR206" s="472"/>
      <c r="SLS206" s="472"/>
      <c r="SLT206" s="472"/>
      <c r="SLU206" s="472"/>
      <c r="SLV206" s="472"/>
      <c r="SLW206" s="472"/>
      <c r="SLX206" s="472"/>
      <c r="SLY206" s="472"/>
      <c r="SLZ206" s="472"/>
      <c r="SMA206" s="472"/>
      <c r="SMB206" s="472"/>
      <c r="SMC206" s="472"/>
      <c r="SMD206" s="472"/>
      <c r="SME206" s="472"/>
      <c r="SMF206" s="472"/>
      <c r="SMG206" s="472"/>
      <c r="SMH206" s="472"/>
      <c r="SMI206" s="472"/>
      <c r="SMJ206" s="472"/>
      <c r="SMK206" s="472"/>
      <c r="SML206" s="472"/>
      <c r="SMM206" s="472"/>
      <c r="SMN206" s="472"/>
      <c r="SMO206" s="472"/>
      <c r="SMP206" s="472"/>
      <c r="SMQ206" s="472"/>
      <c r="SMR206" s="472"/>
      <c r="SMS206" s="472"/>
      <c r="SMT206" s="472"/>
      <c r="SMU206" s="472"/>
      <c r="SMV206" s="472"/>
      <c r="SMW206" s="472"/>
      <c r="SMX206" s="472"/>
      <c r="SMY206" s="472"/>
      <c r="SMZ206" s="472"/>
      <c r="SNA206" s="472"/>
      <c r="SNB206" s="472"/>
      <c r="SNC206" s="472"/>
      <c r="SND206" s="472"/>
      <c r="SNE206" s="472"/>
      <c r="SNF206" s="472"/>
      <c r="SNG206" s="472"/>
      <c r="SNH206" s="472"/>
      <c r="SNI206" s="472"/>
      <c r="SNJ206" s="472"/>
      <c r="SNK206" s="472"/>
      <c r="SNL206" s="472"/>
      <c r="SNM206" s="472"/>
      <c r="SNN206" s="472"/>
      <c r="SNO206" s="472"/>
      <c r="SNP206" s="472"/>
      <c r="SNQ206" s="472"/>
      <c r="SNR206" s="472"/>
      <c r="SNS206" s="472"/>
      <c r="SNT206" s="472"/>
      <c r="SNU206" s="472"/>
      <c r="SNV206" s="472"/>
      <c r="SNW206" s="472"/>
      <c r="SNX206" s="472"/>
      <c r="SNY206" s="472"/>
      <c r="SNZ206" s="472"/>
      <c r="SOA206" s="472"/>
      <c r="SOB206" s="472"/>
      <c r="SOC206" s="472"/>
      <c r="SOD206" s="472"/>
      <c r="SOE206" s="472"/>
      <c r="SOF206" s="472"/>
      <c r="SOG206" s="472"/>
      <c r="SOH206" s="472"/>
      <c r="SOI206" s="472"/>
      <c r="SOJ206" s="472"/>
      <c r="SOK206" s="472"/>
      <c r="SOL206" s="472"/>
      <c r="SOM206" s="472"/>
      <c r="SON206" s="472"/>
      <c r="SOO206" s="472"/>
      <c r="SOP206" s="472"/>
      <c r="SOQ206" s="472"/>
      <c r="SOR206" s="472"/>
      <c r="SOS206" s="472"/>
      <c r="SOT206" s="472"/>
      <c r="SOU206" s="472"/>
      <c r="SOV206" s="472"/>
      <c r="SOW206" s="472"/>
      <c r="SOX206" s="472"/>
      <c r="SOY206" s="472"/>
      <c r="SOZ206" s="472"/>
      <c r="SPA206" s="472"/>
      <c r="SPB206" s="472"/>
      <c r="SPC206" s="472"/>
      <c r="SPD206" s="472"/>
      <c r="SPE206" s="472"/>
      <c r="SPF206" s="472"/>
      <c r="SPG206" s="472"/>
      <c r="SPH206" s="472"/>
      <c r="SPI206" s="472"/>
      <c r="SPJ206" s="472"/>
      <c r="SPK206" s="472"/>
      <c r="SPL206" s="472"/>
      <c r="SPM206" s="472"/>
      <c r="SPN206" s="472"/>
      <c r="SPO206" s="472"/>
      <c r="SPP206" s="472"/>
      <c r="SPQ206" s="472"/>
      <c r="SPR206" s="472"/>
      <c r="SPS206" s="472"/>
      <c r="SPT206" s="472"/>
      <c r="SPU206" s="472"/>
      <c r="SPV206" s="472"/>
      <c r="SPW206" s="472"/>
      <c r="SPX206" s="472"/>
      <c r="SPY206" s="472"/>
      <c r="SPZ206" s="472"/>
      <c r="SQA206" s="472"/>
      <c r="SQB206" s="472"/>
      <c r="SQC206" s="472"/>
      <c r="SQD206" s="472"/>
      <c r="SQE206" s="472"/>
      <c r="SQF206" s="472"/>
      <c r="SQG206" s="472"/>
      <c r="SQH206" s="472"/>
      <c r="SQI206" s="472"/>
      <c r="SQJ206" s="472"/>
      <c r="SQK206" s="472"/>
      <c r="SQL206" s="472"/>
      <c r="SQM206" s="472"/>
      <c r="SQN206" s="472"/>
      <c r="SQO206" s="472"/>
      <c r="SQP206" s="472"/>
      <c r="SQQ206" s="472"/>
      <c r="SQR206" s="472"/>
      <c r="SQS206" s="472"/>
      <c r="SQT206" s="472"/>
      <c r="SQU206" s="472"/>
      <c r="SQV206" s="472"/>
      <c r="SQW206" s="472"/>
      <c r="SQX206" s="472"/>
      <c r="SQY206" s="472"/>
      <c r="SQZ206" s="472"/>
      <c r="SRA206" s="472"/>
      <c r="SRB206" s="472"/>
      <c r="SRC206" s="472"/>
      <c r="SRD206" s="472"/>
      <c r="SRG206" s="472"/>
      <c r="SRH206" s="472"/>
      <c r="SRI206" s="472"/>
      <c r="SRJ206" s="472"/>
      <c r="SRK206" s="472"/>
      <c r="SRL206" s="472"/>
      <c r="SRM206" s="472"/>
      <c r="SRN206" s="472"/>
      <c r="SRO206" s="472"/>
      <c r="SRP206" s="472"/>
      <c r="SRQ206" s="472"/>
      <c r="SRR206" s="472"/>
      <c r="SRS206" s="472"/>
      <c r="SRT206" s="472"/>
      <c r="SRU206" s="472"/>
      <c r="SRV206" s="472"/>
      <c r="SRW206" s="472"/>
      <c r="SRX206" s="472"/>
      <c r="SRY206" s="472"/>
      <c r="SRZ206" s="472"/>
      <c r="SSA206" s="472"/>
      <c r="SSB206" s="472"/>
      <c r="SSC206" s="472"/>
      <c r="SSD206" s="472"/>
      <c r="SSE206" s="472"/>
      <c r="SSF206" s="472"/>
      <c r="SSG206" s="472"/>
      <c r="SSH206" s="472"/>
      <c r="SSI206" s="472"/>
      <c r="SSJ206" s="472"/>
      <c r="SSK206" s="472"/>
      <c r="SSL206" s="472"/>
      <c r="SSM206" s="472"/>
      <c r="SSN206" s="472"/>
      <c r="SSO206" s="472"/>
      <c r="SSP206" s="472"/>
      <c r="SSQ206" s="472"/>
      <c r="SSR206" s="472"/>
      <c r="SSS206" s="472"/>
      <c r="SST206" s="472"/>
      <c r="SSU206" s="472"/>
      <c r="SSV206" s="472"/>
      <c r="SSW206" s="472"/>
      <c r="SSX206" s="472"/>
      <c r="SSY206" s="472"/>
      <c r="SSZ206" s="472"/>
      <c r="STA206" s="472"/>
      <c r="STB206" s="472"/>
      <c r="STC206" s="472"/>
      <c r="STD206" s="472"/>
      <c r="STE206" s="472"/>
      <c r="STF206" s="472"/>
      <c r="STG206" s="472"/>
      <c r="STH206" s="472"/>
      <c r="STI206" s="472"/>
      <c r="STJ206" s="472"/>
      <c r="STK206" s="472"/>
      <c r="STL206" s="472"/>
      <c r="STM206" s="472"/>
      <c r="STN206" s="472"/>
      <c r="STO206" s="472"/>
      <c r="STP206" s="472"/>
      <c r="STQ206" s="472"/>
      <c r="STR206" s="472"/>
      <c r="STS206" s="472"/>
      <c r="STT206" s="472"/>
      <c r="STU206" s="472"/>
      <c r="STV206" s="472"/>
      <c r="STW206" s="472"/>
      <c r="STX206" s="472"/>
      <c r="STY206" s="472"/>
      <c r="STZ206" s="472"/>
      <c r="SUA206" s="472"/>
      <c r="SUB206" s="472"/>
      <c r="SUC206" s="472"/>
      <c r="SUD206" s="472"/>
      <c r="SUE206" s="472"/>
      <c r="SUF206" s="472"/>
      <c r="SUG206" s="472"/>
      <c r="SUH206" s="472"/>
      <c r="SUI206" s="472"/>
      <c r="SUJ206" s="472"/>
      <c r="SUK206" s="472"/>
      <c r="SUL206" s="472"/>
      <c r="SUM206" s="472"/>
      <c r="SUN206" s="472"/>
      <c r="SUO206" s="472"/>
      <c r="SUP206" s="472"/>
      <c r="SUQ206" s="472"/>
      <c r="SUR206" s="472"/>
      <c r="SUS206" s="472"/>
      <c r="SUT206" s="472"/>
      <c r="SUU206" s="472"/>
      <c r="SUV206" s="472"/>
      <c r="SUW206" s="472"/>
      <c r="SUX206" s="472"/>
      <c r="SUY206" s="472"/>
      <c r="SUZ206" s="472"/>
      <c r="SVA206" s="472"/>
      <c r="SVB206" s="472"/>
      <c r="SVC206" s="472"/>
      <c r="SVD206" s="472"/>
      <c r="SVE206" s="472"/>
      <c r="SVF206" s="472"/>
      <c r="SVG206" s="472"/>
      <c r="SVH206" s="472"/>
      <c r="SVI206" s="472"/>
      <c r="SVJ206" s="472"/>
      <c r="SVK206" s="472"/>
      <c r="SVL206" s="472"/>
      <c r="SVM206" s="472"/>
      <c r="SVN206" s="472"/>
      <c r="SVO206" s="472"/>
      <c r="SVP206" s="472"/>
      <c r="SVQ206" s="472"/>
      <c r="SVR206" s="472"/>
      <c r="SVS206" s="472"/>
      <c r="SVT206" s="472"/>
      <c r="SVU206" s="472"/>
      <c r="SVV206" s="472"/>
      <c r="SVW206" s="472"/>
      <c r="SVX206" s="472"/>
      <c r="SVY206" s="472"/>
      <c r="SVZ206" s="472"/>
      <c r="SWA206" s="472"/>
      <c r="SWB206" s="472"/>
      <c r="SWC206" s="472"/>
      <c r="SWD206" s="472"/>
      <c r="SWE206" s="472"/>
      <c r="SWF206" s="472"/>
      <c r="SWG206" s="472"/>
      <c r="SWH206" s="472"/>
      <c r="SWI206" s="472"/>
      <c r="SWJ206" s="472"/>
      <c r="SWK206" s="472"/>
      <c r="SWL206" s="472"/>
      <c r="SWM206" s="472"/>
      <c r="SWN206" s="472"/>
      <c r="SWO206" s="472"/>
      <c r="SWP206" s="472"/>
      <c r="SWQ206" s="472"/>
      <c r="SWR206" s="472"/>
      <c r="SWS206" s="472"/>
      <c r="SWT206" s="472"/>
      <c r="SWU206" s="472"/>
      <c r="SWV206" s="472"/>
      <c r="SWW206" s="472"/>
      <c r="SWX206" s="472"/>
      <c r="SWY206" s="472"/>
      <c r="SWZ206" s="472"/>
      <c r="SXA206" s="472"/>
      <c r="SXB206" s="472"/>
      <c r="SXC206" s="472"/>
      <c r="SXD206" s="472"/>
      <c r="SXE206" s="472"/>
      <c r="SXF206" s="472"/>
      <c r="SXG206" s="472"/>
      <c r="SXH206" s="472"/>
      <c r="SXI206" s="472"/>
      <c r="SXJ206" s="472"/>
      <c r="SXK206" s="472"/>
      <c r="SXL206" s="472"/>
      <c r="SXM206" s="472"/>
      <c r="SXN206" s="472"/>
      <c r="SXO206" s="472"/>
      <c r="SXP206" s="472"/>
      <c r="SXQ206" s="472"/>
      <c r="SXR206" s="472"/>
      <c r="SXS206" s="472"/>
      <c r="SXT206" s="472"/>
      <c r="SXU206" s="472"/>
      <c r="SXV206" s="472"/>
      <c r="SXW206" s="472"/>
      <c r="SXX206" s="472"/>
      <c r="SXY206" s="472"/>
      <c r="SXZ206" s="472"/>
      <c r="SYA206" s="472"/>
      <c r="SYB206" s="472"/>
      <c r="SYC206" s="472"/>
      <c r="SYD206" s="472"/>
      <c r="SYE206" s="472"/>
      <c r="SYF206" s="472"/>
      <c r="SYG206" s="472"/>
      <c r="SYH206" s="472"/>
      <c r="SYI206" s="472"/>
      <c r="SYJ206" s="472"/>
      <c r="SYK206" s="472"/>
      <c r="SYL206" s="472"/>
      <c r="SYM206" s="472"/>
      <c r="SYN206" s="472"/>
      <c r="SYO206" s="472"/>
      <c r="SYP206" s="472"/>
      <c r="SYQ206" s="472"/>
      <c r="SYR206" s="472"/>
      <c r="SYS206" s="472"/>
      <c r="SYT206" s="472"/>
      <c r="SYU206" s="472"/>
      <c r="SYV206" s="472"/>
      <c r="SYW206" s="472"/>
      <c r="SYX206" s="472"/>
      <c r="SYY206" s="472"/>
      <c r="SYZ206" s="472"/>
      <c r="SZA206" s="472"/>
      <c r="SZB206" s="472"/>
      <c r="SZC206" s="472"/>
      <c r="SZD206" s="472"/>
      <c r="SZE206" s="472"/>
      <c r="SZF206" s="472"/>
      <c r="SZG206" s="472"/>
      <c r="SZH206" s="472"/>
      <c r="SZI206" s="472"/>
      <c r="SZJ206" s="472"/>
      <c r="SZK206" s="472"/>
      <c r="SZL206" s="472"/>
      <c r="SZM206" s="472"/>
      <c r="SZN206" s="472"/>
      <c r="SZO206" s="472"/>
      <c r="SZP206" s="472"/>
      <c r="SZQ206" s="472"/>
      <c r="SZR206" s="472"/>
      <c r="SZS206" s="472"/>
      <c r="SZT206" s="472"/>
      <c r="SZU206" s="472"/>
      <c r="SZV206" s="472"/>
      <c r="SZW206" s="472"/>
      <c r="SZX206" s="472"/>
      <c r="SZY206" s="472"/>
      <c r="SZZ206" s="472"/>
      <c r="TAA206" s="472"/>
      <c r="TAB206" s="472"/>
      <c r="TAC206" s="472"/>
      <c r="TAD206" s="472"/>
      <c r="TAE206" s="472"/>
      <c r="TAF206" s="472"/>
      <c r="TAG206" s="472"/>
      <c r="TAH206" s="472"/>
      <c r="TAI206" s="472"/>
      <c r="TAJ206" s="472"/>
      <c r="TAK206" s="472"/>
      <c r="TAL206" s="472"/>
      <c r="TAM206" s="472"/>
      <c r="TAN206" s="472"/>
      <c r="TAO206" s="472"/>
      <c r="TAP206" s="472"/>
      <c r="TAQ206" s="472"/>
      <c r="TAR206" s="472"/>
      <c r="TAS206" s="472"/>
      <c r="TAT206" s="472"/>
      <c r="TAU206" s="472"/>
      <c r="TAV206" s="472"/>
      <c r="TAW206" s="472"/>
      <c r="TAX206" s="472"/>
      <c r="TAY206" s="472"/>
      <c r="TAZ206" s="472"/>
      <c r="TBC206" s="472"/>
      <c r="TBD206" s="472"/>
      <c r="TBE206" s="472"/>
      <c r="TBF206" s="472"/>
      <c r="TBG206" s="472"/>
      <c r="TBH206" s="472"/>
      <c r="TBI206" s="472"/>
      <c r="TBJ206" s="472"/>
      <c r="TBK206" s="472"/>
      <c r="TBL206" s="472"/>
      <c r="TBM206" s="472"/>
      <c r="TBN206" s="472"/>
      <c r="TBO206" s="472"/>
      <c r="TBP206" s="472"/>
      <c r="TBQ206" s="472"/>
      <c r="TBR206" s="472"/>
      <c r="TBS206" s="472"/>
      <c r="TBT206" s="472"/>
      <c r="TBU206" s="472"/>
      <c r="TBV206" s="472"/>
      <c r="TBW206" s="472"/>
      <c r="TBX206" s="472"/>
      <c r="TBY206" s="472"/>
      <c r="TBZ206" s="472"/>
      <c r="TCA206" s="472"/>
      <c r="TCB206" s="472"/>
      <c r="TCC206" s="472"/>
      <c r="TCD206" s="472"/>
      <c r="TCE206" s="472"/>
      <c r="TCF206" s="472"/>
      <c r="TCG206" s="472"/>
      <c r="TCH206" s="472"/>
      <c r="TCI206" s="472"/>
      <c r="TCJ206" s="472"/>
      <c r="TCK206" s="472"/>
      <c r="TCL206" s="472"/>
      <c r="TCM206" s="472"/>
      <c r="TCN206" s="472"/>
      <c r="TCO206" s="472"/>
      <c r="TCP206" s="472"/>
      <c r="TCQ206" s="472"/>
      <c r="TCR206" s="472"/>
      <c r="TCS206" s="472"/>
      <c r="TCT206" s="472"/>
      <c r="TCU206" s="472"/>
      <c r="TCV206" s="472"/>
      <c r="TCW206" s="472"/>
      <c r="TCX206" s="472"/>
      <c r="TCY206" s="472"/>
      <c r="TCZ206" s="472"/>
      <c r="TDA206" s="472"/>
      <c r="TDB206" s="472"/>
      <c r="TDC206" s="472"/>
      <c r="TDD206" s="472"/>
      <c r="TDE206" s="472"/>
      <c r="TDF206" s="472"/>
      <c r="TDG206" s="472"/>
      <c r="TDH206" s="472"/>
      <c r="TDI206" s="472"/>
      <c r="TDJ206" s="472"/>
      <c r="TDK206" s="472"/>
      <c r="TDL206" s="472"/>
      <c r="TDM206" s="472"/>
      <c r="TDN206" s="472"/>
      <c r="TDO206" s="472"/>
      <c r="TDP206" s="472"/>
      <c r="TDQ206" s="472"/>
      <c r="TDR206" s="472"/>
      <c r="TDS206" s="472"/>
      <c r="TDT206" s="472"/>
      <c r="TDU206" s="472"/>
      <c r="TDV206" s="472"/>
      <c r="TDW206" s="472"/>
      <c r="TDX206" s="472"/>
      <c r="TDY206" s="472"/>
      <c r="TDZ206" s="472"/>
      <c r="TEA206" s="472"/>
      <c r="TEB206" s="472"/>
      <c r="TEC206" s="472"/>
      <c r="TED206" s="472"/>
      <c r="TEE206" s="472"/>
      <c r="TEF206" s="472"/>
      <c r="TEG206" s="472"/>
      <c r="TEH206" s="472"/>
      <c r="TEI206" s="472"/>
      <c r="TEJ206" s="472"/>
      <c r="TEK206" s="472"/>
      <c r="TEL206" s="472"/>
      <c r="TEM206" s="472"/>
      <c r="TEN206" s="472"/>
      <c r="TEO206" s="472"/>
      <c r="TEP206" s="472"/>
      <c r="TEQ206" s="472"/>
      <c r="TER206" s="472"/>
      <c r="TES206" s="472"/>
      <c r="TET206" s="472"/>
      <c r="TEU206" s="472"/>
      <c r="TEV206" s="472"/>
      <c r="TEW206" s="472"/>
      <c r="TEX206" s="472"/>
      <c r="TEY206" s="472"/>
      <c r="TEZ206" s="472"/>
      <c r="TFA206" s="472"/>
      <c r="TFB206" s="472"/>
      <c r="TFC206" s="472"/>
      <c r="TFD206" s="472"/>
      <c r="TFE206" s="472"/>
      <c r="TFF206" s="472"/>
      <c r="TFG206" s="472"/>
      <c r="TFH206" s="472"/>
      <c r="TFI206" s="472"/>
      <c r="TFJ206" s="472"/>
      <c r="TFK206" s="472"/>
      <c r="TFL206" s="472"/>
      <c r="TFM206" s="472"/>
      <c r="TFN206" s="472"/>
      <c r="TFO206" s="472"/>
      <c r="TFP206" s="472"/>
      <c r="TFQ206" s="472"/>
      <c r="TFR206" s="472"/>
      <c r="TFS206" s="472"/>
      <c r="TFT206" s="472"/>
      <c r="TFU206" s="472"/>
      <c r="TFV206" s="472"/>
      <c r="TFW206" s="472"/>
      <c r="TFX206" s="472"/>
      <c r="TFY206" s="472"/>
      <c r="TFZ206" s="472"/>
      <c r="TGA206" s="472"/>
      <c r="TGB206" s="472"/>
      <c r="TGC206" s="472"/>
      <c r="TGD206" s="472"/>
      <c r="TGE206" s="472"/>
      <c r="TGF206" s="472"/>
      <c r="TGG206" s="472"/>
      <c r="TGH206" s="472"/>
      <c r="TGI206" s="472"/>
      <c r="TGJ206" s="472"/>
      <c r="TGK206" s="472"/>
      <c r="TGL206" s="472"/>
      <c r="TGM206" s="472"/>
      <c r="TGN206" s="472"/>
      <c r="TGO206" s="472"/>
      <c r="TGP206" s="472"/>
      <c r="TGQ206" s="472"/>
      <c r="TGR206" s="472"/>
      <c r="TGS206" s="472"/>
      <c r="TGT206" s="472"/>
      <c r="TGU206" s="472"/>
      <c r="TGV206" s="472"/>
      <c r="TGW206" s="472"/>
      <c r="TGX206" s="472"/>
      <c r="TGY206" s="472"/>
      <c r="TGZ206" s="472"/>
      <c r="THA206" s="472"/>
      <c r="THB206" s="472"/>
      <c r="THC206" s="472"/>
      <c r="THD206" s="472"/>
      <c r="THE206" s="472"/>
      <c r="THF206" s="472"/>
      <c r="THG206" s="472"/>
      <c r="THH206" s="472"/>
      <c r="THI206" s="472"/>
      <c r="THJ206" s="472"/>
      <c r="THK206" s="472"/>
      <c r="THL206" s="472"/>
      <c r="THM206" s="472"/>
      <c r="THN206" s="472"/>
      <c r="THO206" s="472"/>
      <c r="THP206" s="472"/>
      <c r="THQ206" s="472"/>
      <c r="THR206" s="472"/>
      <c r="THS206" s="472"/>
      <c r="THT206" s="472"/>
      <c r="THU206" s="472"/>
      <c r="THV206" s="472"/>
      <c r="THW206" s="472"/>
      <c r="THX206" s="472"/>
      <c r="THY206" s="472"/>
      <c r="THZ206" s="472"/>
      <c r="TIA206" s="472"/>
      <c r="TIB206" s="472"/>
      <c r="TIC206" s="472"/>
      <c r="TID206" s="472"/>
      <c r="TIE206" s="472"/>
      <c r="TIF206" s="472"/>
      <c r="TIG206" s="472"/>
      <c r="TIH206" s="472"/>
      <c r="TII206" s="472"/>
      <c r="TIJ206" s="472"/>
      <c r="TIK206" s="472"/>
      <c r="TIL206" s="472"/>
      <c r="TIM206" s="472"/>
      <c r="TIN206" s="472"/>
      <c r="TIO206" s="472"/>
      <c r="TIP206" s="472"/>
      <c r="TIQ206" s="472"/>
      <c r="TIR206" s="472"/>
      <c r="TIS206" s="472"/>
      <c r="TIT206" s="472"/>
      <c r="TIU206" s="472"/>
      <c r="TIV206" s="472"/>
      <c r="TIW206" s="472"/>
      <c r="TIX206" s="472"/>
      <c r="TIY206" s="472"/>
      <c r="TIZ206" s="472"/>
      <c r="TJA206" s="472"/>
      <c r="TJB206" s="472"/>
      <c r="TJC206" s="472"/>
      <c r="TJD206" s="472"/>
      <c r="TJE206" s="472"/>
      <c r="TJF206" s="472"/>
      <c r="TJG206" s="472"/>
      <c r="TJH206" s="472"/>
      <c r="TJI206" s="472"/>
      <c r="TJJ206" s="472"/>
      <c r="TJK206" s="472"/>
      <c r="TJL206" s="472"/>
      <c r="TJM206" s="472"/>
      <c r="TJN206" s="472"/>
      <c r="TJO206" s="472"/>
      <c r="TJP206" s="472"/>
      <c r="TJQ206" s="472"/>
      <c r="TJR206" s="472"/>
      <c r="TJS206" s="472"/>
      <c r="TJT206" s="472"/>
      <c r="TJU206" s="472"/>
      <c r="TJV206" s="472"/>
      <c r="TJW206" s="472"/>
      <c r="TJX206" s="472"/>
      <c r="TJY206" s="472"/>
      <c r="TJZ206" s="472"/>
      <c r="TKA206" s="472"/>
      <c r="TKB206" s="472"/>
      <c r="TKC206" s="472"/>
      <c r="TKD206" s="472"/>
      <c r="TKE206" s="472"/>
      <c r="TKF206" s="472"/>
      <c r="TKG206" s="472"/>
      <c r="TKH206" s="472"/>
      <c r="TKI206" s="472"/>
      <c r="TKJ206" s="472"/>
      <c r="TKK206" s="472"/>
      <c r="TKL206" s="472"/>
      <c r="TKM206" s="472"/>
      <c r="TKN206" s="472"/>
      <c r="TKO206" s="472"/>
      <c r="TKP206" s="472"/>
      <c r="TKQ206" s="472"/>
      <c r="TKR206" s="472"/>
      <c r="TKS206" s="472"/>
      <c r="TKT206" s="472"/>
      <c r="TKU206" s="472"/>
      <c r="TKV206" s="472"/>
      <c r="TKY206" s="472"/>
      <c r="TKZ206" s="472"/>
      <c r="TLA206" s="472"/>
      <c r="TLB206" s="472"/>
      <c r="TLC206" s="472"/>
      <c r="TLD206" s="472"/>
      <c r="TLE206" s="472"/>
      <c r="TLF206" s="472"/>
      <c r="TLG206" s="472"/>
      <c r="TLH206" s="472"/>
      <c r="TLI206" s="472"/>
      <c r="TLJ206" s="472"/>
      <c r="TLK206" s="472"/>
      <c r="TLL206" s="472"/>
      <c r="TLM206" s="472"/>
      <c r="TLN206" s="472"/>
      <c r="TLO206" s="472"/>
      <c r="TLP206" s="472"/>
      <c r="TLQ206" s="472"/>
      <c r="TLR206" s="472"/>
      <c r="TLS206" s="472"/>
      <c r="TLT206" s="472"/>
      <c r="TLU206" s="472"/>
      <c r="TLV206" s="472"/>
      <c r="TLW206" s="472"/>
      <c r="TLX206" s="472"/>
      <c r="TLY206" s="472"/>
      <c r="TLZ206" s="472"/>
      <c r="TMA206" s="472"/>
      <c r="TMB206" s="472"/>
      <c r="TMC206" s="472"/>
      <c r="TMD206" s="472"/>
      <c r="TME206" s="472"/>
      <c r="TMF206" s="472"/>
      <c r="TMG206" s="472"/>
      <c r="TMH206" s="472"/>
      <c r="TMI206" s="472"/>
      <c r="TMJ206" s="472"/>
      <c r="TMK206" s="472"/>
      <c r="TML206" s="472"/>
      <c r="TMM206" s="472"/>
      <c r="TMN206" s="472"/>
      <c r="TMO206" s="472"/>
      <c r="TMP206" s="472"/>
      <c r="TMQ206" s="472"/>
      <c r="TMR206" s="472"/>
      <c r="TMS206" s="472"/>
      <c r="TMT206" s="472"/>
      <c r="TMU206" s="472"/>
      <c r="TMV206" s="472"/>
      <c r="TMW206" s="472"/>
      <c r="TMX206" s="472"/>
      <c r="TMY206" s="472"/>
      <c r="TMZ206" s="472"/>
      <c r="TNA206" s="472"/>
      <c r="TNB206" s="472"/>
      <c r="TNC206" s="472"/>
      <c r="TND206" s="472"/>
      <c r="TNE206" s="472"/>
      <c r="TNF206" s="472"/>
      <c r="TNG206" s="472"/>
      <c r="TNH206" s="472"/>
      <c r="TNI206" s="472"/>
      <c r="TNJ206" s="472"/>
      <c r="TNK206" s="472"/>
      <c r="TNL206" s="472"/>
      <c r="TNM206" s="472"/>
      <c r="TNN206" s="472"/>
      <c r="TNO206" s="472"/>
      <c r="TNP206" s="472"/>
      <c r="TNQ206" s="472"/>
      <c r="TNR206" s="472"/>
      <c r="TNS206" s="472"/>
      <c r="TNT206" s="472"/>
      <c r="TNU206" s="472"/>
      <c r="TNV206" s="472"/>
      <c r="TNW206" s="472"/>
      <c r="TNX206" s="472"/>
      <c r="TNY206" s="472"/>
      <c r="TNZ206" s="472"/>
      <c r="TOA206" s="472"/>
      <c r="TOB206" s="472"/>
      <c r="TOC206" s="472"/>
      <c r="TOD206" s="472"/>
      <c r="TOE206" s="472"/>
      <c r="TOF206" s="472"/>
      <c r="TOG206" s="472"/>
      <c r="TOH206" s="472"/>
      <c r="TOI206" s="472"/>
      <c r="TOJ206" s="472"/>
      <c r="TOK206" s="472"/>
      <c r="TOL206" s="472"/>
      <c r="TOM206" s="472"/>
      <c r="TON206" s="472"/>
      <c r="TOO206" s="472"/>
      <c r="TOP206" s="472"/>
      <c r="TOQ206" s="472"/>
      <c r="TOR206" s="472"/>
      <c r="TOS206" s="472"/>
      <c r="TOT206" s="472"/>
      <c r="TOU206" s="472"/>
      <c r="TOV206" s="472"/>
      <c r="TOW206" s="472"/>
      <c r="TOX206" s="472"/>
      <c r="TOY206" s="472"/>
      <c r="TOZ206" s="472"/>
      <c r="TPA206" s="472"/>
      <c r="TPB206" s="472"/>
      <c r="TPC206" s="472"/>
      <c r="TPD206" s="472"/>
      <c r="TPE206" s="472"/>
      <c r="TPF206" s="472"/>
      <c r="TPG206" s="472"/>
      <c r="TPH206" s="472"/>
      <c r="TPI206" s="472"/>
      <c r="TPJ206" s="472"/>
      <c r="TPK206" s="472"/>
      <c r="TPL206" s="472"/>
      <c r="TPM206" s="472"/>
      <c r="TPN206" s="472"/>
      <c r="TPO206" s="472"/>
      <c r="TPP206" s="472"/>
      <c r="TPQ206" s="472"/>
      <c r="TPR206" s="472"/>
      <c r="TPS206" s="472"/>
      <c r="TPT206" s="472"/>
      <c r="TPU206" s="472"/>
      <c r="TPV206" s="472"/>
      <c r="TPW206" s="472"/>
      <c r="TPX206" s="472"/>
      <c r="TPY206" s="472"/>
      <c r="TPZ206" s="472"/>
      <c r="TQA206" s="472"/>
      <c r="TQB206" s="472"/>
      <c r="TQC206" s="472"/>
      <c r="TQD206" s="472"/>
      <c r="TQE206" s="472"/>
      <c r="TQF206" s="472"/>
      <c r="TQG206" s="472"/>
      <c r="TQH206" s="472"/>
      <c r="TQI206" s="472"/>
      <c r="TQJ206" s="472"/>
      <c r="TQK206" s="472"/>
      <c r="TQL206" s="472"/>
      <c r="TQM206" s="472"/>
      <c r="TQN206" s="472"/>
      <c r="TQO206" s="472"/>
      <c r="TQP206" s="472"/>
      <c r="TQQ206" s="472"/>
      <c r="TQR206" s="472"/>
      <c r="TQS206" s="472"/>
      <c r="TQT206" s="472"/>
      <c r="TQU206" s="472"/>
      <c r="TQV206" s="472"/>
      <c r="TQW206" s="472"/>
      <c r="TQX206" s="472"/>
      <c r="TQY206" s="472"/>
      <c r="TQZ206" s="472"/>
      <c r="TRA206" s="472"/>
      <c r="TRB206" s="472"/>
      <c r="TRC206" s="472"/>
      <c r="TRD206" s="472"/>
      <c r="TRE206" s="472"/>
      <c r="TRF206" s="472"/>
      <c r="TRG206" s="472"/>
      <c r="TRH206" s="472"/>
      <c r="TRI206" s="472"/>
      <c r="TRJ206" s="472"/>
      <c r="TRK206" s="472"/>
      <c r="TRL206" s="472"/>
      <c r="TRM206" s="472"/>
      <c r="TRN206" s="472"/>
      <c r="TRO206" s="472"/>
      <c r="TRP206" s="472"/>
      <c r="TRQ206" s="472"/>
      <c r="TRR206" s="472"/>
      <c r="TRS206" s="472"/>
      <c r="TRT206" s="472"/>
      <c r="TRU206" s="472"/>
      <c r="TRV206" s="472"/>
      <c r="TRW206" s="472"/>
      <c r="TRX206" s="472"/>
      <c r="TRY206" s="472"/>
      <c r="TRZ206" s="472"/>
      <c r="TSA206" s="472"/>
      <c r="TSB206" s="472"/>
      <c r="TSC206" s="472"/>
      <c r="TSD206" s="472"/>
      <c r="TSE206" s="472"/>
      <c r="TSF206" s="472"/>
      <c r="TSG206" s="472"/>
      <c r="TSH206" s="472"/>
      <c r="TSI206" s="472"/>
      <c r="TSJ206" s="472"/>
      <c r="TSK206" s="472"/>
      <c r="TSL206" s="472"/>
      <c r="TSM206" s="472"/>
      <c r="TSN206" s="472"/>
      <c r="TSO206" s="472"/>
      <c r="TSP206" s="472"/>
      <c r="TSQ206" s="472"/>
      <c r="TSR206" s="472"/>
      <c r="TSS206" s="472"/>
      <c r="TST206" s="472"/>
      <c r="TSU206" s="472"/>
      <c r="TSV206" s="472"/>
      <c r="TSW206" s="472"/>
      <c r="TSX206" s="472"/>
      <c r="TSY206" s="472"/>
      <c r="TSZ206" s="472"/>
      <c r="TTA206" s="472"/>
      <c r="TTB206" s="472"/>
      <c r="TTC206" s="472"/>
      <c r="TTD206" s="472"/>
      <c r="TTE206" s="472"/>
      <c r="TTF206" s="472"/>
      <c r="TTG206" s="472"/>
      <c r="TTH206" s="472"/>
      <c r="TTI206" s="472"/>
      <c r="TTJ206" s="472"/>
      <c r="TTK206" s="472"/>
      <c r="TTL206" s="472"/>
      <c r="TTM206" s="472"/>
      <c r="TTN206" s="472"/>
      <c r="TTO206" s="472"/>
      <c r="TTP206" s="472"/>
      <c r="TTQ206" s="472"/>
      <c r="TTR206" s="472"/>
      <c r="TTS206" s="472"/>
      <c r="TTT206" s="472"/>
      <c r="TTU206" s="472"/>
      <c r="TTV206" s="472"/>
      <c r="TTW206" s="472"/>
      <c r="TTX206" s="472"/>
      <c r="TTY206" s="472"/>
      <c r="TTZ206" s="472"/>
      <c r="TUA206" s="472"/>
      <c r="TUB206" s="472"/>
      <c r="TUC206" s="472"/>
      <c r="TUD206" s="472"/>
      <c r="TUE206" s="472"/>
      <c r="TUF206" s="472"/>
      <c r="TUG206" s="472"/>
      <c r="TUH206" s="472"/>
      <c r="TUI206" s="472"/>
      <c r="TUJ206" s="472"/>
      <c r="TUK206" s="472"/>
      <c r="TUL206" s="472"/>
      <c r="TUM206" s="472"/>
      <c r="TUN206" s="472"/>
      <c r="TUO206" s="472"/>
      <c r="TUP206" s="472"/>
      <c r="TUQ206" s="472"/>
      <c r="TUR206" s="472"/>
      <c r="TUU206" s="472"/>
      <c r="TUV206" s="472"/>
      <c r="TUW206" s="472"/>
      <c r="TUX206" s="472"/>
      <c r="TUY206" s="472"/>
      <c r="TUZ206" s="472"/>
      <c r="TVA206" s="472"/>
      <c r="TVB206" s="472"/>
      <c r="TVC206" s="472"/>
      <c r="TVD206" s="472"/>
      <c r="TVE206" s="472"/>
      <c r="TVF206" s="472"/>
      <c r="TVG206" s="472"/>
      <c r="TVH206" s="472"/>
      <c r="TVI206" s="472"/>
      <c r="TVJ206" s="472"/>
      <c r="TVK206" s="472"/>
      <c r="TVL206" s="472"/>
      <c r="TVM206" s="472"/>
      <c r="TVN206" s="472"/>
      <c r="TVO206" s="472"/>
      <c r="TVP206" s="472"/>
      <c r="TVQ206" s="472"/>
      <c r="TVR206" s="472"/>
      <c r="TVS206" s="472"/>
      <c r="TVT206" s="472"/>
      <c r="TVU206" s="472"/>
      <c r="TVV206" s="472"/>
      <c r="TVW206" s="472"/>
      <c r="TVX206" s="472"/>
      <c r="TVY206" s="472"/>
      <c r="TVZ206" s="472"/>
      <c r="TWA206" s="472"/>
      <c r="TWB206" s="472"/>
      <c r="TWC206" s="472"/>
      <c r="TWD206" s="472"/>
      <c r="TWE206" s="472"/>
      <c r="TWF206" s="472"/>
      <c r="TWG206" s="472"/>
      <c r="TWH206" s="472"/>
      <c r="TWI206" s="472"/>
      <c r="TWJ206" s="472"/>
      <c r="TWK206" s="472"/>
      <c r="TWL206" s="472"/>
      <c r="TWM206" s="472"/>
      <c r="TWN206" s="472"/>
      <c r="TWO206" s="472"/>
      <c r="TWP206" s="472"/>
      <c r="TWQ206" s="472"/>
      <c r="TWR206" s="472"/>
      <c r="TWS206" s="472"/>
      <c r="TWT206" s="472"/>
      <c r="TWU206" s="472"/>
      <c r="TWV206" s="472"/>
      <c r="TWW206" s="472"/>
      <c r="TWX206" s="472"/>
      <c r="TWY206" s="472"/>
      <c r="TWZ206" s="472"/>
      <c r="TXA206" s="472"/>
      <c r="TXB206" s="472"/>
      <c r="TXC206" s="472"/>
      <c r="TXD206" s="472"/>
      <c r="TXE206" s="472"/>
      <c r="TXF206" s="472"/>
      <c r="TXG206" s="472"/>
      <c r="TXH206" s="472"/>
      <c r="TXI206" s="472"/>
      <c r="TXJ206" s="472"/>
      <c r="TXK206" s="472"/>
      <c r="TXL206" s="472"/>
      <c r="TXM206" s="472"/>
      <c r="TXN206" s="472"/>
      <c r="TXO206" s="472"/>
      <c r="TXP206" s="472"/>
      <c r="TXQ206" s="472"/>
      <c r="TXR206" s="472"/>
      <c r="TXS206" s="472"/>
      <c r="TXT206" s="472"/>
      <c r="TXU206" s="472"/>
      <c r="TXV206" s="472"/>
      <c r="TXW206" s="472"/>
      <c r="TXX206" s="472"/>
      <c r="TXY206" s="472"/>
      <c r="TXZ206" s="472"/>
      <c r="TYA206" s="472"/>
      <c r="TYB206" s="472"/>
      <c r="TYC206" s="472"/>
      <c r="TYD206" s="472"/>
      <c r="TYE206" s="472"/>
      <c r="TYF206" s="472"/>
      <c r="TYG206" s="472"/>
      <c r="TYH206" s="472"/>
      <c r="TYI206" s="472"/>
      <c r="TYJ206" s="472"/>
      <c r="TYK206" s="472"/>
      <c r="TYL206" s="472"/>
      <c r="TYM206" s="472"/>
      <c r="TYN206" s="472"/>
      <c r="TYO206" s="472"/>
      <c r="TYP206" s="472"/>
      <c r="TYQ206" s="472"/>
      <c r="TYR206" s="472"/>
      <c r="TYS206" s="472"/>
      <c r="TYT206" s="472"/>
      <c r="TYU206" s="472"/>
      <c r="TYV206" s="472"/>
      <c r="TYW206" s="472"/>
      <c r="TYX206" s="472"/>
      <c r="TYY206" s="472"/>
      <c r="TYZ206" s="472"/>
      <c r="TZA206" s="472"/>
      <c r="TZB206" s="472"/>
      <c r="TZC206" s="472"/>
      <c r="TZD206" s="472"/>
      <c r="TZE206" s="472"/>
      <c r="TZF206" s="472"/>
      <c r="TZG206" s="472"/>
      <c r="TZH206" s="472"/>
      <c r="TZI206" s="472"/>
      <c r="TZJ206" s="472"/>
      <c r="TZK206" s="472"/>
      <c r="TZL206" s="472"/>
      <c r="TZM206" s="472"/>
      <c r="TZN206" s="472"/>
      <c r="TZO206" s="472"/>
      <c r="TZP206" s="472"/>
      <c r="TZQ206" s="472"/>
      <c r="TZR206" s="472"/>
      <c r="TZS206" s="472"/>
      <c r="TZT206" s="472"/>
      <c r="TZU206" s="472"/>
      <c r="TZV206" s="472"/>
      <c r="TZW206" s="472"/>
      <c r="TZX206" s="472"/>
      <c r="TZY206" s="472"/>
      <c r="TZZ206" s="472"/>
      <c r="UAA206" s="472"/>
      <c r="UAB206" s="472"/>
      <c r="UAC206" s="472"/>
      <c r="UAD206" s="472"/>
      <c r="UAE206" s="472"/>
      <c r="UAF206" s="472"/>
      <c r="UAG206" s="472"/>
      <c r="UAH206" s="472"/>
      <c r="UAI206" s="472"/>
      <c r="UAJ206" s="472"/>
      <c r="UAK206" s="472"/>
      <c r="UAL206" s="472"/>
      <c r="UAM206" s="472"/>
      <c r="UAN206" s="472"/>
      <c r="UAO206" s="472"/>
      <c r="UAP206" s="472"/>
      <c r="UAQ206" s="472"/>
      <c r="UAR206" s="472"/>
      <c r="UAS206" s="472"/>
      <c r="UAT206" s="472"/>
      <c r="UAU206" s="472"/>
      <c r="UAV206" s="472"/>
      <c r="UAW206" s="472"/>
      <c r="UAX206" s="472"/>
      <c r="UAY206" s="472"/>
      <c r="UAZ206" s="472"/>
      <c r="UBA206" s="472"/>
      <c r="UBB206" s="472"/>
      <c r="UBC206" s="472"/>
      <c r="UBD206" s="472"/>
      <c r="UBE206" s="472"/>
      <c r="UBF206" s="472"/>
      <c r="UBG206" s="472"/>
      <c r="UBH206" s="472"/>
      <c r="UBI206" s="472"/>
      <c r="UBJ206" s="472"/>
      <c r="UBK206" s="472"/>
      <c r="UBL206" s="472"/>
      <c r="UBM206" s="472"/>
      <c r="UBN206" s="472"/>
      <c r="UBO206" s="472"/>
      <c r="UBP206" s="472"/>
      <c r="UBQ206" s="472"/>
      <c r="UBR206" s="472"/>
      <c r="UBS206" s="472"/>
      <c r="UBT206" s="472"/>
      <c r="UBU206" s="472"/>
      <c r="UBV206" s="472"/>
      <c r="UBW206" s="472"/>
      <c r="UBX206" s="472"/>
      <c r="UBY206" s="472"/>
      <c r="UBZ206" s="472"/>
      <c r="UCA206" s="472"/>
      <c r="UCB206" s="472"/>
      <c r="UCC206" s="472"/>
      <c r="UCD206" s="472"/>
      <c r="UCE206" s="472"/>
      <c r="UCF206" s="472"/>
      <c r="UCG206" s="472"/>
      <c r="UCH206" s="472"/>
      <c r="UCI206" s="472"/>
      <c r="UCJ206" s="472"/>
      <c r="UCK206" s="472"/>
      <c r="UCL206" s="472"/>
      <c r="UCM206" s="472"/>
      <c r="UCN206" s="472"/>
      <c r="UCO206" s="472"/>
      <c r="UCP206" s="472"/>
      <c r="UCQ206" s="472"/>
      <c r="UCR206" s="472"/>
      <c r="UCS206" s="472"/>
      <c r="UCT206" s="472"/>
      <c r="UCU206" s="472"/>
      <c r="UCV206" s="472"/>
      <c r="UCW206" s="472"/>
      <c r="UCX206" s="472"/>
      <c r="UCY206" s="472"/>
      <c r="UCZ206" s="472"/>
      <c r="UDA206" s="472"/>
      <c r="UDB206" s="472"/>
      <c r="UDC206" s="472"/>
      <c r="UDD206" s="472"/>
      <c r="UDE206" s="472"/>
      <c r="UDF206" s="472"/>
      <c r="UDG206" s="472"/>
      <c r="UDH206" s="472"/>
      <c r="UDI206" s="472"/>
      <c r="UDJ206" s="472"/>
      <c r="UDK206" s="472"/>
      <c r="UDL206" s="472"/>
      <c r="UDM206" s="472"/>
      <c r="UDN206" s="472"/>
      <c r="UDO206" s="472"/>
      <c r="UDP206" s="472"/>
      <c r="UDQ206" s="472"/>
      <c r="UDR206" s="472"/>
      <c r="UDS206" s="472"/>
      <c r="UDT206" s="472"/>
      <c r="UDU206" s="472"/>
      <c r="UDV206" s="472"/>
      <c r="UDW206" s="472"/>
      <c r="UDX206" s="472"/>
      <c r="UDY206" s="472"/>
      <c r="UDZ206" s="472"/>
      <c r="UEA206" s="472"/>
      <c r="UEB206" s="472"/>
      <c r="UEC206" s="472"/>
      <c r="UED206" s="472"/>
      <c r="UEE206" s="472"/>
      <c r="UEF206" s="472"/>
      <c r="UEG206" s="472"/>
      <c r="UEH206" s="472"/>
      <c r="UEI206" s="472"/>
      <c r="UEJ206" s="472"/>
      <c r="UEK206" s="472"/>
      <c r="UEL206" s="472"/>
      <c r="UEM206" s="472"/>
      <c r="UEN206" s="472"/>
      <c r="UEQ206" s="472"/>
      <c r="UER206" s="472"/>
      <c r="UES206" s="472"/>
      <c r="UET206" s="472"/>
      <c r="UEU206" s="472"/>
      <c r="UEV206" s="472"/>
      <c r="UEW206" s="472"/>
      <c r="UEX206" s="472"/>
      <c r="UEY206" s="472"/>
      <c r="UEZ206" s="472"/>
      <c r="UFA206" s="472"/>
      <c r="UFB206" s="472"/>
      <c r="UFC206" s="472"/>
      <c r="UFD206" s="472"/>
      <c r="UFE206" s="472"/>
      <c r="UFF206" s="472"/>
      <c r="UFG206" s="472"/>
      <c r="UFH206" s="472"/>
      <c r="UFI206" s="472"/>
      <c r="UFJ206" s="472"/>
      <c r="UFK206" s="472"/>
      <c r="UFL206" s="472"/>
      <c r="UFM206" s="472"/>
      <c r="UFN206" s="472"/>
      <c r="UFO206" s="472"/>
      <c r="UFP206" s="472"/>
      <c r="UFQ206" s="472"/>
      <c r="UFR206" s="472"/>
      <c r="UFS206" s="472"/>
      <c r="UFT206" s="472"/>
      <c r="UFU206" s="472"/>
      <c r="UFV206" s="472"/>
      <c r="UFW206" s="472"/>
      <c r="UFX206" s="472"/>
      <c r="UFY206" s="472"/>
      <c r="UFZ206" s="472"/>
      <c r="UGA206" s="472"/>
      <c r="UGB206" s="472"/>
      <c r="UGC206" s="472"/>
      <c r="UGD206" s="472"/>
      <c r="UGE206" s="472"/>
      <c r="UGF206" s="472"/>
      <c r="UGG206" s="472"/>
      <c r="UGH206" s="472"/>
      <c r="UGI206" s="472"/>
      <c r="UGJ206" s="472"/>
      <c r="UGK206" s="472"/>
      <c r="UGL206" s="472"/>
      <c r="UGM206" s="472"/>
      <c r="UGN206" s="472"/>
      <c r="UGO206" s="472"/>
      <c r="UGP206" s="472"/>
      <c r="UGQ206" s="472"/>
      <c r="UGR206" s="472"/>
      <c r="UGS206" s="472"/>
      <c r="UGT206" s="472"/>
      <c r="UGU206" s="472"/>
      <c r="UGV206" s="472"/>
      <c r="UGW206" s="472"/>
      <c r="UGX206" s="472"/>
      <c r="UGY206" s="472"/>
      <c r="UGZ206" s="472"/>
      <c r="UHA206" s="472"/>
      <c r="UHB206" s="472"/>
      <c r="UHC206" s="472"/>
      <c r="UHD206" s="472"/>
      <c r="UHE206" s="472"/>
      <c r="UHF206" s="472"/>
      <c r="UHG206" s="472"/>
      <c r="UHH206" s="472"/>
      <c r="UHI206" s="472"/>
      <c r="UHJ206" s="472"/>
      <c r="UHK206" s="472"/>
      <c r="UHL206" s="472"/>
      <c r="UHM206" s="472"/>
      <c r="UHN206" s="472"/>
      <c r="UHO206" s="472"/>
      <c r="UHP206" s="472"/>
      <c r="UHQ206" s="472"/>
      <c r="UHR206" s="472"/>
      <c r="UHS206" s="472"/>
      <c r="UHT206" s="472"/>
      <c r="UHU206" s="472"/>
      <c r="UHV206" s="472"/>
      <c r="UHW206" s="472"/>
      <c r="UHX206" s="472"/>
      <c r="UHY206" s="472"/>
      <c r="UHZ206" s="472"/>
      <c r="UIA206" s="472"/>
      <c r="UIB206" s="472"/>
      <c r="UIC206" s="472"/>
      <c r="UID206" s="472"/>
      <c r="UIE206" s="472"/>
      <c r="UIF206" s="472"/>
      <c r="UIG206" s="472"/>
      <c r="UIH206" s="472"/>
      <c r="UII206" s="472"/>
      <c r="UIJ206" s="472"/>
      <c r="UIK206" s="472"/>
      <c r="UIL206" s="472"/>
      <c r="UIM206" s="472"/>
      <c r="UIN206" s="472"/>
      <c r="UIO206" s="472"/>
      <c r="UIP206" s="472"/>
      <c r="UIQ206" s="472"/>
      <c r="UIR206" s="472"/>
      <c r="UIS206" s="472"/>
      <c r="UIT206" s="472"/>
      <c r="UIU206" s="472"/>
      <c r="UIV206" s="472"/>
      <c r="UIW206" s="472"/>
      <c r="UIX206" s="472"/>
      <c r="UIY206" s="472"/>
      <c r="UIZ206" s="472"/>
      <c r="UJA206" s="472"/>
      <c r="UJB206" s="472"/>
      <c r="UJC206" s="472"/>
      <c r="UJD206" s="472"/>
      <c r="UJE206" s="472"/>
      <c r="UJF206" s="472"/>
      <c r="UJG206" s="472"/>
      <c r="UJH206" s="472"/>
      <c r="UJI206" s="472"/>
      <c r="UJJ206" s="472"/>
      <c r="UJK206" s="472"/>
      <c r="UJL206" s="472"/>
      <c r="UJM206" s="472"/>
      <c r="UJN206" s="472"/>
      <c r="UJO206" s="472"/>
      <c r="UJP206" s="472"/>
      <c r="UJQ206" s="472"/>
      <c r="UJR206" s="472"/>
      <c r="UJS206" s="472"/>
      <c r="UJT206" s="472"/>
      <c r="UJU206" s="472"/>
      <c r="UJV206" s="472"/>
      <c r="UJW206" s="472"/>
      <c r="UJX206" s="472"/>
      <c r="UJY206" s="472"/>
      <c r="UJZ206" s="472"/>
      <c r="UKA206" s="472"/>
      <c r="UKB206" s="472"/>
      <c r="UKC206" s="472"/>
      <c r="UKD206" s="472"/>
      <c r="UKE206" s="472"/>
      <c r="UKF206" s="472"/>
      <c r="UKG206" s="472"/>
      <c r="UKH206" s="472"/>
      <c r="UKI206" s="472"/>
      <c r="UKJ206" s="472"/>
      <c r="UKK206" s="472"/>
      <c r="UKL206" s="472"/>
      <c r="UKM206" s="472"/>
      <c r="UKN206" s="472"/>
      <c r="UKO206" s="472"/>
      <c r="UKP206" s="472"/>
      <c r="UKQ206" s="472"/>
      <c r="UKR206" s="472"/>
      <c r="UKS206" s="472"/>
      <c r="UKT206" s="472"/>
      <c r="UKU206" s="472"/>
      <c r="UKV206" s="472"/>
      <c r="UKW206" s="472"/>
      <c r="UKX206" s="472"/>
      <c r="UKY206" s="472"/>
      <c r="UKZ206" s="472"/>
      <c r="ULA206" s="472"/>
      <c r="ULB206" s="472"/>
      <c r="ULC206" s="472"/>
      <c r="ULD206" s="472"/>
      <c r="ULE206" s="472"/>
      <c r="ULF206" s="472"/>
      <c r="ULG206" s="472"/>
      <c r="ULH206" s="472"/>
      <c r="ULI206" s="472"/>
      <c r="ULJ206" s="472"/>
      <c r="ULK206" s="472"/>
      <c r="ULL206" s="472"/>
      <c r="ULM206" s="472"/>
      <c r="ULN206" s="472"/>
      <c r="ULO206" s="472"/>
      <c r="ULP206" s="472"/>
      <c r="ULQ206" s="472"/>
      <c r="ULR206" s="472"/>
      <c r="ULS206" s="472"/>
      <c r="ULT206" s="472"/>
      <c r="ULU206" s="472"/>
      <c r="ULV206" s="472"/>
      <c r="ULW206" s="472"/>
      <c r="ULX206" s="472"/>
      <c r="ULY206" s="472"/>
      <c r="ULZ206" s="472"/>
      <c r="UMA206" s="472"/>
      <c r="UMB206" s="472"/>
      <c r="UMC206" s="472"/>
      <c r="UMD206" s="472"/>
      <c r="UME206" s="472"/>
      <c r="UMF206" s="472"/>
      <c r="UMG206" s="472"/>
      <c r="UMH206" s="472"/>
      <c r="UMI206" s="472"/>
      <c r="UMJ206" s="472"/>
      <c r="UMK206" s="472"/>
      <c r="UML206" s="472"/>
      <c r="UMM206" s="472"/>
      <c r="UMN206" s="472"/>
      <c r="UMO206" s="472"/>
      <c r="UMP206" s="472"/>
      <c r="UMQ206" s="472"/>
      <c r="UMR206" s="472"/>
      <c r="UMS206" s="472"/>
      <c r="UMT206" s="472"/>
      <c r="UMU206" s="472"/>
      <c r="UMV206" s="472"/>
      <c r="UMW206" s="472"/>
      <c r="UMX206" s="472"/>
      <c r="UMY206" s="472"/>
      <c r="UMZ206" s="472"/>
      <c r="UNA206" s="472"/>
      <c r="UNB206" s="472"/>
      <c r="UNC206" s="472"/>
      <c r="UND206" s="472"/>
      <c r="UNE206" s="472"/>
      <c r="UNF206" s="472"/>
      <c r="UNG206" s="472"/>
      <c r="UNH206" s="472"/>
      <c r="UNI206" s="472"/>
      <c r="UNJ206" s="472"/>
      <c r="UNK206" s="472"/>
      <c r="UNL206" s="472"/>
      <c r="UNM206" s="472"/>
      <c r="UNN206" s="472"/>
      <c r="UNO206" s="472"/>
      <c r="UNP206" s="472"/>
      <c r="UNQ206" s="472"/>
      <c r="UNR206" s="472"/>
      <c r="UNS206" s="472"/>
      <c r="UNT206" s="472"/>
      <c r="UNU206" s="472"/>
      <c r="UNV206" s="472"/>
      <c r="UNW206" s="472"/>
      <c r="UNX206" s="472"/>
      <c r="UNY206" s="472"/>
      <c r="UNZ206" s="472"/>
      <c r="UOA206" s="472"/>
      <c r="UOB206" s="472"/>
      <c r="UOC206" s="472"/>
      <c r="UOD206" s="472"/>
      <c r="UOE206" s="472"/>
      <c r="UOF206" s="472"/>
      <c r="UOG206" s="472"/>
      <c r="UOH206" s="472"/>
      <c r="UOI206" s="472"/>
      <c r="UOJ206" s="472"/>
      <c r="UOM206" s="472"/>
      <c r="UON206" s="472"/>
      <c r="UOO206" s="472"/>
      <c r="UOP206" s="472"/>
      <c r="UOQ206" s="472"/>
      <c r="UOR206" s="472"/>
      <c r="UOS206" s="472"/>
      <c r="UOT206" s="472"/>
      <c r="UOU206" s="472"/>
      <c r="UOV206" s="472"/>
      <c r="UOW206" s="472"/>
      <c r="UOX206" s="472"/>
      <c r="UOY206" s="472"/>
      <c r="UOZ206" s="472"/>
      <c r="UPA206" s="472"/>
      <c r="UPB206" s="472"/>
      <c r="UPC206" s="472"/>
      <c r="UPD206" s="472"/>
      <c r="UPE206" s="472"/>
      <c r="UPF206" s="472"/>
      <c r="UPG206" s="472"/>
      <c r="UPH206" s="472"/>
      <c r="UPI206" s="472"/>
      <c r="UPJ206" s="472"/>
      <c r="UPK206" s="472"/>
      <c r="UPL206" s="472"/>
      <c r="UPM206" s="472"/>
      <c r="UPN206" s="472"/>
      <c r="UPO206" s="472"/>
      <c r="UPP206" s="472"/>
      <c r="UPQ206" s="472"/>
      <c r="UPR206" s="472"/>
      <c r="UPS206" s="472"/>
      <c r="UPT206" s="472"/>
      <c r="UPU206" s="472"/>
      <c r="UPV206" s="472"/>
      <c r="UPW206" s="472"/>
      <c r="UPX206" s="472"/>
      <c r="UPY206" s="472"/>
      <c r="UPZ206" s="472"/>
      <c r="UQA206" s="472"/>
      <c r="UQB206" s="472"/>
      <c r="UQC206" s="472"/>
      <c r="UQD206" s="472"/>
      <c r="UQE206" s="472"/>
      <c r="UQF206" s="472"/>
      <c r="UQG206" s="472"/>
      <c r="UQH206" s="472"/>
      <c r="UQI206" s="472"/>
      <c r="UQJ206" s="472"/>
      <c r="UQK206" s="472"/>
      <c r="UQL206" s="472"/>
      <c r="UQM206" s="472"/>
      <c r="UQN206" s="472"/>
      <c r="UQO206" s="472"/>
      <c r="UQP206" s="472"/>
      <c r="UQQ206" s="472"/>
      <c r="UQR206" s="472"/>
      <c r="UQS206" s="472"/>
      <c r="UQT206" s="472"/>
      <c r="UQU206" s="472"/>
      <c r="UQV206" s="472"/>
      <c r="UQW206" s="472"/>
      <c r="UQX206" s="472"/>
      <c r="UQY206" s="472"/>
      <c r="UQZ206" s="472"/>
      <c r="URA206" s="472"/>
      <c r="URB206" s="472"/>
      <c r="URC206" s="472"/>
      <c r="URD206" s="472"/>
      <c r="URE206" s="472"/>
      <c r="URF206" s="472"/>
      <c r="URG206" s="472"/>
      <c r="URH206" s="472"/>
      <c r="URI206" s="472"/>
      <c r="URJ206" s="472"/>
      <c r="URK206" s="472"/>
      <c r="URL206" s="472"/>
      <c r="URM206" s="472"/>
      <c r="URN206" s="472"/>
      <c r="URO206" s="472"/>
      <c r="URP206" s="472"/>
      <c r="URQ206" s="472"/>
      <c r="URR206" s="472"/>
      <c r="URS206" s="472"/>
      <c r="URT206" s="472"/>
      <c r="URU206" s="472"/>
      <c r="URV206" s="472"/>
      <c r="URW206" s="472"/>
      <c r="URX206" s="472"/>
      <c r="URY206" s="472"/>
      <c r="URZ206" s="472"/>
      <c r="USA206" s="472"/>
      <c r="USB206" s="472"/>
      <c r="USC206" s="472"/>
      <c r="USD206" s="472"/>
      <c r="USE206" s="472"/>
      <c r="USF206" s="472"/>
      <c r="USG206" s="472"/>
      <c r="USH206" s="472"/>
      <c r="USI206" s="472"/>
      <c r="USJ206" s="472"/>
      <c r="USK206" s="472"/>
      <c r="USL206" s="472"/>
      <c r="USM206" s="472"/>
      <c r="USN206" s="472"/>
      <c r="USO206" s="472"/>
      <c r="USP206" s="472"/>
      <c r="USQ206" s="472"/>
      <c r="USR206" s="472"/>
      <c r="USS206" s="472"/>
      <c r="UST206" s="472"/>
      <c r="USU206" s="472"/>
      <c r="USV206" s="472"/>
      <c r="USW206" s="472"/>
      <c r="USX206" s="472"/>
      <c r="USY206" s="472"/>
      <c r="USZ206" s="472"/>
      <c r="UTA206" s="472"/>
      <c r="UTB206" s="472"/>
      <c r="UTC206" s="472"/>
      <c r="UTD206" s="472"/>
      <c r="UTE206" s="472"/>
      <c r="UTF206" s="472"/>
      <c r="UTG206" s="472"/>
      <c r="UTH206" s="472"/>
      <c r="UTI206" s="472"/>
      <c r="UTJ206" s="472"/>
      <c r="UTK206" s="472"/>
      <c r="UTL206" s="472"/>
      <c r="UTM206" s="472"/>
      <c r="UTN206" s="472"/>
      <c r="UTO206" s="472"/>
      <c r="UTP206" s="472"/>
      <c r="UTQ206" s="472"/>
      <c r="UTR206" s="472"/>
      <c r="UTS206" s="472"/>
      <c r="UTT206" s="472"/>
      <c r="UTU206" s="472"/>
      <c r="UTV206" s="472"/>
      <c r="UTW206" s="472"/>
      <c r="UTX206" s="472"/>
      <c r="UTY206" s="472"/>
      <c r="UTZ206" s="472"/>
      <c r="UUA206" s="472"/>
      <c r="UUB206" s="472"/>
      <c r="UUC206" s="472"/>
      <c r="UUD206" s="472"/>
      <c r="UUE206" s="472"/>
      <c r="UUF206" s="472"/>
      <c r="UUG206" s="472"/>
      <c r="UUH206" s="472"/>
      <c r="UUI206" s="472"/>
      <c r="UUJ206" s="472"/>
      <c r="UUK206" s="472"/>
      <c r="UUL206" s="472"/>
      <c r="UUM206" s="472"/>
      <c r="UUN206" s="472"/>
      <c r="UUO206" s="472"/>
      <c r="UUP206" s="472"/>
      <c r="UUQ206" s="472"/>
      <c r="UUR206" s="472"/>
      <c r="UUS206" s="472"/>
      <c r="UUT206" s="472"/>
      <c r="UUU206" s="472"/>
      <c r="UUV206" s="472"/>
      <c r="UUW206" s="472"/>
      <c r="UUX206" s="472"/>
      <c r="UUY206" s="472"/>
      <c r="UUZ206" s="472"/>
      <c r="UVA206" s="472"/>
      <c r="UVB206" s="472"/>
      <c r="UVC206" s="472"/>
      <c r="UVD206" s="472"/>
      <c r="UVE206" s="472"/>
      <c r="UVF206" s="472"/>
      <c r="UVG206" s="472"/>
      <c r="UVH206" s="472"/>
      <c r="UVI206" s="472"/>
      <c r="UVJ206" s="472"/>
      <c r="UVK206" s="472"/>
      <c r="UVL206" s="472"/>
      <c r="UVM206" s="472"/>
      <c r="UVN206" s="472"/>
      <c r="UVO206" s="472"/>
      <c r="UVP206" s="472"/>
      <c r="UVQ206" s="472"/>
      <c r="UVR206" s="472"/>
      <c r="UVS206" s="472"/>
      <c r="UVT206" s="472"/>
      <c r="UVU206" s="472"/>
      <c r="UVV206" s="472"/>
      <c r="UVW206" s="472"/>
      <c r="UVX206" s="472"/>
      <c r="UVY206" s="472"/>
      <c r="UVZ206" s="472"/>
      <c r="UWA206" s="472"/>
      <c r="UWB206" s="472"/>
      <c r="UWC206" s="472"/>
      <c r="UWD206" s="472"/>
      <c r="UWE206" s="472"/>
      <c r="UWF206" s="472"/>
      <c r="UWG206" s="472"/>
      <c r="UWH206" s="472"/>
      <c r="UWI206" s="472"/>
      <c r="UWJ206" s="472"/>
      <c r="UWK206" s="472"/>
      <c r="UWL206" s="472"/>
      <c r="UWM206" s="472"/>
      <c r="UWN206" s="472"/>
      <c r="UWO206" s="472"/>
      <c r="UWP206" s="472"/>
      <c r="UWQ206" s="472"/>
      <c r="UWR206" s="472"/>
      <c r="UWS206" s="472"/>
      <c r="UWT206" s="472"/>
      <c r="UWU206" s="472"/>
      <c r="UWV206" s="472"/>
      <c r="UWW206" s="472"/>
      <c r="UWX206" s="472"/>
      <c r="UWY206" s="472"/>
      <c r="UWZ206" s="472"/>
      <c r="UXA206" s="472"/>
      <c r="UXB206" s="472"/>
      <c r="UXC206" s="472"/>
      <c r="UXD206" s="472"/>
      <c r="UXE206" s="472"/>
      <c r="UXF206" s="472"/>
      <c r="UXG206" s="472"/>
      <c r="UXH206" s="472"/>
      <c r="UXI206" s="472"/>
      <c r="UXJ206" s="472"/>
      <c r="UXK206" s="472"/>
      <c r="UXL206" s="472"/>
      <c r="UXM206" s="472"/>
      <c r="UXN206" s="472"/>
      <c r="UXO206" s="472"/>
      <c r="UXP206" s="472"/>
      <c r="UXQ206" s="472"/>
      <c r="UXR206" s="472"/>
      <c r="UXS206" s="472"/>
      <c r="UXT206" s="472"/>
      <c r="UXU206" s="472"/>
      <c r="UXV206" s="472"/>
      <c r="UXW206" s="472"/>
      <c r="UXX206" s="472"/>
      <c r="UXY206" s="472"/>
      <c r="UXZ206" s="472"/>
      <c r="UYA206" s="472"/>
      <c r="UYB206" s="472"/>
      <c r="UYC206" s="472"/>
      <c r="UYD206" s="472"/>
      <c r="UYE206" s="472"/>
      <c r="UYF206" s="472"/>
      <c r="UYI206" s="472"/>
      <c r="UYJ206" s="472"/>
      <c r="UYK206" s="472"/>
      <c r="UYL206" s="472"/>
      <c r="UYM206" s="472"/>
      <c r="UYN206" s="472"/>
      <c r="UYO206" s="472"/>
      <c r="UYP206" s="472"/>
      <c r="UYQ206" s="472"/>
      <c r="UYR206" s="472"/>
      <c r="UYS206" s="472"/>
      <c r="UYT206" s="472"/>
      <c r="UYU206" s="472"/>
      <c r="UYV206" s="472"/>
      <c r="UYW206" s="472"/>
      <c r="UYX206" s="472"/>
      <c r="UYY206" s="472"/>
      <c r="UYZ206" s="472"/>
      <c r="UZA206" s="472"/>
      <c r="UZB206" s="472"/>
      <c r="UZC206" s="472"/>
      <c r="UZD206" s="472"/>
      <c r="UZE206" s="472"/>
      <c r="UZF206" s="472"/>
      <c r="UZG206" s="472"/>
      <c r="UZH206" s="472"/>
      <c r="UZI206" s="472"/>
      <c r="UZJ206" s="472"/>
      <c r="UZK206" s="472"/>
      <c r="UZL206" s="472"/>
      <c r="UZM206" s="472"/>
      <c r="UZN206" s="472"/>
      <c r="UZO206" s="472"/>
      <c r="UZP206" s="472"/>
      <c r="UZQ206" s="472"/>
      <c r="UZR206" s="472"/>
      <c r="UZS206" s="472"/>
      <c r="UZT206" s="472"/>
      <c r="UZU206" s="472"/>
      <c r="UZV206" s="472"/>
      <c r="UZW206" s="472"/>
      <c r="UZX206" s="472"/>
      <c r="UZY206" s="472"/>
      <c r="UZZ206" s="472"/>
      <c r="VAA206" s="472"/>
      <c r="VAB206" s="472"/>
      <c r="VAC206" s="472"/>
      <c r="VAD206" s="472"/>
      <c r="VAE206" s="472"/>
      <c r="VAF206" s="472"/>
      <c r="VAG206" s="472"/>
      <c r="VAH206" s="472"/>
      <c r="VAI206" s="472"/>
      <c r="VAJ206" s="472"/>
      <c r="VAK206" s="472"/>
      <c r="VAL206" s="472"/>
      <c r="VAM206" s="472"/>
      <c r="VAN206" s="472"/>
      <c r="VAO206" s="472"/>
      <c r="VAP206" s="472"/>
      <c r="VAQ206" s="472"/>
      <c r="VAR206" s="472"/>
      <c r="VAS206" s="472"/>
      <c r="VAT206" s="472"/>
      <c r="VAU206" s="472"/>
      <c r="VAV206" s="472"/>
      <c r="VAW206" s="472"/>
      <c r="VAX206" s="472"/>
      <c r="VAY206" s="472"/>
      <c r="VAZ206" s="472"/>
      <c r="VBA206" s="472"/>
      <c r="VBB206" s="472"/>
      <c r="VBC206" s="472"/>
      <c r="VBD206" s="472"/>
      <c r="VBE206" s="472"/>
      <c r="VBF206" s="472"/>
      <c r="VBG206" s="472"/>
      <c r="VBH206" s="472"/>
      <c r="VBI206" s="472"/>
      <c r="VBJ206" s="472"/>
      <c r="VBK206" s="472"/>
      <c r="VBL206" s="472"/>
      <c r="VBM206" s="472"/>
      <c r="VBN206" s="472"/>
      <c r="VBO206" s="472"/>
      <c r="VBP206" s="472"/>
      <c r="VBQ206" s="472"/>
      <c r="VBR206" s="472"/>
      <c r="VBS206" s="472"/>
      <c r="VBT206" s="472"/>
      <c r="VBU206" s="472"/>
      <c r="VBV206" s="472"/>
      <c r="VBW206" s="472"/>
      <c r="VBX206" s="472"/>
      <c r="VBY206" s="472"/>
      <c r="VBZ206" s="472"/>
      <c r="VCA206" s="472"/>
      <c r="VCB206" s="472"/>
      <c r="VCC206" s="472"/>
      <c r="VCD206" s="472"/>
      <c r="VCE206" s="472"/>
      <c r="VCF206" s="472"/>
      <c r="VCG206" s="472"/>
      <c r="VCH206" s="472"/>
      <c r="VCI206" s="472"/>
      <c r="VCJ206" s="472"/>
      <c r="VCK206" s="472"/>
      <c r="VCL206" s="472"/>
      <c r="VCM206" s="472"/>
      <c r="VCN206" s="472"/>
      <c r="VCO206" s="472"/>
      <c r="VCP206" s="472"/>
      <c r="VCQ206" s="472"/>
      <c r="VCR206" s="472"/>
      <c r="VCS206" s="472"/>
      <c r="VCT206" s="472"/>
      <c r="VCU206" s="472"/>
      <c r="VCV206" s="472"/>
      <c r="VCW206" s="472"/>
      <c r="VCX206" s="472"/>
      <c r="VCY206" s="472"/>
      <c r="VCZ206" s="472"/>
      <c r="VDA206" s="472"/>
      <c r="VDB206" s="472"/>
      <c r="VDC206" s="472"/>
      <c r="VDD206" s="472"/>
      <c r="VDE206" s="472"/>
      <c r="VDF206" s="472"/>
      <c r="VDG206" s="472"/>
      <c r="VDH206" s="472"/>
      <c r="VDI206" s="472"/>
      <c r="VDJ206" s="472"/>
      <c r="VDK206" s="472"/>
      <c r="VDL206" s="472"/>
      <c r="VDM206" s="472"/>
      <c r="VDN206" s="472"/>
      <c r="VDO206" s="472"/>
      <c r="VDP206" s="472"/>
      <c r="VDQ206" s="472"/>
      <c r="VDR206" s="472"/>
      <c r="VDS206" s="472"/>
      <c r="VDT206" s="472"/>
      <c r="VDU206" s="472"/>
      <c r="VDV206" s="472"/>
      <c r="VDW206" s="472"/>
      <c r="VDX206" s="472"/>
      <c r="VDY206" s="472"/>
      <c r="VDZ206" s="472"/>
      <c r="VEA206" s="472"/>
      <c r="VEB206" s="472"/>
      <c r="VEC206" s="472"/>
      <c r="VED206" s="472"/>
      <c r="VEE206" s="472"/>
      <c r="VEF206" s="472"/>
      <c r="VEG206" s="472"/>
      <c r="VEH206" s="472"/>
      <c r="VEI206" s="472"/>
      <c r="VEJ206" s="472"/>
      <c r="VEK206" s="472"/>
      <c r="VEL206" s="472"/>
      <c r="VEM206" s="472"/>
      <c r="VEN206" s="472"/>
      <c r="VEO206" s="472"/>
      <c r="VEP206" s="472"/>
      <c r="VEQ206" s="472"/>
      <c r="VER206" s="472"/>
      <c r="VES206" s="472"/>
      <c r="VET206" s="472"/>
      <c r="VEU206" s="472"/>
      <c r="VEV206" s="472"/>
      <c r="VEW206" s="472"/>
      <c r="VEX206" s="472"/>
      <c r="VEY206" s="472"/>
      <c r="VEZ206" s="472"/>
      <c r="VFA206" s="472"/>
      <c r="VFB206" s="472"/>
      <c r="VFC206" s="472"/>
      <c r="VFD206" s="472"/>
      <c r="VFE206" s="472"/>
      <c r="VFF206" s="472"/>
      <c r="VFG206" s="472"/>
      <c r="VFH206" s="472"/>
      <c r="VFI206" s="472"/>
      <c r="VFJ206" s="472"/>
      <c r="VFK206" s="472"/>
      <c r="VFL206" s="472"/>
      <c r="VFM206" s="472"/>
      <c r="VFN206" s="472"/>
      <c r="VFO206" s="472"/>
      <c r="VFP206" s="472"/>
      <c r="VFQ206" s="472"/>
      <c r="VFR206" s="472"/>
      <c r="VFS206" s="472"/>
      <c r="VFT206" s="472"/>
      <c r="VFU206" s="472"/>
      <c r="VFV206" s="472"/>
      <c r="VFW206" s="472"/>
      <c r="VFX206" s="472"/>
      <c r="VFY206" s="472"/>
      <c r="VFZ206" s="472"/>
      <c r="VGA206" s="472"/>
      <c r="VGB206" s="472"/>
      <c r="VGC206" s="472"/>
      <c r="VGD206" s="472"/>
      <c r="VGE206" s="472"/>
      <c r="VGF206" s="472"/>
      <c r="VGG206" s="472"/>
      <c r="VGH206" s="472"/>
      <c r="VGI206" s="472"/>
      <c r="VGJ206" s="472"/>
      <c r="VGK206" s="472"/>
      <c r="VGL206" s="472"/>
      <c r="VGM206" s="472"/>
      <c r="VGN206" s="472"/>
      <c r="VGO206" s="472"/>
      <c r="VGP206" s="472"/>
      <c r="VGQ206" s="472"/>
      <c r="VGR206" s="472"/>
      <c r="VGS206" s="472"/>
      <c r="VGT206" s="472"/>
      <c r="VGU206" s="472"/>
      <c r="VGV206" s="472"/>
      <c r="VGW206" s="472"/>
      <c r="VGX206" s="472"/>
      <c r="VGY206" s="472"/>
      <c r="VGZ206" s="472"/>
      <c r="VHA206" s="472"/>
      <c r="VHB206" s="472"/>
      <c r="VHC206" s="472"/>
      <c r="VHD206" s="472"/>
      <c r="VHE206" s="472"/>
      <c r="VHF206" s="472"/>
      <c r="VHG206" s="472"/>
      <c r="VHH206" s="472"/>
      <c r="VHI206" s="472"/>
      <c r="VHJ206" s="472"/>
      <c r="VHK206" s="472"/>
      <c r="VHL206" s="472"/>
      <c r="VHM206" s="472"/>
      <c r="VHN206" s="472"/>
      <c r="VHO206" s="472"/>
      <c r="VHP206" s="472"/>
      <c r="VHQ206" s="472"/>
      <c r="VHR206" s="472"/>
      <c r="VHS206" s="472"/>
      <c r="VHT206" s="472"/>
      <c r="VHU206" s="472"/>
      <c r="VHV206" s="472"/>
      <c r="VHW206" s="472"/>
      <c r="VHX206" s="472"/>
      <c r="VHY206" s="472"/>
      <c r="VHZ206" s="472"/>
      <c r="VIA206" s="472"/>
      <c r="VIB206" s="472"/>
      <c r="VIE206" s="472"/>
      <c r="VIF206" s="472"/>
      <c r="VIG206" s="472"/>
      <c r="VIH206" s="472"/>
      <c r="VII206" s="472"/>
      <c r="VIJ206" s="472"/>
      <c r="VIK206" s="472"/>
      <c r="VIL206" s="472"/>
      <c r="VIM206" s="472"/>
      <c r="VIN206" s="472"/>
      <c r="VIO206" s="472"/>
      <c r="VIP206" s="472"/>
      <c r="VIQ206" s="472"/>
      <c r="VIR206" s="472"/>
      <c r="VIS206" s="472"/>
      <c r="VIT206" s="472"/>
      <c r="VIU206" s="472"/>
      <c r="VIV206" s="472"/>
      <c r="VIW206" s="472"/>
      <c r="VIX206" s="472"/>
      <c r="VIY206" s="472"/>
      <c r="VIZ206" s="472"/>
      <c r="VJA206" s="472"/>
      <c r="VJB206" s="472"/>
      <c r="VJC206" s="472"/>
      <c r="VJD206" s="472"/>
      <c r="VJE206" s="472"/>
      <c r="VJF206" s="472"/>
      <c r="VJG206" s="472"/>
      <c r="VJH206" s="472"/>
      <c r="VJI206" s="472"/>
      <c r="VJJ206" s="472"/>
      <c r="VJK206" s="472"/>
      <c r="VJL206" s="472"/>
      <c r="VJM206" s="472"/>
      <c r="VJN206" s="472"/>
      <c r="VJO206" s="472"/>
      <c r="VJP206" s="472"/>
      <c r="VJQ206" s="472"/>
      <c r="VJR206" s="472"/>
      <c r="VJS206" s="472"/>
      <c r="VJT206" s="472"/>
      <c r="VJU206" s="472"/>
      <c r="VJV206" s="472"/>
      <c r="VJW206" s="472"/>
      <c r="VJX206" s="472"/>
      <c r="VJY206" s="472"/>
      <c r="VJZ206" s="472"/>
      <c r="VKA206" s="472"/>
      <c r="VKB206" s="472"/>
      <c r="VKC206" s="472"/>
      <c r="VKD206" s="472"/>
      <c r="VKE206" s="472"/>
      <c r="VKF206" s="472"/>
      <c r="VKG206" s="472"/>
      <c r="VKH206" s="472"/>
      <c r="VKI206" s="472"/>
      <c r="VKJ206" s="472"/>
      <c r="VKK206" s="472"/>
      <c r="VKL206" s="472"/>
      <c r="VKM206" s="472"/>
      <c r="VKN206" s="472"/>
      <c r="VKO206" s="472"/>
      <c r="VKP206" s="472"/>
      <c r="VKQ206" s="472"/>
      <c r="VKR206" s="472"/>
      <c r="VKS206" s="472"/>
      <c r="VKT206" s="472"/>
      <c r="VKU206" s="472"/>
      <c r="VKV206" s="472"/>
      <c r="VKW206" s="472"/>
      <c r="VKX206" s="472"/>
      <c r="VKY206" s="472"/>
      <c r="VKZ206" s="472"/>
      <c r="VLA206" s="472"/>
      <c r="VLB206" s="472"/>
      <c r="VLC206" s="472"/>
      <c r="VLD206" s="472"/>
      <c r="VLE206" s="472"/>
      <c r="VLF206" s="472"/>
      <c r="VLG206" s="472"/>
      <c r="VLH206" s="472"/>
      <c r="VLI206" s="472"/>
      <c r="VLJ206" s="472"/>
      <c r="VLK206" s="472"/>
      <c r="VLL206" s="472"/>
      <c r="VLM206" s="472"/>
      <c r="VLN206" s="472"/>
      <c r="VLO206" s="472"/>
      <c r="VLP206" s="472"/>
      <c r="VLQ206" s="472"/>
      <c r="VLR206" s="472"/>
      <c r="VLS206" s="472"/>
      <c r="VLT206" s="472"/>
      <c r="VLU206" s="472"/>
      <c r="VLV206" s="472"/>
      <c r="VLW206" s="472"/>
      <c r="VLX206" s="472"/>
      <c r="VLY206" s="472"/>
      <c r="VLZ206" s="472"/>
      <c r="VMA206" s="472"/>
      <c r="VMB206" s="472"/>
      <c r="VMC206" s="472"/>
      <c r="VMD206" s="472"/>
      <c r="VME206" s="472"/>
      <c r="VMF206" s="472"/>
      <c r="VMG206" s="472"/>
      <c r="VMH206" s="472"/>
      <c r="VMI206" s="472"/>
      <c r="VMJ206" s="472"/>
      <c r="VMK206" s="472"/>
      <c r="VML206" s="472"/>
      <c r="VMM206" s="472"/>
      <c r="VMN206" s="472"/>
      <c r="VMO206" s="472"/>
      <c r="VMP206" s="472"/>
      <c r="VMQ206" s="472"/>
      <c r="VMR206" s="472"/>
      <c r="VMS206" s="472"/>
      <c r="VMT206" s="472"/>
      <c r="VMU206" s="472"/>
      <c r="VMV206" s="472"/>
      <c r="VMW206" s="472"/>
      <c r="VMX206" s="472"/>
      <c r="VMY206" s="472"/>
      <c r="VMZ206" s="472"/>
      <c r="VNA206" s="472"/>
      <c r="VNB206" s="472"/>
      <c r="VNC206" s="472"/>
      <c r="VND206" s="472"/>
      <c r="VNE206" s="472"/>
      <c r="VNF206" s="472"/>
      <c r="VNG206" s="472"/>
      <c r="VNH206" s="472"/>
      <c r="VNI206" s="472"/>
      <c r="VNJ206" s="472"/>
      <c r="VNK206" s="472"/>
      <c r="VNL206" s="472"/>
      <c r="VNM206" s="472"/>
      <c r="VNN206" s="472"/>
      <c r="VNO206" s="472"/>
      <c r="VNP206" s="472"/>
      <c r="VNQ206" s="472"/>
      <c r="VNR206" s="472"/>
      <c r="VNS206" s="472"/>
      <c r="VNT206" s="472"/>
      <c r="VNU206" s="472"/>
      <c r="VNV206" s="472"/>
      <c r="VNW206" s="472"/>
      <c r="VNX206" s="472"/>
      <c r="VNY206" s="472"/>
      <c r="VNZ206" s="472"/>
      <c r="VOA206" s="472"/>
      <c r="VOB206" s="472"/>
      <c r="VOC206" s="472"/>
      <c r="VOD206" s="472"/>
      <c r="VOE206" s="472"/>
      <c r="VOF206" s="472"/>
      <c r="VOG206" s="472"/>
      <c r="VOH206" s="472"/>
      <c r="VOI206" s="472"/>
      <c r="VOJ206" s="472"/>
      <c r="VOK206" s="472"/>
      <c r="VOL206" s="472"/>
      <c r="VOM206" s="472"/>
      <c r="VON206" s="472"/>
      <c r="VOO206" s="472"/>
      <c r="VOP206" s="472"/>
      <c r="VOQ206" s="472"/>
      <c r="VOR206" s="472"/>
      <c r="VOS206" s="472"/>
      <c r="VOT206" s="472"/>
      <c r="VOU206" s="472"/>
      <c r="VOV206" s="472"/>
      <c r="VOW206" s="472"/>
      <c r="VOX206" s="472"/>
      <c r="VOY206" s="472"/>
      <c r="VOZ206" s="472"/>
      <c r="VPA206" s="472"/>
      <c r="VPB206" s="472"/>
      <c r="VPC206" s="472"/>
      <c r="VPD206" s="472"/>
      <c r="VPE206" s="472"/>
      <c r="VPF206" s="472"/>
      <c r="VPG206" s="472"/>
      <c r="VPH206" s="472"/>
      <c r="VPI206" s="472"/>
      <c r="VPJ206" s="472"/>
      <c r="VPK206" s="472"/>
      <c r="VPL206" s="472"/>
      <c r="VPM206" s="472"/>
      <c r="VPN206" s="472"/>
      <c r="VPO206" s="472"/>
      <c r="VPP206" s="472"/>
      <c r="VPQ206" s="472"/>
      <c r="VPR206" s="472"/>
      <c r="VPS206" s="472"/>
      <c r="VPT206" s="472"/>
      <c r="VPU206" s="472"/>
      <c r="VPV206" s="472"/>
      <c r="VPW206" s="472"/>
      <c r="VPX206" s="472"/>
      <c r="VPY206" s="472"/>
      <c r="VPZ206" s="472"/>
      <c r="VQA206" s="472"/>
      <c r="VQB206" s="472"/>
      <c r="VQC206" s="472"/>
      <c r="VQD206" s="472"/>
      <c r="VQE206" s="472"/>
      <c r="VQF206" s="472"/>
      <c r="VQG206" s="472"/>
      <c r="VQH206" s="472"/>
      <c r="VQI206" s="472"/>
      <c r="VQJ206" s="472"/>
      <c r="VQK206" s="472"/>
      <c r="VQL206" s="472"/>
      <c r="VQM206" s="472"/>
      <c r="VQN206" s="472"/>
      <c r="VQO206" s="472"/>
      <c r="VQP206" s="472"/>
      <c r="VQQ206" s="472"/>
      <c r="VQR206" s="472"/>
      <c r="VQS206" s="472"/>
      <c r="VQT206" s="472"/>
      <c r="VQU206" s="472"/>
      <c r="VQV206" s="472"/>
      <c r="VQW206" s="472"/>
      <c r="VQX206" s="472"/>
      <c r="VQY206" s="472"/>
      <c r="VQZ206" s="472"/>
      <c r="VRA206" s="472"/>
      <c r="VRB206" s="472"/>
      <c r="VRC206" s="472"/>
      <c r="VRD206" s="472"/>
      <c r="VRE206" s="472"/>
      <c r="VRF206" s="472"/>
      <c r="VRG206" s="472"/>
      <c r="VRH206" s="472"/>
      <c r="VRI206" s="472"/>
      <c r="VRJ206" s="472"/>
      <c r="VRK206" s="472"/>
      <c r="VRL206" s="472"/>
      <c r="VRM206" s="472"/>
      <c r="VRN206" s="472"/>
      <c r="VRO206" s="472"/>
      <c r="VRP206" s="472"/>
      <c r="VRQ206" s="472"/>
      <c r="VRR206" s="472"/>
      <c r="VRS206" s="472"/>
      <c r="VRT206" s="472"/>
      <c r="VRU206" s="472"/>
      <c r="VRV206" s="472"/>
      <c r="VRW206" s="472"/>
      <c r="VRX206" s="472"/>
      <c r="VSA206" s="472"/>
      <c r="VSB206" s="472"/>
      <c r="VSC206" s="472"/>
      <c r="VSD206" s="472"/>
      <c r="VSE206" s="472"/>
      <c r="VSF206" s="472"/>
      <c r="VSG206" s="472"/>
      <c r="VSH206" s="472"/>
      <c r="VSI206" s="472"/>
      <c r="VSJ206" s="472"/>
      <c r="VSK206" s="472"/>
      <c r="VSL206" s="472"/>
      <c r="VSM206" s="472"/>
      <c r="VSN206" s="472"/>
      <c r="VSO206" s="472"/>
      <c r="VSP206" s="472"/>
      <c r="VSQ206" s="472"/>
      <c r="VSR206" s="472"/>
      <c r="VSS206" s="472"/>
      <c r="VST206" s="472"/>
      <c r="VSU206" s="472"/>
      <c r="VSV206" s="472"/>
      <c r="VSW206" s="472"/>
      <c r="VSX206" s="472"/>
      <c r="VSY206" s="472"/>
      <c r="VSZ206" s="472"/>
      <c r="VTA206" s="472"/>
      <c r="VTB206" s="472"/>
      <c r="VTC206" s="472"/>
      <c r="VTD206" s="472"/>
      <c r="VTE206" s="472"/>
      <c r="VTF206" s="472"/>
      <c r="VTG206" s="472"/>
      <c r="VTH206" s="472"/>
      <c r="VTI206" s="472"/>
      <c r="VTJ206" s="472"/>
      <c r="VTK206" s="472"/>
      <c r="VTL206" s="472"/>
      <c r="VTM206" s="472"/>
      <c r="VTN206" s="472"/>
      <c r="VTO206" s="472"/>
      <c r="VTP206" s="472"/>
      <c r="VTQ206" s="472"/>
      <c r="VTR206" s="472"/>
      <c r="VTS206" s="472"/>
      <c r="VTT206" s="472"/>
      <c r="VTU206" s="472"/>
      <c r="VTV206" s="472"/>
      <c r="VTW206" s="472"/>
      <c r="VTX206" s="472"/>
      <c r="VTY206" s="472"/>
      <c r="VTZ206" s="472"/>
      <c r="VUA206" s="472"/>
      <c r="VUB206" s="472"/>
      <c r="VUC206" s="472"/>
      <c r="VUD206" s="472"/>
      <c r="VUE206" s="472"/>
      <c r="VUF206" s="472"/>
      <c r="VUG206" s="472"/>
      <c r="VUH206" s="472"/>
      <c r="VUI206" s="472"/>
      <c r="VUJ206" s="472"/>
      <c r="VUK206" s="472"/>
      <c r="VUL206" s="472"/>
      <c r="VUM206" s="472"/>
      <c r="VUN206" s="472"/>
      <c r="VUO206" s="472"/>
      <c r="VUP206" s="472"/>
      <c r="VUQ206" s="472"/>
      <c r="VUR206" s="472"/>
      <c r="VUS206" s="472"/>
      <c r="VUT206" s="472"/>
      <c r="VUU206" s="472"/>
      <c r="VUV206" s="472"/>
      <c r="VUW206" s="472"/>
      <c r="VUX206" s="472"/>
      <c r="VUY206" s="472"/>
      <c r="VUZ206" s="472"/>
      <c r="VVA206" s="472"/>
      <c r="VVB206" s="472"/>
      <c r="VVC206" s="472"/>
      <c r="VVD206" s="472"/>
      <c r="VVE206" s="472"/>
      <c r="VVF206" s="472"/>
      <c r="VVG206" s="472"/>
      <c r="VVH206" s="472"/>
      <c r="VVI206" s="472"/>
      <c r="VVJ206" s="472"/>
      <c r="VVK206" s="472"/>
      <c r="VVL206" s="472"/>
      <c r="VVM206" s="472"/>
      <c r="VVN206" s="472"/>
      <c r="VVO206" s="472"/>
      <c r="VVP206" s="472"/>
      <c r="VVQ206" s="472"/>
      <c r="VVR206" s="472"/>
      <c r="VVS206" s="472"/>
      <c r="VVT206" s="472"/>
      <c r="VVU206" s="472"/>
      <c r="VVV206" s="472"/>
      <c r="VVW206" s="472"/>
      <c r="VVX206" s="472"/>
      <c r="VVY206" s="472"/>
      <c r="VVZ206" s="472"/>
      <c r="VWA206" s="472"/>
      <c r="VWB206" s="472"/>
      <c r="VWC206" s="472"/>
      <c r="VWD206" s="472"/>
      <c r="VWE206" s="472"/>
      <c r="VWF206" s="472"/>
      <c r="VWG206" s="472"/>
      <c r="VWH206" s="472"/>
      <c r="VWI206" s="472"/>
      <c r="VWJ206" s="472"/>
      <c r="VWK206" s="472"/>
      <c r="VWL206" s="472"/>
      <c r="VWM206" s="472"/>
      <c r="VWN206" s="472"/>
      <c r="VWO206" s="472"/>
      <c r="VWP206" s="472"/>
      <c r="VWQ206" s="472"/>
      <c r="VWR206" s="472"/>
      <c r="VWS206" s="472"/>
      <c r="VWT206" s="472"/>
      <c r="VWU206" s="472"/>
      <c r="VWV206" s="472"/>
      <c r="VWW206" s="472"/>
      <c r="VWX206" s="472"/>
      <c r="VWY206" s="472"/>
      <c r="VWZ206" s="472"/>
      <c r="VXA206" s="472"/>
      <c r="VXB206" s="472"/>
      <c r="VXC206" s="472"/>
      <c r="VXD206" s="472"/>
      <c r="VXE206" s="472"/>
      <c r="VXF206" s="472"/>
      <c r="VXG206" s="472"/>
      <c r="VXH206" s="472"/>
      <c r="VXI206" s="472"/>
      <c r="VXJ206" s="472"/>
      <c r="VXK206" s="472"/>
      <c r="VXL206" s="472"/>
      <c r="VXM206" s="472"/>
      <c r="VXN206" s="472"/>
      <c r="VXO206" s="472"/>
      <c r="VXP206" s="472"/>
      <c r="VXQ206" s="472"/>
      <c r="VXR206" s="472"/>
      <c r="VXS206" s="472"/>
      <c r="VXT206" s="472"/>
      <c r="VXU206" s="472"/>
      <c r="VXV206" s="472"/>
      <c r="VXW206" s="472"/>
      <c r="VXX206" s="472"/>
      <c r="VXY206" s="472"/>
      <c r="VXZ206" s="472"/>
      <c r="VYA206" s="472"/>
      <c r="VYB206" s="472"/>
      <c r="VYC206" s="472"/>
      <c r="VYD206" s="472"/>
      <c r="VYE206" s="472"/>
      <c r="VYF206" s="472"/>
      <c r="VYG206" s="472"/>
      <c r="VYH206" s="472"/>
      <c r="VYI206" s="472"/>
      <c r="VYJ206" s="472"/>
      <c r="VYK206" s="472"/>
      <c r="VYL206" s="472"/>
      <c r="VYM206" s="472"/>
      <c r="VYN206" s="472"/>
      <c r="VYO206" s="472"/>
      <c r="VYP206" s="472"/>
      <c r="VYQ206" s="472"/>
      <c r="VYR206" s="472"/>
      <c r="VYS206" s="472"/>
      <c r="VYT206" s="472"/>
      <c r="VYU206" s="472"/>
      <c r="VYV206" s="472"/>
      <c r="VYW206" s="472"/>
      <c r="VYX206" s="472"/>
      <c r="VYY206" s="472"/>
      <c r="VYZ206" s="472"/>
      <c r="VZA206" s="472"/>
      <c r="VZB206" s="472"/>
      <c r="VZC206" s="472"/>
      <c r="VZD206" s="472"/>
      <c r="VZE206" s="472"/>
      <c r="VZF206" s="472"/>
      <c r="VZG206" s="472"/>
      <c r="VZH206" s="472"/>
      <c r="VZI206" s="472"/>
      <c r="VZJ206" s="472"/>
      <c r="VZK206" s="472"/>
      <c r="VZL206" s="472"/>
      <c r="VZM206" s="472"/>
      <c r="VZN206" s="472"/>
      <c r="VZO206" s="472"/>
      <c r="VZP206" s="472"/>
      <c r="VZQ206" s="472"/>
      <c r="VZR206" s="472"/>
      <c r="VZS206" s="472"/>
      <c r="VZT206" s="472"/>
      <c r="VZU206" s="472"/>
      <c r="VZV206" s="472"/>
      <c r="VZW206" s="472"/>
      <c r="VZX206" s="472"/>
      <c r="VZY206" s="472"/>
      <c r="VZZ206" s="472"/>
      <c r="WAA206" s="472"/>
      <c r="WAB206" s="472"/>
      <c r="WAC206" s="472"/>
      <c r="WAD206" s="472"/>
      <c r="WAE206" s="472"/>
      <c r="WAF206" s="472"/>
      <c r="WAG206" s="472"/>
      <c r="WAH206" s="472"/>
      <c r="WAI206" s="472"/>
      <c r="WAJ206" s="472"/>
      <c r="WAK206" s="472"/>
      <c r="WAL206" s="472"/>
      <c r="WAM206" s="472"/>
      <c r="WAN206" s="472"/>
      <c r="WAO206" s="472"/>
      <c r="WAP206" s="472"/>
      <c r="WAQ206" s="472"/>
      <c r="WAR206" s="472"/>
      <c r="WAS206" s="472"/>
      <c r="WAT206" s="472"/>
      <c r="WAU206" s="472"/>
      <c r="WAV206" s="472"/>
      <c r="WAW206" s="472"/>
      <c r="WAX206" s="472"/>
      <c r="WAY206" s="472"/>
      <c r="WAZ206" s="472"/>
      <c r="WBA206" s="472"/>
      <c r="WBB206" s="472"/>
      <c r="WBC206" s="472"/>
      <c r="WBD206" s="472"/>
      <c r="WBE206" s="472"/>
      <c r="WBF206" s="472"/>
      <c r="WBG206" s="472"/>
      <c r="WBH206" s="472"/>
      <c r="WBI206" s="472"/>
      <c r="WBJ206" s="472"/>
      <c r="WBK206" s="472"/>
      <c r="WBL206" s="472"/>
      <c r="WBM206" s="472"/>
      <c r="WBN206" s="472"/>
      <c r="WBO206" s="472"/>
      <c r="WBP206" s="472"/>
      <c r="WBQ206" s="472"/>
      <c r="WBR206" s="472"/>
      <c r="WBS206" s="472"/>
      <c r="WBT206" s="472"/>
      <c r="WBW206" s="472"/>
      <c r="WBX206" s="472"/>
      <c r="WBY206" s="472"/>
      <c r="WBZ206" s="472"/>
      <c r="WCA206" s="472"/>
      <c r="WCB206" s="472"/>
      <c r="WCC206" s="472"/>
      <c r="WCD206" s="472"/>
      <c r="WCE206" s="472"/>
      <c r="WCF206" s="472"/>
      <c r="WCG206" s="472"/>
      <c r="WCH206" s="472"/>
      <c r="WCI206" s="472"/>
      <c r="WCJ206" s="472"/>
      <c r="WCK206" s="472"/>
      <c r="WCL206" s="472"/>
      <c r="WCM206" s="472"/>
      <c r="WCN206" s="472"/>
      <c r="WCO206" s="472"/>
      <c r="WCP206" s="472"/>
      <c r="WCQ206" s="472"/>
      <c r="WCR206" s="472"/>
      <c r="WCS206" s="472"/>
      <c r="WCT206" s="472"/>
      <c r="WCU206" s="472"/>
      <c r="WCV206" s="472"/>
      <c r="WCW206" s="472"/>
      <c r="WCX206" s="472"/>
      <c r="WCY206" s="472"/>
      <c r="WCZ206" s="472"/>
      <c r="WDA206" s="472"/>
      <c r="WDB206" s="472"/>
      <c r="WDC206" s="472"/>
      <c r="WDD206" s="472"/>
      <c r="WDE206" s="472"/>
      <c r="WDF206" s="472"/>
      <c r="WDG206" s="472"/>
      <c r="WDH206" s="472"/>
      <c r="WDI206" s="472"/>
      <c r="WDJ206" s="472"/>
      <c r="WDK206" s="472"/>
      <c r="WDL206" s="472"/>
      <c r="WDM206" s="472"/>
      <c r="WDN206" s="472"/>
      <c r="WDO206" s="472"/>
      <c r="WDP206" s="472"/>
      <c r="WDQ206" s="472"/>
      <c r="WDR206" s="472"/>
      <c r="WDS206" s="472"/>
      <c r="WDT206" s="472"/>
      <c r="WDU206" s="472"/>
      <c r="WDV206" s="472"/>
      <c r="WDW206" s="472"/>
      <c r="WDX206" s="472"/>
      <c r="WDY206" s="472"/>
      <c r="WDZ206" s="472"/>
      <c r="WEA206" s="472"/>
      <c r="WEB206" s="472"/>
      <c r="WEC206" s="472"/>
      <c r="WED206" s="472"/>
      <c r="WEE206" s="472"/>
      <c r="WEF206" s="472"/>
      <c r="WEG206" s="472"/>
      <c r="WEH206" s="472"/>
      <c r="WEI206" s="472"/>
      <c r="WEJ206" s="472"/>
      <c r="WEK206" s="472"/>
      <c r="WEL206" s="472"/>
      <c r="WEM206" s="472"/>
      <c r="WEN206" s="472"/>
      <c r="WEO206" s="472"/>
      <c r="WEP206" s="472"/>
      <c r="WEQ206" s="472"/>
      <c r="WER206" s="472"/>
      <c r="WES206" s="472"/>
      <c r="WET206" s="472"/>
      <c r="WEU206" s="472"/>
      <c r="WEV206" s="472"/>
      <c r="WEW206" s="472"/>
      <c r="WEX206" s="472"/>
      <c r="WEY206" s="472"/>
      <c r="WEZ206" s="472"/>
      <c r="WFA206" s="472"/>
      <c r="WFB206" s="472"/>
      <c r="WFC206" s="472"/>
      <c r="WFD206" s="472"/>
      <c r="WFE206" s="472"/>
      <c r="WFF206" s="472"/>
      <c r="WFG206" s="472"/>
      <c r="WFH206" s="472"/>
      <c r="WFI206" s="472"/>
      <c r="WFJ206" s="472"/>
      <c r="WFK206" s="472"/>
      <c r="WFL206" s="472"/>
      <c r="WFM206" s="472"/>
      <c r="WFN206" s="472"/>
      <c r="WFO206" s="472"/>
      <c r="WFP206" s="472"/>
      <c r="WFQ206" s="472"/>
      <c r="WFR206" s="472"/>
      <c r="WFS206" s="472"/>
      <c r="WFT206" s="472"/>
      <c r="WFU206" s="472"/>
      <c r="WFV206" s="472"/>
      <c r="WFW206" s="472"/>
      <c r="WFX206" s="472"/>
      <c r="WFY206" s="472"/>
      <c r="WFZ206" s="472"/>
      <c r="WGA206" s="472"/>
      <c r="WGB206" s="472"/>
      <c r="WGC206" s="472"/>
      <c r="WGD206" s="472"/>
      <c r="WGE206" s="472"/>
      <c r="WGF206" s="472"/>
      <c r="WGG206" s="472"/>
      <c r="WGH206" s="472"/>
      <c r="WGI206" s="472"/>
      <c r="WGJ206" s="472"/>
      <c r="WGK206" s="472"/>
      <c r="WGL206" s="472"/>
      <c r="WGM206" s="472"/>
      <c r="WGN206" s="472"/>
      <c r="WGO206" s="472"/>
      <c r="WGP206" s="472"/>
      <c r="WGQ206" s="472"/>
      <c r="WGR206" s="472"/>
      <c r="WGS206" s="472"/>
      <c r="WGT206" s="472"/>
      <c r="WGU206" s="472"/>
      <c r="WGV206" s="472"/>
      <c r="WGW206" s="472"/>
      <c r="WGX206" s="472"/>
      <c r="WGY206" s="472"/>
      <c r="WGZ206" s="472"/>
      <c r="WHA206" s="472"/>
      <c r="WHB206" s="472"/>
      <c r="WHC206" s="472"/>
      <c r="WHD206" s="472"/>
      <c r="WHE206" s="472"/>
      <c r="WHF206" s="472"/>
      <c r="WHG206" s="472"/>
      <c r="WHH206" s="472"/>
      <c r="WHI206" s="472"/>
      <c r="WHJ206" s="472"/>
      <c r="WHK206" s="472"/>
      <c r="WHL206" s="472"/>
      <c r="WHM206" s="472"/>
      <c r="WHN206" s="472"/>
      <c r="WHO206" s="472"/>
      <c r="WHP206" s="472"/>
      <c r="WHQ206" s="472"/>
      <c r="WHR206" s="472"/>
      <c r="WHS206" s="472"/>
      <c r="WHT206" s="472"/>
      <c r="WHU206" s="472"/>
      <c r="WHV206" s="472"/>
      <c r="WHW206" s="472"/>
      <c r="WHX206" s="472"/>
      <c r="WHY206" s="472"/>
      <c r="WHZ206" s="472"/>
      <c r="WIA206" s="472"/>
      <c r="WIB206" s="472"/>
      <c r="WIC206" s="472"/>
      <c r="WID206" s="472"/>
      <c r="WIE206" s="472"/>
      <c r="WIF206" s="472"/>
      <c r="WIG206" s="472"/>
      <c r="WIH206" s="472"/>
      <c r="WII206" s="472"/>
      <c r="WIJ206" s="472"/>
      <c r="WIK206" s="472"/>
      <c r="WIL206" s="472"/>
      <c r="WIM206" s="472"/>
      <c r="WIN206" s="472"/>
      <c r="WIO206" s="472"/>
      <c r="WIP206" s="472"/>
      <c r="WIQ206" s="472"/>
      <c r="WIR206" s="472"/>
      <c r="WIS206" s="472"/>
      <c r="WIT206" s="472"/>
      <c r="WIU206" s="472"/>
      <c r="WIV206" s="472"/>
      <c r="WIW206" s="472"/>
      <c r="WIX206" s="472"/>
      <c r="WIY206" s="472"/>
      <c r="WIZ206" s="472"/>
      <c r="WJA206" s="472"/>
      <c r="WJB206" s="472"/>
      <c r="WJC206" s="472"/>
      <c r="WJD206" s="472"/>
      <c r="WJE206" s="472"/>
      <c r="WJF206" s="472"/>
      <c r="WJG206" s="472"/>
      <c r="WJH206" s="472"/>
      <c r="WJI206" s="472"/>
      <c r="WJJ206" s="472"/>
      <c r="WJK206" s="472"/>
      <c r="WJL206" s="472"/>
      <c r="WJM206" s="472"/>
      <c r="WJN206" s="472"/>
      <c r="WJO206" s="472"/>
      <c r="WJP206" s="472"/>
      <c r="WJQ206" s="472"/>
      <c r="WJR206" s="472"/>
      <c r="WJS206" s="472"/>
      <c r="WJT206" s="472"/>
      <c r="WJU206" s="472"/>
      <c r="WJV206" s="472"/>
      <c r="WJW206" s="472"/>
      <c r="WJX206" s="472"/>
      <c r="WJY206" s="472"/>
      <c r="WJZ206" s="472"/>
      <c r="WKA206" s="472"/>
      <c r="WKB206" s="472"/>
      <c r="WKC206" s="472"/>
      <c r="WKD206" s="472"/>
      <c r="WKE206" s="472"/>
      <c r="WKF206" s="472"/>
      <c r="WKG206" s="472"/>
      <c r="WKH206" s="472"/>
      <c r="WKI206" s="472"/>
      <c r="WKJ206" s="472"/>
      <c r="WKK206" s="472"/>
      <c r="WKL206" s="472"/>
      <c r="WKM206" s="472"/>
      <c r="WKN206" s="472"/>
      <c r="WKO206" s="472"/>
      <c r="WKP206" s="472"/>
      <c r="WKQ206" s="472"/>
      <c r="WKR206" s="472"/>
      <c r="WKS206" s="472"/>
      <c r="WKT206" s="472"/>
      <c r="WKU206" s="472"/>
      <c r="WKV206" s="472"/>
      <c r="WKW206" s="472"/>
      <c r="WKX206" s="472"/>
      <c r="WKY206" s="472"/>
      <c r="WKZ206" s="472"/>
      <c r="WLA206" s="472"/>
      <c r="WLB206" s="472"/>
      <c r="WLC206" s="472"/>
      <c r="WLD206" s="472"/>
      <c r="WLE206" s="472"/>
      <c r="WLF206" s="472"/>
      <c r="WLG206" s="472"/>
      <c r="WLH206" s="472"/>
      <c r="WLI206" s="472"/>
      <c r="WLJ206" s="472"/>
      <c r="WLK206" s="472"/>
      <c r="WLL206" s="472"/>
      <c r="WLM206" s="472"/>
      <c r="WLN206" s="472"/>
      <c r="WLO206" s="472"/>
      <c r="WLP206" s="472"/>
      <c r="WLS206" s="472"/>
      <c r="WLT206" s="472"/>
      <c r="WLU206" s="472"/>
      <c r="WLV206" s="472"/>
      <c r="WLW206" s="472"/>
      <c r="WLX206" s="472"/>
      <c r="WLY206" s="472"/>
      <c r="WLZ206" s="472"/>
      <c r="WMA206" s="472"/>
      <c r="WMB206" s="472"/>
      <c r="WMC206" s="472"/>
      <c r="WMD206" s="472"/>
      <c r="WME206" s="472"/>
      <c r="WMF206" s="472"/>
      <c r="WMG206" s="472"/>
      <c r="WMH206" s="472"/>
      <c r="WMI206" s="472"/>
      <c r="WMJ206" s="472"/>
      <c r="WMK206" s="472"/>
      <c r="WML206" s="472"/>
      <c r="WMM206" s="472"/>
      <c r="WMN206" s="472"/>
      <c r="WMO206" s="472"/>
      <c r="WMP206" s="472"/>
      <c r="WMQ206" s="472"/>
      <c r="WMR206" s="472"/>
      <c r="WMS206" s="472"/>
      <c r="WMT206" s="472"/>
      <c r="WMU206" s="472"/>
      <c r="WMV206" s="472"/>
      <c r="WMW206" s="472"/>
      <c r="WMX206" s="472"/>
      <c r="WMY206" s="472"/>
      <c r="WMZ206" s="472"/>
      <c r="WNA206" s="472"/>
      <c r="WNB206" s="472"/>
      <c r="WNC206" s="472"/>
      <c r="WND206" s="472"/>
      <c r="WNE206" s="472"/>
      <c r="WNF206" s="472"/>
      <c r="WNG206" s="472"/>
      <c r="WNH206" s="472"/>
      <c r="WNI206" s="472"/>
      <c r="WNJ206" s="472"/>
      <c r="WNK206" s="472"/>
      <c r="WNL206" s="472"/>
      <c r="WNM206" s="472"/>
      <c r="WNN206" s="472"/>
      <c r="WNO206" s="472"/>
      <c r="WNP206" s="472"/>
      <c r="WNQ206" s="472"/>
      <c r="WNR206" s="472"/>
      <c r="WNS206" s="472"/>
      <c r="WNT206" s="472"/>
      <c r="WNU206" s="472"/>
      <c r="WNV206" s="472"/>
      <c r="WNW206" s="472"/>
      <c r="WNX206" s="472"/>
      <c r="WNY206" s="472"/>
      <c r="WNZ206" s="472"/>
      <c r="WOA206" s="472"/>
      <c r="WOB206" s="472"/>
      <c r="WOC206" s="472"/>
      <c r="WOD206" s="472"/>
      <c r="WOE206" s="472"/>
      <c r="WOF206" s="472"/>
      <c r="WOG206" s="472"/>
      <c r="WOH206" s="472"/>
      <c r="WOI206" s="472"/>
      <c r="WOJ206" s="472"/>
      <c r="WOK206" s="472"/>
      <c r="WOL206" s="472"/>
      <c r="WOM206" s="472"/>
      <c r="WON206" s="472"/>
      <c r="WOO206" s="472"/>
      <c r="WOP206" s="472"/>
      <c r="WOQ206" s="472"/>
      <c r="WOR206" s="472"/>
      <c r="WOS206" s="472"/>
      <c r="WOT206" s="472"/>
      <c r="WOU206" s="472"/>
      <c r="WOV206" s="472"/>
      <c r="WOW206" s="472"/>
      <c r="WOX206" s="472"/>
      <c r="WOY206" s="472"/>
      <c r="WOZ206" s="472"/>
      <c r="WPA206" s="472"/>
      <c r="WPB206" s="472"/>
      <c r="WPC206" s="472"/>
      <c r="WPD206" s="472"/>
      <c r="WPE206" s="472"/>
      <c r="WPF206" s="472"/>
      <c r="WPG206" s="472"/>
      <c r="WPH206" s="472"/>
      <c r="WPI206" s="472"/>
      <c r="WPJ206" s="472"/>
      <c r="WPK206" s="472"/>
      <c r="WPL206" s="472"/>
      <c r="WPM206" s="472"/>
      <c r="WPN206" s="472"/>
      <c r="WPO206" s="472"/>
      <c r="WPP206" s="472"/>
      <c r="WPQ206" s="472"/>
      <c r="WPR206" s="472"/>
      <c r="WPS206" s="472"/>
      <c r="WPT206" s="472"/>
      <c r="WPU206" s="472"/>
      <c r="WPV206" s="472"/>
      <c r="WPW206" s="472"/>
      <c r="WPX206" s="472"/>
      <c r="WPY206" s="472"/>
      <c r="WPZ206" s="472"/>
      <c r="WQA206" s="472"/>
      <c r="WQB206" s="472"/>
      <c r="WQC206" s="472"/>
      <c r="WQD206" s="472"/>
      <c r="WQE206" s="472"/>
      <c r="WQF206" s="472"/>
      <c r="WQG206" s="472"/>
      <c r="WQH206" s="472"/>
      <c r="WQI206" s="472"/>
      <c r="WQJ206" s="472"/>
      <c r="WQK206" s="472"/>
      <c r="WQL206" s="472"/>
      <c r="WQM206" s="472"/>
      <c r="WQN206" s="472"/>
      <c r="WQO206" s="472"/>
      <c r="WQP206" s="472"/>
      <c r="WQQ206" s="472"/>
      <c r="WQR206" s="472"/>
      <c r="WQS206" s="472"/>
      <c r="WQT206" s="472"/>
      <c r="WQU206" s="472"/>
      <c r="WQV206" s="472"/>
      <c r="WQW206" s="472"/>
      <c r="WQX206" s="472"/>
      <c r="WQY206" s="472"/>
      <c r="WQZ206" s="472"/>
      <c r="WRA206" s="472"/>
      <c r="WRB206" s="472"/>
      <c r="WRC206" s="472"/>
      <c r="WRD206" s="472"/>
      <c r="WRE206" s="472"/>
      <c r="WRF206" s="472"/>
      <c r="WRG206" s="472"/>
      <c r="WRH206" s="472"/>
      <c r="WRI206" s="472"/>
      <c r="WRJ206" s="472"/>
      <c r="WRK206" s="472"/>
      <c r="WRL206" s="472"/>
      <c r="WRM206" s="472"/>
      <c r="WRN206" s="472"/>
      <c r="WRO206" s="472"/>
      <c r="WRP206" s="472"/>
      <c r="WRQ206" s="472"/>
      <c r="WRR206" s="472"/>
      <c r="WRS206" s="472"/>
      <c r="WRT206" s="472"/>
      <c r="WRU206" s="472"/>
      <c r="WRV206" s="472"/>
      <c r="WRW206" s="472"/>
      <c r="WRX206" s="472"/>
      <c r="WRY206" s="472"/>
      <c r="WRZ206" s="472"/>
      <c r="WSA206" s="472"/>
      <c r="WSB206" s="472"/>
      <c r="WSC206" s="472"/>
      <c r="WSD206" s="472"/>
      <c r="WSE206" s="472"/>
      <c r="WSF206" s="472"/>
      <c r="WSG206" s="472"/>
      <c r="WSH206" s="472"/>
      <c r="WSI206" s="472"/>
      <c r="WSJ206" s="472"/>
      <c r="WSK206" s="472"/>
      <c r="WSL206" s="472"/>
      <c r="WSM206" s="472"/>
      <c r="WSN206" s="472"/>
      <c r="WSO206" s="472"/>
      <c r="WSP206" s="472"/>
      <c r="WSQ206" s="472"/>
      <c r="WSR206" s="472"/>
      <c r="WSS206" s="472"/>
      <c r="WST206" s="472"/>
      <c r="WSU206" s="472"/>
      <c r="WSV206" s="472"/>
      <c r="WSW206" s="472"/>
      <c r="WSX206" s="472"/>
      <c r="WSY206" s="472"/>
      <c r="WSZ206" s="472"/>
      <c r="WTA206" s="472"/>
      <c r="WTB206" s="472"/>
      <c r="WTC206" s="472"/>
      <c r="WTD206" s="472"/>
      <c r="WTE206" s="472"/>
      <c r="WTF206" s="472"/>
      <c r="WTG206" s="472"/>
      <c r="WTH206" s="472"/>
      <c r="WTI206" s="472"/>
      <c r="WTJ206" s="472"/>
      <c r="WTK206" s="472"/>
      <c r="WTL206" s="472"/>
      <c r="WTM206" s="472"/>
      <c r="WTN206" s="472"/>
      <c r="WTO206" s="472"/>
      <c r="WTP206" s="472"/>
      <c r="WTQ206" s="472"/>
      <c r="WTR206" s="472"/>
      <c r="WTS206" s="472"/>
      <c r="WTT206" s="472"/>
      <c r="WTU206" s="472"/>
      <c r="WTV206" s="472"/>
      <c r="WTW206" s="472"/>
      <c r="WTX206" s="472"/>
      <c r="WTY206" s="472"/>
      <c r="WTZ206" s="472"/>
      <c r="WUA206" s="472"/>
      <c r="WUB206" s="472"/>
      <c r="WUC206" s="472"/>
      <c r="WUD206" s="472"/>
      <c r="WUE206" s="472"/>
      <c r="WUF206" s="472"/>
      <c r="WUG206" s="472"/>
      <c r="WUH206" s="472"/>
      <c r="WUI206" s="472"/>
      <c r="WUJ206" s="472"/>
      <c r="WUK206" s="472"/>
      <c r="WUL206" s="472"/>
      <c r="WUM206" s="472"/>
      <c r="WUN206" s="472"/>
      <c r="WUO206" s="472"/>
      <c r="WUP206" s="472"/>
      <c r="WUQ206" s="472"/>
      <c r="WUR206" s="472"/>
      <c r="WUS206" s="472"/>
      <c r="WUT206" s="472"/>
      <c r="WUU206" s="472"/>
      <c r="WUV206" s="472"/>
      <c r="WUW206" s="472"/>
      <c r="WUX206" s="472"/>
      <c r="WUY206" s="472"/>
      <c r="WUZ206" s="472"/>
      <c r="WVA206" s="472"/>
      <c r="WVB206" s="472"/>
      <c r="WVC206" s="472"/>
      <c r="WVD206" s="472"/>
      <c r="WVE206" s="472"/>
      <c r="WVF206" s="472"/>
      <c r="WVG206" s="472"/>
      <c r="WVH206" s="472"/>
      <c r="WVI206" s="472"/>
      <c r="WVJ206" s="472"/>
      <c r="WVK206" s="472"/>
      <c r="WVL206" s="472"/>
      <c r="WVO206" s="472"/>
      <c r="WVP206" s="472"/>
      <c r="WVQ206" s="472"/>
      <c r="WVR206" s="472"/>
      <c r="WVS206" s="472"/>
      <c r="WVT206" s="472"/>
      <c r="WVU206" s="472"/>
      <c r="WVV206" s="472"/>
      <c r="WVW206" s="472"/>
      <c r="WVX206" s="472"/>
      <c r="WVY206" s="472"/>
      <c r="WVZ206" s="472"/>
      <c r="WWA206" s="472"/>
      <c r="WWB206" s="472"/>
      <c r="WWC206" s="472"/>
      <c r="WWD206" s="472"/>
      <c r="WWE206" s="472"/>
      <c r="WWF206" s="472"/>
      <c r="WWG206" s="472"/>
      <c r="WWH206" s="472"/>
      <c r="WWI206" s="472"/>
      <c r="WWJ206" s="472"/>
      <c r="WWK206" s="472"/>
      <c r="WWL206" s="472"/>
      <c r="WWM206" s="472"/>
      <c r="WWN206" s="472"/>
      <c r="WWO206" s="472"/>
      <c r="WWP206" s="472"/>
      <c r="WWQ206" s="472"/>
      <c r="WWR206" s="472"/>
      <c r="WWS206" s="472"/>
      <c r="WWT206" s="472"/>
      <c r="WWU206" s="472"/>
      <c r="WWV206" s="472"/>
      <c r="WWW206" s="472"/>
      <c r="WWX206" s="472"/>
      <c r="WWY206" s="472"/>
      <c r="WWZ206" s="472"/>
      <c r="WXA206" s="472"/>
      <c r="WXB206" s="472"/>
      <c r="WXC206" s="472"/>
      <c r="WXD206" s="472"/>
      <c r="WXE206" s="472"/>
      <c r="WXF206" s="472"/>
      <c r="WXG206" s="472"/>
      <c r="WXH206" s="472"/>
      <c r="WXI206" s="472"/>
      <c r="WXJ206" s="472"/>
      <c r="WXK206" s="472"/>
      <c r="WXL206" s="472"/>
      <c r="WXM206" s="472"/>
      <c r="WXN206" s="472"/>
      <c r="WXO206" s="472"/>
      <c r="WXP206" s="472"/>
      <c r="WXQ206" s="472"/>
      <c r="WXR206" s="472"/>
      <c r="WXS206" s="472"/>
      <c r="WXT206" s="472"/>
      <c r="WXU206" s="472"/>
      <c r="WXV206" s="472"/>
      <c r="WXW206" s="472"/>
      <c r="WXX206" s="472"/>
      <c r="WXY206" s="472"/>
      <c r="WXZ206" s="472"/>
      <c r="WYA206" s="472"/>
      <c r="WYB206" s="472"/>
      <c r="WYC206" s="472"/>
      <c r="WYD206" s="472"/>
      <c r="WYE206" s="472"/>
      <c r="WYF206" s="472"/>
      <c r="WYG206" s="472"/>
      <c r="WYH206" s="472"/>
      <c r="WYI206" s="472"/>
      <c r="WYJ206" s="472"/>
      <c r="WYK206" s="472"/>
      <c r="WYL206" s="472"/>
      <c r="WYM206" s="472"/>
      <c r="WYN206" s="472"/>
      <c r="WYO206" s="472"/>
      <c r="WYP206" s="472"/>
      <c r="WYQ206" s="472"/>
      <c r="WYR206" s="472"/>
      <c r="WYS206" s="472"/>
      <c r="WYT206" s="472"/>
      <c r="WYU206" s="472"/>
      <c r="WYV206" s="472"/>
      <c r="WYW206" s="472"/>
      <c r="WYX206" s="472"/>
      <c r="WYY206" s="472"/>
      <c r="WYZ206" s="472"/>
      <c r="WZA206" s="472"/>
      <c r="WZB206" s="472"/>
      <c r="WZC206" s="472"/>
      <c r="WZD206" s="472"/>
      <c r="WZE206" s="472"/>
      <c r="WZF206" s="472"/>
      <c r="WZG206" s="472"/>
      <c r="WZH206" s="472"/>
      <c r="WZI206" s="472"/>
      <c r="WZJ206" s="472"/>
      <c r="WZK206" s="472"/>
      <c r="WZL206" s="472"/>
      <c r="WZM206" s="472"/>
      <c r="WZN206" s="472"/>
      <c r="WZO206" s="472"/>
      <c r="WZP206" s="472"/>
      <c r="WZQ206" s="472"/>
      <c r="WZR206" s="472"/>
      <c r="WZS206" s="472"/>
      <c r="WZT206" s="472"/>
      <c r="WZU206" s="472"/>
      <c r="WZV206" s="472"/>
      <c r="WZW206" s="472"/>
      <c r="WZX206" s="472"/>
      <c r="WZY206" s="472"/>
      <c r="WZZ206" s="472"/>
      <c r="XAA206" s="472"/>
      <c r="XAB206" s="472"/>
      <c r="XAC206" s="472"/>
      <c r="XAD206" s="472"/>
      <c r="XAE206" s="472"/>
      <c r="XAF206" s="472"/>
      <c r="XAG206" s="472"/>
      <c r="XAH206" s="472"/>
      <c r="XAI206" s="472"/>
      <c r="XAJ206" s="472"/>
      <c r="XAK206" s="472"/>
      <c r="XAL206" s="472"/>
      <c r="XAM206" s="472"/>
      <c r="XAN206" s="472"/>
      <c r="XAO206" s="472"/>
      <c r="XAP206" s="472"/>
      <c r="XAQ206" s="472"/>
      <c r="XAR206" s="472"/>
      <c r="XAS206" s="472"/>
      <c r="XAT206" s="472"/>
      <c r="XAU206" s="472"/>
      <c r="XAV206" s="472"/>
      <c r="XAW206" s="472"/>
      <c r="XAX206" s="472"/>
      <c r="XAY206" s="472"/>
      <c r="XAZ206" s="472"/>
      <c r="XBA206" s="472"/>
      <c r="XBB206" s="472"/>
      <c r="XBC206" s="472"/>
      <c r="XBD206" s="472"/>
      <c r="XBE206" s="472"/>
      <c r="XBF206" s="472"/>
      <c r="XBG206" s="472"/>
      <c r="XBH206" s="472"/>
      <c r="XBI206" s="472"/>
      <c r="XBJ206" s="472"/>
      <c r="XBK206" s="472"/>
      <c r="XBL206" s="472"/>
      <c r="XBM206" s="472"/>
      <c r="XBN206" s="472"/>
      <c r="XBO206" s="472"/>
      <c r="XBP206" s="472"/>
      <c r="XBQ206" s="472"/>
      <c r="XBR206" s="472"/>
      <c r="XBS206" s="472"/>
      <c r="XBT206" s="472"/>
      <c r="XBU206" s="472"/>
      <c r="XBV206" s="472"/>
      <c r="XBW206" s="472"/>
      <c r="XBX206" s="472"/>
      <c r="XBY206" s="472"/>
      <c r="XBZ206" s="472"/>
      <c r="XCA206" s="472"/>
      <c r="XCB206" s="472"/>
      <c r="XCC206" s="472"/>
      <c r="XCD206" s="472"/>
      <c r="XCE206" s="472"/>
      <c r="XCF206" s="472"/>
      <c r="XCG206" s="472"/>
      <c r="XCH206" s="472"/>
      <c r="XCI206" s="472"/>
      <c r="XCJ206" s="472"/>
      <c r="XCK206" s="472"/>
      <c r="XCL206" s="472"/>
      <c r="XCM206" s="472"/>
      <c r="XCN206" s="472"/>
      <c r="XCO206" s="472"/>
      <c r="XCP206" s="472"/>
      <c r="XCQ206" s="472"/>
      <c r="XCR206" s="472"/>
      <c r="XCS206" s="472"/>
      <c r="XCT206" s="472"/>
      <c r="XCU206" s="472"/>
      <c r="XCV206" s="472"/>
      <c r="XCW206" s="472"/>
      <c r="XCX206" s="472"/>
      <c r="XCY206" s="472"/>
      <c r="XCZ206" s="472"/>
      <c r="XDA206" s="472"/>
      <c r="XDB206" s="472"/>
      <c r="XDC206" s="472"/>
      <c r="XDD206" s="472"/>
      <c r="XDE206" s="472"/>
      <c r="XDF206" s="472"/>
      <c r="XDG206" s="472"/>
      <c r="XDH206" s="472"/>
      <c r="XDI206" s="472"/>
      <c r="XDJ206" s="472"/>
      <c r="XDK206" s="472"/>
      <c r="XDL206" s="472"/>
      <c r="XDM206" s="472"/>
      <c r="XDN206" s="472"/>
      <c r="XDO206" s="472"/>
      <c r="XDP206" s="472"/>
      <c r="XDQ206" s="472"/>
      <c r="XDR206" s="472"/>
    </row>
    <row r="207" spans="1:16346" s="447" customFormat="1" ht="30.75" customHeight="1">
      <c r="A207" s="702">
        <v>193</v>
      </c>
      <c r="B207" s="703">
        <v>193</v>
      </c>
      <c r="C207" s="704"/>
      <c r="D207" s="705"/>
      <c r="E207" s="622" t="s">
        <v>1938</v>
      </c>
      <c r="F207" s="715" t="s">
        <v>1939</v>
      </c>
      <c r="G207" s="707">
        <v>15</v>
      </c>
      <c r="H207" s="708">
        <v>7.5119999999999996</v>
      </c>
      <c r="I207" s="708"/>
      <c r="J207" s="708"/>
      <c r="K207" s="722">
        <v>494.56</v>
      </c>
      <c r="L207" s="708">
        <v>7.0439999999999996</v>
      </c>
      <c r="M207" s="709"/>
      <c r="N207" s="708"/>
      <c r="O207" s="710">
        <v>15</v>
      </c>
      <c r="P207" s="708">
        <v>0.47</v>
      </c>
      <c r="Q207" s="711">
        <f t="shared" si="15"/>
        <v>15.026</v>
      </c>
      <c r="R207" s="695"/>
      <c r="S207" s="689">
        <f t="shared" si="16"/>
        <v>240000</v>
      </c>
      <c r="T207" s="634">
        <f t="shared" si="17"/>
        <v>0</v>
      </c>
      <c r="U207" s="635">
        <f t="shared" si="18"/>
        <v>225024.8</v>
      </c>
      <c r="V207" s="635">
        <f t="shared" si="19"/>
        <v>0</v>
      </c>
      <c r="W207" s="636">
        <f t="shared" si="20"/>
        <v>15000</v>
      </c>
      <c r="X207" s="637">
        <f t="shared" ref="X207:X270" si="21">S207+T207+U207+V207+W207</f>
        <v>480024.8</v>
      </c>
      <c r="Y207" s="447">
        <v>555466.19999999995</v>
      </c>
      <c r="Z207" s="448"/>
    </row>
    <row r="208" spans="1:16346" s="447" customFormat="1" ht="30.75" customHeight="1">
      <c r="A208" s="702">
        <v>194</v>
      </c>
      <c r="B208" s="703">
        <v>194</v>
      </c>
      <c r="C208" s="704"/>
      <c r="D208" s="705"/>
      <c r="E208" s="622" t="s">
        <v>1781</v>
      </c>
      <c r="F208" s="715" t="s">
        <v>1782</v>
      </c>
      <c r="G208" s="707">
        <v>15</v>
      </c>
      <c r="H208" s="708">
        <v>7.5119999999999996</v>
      </c>
      <c r="I208" s="708"/>
      <c r="J208" s="708"/>
      <c r="K208" s="722">
        <v>694.32</v>
      </c>
      <c r="L208" s="708">
        <v>9.8889999999999993</v>
      </c>
      <c r="M208" s="709"/>
      <c r="N208" s="708"/>
      <c r="O208" s="710">
        <v>15</v>
      </c>
      <c r="P208" s="708">
        <v>0.47</v>
      </c>
      <c r="Q208" s="711">
        <f t="shared" ref="Q208:Q271" si="22">H208+L208+N208+P208+J208</f>
        <v>17.870999999999999</v>
      </c>
      <c r="R208" s="695"/>
      <c r="S208" s="689">
        <f t="shared" ref="S208:S271" si="23">G208*16000</f>
        <v>240000</v>
      </c>
      <c r="T208" s="634">
        <f t="shared" ref="T208:T271" si="24">I208*17000</f>
        <v>0</v>
      </c>
      <c r="U208" s="635">
        <f t="shared" ref="U208:U271" si="25">K208*455</f>
        <v>315915.60000000003</v>
      </c>
      <c r="V208" s="635">
        <f t="shared" ref="V208:V271" si="26">M208*555</f>
        <v>0</v>
      </c>
      <c r="W208" s="636">
        <f t="shared" ref="W208:W271" si="27">O208*1000</f>
        <v>15000</v>
      </c>
      <c r="X208" s="637">
        <f t="shared" si="21"/>
        <v>570915.60000000009</v>
      </c>
      <c r="Y208" s="447">
        <v>514058.80000000005</v>
      </c>
      <c r="Z208" s="448"/>
    </row>
    <row r="209" spans="1:16346" s="447" customFormat="1" ht="30.75" customHeight="1">
      <c r="A209" s="702">
        <v>195</v>
      </c>
      <c r="B209" s="703">
        <v>195</v>
      </c>
      <c r="C209" s="704"/>
      <c r="D209" s="705"/>
      <c r="E209" s="622" t="s">
        <v>1779</v>
      </c>
      <c r="F209" s="715" t="s">
        <v>1780</v>
      </c>
      <c r="G209" s="707">
        <v>15</v>
      </c>
      <c r="H209" s="708">
        <v>7.5119999999999996</v>
      </c>
      <c r="I209" s="708"/>
      <c r="J209" s="708"/>
      <c r="K209" s="722">
        <v>679.8</v>
      </c>
      <c r="L209" s="708">
        <v>9.6820000000000004</v>
      </c>
      <c r="M209" s="709"/>
      <c r="N209" s="708"/>
      <c r="O209" s="710">
        <v>15</v>
      </c>
      <c r="P209" s="708">
        <v>0.47</v>
      </c>
      <c r="Q209" s="711">
        <f t="shared" si="22"/>
        <v>17.663999999999998</v>
      </c>
      <c r="R209" s="695"/>
      <c r="S209" s="689">
        <f t="shared" si="23"/>
        <v>240000</v>
      </c>
      <c r="T209" s="634">
        <f t="shared" si="24"/>
        <v>0</v>
      </c>
      <c r="U209" s="635">
        <f t="shared" si="25"/>
        <v>309309</v>
      </c>
      <c r="V209" s="635">
        <f t="shared" si="26"/>
        <v>0</v>
      </c>
      <c r="W209" s="636">
        <f t="shared" si="27"/>
        <v>15000</v>
      </c>
      <c r="X209" s="637">
        <f t="shared" si="21"/>
        <v>564309</v>
      </c>
      <c r="Y209" s="447">
        <v>540868.6</v>
      </c>
      <c r="Z209" s="448"/>
    </row>
    <row r="210" spans="1:16346" s="447" customFormat="1" ht="30.75" customHeight="1">
      <c r="A210" s="702">
        <v>196</v>
      </c>
      <c r="B210" s="703">
        <v>196</v>
      </c>
      <c r="C210" s="704"/>
      <c r="D210" s="705"/>
      <c r="E210" s="622" t="s">
        <v>1203</v>
      </c>
      <c r="F210" s="715" t="s">
        <v>1204</v>
      </c>
      <c r="G210" s="707">
        <v>15</v>
      </c>
      <c r="H210" s="708">
        <v>7.5119999999999996</v>
      </c>
      <c r="I210" s="708"/>
      <c r="J210" s="708"/>
      <c r="K210" s="722">
        <v>591.36</v>
      </c>
      <c r="L210" s="708">
        <v>8.4220000000000006</v>
      </c>
      <c r="M210" s="709"/>
      <c r="N210" s="708"/>
      <c r="O210" s="710">
        <v>15</v>
      </c>
      <c r="P210" s="708">
        <v>0.47</v>
      </c>
      <c r="Q210" s="711">
        <f t="shared" si="22"/>
        <v>16.404</v>
      </c>
      <c r="R210" s="695"/>
      <c r="S210" s="689">
        <f t="shared" si="23"/>
        <v>240000</v>
      </c>
      <c r="T210" s="634">
        <f t="shared" si="24"/>
        <v>0</v>
      </c>
      <c r="U210" s="635">
        <f t="shared" si="25"/>
        <v>269068.79999999999</v>
      </c>
      <c r="V210" s="635">
        <f t="shared" si="26"/>
        <v>0</v>
      </c>
      <c r="W210" s="636">
        <f t="shared" si="27"/>
        <v>15000</v>
      </c>
      <c r="X210" s="637">
        <f t="shared" si="21"/>
        <v>524068.8</v>
      </c>
      <c r="Y210" s="447">
        <v>518629.4</v>
      </c>
      <c r="Z210" s="448"/>
    </row>
    <row r="211" spans="1:16346" s="447" customFormat="1" ht="30.75" customHeight="1">
      <c r="A211" s="702">
        <v>197</v>
      </c>
      <c r="B211" s="703">
        <v>197</v>
      </c>
      <c r="C211" s="704"/>
      <c r="D211" s="705"/>
      <c r="E211" s="622" t="s">
        <v>1201</v>
      </c>
      <c r="F211" s="623" t="s">
        <v>1202</v>
      </c>
      <c r="G211" s="707">
        <v>15</v>
      </c>
      <c r="H211" s="708">
        <v>7.5119999999999996</v>
      </c>
      <c r="I211" s="708"/>
      <c r="J211" s="708"/>
      <c r="K211" s="722">
        <v>536.36</v>
      </c>
      <c r="L211" s="708">
        <v>7.6390000000000002</v>
      </c>
      <c r="M211" s="709"/>
      <c r="N211" s="708"/>
      <c r="O211" s="710">
        <v>15</v>
      </c>
      <c r="P211" s="708">
        <v>0.47</v>
      </c>
      <c r="Q211" s="711">
        <f t="shared" si="22"/>
        <v>15.621</v>
      </c>
      <c r="R211" s="695"/>
      <c r="S211" s="689">
        <f t="shared" si="23"/>
        <v>240000</v>
      </c>
      <c r="T211" s="634">
        <f t="shared" si="24"/>
        <v>0</v>
      </c>
      <c r="U211" s="635">
        <f t="shared" si="25"/>
        <v>244043.80000000002</v>
      </c>
      <c r="V211" s="635">
        <f t="shared" si="26"/>
        <v>0</v>
      </c>
      <c r="W211" s="636">
        <f t="shared" si="27"/>
        <v>15000</v>
      </c>
      <c r="X211" s="637">
        <f t="shared" si="21"/>
        <v>499043.80000000005</v>
      </c>
      <c r="Y211" s="447">
        <v>513023.80000000005</v>
      </c>
      <c r="Z211" s="448"/>
    </row>
    <row r="212" spans="1:16346" s="447" customFormat="1" ht="30.75" customHeight="1">
      <c r="A212" s="702">
        <v>198</v>
      </c>
      <c r="B212" s="703">
        <v>198</v>
      </c>
      <c r="C212" s="704"/>
      <c r="D212" s="705"/>
      <c r="E212" s="622" t="s">
        <v>2102</v>
      </c>
      <c r="F212" s="623" t="s">
        <v>2101</v>
      </c>
      <c r="G212" s="707">
        <v>15</v>
      </c>
      <c r="H212" s="708">
        <v>7.5119999999999996</v>
      </c>
      <c r="I212" s="708"/>
      <c r="J212" s="708"/>
      <c r="K212" s="722">
        <v>630.08000000000004</v>
      </c>
      <c r="L212" s="708">
        <v>8.9740000000000002</v>
      </c>
      <c r="M212" s="709"/>
      <c r="N212" s="708"/>
      <c r="O212" s="710">
        <v>15</v>
      </c>
      <c r="P212" s="708">
        <v>0.47</v>
      </c>
      <c r="Q212" s="711">
        <f t="shared" si="22"/>
        <v>16.956</v>
      </c>
      <c r="R212" s="695"/>
      <c r="S212" s="689">
        <f t="shared" si="23"/>
        <v>240000</v>
      </c>
      <c r="T212" s="634">
        <f t="shared" si="24"/>
        <v>0</v>
      </c>
      <c r="U212" s="635">
        <f t="shared" si="25"/>
        <v>286686.40000000002</v>
      </c>
      <c r="V212" s="635">
        <f t="shared" si="26"/>
        <v>0</v>
      </c>
      <c r="W212" s="636">
        <f t="shared" si="27"/>
        <v>15000</v>
      </c>
      <c r="X212" s="637">
        <f t="shared" si="21"/>
        <v>541686.4</v>
      </c>
      <c r="Y212" s="447">
        <v>526437.19999999995</v>
      </c>
      <c r="Z212" s="448"/>
    </row>
    <row r="213" spans="1:16346" s="447" customFormat="1" ht="30.75" customHeight="1">
      <c r="A213" s="702">
        <v>199</v>
      </c>
      <c r="B213" s="703">
        <v>199</v>
      </c>
      <c r="C213" s="704"/>
      <c r="D213" s="705"/>
      <c r="E213" s="622" t="s">
        <v>1066</v>
      </c>
      <c r="F213" s="623" t="s">
        <v>1067</v>
      </c>
      <c r="G213" s="707">
        <v>14</v>
      </c>
      <c r="H213" s="708">
        <v>7.0110000000000001</v>
      </c>
      <c r="I213" s="708"/>
      <c r="J213" s="708"/>
      <c r="K213" s="722">
        <v>469.92</v>
      </c>
      <c r="L213" s="708">
        <v>6.6929999999999996</v>
      </c>
      <c r="M213" s="709"/>
      <c r="N213" s="708"/>
      <c r="O213" s="710">
        <v>14</v>
      </c>
      <c r="P213" s="708">
        <v>0.438</v>
      </c>
      <c r="Q213" s="711">
        <f t="shared" si="22"/>
        <v>14.142000000000001</v>
      </c>
      <c r="R213" s="695"/>
      <c r="S213" s="689">
        <f t="shared" si="23"/>
        <v>224000</v>
      </c>
      <c r="T213" s="634">
        <f t="shared" si="24"/>
        <v>0</v>
      </c>
      <c r="U213" s="635">
        <f t="shared" si="25"/>
        <v>213813.6</v>
      </c>
      <c r="V213" s="635">
        <f t="shared" si="26"/>
        <v>0</v>
      </c>
      <c r="W213" s="636">
        <f t="shared" si="27"/>
        <v>14000</v>
      </c>
      <c r="X213" s="637">
        <f t="shared" si="21"/>
        <v>451813.6</v>
      </c>
      <c r="Y213" s="447">
        <v>575085.80000000005</v>
      </c>
      <c r="Z213" s="448"/>
    </row>
    <row r="214" spans="1:16346" s="447" customFormat="1" ht="30.75" customHeight="1">
      <c r="A214" s="702">
        <v>200</v>
      </c>
      <c r="B214" s="703">
        <v>200</v>
      </c>
      <c r="C214" s="704"/>
      <c r="D214" s="705"/>
      <c r="E214" s="622" t="s">
        <v>1712</v>
      </c>
      <c r="F214" s="623" t="s">
        <v>1713</v>
      </c>
      <c r="G214" s="707">
        <v>14</v>
      </c>
      <c r="H214" s="708">
        <v>7.0110000000000001</v>
      </c>
      <c r="I214" s="708"/>
      <c r="J214" s="708"/>
      <c r="K214" s="722">
        <v>588.72</v>
      </c>
      <c r="L214" s="708">
        <v>8.3849999999999998</v>
      </c>
      <c r="M214" s="709"/>
      <c r="N214" s="708"/>
      <c r="O214" s="710">
        <v>14</v>
      </c>
      <c r="P214" s="708">
        <v>0.438</v>
      </c>
      <c r="Q214" s="711">
        <f t="shared" si="22"/>
        <v>15.834000000000001</v>
      </c>
      <c r="R214" s="695"/>
      <c r="S214" s="689">
        <f t="shared" si="23"/>
        <v>224000</v>
      </c>
      <c r="T214" s="634">
        <f t="shared" si="24"/>
        <v>0</v>
      </c>
      <c r="U214" s="635">
        <f t="shared" si="25"/>
        <v>267867.60000000003</v>
      </c>
      <c r="V214" s="635">
        <f t="shared" si="26"/>
        <v>0</v>
      </c>
      <c r="W214" s="636">
        <f t="shared" si="27"/>
        <v>14000</v>
      </c>
      <c r="X214" s="637">
        <f t="shared" si="21"/>
        <v>505867.60000000003</v>
      </c>
      <c r="Y214" s="447">
        <v>511639.39999999997</v>
      </c>
      <c r="Z214" s="448"/>
    </row>
    <row r="215" spans="1:16346" s="447" customFormat="1" ht="30.75" customHeight="1">
      <c r="A215" s="702">
        <v>201</v>
      </c>
      <c r="B215" s="703">
        <v>201</v>
      </c>
      <c r="C215" s="704"/>
      <c r="D215" s="705"/>
      <c r="E215" s="622" t="s">
        <v>1940</v>
      </c>
      <c r="F215" s="623" t="s">
        <v>1941</v>
      </c>
      <c r="G215" s="707">
        <v>14</v>
      </c>
      <c r="H215" s="708">
        <v>7.0110000000000001</v>
      </c>
      <c r="I215" s="708"/>
      <c r="J215" s="708"/>
      <c r="K215" s="722">
        <v>534.16</v>
      </c>
      <c r="L215" s="708">
        <v>7.6079999999999997</v>
      </c>
      <c r="M215" s="709"/>
      <c r="N215" s="708"/>
      <c r="O215" s="710">
        <v>14</v>
      </c>
      <c r="P215" s="708">
        <v>0.438</v>
      </c>
      <c r="Q215" s="711">
        <f t="shared" si="22"/>
        <v>15.057</v>
      </c>
      <c r="R215" s="695"/>
      <c r="S215" s="689">
        <f t="shared" si="23"/>
        <v>224000</v>
      </c>
      <c r="T215" s="634">
        <f t="shared" si="24"/>
        <v>0</v>
      </c>
      <c r="U215" s="635">
        <f t="shared" si="25"/>
        <v>243042.8</v>
      </c>
      <c r="V215" s="635">
        <f t="shared" si="26"/>
        <v>0</v>
      </c>
      <c r="W215" s="636">
        <f t="shared" si="27"/>
        <v>14000</v>
      </c>
      <c r="X215" s="637">
        <f t="shared" si="21"/>
        <v>481042.8</v>
      </c>
      <c r="Y215" s="447">
        <v>512240</v>
      </c>
      <c r="Z215" s="448"/>
    </row>
    <row r="216" spans="1:16346" s="447" customFormat="1" ht="30.75" customHeight="1">
      <c r="A216" s="702">
        <v>202</v>
      </c>
      <c r="B216" s="703">
        <v>202</v>
      </c>
      <c r="C216" s="704"/>
      <c r="D216" s="705"/>
      <c r="E216" s="622" t="s">
        <v>1942</v>
      </c>
      <c r="F216" s="623" t="s">
        <v>1943</v>
      </c>
      <c r="G216" s="707">
        <v>13</v>
      </c>
      <c r="H216" s="708">
        <v>6.51</v>
      </c>
      <c r="I216" s="708"/>
      <c r="J216" s="708"/>
      <c r="K216" s="722">
        <v>564.08000000000004</v>
      </c>
      <c r="L216" s="708">
        <v>8.0340000000000007</v>
      </c>
      <c r="M216" s="709"/>
      <c r="N216" s="708"/>
      <c r="O216" s="710">
        <v>13</v>
      </c>
      <c r="P216" s="708">
        <v>0.40699999999999997</v>
      </c>
      <c r="Q216" s="711">
        <f t="shared" si="22"/>
        <v>14.951000000000001</v>
      </c>
      <c r="R216" s="695"/>
      <c r="S216" s="689">
        <f t="shared" si="23"/>
        <v>208000</v>
      </c>
      <c r="T216" s="634">
        <f t="shared" si="24"/>
        <v>0</v>
      </c>
      <c r="U216" s="635">
        <f t="shared" si="25"/>
        <v>256656.40000000002</v>
      </c>
      <c r="V216" s="635">
        <f t="shared" si="26"/>
        <v>0</v>
      </c>
      <c r="W216" s="636">
        <f t="shared" si="27"/>
        <v>13000</v>
      </c>
      <c r="X216" s="637">
        <f t="shared" si="21"/>
        <v>477656.4</v>
      </c>
      <c r="Y216" s="447">
        <v>502247</v>
      </c>
      <c r="Z216" s="448"/>
    </row>
    <row r="217" spans="1:16346" s="447" customFormat="1" ht="30.75" customHeight="1">
      <c r="A217" s="702">
        <v>203</v>
      </c>
      <c r="B217" s="703">
        <v>203</v>
      </c>
      <c r="C217" s="704"/>
      <c r="D217" s="705"/>
      <c r="E217" s="622" t="s">
        <v>1944</v>
      </c>
      <c r="F217" s="623" t="s">
        <v>1945</v>
      </c>
      <c r="G217" s="707">
        <v>13</v>
      </c>
      <c r="H217" s="708">
        <v>6.51</v>
      </c>
      <c r="I217" s="708"/>
      <c r="J217" s="708"/>
      <c r="K217" s="722">
        <v>530.20000000000005</v>
      </c>
      <c r="L217" s="708">
        <v>7.5510000000000002</v>
      </c>
      <c r="M217" s="709"/>
      <c r="N217" s="708"/>
      <c r="O217" s="710">
        <v>13</v>
      </c>
      <c r="P217" s="708">
        <v>0.40699999999999997</v>
      </c>
      <c r="Q217" s="711">
        <f t="shared" si="22"/>
        <v>14.468</v>
      </c>
      <c r="R217" s="695"/>
      <c r="S217" s="689">
        <f t="shared" si="23"/>
        <v>208000</v>
      </c>
      <c r="T217" s="634">
        <f t="shared" si="24"/>
        <v>0</v>
      </c>
      <c r="U217" s="635">
        <f t="shared" si="25"/>
        <v>241241.00000000003</v>
      </c>
      <c r="V217" s="635">
        <f t="shared" si="26"/>
        <v>0</v>
      </c>
      <c r="W217" s="636">
        <f t="shared" si="27"/>
        <v>13000</v>
      </c>
      <c r="X217" s="637">
        <f t="shared" si="21"/>
        <v>462241</v>
      </c>
      <c r="Y217" s="447">
        <v>526254</v>
      </c>
      <c r="Z217" s="448"/>
    </row>
    <row r="218" spans="1:16346" s="447" customFormat="1" ht="30.75" customHeight="1">
      <c r="A218" s="702">
        <v>204</v>
      </c>
      <c r="B218" s="703">
        <v>204</v>
      </c>
      <c r="C218" s="704"/>
      <c r="D218" s="705"/>
      <c r="E218" s="622" t="s">
        <v>1179</v>
      </c>
      <c r="F218" s="623" t="s">
        <v>1180</v>
      </c>
      <c r="G218" s="707">
        <v>15</v>
      </c>
      <c r="H218" s="708">
        <v>7.5119999999999996</v>
      </c>
      <c r="I218" s="708"/>
      <c r="J218" s="708"/>
      <c r="K218" s="722">
        <v>556.16</v>
      </c>
      <c r="L218" s="708">
        <v>7.9210000000000003</v>
      </c>
      <c r="M218" s="709"/>
      <c r="N218" s="708"/>
      <c r="O218" s="710">
        <v>15</v>
      </c>
      <c r="P218" s="708">
        <v>0.47</v>
      </c>
      <c r="Q218" s="711">
        <f t="shared" si="22"/>
        <v>15.903</v>
      </c>
      <c r="R218" s="694"/>
      <c r="S218" s="689">
        <f t="shared" si="23"/>
        <v>240000</v>
      </c>
      <c r="T218" s="634">
        <f t="shared" si="24"/>
        <v>0</v>
      </c>
      <c r="U218" s="635">
        <f t="shared" si="25"/>
        <v>253052.79999999999</v>
      </c>
      <c r="V218" s="635">
        <f t="shared" si="26"/>
        <v>0</v>
      </c>
      <c r="W218" s="636">
        <f t="shared" si="27"/>
        <v>15000</v>
      </c>
      <c r="X218" s="637">
        <f t="shared" si="21"/>
        <v>508052.8</v>
      </c>
      <c r="Y218" s="571">
        <v>455800.6</v>
      </c>
      <c r="Z218" s="448"/>
      <c r="AA218" s="571"/>
      <c r="AB218" s="571"/>
      <c r="AC218" s="571"/>
      <c r="AD218" s="571"/>
      <c r="AE218" s="571"/>
      <c r="AF218" s="571"/>
      <c r="AG218" s="571"/>
      <c r="AH218" s="571"/>
      <c r="AI218" s="571"/>
      <c r="AJ218" s="571"/>
      <c r="AK218" s="571"/>
      <c r="AL218" s="571"/>
      <c r="AM218" s="571"/>
      <c r="AN218" s="571"/>
      <c r="AO218" s="571"/>
      <c r="AP218" s="571"/>
      <c r="AQ218" s="571"/>
      <c r="AR218" s="571"/>
      <c r="AS218" s="571"/>
      <c r="AT218" s="571"/>
      <c r="AU218" s="571"/>
      <c r="AV218" s="571"/>
      <c r="AW218" s="571"/>
      <c r="AX218" s="571"/>
      <c r="AY218" s="571"/>
      <c r="AZ218" s="571"/>
      <c r="BA218" s="571"/>
      <c r="BB218" s="571"/>
      <c r="BC218" s="571"/>
      <c r="BD218" s="571"/>
      <c r="BE218" s="571"/>
      <c r="BF218" s="571"/>
      <c r="BG218" s="571"/>
      <c r="BH218" s="571"/>
      <c r="BI218" s="571"/>
      <c r="BJ218" s="571"/>
      <c r="BK218" s="571"/>
      <c r="BL218" s="571"/>
      <c r="BM218" s="571"/>
      <c r="BN218" s="571"/>
      <c r="BO218" s="571"/>
      <c r="BP218" s="571"/>
      <c r="BQ218" s="571"/>
      <c r="BR218" s="571"/>
      <c r="BS218" s="571"/>
      <c r="BT218" s="571"/>
      <c r="BU218" s="571"/>
      <c r="BV218" s="571"/>
      <c r="BW218" s="571"/>
      <c r="BX218" s="571"/>
      <c r="BY218" s="571"/>
      <c r="BZ218" s="571"/>
      <c r="CA218" s="571"/>
      <c r="CB218" s="571"/>
      <c r="CC218" s="571"/>
      <c r="CD218" s="571"/>
      <c r="CE218" s="571"/>
      <c r="CF218" s="571"/>
      <c r="CG218" s="571"/>
      <c r="CH218" s="571"/>
      <c r="CI218" s="571"/>
      <c r="CJ218" s="571"/>
      <c r="CK218" s="571"/>
      <c r="CL218" s="571"/>
      <c r="CM218" s="571"/>
      <c r="CN218" s="571"/>
      <c r="CO218" s="571"/>
      <c r="CP218" s="571"/>
      <c r="CQ218" s="571"/>
      <c r="CR218" s="571"/>
      <c r="CS218" s="571"/>
      <c r="CT218" s="571"/>
      <c r="CU218" s="571"/>
      <c r="CV218" s="571"/>
      <c r="CW218" s="571"/>
      <c r="CX218" s="571"/>
      <c r="CY218" s="571"/>
      <c r="CZ218" s="571"/>
      <c r="DA218" s="571"/>
      <c r="DB218" s="571"/>
      <c r="DC218" s="571"/>
      <c r="DD218" s="571"/>
      <c r="DE218" s="571"/>
      <c r="DF218" s="571"/>
      <c r="DG218" s="571"/>
      <c r="DH218" s="571"/>
      <c r="DI218" s="571"/>
      <c r="DJ218" s="571"/>
      <c r="DK218" s="571"/>
      <c r="DL218" s="571"/>
      <c r="DM218" s="571"/>
      <c r="DN218" s="571"/>
      <c r="DO218" s="571"/>
      <c r="DP218" s="571"/>
      <c r="DQ218" s="571"/>
      <c r="DR218" s="571"/>
      <c r="DS218" s="571"/>
      <c r="DT218" s="571"/>
      <c r="DU218" s="571"/>
      <c r="DV218" s="571"/>
      <c r="DW218" s="571"/>
      <c r="DX218" s="571"/>
      <c r="DY218" s="571"/>
      <c r="DZ218" s="571"/>
      <c r="EA218" s="571"/>
      <c r="EB218" s="571"/>
      <c r="EC218" s="571"/>
      <c r="ED218" s="571"/>
      <c r="EE218" s="571"/>
      <c r="EF218" s="571"/>
      <c r="EG218" s="571"/>
      <c r="EH218" s="571"/>
      <c r="EI218" s="571"/>
      <c r="EJ218" s="571"/>
      <c r="EK218" s="571"/>
      <c r="EL218" s="571"/>
      <c r="EM218" s="571"/>
      <c r="EN218" s="571"/>
      <c r="EO218" s="571"/>
      <c r="EP218" s="571"/>
      <c r="EQ218" s="571"/>
      <c r="ER218" s="571"/>
      <c r="ES218" s="571"/>
      <c r="ET218" s="571"/>
      <c r="EU218" s="571"/>
      <c r="EV218" s="571"/>
      <c r="EW218" s="571"/>
      <c r="EX218" s="571"/>
      <c r="EY218" s="571"/>
      <c r="EZ218" s="571"/>
      <c r="FA218" s="571"/>
      <c r="FB218" s="571"/>
      <c r="FC218" s="571"/>
      <c r="FD218" s="571"/>
      <c r="FE218" s="571"/>
      <c r="FF218" s="571"/>
      <c r="FG218" s="571"/>
      <c r="FH218" s="571"/>
      <c r="FI218" s="571"/>
      <c r="FJ218" s="571"/>
      <c r="FK218" s="571"/>
      <c r="FL218" s="571"/>
      <c r="FM218" s="571"/>
      <c r="FN218" s="571"/>
      <c r="FO218" s="571"/>
      <c r="FP218" s="571"/>
      <c r="FQ218" s="571"/>
      <c r="FR218" s="571"/>
      <c r="FS218" s="571"/>
      <c r="FT218" s="571"/>
      <c r="FU218" s="571"/>
      <c r="FV218" s="571"/>
      <c r="FW218" s="571"/>
      <c r="FX218" s="571"/>
      <c r="FY218" s="571"/>
      <c r="FZ218" s="571"/>
      <c r="GA218" s="571"/>
      <c r="GB218" s="571"/>
      <c r="GC218" s="571"/>
      <c r="GD218" s="571"/>
      <c r="GE218" s="571"/>
      <c r="GF218" s="571"/>
      <c r="GG218" s="571"/>
      <c r="GH218" s="571"/>
      <c r="GI218" s="571"/>
      <c r="GJ218" s="571"/>
      <c r="GK218" s="571"/>
      <c r="GL218" s="571"/>
      <c r="GM218" s="571"/>
      <c r="GN218" s="571"/>
      <c r="GO218" s="571"/>
      <c r="GP218" s="571"/>
      <c r="GQ218" s="571"/>
      <c r="GR218" s="571"/>
      <c r="GS218" s="571"/>
      <c r="GT218" s="571"/>
      <c r="GU218" s="571"/>
      <c r="GV218" s="571"/>
      <c r="GW218" s="571"/>
      <c r="GX218" s="571"/>
      <c r="GY218" s="571"/>
      <c r="GZ218" s="571"/>
      <c r="HA218" s="571"/>
      <c r="HB218" s="571"/>
      <c r="HC218" s="571"/>
      <c r="HD218" s="571"/>
      <c r="HE218" s="571"/>
      <c r="HF218" s="571"/>
      <c r="HG218" s="571"/>
      <c r="HH218" s="571"/>
      <c r="HI218" s="571"/>
      <c r="HJ218" s="571"/>
      <c r="HK218" s="571"/>
      <c r="HL218" s="571"/>
      <c r="HM218" s="571"/>
      <c r="HN218" s="571"/>
      <c r="HO218" s="571"/>
      <c r="HP218" s="571"/>
      <c r="HQ218" s="571"/>
      <c r="HR218" s="571"/>
      <c r="HS218" s="571"/>
      <c r="HT218" s="571"/>
      <c r="HU218" s="571"/>
      <c r="HV218" s="571"/>
      <c r="HW218" s="571"/>
      <c r="HX218" s="571"/>
      <c r="HY218" s="571"/>
      <c r="HZ218" s="571"/>
      <c r="IA218" s="571"/>
      <c r="IB218" s="571"/>
      <c r="IC218" s="571"/>
      <c r="ID218" s="571"/>
      <c r="IE218" s="571"/>
      <c r="IF218" s="571"/>
      <c r="IG218" s="571"/>
      <c r="IH218" s="571"/>
      <c r="II218" s="571"/>
      <c r="IJ218" s="571"/>
      <c r="IK218" s="571"/>
      <c r="IL218" s="571"/>
      <c r="IM218" s="571"/>
      <c r="IN218" s="571"/>
      <c r="IO218" s="571"/>
      <c r="IP218" s="571"/>
      <c r="IQ218" s="571"/>
      <c r="IR218" s="571"/>
      <c r="IS218" s="571"/>
      <c r="IT218" s="571"/>
      <c r="IU218" s="571"/>
      <c r="IV218" s="571"/>
      <c r="IW218" s="571"/>
      <c r="IX218" s="571"/>
      <c r="IY218" s="571"/>
      <c r="IZ218" s="571"/>
      <c r="JC218" s="571"/>
      <c r="JD218" s="571"/>
      <c r="JE218" s="571"/>
      <c r="JF218" s="571"/>
      <c r="JG218" s="571"/>
      <c r="JH218" s="571"/>
      <c r="JI218" s="571"/>
      <c r="JJ218" s="571"/>
      <c r="JK218" s="571"/>
      <c r="JL218" s="571"/>
      <c r="JM218" s="571"/>
      <c r="JN218" s="571"/>
      <c r="JO218" s="571"/>
      <c r="JP218" s="571"/>
      <c r="JQ218" s="571"/>
      <c r="JR218" s="571"/>
      <c r="JS218" s="571"/>
      <c r="JT218" s="571"/>
      <c r="JU218" s="571"/>
      <c r="JV218" s="571"/>
      <c r="JW218" s="571"/>
      <c r="JX218" s="571"/>
      <c r="JY218" s="571"/>
      <c r="JZ218" s="571"/>
      <c r="KA218" s="571"/>
      <c r="KB218" s="571"/>
      <c r="KC218" s="571"/>
      <c r="KD218" s="571"/>
      <c r="KE218" s="571"/>
      <c r="KF218" s="571"/>
      <c r="KG218" s="571"/>
      <c r="KH218" s="571"/>
      <c r="KI218" s="571"/>
      <c r="KJ218" s="571"/>
      <c r="KK218" s="571"/>
      <c r="KL218" s="571"/>
      <c r="KM218" s="571"/>
      <c r="KN218" s="571"/>
      <c r="KO218" s="571"/>
      <c r="KP218" s="571"/>
      <c r="KQ218" s="571"/>
      <c r="KR218" s="571"/>
      <c r="KS218" s="571"/>
      <c r="KT218" s="571"/>
      <c r="KU218" s="571"/>
      <c r="KV218" s="571"/>
      <c r="KW218" s="571"/>
      <c r="KX218" s="571"/>
      <c r="KY218" s="571"/>
      <c r="KZ218" s="571"/>
      <c r="LA218" s="571"/>
      <c r="LB218" s="571"/>
      <c r="LC218" s="571"/>
      <c r="LD218" s="571"/>
      <c r="LE218" s="571"/>
      <c r="LF218" s="571"/>
      <c r="LG218" s="571"/>
      <c r="LH218" s="571"/>
      <c r="LI218" s="571"/>
      <c r="LJ218" s="571"/>
      <c r="LK218" s="571"/>
      <c r="LL218" s="571"/>
      <c r="LM218" s="571"/>
      <c r="LN218" s="571"/>
      <c r="LO218" s="571"/>
      <c r="LP218" s="571"/>
      <c r="LQ218" s="571"/>
      <c r="LR218" s="571"/>
      <c r="LS218" s="571"/>
      <c r="LT218" s="571"/>
      <c r="LU218" s="571"/>
      <c r="LV218" s="571"/>
      <c r="LW218" s="571"/>
      <c r="LX218" s="571"/>
      <c r="LY218" s="571"/>
      <c r="LZ218" s="571"/>
      <c r="MA218" s="571"/>
      <c r="MB218" s="571"/>
      <c r="MC218" s="571"/>
      <c r="MD218" s="571"/>
      <c r="ME218" s="571"/>
      <c r="MF218" s="571"/>
      <c r="MG218" s="571"/>
      <c r="MH218" s="571"/>
      <c r="MI218" s="571"/>
      <c r="MJ218" s="571"/>
      <c r="MK218" s="571"/>
      <c r="ML218" s="571"/>
      <c r="MM218" s="571"/>
      <c r="MN218" s="571"/>
      <c r="MO218" s="571"/>
      <c r="MP218" s="571"/>
      <c r="MQ218" s="571"/>
      <c r="MR218" s="571"/>
      <c r="MS218" s="571"/>
      <c r="MT218" s="571"/>
      <c r="MU218" s="571"/>
      <c r="MV218" s="571"/>
      <c r="MW218" s="571"/>
      <c r="MX218" s="571"/>
      <c r="MY218" s="571"/>
      <c r="MZ218" s="571"/>
      <c r="NA218" s="571"/>
      <c r="NB218" s="571"/>
      <c r="NC218" s="571"/>
      <c r="ND218" s="571"/>
      <c r="NE218" s="571"/>
      <c r="NF218" s="571"/>
      <c r="NG218" s="571"/>
      <c r="NH218" s="571"/>
      <c r="NI218" s="571"/>
      <c r="NJ218" s="571"/>
      <c r="NK218" s="571"/>
      <c r="NL218" s="571"/>
      <c r="NM218" s="571"/>
      <c r="NN218" s="571"/>
      <c r="NO218" s="571"/>
      <c r="NP218" s="571"/>
      <c r="NQ218" s="571"/>
      <c r="NR218" s="571"/>
      <c r="NS218" s="571"/>
      <c r="NT218" s="571"/>
      <c r="NU218" s="571"/>
      <c r="NV218" s="571"/>
      <c r="NW218" s="571"/>
      <c r="NX218" s="571"/>
      <c r="NY218" s="571"/>
      <c r="NZ218" s="571"/>
      <c r="OA218" s="571"/>
      <c r="OB218" s="571"/>
      <c r="OC218" s="571"/>
      <c r="OD218" s="571"/>
      <c r="OE218" s="571"/>
      <c r="OF218" s="571"/>
      <c r="OG218" s="571"/>
      <c r="OH218" s="571"/>
      <c r="OI218" s="571"/>
      <c r="OJ218" s="571"/>
      <c r="OK218" s="571"/>
      <c r="OL218" s="571"/>
      <c r="OM218" s="571"/>
      <c r="ON218" s="571"/>
      <c r="OO218" s="571"/>
      <c r="OP218" s="571"/>
      <c r="OQ218" s="571"/>
      <c r="OR218" s="571"/>
      <c r="OS218" s="571"/>
      <c r="OT218" s="571"/>
      <c r="OU218" s="571"/>
      <c r="OV218" s="571"/>
      <c r="OW218" s="571"/>
      <c r="OX218" s="571"/>
      <c r="OY218" s="571"/>
      <c r="OZ218" s="571"/>
      <c r="PA218" s="571"/>
      <c r="PB218" s="571"/>
      <c r="PC218" s="571"/>
      <c r="PD218" s="571"/>
      <c r="PE218" s="571"/>
      <c r="PF218" s="571"/>
      <c r="PG218" s="571"/>
      <c r="PH218" s="571"/>
      <c r="PI218" s="571"/>
      <c r="PJ218" s="571"/>
      <c r="PK218" s="571"/>
      <c r="PL218" s="571"/>
      <c r="PM218" s="571"/>
      <c r="PN218" s="571"/>
      <c r="PO218" s="571"/>
      <c r="PP218" s="571"/>
      <c r="PQ218" s="571"/>
      <c r="PR218" s="571"/>
      <c r="PS218" s="571"/>
      <c r="PT218" s="571"/>
      <c r="PU218" s="571"/>
      <c r="PV218" s="571"/>
      <c r="PW218" s="571"/>
      <c r="PX218" s="571"/>
      <c r="PY218" s="571"/>
      <c r="PZ218" s="571"/>
      <c r="QA218" s="571"/>
      <c r="QB218" s="571"/>
      <c r="QC218" s="571"/>
      <c r="QD218" s="571"/>
      <c r="QE218" s="571"/>
      <c r="QF218" s="571"/>
      <c r="QG218" s="571"/>
      <c r="QH218" s="571"/>
      <c r="QI218" s="571"/>
      <c r="QJ218" s="571"/>
      <c r="QK218" s="571"/>
      <c r="QL218" s="571"/>
      <c r="QM218" s="571"/>
      <c r="QN218" s="571"/>
      <c r="QO218" s="571"/>
      <c r="QP218" s="571"/>
      <c r="QQ218" s="571"/>
      <c r="QR218" s="571"/>
      <c r="QS218" s="571"/>
      <c r="QT218" s="571"/>
      <c r="QU218" s="571"/>
      <c r="QV218" s="571"/>
      <c r="QW218" s="571"/>
      <c r="QX218" s="571"/>
      <c r="QY218" s="571"/>
      <c r="QZ218" s="571"/>
      <c r="RA218" s="571"/>
      <c r="RB218" s="571"/>
      <c r="RC218" s="571"/>
      <c r="RD218" s="571"/>
      <c r="RE218" s="571"/>
      <c r="RF218" s="571"/>
      <c r="RG218" s="571"/>
      <c r="RH218" s="571"/>
      <c r="RI218" s="571"/>
      <c r="RJ218" s="571"/>
      <c r="RK218" s="571"/>
      <c r="RL218" s="571"/>
      <c r="RM218" s="571"/>
      <c r="RN218" s="571"/>
      <c r="RO218" s="571"/>
      <c r="RP218" s="571"/>
      <c r="RQ218" s="571"/>
      <c r="RR218" s="571"/>
      <c r="RS218" s="571"/>
      <c r="RT218" s="571"/>
      <c r="RU218" s="571"/>
      <c r="RV218" s="571"/>
      <c r="RW218" s="571"/>
      <c r="RX218" s="571"/>
      <c r="RY218" s="571"/>
      <c r="RZ218" s="571"/>
      <c r="SA218" s="571"/>
      <c r="SB218" s="571"/>
      <c r="SC218" s="571"/>
      <c r="SD218" s="571"/>
      <c r="SE218" s="571"/>
      <c r="SF218" s="571"/>
      <c r="SG218" s="571"/>
      <c r="SH218" s="571"/>
      <c r="SI218" s="571"/>
      <c r="SJ218" s="571"/>
      <c r="SK218" s="571"/>
      <c r="SL218" s="571"/>
      <c r="SM218" s="571"/>
      <c r="SN218" s="571"/>
      <c r="SO218" s="571"/>
      <c r="SP218" s="571"/>
      <c r="SQ218" s="571"/>
      <c r="SR218" s="571"/>
      <c r="SS218" s="571"/>
      <c r="ST218" s="571"/>
      <c r="SU218" s="571"/>
      <c r="SV218" s="571"/>
      <c r="SY218" s="571"/>
      <c r="SZ218" s="571"/>
      <c r="TA218" s="571"/>
      <c r="TB218" s="571"/>
      <c r="TC218" s="571"/>
      <c r="TD218" s="571"/>
      <c r="TE218" s="571"/>
      <c r="TF218" s="571"/>
      <c r="TG218" s="571"/>
      <c r="TH218" s="571"/>
      <c r="TI218" s="571"/>
      <c r="TJ218" s="571"/>
      <c r="TK218" s="571"/>
      <c r="TL218" s="571"/>
      <c r="TM218" s="571"/>
      <c r="TN218" s="571"/>
      <c r="TO218" s="571"/>
      <c r="TP218" s="571"/>
      <c r="TQ218" s="571"/>
      <c r="TR218" s="571"/>
      <c r="TS218" s="571"/>
      <c r="TT218" s="571"/>
      <c r="TU218" s="571"/>
      <c r="TV218" s="571"/>
      <c r="TW218" s="571"/>
      <c r="TX218" s="571"/>
      <c r="TY218" s="571"/>
      <c r="TZ218" s="571"/>
      <c r="UA218" s="571"/>
      <c r="UB218" s="571"/>
      <c r="UC218" s="571"/>
      <c r="UD218" s="571"/>
      <c r="UE218" s="571"/>
      <c r="UF218" s="571"/>
      <c r="UG218" s="571"/>
      <c r="UH218" s="571"/>
      <c r="UI218" s="571"/>
      <c r="UJ218" s="571"/>
      <c r="UK218" s="571"/>
      <c r="UL218" s="571"/>
      <c r="UM218" s="571"/>
      <c r="UN218" s="571"/>
      <c r="UO218" s="571"/>
      <c r="UP218" s="571"/>
      <c r="UQ218" s="571"/>
      <c r="UR218" s="571"/>
      <c r="US218" s="571"/>
      <c r="UT218" s="571"/>
      <c r="UU218" s="571"/>
      <c r="UV218" s="571"/>
      <c r="UW218" s="571"/>
      <c r="UX218" s="571"/>
      <c r="UY218" s="571"/>
      <c r="UZ218" s="571"/>
      <c r="VA218" s="571"/>
      <c r="VB218" s="571"/>
      <c r="VC218" s="571"/>
      <c r="VD218" s="571"/>
      <c r="VE218" s="571"/>
      <c r="VF218" s="571"/>
      <c r="VG218" s="571"/>
      <c r="VH218" s="571"/>
      <c r="VI218" s="571"/>
      <c r="VJ218" s="571"/>
      <c r="VK218" s="571"/>
      <c r="VL218" s="571"/>
      <c r="VM218" s="571"/>
      <c r="VN218" s="571"/>
      <c r="VO218" s="571"/>
      <c r="VP218" s="571"/>
      <c r="VQ218" s="571"/>
      <c r="VR218" s="571"/>
      <c r="VS218" s="571"/>
      <c r="VT218" s="571"/>
      <c r="VU218" s="571"/>
      <c r="VV218" s="571"/>
      <c r="VW218" s="571"/>
      <c r="VX218" s="571"/>
      <c r="VY218" s="571"/>
      <c r="VZ218" s="571"/>
      <c r="WA218" s="571"/>
      <c r="WB218" s="571"/>
      <c r="WC218" s="571"/>
      <c r="WD218" s="571"/>
      <c r="WE218" s="571"/>
      <c r="WF218" s="571"/>
      <c r="WG218" s="571"/>
      <c r="WH218" s="571"/>
      <c r="WI218" s="571"/>
      <c r="WJ218" s="571"/>
      <c r="WK218" s="571"/>
      <c r="WL218" s="571"/>
      <c r="WM218" s="571"/>
      <c r="WN218" s="571"/>
      <c r="WO218" s="571"/>
      <c r="WP218" s="571"/>
      <c r="WQ218" s="571"/>
      <c r="WR218" s="571"/>
      <c r="WS218" s="571"/>
      <c r="WT218" s="571"/>
      <c r="WU218" s="571"/>
      <c r="WV218" s="571"/>
      <c r="WW218" s="571"/>
      <c r="WX218" s="571"/>
      <c r="WY218" s="571"/>
      <c r="WZ218" s="571"/>
      <c r="XA218" s="571"/>
      <c r="XB218" s="571"/>
      <c r="XC218" s="571"/>
      <c r="XD218" s="571"/>
      <c r="XE218" s="571"/>
      <c r="XF218" s="571"/>
      <c r="XG218" s="571"/>
      <c r="XH218" s="571"/>
      <c r="XI218" s="571"/>
      <c r="XJ218" s="571"/>
      <c r="XK218" s="571"/>
      <c r="XL218" s="571"/>
      <c r="XM218" s="571"/>
      <c r="XN218" s="571"/>
      <c r="XO218" s="571"/>
      <c r="XP218" s="571"/>
      <c r="XQ218" s="571"/>
      <c r="XR218" s="571"/>
      <c r="XS218" s="571"/>
      <c r="XT218" s="571"/>
      <c r="XU218" s="571"/>
      <c r="XV218" s="571"/>
      <c r="XW218" s="571"/>
      <c r="XX218" s="571"/>
      <c r="XY218" s="571"/>
      <c r="XZ218" s="571"/>
      <c r="YA218" s="571"/>
      <c r="YB218" s="571"/>
      <c r="YC218" s="571"/>
      <c r="YD218" s="571"/>
      <c r="YE218" s="571"/>
      <c r="YF218" s="571"/>
      <c r="YG218" s="571"/>
      <c r="YH218" s="571"/>
      <c r="YI218" s="571"/>
      <c r="YJ218" s="571"/>
      <c r="YK218" s="571"/>
      <c r="YL218" s="571"/>
      <c r="YM218" s="571"/>
      <c r="YN218" s="571"/>
      <c r="YO218" s="571"/>
      <c r="YP218" s="571"/>
      <c r="YQ218" s="571"/>
      <c r="YR218" s="571"/>
      <c r="YS218" s="571"/>
      <c r="YT218" s="571"/>
      <c r="YU218" s="571"/>
      <c r="YV218" s="571"/>
      <c r="YW218" s="571"/>
      <c r="YX218" s="571"/>
      <c r="YY218" s="571"/>
      <c r="YZ218" s="571"/>
      <c r="ZA218" s="571"/>
      <c r="ZB218" s="571"/>
      <c r="ZC218" s="571"/>
      <c r="ZD218" s="571"/>
      <c r="ZE218" s="571"/>
      <c r="ZF218" s="571"/>
      <c r="ZG218" s="571"/>
      <c r="ZH218" s="571"/>
      <c r="ZI218" s="571"/>
      <c r="ZJ218" s="571"/>
      <c r="ZK218" s="571"/>
      <c r="ZL218" s="571"/>
      <c r="ZM218" s="571"/>
      <c r="ZN218" s="571"/>
      <c r="ZO218" s="571"/>
      <c r="ZP218" s="571"/>
      <c r="ZQ218" s="571"/>
      <c r="ZR218" s="571"/>
      <c r="ZS218" s="571"/>
      <c r="ZT218" s="571"/>
      <c r="ZU218" s="571"/>
      <c r="ZV218" s="571"/>
      <c r="ZW218" s="571"/>
      <c r="ZX218" s="571"/>
      <c r="ZY218" s="571"/>
      <c r="ZZ218" s="571"/>
      <c r="AAA218" s="571"/>
      <c r="AAB218" s="571"/>
      <c r="AAC218" s="571"/>
      <c r="AAD218" s="571"/>
      <c r="AAE218" s="571"/>
      <c r="AAF218" s="571"/>
      <c r="AAG218" s="571"/>
      <c r="AAH218" s="571"/>
      <c r="AAI218" s="571"/>
      <c r="AAJ218" s="571"/>
      <c r="AAK218" s="571"/>
      <c r="AAL218" s="571"/>
      <c r="AAM218" s="571"/>
      <c r="AAN218" s="571"/>
      <c r="AAO218" s="571"/>
      <c r="AAP218" s="571"/>
      <c r="AAQ218" s="571"/>
      <c r="AAR218" s="571"/>
      <c r="AAS218" s="571"/>
      <c r="AAT218" s="571"/>
      <c r="AAU218" s="571"/>
      <c r="AAV218" s="571"/>
      <c r="AAW218" s="571"/>
      <c r="AAX218" s="571"/>
      <c r="AAY218" s="571"/>
      <c r="AAZ218" s="571"/>
      <c r="ABA218" s="571"/>
      <c r="ABB218" s="571"/>
      <c r="ABC218" s="571"/>
      <c r="ABD218" s="571"/>
      <c r="ABE218" s="571"/>
      <c r="ABF218" s="571"/>
      <c r="ABG218" s="571"/>
      <c r="ABH218" s="571"/>
      <c r="ABI218" s="571"/>
      <c r="ABJ218" s="571"/>
      <c r="ABK218" s="571"/>
      <c r="ABL218" s="571"/>
      <c r="ABM218" s="571"/>
      <c r="ABN218" s="571"/>
      <c r="ABO218" s="571"/>
      <c r="ABP218" s="571"/>
      <c r="ABQ218" s="571"/>
      <c r="ABR218" s="571"/>
      <c r="ABS218" s="571"/>
      <c r="ABT218" s="571"/>
      <c r="ABU218" s="571"/>
      <c r="ABV218" s="571"/>
      <c r="ABW218" s="571"/>
      <c r="ABX218" s="571"/>
      <c r="ABY218" s="571"/>
      <c r="ABZ218" s="571"/>
      <c r="ACA218" s="571"/>
      <c r="ACB218" s="571"/>
      <c r="ACC218" s="571"/>
      <c r="ACD218" s="571"/>
      <c r="ACE218" s="571"/>
      <c r="ACF218" s="571"/>
      <c r="ACG218" s="571"/>
      <c r="ACH218" s="571"/>
      <c r="ACI218" s="571"/>
      <c r="ACJ218" s="571"/>
      <c r="ACK218" s="571"/>
      <c r="ACL218" s="571"/>
      <c r="ACM218" s="571"/>
      <c r="ACN218" s="571"/>
      <c r="ACO218" s="571"/>
      <c r="ACP218" s="571"/>
      <c r="ACQ218" s="571"/>
      <c r="ACR218" s="571"/>
      <c r="ACU218" s="571"/>
      <c r="ACV218" s="571"/>
      <c r="ACW218" s="571"/>
      <c r="ACX218" s="571"/>
      <c r="ACY218" s="571"/>
      <c r="ACZ218" s="571"/>
      <c r="ADA218" s="571"/>
      <c r="ADB218" s="571"/>
      <c r="ADC218" s="571"/>
      <c r="ADD218" s="571"/>
      <c r="ADE218" s="571"/>
      <c r="ADF218" s="571"/>
      <c r="ADG218" s="571"/>
      <c r="ADH218" s="571"/>
      <c r="ADI218" s="571"/>
      <c r="ADJ218" s="571"/>
      <c r="ADK218" s="571"/>
      <c r="ADL218" s="571"/>
      <c r="ADM218" s="571"/>
      <c r="ADN218" s="571"/>
      <c r="ADO218" s="571"/>
      <c r="ADP218" s="571"/>
      <c r="ADQ218" s="571"/>
      <c r="ADR218" s="571"/>
      <c r="ADS218" s="571"/>
      <c r="ADT218" s="571"/>
      <c r="ADU218" s="571"/>
      <c r="ADV218" s="571"/>
      <c r="ADW218" s="571"/>
      <c r="ADX218" s="571"/>
      <c r="ADY218" s="571"/>
      <c r="ADZ218" s="571"/>
      <c r="AEA218" s="571"/>
      <c r="AEB218" s="571"/>
      <c r="AEC218" s="571"/>
      <c r="AED218" s="571"/>
      <c r="AEE218" s="571"/>
      <c r="AEF218" s="571"/>
      <c r="AEG218" s="571"/>
      <c r="AEH218" s="571"/>
      <c r="AEI218" s="571"/>
      <c r="AEJ218" s="571"/>
      <c r="AEK218" s="571"/>
      <c r="AEL218" s="571"/>
      <c r="AEM218" s="571"/>
      <c r="AEN218" s="571"/>
      <c r="AEO218" s="571"/>
      <c r="AEP218" s="571"/>
      <c r="AEQ218" s="571"/>
      <c r="AER218" s="571"/>
      <c r="AES218" s="571"/>
      <c r="AET218" s="571"/>
      <c r="AEU218" s="571"/>
      <c r="AEV218" s="571"/>
      <c r="AEW218" s="571"/>
      <c r="AEX218" s="571"/>
      <c r="AEY218" s="571"/>
      <c r="AEZ218" s="571"/>
      <c r="AFA218" s="571"/>
      <c r="AFB218" s="571"/>
      <c r="AFC218" s="571"/>
      <c r="AFD218" s="571"/>
      <c r="AFE218" s="571"/>
      <c r="AFF218" s="571"/>
      <c r="AFG218" s="571"/>
      <c r="AFH218" s="571"/>
      <c r="AFI218" s="571"/>
      <c r="AFJ218" s="571"/>
      <c r="AFK218" s="571"/>
      <c r="AFL218" s="571"/>
      <c r="AFM218" s="571"/>
      <c r="AFN218" s="571"/>
      <c r="AFO218" s="571"/>
      <c r="AFP218" s="571"/>
      <c r="AFQ218" s="571"/>
      <c r="AFR218" s="571"/>
      <c r="AFS218" s="571"/>
      <c r="AFT218" s="571"/>
      <c r="AFU218" s="571"/>
      <c r="AFV218" s="571"/>
      <c r="AFW218" s="571"/>
      <c r="AFX218" s="571"/>
      <c r="AFY218" s="571"/>
      <c r="AFZ218" s="571"/>
      <c r="AGA218" s="571"/>
      <c r="AGB218" s="571"/>
      <c r="AGC218" s="571"/>
      <c r="AGD218" s="571"/>
      <c r="AGE218" s="571"/>
      <c r="AGF218" s="571"/>
      <c r="AGG218" s="571"/>
      <c r="AGH218" s="571"/>
      <c r="AGI218" s="571"/>
      <c r="AGJ218" s="571"/>
      <c r="AGK218" s="571"/>
      <c r="AGL218" s="571"/>
      <c r="AGM218" s="571"/>
      <c r="AGN218" s="571"/>
      <c r="AGO218" s="571"/>
      <c r="AGP218" s="571"/>
      <c r="AGQ218" s="571"/>
      <c r="AGR218" s="571"/>
      <c r="AGS218" s="571"/>
      <c r="AGT218" s="571"/>
      <c r="AGU218" s="571"/>
      <c r="AGV218" s="571"/>
      <c r="AGW218" s="571"/>
      <c r="AGX218" s="571"/>
      <c r="AGY218" s="571"/>
      <c r="AGZ218" s="571"/>
      <c r="AHA218" s="571"/>
      <c r="AHB218" s="571"/>
      <c r="AHC218" s="571"/>
      <c r="AHD218" s="571"/>
      <c r="AHE218" s="571"/>
      <c r="AHF218" s="571"/>
      <c r="AHG218" s="571"/>
      <c r="AHH218" s="571"/>
      <c r="AHI218" s="571"/>
      <c r="AHJ218" s="571"/>
      <c r="AHK218" s="571"/>
      <c r="AHL218" s="571"/>
      <c r="AHM218" s="571"/>
      <c r="AHN218" s="571"/>
      <c r="AHO218" s="571"/>
      <c r="AHP218" s="571"/>
      <c r="AHQ218" s="571"/>
      <c r="AHR218" s="571"/>
      <c r="AHS218" s="571"/>
      <c r="AHT218" s="571"/>
      <c r="AHU218" s="571"/>
      <c r="AHV218" s="571"/>
      <c r="AHW218" s="571"/>
      <c r="AHX218" s="571"/>
      <c r="AHY218" s="571"/>
      <c r="AHZ218" s="571"/>
      <c r="AIA218" s="571"/>
      <c r="AIB218" s="571"/>
      <c r="AIC218" s="571"/>
      <c r="AID218" s="571"/>
      <c r="AIE218" s="571"/>
      <c r="AIF218" s="571"/>
      <c r="AIG218" s="571"/>
      <c r="AIH218" s="571"/>
      <c r="AII218" s="571"/>
      <c r="AIJ218" s="571"/>
      <c r="AIK218" s="571"/>
      <c r="AIL218" s="571"/>
      <c r="AIM218" s="571"/>
      <c r="AIN218" s="571"/>
      <c r="AIO218" s="571"/>
      <c r="AIP218" s="571"/>
      <c r="AIQ218" s="571"/>
      <c r="AIR218" s="571"/>
      <c r="AIS218" s="571"/>
      <c r="AIT218" s="571"/>
      <c r="AIU218" s="571"/>
      <c r="AIV218" s="571"/>
      <c r="AIW218" s="571"/>
      <c r="AIX218" s="571"/>
      <c r="AIY218" s="571"/>
      <c r="AIZ218" s="571"/>
      <c r="AJA218" s="571"/>
      <c r="AJB218" s="571"/>
      <c r="AJC218" s="571"/>
      <c r="AJD218" s="571"/>
      <c r="AJE218" s="571"/>
      <c r="AJF218" s="571"/>
      <c r="AJG218" s="571"/>
      <c r="AJH218" s="571"/>
      <c r="AJI218" s="571"/>
      <c r="AJJ218" s="571"/>
      <c r="AJK218" s="571"/>
      <c r="AJL218" s="571"/>
      <c r="AJM218" s="571"/>
      <c r="AJN218" s="571"/>
      <c r="AJO218" s="571"/>
      <c r="AJP218" s="571"/>
      <c r="AJQ218" s="571"/>
      <c r="AJR218" s="571"/>
      <c r="AJS218" s="571"/>
      <c r="AJT218" s="571"/>
      <c r="AJU218" s="571"/>
      <c r="AJV218" s="571"/>
      <c r="AJW218" s="571"/>
      <c r="AJX218" s="571"/>
      <c r="AJY218" s="571"/>
      <c r="AJZ218" s="571"/>
      <c r="AKA218" s="571"/>
      <c r="AKB218" s="571"/>
      <c r="AKC218" s="571"/>
      <c r="AKD218" s="571"/>
      <c r="AKE218" s="571"/>
      <c r="AKF218" s="571"/>
      <c r="AKG218" s="571"/>
      <c r="AKH218" s="571"/>
      <c r="AKI218" s="571"/>
      <c r="AKJ218" s="571"/>
      <c r="AKK218" s="571"/>
      <c r="AKL218" s="571"/>
      <c r="AKM218" s="571"/>
      <c r="AKN218" s="571"/>
      <c r="AKO218" s="571"/>
      <c r="AKP218" s="571"/>
      <c r="AKQ218" s="571"/>
      <c r="AKR218" s="571"/>
      <c r="AKS218" s="571"/>
      <c r="AKT218" s="571"/>
      <c r="AKU218" s="571"/>
      <c r="AKV218" s="571"/>
      <c r="AKW218" s="571"/>
      <c r="AKX218" s="571"/>
      <c r="AKY218" s="571"/>
      <c r="AKZ218" s="571"/>
      <c r="ALA218" s="571"/>
      <c r="ALB218" s="571"/>
      <c r="ALC218" s="571"/>
      <c r="ALD218" s="571"/>
      <c r="ALE218" s="571"/>
      <c r="ALF218" s="571"/>
      <c r="ALG218" s="571"/>
      <c r="ALH218" s="571"/>
      <c r="ALI218" s="571"/>
      <c r="ALJ218" s="571"/>
      <c r="ALK218" s="571"/>
      <c r="ALL218" s="571"/>
      <c r="ALM218" s="571"/>
      <c r="ALN218" s="571"/>
      <c r="ALO218" s="571"/>
      <c r="ALP218" s="571"/>
      <c r="ALQ218" s="571"/>
      <c r="ALR218" s="571"/>
      <c r="ALS218" s="571"/>
      <c r="ALT218" s="571"/>
      <c r="ALU218" s="571"/>
      <c r="ALV218" s="571"/>
      <c r="ALW218" s="571"/>
      <c r="ALX218" s="571"/>
      <c r="ALY218" s="571"/>
      <c r="ALZ218" s="571"/>
      <c r="AMA218" s="571"/>
      <c r="AMB218" s="571"/>
      <c r="AMC218" s="571"/>
      <c r="AMD218" s="571"/>
      <c r="AME218" s="571"/>
      <c r="AMF218" s="571"/>
      <c r="AMG218" s="571"/>
      <c r="AMH218" s="571"/>
      <c r="AMI218" s="571"/>
      <c r="AMJ218" s="571"/>
      <c r="AMK218" s="571"/>
      <c r="AML218" s="571"/>
      <c r="AMM218" s="571"/>
      <c r="AMN218" s="571"/>
      <c r="AMQ218" s="571"/>
      <c r="AMR218" s="571"/>
      <c r="AMS218" s="571"/>
      <c r="AMT218" s="571"/>
      <c r="AMU218" s="571"/>
      <c r="AMV218" s="571"/>
      <c r="AMW218" s="571"/>
      <c r="AMX218" s="571"/>
      <c r="AMY218" s="571"/>
      <c r="AMZ218" s="571"/>
      <c r="ANA218" s="571"/>
      <c r="ANB218" s="571"/>
      <c r="ANC218" s="571"/>
      <c r="AND218" s="571"/>
      <c r="ANE218" s="571"/>
      <c r="ANF218" s="571"/>
      <c r="ANG218" s="571"/>
      <c r="ANH218" s="571"/>
      <c r="ANI218" s="571"/>
      <c r="ANJ218" s="571"/>
      <c r="ANK218" s="571"/>
      <c r="ANL218" s="571"/>
      <c r="ANM218" s="571"/>
      <c r="ANN218" s="571"/>
      <c r="ANO218" s="571"/>
      <c r="ANP218" s="571"/>
      <c r="ANQ218" s="571"/>
      <c r="ANR218" s="571"/>
      <c r="ANS218" s="571"/>
      <c r="ANT218" s="571"/>
      <c r="ANU218" s="571"/>
      <c r="ANV218" s="571"/>
      <c r="ANW218" s="571"/>
      <c r="ANX218" s="571"/>
      <c r="ANY218" s="571"/>
      <c r="ANZ218" s="571"/>
      <c r="AOA218" s="571"/>
      <c r="AOB218" s="571"/>
      <c r="AOC218" s="571"/>
      <c r="AOD218" s="571"/>
      <c r="AOE218" s="571"/>
      <c r="AOF218" s="571"/>
      <c r="AOG218" s="571"/>
      <c r="AOH218" s="571"/>
      <c r="AOI218" s="571"/>
      <c r="AOJ218" s="571"/>
      <c r="AOK218" s="571"/>
      <c r="AOL218" s="571"/>
      <c r="AOM218" s="571"/>
      <c r="AON218" s="571"/>
      <c r="AOO218" s="571"/>
      <c r="AOP218" s="571"/>
      <c r="AOQ218" s="571"/>
      <c r="AOR218" s="571"/>
      <c r="AOS218" s="571"/>
      <c r="AOT218" s="571"/>
      <c r="AOU218" s="571"/>
      <c r="AOV218" s="571"/>
      <c r="AOW218" s="571"/>
      <c r="AOX218" s="571"/>
      <c r="AOY218" s="571"/>
      <c r="AOZ218" s="571"/>
      <c r="APA218" s="571"/>
      <c r="APB218" s="571"/>
      <c r="APC218" s="571"/>
      <c r="APD218" s="571"/>
      <c r="APE218" s="571"/>
      <c r="APF218" s="571"/>
      <c r="APG218" s="571"/>
      <c r="APH218" s="571"/>
      <c r="API218" s="571"/>
      <c r="APJ218" s="571"/>
      <c r="APK218" s="571"/>
      <c r="APL218" s="571"/>
      <c r="APM218" s="571"/>
      <c r="APN218" s="571"/>
      <c r="APO218" s="571"/>
      <c r="APP218" s="571"/>
      <c r="APQ218" s="571"/>
      <c r="APR218" s="571"/>
      <c r="APS218" s="571"/>
      <c r="APT218" s="571"/>
      <c r="APU218" s="571"/>
      <c r="APV218" s="571"/>
      <c r="APW218" s="571"/>
      <c r="APX218" s="571"/>
      <c r="APY218" s="571"/>
      <c r="APZ218" s="571"/>
      <c r="AQA218" s="571"/>
      <c r="AQB218" s="571"/>
      <c r="AQC218" s="571"/>
      <c r="AQD218" s="571"/>
      <c r="AQE218" s="571"/>
      <c r="AQF218" s="571"/>
      <c r="AQG218" s="571"/>
      <c r="AQH218" s="571"/>
      <c r="AQI218" s="571"/>
      <c r="AQJ218" s="571"/>
      <c r="AQK218" s="571"/>
      <c r="AQL218" s="571"/>
      <c r="AQM218" s="571"/>
      <c r="AQN218" s="571"/>
      <c r="AQO218" s="571"/>
      <c r="AQP218" s="571"/>
      <c r="AQQ218" s="571"/>
      <c r="AQR218" s="571"/>
      <c r="AQS218" s="571"/>
      <c r="AQT218" s="571"/>
      <c r="AQU218" s="571"/>
      <c r="AQV218" s="571"/>
      <c r="AQW218" s="571"/>
      <c r="AQX218" s="571"/>
      <c r="AQY218" s="571"/>
      <c r="AQZ218" s="571"/>
      <c r="ARA218" s="571"/>
      <c r="ARB218" s="571"/>
      <c r="ARC218" s="571"/>
      <c r="ARD218" s="571"/>
      <c r="ARE218" s="571"/>
      <c r="ARF218" s="571"/>
      <c r="ARG218" s="571"/>
      <c r="ARH218" s="571"/>
      <c r="ARI218" s="571"/>
      <c r="ARJ218" s="571"/>
      <c r="ARK218" s="571"/>
      <c r="ARL218" s="571"/>
      <c r="ARM218" s="571"/>
      <c r="ARN218" s="571"/>
      <c r="ARO218" s="571"/>
      <c r="ARP218" s="571"/>
      <c r="ARQ218" s="571"/>
      <c r="ARR218" s="571"/>
      <c r="ARS218" s="571"/>
      <c r="ART218" s="571"/>
      <c r="ARU218" s="571"/>
      <c r="ARV218" s="571"/>
      <c r="ARW218" s="571"/>
      <c r="ARX218" s="571"/>
      <c r="ARY218" s="571"/>
      <c r="ARZ218" s="571"/>
      <c r="ASA218" s="571"/>
      <c r="ASB218" s="571"/>
      <c r="ASC218" s="571"/>
      <c r="ASD218" s="571"/>
      <c r="ASE218" s="571"/>
      <c r="ASF218" s="571"/>
      <c r="ASG218" s="571"/>
      <c r="ASH218" s="571"/>
      <c r="ASI218" s="571"/>
      <c r="ASJ218" s="571"/>
      <c r="ASK218" s="571"/>
      <c r="ASL218" s="571"/>
      <c r="ASM218" s="571"/>
      <c r="ASN218" s="571"/>
      <c r="ASO218" s="571"/>
      <c r="ASP218" s="571"/>
      <c r="ASQ218" s="571"/>
      <c r="ASR218" s="571"/>
      <c r="ASS218" s="571"/>
      <c r="AST218" s="571"/>
      <c r="ASU218" s="571"/>
      <c r="ASV218" s="571"/>
      <c r="ASW218" s="571"/>
      <c r="ASX218" s="571"/>
      <c r="ASY218" s="571"/>
      <c r="ASZ218" s="571"/>
      <c r="ATA218" s="571"/>
      <c r="ATB218" s="571"/>
      <c r="ATC218" s="571"/>
      <c r="ATD218" s="571"/>
      <c r="ATE218" s="571"/>
      <c r="ATF218" s="571"/>
      <c r="ATG218" s="571"/>
      <c r="ATH218" s="571"/>
      <c r="ATI218" s="571"/>
      <c r="ATJ218" s="571"/>
      <c r="ATK218" s="571"/>
      <c r="ATL218" s="571"/>
      <c r="ATM218" s="571"/>
      <c r="ATN218" s="571"/>
      <c r="ATO218" s="571"/>
      <c r="ATP218" s="571"/>
      <c r="ATQ218" s="571"/>
      <c r="ATR218" s="571"/>
      <c r="ATS218" s="571"/>
      <c r="ATT218" s="571"/>
      <c r="ATU218" s="571"/>
      <c r="ATV218" s="571"/>
      <c r="ATW218" s="571"/>
      <c r="ATX218" s="571"/>
      <c r="ATY218" s="571"/>
      <c r="ATZ218" s="571"/>
      <c r="AUA218" s="571"/>
      <c r="AUB218" s="571"/>
      <c r="AUC218" s="571"/>
      <c r="AUD218" s="571"/>
      <c r="AUE218" s="571"/>
      <c r="AUF218" s="571"/>
      <c r="AUG218" s="571"/>
      <c r="AUH218" s="571"/>
      <c r="AUI218" s="571"/>
      <c r="AUJ218" s="571"/>
      <c r="AUK218" s="571"/>
      <c r="AUL218" s="571"/>
      <c r="AUM218" s="571"/>
      <c r="AUN218" s="571"/>
      <c r="AUO218" s="571"/>
      <c r="AUP218" s="571"/>
      <c r="AUQ218" s="571"/>
      <c r="AUR218" s="571"/>
      <c r="AUS218" s="571"/>
      <c r="AUT218" s="571"/>
      <c r="AUU218" s="571"/>
      <c r="AUV218" s="571"/>
      <c r="AUW218" s="571"/>
      <c r="AUX218" s="571"/>
      <c r="AUY218" s="571"/>
      <c r="AUZ218" s="571"/>
      <c r="AVA218" s="571"/>
      <c r="AVB218" s="571"/>
      <c r="AVC218" s="571"/>
      <c r="AVD218" s="571"/>
      <c r="AVE218" s="571"/>
      <c r="AVF218" s="571"/>
      <c r="AVG218" s="571"/>
      <c r="AVH218" s="571"/>
      <c r="AVI218" s="571"/>
      <c r="AVJ218" s="571"/>
      <c r="AVK218" s="571"/>
      <c r="AVL218" s="571"/>
      <c r="AVM218" s="571"/>
      <c r="AVN218" s="571"/>
      <c r="AVO218" s="571"/>
      <c r="AVP218" s="571"/>
      <c r="AVQ218" s="571"/>
      <c r="AVR218" s="571"/>
      <c r="AVS218" s="571"/>
      <c r="AVT218" s="571"/>
      <c r="AVU218" s="571"/>
      <c r="AVV218" s="571"/>
      <c r="AVW218" s="571"/>
      <c r="AVX218" s="571"/>
      <c r="AVY218" s="571"/>
      <c r="AVZ218" s="571"/>
      <c r="AWA218" s="571"/>
      <c r="AWB218" s="571"/>
      <c r="AWC218" s="571"/>
      <c r="AWD218" s="571"/>
      <c r="AWE218" s="571"/>
      <c r="AWF218" s="571"/>
      <c r="AWG218" s="571"/>
      <c r="AWH218" s="571"/>
      <c r="AWI218" s="571"/>
      <c r="AWJ218" s="571"/>
      <c r="AWM218" s="571"/>
      <c r="AWN218" s="571"/>
      <c r="AWO218" s="571"/>
      <c r="AWP218" s="571"/>
      <c r="AWQ218" s="571"/>
      <c r="AWR218" s="571"/>
      <c r="AWS218" s="571"/>
      <c r="AWT218" s="571"/>
      <c r="AWU218" s="571"/>
      <c r="AWV218" s="571"/>
      <c r="AWW218" s="571"/>
      <c r="AWX218" s="571"/>
      <c r="AWY218" s="571"/>
      <c r="AWZ218" s="571"/>
      <c r="AXA218" s="571"/>
      <c r="AXB218" s="571"/>
      <c r="AXC218" s="571"/>
      <c r="AXD218" s="571"/>
      <c r="AXE218" s="571"/>
      <c r="AXF218" s="571"/>
      <c r="AXG218" s="571"/>
      <c r="AXH218" s="571"/>
      <c r="AXI218" s="571"/>
      <c r="AXJ218" s="571"/>
      <c r="AXK218" s="571"/>
      <c r="AXL218" s="571"/>
      <c r="AXM218" s="571"/>
      <c r="AXN218" s="571"/>
      <c r="AXO218" s="571"/>
      <c r="AXP218" s="571"/>
      <c r="AXQ218" s="571"/>
      <c r="AXR218" s="571"/>
      <c r="AXS218" s="571"/>
      <c r="AXT218" s="571"/>
      <c r="AXU218" s="571"/>
      <c r="AXV218" s="571"/>
      <c r="AXW218" s="571"/>
      <c r="AXX218" s="571"/>
      <c r="AXY218" s="571"/>
      <c r="AXZ218" s="571"/>
      <c r="AYA218" s="571"/>
      <c r="AYB218" s="571"/>
      <c r="AYC218" s="571"/>
      <c r="AYD218" s="571"/>
      <c r="AYE218" s="571"/>
      <c r="AYF218" s="571"/>
      <c r="AYG218" s="571"/>
      <c r="AYH218" s="571"/>
      <c r="AYI218" s="571"/>
      <c r="AYJ218" s="571"/>
      <c r="AYK218" s="571"/>
      <c r="AYL218" s="571"/>
      <c r="AYM218" s="571"/>
      <c r="AYN218" s="571"/>
      <c r="AYO218" s="571"/>
      <c r="AYP218" s="571"/>
      <c r="AYQ218" s="571"/>
      <c r="AYR218" s="571"/>
      <c r="AYS218" s="571"/>
      <c r="AYT218" s="571"/>
      <c r="AYU218" s="571"/>
      <c r="AYV218" s="571"/>
      <c r="AYW218" s="571"/>
      <c r="AYX218" s="571"/>
      <c r="AYY218" s="571"/>
      <c r="AYZ218" s="571"/>
      <c r="AZA218" s="571"/>
      <c r="AZB218" s="571"/>
      <c r="AZC218" s="571"/>
      <c r="AZD218" s="571"/>
      <c r="AZE218" s="571"/>
      <c r="AZF218" s="571"/>
      <c r="AZG218" s="571"/>
      <c r="AZH218" s="571"/>
      <c r="AZI218" s="571"/>
      <c r="AZJ218" s="571"/>
      <c r="AZK218" s="571"/>
      <c r="AZL218" s="571"/>
      <c r="AZM218" s="571"/>
      <c r="AZN218" s="571"/>
      <c r="AZO218" s="571"/>
      <c r="AZP218" s="571"/>
      <c r="AZQ218" s="571"/>
      <c r="AZR218" s="571"/>
      <c r="AZS218" s="571"/>
      <c r="AZT218" s="571"/>
      <c r="AZU218" s="571"/>
      <c r="AZV218" s="571"/>
      <c r="AZW218" s="571"/>
      <c r="AZX218" s="571"/>
      <c r="AZY218" s="571"/>
      <c r="AZZ218" s="571"/>
      <c r="BAA218" s="571"/>
      <c r="BAB218" s="571"/>
      <c r="BAC218" s="571"/>
      <c r="BAD218" s="571"/>
      <c r="BAE218" s="571"/>
      <c r="BAF218" s="571"/>
      <c r="BAG218" s="571"/>
      <c r="BAH218" s="571"/>
      <c r="BAI218" s="571"/>
      <c r="BAJ218" s="571"/>
      <c r="BAK218" s="571"/>
      <c r="BAL218" s="571"/>
      <c r="BAM218" s="571"/>
      <c r="BAN218" s="571"/>
      <c r="BAO218" s="571"/>
      <c r="BAP218" s="571"/>
      <c r="BAQ218" s="571"/>
      <c r="BAR218" s="571"/>
      <c r="BAS218" s="571"/>
      <c r="BAT218" s="571"/>
      <c r="BAU218" s="571"/>
      <c r="BAV218" s="571"/>
      <c r="BAW218" s="571"/>
      <c r="BAX218" s="571"/>
      <c r="BAY218" s="571"/>
      <c r="BAZ218" s="571"/>
      <c r="BBA218" s="571"/>
      <c r="BBB218" s="571"/>
      <c r="BBC218" s="571"/>
      <c r="BBD218" s="571"/>
      <c r="BBE218" s="571"/>
      <c r="BBF218" s="571"/>
      <c r="BBG218" s="571"/>
      <c r="BBH218" s="571"/>
      <c r="BBI218" s="571"/>
      <c r="BBJ218" s="571"/>
      <c r="BBK218" s="571"/>
      <c r="BBL218" s="571"/>
      <c r="BBM218" s="571"/>
      <c r="BBN218" s="571"/>
      <c r="BBO218" s="571"/>
      <c r="BBP218" s="571"/>
      <c r="BBQ218" s="571"/>
      <c r="BBR218" s="571"/>
      <c r="BBS218" s="571"/>
      <c r="BBT218" s="571"/>
      <c r="BBU218" s="571"/>
      <c r="BBV218" s="571"/>
      <c r="BBW218" s="571"/>
      <c r="BBX218" s="571"/>
      <c r="BBY218" s="571"/>
      <c r="BBZ218" s="571"/>
      <c r="BCA218" s="571"/>
      <c r="BCB218" s="571"/>
      <c r="BCC218" s="571"/>
      <c r="BCD218" s="571"/>
      <c r="BCE218" s="571"/>
      <c r="BCF218" s="571"/>
      <c r="BCG218" s="571"/>
      <c r="BCH218" s="571"/>
      <c r="BCI218" s="571"/>
      <c r="BCJ218" s="571"/>
      <c r="BCK218" s="571"/>
      <c r="BCL218" s="571"/>
      <c r="BCM218" s="571"/>
      <c r="BCN218" s="571"/>
      <c r="BCO218" s="571"/>
      <c r="BCP218" s="571"/>
      <c r="BCQ218" s="571"/>
      <c r="BCR218" s="571"/>
      <c r="BCS218" s="571"/>
      <c r="BCT218" s="571"/>
      <c r="BCU218" s="571"/>
      <c r="BCV218" s="571"/>
      <c r="BCW218" s="571"/>
      <c r="BCX218" s="571"/>
      <c r="BCY218" s="571"/>
      <c r="BCZ218" s="571"/>
      <c r="BDA218" s="571"/>
      <c r="BDB218" s="571"/>
      <c r="BDC218" s="571"/>
      <c r="BDD218" s="571"/>
      <c r="BDE218" s="571"/>
      <c r="BDF218" s="571"/>
      <c r="BDG218" s="571"/>
      <c r="BDH218" s="571"/>
      <c r="BDI218" s="571"/>
      <c r="BDJ218" s="571"/>
      <c r="BDK218" s="571"/>
      <c r="BDL218" s="571"/>
      <c r="BDM218" s="571"/>
      <c r="BDN218" s="571"/>
      <c r="BDO218" s="571"/>
      <c r="BDP218" s="571"/>
      <c r="BDQ218" s="571"/>
      <c r="BDR218" s="571"/>
      <c r="BDS218" s="571"/>
      <c r="BDT218" s="571"/>
      <c r="BDU218" s="571"/>
      <c r="BDV218" s="571"/>
      <c r="BDW218" s="571"/>
      <c r="BDX218" s="571"/>
      <c r="BDY218" s="571"/>
      <c r="BDZ218" s="571"/>
      <c r="BEA218" s="571"/>
      <c r="BEB218" s="571"/>
      <c r="BEC218" s="571"/>
      <c r="BED218" s="571"/>
      <c r="BEE218" s="571"/>
      <c r="BEF218" s="571"/>
      <c r="BEG218" s="571"/>
      <c r="BEH218" s="571"/>
      <c r="BEI218" s="571"/>
      <c r="BEJ218" s="571"/>
      <c r="BEK218" s="571"/>
      <c r="BEL218" s="571"/>
      <c r="BEM218" s="571"/>
      <c r="BEN218" s="571"/>
      <c r="BEO218" s="571"/>
      <c r="BEP218" s="571"/>
      <c r="BEQ218" s="571"/>
      <c r="BER218" s="571"/>
      <c r="BES218" s="571"/>
      <c r="BET218" s="571"/>
      <c r="BEU218" s="571"/>
      <c r="BEV218" s="571"/>
      <c r="BEW218" s="571"/>
      <c r="BEX218" s="571"/>
      <c r="BEY218" s="571"/>
      <c r="BEZ218" s="571"/>
      <c r="BFA218" s="571"/>
      <c r="BFB218" s="571"/>
      <c r="BFC218" s="571"/>
      <c r="BFD218" s="571"/>
      <c r="BFE218" s="571"/>
      <c r="BFF218" s="571"/>
      <c r="BFG218" s="571"/>
      <c r="BFH218" s="571"/>
      <c r="BFI218" s="571"/>
      <c r="BFJ218" s="571"/>
      <c r="BFK218" s="571"/>
      <c r="BFL218" s="571"/>
      <c r="BFM218" s="571"/>
      <c r="BFN218" s="571"/>
      <c r="BFO218" s="571"/>
      <c r="BFP218" s="571"/>
      <c r="BFQ218" s="571"/>
      <c r="BFR218" s="571"/>
      <c r="BFS218" s="571"/>
      <c r="BFT218" s="571"/>
      <c r="BFU218" s="571"/>
      <c r="BFV218" s="571"/>
      <c r="BFW218" s="571"/>
      <c r="BFX218" s="571"/>
      <c r="BFY218" s="571"/>
      <c r="BFZ218" s="571"/>
      <c r="BGA218" s="571"/>
      <c r="BGB218" s="571"/>
      <c r="BGC218" s="571"/>
      <c r="BGD218" s="571"/>
      <c r="BGE218" s="571"/>
      <c r="BGF218" s="571"/>
      <c r="BGI218" s="571"/>
      <c r="BGJ218" s="571"/>
      <c r="BGK218" s="571"/>
      <c r="BGL218" s="571"/>
      <c r="BGM218" s="571"/>
      <c r="BGN218" s="571"/>
      <c r="BGO218" s="571"/>
      <c r="BGP218" s="571"/>
      <c r="BGQ218" s="571"/>
      <c r="BGR218" s="571"/>
      <c r="BGS218" s="571"/>
      <c r="BGT218" s="571"/>
      <c r="BGU218" s="571"/>
      <c r="BGV218" s="571"/>
      <c r="BGW218" s="571"/>
      <c r="BGX218" s="571"/>
      <c r="BGY218" s="571"/>
      <c r="BGZ218" s="571"/>
      <c r="BHA218" s="571"/>
      <c r="BHB218" s="571"/>
      <c r="BHC218" s="571"/>
      <c r="BHD218" s="571"/>
      <c r="BHE218" s="571"/>
      <c r="BHF218" s="571"/>
      <c r="BHG218" s="571"/>
      <c r="BHH218" s="571"/>
      <c r="BHI218" s="571"/>
      <c r="BHJ218" s="571"/>
      <c r="BHK218" s="571"/>
      <c r="BHL218" s="571"/>
      <c r="BHM218" s="571"/>
      <c r="BHN218" s="571"/>
      <c r="BHO218" s="571"/>
      <c r="BHP218" s="571"/>
      <c r="BHQ218" s="571"/>
      <c r="BHR218" s="571"/>
      <c r="BHS218" s="571"/>
      <c r="BHT218" s="571"/>
      <c r="BHU218" s="571"/>
      <c r="BHV218" s="571"/>
      <c r="BHW218" s="571"/>
      <c r="BHX218" s="571"/>
      <c r="BHY218" s="571"/>
      <c r="BHZ218" s="571"/>
      <c r="BIA218" s="571"/>
      <c r="BIB218" s="571"/>
      <c r="BIC218" s="571"/>
      <c r="BID218" s="571"/>
      <c r="BIE218" s="571"/>
      <c r="BIF218" s="571"/>
      <c r="BIG218" s="571"/>
      <c r="BIH218" s="571"/>
      <c r="BII218" s="571"/>
      <c r="BIJ218" s="571"/>
      <c r="BIK218" s="571"/>
      <c r="BIL218" s="571"/>
      <c r="BIM218" s="571"/>
      <c r="BIN218" s="571"/>
      <c r="BIO218" s="571"/>
      <c r="BIP218" s="571"/>
      <c r="BIQ218" s="571"/>
      <c r="BIR218" s="571"/>
      <c r="BIS218" s="571"/>
      <c r="BIT218" s="571"/>
      <c r="BIU218" s="571"/>
      <c r="BIV218" s="571"/>
      <c r="BIW218" s="571"/>
      <c r="BIX218" s="571"/>
      <c r="BIY218" s="571"/>
      <c r="BIZ218" s="571"/>
      <c r="BJA218" s="571"/>
      <c r="BJB218" s="571"/>
      <c r="BJC218" s="571"/>
      <c r="BJD218" s="571"/>
      <c r="BJE218" s="571"/>
      <c r="BJF218" s="571"/>
      <c r="BJG218" s="571"/>
      <c r="BJH218" s="571"/>
      <c r="BJI218" s="571"/>
      <c r="BJJ218" s="571"/>
      <c r="BJK218" s="571"/>
      <c r="BJL218" s="571"/>
      <c r="BJM218" s="571"/>
      <c r="BJN218" s="571"/>
      <c r="BJO218" s="571"/>
      <c r="BJP218" s="571"/>
      <c r="BJQ218" s="571"/>
      <c r="BJR218" s="571"/>
      <c r="BJS218" s="571"/>
      <c r="BJT218" s="571"/>
      <c r="BJU218" s="571"/>
      <c r="BJV218" s="571"/>
      <c r="BJW218" s="571"/>
      <c r="BJX218" s="571"/>
      <c r="BJY218" s="571"/>
      <c r="BJZ218" s="571"/>
      <c r="BKA218" s="571"/>
      <c r="BKB218" s="571"/>
      <c r="BKC218" s="571"/>
      <c r="BKD218" s="571"/>
      <c r="BKE218" s="571"/>
      <c r="BKF218" s="571"/>
      <c r="BKG218" s="571"/>
      <c r="BKH218" s="571"/>
      <c r="BKI218" s="571"/>
      <c r="BKJ218" s="571"/>
      <c r="BKK218" s="571"/>
      <c r="BKL218" s="571"/>
      <c r="BKM218" s="571"/>
      <c r="BKN218" s="571"/>
      <c r="BKO218" s="571"/>
      <c r="BKP218" s="571"/>
      <c r="BKQ218" s="571"/>
      <c r="BKR218" s="571"/>
      <c r="BKS218" s="571"/>
      <c r="BKT218" s="571"/>
      <c r="BKU218" s="571"/>
      <c r="BKV218" s="571"/>
      <c r="BKW218" s="571"/>
      <c r="BKX218" s="571"/>
      <c r="BKY218" s="571"/>
      <c r="BKZ218" s="571"/>
      <c r="BLA218" s="571"/>
      <c r="BLB218" s="571"/>
      <c r="BLC218" s="571"/>
      <c r="BLD218" s="571"/>
      <c r="BLE218" s="571"/>
      <c r="BLF218" s="571"/>
      <c r="BLG218" s="571"/>
      <c r="BLH218" s="571"/>
      <c r="BLI218" s="571"/>
      <c r="BLJ218" s="571"/>
      <c r="BLK218" s="571"/>
      <c r="BLL218" s="571"/>
      <c r="BLM218" s="571"/>
      <c r="BLN218" s="571"/>
      <c r="BLO218" s="571"/>
      <c r="BLP218" s="571"/>
      <c r="BLQ218" s="571"/>
      <c r="BLR218" s="571"/>
      <c r="BLS218" s="571"/>
      <c r="BLT218" s="571"/>
      <c r="BLU218" s="571"/>
      <c r="BLV218" s="571"/>
      <c r="BLW218" s="571"/>
      <c r="BLX218" s="571"/>
      <c r="BLY218" s="571"/>
      <c r="BLZ218" s="571"/>
      <c r="BMA218" s="571"/>
      <c r="BMB218" s="571"/>
      <c r="BMC218" s="571"/>
      <c r="BMD218" s="571"/>
      <c r="BME218" s="571"/>
      <c r="BMF218" s="571"/>
      <c r="BMG218" s="571"/>
      <c r="BMH218" s="571"/>
      <c r="BMI218" s="571"/>
      <c r="BMJ218" s="571"/>
      <c r="BMK218" s="571"/>
      <c r="BML218" s="571"/>
      <c r="BMM218" s="571"/>
      <c r="BMN218" s="571"/>
      <c r="BMO218" s="571"/>
      <c r="BMP218" s="571"/>
      <c r="BMQ218" s="571"/>
      <c r="BMR218" s="571"/>
      <c r="BMS218" s="571"/>
      <c r="BMT218" s="571"/>
      <c r="BMU218" s="571"/>
      <c r="BMV218" s="571"/>
      <c r="BMW218" s="571"/>
      <c r="BMX218" s="571"/>
      <c r="BMY218" s="571"/>
      <c r="BMZ218" s="571"/>
      <c r="BNA218" s="571"/>
      <c r="BNB218" s="571"/>
      <c r="BNC218" s="571"/>
      <c r="BND218" s="571"/>
      <c r="BNE218" s="571"/>
      <c r="BNF218" s="571"/>
      <c r="BNG218" s="571"/>
      <c r="BNH218" s="571"/>
      <c r="BNI218" s="571"/>
      <c r="BNJ218" s="571"/>
      <c r="BNK218" s="571"/>
      <c r="BNL218" s="571"/>
      <c r="BNM218" s="571"/>
      <c r="BNN218" s="571"/>
      <c r="BNO218" s="571"/>
      <c r="BNP218" s="571"/>
      <c r="BNQ218" s="571"/>
      <c r="BNR218" s="571"/>
      <c r="BNS218" s="571"/>
      <c r="BNT218" s="571"/>
      <c r="BNU218" s="571"/>
      <c r="BNV218" s="571"/>
      <c r="BNW218" s="571"/>
      <c r="BNX218" s="571"/>
      <c r="BNY218" s="571"/>
      <c r="BNZ218" s="571"/>
      <c r="BOA218" s="571"/>
      <c r="BOB218" s="571"/>
      <c r="BOC218" s="571"/>
      <c r="BOD218" s="571"/>
      <c r="BOE218" s="571"/>
      <c r="BOF218" s="571"/>
      <c r="BOG218" s="571"/>
      <c r="BOH218" s="571"/>
      <c r="BOI218" s="571"/>
      <c r="BOJ218" s="571"/>
      <c r="BOK218" s="571"/>
      <c r="BOL218" s="571"/>
      <c r="BOM218" s="571"/>
      <c r="BON218" s="571"/>
      <c r="BOO218" s="571"/>
      <c r="BOP218" s="571"/>
      <c r="BOQ218" s="571"/>
      <c r="BOR218" s="571"/>
      <c r="BOS218" s="571"/>
      <c r="BOT218" s="571"/>
      <c r="BOU218" s="571"/>
      <c r="BOV218" s="571"/>
      <c r="BOW218" s="571"/>
      <c r="BOX218" s="571"/>
      <c r="BOY218" s="571"/>
      <c r="BOZ218" s="571"/>
      <c r="BPA218" s="571"/>
      <c r="BPB218" s="571"/>
      <c r="BPC218" s="571"/>
      <c r="BPD218" s="571"/>
      <c r="BPE218" s="571"/>
      <c r="BPF218" s="571"/>
      <c r="BPG218" s="571"/>
      <c r="BPH218" s="571"/>
      <c r="BPI218" s="571"/>
      <c r="BPJ218" s="571"/>
      <c r="BPK218" s="571"/>
      <c r="BPL218" s="571"/>
      <c r="BPM218" s="571"/>
      <c r="BPN218" s="571"/>
      <c r="BPO218" s="571"/>
      <c r="BPP218" s="571"/>
      <c r="BPQ218" s="571"/>
      <c r="BPR218" s="571"/>
      <c r="BPS218" s="571"/>
      <c r="BPT218" s="571"/>
      <c r="BPU218" s="571"/>
      <c r="BPV218" s="571"/>
      <c r="BPW218" s="571"/>
      <c r="BPX218" s="571"/>
      <c r="BPY218" s="571"/>
      <c r="BPZ218" s="571"/>
      <c r="BQA218" s="571"/>
      <c r="BQB218" s="571"/>
      <c r="BQE218" s="571"/>
      <c r="BQF218" s="571"/>
      <c r="BQG218" s="571"/>
      <c r="BQH218" s="571"/>
      <c r="BQI218" s="571"/>
      <c r="BQJ218" s="571"/>
      <c r="BQK218" s="571"/>
      <c r="BQL218" s="571"/>
      <c r="BQM218" s="571"/>
      <c r="BQN218" s="571"/>
      <c r="BQO218" s="571"/>
      <c r="BQP218" s="571"/>
      <c r="BQQ218" s="571"/>
      <c r="BQR218" s="571"/>
      <c r="BQS218" s="571"/>
      <c r="BQT218" s="571"/>
      <c r="BQU218" s="571"/>
      <c r="BQV218" s="571"/>
      <c r="BQW218" s="571"/>
      <c r="BQX218" s="571"/>
      <c r="BQY218" s="571"/>
      <c r="BQZ218" s="571"/>
      <c r="BRA218" s="571"/>
      <c r="BRB218" s="571"/>
      <c r="BRC218" s="571"/>
      <c r="BRD218" s="571"/>
      <c r="BRE218" s="571"/>
      <c r="BRF218" s="571"/>
      <c r="BRG218" s="571"/>
      <c r="BRH218" s="571"/>
      <c r="BRI218" s="571"/>
      <c r="BRJ218" s="571"/>
      <c r="BRK218" s="571"/>
      <c r="BRL218" s="571"/>
      <c r="BRM218" s="571"/>
      <c r="BRN218" s="571"/>
      <c r="BRO218" s="571"/>
      <c r="BRP218" s="571"/>
      <c r="BRQ218" s="571"/>
      <c r="BRR218" s="571"/>
      <c r="BRS218" s="571"/>
      <c r="BRT218" s="571"/>
      <c r="BRU218" s="571"/>
      <c r="BRV218" s="571"/>
      <c r="BRW218" s="571"/>
      <c r="BRX218" s="571"/>
      <c r="BRY218" s="571"/>
      <c r="BRZ218" s="571"/>
      <c r="BSA218" s="571"/>
      <c r="BSB218" s="571"/>
      <c r="BSC218" s="571"/>
      <c r="BSD218" s="571"/>
      <c r="BSE218" s="571"/>
      <c r="BSF218" s="571"/>
      <c r="BSG218" s="571"/>
      <c r="BSH218" s="571"/>
      <c r="BSI218" s="571"/>
      <c r="BSJ218" s="571"/>
      <c r="BSK218" s="571"/>
      <c r="BSL218" s="571"/>
      <c r="BSM218" s="571"/>
      <c r="BSN218" s="571"/>
      <c r="BSO218" s="571"/>
      <c r="BSP218" s="571"/>
      <c r="BSQ218" s="571"/>
      <c r="BSR218" s="571"/>
      <c r="BSS218" s="571"/>
      <c r="BST218" s="571"/>
      <c r="BSU218" s="571"/>
      <c r="BSV218" s="571"/>
      <c r="BSW218" s="571"/>
      <c r="BSX218" s="571"/>
      <c r="BSY218" s="571"/>
      <c r="BSZ218" s="571"/>
      <c r="BTA218" s="571"/>
      <c r="BTB218" s="571"/>
      <c r="BTC218" s="571"/>
      <c r="BTD218" s="571"/>
      <c r="BTE218" s="571"/>
      <c r="BTF218" s="571"/>
      <c r="BTG218" s="571"/>
      <c r="BTH218" s="571"/>
      <c r="BTI218" s="571"/>
      <c r="BTJ218" s="571"/>
      <c r="BTK218" s="571"/>
      <c r="BTL218" s="571"/>
      <c r="BTM218" s="571"/>
      <c r="BTN218" s="571"/>
      <c r="BTO218" s="571"/>
      <c r="BTP218" s="571"/>
      <c r="BTQ218" s="571"/>
      <c r="BTR218" s="571"/>
      <c r="BTS218" s="571"/>
      <c r="BTT218" s="571"/>
      <c r="BTU218" s="571"/>
      <c r="BTV218" s="571"/>
      <c r="BTW218" s="571"/>
      <c r="BTX218" s="571"/>
      <c r="BTY218" s="571"/>
      <c r="BTZ218" s="571"/>
      <c r="BUA218" s="571"/>
      <c r="BUB218" s="571"/>
      <c r="BUC218" s="571"/>
      <c r="BUD218" s="571"/>
      <c r="BUE218" s="571"/>
      <c r="BUF218" s="571"/>
      <c r="BUG218" s="571"/>
      <c r="BUH218" s="571"/>
      <c r="BUI218" s="571"/>
      <c r="BUJ218" s="571"/>
      <c r="BUK218" s="571"/>
      <c r="BUL218" s="571"/>
      <c r="BUM218" s="571"/>
      <c r="BUN218" s="571"/>
      <c r="BUO218" s="571"/>
      <c r="BUP218" s="571"/>
      <c r="BUQ218" s="571"/>
      <c r="BUR218" s="571"/>
      <c r="BUS218" s="571"/>
      <c r="BUT218" s="571"/>
      <c r="BUU218" s="571"/>
      <c r="BUV218" s="571"/>
      <c r="BUW218" s="571"/>
      <c r="BUX218" s="571"/>
      <c r="BUY218" s="571"/>
      <c r="BUZ218" s="571"/>
      <c r="BVA218" s="571"/>
      <c r="BVB218" s="571"/>
      <c r="BVC218" s="571"/>
      <c r="BVD218" s="571"/>
      <c r="BVE218" s="571"/>
      <c r="BVF218" s="571"/>
      <c r="BVG218" s="571"/>
      <c r="BVH218" s="571"/>
      <c r="BVI218" s="571"/>
      <c r="BVJ218" s="571"/>
      <c r="BVK218" s="571"/>
      <c r="BVL218" s="571"/>
      <c r="BVM218" s="571"/>
      <c r="BVN218" s="571"/>
      <c r="BVO218" s="571"/>
      <c r="BVP218" s="571"/>
      <c r="BVQ218" s="571"/>
      <c r="BVR218" s="571"/>
      <c r="BVS218" s="571"/>
      <c r="BVT218" s="571"/>
      <c r="BVU218" s="571"/>
      <c r="BVV218" s="571"/>
      <c r="BVW218" s="571"/>
      <c r="BVX218" s="571"/>
      <c r="BVY218" s="571"/>
      <c r="BVZ218" s="571"/>
      <c r="BWA218" s="571"/>
      <c r="BWB218" s="571"/>
      <c r="BWC218" s="571"/>
      <c r="BWD218" s="571"/>
      <c r="BWE218" s="571"/>
      <c r="BWF218" s="571"/>
      <c r="BWG218" s="571"/>
      <c r="BWH218" s="571"/>
      <c r="BWI218" s="571"/>
      <c r="BWJ218" s="571"/>
      <c r="BWK218" s="571"/>
      <c r="BWL218" s="571"/>
      <c r="BWM218" s="571"/>
      <c r="BWN218" s="571"/>
      <c r="BWO218" s="571"/>
      <c r="BWP218" s="571"/>
      <c r="BWQ218" s="571"/>
      <c r="BWR218" s="571"/>
      <c r="BWS218" s="571"/>
      <c r="BWT218" s="571"/>
      <c r="BWU218" s="571"/>
      <c r="BWV218" s="571"/>
      <c r="BWW218" s="571"/>
      <c r="BWX218" s="571"/>
      <c r="BWY218" s="571"/>
      <c r="BWZ218" s="571"/>
      <c r="BXA218" s="571"/>
      <c r="BXB218" s="571"/>
      <c r="BXC218" s="571"/>
      <c r="BXD218" s="571"/>
      <c r="BXE218" s="571"/>
      <c r="BXF218" s="571"/>
      <c r="BXG218" s="571"/>
      <c r="BXH218" s="571"/>
      <c r="BXI218" s="571"/>
      <c r="BXJ218" s="571"/>
      <c r="BXK218" s="571"/>
      <c r="BXL218" s="571"/>
      <c r="BXM218" s="571"/>
      <c r="BXN218" s="571"/>
      <c r="BXO218" s="571"/>
      <c r="BXP218" s="571"/>
      <c r="BXQ218" s="571"/>
      <c r="BXR218" s="571"/>
      <c r="BXS218" s="571"/>
      <c r="BXT218" s="571"/>
      <c r="BXU218" s="571"/>
      <c r="BXV218" s="571"/>
      <c r="BXW218" s="571"/>
      <c r="BXX218" s="571"/>
      <c r="BXY218" s="571"/>
      <c r="BXZ218" s="571"/>
      <c r="BYA218" s="571"/>
      <c r="BYB218" s="571"/>
      <c r="BYC218" s="571"/>
      <c r="BYD218" s="571"/>
      <c r="BYE218" s="571"/>
      <c r="BYF218" s="571"/>
      <c r="BYG218" s="571"/>
      <c r="BYH218" s="571"/>
      <c r="BYI218" s="571"/>
      <c r="BYJ218" s="571"/>
      <c r="BYK218" s="571"/>
      <c r="BYL218" s="571"/>
      <c r="BYM218" s="571"/>
      <c r="BYN218" s="571"/>
      <c r="BYO218" s="571"/>
      <c r="BYP218" s="571"/>
      <c r="BYQ218" s="571"/>
      <c r="BYR218" s="571"/>
      <c r="BYS218" s="571"/>
      <c r="BYT218" s="571"/>
      <c r="BYU218" s="571"/>
      <c r="BYV218" s="571"/>
      <c r="BYW218" s="571"/>
      <c r="BYX218" s="571"/>
      <c r="BYY218" s="571"/>
      <c r="BYZ218" s="571"/>
      <c r="BZA218" s="571"/>
      <c r="BZB218" s="571"/>
      <c r="BZC218" s="571"/>
      <c r="BZD218" s="571"/>
      <c r="BZE218" s="571"/>
      <c r="BZF218" s="571"/>
      <c r="BZG218" s="571"/>
      <c r="BZH218" s="571"/>
      <c r="BZI218" s="571"/>
      <c r="BZJ218" s="571"/>
      <c r="BZK218" s="571"/>
      <c r="BZL218" s="571"/>
      <c r="BZM218" s="571"/>
      <c r="BZN218" s="571"/>
      <c r="BZO218" s="571"/>
      <c r="BZP218" s="571"/>
      <c r="BZQ218" s="571"/>
      <c r="BZR218" s="571"/>
      <c r="BZS218" s="571"/>
      <c r="BZT218" s="571"/>
      <c r="BZU218" s="571"/>
      <c r="BZV218" s="571"/>
      <c r="BZW218" s="571"/>
      <c r="BZX218" s="571"/>
      <c r="CAA218" s="571"/>
      <c r="CAB218" s="571"/>
      <c r="CAC218" s="571"/>
      <c r="CAD218" s="571"/>
      <c r="CAE218" s="571"/>
      <c r="CAF218" s="571"/>
      <c r="CAG218" s="571"/>
      <c r="CAH218" s="571"/>
      <c r="CAI218" s="571"/>
      <c r="CAJ218" s="571"/>
      <c r="CAK218" s="571"/>
      <c r="CAL218" s="571"/>
      <c r="CAM218" s="571"/>
      <c r="CAN218" s="571"/>
      <c r="CAO218" s="571"/>
      <c r="CAP218" s="571"/>
      <c r="CAQ218" s="571"/>
      <c r="CAR218" s="571"/>
      <c r="CAS218" s="571"/>
      <c r="CAT218" s="571"/>
      <c r="CAU218" s="571"/>
      <c r="CAV218" s="571"/>
      <c r="CAW218" s="571"/>
      <c r="CAX218" s="571"/>
      <c r="CAY218" s="571"/>
      <c r="CAZ218" s="571"/>
      <c r="CBA218" s="571"/>
      <c r="CBB218" s="571"/>
      <c r="CBC218" s="571"/>
      <c r="CBD218" s="571"/>
      <c r="CBE218" s="571"/>
      <c r="CBF218" s="571"/>
      <c r="CBG218" s="571"/>
      <c r="CBH218" s="571"/>
      <c r="CBI218" s="571"/>
      <c r="CBJ218" s="571"/>
      <c r="CBK218" s="571"/>
      <c r="CBL218" s="571"/>
      <c r="CBM218" s="571"/>
      <c r="CBN218" s="571"/>
      <c r="CBO218" s="571"/>
      <c r="CBP218" s="571"/>
      <c r="CBQ218" s="571"/>
      <c r="CBR218" s="571"/>
      <c r="CBS218" s="571"/>
      <c r="CBT218" s="571"/>
      <c r="CBU218" s="571"/>
      <c r="CBV218" s="571"/>
      <c r="CBW218" s="571"/>
      <c r="CBX218" s="571"/>
      <c r="CBY218" s="571"/>
      <c r="CBZ218" s="571"/>
      <c r="CCA218" s="571"/>
      <c r="CCB218" s="571"/>
      <c r="CCC218" s="571"/>
      <c r="CCD218" s="571"/>
      <c r="CCE218" s="571"/>
      <c r="CCF218" s="571"/>
      <c r="CCG218" s="571"/>
      <c r="CCH218" s="571"/>
      <c r="CCI218" s="571"/>
      <c r="CCJ218" s="571"/>
      <c r="CCK218" s="571"/>
      <c r="CCL218" s="571"/>
      <c r="CCM218" s="571"/>
      <c r="CCN218" s="571"/>
      <c r="CCO218" s="571"/>
      <c r="CCP218" s="571"/>
      <c r="CCQ218" s="571"/>
      <c r="CCR218" s="571"/>
      <c r="CCS218" s="571"/>
      <c r="CCT218" s="571"/>
      <c r="CCU218" s="571"/>
      <c r="CCV218" s="571"/>
      <c r="CCW218" s="571"/>
      <c r="CCX218" s="571"/>
      <c r="CCY218" s="571"/>
      <c r="CCZ218" s="571"/>
      <c r="CDA218" s="571"/>
      <c r="CDB218" s="571"/>
      <c r="CDC218" s="571"/>
      <c r="CDD218" s="571"/>
      <c r="CDE218" s="571"/>
      <c r="CDF218" s="571"/>
      <c r="CDG218" s="571"/>
      <c r="CDH218" s="571"/>
      <c r="CDI218" s="571"/>
      <c r="CDJ218" s="571"/>
      <c r="CDK218" s="571"/>
      <c r="CDL218" s="571"/>
      <c r="CDM218" s="571"/>
      <c r="CDN218" s="571"/>
      <c r="CDO218" s="571"/>
      <c r="CDP218" s="571"/>
      <c r="CDQ218" s="571"/>
      <c r="CDR218" s="571"/>
      <c r="CDS218" s="571"/>
      <c r="CDT218" s="571"/>
      <c r="CDU218" s="571"/>
      <c r="CDV218" s="571"/>
      <c r="CDW218" s="571"/>
      <c r="CDX218" s="571"/>
      <c r="CDY218" s="571"/>
      <c r="CDZ218" s="571"/>
      <c r="CEA218" s="571"/>
      <c r="CEB218" s="571"/>
      <c r="CEC218" s="571"/>
      <c r="CED218" s="571"/>
      <c r="CEE218" s="571"/>
      <c r="CEF218" s="571"/>
      <c r="CEG218" s="571"/>
      <c r="CEH218" s="571"/>
      <c r="CEI218" s="571"/>
      <c r="CEJ218" s="571"/>
      <c r="CEK218" s="571"/>
      <c r="CEL218" s="571"/>
      <c r="CEM218" s="571"/>
      <c r="CEN218" s="571"/>
      <c r="CEO218" s="571"/>
      <c r="CEP218" s="571"/>
      <c r="CEQ218" s="571"/>
      <c r="CER218" s="571"/>
      <c r="CES218" s="571"/>
      <c r="CET218" s="571"/>
      <c r="CEU218" s="571"/>
      <c r="CEV218" s="571"/>
      <c r="CEW218" s="571"/>
      <c r="CEX218" s="571"/>
      <c r="CEY218" s="571"/>
      <c r="CEZ218" s="571"/>
      <c r="CFA218" s="571"/>
      <c r="CFB218" s="571"/>
      <c r="CFC218" s="571"/>
      <c r="CFD218" s="571"/>
      <c r="CFE218" s="571"/>
      <c r="CFF218" s="571"/>
      <c r="CFG218" s="571"/>
      <c r="CFH218" s="571"/>
      <c r="CFI218" s="571"/>
      <c r="CFJ218" s="571"/>
      <c r="CFK218" s="571"/>
      <c r="CFL218" s="571"/>
      <c r="CFM218" s="571"/>
      <c r="CFN218" s="571"/>
      <c r="CFO218" s="571"/>
      <c r="CFP218" s="571"/>
      <c r="CFQ218" s="571"/>
      <c r="CFR218" s="571"/>
      <c r="CFS218" s="571"/>
      <c r="CFT218" s="571"/>
      <c r="CFU218" s="571"/>
      <c r="CFV218" s="571"/>
      <c r="CFW218" s="571"/>
      <c r="CFX218" s="571"/>
      <c r="CFY218" s="571"/>
      <c r="CFZ218" s="571"/>
      <c r="CGA218" s="571"/>
      <c r="CGB218" s="571"/>
      <c r="CGC218" s="571"/>
      <c r="CGD218" s="571"/>
      <c r="CGE218" s="571"/>
      <c r="CGF218" s="571"/>
      <c r="CGG218" s="571"/>
      <c r="CGH218" s="571"/>
      <c r="CGI218" s="571"/>
      <c r="CGJ218" s="571"/>
      <c r="CGK218" s="571"/>
      <c r="CGL218" s="571"/>
      <c r="CGM218" s="571"/>
      <c r="CGN218" s="571"/>
      <c r="CGO218" s="571"/>
      <c r="CGP218" s="571"/>
      <c r="CGQ218" s="571"/>
      <c r="CGR218" s="571"/>
      <c r="CGS218" s="571"/>
      <c r="CGT218" s="571"/>
      <c r="CGU218" s="571"/>
      <c r="CGV218" s="571"/>
      <c r="CGW218" s="571"/>
      <c r="CGX218" s="571"/>
      <c r="CGY218" s="571"/>
      <c r="CGZ218" s="571"/>
      <c r="CHA218" s="571"/>
      <c r="CHB218" s="571"/>
      <c r="CHC218" s="571"/>
      <c r="CHD218" s="571"/>
      <c r="CHE218" s="571"/>
      <c r="CHF218" s="571"/>
      <c r="CHG218" s="571"/>
      <c r="CHH218" s="571"/>
      <c r="CHI218" s="571"/>
      <c r="CHJ218" s="571"/>
      <c r="CHK218" s="571"/>
      <c r="CHL218" s="571"/>
      <c r="CHM218" s="571"/>
      <c r="CHN218" s="571"/>
      <c r="CHO218" s="571"/>
      <c r="CHP218" s="571"/>
      <c r="CHQ218" s="571"/>
      <c r="CHR218" s="571"/>
      <c r="CHS218" s="571"/>
      <c r="CHT218" s="571"/>
      <c r="CHU218" s="571"/>
      <c r="CHV218" s="571"/>
      <c r="CHW218" s="571"/>
      <c r="CHX218" s="571"/>
      <c r="CHY218" s="571"/>
      <c r="CHZ218" s="571"/>
      <c r="CIA218" s="571"/>
      <c r="CIB218" s="571"/>
      <c r="CIC218" s="571"/>
      <c r="CID218" s="571"/>
      <c r="CIE218" s="571"/>
      <c r="CIF218" s="571"/>
      <c r="CIG218" s="571"/>
      <c r="CIH218" s="571"/>
      <c r="CII218" s="571"/>
      <c r="CIJ218" s="571"/>
      <c r="CIK218" s="571"/>
      <c r="CIL218" s="571"/>
      <c r="CIM218" s="571"/>
      <c r="CIN218" s="571"/>
      <c r="CIO218" s="571"/>
      <c r="CIP218" s="571"/>
      <c r="CIQ218" s="571"/>
      <c r="CIR218" s="571"/>
      <c r="CIS218" s="571"/>
      <c r="CIT218" s="571"/>
      <c r="CIU218" s="571"/>
      <c r="CIV218" s="571"/>
      <c r="CIW218" s="571"/>
      <c r="CIX218" s="571"/>
      <c r="CIY218" s="571"/>
      <c r="CIZ218" s="571"/>
      <c r="CJA218" s="571"/>
      <c r="CJB218" s="571"/>
      <c r="CJC218" s="571"/>
      <c r="CJD218" s="571"/>
      <c r="CJE218" s="571"/>
      <c r="CJF218" s="571"/>
      <c r="CJG218" s="571"/>
      <c r="CJH218" s="571"/>
      <c r="CJI218" s="571"/>
      <c r="CJJ218" s="571"/>
      <c r="CJK218" s="571"/>
      <c r="CJL218" s="571"/>
      <c r="CJM218" s="571"/>
      <c r="CJN218" s="571"/>
      <c r="CJO218" s="571"/>
      <c r="CJP218" s="571"/>
      <c r="CJQ218" s="571"/>
      <c r="CJR218" s="571"/>
      <c r="CJS218" s="571"/>
      <c r="CJT218" s="571"/>
      <c r="CJW218" s="571"/>
      <c r="CJX218" s="571"/>
      <c r="CJY218" s="571"/>
      <c r="CJZ218" s="571"/>
      <c r="CKA218" s="571"/>
      <c r="CKB218" s="571"/>
      <c r="CKC218" s="571"/>
      <c r="CKD218" s="571"/>
      <c r="CKE218" s="571"/>
      <c r="CKF218" s="571"/>
      <c r="CKG218" s="571"/>
      <c r="CKH218" s="571"/>
      <c r="CKI218" s="571"/>
      <c r="CKJ218" s="571"/>
      <c r="CKK218" s="571"/>
      <c r="CKL218" s="571"/>
      <c r="CKM218" s="571"/>
      <c r="CKN218" s="571"/>
      <c r="CKO218" s="571"/>
      <c r="CKP218" s="571"/>
      <c r="CKQ218" s="571"/>
      <c r="CKR218" s="571"/>
      <c r="CKS218" s="571"/>
      <c r="CKT218" s="571"/>
      <c r="CKU218" s="571"/>
      <c r="CKV218" s="571"/>
      <c r="CKW218" s="571"/>
      <c r="CKX218" s="571"/>
      <c r="CKY218" s="571"/>
      <c r="CKZ218" s="571"/>
      <c r="CLA218" s="571"/>
      <c r="CLB218" s="571"/>
      <c r="CLC218" s="571"/>
      <c r="CLD218" s="571"/>
      <c r="CLE218" s="571"/>
      <c r="CLF218" s="571"/>
      <c r="CLG218" s="571"/>
      <c r="CLH218" s="571"/>
      <c r="CLI218" s="571"/>
      <c r="CLJ218" s="571"/>
      <c r="CLK218" s="571"/>
      <c r="CLL218" s="571"/>
      <c r="CLM218" s="571"/>
      <c r="CLN218" s="571"/>
      <c r="CLO218" s="571"/>
      <c r="CLP218" s="571"/>
      <c r="CLQ218" s="571"/>
      <c r="CLR218" s="571"/>
      <c r="CLS218" s="571"/>
      <c r="CLT218" s="571"/>
      <c r="CLU218" s="571"/>
      <c r="CLV218" s="571"/>
      <c r="CLW218" s="571"/>
      <c r="CLX218" s="571"/>
      <c r="CLY218" s="571"/>
      <c r="CLZ218" s="571"/>
      <c r="CMA218" s="571"/>
      <c r="CMB218" s="571"/>
      <c r="CMC218" s="571"/>
      <c r="CMD218" s="571"/>
      <c r="CME218" s="571"/>
      <c r="CMF218" s="571"/>
      <c r="CMG218" s="571"/>
      <c r="CMH218" s="571"/>
      <c r="CMI218" s="571"/>
      <c r="CMJ218" s="571"/>
      <c r="CMK218" s="571"/>
      <c r="CML218" s="571"/>
      <c r="CMM218" s="571"/>
      <c r="CMN218" s="571"/>
      <c r="CMO218" s="571"/>
      <c r="CMP218" s="571"/>
      <c r="CMQ218" s="571"/>
      <c r="CMR218" s="571"/>
      <c r="CMS218" s="571"/>
      <c r="CMT218" s="571"/>
      <c r="CMU218" s="571"/>
      <c r="CMV218" s="571"/>
      <c r="CMW218" s="571"/>
      <c r="CMX218" s="571"/>
      <c r="CMY218" s="571"/>
      <c r="CMZ218" s="571"/>
      <c r="CNA218" s="571"/>
      <c r="CNB218" s="571"/>
      <c r="CNC218" s="571"/>
      <c r="CND218" s="571"/>
      <c r="CNE218" s="571"/>
      <c r="CNF218" s="571"/>
      <c r="CNG218" s="571"/>
      <c r="CNH218" s="571"/>
      <c r="CNI218" s="571"/>
      <c r="CNJ218" s="571"/>
      <c r="CNK218" s="571"/>
      <c r="CNL218" s="571"/>
      <c r="CNM218" s="571"/>
      <c r="CNN218" s="571"/>
      <c r="CNO218" s="571"/>
      <c r="CNP218" s="571"/>
      <c r="CNQ218" s="571"/>
      <c r="CNR218" s="571"/>
      <c r="CNS218" s="571"/>
      <c r="CNT218" s="571"/>
      <c r="CNU218" s="571"/>
      <c r="CNV218" s="571"/>
      <c r="CNW218" s="571"/>
      <c r="CNX218" s="571"/>
      <c r="CNY218" s="571"/>
      <c r="CNZ218" s="571"/>
      <c r="COA218" s="571"/>
      <c r="COB218" s="571"/>
      <c r="COC218" s="571"/>
      <c r="COD218" s="571"/>
      <c r="COE218" s="571"/>
      <c r="COF218" s="571"/>
      <c r="COG218" s="571"/>
      <c r="COH218" s="571"/>
      <c r="COI218" s="571"/>
      <c r="COJ218" s="571"/>
      <c r="COK218" s="571"/>
      <c r="COL218" s="571"/>
      <c r="COM218" s="571"/>
      <c r="CON218" s="571"/>
      <c r="COO218" s="571"/>
      <c r="COP218" s="571"/>
      <c r="COQ218" s="571"/>
      <c r="COR218" s="571"/>
      <c r="COS218" s="571"/>
      <c r="COT218" s="571"/>
      <c r="COU218" s="571"/>
      <c r="COV218" s="571"/>
      <c r="COW218" s="571"/>
      <c r="COX218" s="571"/>
      <c r="COY218" s="571"/>
      <c r="COZ218" s="571"/>
      <c r="CPA218" s="571"/>
      <c r="CPB218" s="571"/>
      <c r="CPC218" s="571"/>
      <c r="CPD218" s="571"/>
      <c r="CPE218" s="571"/>
      <c r="CPF218" s="571"/>
      <c r="CPG218" s="571"/>
      <c r="CPH218" s="571"/>
      <c r="CPI218" s="571"/>
      <c r="CPJ218" s="571"/>
      <c r="CPK218" s="571"/>
      <c r="CPL218" s="571"/>
      <c r="CPM218" s="571"/>
      <c r="CPN218" s="571"/>
      <c r="CPO218" s="571"/>
      <c r="CPP218" s="571"/>
      <c r="CPQ218" s="571"/>
      <c r="CPR218" s="571"/>
      <c r="CPS218" s="571"/>
      <c r="CPT218" s="571"/>
      <c r="CPU218" s="571"/>
      <c r="CPV218" s="571"/>
      <c r="CPW218" s="571"/>
      <c r="CPX218" s="571"/>
      <c r="CPY218" s="571"/>
      <c r="CPZ218" s="571"/>
      <c r="CQA218" s="571"/>
      <c r="CQB218" s="571"/>
      <c r="CQC218" s="571"/>
      <c r="CQD218" s="571"/>
      <c r="CQE218" s="571"/>
      <c r="CQF218" s="571"/>
      <c r="CQG218" s="571"/>
      <c r="CQH218" s="571"/>
      <c r="CQI218" s="571"/>
      <c r="CQJ218" s="571"/>
      <c r="CQK218" s="571"/>
      <c r="CQL218" s="571"/>
      <c r="CQM218" s="571"/>
      <c r="CQN218" s="571"/>
      <c r="CQO218" s="571"/>
      <c r="CQP218" s="571"/>
      <c r="CQQ218" s="571"/>
      <c r="CQR218" s="571"/>
      <c r="CQS218" s="571"/>
      <c r="CQT218" s="571"/>
      <c r="CQU218" s="571"/>
      <c r="CQV218" s="571"/>
      <c r="CQW218" s="571"/>
      <c r="CQX218" s="571"/>
      <c r="CQY218" s="571"/>
      <c r="CQZ218" s="571"/>
      <c r="CRA218" s="571"/>
      <c r="CRB218" s="571"/>
      <c r="CRC218" s="571"/>
      <c r="CRD218" s="571"/>
      <c r="CRE218" s="571"/>
      <c r="CRF218" s="571"/>
      <c r="CRG218" s="571"/>
      <c r="CRH218" s="571"/>
      <c r="CRI218" s="571"/>
      <c r="CRJ218" s="571"/>
      <c r="CRK218" s="571"/>
      <c r="CRL218" s="571"/>
      <c r="CRM218" s="571"/>
      <c r="CRN218" s="571"/>
      <c r="CRO218" s="571"/>
      <c r="CRP218" s="571"/>
      <c r="CRQ218" s="571"/>
      <c r="CRR218" s="571"/>
      <c r="CRS218" s="571"/>
      <c r="CRT218" s="571"/>
      <c r="CRU218" s="571"/>
      <c r="CRV218" s="571"/>
      <c r="CRW218" s="571"/>
      <c r="CRX218" s="571"/>
      <c r="CRY218" s="571"/>
      <c r="CRZ218" s="571"/>
      <c r="CSA218" s="571"/>
      <c r="CSB218" s="571"/>
      <c r="CSC218" s="571"/>
      <c r="CSD218" s="571"/>
      <c r="CSE218" s="571"/>
      <c r="CSF218" s="571"/>
      <c r="CSG218" s="571"/>
      <c r="CSH218" s="571"/>
      <c r="CSI218" s="571"/>
      <c r="CSJ218" s="571"/>
      <c r="CSK218" s="571"/>
      <c r="CSL218" s="571"/>
      <c r="CSM218" s="571"/>
      <c r="CSN218" s="571"/>
      <c r="CSO218" s="571"/>
      <c r="CSP218" s="571"/>
      <c r="CSQ218" s="571"/>
      <c r="CSR218" s="571"/>
      <c r="CSS218" s="571"/>
      <c r="CST218" s="571"/>
      <c r="CSU218" s="571"/>
      <c r="CSV218" s="571"/>
      <c r="CSW218" s="571"/>
      <c r="CSX218" s="571"/>
      <c r="CSY218" s="571"/>
      <c r="CSZ218" s="571"/>
      <c r="CTA218" s="571"/>
      <c r="CTB218" s="571"/>
      <c r="CTC218" s="571"/>
      <c r="CTD218" s="571"/>
      <c r="CTE218" s="571"/>
      <c r="CTF218" s="571"/>
      <c r="CTG218" s="571"/>
      <c r="CTH218" s="571"/>
      <c r="CTI218" s="571"/>
      <c r="CTJ218" s="571"/>
      <c r="CTK218" s="571"/>
      <c r="CTL218" s="571"/>
      <c r="CTM218" s="571"/>
      <c r="CTN218" s="571"/>
      <c r="CTO218" s="571"/>
      <c r="CTP218" s="571"/>
      <c r="CTS218" s="571"/>
      <c r="CTT218" s="571"/>
      <c r="CTU218" s="571"/>
      <c r="CTV218" s="571"/>
      <c r="CTW218" s="571"/>
      <c r="CTX218" s="571"/>
      <c r="CTY218" s="571"/>
      <c r="CTZ218" s="571"/>
      <c r="CUA218" s="571"/>
      <c r="CUB218" s="571"/>
      <c r="CUC218" s="571"/>
      <c r="CUD218" s="571"/>
      <c r="CUE218" s="571"/>
      <c r="CUF218" s="571"/>
      <c r="CUG218" s="571"/>
      <c r="CUH218" s="571"/>
      <c r="CUI218" s="571"/>
      <c r="CUJ218" s="571"/>
      <c r="CUK218" s="571"/>
      <c r="CUL218" s="571"/>
      <c r="CUM218" s="571"/>
      <c r="CUN218" s="571"/>
      <c r="CUO218" s="571"/>
      <c r="CUP218" s="571"/>
      <c r="CUQ218" s="571"/>
      <c r="CUR218" s="571"/>
      <c r="CUS218" s="571"/>
      <c r="CUT218" s="571"/>
      <c r="CUU218" s="571"/>
      <c r="CUV218" s="571"/>
      <c r="CUW218" s="571"/>
      <c r="CUX218" s="571"/>
      <c r="CUY218" s="571"/>
      <c r="CUZ218" s="571"/>
      <c r="CVA218" s="571"/>
      <c r="CVB218" s="571"/>
      <c r="CVC218" s="571"/>
      <c r="CVD218" s="571"/>
      <c r="CVE218" s="571"/>
      <c r="CVF218" s="571"/>
      <c r="CVG218" s="571"/>
      <c r="CVH218" s="571"/>
      <c r="CVI218" s="571"/>
      <c r="CVJ218" s="571"/>
      <c r="CVK218" s="571"/>
      <c r="CVL218" s="571"/>
      <c r="CVM218" s="571"/>
      <c r="CVN218" s="571"/>
      <c r="CVO218" s="571"/>
      <c r="CVP218" s="571"/>
      <c r="CVQ218" s="571"/>
      <c r="CVR218" s="571"/>
      <c r="CVS218" s="571"/>
      <c r="CVT218" s="571"/>
      <c r="CVU218" s="571"/>
      <c r="CVV218" s="571"/>
      <c r="CVW218" s="571"/>
      <c r="CVX218" s="571"/>
      <c r="CVY218" s="571"/>
      <c r="CVZ218" s="571"/>
      <c r="CWA218" s="571"/>
      <c r="CWB218" s="571"/>
      <c r="CWC218" s="571"/>
      <c r="CWD218" s="571"/>
      <c r="CWE218" s="571"/>
      <c r="CWF218" s="571"/>
      <c r="CWG218" s="571"/>
      <c r="CWH218" s="571"/>
      <c r="CWI218" s="571"/>
      <c r="CWJ218" s="571"/>
      <c r="CWK218" s="571"/>
      <c r="CWL218" s="571"/>
      <c r="CWM218" s="571"/>
      <c r="CWN218" s="571"/>
      <c r="CWO218" s="571"/>
      <c r="CWP218" s="571"/>
      <c r="CWQ218" s="571"/>
      <c r="CWR218" s="571"/>
      <c r="CWS218" s="571"/>
      <c r="CWT218" s="571"/>
      <c r="CWU218" s="571"/>
      <c r="CWV218" s="571"/>
      <c r="CWW218" s="571"/>
      <c r="CWX218" s="571"/>
      <c r="CWY218" s="571"/>
      <c r="CWZ218" s="571"/>
      <c r="CXA218" s="571"/>
      <c r="CXB218" s="571"/>
      <c r="CXC218" s="571"/>
      <c r="CXD218" s="571"/>
      <c r="CXE218" s="571"/>
      <c r="CXF218" s="571"/>
      <c r="CXG218" s="571"/>
      <c r="CXH218" s="571"/>
      <c r="CXI218" s="571"/>
      <c r="CXJ218" s="571"/>
      <c r="CXK218" s="571"/>
      <c r="CXL218" s="571"/>
      <c r="CXM218" s="571"/>
      <c r="CXN218" s="571"/>
      <c r="CXO218" s="571"/>
      <c r="CXP218" s="571"/>
      <c r="CXQ218" s="571"/>
      <c r="CXR218" s="571"/>
      <c r="CXS218" s="571"/>
      <c r="CXT218" s="571"/>
      <c r="CXU218" s="571"/>
      <c r="CXV218" s="571"/>
      <c r="CXW218" s="571"/>
      <c r="CXX218" s="571"/>
      <c r="CXY218" s="571"/>
      <c r="CXZ218" s="571"/>
      <c r="CYA218" s="571"/>
      <c r="CYB218" s="571"/>
      <c r="CYC218" s="571"/>
      <c r="CYD218" s="571"/>
      <c r="CYE218" s="571"/>
      <c r="CYF218" s="571"/>
      <c r="CYG218" s="571"/>
      <c r="CYH218" s="571"/>
      <c r="CYI218" s="571"/>
      <c r="CYJ218" s="571"/>
      <c r="CYK218" s="571"/>
      <c r="CYL218" s="571"/>
      <c r="CYM218" s="571"/>
      <c r="CYN218" s="571"/>
      <c r="CYO218" s="571"/>
      <c r="CYP218" s="571"/>
      <c r="CYQ218" s="571"/>
      <c r="CYR218" s="571"/>
      <c r="CYS218" s="571"/>
      <c r="CYT218" s="571"/>
      <c r="CYU218" s="571"/>
      <c r="CYV218" s="571"/>
      <c r="CYW218" s="571"/>
      <c r="CYX218" s="571"/>
      <c r="CYY218" s="571"/>
      <c r="CYZ218" s="571"/>
      <c r="CZA218" s="571"/>
      <c r="CZB218" s="571"/>
      <c r="CZC218" s="571"/>
      <c r="CZD218" s="571"/>
      <c r="CZE218" s="571"/>
      <c r="CZF218" s="571"/>
      <c r="CZG218" s="571"/>
      <c r="CZH218" s="571"/>
      <c r="CZI218" s="571"/>
      <c r="CZJ218" s="571"/>
      <c r="CZK218" s="571"/>
      <c r="CZL218" s="571"/>
      <c r="CZM218" s="571"/>
      <c r="CZN218" s="571"/>
      <c r="CZO218" s="571"/>
      <c r="CZP218" s="571"/>
      <c r="CZQ218" s="571"/>
      <c r="CZR218" s="571"/>
      <c r="CZS218" s="571"/>
      <c r="CZT218" s="571"/>
      <c r="CZU218" s="571"/>
      <c r="CZV218" s="571"/>
      <c r="CZW218" s="571"/>
      <c r="CZX218" s="571"/>
      <c r="CZY218" s="571"/>
      <c r="CZZ218" s="571"/>
      <c r="DAA218" s="571"/>
      <c r="DAB218" s="571"/>
      <c r="DAC218" s="571"/>
      <c r="DAD218" s="571"/>
      <c r="DAE218" s="571"/>
      <c r="DAF218" s="571"/>
      <c r="DAG218" s="571"/>
      <c r="DAH218" s="571"/>
      <c r="DAI218" s="571"/>
      <c r="DAJ218" s="571"/>
      <c r="DAK218" s="571"/>
      <c r="DAL218" s="571"/>
      <c r="DAM218" s="571"/>
      <c r="DAN218" s="571"/>
      <c r="DAO218" s="571"/>
      <c r="DAP218" s="571"/>
      <c r="DAQ218" s="571"/>
      <c r="DAR218" s="571"/>
      <c r="DAS218" s="571"/>
      <c r="DAT218" s="571"/>
      <c r="DAU218" s="571"/>
      <c r="DAV218" s="571"/>
      <c r="DAW218" s="571"/>
      <c r="DAX218" s="571"/>
      <c r="DAY218" s="571"/>
      <c r="DAZ218" s="571"/>
      <c r="DBA218" s="571"/>
      <c r="DBB218" s="571"/>
      <c r="DBC218" s="571"/>
      <c r="DBD218" s="571"/>
      <c r="DBE218" s="571"/>
      <c r="DBF218" s="571"/>
      <c r="DBG218" s="571"/>
      <c r="DBH218" s="571"/>
      <c r="DBI218" s="571"/>
      <c r="DBJ218" s="571"/>
      <c r="DBK218" s="571"/>
      <c r="DBL218" s="571"/>
      <c r="DBM218" s="571"/>
      <c r="DBN218" s="571"/>
      <c r="DBO218" s="571"/>
      <c r="DBP218" s="571"/>
      <c r="DBQ218" s="571"/>
      <c r="DBR218" s="571"/>
      <c r="DBS218" s="571"/>
      <c r="DBT218" s="571"/>
      <c r="DBU218" s="571"/>
      <c r="DBV218" s="571"/>
      <c r="DBW218" s="571"/>
      <c r="DBX218" s="571"/>
      <c r="DBY218" s="571"/>
      <c r="DBZ218" s="571"/>
      <c r="DCA218" s="571"/>
      <c r="DCB218" s="571"/>
      <c r="DCC218" s="571"/>
      <c r="DCD218" s="571"/>
      <c r="DCE218" s="571"/>
      <c r="DCF218" s="571"/>
      <c r="DCG218" s="571"/>
      <c r="DCH218" s="571"/>
      <c r="DCI218" s="571"/>
      <c r="DCJ218" s="571"/>
      <c r="DCK218" s="571"/>
      <c r="DCL218" s="571"/>
      <c r="DCM218" s="571"/>
      <c r="DCN218" s="571"/>
      <c r="DCO218" s="571"/>
      <c r="DCP218" s="571"/>
      <c r="DCQ218" s="571"/>
      <c r="DCR218" s="571"/>
      <c r="DCS218" s="571"/>
      <c r="DCT218" s="571"/>
      <c r="DCU218" s="571"/>
      <c r="DCV218" s="571"/>
      <c r="DCW218" s="571"/>
      <c r="DCX218" s="571"/>
      <c r="DCY218" s="571"/>
      <c r="DCZ218" s="571"/>
      <c r="DDA218" s="571"/>
      <c r="DDB218" s="571"/>
      <c r="DDC218" s="571"/>
      <c r="DDD218" s="571"/>
      <c r="DDE218" s="571"/>
      <c r="DDF218" s="571"/>
      <c r="DDG218" s="571"/>
      <c r="DDH218" s="571"/>
      <c r="DDI218" s="571"/>
      <c r="DDJ218" s="571"/>
      <c r="DDK218" s="571"/>
      <c r="DDL218" s="571"/>
      <c r="DDO218" s="571"/>
      <c r="DDP218" s="571"/>
      <c r="DDQ218" s="571"/>
      <c r="DDR218" s="571"/>
      <c r="DDS218" s="571"/>
      <c r="DDT218" s="571"/>
      <c r="DDU218" s="571"/>
      <c r="DDV218" s="571"/>
      <c r="DDW218" s="571"/>
      <c r="DDX218" s="571"/>
      <c r="DDY218" s="571"/>
      <c r="DDZ218" s="571"/>
      <c r="DEA218" s="571"/>
      <c r="DEB218" s="571"/>
      <c r="DEC218" s="571"/>
      <c r="DED218" s="571"/>
      <c r="DEE218" s="571"/>
      <c r="DEF218" s="571"/>
      <c r="DEG218" s="571"/>
      <c r="DEH218" s="571"/>
      <c r="DEI218" s="571"/>
      <c r="DEJ218" s="571"/>
      <c r="DEK218" s="571"/>
      <c r="DEL218" s="571"/>
      <c r="DEM218" s="571"/>
      <c r="DEN218" s="571"/>
      <c r="DEO218" s="571"/>
      <c r="DEP218" s="571"/>
      <c r="DEQ218" s="571"/>
      <c r="DER218" s="571"/>
      <c r="DES218" s="571"/>
      <c r="DET218" s="571"/>
      <c r="DEU218" s="571"/>
      <c r="DEV218" s="571"/>
      <c r="DEW218" s="571"/>
      <c r="DEX218" s="571"/>
      <c r="DEY218" s="571"/>
      <c r="DEZ218" s="571"/>
      <c r="DFA218" s="571"/>
      <c r="DFB218" s="571"/>
      <c r="DFC218" s="571"/>
      <c r="DFD218" s="571"/>
      <c r="DFE218" s="571"/>
      <c r="DFF218" s="571"/>
      <c r="DFG218" s="571"/>
      <c r="DFH218" s="571"/>
      <c r="DFI218" s="571"/>
      <c r="DFJ218" s="571"/>
      <c r="DFK218" s="571"/>
      <c r="DFL218" s="571"/>
      <c r="DFM218" s="571"/>
      <c r="DFN218" s="571"/>
      <c r="DFO218" s="571"/>
      <c r="DFP218" s="571"/>
      <c r="DFQ218" s="571"/>
      <c r="DFR218" s="571"/>
      <c r="DFS218" s="571"/>
      <c r="DFT218" s="571"/>
      <c r="DFU218" s="571"/>
      <c r="DFV218" s="571"/>
      <c r="DFW218" s="571"/>
      <c r="DFX218" s="571"/>
      <c r="DFY218" s="571"/>
      <c r="DFZ218" s="571"/>
      <c r="DGA218" s="571"/>
      <c r="DGB218" s="571"/>
      <c r="DGC218" s="571"/>
      <c r="DGD218" s="571"/>
      <c r="DGE218" s="571"/>
      <c r="DGF218" s="571"/>
      <c r="DGG218" s="571"/>
      <c r="DGH218" s="571"/>
      <c r="DGI218" s="571"/>
      <c r="DGJ218" s="571"/>
      <c r="DGK218" s="571"/>
      <c r="DGL218" s="571"/>
      <c r="DGM218" s="571"/>
      <c r="DGN218" s="571"/>
      <c r="DGO218" s="571"/>
      <c r="DGP218" s="571"/>
      <c r="DGQ218" s="571"/>
      <c r="DGR218" s="571"/>
      <c r="DGS218" s="571"/>
      <c r="DGT218" s="571"/>
      <c r="DGU218" s="571"/>
      <c r="DGV218" s="571"/>
      <c r="DGW218" s="571"/>
      <c r="DGX218" s="571"/>
      <c r="DGY218" s="571"/>
      <c r="DGZ218" s="571"/>
      <c r="DHA218" s="571"/>
      <c r="DHB218" s="571"/>
      <c r="DHC218" s="571"/>
      <c r="DHD218" s="571"/>
      <c r="DHE218" s="571"/>
      <c r="DHF218" s="571"/>
      <c r="DHG218" s="571"/>
      <c r="DHH218" s="571"/>
      <c r="DHI218" s="571"/>
      <c r="DHJ218" s="571"/>
      <c r="DHK218" s="571"/>
      <c r="DHL218" s="571"/>
      <c r="DHM218" s="571"/>
      <c r="DHN218" s="571"/>
      <c r="DHO218" s="571"/>
      <c r="DHP218" s="571"/>
      <c r="DHQ218" s="571"/>
      <c r="DHR218" s="571"/>
      <c r="DHS218" s="571"/>
      <c r="DHT218" s="571"/>
      <c r="DHU218" s="571"/>
      <c r="DHV218" s="571"/>
      <c r="DHW218" s="571"/>
      <c r="DHX218" s="571"/>
      <c r="DHY218" s="571"/>
      <c r="DHZ218" s="571"/>
      <c r="DIA218" s="571"/>
      <c r="DIB218" s="571"/>
      <c r="DIC218" s="571"/>
      <c r="DID218" s="571"/>
      <c r="DIE218" s="571"/>
      <c r="DIF218" s="571"/>
      <c r="DIG218" s="571"/>
      <c r="DIH218" s="571"/>
      <c r="DII218" s="571"/>
      <c r="DIJ218" s="571"/>
      <c r="DIK218" s="571"/>
      <c r="DIL218" s="571"/>
      <c r="DIM218" s="571"/>
      <c r="DIN218" s="571"/>
      <c r="DIO218" s="571"/>
      <c r="DIP218" s="571"/>
      <c r="DIQ218" s="571"/>
      <c r="DIR218" s="571"/>
      <c r="DIS218" s="571"/>
      <c r="DIT218" s="571"/>
      <c r="DIU218" s="571"/>
      <c r="DIV218" s="571"/>
      <c r="DIW218" s="571"/>
      <c r="DIX218" s="571"/>
      <c r="DIY218" s="571"/>
      <c r="DIZ218" s="571"/>
      <c r="DJA218" s="571"/>
      <c r="DJB218" s="571"/>
      <c r="DJC218" s="571"/>
      <c r="DJD218" s="571"/>
      <c r="DJE218" s="571"/>
      <c r="DJF218" s="571"/>
      <c r="DJG218" s="571"/>
      <c r="DJH218" s="571"/>
      <c r="DJI218" s="571"/>
      <c r="DJJ218" s="571"/>
      <c r="DJK218" s="571"/>
      <c r="DJL218" s="571"/>
      <c r="DJM218" s="571"/>
      <c r="DJN218" s="571"/>
      <c r="DJO218" s="571"/>
      <c r="DJP218" s="571"/>
      <c r="DJQ218" s="571"/>
      <c r="DJR218" s="571"/>
      <c r="DJS218" s="571"/>
      <c r="DJT218" s="571"/>
      <c r="DJU218" s="571"/>
      <c r="DJV218" s="571"/>
      <c r="DJW218" s="571"/>
      <c r="DJX218" s="571"/>
      <c r="DJY218" s="571"/>
      <c r="DJZ218" s="571"/>
      <c r="DKA218" s="571"/>
      <c r="DKB218" s="571"/>
      <c r="DKC218" s="571"/>
      <c r="DKD218" s="571"/>
      <c r="DKE218" s="571"/>
      <c r="DKF218" s="571"/>
      <c r="DKG218" s="571"/>
      <c r="DKH218" s="571"/>
      <c r="DKI218" s="571"/>
      <c r="DKJ218" s="571"/>
      <c r="DKK218" s="571"/>
      <c r="DKL218" s="571"/>
      <c r="DKM218" s="571"/>
      <c r="DKN218" s="571"/>
      <c r="DKO218" s="571"/>
      <c r="DKP218" s="571"/>
      <c r="DKQ218" s="571"/>
      <c r="DKR218" s="571"/>
      <c r="DKS218" s="571"/>
      <c r="DKT218" s="571"/>
      <c r="DKU218" s="571"/>
      <c r="DKV218" s="571"/>
      <c r="DKW218" s="571"/>
      <c r="DKX218" s="571"/>
      <c r="DKY218" s="571"/>
      <c r="DKZ218" s="571"/>
      <c r="DLA218" s="571"/>
      <c r="DLB218" s="571"/>
      <c r="DLC218" s="571"/>
      <c r="DLD218" s="571"/>
      <c r="DLE218" s="571"/>
      <c r="DLF218" s="571"/>
      <c r="DLG218" s="571"/>
      <c r="DLH218" s="571"/>
      <c r="DLI218" s="571"/>
      <c r="DLJ218" s="571"/>
      <c r="DLK218" s="571"/>
      <c r="DLL218" s="571"/>
      <c r="DLM218" s="571"/>
      <c r="DLN218" s="571"/>
      <c r="DLO218" s="571"/>
      <c r="DLP218" s="571"/>
      <c r="DLQ218" s="571"/>
      <c r="DLR218" s="571"/>
      <c r="DLS218" s="571"/>
      <c r="DLT218" s="571"/>
      <c r="DLU218" s="571"/>
      <c r="DLV218" s="571"/>
      <c r="DLW218" s="571"/>
      <c r="DLX218" s="571"/>
      <c r="DLY218" s="571"/>
      <c r="DLZ218" s="571"/>
      <c r="DMA218" s="571"/>
      <c r="DMB218" s="571"/>
      <c r="DMC218" s="571"/>
      <c r="DMD218" s="571"/>
      <c r="DME218" s="571"/>
      <c r="DMF218" s="571"/>
      <c r="DMG218" s="571"/>
      <c r="DMH218" s="571"/>
      <c r="DMI218" s="571"/>
      <c r="DMJ218" s="571"/>
      <c r="DMK218" s="571"/>
      <c r="DML218" s="571"/>
      <c r="DMM218" s="571"/>
      <c r="DMN218" s="571"/>
      <c r="DMO218" s="571"/>
      <c r="DMP218" s="571"/>
      <c r="DMQ218" s="571"/>
      <c r="DMR218" s="571"/>
      <c r="DMS218" s="571"/>
      <c r="DMT218" s="571"/>
      <c r="DMU218" s="571"/>
      <c r="DMV218" s="571"/>
      <c r="DMW218" s="571"/>
      <c r="DMX218" s="571"/>
      <c r="DMY218" s="571"/>
      <c r="DMZ218" s="571"/>
      <c r="DNA218" s="571"/>
      <c r="DNB218" s="571"/>
      <c r="DNC218" s="571"/>
      <c r="DND218" s="571"/>
      <c r="DNE218" s="571"/>
      <c r="DNF218" s="571"/>
      <c r="DNG218" s="571"/>
      <c r="DNH218" s="571"/>
      <c r="DNK218" s="571"/>
      <c r="DNL218" s="571"/>
      <c r="DNM218" s="571"/>
      <c r="DNN218" s="571"/>
      <c r="DNO218" s="571"/>
      <c r="DNP218" s="571"/>
      <c r="DNQ218" s="571"/>
      <c r="DNR218" s="571"/>
      <c r="DNS218" s="571"/>
      <c r="DNT218" s="571"/>
      <c r="DNU218" s="571"/>
      <c r="DNV218" s="571"/>
      <c r="DNW218" s="571"/>
      <c r="DNX218" s="571"/>
      <c r="DNY218" s="571"/>
      <c r="DNZ218" s="571"/>
      <c r="DOA218" s="571"/>
      <c r="DOB218" s="571"/>
      <c r="DOC218" s="571"/>
      <c r="DOD218" s="571"/>
      <c r="DOE218" s="571"/>
      <c r="DOF218" s="571"/>
      <c r="DOG218" s="571"/>
      <c r="DOH218" s="571"/>
      <c r="DOI218" s="571"/>
      <c r="DOJ218" s="571"/>
      <c r="DOK218" s="571"/>
      <c r="DOL218" s="571"/>
      <c r="DOM218" s="571"/>
      <c r="DON218" s="571"/>
      <c r="DOO218" s="571"/>
      <c r="DOP218" s="571"/>
      <c r="DOQ218" s="571"/>
      <c r="DOR218" s="571"/>
      <c r="DOS218" s="571"/>
      <c r="DOT218" s="571"/>
      <c r="DOU218" s="571"/>
      <c r="DOV218" s="571"/>
      <c r="DOW218" s="571"/>
      <c r="DOX218" s="571"/>
      <c r="DOY218" s="571"/>
      <c r="DOZ218" s="571"/>
      <c r="DPA218" s="571"/>
      <c r="DPB218" s="571"/>
      <c r="DPC218" s="571"/>
      <c r="DPD218" s="571"/>
      <c r="DPE218" s="571"/>
      <c r="DPF218" s="571"/>
      <c r="DPG218" s="571"/>
      <c r="DPH218" s="571"/>
      <c r="DPI218" s="571"/>
      <c r="DPJ218" s="571"/>
      <c r="DPK218" s="571"/>
      <c r="DPL218" s="571"/>
      <c r="DPM218" s="571"/>
      <c r="DPN218" s="571"/>
      <c r="DPO218" s="571"/>
      <c r="DPP218" s="571"/>
      <c r="DPQ218" s="571"/>
      <c r="DPR218" s="571"/>
      <c r="DPS218" s="571"/>
      <c r="DPT218" s="571"/>
      <c r="DPU218" s="571"/>
      <c r="DPV218" s="571"/>
      <c r="DPW218" s="571"/>
      <c r="DPX218" s="571"/>
      <c r="DPY218" s="571"/>
      <c r="DPZ218" s="571"/>
      <c r="DQA218" s="571"/>
      <c r="DQB218" s="571"/>
      <c r="DQC218" s="571"/>
      <c r="DQD218" s="571"/>
      <c r="DQE218" s="571"/>
      <c r="DQF218" s="571"/>
      <c r="DQG218" s="571"/>
      <c r="DQH218" s="571"/>
      <c r="DQI218" s="571"/>
      <c r="DQJ218" s="571"/>
      <c r="DQK218" s="571"/>
      <c r="DQL218" s="571"/>
      <c r="DQM218" s="571"/>
      <c r="DQN218" s="571"/>
      <c r="DQO218" s="571"/>
      <c r="DQP218" s="571"/>
      <c r="DQQ218" s="571"/>
      <c r="DQR218" s="571"/>
      <c r="DQS218" s="571"/>
      <c r="DQT218" s="571"/>
      <c r="DQU218" s="571"/>
      <c r="DQV218" s="571"/>
      <c r="DQW218" s="571"/>
      <c r="DQX218" s="571"/>
      <c r="DQY218" s="571"/>
      <c r="DQZ218" s="571"/>
      <c r="DRA218" s="571"/>
      <c r="DRB218" s="571"/>
      <c r="DRC218" s="571"/>
      <c r="DRD218" s="571"/>
      <c r="DRE218" s="571"/>
      <c r="DRF218" s="571"/>
      <c r="DRG218" s="571"/>
      <c r="DRH218" s="571"/>
      <c r="DRI218" s="571"/>
      <c r="DRJ218" s="571"/>
      <c r="DRK218" s="571"/>
      <c r="DRL218" s="571"/>
      <c r="DRM218" s="571"/>
      <c r="DRN218" s="571"/>
      <c r="DRO218" s="571"/>
      <c r="DRP218" s="571"/>
      <c r="DRQ218" s="571"/>
      <c r="DRR218" s="571"/>
      <c r="DRS218" s="571"/>
      <c r="DRT218" s="571"/>
      <c r="DRU218" s="571"/>
      <c r="DRV218" s="571"/>
      <c r="DRW218" s="571"/>
      <c r="DRX218" s="571"/>
      <c r="DRY218" s="571"/>
      <c r="DRZ218" s="571"/>
      <c r="DSA218" s="571"/>
      <c r="DSB218" s="571"/>
      <c r="DSC218" s="571"/>
      <c r="DSD218" s="571"/>
      <c r="DSE218" s="571"/>
      <c r="DSF218" s="571"/>
      <c r="DSG218" s="571"/>
      <c r="DSH218" s="571"/>
      <c r="DSI218" s="571"/>
      <c r="DSJ218" s="571"/>
      <c r="DSK218" s="571"/>
      <c r="DSL218" s="571"/>
      <c r="DSM218" s="571"/>
      <c r="DSN218" s="571"/>
      <c r="DSO218" s="571"/>
      <c r="DSP218" s="571"/>
      <c r="DSQ218" s="571"/>
      <c r="DSR218" s="571"/>
      <c r="DSS218" s="571"/>
      <c r="DST218" s="571"/>
      <c r="DSU218" s="571"/>
      <c r="DSV218" s="571"/>
      <c r="DSW218" s="571"/>
      <c r="DSX218" s="571"/>
      <c r="DSY218" s="571"/>
      <c r="DSZ218" s="571"/>
      <c r="DTA218" s="571"/>
      <c r="DTB218" s="571"/>
      <c r="DTC218" s="571"/>
      <c r="DTD218" s="571"/>
      <c r="DTE218" s="571"/>
      <c r="DTF218" s="571"/>
      <c r="DTG218" s="571"/>
      <c r="DTH218" s="571"/>
      <c r="DTI218" s="571"/>
      <c r="DTJ218" s="571"/>
      <c r="DTK218" s="571"/>
      <c r="DTL218" s="571"/>
      <c r="DTM218" s="571"/>
      <c r="DTN218" s="571"/>
      <c r="DTO218" s="571"/>
      <c r="DTP218" s="571"/>
      <c r="DTQ218" s="571"/>
      <c r="DTR218" s="571"/>
      <c r="DTS218" s="571"/>
      <c r="DTT218" s="571"/>
      <c r="DTU218" s="571"/>
      <c r="DTV218" s="571"/>
      <c r="DTW218" s="571"/>
      <c r="DTX218" s="571"/>
      <c r="DTY218" s="571"/>
      <c r="DTZ218" s="571"/>
      <c r="DUA218" s="571"/>
      <c r="DUB218" s="571"/>
      <c r="DUC218" s="571"/>
      <c r="DUD218" s="571"/>
      <c r="DUE218" s="571"/>
      <c r="DUF218" s="571"/>
      <c r="DUG218" s="571"/>
      <c r="DUH218" s="571"/>
      <c r="DUI218" s="571"/>
      <c r="DUJ218" s="571"/>
      <c r="DUK218" s="571"/>
      <c r="DUL218" s="571"/>
      <c r="DUM218" s="571"/>
      <c r="DUN218" s="571"/>
      <c r="DUO218" s="571"/>
      <c r="DUP218" s="571"/>
      <c r="DUQ218" s="571"/>
      <c r="DUR218" s="571"/>
      <c r="DUS218" s="571"/>
      <c r="DUT218" s="571"/>
      <c r="DUU218" s="571"/>
      <c r="DUV218" s="571"/>
      <c r="DUW218" s="571"/>
      <c r="DUX218" s="571"/>
      <c r="DUY218" s="571"/>
      <c r="DUZ218" s="571"/>
      <c r="DVA218" s="571"/>
      <c r="DVB218" s="571"/>
      <c r="DVC218" s="571"/>
      <c r="DVD218" s="571"/>
      <c r="DVE218" s="571"/>
      <c r="DVF218" s="571"/>
      <c r="DVG218" s="571"/>
      <c r="DVH218" s="571"/>
      <c r="DVI218" s="571"/>
      <c r="DVJ218" s="571"/>
      <c r="DVK218" s="571"/>
      <c r="DVL218" s="571"/>
      <c r="DVM218" s="571"/>
      <c r="DVN218" s="571"/>
      <c r="DVO218" s="571"/>
      <c r="DVP218" s="571"/>
      <c r="DVQ218" s="571"/>
      <c r="DVR218" s="571"/>
      <c r="DVS218" s="571"/>
      <c r="DVT218" s="571"/>
      <c r="DVU218" s="571"/>
      <c r="DVV218" s="571"/>
      <c r="DVW218" s="571"/>
      <c r="DVX218" s="571"/>
      <c r="DVY218" s="571"/>
      <c r="DVZ218" s="571"/>
      <c r="DWA218" s="571"/>
      <c r="DWB218" s="571"/>
      <c r="DWC218" s="571"/>
      <c r="DWD218" s="571"/>
      <c r="DWE218" s="571"/>
      <c r="DWF218" s="571"/>
      <c r="DWG218" s="571"/>
      <c r="DWH218" s="571"/>
      <c r="DWI218" s="571"/>
      <c r="DWJ218" s="571"/>
      <c r="DWK218" s="571"/>
      <c r="DWL218" s="571"/>
      <c r="DWM218" s="571"/>
      <c r="DWN218" s="571"/>
      <c r="DWO218" s="571"/>
      <c r="DWP218" s="571"/>
      <c r="DWQ218" s="571"/>
      <c r="DWR218" s="571"/>
      <c r="DWS218" s="571"/>
      <c r="DWT218" s="571"/>
      <c r="DWU218" s="571"/>
      <c r="DWV218" s="571"/>
      <c r="DWW218" s="571"/>
      <c r="DWX218" s="571"/>
      <c r="DWY218" s="571"/>
      <c r="DWZ218" s="571"/>
      <c r="DXA218" s="571"/>
      <c r="DXB218" s="571"/>
      <c r="DXC218" s="571"/>
      <c r="DXD218" s="571"/>
      <c r="DXG218" s="571"/>
      <c r="DXH218" s="571"/>
      <c r="DXI218" s="571"/>
      <c r="DXJ218" s="571"/>
      <c r="DXK218" s="571"/>
      <c r="DXL218" s="571"/>
      <c r="DXM218" s="571"/>
      <c r="DXN218" s="571"/>
      <c r="DXO218" s="571"/>
      <c r="DXP218" s="571"/>
      <c r="DXQ218" s="571"/>
      <c r="DXR218" s="571"/>
      <c r="DXS218" s="571"/>
      <c r="DXT218" s="571"/>
      <c r="DXU218" s="571"/>
      <c r="DXV218" s="571"/>
      <c r="DXW218" s="571"/>
      <c r="DXX218" s="571"/>
      <c r="DXY218" s="571"/>
      <c r="DXZ218" s="571"/>
      <c r="DYA218" s="571"/>
      <c r="DYB218" s="571"/>
      <c r="DYC218" s="571"/>
      <c r="DYD218" s="571"/>
      <c r="DYE218" s="571"/>
      <c r="DYF218" s="571"/>
      <c r="DYG218" s="571"/>
      <c r="DYH218" s="571"/>
      <c r="DYI218" s="571"/>
      <c r="DYJ218" s="571"/>
      <c r="DYK218" s="571"/>
      <c r="DYL218" s="571"/>
      <c r="DYM218" s="571"/>
      <c r="DYN218" s="571"/>
      <c r="DYO218" s="571"/>
      <c r="DYP218" s="571"/>
      <c r="DYQ218" s="571"/>
      <c r="DYR218" s="571"/>
      <c r="DYS218" s="571"/>
      <c r="DYT218" s="571"/>
      <c r="DYU218" s="571"/>
      <c r="DYV218" s="571"/>
      <c r="DYW218" s="571"/>
      <c r="DYX218" s="571"/>
      <c r="DYY218" s="571"/>
      <c r="DYZ218" s="571"/>
      <c r="DZA218" s="571"/>
      <c r="DZB218" s="571"/>
      <c r="DZC218" s="571"/>
      <c r="DZD218" s="571"/>
      <c r="DZE218" s="571"/>
      <c r="DZF218" s="571"/>
      <c r="DZG218" s="571"/>
      <c r="DZH218" s="571"/>
      <c r="DZI218" s="571"/>
      <c r="DZJ218" s="571"/>
      <c r="DZK218" s="571"/>
      <c r="DZL218" s="571"/>
      <c r="DZM218" s="571"/>
      <c r="DZN218" s="571"/>
      <c r="DZO218" s="571"/>
      <c r="DZP218" s="571"/>
      <c r="DZQ218" s="571"/>
      <c r="DZR218" s="571"/>
      <c r="DZS218" s="571"/>
      <c r="DZT218" s="571"/>
      <c r="DZU218" s="571"/>
      <c r="DZV218" s="571"/>
      <c r="DZW218" s="571"/>
      <c r="DZX218" s="571"/>
      <c r="DZY218" s="571"/>
      <c r="DZZ218" s="571"/>
      <c r="EAA218" s="571"/>
      <c r="EAB218" s="571"/>
      <c r="EAC218" s="571"/>
      <c r="EAD218" s="571"/>
      <c r="EAE218" s="571"/>
      <c r="EAF218" s="571"/>
      <c r="EAG218" s="571"/>
      <c r="EAH218" s="571"/>
      <c r="EAI218" s="571"/>
      <c r="EAJ218" s="571"/>
      <c r="EAK218" s="571"/>
      <c r="EAL218" s="571"/>
      <c r="EAM218" s="571"/>
      <c r="EAN218" s="571"/>
      <c r="EAO218" s="571"/>
      <c r="EAP218" s="571"/>
      <c r="EAQ218" s="571"/>
      <c r="EAR218" s="571"/>
      <c r="EAS218" s="571"/>
      <c r="EAT218" s="571"/>
      <c r="EAU218" s="571"/>
      <c r="EAV218" s="571"/>
      <c r="EAW218" s="571"/>
      <c r="EAX218" s="571"/>
      <c r="EAY218" s="571"/>
      <c r="EAZ218" s="571"/>
      <c r="EBA218" s="571"/>
      <c r="EBB218" s="571"/>
      <c r="EBC218" s="571"/>
      <c r="EBD218" s="571"/>
      <c r="EBE218" s="571"/>
      <c r="EBF218" s="571"/>
      <c r="EBG218" s="571"/>
      <c r="EBH218" s="571"/>
      <c r="EBI218" s="571"/>
      <c r="EBJ218" s="571"/>
      <c r="EBK218" s="571"/>
      <c r="EBL218" s="571"/>
      <c r="EBM218" s="571"/>
      <c r="EBN218" s="571"/>
      <c r="EBO218" s="571"/>
      <c r="EBP218" s="571"/>
      <c r="EBQ218" s="571"/>
      <c r="EBR218" s="571"/>
      <c r="EBS218" s="571"/>
      <c r="EBT218" s="571"/>
      <c r="EBU218" s="571"/>
      <c r="EBV218" s="571"/>
      <c r="EBW218" s="571"/>
      <c r="EBX218" s="571"/>
      <c r="EBY218" s="571"/>
      <c r="EBZ218" s="571"/>
      <c r="ECA218" s="571"/>
      <c r="ECB218" s="571"/>
      <c r="ECC218" s="571"/>
      <c r="ECD218" s="571"/>
      <c r="ECE218" s="571"/>
      <c r="ECF218" s="571"/>
      <c r="ECG218" s="571"/>
      <c r="ECH218" s="571"/>
      <c r="ECI218" s="571"/>
      <c r="ECJ218" s="571"/>
      <c r="ECK218" s="571"/>
      <c r="ECL218" s="571"/>
      <c r="ECM218" s="571"/>
      <c r="ECN218" s="571"/>
      <c r="ECO218" s="571"/>
      <c r="ECP218" s="571"/>
      <c r="ECQ218" s="571"/>
      <c r="ECR218" s="571"/>
      <c r="ECS218" s="571"/>
      <c r="ECT218" s="571"/>
      <c r="ECU218" s="571"/>
      <c r="ECV218" s="571"/>
      <c r="ECW218" s="571"/>
      <c r="ECX218" s="571"/>
      <c r="ECY218" s="571"/>
      <c r="ECZ218" s="571"/>
      <c r="EDA218" s="571"/>
      <c r="EDB218" s="571"/>
      <c r="EDC218" s="571"/>
      <c r="EDD218" s="571"/>
      <c r="EDE218" s="571"/>
      <c r="EDF218" s="571"/>
      <c r="EDG218" s="571"/>
      <c r="EDH218" s="571"/>
      <c r="EDI218" s="571"/>
      <c r="EDJ218" s="571"/>
      <c r="EDK218" s="571"/>
      <c r="EDL218" s="571"/>
      <c r="EDM218" s="571"/>
      <c r="EDN218" s="571"/>
      <c r="EDO218" s="571"/>
      <c r="EDP218" s="571"/>
      <c r="EDQ218" s="571"/>
      <c r="EDR218" s="571"/>
      <c r="EDS218" s="571"/>
      <c r="EDT218" s="571"/>
      <c r="EDU218" s="571"/>
      <c r="EDV218" s="571"/>
      <c r="EDW218" s="571"/>
      <c r="EDX218" s="571"/>
      <c r="EDY218" s="571"/>
      <c r="EDZ218" s="571"/>
      <c r="EEA218" s="571"/>
      <c r="EEB218" s="571"/>
      <c r="EEC218" s="571"/>
      <c r="EED218" s="571"/>
      <c r="EEE218" s="571"/>
      <c r="EEF218" s="571"/>
      <c r="EEG218" s="571"/>
      <c r="EEH218" s="571"/>
      <c r="EEI218" s="571"/>
      <c r="EEJ218" s="571"/>
      <c r="EEK218" s="571"/>
      <c r="EEL218" s="571"/>
      <c r="EEM218" s="571"/>
      <c r="EEN218" s="571"/>
      <c r="EEO218" s="571"/>
      <c r="EEP218" s="571"/>
      <c r="EEQ218" s="571"/>
      <c r="EER218" s="571"/>
      <c r="EES218" s="571"/>
      <c r="EET218" s="571"/>
      <c r="EEU218" s="571"/>
      <c r="EEV218" s="571"/>
      <c r="EEW218" s="571"/>
      <c r="EEX218" s="571"/>
      <c r="EEY218" s="571"/>
      <c r="EEZ218" s="571"/>
      <c r="EFA218" s="571"/>
      <c r="EFB218" s="571"/>
      <c r="EFC218" s="571"/>
      <c r="EFD218" s="571"/>
      <c r="EFE218" s="571"/>
      <c r="EFF218" s="571"/>
      <c r="EFG218" s="571"/>
      <c r="EFH218" s="571"/>
      <c r="EFI218" s="571"/>
      <c r="EFJ218" s="571"/>
      <c r="EFK218" s="571"/>
      <c r="EFL218" s="571"/>
      <c r="EFM218" s="571"/>
      <c r="EFN218" s="571"/>
      <c r="EFO218" s="571"/>
      <c r="EFP218" s="571"/>
      <c r="EFQ218" s="571"/>
      <c r="EFR218" s="571"/>
      <c r="EFS218" s="571"/>
      <c r="EFT218" s="571"/>
      <c r="EFU218" s="571"/>
      <c r="EFV218" s="571"/>
      <c r="EFW218" s="571"/>
      <c r="EFX218" s="571"/>
      <c r="EFY218" s="571"/>
      <c r="EFZ218" s="571"/>
      <c r="EGA218" s="571"/>
      <c r="EGB218" s="571"/>
      <c r="EGC218" s="571"/>
      <c r="EGD218" s="571"/>
      <c r="EGE218" s="571"/>
      <c r="EGF218" s="571"/>
      <c r="EGG218" s="571"/>
      <c r="EGH218" s="571"/>
      <c r="EGI218" s="571"/>
      <c r="EGJ218" s="571"/>
      <c r="EGK218" s="571"/>
      <c r="EGL218" s="571"/>
      <c r="EGM218" s="571"/>
      <c r="EGN218" s="571"/>
      <c r="EGO218" s="571"/>
      <c r="EGP218" s="571"/>
      <c r="EGQ218" s="571"/>
      <c r="EGR218" s="571"/>
      <c r="EGS218" s="571"/>
      <c r="EGT218" s="571"/>
      <c r="EGU218" s="571"/>
      <c r="EGV218" s="571"/>
      <c r="EGW218" s="571"/>
      <c r="EGX218" s="571"/>
      <c r="EGY218" s="571"/>
      <c r="EGZ218" s="571"/>
      <c r="EHC218" s="571"/>
      <c r="EHD218" s="571"/>
      <c r="EHE218" s="571"/>
      <c r="EHF218" s="571"/>
      <c r="EHG218" s="571"/>
      <c r="EHH218" s="571"/>
      <c r="EHI218" s="571"/>
      <c r="EHJ218" s="571"/>
      <c r="EHK218" s="571"/>
      <c r="EHL218" s="571"/>
      <c r="EHM218" s="571"/>
      <c r="EHN218" s="571"/>
      <c r="EHO218" s="571"/>
      <c r="EHP218" s="571"/>
      <c r="EHQ218" s="571"/>
      <c r="EHR218" s="571"/>
      <c r="EHS218" s="571"/>
      <c r="EHT218" s="571"/>
      <c r="EHU218" s="571"/>
      <c r="EHV218" s="571"/>
      <c r="EHW218" s="571"/>
      <c r="EHX218" s="571"/>
      <c r="EHY218" s="571"/>
      <c r="EHZ218" s="571"/>
      <c r="EIA218" s="571"/>
      <c r="EIB218" s="571"/>
      <c r="EIC218" s="571"/>
      <c r="EID218" s="571"/>
      <c r="EIE218" s="571"/>
      <c r="EIF218" s="571"/>
      <c r="EIG218" s="571"/>
      <c r="EIH218" s="571"/>
      <c r="EII218" s="571"/>
      <c r="EIJ218" s="571"/>
      <c r="EIK218" s="571"/>
      <c r="EIL218" s="571"/>
      <c r="EIM218" s="571"/>
      <c r="EIN218" s="571"/>
      <c r="EIO218" s="571"/>
      <c r="EIP218" s="571"/>
      <c r="EIQ218" s="571"/>
      <c r="EIR218" s="571"/>
      <c r="EIS218" s="571"/>
      <c r="EIT218" s="571"/>
      <c r="EIU218" s="571"/>
      <c r="EIV218" s="571"/>
      <c r="EIW218" s="571"/>
      <c r="EIX218" s="571"/>
      <c r="EIY218" s="571"/>
      <c r="EIZ218" s="571"/>
      <c r="EJA218" s="571"/>
      <c r="EJB218" s="571"/>
      <c r="EJC218" s="571"/>
      <c r="EJD218" s="571"/>
      <c r="EJE218" s="571"/>
      <c r="EJF218" s="571"/>
      <c r="EJG218" s="571"/>
      <c r="EJH218" s="571"/>
      <c r="EJI218" s="571"/>
      <c r="EJJ218" s="571"/>
      <c r="EJK218" s="571"/>
      <c r="EJL218" s="571"/>
      <c r="EJM218" s="571"/>
      <c r="EJN218" s="571"/>
      <c r="EJO218" s="571"/>
      <c r="EJP218" s="571"/>
      <c r="EJQ218" s="571"/>
      <c r="EJR218" s="571"/>
      <c r="EJS218" s="571"/>
      <c r="EJT218" s="571"/>
      <c r="EJU218" s="571"/>
      <c r="EJV218" s="571"/>
      <c r="EJW218" s="571"/>
      <c r="EJX218" s="571"/>
      <c r="EJY218" s="571"/>
      <c r="EJZ218" s="571"/>
      <c r="EKA218" s="571"/>
      <c r="EKB218" s="571"/>
      <c r="EKC218" s="571"/>
      <c r="EKD218" s="571"/>
      <c r="EKE218" s="571"/>
      <c r="EKF218" s="571"/>
      <c r="EKG218" s="571"/>
      <c r="EKH218" s="571"/>
      <c r="EKI218" s="571"/>
      <c r="EKJ218" s="571"/>
      <c r="EKK218" s="571"/>
      <c r="EKL218" s="571"/>
      <c r="EKM218" s="571"/>
      <c r="EKN218" s="571"/>
      <c r="EKO218" s="571"/>
      <c r="EKP218" s="571"/>
      <c r="EKQ218" s="571"/>
      <c r="EKR218" s="571"/>
      <c r="EKS218" s="571"/>
      <c r="EKT218" s="571"/>
      <c r="EKU218" s="571"/>
      <c r="EKV218" s="571"/>
      <c r="EKW218" s="571"/>
      <c r="EKX218" s="571"/>
      <c r="EKY218" s="571"/>
      <c r="EKZ218" s="571"/>
      <c r="ELA218" s="571"/>
      <c r="ELB218" s="571"/>
      <c r="ELC218" s="571"/>
      <c r="ELD218" s="571"/>
      <c r="ELE218" s="571"/>
      <c r="ELF218" s="571"/>
      <c r="ELG218" s="571"/>
      <c r="ELH218" s="571"/>
      <c r="ELI218" s="571"/>
      <c r="ELJ218" s="571"/>
      <c r="ELK218" s="571"/>
      <c r="ELL218" s="571"/>
      <c r="ELM218" s="571"/>
      <c r="ELN218" s="571"/>
      <c r="ELO218" s="571"/>
      <c r="ELP218" s="571"/>
      <c r="ELQ218" s="571"/>
      <c r="ELR218" s="571"/>
      <c r="ELS218" s="571"/>
      <c r="ELT218" s="571"/>
      <c r="ELU218" s="571"/>
      <c r="ELV218" s="571"/>
      <c r="ELW218" s="571"/>
      <c r="ELX218" s="571"/>
      <c r="ELY218" s="571"/>
      <c r="ELZ218" s="571"/>
      <c r="EMA218" s="571"/>
      <c r="EMB218" s="571"/>
      <c r="EMC218" s="571"/>
      <c r="EMD218" s="571"/>
      <c r="EME218" s="571"/>
      <c r="EMF218" s="571"/>
      <c r="EMG218" s="571"/>
      <c r="EMH218" s="571"/>
      <c r="EMI218" s="571"/>
      <c r="EMJ218" s="571"/>
      <c r="EMK218" s="571"/>
      <c r="EML218" s="571"/>
      <c r="EMM218" s="571"/>
      <c r="EMN218" s="571"/>
      <c r="EMO218" s="571"/>
      <c r="EMP218" s="571"/>
      <c r="EMQ218" s="571"/>
      <c r="EMR218" s="571"/>
      <c r="EMS218" s="571"/>
      <c r="EMT218" s="571"/>
      <c r="EMU218" s="571"/>
      <c r="EMV218" s="571"/>
      <c r="EMW218" s="571"/>
      <c r="EMX218" s="571"/>
      <c r="EMY218" s="571"/>
      <c r="EMZ218" s="571"/>
      <c r="ENA218" s="571"/>
      <c r="ENB218" s="571"/>
      <c r="ENC218" s="571"/>
      <c r="END218" s="571"/>
      <c r="ENE218" s="571"/>
      <c r="ENF218" s="571"/>
      <c r="ENG218" s="571"/>
      <c r="ENH218" s="571"/>
      <c r="ENI218" s="571"/>
      <c r="ENJ218" s="571"/>
      <c r="ENK218" s="571"/>
      <c r="ENL218" s="571"/>
      <c r="ENM218" s="571"/>
      <c r="ENN218" s="571"/>
      <c r="ENO218" s="571"/>
      <c r="ENP218" s="571"/>
      <c r="ENQ218" s="571"/>
      <c r="ENR218" s="571"/>
      <c r="ENS218" s="571"/>
      <c r="ENT218" s="571"/>
      <c r="ENU218" s="571"/>
      <c r="ENV218" s="571"/>
      <c r="ENW218" s="571"/>
      <c r="ENX218" s="571"/>
      <c r="ENY218" s="571"/>
      <c r="ENZ218" s="571"/>
      <c r="EOA218" s="571"/>
      <c r="EOB218" s="571"/>
      <c r="EOC218" s="571"/>
      <c r="EOD218" s="571"/>
      <c r="EOE218" s="571"/>
      <c r="EOF218" s="571"/>
      <c r="EOG218" s="571"/>
      <c r="EOH218" s="571"/>
      <c r="EOI218" s="571"/>
      <c r="EOJ218" s="571"/>
      <c r="EOK218" s="571"/>
      <c r="EOL218" s="571"/>
      <c r="EOM218" s="571"/>
      <c r="EON218" s="571"/>
      <c r="EOO218" s="571"/>
      <c r="EOP218" s="571"/>
      <c r="EOQ218" s="571"/>
      <c r="EOR218" s="571"/>
      <c r="EOS218" s="571"/>
      <c r="EOT218" s="571"/>
      <c r="EOU218" s="571"/>
      <c r="EOV218" s="571"/>
      <c r="EOW218" s="571"/>
      <c r="EOX218" s="571"/>
      <c r="EOY218" s="571"/>
      <c r="EOZ218" s="571"/>
      <c r="EPA218" s="571"/>
      <c r="EPB218" s="571"/>
      <c r="EPC218" s="571"/>
      <c r="EPD218" s="571"/>
      <c r="EPE218" s="571"/>
      <c r="EPF218" s="571"/>
      <c r="EPG218" s="571"/>
      <c r="EPH218" s="571"/>
      <c r="EPI218" s="571"/>
      <c r="EPJ218" s="571"/>
      <c r="EPK218" s="571"/>
      <c r="EPL218" s="571"/>
      <c r="EPM218" s="571"/>
      <c r="EPN218" s="571"/>
      <c r="EPO218" s="571"/>
      <c r="EPP218" s="571"/>
      <c r="EPQ218" s="571"/>
      <c r="EPR218" s="571"/>
      <c r="EPS218" s="571"/>
      <c r="EPT218" s="571"/>
      <c r="EPU218" s="571"/>
      <c r="EPV218" s="571"/>
      <c r="EPW218" s="571"/>
      <c r="EPX218" s="571"/>
      <c r="EPY218" s="571"/>
      <c r="EPZ218" s="571"/>
      <c r="EQA218" s="571"/>
      <c r="EQB218" s="571"/>
      <c r="EQC218" s="571"/>
      <c r="EQD218" s="571"/>
      <c r="EQE218" s="571"/>
      <c r="EQF218" s="571"/>
      <c r="EQG218" s="571"/>
      <c r="EQH218" s="571"/>
      <c r="EQI218" s="571"/>
      <c r="EQJ218" s="571"/>
      <c r="EQK218" s="571"/>
      <c r="EQL218" s="571"/>
      <c r="EQM218" s="571"/>
      <c r="EQN218" s="571"/>
      <c r="EQO218" s="571"/>
      <c r="EQP218" s="571"/>
      <c r="EQQ218" s="571"/>
      <c r="EQR218" s="571"/>
      <c r="EQS218" s="571"/>
      <c r="EQT218" s="571"/>
      <c r="EQU218" s="571"/>
      <c r="EQV218" s="571"/>
      <c r="EQY218" s="571"/>
      <c r="EQZ218" s="571"/>
      <c r="ERA218" s="571"/>
      <c r="ERB218" s="571"/>
      <c r="ERC218" s="571"/>
      <c r="ERD218" s="571"/>
      <c r="ERE218" s="571"/>
      <c r="ERF218" s="571"/>
      <c r="ERG218" s="571"/>
      <c r="ERH218" s="571"/>
      <c r="ERI218" s="571"/>
      <c r="ERJ218" s="571"/>
      <c r="ERK218" s="571"/>
      <c r="ERL218" s="571"/>
      <c r="ERM218" s="571"/>
      <c r="ERN218" s="571"/>
      <c r="ERO218" s="571"/>
      <c r="ERP218" s="571"/>
      <c r="ERQ218" s="571"/>
      <c r="ERR218" s="571"/>
      <c r="ERS218" s="571"/>
      <c r="ERT218" s="571"/>
      <c r="ERU218" s="571"/>
      <c r="ERV218" s="571"/>
      <c r="ERW218" s="571"/>
      <c r="ERX218" s="571"/>
      <c r="ERY218" s="571"/>
      <c r="ERZ218" s="571"/>
      <c r="ESA218" s="571"/>
      <c r="ESB218" s="571"/>
      <c r="ESC218" s="571"/>
      <c r="ESD218" s="571"/>
      <c r="ESE218" s="571"/>
      <c r="ESF218" s="571"/>
      <c r="ESG218" s="571"/>
      <c r="ESH218" s="571"/>
      <c r="ESI218" s="571"/>
      <c r="ESJ218" s="571"/>
      <c r="ESK218" s="571"/>
      <c r="ESL218" s="571"/>
      <c r="ESM218" s="571"/>
      <c r="ESN218" s="571"/>
      <c r="ESO218" s="571"/>
      <c r="ESP218" s="571"/>
      <c r="ESQ218" s="571"/>
      <c r="ESR218" s="571"/>
      <c r="ESS218" s="571"/>
      <c r="EST218" s="571"/>
      <c r="ESU218" s="571"/>
      <c r="ESV218" s="571"/>
      <c r="ESW218" s="571"/>
      <c r="ESX218" s="571"/>
      <c r="ESY218" s="571"/>
      <c r="ESZ218" s="571"/>
      <c r="ETA218" s="571"/>
      <c r="ETB218" s="571"/>
      <c r="ETC218" s="571"/>
      <c r="ETD218" s="571"/>
      <c r="ETE218" s="571"/>
      <c r="ETF218" s="571"/>
      <c r="ETG218" s="571"/>
      <c r="ETH218" s="571"/>
      <c r="ETI218" s="571"/>
      <c r="ETJ218" s="571"/>
      <c r="ETK218" s="571"/>
      <c r="ETL218" s="571"/>
      <c r="ETM218" s="571"/>
      <c r="ETN218" s="571"/>
      <c r="ETO218" s="571"/>
      <c r="ETP218" s="571"/>
      <c r="ETQ218" s="571"/>
      <c r="ETR218" s="571"/>
      <c r="ETS218" s="571"/>
      <c r="ETT218" s="571"/>
      <c r="ETU218" s="571"/>
      <c r="ETV218" s="571"/>
      <c r="ETW218" s="571"/>
      <c r="ETX218" s="571"/>
      <c r="ETY218" s="571"/>
      <c r="ETZ218" s="571"/>
      <c r="EUA218" s="571"/>
      <c r="EUB218" s="571"/>
      <c r="EUC218" s="571"/>
      <c r="EUD218" s="571"/>
      <c r="EUE218" s="571"/>
      <c r="EUF218" s="571"/>
      <c r="EUG218" s="571"/>
      <c r="EUH218" s="571"/>
      <c r="EUI218" s="571"/>
      <c r="EUJ218" s="571"/>
      <c r="EUK218" s="571"/>
      <c r="EUL218" s="571"/>
      <c r="EUM218" s="571"/>
      <c r="EUN218" s="571"/>
      <c r="EUO218" s="571"/>
      <c r="EUP218" s="571"/>
      <c r="EUQ218" s="571"/>
      <c r="EUR218" s="571"/>
      <c r="EUS218" s="571"/>
      <c r="EUT218" s="571"/>
      <c r="EUU218" s="571"/>
      <c r="EUV218" s="571"/>
      <c r="EUW218" s="571"/>
      <c r="EUX218" s="571"/>
      <c r="EUY218" s="571"/>
      <c r="EUZ218" s="571"/>
      <c r="EVA218" s="571"/>
      <c r="EVB218" s="571"/>
      <c r="EVC218" s="571"/>
      <c r="EVD218" s="571"/>
      <c r="EVE218" s="571"/>
      <c r="EVF218" s="571"/>
      <c r="EVG218" s="571"/>
      <c r="EVH218" s="571"/>
      <c r="EVI218" s="571"/>
      <c r="EVJ218" s="571"/>
      <c r="EVK218" s="571"/>
      <c r="EVL218" s="571"/>
      <c r="EVM218" s="571"/>
      <c r="EVN218" s="571"/>
      <c r="EVO218" s="571"/>
      <c r="EVP218" s="571"/>
      <c r="EVQ218" s="571"/>
      <c r="EVR218" s="571"/>
      <c r="EVS218" s="571"/>
      <c r="EVT218" s="571"/>
      <c r="EVU218" s="571"/>
      <c r="EVV218" s="571"/>
      <c r="EVW218" s="571"/>
      <c r="EVX218" s="571"/>
      <c r="EVY218" s="571"/>
      <c r="EVZ218" s="571"/>
      <c r="EWA218" s="571"/>
      <c r="EWB218" s="571"/>
      <c r="EWC218" s="571"/>
      <c r="EWD218" s="571"/>
      <c r="EWE218" s="571"/>
      <c r="EWF218" s="571"/>
      <c r="EWG218" s="571"/>
      <c r="EWH218" s="571"/>
      <c r="EWI218" s="571"/>
      <c r="EWJ218" s="571"/>
      <c r="EWK218" s="571"/>
      <c r="EWL218" s="571"/>
      <c r="EWM218" s="571"/>
      <c r="EWN218" s="571"/>
      <c r="EWO218" s="571"/>
      <c r="EWP218" s="571"/>
      <c r="EWQ218" s="571"/>
      <c r="EWR218" s="571"/>
      <c r="EWS218" s="571"/>
      <c r="EWT218" s="571"/>
      <c r="EWU218" s="571"/>
      <c r="EWV218" s="571"/>
      <c r="EWW218" s="571"/>
      <c r="EWX218" s="571"/>
      <c r="EWY218" s="571"/>
      <c r="EWZ218" s="571"/>
      <c r="EXA218" s="571"/>
      <c r="EXB218" s="571"/>
      <c r="EXC218" s="571"/>
      <c r="EXD218" s="571"/>
      <c r="EXE218" s="571"/>
      <c r="EXF218" s="571"/>
      <c r="EXG218" s="571"/>
      <c r="EXH218" s="571"/>
      <c r="EXI218" s="571"/>
      <c r="EXJ218" s="571"/>
      <c r="EXK218" s="571"/>
      <c r="EXL218" s="571"/>
      <c r="EXM218" s="571"/>
      <c r="EXN218" s="571"/>
      <c r="EXO218" s="571"/>
      <c r="EXP218" s="571"/>
      <c r="EXQ218" s="571"/>
      <c r="EXR218" s="571"/>
      <c r="EXS218" s="571"/>
      <c r="EXT218" s="571"/>
      <c r="EXU218" s="571"/>
      <c r="EXV218" s="571"/>
      <c r="EXW218" s="571"/>
      <c r="EXX218" s="571"/>
      <c r="EXY218" s="571"/>
      <c r="EXZ218" s="571"/>
      <c r="EYA218" s="571"/>
      <c r="EYB218" s="571"/>
      <c r="EYC218" s="571"/>
      <c r="EYD218" s="571"/>
      <c r="EYE218" s="571"/>
      <c r="EYF218" s="571"/>
      <c r="EYG218" s="571"/>
      <c r="EYH218" s="571"/>
      <c r="EYI218" s="571"/>
      <c r="EYJ218" s="571"/>
      <c r="EYK218" s="571"/>
      <c r="EYL218" s="571"/>
      <c r="EYM218" s="571"/>
      <c r="EYN218" s="571"/>
      <c r="EYO218" s="571"/>
      <c r="EYP218" s="571"/>
      <c r="EYQ218" s="571"/>
      <c r="EYR218" s="571"/>
      <c r="EYS218" s="571"/>
      <c r="EYT218" s="571"/>
      <c r="EYU218" s="571"/>
      <c r="EYV218" s="571"/>
      <c r="EYW218" s="571"/>
      <c r="EYX218" s="571"/>
      <c r="EYY218" s="571"/>
      <c r="EYZ218" s="571"/>
      <c r="EZA218" s="571"/>
      <c r="EZB218" s="571"/>
      <c r="EZC218" s="571"/>
      <c r="EZD218" s="571"/>
      <c r="EZE218" s="571"/>
      <c r="EZF218" s="571"/>
      <c r="EZG218" s="571"/>
      <c r="EZH218" s="571"/>
      <c r="EZI218" s="571"/>
      <c r="EZJ218" s="571"/>
      <c r="EZK218" s="571"/>
      <c r="EZL218" s="571"/>
      <c r="EZM218" s="571"/>
      <c r="EZN218" s="571"/>
      <c r="EZO218" s="571"/>
      <c r="EZP218" s="571"/>
      <c r="EZQ218" s="571"/>
      <c r="EZR218" s="571"/>
      <c r="EZS218" s="571"/>
      <c r="EZT218" s="571"/>
      <c r="EZU218" s="571"/>
      <c r="EZV218" s="571"/>
      <c r="EZW218" s="571"/>
      <c r="EZX218" s="571"/>
      <c r="EZY218" s="571"/>
      <c r="EZZ218" s="571"/>
      <c r="FAA218" s="571"/>
      <c r="FAB218" s="571"/>
      <c r="FAC218" s="571"/>
      <c r="FAD218" s="571"/>
      <c r="FAE218" s="571"/>
      <c r="FAF218" s="571"/>
      <c r="FAG218" s="571"/>
      <c r="FAH218" s="571"/>
      <c r="FAI218" s="571"/>
      <c r="FAJ218" s="571"/>
      <c r="FAK218" s="571"/>
      <c r="FAL218" s="571"/>
      <c r="FAM218" s="571"/>
      <c r="FAN218" s="571"/>
      <c r="FAO218" s="571"/>
      <c r="FAP218" s="571"/>
      <c r="FAQ218" s="571"/>
      <c r="FAR218" s="571"/>
      <c r="FAU218" s="571"/>
      <c r="FAV218" s="571"/>
      <c r="FAW218" s="571"/>
      <c r="FAX218" s="571"/>
      <c r="FAY218" s="571"/>
      <c r="FAZ218" s="571"/>
      <c r="FBA218" s="571"/>
      <c r="FBB218" s="571"/>
      <c r="FBC218" s="571"/>
      <c r="FBD218" s="571"/>
      <c r="FBE218" s="571"/>
      <c r="FBF218" s="571"/>
      <c r="FBG218" s="571"/>
      <c r="FBH218" s="571"/>
      <c r="FBI218" s="571"/>
      <c r="FBJ218" s="571"/>
      <c r="FBK218" s="571"/>
      <c r="FBL218" s="571"/>
      <c r="FBM218" s="571"/>
      <c r="FBN218" s="571"/>
      <c r="FBO218" s="571"/>
      <c r="FBP218" s="571"/>
      <c r="FBQ218" s="571"/>
      <c r="FBR218" s="571"/>
      <c r="FBS218" s="571"/>
      <c r="FBT218" s="571"/>
      <c r="FBU218" s="571"/>
      <c r="FBV218" s="571"/>
      <c r="FBW218" s="571"/>
      <c r="FBX218" s="571"/>
      <c r="FBY218" s="571"/>
      <c r="FBZ218" s="571"/>
      <c r="FCA218" s="571"/>
      <c r="FCB218" s="571"/>
      <c r="FCC218" s="571"/>
      <c r="FCD218" s="571"/>
      <c r="FCE218" s="571"/>
      <c r="FCF218" s="571"/>
      <c r="FCG218" s="571"/>
      <c r="FCH218" s="571"/>
      <c r="FCI218" s="571"/>
      <c r="FCJ218" s="571"/>
      <c r="FCK218" s="571"/>
      <c r="FCL218" s="571"/>
      <c r="FCM218" s="571"/>
      <c r="FCN218" s="571"/>
      <c r="FCO218" s="571"/>
      <c r="FCP218" s="571"/>
      <c r="FCQ218" s="571"/>
      <c r="FCR218" s="571"/>
      <c r="FCS218" s="571"/>
      <c r="FCT218" s="571"/>
      <c r="FCU218" s="571"/>
      <c r="FCV218" s="571"/>
      <c r="FCW218" s="571"/>
      <c r="FCX218" s="571"/>
      <c r="FCY218" s="571"/>
      <c r="FCZ218" s="571"/>
      <c r="FDA218" s="571"/>
      <c r="FDB218" s="571"/>
      <c r="FDC218" s="571"/>
      <c r="FDD218" s="571"/>
      <c r="FDE218" s="571"/>
      <c r="FDF218" s="571"/>
      <c r="FDG218" s="571"/>
      <c r="FDH218" s="571"/>
      <c r="FDI218" s="571"/>
      <c r="FDJ218" s="571"/>
      <c r="FDK218" s="571"/>
      <c r="FDL218" s="571"/>
      <c r="FDM218" s="571"/>
      <c r="FDN218" s="571"/>
      <c r="FDO218" s="571"/>
      <c r="FDP218" s="571"/>
      <c r="FDQ218" s="571"/>
      <c r="FDR218" s="571"/>
      <c r="FDS218" s="571"/>
      <c r="FDT218" s="571"/>
      <c r="FDU218" s="571"/>
      <c r="FDV218" s="571"/>
      <c r="FDW218" s="571"/>
      <c r="FDX218" s="571"/>
      <c r="FDY218" s="571"/>
      <c r="FDZ218" s="571"/>
      <c r="FEA218" s="571"/>
      <c r="FEB218" s="571"/>
      <c r="FEC218" s="571"/>
      <c r="FED218" s="571"/>
      <c r="FEE218" s="571"/>
      <c r="FEF218" s="571"/>
      <c r="FEG218" s="571"/>
      <c r="FEH218" s="571"/>
      <c r="FEI218" s="571"/>
      <c r="FEJ218" s="571"/>
      <c r="FEK218" s="571"/>
      <c r="FEL218" s="571"/>
      <c r="FEM218" s="571"/>
      <c r="FEN218" s="571"/>
      <c r="FEO218" s="571"/>
      <c r="FEP218" s="571"/>
      <c r="FEQ218" s="571"/>
      <c r="FER218" s="571"/>
      <c r="FES218" s="571"/>
      <c r="FET218" s="571"/>
      <c r="FEU218" s="571"/>
      <c r="FEV218" s="571"/>
      <c r="FEW218" s="571"/>
      <c r="FEX218" s="571"/>
      <c r="FEY218" s="571"/>
      <c r="FEZ218" s="571"/>
      <c r="FFA218" s="571"/>
      <c r="FFB218" s="571"/>
      <c r="FFC218" s="571"/>
      <c r="FFD218" s="571"/>
      <c r="FFE218" s="571"/>
      <c r="FFF218" s="571"/>
      <c r="FFG218" s="571"/>
      <c r="FFH218" s="571"/>
      <c r="FFI218" s="571"/>
      <c r="FFJ218" s="571"/>
      <c r="FFK218" s="571"/>
      <c r="FFL218" s="571"/>
      <c r="FFM218" s="571"/>
      <c r="FFN218" s="571"/>
      <c r="FFO218" s="571"/>
      <c r="FFP218" s="571"/>
      <c r="FFQ218" s="571"/>
      <c r="FFR218" s="571"/>
      <c r="FFS218" s="571"/>
      <c r="FFT218" s="571"/>
      <c r="FFU218" s="571"/>
      <c r="FFV218" s="571"/>
      <c r="FFW218" s="571"/>
      <c r="FFX218" s="571"/>
      <c r="FFY218" s="571"/>
      <c r="FFZ218" s="571"/>
      <c r="FGA218" s="571"/>
      <c r="FGB218" s="571"/>
      <c r="FGC218" s="571"/>
      <c r="FGD218" s="571"/>
      <c r="FGE218" s="571"/>
      <c r="FGF218" s="571"/>
      <c r="FGG218" s="571"/>
      <c r="FGH218" s="571"/>
      <c r="FGI218" s="571"/>
      <c r="FGJ218" s="571"/>
      <c r="FGK218" s="571"/>
      <c r="FGL218" s="571"/>
      <c r="FGM218" s="571"/>
      <c r="FGN218" s="571"/>
      <c r="FGO218" s="571"/>
      <c r="FGP218" s="571"/>
      <c r="FGQ218" s="571"/>
      <c r="FGR218" s="571"/>
      <c r="FGS218" s="571"/>
      <c r="FGT218" s="571"/>
      <c r="FGU218" s="571"/>
      <c r="FGV218" s="571"/>
      <c r="FGW218" s="571"/>
      <c r="FGX218" s="571"/>
      <c r="FGY218" s="571"/>
      <c r="FGZ218" s="571"/>
      <c r="FHA218" s="571"/>
      <c r="FHB218" s="571"/>
      <c r="FHC218" s="571"/>
      <c r="FHD218" s="571"/>
      <c r="FHE218" s="571"/>
      <c r="FHF218" s="571"/>
      <c r="FHG218" s="571"/>
      <c r="FHH218" s="571"/>
      <c r="FHI218" s="571"/>
      <c r="FHJ218" s="571"/>
      <c r="FHK218" s="571"/>
      <c r="FHL218" s="571"/>
      <c r="FHM218" s="571"/>
      <c r="FHN218" s="571"/>
      <c r="FHO218" s="571"/>
      <c r="FHP218" s="571"/>
      <c r="FHQ218" s="571"/>
      <c r="FHR218" s="571"/>
      <c r="FHS218" s="571"/>
      <c r="FHT218" s="571"/>
      <c r="FHU218" s="571"/>
      <c r="FHV218" s="571"/>
      <c r="FHW218" s="571"/>
      <c r="FHX218" s="571"/>
      <c r="FHY218" s="571"/>
      <c r="FHZ218" s="571"/>
      <c r="FIA218" s="571"/>
      <c r="FIB218" s="571"/>
      <c r="FIC218" s="571"/>
      <c r="FID218" s="571"/>
      <c r="FIE218" s="571"/>
      <c r="FIF218" s="571"/>
      <c r="FIG218" s="571"/>
      <c r="FIH218" s="571"/>
      <c r="FII218" s="571"/>
      <c r="FIJ218" s="571"/>
      <c r="FIK218" s="571"/>
      <c r="FIL218" s="571"/>
      <c r="FIM218" s="571"/>
      <c r="FIN218" s="571"/>
      <c r="FIO218" s="571"/>
      <c r="FIP218" s="571"/>
      <c r="FIQ218" s="571"/>
      <c r="FIR218" s="571"/>
      <c r="FIS218" s="571"/>
      <c r="FIT218" s="571"/>
      <c r="FIU218" s="571"/>
      <c r="FIV218" s="571"/>
      <c r="FIW218" s="571"/>
      <c r="FIX218" s="571"/>
      <c r="FIY218" s="571"/>
      <c r="FIZ218" s="571"/>
      <c r="FJA218" s="571"/>
      <c r="FJB218" s="571"/>
      <c r="FJC218" s="571"/>
      <c r="FJD218" s="571"/>
      <c r="FJE218" s="571"/>
      <c r="FJF218" s="571"/>
      <c r="FJG218" s="571"/>
      <c r="FJH218" s="571"/>
      <c r="FJI218" s="571"/>
      <c r="FJJ218" s="571"/>
      <c r="FJK218" s="571"/>
      <c r="FJL218" s="571"/>
      <c r="FJM218" s="571"/>
      <c r="FJN218" s="571"/>
      <c r="FJO218" s="571"/>
      <c r="FJP218" s="571"/>
      <c r="FJQ218" s="571"/>
      <c r="FJR218" s="571"/>
      <c r="FJS218" s="571"/>
      <c r="FJT218" s="571"/>
      <c r="FJU218" s="571"/>
      <c r="FJV218" s="571"/>
      <c r="FJW218" s="571"/>
      <c r="FJX218" s="571"/>
      <c r="FJY218" s="571"/>
      <c r="FJZ218" s="571"/>
      <c r="FKA218" s="571"/>
      <c r="FKB218" s="571"/>
      <c r="FKC218" s="571"/>
      <c r="FKD218" s="571"/>
      <c r="FKE218" s="571"/>
      <c r="FKF218" s="571"/>
      <c r="FKG218" s="571"/>
      <c r="FKH218" s="571"/>
      <c r="FKI218" s="571"/>
      <c r="FKJ218" s="571"/>
      <c r="FKK218" s="571"/>
      <c r="FKL218" s="571"/>
      <c r="FKM218" s="571"/>
      <c r="FKN218" s="571"/>
      <c r="FKQ218" s="571"/>
      <c r="FKR218" s="571"/>
      <c r="FKS218" s="571"/>
      <c r="FKT218" s="571"/>
      <c r="FKU218" s="571"/>
      <c r="FKV218" s="571"/>
      <c r="FKW218" s="571"/>
      <c r="FKX218" s="571"/>
      <c r="FKY218" s="571"/>
      <c r="FKZ218" s="571"/>
      <c r="FLA218" s="571"/>
      <c r="FLB218" s="571"/>
      <c r="FLC218" s="571"/>
      <c r="FLD218" s="571"/>
      <c r="FLE218" s="571"/>
      <c r="FLF218" s="571"/>
      <c r="FLG218" s="571"/>
      <c r="FLH218" s="571"/>
      <c r="FLI218" s="571"/>
      <c r="FLJ218" s="571"/>
      <c r="FLK218" s="571"/>
      <c r="FLL218" s="571"/>
      <c r="FLM218" s="571"/>
      <c r="FLN218" s="571"/>
      <c r="FLO218" s="571"/>
      <c r="FLP218" s="571"/>
      <c r="FLQ218" s="571"/>
      <c r="FLR218" s="571"/>
      <c r="FLS218" s="571"/>
      <c r="FLT218" s="571"/>
      <c r="FLU218" s="571"/>
      <c r="FLV218" s="571"/>
      <c r="FLW218" s="571"/>
      <c r="FLX218" s="571"/>
      <c r="FLY218" s="571"/>
      <c r="FLZ218" s="571"/>
      <c r="FMA218" s="571"/>
      <c r="FMB218" s="571"/>
      <c r="FMC218" s="571"/>
      <c r="FMD218" s="571"/>
      <c r="FME218" s="571"/>
      <c r="FMF218" s="571"/>
      <c r="FMG218" s="571"/>
      <c r="FMH218" s="571"/>
      <c r="FMI218" s="571"/>
      <c r="FMJ218" s="571"/>
      <c r="FMK218" s="571"/>
      <c r="FML218" s="571"/>
      <c r="FMM218" s="571"/>
      <c r="FMN218" s="571"/>
      <c r="FMO218" s="571"/>
      <c r="FMP218" s="571"/>
      <c r="FMQ218" s="571"/>
      <c r="FMR218" s="571"/>
      <c r="FMS218" s="571"/>
      <c r="FMT218" s="571"/>
      <c r="FMU218" s="571"/>
      <c r="FMV218" s="571"/>
      <c r="FMW218" s="571"/>
      <c r="FMX218" s="571"/>
      <c r="FMY218" s="571"/>
      <c r="FMZ218" s="571"/>
      <c r="FNA218" s="571"/>
      <c r="FNB218" s="571"/>
      <c r="FNC218" s="571"/>
      <c r="FND218" s="571"/>
      <c r="FNE218" s="571"/>
      <c r="FNF218" s="571"/>
      <c r="FNG218" s="571"/>
      <c r="FNH218" s="571"/>
      <c r="FNI218" s="571"/>
      <c r="FNJ218" s="571"/>
      <c r="FNK218" s="571"/>
      <c r="FNL218" s="571"/>
      <c r="FNM218" s="571"/>
      <c r="FNN218" s="571"/>
      <c r="FNO218" s="571"/>
      <c r="FNP218" s="571"/>
      <c r="FNQ218" s="571"/>
      <c r="FNR218" s="571"/>
      <c r="FNS218" s="571"/>
      <c r="FNT218" s="571"/>
      <c r="FNU218" s="571"/>
      <c r="FNV218" s="571"/>
      <c r="FNW218" s="571"/>
      <c r="FNX218" s="571"/>
      <c r="FNY218" s="571"/>
      <c r="FNZ218" s="571"/>
      <c r="FOA218" s="571"/>
      <c r="FOB218" s="571"/>
      <c r="FOC218" s="571"/>
      <c r="FOD218" s="571"/>
      <c r="FOE218" s="571"/>
      <c r="FOF218" s="571"/>
      <c r="FOG218" s="571"/>
      <c r="FOH218" s="571"/>
      <c r="FOI218" s="571"/>
      <c r="FOJ218" s="571"/>
      <c r="FOK218" s="571"/>
      <c r="FOL218" s="571"/>
      <c r="FOM218" s="571"/>
      <c r="FON218" s="571"/>
      <c r="FOO218" s="571"/>
      <c r="FOP218" s="571"/>
      <c r="FOQ218" s="571"/>
      <c r="FOR218" s="571"/>
      <c r="FOS218" s="571"/>
      <c r="FOT218" s="571"/>
      <c r="FOU218" s="571"/>
      <c r="FOV218" s="571"/>
      <c r="FOW218" s="571"/>
      <c r="FOX218" s="571"/>
      <c r="FOY218" s="571"/>
      <c r="FOZ218" s="571"/>
      <c r="FPA218" s="571"/>
      <c r="FPB218" s="571"/>
      <c r="FPC218" s="571"/>
      <c r="FPD218" s="571"/>
      <c r="FPE218" s="571"/>
      <c r="FPF218" s="571"/>
      <c r="FPG218" s="571"/>
      <c r="FPH218" s="571"/>
      <c r="FPI218" s="571"/>
      <c r="FPJ218" s="571"/>
      <c r="FPK218" s="571"/>
      <c r="FPL218" s="571"/>
      <c r="FPM218" s="571"/>
      <c r="FPN218" s="571"/>
      <c r="FPO218" s="571"/>
      <c r="FPP218" s="571"/>
      <c r="FPQ218" s="571"/>
      <c r="FPR218" s="571"/>
      <c r="FPS218" s="571"/>
      <c r="FPT218" s="571"/>
      <c r="FPU218" s="571"/>
      <c r="FPV218" s="571"/>
      <c r="FPW218" s="571"/>
      <c r="FPX218" s="571"/>
      <c r="FPY218" s="571"/>
      <c r="FPZ218" s="571"/>
      <c r="FQA218" s="571"/>
      <c r="FQB218" s="571"/>
      <c r="FQC218" s="571"/>
      <c r="FQD218" s="571"/>
      <c r="FQE218" s="571"/>
      <c r="FQF218" s="571"/>
      <c r="FQG218" s="571"/>
      <c r="FQH218" s="571"/>
      <c r="FQI218" s="571"/>
      <c r="FQJ218" s="571"/>
      <c r="FQK218" s="571"/>
      <c r="FQL218" s="571"/>
      <c r="FQM218" s="571"/>
      <c r="FQN218" s="571"/>
      <c r="FQO218" s="571"/>
      <c r="FQP218" s="571"/>
      <c r="FQQ218" s="571"/>
      <c r="FQR218" s="571"/>
      <c r="FQS218" s="571"/>
      <c r="FQT218" s="571"/>
      <c r="FQU218" s="571"/>
      <c r="FQV218" s="571"/>
      <c r="FQW218" s="571"/>
      <c r="FQX218" s="571"/>
      <c r="FQY218" s="571"/>
      <c r="FQZ218" s="571"/>
      <c r="FRA218" s="571"/>
      <c r="FRB218" s="571"/>
      <c r="FRC218" s="571"/>
      <c r="FRD218" s="571"/>
      <c r="FRE218" s="571"/>
      <c r="FRF218" s="571"/>
      <c r="FRG218" s="571"/>
      <c r="FRH218" s="571"/>
      <c r="FRI218" s="571"/>
      <c r="FRJ218" s="571"/>
      <c r="FRK218" s="571"/>
      <c r="FRL218" s="571"/>
      <c r="FRM218" s="571"/>
      <c r="FRN218" s="571"/>
      <c r="FRO218" s="571"/>
      <c r="FRP218" s="571"/>
      <c r="FRQ218" s="571"/>
      <c r="FRR218" s="571"/>
      <c r="FRS218" s="571"/>
      <c r="FRT218" s="571"/>
      <c r="FRU218" s="571"/>
      <c r="FRV218" s="571"/>
      <c r="FRW218" s="571"/>
      <c r="FRX218" s="571"/>
      <c r="FRY218" s="571"/>
      <c r="FRZ218" s="571"/>
      <c r="FSA218" s="571"/>
      <c r="FSB218" s="571"/>
      <c r="FSC218" s="571"/>
      <c r="FSD218" s="571"/>
      <c r="FSE218" s="571"/>
      <c r="FSF218" s="571"/>
      <c r="FSG218" s="571"/>
      <c r="FSH218" s="571"/>
      <c r="FSI218" s="571"/>
      <c r="FSJ218" s="571"/>
      <c r="FSK218" s="571"/>
      <c r="FSL218" s="571"/>
      <c r="FSM218" s="571"/>
      <c r="FSN218" s="571"/>
      <c r="FSO218" s="571"/>
      <c r="FSP218" s="571"/>
      <c r="FSQ218" s="571"/>
      <c r="FSR218" s="571"/>
      <c r="FSS218" s="571"/>
      <c r="FST218" s="571"/>
      <c r="FSU218" s="571"/>
      <c r="FSV218" s="571"/>
      <c r="FSW218" s="571"/>
      <c r="FSX218" s="571"/>
      <c r="FSY218" s="571"/>
      <c r="FSZ218" s="571"/>
      <c r="FTA218" s="571"/>
      <c r="FTB218" s="571"/>
      <c r="FTC218" s="571"/>
      <c r="FTD218" s="571"/>
      <c r="FTE218" s="571"/>
      <c r="FTF218" s="571"/>
      <c r="FTG218" s="571"/>
      <c r="FTH218" s="571"/>
      <c r="FTI218" s="571"/>
      <c r="FTJ218" s="571"/>
      <c r="FTK218" s="571"/>
      <c r="FTL218" s="571"/>
      <c r="FTM218" s="571"/>
      <c r="FTN218" s="571"/>
      <c r="FTO218" s="571"/>
      <c r="FTP218" s="571"/>
      <c r="FTQ218" s="571"/>
      <c r="FTR218" s="571"/>
      <c r="FTS218" s="571"/>
      <c r="FTT218" s="571"/>
      <c r="FTU218" s="571"/>
      <c r="FTV218" s="571"/>
      <c r="FTW218" s="571"/>
      <c r="FTX218" s="571"/>
      <c r="FTY218" s="571"/>
      <c r="FTZ218" s="571"/>
      <c r="FUA218" s="571"/>
      <c r="FUB218" s="571"/>
      <c r="FUC218" s="571"/>
      <c r="FUD218" s="571"/>
      <c r="FUE218" s="571"/>
      <c r="FUF218" s="571"/>
      <c r="FUG218" s="571"/>
      <c r="FUH218" s="571"/>
      <c r="FUI218" s="571"/>
      <c r="FUJ218" s="571"/>
      <c r="FUM218" s="571"/>
      <c r="FUN218" s="571"/>
      <c r="FUO218" s="571"/>
      <c r="FUP218" s="571"/>
      <c r="FUQ218" s="571"/>
      <c r="FUR218" s="571"/>
      <c r="FUS218" s="571"/>
      <c r="FUT218" s="571"/>
      <c r="FUU218" s="571"/>
      <c r="FUV218" s="571"/>
      <c r="FUW218" s="571"/>
      <c r="FUX218" s="571"/>
      <c r="FUY218" s="571"/>
      <c r="FUZ218" s="571"/>
      <c r="FVA218" s="571"/>
      <c r="FVB218" s="571"/>
      <c r="FVC218" s="571"/>
      <c r="FVD218" s="571"/>
      <c r="FVE218" s="571"/>
      <c r="FVF218" s="571"/>
      <c r="FVG218" s="571"/>
      <c r="FVH218" s="571"/>
      <c r="FVI218" s="571"/>
      <c r="FVJ218" s="571"/>
      <c r="FVK218" s="571"/>
      <c r="FVL218" s="571"/>
      <c r="FVM218" s="571"/>
      <c r="FVN218" s="571"/>
      <c r="FVO218" s="571"/>
      <c r="FVP218" s="571"/>
      <c r="FVQ218" s="571"/>
      <c r="FVR218" s="571"/>
      <c r="FVS218" s="571"/>
      <c r="FVT218" s="571"/>
      <c r="FVU218" s="571"/>
      <c r="FVV218" s="571"/>
      <c r="FVW218" s="571"/>
      <c r="FVX218" s="571"/>
      <c r="FVY218" s="571"/>
      <c r="FVZ218" s="571"/>
      <c r="FWA218" s="571"/>
      <c r="FWB218" s="571"/>
      <c r="FWC218" s="571"/>
      <c r="FWD218" s="571"/>
      <c r="FWE218" s="571"/>
      <c r="FWF218" s="571"/>
      <c r="FWG218" s="571"/>
      <c r="FWH218" s="571"/>
      <c r="FWI218" s="571"/>
      <c r="FWJ218" s="571"/>
      <c r="FWK218" s="571"/>
      <c r="FWL218" s="571"/>
      <c r="FWM218" s="571"/>
      <c r="FWN218" s="571"/>
      <c r="FWO218" s="571"/>
      <c r="FWP218" s="571"/>
      <c r="FWQ218" s="571"/>
      <c r="FWR218" s="571"/>
      <c r="FWS218" s="571"/>
      <c r="FWT218" s="571"/>
      <c r="FWU218" s="571"/>
      <c r="FWV218" s="571"/>
      <c r="FWW218" s="571"/>
      <c r="FWX218" s="571"/>
      <c r="FWY218" s="571"/>
      <c r="FWZ218" s="571"/>
      <c r="FXA218" s="571"/>
      <c r="FXB218" s="571"/>
      <c r="FXC218" s="571"/>
      <c r="FXD218" s="571"/>
      <c r="FXE218" s="571"/>
      <c r="FXF218" s="571"/>
      <c r="FXG218" s="571"/>
      <c r="FXH218" s="571"/>
      <c r="FXI218" s="571"/>
      <c r="FXJ218" s="571"/>
      <c r="FXK218" s="571"/>
      <c r="FXL218" s="571"/>
      <c r="FXM218" s="571"/>
      <c r="FXN218" s="571"/>
      <c r="FXO218" s="571"/>
      <c r="FXP218" s="571"/>
      <c r="FXQ218" s="571"/>
      <c r="FXR218" s="571"/>
      <c r="FXS218" s="571"/>
      <c r="FXT218" s="571"/>
      <c r="FXU218" s="571"/>
      <c r="FXV218" s="571"/>
      <c r="FXW218" s="571"/>
      <c r="FXX218" s="571"/>
      <c r="FXY218" s="571"/>
      <c r="FXZ218" s="571"/>
      <c r="FYA218" s="571"/>
      <c r="FYB218" s="571"/>
      <c r="FYC218" s="571"/>
      <c r="FYD218" s="571"/>
      <c r="FYE218" s="571"/>
      <c r="FYF218" s="571"/>
      <c r="FYG218" s="571"/>
      <c r="FYH218" s="571"/>
      <c r="FYI218" s="571"/>
      <c r="FYJ218" s="571"/>
      <c r="FYK218" s="571"/>
      <c r="FYL218" s="571"/>
      <c r="FYM218" s="571"/>
      <c r="FYN218" s="571"/>
      <c r="FYO218" s="571"/>
      <c r="FYP218" s="571"/>
      <c r="FYQ218" s="571"/>
      <c r="FYR218" s="571"/>
      <c r="FYS218" s="571"/>
      <c r="FYT218" s="571"/>
      <c r="FYU218" s="571"/>
      <c r="FYV218" s="571"/>
      <c r="FYW218" s="571"/>
      <c r="FYX218" s="571"/>
      <c r="FYY218" s="571"/>
      <c r="FYZ218" s="571"/>
      <c r="FZA218" s="571"/>
      <c r="FZB218" s="571"/>
      <c r="FZC218" s="571"/>
      <c r="FZD218" s="571"/>
      <c r="FZE218" s="571"/>
      <c r="FZF218" s="571"/>
      <c r="FZG218" s="571"/>
      <c r="FZH218" s="571"/>
      <c r="FZI218" s="571"/>
      <c r="FZJ218" s="571"/>
      <c r="FZK218" s="571"/>
      <c r="FZL218" s="571"/>
      <c r="FZM218" s="571"/>
      <c r="FZN218" s="571"/>
      <c r="FZO218" s="571"/>
      <c r="FZP218" s="571"/>
      <c r="FZQ218" s="571"/>
      <c r="FZR218" s="571"/>
      <c r="FZS218" s="571"/>
      <c r="FZT218" s="571"/>
      <c r="FZU218" s="571"/>
      <c r="FZV218" s="571"/>
      <c r="FZW218" s="571"/>
      <c r="FZX218" s="571"/>
      <c r="FZY218" s="571"/>
      <c r="FZZ218" s="571"/>
      <c r="GAA218" s="571"/>
      <c r="GAB218" s="571"/>
      <c r="GAC218" s="571"/>
      <c r="GAD218" s="571"/>
      <c r="GAE218" s="571"/>
      <c r="GAF218" s="571"/>
      <c r="GAG218" s="571"/>
      <c r="GAH218" s="571"/>
      <c r="GAI218" s="571"/>
      <c r="GAJ218" s="571"/>
      <c r="GAK218" s="571"/>
      <c r="GAL218" s="571"/>
      <c r="GAM218" s="571"/>
      <c r="GAN218" s="571"/>
      <c r="GAO218" s="571"/>
      <c r="GAP218" s="571"/>
      <c r="GAQ218" s="571"/>
      <c r="GAR218" s="571"/>
      <c r="GAS218" s="571"/>
      <c r="GAT218" s="571"/>
      <c r="GAU218" s="571"/>
      <c r="GAV218" s="571"/>
      <c r="GAW218" s="571"/>
      <c r="GAX218" s="571"/>
      <c r="GAY218" s="571"/>
      <c r="GAZ218" s="571"/>
      <c r="GBA218" s="571"/>
      <c r="GBB218" s="571"/>
      <c r="GBC218" s="571"/>
      <c r="GBD218" s="571"/>
      <c r="GBE218" s="571"/>
      <c r="GBF218" s="571"/>
      <c r="GBG218" s="571"/>
      <c r="GBH218" s="571"/>
      <c r="GBI218" s="571"/>
      <c r="GBJ218" s="571"/>
      <c r="GBK218" s="571"/>
      <c r="GBL218" s="571"/>
      <c r="GBM218" s="571"/>
      <c r="GBN218" s="571"/>
      <c r="GBO218" s="571"/>
      <c r="GBP218" s="571"/>
      <c r="GBQ218" s="571"/>
      <c r="GBR218" s="571"/>
      <c r="GBS218" s="571"/>
      <c r="GBT218" s="571"/>
      <c r="GBU218" s="571"/>
      <c r="GBV218" s="571"/>
      <c r="GBW218" s="571"/>
      <c r="GBX218" s="571"/>
      <c r="GBY218" s="571"/>
      <c r="GBZ218" s="571"/>
      <c r="GCA218" s="571"/>
      <c r="GCB218" s="571"/>
      <c r="GCC218" s="571"/>
      <c r="GCD218" s="571"/>
      <c r="GCE218" s="571"/>
      <c r="GCF218" s="571"/>
      <c r="GCG218" s="571"/>
      <c r="GCH218" s="571"/>
      <c r="GCI218" s="571"/>
      <c r="GCJ218" s="571"/>
      <c r="GCK218" s="571"/>
      <c r="GCL218" s="571"/>
      <c r="GCM218" s="571"/>
      <c r="GCN218" s="571"/>
      <c r="GCO218" s="571"/>
      <c r="GCP218" s="571"/>
      <c r="GCQ218" s="571"/>
      <c r="GCR218" s="571"/>
      <c r="GCS218" s="571"/>
      <c r="GCT218" s="571"/>
      <c r="GCU218" s="571"/>
      <c r="GCV218" s="571"/>
      <c r="GCW218" s="571"/>
      <c r="GCX218" s="571"/>
      <c r="GCY218" s="571"/>
      <c r="GCZ218" s="571"/>
      <c r="GDA218" s="571"/>
      <c r="GDB218" s="571"/>
      <c r="GDC218" s="571"/>
      <c r="GDD218" s="571"/>
      <c r="GDE218" s="571"/>
      <c r="GDF218" s="571"/>
      <c r="GDG218" s="571"/>
      <c r="GDH218" s="571"/>
      <c r="GDI218" s="571"/>
      <c r="GDJ218" s="571"/>
      <c r="GDK218" s="571"/>
      <c r="GDL218" s="571"/>
      <c r="GDM218" s="571"/>
      <c r="GDN218" s="571"/>
      <c r="GDO218" s="571"/>
      <c r="GDP218" s="571"/>
      <c r="GDQ218" s="571"/>
      <c r="GDR218" s="571"/>
      <c r="GDS218" s="571"/>
      <c r="GDT218" s="571"/>
      <c r="GDU218" s="571"/>
      <c r="GDV218" s="571"/>
      <c r="GDW218" s="571"/>
      <c r="GDX218" s="571"/>
      <c r="GDY218" s="571"/>
      <c r="GDZ218" s="571"/>
      <c r="GEA218" s="571"/>
      <c r="GEB218" s="571"/>
      <c r="GEC218" s="571"/>
      <c r="GED218" s="571"/>
      <c r="GEE218" s="571"/>
      <c r="GEF218" s="571"/>
      <c r="GEI218" s="571"/>
      <c r="GEJ218" s="571"/>
      <c r="GEK218" s="571"/>
      <c r="GEL218" s="571"/>
      <c r="GEM218" s="571"/>
      <c r="GEN218" s="571"/>
      <c r="GEO218" s="571"/>
      <c r="GEP218" s="571"/>
      <c r="GEQ218" s="571"/>
      <c r="GER218" s="571"/>
      <c r="GES218" s="571"/>
      <c r="GET218" s="571"/>
      <c r="GEU218" s="571"/>
      <c r="GEV218" s="571"/>
      <c r="GEW218" s="571"/>
      <c r="GEX218" s="571"/>
      <c r="GEY218" s="571"/>
      <c r="GEZ218" s="571"/>
      <c r="GFA218" s="571"/>
      <c r="GFB218" s="571"/>
      <c r="GFC218" s="571"/>
      <c r="GFD218" s="571"/>
      <c r="GFE218" s="571"/>
      <c r="GFF218" s="571"/>
      <c r="GFG218" s="571"/>
      <c r="GFH218" s="571"/>
      <c r="GFI218" s="571"/>
      <c r="GFJ218" s="571"/>
      <c r="GFK218" s="571"/>
      <c r="GFL218" s="571"/>
      <c r="GFM218" s="571"/>
      <c r="GFN218" s="571"/>
      <c r="GFO218" s="571"/>
      <c r="GFP218" s="571"/>
      <c r="GFQ218" s="571"/>
      <c r="GFR218" s="571"/>
      <c r="GFS218" s="571"/>
      <c r="GFT218" s="571"/>
      <c r="GFU218" s="571"/>
      <c r="GFV218" s="571"/>
      <c r="GFW218" s="571"/>
      <c r="GFX218" s="571"/>
      <c r="GFY218" s="571"/>
      <c r="GFZ218" s="571"/>
      <c r="GGA218" s="571"/>
      <c r="GGB218" s="571"/>
      <c r="GGC218" s="571"/>
      <c r="GGD218" s="571"/>
      <c r="GGE218" s="571"/>
      <c r="GGF218" s="571"/>
      <c r="GGG218" s="571"/>
      <c r="GGH218" s="571"/>
      <c r="GGI218" s="571"/>
      <c r="GGJ218" s="571"/>
      <c r="GGK218" s="571"/>
      <c r="GGL218" s="571"/>
      <c r="GGM218" s="571"/>
      <c r="GGN218" s="571"/>
      <c r="GGO218" s="571"/>
      <c r="GGP218" s="571"/>
      <c r="GGQ218" s="571"/>
      <c r="GGR218" s="571"/>
      <c r="GGS218" s="571"/>
      <c r="GGT218" s="571"/>
      <c r="GGU218" s="571"/>
      <c r="GGV218" s="571"/>
      <c r="GGW218" s="571"/>
      <c r="GGX218" s="571"/>
      <c r="GGY218" s="571"/>
      <c r="GGZ218" s="571"/>
      <c r="GHA218" s="571"/>
      <c r="GHB218" s="571"/>
      <c r="GHC218" s="571"/>
      <c r="GHD218" s="571"/>
      <c r="GHE218" s="571"/>
      <c r="GHF218" s="571"/>
      <c r="GHG218" s="571"/>
      <c r="GHH218" s="571"/>
      <c r="GHI218" s="571"/>
      <c r="GHJ218" s="571"/>
      <c r="GHK218" s="571"/>
      <c r="GHL218" s="571"/>
      <c r="GHM218" s="571"/>
      <c r="GHN218" s="571"/>
      <c r="GHO218" s="571"/>
      <c r="GHP218" s="571"/>
      <c r="GHQ218" s="571"/>
      <c r="GHR218" s="571"/>
      <c r="GHS218" s="571"/>
      <c r="GHT218" s="571"/>
      <c r="GHU218" s="571"/>
      <c r="GHV218" s="571"/>
      <c r="GHW218" s="571"/>
      <c r="GHX218" s="571"/>
      <c r="GHY218" s="571"/>
      <c r="GHZ218" s="571"/>
      <c r="GIA218" s="571"/>
      <c r="GIB218" s="571"/>
      <c r="GIC218" s="571"/>
      <c r="GID218" s="571"/>
      <c r="GIE218" s="571"/>
      <c r="GIF218" s="571"/>
      <c r="GIG218" s="571"/>
      <c r="GIH218" s="571"/>
      <c r="GII218" s="571"/>
      <c r="GIJ218" s="571"/>
      <c r="GIK218" s="571"/>
      <c r="GIL218" s="571"/>
      <c r="GIM218" s="571"/>
      <c r="GIN218" s="571"/>
      <c r="GIO218" s="571"/>
      <c r="GIP218" s="571"/>
      <c r="GIQ218" s="571"/>
      <c r="GIR218" s="571"/>
      <c r="GIS218" s="571"/>
      <c r="GIT218" s="571"/>
      <c r="GIU218" s="571"/>
      <c r="GIV218" s="571"/>
      <c r="GIW218" s="571"/>
      <c r="GIX218" s="571"/>
      <c r="GIY218" s="571"/>
      <c r="GIZ218" s="571"/>
      <c r="GJA218" s="571"/>
      <c r="GJB218" s="571"/>
      <c r="GJC218" s="571"/>
      <c r="GJD218" s="571"/>
      <c r="GJE218" s="571"/>
      <c r="GJF218" s="571"/>
      <c r="GJG218" s="571"/>
      <c r="GJH218" s="571"/>
      <c r="GJI218" s="571"/>
      <c r="GJJ218" s="571"/>
      <c r="GJK218" s="571"/>
      <c r="GJL218" s="571"/>
      <c r="GJM218" s="571"/>
      <c r="GJN218" s="571"/>
      <c r="GJO218" s="571"/>
      <c r="GJP218" s="571"/>
      <c r="GJQ218" s="571"/>
      <c r="GJR218" s="571"/>
      <c r="GJS218" s="571"/>
      <c r="GJT218" s="571"/>
      <c r="GJU218" s="571"/>
      <c r="GJV218" s="571"/>
      <c r="GJW218" s="571"/>
      <c r="GJX218" s="571"/>
      <c r="GJY218" s="571"/>
      <c r="GJZ218" s="571"/>
      <c r="GKA218" s="571"/>
      <c r="GKB218" s="571"/>
      <c r="GKC218" s="571"/>
      <c r="GKD218" s="571"/>
      <c r="GKE218" s="571"/>
      <c r="GKF218" s="571"/>
      <c r="GKG218" s="571"/>
      <c r="GKH218" s="571"/>
      <c r="GKI218" s="571"/>
      <c r="GKJ218" s="571"/>
      <c r="GKK218" s="571"/>
      <c r="GKL218" s="571"/>
      <c r="GKM218" s="571"/>
      <c r="GKN218" s="571"/>
      <c r="GKO218" s="571"/>
      <c r="GKP218" s="571"/>
      <c r="GKQ218" s="571"/>
      <c r="GKR218" s="571"/>
      <c r="GKS218" s="571"/>
      <c r="GKT218" s="571"/>
      <c r="GKU218" s="571"/>
      <c r="GKV218" s="571"/>
      <c r="GKW218" s="571"/>
      <c r="GKX218" s="571"/>
      <c r="GKY218" s="571"/>
      <c r="GKZ218" s="571"/>
      <c r="GLA218" s="571"/>
      <c r="GLB218" s="571"/>
      <c r="GLC218" s="571"/>
      <c r="GLD218" s="571"/>
      <c r="GLE218" s="571"/>
      <c r="GLF218" s="571"/>
      <c r="GLG218" s="571"/>
      <c r="GLH218" s="571"/>
      <c r="GLI218" s="571"/>
      <c r="GLJ218" s="571"/>
      <c r="GLK218" s="571"/>
      <c r="GLL218" s="571"/>
      <c r="GLM218" s="571"/>
      <c r="GLN218" s="571"/>
      <c r="GLO218" s="571"/>
      <c r="GLP218" s="571"/>
      <c r="GLQ218" s="571"/>
      <c r="GLR218" s="571"/>
      <c r="GLS218" s="571"/>
      <c r="GLT218" s="571"/>
      <c r="GLU218" s="571"/>
      <c r="GLV218" s="571"/>
      <c r="GLW218" s="571"/>
      <c r="GLX218" s="571"/>
      <c r="GLY218" s="571"/>
      <c r="GLZ218" s="571"/>
      <c r="GMA218" s="571"/>
      <c r="GMB218" s="571"/>
      <c r="GMC218" s="571"/>
      <c r="GMD218" s="571"/>
      <c r="GME218" s="571"/>
      <c r="GMF218" s="571"/>
      <c r="GMG218" s="571"/>
      <c r="GMH218" s="571"/>
      <c r="GMI218" s="571"/>
      <c r="GMJ218" s="571"/>
      <c r="GMK218" s="571"/>
      <c r="GML218" s="571"/>
      <c r="GMM218" s="571"/>
      <c r="GMN218" s="571"/>
      <c r="GMO218" s="571"/>
      <c r="GMP218" s="571"/>
      <c r="GMQ218" s="571"/>
      <c r="GMR218" s="571"/>
      <c r="GMS218" s="571"/>
      <c r="GMT218" s="571"/>
      <c r="GMU218" s="571"/>
      <c r="GMV218" s="571"/>
      <c r="GMW218" s="571"/>
      <c r="GMX218" s="571"/>
      <c r="GMY218" s="571"/>
      <c r="GMZ218" s="571"/>
      <c r="GNA218" s="571"/>
      <c r="GNB218" s="571"/>
      <c r="GNC218" s="571"/>
      <c r="GND218" s="571"/>
      <c r="GNE218" s="571"/>
      <c r="GNF218" s="571"/>
      <c r="GNG218" s="571"/>
      <c r="GNH218" s="571"/>
      <c r="GNI218" s="571"/>
      <c r="GNJ218" s="571"/>
      <c r="GNK218" s="571"/>
      <c r="GNL218" s="571"/>
      <c r="GNM218" s="571"/>
      <c r="GNN218" s="571"/>
      <c r="GNO218" s="571"/>
      <c r="GNP218" s="571"/>
      <c r="GNQ218" s="571"/>
      <c r="GNR218" s="571"/>
      <c r="GNS218" s="571"/>
      <c r="GNT218" s="571"/>
      <c r="GNU218" s="571"/>
      <c r="GNV218" s="571"/>
      <c r="GNW218" s="571"/>
      <c r="GNX218" s="571"/>
      <c r="GNY218" s="571"/>
      <c r="GNZ218" s="571"/>
      <c r="GOA218" s="571"/>
      <c r="GOB218" s="571"/>
      <c r="GOE218" s="571"/>
      <c r="GOF218" s="571"/>
      <c r="GOG218" s="571"/>
      <c r="GOH218" s="571"/>
      <c r="GOI218" s="571"/>
      <c r="GOJ218" s="571"/>
      <c r="GOK218" s="571"/>
      <c r="GOL218" s="571"/>
      <c r="GOM218" s="571"/>
      <c r="GON218" s="571"/>
      <c r="GOO218" s="571"/>
      <c r="GOP218" s="571"/>
      <c r="GOQ218" s="571"/>
      <c r="GOR218" s="571"/>
      <c r="GOS218" s="571"/>
      <c r="GOT218" s="571"/>
      <c r="GOU218" s="571"/>
      <c r="GOV218" s="571"/>
      <c r="GOW218" s="571"/>
      <c r="GOX218" s="571"/>
      <c r="GOY218" s="571"/>
      <c r="GOZ218" s="571"/>
      <c r="GPA218" s="571"/>
      <c r="GPB218" s="571"/>
      <c r="GPC218" s="571"/>
      <c r="GPD218" s="571"/>
      <c r="GPE218" s="571"/>
      <c r="GPF218" s="571"/>
      <c r="GPG218" s="571"/>
      <c r="GPH218" s="571"/>
      <c r="GPI218" s="571"/>
      <c r="GPJ218" s="571"/>
      <c r="GPK218" s="571"/>
      <c r="GPL218" s="571"/>
      <c r="GPM218" s="571"/>
      <c r="GPN218" s="571"/>
      <c r="GPO218" s="571"/>
      <c r="GPP218" s="571"/>
      <c r="GPQ218" s="571"/>
      <c r="GPR218" s="571"/>
      <c r="GPS218" s="571"/>
      <c r="GPT218" s="571"/>
      <c r="GPU218" s="571"/>
      <c r="GPV218" s="571"/>
      <c r="GPW218" s="571"/>
      <c r="GPX218" s="571"/>
      <c r="GPY218" s="571"/>
      <c r="GPZ218" s="571"/>
      <c r="GQA218" s="571"/>
      <c r="GQB218" s="571"/>
      <c r="GQC218" s="571"/>
      <c r="GQD218" s="571"/>
      <c r="GQE218" s="571"/>
      <c r="GQF218" s="571"/>
      <c r="GQG218" s="571"/>
      <c r="GQH218" s="571"/>
      <c r="GQI218" s="571"/>
      <c r="GQJ218" s="571"/>
      <c r="GQK218" s="571"/>
      <c r="GQL218" s="571"/>
      <c r="GQM218" s="571"/>
      <c r="GQN218" s="571"/>
      <c r="GQO218" s="571"/>
      <c r="GQP218" s="571"/>
      <c r="GQQ218" s="571"/>
      <c r="GQR218" s="571"/>
      <c r="GQS218" s="571"/>
      <c r="GQT218" s="571"/>
      <c r="GQU218" s="571"/>
      <c r="GQV218" s="571"/>
      <c r="GQW218" s="571"/>
      <c r="GQX218" s="571"/>
      <c r="GQY218" s="571"/>
      <c r="GQZ218" s="571"/>
      <c r="GRA218" s="571"/>
      <c r="GRB218" s="571"/>
      <c r="GRC218" s="571"/>
      <c r="GRD218" s="571"/>
      <c r="GRE218" s="571"/>
      <c r="GRF218" s="571"/>
      <c r="GRG218" s="571"/>
      <c r="GRH218" s="571"/>
      <c r="GRI218" s="571"/>
      <c r="GRJ218" s="571"/>
      <c r="GRK218" s="571"/>
      <c r="GRL218" s="571"/>
      <c r="GRM218" s="571"/>
      <c r="GRN218" s="571"/>
      <c r="GRO218" s="571"/>
      <c r="GRP218" s="571"/>
      <c r="GRQ218" s="571"/>
      <c r="GRR218" s="571"/>
      <c r="GRS218" s="571"/>
      <c r="GRT218" s="571"/>
      <c r="GRU218" s="571"/>
      <c r="GRV218" s="571"/>
      <c r="GRW218" s="571"/>
      <c r="GRX218" s="571"/>
      <c r="GRY218" s="571"/>
      <c r="GRZ218" s="571"/>
      <c r="GSA218" s="571"/>
      <c r="GSB218" s="571"/>
      <c r="GSC218" s="571"/>
      <c r="GSD218" s="571"/>
      <c r="GSE218" s="571"/>
      <c r="GSF218" s="571"/>
      <c r="GSG218" s="571"/>
      <c r="GSH218" s="571"/>
      <c r="GSI218" s="571"/>
      <c r="GSJ218" s="571"/>
      <c r="GSK218" s="571"/>
      <c r="GSL218" s="571"/>
      <c r="GSM218" s="571"/>
      <c r="GSN218" s="571"/>
      <c r="GSO218" s="571"/>
      <c r="GSP218" s="571"/>
      <c r="GSQ218" s="571"/>
      <c r="GSR218" s="571"/>
      <c r="GSS218" s="571"/>
      <c r="GST218" s="571"/>
      <c r="GSU218" s="571"/>
      <c r="GSV218" s="571"/>
      <c r="GSW218" s="571"/>
      <c r="GSX218" s="571"/>
      <c r="GSY218" s="571"/>
      <c r="GSZ218" s="571"/>
      <c r="GTA218" s="571"/>
      <c r="GTB218" s="571"/>
      <c r="GTC218" s="571"/>
      <c r="GTD218" s="571"/>
      <c r="GTE218" s="571"/>
      <c r="GTF218" s="571"/>
      <c r="GTG218" s="571"/>
      <c r="GTH218" s="571"/>
      <c r="GTI218" s="571"/>
      <c r="GTJ218" s="571"/>
      <c r="GTK218" s="571"/>
      <c r="GTL218" s="571"/>
      <c r="GTM218" s="571"/>
      <c r="GTN218" s="571"/>
      <c r="GTO218" s="571"/>
      <c r="GTP218" s="571"/>
      <c r="GTQ218" s="571"/>
      <c r="GTR218" s="571"/>
      <c r="GTS218" s="571"/>
      <c r="GTT218" s="571"/>
      <c r="GTU218" s="571"/>
      <c r="GTV218" s="571"/>
      <c r="GTW218" s="571"/>
      <c r="GTX218" s="571"/>
      <c r="GTY218" s="571"/>
      <c r="GTZ218" s="571"/>
      <c r="GUA218" s="571"/>
      <c r="GUB218" s="571"/>
      <c r="GUC218" s="571"/>
      <c r="GUD218" s="571"/>
      <c r="GUE218" s="571"/>
      <c r="GUF218" s="571"/>
      <c r="GUG218" s="571"/>
      <c r="GUH218" s="571"/>
      <c r="GUI218" s="571"/>
      <c r="GUJ218" s="571"/>
      <c r="GUK218" s="571"/>
      <c r="GUL218" s="571"/>
      <c r="GUM218" s="571"/>
      <c r="GUN218" s="571"/>
      <c r="GUO218" s="571"/>
      <c r="GUP218" s="571"/>
      <c r="GUQ218" s="571"/>
      <c r="GUR218" s="571"/>
      <c r="GUS218" s="571"/>
      <c r="GUT218" s="571"/>
      <c r="GUU218" s="571"/>
      <c r="GUV218" s="571"/>
      <c r="GUW218" s="571"/>
      <c r="GUX218" s="571"/>
      <c r="GUY218" s="571"/>
      <c r="GUZ218" s="571"/>
      <c r="GVA218" s="571"/>
      <c r="GVB218" s="571"/>
      <c r="GVC218" s="571"/>
      <c r="GVD218" s="571"/>
      <c r="GVE218" s="571"/>
      <c r="GVF218" s="571"/>
      <c r="GVG218" s="571"/>
      <c r="GVH218" s="571"/>
      <c r="GVI218" s="571"/>
      <c r="GVJ218" s="571"/>
      <c r="GVK218" s="571"/>
      <c r="GVL218" s="571"/>
      <c r="GVM218" s="571"/>
      <c r="GVN218" s="571"/>
      <c r="GVO218" s="571"/>
      <c r="GVP218" s="571"/>
      <c r="GVQ218" s="571"/>
      <c r="GVR218" s="571"/>
      <c r="GVS218" s="571"/>
      <c r="GVT218" s="571"/>
      <c r="GVU218" s="571"/>
      <c r="GVV218" s="571"/>
      <c r="GVW218" s="571"/>
      <c r="GVX218" s="571"/>
      <c r="GVY218" s="571"/>
      <c r="GVZ218" s="571"/>
      <c r="GWA218" s="571"/>
      <c r="GWB218" s="571"/>
      <c r="GWC218" s="571"/>
      <c r="GWD218" s="571"/>
      <c r="GWE218" s="571"/>
      <c r="GWF218" s="571"/>
      <c r="GWG218" s="571"/>
      <c r="GWH218" s="571"/>
      <c r="GWI218" s="571"/>
      <c r="GWJ218" s="571"/>
      <c r="GWK218" s="571"/>
      <c r="GWL218" s="571"/>
      <c r="GWM218" s="571"/>
      <c r="GWN218" s="571"/>
      <c r="GWO218" s="571"/>
      <c r="GWP218" s="571"/>
      <c r="GWQ218" s="571"/>
      <c r="GWR218" s="571"/>
      <c r="GWS218" s="571"/>
      <c r="GWT218" s="571"/>
      <c r="GWU218" s="571"/>
      <c r="GWV218" s="571"/>
      <c r="GWW218" s="571"/>
      <c r="GWX218" s="571"/>
      <c r="GWY218" s="571"/>
      <c r="GWZ218" s="571"/>
      <c r="GXA218" s="571"/>
      <c r="GXB218" s="571"/>
      <c r="GXC218" s="571"/>
      <c r="GXD218" s="571"/>
      <c r="GXE218" s="571"/>
      <c r="GXF218" s="571"/>
      <c r="GXG218" s="571"/>
      <c r="GXH218" s="571"/>
      <c r="GXI218" s="571"/>
      <c r="GXJ218" s="571"/>
      <c r="GXK218" s="571"/>
      <c r="GXL218" s="571"/>
      <c r="GXM218" s="571"/>
      <c r="GXN218" s="571"/>
      <c r="GXO218" s="571"/>
      <c r="GXP218" s="571"/>
      <c r="GXQ218" s="571"/>
      <c r="GXR218" s="571"/>
      <c r="GXS218" s="571"/>
      <c r="GXT218" s="571"/>
      <c r="GXU218" s="571"/>
      <c r="GXV218" s="571"/>
      <c r="GXW218" s="571"/>
      <c r="GXX218" s="571"/>
      <c r="GYA218" s="571"/>
      <c r="GYB218" s="571"/>
      <c r="GYC218" s="571"/>
      <c r="GYD218" s="571"/>
      <c r="GYE218" s="571"/>
      <c r="GYF218" s="571"/>
      <c r="GYG218" s="571"/>
      <c r="GYH218" s="571"/>
      <c r="GYI218" s="571"/>
      <c r="GYJ218" s="571"/>
      <c r="GYK218" s="571"/>
      <c r="GYL218" s="571"/>
      <c r="GYM218" s="571"/>
      <c r="GYN218" s="571"/>
      <c r="GYO218" s="571"/>
      <c r="GYP218" s="571"/>
      <c r="GYQ218" s="571"/>
      <c r="GYR218" s="571"/>
      <c r="GYS218" s="571"/>
      <c r="GYT218" s="571"/>
      <c r="GYU218" s="571"/>
      <c r="GYV218" s="571"/>
      <c r="GYW218" s="571"/>
      <c r="GYX218" s="571"/>
      <c r="GYY218" s="571"/>
      <c r="GYZ218" s="571"/>
      <c r="GZA218" s="571"/>
      <c r="GZB218" s="571"/>
      <c r="GZC218" s="571"/>
      <c r="GZD218" s="571"/>
      <c r="GZE218" s="571"/>
      <c r="GZF218" s="571"/>
      <c r="GZG218" s="571"/>
      <c r="GZH218" s="571"/>
      <c r="GZI218" s="571"/>
      <c r="GZJ218" s="571"/>
      <c r="GZK218" s="571"/>
      <c r="GZL218" s="571"/>
      <c r="GZM218" s="571"/>
      <c r="GZN218" s="571"/>
      <c r="GZO218" s="571"/>
      <c r="GZP218" s="571"/>
      <c r="GZQ218" s="571"/>
      <c r="GZR218" s="571"/>
      <c r="GZS218" s="571"/>
      <c r="GZT218" s="571"/>
      <c r="GZU218" s="571"/>
      <c r="GZV218" s="571"/>
      <c r="GZW218" s="571"/>
      <c r="GZX218" s="571"/>
      <c r="GZY218" s="571"/>
      <c r="GZZ218" s="571"/>
      <c r="HAA218" s="571"/>
      <c r="HAB218" s="571"/>
      <c r="HAC218" s="571"/>
      <c r="HAD218" s="571"/>
      <c r="HAE218" s="571"/>
      <c r="HAF218" s="571"/>
      <c r="HAG218" s="571"/>
      <c r="HAH218" s="571"/>
      <c r="HAI218" s="571"/>
      <c r="HAJ218" s="571"/>
      <c r="HAK218" s="571"/>
      <c r="HAL218" s="571"/>
      <c r="HAM218" s="571"/>
      <c r="HAN218" s="571"/>
      <c r="HAO218" s="571"/>
      <c r="HAP218" s="571"/>
      <c r="HAQ218" s="571"/>
      <c r="HAR218" s="571"/>
      <c r="HAS218" s="571"/>
      <c r="HAT218" s="571"/>
      <c r="HAU218" s="571"/>
      <c r="HAV218" s="571"/>
      <c r="HAW218" s="571"/>
      <c r="HAX218" s="571"/>
      <c r="HAY218" s="571"/>
      <c r="HAZ218" s="571"/>
      <c r="HBA218" s="571"/>
      <c r="HBB218" s="571"/>
      <c r="HBC218" s="571"/>
      <c r="HBD218" s="571"/>
      <c r="HBE218" s="571"/>
      <c r="HBF218" s="571"/>
      <c r="HBG218" s="571"/>
      <c r="HBH218" s="571"/>
      <c r="HBI218" s="571"/>
      <c r="HBJ218" s="571"/>
      <c r="HBK218" s="571"/>
      <c r="HBL218" s="571"/>
      <c r="HBM218" s="571"/>
      <c r="HBN218" s="571"/>
      <c r="HBO218" s="571"/>
      <c r="HBP218" s="571"/>
      <c r="HBQ218" s="571"/>
      <c r="HBR218" s="571"/>
      <c r="HBS218" s="571"/>
      <c r="HBT218" s="571"/>
      <c r="HBU218" s="571"/>
      <c r="HBV218" s="571"/>
      <c r="HBW218" s="571"/>
      <c r="HBX218" s="571"/>
      <c r="HBY218" s="571"/>
      <c r="HBZ218" s="571"/>
      <c r="HCA218" s="571"/>
      <c r="HCB218" s="571"/>
      <c r="HCC218" s="571"/>
      <c r="HCD218" s="571"/>
      <c r="HCE218" s="571"/>
      <c r="HCF218" s="571"/>
      <c r="HCG218" s="571"/>
      <c r="HCH218" s="571"/>
      <c r="HCI218" s="571"/>
      <c r="HCJ218" s="571"/>
      <c r="HCK218" s="571"/>
      <c r="HCL218" s="571"/>
      <c r="HCM218" s="571"/>
      <c r="HCN218" s="571"/>
      <c r="HCO218" s="571"/>
      <c r="HCP218" s="571"/>
      <c r="HCQ218" s="571"/>
      <c r="HCR218" s="571"/>
      <c r="HCS218" s="571"/>
      <c r="HCT218" s="571"/>
      <c r="HCU218" s="571"/>
      <c r="HCV218" s="571"/>
      <c r="HCW218" s="571"/>
      <c r="HCX218" s="571"/>
      <c r="HCY218" s="571"/>
      <c r="HCZ218" s="571"/>
      <c r="HDA218" s="571"/>
      <c r="HDB218" s="571"/>
      <c r="HDC218" s="571"/>
      <c r="HDD218" s="571"/>
      <c r="HDE218" s="571"/>
      <c r="HDF218" s="571"/>
      <c r="HDG218" s="571"/>
      <c r="HDH218" s="571"/>
      <c r="HDI218" s="571"/>
      <c r="HDJ218" s="571"/>
      <c r="HDK218" s="571"/>
      <c r="HDL218" s="571"/>
      <c r="HDM218" s="571"/>
      <c r="HDN218" s="571"/>
      <c r="HDO218" s="571"/>
      <c r="HDP218" s="571"/>
      <c r="HDQ218" s="571"/>
      <c r="HDR218" s="571"/>
      <c r="HDS218" s="571"/>
      <c r="HDT218" s="571"/>
      <c r="HDU218" s="571"/>
      <c r="HDV218" s="571"/>
      <c r="HDW218" s="571"/>
      <c r="HDX218" s="571"/>
      <c r="HDY218" s="571"/>
      <c r="HDZ218" s="571"/>
      <c r="HEA218" s="571"/>
      <c r="HEB218" s="571"/>
      <c r="HEC218" s="571"/>
      <c r="HED218" s="571"/>
      <c r="HEE218" s="571"/>
      <c r="HEF218" s="571"/>
      <c r="HEG218" s="571"/>
      <c r="HEH218" s="571"/>
      <c r="HEI218" s="571"/>
      <c r="HEJ218" s="571"/>
      <c r="HEK218" s="571"/>
      <c r="HEL218" s="571"/>
      <c r="HEM218" s="571"/>
      <c r="HEN218" s="571"/>
      <c r="HEO218" s="571"/>
      <c r="HEP218" s="571"/>
      <c r="HEQ218" s="571"/>
      <c r="HER218" s="571"/>
      <c r="HES218" s="571"/>
      <c r="HET218" s="571"/>
      <c r="HEU218" s="571"/>
      <c r="HEV218" s="571"/>
      <c r="HEW218" s="571"/>
      <c r="HEX218" s="571"/>
      <c r="HEY218" s="571"/>
      <c r="HEZ218" s="571"/>
      <c r="HFA218" s="571"/>
      <c r="HFB218" s="571"/>
      <c r="HFC218" s="571"/>
      <c r="HFD218" s="571"/>
      <c r="HFE218" s="571"/>
      <c r="HFF218" s="571"/>
      <c r="HFG218" s="571"/>
      <c r="HFH218" s="571"/>
      <c r="HFI218" s="571"/>
      <c r="HFJ218" s="571"/>
      <c r="HFK218" s="571"/>
      <c r="HFL218" s="571"/>
      <c r="HFM218" s="571"/>
      <c r="HFN218" s="571"/>
      <c r="HFO218" s="571"/>
      <c r="HFP218" s="571"/>
      <c r="HFQ218" s="571"/>
      <c r="HFR218" s="571"/>
      <c r="HFS218" s="571"/>
      <c r="HFT218" s="571"/>
      <c r="HFU218" s="571"/>
      <c r="HFV218" s="571"/>
      <c r="HFW218" s="571"/>
      <c r="HFX218" s="571"/>
      <c r="HFY218" s="571"/>
      <c r="HFZ218" s="571"/>
      <c r="HGA218" s="571"/>
      <c r="HGB218" s="571"/>
      <c r="HGC218" s="571"/>
      <c r="HGD218" s="571"/>
      <c r="HGE218" s="571"/>
      <c r="HGF218" s="571"/>
      <c r="HGG218" s="571"/>
      <c r="HGH218" s="571"/>
      <c r="HGI218" s="571"/>
      <c r="HGJ218" s="571"/>
      <c r="HGK218" s="571"/>
      <c r="HGL218" s="571"/>
      <c r="HGM218" s="571"/>
      <c r="HGN218" s="571"/>
      <c r="HGO218" s="571"/>
      <c r="HGP218" s="571"/>
      <c r="HGQ218" s="571"/>
      <c r="HGR218" s="571"/>
      <c r="HGS218" s="571"/>
      <c r="HGT218" s="571"/>
      <c r="HGU218" s="571"/>
      <c r="HGV218" s="571"/>
      <c r="HGW218" s="571"/>
      <c r="HGX218" s="571"/>
      <c r="HGY218" s="571"/>
      <c r="HGZ218" s="571"/>
      <c r="HHA218" s="571"/>
      <c r="HHB218" s="571"/>
      <c r="HHC218" s="571"/>
      <c r="HHD218" s="571"/>
      <c r="HHE218" s="571"/>
      <c r="HHF218" s="571"/>
      <c r="HHG218" s="571"/>
      <c r="HHH218" s="571"/>
      <c r="HHI218" s="571"/>
      <c r="HHJ218" s="571"/>
      <c r="HHK218" s="571"/>
      <c r="HHL218" s="571"/>
      <c r="HHM218" s="571"/>
      <c r="HHN218" s="571"/>
      <c r="HHO218" s="571"/>
      <c r="HHP218" s="571"/>
      <c r="HHQ218" s="571"/>
      <c r="HHR218" s="571"/>
      <c r="HHS218" s="571"/>
      <c r="HHT218" s="571"/>
      <c r="HHW218" s="571"/>
      <c r="HHX218" s="571"/>
      <c r="HHY218" s="571"/>
      <c r="HHZ218" s="571"/>
      <c r="HIA218" s="571"/>
      <c r="HIB218" s="571"/>
      <c r="HIC218" s="571"/>
      <c r="HID218" s="571"/>
      <c r="HIE218" s="571"/>
      <c r="HIF218" s="571"/>
      <c r="HIG218" s="571"/>
      <c r="HIH218" s="571"/>
      <c r="HII218" s="571"/>
      <c r="HIJ218" s="571"/>
      <c r="HIK218" s="571"/>
      <c r="HIL218" s="571"/>
      <c r="HIM218" s="571"/>
      <c r="HIN218" s="571"/>
      <c r="HIO218" s="571"/>
      <c r="HIP218" s="571"/>
      <c r="HIQ218" s="571"/>
      <c r="HIR218" s="571"/>
      <c r="HIS218" s="571"/>
      <c r="HIT218" s="571"/>
      <c r="HIU218" s="571"/>
      <c r="HIV218" s="571"/>
      <c r="HIW218" s="571"/>
      <c r="HIX218" s="571"/>
      <c r="HIY218" s="571"/>
      <c r="HIZ218" s="571"/>
      <c r="HJA218" s="571"/>
      <c r="HJB218" s="571"/>
      <c r="HJC218" s="571"/>
      <c r="HJD218" s="571"/>
      <c r="HJE218" s="571"/>
      <c r="HJF218" s="571"/>
      <c r="HJG218" s="571"/>
      <c r="HJH218" s="571"/>
      <c r="HJI218" s="571"/>
      <c r="HJJ218" s="571"/>
      <c r="HJK218" s="571"/>
      <c r="HJL218" s="571"/>
      <c r="HJM218" s="571"/>
      <c r="HJN218" s="571"/>
      <c r="HJO218" s="571"/>
      <c r="HJP218" s="571"/>
      <c r="HJQ218" s="571"/>
      <c r="HJR218" s="571"/>
      <c r="HJS218" s="571"/>
      <c r="HJT218" s="571"/>
      <c r="HJU218" s="571"/>
      <c r="HJV218" s="571"/>
      <c r="HJW218" s="571"/>
      <c r="HJX218" s="571"/>
      <c r="HJY218" s="571"/>
      <c r="HJZ218" s="571"/>
      <c r="HKA218" s="571"/>
      <c r="HKB218" s="571"/>
      <c r="HKC218" s="571"/>
      <c r="HKD218" s="571"/>
      <c r="HKE218" s="571"/>
      <c r="HKF218" s="571"/>
      <c r="HKG218" s="571"/>
      <c r="HKH218" s="571"/>
      <c r="HKI218" s="571"/>
      <c r="HKJ218" s="571"/>
      <c r="HKK218" s="571"/>
      <c r="HKL218" s="571"/>
      <c r="HKM218" s="571"/>
      <c r="HKN218" s="571"/>
      <c r="HKO218" s="571"/>
      <c r="HKP218" s="571"/>
      <c r="HKQ218" s="571"/>
      <c r="HKR218" s="571"/>
      <c r="HKS218" s="571"/>
      <c r="HKT218" s="571"/>
      <c r="HKU218" s="571"/>
      <c r="HKV218" s="571"/>
      <c r="HKW218" s="571"/>
      <c r="HKX218" s="571"/>
      <c r="HKY218" s="571"/>
      <c r="HKZ218" s="571"/>
      <c r="HLA218" s="571"/>
      <c r="HLB218" s="571"/>
      <c r="HLC218" s="571"/>
      <c r="HLD218" s="571"/>
      <c r="HLE218" s="571"/>
      <c r="HLF218" s="571"/>
      <c r="HLG218" s="571"/>
      <c r="HLH218" s="571"/>
      <c r="HLI218" s="571"/>
      <c r="HLJ218" s="571"/>
      <c r="HLK218" s="571"/>
      <c r="HLL218" s="571"/>
      <c r="HLM218" s="571"/>
      <c r="HLN218" s="571"/>
      <c r="HLO218" s="571"/>
      <c r="HLP218" s="571"/>
      <c r="HLQ218" s="571"/>
      <c r="HLR218" s="571"/>
      <c r="HLS218" s="571"/>
      <c r="HLT218" s="571"/>
      <c r="HLU218" s="571"/>
      <c r="HLV218" s="571"/>
      <c r="HLW218" s="571"/>
      <c r="HLX218" s="571"/>
      <c r="HLY218" s="571"/>
      <c r="HLZ218" s="571"/>
      <c r="HMA218" s="571"/>
      <c r="HMB218" s="571"/>
      <c r="HMC218" s="571"/>
      <c r="HMD218" s="571"/>
      <c r="HME218" s="571"/>
      <c r="HMF218" s="571"/>
      <c r="HMG218" s="571"/>
      <c r="HMH218" s="571"/>
      <c r="HMI218" s="571"/>
      <c r="HMJ218" s="571"/>
      <c r="HMK218" s="571"/>
      <c r="HML218" s="571"/>
      <c r="HMM218" s="571"/>
      <c r="HMN218" s="571"/>
      <c r="HMO218" s="571"/>
      <c r="HMP218" s="571"/>
      <c r="HMQ218" s="571"/>
      <c r="HMR218" s="571"/>
      <c r="HMS218" s="571"/>
      <c r="HMT218" s="571"/>
      <c r="HMU218" s="571"/>
      <c r="HMV218" s="571"/>
      <c r="HMW218" s="571"/>
      <c r="HMX218" s="571"/>
      <c r="HMY218" s="571"/>
      <c r="HMZ218" s="571"/>
      <c r="HNA218" s="571"/>
      <c r="HNB218" s="571"/>
      <c r="HNC218" s="571"/>
      <c r="HND218" s="571"/>
      <c r="HNE218" s="571"/>
      <c r="HNF218" s="571"/>
      <c r="HNG218" s="571"/>
      <c r="HNH218" s="571"/>
      <c r="HNI218" s="571"/>
      <c r="HNJ218" s="571"/>
      <c r="HNK218" s="571"/>
      <c r="HNL218" s="571"/>
      <c r="HNM218" s="571"/>
      <c r="HNN218" s="571"/>
      <c r="HNO218" s="571"/>
      <c r="HNP218" s="571"/>
      <c r="HNQ218" s="571"/>
      <c r="HNR218" s="571"/>
      <c r="HNS218" s="571"/>
      <c r="HNT218" s="571"/>
      <c r="HNU218" s="571"/>
      <c r="HNV218" s="571"/>
      <c r="HNW218" s="571"/>
      <c r="HNX218" s="571"/>
      <c r="HNY218" s="571"/>
      <c r="HNZ218" s="571"/>
      <c r="HOA218" s="571"/>
      <c r="HOB218" s="571"/>
      <c r="HOC218" s="571"/>
      <c r="HOD218" s="571"/>
      <c r="HOE218" s="571"/>
      <c r="HOF218" s="571"/>
      <c r="HOG218" s="571"/>
      <c r="HOH218" s="571"/>
      <c r="HOI218" s="571"/>
      <c r="HOJ218" s="571"/>
      <c r="HOK218" s="571"/>
      <c r="HOL218" s="571"/>
      <c r="HOM218" s="571"/>
      <c r="HON218" s="571"/>
      <c r="HOO218" s="571"/>
      <c r="HOP218" s="571"/>
      <c r="HOQ218" s="571"/>
      <c r="HOR218" s="571"/>
      <c r="HOS218" s="571"/>
      <c r="HOT218" s="571"/>
      <c r="HOU218" s="571"/>
      <c r="HOV218" s="571"/>
      <c r="HOW218" s="571"/>
      <c r="HOX218" s="571"/>
      <c r="HOY218" s="571"/>
      <c r="HOZ218" s="571"/>
      <c r="HPA218" s="571"/>
      <c r="HPB218" s="571"/>
      <c r="HPC218" s="571"/>
      <c r="HPD218" s="571"/>
      <c r="HPE218" s="571"/>
      <c r="HPF218" s="571"/>
      <c r="HPG218" s="571"/>
      <c r="HPH218" s="571"/>
      <c r="HPI218" s="571"/>
      <c r="HPJ218" s="571"/>
      <c r="HPK218" s="571"/>
      <c r="HPL218" s="571"/>
      <c r="HPM218" s="571"/>
      <c r="HPN218" s="571"/>
      <c r="HPO218" s="571"/>
      <c r="HPP218" s="571"/>
      <c r="HPQ218" s="571"/>
      <c r="HPR218" s="571"/>
      <c r="HPS218" s="571"/>
      <c r="HPT218" s="571"/>
      <c r="HPU218" s="571"/>
      <c r="HPV218" s="571"/>
      <c r="HPW218" s="571"/>
      <c r="HPX218" s="571"/>
      <c r="HPY218" s="571"/>
      <c r="HPZ218" s="571"/>
      <c r="HQA218" s="571"/>
      <c r="HQB218" s="571"/>
      <c r="HQC218" s="571"/>
      <c r="HQD218" s="571"/>
      <c r="HQE218" s="571"/>
      <c r="HQF218" s="571"/>
      <c r="HQG218" s="571"/>
      <c r="HQH218" s="571"/>
      <c r="HQI218" s="571"/>
      <c r="HQJ218" s="571"/>
      <c r="HQK218" s="571"/>
      <c r="HQL218" s="571"/>
      <c r="HQM218" s="571"/>
      <c r="HQN218" s="571"/>
      <c r="HQO218" s="571"/>
      <c r="HQP218" s="571"/>
      <c r="HQQ218" s="571"/>
      <c r="HQR218" s="571"/>
      <c r="HQS218" s="571"/>
      <c r="HQT218" s="571"/>
      <c r="HQU218" s="571"/>
      <c r="HQV218" s="571"/>
      <c r="HQW218" s="571"/>
      <c r="HQX218" s="571"/>
      <c r="HQY218" s="571"/>
      <c r="HQZ218" s="571"/>
      <c r="HRA218" s="571"/>
      <c r="HRB218" s="571"/>
      <c r="HRC218" s="571"/>
      <c r="HRD218" s="571"/>
      <c r="HRE218" s="571"/>
      <c r="HRF218" s="571"/>
      <c r="HRG218" s="571"/>
      <c r="HRH218" s="571"/>
      <c r="HRI218" s="571"/>
      <c r="HRJ218" s="571"/>
      <c r="HRK218" s="571"/>
      <c r="HRL218" s="571"/>
      <c r="HRM218" s="571"/>
      <c r="HRN218" s="571"/>
      <c r="HRO218" s="571"/>
      <c r="HRP218" s="571"/>
      <c r="HRS218" s="571"/>
      <c r="HRT218" s="571"/>
      <c r="HRU218" s="571"/>
      <c r="HRV218" s="571"/>
      <c r="HRW218" s="571"/>
      <c r="HRX218" s="571"/>
      <c r="HRY218" s="571"/>
      <c r="HRZ218" s="571"/>
      <c r="HSA218" s="571"/>
      <c r="HSB218" s="571"/>
      <c r="HSC218" s="571"/>
      <c r="HSD218" s="571"/>
      <c r="HSE218" s="571"/>
      <c r="HSF218" s="571"/>
      <c r="HSG218" s="571"/>
      <c r="HSH218" s="571"/>
      <c r="HSI218" s="571"/>
      <c r="HSJ218" s="571"/>
      <c r="HSK218" s="571"/>
      <c r="HSL218" s="571"/>
      <c r="HSM218" s="571"/>
      <c r="HSN218" s="571"/>
      <c r="HSO218" s="571"/>
      <c r="HSP218" s="571"/>
      <c r="HSQ218" s="571"/>
      <c r="HSR218" s="571"/>
      <c r="HSS218" s="571"/>
      <c r="HST218" s="571"/>
      <c r="HSU218" s="571"/>
      <c r="HSV218" s="571"/>
      <c r="HSW218" s="571"/>
      <c r="HSX218" s="571"/>
      <c r="HSY218" s="571"/>
      <c r="HSZ218" s="571"/>
      <c r="HTA218" s="571"/>
      <c r="HTB218" s="571"/>
      <c r="HTC218" s="571"/>
      <c r="HTD218" s="571"/>
      <c r="HTE218" s="571"/>
      <c r="HTF218" s="571"/>
      <c r="HTG218" s="571"/>
      <c r="HTH218" s="571"/>
      <c r="HTI218" s="571"/>
      <c r="HTJ218" s="571"/>
      <c r="HTK218" s="571"/>
      <c r="HTL218" s="571"/>
      <c r="HTM218" s="571"/>
      <c r="HTN218" s="571"/>
      <c r="HTO218" s="571"/>
      <c r="HTP218" s="571"/>
      <c r="HTQ218" s="571"/>
      <c r="HTR218" s="571"/>
      <c r="HTS218" s="571"/>
      <c r="HTT218" s="571"/>
      <c r="HTU218" s="571"/>
      <c r="HTV218" s="571"/>
      <c r="HTW218" s="571"/>
      <c r="HTX218" s="571"/>
      <c r="HTY218" s="571"/>
      <c r="HTZ218" s="571"/>
      <c r="HUA218" s="571"/>
      <c r="HUB218" s="571"/>
      <c r="HUC218" s="571"/>
      <c r="HUD218" s="571"/>
      <c r="HUE218" s="571"/>
      <c r="HUF218" s="571"/>
      <c r="HUG218" s="571"/>
      <c r="HUH218" s="571"/>
      <c r="HUI218" s="571"/>
      <c r="HUJ218" s="571"/>
      <c r="HUK218" s="571"/>
      <c r="HUL218" s="571"/>
      <c r="HUM218" s="571"/>
      <c r="HUN218" s="571"/>
      <c r="HUO218" s="571"/>
      <c r="HUP218" s="571"/>
      <c r="HUQ218" s="571"/>
      <c r="HUR218" s="571"/>
      <c r="HUS218" s="571"/>
      <c r="HUT218" s="571"/>
      <c r="HUU218" s="571"/>
      <c r="HUV218" s="571"/>
      <c r="HUW218" s="571"/>
      <c r="HUX218" s="571"/>
      <c r="HUY218" s="571"/>
      <c r="HUZ218" s="571"/>
      <c r="HVA218" s="571"/>
      <c r="HVB218" s="571"/>
      <c r="HVC218" s="571"/>
      <c r="HVD218" s="571"/>
      <c r="HVE218" s="571"/>
      <c r="HVF218" s="571"/>
      <c r="HVG218" s="571"/>
      <c r="HVH218" s="571"/>
      <c r="HVI218" s="571"/>
      <c r="HVJ218" s="571"/>
      <c r="HVK218" s="571"/>
      <c r="HVL218" s="571"/>
      <c r="HVM218" s="571"/>
      <c r="HVN218" s="571"/>
      <c r="HVO218" s="571"/>
      <c r="HVP218" s="571"/>
      <c r="HVQ218" s="571"/>
      <c r="HVR218" s="571"/>
      <c r="HVS218" s="571"/>
      <c r="HVT218" s="571"/>
      <c r="HVU218" s="571"/>
      <c r="HVV218" s="571"/>
      <c r="HVW218" s="571"/>
      <c r="HVX218" s="571"/>
      <c r="HVY218" s="571"/>
      <c r="HVZ218" s="571"/>
      <c r="HWA218" s="571"/>
      <c r="HWB218" s="571"/>
      <c r="HWC218" s="571"/>
      <c r="HWD218" s="571"/>
      <c r="HWE218" s="571"/>
      <c r="HWF218" s="571"/>
      <c r="HWG218" s="571"/>
      <c r="HWH218" s="571"/>
      <c r="HWI218" s="571"/>
      <c r="HWJ218" s="571"/>
      <c r="HWK218" s="571"/>
      <c r="HWL218" s="571"/>
      <c r="HWM218" s="571"/>
      <c r="HWN218" s="571"/>
      <c r="HWO218" s="571"/>
      <c r="HWP218" s="571"/>
      <c r="HWQ218" s="571"/>
      <c r="HWR218" s="571"/>
      <c r="HWS218" s="571"/>
      <c r="HWT218" s="571"/>
      <c r="HWU218" s="571"/>
      <c r="HWV218" s="571"/>
      <c r="HWW218" s="571"/>
      <c r="HWX218" s="571"/>
      <c r="HWY218" s="571"/>
      <c r="HWZ218" s="571"/>
      <c r="HXA218" s="571"/>
      <c r="HXB218" s="571"/>
      <c r="HXC218" s="571"/>
      <c r="HXD218" s="571"/>
      <c r="HXE218" s="571"/>
      <c r="HXF218" s="571"/>
      <c r="HXG218" s="571"/>
      <c r="HXH218" s="571"/>
      <c r="HXI218" s="571"/>
      <c r="HXJ218" s="571"/>
      <c r="HXK218" s="571"/>
      <c r="HXL218" s="571"/>
      <c r="HXM218" s="571"/>
      <c r="HXN218" s="571"/>
      <c r="HXO218" s="571"/>
      <c r="HXP218" s="571"/>
      <c r="HXQ218" s="571"/>
      <c r="HXR218" s="571"/>
      <c r="HXS218" s="571"/>
      <c r="HXT218" s="571"/>
      <c r="HXU218" s="571"/>
      <c r="HXV218" s="571"/>
      <c r="HXW218" s="571"/>
      <c r="HXX218" s="571"/>
      <c r="HXY218" s="571"/>
      <c r="HXZ218" s="571"/>
      <c r="HYA218" s="571"/>
      <c r="HYB218" s="571"/>
      <c r="HYC218" s="571"/>
      <c r="HYD218" s="571"/>
      <c r="HYE218" s="571"/>
      <c r="HYF218" s="571"/>
      <c r="HYG218" s="571"/>
      <c r="HYH218" s="571"/>
      <c r="HYI218" s="571"/>
      <c r="HYJ218" s="571"/>
      <c r="HYK218" s="571"/>
      <c r="HYL218" s="571"/>
      <c r="HYM218" s="571"/>
      <c r="HYN218" s="571"/>
      <c r="HYO218" s="571"/>
      <c r="HYP218" s="571"/>
      <c r="HYQ218" s="571"/>
      <c r="HYR218" s="571"/>
      <c r="HYS218" s="571"/>
      <c r="HYT218" s="571"/>
      <c r="HYU218" s="571"/>
      <c r="HYV218" s="571"/>
      <c r="HYW218" s="571"/>
      <c r="HYX218" s="571"/>
      <c r="HYY218" s="571"/>
      <c r="HYZ218" s="571"/>
      <c r="HZA218" s="571"/>
      <c r="HZB218" s="571"/>
      <c r="HZC218" s="571"/>
      <c r="HZD218" s="571"/>
      <c r="HZE218" s="571"/>
      <c r="HZF218" s="571"/>
      <c r="HZG218" s="571"/>
      <c r="HZH218" s="571"/>
      <c r="HZI218" s="571"/>
      <c r="HZJ218" s="571"/>
      <c r="HZK218" s="571"/>
      <c r="HZL218" s="571"/>
      <c r="HZM218" s="571"/>
      <c r="HZN218" s="571"/>
      <c r="HZO218" s="571"/>
      <c r="HZP218" s="571"/>
      <c r="HZQ218" s="571"/>
      <c r="HZR218" s="571"/>
      <c r="HZS218" s="571"/>
      <c r="HZT218" s="571"/>
      <c r="HZU218" s="571"/>
      <c r="HZV218" s="571"/>
      <c r="HZW218" s="571"/>
      <c r="HZX218" s="571"/>
      <c r="HZY218" s="571"/>
      <c r="HZZ218" s="571"/>
      <c r="IAA218" s="571"/>
      <c r="IAB218" s="571"/>
      <c r="IAC218" s="571"/>
      <c r="IAD218" s="571"/>
      <c r="IAE218" s="571"/>
      <c r="IAF218" s="571"/>
      <c r="IAG218" s="571"/>
      <c r="IAH218" s="571"/>
      <c r="IAI218" s="571"/>
      <c r="IAJ218" s="571"/>
      <c r="IAK218" s="571"/>
      <c r="IAL218" s="571"/>
      <c r="IAM218" s="571"/>
      <c r="IAN218" s="571"/>
      <c r="IAO218" s="571"/>
      <c r="IAP218" s="571"/>
      <c r="IAQ218" s="571"/>
      <c r="IAR218" s="571"/>
      <c r="IAS218" s="571"/>
      <c r="IAT218" s="571"/>
      <c r="IAU218" s="571"/>
      <c r="IAV218" s="571"/>
      <c r="IAW218" s="571"/>
      <c r="IAX218" s="571"/>
      <c r="IAY218" s="571"/>
      <c r="IAZ218" s="571"/>
      <c r="IBA218" s="571"/>
      <c r="IBB218" s="571"/>
      <c r="IBC218" s="571"/>
      <c r="IBD218" s="571"/>
      <c r="IBE218" s="571"/>
      <c r="IBF218" s="571"/>
      <c r="IBG218" s="571"/>
      <c r="IBH218" s="571"/>
      <c r="IBI218" s="571"/>
      <c r="IBJ218" s="571"/>
      <c r="IBK218" s="571"/>
      <c r="IBL218" s="571"/>
      <c r="IBO218" s="571"/>
      <c r="IBP218" s="571"/>
      <c r="IBQ218" s="571"/>
      <c r="IBR218" s="571"/>
      <c r="IBS218" s="571"/>
      <c r="IBT218" s="571"/>
      <c r="IBU218" s="571"/>
      <c r="IBV218" s="571"/>
      <c r="IBW218" s="571"/>
      <c r="IBX218" s="571"/>
      <c r="IBY218" s="571"/>
      <c r="IBZ218" s="571"/>
      <c r="ICA218" s="571"/>
      <c r="ICB218" s="571"/>
      <c r="ICC218" s="571"/>
      <c r="ICD218" s="571"/>
      <c r="ICE218" s="571"/>
      <c r="ICF218" s="571"/>
      <c r="ICG218" s="571"/>
      <c r="ICH218" s="571"/>
      <c r="ICI218" s="571"/>
      <c r="ICJ218" s="571"/>
      <c r="ICK218" s="571"/>
      <c r="ICL218" s="571"/>
      <c r="ICM218" s="571"/>
      <c r="ICN218" s="571"/>
      <c r="ICO218" s="571"/>
      <c r="ICP218" s="571"/>
      <c r="ICQ218" s="571"/>
      <c r="ICR218" s="571"/>
      <c r="ICS218" s="571"/>
      <c r="ICT218" s="571"/>
      <c r="ICU218" s="571"/>
      <c r="ICV218" s="571"/>
      <c r="ICW218" s="571"/>
      <c r="ICX218" s="571"/>
      <c r="ICY218" s="571"/>
      <c r="ICZ218" s="571"/>
      <c r="IDA218" s="571"/>
      <c r="IDB218" s="571"/>
      <c r="IDC218" s="571"/>
      <c r="IDD218" s="571"/>
      <c r="IDE218" s="571"/>
      <c r="IDF218" s="571"/>
      <c r="IDG218" s="571"/>
      <c r="IDH218" s="571"/>
      <c r="IDI218" s="571"/>
      <c r="IDJ218" s="571"/>
      <c r="IDK218" s="571"/>
      <c r="IDL218" s="571"/>
      <c r="IDM218" s="571"/>
      <c r="IDN218" s="571"/>
      <c r="IDO218" s="571"/>
      <c r="IDP218" s="571"/>
      <c r="IDQ218" s="571"/>
      <c r="IDR218" s="571"/>
      <c r="IDS218" s="571"/>
      <c r="IDT218" s="571"/>
      <c r="IDU218" s="571"/>
      <c r="IDV218" s="571"/>
      <c r="IDW218" s="571"/>
      <c r="IDX218" s="571"/>
      <c r="IDY218" s="571"/>
      <c r="IDZ218" s="571"/>
      <c r="IEA218" s="571"/>
      <c r="IEB218" s="571"/>
      <c r="IEC218" s="571"/>
      <c r="IED218" s="571"/>
      <c r="IEE218" s="571"/>
      <c r="IEF218" s="571"/>
      <c r="IEG218" s="571"/>
      <c r="IEH218" s="571"/>
      <c r="IEI218" s="571"/>
      <c r="IEJ218" s="571"/>
      <c r="IEK218" s="571"/>
      <c r="IEL218" s="571"/>
      <c r="IEM218" s="571"/>
      <c r="IEN218" s="571"/>
      <c r="IEO218" s="571"/>
      <c r="IEP218" s="571"/>
      <c r="IEQ218" s="571"/>
      <c r="IER218" s="571"/>
      <c r="IES218" s="571"/>
      <c r="IET218" s="571"/>
      <c r="IEU218" s="571"/>
      <c r="IEV218" s="571"/>
      <c r="IEW218" s="571"/>
      <c r="IEX218" s="571"/>
      <c r="IEY218" s="571"/>
      <c r="IEZ218" s="571"/>
      <c r="IFA218" s="571"/>
      <c r="IFB218" s="571"/>
      <c r="IFC218" s="571"/>
      <c r="IFD218" s="571"/>
      <c r="IFE218" s="571"/>
      <c r="IFF218" s="571"/>
      <c r="IFG218" s="571"/>
      <c r="IFH218" s="571"/>
      <c r="IFI218" s="571"/>
      <c r="IFJ218" s="571"/>
      <c r="IFK218" s="571"/>
      <c r="IFL218" s="571"/>
      <c r="IFM218" s="571"/>
      <c r="IFN218" s="571"/>
      <c r="IFO218" s="571"/>
      <c r="IFP218" s="571"/>
      <c r="IFQ218" s="571"/>
      <c r="IFR218" s="571"/>
      <c r="IFS218" s="571"/>
      <c r="IFT218" s="571"/>
      <c r="IFU218" s="571"/>
      <c r="IFV218" s="571"/>
      <c r="IFW218" s="571"/>
      <c r="IFX218" s="571"/>
      <c r="IFY218" s="571"/>
      <c r="IFZ218" s="571"/>
      <c r="IGA218" s="571"/>
      <c r="IGB218" s="571"/>
      <c r="IGC218" s="571"/>
      <c r="IGD218" s="571"/>
      <c r="IGE218" s="571"/>
      <c r="IGF218" s="571"/>
      <c r="IGG218" s="571"/>
      <c r="IGH218" s="571"/>
      <c r="IGI218" s="571"/>
      <c r="IGJ218" s="571"/>
      <c r="IGK218" s="571"/>
      <c r="IGL218" s="571"/>
      <c r="IGM218" s="571"/>
      <c r="IGN218" s="571"/>
      <c r="IGO218" s="571"/>
      <c r="IGP218" s="571"/>
      <c r="IGQ218" s="571"/>
      <c r="IGR218" s="571"/>
      <c r="IGS218" s="571"/>
      <c r="IGT218" s="571"/>
      <c r="IGU218" s="571"/>
      <c r="IGV218" s="571"/>
      <c r="IGW218" s="571"/>
      <c r="IGX218" s="571"/>
      <c r="IGY218" s="571"/>
      <c r="IGZ218" s="571"/>
      <c r="IHA218" s="571"/>
      <c r="IHB218" s="571"/>
      <c r="IHC218" s="571"/>
      <c r="IHD218" s="571"/>
      <c r="IHE218" s="571"/>
      <c r="IHF218" s="571"/>
      <c r="IHG218" s="571"/>
      <c r="IHH218" s="571"/>
      <c r="IHI218" s="571"/>
      <c r="IHJ218" s="571"/>
      <c r="IHK218" s="571"/>
      <c r="IHL218" s="571"/>
      <c r="IHM218" s="571"/>
      <c r="IHN218" s="571"/>
      <c r="IHO218" s="571"/>
      <c r="IHP218" s="571"/>
      <c r="IHQ218" s="571"/>
      <c r="IHR218" s="571"/>
      <c r="IHS218" s="571"/>
      <c r="IHT218" s="571"/>
      <c r="IHU218" s="571"/>
      <c r="IHV218" s="571"/>
      <c r="IHW218" s="571"/>
      <c r="IHX218" s="571"/>
      <c r="IHY218" s="571"/>
      <c r="IHZ218" s="571"/>
      <c r="IIA218" s="571"/>
      <c r="IIB218" s="571"/>
      <c r="IIC218" s="571"/>
      <c r="IID218" s="571"/>
      <c r="IIE218" s="571"/>
      <c r="IIF218" s="571"/>
      <c r="IIG218" s="571"/>
      <c r="IIH218" s="571"/>
      <c r="III218" s="571"/>
      <c r="IIJ218" s="571"/>
      <c r="IIK218" s="571"/>
      <c r="IIL218" s="571"/>
      <c r="IIM218" s="571"/>
      <c r="IIN218" s="571"/>
      <c r="IIO218" s="571"/>
      <c r="IIP218" s="571"/>
      <c r="IIQ218" s="571"/>
      <c r="IIR218" s="571"/>
      <c r="IIS218" s="571"/>
      <c r="IIT218" s="571"/>
      <c r="IIU218" s="571"/>
      <c r="IIV218" s="571"/>
      <c r="IIW218" s="571"/>
      <c r="IIX218" s="571"/>
      <c r="IIY218" s="571"/>
      <c r="IIZ218" s="571"/>
      <c r="IJA218" s="571"/>
      <c r="IJB218" s="571"/>
      <c r="IJC218" s="571"/>
      <c r="IJD218" s="571"/>
      <c r="IJE218" s="571"/>
      <c r="IJF218" s="571"/>
      <c r="IJG218" s="571"/>
      <c r="IJH218" s="571"/>
      <c r="IJI218" s="571"/>
      <c r="IJJ218" s="571"/>
      <c r="IJK218" s="571"/>
      <c r="IJL218" s="571"/>
      <c r="IJM218" s="571"/>
      <c r="IJN218" s="571"/>
      <c r="IJO218" s="571"/>
      <c r="IJP218" s="571"/>
      <c r="IJQ218" s="571"/>
      <c r="IJR218" s="571"/>
      <c r="IJS218" s="571"/>
      <c r="IJT218" s="571"/>
      <c r="IJU218" s="571"/>
      <c r="IJV218" s="571"/>
      <c r="IJW218" s="571"/>
      <c r="IJX218" s="571"/>
      <c r="IJY218" s="571"/>
      <c r="IJZ218" s="571"/>
      <c r="IKA218" s="571"/>
      <c r="IKB218" s="571"/>
      <c r="IKC218" s="571"/>
      <c r="IKD218" s="571"/>
      <c r="IKE218" s="571"/>
      <c r="IKF218" s="571"/>
      <c r="IKG218" s="571"/>
      <c r="IKH218" s="571"/>
      <c r="IKI218" s="571"/>
      <c r="IKJ218" s="571"/>
      <c r="IKK218" s="571"/>
      <c r="IKL218" s="571"/>
      <c r="IKM218" s="571"/>
      <c r="IKN218" s="571"/>
      <c r="IKO218" s="571"/>
      <c r="IKP218" s="571"/>
      <c r="IKQ218" s="571"/>
      <c r="IKR218" s="571"/>
      <c r="IKS218" s="571"/>
      <c r="IKT218" s="571"/>
      <c r="IKU218" s="571"/>
      <c r="IKV218" s="571"/>
      <c r="IKW218" s="571"/>
      <c r="IKX218" s="571"/>
      <c r="IKY218" s="571"/>
      <c r="IKZ218" s="571"/>
      <c r="ILA218" s="571"/>
      <c r="ILB218" s="571"/>
      <c r="ILC218" s="571"/>
      <c r="ILD218" s="571"/>
      <c r="ILE218" s="571"/>
      <c r="ILF218" s="571"/>
      <c r="ILG218" s="571"/>
      <c r="ILH218" s="571"/>
      <c r="ILK218" s="571"/>
      <c r="ILL218" s="571"/>
      <c r="ILM218" s="571"/>
      <c r="ILN218" s="571"/>
      <c r="ILO218" s="571"/>
      <c r="ILP218" s="571"/>
      <c r="ILQ218" s="571"/>
      <c r="ILR218" s="571"/>
      <c r="ILS218" s="571"/>
      <c r="ILT218" s="571"/>
      <c r="ILU218" s="571"/>
      <c r="ILV218" s="571"/>
      <c r="ILW218" s="571"/>
      <c r="ILX218" s="571"/>
      <c r="ILY218" s="571"/>
      <c r="ILZ218" s="571"/>
      <c r="IMA218" s="571"/>
      <c r="IMB218" s="571"/>
      <c r="IMC218" s="571"/>
      <c r="IMD218" s="571"/>
      <c r="IME218" s="571"/>
      <c r="IMF218" s="571"/>
      <c r="IMG218" s="571"/>
      <c r="IMH218" s="571"/>
      <c r="IMI218" s="571"/>
      <c r="IMJ218" s="571"/>
      <c r="IMK218" s="571"/>
      <c r="IML218" s="571"/>
      <c r="IMM218" s="571"/>
      <c r="IMN218" s="571"/>
      <c r="IMO218" s="571"/>
      <c r="IMP218" s="571"/>
      <c r="IMQ218" s="571"/>
      <c r="IMR218" s="571"/>
      <c r="IMS218" s="571"/>
      <c r="IMT218" s="571"/>
      <c r="IMU218" s="571"/>
      <c r="IMV218" s="571"/>
      <c r="IMW218" s="571"/>
      <c r="IMX218" s="571"/>
      <c r="IMY218" s="571"/>
      <c r="IMZ218" s="571"/>
      <c r="INA218" s="571"/>
      <c r="INB218" s="571"/>
      <c r="INC218" s="571"/>
      <c r="IND218" s="571"/>
      <c r="INE218" s="571"/>
      <c r="INF218" s="571"/>
      <c r="ING218" s="571"/>
      <c r="INH218" s="571"/>
      <c r="INI218" s="571"/>
      <c r="INJ218" s="571"/>
      <c r="INK218" s="571"/>
      <c r="INL218" s="571"/>
      <c r="INM218" s="571"/>
      <c r="INN218" s="571"/>
      <c r="INO218" s="571"/>
      <c r="INP218" s="571"/>
      <c r="INQ218" s="571"/>
      <c r="INR218" s="571"/>
      <c r="INS218" s="571"/>
      <c r="INT218" s="571"/>
      <c r="INU218" s="571"/>
      <c r="INV218" s="571"/>
      <c r="INW218" s="571"/>
      <c r="INX218" s="571"/>
      <c r="INY218" s="571"/>
      <c r="INZ218" s="571"/>
      <c r="IOA218" s="571"/>
      <c r="IOB218" s="571"/>
      <c r="IOC218" s="571"/>
      <c r="IOD218" s="571"/>
      <c r="IOE218" s="571"/>
      <c r="IOF218" s="571"/>
      <c r="IOG218" s="571"/>
      <c r="IOH218" s="571"/>
      <c r="IOI218" s="571"/>
      <c r="IOJ218" s="571"/>
      <c r="IOK218" s="571"/>
      <c r="IOL218" s="571"/>
      <c r="IOM218" s="571"/>
      <c r="ION218" s="571"/>
      <c r="IOO218" s="571"/>
      <c r="IOP218" s="571"/>
      <c r="IOQ218" s="571"/>
      <c r="IOR218" s="571"/>
      <c r="IOS218" s="571"/>
      <c r="IOT218" s="571"/>
      <c r="IOU218" s="571"/>
      <c r="IOV218" s="571"/>
      <c r="IOW218" s="571"/>
      <c r="IOX218" s="571"/>
      <c r="IOY218" s="571"/>
      <c r="IOZ218" s="571"/>
      <c r="IPA218" s="571"/>
      <c r="IPB218" s="571"/>
      <c r="IPC218" s="571"/>
      <c r="IPD218" s="571"/>
      <c r="IPE218" s="571"/>
      <c r="IPF218" s="571"/>
      <c r="IPG218" s="571"/>
      <c r="IPH218" s="571"/>
      <c r="IPI218" s="571"/>
      <c r="IPJ218" s="571"/>
      <c r="IPK218" s="571"/>
      <c r="IPL218" s="571"/>
      <c r="IPM218" s="571"/>
      <c r="IPN218" s="571"/>
      <c r="IPO218" s="571"/>
      <c r="IPP218" s="571"/>
      <c r="IPQ218" s="571"/>
      <c r="IPR218" s="571"/>
      <c r="IPS218" s="571"/>
      <c r="IPT218" s="571"/>
      <c r="IPU218" s="571"/>
      <c r="IPV218" s="571"/>
      <c r="IPW218" s="571"/>
      <c r="IPX218" s="571"/>
      <c r="IPY218" s="571"/>
      <c r="IPZ218" s="571"/>
      <c r="IQA218" s="571"/>
      <c r="IQB218" s="571"/>
      <c r="IQC218" s="571"/>
      <c r="IQD218" s="571"/>
      <c r="IQE218" s="571"/>
      <c r="IQF218" s="571"/>
      <c r="IQG218" s="571"/>
      <c r="IQH218" s="571"/>
      <c r="IQI218" s="571"/>
      <c r="IQJ218" s="571"/>
      <c r="IQK218" s="571"/>
      <c r="IQL218" s="571"/>
      <c r="IQM218" s="571"/>
      <c r="IQN218" s="571"/>
      <c r="IQO218" s="571"/>
      <c r="IQP218" s="571"/>
      <c r="IQQ218" s="571"/>
      <c r="IQR218" s="571"/>
      <c r="IQS218" s="571"/>
      <c r="IQT218" s="571"/>
      <c r="IQU218" s="571"/>
      <c r="IQV218" s="571"/>
      <c r="IQW218" s="571"/>
      <c r="IQX218" s="571"/>
      <c r="IQY218" s="571"/>
      <c r="IQZ218" s="571"/>
      <c r="IRA218" s="571"/>
      <c r="IRB218" s="571"/>
      <c r="IRC218" s="571"/>
      <c r="IRD218" s="571"/>
      <c r="IRE218" s="571"/>
      <c r="IRF218" s="571"/>
      <c r="IRG218" s="571"/>
      <c r="IRH218" s="571"/>
      <c r="IRI218" s="571"/>
      <c r="IRJ218" s="571"/>
      <c r="IRK218" s="571"/>
      <c r="IRL218" s="571"/>
      <c r="IRM218" s="571"/>
      <c r="IRN218" s="571"/>
      <c r="IRO218" s="571"/>
      <c r="IRP218" s="571"/>
      <c r="IRQ218" s="571"/>
      <c r="IRR218" s="571"/>
      <c r="IRS218" s="571"/>
      <c r="IRT218" s="571"/>
      <c r="IRU218" s="571"/>
      <c r="IRV218" s="571"/>
      <c r="IRW218" s="571"/>
      <c r="IRX218" s="571"/>
      <c r="IRY218" s="571"/>
      <c r="IRZ218" s="571"/>
      <c r="ISA218" s="571"/>
      <c r="ISB218" s="571"/>
      <c r="ISC218" s="571"/>
      <c r="ISD218" s="571"/>
      <c r="ISE218" s="571"/>
      <c r="ISF218" s="571"/>
      <c r="ISG218" s="571"/>
      <c r="ISH218" s="571"/>
      <c r="ISI218" s="571"/>
      <c r="ISJ218" s="571"/>
      <c r="ISK218" s="571"/>
      <c r="ISL218" s="571"/>
      <c r="ISM218" s="571"/>
      <c r="ISN218" s="571"/>
      <c r="ISO218" s="571"/>
      <c r="ISP218" s="571"/>
      <c r="ISQ218" s="571"/>
      <c r="ISR218" s="571"/>
      <c r="ISS218" s="571"/>
      <c r="IST218" s="571"/>
      <c r="ISU218" s="571"/>
      <c r="ISV218" s="571"/>
      <c r="ISW218" s="571"/>
      <c r="ISX218" s="571"/>
      <c r="ISY218" s="571"/>
      <c r="ISZ218" s="571"/>
      <c r="ITA218" s="571"/>
      <c r="ITB218" s="571"/>
      <c r="ITC218" s="571"/>
      <c r="ITD218" s="571"/>
      <c r="ITE218" s="571"/>
      <c r="ITF218" s="571"/>
      <c r="ITG218" s="571"/>
      <c r="ITH218" s="571"/>
      <c r="ITI218" s="571"/>
      <c r="ITJ218" s="571"/>
      <c r="ITK218" s="571"/>
      <c r="ITL218" s="571"/>
      <c r="ITM218" s="571"/>
      <c r="ITN218" s="571"/>
      <c r="ITO218" s="571"/>
      <c r="ITP218" s="571"/>
      <c r="ITQ218" s="571"/>
      <c r="ITR218" s="571"/>
      <c r="ITS218" s="571"/>
      <c r="ITT218" s="571"/>
      <c r="ITU218" s="571"/>
      <c r="ITV218" s="571"/>
      <c r="ITW218" s="571"/>
      <c r="ITX218" s="571"/>
      <c r="ITY218" s="571"/>
      <c r="ITZ218" s="571"/>
      <c r="IUA218" s="571"/>
      <c r="IUB218" s="571"/>
      <c r="IUC218" s="571"/>
      <c r="IUD218" s="571"/>
      <c r="IUE218" s="571"/>
      <c r="IUF218" s="571"/>
      <c r="IUG218" s="571"/>
      <c r="IUH218" s="571"/>
      <c r="IUI218" s="571"/>
      <c r="IUJ218" s="571"/>
      <c r="IUK218" s="571"/>
      <c r="IUL218" s="571"/>
      <c r="IUM218" s="571"/>
      <c r="IUN218" s="571"/>
      <c r="IUO218" s="571"/>
      <c r="IUP218" s="571"/>
      <c r="IUQ218" s="571"/>
      <c r="IUR218" s="571"/>
      <c r="IUS218" s="571"/>
      <c r="IUT218" s="571"/>
      <c r="IUU218" s="571"/>
      <c r="IUV218" s="571"/>
      <c r="IUW218" s="571"/>
      <c r="IUX218" s="571"/>
      <c r="IUY218" s="571"/>
      <c r="IUZ218" s="571"/>
      <c r="IVA218" s="571"/>
      <c r="IVB218" s="571"/>
      <c r="IVC218" s="571"/>
      <c r="IVD218" s="571"/>
      <c r="IVG218" s="571"/>
      <c r="IVH218" s="571"/>
      <c r="IVI218" s="571"/>
      <c r="IVJ218" s="571"/>
      <c r="IVK218" s="571"/>
      <c r="IVL218" s="571"/>
      <c r="IVM218" s="571"/>
      <c r="IVN218" s="571"/>
      <c r="IVO218" s="571"/>
      <c r="IVP218" s="571"/>
      <c r="IVQ218" s="571"/>
      <c r="IVR218" s="571"/>
      <c r="IVS218" s="571"/>
      <c r="IVT218" s="571"/>
      <c r="IVU218" s="571"/>
      <c r="IVV218" s="571"/>
      <c r="IVW218" s="571"/>
      <c r="IVX218" s="571"/>
      <c r="IVY218" s="571"/>
      <c r="IVZ218" s="571"/>
      <c r="IWA218" s="571"/>
      <c r="IWB218" s="571"/>
      <c r="IWC218" s="571"/>
      <c r="IWD218" s="571"/>
      <c r="IWE218" s="571"/>
      <c r="IWF218" s="571"/>
      <c r="IWG218" s="571"/>
      <c r="IWH218" s="571"/>
      <c r="IWI218" s="571"/>
      <c r="IWJ218" s="571"/>
      <c r="IWK218" s="571"/>
      <c r="IWL218" s="571"/>
      <c r="IWM218" s="571"/>
      <c r="IWN218" s="571"/>
      <c r="IWO218" s="571"/>
      <c r="IWP218" s="571"/>
      <c r="IWQ218" s="571"/>
      <c r="IWR218" s="571"/>
      <c r="IWS218" s="571"/>
      <c r="IWT218" s="571"/>
      <c r="IWU218" s="571"/>
      <c r="IWV218" s="571"/>
      <c r="IWW218" s="571"/>
      <c r="IWX218" s="571"/>
      <c r="IWY218" s="571"/>
      <c r="IWZ218" s="571"/>
      <c r="IXA218" s="571"/>
      <c r="IXB218" s="571"/>
      <c r="IXC218" s="571"/>
      <c r="IXD218" s="571"/>
      <c r="IXE218" s="571"/>
      <c r="IXF218" s="571"/>
      <c r="IXG218" s="571"/>
      <c r="IXH218" s="571"/>
      <c r="IXI218" s="571"/>
      <c r="IXJ218" s="571"/>
      <c r="IXK218" s="571"/>
      <c r="IXL218" s="571"/>
      <c r="IXM218" s="571"/>
      <c r="IXN218" s="571"/>
      <c r="IXO218" s="571"/>
      <c r="IXP218" s="571"/>
      <c r="IXQ218" s="571"/>
      <c r="IXR218" s="571"/>
      <c r="IXS218" s="571"/>
      <c r="IXT218" s="571"/>
      <c r="IXU218" s="571"/>
      <c r="IXV218" s="571"/>
      <c r="IXW218" s="571"/>
      <c r="IXX218" s="571"/>
      <c r="IXY218" s="571"/>
      <c r="IXZ218" s="571"/>
      <c r="IYA218" s="571"/>
      <c r="IYB218" s="571"/>
      <c r="IYC218" s="571"/>
      <c r="IYD218" s="571"/>
      <c r="IYE218" s="571"/>
      <c r="IYF218" s="571"/>
      <c r="IYG218" s="571"/>
      <c r="IYH218" s="571"/>
      <c r="IYI218" s="571"/>
      <c r="IYJ218" s="571"/>
      <c r="IYK218" s="571"/>
      <c r="IYL218" s="571"/>
      <c r="IYM218" s="571"/>
      <c r="IYN218" s="571"/>
      <c r="IYO218" s="571"/>
      <c r="IYP218" s="571"/>
      <c r="IYQ218" s="571"/>
      <c r="IYR218" s="571"/>
      <c r="IYS218" s="571"/>
      <c r="IYT218" s="571"/>
      <c r="IYU218" s="571"/>
      <c r="IYV218" s="571"/>
      <c r="IYW218" s="571"/>
      <c r="IYX218" s="571"/>
      <c r="IYY218" s="571"/>
      <c r="IYZ218" s="571"/>
      <c r="IZA218" s="571"/>
      <c r="IZB218" s="571"/>
      <c r="IZC218" s="571"/>
      <c r="IZD218" s="571"/>
      <c r="IZE218" s="571"/>
      <c r="IZF218" s="571"/>
      <c r="IZG218" s="571"/>
      <c r="IZH218" s="571"/>
      <c r="IZI218" s="571"/>
      <c r="IZJ218" s="571"/>
      <c r="IZK218" s="571"/>
      <c r="IZL218" s="571"/>
      <c r="IZM218" s="571"/>
      <c r="IZN218" s="571"/>
      <c r="IZO218" s="571"/>
      <c r="IZP218" s="571"/>
      <c r="IZQ218" s="571"/>
      <c r="IZR218" s="571"/>
      <c r="IZS218" s="571"/>
      <c r="IZT218" s="571"/>
      <c r="IZU218" s="571"/>
      <c r="IZV218" s="571"/>
      <c r="IZW218" s="571"/>
      <c r="IZX218" s="571"/>
      <c r="IZY218" s="571"/>
      <c r="IZZ218" s="571"/>
      <c r="JAA218" s="571"/>
      <c r="JAB218" s="571"/>
      <c r="JAC218" s="571"/>
      <c r="JAD218" s="571"/>
      <c r="JAE218" s="571"/>
      <c r="JAF218" s="571"/>
      <c r="JAG218" s="571"/>
      <c r="JAH218" s="571"/>
      <c r="JAI218" s="571"/>
      <c r="JAJ218" s="571"/>
      <c r="JAK218" s="571"/>
      <c r="JAL218" s="571"/>
      <c r="JAM218" s="571"/>
      <c r="JAN218" s="571"/>
      <c r="JAO218" s="571"/>
      <c r="JAP218" s="571"/>
      <c r="JAQ218" s="571"/>
      <c r="JAR218" s="571"/>
      <c r="JAS218" s="571"/>
      <c r="JAT218" s="571"/>
      <c r="JAU218" s="571"/>
      <c r="JAV218" s="571"/>
      <c r="JAW218" s="571"/>
      <c r="JAX218" s="571"/>
      <c r="JAY218" s="571"/>
      <c r="JAZ218" s="571"/>
      <c r="JBA218" s="571"/>
      <c r="JBB218" s="571"/>
      <c r="JBC218" s="571"/>
      <c r="JBD218" s="571"/>
      <c r="JBE218" s="571"/>
      <c r="JBF218" s="571"/>
      <c r="JBG218" s="571"/>
      <c r="JBH218" s="571"/>
      <c r="JBI218" s="571"/>
      <c r="JBJ218" s="571"/>
      <c r="JBK218" s="571"/>
      <c r="JBL218" s="571"/>
      <c r="JBM218" s="571"/>
      <c r="JBN218" s="571"/>
      <c r="JBO218" s="571"/>
      <c r="JBP218" s="571"/>
      <c r="JBQ218" s="571"/>
      <c r="JBR218" s="571"/>
      <c r="JBS218" s="571"/>
      <c r="JBT218" s="571"/>
      <c r="JBU218" s="571"/>
      <c r="JBV218" s="571"/>
      <c r="JBW218" s="571"/>
      <c r="JBX218" s="571"/>
      <c r="JBY218" s="571"/>
      <c r="JBZ218" s="571"/>
      <c r="JCA218" s="571"/>
      <c r="JCB218" s="571"/>
      <c r="JCC218" s="571"/>
      <c r="JCD218" s="571"/>
      <c r="JCE218" s="571"/>
      <c r="JCF218" s="571"/>
      <c r="JCG218" s="571"/>
      <c r="JCH218" s="571"/>
      <c r="JCI218" s="571"/>
      <c r="JCJ218" s="571"/>
      <c r="JCK218" s="571"/>
      <c r="JCL218" s="571"/>
      <c r="JCM218" s="571"/>
      <c r="JCN218" s="571"/>
      <c r="JCO218" s="571"/>
      <c r="JCP218" s="571"/>
      <c r="JCQ218" s="571"/>
      <c r="JCR218" s="571"/>
      <c r="JCS218" s="571"/>
      <c r="JCT218" s="571"/>
      <c r="JCU218" s="571"/>
      <c r="JCV218" s="571"/>
      <c r="JCW218" s="571"/>
      <c r="JCX218" s="571"/>
      <c r="JCY218" s="571"/>
      <c r="JCZ218" s="571"/>
      <c r="JDA218" s="571"/>
      <c r="JDB218" s="571"/>
      <c r="JDC218" s="571"/>
      <c r="JDD218" s="571"/>
      <c r="JDE218" s="571"/>
      <c r="JDF218" s="571"/>
      <c r="JDG218" s="571"/>
      <c r="JDH218" s="571"/>
      <c r="JDI218" s="571"/>
      <c r="JDJ218" s="571"/>
      <c r="JDK218" s="571"/>
      <c r="JDL218" s="571"/>
      <c r="JDM218" s="571"/>
      <c r="JDN218" s="571"/>
      <c r="JDO218" s="571"/>
      <c r="JDP218" s="571"/>
      <c r="JDQ218" s="571"/>
      <c r="JDR218" s="571"/>
      <c r="JDS218" s="571"/>
      <c r="JDT218" s="571"/>
      <c r="JDU218" s="571"/>
      <c r="JDV218" s="571"/>
      <c r="JDW218" s="571"/>
      <c r="JDX218" s="571"/>
      <c r="JDY218" s="571"/>
      <c r="JDZ218" s="571"/>
      <c r="JEA218" s="571"/>
      <c r="JEB218" s="571"/>
      <c r="JEC218" s="571"/>
      <c r="JED218" s="571"/>
      <c r="JEE218" s="571"/>
      <c r="JEF218" s="571"/>
      <c r="JEG218" s="571"/>
      <c r="JEH218" s="571"/>
      <c r="JEI218" s="571"/>
      <c r="JEJ218" s="571"/>
      <c r="JEK218" s="571"/>
      <c r="JEL218" s="571"/>
      <c r="JEM218" s="571"/>
      <c r="JEN218" s="571"/>
      <c r="JEO218" s="571"/>
      <c r="JEP218" s="571"/>
      <c r="JEQ218" s="571"/>
      <c r="JER218" s="571"/>
      <c r="JES218" s="571"/>
      <c r="JET218" s="571"/>
      <c r="JEU218" s="571"/>
      <c r="JEV218" s="571"/>
      <c r="JEW218" s="571"/>
      <c r="JEX218" s="571"/>
      <c r="JEY218" s="571"/>
      <c r="JEZ218" s="571"/>
      <c r="JFC218" s="571"/>
      <c r="JFD218" s="571"/>
      <c r="JFE218" s="571"/>
      <c r="JFF218" s="571"/>
      <c r="JFG218" s="571"/>
      <c r="JFH218" s="571"/>
      <c r="JFI218" s="571"/>
      <c r="JFJ218" s="571"/>
      <c r="JFK218" s="571"/>
      <c r="JFL218" s="571"/>
      <c r="JFM218" s="571"/>
      <c r="JFN218" s="571"/>
      <c r="JFO218" s="571"/>
      <c r="JFP218" s="571"/>
      <c r="JFQ218" s="571"/>
      <c r="JFR218" s="571"/>
      <c r="JFS218" s="571"/>
      <c r="JFT218" s="571"/>
      <c r="JFU218" s="571"/>
      <c r="JFV218" s="571"/>
      <c r="JFW218" s="571"/>
      <c r="JFX218" s="571"/>
      <c r="JFY218" s="571"/>
      <c r="JFZ218" s="571"/>
      <c r="JGA218" s="571"/>
      <c r="JGB218" s="571"/>
      <c r="JGC218" s="571"/>
      <c r="JGD218" s="571"/>
      <c r="JGE218" s="571"/>
      <c r="JGF218" s="571"/>
      <c r="JGG218" s="571"/>
      <c r="JGH218" s="571"/>
      <c r="JGI218" s="571"/>
      <c r="JGJ218" s="571"/>
      <c r="JGK218" s="571"/>
      <c r="JGL218" s="571"/>
      <c r="JGM218" s="571"/>
      <c r="JGN218" s="571"/>
      <c r="JGO218" s="571"/>
      <c r="JGP218" s="571"/>
      <c r="JGQ218" s="571"/>
      <c r="JGR218" s="571"/>
      <c r="JGS218" s="571"/>
      <c r="JGT218" s="571"/>
      <c r="JGU218" s="571"/>
      <c r="JGV218" s="571"/>
      <c r="JGW218" s="571"/>
      <c r="JGX218" s="571"/>
      <c r="JGY218" s="571"/>
      <c r="JGZ218" s="571"/>
      <c r="JHA218" s="571"/>
      <c r="JHB218" s="571"/>
      <c r="JHC218" s="571"/>
      <c r="JHD218" s="571"/>
      <c r="JHE218" s="571"/>
      <c r="JHF218" s="571"/>
      <c r="JHG218" s="571"/>
      <c r="JHH218" s="571"/>
      <c r="JHI218" s="571"/>
      <c r="JHJ218" s="571"/>
      <c r="JHK218" s="571"/>
      <c r="JHL218" s="571"/>
      <c r="JHM218" s="571"/>
      <c r="JHN218" s="571"/>
      <c r="JHO218" s="571"/>
      <c r="JHP218" s="571"/>
      <c r="JHQ218" s="571"/>
      <c r="JHR218" s="571"/>
      <c r="JHS218" s="571"/>
      <c r="JHT218" s="571"/>
      <c r="JHU218" s="571"/>
      <c r="JHV218" s="571"/>
      <c r="JHW218" s="571"/>
      <c r="JHX218" s="571"/>
      <c r="JHY218" s="571"/>
      <c r="JHZ218" s="571"/>
      <c r="JIA218" s="571"/>
      <c r="JIB218" s="571"/>
      <c r="JIC218" s="571"/>
      <c r="JID218" s="571"/>
      <c r="JIE218" s="571"/>
      <c r="JIF218" s="571"/>
      <c r="JIG218" s="571"/>
      <c r="JIH218" s="571"/>
      <c r="JII218" s="571"/>
      <c r="JIJ218" s="571"/>
      <c r="JIK218" s="571"/>
      <c r="JIL218" s="571"/>
      <c r="JIM218" s="571"/>
      <c r="JIN218" s="571"/>
      <c r="JIO218" s="571"/>
      <c r="JIP218" s="571"/>
      <c r="JIQ218" s="571"/>
      <c r="JIR218" s="571"/>
      <c r="JIS218" s="571"/>
      <c r="JIT218" s="571"/>
      <c r="JIU218" s="571"/>
      <c r="JIV218" s="571"/>
      <c r="JIW218" s="571"/>
      <c r="JIX218" s="571"/>
      <c r="JIY218" s="571"/>
      <c r="JIZ218" s="571"/>
      <c r="JJA218" s="571"/>
      <c r="JJB218" s="571"/>
      <c r="JJC218" s="571"/>
      <c r="JJD218" s="571"/>
      <c r="JJE218" s="571"/>
      <c r="JJF218" s="571"/>
      <c r="JJG218" s="571"/>
      <c r="JJH218" s="571"/>
      <c r="JJI218" s="571"/>
      <c r="JJJ218" s="571"/>
      <c r="JJK218" s="571"/>
      <c r="JJL218" s="571"/>
      <c r="JJM218" s="571"/>
      <c r="JJN218" s="571"/>
      <c r="JJO218" s="571"/>
      <c r="JJP218" s="571"/>
      <c r="JJQ218" s="571"/>
      <c r="JJR218" s="571"/>
      <c r="JJS218" s="571"/>
      <c r="JJT218" s="571"/>
      <c r="JJU218" s="571"/>
      <c r="JJV218" s="571"/>
      <c r="JJW218" s="571"/>
      <c r="JJX218" s="571"/>
      <c r="JJY218" s="571"/>
      <c r="JJZ218" s="571"/>
      <c r="JKA218" s="571"/>
      <c r="JKB218" s="571"/>
      <c r="JKC218" s="571"/>
      <c r="JKD218" s="571"/>
      <c r="JKE218" s="571"/>
      <c r="JKF218" s="571"/>
      <c r="JKG218" s="571"/>
      <c r="JKH218" s="571"/>
      <c r="JKI218" s="571"/>
      <c r="JKJ218" s="571"/>
      <c r="JKK218" s="571"/>
      <c r="JKL218" s="571"/>
      <c r="JKM218" s="571"/>
      <c r="JKN218" s="571"/>
      <c r="JKO218" s="571"/>
      <c r="JKP218" s="571"/>
      <c r="JKQ218" s="571"/>
      <c r="JKR218" s="571"/>
      <c r="JKS218" s="571"/>
      <c r="JKT218" s="571"/>
      <c r="JKU218" s="571"/>
      <c r="JKV218" s="571"/>
      <c r="JKW218" s="571"/>
      <c r="JKX218" s="571"/>
      <c r="JKY218" s="571"/>
      <c r="JKZ218" s="571"/>
      <c r="JLA218" s="571"/>
      <c r="JLB218" s="571"/>
      <c r="JLC218" s="571"/>
      <c r="JLD218" s="571"/>
      <c r="JLE218" s="571"/>
      <c r="JLF218" s="571"/>
      <c r="JLG218" s="571"/>
      <c r="JLH218" s="571"/>
      <c r="JLI218" s="571"/>
      <c r="JLJ218" s="571"/>
      <c r="JLK218" s="571"/>
      <c r="JLL218" s="571"/>
      <c r="JLM218" s="571"/>
      <c r="JLN218" s="571"/>
      <c r="JLO218" s="571"/>
      <c r="JLP218" s="571"/>
      <c r="JLQ218" s="571"/>
      <c r="JLR218" s="571"/>
      <c r="JLS218" s="571"/>
      <c r="JLT218" s="571"/>
      <c r="JLU218" s="571"/>
      <c r="JLV218" s="571"/>
      <c r="JLW218" s="571"/>
      <c r="JLX218" s="571"/>
      <c r="JLY218" s="571"/>
      <c r="JLZ218" s="571"/>
      <c r="JMA218" s="571"/>
      <c r="JMB218" s="571"/>
      <c r="JMC218" s="571"/>
      <c r="JMD218" s="571"/>
      <c r="JME218" s="571"/>
      <c r="JMF218" s="571"/>
      <c r="JMG218" s="571"/>
      <c r="JMH218" s="571"/>
      <c r="JMI218" s="571"/>
      <c r="JMJ218" s="571"/>
      <c r="JMK218" s="571"/>
      <c r="JML218" s="571"/>
      <c r="JMM218" s="571"/>
      <c r="JMN218" s="571"/>
      <c r="JMO218" s="571"/>
      <c r="JMP218" s="571"/>
      <c r="JMQ218" s="571"/>
      <c r="JMR218" s="571"/>
      <c r="JMS218" s="571"/>
      <c r="JMT218" s="571"/>
      <c r="JMU218" s="571"/>
      <c r="JMV218" s="571"/>
      <c r="JMW218" s="571"/>
      <c r="JMX218" s="571"/>
      <c r="JMY218" s="571"/>
      <c r="JMZ218" s="571"/>
      <c r="JNA218" s="571"/>
      <c r="JNB218" s="571"/>
      <c r="JNC218" s="571"/>
      <c r="JND218" s="571"/>
      <c r="JNE218" s="571"/>
      <c r="JNF218" s="571"/>
      <c r="JNG218" s="571"/>
      <c r="JNH218" s="571"/>
      <c r="JNI218" s="571"/>
      <c r="JNJ218" s="571"/>
      <c r="JNK218" s="571"/>
      <c r="JNL218" s="571"/>
      <c r="JNM218" s="571"/>
      <c r="JNN218" s="571"/>
      <c r="JNO218" s="571"/>
      <c r="JNP218" s="571"/>
      <c r="JNQ218" s="571"/>
      <c r="JNR218" s="571"/>
      <c r="JNS218" s="571"/>
      <c r="JNT218" s="571"/>
      <c r="JNU218" s="571"/>
      <c r="JNV218" s="571"/>
      <c r="JNW218" s="571"/>
      <c r="JNX218" s="571"/>
      <c r="JNY218" s="571"/>
      <c r="JNZ218" s="571"/>
      <c r="JOA218" s="571"/>
      <c r="JOB218" s="571"/>
      <c r="JOC218" s="571"/>
      <c r="JOD218" s="571"/>
      <c r="JOE218" s="571"/>
      <c r="JOF218" s="571"/>
      <c r="JOG218" s="571"/>
      <c r="JOH218" s="571"/>
      <c r="JOI218" s="571"/>
      <c r="JOJ218" s="571"/>
      <c r="JOK218" s="571"/>
      <c r="JOL218" s="571"/>
      <c r="JOM218" s="571"/>
      <c r="JON218" s="571"/>
      <c r="JOO218" s="571"/>
      <c r="JOP218" s="571"/>
      <c r="JOQ218" s="571"/>
      <c r="JOR218" s="571"/>
      <c r="JOS218" s="571"/>
      <c r="JOT218" s="571"/>
      <c r="JOU218" s="571"/>
      <c r="JOV218" s="571"/>
      <c r="JOY218" s="571"/>
      <c r="JOZ218" s="571"/>
      <c r="JPA218" s="571"/>
      <c r="JPB218" s="571"/>
      <c r="JPC218" s="571"/>
      <c r="JPD218" s="571"/>
      <c r="JPE218" s="571"/>
      <c r="JPF218" s="571"/>
      <c r="JPG218" s="571"/>
      <c r="JPH218" s="571"/>
      <c r="JPI218" s="571"/>
      <c r="JPJ218" s="571"/>
      <c r="JPK218" s="571"/>
      <c r="JPL218" s="571"/>
      <c r="JPM218" s="571"/>
      <c r="JPN218" s="571"/>
      <c r="JPO218" s="571"/>
      <c r="JPP218" s="571"/>
      <c r="JPQ218" s="571"/>
      <c r="JPR218" s="571"/>
      <c r="JPS218" s="571"/>
      <c r="JPT218" s="571"/>
      <c r="JPU218" s="571"/>
      <c r="JPV218" s="571"/>
      <c r="JPW218" s="571"/>
      <c r="JPX218" s="571"/>
      <c r="JPY218" s="571"/>
      <c r="JPZ218" s="571"/>
      <c r="JQA218" s="571"/>
      <c r="JQB218" s="571"/>
      <c r="JQC218" s="571"/>
      <c r="JQD218" s="571"/>
      <c r="JQE218" s="571"/>
      <c r="JQF218" s="571"/>
      <c r="JQG218" s="571"/>
      <c r="JQH218" s="571"/>
      <c r="JQI218" s="571"/>
      <c r="JQJ218" s="571"/>
      <c r="JQK218" s="571"/>
      <c r="JQL218" s="571"/>
      <c r="JQM218" s="571"/>
      <c r="JQN218" s="571"/>
      <c r="JQO218" s="571"/>
      <c r="JQP218" s="571"/>
      <c r="JQQ218" s="571"/>
      <c r="JQR218" s="571"/>
      <c r="JQS218" s="571"/>
      <c r="JQT218" s="571"/>
      <c r="JQU218" s="571"/>
      <c r="JQV218" s="571"/>
      <c r="JQW218" s="571"/>
      <c r="JQX218" s="571"/>
      <c r="JQY218" s="571"/>
      <c r="JQZ218" s="571"/>
      <c r="JRA218" s="571"/>
      <c r="JRB218" s="571"/>
      <c r="JRC218" s="571"/>
      <c r="JRD218" s="571"/>
      <c r="JRE218" s="571"/>
      <c r="JRF218" s="571"/>
      <c r="JRG218" s="571"/>
      <c r="JRH218" s="571"/>
      <c r="JRI218" s="571"/>
      <c r="JRJ218" s="571"/>
      <c r="JRK218" s="571"/>
      <c r="JRL218" s="571"/>
      <c r="JRM218" s="571"/>
      <c r="JRN218" s="571"/>
      <c r="JRO218" s="571"/>
      <c r="JRP218" s="571"/>
      <c r="JRQ218" s="571"/>
      <c r="JRR218" s="571"/>
      <c r="JRS218" s="571"/>
      <c r="JRT218" s="571"/>
      <c r="JRU218" s="571"/>
      <c r="JRV218" s="571"/>
      <c r="JRW218" s="571"/>
      <c r="JRX218" s="571"/>
      <c r="JRY218" s="571"/>
      <c r="JRZ218" s="571"/>
      <c r="JSA218" s="571"/>
      <c r="JSB218" s="571"/>
      <c r="JSC218" s="571"/>
      <c r="JSD218" s="571"/>
      <c r="JSE218" s="571"/>
      <c r="JSF218" s="571"/>
      <c r="JSG218" s="571"/>
      <c r="JSH218" s="571"/>
      <c r="JSI218" s="571"/>
      <c r="JSJ218" s="571"/>
      <c r="JSK218" s="571"/>
      <c r="JSL218" s="571"/>
      <c r="JSM218" s="571"/>
      <c r="JSN218" s="571"/>
      <c r="JSO218" s="571"/>
      <c r="JSP218" s="571"/>
      <c r="JSQ218" s="571"/>
      <c r="JSR218" s="571"/>
      <c r="JSS218" s="571"/>
      <c r="JST218" s="571"/>
      <c r="JSU218" s="571"/>
      <c r="JSV218" s="571"/>
      <c r="JSW218" s="571"/>
      <c r="JSX218" s="571"/>
      <c r="JSY218" s="571"/>
      <c r="JSZ218" s="571"/>
      <c r="JTA218" s="571"/>
      <c r="JTB218" s="571"/>
      <c r="JTC218" s="571"/>
      <c r="JTD218" s="571"/>
      <c r="JTE218" s="571"/>
      <c r="JTF218" s="571"/>
      <c r="JTG218" s="571"/>
      <c r="JTH218" s="571"/>
      <c r="JTI218" s="571"/>
      <c r="JTJ218" s="571"/>
      <c r="JTK218" s="571"/>
      <c r="JTL218" s="571"/>
      <c r="JTM218" s="571"/>
      <c r="JTN218" s="571"/>
      <c r="JTO218" s="571"/>
      <c r="JTP218" s="571"/>
      <c r="JTQ218" s="571"/>
      <c r="JTR218" s="571"/>
      <c r="JTS218" s="571"/>
      <c r="JTT218" s="571"/>
      <c r="JTU218" s="571"/>
      <c r="JTV218" s="571"/>
      <c r="JTW218" s="571"/>
      <c r="JTX218" s="571"/>
      <c r="JTY218" s="571"/>
      <c r="JTZ218" s="571"/>
      <c r="JUA218" s="571"/>
      <c r="JUB218" s="571"/>
      <c r="JUC218" s="571"/>
      <c r="JUD218" s="571"/>
      <c r="JUE218" s="571"/>
      <c r="JUF218" s="571"/>
      <c r="JUG218" s="571"/>
      <c r="JUH218" s="571"/>
      <c r="JUI218" s="571"/>
      <c r="JUJ218" s="571"/>
      <c r="JUK218" s="571"/>
      <c r="JUL218" s="571"/>
      <c r="JUM218" s="571"/>
      <c r="JUN218" s="571"/>
      <c r="JUO218" s="571"/>
      <c r="JUP218" s="571"/>
      <c r="JUQ218" s="571"/>
      <c r="JUR218" s="571"/>
      <c r="JUS218" s="571"/>
      <c r="JUT218" s="571"/>
      <c r="JUU218" s="571"/>
      <c r="JUV218" s="571"/>
      <c r="JUW218" s="571"/>
      <c r="JUX218" s="571"/>
      <c r="JUY218" s="571"/>
      <c r="JUZ218" s="571"/>
      <c r="JVA218" s="571"/>
      <c r="JVB218" s="571"/>
      <c r="JVC218" s="571"/>
      <c r="JVD218" s="571"/>
      <c r="JVE218" s="571"/>
      <c r="JVF218" s="571"/>
      <c r="JVG218" s="571"/>
      <c r="JVH218" s="571"/>
      <c r="JVI218" s="571"/>
      <c r="JVJ218" s="571"/>
      <c r="JVK218" s="571"/>
      <c r="JVL218" s="571"/>
      <c r="JVM218" s="571"/>
      <c r="JVN218" s="571"/>
      <c r="JVO218" s="571"/>
      <c r="JVP218" s="571"/>
      <c r="JVQ218" s="571"/>
      <c r="JVR218" s="571"/>
      <c r="JVS218" s="571"/>
      <c r="JVT218" s="571"/>
      <c r="JVU218" s="571"/>
      <c r="JVV218" s="571"/>
      <c r="JVW218" s="571"/>
      <c r="JVX218" s="571"/>
      <c r="JVY218" s="571"/>
      <c r="JVZ218" s="571"/>
      <c r="JWA218" s="571"/>
      <c r="JWB218" s="571"/>
      <c r="JWC218" s="571"/>
      <c r="JWD218" s="571"/>
      <c r="JWE218" s="571"/>
      <c r="JWF218" s="571"/>
      <c r="JWG218" s="571"/>
      <c r="JWH218" s="571"/>
      <c r="JWI218" s="571"/>
      <c r="JWJ218" s="571"/>
      <c r="JWK218" s="571"/>
      <c r="JWL218" s="571"/>
      <c r="JWM218" s="571"/>
      <c r="JWN218" s="571"/>
      <c r="JWO218" s="571"/>
      <c r="JWP218" s="571"/>
      <c r="JWQ218" s="571"/>
      <c r="JWR218" s="571"/>
      <c r="JWS218" s="571"/>
      <c r="JWT218" s="571"/>
      <c r="JWU218" s="571"/>
      <c r="JWV218" s="571"/>
      <c r="JWW218" s="571"/>
      <c r="JWX218" s="571"/>
      <c r="JWY218" s="571"/>
      <c r="JWZ218" s="571"/>
      <c r="JXA218" s="571"/>
      <c r="JXB218" s="571"/>
      <c r="JXC218" s="571"/>
      <c r="JXD218" s="571"/>
      <c r="JXE218" s="571"/>
      <c r="JXF218" s="571"/>
      <c r="JXG218" s="571"/>
      <c r="JXH218" s="571"/>
      <c r="JXI218" s="571"/>
      <c r="JXJ218" s="571"/>
      <c r="JXK218" s="571"/>
      <c r="JXL218" s="571"/>
      <c r="JXM218" s="571"/>
      <c r="JXN218" s="571"/>
      <c r="JXO218" s="571"/>
      <c r="JXP218" s="571"/>
      <c r="JXQ218" s="571"/>
      <c r="JXR218" s="571"/>
      <c r="JXS218" s="571"/>
      <c r="JXT218" s="571"/>
      <c r="JXU218" s="571"/>
      <c r="JXV218" s="571"/>
      <c r="JXW218" s="571"/>
      <c r="JXX218" s="571"/>
      <c r="JXY218" s="571"/>
      <c r="JXZ218" s="571"/>
      <c r="JYA218" s="571"/>
      <c r="JYB218" s="571"/>
      <c r="JYC218" s="571"/>
      <c r="JYD218" s="571"/>
      <c r="JYE218" s="571"/>
      <c r="JYF218" s="571"/>
      <c r="JYG218" s="571"/>
      <c r="JYH218" s="571"/>
      <c r="JYI218" s="571"/>
      <c r="JYJ218" s="571"/>
      <c r="JYK218" s="571"/>
      <c r="JYL218" s="571"/>
      <c r="JYM218" s="571"/>
      <c r="JYN218" s="571"/>
      <c r="JYO218" s="571"/>
      <c r="JYP218" s="571"/>
      <c r="JYQ218" s="571"/>
      <c r="JYR218" s="571"/>
      <c r="JYU218" s="571"/>
      <c r="JYV218" s="571"/>
      <c r="JYW218" s="571"/>
      <c r="JYX218" s="571"/>
      <c r="JYY218" s="571"/>
      <c r="JYZ218" s="571"/>
      <c r="JZA218" s="571"/>
      <c r="JZB218" s="571"/>
      <c r="JZC218" s="571"/>
      <c r="JZD218" s="571"/>
      <c r="JZE218" s="571"/>
      <c r="JZF218" s="571"/>
      <c r="JZG218" s="571"/>
      <c r="JZH218" s="571"/>
      <c r="JZI218" s="571"/>
      <c r="JZJ218" s="571"/>
      <c r="JZK218" s="571"/>
      <c r="JZL218" s="571"/>
      <c r="JZM218" s="571"/>
      <c r="JZN218" s="571"/>
      <c r="JZO218" s="571"/>
      <c r="JZP218" s="571"/>
      <c r="JZQ218" s="571"/>
      <c r="JZR218" s="571"/>
      <c r="JZS218" s="571"/>
      <c r="JZT218" s="571"/>
      <c r="JZU218" s="571"/>
      <c r="JZV218" s="571"/>
      <c r="JZW218" s="571"/>
      <c r="JZX218" s="571"/>
      <c r="JZY218" s="571"/>
      <c r="JZZ218" s="571"/>
      <c r="KAA218" s="571"/>
      <c r="KAB218" s="571"/>
      <c r="KAC218" s="571"/>
      <c r="KAD218" s="571"/>
      <c r="KAE218" s="571"/>
      <c r="KAF218" s="571"/>
      <c r="KAG218" s="571"/>
      <c r="KAH218" s="571"/>
      <c r="KAI218" s="571"/>
      <c r="KAJ218" s="571"/>
      <c r="KAK218" s="571"/>
      <c r="KAL218" s="571"/>
      <c r="KAM218" s="571"/>
      <c r="KAN218" s="571"/>
      <c r="KAO218" s="571"/>
      <c r="KAP218" s="571"/>
      <c r="KAQ218" s="571"/>
      <c r="KAR218" s="571"/>
      <c r="KAS218" s="571"/>
      <c r="KAT218" s="571"/>
      <c r="KAU218" s="571"/>
      <c r="KAV218" s="571"/>
      <c r="KAW218" s="571"/>
      <c r="KAX218" s="571"/>
      <c r="KAY218" s="571"/>
      <c r="KAZ218" s="571"/>
      <c r="KBA218" s="571"/>
      <c r="KBB218" s="571"/>
      <c r="KBC218" s="571"/>
      <c r="KBD218" s="571"/>
      <c r="KBE218" s="571"/>
      <c r="KBF218" s="571"/>
      <c r="KBG218" s="571"/>
      <c r="KBH218" s="571"/>
      <c r="KBI218" s="571"/>
      <c r="KBJ218" s="571"/>
      <c r="KBK218" s="571"/>
      <c r="KBL218" s="571"/>
      <c r="KBM218" s="571"/>
      <c r="KBN218" s="571"/>
      <c r="KBO218" s="571"/>
      <c r="KBP218" s="571"/>
      <c r="KBQ218" s="571"/>
      <c r="KBR218" s="571"/>
      <c r="KBS218" s="571"/>
      <c r="KBT218" s="571"/>
      <c r="KBU218" s="571"/>
      <c r="KBV218" s="571"/>
      <c r="KBW218" s="571"/>
      <c r="KBX218" s="571"/>
      <c r="KBY218" s="571"/>
      <c r="KBZ218" s="571"/>
      <c r="KCA218" s="571"/>
      <c r="KCB218" s="571"/>
      <c r="KCC218" s="571"/>
      <c r="KCD218" s="571"/>
      <c r="KCE218" s="571"/>
      <c r="KCF218" s="571"/>
      <c r="KCG218" s="571"/>
      <c r="KCH218" s="571"/>
      <c r="KCI218" s="571"/>
      <c r="KCJ218" s="571"/>
      <c r="KCK218" s="571"/>
      <c r="KCL218" s="571"/>
      <c r="KCM218" s="571"/>
      <c r="KCN218" s="571"/>
      <c r="KCO218" s="571"/>
      <c r="KCP218" s="571"/>
      <c r="KCQ218" s="571"/>
      <c r="KCR218" s="571"/>
      <c r="KCS218" s="571"/>
      <c r="KCT218" s="571"/>
      <c r="KCU218" s="571"/>
      <c r="KCV218" s="571"/>
      <c r="KCW218" s="571"/>
      <c r="KCX218" s="571"/>
      <c r="KCY218" s="571"/>
      <c r="KCZ218" s="571"/>
      <c r="KDA218" s="571"/>
      <c r="KDB218" s="571"/>
      <c r="KDC218" s="571"/>
      <c r="KDD218" s="571"/>
      <c r="KDE218" s="571"/>
      <c r="KDF218" s="571"/>
      <c r="KDG218" s="571"/>
      <c r="KDH218" s="571"/>
      <c r="KDI218" s="571"/>
      <c r="KDJ218" s="571"/>
      <c r="KDK218" s="571"/>
      <c r="KDL218" s="571"/>
      <c r="KDM218" s="571"/>
      <c r="KDN218" s="571"/>
      <c r="KDO218" s="571"/>
      <c r="KDP218" s="571"/>
      <c r="KDQ218" s="571"/>
      <c r="KDR218" s="571"/>
      <c r="KDS218" s="571"/>
      <c r="KDT218" s="571"/>
      <c r="KDU218" s="571"/>
      <c r="KDV218" s="571"/>
      <c r="KDW218" s="571"/>
      <c r="KDX218" s="571"/>
      <c r="KDY218" s="571"/>
      <c r="KDZ218" s="571"/>
      <c r="KEA218" s="571"/>
      <c r="KEB218" s="571"/>
      <c r="KEC218" s="571"/>
      <c r="KED218" s="571"/>
      <c r="KEE218" s="571"/>
      <c r="KEF218" s="571"/>
      <c r="KEG218" s="571"/>
      <c r="KEH218" s="571"/>
      <c r="KEI218" s="571"/>
      <c r="KEJ218" s="571"/>
      <c r="KEK218" s="571"/>
      <c r="KEL218" s="571"/>
      <c r="KEM218" s="571"/>
      <c r="KEN218" s="571"/>
      <c r="KEO218" s="571"/>
      <c r="KEP218" s="571"/>
      <c r="KEQ218" s="571"/>
      <c r="KER218" s="571"/>
      <c r="KES218" s="571"/>
      <c r="KET218" s="571"/>
      <c r="KEU218" s="571"/>
      <c r="KEV218" s="571"/>
      <c r="KEW218" s="571"/>
      <c r="KEX218" s="571"/>
      <c r="KEY218" s="571"/>
      <c r="KEZ218" s="571"/>
      <c r="KFA218" s="571"/>
      <c r="KFB218" s="571"/>
      <c r="KFC218" s="571"/>
      <c r="KFD218" s="571"/>
      <c r="KFE218" s="571"/>
      <c r="KFF218" s="571"/>
      <c r="KFG218" s="571"/>
      <c r="KFH218" s="571"/>
      <c r="KFI218" s="571"/>
      <c r="KFJ218" s="571"/>
      <c r="KFK218" s="571"/>
      <c r="KFL218" s="571"/>
      <c r="KFM218" s="571"/>
      <c r="KFN218" s="571"/>
      <c r="KFO218" s="571"/>
      <c r="KFP218" s="571"/>
      <c r="KFQ218" s="571"/>
      <c r="KFR218" s="571"/>
      <c r="KFS218" s="571"/>
      <c r="KFT218" s="571"/>
      <c r="KFU218" s="571"/>
      <c r="KFV218" s="571"/>
      <c r="KFW218" s="571"/>
      <c r="KFX218" s="571"/>
      <c r="KFY218" s="571"/>
      <c r="KFZ218" s="571"/>
      <c r="KGA218" s="571"/>
      <c r="KGB218" s="571"/>
      <c r="KGC218" s="571"/>
      <c r="KGD218" s="571"/>
      <c r="KGE218" s="571"/>
      <c r="KGF218" s="571"/>
      <c r="KGG218" s="571"/>
      <c r="KGH218" s="571"/>
      <c r="KGI218" s="571"/>
      <c r="KGJ218" s="571"/>
      <c r="KGK218" s="571"/>
      <c r="KGL218" s="571"/>
      <c r="KGM218" s="571"/>
      <c r="KGN218" s="571"/>
      <c r="KGO218" s="571"/>
      <c r="KGP218" s="571"/>
      <c r="KGQ218" s="571"/>
      <c r="KGR218" s="571"/>
      <c r="KGS218" s="571"/>
      <c r="KGT218" s="571"/>
      <c r="KGU218" s="571"/>
      <c r="KGV218" s="571"/>
      <c r="KGW218" s="571"/>
      <c r="KGX218" s="571"/>
      <c r="KGY218" s="571"/>
      <c r="KGZ218" s="571"/>
      <c r="KHA218" s="571"/>
      <c r="KHB218" s="571"/>
      <c r="KHC218" s="571"/>
      <c r="KHD218" s="571"/>
      <c r="KHE218" s="571"/>
      <c r="KHF218" s="571"/>
      <c r="KHG218" s="571"/>
      <c r="KHH218" s="571"/>
      <c r="KHI218" s="571"/>
      <c r="KHJ218" s="571"/>
      <c r="KHK218" s="571"/>
      <c r="KHL218" s="571"/>
      <c r="KHM218" s="571"/>
      <c r="KHN218" s="571"/>
      <c r="KHO218" s="571"/>
      <c r="KHP218" s="571"/>
      <c r="KHQ218" s="571"/>
      <c r="KHR218" s="571"/>
      <c r="KHS218" s="571"/>
      <c r="KHT218" s="571"/>
      <c r="KHU218" s="571"/>
      <c r="KHV218" s="571"/>
      <c r="KHW218" s="571"/>
      <c r="KHX218" s="571"/>
      <c r="KHY218" s="571"/>
      <c r="KHZ218" s="571"/>
      <c r="KIA218" s="571"/>
      <c r="KIB218" s="571"/>
      <c r="KIC218" s="571"/>
      <c r="KID218" s="571"/>
      <c r="KIE218" s="571"/>
      <c r="KIF218" s="571"/>
      <c r="KIG218" s="571"/>
      <c r="KIH218" s="571"/>
      <c r="KII218" s="571"/>
      <c r="KIJ218" s="571"/>
      <c r="KIK218" s="571"/>
      <c r="KIL218" s="571"/>
      <c r="KIM218" s="571"/>
      <c r="KIN218" s="571"/>
      <c r="KIQ218" s="571"/>
      <c r="KIR218" s="571"/>
      <c r="KIS218" s="571"/>
      <c r="KIT218" s="571"/>
      <c r="KIU218" s="571"/>
      <c r="KIV218" s="571"/>
      <c r="KIW218" s="571"/>
      <c r="KIX218" s="571"/>
      <c r="KIY218" s="571"/>
      <c r="KIZ218" s="571"/>
      <c r="KJA218" s="571"/>
      <c r="KJB218" s="571"/>
      <c r="KJC218" s="571"/>
      <c r="KJD218" s="571"/>
      <c r="KJE218" s="571"/>
      <c r="KJF218" s="571"/>
      <c r="KJG218" s="571"/>
      <c r="KJH218" s="571"/>
      <c r="KJI218" s="571"/>
      <c r="KJJ218" s="571"/>
      <c r="KJK218" s="571"/>
      <c r="KJL218" s="571"/>
      <c r="KJM218" s="571"/>
      <c r="KJN218" s="571"/>
      <c r="KJO218" s="571"/>
      <c r="KJP218" s="571"/>
      <c r="KJQ218" s="571"/>
      <c r="KJR218" s="571"/>
      <c r="KJS218" s="571"/>
      <c r="KJT218" s="571"/>
      <c r="KJU218" s="571"/>
      <c r="KJV218" s="571"/>
      <c r="KJW218" s="571"/>
      <c r="KJX218" s="571"/>
      <c r="KJY218" s="571"/>
      <c r="KJZ218" s="571"/>
      <c r="KKA218" s="571"/>
      <c r="KKB218" s="571"/>
      <c r="KKC218" s="571"/>
      <c r="KKD218" s="571"/>
      <c r="KKE218" s="571"/>
      <c r="KKF218" s="571"/>
      <c r="KKG218" s="571"/>
      <c r="KKH218" s="571"/>
      <c r="KKI218" s="571"/>
      <c r="KKJ218" s="571"/>
      <c r="KKK218" s="571"/>
      <c r="KKL218" s="571"/>
      <c r="KKM218" s="571"/>
      <c r="KKN218" s="571"/>
      <c r="KKO218" s="571"/>
      <c r="KKP218" s="571"/>
      <c r="KKQ218" s="571"/>
      <c r="KKR218" s="571"/>
      <c r="KKS218" s="571"/>
      <c r="KKT218" s="571"/>
      <c r="KKU218" s="571"/>
      <c r="KKV218" s="571"/>
      <c r="KKW218" s="571"/>
      <c r="KKX218" s="571"/>
      <c r="KKY218" s="571"/>
      <c r="KKZ218" s="571"/>
      <c r="KLA218" s="571"/>
      <c r="KLB218" s="571"/>
      <c r="KLC218" s="571"/>
      <c r="KLD218" s="571"/>
      <c r="KLE218" s="571"/>
      <c r="KLF218" s="571"/>
      <c r="KLG218" s="571"/>
      <c r="KLH218" s="571"/>
      <c r="KLI218" s="571"/>
      <c r="KLJ218" s="571"/>
      <c r="KLK218" s="571"/>
      <c r="KLL218" s="571"/>
      <c r="KLM218" s="571"/>
      <c r="KLN218" s="571"/>
      <c r="KLO218" s="571"/>
      <c r="KLP218" s="571"/>
      <c r="KLQ218" s="571"/>
      <c r="KLR218" s="571"/>
      <c r="KLS218" s="571"/>
      <c r="KLT218" s="571"/>
      <c r="KLU218" s="571"/>
      <c r="KLV218" s="571"/>
      <c r="KLW218" s="571"/>
      <c r="KLX218" s="571"/>
      <c r="KLY218" s="571"/>
      <c r="KLZ218" s="571"/>
      <c r="KMA218" s="571"/>
      <c r="KMB218" s="571"/>
      <c r="KMC218" s="571"/>
      <c r="KMD218" s="571"/>
      <c r="KME218" s="571"/>
      <c r="KMF218" s="571"/>
      <c r="KMG218" s="571"/>
      <c r="KMH218" s="571"/>
      <c r="KMI218" s="571"/>
      <c r="KMJ218" s="571"/>
      <c r="KMK218" s="571"/>
      <c r="KML218" s="571"/>
      <c r="KMM218" s="571"/>
      <c r="KMN218" s="571"/>
      <c r="KMO218" s="571"/>
      <c r="KMP218" s="571"/>
      <c r="KMQ218" s="571"/>
      <c r="KMR218" s="571"/>
      <c r="KMS218" s="571"/>
      <c r="KMT218" s="571"/>
      <c r="KMU218" s="571"/>
      <c r="KMV218" s="571"/>
      <c r="KMW218" s="571"/>
      <c r="KMX218" s="571"/>
      <c r="KMY218" s="571"/>
      <c r="KMZ218" s="571"/>
      <c r="KNA218" s="571"/>
      <c r="KNB218" s="571"/>
      <c r="KNC218" s="571"/>
      <c r="KND218" s="571"/>
      <c r="KNE218" s="571"/>
      <c r="KNF218" s="571"/>
      <c r="KNG218" s="571"/>
      <c r="KNH218" s="571"/>
      <c r="KNI218" s="571"/>
      <c r="KNJ218" s="571"/>
      <c r="KNK218" s="571"/>
      <c r="KNL218" s="571"/>
      <c r="KNM218" s="571"/>
      <c r="KNN218" s="571"/>
      <c r="KNO218" s="571"/>
      <c r="KNP218" s="571"/>
      <c r="KNQ218" s="571"/>
      <c r="KNR218" s="571"/>
      <c r="KNS218" s="571"/>
      <c r="KNT218" s="571"/>
      <c r="KNU218" s="571"/>
      <c r="KNV218" s="571"/>
      <c r="KNW218" s="571"/>
      <c r="KNX218" s="571"/>
      <c r="KNY218" s="571"/>
      <c r="KNZ218" s="571"/>
      <c r="KOA218" s="571"/>
      <c r="KOB218" s="571"/>
      <c r="KOC218" s="571"/>
      <c r="KOD218" s="571"/>
      <c r="KOE218" s="571"/>
      <c r="KOF218" s="571"/>
      <c r="KOG218" s="571"/>
      <c r="KOH218" s="571"/>
      <c r="KOI218" s="571"/>
      <c r="KOJ218" s="571"/>
      <c r="KOK218" s="571"/>
      <c r="KOL218" s="571"/>
      <c r="KOM218" s="571"/>
      <c r="KON218" s="571"/>
      <c r="KOO218" s="571"/>
      <c r="KOP218" s="571"/>
      <c r="KOQ218" s="571"/>
      <c r="KOR218" s="571"/>
      <c r="KOS218" s="571"/>
      <c r="KOT218" s="571"/>
      <c r="KOU218" s="571"/>
      <c r="KOV218" s="571"/>
      <c r="KOW218" s="571"/>
      <c r="KOX218" s="571"/>
      <c r="KOY218" s="571"/>
      <c r="KOZ218" s="571"/>
      <c r="KPA218" s="571"/>
      <c r="KPB218" s="571"/>
      <c r="KPC218" s="571"/>
      <c r="KPD218" s="571"/>
      <c r="KPE218" s="571"/>
      <c r="KPF218" s="571"/>
      <c r="KPG218" s="571"/>
      <c r="KPH218" s="571"/>
      <c r="KPI218" s="571"/>
      <c r="KPJ218" s="571"/>
      <c r="KPK218" s="571"/>
      <c r="KPL218" s="571"/>
      <c r="KPM218" s="571"/>
      <c r="KPN218" s="571"/>
      <c r="KPO218" s="571"/>
      <c r="KPP218" s="571"/>
      <c r="KPQ218" s="571"/>
      <c r="KPR218" s="571"/>
      <c r="KPS218" s="571"/>
      <c r="KPT218" s="571"/>
      <c r="KPU218" s="571"/>
      <c r="KPV218" s="571"/>
      <c r="KPW218" s="571"/>
      <c r="KPX218" s="571"/>
      <c r="KPY218" s="571"/>
      <c r="KPZ218" s="571"/>
      <c r="KQA218" s="571"/>
      <c r="KQB218" s="571"/>
      <c r="KQC218" s="571"/>
      <c r="KQD218" s="571"/>
      <c r="KQE218" s="571"/>
      <c r="KQF218" s="571"/>
      <c r="KQG218" s="571"/>
      <c r="KQH218" s="571"/>
      <c r="KQI218" s="571"/>
      <c r="KQJ218" s="571"/>
      <c r="KQK218" s="571"/>
      <c r="KQL218" s="571"/>
      <c r="KQM218" s="571"/>
      <c r="KQN218" s="571"/>
      <c r="KQO218" s="571"/>
      <c r="KQP218" s="571"/>
      <c r="KQQ218" s="571"/>
      <c r="KQR218" s="571"/>
      <c r="KQS218" s="571"/>
      <c r="KQT218" s="571"/>
      <c r="KQU218" s="571"/>
      <c r="KQV218" s="571"/>
      <c r="KQW218" s="571"/>
      <c r="KQX218" s="571"/>
      <c r="KQY218" s="571"/>
      <c r="KQZ218" s="571"/>
      <c r="KRA218" s="571"/>
      <c r="KRB218" s="571"/>
      <c r="KRC218" s="571"/>
      <c r="KRD218" s="571"/>
      <c r="KRE218" s="571"/>
      <c r="KRF218" s="571"/>
      <c r="KRG218" s="571"/>
      <c r="KRH218" s="571"/>
      <c r="KRI218" s="571"/>
      <c r="KRJ218" s="571"/>
      <c r="KRK218" s="571"/>
      <c r="KRL218" s="571"/>
      <c r="KRM218" s="571"/>
      <c r="KRN218" s="571"/>
      <c r="KRO218" s="571"/>
      <c r="KRP218" s="571"/>
      <c r="KRQ218" s="571"/>
      <c r="KRR218" s="571"/>
      <c r="KRS218" s="571"/>
      <c r="KRT218" s="571"/>
      <c r="KRU218" s="571"/>
      <c r="KRV218" s="571"/>
      <c r="KRW218" s="571"/>
      <c r="KRX218" s="571"/>
      <c r="KRY218" s="571"/>
      <c r="KRZ218" s="571"/>
      <c r="KSA218" s="571"/>
      <c r="KSB218" s="571"/>
      <c r="KSC218" s="571"/>
      <c r="KSD218" s="571"/>
      <c r="KSE218" s="571"/>
      <c r="KSF218" s="571"/>
      <c r="KSG218" s="571"/>
      <c r="KSH218" s="571"/>
      <c r="KSI218" s="571"/>
      <c r="KSJ218" s="571"/>
      <c r="KSM218" s="571"/>
      <c r="KSN218" s="571"/>
      <c r="KSO218" s="571"/>
      <c r="KSP218" s="571"/>
      <c r="KSQ218" s="571"/>
      <c r="KSR218" s="571"/>
      <c r="KSS218" s="571"/>
      <c r="KST218" s="571"/>
      <c r="KSU218" s="571"/>
      <c r="KSV218" s="571"/>
      <c r="KSW218" s="571"/>
      <c r="KSX218" s="571"/>
      <c r="KSY218" s="571"/>
      <c r="KSZ218" s="571"/>
      <c r="KTA218" s="571"/>
      <c r="KTB218" s="571"/>
      <c r="KTC218" s="571"/>
      <c r="KTD218" s="571"/>
      <c r="KTE218" s="571"/>
      <c r="KTF218" s="571"/>
      <c r="KTG218" s="571"/>
      <c r="KTH218" s="571"/>
      <c r="KTI218" s="571"/>
      <c r="KTJ218" s="571"/>
      <c r="KTK218" s="571"/>
      <c r="KTL218" s="571"/>
      <c r="KTM218" s="571"/>
      <c r="KTN218" s="571"/>
      <c r="KTO218" s="571"/>
      <c r="KTP218" s="571"/>
      <c r="KTQ218" s="571"/>
      <c r="KTR218" s="571"/>
      <c r="KTS218" s="571"/>
      <c r="KTT218" s="571"/>
      <c r="KTU218" s="571"/>
      <c r="KTV218" s="571"/>
      <c r="KTW218" s="571"/>
      <c r="KTX218" s="571"/>
      <c r="KTY218" s="571"/>
      <c r="KTZ218" s="571"/>
      <c r="KUA218" s="571"/>
      <c r="KUB218" s="571"/>
      <c r="KUC218" s="571"/>
      <c r="KUD218" s="571"/>
      <c r="KUE218" s="571"/>
      <c r="KUF218" s="571"/>
      <c r="KUG218" s="571"/>
      <c r="KUH218" s="571"/>
      <c r="KUI218" s="571"/>
      <c r="KUJ218" s="571"/>
      <c r="KUK218" s="571"/>
      <c r="KUL218" s="571"/>
      <c r="KUM218" s="571"/>
      <c r="KUN218" s="571"/>
      <c r="KUO218" s="571"/>
      <c r="KUP218" s="571"/>
      <c r="KUQ218" s="571"/>
      <c r="KUR218" s="571"/>
      <c r="KUS218" s="571"/>
      <c r="KUT218" s="571"/>
      <c r="KUU218" s="571"/>
      <c r="KUV218" s="571"/>
      <c r="KUW218" s="571"/>
      <c r="KUX218" s="571"/>
      <c r="KUY218" s="571"/>
      <c r="KUZ218" s="571"/>
      <c r="KVA218" s="571"/>
      <c r="KVB218" s="571"/>
      <c r="KVC218" s="571"/>
      <c r="KVD218" s="571"/>
      <c r="KVE218" s="571"/>
      <c r="KVF218" s="571"/>
      <c r="KVG218" s="571"/>
      <c r="KVH218" s="571"/>
      <c r="KVI218" s="571"/>
      <c r="KVJ218" s="571"/>
      <c r="KVK218" s="571"/>
      <c r="KVL218" s="571"/>
      <c r="KVM218" s="571"/>
      <c r="KVN218" s="571"/>
      <c r="KVO218" s="571"/>
      <c r="KVP218" s="571"/>
      <c r="KVQ218" s="571"/>
      <c r="KVR218" s="571"/>
      <c r="KVS218" s="571"/>
      <c r="KVT218" s="571"/>
      <c r="KVU218" s="571"/>
      <c r="KVV218" s="571"/>
      <c r="KVW218" s="571"/>
      <c r="KVX218" s="571"/>
      <c r="KVY218" s="571"/>
      <c r="KVZ218" s="571"/>
      <c r="KWA218" s="571"/>
      <c r="KWB218" s="571"/>
      <c r="KWC218" s="571"/>
      <c r="KWD218" s="571"/>
      <c r="KWE218" s="571"/>
      <c r="KWF218" s="571"/>
      <c r="KWG218" s="571"/>
      <c r="KWH218" s="571"/>
      <c r="KWI218" s="571"/>
      <c r="KWJ218" s="571"/>
      <c r="KWK218" s="571"/>
      <c r="KWL218" s="571"/>
      <c r="KWM218" s="571"/>
      <c r="KWN218" s="571"/>
      <c r="KWO218" s="571"/>
      <c r="KWP218" s="571"/>
      <c r="KWQ218" s="571"/>
      <c r="KWR218" s="571"/>
      <c r="KWS218" s="571"/>
      <c r="KWT218" s="571"/>
      <c r="KWU218" s="571"/>
      <c r="KWV218" s="571"/>
      <c r="KWW218" s="571"/>
      <c r="KWX218" s="571"/>
      <c r="KWY218" s="571"/>
      <c r="KWZ218" s="571"/>
      <c r="KXA218" s="571"/>
      <c r="KXB218" s="571"/>
      <c r="KXC218" s="571"/>
      <c r="KXD218" s="571"/>
      <c r="KXE218" s="571"/>
      <c r="KXF218" s="571"/>
      <c r="KXG218" s="571"/>
      <c r="KXH218" s="571"/>
      <c r="KXI218" s="571"/>
      <c r="KXJ218" s="571"/>
      <c r="KXK218" s="571"/>
      <c r="KXL218" s="571"/>
      <c r="KXM218" s="571"/>
      <c r="KXN218" s="571"/>
      <c r="KXO218" s="571"/>
      <c r="KXP218" s="571"/>
      <c r="KXQ218" s="571"/>
      <c r="KXR218" s="571"/>
      <c r="KXS218" s="571"/>
      <c r="KXT218" s="571"/>
      <c r="KXU218" s="571"/>
      <c r="KXV218" s="571"/>
      <c r="KXW218" s="571"/>
      <c r="KXX218" s="571"/>
      <c r="KXY218" s="571"/>
      <c r="KXZ218" s="571"/>
      <c r="KYA218" s="571"/>
      <c r="KYB218" s="571"/>
      <c r="KYC218" s="571"/>
      <c r="KYD218" s="571"/>
      <c r="KYE218" s="571"/>
      <c r="KYF218" s="571"/>
      <c r="KYG218" s="571"/>
      <c r="KYH218" s="571"/>
      <c r="KYI218" s="571"/>
      <c r="KYJ218" s="571"/>
      <c r="KYK218" s="571"/>
      <c r="KYL218" s="571"/>
      <c r="KYM218" s="571"/>
      <c r="KYN218" s="571"/>
      <c r="KYO218" s="571"/>
      <c r="KYP218" s="571"/>
      <c r="KYQ218" s="571"/>
      <c r="KYR218" s="571"/>
      <c r="KYS218" s="571"/>
      <c r="KYT218" s="571"/>
      <c r="KYU218" s="571"/>
      <c r="KYV218" s="571"/>
      <c r="KYW218" s="571"/>
      <c r="KYX218" s="571"/>
      <c r="KYY218" s="571"/>
      <c r="KYZ218" s="571"/>
      <c r="KZA218" s="571"/>
      <c r="KZB218" s="571"/>
      <c r="KZC218" s="571"/>
      <c r="KZD218" s="571"/>
      <c r="KZE218" s="571"/>
      <c r="KZF218" s="571"/>
      <c r="KZG218" s="571"/>
      <c r="KZH218" s="571"/>
      <c r="KZI218" s="571"/>
      <c r="KZJ218" s="571"/>
      <c r="KZK218" s="571"/>
      <c r="KZL218" s="571"/>
      <c r="KZM218" s="571"/>
      <c r="KZN218" s="571"/>
      <c r="KZO218" s="571"/>
      <c r="KZP218" s="571"/>
      <c r="KZQ218" s="571"/>
      <c r="KZR218" s="571"/>
      <c r="KZS218" s="571"/>
      <c r="KZT218" s="571"/>
      <c r="KZU218" s="571"/>
      <c r="KZV218" s="571"/>
      <c r="KZW218" s="571"/>
      <c r="KZX218" s="571"/>
      <c r="KZY218" s="571"/>
      <c r="KZZ218" s="571"/>
      <c r="LAA218" s="571"/>
      <c r="LAB218" s="571"/>
      <c r="LAC218" s="571"/>
      <c r="LAD218" s="571"/>
      <c r="LAE218" s="571"/>
      <c r="LAF218" s="571"/>
      <c r="LAG218" s="571"/>
      <c r="LAH218" s="571"/>
      <c r="LAI218" s="571"/>
      <c r="LAJ218" s="571"/>
      <c r="LAK218" s="571"/>
      <c r="LAL218" s="571"/>
      <c r="LAM218" s="571"/>
      <c r="LAN218" s="571"/>
      <c r="LAO218" s="571"/>
      <c r="LAP218" s="571"/>
      <c r="LAQ218" s="571"/>
      <c r="LAR218" s="571"/>
      <c r="LAS218" s="571"/>
      <c r="LAT218" s="571"/>
      <c r="LAU218" s="571"/>
      <c r="LAV218" s="571"/>
      <c r="LAW218" s="571"/>
      <c r="LAX218" s="571"/>
      <c r="LAY218" s="571"/>
      <c r="LAZ218" s="571"/>
      <c r="LBA218" s="571"/>
      <c r="LBB218" s="571"/>
      <c r="LBC218" s="571"/>
      <c r="LBD218" s="571"/>
      <c r="LBE218" s="571"/>
      <c r="LBF218" s="571"/>
      <c r="LBG218" s="571"/>
      <c r="LBH218" s="571"/>
      <c r="LBI218" s="571"/>
      <c r="LBJ218" s="571"/>
      <c r="LBK218" s="571"/>
      <c r="LBL218" s="571"/>
      <c r="LBM218" s="571"/>
      <c r="LBN218" s="571"/>
      <c r="LBO218" s="571"/>
      <c r="LBP218" s="571"/>
      <c r="LBQ218" s="571"/>
      <c r="LBR218" s="571"/>
      <c r="LBS218" s="571"/>
      <c r="LBT218" s="571"/>
      <c r="LBU218" s="571"/>
      <c r="LBV218" s="571"/>
      <c r="LBW218" s="571"/>
      <c r="LBX218" s="571"/>
      <c r="LBY218" s="571"/>
      <c r="LBZ218" s="571"/>
      <c r="LCA218" s="571"/>
      <c r="LCB218" s="571"/>
      <c r="LCC218" s="571"/>
      <c r="LCD218" s="571"/>
      <c r="LCE218" s="571"/>
      <c r="LCF218" s="571"/>
      <c r="LCI218" s="571"/>
      <c r="LCJ218" s="571"/>
      <c r="LCK218" s="571"/>
      <c r="LCL218" s="571"/>
      <c r="LCM218" s="571"/>
      <c r="LCN218" s="571"/>
      <c r="LCO218" s="571"/>
      <c r="LCP218" s="571"/>
      <c r="LCQ218" s="571"/>
      <c r="LCR218" s="571"/>
      <c r="LCS218" s="571"/>
      <c r="LCT218" s="571"/>
      <c r="LCU218" s="571"/>
      <c r="LCV218" s="571"/>
      <c r="LCW218" s="571"/>
      <c r="LCX218" s="571"/>
      <c r="LCY218" s="571"/>
      <c r="LCZ218" s="571"/>
      <c r="LDA218" s="571"/>
      <c r="LDB218" s="571"/>
      <c r="LDC218" s="571"/>
      <c r="LDD218" s="571"/>
      <c r="LDE218" s="571"/>
      <c r="LDF218" s="571"/>
      <c r="LDG218" s="571"/>
      <c r="LDH218" s="571"/>
      <c r="LDI218" s="571"/>
      <c r="LDJ218" s="571"/>
      <c r="LDK218" s="571"/>
      <c r="LDL218" s="571"/>
      <c r="LDM218" s="571"/>
      <c r="LDN218" s="571"/>
      <c r="LDO218" s="571"/>
      <c r="LDP218" s="571"/>
      <c r="LDQ218" s="571"/>
      <c r="LDR218" s="571"/>
      <c r="LDS218" s="571"/>
      <c r="LDT218" s="571"/>
      <c r="LDU218" s="571"/>
      <c r="LDV218" s="571"/>
      <c r="LDW218" s="571"/>
      <c r="LDX218" s="571"/>
      <c r="LDY218" s="571"/>
      <c r="LDZ218" s="571"/>
      <c r="LEA218" s="571"/>
      <c r="LEB218" s="571"/>
      <c r="LEC218" s="571"/>
      <c r="LED218" s="571"/>
      <c r="LEE218" s="571"/>
      <c r="LEF218" s="571"/>
      <c r="LEG218" s="571"/>
      <c r="LEH218" s="571"/>
      <c r="LEI218" s="571"/>
      <c r="LEJ218" s="571"/>
      <c r="LEK218" s="571"/>
      <c r="LEL218" s="571"/>
      <c r="LEM218" s="571"/>
      <c r="LEN218" s="571"/>
      <c r="LEO218" s="571"/>
      <c r="LEP218" s="571"/>
      <c r="LEQ218" s="571"/>
      <c r="LER218" s="571"/>
      <c r="LES218" s="571"/>
      <c r="LET218" s="571"/>
      <c r="LEU218" s="571"/>
      <c r="LEV218" s="571"/>
      <c r="LEW218" s="571"/>
      <c r="LEX218" s="571"/>
      <c r="LEY218" s="571"/>
      <c r="LEZ218" s="571"/>
      <c r="LFA218" s="571"/>
      <c r="LFB218" s="571"/>
      <c r="LFC218" s="571"/>
      <c r="LFD218" s="571"/>
      <c r="LFE218" s="571"/>
      <c r="LFF218" s="571"/>
      <c r="LFG218" s="571"/>
      <c r="LFH218" s="571"/>
      <c r="LFI218" s="571"/>
      <c r="LFJ218" s="571"/>
      <c r="LFK218" s="571"/>
      <c r="LFL218" s="571"/>
      <c r="LFM218" s="571"/>
      <c r="LFN218" s="571"/>
      <c r="LFO218" s="571"/>
      <c r="LFP218" s="571"/>
      <c r="LFQ218" s="571"/>
      <c r="LFR218" s="571"/>
      <c r="LFS218" s="571"/>
      <c r="LFT218" s="571"/>
      <c r="LFU218" s="571"/>
      <c r="LFV218" s="571"/>
      <c r="LFW218" s="571"/>
      <c r="LFX218" s="571"/>
      <c r="LFY218" s="571"/>
      <c r="LFZ218" s="571"/>
      <c r="LGA218" s="571"/>
      <c r="LGB218" s="571"/>
      <c r="LGC218" s="571"/>
      <c r="LGD218" s="571"/>
      <c r="LGE218" s="571"/>
      <c r="LGF218" s="571"/>
      <c r="LGG218" s="571"/>
      <c r="LGH218" s="571"/>
      <c r="LGI218" s="571"/>
      <c r="LGJ218" s="571"/>
      <c r="LGK218" s="571"/>
      <c r="LGL218" s="571"/>
      <c r="LGM218" s="571"/>
      <c r="LGN218" s="571"/>
      <c r="LGO218" s="571"/>
      <c r="LGP218" s="571"/>
      <c r="LGQ218" s="571"/>
      <c r="LGR218" s="571"/>
      <c r="LGS218" s="571"/>
      <c r="LGT218" s="571"/>
      <c r="LGU218" s="571"/>
      <c r="LGV218" s="571"/>
      <c r="LGW218" s="571"/>
      <c r="LGX218" s="571"/>
      <c r="LGY218" s="571"/>
      <c r="LGZ218" s="571"/>
      <c r="LHA218" s="571"/>
      <c r="LHB218" s="571"/>
      <c r="LHC218" s="571"/>
      <c r="LHD218" s="571"/>
      <c r="LHE218" s="571"/>
      <c r="LHF218" s="571"/>
      <c r="LHG218" s="571"/>
      <c r="LHH218" s="571"/>
      <c r="LHI218" s="571"/>
      <c r="LHJ218" s="571"/>
      <c r="LHK218" s="571"/>
      <c r="LHL218" s="571"/>
      <c r="LHM218" s="571"/>
      <c r="LHN218" s="571"/>
      <c r="LHO218" s="571"/>
      <c r="LHP218" s="571"/>
      <c r="LHQ218" s="571"/>
      <c r="LHR218" s="571"/>
      <c r="LHS218" s="571"/>
      <c r="LHT218" s="571"/>
      <c r="LHU218" s="571"/>
      <c r="LHV218" s="571"/>
      <c r="LHW218" s="571"/>
      <c r="LHX218" s="571"/>
      <c r="LHY218" s="571"/>
      <c r="LHZ218" s="571"/>
      <c r="LIA218" s="571"/>
      <c r="LIB218" s="571"/>
      <c r="LIC218" s="571"/>
      <c r="LID218" s="571"/>
      <c r="LIE218" s="571"/>
      <c r="LIF218" s="571"/>
      <c r="LIG218" s="571"/>
      <c r="LIH218" s="571"/>
      <c r="LII218" s="571"/>
      <c r="LIJ218" s="571"/>
      <c r="LIK218" s="571"/>
      <c r="LIL218" s="571"/>
      <c r="LIM218" s="571"/>
      <c r="LIN218" s="571"/>
      <c r="LIO218" s="571"/>
      <c r="LIP218" s="571"/>
      <c r="LIQ218" s="571"/>
      <c r="LIR218" s="571"/>
      <c r="LIS218" s="571"/>
      <c r="LIT218" s="571"/>
      <c r="LIU218" s="571"/>
      <c r="LIV218" s="571"/>
      <c r="LIW218" s="571"/>
      <c r="LIX218" s="571"/>
      <c r="LIY218" s="571"/>
      <c r="LIZ218" s="571"/>
      <c r="LJA218" s="571"/>
      <c r="LJB218" s="571"/>
      <c r="LJC218" s="571"/>
      <c r="LJD218" s="571"/>
      <c r="LJE218" s="571"/>
      <c r="LJF218" s="571"/>
      <c r="LJG218" s="571"/>
      <c r="LJH218" s="571"/>
      <c r="LJI218" s="571"/>
      <c r="LJJ218" s="571"/>
      <c r="LJK218" s="571"/>
      <c r="LJL218" s="571"/>
      <c r="LJM218" s="571"/>
      <c r="LJN218" s="571"/>
      <c r="LJO218" s="571"/>
      <c r="LJP218" s="571"/>
      <c r="LJQ218" s="571"/>
      <c r="LJR218" s="571"/>
      <c r="LJS218" s="571"/>
      <c r="LJT218" s="571"/>
      <c r="LJU218" s="571"/>
      <c r="LJV218" s="571"/>
      <c r="LJW218" s="571"/>
      <c r="LJX218" s="571"/>
      <c r="LJY218" s="571"/>
      <c r="LJZ218" s="571"/>
      <c r="LKA218" s="571"/>
      <c r="LKB218" s="571"/>
      <c r="LKC218" s="571"/>
      <c r="LKD218" s="571"/>
      <c r="LKE218" s="571"/>
      <c r="LKF218" s="571"/>
      <c r="LKG218" s="571"/>
      <c r="LKH218" s="571"/>
      <c r="LKI218" s="571"/>
      <c r="LKJ218" s="571"/>
      <c r="LKK218" s="571"/>
      <c r="LKL218" s="571"/>
      <c r="LKM218" s="571"/>
      <c r="LKN218" s="571"/>
      <c r="LKO218" s="571"/>
      <c r="LKP218" s="571"/>
      <c r="LKQ218" s="571"/>
      <c r="LKR218" s="571"/>
      <c r="LKS218" s="571"/>
      <c r="LKT218" s="571"/>
      <c r="LKU218" s="571"/>
      <c r="LKV218" s="571"/>
      <c r="LKW218" s="571"/>
      <c r="LKX218" s="571"/>
      <c r="LKY218" s="571"/>
      <c r="LKZ218" s="571"/>
      <c r="LLA218" s="571"/>
      <c r="LLB218" s="571"/>
      <c r="LLC218" s="571"/>
      <c r="LLD218" s="571"/>
      <c r="LLE218" s="571"/>
      <c r="LLF218" s="571"/>
      <c r="LLG218" s="571"/>
      <c r="LLH218" s="571"/>
      <c r="LLI218" s="571"/>
      <c r="LLJ218" s="571"/>
      <c r="LLK218" s="571"/>
      <c r="LLL218" s="571"/>
      <c r="LLM218" s="571"/>
      <c r="LLN218" s="571"/>
      <c r="LLO218" s="571"/>
      <c r="LLP218" s="571"/>
      <c r="LLQ218" s="571"/>
      <c r="LLR218" s="571"/>
      <c r="LLS218" s="571"/>
      <c r="LLT218" s="571"/>
      <c r="LLU218" s="571"/>
      <c r="LLV218" s="571"/>
      <c r="LLW218" s="571"/>
      <c r="LLX218" s="571"/>
      <c r="LLY218" s="571"/>
      <c r="LLZ218" s="571"/>
      <c r="LMA218" s="571"/>
      <c r="LMB218" s="571"/>
      <c r="LME218" s="571"/>
      <c r="LMF218" s="571"/>
      <c r="LMG218" s="571"/>
      <c r="LMH218" s="571"/>
      <c r="LMI218" s="571"/>
      <c r="LMJ218" s="571"/>
      <c r="LMK218" s="571"/>
      <c r="LML218" s="571"/>
      <c r="LMM218" s="571"/>
      <c r="LMN218" s="571"/>
      <c r="LMO218" s="571"/>
      <c r="LMP218" s="571"/>
      <c r="LMQ218" s="571"/>
      <c r="LMR218" s="571"/>
      <c r="LMS218" s="571"/>
      <c r="LMT218" s="571"/>
      <c r="LMU218" s="571"/>
      <c r="LMV218" s="571"/>
      <c r="LMW218" s="571"/>
      <c r="LMX218" s="571"/>
      <c r="LMY218" s="571"/>
      <c r="LMZ218" s="571"/>
      <c r="LNA218" s="571"/>
      <c r="LNB218" s="571"/>
      <c r="LNC218" s="571"/>
      <c r="LND218" s="571"/>
      <c r="LNE218" s="571"/>
      <c r="LNF218" s="571"/>
      <c r="LNG218" s="571"/>
      <c r="LNH218" s="571"/>
      <c r="LNI218" s="571"/>
      <c r="LNJ218" s="571"/>
      <c r="LNK218" s="571"/>
      <c r="LNL218" s="571"/>
      <c r="LNM218" s="571"/>
      <c r="LNN218" s="571"/>
      <c r="LNO218" s="571"/>
      <c r="LNP218" s="571"/>
      <c r="LNQ218" s="571"/>
      <c r="LNR218" s="571"/>
      <c r="LNS218" s="571"/>
      <c r="LNT218" s="571"/>
      <c r="LNU218" s="571"/>
      <c r="LNV218" s="571"/>
      <c r="LNW218" s="571"/>
      <c r="LNX218" s="571"/>
      <c r="LNY218" s="571"/>
      <c r="LNZ218" s="571"/>
      <c r="LOA218" s="571"/>
      <c r="LOB218" s="571"/>
      <c r="LOC218" s="571"/>
      <c r="LOD218" s="571"/>
      <c r="LOE218" s="571"/>
      <c r="LOF218" s="571"/>
      <c r="LOG218" s="571"/>
      <c r="LOH218" s="571"/>
      <c r="LOI218" s="571"/>
      <c r="LOJ218" s="571"/>
      <c r="LOK218" s="571"/>
      <c r="LOL218" s="571"/>
      <c r="LOM218" s="571"/>
      <c r="LON218" s="571"/>
      <c r="LOO218" s="571"/>
      <c r="LOP218" s="571"/>
      <c r="LOQ218" s="571"/>
      <c r="LOR218" s="571"/>
      <c r="LOS218" s="571"/>
      <c r="LOT218" s="571"/>
      <c r="LOU218" s="571"/>
      <c r="LOV218" s="571"/>
      <c r="LOW218" s="571"/>
      <c r="LOX218" s="571"/>
      <c r="LOY218" s="571"/>
      <c r="LOZ218" s="571"/>
      <c r="LPA218" s="571"/>
      <c r="LPB218" s="571"/>
      <c r="LPC218" s="571"/>
      <c r="LPD218" s="571"/>
      <c r="LPE218" s="571"/>
      <c r="LPF218" s="571"/>
      <c r="LPG218" s="571"/>
      <c r="LPH218" s="571"/>
      <c r="LPI218" s="571"/>
      <c r="LPJ218" s="571"/>
      <c r="LPK218" s="571"/>
      <c r="LPL218" s="571"/>
      <c r="LPM218" s="571"/>
      <c r="LPN218" s="571"/>
      <c r="LPO218" s="571"/>
      <c r="LPP218" s="571"/>
      <c r="LPQ218" s="571"/>
      <c r="LPR218" s="571"/>
      <c r="LPS218" s="571"/>
      <c r="LPT218" s="571"/>
      <c r="LPU218" s="571"/>
      <c r="LPV218" s="571"/>
      <c r="LPW218" s="571"/>
      <c r="LPX218" s="571"/>
      <c r="LPY218" s="571"/>
      <c r="LPZ218" s="571"/>
      <c r="LQA218" s="571"/>
      <c r="LQB218" s="571"/>
      <c r="LQC218" s="571"/>
      <c r="LQD218" s="571"/>
      <c r="LQE218" s="571"/>
      <c r="LQF218" s="571"/>
      <c r="LQG218" s="571"/>
      <c r="LQH218" s="571"/>
      <c r="LQI218" s="571"/>
      <c r="LQJ218" s="571"/>
      <c r="LQK218" s="571"/>
      <c r="LQL218" s="571"/>
      <c r="LQM218" s="571"/>
      <c r="LQN218" s="571"/>
      <c r="LQO218" s="571"/>
      <c r="LQP218" s="571"/>
      <c r="LQQ218" s="571"/>
      <c r="LQR218" s="571"/>
      <c r="LQS218" s="571"/>
      <c r="LQT218" s="571"/>
      <c r="LQU218" s="571"/>
      <c r="LQV218" s="571"/>
      <c r="LQW218" s="571"/>
      <c r="LQX218" s="571"/>
      <c r="LQY218" s="571"/>
      <c r="LQZ218" s="571"/>
      <c r="LRA218" s="571"/>
      <c r="LRB218" s="571"/>
      <c r="LRC218" s="571"/>
      <c r="LRD218" s="571"/>
      <c r="LRE218" s="571"/>
      <c r="LRF218" s="571"/>
      <c r="LRG218" s="571"/>
      <c r="LRH218" s="571"/>
      <c r="LRI218" s="571"/>
      <c r="LRJ218" s="571"/>
      <c r="LRK218" s="571"/>
      <c r="LRL218" s="571"/>
      <c r="LRM218" s="571"/>
      <c r="LRN218" s="571"/>
      <c r="LRO218" s="571"/>
      <c r="LRP218" s="571"/>
      <c r="LRQ218" s="571"/>
      <c r="LRR218" s="571"/>
      <c r="LRS218" s="571"/>
      <c r="LRT218" s="571"/>
      <c r="LRU218" s="571"/>
      <c r="LRV218" s="571"/>
      <c r="LRW218" s="571"/>
      <c r="LRX218" s="571"/>
      <c r="LRY218" s="571"/>
      <c r="LRZ218" s="571"/>
      <c r="LSA218" s="571"/>
      <c r="LSB218" s="571"/>
      <c r="LSC218" s="571"/>
      <c r="LSD218" s="571"/>
      <c r="LSE218" s="571"/>
      <c r="LSF218" s="571"/>
      <c r="LSG218" s="571"/>
      <c r="LSH218" s="571"/>
      <c r="LSI218" s="571"/>
      <c r="LSJ218" s="571"/>
      <c r="LSK218" s="571"/>
      <c r="LSL218" s="571"/>
      <c r="LSM218" s="571"/>
      <c r="LSN218" s="571"/>
      <c r="LSO218" s="571"/>
      <c r="LSP218" s="571"/>
      <c r="LSQ218" s="571"/>
      <c r="LSR218" s="571"/>
      <c r="LSS218" s="571"/>
      <c r="LST218" s="571"/>
      <c r="LSU218" s="571"/>
      <c r="LSV218" s="571"/>
      <c r="LSW218" s="571"/>
      <c r="LSX218" s="571"/>
      <c r="LSY218" s="571"/>
      <c r="LSZ218" s="571"/>
      <c r="LTA218" s="571"/>
      <c r="LTB218" s="571"/>
      <c r="LTC218" s="571"/>
      <c r="LTD218" s="571"/>
      <c r="LTE218" s="571"/>
      <c r="LTF218" s="571"/>
      <c r="LTG218" s="571"/>
      <c r="LTH218" s="571"/>
      <c r="LTI218" s="571"/>
      <c r="LTJ218" s="571"/>
      <c r="LTK218" s="571"/>
      <c r="LTL218" s="571"/>
      <c r="LTM218" s="571"/>
      <c r="LTN218" s="571"/>
      <c r="LTO218" s="571"/>
      <c r="LTP218" s="571"/>
      <c r="LTQ218" s="571"/>
      <c r="LTR218" s="571"/>
      <c r="LTS218" s="571"/>
      <c r="LTT218" s="571"/>
      <c r="LTU218" s="571"/>
      <c r="LTV218" s="571"/>
      <c r="LTW218" s="571"/>
      <c r="LTX218" s="571"/>
      <c r="LTY218" s="571"/>
      <c r="LTZ218" s="571"/>
      <c r="LUA218" s="571"/>
      <c r="LUB218" s="571"/>
      <c r="LUC218" s="571"/>
      <c r="LUD218" s="571"/>
      <c r="LUE218" s="571"/>
      <c r="LUF218" s="571"/>
      <c r="LUG218" s="571"/>
      <c r="LUH218" s="571"/>
      <c r="LUI218" s="571"/>
      <c r="LUJ218" s="571"/>
      <c r="LUK218" s="571"/>
      <c r="LUL218" s="571"/>
      <c r="LUM218" s="571"/>
      <c r="LUN218" s="571"/>
      <c r="LUO218" s="571"/>
      <c r="LUP218" s="571"/>
      <c r="LUQ218" s="571"/>
      <c r="LUR218" s="571"/>
      <c r="LUS218" s="571"/>
      <c r="LUT218" s="571"/>
      <c r="LUU218" s="571"/>
      <c r="LUV218" s="571"/>
      <c r="LUW218" s="571"/>
      <c r="LUX218" s="571"/>
      <c r="LUY218" s="571"/>
      <c r="LUZ218" s="571"/>
      <c r="LVA218" s="571"/>
      <c r="LVB218" s="571"/>
      <c r="LVC218" s="571"/>
      <c r="LVD218" s="571"/>
      <c r="LVE218" s="571"/>
      <c r="LVF218" s="571"/>
      <c r="LVG218" s="571"/>
      <c r="LVH218" s="571"/>
      <c r="LVI218" s="571"/>
      <c r="LVJ218" s="571"/>
      <c r="LVK218" s="571"/>
      <c r="LVL218" s="571"/>
      <c r="LVM218" s="571"/>
      <c r="LVN218" s="571"/>
      <c r="LVO218" s="571"/>
      <c r="LVP218" s="571"/>
      <c r="LVQ218" s="571"/>
      <c r="LVR218" s="571"/>
      <c r="LVS218" s="571"/>
      <c r="LVT218" s="571"/>
      <c r="LVU218" s="571"/>
      <c r="LVV218" s="571"/>
      <c r="LVW218" s="571"/>
      <c r="LVX218" s="571"/>
      <c r="LWA218" s="571"/>
      <c r="LWB218" s="571"/>
      <c r="LWC218" s="571"/>
      <c r="LWD218" s="571"/>
      <c r="LWE218" s="571"/>
      <c r="LWF218" s="571"/>
      <c r="LWG218" s="571"/>
      <c r="LWH218" s="571"/>
      <c r="LWI218" s="571"/>
      <c r="LWJ218" s="571"/>
      <c r="LWK218" s="571"/>
      <c r="LWL218" s="571"/>
      <c r="LWM218" s="571"/>
      <c r="LWN218" s="571"/>
      <c r="LWO218" s="571"/>
      <c r="LWP218" s="571"/>
      <c r="LWQ218" s="571"/>
      <c r="LWR218" s="571"/>
      <c r="LWS218" s="571"/>
      <c r="LWT218" s="571"/>
      <c r="LWU218" s="571"/>
      <c r="LWV218" s="571"/>
      <c r="LWW218" s="571"/>
      <c r="LWX218" s="571"/>
      <c r="LWY218" s="571"/>
      <c r="LWZ218" s="571"/>
      <c r="LXA218" s="571"/>
      <c r="LXB218" s="571"/>
      <c r="LXC218" s="571"/>
      <c r="LXD218" s="571"/>
      <c r="LXE218" s="571"/>
      <c r="LXF218" s="571"/>
      <c r="LXG218" s="571"/>
      <c r="LXH218" s="571"/>
      <c r="LXI218" s="571"/>
      <c r="LXJ218" s="571"/>
      <c r="LXK218" s="571"/>
      <c r="LXL218" s="571"/>
      <c r="LXM218" s="571"/>
      <c r="LXN218" s="571"/>
      <c r="LXO218" s="571"/>
      <c r="LXP218" s="571"/>
      <c r="LXQ218" s="571"/>
      <c r="LXR218" s="571"/>
      <c r="LXS218" s="571"/>
      <c r="LXT218" s="571"/>
      <c r="LXU218" s="571"/>
      <c r="LXV218" s="571"/>
      <c r="LXW218" s="571"/>
      <c r="LXX218" s="571"/>
      <c r="LXY218" s="571"/>
      <c r="LXZ218" s="571"/>
      <c r="LYA218" s="571"/>
      <c r="LYB218" s="571"/>
      <c r="LYC218" s="571"/>
      <c r="LYD218" s="571"/>
      <c r="LYE218" s="571"/>
      <c r="LYF218" s="571"/>
      <c r="LYG218" s="571"/>
      <c r="LYH218" s="571"/>
      <c r="LYI218" s="571"/>
      <c r="LYJ218" s="571"/>
      <c r="LYK218" s="571"/>
      <c r="LYL218" s="571"/>
      <c r="LYM218" s="571"/>
      <c r="LYN218" s="571"/>
      <c r="LYO218" s="571"/>
      <c r="LYP218" s="571"/>
      <c r="LYQ218" s="571"/>
      <c r="LYR218" s="571"/>
      <c r="LYS218" s="571"/>
      <c r="LYT218" s="571"/>
      <c r="LYU218" s="571"/>
      <c r="LYV218" s="571"/>
      <c r="LYW218" s="571"/>
      <c r="LYX218" s="571"/>
      <c r="LYY218" s="571"/>
      <c r="LYZ218" s="571"/>
      <c r="LZA218" s="571"/>
      <c r="LZB218" s="571"/>
      <c r="LZC218" s="571"/>
      <c r="LZD218" s="571"/>
      <c r="LZE218" s="571"/>
      <c r="LZF218" s="571"/>
      <c r="LZG218" s="571"/>
      <c r="LZH218" s="571"/>
      <c r="LZI218" s="571"/>
      <c r="LZJ218" s="571"/>
      <c r="LZK218" s="571"/>
      <c r="LZL218" s="571"/>
      <c r="LZM218" s="571"/>
      <c r="LZN218" s="571"/>
      <c r="LZO218" s="571"/>
      <c r="LZP218" s="571"/>
      <c r="LZQ218" s="571"/>
      <c r="LZR218" s="571"/>
      <c r="LZS218" s="571"/>
      <c r="LZT218" s="571"/>
      <c r="LZU218" s="571"/>
      <c r="LZV218" s="571"/>
      <c r="LZW218" s="571"/>
      <c r="LZX218" s="571"/>
      <c r="LZY218" s="571"/>
      <c r="LZZ218" s="571"/>
      <c r="MAA218" s="571"/>
      <c r="MAB218" s="571"/>
      <c r="MAC218" s="571"/>
      <c r="MAD218" s="571"/>
      <c r="MAE218" s="571"/>
      <c r="MAF218" s="571"/>
      <c r="MAG218" s="571"/>
      <c r="MAH218" s="571"/>
      <c r="MAI218" s="571"/>
      <c r="MAJ218" s="571"/>
      <c r="MAK218" s="571"/>
      <c r="MAL218" s="571"/>
      <c r="MAM218" s="571"/>
      <c r="MAN218" s="571"/>
      <c r="MAO218" s="571"/>
      <c r="MAP218" s="571"/>
      <c r="MAQ218" s="571"/>
      <c r="MAR218" s="571"/>
      <c r="MAS218" s="571"/>
      <c r="MAT218" s="571"/>
      <c r="MAU218" s="571"/>
      <c r="MAV218" s="571"/>
      <c r="MAW218" s="571"/>
      <c r="MAX218" s="571"/>
      <c r="MAY218" s="571"/>
      <c r="MAZ218" s="571"/>
      <c r="MBA218" s="571"/>
      <c r="MBB218" s="571"/>
      <c r="MBC218" s="571"/>
      <c r="MBD218" s="571"/>
      <c r="MBE218" s="571"/>
      <c r="MBF218" s="571"/>
      <c r="MBG218" s="571"/>
      <c r="MBH218" s="571"/>
      <c r="MBI218" s="571"/>
      <c r="MBJ218" s="571"/>
      <c r="MBK218" s="571"/>
      <c r="MBL218" s="571"/>
      <c r="MBM218" s="571"/>
      <c r="MBN218" s="571"/>
      <c r="MBO218" s="571"/>
      <c r="MBP218" s="571"/>
      <c r="MBQ218" s="571"/>
      <c r="MBR218" s="571"/>
      <c r="MBS218" s="571"/>
      <c r="MBT218" s="571"/>
      <c r="MBU218" s="571"/>
      <c r="MBV218" s="571"/>
      <c r="MBW218" s="571"/>
      <c r="MBX218" s="571"/>
      <c r="MBY218" s="571"/>
      <c r="MBZ218" s="571"/>
      <c r="MCA218" s="571"/>
      <c r="MCB218" s="571"/>
      <c r="MCC218" s="571"/>
      <c r="MCD218" s="571"/>
      <c r="MCE218" s="571"/>
      <c r="MCF218" s="571"/>
      <c r="MCG218" s="571"/>
      <c r="MCH218" s="571"/>
      <c r="MCI218" s="571"/>
      <c r="MCJ218" s="571"/>
      <c r="MCK218" s="571"/>
      <c r="MCL218" s="571"/>
      <c r="MCM218" s="571"/>
      <c r="MCN218" s="571"/>
      <c r="MCO218" s="571"/>
      <c r="MCP218" s="571"/>
      <c r="MCQ218" s="571"/>
      <c r="MCR218" s="571"/>
      <c r="MCS218" s="571"/>
      <c r="MCT218" s="571"/>
      <c r="MCU218" s="571"/>
      <c r="MCV218" s="571"/>
      <c r="MCW218" s="571"/>
      <c r="MCX218" s="571"/>
      <c r="MCY218" s="571"/>
      <c r="MCZ218" s="571"/>
      <c r="MDA218" s="571"/>
      <c r="MDB218" s="571"/>
      <c r="MDC218" s="571"/>
      <c r="MDD218" s="571"/>
      <c r="MDE218" s="571"/>
      <c r="MDF218" s="571"/>
      <c r="MDG218" s="571"/>
      <c r="MDH218" s="571"/>
      <c r="MDI218" s="571"/>
      <c r="MDJ218" s="571"/>
      <c r="MDK218" s="571"/>
      <c r="MDL218" s="571"/>
      <c r="MDM218" s="571"/>
      <c r="MDN218" s="571"/>
      <c r="MDO218" s="571"/>
      <c r="MDP218" s="571"/>
      <c r="MDQ218" s="571"/>
      <c r="MDR218" s="571"/>
      <c r="MDS218" s="571"/>
      <c r="MDT218" s="571"/>
      <c r="MDU218" s="571"/>
      <c r="MDV218" s="571"/>
      <c r="MDW218" s="571"/>
      <c r="MDX218" s="571"/>
      <c r="MDY218" s="571"/>
      <c r="MDZ218" s="571"/>
      <c r="MEA218" s="571"/>
      <c r="MEB218" s="571"/>
      <c r="MEC218" s="571"/>
      <c r="MED218" s="571"/>
      <c r="MEE218" s="571"/>
      <c r="MEF218" s="571"/>
      <c r="MEG218" s="571"/>
      <c r="MEH218" s="571"/>
      <c r="MEI218" s="571"/>
      <c r="MEJ218" s="571"/>
      <c r="MEK218" s="571"/>
      <c r="MEL218" s="571"/>
      <c r="MEM218" s="571"/>
      <c r="MEN218" s="571"/>
      <c r="MEO218" s="571"/>
      <c r="MEP218" s="571"/>
      <c r="MEQ218" s="571"/>
      <c r="MER218" s="571"/>
      <c r="MES218" s="571"/>
      <c r="MET218" s="571"/>
      <c r="MEU218" s="571"/>
      <c r="MEV218" s="571"/>
      <c r="MEW218" s="571"/>
      <c r="MEX218" s="571"/>
      <c r="MEY218" s="571"/>
      <c r="MEZ218" s="571"/>
      <c r="MFA218" s="571"/>
      <c r="MFB218" s="571"/>
      <c r="MFC218" s="571"/>
      <c r="MFD218" s="571"/>
      <c r="MFE218" s="571"/>
      <c r="MFF218" s="571"/>
      <c r="MFG218" s="571"/>
      <c r="MFH218" s="571"/>
      <c r="MFI218" s="571"/>
      <c r="MFJ218" s="571"/>
      <c r="MFK218" s="571"/>
      <c r="MFL218" s="571"/>
      <c r="MFM218" s="571"/>
      <c r="MFN218" s="571"/>
      <c r="MFO218" s="571"/>
      <c r="MFP218" s="571"/>
      <c r="MFQ218" s="571"/>
      <c r="MFR218" s="571"/>
      <c r="MFS218" s="571"/>
      <c r="MFT218" s="571"/>
      <c r="MFW218" s="571"/>
      <c r="MFX218" s="571"/>
      <c r="MFY218" s="571"/>
      <c r="MFZ218" s="571"/>
      <c r="MGA218" s="571"/>
      <c r="MGB218" s="571"/>
      <c r="MGC218" s="571"/>
      <c r="MGD218" s="571"/>
      <c r="MGE218" s="571"/>
      <c r="MGF218" s="571"/>
      <c r="MGG218" s="571"/>
      <c r="MGH218" s="571"/>
      <c r="MGI218" s="571"/>
      <c r="MGJ218" s="571"/>
      <c r="MGK218" s="571"/>
      <c r="MGL218" s="571"/>
      <c r="MGM218" s="571"/>
      <c r="MGN218" s="571"/>
      <c r="MGO218" s="571"/>
      <c r="MGP218" s="571"/>
      <c r="MGQ218" s="571"/>
      <c r="MGR218" s="571"/>
      <c r="MGS218" s="571"/>
      <c r="MGT218" s="571"/>
      <c r="MGU218" s="571"/>
      <c r="MGV218" s="571"/>
      <c r="MGW218" s="571"/>
      <c r="MGX218" s="571"/>
      <c r="MGY218" s="571"/>
      <c r="MGZ218" s="571"/>
      <c r="MHA218" s="571"/>
      <c r="MHB218" s="571"/>
      <c r="MHC218" s="571"/>
      <c r="MHD218" s="571"/>
      <c r="MHE218" s="571"/>
      <c r="MHF218" s="571"/>
      <c r="MHG218" s="571"/>
      <c r="MHH218" s="571"/>
      <c r="MHI218" s="571"/>
      <c r="MHJ218" s="571"/>
      <c r="MHK218" s="571"/>
      <c r="MHL218" s="571"/>
      <c r="MHM218" s="571"/>
      <c r="MHN218" s="571"/>
      <c r="MHO218" s="571"/>
      <c r="MHP218" s="571"/>
      <c r="MHQ218" s="571"/>
      <c r="MHR218" s="571"/>
      <c r="MHS218" s="571"/>
      <c r="MHT218" s="571"/>
      <c r="MHU218" s="571"/>
      <c r="MHV218" s="571"/>
      <c r="MHW218" s="571"/>
      <c r="MHX218" s="571"/>
      <c r="MHY218" s="571"/>
      <c r="MHZ218" s="571"/>
      <c r="MIA218" s="571"/>
      <c r="MIB218" s="571"/>
      <c r="MIC218" s="571"/>
      <c r="MID218" s="571"/>
      <c r="MIE218" s="571"/>
      <c r="MIF218" s="571"/>
      <c r="MIG218" s="571"/>
      <c r="MIH218" s="571"/>
      <c r="MII218" s="571"/>
      <c r="MIJ218" s="571"/>
      <c r="MIK218" s="571"/>
      <c r="MIL218" s="571"/>
      <c r="MIM218" s="571"/>
      <c r="MIN218" s="571"/>
      <c r="MIO218" s="571"/>
      <c r="MIP218" s="571"/>
      <c r="MIQ218" s="571"/>
      <c r="MIR218" s="571"/>
      <c r="MIS218" s="571"/>
      <c r="MIT218" s="571"/>
      <c r="MIU218" s="571"/>
      <c r="MIV218" s="571"/>
      <c r="MIW218" s="571"/>
      <c r="MIX218" s="571"/>
      <c r="MIY218" s="571"/>
      <c r="MIZ218" s="571"/>
      <c r="MJA218" s="571"/>
      <c r="MJB218" s="571"/>
      <c r="MJC218" s="571"/>
      <c r="MJD218" s="571"/>
      <c r="MJE218" s="571"/>
      <c r="MJF218" s="571"/>
      <c r="MJG218" s="571"/>
      <c r="MJH218" s="571"/>
      <c r="MJI218" s="571"/>
      <c r="MJJ218" s="571"/>
      <c r="MJK218" s="571"/>
      <c r="MJL218" s="571"/>
      <c r="MJM218" s="571"/>
      <c r="MJN218" s="571"/>
      <c r="MJO218" s="571"/>
      <c r="MJP218" s="571"/>
      <c r="MJQ218" s="571"/>
      <c r="MJR218" s="571"/>
      <c r="MJS218" s="571"/>
      <c r="MJT218" s="571"/>
      <c r="MJU218" s="571"/>
      <c r="MJV218" s="571"/>
      <c r="MJW218" s="571"/>
      <c r="MJX218" s="571"/>
      <c r="MJY218" s="571"/>
      <c r="MJZ218" s="571"/>
      <c r="MKA218" s="571"/>
      <c r="MKB218" s="571"/>
      <c r="MKC218" s="571"/>
      <c r="MKD218" s="571"/>
      <c r="MKE218" s="571"/>
      <c r="MKF218" s="571"/>
      <c r="MKG218" s="571"/>
      <c r="MKH218" s="571"/>
      <c r="MKI218" s="571"/>
      <c r="MKJ218" s="571"/>
      <c r="MKK218" s="571"/>
      <c r="MKL218" s="571"/>
      <c r="MKM218" s="571"/>
      <c r="MKN218" s="571"/>
      <c r="MKO218" s="571"/>
      <c r="MKP218" s="571"/>
      <c r="MKQ218" s="571"/>
      <c r="MKR218" s="571"/>
      <c r="MKS218" s="571"/>
      <c r="MKT218" s="571"/>
      <c r="MKU218" s="571"/>
      <c r="MKV218" s="571"/>
      <c r="MKW218" s="571"/>
      <c r="MKX218" s="571"/>
      <c r="MKY218" s="571"/>
      <c r="MKZ218" s="571"/>
      <c r="MLA218" s="571"/>
      <c r="MLB218" s="571"/>
      <c r="MLC218" s="571"/>
      <c r="MLD218" s="571"/>
      <c r="MLE218" s="571"/>
      <c r="MLF218" s="571"/>
      <c r="MLG218" s="571"/>
      <c r="MLH218" s="571"/>
      <c r="MLI218" s="571"/>
      <c r="MLJ218" s="571"/>
      <c r="MLK218" s="571"/>
      <c r="MLL218" s="571"/>
      <c r="MLM218" s="571"/>
      <c r="MLN218" s="571"/>
      <c r="MLO218" s="571"/>
      <c r="MLP218" s="571"/>
      <c r="MLQ218" s="571"/>
      <c r="MLR218" s="571"/>
      <c r="MLS218" s="571"/>
      <c r="MLT218" s="571"/>
      <c r="MLU218" s="571"/>
      <c r="MLV218" s="571"/>
      <c r="MLW218" s="571"/>
      <c r="MLX218" s="571"/>
      <c r="MLY218" s="571"/>
      <c r="MLZ218" s="571"/>
      <c r="MMA218" s="571"/>
      <c r="MMB218" s="571"/>
      <c r="MMC218" s="571"/>
      <c r="MMD218" s="571"/>
      <c r="MME218" s="571"/>
      <c r="MMF218" s="571"/>
      <c r="MMG218" s="571"/>
      <c r="MMH218" s="571"/>
      <c r="MMI218" s="571"/>
      <c r="MMJ218" s="571"/>
      <c r="MMK218" s="571"/>
      <c r="MML218" s="571"/>
      <c r="MMM218" s="571"/>
      <c r="MMN218" s="571"/>
      <c r="MMO218" s="571"/>
      <c r="MMP218" s="571"/>
      <c r="MMQ218" s="571"/>
      <c r="MMR218" s="571"/>
      <c r="MMS218" s="571"/>
      <c r="MMT218" s="571"/>
      <c r="MMU218" s="571"/>
      <c r="MMV218" s="571"/>
      <c r="MMW218" s="571"/>
      <c r="MMX218" s="571"/>
      <c r="MMY218" s="571"/>
      <c r="MMZ218" s="571"/>
      <c r="MNA218" s="571"/>
      <c r="MNB218" s="571"/>
      <c r="MNC218" s="571"/>
      <c r="MND218" s="571"/>
      <c r="MNE218" s="571"/>
      <c r="MNF218" s="571"/>
      <c r="MNG218" s="571"/>
      <c r="MNH218" s="571"/>
      <c r="MNI218" s="571"/>
      <c r="MNJ218" s="571"/>
      <c r="MNK218" s="571"/>
      <c r="MNL218" s="571"/>
      <c r="MNM218" s="571"/>
      <c r="MNN218" s="571"/>
      <c r="MNO218" s="571"/>
      <c r="MNP218" s="571"/>
      <c r="MNQ218" s="571"/>
      <c r="MNR218" s="571"/>
      <c r="MNS218" s="571"/>
      <c r="MNT218" s="571"/>
      <c r="MNU218" s="571"/>
      <c r="MNV218" s="571"/>
      <c r="MNW218" s="571"/>
      <c r="MNX218" s="571"/>
      <c r="MNY218" s="571"/>
      <c r="MNZ218" s="571"/>
      <c r="MOA218" s="571"/>
      <c r="MOB218" s="571"/>
      <c r="MOC218" s="571"/>
      <c r="MOD218" s="571"/>
      <c r="MOE218" s="571"/>
      <c r="MOF218" s="571"/>
      <c r="MOG218" s="571"/>
      <c r="MOH218" s="571"/>
      <c r="MOI218" s="571"/>
      <c r="MOJ218" s="571"/>
      <c r="MOK218" s="571"/>
      <c r="MOL218" s="571"/>
      <c r="MOM218" s="571"/>
      <c r="MON218" s="571"/>
      <c r="MOO218" s="571"/>
      <c r="MOP218" s="571"/>
      <c r="MOQ218" s="571"/>
      <c r="MOR218" s="571"/>
      <c r="MOS218" s="571"/>
      <c r="MOT218" s="571"/>
      <c r="MOU218" s="571"/>
      <c r="MOV218" s="571"/>
      <c r="MOW218" s="571"/>
      <c r="MOX218" s="571"/>
      <c r="MOY218" s="571"/>
      <c r="MOZ218" s="571"/>
      <c r="MPA218" s="571"/>
      <c r="MPB218" s="571"/>
      <c r="MPC218" s="571"/>
      <c r="MPD218" s="571"/>
      <c r="MPE218" s="571"/>
      <c r="MPF218" s="571"/>
      <c r="MPG218" s="571"/>
      <c r="MPH218" s="571"/>
      <c r="MPI218" s="571"/>
      <c r="MPJ218" s="571"/>
      <c r="MPK218" s="571"/>
      <c r="MPL218" s="571"/>
      <c r="MPM218" s="571"/>
      <c r="MPN218" s="571"/>
      <c r="MPO218" s="571"/>
      <c r="MPP218" s="571"/>
      <c r="MPS218" s="571"/>
      <c r="MPT218" s="571"/>
      <c r="MPU218" s="571"/>
      <c r="MPV218" s="571"/>
      <c r="MPW218" s="571"/>
      <c r="MPX218" s="571"/>
      <c r="MPY218" s="571"/>
      <c r="MPZ218" s="571"/>
      <c r="MQA218" s="571"/>
      <c r="MQB218" s="571"/>
      <c r="MQC218" s="571"/>
      <c r="MQD218" s="571"/>
      <c r="MQE218" s="571"/>
      <c r="MQF218" s="571"/>
      <c r="MQG218" s="571"/>
      <c r="MQH218" s="571"/>
      <c r="MQI218" s="571"/>
      <c r="MQJ218" s="571"/>
      <c r="MQK218" s="571"/>
      <c r="MQL218" s="571"/>
      <c r="MQM218" s="571"/>
      <c r="MQN218" s="571"/>
      <c r="MQO218" s="571"/>
      <c r="MQP218" s="571"/>
      <c r="MQQ218" s="571"/>
      <c r="MQR218" s="571"/>
      <c r="MQS218" s="571"/>
      <c r="MQT218" s="571"/>
      <c r="MQU218" s="571"/>
      <c r="MQV218" s="571"/>
      <c r="MQW218" s="571"/>
      <c r="MQX218" s="571"/>
      <c r="MQY218" s="571"/>
      <c r="MQZ218" s="571"/>
      <c r="MRA218" s="571"/>
      <c r="MRB218" s="571"/>
      <c r="MRC218" s="571"/>
      <c r="MRD218" s="571"/>
      <c r="MRE218" s="571"/>
      <c r="MRF218" s="571"/>
      <c r="MRG218" s="571"/>
      <c r="MRH218" s="571"/>
      <c r="MRI218" s="571"/>
      <c r="MRJ218" s="571"/>
      <c r="MRK218" s="571"/>
      <c r="MRL218" s="571"/>
      <c r="MRM218" s="571"/>
      <c r="MRN218" s="571"/>
      <c r="MRO218" s="571"/>
      <c r="MRP218" s="571"/>
      <c r="MRQ218" s="571"/>
      <c r="MRR218" s="571"/>
      <c r="MRS218" s="571"/>
      <c r="MRT218" s="571"/>
      <c r="MRU218" s="571"/>
      <c r="MRV218" s="571"/>
      <c r="MRW218" s="571"/>
      <c r="MRX218" s="571"/>
      <c r="MRY218" s="571"/>
      <c r="MRZ218" s="571"/>
      <c r="MSA218" s="571"/>
      <c r="MSB218" s="571"/>
      <c r="MSC218" s="571"/>
      <c r="MSD218" s="571"/>
      <c r="MSE218" s="571"/>
      <c r="MSF218" s="571"/>
      <c r="MSG218" s="571"/>
      <c r="MSH218" s="571"/>
      <c r="MSI218" s="571"/>
      <c r="MSJ218" s="571"/>
      <c r="MSK218" s="571"/>
      <c r="MSL218" s="571"/>
      <c r="MSM218" s="571"/>
      <c r="MSN218" s="571"/>
      <c r="MSO218" s="571"/>
      <c r="MSP218" s="571"/>
      <c r="MSQ218" s="571"/>
      <c r="MSR218" s="571"/>
      <c r="MSS218" s="571"/>
      <c r="MST218" s="571"/>
      <c r="MSU218" s="571"/>
      <c r="MSV218" s="571"/>
      <c r="MSW218" s="571"/>
      <c r="MSX218" s="571"/>
      <c r="MSY218" s="571"/>
      <c r="MSZ218" s="571"/>
      <c r="MTA218" s="571"/>
      <c r="MTB218" s="571"/>
      <c r="MTC218" s="571"/>
      <c r="MTD218" s="571"/>
      <c r="MTE218" s="571"/>
      <c r="MTF218" s="571"/>
      <c r="MTG218" s="571"/>
      <c r="MTH218" s="571"/>
      <c r="MTI218" s="571"/>
      <c r="MTJ218" s="571"/>
      <c r="MTK218" s="571"/>
      <c r="MTL218" s="571"/>
      <c r="MTM218" s="571"/>
      <c r="MTN218" s="571"/>
      <c r="MTO218" s="571"/>
      <c r="MTP218" s="571"/>
      <c r="MTQ218" s="571"/>
      <c r="MTR218" s="571"/>
      <c r="MTS218" s="571"/>
      <c r="MTT218" s="571"/>
      <c r="MTU218" s="571"/>
      <c r="MTV218" s="571"/>
      <c r="MTW218" s="571"/>
      <c r="MTX218" s="571"/>
      <c r="MTY218" s="571"/>
      <c r="MTZ218" s="571"/>
      <c r="MUA218" s="571"/>
      <c r="MUB218" s="571"/>
      <c r="MUC218" s="571"/>
      <c r="MUD218" s="571"/>
      <c r="MUE218" s="571"/>
      <c r="MUF218" s="571"/>
      <c r="MUG218" s="571"/>
      <c r="MUH218" s="571"/>
      <c r="MUI218" s="571"/>
      <c r="MUJ218" s="571"/>
      <c r="MUK218" s="571"/>
      <c r="MUL218" s="571"/>
      <c r="MUM218" s="571"/>
      <c r="MUN218" s="571"/>
      <c r="MUO218" s="571"/>
      <c r="MUP218" s="571"/>
      <c r="MUQ218" s="571"/>
      <c r="MUR218" s="571"/>
      <c r="MUS218" s="571"/>
      <c r="MUT218" s="571"/>
      <c r="MUU218" s="571"/>
      <c r="MUV218" s="571"/>
      <c r="MUW218" s="571"/>
      <c r="MUX218" s="571"/>
      <c r="MUY218" s="571"/>
      <c r="MUZ218" s="571"/>
      <c r="MVA218" s="571"/>
      <c r="MVB218" s="571"/>
      <c r="MVC218" s="571"/>
      <c r="MVD218" s="571"/>
      <c r="MVE218" s="571"/>
      <c r="MVF218" s="571"/>
      <c r="MVG218" s="571"/>
      <c r="MVH218" s="571"/>
      <c r="MVI218" s="571"/>
      <c r="MVJ218" s="571"/>
      <c r="MVK218" s="571"/>
      <c r="MVL218" s="571"/>
      <c r="MVM218" s="571"/>
      <c r="MVN218" s="571"/>
      <c r="MVO218" s="571"/>
      <c r="MVP218" s="571"/>
      <c r="MVQ218" s="571"/>
      <c r="MVR218" s="571"/>
      <c r="MVS218" s="571"/>
      <c r="MVT218" s="571"/>
      <c r="MVU218" s="571"/>
      <c r="MVV218" s="571"/>
      <c r="MVW218" s="571"/>
      <c r="MVX218" s="571"/>
      <c r="MVY218" s="571"/>
      <c r="MVZ218" s="571"/>
      <c r="MWA218" s="571"/>
      <c r="MWB218" s="571"/>
      <c r="MWC218" s="571"/>
      <c r="MWD218" s="571"/>
      <c r="MWE218" s="571"/>
      <c r="MWF218" s="571"/>
      <c r="MWG218" s="571"/>
      <c r="MWH218" s="571"/>
      <c r="MWI218" s="571"/>
      <c r="MWJ218" s="571"/>
      <c r="MWK218" s="571"/>
      <c r="MWL218" s="571"/>
      <c r="MWM218" s="571"/>
      <c r="MWN218" s="571"/>
      <c r="MWO218" s="571"/>
      <c r="MWP218" s="571"/>
      <c r="MWQ218" s="571"/>
      <c r="MWR218" s="571"/>
      <c r="MWS218" s="571"/>
      <c r="MWT218" s="571"/>
      <c r="MWU218" s="571"/>
      <c r="MWV218" s="571"/>
      <c r="MWW218" s="571"/>
      <c r="MWX218" s="571"/>
      <c r="MWY218" s="571"/>
      <c r="MWZ218" s="571"/>
      <c r="MXA218" s="571"/>
      <c r="MXB218" s="571"/>
      <c r="MXC218" s="571"/>
      <c r="MXD218" s="571"/>
      <c r="MXE218" s="571"/>
      <c r="MXF218" s="571"/>
      <c r="MXG218" s="571"/>
      <c r="MXH218" s="571"/>
      <c r="MXI218" s="571"/>
      <c r="MXJ218" s="571"/>
      <c r="MXK218" s="571"/>
      <c r="MXL218" s="571"/>
      <c r="MXM218" s="571"/>
      <c r="MXN218" s="571"/>
      <c r="MXO218" s="571"/>
      <c r="MXP218" s="571"/>
      <c r="MXQ218" s="571"/>
      <c r="MXR218" s="571"/>
      <c r="MXS218" s="571"/>
      <c r="MXT218" s="571"/>
      <c r="MXU218" s="571"/>
      <c r="MXV218" s="571"/>
      <c r="MXW218" s="571"/>
      <c r="MXX218" s="571"/>
      <c r="MXY218" s="571"/>
      <c r="MXZ218" s="571"/>
      <c r="MYA218" s="571"/>
      <c r="MYB218" s="571"/>
      <c r="MYC218" s="571"/>
      <c r="MYD218" s="571"/>
      <c r="MYE218" s="571"/>
      <c r="MYF218" s="571"/>
      <c r="MYG218" s="571"/>
      <c r="MYH218" s="571"/>
      <c r="MYI218" s="571"/>
      <c r="MYJ218" s="571"/>
      <c r="MYK218" s="571"/>
      <c r="MYL218" s="571"/>
      <c r="MYM218" s="571"/>
      <c r="MYN218" s="571"/>
      <c r="MYO218" s="571"/>
      <c r="MYP218" s="571"/>
      <c r="MYQ218" s="571"/>
      <c r="MYR218" s="571"/>
      <c r="MYS218" s="571"/>
      <c r="MYT218" s="571"/>
      <c r="MYU218" s="571"/>
      <c r="MYV218" s="571"/>
      <c r="MYW218" s="571"/>
      <c r="MYX218" s="571"/>
      <c r="MYY218" s="571"/>
      <c r="MYZ218" s="571"/>
      <c r="MZA218" s="571"/>
      <c r="MZB218" s="571"/>
      <c r="MZC218" s="571"/>
      <c r="MZD218" s="571"/>
      <c r="MZE218" s="571"/>
      <c r="MZF218" s="571"/>
      <c r="MZG218" s="571"/>
      <c r="MZH218" s="571"/>
      <c r="MZI218" s="571"/>
      <c r="MZJ218" s="571"/>
      <c r="MZK218" s="571"/>
      <c r="MZL218" s="571"/>
      <c r="MZO218" s="571"/>
      <c r="MZP218" s="571"/>
      <c r="MZQ218" s="571"/>
      <c r="MZR218" s="571"/>
      <c r="MZS218" s="571"/>
      <c r="MZT218" s="571"/>
      <c r="MZU218" s="571"/>
      <c r="MZV218" s="571"/>
      <c r="MZW218" s="571"/>
      <c r="MZX218" s="571"/>
      <c r="MZY218" s="571"/>
      <c r="MZZ218" s="571"/>
      <c r="NAA218" s="571"/>
      <c r="NAB218" s="571"/>
      <c r="NAC218" s="571"/>
      <c r="NAD218" s="571"/>
      <c r="NAE218" s="571"/>
      <c r="NAF218" s="571"/>
      <c r="NAG218" s="571"/>
      <c r="NAH218" s="571"/>
      <c r="NAI218" s="571"/>
      <c r="NAJ218" s="571"/>
      <c r="NAK218" s="571"/>
      <c r="NAL218" s="571"/>
      <c r="NAM218" s="571"/>
      <c r="NAN218" s="571"/>
      <c r="NAO218" s="571"/>
      <c r="NAP218" s="571"/>
      <c r="NAQ218" s="571"/>
      <c r="NAR218" s="571"/>
      <c r="NAS218" s="571"/>
      <c r="NAT218" s="571"/>
      <c r="NAU218" s="571"/>
      <c r="NAV218" s="571"/>
      <c r="NAW218" s="571"/>
      <c r="NAX218" s="571"/>
      <c r="NAY218" s="571"/>
      <c r="NAZ218" s="571"/>
      <c r="NBA218" s="571"/>
      <c r="NBB218" s="571"/>
      <c r="NBC218" s="571"/>
      <c r="NBD218" s="571"/>
      <c r="NBE218" s="571"/>
      <c r="NBF218" s="571"/>
      <c r="NBG218" s="571"/>
      <c r="NBH218" s="571"/>
      <c r="NBI218" s="571"/>
      <c r="NBJ218" s="571"/>
      <c r="NBK218" s="571"/>
      <c r="NBL218" s="571"/>
      <c r="NBM218" s="571"/>
      <c r="NBN218" s="571"/>
      <c r="NBO218" s="571"/>
      <c r="NBP218" s="571"/>
      <c r="NBQ218" s="571"/>
      <c r="NBR218" s="571"/>
      <c r="NBS218" s="571"/>
      <c r="NBT218" s="571"/>
      <c r="NBU218" s="571"/>
      <c r="NBV218" s="571"/>
      <c r="NBW218" s="571"/>
      <c r="NBX218" s="571"/>
      <c r="NBY218" s="571"/>
      <c r="NBZ218" s="571"/>
      <c r="NCA218" s="571"/>
      <c r="NCB218" s="571"/>
      <c r="NCC218" s="571"/>
      <c r="NCD218" s="571"/>
      <c r="NCE218" s="571"/>
      <c r="NCF218" s="571"/>
      <c r="NCG218" s="571"/>
      <c r="NCH218" s="571"/>
      <c r="NCI218" s="571"/>
      <c r="NCJ218" s="571"/>
      <c r="NCK218" s="571"/>
      <c r="NCL218" s="571"/>
      <c r="NCM218" s="571"/>
      <c r="NCN218" s="571"/>
      <c r="NCO218" s="571"/>
      <c r="NCP218" s="571"/>
      <c r="NCQ218" s="571"/>
      <c r="NCR218" s="571"/>
      <c r="NCS218" s="571"/>
      <c r="NCT218" s="571"/>
      <c r="NCU218" s="571"/>
      <c r="NCV218" s="571"/>
      <c r="NCW218" s="571"/>
      <c r="NCX218" s="571"/>
      <c r="NCY218" s="571"/>
      <c r="NCZ218" s="571"/>
      <c r="NDA218" s="571"/>
      <c r="NDB218" s="571"/>
      <c r="NDC218" s="571"/>
      <c r="NDD218" s="571"/>
      <c r="NDE218" s="571"/>
      <c r="NDF218" s="571"/>
      <c r="NDG218" s="571"/>
      <c r="NDH218" s="571"/>
      <c r="NDI218" s="571"/>
      <c r="NDJ218" s="571"/>
      <c r="NDK218" s="571"/>
      <c r="NDL218" s="571"/>
      <c r="NDM218" s="571"/>
      <c r="NDN218" s="571"/>
      <c r="NDO218" s="571"/>
      <c r="NDP218" s="571"/>
      <c r="NDQ218" s="571"/>
      <c r="NDR218" s="571"/>
      <c r="NDS218" s="571"/>
      <c r="NDT218" s="571"/>
      <c r="NDU218" s="571"/>
      <c r="NDV218" s="571"/>
      <c r="NDW218" s="571"/>
      <c r="NDX218" s="571"/>
      <c r="NDY218" s="571"/>
      <c r="NDZ218" s="571"/>
      <c r="NEA218" s="571"/>
      <c r="NEB218" s="571"/>
      <c r="NEC218" s="571"/>
      <c r="NED218" s="571"/>
      <c r="NEE218" s="571"/>
      <c r="NEF218" s="571"/>
      <c r="NEG218" s="571"/>
      <c r="NEH218" s="571"/>
      <c r="NEI218" s="571"/>
      <c r="NEJ218" s="571"/>
      <c r="NEK218" s="571"/>
      <c r="NEL218" s="571"/>
      <c r="NEM218" s="571"/>
      <c r="NEN218" s="571"/>
      <c r="NEO218" s="571"/>
      <c r="NEP218" s="571"/>
      <c r="NEQ218" s="571"/>
      <c r="NER218" s="571"/>
      <c r="NES218" s="571"/>
      <c r="NET218" s="571"/>
      <c r="NEU218" s="571"/>
      <c r="NEV218" s="571"/>
      <c r="NEW218" s="571"/>
      <c r="NEX218" s="571"/>
      <c r="NEY218" s="571"/>
      <c r="NEZ218" s="571"/>
      <c r="NFA218" s="571"/>
      <c r="NFB218" s="571"/>
      <c r="NFC218" s="571"/>
      <c r="NFD218" s="571"/>
      <c r="NFE218" s="571"/>
      <c r="NFF218" s="571"/>
      <c r="NFG218" s="571"/>
      <c r="NFH218" s="571"/>
      <c r="NFI218" s="571"/>
      <c r="NFJ218" s="571"/>
      <c r="NFK218" s="571"/>
      <c r="NFL218" s="571"/>
      <c r="NFM218" s="571"/>
      <c r="NFN218" s="571"/>
      <c r="NFO218" s="571"/>
      <c r="NFP218" s="571"/>
      <c r="NFQ218" s="571"/>
      <c r="NFR218" s="571"/>
      <c r="NFS218" s="571"/>
      <c r="NFT218" s="571"/>
      <c r="NFU218" s="571"/>
      <c r="NFV218" s="571"/>
      <c r="NFW218" s="571"/>
      <c r="NFX218" s="571"/>
      <c r="NFY218" s="571"/>
      <c r="NFZ218" s="571"/>
      <c r="NGA218" s="571"/>
      <c r="NGB218" s="571"/>
      <c r="NGC218" s="571"/>
      <c r="NGD218" s="571"/>
      <c r="NGE218" s="571"/>
      <c r="NGF218" s="571"/>
      <c r="NGG218" s="571"/>
      <c r="NGH218" s="571"/>
      <c r="NGI218" s="571"/>
      <c r="NGJ218" s="571"/>
      <c r="NGK218" s="571"/>
      <c r="NGL218" s="571"/>
      <c r="NGM218" s="571"/>
      <c r="NGN218" s="571"/>
      <c r="NGO218" s="571"/>
      <c r="NGP218" s="571"/>
      <c r="NGQ218" s="571"/>
      <c r="NGR218" s="571"/>
      <c r="NGS218" s="571"/>
      <c r="NGT218" s="571"/>
      <c r="NGU218" s="571"/>
      <c r="NGV218" s="571"/>
      <c r="NGW218" s="571"/>
      <c r="NGX218" s="571"/>
      <c r="NGY218" s="571"/>
      <c r="NGZ218" s="571"/>
      <c r="NHA218" s="571"/>
      <c r="NHB218" s="571"/>
      <c r="NHC218" s="571"/>
      <c r="NHD218" s="571"/>
      <c r="NHE218" s="571"/>
      <c r="NHF218" s="571"/>
      <c r="NHG218" s="571"/>
      <c r="NHH218" s="571"/>
      <c r="NHI218" s="571"/>
      <c r="NHJ218" s="571"/>
      <c r="NHK218" s="571"/>
      <c r="NHL218" s="571"/>
      <c r="NHM218" s="571"/>
      <c r="NHN218" s="571"/>
      <c r="NHO218" s="571"/>
      <c r="NHP218" s="571"/>
      <c r="NHQ218" s="571"/>
      <c r="NHR218" s="571"/>
      <c r="NHS218" s="571"/>
      <c r="NHT218" s="571"/>
      <c r="NHU218" s="571"/>
      <c r="NHV218" s="571"/>
      <c r="NHW218" s="571"/>
      <c r="NHX218" s="571"/>
      <c r="NHY218" s="571"/>
      <c r="NHZ218" s="571"/>
      <c r="NIA218" s="571"/>
      <c r="NIB218" s="571"/>
      <c r="NIC218" s="571"/>
      <c r="NID218" s="571"/>
      <c r="NIE218" s="571"/>
      <c r="NIF218" s="571"/>
      <c r="NIG218" s="571"/>
      <c r="NIH218" s="571"/>
      <c r="NII218" s="571"/>
      <c r="NIJ218" s="571"/>
      <c r="NIK218" s="571"/>
      <c r="NIL218" s="571"/>
      <c r="NIM218" s="571"/>
      <c r="NIN218" s="571"/>
      <c r="NIO218" s="571"/>
      <c r="NIP218" s="571"/>
      <c r="NIQ218" s="571"/>
      <c r="NIR218" s="571"/>
      <c r="NIS218" s="571"/>
      <c r="NIT218" s="571"/>
      <c r="NIU218" s="571"/>
      <c r="NIV218" s="571"/>
      <c r="NIW218" s="571"/>
      <c r="NIX218" s="571"/>
      <c r="NIY218" s="571"/>
      <c r="NIZ218" s="571"/>
      <c r="NJA218" s="571"/>
      <c r="NJB218" s="571"/>
      <c r="NJC218" s="571"/>
      <c r="NJD218" s="571"/>
      <c r="NJE218" s="571"/>
      <c r="NJF218" s="571"/>
      <c r="NJG218" s="571"/>
      <c r="NJH218" s="571"/>
      <c r="NJK218" s="571"/>
      <c r="NJL218" s="571"/>
      <c r="NJM218" s="571"/>
      <c r="NJN218" s="571"/>
      <c r="NJO218" s="571"/>
      <c r="NJP218" s="571"/>
      <c r="NJQ218" s="571"/>
      <c r="NJR218" s="571"/>
      <c r="NJS218" s="571"/>
      <c r="NJT218" s="571"/>
      <c r="NJU218" s="571"/>
      <c r="NJV218" s="571"/>
      <c r="NJW218" s="571"/>
      <c r="NJX218" s="571"/>
      <c r="NJY218" s="571"/>
      <c r="NJZ218" s="571"/>
      <c r="NKA218" s="571"/>
      <c r="NKB218" s="571"/>
      <c r="NKC218" s="571"/>
      <c r="NKD218" s="571"/>
      <c r="NKE218" s="571"/>
      <c r="NKF218" s="571"/>
      <c r="NKG218" s="571"/>
      <c r="NKH218" s="571"/>
      <c r="NKI218" s="571"/>
      <c r="NKJ218" s="571"/>
      <c r="NKK218" s="571"/>
      <c r="NKL218" s="571"/>
      <c r="NKM218" s="571"/>
      <c r="NKN218" s="571"/>
      <c r="NKO218" s="571"/>
      <c r="NKP218" s="571"/>
      <c r="NKQ218" s="571"/>
      <c r="NKR218" s="571"/>
      <c r="NKS218" s="571"/>
      <c r="NKT218" s="571"/>
      <c r="NKU218" s="571"/>
      <c r="NKV218" s="571"/>
      <c r="NKW218" s="571"/>
      <c r="NKX218" s="571"/>
      <c r="NKY218" s="571"/>
      <c r="NKZ218" s="571"/>
      <c r="NLA218" s="571"/>
      <c r="NLB218" s="571"/>
      <c r="NLC218" s="571"/>
      <c r="NLD218" s="571"/>
      <c r="NLE218" s="571"/>
      <c r="NLF218" s="571"/>
      <c r="NLG218" s="571"/>
      <c r="NLH218" s="571"/>
      <c r="NLI218" s="571"/>
      <c r="NLJ218" s="571"/>
      <c r="NLK218" s="571"/>
      <c r="NLL218" s="571"/>
      <c r="NLM218" s="571"/>
      <c r="NLN218" s="571"/>
      <c r="NLO218" s="571"/>
      <c r="NLP218" s="571"/>
      <c r="NLQ218" s="571"/>
      <c r="NLR218" s="571"/>
      <c r="NLS218" s="571"/>
      <c r="NLT218" s="571"/>
      <c r="NLU218" s="571"/>
      <c r="NLV218" s="571"/>
      <c r="NLW218" s="571"/>
      <c r="NLX218" s="571"/>
      <c r="NLY218" s="571"/>
      <c r="NLZ218" s="571"/>
      <c r="NMA218" s="571"/>
      <c r="NMB218" s="571"/>
      <c r="NMC218" s="571"/>
      <c r="NMD218" s="571"/>
      <c r="NME218" s="571"/>
      <c r="NMF218" s="571"/>
      <c r="NMG218" s="571"/>
      <c r="NMH218" s="571"/>
      <c r="NMI218" s="571"/>
      <c r="NMJ218" s="571"/>
      <c r="NMK218" s="571"/>
      <c r="NML218" s="571"/>
      <c r="NMM218" s="571"/>
      <c r="NMN218" s="571"/>
      <c r="NMO218" s="571"/>
      <c r="NMP218" s="571"/>
      <c r="NMQ218" s="571"/>
      <c r="NMR218" s="571"/>
      <c r="NMS218" s="571"/>
      <c r="NMT218" s="571"/>
      <c r="NMU218" s="571"/>
      <c r="NMV218" s="571"/>
      <c r="NMW218" s="571"/>
      <c r="NMX218" s="571"/>
      <c r="NMY218" s="571"/>
      <c r="NMZ218" s="571"/>
      <c r="NNA218" s="571"/>
      <c r="NNB218" s="571"/>
      <c r="NNC218" s="571"/>
      <c r="NND218" s="571"/>
      <c r="NNE218" s="571"/>
      <c r="NNF218" s="571"/>
      <c r="NNG218" s="571"/>
      <c r="NNH218" s="571"/>
      <c r="NNI218" s="571"/>
      <c r="NNJ218" s="571"/>
      <c r="NNK218" s="571"/>
      <c r="NNL218" s="571"/>
      <c r="NNM218" s="571"/>
      <c r="NNN218" s="571"/>
      <c r="NNO218" s="571"/>
      <c r="NNP218" s="571"/>
      <c r="NNQ218" s="571"/>
      <c r="NNR218" s="571"/>
      <c r="NNS218" s="571"/>
      <c r="NNT218" s="571"/>
      <c r="NNU218" s="571"/>
      <c r="NNV218" s="571"/>
      <c r="NNW218" s="571"/>
      <c r="NNX218" s="571"/>
      <c r="NNY218" s="571"/>
      <c r="NNZ218" s="571"/>
      <c r="NOA218" s="571"/>
      <c r="NOB218" s="571"/>
      <c r="NOC218" s="571"/>
      <c r="NOD218" s="571"/>
      <c r="NOE218" s="571"/>
      <c r="NOF218" s="571"/>
      <c r="NOG218" s="571"/>
      <c r="NOH218" s="571"/>
      <c r="NOI218" s="571"/>
      <c r="NOJ218" s="571"/>
      <c r="NOK218" s="571"/>
      <c r="NOL218" s="571"/>
      <c r="NOM218" s="571"/>
      <c r="NON218" s="571"/>
      <c r="NOO218" s="571"/>
      <c r="NOP218" s="571"/>
      <c r="NOQ218" s="571"/>
      <c r="NOR218" s="571"/>
      <c r="NOS218" s="571"/>
      <c r="NOT218" s="571"/>
      <c r="NOU218" s="571"/>
      <c r="NOV218" s="571"/>
      <c r="NOW218" s="571"/>
      <c r="NOX218" s="571"/>
      <c r="NOY218" s="571"/>
      <c r="NOZ218" s="571"/>
      <c r="NPA218" s="571"/>
      <c r="NPB218" s="571"/>
      <c r="NPC218" s="571"/>
      <c r="NPD218" s="571"/>
      <c r="NPE218" s="571"/>
      <c r="NPF218" s="571"/>
      <c r="NPG218" s="571"/>
      <c r="NPH218" s="571"/>
      <c r="NPI218" s="571"/>
      <c r="NPJ218" s="571"/>
      <c r="NPK218" s="571"/>
      <c r="NPL218" s="571"/>
      <c r="NPM218" s="571"/>
      <c r="NPN218" s="571"/>
      <c r="NPO218" s="571"/>
      <c r="NPP218" s="571"/>
      <c r="NPQ218" s="571"/>
      <c r="NPR218" s="571"/>
      <c r="NPS218" s="571"/>
      <c r="NPT218" s="571"/>
      <c r="NPU218" s="571"/>
      <c r="NPV218" s="571"/>
      <c r="NPW218" s="571"/>
      <c r="NPX218" s="571"/>
      <c r="NPY218" s="571"/>
      <c r="NPZ218" s="571"/>
      <c r="NQA218" s="571"/>
      <c r="NQB218" s="571"/>
      <c r="NQC218" s="571"/>
      <c r="NQD218" s="571"/>
      <c r="NQE218" s="571"/>
      <c r="NQF218" s="571"/>
      <c r="NQG218" s="571"/>
      <c r="NQH218" s="571"/>
      <c r="NQI218" s="571"/>
      <c r="NQJ218" s="571"/>
      <c r="NQK218" s="571"/>
      <c r="NQL218" s="571"/>
      <c r="NQM218" s="571"/>
      <c r="NQN218" s="571"/>
      <c r="NQO218" s="571"/>
      <c r="NQP218" s="571"/>
      <c r="NQQ218" s="571"/>
      <c r="NQR218" s="571"/>
      <c r="NQS218" s="571"/>
      <c r="NQT218" s="571"/>
      <c r="NQU218" s="571"/>
      <c r="NQV218" s="571"/>
      <c r="NQW218" s="571"/>
      <c r="NQX218" s="571"/>
      <c r="NQY218" s="571"/>
      <c r="NQZ218" s="571"/>
      <c r="NRA218" s="571"/>
      <c r="NRB218" s="571"/>
      <c r="NRC218" s="571"/>
      <c r="NRD218" s="571"/>
      <c r="NRE218" s="571"/>
      <c r="NRF218" s="571"/>
      <c r="NRG218" s="571"/>
      <c r="NRH218" s="571"/>
      <c r="NRI218" s="571"/>
      <c r="NRJ218" s="571"/>
      <c r="NRK218" s="571"/>
      <c r="NRL218" s="571"/>
      <c r="NRM218" s="571"/>
      <c r="NRN218" s="571"/>
      <c r="NRO218" s="571"/>
      <c r="NRP218" s="571"/>
      <c r="NRQ218" s="571"/>
      <c r="NRR218" s="571"/>
      <c r="NRS218" s="571"/>
      <c r="NRT218" s="571"/>
      <c r="NRU218" s="571"/>
      <c r="NRV218" s="571"/>
      <c r="NRW218" s="571"/>
      <c r="NRX218" s="571"/>
      <c r="NRY218" s="571"/>
      <c r="NRZ218" s="571"/>
      <c r="NSA218" s="571"/>
      <c r="NSB218" s="571"/>
      <c r="NSC218" s="571"/>
      <c r="NSD218" s="571"/>
      <c r="NSE218" s="571"/>
      <c r="NSF218" s="571"/>
      <c r="NSG218" s="571"/>
      <c r="NSH218" s="571"/>
      <c r="NSI218" s="571"/>
      <c r="NSJ218" s="571"/>
      <c r="NSK218" s="571"/>
      <c r="NSL218" s="571"/>
      <c r="NSM218" s="571"/>
      <c r="NSN218" s="571"/>
      <c r="NSO218" s="571"/>
      <c r="NSP218" s="571"/>
      <c r="NSQ218" s="571"/>
      <c r="NSR218" s="571"/>
      <c r="NSS218" s="571"/>
      <c r="NST218" s="571"/>
      <c r="NSU218" s="571"/>
      <c r="NSV218" s="571"/>
      <c r="NSW218" s="571"/>
      <c r="NSX218" s="571"/>
      <c r="NSY218" s="571"/>
      <c r="NSZ218" s="571"/>
      <c r="NTA218" s="571"/>
      <c r="NTB218" s="571"/>
      <c r="NTC218" s="571"/>
      <c r="NTD218" s="571"/>
      <c r="NTG218" s="571"/>
      <c r="NTH218" s="571"/>
      <c r="NTI218" s="571"/>
      <c r="NTJ218" s="571"/>
      <c r="NTK218" s="571"/>
      <c r="NTL218" s="571"/>
      <c r="NTM218" s="571"/>
      <c r="NTN218" s="571"/>
      <c r="NTO218" s="571"/>
      <c r="NTP218" s="571"/>
      <c r="NTQ218" s="571"/>
      <c r="NTR218" s="571"/>
      <c r="NTS218" s="571"/>
      <c r="NTT218" s="571"/>
      <c r="NTU218" s="571"/>
      <c r="NTV218" s="571"/>
      <c r="NTW218" s="571"/>
      <c r="NTX218" s="571"/>
      <c r="NTY218" s="571"/>
      <c r="NTZ218" s="571"/>
      <c r="NUA218" s="571"/>
      <c r="NUB218" s="571"/>
      <c r="NUC218" s="571"/>
      <c r="NUD218" s="571"/>
      <c r="NUE218" s="571"/>
      <c r="NUF218" s="571"/>
      <c r="NUG218" s="571"/>
      <c r="NUH218" s="571"/>
      <c r="NUI218" s="571"/>
      <c r="NUJ218" s="571"/>
      <c r="NUK218" s="571"/>
      <c r="NUL218" s="571"/>
      <c r="NUM218" s="571"/>
      <c r="NUN218" s="571"/>
      <c r="NUO218" s="571"/>
      <c r="NUP218" s="571"/>
      <c r="NUQ218" s="571"/>
      <c r="NUR218" s="571"/>
      <c r="NUS218" s="571"/>
      <c r="NUT218" s="571"/>
      <c r="NUU218" s="571"/>
      <c r="NUV218" s="571"/>
      <c r="NUW218" s="571"/>
      <c r="NUX218" s="571"/>
      <c r="NUY218" s="571"/>
      <c r="NUZ218" s="571"/>
      <c r="NVA218" s="571"/>
      <c r="NVB218" s="571"/>
      <c r="NVC218" s="571"/>
      <c r="NVD218" s="571"/>
      <c r="NVE218" s="571"/>
      <c r="NVF218" s="571"/>
      <c r="NVG218" s="571"/>
      <c r="NVH218" s="571"/>
      <c r="NVI218" s="571"/>
      <c r="NVJ218" s="571"/>
      <c r="NVK218" s="571"/>
      <c r="NVL218" s="571"/>
      <c r="NVM218" s="571"/>
      <c r="NVN218" s="571"/>
      <c r="NVO218" s="571"/>
      <c r="NVP218" s="571"/>
      <c r="NVQ218" s="571"/>
      <c r="NVR218" s="571"/>
      <c r="NVS218" s="571"/>
      <c r="NVT218" s="571"/>
      <c r="NVU218" s="571"/>
      <c r="NVV218" s="571"/>
      <c r="NVW218" s="571"/>
      <c r="NVX218" s="571"/>
      <c r="NVY218" s="571"/>
      <c r="NVZ218" s="571"/>
      <c r="NWA218" s="571"/>
      <c r="NWB218" s="571"/>
      <c r="NWC218" s="571"/>
      <c r="NWD218" s="571"/>
      <c r="NWE218" s="571"/>
      <c r="NWF218" s="571"/>
      <c r="NWG218" s="571"/>
      <c r="NWH218" s="571"/>
      <c r="NWI218" s="571"/>
      <c r="NWJ218" s="571"/>
      <c r="NWK218" s="571"/>
      <c r="NWL218" s="571"/>
      <c r="NWM218" s="571"/>
      <c r="NWN218" s="571"/>
      <c r="NWO218" s="571"/>
      <c r="NWP218" s="571"/>
      <c r="NWQ218" s="571"/>
      <c r="NWR218" s="571"/>
      <c r="NWS218" s="571"/>
      <c r="NWT218" s="571"/>
      <c r="NWU218" s="571"/>
      <c r="NWV218" s="571"/>
      <c r="NWW218" s="571"/>
      <c r="NWX218" s="571"/>
      <c r="NWY218" s="571"/>
      <c r="NWZ218" s="571"/>
      <c r="NXA218" s="571"/>
      <c r="NXB218" s="571"/>
      <c r="NXC218" s="571"/>
      <c r="NXD218" s="571"/>
      <c r="NXE218" s="571"/>
      <c r="NXF218" s="571"/>
      <c r="NXG218" s="571"/>
      <c r="NXH218" s="571"/>
      <c r="NXI218" s="571"/>
      <c r="NXJ218" s="571"/>
      <c r="NXK218" s="571"/>
      <c r="NXL218" s="571"/>
      <c r="NXM218" s="571"/>
      <c r="NXN218" s="571"/>
      <c r="NXO218" s="571"/>
      <c r="NXP218" s="571"/>
      <c r="NXQ218" s="571"/>
      <c r="NXR218" s="571"/>
      <c r="NXS218" s="571"/>
      <c r="NXT218" s="571"/>
      <c r="NXU218" s="571"/>
      <c r="NXV218" s="571"/>
      <c r="NXW218" s="571"/>
      <c r="NXX218" s="571"/>
      <c r="NXY218" s="571"/>
      <c r="NXZ218" s="571"/>
      <c r="NYA218" s="571"/>
      <c r="NYB218" s="571"/>
      <c r="NYC218" s="571"/>
      <c r="NYD218" s="571"/>
      <c r="NYE218" s="571"/>
      <c r="NYF218" s="571"/>
      <c r="NYG218" s="571"/>
      <c r="NYH218" s="571"/>
      <c r="NYI218" s="571"/>
      <c r="NYJ218" s="571"/>
      <c r="NYK218" s="571"/>
      <c r="NYL218" s="571"/>
      <c r="NYM218" s="571"/>
      <c r="NYN218" s="571"/>
      <c r="NYO218" s="571"/>
      <c r="NYP218" s="571"/>
      <c r="NYQ218" s="571"/>
      <c r="NYR218" s="571"/>
      <c r="NYS218" s="571"/>
      <c r="NYT218" s="571"/>
      <c r="NYU218" s="571"/>
      <c r="NYV218" s="571"/>
      <c r="NYW218" s="571"/>
      <c r="NYX218" s="571"/>
      <c r="NYY218" s="571"/>
      <c r="NYZ218" s="571"/>
      <c r="NZA218" s="571"/>
      <c r="NZB218" s="571"/>
      <c r="NZC218" s="571"/>
      <c r="NZD218" s="571"/>
      <c r="NZE218" s="571"/>
      <c r="NZF218" s="571"/>
      <c r="NZG218" s="571"/>
      <c r="NZH218" s="571"/>
      <c r="NZI218" s="571"/>
      <c r="NZJ218" s="571"/>
      <c r="NZK218" s="571"/>
      <c r="NZL218" s="571"/>
      <c r="NZM218" s="571"/>
      <c r="NZN218" s="571"/>
      <c r="NZO218" s="571"/>
      <c r="NZP218" s="571"/>
      <c r="NZQ218" s="571"/>
      <c r="NZR218" s="571"/>
      <c r="NZS218" s="571"/>
      <c r="NZT218" s="571"/>
      <c r="NZU218" s="571"/>
      <c r="NZV218" s="571"/>
      <c r="NZW218" s="571"/>
      <c r="NZX218" s="571"/>
      <c r="NZY218" s="571"/>
      <c r="NZZ218" s="571"/>
      <c r="OAA218" s="571"/>
      <c r="OAB218" s="571"/>
      <c r="OAC218" s="571"/>
      <c r="OAD218" s="571"/>
      <c r="OAE218" s="571"/>
      <c r="OAF218" s="571"/>
      <c r="OAG218" s="571"/>
      <c r="OAH218" s="571"/>
      <c r="OAI218" s="571"/>
      <c r="OAJ218" s="571"/>
      <c r="OAK218" s="571"/>
      <c r="OAL218" s="571"/>
      <c r="OAM218" s="571"/>
      <c r="OAN218" s="571"/>
      <c r="OAO218" s="571"/>
      <c r="OAP218" s="571"/>
      <c r="OAQ218" s="571"/>
      <c r="OAR218" s="571"/>
      <c r="OAS218" s="571"/>
      <c r="OAT218" s="571"/>
      <c r="OAU218" s="571"/>
      <c r="OAV218" s="571"/>
      <c r="OAW218" s="571"/>
      <c r="OAX218" s="571"/>
      <c r="OAY218" s="571"/>
      <c r="OAZ218" s="571"/>
      <c r="OBA218" s="571"/>
      <c r="OBB218" s="571"/>
      <c r="OBC218" s="571"/>
      <c r="OBD218" s="571"/>
      <c r="OBE218" s="571"/>
      <c r="OBF218" s="571"/>
      <c r="OBG218" s="571"/>
      <c r="OBH218" s="571"/>
      <c r="OBI218" s="571"/>
      <c r="OBJ218" s="571"/>
      <c r="OBK218" s="571"/>
      <c r="OBL218" s="571"/>
      <c r="OBM218" s="571"/>
      <c r="OBN218" s="571"/>
      <c r="OBO218" s="571"/>
      <c r="OBP218" s="571"/>
      <c r="OBQ218" s="571"/>
      <c r="OBR218" s="571"/>
      <c r="OBS218" s="571"/>
      <c r="OBT218" s="571"/>
      <c r="OBU218" s="571"/>
      <c r="OBV218" s="571"/>
      <c r="OBW218" s="571"/>
      <c r="OBX218" s="571"/>
      <c r="OBY218" s="571"/>
      <c r="OBZ218" s="571"/>
      <c r="OCA218" s="571"/>
      <c r="OCB218" s="571"/>
      <c r="OCC218" s="571"/>
      <c r="OCD218" s="571"/>
      <c r="OCE218" s="571"/>
      <c r="OCF218" s="571"/>
      <c r="OCG218" s="571"/>
      <c r="OCH218" s="571"/>
      <c r="OCI218" s="571"/>
      <c r="OCJ218" s="571"/>
      <c r="OCK218" s="571"/>
      <c r="OCL218" s="571"/>
      <c r="OCM218" s="571"/>
      <c r="OCN218" s="571"/>
      <c r="OCO218" s="571"/>
      <c r="OCP218" s="571"/>
      <c r="OCQ218" s="571"/>
      <c r="OCR218" s="571"/>
      <c r="OCS218" s="571"/>
      <c r="OCT218" s="571"/>
      <c r="OCU218" s="571"/>
      <c r="OCV218" s="571"/>
      <c r="OCW218" s="571"/>
      <c r="OCX218" s="571"/>
      <c r="OCY218" s="571"/>
      <c r="OCZ218" s="571"/>
      <c r="ODC218" s="571"/>
      <c r="ODD218" s="571"/>
      <c r="ODE218" s="571"/>
      <c r="ODF218" s="571"/>
      <c r="ODG218" s="571"/>
      <c r="ODH218" s="571"/>
      <c r="ODI218" s="571"/>
      <c r="ODJ218" s="571"/>
      <c r="ODK218" s="571"/>
      <c r="ODL218" s="571"/>
      <c r="ODM218" s="571"/>
      <c r="ODN218" s="571"/>
      <c r="ODO218" s="571"/>
      <c r="ODP218" s="571"/>
      <c r="ODQ218" s="571"/>
      <c r="ODR218" s="571"/>
      <c r="ODS218" s="571"/>
      <c r="ODT218" s="571"/>
      <c r="ODU218" s="571"/>
      <c r="ODV218" s="571"/>
      <c r="ODW218" s="571"/>
      <c r="ODX218" s="571"/>
      <c r="ODY218" s="571"/>
      <c r="ODZ218" s="571"/>
      <c r="OEA218" s="571"/>
      <c r="OEB218" s="571"/>
      <c r="OEC218" s="571"/>
      <c r="OED218" s="571"/>
      <c r="OEE218" s="571"/>
      <c r="OEF218" s="571"/>
      <c r="OEG218" s="571"/>
      <c r="OEH218" s="571"/>
      <c r="OEI218" s="571"/>
      <c r="OEJ218" s="571"/>
      <c r="OEK218" s="571"/>
      <c r="OEL218" s="571"/>
      <c r="OEM218" s="571"/>
      <c r="OEN218" s="571"/>
      <c r="OEO218" s="571"/>
      <c r="OEP218" s="571"/>
      <c r="OEQ218" s="571"/>
      <c r="OER218" s="571"/>
      <c r="OES218" s="571"/>
      <c r="OET218" s="571"/>
      <c r="OEU218" s="571"/>
      <c r="OEV218" s="571"/>
      <c r="OEW218" s="571"/>
      <c r="OEX218" s="571"/>
      <c r="OEY218" s="571"/>
      <c r="OEZ218" s="571"/>
      <c r="OFA218" s="571"/>
      <c r="OFB218" s="571"/>
      <c r="OFC218" s="571"/>
      <c r="OFD218" s="571"/>
      <c r="OFE218" s="571"/>
      <c r="OFF218" s="571"/>
      <c r="OFG218" s="571"/>
      <c r="OFH218" s="571"/>
      <c r="OFI218" s="571"/>
      <c r="OFJ218" s="571"/>
      <c r="OFK218" s="571"/>
      <c r="OFL218" s="571"/>
      <c r="OFM218" s="571"/>
      <c r="OFN218" s="571"/>
      <c r="OFO218" s="571"/>
      <c r="OFP218" s="571"/>
      <c r="OFQ218" s="571"/>
      <c r="OFR218" s="571"/>
      <c r="OFS218" s="571"/>
      <c r="OFT218" s="571"/>
      <c r="OFU218" s="571"/>
      <c r="OFV218" s="571"/>
      <c r="OFW218" s="571"/>
      <c r="OFX218" s="571"/>
      <c r="OFY218" s="571"/>
      <c r="OFZ218" s="571"/>
      <c r="OGA218" s="571"/>
      <c r="OGB218" s="571"/>
      <c r="OGC218" s="571"/>
      <c r="OGD218" s="571"/>
      <c r="OGE218" s="571"/>
      <c r="OGF218" s="571"/>
      <c r="OGG218" s="571"/>
      <c r="OGH218" s="571"/>
      <c r="OGI218" s="571"/>
      <c r="OGJ218" s="571"/>
      <c r="OGK218" s="571"/>
      <c r="OGL218" s="571"/>
      <c r="OGM218" s="571"/>
      <c r="OGN218" s="571"/>
      <c r="OGO218" s="571"/>
      <c r="OGP218" s="571"/>
      <c r="OGQ218" s="571"/>
      <c r="OGR218" s="571"/>
      <c r="OGS218" s="571"/>
      <c r="OGT218" s="571"/>
      <c r="OGU218" s="571"/>
      <c r="OGV218" s="571"/>
      <c r="OGW218" s="571"/>
      <c r="OGX218" s="571"/>
      <c r="OGY218" s="571"/>
      <c r="OGZ218" s="571"/>
      <c r="OHA218" s="571"/>
      <c r="OHB218" s="571"/>
      <c r="OHC218" s="571"/>
      <c r="OHD218" s="571"/>
      <c r="OHE218" s="571"/>
      <c r="OHF218" s="571"/>
      <c r="OHG218" s="571"/>
      <c r="OHH218" s="571"/>
      <c r="OHI218" s="571"/>
      <c r="OHJ218" s="571"/>
      <c r="OHK218" s="571"/>
      <c r="OHL218" s="571"/>
      <c r="OHM218" s="571"/>
      <c r="OHN218" s="571"/>
      <c r="OHO218" s="571"/>
      <c r="OHP218" s="571"/>
      <c r="OHQ218" s="571"/>
      <c r="OHR218" s="571"/>
      <c r="OHS218" s="571"/>
      <c r="OHT218" s="571"/>
      <c r="OHU218" s="571"/>
      <c r="OHV218" s="571"/>
      <c r="OHW218" s="571"/>
      <c r="OHX218" s="571"/>
      <c r="OHY218" s="571"/>
      <c r="OHZ218" s="571"/>
      <c r="OIA218" s="571"/>
      <c r="OIB218" s="571"/>
      <c r="OIC218" s="571"/>
      <c r="OID218" s="571"/>
      <c r="OIE218" s="571"/>
      <c r="OIF218" s="571"/>
      <c r="OIG218" s="571"/>
      <c r="OIH218" s="571"/>
      <c r="OII218" s="571"/>
      <c r="OIJ218" s="571"/>
      <c r="OIK218" s="571"/>
      <c r="OIL218" s="571"/>
      <c r="OIM218" s="571"/>
      <c r="OIN218" s="571"/>
      <c r="OIO218" s="571"/>
      <c r="OIP218" s="571"/>
      <c r="OIQ218" s="571"/>
      <c r="OIR218" s="571"/>
      <c r="OIS218" s="571"/>
      <c r="OIT218" s="571"/>
      <c r="OIU218" s="571"/>
      <c r="OIV218" s="571"/>
      <c r="OIW218" s="571"/>
      <c r="OIX218" s="571"/>
      <c r="OIY218" s="571"/>
      <c r="OIZ218" s="571"/>
      <c r="OJA218" s="571"/>
      <c r="OJB218" s="571"/>
      <c r="OJC218" s="571"/>
      <c r="OJD218" s="571"/>
      <c r="OJE218" s="571"/>
      <c r="OJF218" s="571"/>
      <c r="OJG218" s="571"/>
      <c r="OJH218" s="571"/>
      <c r="OJI218" s="571"/>
      <c r="OJJ218" s="571"/>
      <c r="OJK218" s="571"/>
      <c r="OJL218" s="571"/>
      <c r="OJM218" s="571"/>
      <c r="OJN218" s="571"/>
      <c r="OJO218" s="571"/>
      <c r="OJP218" s="571"/>
      <c r="OJQ218" s="571"/>
      <c r="OJR218" s="571"/>
      <c r="OJS218" s="571"/>
      <c r="OJT218" s="571"/>
      <c r="OJU218" s="571"/>
      <c r="OJV218" s="571"/>
      <c r="OJW218" s="571"/>
      <c r="OJX218" s="571"/>
      <c r="OJY218" s="571"/>
      <c r="OJZ218" s="571"/>
      <c r="OKA218" s="571"/>
      <c r="OKB218" s="571"/>
      <c r="OKC218" s="571"/>
      <c r="OKD218" s="571"/>
      <c r="OKE218" s="571"/>
      <c r="OKF218" s="571"/>
      <c r="OKG218" s="571"/>
      <c r="OKH218" s="571"/>
      <c r="OKI218" s="571"/>
      <c r="OKJ218" s="571"/>
      <c r="OKK218" s="571"/>
      <c r="OKL218" s="571"/>
      <c r="OKM218" s="571"/>
      <c r="OKN218" s="571"/>
      <c r="OKO218" s="571"/>
      <c r="OKP218" s="571"/>
      <c r="OKQ218" s="571"/>
      <c r="OKR218" s="571"/>
      <c r="OKS218" s="571"/>
      <c r="OKT218" s="571"/>
      <c r="OKU218" s="571"/>
      <c r="OKV218" s="571"/>
      <c r="OKW218" s="571"/>
      <c r="OKX218" s="571"/>
      <c r="OKY218" s="571"/>
      <c r="OKZ218" s="571"/>
      <c r="OLA218" s="571"/>
      <c r="OLB218" s="571"/>
      <c r="OLC218" s="571"/>
      <c r="OLD218" s="571"/>
      <c r="OLE218" s="571"/>
      <c r="OLF218" s="571"/>
      <c r="OLG218" s="571"/>
      <c r="OLH218" s="571"/>
      <c r="OLI218" s="571"/>
      <c r="OLJ218" s="571"/>
      <c r="OLK218" s="571"/>
      <c r="OLL218" s="571"/>
      <c r="OLM218" s="571"/>
      <c r="OLN218" s="571"/>
      <c r="OLO218" s="571"/>
      <c r="OLP218" s="571"/>
      <c r="OLQ218" s="571"/>
      <c r="OLR218" s="571"/>
      <c r="OLS218" s="571"/>
      <c r="OLT218" s="571"/>
      <c r="OLU218" s="571"/>
      <c r="OLV218" s="571"/>
      <c r="OLW218" s="571"/>
      <c r="OLX218" s="571"/>
      <c r="OLY218" s="571"/>
      <c r="OLZ218" s="571"/>
      <c r="OMA218" s="571"/>
      <c r="OMB218" s="571"/>
      <c r="OMC218" s="571"/>
      <c r="OMD218" s="571"/>
      <c r="OME218" s="571"/>
      <c r="OMF218" s="571"/>
      <c r="OMG218" s="571"/>
      <c r="OMH218" s="571"/>
      <c r="OMI218" s="571"/>
      <c r="OMJ218" s="571"/>
      <c r="OMK218" s="571"/>
      <c r="OML218" s="571"/>
      <c r="OMM218" s="571"/>
      <c r="OMN218" s="571"/>
      <c r="OMO218" s="571"/>
      <c r="OMP218" s="571"/>
      <c r="OMQ218" s="571"/>
      <c r="OMR218" s="571"/>
      <c r="OMS218" s="571"/>
      <c r="OMT218" s="571"/>
      <c r="OMU218" s="571"/>
      <c r="OMV218" s="571"/>
      <c r="OMY218" s="571"/>
      <c r="OMZ218" s="571"/>
      <c r="ONA218" s="571"/>
      <c r="ONB218" s="571"/>
      <c r="ONC218" s="571"/>
      <c r="OND218" s="571"/>
      <c r="ONE218" s="571"/>
      <c r="ONF218" s="571"/>
      <c r="ONG218" s="571"/>
      <c r="ONH218" s="571"/>
      <c r="ONI218" s="571"/>
      <c r="ONJ218" s="571"/>
      <c r="ONK218" s="571"/>
      <c r="ONL218" s="571"/>
      <c r="ONM218" s="571"/>
      <c r="ONN218" s="571"/>
      <c r="ONO218" s="571"/>
      <c r="ONP218" s="571"/>
      <c r="ONQ218" s="571"/>
      <c r="ONR218" s="571"/>
      <c r="ONS218" s="571"/>
      <c r="ONT218" s="571"/>
      <c r="ONU218" s="571"/>
      <c r="ONV218" s="571"/>
      <c r="ONW218" s="571"/>
      <c r="ONX218" s="571"/>
      <c r="ONY218" s="571"/>
      <c r="ONZ218" s="571"/>
      <c r="OOA218" s="571"/>
      <c r="OOB218" s="571"/>
      <c r="OOC218" s="571"/>
      <c r="OOD218" s="571"/>
      <c r="OOE218" s="571"/>
      <c r="OOF218" s="571"/>
      <c r="OOG218" s="571"/>
      <c r="OOH218" s="571"/>
      <c r="OOI218" s="571"/>
      <c r="OOJ218" s="571"/>
      <c r="OOK218" s="571"/>
      <c r="OOL218" s="571"/>
      <c r="OOM218" s="571"/>
      <c r="OON218" s="571"/>
      <c r="OOO218" s="571"/>
      <c r="OOP218" s="571"/>
      <c r="OOQ218" s="571"/>
      <c r="OOR218" s="571"/>
      <c r="OOS218" s="571"/>
      <c r="OOT218" s="571"/>
      <c r="OOU218" s="571"/>
      <c r="OOV218" s="571"/>
      <c r="OOW218" s="571"/>
      <c r="OOX218" s="571"/>
      <c r="OOY218" s="571"/>
      <c r="OOZ218" s="571"/>
      <c r="OPA218" s="571"/>
      <c r="OPB218" s="571"/>
      <c r="OPC218" s="571"/>
      <c r="OPD218" s="571"/>
      <c r="OPE218" s="571"/>
      <c r="OPF218" s="571"/>
      <c r="OPG218" s="571"/>
      <c r="OPH218" s="571"/>
      <c r="OPI218" s="571"/>
      <c r="OPJ218" s="571"/>
      <c r="OPK218" s="571"/>
      <c r="OPL218" s="571"/>
      <c r="OPM218" s="571"/>
      <c r="OPN218" s="571"/>
      <c r="OPO218" s="571"/>
      <c r="OPP218" s="571"/>
      <c r="OPQ218" s="571"/>
      <c r="OPR218" s="571"/>
      <c r="OPS218" s="571"/>
      <c r="OPT218" s="571"/>
      <c r="OPU218" s="571"/>
      <c r="OPV218" s="571"/>
      <c r="OPW218" s="571"/>
      <c r="OPX218" s="571"/>
      <c r="OPY218" s="571"/>
      <c r="OPZ218" s="571"/>
      <c r="OQA218" s="571"/>
      <c r="OQB218" s="571"/>
      <c r="OQC218" s="571"/>
      <c r="OQD218" s="571"/>
      <c r="OQE218" s="571"/>
      <c r="OQF218" s="571"/>
      <c r="OQG218" s="571"/>
      <c r="OQH218" s="571"/>
      <c r="OQI218" s="571"/>
      <c r="OQJ218" s="571"/>
      <c r="OQK218" s="571"/>
      <c r="OQL218" s="571"/>
      <c r="OQM218" s="571"/>
      <c r="OQN218" s="571"/>
      <c r="OQO218" s="571"/>
      <c r="OQP218" s="571"/>
      <c r="OQQ218" s="571"/>
      <c r="OQR218" s="571"/>
      <c r="OQS218" s="571"/>
      <c r="OQT218" s="571"/>
      <c r="OQU218" s="571"/>
      <c r="OQV218" s="571"/>
      <c r="OQW218" s="571"/>
      <c r="OQX218" s="571"/>
      <c r="OQY218" s="571"/>
      <c r="OQZ218" s="571"/>
      <c r="ORA218" s="571"/>
      <c r="ORB218" s="571"/>
      <c r="ORC218" s="571"/>
      <c r="ORD218" s="571"/>
      <c r="ORE218" s="571"/>
      <c r="ORF218" s="571"/>
      <c r="ORG218" s="571"/>
      <c r="ORH218" s="571"/>
      <c r="ORI218" s="571"/>
      <c r="ORJ218" s="571"/>
      <c r="ORK218" s="571"/>
      <c r="ORL218" s="571"/>
      <c r="ORM218" s="571"/>
      <c r="ORN218" s="571"/>
      <c r="ORO218" s="571"/>
      <c r="ORP218" s="571"/>
      <c r="ORQ218" s="571"/>
      <c r="ORR218" s="571"/>
      <c r="ORS218" s="571"/>
      <c r="ORT218" s="571"/>
      <c r="ORU218" s="571"/>
      <c r="ORV218" s="571"/>
      <c r="ORW218" s="571"/>
      <c r="ORX218" s="571"/>
      <c r="ORY218" s="571"/>
      <c r="ORZ218" s="571"/>
      <c r="OSA218" s="571"/>
      <c r="OSB218" s="571"/>
      <c r="OSC218" s="571"/>
      <c r="OSD218" s="571"/>
      <c r="OSE218" s="571"/>
      <c r="OSF218" s="571"/>
      <c r="OSG218" s="571"/>
      <c r="OSH218" s="571"/>
      <c r="OSI218" s="571"/>
      <c r="OSJ218" s="571"/>
      <c r="OSK218" s="571"/>
      <c r="OSL218" s="571"/>
      <c r="OSM218" s="571"/>
      <c r="OSN218" s="571"/>
      <c r="OSO218" s="571"/>
      <c r="OSP218" s="571"/>
      <c r="OSQ218" s="571"/>
      <c r="OSR218" s="571"/>
      <c r="OSS218" s="571"/>
      <c r="OST218" s="571"/>
      <c r="OSU218" s="571"/>
      <c r="OSV218" s="571"/>
      <c r="OSW218" s="571"/>
      <c r="OSX218" s="571"/>
      <c r="OSY218" s="571"/>
      <c r="OSZ218" s="571"/>
      <c r="OTA218" s="571"/>
      <c r="OTB218" s="571"/>
      <c r="OTC218" s="571"/>
      <c r="OTD218" s="571"/>
      <c r="OTE218" s="571"/>
      <c r="OTF218" s="571"/>
      <c r="OTG218" s="571"/>
      <c r="OTH218" s="571"/>
      <c r="OTI218" s="571"/>
      <c r="OTJ218" s="571"/>
      <c r="OTK218" s="571"/>
      <c r="OTL218" s="571"/>
      <c r="OTM218" s="571"/>
      <c r="OTN218" s="571"/>
      <c r="OTO218" s="571"/>
      <c r="OTP218" s="571"/>
      <c r="OTQ218" s="571"/>
      <c r="OTR218" s="571"/>
      <c r="OTS218" s="571"/>
      <c r="OTT218" s="571"/>
      <c r="OTU218" s="571"/>
      <c r="OTV218" s="571"/>
      <c r="OTW218" s="571"/>
      <c r="OTX218" s="571"/>
      <c r="OTY218" s="571"/>
      <c r="OTZ218" s="571"/>
      <c r="OUA218" s="571"/>
      <c r="OUB218" s="571"/>
      <c r="OUC218" s="571"/>
      <c r="OUD218" s="571"/>
      <c r="OUE218" s="571"/>
      <c r="OUF218" s="571"/>
      <c r="OUG218" s="571"/>
      <c r="OUH218" s="571"/>
      <c r="OUI218" s="571"/>
      <c r="OUJ218" s="571"/>
      <c r="OUK218" s="571"/>
      <c r="OUL218" s="571"/>
      <c r="OUM218" s="571"/>
      <c r="OUN218" s="571"/>
      <c r="OUO218" s="571"/>
      <c r="OUP218" s="571"/>
      <c r="OUQ218" s="571"/>
      <c r="OUR218" s="571"/>
      <c r="OUS218" s="571"/>
      <c r="OUT218" s="571"/>
      <c r="OUU218" s="571"/>
      <c r="OUV218" s="571"/>
      <c r="OUW218" s="571"/>
      <c r="OUX218" s="571"/>
      <c r="OUY218" s="571"/>
      <c r="OUZ218" s="571"/>
      <c r="OVA218" s="571"/>
      <c r="OVB218" s="571"/>
      <c r="OVC218" s="571"/>
      <c r="OVD218" s="571"/>
      <c r="OVE218" s="571"/>
      <c r="OVF218" s="571"/>
      <c r="OVG218" s="571"/>
      <c r="OVH218" s="571"/>
      <c r="OVI218" s="571"/>
      <c r="OVJ218" s="571"/>
      <c r="OVK218" s="571"/>
      <c r="OVL218" s="571"/>
      <c r="OVM218" s="571"/>
      <c r="OVN218" s="571"/>
      <c r="OVO218" s="571"/>
      <c r="OVP218" s="571"/>
      <c r="OVQ218" s="571"/>
      <c r="OVR218" s="571"/>
      <c r="OVS218" s="571"/>
      <c r="OVT218" s="571"/>
      <c r="OVU218" s="571"/>
      <c r="OVV218" s="571"/>
      <c r="OVW218" s="571"/>
      <c r="OVX218" s="571"/>
      <c r="OVY218" s="571"/>
      <c r="OVZ218" s="571"/>
      <c r="OWA218" s="571"/>
      <c r="OWB218" s="571"/>
      <c r="OWC218" s="571"/>
      <c r="OWD218" s="571"/>
      <c r="OWE218" s="571"/>
      <c r="OWF218" s="571"/>
      <c r="OWG218" s="571"/>
      <c r="OWH218" s="571"/>
      <c r="OWI218" s="571"/>
      <c r="OWJ218" s="571"/>
      <c r="OWK218" s="571"/>
      <c r="OWL218" s="571"/>
      <c r="OWM218" s="571"/>
      <c r="OWN218" s="571"/>
      <c r="OWO218" s="571"/>
      <c r="OWP218" s="571"/>
      <c r="OWQ218" s="571"/>
      <c r="OWR218" s="571"/>
      <c r="OWU218" s="571"/>
      <c r="OWV218" s="571"/>
      <c r="OWW218" s="571"/>
      <c r="OWX218" s="571"/>
      <c r="OWY218" s="571"/>
      <c r="OWZ218" s="571"/>
      <c r="OXA218" s="571"/>
      <c r="OXB218" s="571"/>
      <c r="OXC218" s="571"/>
      <c r="OXD218" s="571"/>
      <c r="OXE218" s="571"/>
      <c r="OXF218" s="571"/>
      <c r="OXG218" s="571"/>
      <c r="OXH218" s="571"/>
      <c r="OXI218" s="571"/>
      <c r="OXJ218" s="571"/>
      <c r="OXK218" s="571"/>
      <c r="OXL218" s="571"/>
      <c r="OXM218" s="571"/>
      <c r="OXN218" s="571"/>
      <c r="OXO218" s="571"/>
      <c r="OXP218" s="571"/>
      <c r="OXQ218" s="571"/>
      <c r="OXR218" s="571"/>
      <c r="OXS218" s="571"/>
      <c r="OXT218" s="571"/>
      <c r="OXU218" s="571"/>
      <c r="OXV218" s="571"/>
      <c r="OXW218" s="571"/>
      <c r="OXX218" s="571"/>
      <c r="OXY218" s="571"/>
      <c r="OXZ218" s="571"/>
      <c r="OYA218" s="571"/>
      <c r="OYB218" s="571"/>
      <c r="OYC218" s="571"/>
      <c r="OYD218" s="571"/>
      <c r="OYE218" s="571"/>
      <c r="OYF218" s="571"/>
      <c r="OYG218" s="571"/>
      <c r="OYH218" s="571"/>
      <c r="OYI218" s="571"/>
      <c r="OYJ218" s="571"/>
      <c r="OYK218" s="571"/>
      <c r="OYL218" s="571"/>
      <c r="OYM218" s="571"/>
      <c r="OYN218" s="571"/>
      <c r="OYO218" s="571"/>
      <c r="OYP218" s="571"/>
      <c r="OYQ218" s="571"/>
      <c r="OYR218" s="571"/>
      <c r="OYS218" s="571"/>
      <c r="OYT218" s="571"/>
      <c r="OYU218" s="571"/>
      <c r="OYV218" s="571"/>
      <c r="OYW218" s="571"/>
      <c r="OYX218" s="571"/>
      <c r="OYY218" s="571"/>
      <c r="OYZ218" s="571"/>
      <c r="OZA218" s="571"/>
      <c r="OZB218" s="571"/>
      <c r="OZC218" s="571"/>
      <c r="OZD218" s="571"/>
      <c r="OZE218" s="571"/>
      <c r="OZF218" s="571"/>
      <c r="OZG218" s="571"/>
      <c r="OZH218" s="571"/>
      <c r="OZI218" s="571"/>
      <c r="OZJ218" s="571"/>
      <c r="OZK218" s="571"/>
      <c r="OZL218" s="571"/>
      <c r="OZM218" s="571"/>
      <c r="OZN218" s="571"/>
      <c r="OZO218" s="571"/>
      <c r="OZP218" s="571"/>
      <c r="OZQ218" s="571"/>
      <c r="OZR218" s="571"/>
      <c r="OZS218" s="571"/>
      <c r="OZT218" s="571"/>
      <c r="OZU218" s="571"/>
      <c r="OZV218" s="571"/>
      <c r="OZW218" s="571"/>
      <c r="OZX218" s="571"/>
      <c r="OZY218" s="571"/>
      <c r="OZZ218" s="571"/>
      <c r="PAA218" s="571"/>
      <c r="PAB218" s="571"/>
      <c r="PAC218" s="571"/>
      <c r="PAD218" s="571"/>
      <c r="PAE218" s="571"/>
      <c r="PAF218" s="571"/>
      <c r="PAG218" s="571"/>
      <c r="PAH218" s="571"/>
      <c r="PAI218" s="571"/>
      <c r="PAJ218" s="571"/>
      <c r="PAK218" s="571"/>
      <c r="PAL218" s="571"/>
      <c r="PAM218" s="571"/>
      <c r="PAN218" s="571"/>
      <c r="PAO218" s="571"/>
      <c r="PAP218" s="571"/>
      <c r="PAQ218" s="571"/>
      <c r="PAR218" s="571"/>
      <c r="PAS218" s="571"/>
      <c r="PAT218" s="571"/>
      <c r="PAU218" s="571"/>
      <c r="PAV218" s="571"/>
      <c r="PAW218" s="571"/>
      <c r="PAX218" s="571"/>
      <c r="PAY218" s="571"/>
      <c r="PAZ218" s="571"/>
      <c r="PBA218" s="571"/>
      <c r="PBB218" s="571"/>
      <c r="PBC218" s="571"/>
      <c r="PBD218" s="571"/>
      <c r="PBE218" s="571"/>
      <c r="PBF218" s="571"/>
      <c r="PBG218" s="571"/>
      <c r="PBH218" s="571"/>
      <c r="PBI218" s="571"/>
      <c r="PBJ218" s="571"/>
      <c r="PBK218" s="571"/>
      <c r="PBL218" s="571"/>
      <c r="PBM218" s="571"/>
      <c r="PBN218" s="571"/>
      <c r="PBO218" s="571"/>
      <c r="PBP218" s="571"/>
      <c r="PBQ218" s="571"/>
      <c r="PBR218" s="571"/>
      <c r="PBS218" s="571"/>
      <c r="PBT218" s="571"/>
      <c r="PBU218" s="571"/>
      <c r="PBV218" s="571"/>
      <c r="PBW218" s="571"/>
      <c r="PBX218" s="571"/>
      <c r="PBY218" s="571"/>
      <c r="PBZ218" s="571"/>
      <c r="PCA218" s="571"/>
      <c r="PCB218" s="571"/>
      <c r="PCC218" s="571"/>
      <c r="PCD218" s="571"/>
      <c r="PCE218" s="571"/>
      <c r="PCF218" s="571"/>
      <c r="PCG218" s="571"/>
      <c r="PCH218" s="571"/>
      <c r="PCI218" s="571"/>
      <c r="PCJ218" s="571"/>
      <c r="PCK218" s="571"/>
      <c r="PCL218" s="571"/>
      <c r="PCM218" s="571"/>
      <c r="PCN218" s="571"/>
      <c r="PCO218" s="571"/>
      <c r="PCP218" s="571"/>
      <c r="PCQ218" s="571"/>
      <c r="PCR218" s="571"/>
      <c r="PCS218" s="571"/>
      <c r="PCT218" s="571"/>
      <c r="PCU218" s="571"/>
      <c r="PCV218" s="571"/>
      <c r="PCW218" s="571"/>
      <c r="PCX218" s="571"/>
      <c r="PCY218" s="571"/>
      <c r="PCZ218" s="571"/>
      <c r="PDA218" s="571"/>
      <c r="PDB218" s="571"/>
      <c r="PDC218" s="571"/>
      <c r="PDD218" s="571"/>
      <c r="PDE218" s="571"/>
      <c r="PDF218" s="571"/>
      <c r="PDG218" s="571"/>
      <c r="PDH218" s="571"/>
      <c r="PDI218" s="571"/>
      <c r="PDJ218" s="571"/>
      <c r="PDK218" s="571"/>
      <c r="PDL218" s="571"/>
      <c r="PDM218" s="571"/>
      <c r="PDN218" s="571"/>
      <c r="PDO218" s="571"/>
      <c r="PDP218" s="571"/>
      <c r="PDQ218" s="571"/>
      <c r="PDR218" s="571"/>
      <c r="PDS218" s="571"/>
      <c r="PDT218" s="571"/>
      <c r="PDU218" s="571"/>
      <c r="PDV218" s="571"/>
      <c r="PDW218" s="571"/>
      <c r="PDX218" s="571"/>
      <c r="PDY218" s="571"/>
      <c r="PDZ218" s="571"/>
      <c r="PEA218" s="571"/>
      <c r="PEB218" s="571"/>
      <c r="PEC218" s="571"/>
      <c r="PED218" s="571"/>
      <c r="PEE218" s="571"/>
      <c r="PEF218" s="571"/>
      <c r="PEG218" s="571"/>
      <c r="PEH218" s="571"/>
      <c r="PEI218" s="571"/>
      <c r="PEJ218" s="571"/>
      <c r="PEK218" s="571"/>
      <c r="PEL218" s="571"/>
      <c r="PEM218" s="571"/>
      <c r="PEN218" s="571"/>
      <c r="PEO218" s="571"/>
      <c r="PEP218" s="571"/>
      <c r="PEQ218" s="571"/>
      <c r="PER218" s="571"/>
      <c r="PES218" s="571"/>
      <c r="PET218" s="571"/>
      <c r="PEU218" s="571"/>
      <c r="PEV218" s="571"/>
      <c r="PEW218" s="571"/>
      <c r="PEX218" s="571"/>
      <c r="PEY218" s="571"/>
      <c r="PEZ218" s="571"/>
      <c r="PFA218" s="571"/>
      <c r="PFB218" s="571"/>
      <c r="PFC218" s="571"/>
      <c r="PFD218" s="571"/>
      <c r="PFE218" s="571"/>
      <c r="PFF218" s="571"/>
      <c r="PFG218" s="571"/>
      <c r="PFH218" s="571"/>
      <c r="PFI218" s="571"/>
      <c r="PFJ218" s="571"/>
      <c r="PFK218" s="571"/>
      <c r="PFL218" s="571"/>
      <c r="PFM218" s="571"/>
      <c r="PFN218" s="571"/>
      <c r="PFO218" s="571"/>
      <c r="PFP218" s="571"/>
      <c r="PFQ218" s="571"/>
      <c r="PFR218" s="571"/>
      <c r="PFS218" s="571"/>
      <c r="PFT218" s="571"/>
      <c r="PFU218" s="571"/>
      <c r="PFV218" s="571"/>
      <c r="PFW218" s="571"/>
      <c r="PFX218" s="571"/>
      <c r="PFY218" s="571"/>
      <c r="PFZ218" s="571"/>
      <c r="PGA218" s="571"/>
      <c r="PGB218" s="571"/>
      <c r="PGC218" s="571"/>
      <c r="PGD218" s="571"/>
      <c r="PGE218" s="571"/>
      <c r="PGF218" s="571"/>
      <c r="PGG218" s="571"/>
      <c r="PGH218" s="571"/>
      <c r="PGI218" s="571"/>
      <c r="PGJ218" s="571"/>
      <c r="PGK218" s="571"/>
      <c r="PGL218" s="571"/>
      <c r="PGM218" s="571"/>
      <c r="PGN218" s="571"/>
      <c r="PGQ218" s="571"/>
      <c r="PGR218" s="571"/>
      <c r="PGS218" s="571"/>
      <c r="PGT218" s="571"/>
      <c r="PGU218" s="571"/>
      <c r="PGV218" s="571"/>
      <c r="PGW218" s="571"/>
      <c r="PGX218" s="571"/>
      <c r="PGY218" s="571"/>
      <c r="PGZ218" s="571"/>
      <c r="PHA218" s="571"/>
      <c r="PHB218" s="571"/>
      <c r="PHC218" s="571"/>
      <c r="PHD218" s="571"/>
      <c r="PHE218" s="571"/>
      <c r="PHF218" s="571"/>
      <c r="PHG218" s="571"/>
      <c r="PHH218" s="571"/>
      <c r="PHI218" s="571"/>
      <c r="PHJ218" s="571"/>
      <c r="PHK218" s="571"/>
      <c r="PHL218" s="571"/>
      <c r="PHM218" s="571"/>
      <c r="PHN218" s="571"/>
      <c r="PHO218" s="571"/>
      <c r="PHP218" s="571"/>
      <c r="PHQ218" s="571"/>
      <c r="PHR218" s="571"/>
      <c r="PHS218" s="571"/>
      <c r="PHT218" s="571"/>
      <c r="PHU218" s="571"/>
      <c r="PHV218" s="571"/>
      <c r="PHW218" s="571"/>
      <c r="PHX218" s="571"/>
      <c r="PHY218" s="571"/>
      <c r="PHZ218" s="571"/>
      <c r="PIA218" s="571"/>
      <c r="PIB218" s="571"/>
      <c r="PIC218" s="571"/>
      <c r="PID218" s="571"/>
      <c r="PIE218" s="571"/>
      <c r="PIF218" s="571"/>
      <c r="PIG218" s="571"/>
      <c r="PIH218" s="571"/>
      <c r="PII218" s="571"/>
      <c r="PIJ218" s="571"/>
      <c r="PIK218" s="571"/>
      <c r="PIL218" s="571"/>
      <c r="PIM218" s="571"/>
      <c r="PIN218" s="571"/>
      <c r="PIO218" s="571"/>
      <c r="PIP218" s="571"/>
      <c r="PIQ218" s="571"/>
      <c r="PIR218" s="571"/>
      <c r="PIS218" s="571"/>
      <c r="PIT218" s="571"/>
      <c r="PIU218" s="571"/>
      <c r="PIV218" s="571"/>
      <c r="PIW218" s="571"/>
      <c r="PIX218" s="571"/>
      <c r="PIY218" s="571"/>
      <c r="PIZ218" s="571"/>
      <c r="PJA218" s="571"/>
      <c r="PJB218" s="571"/>
      <c r="PJC218" s="571"/>
      <c r="PJD218" s="571"/>
      <c r="PJE218" s="571"/>
      <c r="PJF218" s="571"/>
      <c r="PJG218" s="571"/>
      <c r="PJH218" s="571"/>
      <c r="PJI218" s="571"/>
      <c r="PJJ218" s="571"/>
      <c r="PJK218" s="571"/>
      <c r="PJL218" s="571"/>
      <c r="PJM218" s="571"/>
      <c r="PJN218" s="571"/>
      <c r="PJO218" s="571"/>
      <c r="PJP218" s="571"/>
      <c r="PJQ218" s="571"/>
      <c r="PJR218" s="571"/>
      <c r="PJS218" s="571"/>
      <c r="PJT218" s="571"/>
      <c r="PJU218" s="571"/>
      <c r="PJV218" s="571"/>
      <c r="PJW218" s="571"/>
      <c r="PJX218" s="571"/>
      <c r="PJY218" s="571"/>
      <c r="PJZ218" s="571"/>
      <c r="PKA218" s="571"/>
      <c r="PKB218" s="571"/>
      <c r="PKC218" s="571"/>
      <c r="PKD218" s="571"/>
      <c r="PKE218" s="571"/>
      <c r="PKF218" s="571"/>
      <c r="PKG218" s="571"/>
      <c r="PKH218" s="571"/>
      <c r="PKI218" s="571"/>
      <c r="PKJ218" s="571"/>
      <c r="PKK218" s="571"/>
      <c r="PKL218" s="571"/>
      <c r="PKM218" s="571"/>
      <c r="PKN218" s="571"/>
      <c r="PKO218" s="571"/>
      <c r="PKP218" s="571"/>
      <c r="PKQ218" s="571"/>
      <c r="PKR218" s="571"/>
      <c r="PKS218" s="571"/>
      <c r="PKT218" s="571"/>
      <c r="PKU218" s="571"/>
      <c r="PKV218" s="571"/>
      <c r="PKW218" s="571"/>
      <c r="PKX218" s="571"/>
      <c r="PKY218" s="571"/>
      <c r="PKZ218" s="571"/>
      <c r="PLA218" s="571"/>
      <c r="PLB218" s="571"/>
      <c r="PLC218" s="571"/>
      <c r="PLD218" s="571"/>
      <c r="PLE218" s="571"/>
      <c r="PLF218" s="571"/>
      <c r="PLG218" s="571"/>
      <c r="PLH218" s="571"/>
      <c r="PLI218" s="571"/>
      <c r="PLJ218" s="571"/>
      <c r="PLK218" s="571"/>
      <c r="PLL218" s="571"/>
      <c r="PLM218" s="571"/>
      <c r="PLN218" s="571"/>
      <c r="PLO218" s="571"/>
      <c r="PLP218" s="571"/>
      <c r="PLQ218" s="571"/>
      <c r="PLR218" s="571"/>
      <c r="PLS218" s="571"/>
      <c r="PLT218" s="571"/>
      <c r="PLU218" s="571"/>
      <c r="PLV218" s="571"/>
      <c r="PLW218" s="571"/>
      <c r="PLX218" s="571"/>
      <c r="PLY218" s="571"/>
      <c r="PLZ218" s="571"/>
      <c r="PMA218" s="571"/>
      <c r="PMB218" s="571"/>
      <c r="PMC218" s="571"/>
      <c r="PMD218" s="571"/>
      <c r="PME218" s="571"/>
      <c r="PMF218" s="571"/>
      <c r="PMG218" s="571"/>
      <c r="PMH218" s="571"/>
      <c r="PMI218" s="571"/>
      <c r="PMJ218" s="571"/>
      <c r="PMK218" s="571"/>
      <c r="PML218" s="571"/>
      <c r="PMM218" s="571"/>
      <c r="PMN218" s="571"/>
      <c r="PMO218" s="571"/>
      <c r="PMP218" s="571"/>
      <c r="PMQ218" s="571"/>
      <c r="PMR218" s="571"/>
      <c r="PMS218" s="571"/>
      <c r="PMT218" s="571"/>
      <c r="PMU218" s="571"/>
      <c r="PMV218" s="571"/>
      <c r="PMW218" s="571"/>
      <c r="PMX218" s="571"/>
      <c r="PMY218" s="571"/>
      <c r="PMZ218" s="571"/>
      <c r="PNA218" s="571"/>
      <c r="PNB218" s="571"/>
      <c r="PNC218" s="571"/>
      <c r="PND218" s="571"/>
      <c r="PNE218" s="571"/>
      <c r="PNF218" s="571"/>
      <c r="PNG218" s="571"/>
      <c r="PNH218" s="571"/>
      <c r="PNI218" s="571"/>
      <c r="PNJ218" s="571"/>
      <c r="PNK218" s="571"/>
      <c r="PNL218" s="571"/>
      <c r="PNM218" s="571"/>
      <c r="PNN218" s="571"/>
      <c r="PNO218" s="571"/>
      <c r="PNP218" s="571"/>
      <c r="PNQ218" s="571"/>
      <c r="PNR218" s="571"/>
      <c r="PNS218" s="571"/>
      <c r="PNT218" s="571"/>
      <c r="PNU218" s="571"/>
      <c r="PNV218" s="571"/>
      <c r="PNW218" s="571"/>
      <c r="PNX218" s="571"/>
      <c r="PNY218" s="571"/>
      <c r="PNZ218" s="571"/>
      <c r="POA218" s="571"/>
      <c r="POB218" s="571"/>
      <c r="POC218" s="571"/>
      <c r="POD218" s="571"/>
      <c r="POE218" s="571"/>
      <c r="POF218" s="571"/>
      <c r="POG218" s="571"/>
      <c r="POH218" s="571"/>
      <c r="POI218" s="571"/>
      <c r="POJ218" s="571"/>
      <c r="POK218" s="571"/>
      <c r="POL218" s="571"/>
      <c r="POM218" s="571"/>
      <c r="PON218" s="571"/>
      <c r="POO218" s="571"/>
      <c r="POP218" s="571"/>
      <c r="POQ218" s="571"/>
      <c r="POR218" s="571"/>
      <c r="POS218" s="571"/>
      <c r="POT218" s="571"/>
      <c r="POU218" s="571"/>
      <c r="POV218" s="571"/>
      <c r="POW218" s="571"/>
      <c r="POX218" s="571"/>
      <c r="POY218" s="571"/>
      <c r="POZ218" s="571"/>
      <c r="PPA218" s="571"/>
      <c r="PPB218" s="571"/>
      <c r="PPC218" s="571"/>
      <c r="PPD218" s="571"/>
      <c r="PPE218" s="571"/>
      <c r="PPF218" s="571"/>
      <c r="PPG218" s="571"/>
      <c r="PPH218" s="571"/>
      <c r="PPI218" s="571"/>
      <c r="PPJ218" s="571"/>
      <c r="PPK218" s="571"/>
      <c r="PPL218" s="571"/>
      <c r="PPM218" s="571"/>
      <c r="PPN218" s="571"/>
      <c r="PPO218" s="571"/>
      <c r="PPP218" s="571"/>
      <c r="PPQ218" s="571"/>
      <c r="PPR218" s="571"/>
      <c r="PPS218" s="571"/>
      <c r="PPT218" s="571"/>
      <c r="PPU218" s="571"/>
      <c r="PPV218" s="571"/>
      <c r="PPW218" s="571"/>
      <c r="PPX218" s="571"/>
      <c r="PPY218" s="571"/>
      <c r="PPZ218" s="571"/>
      <c r="PQA218" s="571"/>
      <c r="PQB218" s="571"/>
      <c r="PQC218" s="571"/>
      <c r="PQD218" s="571"/>
      <c r="PQE218" s="571"/>
      <c r="PQF218" s="571"/>
      <c r="PQG218" s="571"/>
      <c r="PQH218" s="571"/>
      <c r="PQI218" s="571"/>
      <c r="PQJ218" s="571"/>
      <c r="PQM218" s="571"/>
      <c r="PQN218" s="571"/>
      <c r="PQO218" s="571"/>
      <c r="PQP218" s="571"/>
      <c r="PQQ218" s="571"/>
      <c r="PQR218" s="571"/>
      <c r="PQS218" s="571"/>
      <c r="PQT218" s="571"/>
      <c r="PQU218" s="571"/>
      <c r="PQV218" s="571"/>
      <c r="PQW218" s="571"/>
      <c r="PQX218" s="571"/>
      <c r="PQY218" s="571"/>
      <c r="PQZ218" s="571"/>
      <c r="PRA218" s="571"/>
      <c r="PRB218" s="571"/>
      <c r="PRC218" s="571"/>
      <c r="PRD218" s="571"/>
      <c r="PRE218" s="571"/>
      <c r="PRF218" s="571"/>
      <c r="PRG218" s="571"/>
      <c r="PRH218" s="571"/>
      <c r="PRI218" s="571"/>
      <c r="PRJ218" s="571"/>
      <c r="PRK218" s="571"/>
      <c r="PRL218" s="571"/>
      <c r="PRM218" s="571"/>
      <c r="PRN218" s="571"/>
      <c r="PRO218" s="571"/>
      <c r="PRP218" s="571"/>
      <c r="PRQ218" s="571"/>
      <c r="PRR218" s="571"/>
      <c r="PRS218" s="571"/>
      <c r="PRT218" s="571"/>
      <c r="PRU218" s="571"/>
      <c r="PRV218" s="571"/>
      <c r="PRW218" s="571"/>
      <c r="PRX218" s="571"/>
      <c r="PRY218" s="571"/>
      <c r="PRZ218" s="571"/>
      <c r="PSA218" s="571"/>
      <c r="PSB218" s="571"/>
      <c r="PSC218" s="571"/>
      <c r="PSD218" s="571"/>
      <c r="PSE218" s="571"/>
      <c r="PSF218" s="571"/>
      <c r="PSG218" s="571"/>
      <c r="PSH218" s="571"/>
      <c r="PSI218" s="571"/>
      <c r="PSJ218" s="571"/>
      <c r="PSK218" s="571"/>
      <c r="PSL218" s="571"/>
      <c r="PSM218" s="571"/>
      <c r="PSN218" s="571"/>
      <c r="PSO218" s="571"/>
      <c r="PSP218" s="571"/>
      <c r="PSQ218" s="571"/>
      <c r="PSR218" s="571"/>
      <c r="PSS218" s="571"/>
      <c r="PST218" s="571"/>
      <c r="PSU218" s="571"/>
      <c r="PSV218" s="571"/>
      <c r="PSW218" s="571"/>
      <c r="PSX218" s="571"/>
      <c r="PSY218" s="571"/>
      <c r="PSZ218" s="571"/>
      <c r="PTA218" s="571"/>
      <c r="PTB218" s="571"/>
      <c r="PTC218" s="571"/>
      <c r="PTD218" s="571"/>
      <c r="PTE218" s="571"/>
      <c r="PTF218" s="571"/>
      <c r="PTG218" s="571"/>
      <c r="PTH218" s="571"/>
      <c r="PTI218" s="571"/>
      <c r="PTJ218" s="571"/>
      <c r="PTK218" s="571"/>
      <c r="PTL218" s="571"/>
      <c r="PTM218" s="571"/>
      <c r="PTN218" s="571"/>
      <c r="PTO218" s="571"/>
      <c r="PTP218" s="571"/>
      <c r="PTQ218" s="571"/>
      <c r="PTR218" s="571"/>
      <c r="PTS218" s="571"/>
      <c r="PTT218" s="571"/>
      <c r="PTU218" s="571"/>
      <c r="PTV218" s="571"/>
      <c r="PTW218" s="571"/>
      <c r="PTX218" s="571"/>
      <c r="PTY218" s="571"/>
      <c r="PTZ218" s="571"/>
      <c r="PUA218" s="571"/>
      <c r="PUB218" s="571"/>
      <c r="PUC218" s="571"/>
      <c r="PUD218" s="571"/>
      <c r="PUE218" s="571"/>
      <c r="PUF218" s="571"/>
      <c r="PUG218" s="571"/>
      <c r="PUH218" s="571"/>
      <c r="PUI218" s="571"/>
      <c r="PUJ218" s="571"/>
      <c r="PUK218" s="571"/>
      <c r="PUL218" s="571"/>
      <c r="PUM218" s="571"/>
      <c r="PUN218" s="571"/>
      <c r="PUO218" s="571"/>
      <c r="PUP218" s="571"/>
      <c r="PUQ218" s="571"/>
      <c r="PUR218" s="571"/>
      <c r="PUS218" s="571"/>
      <c r="PUT218" s="571"/>
      <c r="PUU218" s="571"/>
      <c r="PUV218" s="571"/>
      <c r="PUW218" s="571"/>
      <c r="PUX218" s="571"/>
      <c r="PUY218" s="571"/>
      <c r="PUZ218" s="571"/>
      <c r="PVA218" s="571"/>
      <c r="PVB218" s="571"/>
      <c r="PVC218" s="571"/>
      <c r="PVD218" s="571"/>
      <c r="PVE218" s="571"/>
      <c r="PVF218" s="571"/>
      <c r="PVG218" s="571"/>
      <c r="PVH218" s="571"/>
      <c r="PVI218" s="571"/>
      <c r="PVJ218" s="571"/>
      <c r="PVK218" s="571"/>
      <c r="PVL218" s="571"/>
      <c r="PVM218" s="571"/>
      <c r="PVN218" s="571"/>
      <c r="PVO218" s="571"/>
      <c r="PVP218" s="571"/>
      <c r="PVQ218" s="571"/>
      <c r="PVR218" s="571"/>
      <c r="PVS218" s="571"/>
      <c r="PVT218" s="571"/>
      <c r="PVU218" s="571"/>
      <c r="PVV218" s="571"/>
      <c r="PVW218" s="571"/>
      <c r="PVX218" s="571"/>
      <c r="PVY218" s="571"/>
      <c r="PVZ218" s="571"/>
      <c r="PWA218" s="571"/>
      <c r="PWB218" s="571"/>
      <c r="PWC218" s="571"/>
      <c r="PWD218" s="571"/>
      <c r="PWE218" s="571"/>
      <c r="PWF218" s="571"/>
      <c r="PWG218" s="571"/>
      <c r="PWH218" s="571"/>
      <c r="PWI218" s="571"/>
      <c r="PWJ218" s="571"/>
      <c r="PWK218" s="571"/>
      <c r="PWL218" s="571"/>
      <c r="PWM218" s="571"/>
      <c r="PWN218" s="571"/>
      <c r="PWO218" s="571"/>
      <c r="PWP218" s="571"/>
      <c r="PWQ218" s="571"/>
      <c r="PWR218" s="571"/>
      <c r="PWS218" s="571"/>
      <c r="PWT218" s="571"/>
      <c r="PWU218" s="571"/>
      <c r="PWV218" s="571"/>
      <c r="PWW218" s="571"/>
      <c r="PWX218" s="571"/>
      <c r="PWY218" s="571"/>
      <c r="PWZ218" s="571"/>
      <c r="PXA218" s="571"/>
      <c r="PXB218" s="571"/>
      <c r="PXC218" s="571"/>
      <c r="PXD218" s="571"/>
      <c r="PXE218" s="571"/>
      <c r="PXF218" s="571"/>
      <c r="PXG218" s="571"/>
      <c r="PXH218" s="571"/>
      <c r="PXI218" s="571"/>
      <c r="PXJ218" s="571"/>
      <c r="PXK218" s="571"/>
      <c r="PXL218" s="571"/>
      <c r="PXM218" s="571"/>
      <c r="PXN218" s="571"/>
      <c r="PXO218" s="571"/>
      <c r="PXP218" s="571"/>
      <c r="PXQ218" s="571"/>
      <c r="PXR218" s="571"/>
      <c r="PXS218" s="571"/>
      <c r="PXT218" s="571"/>
      <c r="PXU218" s="571"/>
      <c r="PXV218" s="571"/>
      <c r="PXW218" s="571"/>
      <c r="PXX218" s="571"/>
      <c r="PXY218" s="571"/>
      <c r="PXZ218" s="571"/>
      <c r="PYA218" s="571"/>
      <c r="PYB218" s="571"/>
      <c r="PYC218" s="571"/>
      <c r="PYD218" s="571"/>
      <c r="PYE218" s="571"/>
      <c r="PYF218" s="571"/>
      <c r="PYG218" s="571"/>
      <c r="PYH218" s="571"/>
      <c r="PYI218" s="571"/>
      <c r="PYJ218" s="571"/>
      <c r="PYK218" s="571"/>
      <c r="PYL218" s="571"/>
      <c r="PYM218" s="571"/>
      <c r="PYN218" s="571"/>
      <c r="PYO218" s="571"/>
      <c r="PYP218" s="571"/>
      <c r="PYQ218" s="571"/>
      <c r="PYR218" s="571"/>
      <c r="PYS218" s="571"/>
      <c r="PYT218" s="571"/>
      <c r="PYU218" s="571"/>
      <c r="PYV218" s="571"/>
      <c r="PYW218" s="571"/>
      <c r="PYX218" s="571"/>
      <c r="PYY218" s="571"/>
      <c r="PYZ218" s="571"/>
      <c r="PZA218" s="571"/>
      <c r="PZB218" s="571"/>
      <c r="PZC218" s="571"/>
      <c r="PZD218" s="571"/>
      <c r="PZE218" s="571"/>
      <c r="PZF218" s="571"/>
      <c r="PZG218" s="571"/>
      <c r="PZH218" s="571"/>
      <c r="PZI218" s="571"/>
      <c r="PZJ218" s="571"/>
      <c r="PZK218" s="571"/>
      <c r="PZL218" s="571"/>
      <c r="PZM218" s="571"/>
      <c r="PZN218" s="571"/>
      <c r="PZO218" s="571"/>
      <c r="PZP218" s="571"/>
      <c r="PZQ218" s="571"/>
      <c r="PZR218" s="571"/>
      <c r="PZS218" s="571"/>
      <c r="PZT218" s="571"/>
      <c r="PZU218" s="571"/>
      <c r="PZV218" s="571"/>
      <c r="PZW218" s="571"/>
      <c r="PZX218" s="571"/>
      <c r="PZY218" s="571"/>
      <c r="PZZ218" s="571"/>
      <c r="QAA218" s="571"/>
      <c r="QAB218" s="571"/>
      <c r="QAC218" s="571"/>
      <c r="QAD218" s="571"/>
      <c r="QAE218" s="571"/>
      <c r="QAF218" s="571"/>
      <c r="QAI218" s="571"/>
      <c r="QAJ218" s="571"/>
      <c r="QAK218" s="571"/>
      <c r="QAL218" s="571"/>
      <c r="QAM218" s="571"/>
      <c r="QAN218" s="571"/>
      <c r="QAO218" s="571"/>
      <c r="QAP218" s="571"/>
      <c r="QAQ218" s="571"/>
      <c r="QAR218" s="571"/>
      <c r="QAS218" s="571"/>
      <c r="QAT218" s="571"/>
      <c r="QAU218" s="571"/>
      <c r="QAV218" s="571"/>
      <c r="QAW218" s="571"/>
      <c r="QAX218" s="571"/>
      <c r="QAY218" s="571"/>
      <c r="QAZ218" s="571"/>
      <c r="QBA218" s="571"/>
      <c r="QBB218" s="571"/>
      <c r="QBC218" s="571"/>
      <c r="QBD218" s="571"/>
      <c r="QBE218" s="571"/>
      <c r="QBF218" s="571"/>
      <c r="QBG218" s="571"/>
      <c r="QBH218" s="571"/>
      <c r="QBI218" s="571"/>
      <c r="QBJ218" s="571"/>
      <c r="QBK218" s="571"/>
      <c r="QBL218" s="571"/>
      <c r="QBM218" s="571"/>
      <c r="QBN218" s="571"/>
      <c r="QBO218" s="571"/>
      <c r="QBP218" s="571"/>
      <c r="QBQ218" s="571"/>
      <c r="QBR218" s="571"/>
      <c r="QBS218" s="571"/>
      <c r="QBT218" s="571"/>
      <c r="QBU218" s="571"/>
      <c r="QBV218" s="571"/>
      <c r="QBW218" s="571"/>
      <c r="QBX218" s="571"/>
      <c r="QBY218" s="571"/>
      <c r="QBZ218" s="571"/>
      <c r="QCA218" s="571"/>
      <c r="QCB218" s="571"/>
      <c r="QCC218" s="571"/>
      <c r="QCD218" s="571"/>
      <c r="QCE218" s="571"/>
      <c r="QCF218" s="571"/>
      <c r="QCG218" s="571"/>
      <c r="QCH218" s="571"/>
      <c r="QCI218" s="571"/>
      <c r="QCJ218" s="571"/>
      <c r="QCK218" s="571"/>
      <c r="QCL218" s="571"/>
      <c r="QCM218" s="571"/>
      <c r="QCN218" s="571"/>
      <c r="QCO218" s="571"/>
      <c r="QCP218" s="571"/>
      <c r="QCQ218" s="571"/>
      <c r="QCR218" s="571"/>
      <c r="QCS218" s="571"/>
      <c r="QCT218" s="571"/>
      <c r="QCU218" s="571"/>
      <c r="QCV218" s="571"/>
      <c r="QCW218" s="571"/>
      <c r="QCX218" s="571"/>
      <c r="QCY218" s="571"/>
      <c r="QCZ218" s="571"/>
      <c r="QDA218" s="571"/>
      <c r="QDB218" s="571"/>
      <c r="QDC218" s="571"/>
      <c r="QDD218" s="571"/>
      <c r="QDE218" s="571"/>
      <c r="QDF218" s="571"/>
      <c r="QDG218" s="571"/>
      <c r="QDH218" s="571"/>
      <c r="QDI218" s="571"/>
      <c r="QDJ218" s="571"/>
      <c r="QDK218" s="571"/>
      <c r="QDL218" s="571"/>
      <c r="QDM218" s="571"/>
      <c r="QDN218" s="571"/>
      <c r="QDO218" s="571"/>
      <c r="QDP218" s="571"/>
      <c r="QDQ218" s="571"/>
      <c r="QDR218" s="571"/>
      <c r="QDS218" s="571"/>
      <c r="QDT218" s="571"/>
      <c r="QDU218" s="571"/>
      <c r="QDV218" s="571"/>
      <c r="QDW218" s="571"/>
      <c r="QDX218" s="571"/>
      <c r="QDY218" s="571"/>
      <c r="QDZ218" s="571"/>
      <c r="QEA218" s="571"/>
      <c r="QEB218" s="571"/>
      <c r="QEC218" s="571"/>
      <c r="QED218" s="571"/>
      <c r="QEE218" s="571"/>
      <c r="QEF218" s="571"/>
      <c r="QEG218" s="571"/>
      <c r="QEH218" s="571"/>
      <c r="QEI218" s="571"/>
      <c r="QEJ218" s="571"/>
      <c r="QEK218" s="571"/>
      <c r="QEL218" s="571"/>
      <c r="QEM218" s="571"/>
      <c r="QEN218" s="571"/>
      <c r="QEO218" s="571"/>
      <c r="QEP218" s="571"/>
      <c r="QEQ218" s="571"/>
      <c r="QER218" s="571"/>
      <c r="QES218" s="571"/>
      <c r="QET218" s="571"/>
      <c r="QEU218" s="571"/>
      <c r="QEV218" s="571"/>
      <c r="QEW218" s="571"/>
      <c r="QEX218" s="571"/>
      <c r="QEY218" s="571"/>
      <c r="QEZ218" s="571"/>
      <c r="QFA218" s="571"/>
      <c r="QFB218" s="571"/>
      <c r="QFC218" s="571"/>
      <c r="QFD218" s="571"/>
      <c r="QFE218" s="571"/>
      <c r="QFF218" s="571"/>
      <c r="QFG218" s="571"/>
      <c r="QFH218" s="571"/>
      <c r="QFI218" s="571"/>
      <c r="QFJ218" s="571"/>
      <c r="QFK218" s="571"/>
      <c r="QFL218" s="571"/>
      <c r="QFM218" s="571"/>
      <c r="QFN218" s="571"/>
      <c r="QFO218" s="571"/>
      <c r="QFP218" s="571"/>
      <c r="QFQ218" s="571"/>
      <c r="QFR218" s="571"/>
      <c r="QFS218" s="571"/>
      <c r="QFT218" s="571"/>
      <c r="QFU218" s="571"/>
      <c r="QFV218" s="571"/>
      <c r="QFW218" s="571"/>
      <c r="QFX218" s="571"/>
      <c r="QFY218" s="571"/>
      <c r="QFZ218" s="571"/>
      <c r="QGA218" s="571"/>
      <c r="QGB218" s="571"/>
      <c r="QGC218" s="571"/>
      <c r="QGD218" s="571"/>
      <c r="QGE218" s="571"/>
      <c r="QGF218" s="571"/>
      <c r="QGG218" s="571"/>
      <c r="QGH218" s="571"/>
      <c r="QGI218" s="571"/>
      <c r="QGJ218" s="571"/>
      <c r="QGK218" s="571"/>
      <c r="QGL218" s="571"/>
      <c r="QGM218" s="571"/>
      <c r="QGN218" s="571"/>
      <c r="QGO218" s="571"/>
      <c r="QGP218" s="571"/>
      <c r="QGQ218" s="571"/>
      <c r="QGR218" s="571"/>
      <c r="QGS218" s="571"/>
      <c r="QGT218" s="571"/>
      <c r="QGU218" s="571"/>
      <c r="QGV218" s="571"/>
      <c r="QGW218" s="571"/>
      <c r="QGX218" s="571"/>
      <c r="QGY218" s="571"/>
      <c r="QGZ218" s="571"/>
      <c r="QHA218" s="571"/>
      <c r="QHB218" s="571"/>
      <c r="QHC218" s="571"/>
      <c r="QHD218" s="571"/>
      <c r="QHE218" s="571"/>
      <c r="QHF218" s="571"/>
      <c r="QHG218" s="571"/>
      <c r="QHH218" s="571"/>
      <c r="QHI218" s="571"/>
      <c r="QHJ218" s="571"/>
      <c r="QHK218" s="571"/>
      <c r="QHL218" s="571"/>
      <c r="QHM218" s="571"/>
      <c r="QHN218" s="571"/>
      <c r="QHO218" s="571"/>
      <c r="QHP218" s="571"/>
      <c r="QHQ218" s="571"/>
      <c r="QHR218" s="571"/>
      <c r="QHS218" s="571"/>
      <c r="QHT218" s="571"/>
      <c r="QHU218" s="571"/>
      <c r="QHV218" s="571"/>
      <c r="QHW218" s="571"/>
      <c r="QHX218" s="571"/>
      <c r="QHY218" s="571"/>
      <c r="QHZ218" s="571"/>
      <c r="QIA218" s="571"/>
      <c r="QIB218" s="571"/>
      <c r="QIC218" s="571"/>
      <c r="QID218" s="571"/>
      <c r="QIE218" s="571"/>
      <c r="QIF218" s="571"/>
      <c r="QIG218" s="571"/>
      <c r="QIH218" s="571"/>
      <c r="QII218" s="571"/>
      <c r="QIJ218" s="571"/>
      <c r="QIK218" s="571"/>
      <c r="QIL218" s="571"/>
      <c r="QIM218" s="571"/>
      <c r="QIN218" s="571"/>
      <c r="QIO218" s="571"/>
      <c r="QIP218" s="571"/>
      <c r="QIQ218" s="571"/>
      <c r="QIR218" s="571"/>
      <c r="QIS218" s="571"/>
      <c r="QIT218" s="571"/>
      <c r="QIU218" s="571"/>
      <c r="QIV218" s="571"/>
      <c r="QIW218" s="571"/>
      <c r="QIX218" s="571"/>
      <c r="QIY218" s="571"/>
      <c r="QIZ218" s="571"/>
      <c r="QJA218" s="571"/>
      <c r="QJB218" s="571"/>
      <c r="QJC218" s="571"/>
      <c r="QJD218" s="571"/>
      <c r="QJE218" s="571"/>
      <c r="QJF218" s="571"/>
      <c r="QJG218" s="571"/>
      <c r="QJH218" s="571"/>
      <c r="QJI218" s="571"/>
      <c r="QJJ218" s="571"/>
      <c r="QJK218" s="571"/>
      <c r="QJL218" s="571"/>
      <c r="QJM218" s="571"/>
      <c r="QJN218" s="571"/>
      <c r="QJO218" s="571"/>
      <c r="QJP218" s="571"/>
      <c r="QJQ218" s="571"/>
      <c r="QJR218" s="571"/>
      <c r="QJS218" s="571"/>
      <c r="QJT218" s="571"/>
      <c r="QJU218" s="571"/>
      <c r="QJV218" s="571"/>
      <c r="QJW218" s="571"/>
      <c r="QJX218" s="571"/>
      <c r="QJY218" s="571"/>
      <c r="QJZ218" s="571"/>
      <c r="QKA218" s="571"/>
      <c r="QKB218" s="571"/>
      <c r="QKE218" s="571"/>
      <c r="QKF218" s="571"/>
      <c r="QKG218" s="571"/>
      <c r="QKH218" s="571"/>
      <c r="QKI218" s="571"/>
      <c r="QKJ218" s="571"/>
      <c r="QKK218" s="571"/>
      <c r="QKL218" s="571"/>
      <c r="QKM218" s="571"/>
      <c r="QKN218" s="571"/>
      <c r="QKO218" s="571"/>
      <c r="QKP218" s="571"/>
      <c r="QKQ218" s="571"/>
      <c r="QKR218" s="571"/>
      <c r="QKS218" s="571"/>
      <c r="QKT218" s="571"/>
      <c r="QKU218" s="571"/>
      <c r="QKV218" s="571"/>
      <c r="QKW218" s="571"/>
      <c r="QKX218" s="571"/>
      <c r="QKY218" s="571"/>
      <c r="QKZ218" s="571"/>
      <c r="QLA218" s="571"/>
      <c r="QLB218" s="571"/>
      <c r="QLC218" s="571"/>
      <c r="QLD218" s="571"/>
      <c r="QLE218" s="571"/>
      <c r="QLF218" s="571"/>
      <c r="QLG218" s="571"/>
      <c r="QLH218" s="571"/>
      <c r="QLI218" s="571"/>
      <c r="QLJ218" s="571"/>
      <c r="QLK218" s="571"/>
      <c r="QLL218" s="571"/>
      <c r="QLM218" s="571"/>
      <c r="QLN218" s="571"/>
      <c r="QLO218" s="571"/>
      <c r="QLP218" s="571"/>
      <c r="QLQ218" s="571"/>
      <c r="QLR218" s="571"/>
      <c r="QLS218" s="571"/>
      <c r="QLT218" s="571"/>
      <c r="QLU218" s="571"/>
      <c r="QLV218" s="571"/>
      <c r="QLW218" s="571"/>
      <c r="QLX218" s="571"/>
      <c r="QLY218" s="571"/>
      <c r="QLZ218" s="571"/>
      <c r="QMA218" s="571"/>
      <c r="QMB218" s="571"/>
      <c r="QMC218" s="571"/>
      <c r="QMD218" s="571"/>
      <c r="QME218" s="571"/>
      <c r="QMF218" s="571"/>
      <c r="QMG218" s="571"/>
      <c r="QMH218" s="571"/>
      <c r="QMI218" s="571"/>
      <c r="QMJ218" s="571"/>
      <c r="QMK218" s="571"/>
      <c r="QML218" s="571"/>
      <c r="QMM218" s="571"/>
      <c r="QMN218" s="571"/>
      <c r="QMO218" s="571"/>
      <c r="QMP218" s="571"/>
      <c r="QMQ218" s="571"/>
      <c r="QMR218" s="571"/>
      <c r="QMS218" s="571"/>
      <c r="QMT218" s="571"/>
      <c r="QMU218" s="571"/>
      <c r="QMV218" s="571"/>
      <c r="QMW218" s="571"/>
      <c r="QMX218" s="571"/>
      <c r="QMY218" s="571"/>
      <c r="QMZ218" s="571"/>
      <c r="QNA218" s="571"/>
      <c r="QNB218" s="571"/>
      <c r="QNC218" s="571"/>
      <c r="QND218" s="571"/>
      <c r="QNE218" s="571"/>
      <c r="QNF218" s="571"/>
      <c r="QNG218" s="571"/>
      <c r="QNH218" s="571"/>
      <c r="QNI218" s="571"/>
      <c r="QNJ218" s="571"/>
      <c r="QNK218" s="571"/>
      <c r="QNL218" s="571"/>
      <c r="QNM218" s="571"/>
      <c r="QNN218" s="571"/>
      <c r="QNO218" s="571"/>
      <c r="QNP218" s="571"/>
      <c r="QNQ218" s="571"/>
      <c r="QNR218" s="571"/>
      <c r="QNS218" s="571"/>
      <c r="QNT218" s="571"/>
      <c r="QNU218" s="571"/>
      <c r="QNV218" s="571"/>
      <c r="QNW218" s="571"/>
      <c r="QNX218" s="571"/>
      <c r="QNY218" s="571"/>
      <c r="QNZ218" s="571"/>
      <c r="QOA218" s="571"/>
      <c r="QOB218" s="571"/>
      <c r="QOC218" s="571"/>
      <c r="QOD218" s="571"/>
      <c r="QOE218" s="571"/>
      <c r="QOF218" s="571"/>
      <c r="QOG218" s="571"/>
      <c r="QOH218" s="571"/>
      <c r="QOI218" s="571"/>
      <c r="QOJ218" s="571"/>
      <c r="QOK218" s="571"/>
      <c r="QOL218" s="571"/>
      <c r="QOM218" s="571"/>
      <c r="QON218" s="571"/>
      <c r="QOO218" s="571"/>
      <c r="QOP218" s="571"/>
      <c r="QOQ218" s="571"/>
      <c r="QOR218" s="571"/>
      <c r="QOS218" s="571"/>
      <c r="QOT218" s="571"/>
      <c r="QOU218" s="571"/>
      <c r="QOV218" s="571"/>
      <c r="QOW218" s="571"/>
      <c r="QOX218" s="571"/>
      <c r="QOY218" s="571"/>
      <c r="QOZ218" s="571"/>
      <c r="QPA218" s="571"/>
      <c r="QPB218" s="571"/>
      <c r="QPC218" s="571"/>
      <c r="QPD218" s="571"/>
      <c r="QPE218" s="571"/>
      <c r="QPF218" s="571"/>
      <c r="QPG218" s="571"/>
      <c r="QPH218" s="571"/>
      <c r="QPI218" s="571"/>
      <c r="QPJ218" s="571"/>
      <c r="QPK218" s="571"/>
      <c r="QPL218" s="571"/>
      <c r="QPM218" s="571"/>
      <c r="QPN218" s="571"/>
      <c r="QPO218" s="571"/>
      <c r="QPP218" s="571"/>
      <c r="QPQ218" s="571"/>
      <c r="QPR218" s="571"/>
      <c r="QPS218" s="571"/>
      <c r="QPT218" s="571"/>
      <c r="QPU218" s="571"/>
      <c r="QPV218" s="571"/>
      <c r="QPW218" s="571"/>
      <c r="QPX218" s="571"/>
      <c r="QPY218" s="571"/>
      <c r="QPZ218" s="571"/>
      <c r="QQA218" s="571"/>
      <c r="QQB218" s="571"/>
      <c r="QQC218" s="571"/>
      <c r="QQD218" s="571"/>
      <c r="QQE218" s="571"/>
      <c r="QQF218" s="571"/>
      <c r="QQG218" s="571"/>
      <c r="QQH218" s="571"/>
      <c r="QQI218" s="571"/>
      <c r="QQJ218" s="571"/>
      <c r="QQK218" s="571"/>
      <c r="QQL218" s="571"/>
      <c r="QQM218" s="571"/>
      <c r="QQN218" s="571"/>
      <c r="QQO218" s="571"/>
      <c r="QQP218" s="571"/>
      <c r="QQQ218" s="571"/>
      <c r="QQR218" s="571"/>
      <c r="QQS218" s="571"/>
      <c r="QQT218" s="571"/>
      <c r="QQU218" s="571"/>
      <c r="QQV218" s="571"/>
      <c r="QQW218" s="571"/>
      <c r="QQX218" s="571"/>
      <c r="QQY218" s="571"/>
      <c r="QQZ218" s="571"/>
      <c r="QRA218" s="571"/>
      <c r="QRB218" s="571"/>
      <c r="QRC218" s="571"/>
      <c r="QRD218" s="571"/>
      <c r="QRE218" s="571"/>
      <c r="QRF218" s="571"/>
      <c r="QRG218" s="571"/>
      <c r="QRH218" s="571"/>
      <c r="QRI218" s="571"/>
      <c r="QRJ218" s="571"/>
      <c r="QRK218" s="571"/>
      <c r="QRL218" s="571"/>
      <c r="QRM218" s="571"/>
      <c r="QRN218" s="571"/>
      <c r="QRO218" s="571"/>
      <c r="QRP218" s="571"/>
      <c r="QRQ218" s="571"/>
      <c r="QRR218" s="571"/>
      <c r="QRS218" s="571"/>
      <c r="QRT218" s="571"/>
      <c r="QRU218" s="571"/>
      <c r="QRV218" s="571"/>
      <c r="QRW218" s="571"/>
      <c r="QRX218" s="571"/>
      <c r="QRY218" s="571"/>
      <c r="QRZ218" s="571"/>
      <c r="QSA218" s="571"/>
      <c r="QSB218" s="571"/>
      <c r="QSC218" s="571"/>
      <c r="QSD218" s="571"/>
      <c r="QSE218" s="571"/>
      <c r="QSF218" s="571"/>
      <c r="QSG218" s="571"/>
      <c r="QSH218" s="571"/>
      <c r="QSI218" s="571"/>
      <c r="QSJ218" s="571"/>
      <c r="QSK218" s="571"/>
      <c r="QSL218" s="571"/>
      <c r="QSM218" s="571"/>
      <c r="QSN218" s="571"/>
      <c r="QSO218" s="571"/>
      <c r="QSP218" s="571"/>
      <c r="QSQ218" s="571"/>
      <c r="QSR218" s="571"/>
      <c r="QSS218" s="571"/>
      <c r="QST218" s="571"/>
      <c r="QSU218" s="571"/>
      <c r="QSV218" s="571"/>
      <c r="QSW218" s="571"/>
      <c r="QSX218" s="571"/>
      <c r="QSY218" s="571"/>
      <c r="QSZ218" s="571"/>
      <c r="QTA218" s="571"/>
      <c r="QTB218" s="571"/>
      <c r="QTC218" s="571"/>
      <c r="QTD218" s="571"/>
      <c r="QTE218" s="571"/>
      <c r="QTF218" s="571"/>
      <c r="QTG218" s="571"/>
      <c r="QTH218" s="571"/>
      <c r="QTI218" s="571"/>
      <c r="QTJ218" s="571"/>
      <c r="QTK218" s="571"/>
      <c r="QTL218" s="571"/>
      <c r="QTM218" s="571"/>
      <c r="QTN218" s="571"/>
      <c r="QTO218" s="571"/>
      <c r="QTP218" s="571"/>
      <c r="QTQ218" s="571"/>
      <c r="QTR218" s="571"/>
      <c r="QTS218" s="571"/>
      <c r="QTT218" s="571"/>
      <c r="QTU218" s="571"/>
      <c r="QTV218" s="571"/>
      <c r="QTW218" s="571"/>
      <c r="QTX218" s="571"/>
      <c r="QUA218" s="571"/>
      <c r="QUB218" s="571"/>
      <c r="QUC218" s="571"/>
      <c r="QUD218" s="571"/>
      <c r="QUE218" s="571"/>
      <c r="QUF218" s="571"/>
      <c r="QUG218" s="571"/>
      <c r="QUH218" s="571"/>
      <c r="QUI218" s="571"/>
      <c r="QUJ218" s="571"/>
      <c r="QUK218" s="571"/>
      <c r="QUL218" s="571"/>
      <c r="QUM218" s="571"/>
      <c r="QUN218" s="571"/>
      <c r="QUO218" s="571"/>
      <c r="QUP218" s="571"/>
      <c r="QUQ218" s="571"/>
      <c r="QUR218" s="571"/>
      <c r="QUS218" s="571"/>
      <c r="QUT218" s="571"/>
      <c r="QUU218" s="571"/>
      <c r="QUV218" s="571"/>
      <c r="QUW218" s="571"/>
      <c r="QUX218" s="571"/>
      <c r="QUY218" s="571"/>
      <c r="QUZ218" s="571"/>
      <c r="QVA218" s="571"/>
      <c r="QVB218" s="571"/>
      <c r="QVC218" s="571"/>
      <c r="QVD218" s="571"/>
      <c r="QVE218" s="571"/>
      <c r="QVF218" s="571"/>
      <c r="QVG218" s="571"/>
      <c r="QVH218" s="571"/>
      <c r="QVI218" s="571"/>
      <c r="QVJ218" s="571"/>
      <c r="QVK218" s="571"/>
      <c r="QVL218" s="571"/>
      <c r="QVM218" s="571"/>
      <c r="QVN218" s="571"/>
      <c r="QVO218" s="571"/>
      <c r="QVP218" s="571"/>
      <c r="QVQ218" s="571"/>
      <c r="QVR218" s="571"/>
      <c r="QVS218" s="571"/>
      <c r="QVT218" s="571"/>
      <c r="QVU218" s="571"/>
      <c r="QVV218" s="571"/>
      <c r="QVW218" s="571"/>
      <c r="QVX218" s="571"/>
      <c r="QVY218" s="571"/>
      <c r="QVZ218" s="571"/>
      <c r="QWA218" s="571"/>
      <c r="QWB218" s="571"/>
      <c r="QWC218" s="571"/>
      <c r="QWD218" s="571"/>
      <c r="QWE218" s="571"/>
      <c r="QWF218" s="571"/>
      <c r="QWG218" s="571"/>
      <c r="QWH218" s="571"/>
      <c r="QWI218" s="571"/>
      <c r="QWJ218" s="571"/>
      <c r="QWK218" s="571"/>
      <c r="QWL218" s="571"/>
      <c r="QWM218" s="571"/>
      <c r="QWN218" s="571"/>
      <c r="QWO218" s="571"/>
      <c r="QWP218" s="571"/>
      <c r="QWQ218" s="571"/>
      <c r="QWR218" s="571"/>
      <c r="QWS218" s="571"/>
      <c r="QWT218" s="571"/>
      <c r="QWU218" s="571"/>
      <c r="QWV218" s="571"/>
      <c r="QWW218" s="571"/>
      <c r="QWX218" s="571"/>
      <c r="QWY218" s="571"/>
      <c r="QWZ218" s="571"/>
      <c r="QXA218" s="571"/>
      <c r="QXB218" s="571"/>
      <c r="QXC218" s="571"/>
      <c r="QXD218" s="571"/>
      <c r="QXE218" s="571"/>
      <c r="QXF218" s="571"/>
      <c r="QXG218" s="571"/>
      <c r="QXH218" s="571"/>
      <c r="QXI218" s="571"/>
      <c r="QXJ218" s="571"/>
      <c r="QXK218" s="571"/>
      <c r="QXL218" s="571"/>
      <c r="QXM218" s="571"/>
      <c r="QXN218" s="571"/>
      <c r="QXO218" s="571"/>
      <c r="QXP218" s="571"/>
      <c r="QXQ218" s="571"/>
      <c r="QXR218" s="571"/>
      <c r="QXS218" s="571"/>
      <c r="QXT218" s="571"/>
      <c r="QXU218" s="571"/>
      <c r="QXV218" s="571"/>
      <c r="QXW218" s="571"/>
      <c r="QXX218" s="571"/>
      <c r="QXY218" s="571"/>
      <c r="QXZ218" s="571"/>
      <c r="QYA218" s="571"/>
      <c r="QYB218" s="571"/>
      <c r="QYC218" s="571"/>
      <c r="QYD218" s="571"/>
      <c r="QYE218" s="571"/>
      <c r="QYF218" s="571"/>
      <c r="QYG218" s="571"/>
      <c r="QYH218" s="571"/>
      <c r="QYI218" s="571"/>
      <c r="QYJ218" s="571"/>
      <c r="QYK218" s="571"/>
      <c r="QYL218" s="571"/>
      <c r="QYM218" s="571"/>
      <c r="QYN218" s="571"/>
      <c r="QYO218" s="571"/>
      <c r="QYP218" s="571"/>
      <c r="QYQ218" s="571"/>
      <c r="QYR218" s="571"/>
      <c r="QYS218" s="571"/>
      <c r="QYT218" s="571"/>
      <c r="QYU218" s="571"/>
      <c r="QYV218" s="571"/>
      <c r="QYW218" s="571"/>
      <c r="QYX218" s="571"/>
      <c r="QYY218" s="571"/>
      <c r="QYZ218" s="571"/>
      <c r="QZA218" s="571"/>
      <c r="QZB218" s="571"/>
      <c r="QZC218" s="571"/>
      <c r="QZD218" s="571"/>
      <c r="QZE218" s="571"/>
      <c r="QZF218" s="571"/>
      <c r="QZG218" s="571"/>
      <c r="QZH218" s="571"/>
      <c r="QZI218" s="571"/>
      <c r="QZJ218" s="571"/>
      <c r="QZK218" s="571"/>
      <c r="QZL218" s="571"/>
      <c r="QZM218" s="571"/>
      <c r="QZN218" s="571"/>
      <c r="QZO218" s="571"/>
      <c r="QZP218" s="571"/>
      <c r="QZQ218" s="571"/>
      <c r="QZR218" s="571"/>
      <c r="QZS218" s="571"/>
      <c r="QZT218" s="571"/>
      <c r="QZU218" s="571"/>
      <c r="QZV218" s="571"/>
      <c r="QZW218" s="571"/>
      <c r="QZX218" s="571"/>
      <c r="QZY218" s="571"/>
      <c r="QZZ218" s="571"/>
      <c r="RAA218" s="571"/>
      <c r="RAB218" s="571"/>
      <c r="RAC218" s="571"/>
      <c r="RAD218" s="571"/>
      <c r="RAE218" s="571"/>
      <c r="RAF218" s="571"/>
      <c r="RAG218" s="571"/>
      <c r="RAH218" s="571"/>
      <c r="RAI218" s="571"/>
      <c r="RAJ218" s="571"/>
      <c r="RAK218" s="571"/>
      <c r="RAL218" s="571"/>
      <c r="RAM218" s="571"/>
      <c r="RAN218" s="571"/>
      <c r="RAO218" s="571"/>
      <c r="RAP218" s="571"/>
      <c r="RAQ218" s="571"/>
      <c r="RAR218" s="571"/>
      <c r="RAS218" s="571"/>
      <c r="RAT218" s="571"/>
      <c r="RAU218" s="571"/>
      <c r="RAV218" s="571"/>
      <c r="RAW218" s="571"/>
      <c r="RAX218" s="571"/>
      <c r="RAY218" s="571"/>
      <c r="RAZ218" s="571"/>
      <c r="RBA218" s="571"/>
      <c r="RBB218" s="571"/>
      <c r="RBC218" s="571"/>
      <c r="RBD218" s="571"/>
      <c r="RBE218" s="571"/>
      <c r="RBF218" s="571"/>
      <c r="RBG218" s="571"/>
      <c r="RBH218" s="571"/>
      <c r="RBI218" s="571"/>
      <c r="RBJ218" s="571"/>
      <c r="RBK218" s="571"/>
      <c r="RBL218" s="571"/>
      <c r="RBM218" s="571"/>
      <c r="RBN218" s="571"/>
      <c r="RBO218" s="571"/>
      <c r="RBP218" s="571"/>
      <c r="RBQ218" s="571"/>
      <c r="RBR218" s="571"/>
      <c r="RBS218" s="571"/>
      <c r="RBT218" s="571"/>
      <c r="RBU218" s="571"/>
      <c r="RBV218" s="571"/>
      <c r="RBW218" s="571"/>
      <c r="RBX218" s="571"/>
      <c r="RBY218" s="571"/>
      <c r="RBZ218" s="571"/>
      <c r="RCA218" s="571"/>
      <c r="RCB218" s="571"/>
      <c r="RCC218" s="571"/>
      <c r="RCD218" s="571"/>
      <c r="RCE218" s="571"/>
      <c r="RCF218" s="571"/>
      <c r="RCG218" s="571"/>
      <c r="RCH218" s="571"/>
      <c r="RCI218" s="571"/>
      <c r="RCJ218" s="571"/>
      <c r="RCK218" s="571"/>
      <c r="RCL218" s="571"/>
      <c r="RCM218" s="571"/>
      <c r="RCN218" s="571"/>
      <c r="RCO218" s="571"/>
      <c r="RCP218" s="571"/>
      <c r="RCQ218" s="571"/>
      <c r="RCR218" s="571"/>
      <c r="RCS218" s="571"/>
      <c r="RCT218" s="571"/>
      <c r="RCU218" s="571"/>
      <c r="RCV218" s="571"/>
      <c r="RCW218" s="571"/>
      <c r="RCX218" s="571"/>
      <c r="RCY218" s="571"/>
      <c r="RCZ218" s="571"/>
      <c r="RDA218" s="571"/>
      <c r="RDB218" s="571"/>
      <c r="RDC218" s="571"/>
      <c r="RDD218" s="571"/>
      <c r="RDE218" s="571"/>
      <c r="RDF218" s="571"/>
      <c r="RDG218" s="571"/>
      <c r="RDH218" s="571"/>
      <c r="RDI218" s="571"/>
      <c r="RDJ218" s="571"/>
      <c r="RDK218" s="571"/>
      <c r="RDL218" s="571"/>
      <c r="RDM218" s="571"/>
      <c r="RDN218" s="571"/>
      <c r="RDO218" s="571"/>
      <c r="RDP218" s="571"/>
      <c r="RDQ218" s="571"/>
      <c r="RDR218" s="571"/>
      <c r="RDS218" s="571"/>
      <c r="RDT218" s="571"/>
      <c r="RDW218" s="571"/>
      <c r="RDX218" s="571"/>
      <c r="RDY218" s="571"/>
      <c r="RDZ218" s="571"/>
      <c r="REA218" s="571"/>
      <c r="REB218" s="571"/>
      <c r="REC218" s="571"/>
      <c r="RED218" s="571"/>
      <c r="REE218" s="571"/>
      <c r="REF218" s="571"/>
      <c r="REG218" s="571"/>
      <c r="REH218" s="571"/>
      <c r="REI218" s="571"/>
      <c r="REJ218" s="571"/>
      <c r="REK218" s="571"/>
      <c r="REL218" s="571"/>
      <c r="REM218" s="571"/>
      <c r="REN218" s="571"/>
      <c r="REO218" s="571"/>
      <c r="REP218" s="571"/>
      <c r="REQ218" s="571"/>
      <c r="RER218" s="571"/>
      <c r="RES218" s="571"/>
      <c r="RET218" s="571"/>
      <c r="REU218" s="571"/>
      <c r="REV218" s="571"/>
      <c r="REW218" s="571"/>
      <c r="REX218" s="571"/>
      <c r="REY218" s="571"/>
      <c r="REZ218" s="571"/>
      <c r="RFA218" s="571"/>
      <c r="RFB218" s="571"/>
      <c r="RFC218" s="571"/>
      <c r="RFD218" s="571"/>
      <c r="RFE218" s="571"/>
      <c r="RFF218" s="571"/>
      <c r="RFG218" s="571"/>
      <c r="RFH218" s="571"/>
      <c r="RFI218" s="571"/>
      <c r="RFJ218" s="571"/>
      <c r="RFK218" s="571"/>
      <c r="RFL218" s="571"/>
      <c r="RFM218" s="571"/>
      <c r="RFN218" s="571"/>
      <c r="RFO218" s="571"/>
      <c r="RFP218" s="571"/>
      <c r="RFQ218" s="571"/>
      <c r="RFR218" s="571"/>
      <c r="RFS218" s="571"/>
      <c r="RFT218" s="571"/>
      <c r="RFU218" s="571"/>
      <c r="RFV218" s="571"/>
      <c r="RFW218" s="571"/>
      <c r="RFX218" s="571"/>
      <c r="RFY218" s="571"/>
      <c r="RFZ218" s="571"/>
      <c r="RGA218" s="571"/>
      <c r="RGB218" s="571"/>
      <c r="RGC218" s="571"/>
      <c r="RGD218" s="571"/>
      <c r="RGE218" s="571"/>
      <c r="RGF218" s="571"/>
      <c r="RGG218" s="571"/>
      <c r="RGH218" s="571"/>
      <c r="RGI218" s="571"/>
      <c r="RGJ218" s="571"/>
      <c r="RGK218" s="571"/>
      <c r="RGL218" s="571"/>
      <c r="RGM218" s="571"/>
      <c r="RGN218" s="571"/>
      <c r="RGO218" s="571"/>
      <c r="RGP218" s="571"/>
      <c r="RGQ218" s="571"/>
      <c r="RGR218" s="571"/>
      <c r="RGS218" s="571"/>
      <c r="RGT218" s="571"/>
      <c r="RGU218" s="571"/>
      <c r="RGV218" s="571"/>
      <c r="RGW218" s="571"/>
      <c r="RGX218" s="571"/>
      <c r="RGY218" s="571"/>
      <c r="RGZ218" s="571"/>
      <c r="RHA218" s="571"/>
      <c r="RHB218" s="571"/>
      <c r="RHC218" s="571"/>
      <c r="RHD218" s="571"/>
      <c r="RHE218" s="571"/>
      <c r="RHF218" s="571"/>
      <c r="RHG218" s="571"/>
      <c r="RHH218" s="571"/>
      <c r="RHI218" s="571"/>
      <c r="RHJ218" s="571"/>
      <c r="RHK218" s="571"/>
      <c r="RHL218" s="571"/>
      <c r="RHM218" s="571"/>
      <c r="RHN218" s="571"/>
      <c r="RHO218" s="571"/>
      <c r="RHP218" s="571"/>
      <c r="RHQ218" s="571"/>
      <c r="RHR218" s="571"/>
      <c r="RHS218" s="571"/>
      <c r="RHT218" s="571"/>
      <c r="RHU218" s="571"/>
      <c r="RHV218" s="571"/>
      <c r="RHW218" s="571"/>
      <c r="RHX218" s="571"/>
      <c r="RHY218" s="571"/>
      <c r="RHZ218" s="571"/>
      <c r="RIA218" s="571"/>
      <c r="RIB218" s="571"/>
      <c r="RIC218" s="571"/>
      <c r="RID218" s="571"/>
      <c r="RIE218" s="571"/>
      <c r="RIF218" s="571"/>
      <c r="RIG218" s="571"/>
      <c r="RIH218" s="571"/>
      <c r="RII218" s="571"/>
      <c r="RIJ218" s="571"/>
      <c r="RIK218" s="571"/>
      <c r="RIL218" s="571"/>
      <c r="RIM218" s="571"/>
      <c r="RIN218" s="571"/>
      <c r="RIO218" s="571"/>
      <c r="RIP218" s="571"/>
      <c r="RIQ218" s="571"/>
      <c r="RIR218" s="571"/>
      <c r="RIS218" s="571"/>
      <c r="RIT218" s="571"/>
      <c r="RIU218" s="571"/>
      <c r="RIV218" s="571"/>
      <c r="RIW218" s="571"/>
      <c r="RIX218" s="571"/>
      <c r="RIY218" s="571"/>
      <c r="RIZ218" s="571"/>
      <c r="RJA218" s="571"/>
      <c r="RJB218" s="571"/>
      <c r="RJC218" s="571"/>
      <c r="RJD218" s="571"/>
      <c r="RJE218" s="571"/>
      <c r="RJF218" s="571"/>
      <c r="RJG218" s="571"/>
      <c r="RJH218" s="571"/>
      <c r="RJI218" s="571"/>
      <c r="RJJ218" s="571"/>
      <c r="RJK218" s="571"/>
      <c r="RJL218" s="571"/>
      <c r="RJM218" s="571"/>
      <c r="RJN218" s="571"/>
      <c r="RJO218" s="571"/>
      <c r="RJP218" s="571"/>
      <c r="RJQ218" s="571"/>
      <c r="RJR218" s="571"/>
      <c r="RJS218" s="571"/>
      <c r="RJT218" s="571"/>
      <c r="RJU218" s="571"/>
      <c r="RJV218" s="571"/>
      <c r="RJW218" s="571"/>
      <c r="RJX218" s="571"/>
      <c r="RJY218" s="571"/>
      <c r="RJZ218" s="571"/>
      <c r="RKA218" s="571"/>
      <c r="RKB218" s="571"/>
      <c r="RKC218" s="571"/>
      <c r="RKD218" s="571"/>
      <c r="RKE218" s="571"/>
      <c r="RKF218" s="571"/>
      <c r="RKG218" s="571"/>
      <c r="RKH218" s="571"/>
      <c r="RKI218" s="571"/>
      <c r="RKJ218" s="571"/>
      <c r="RKK218" s="571"/>
      <c r="RKL218" s="571"/>
      <c r="RKM218" s="571"/>
      <c r="RKN218" s="571"/>
      <c r="RKO218" s="571"/>
      <c r="RKP218" s="571"/>
      <c r="RKQ218" s="571"/>
      <c r="RKR218" s="571"/>
      <c r="RKS218" s="571"/>
      <c r="RKT218" s="571"/>
      <c r="RKU218" s="571"/>
      <c r="RKV218" s="571"/>
      <c r="RKW218" s="571"/>
      <c r="RKX218" s="571"/>
      <c r="RKY218" s="571"/>
      <c r="RKZ218" s="571"/>
      <c r="RLA218" s="571"/>
      <c r="RLB218" s="571"/>
      <c r="RLC218" s="571"/>
      <c r="RLD218" s="571"/>
      <c r="RLE218" s="571"/>
      <c r="RLF218" s="571"/>
      <c r="RLG218" s="571"/>
      <c r="RLH218" s="571"/>
      <c r="RLI218" s="571"/>
      <c r="RLJ218" s="571"/>
      <c r="RLK218" s="571"/>
      <c r="RLL218" s="571"/>
      <c r="RLM218" s="571"/>
      <c r="RLN218" s="571"/>
      <c r="RLO218" s="571"/>
      <c r="RLP218" s="571"/>
      <c r="RLQ218" s="571"/>
      <c r="RLR218" s="571"/>
      <c r="RLS218" s="571"/>
      <c r="RLT218" s="571"/>
      <c r="RLU218" s="571"/>
      <c r="RLV218" s="571"/>
      <c r="RLW218" s="571"/>
      <c r="RLX218" s="571"/>
      <c r="RLY218" s="571"/>
      <c r="RLZ218" s="571"/>
      <c r="RMA218" s="571"/>
      <c r="RMB218" s="571"/>
      <c r="RMC218" s="571"/>
      <c r="RMD218" s="571"/>
      <c r="RME218" s="571"/>
      <c r="RMF218" s="571"/>
      <c r="RMG218" s="571"/>
      <c r="RMH218" s="571"/>
      <c r="RMI218" s="571"/>
      <c r="RMJ218" s="571"/>
      <c r="RMK218" s="571"/>
      <c r="RML218" s="571"/>
      <c r="RMM218" s="571"/>
      <c r="RMN218" s="571"/>
      <c r="RMO218" s="571"/>
      <c r="RMP218" s="571"/>
      <c r="RMQ218" s="571"/>
      <c r="RMR218" s="571"/>
      <c r="RMS218" s="571"/>
      <c r="RMT218" s="571"/>
      <c r="RMU218" s="571"/>
      <c r="RMV218" s="571"/>
      <c r="RMW218" s="571"/>
      <c r="RMX218" s="571"/>
      <c r="RMY218" s="571"/>
      <c r="RMZ218" s="571"/>
      <c r="RNA218" s="571"/>
      <c r="RNB218" s="571"/>
      <c r="RNC218" s="571"/>
      <c r="RND218" s="571"/>
      <c r="RNE218" s="571"/>
      <c r="RNF218" s="571"/>
      <c r="RNG218" s="571"/>
      <c r="RNH218" s="571"/>
      <c r="RNI218" s="571"/>
      <c r="RNJ218" s="571"/>
      <c r="RNK218" s="571"/>
      <c r="RNL218" s="571"/>
      <c r="RNM218" s="571"/>
      <c r="RNN218" s="571"/>
      <c r="RNO218" s="571"/>
      <c r="RNP218" s="571"/>
      <c r="RNS218" s="571"/>
      <c r="RNT218" s="571"/>
      <c r="RNU218" s="571"/>
      <c r="RNV218" s="571"/>
      <c r="RNW218" s="571"/>
      <c r="RNX218" s="571"/>
      <c r="RNY218" s="571"/>
      <c r="RNZ218" s="571"/>
      <c r="ROA218" s="571"/>
      <c r="ROB218" s="571"/>
      <c r="ROC218" s="571"/>
      <c r="ROD218" s="571"/>
      <c r="ROE218" s="571"/>
      <c r="ROF218" s="571"/>
      <c r="ROG218" s="571"/>
      <c r="ROH218" s="571"/>
      <c r="ROI218" s="571"/>
      <c r="ROJ218" s="571"/>
      <c r="ROK218" s="571"/>
      <c r="ROL218" s="571"/>
      <c r="ROM218" s="571"/>
      <c r="RON218" s="571"/>
      <c r="ROO218" s="571"/>
      <c r="ROP218" s="571"/>
      <c r="ROQ218" s="571"/>
      <c r="ROR218" s="571"/>
      <c r="ROS218" s="571"/>
      <c r="ROT218" s="571"/>
      <c r="ROU218" s="571"/>
      <c r="ROV218" s="571"/>
      <c r="ROW218" s="571"/>
      <c r="ROX218" s="571"/>
      <c r="ROY218" s="571"/>
      <c r="ROZ218" s="571"/>
      <c r="RPA218" s="571"/>
      <c r="RPB218" s="571"/>
      <c r="RPC218" s="571"/>
      <c r="RPD218" s="571"/>
      <c r="RPE218" s="571"/>
      <c r="RPF218" s="571"/>
      <c r="RPG218" s="571"/>
      <c r="RPH218" s="571"/>
      <c r="RPI218" s="571"/>
      <c r="RPJ218" s="571"/>
      <c r="RPK218" s="571"/>
      <c r="RPL218" s="571"/>
      <c r="RPM218" s="571"/>
      <c r="RPN218" s="571"/>
      <c r="RPO218" s="571"/>
      <c r="RPP218" s="571"/>
      <c r="RPQ218" s="571"/>
      <c r="RPR218" s="571"/>
      <c r="RPS218" s="571"/>
      <c r="RPT218" s="571"/>
      <c r="RPU218" s="571"/>
      <c r="RPV218" s="571"/>
      <c r="RPW218" s="571"/>
      <c r="RPX218" s="571"/>
      <c r="RPY218" s="571"/>
      <c r="RPZ218" s="571"/>
      <c r="RQA218" s="571"/>
      <c r="RQB218" s="571"/>
      <c r="RQC218" s="571"/>
      <c r="RQD218" s="571"/>
      <c r="RQE218" s="571"/>
      <c r="RQF218" s="571"/>
      <c r="RQG218" s="571"/>
      <c r="RQH218" s="571"/>
      <c r="RQI218" s="571"/>
      <c r="RQJ218" s="571"/>
      <c r="RQK218" s="571"/>
      <c r="RQL218" s="571"/>
      <c r="RQM218" s="571"/>
      <c r="RQN218" s="571"/>
      <c r="RQO218" s="571"/>
      <c r="RQP218" s="571"/>
      <c r="RQQ218" s="571"/>
      <c r="RQR218" s="571"/>
      <c r="RQS218" s="571"/>
      <c r="RQT218" s="571"/>
      <c r="RQU218" s="571"/>
      <c r="RQV218" s="571"/>
      <c r="RQW218" s="571"/>
      <c r="RQX218" s="571"/>
      <c r="RQY218" s="571"/>
      <c r="RQZ218" s="571"/>
      <c r="RRA218" s="571"/>
      <c r="RRB218" s="571"/>
      <c r="RRC218" s="571"/>
      <c r="RRD218" s="571"/>
      <c r="RRE218" s="571"/>
      <c r="RRF218" s="571"/>
      <c r="RRG218" s="571"/>
      <c r="RRH218" s="571"/>
      <c r="RRI218" s="571"/>
      <c r="RRJ218" s="571"/>
      <c r="RRK218" s="571"/>
      <c r="RRL218" s="571"/>
      <c r="RRM218" s="571"/>
      <c r="RRN218" s="571"/>
      <c r="RRO218" s="571"/>
      <c r="RRP218" s="571"/>
      <c r="RRQ218" s="571"/>
      <c r="RRR218" s="571"/>
      <c r="RRS218" s="571"/>
      <c r="RRT218" s="571"/>
      <c r="RRU218" s="571"/>
      <c r="RRV218" s="571"/>
      <c r="RRW218" s="571"/>
      <c r="RRX218" s="571"/>
      <c r="RRY218" s="571"/>
      <c r="RRZ218" s="571"/>
      <c r="RSA218" s="571"/>
      <c r="RSB218" s="571"/>
      <c r="RSC218" s="571"/>
      <c r="RSD218" s="571"/>
      <c r="RSE218" s="571"/>
      <c r="RSF218" s="571"/>
      <c r="RSG218" s="571"/>
      <c r="RSH218" s="571"/>
      <c r="RSI218" s="571"/>
      <c r="RSJ218" s="571"/>
      <c r="RSK218" s="571"/>
      <c r="RSL218" s="571"/>
      <c r="RSM218" s="571"/>
      <c r="RSN218" s="571"/>
      <c r="RSO218" s="571"/>
      <c r="RSP218" s="571"/>
      <c r="RSQ218" s="571"/>
      <c r="RSR218" s="571"/>
      <c r="RSS218" s="571"/>
      <c r="RST218" s="571"/>
      <c r="RSU218" s="571"/>
      <c r="RSV218" s="571"/>
      <c r="RSW218" s="571"/>
      <c r="RSX218" s="571"/>
      <c r="RSY218" s="571"/>
      <c r="RSZ218" s="571"/>
      <c r="RTA218" s="571"/>
      <c r="RTB218" s="571"/>
      <c r="RTC218" s="571"/>
      <c r="RTD218" s="571"/>
      <c r="RTE218" s="571"/>
      <c r="RTF218" s="571"/>
      <c r="RTG218" s="571"/>
      <c r="RTH218" s="571"/>
      <c r="RTI218" s="571"/>
      <c r="RTJ218" s="571"/>
      <c r="RTK218" s="571"/>
      <c r="RTL218" s="571"/>
      <c r="RTM218" s="571"/>
      <c r="RTN218" s="571"/>
      <c r="RTO218" s="571"/>
      <c r="RTP218" s="571"/>
      <c r="RTQ218" s="571"/>
      <c r="RTR218" s="571"/>
      <c r="RTS218" s="571"/>
      <c r="RTT218" s="571"/>
      <c r="RTU218" s="571"/>
      <c r="RTV218" s="571"/>
      <c r="RTW218" s="571"/>
      <c r="RTX218" s="571"/>
      <c r="RTY218" s="571"/>
      <c r="RTZ218" s="571"/>
      <c r="RUA218" s="571"/>
      <c r="RUB218" s="571"/>
      <c r="RUC218" s="571"/>
      <c r="RUD218" s="571"/>
      <c r="RUE218" s="571"/>
      <c r="RUF218" s="571"/>
      <c r="RUG218" s="571"/>
      <c r="RUH218" s="571"/>
      <c r="RUI218" s="571"/>
      <c r="RUJ218" s="571"/>
      <c r="RUK218" s="571"/>
      <c r="RUL218" s="571"/>
      <c r="RUM218" s="571"/>
      <c r="RUN218" s="571"/>
      <c r="RUO218" s="571"/>
      <c r="RUP218" s="571"/>
      <c r="RUQ218" s="571"/>
      <c r="RUR218" s="571"/>
      <c r="RUS218" s="571"/>
      <c r="RUT218" s="571"/>
      <c r="RUU218" s="571"/>
      <c r="RUV218" s="571"/>
      <c r="RUW218" s="571"/>
      <c r="RUX218" s="571"/>
      <c r="RUY218" s="571"/>
      <c r="RUZ218" s="571"/>
      <c r="RVA218" s="571"/>
      <c r="RVB218" s="571"/>
      <c r="RVC218" s="571"/>
      <c r="RVD218" s="571"/>
      <c r="RVE218" s="571"/>
      <c r="RVF218" s="571"/>
      <c r="RVG218" s="571"/>
      <c r="RVH218" s="571"/>
      <c r="RVI218" s="571"/>
      <c r="RVJ218" s="571"/>
      <c r="RVK218" s="571"/>
      <c r="RVL218" s="571"/>
      <c r="RVM218" s="571"/>
      <c r="RVN218" s="571"/>
      <c r="RVO218" s="571"/>
      <c r="RVP218" s="571"/>
      <c r="RVQ218" s="571"/>
      <c r="RVR218" s="571"/>
      <c r="RVS218" s="571"/>
      <c r="RVT218" s="571"/>
      <c r="RVU218" s="571"/>
      <c r="RVV218" s="571"/>
      <c r="RVW218" s="571"/>
      <c r="RVX218" s="571"/>
      <c r="RVY218" s="571"/>
      <c r="RVZ218" s="571"/>
      <c r="RWA218" s="571"/>
      <c r="RWB218" s="571"/>
      <c r="RWC218" s="571"/>
      <c r="RWD218" s="571"/>
      <c r="RWE218" s="571"/>
      <c r="RWF218" s="571"/>
      <c r="RWG218" s="571"/>
      <c r="RWH218" s="571"/>
      <c r="RWI218" s="571"/>
      <c r="RWJ218" s="571"/>
      <c r="RWK218" s="571"/>
      <c r="RWL218" s="571"/>
      <c r="RWM218" s="571"/>
      <c r="RWN218" s="571"/>
      <c r="RWO218" s="571"/>
      <c r="RWP218" s="571"/>
      <c r="RWQ218" s="571"/>
      <c r="RWR218" s="571"/>
      <c r="RWS218" s="571"/>
      <c r="RWT218" s="571"/>
      <c r="RWU218" s="571"/>
      <c r="RWV218" s="571"/>
      <c r="RWW218" s="571"/>
      <c r="RWX218" s="571"/>
      <c r="RWY218" s="571"/>
      <c r="RWZ218" s="571"/>
      <c r="RXA218" s="571"/>
      <c r="RXB218" s="571"/>
      <c r="RXC218" s="571"/>
      <c r="RXD218" s="571"/>
      <c r="RXE218" s="571"/>
      <c r="RXF218" s="571"/>
      <c r="RXG218" s="571"/>
      <c r="RXH218" s="571"/>
      <c r="RXI218" s="571"/>
      <c r="RXJ218" s="571"/>
      <c r="RXK218" s="571"/>
      <c r="RXL218" s="571"/>
      <c r="RXO218" s="571"/>
      <c r="RXP218" s="571"/>
      <c r="RXQ218" s="571"/>
      <c r="RXR218" s="571"/>
      <c r="RXS218" s="571"/>
      <c r="RXT218" s="571"/>
      <c r="RXU218" s="571"/>
      <c r="RXV218" s="571"/>
      <c r="RXW218" s="571"/>
      <c r="RXX218" s="571"/>
      <c r="RXY218" s="571"/>
      <c r="RXZ218" s="571"/>
      <c r="RYA218" s="571"/>
      <c r="RYB218" s="571"/>
      <c r="RYC218" s="571"/>
      <c r="RYD218" s="571"/>
      <c r="RYE218" s="571"/>
      <c r="RYF218" s="571"/>
      <c r="RYG218" s="571"/>
      <c r="RYH218" s="571"/>
      <c r="RYI218" s="571"/>
      <c r="RYJ218" s="571"/>
      <c r="RYK218" s="571"/>
      <c r="RYL218" s="571"/>
      <c r="RYM218" s="571"/>
      <c r="RYN218" s="571"/>
      <c r="RYO218" s="571"/>
      <c r="RYP218" s="571"/>
      <c r="RYQ218" s="571"/>
      <c r="RYR218" s="571"/>
      <c r="RYS218" s="571"/>
      <c r="RYT218" s="571"/>
      <c r="RYU218" s="571"/>
      <c r="RYV218" s="571"/>
      <c r="RYW218" s="571"/>
      <c r="RYX218" s="571"/>
      <c r="RYY218" s="571"/>
      <c r="RYZ218" s="571"/>
      <c r="RZA218" s="571"/>
      <c r="RZB218" s="571"/>
      <c r="RZC218" s="571"/>
      <c r="RZD218" s="571"/>
      <c r="RZE218" s="571"/>
      <c r="RZF218" s="571"/>
      <c r="RZG218" s="571"/>
      <c r="RZH218" s="571"/>
      <c r="RZI218" s="571"/>
      <c r="RZJ218" s="571"/>
      <c r="RZK218" s="571"/>
      <c r="RZL218" s="571"/>
      <c r="RZM218" s="571"/>
      <c r="RZN218" s="571"/>
      <c r="RZO218" s="571"/>
      <c r="RZP218" s="571"/>
      <c r="RZQ218" s="571"/>
      <c r="RZR218" s="571"/>
      <c r="RZS218" s="571"/>
      <c r="RZT218" s="571"/>
      <c r="RZU218" s="571"/>
      <c r="RZV218" s="571"/>
      <c r="RZW218" s="571"/>
      <c r="RZX218" s="571"/>
      <c r="RZY218" s="571"/>
      <c r="RZZ218" s="571"/>
      <c r="SAA218" s="571"/>
      <c r="SAB218" s="571"/>
      <c r="SAC218" s="571"/>
      <c r="SAD218" s="571"/>
      <c r="SAE218" s="571"/>
      <c r="SAF218" s="571"/>
      <c r="SAG218" s="571"/>
      <c r="SAH218" s="571"/>
      <c r="SAI218" s="571"/>
      <c r="SAJ218" s="571"/>
      <c r="SAK218" s="571"/>
      <c r="SAL218" s="571"/>
      <c r="SAM218" s="571"/>
      <c r="SAN218" s="571"/>
      <c r="SAO218" s="571"/>
      <c r="SAP218" s="571"/>
      <c r="SAQ218" s="571"/>
      <c r="SAR218" s="571"/>
      <c r="SAS218" s="571"/>
      <c r="SAT218" s="571"/>
      <c r="SAU218" s="571"/>
      <c r="SAV218" s="571"/>
      <c r="SAW218" s="571"/>
      <c r="SAX218" s="571"/>
      <c r="SAY218" s="571"/>
      <c r="SAZ218" s="571"/>
      <c r="SBA218" s="571"/>
      <c r="SBB218" s="571"/>
      <c r="SBC218" s="571"/>
      <c r="SBD218" s="571"/>
      <c r="SBE218" s="571"/>
      <c r="SBF218" s="571"/>
      <c r="SBG218" s="571"/>
      <c r="SBH218" s="571"/>
      <c r="SBI218" s="571"/>
      <c r="SBJ218" s="571"/>
      <c r="SBK218" s="571"/>
      <c r="SBL218" s="571"/>
      <c r="SBM218" s="571"/>
      <c r="SBN218" s="571"/>
      <c r="SBO218" s="571"/>
      <c r="SBP218" s="571"/>
      <c r="SBQ218" s="571"/>
      <c r="SBR218" s="571"/>
      <c r="SBS218" s="571"/>
      <c r="SBT218" s="571"/>
      <c r="SBU218" s="571"/>
      <c r="SBV218" s="571"/>
      <c r="SBW218" s="571"/>
      <c r="SBX218" s="571"/>
      <c r="SBY218" s="571"/>
      <c r="SBZ218" s="571"/>
      <c r="SCA218" s="571"/>
      <c r="SCB218" s="571"/>
      <c r="SCC218" s="571"/>
      <c r="SCD218" s="571"/>
      <c r="SCE218" s="571"/>
      <c r="SCF218" s="571"/>
      <c r="SCG218" s="571"/>
      <c r="SCH218" s="571"/>
      <c r="SCI218" s="571"/>
      <c r="SCJ218" s="571"/>
      <c r="SCK218" s="571"/>
      <c r="SCL218" s="571"/>
      <c r="SCM218" s="571"/>
      <c r="SCN218" s="571"/>
      <c r="SCO218" s="571"/>
      <c r="SCP218" s="571"/>
      <c r="SCQ218" s="571"/>
      <c r="SCR218" s="571"/>
      <c r="SCS218" s="571"/>
      <c r="SCT218" s="571"/>
      <c r="SCU218" s="571"/>
      <c r="SCV218" s="571"/>
      <c r="SCW218" s="571"/>
      <c r="SCX218" s="571"/>
      <c r="SCY218" s="571"/>
      <c r="SCZ218" s="571"/>
      <c r="SDA218" s="571"/>
      <c r="SDB218" s="571"/>
      <c r="SDC218" s="571"/>
      <c r="SDD218" s="571"/>
      <c r="SDE218" s="571"/>
      <c r="SDF218" s="571"/>
      <c r="SDG218" s="571"/>
      <c r="SDH218" s="571"/>
      <c r="SDI218" s="571"/>
      <c r="SDJ218" s="571"/>
      <c r="SDK218" s="571"/>
      <c r="SDL218" s="571"/>
      <c r="SDM218" s="571"/>
      <c r="SDN218" s="571"/>
      <c r="SDO218" s="571"/>
      <c r="SDP218" s="571"/>
      <c r="SDQ218" s="571"/>
      <c r="SDR218" s="571"/>
      <c r="SDS218" s="571"/>
      <c r="SDT218" s="571"/>
      <c r="SDU218" s="571"/>
      <c r="SDV218" s="571"/>
      <c r="SDW218" s="571"/>
      <c r="SDX218" s="571"/>
      <c r="SDY218" s="571"/>
      <c r="SDZ218" s="571"/>
      <c r="SEA218" s="571"/>
      <c r="SEB218" s="571"/>
      <c r="SEC218" s="571"/>
      <c r="SED218" s="571"/>
      <c r="SEE218" s="571"/>
      <c r="SEF218" s="571"/>
      <c r="SEG218" s="571"/>
      <c r="SEH218" s="571"/>
      <c r="SEI218" s="571"/>
      <c r="SEJ218" s="571"/>
      <c r="SEK218" s="571"/>
      <c r="SEL218" s="571"/>
      <c r="SEM218" s="571"/>
      <c r="SEN218" s="571"/>
      <c r="SEO218" s="571"/>
      <c r="SEP218" s="571"/>
      <c r="SEQ218" s="571"/>
      <c r="SER218" s="571"/>
      <c r="SES218" s="571"/>
      <c r="SET218" s="571"/>
      <c r="SEU218" s="571"/>
      <c r="SEV218" s="571"/>
      <c r="SEW218" s="571"/>
      <c r="SEX218" s="571"/>
      <c r="SEY218" s="571"/>
      <c r="SEZ218" s="571"/>
      <c r="SFA218" s="571"/>
      <c r="SFB218" s="571"/>
      <c r="SFC218" s="571"/>
      <c r="SFD218" s="571"/>
      <c r="SFE218" s="571"/>
      <c r="SFF218" s="571"/>
      <c r="SFG218" s="571"/>
      <c r="SFH218" s="571"/>
      <c r="SFI218" s="571"/>
      <c r="SFJ218" s="571"/>
      <c r="SFK218" s="571"/>
      <c r="SFL218" s="571"/>
      <c r="SFM218" s="571"/>
      <c r="SFN218" s="571"/>
      <c r="SFO218" s="571"/>
      <c r="SFP218" s="571"/>
      <c r="SFQ218" s="571"/>
      <c r="SFR218" s="571"/>
      <c r="SFS218" s="571"/>
      <c r="SFT218" s="571"/>
      <c r="SFU218" s="571"/>
      <c r="SFV218" s="571"/>
      <c r="SFW218" s="571"/>
      <c r="SFX218" s="571"/>
      <c r="SFY218" s="571"/>
      <c r="SFZ218" s="571"/>
      <c r="SGA218" s="571"/>
      <c r="SGB218" s="571"/>
      <c r="SGC218" s="571"/>
      <c r="SGD218" s="571"/>
      <c r="SGE218" s="571"/>
      <c r="SGF218" s="571"/>
      <c r="SGG218" s="571"/>
      <c r="SGH218" s="571"/>
      <c r="SGI218" s="571"/>
      <c r="SGJ218" s="571"/>
      <c r="SGK218" s="571"/>
      <c r="SGL218" s="571"/>
      <c r="SGM218" s="571"/>
      <c r="SGN218" s="571"/>
      <c r="SGO218" s="571"/>
      <c r="SGP218" s="571"/>
      <c r="SGQ218" s="571"/>
      <c r="SGR218" s="571"/>
      <c r="SGS218" s="571"/>
      <c r="SGT218" s="571"/>
      <c r="SGU218" s="571"/>
      <c r="SGV218" s="571"/>
      <c r="SGW218" s="571"/>
      <c r="SGX218" s="571"/>
      <c r="SGY218" s="571"/>
      <c r="SGZ218" s="571"/>
      <c r="SHA218" s="571"/>
      <c r="SHB218" s="571"/>
      <c r="SHC218" s="571"/>
      <c r="SHD218" s="571"/>
      <c r="SHE218" s="571"/>
      <c r="SHF218" s="571"/>
      <c r="SHG218" s="571"/>
      <c r="SHH218" s="571"/>
      <c r="SHK218" s="571"/>
      <c r="SHL218" s="571"/>
      <c r="SHM218" s="571"/>
      <c r="SHN218" s="571"/>
      <c r="SHO218" s="571"/>
      <c r="SHP218" s="571"/>
      <c r="SHQ218" s="571"/>
      <c r="SHR218" s="571"/>
      <c r="SHS218" s="571"/>
      <c r="SHT218" s="571"/>
      <c r="SHU218" s="571"/>
      <c r="SHV218" s="571"/>
      <c r="SHW218" s="571"/>
      <c r="SHX218" s="571"/>
      <c r="SHY218" s="571"/>
      <c r="SHZ218" s="571"/>
      <c r="SIA218" s="571"/>
      <c r="SIB218" s="571"/>
      <c r="SIC218" s="571"/>
      <c r="SID218" s="571"/>
      <c r="SIE218" s="571"/>
      <c r="SIF218" s="571"/>
      <c r="SIG218" s="571"/>
      <c r="SIH218" s="571"/>
      <c r="SII218" s="571"/>
      <c r="SIJ218" s="571"/>
      <c r="SIK218" s="571"/>
      <c r="SIL218" s="571"/>
      <c r="SIM218" s="571"/>
      <c r="SIN218" s="571"/>
      <c r="SIO218" s="571"/>
      <c r="SIP218" s="571"/>
      <c r="SIQ218" s="571"/>
      <c r="SIR218" s="571"/>
      <c r="SIS218" s="571"/>
      <c r="SIT218" s="571"/>
      <c r="SIU218" s="571"/>
      <c r="SIV218" s="571"/>
      <c r="SIW218" s="571"/>
      <c r="SIX218" s="571"/>
      <c r="SIY218" s="571"/>
      <c r="SIZ218" s="571"/>
      <c r="SJA218" s="571"/>
      <c r="SJB218" s="571"/>
      <c r="SJC218" s="571"/>
      <c r="SJD218" s="571"/>
      <c r="SJE218" s="571"/>
      <c r="SJF218" s="571"/>
      <c r="SJG218" s="571"/>
      <c r="SJH218" s="571"/>
      <c r="SJI218" s="571"/>
      <c r="SJJ218" s="571"/>
      <c r="SJK218" s="571"/>
      <c r="SJL218" s="571"/>
      <c r="SJM218" s="571"/>
      <c r="SJN218" s="571"/>
      <c r="SJO218" s="571"/>
      <c r="SJP218" s="571"/>
      <c r="SJQ218" s="571"/>
      <c r="SJR218" s="571"/>
      <c r="SJS218" s="571"/>
      <c r="SJT218" s="571"/>
      <c r="SJU218" s="571"/>
      <c r="SJV218" s="571"/>
      <c r="SJW218" s="571"/>
      <c r="SJX218" s="571"/>
      <c r="SJY218" s="571"/>
      <c r="SJZ218" s="571"/>
      <c r="SKA218" s="571"/>
      <c r="SKB218" s="571"/>
      <c r="SKC218" s="571"/>
      <c r="SKD218" s="571"/>
      <c r="SKE218" s="571"/>
      <c r="SKF218" s="571"/>
      <c r="SKG218" s="571"/>
      <c r="SKH218" s="571"/>
      <c r="SKI218" s="571"/>
      <c r="SKJ218" s="571"/>
      <c r="SKK218" s="571"/>
      <c r="SKL218" s="571"/>
      <c r="SKM218" s="571"/>
      <c r="SKN218" s="571"/>
      <c r="SKO218" s="571"/>
      <c r="SKP218" s="571"/>
      <c r="SKQ218" s="571"/>
      <c r="SKR218" s="571"/>
      <c r="SKS218" s="571"/>
      <c r="SKT218" s="571"/>
      <c r="SKU218" s="571"/>
      <c r="SKV218" s="571"/>
      <c r="SKW218" s="571"/>
      <c r="SKX218" s="571"/>
      <c r="SKY218" s="571"/>
      <c r="SKZ218" s="571"/>
      <c r="SLA218" s="571"/>
      <c r="SLB218" s="571"/>
      <c r="SLC218" s="571"/>
      <c r="SLD218" s="571"/>
      <c r="SLE218" s="571"/>
      <c r="SLF218" s="571"/>
      <c r="SLG218" s="571"/>
      <c r="SLH218" s="571"/>
      <c r="SLI218" s="571"/>
      <c r="SLJ218" s="571"/>
      <c r="SLK218" s="571"/>
      <c r="SLL218" s="571"/>
      <c r="SLM218" s="571"/>
      <c r="SLN218" s="571"/>
      <c r="SLO218" s="571"/>
      <c r="SLP218" s="571"/>
      <c r="SLQ218" s="571"/>
      <c r="SLR218" s="571"/>
      <c r="SLS218" s="571"/>
      <c r="SLT218" s="571"/>
      <c r="SLU218" s="571"/>
      <c r="SLV218" s="571"/>
      <c r="SLW218" s="571"/>
      <c r="SLX218" s="571"/>
      <c r="SLY218" s="571"/>
      <c r="SLZ218" s="571"/>
      <c r="SMA218" s="571"/>
      <c r="SMB218" s="571"/>
      <c r="SMC218" s="571"/>
      <c r="SMD218" s="571"/>
      <c r="SME218" s="571"/>
      <c r="SMF218" s="571"/>
      <c r="SMG218" s="571"/>
      <c r="SMH218" s="571"/>
      <c r="SMI218" s="571"/>
      <c r="SMJ218" s="571"/>
      <c r="SMK218" s="571"/>
      <c r="SML218" s="571"/>
      <c r="SMM218" s="571"/>
      <c r="SMN218" s="571"/>
      <c r="SMO218" s="571"/>
      <c r="SMP218" s="571"/>
      <c r="SMQ218" s="571"/>
      <c r="SMR218" s="571"/>
      <c r="SMS218" s="571"/>
      <c r="SMT218" s="571"/>
      <c r="SMU218" s="571"/>
      <c r="SMV218" s="571"/>
      <c r="SMW218" s="571"/>
      <c r="SMX218" s="571"/>
      <c r="SMY218" s="571"/>
      <c r="SMZ218" s="571"/>
      <c r="SNA218" s="571"/>
      <c r="SNB218" s="571"/>
      <c r="SNC218" s="571"/>
      <c r="SND218" s="571"/>
      <c r="SNE218" s="571"/>
      <c r="SNF218" s="571"/>
      <c r="SNG218" s="571"/>
      <c r="SNH218" s="571"/>
      <c r="SNI218" s="571"/>
      <c r="SNJ218" s="571"/>
      <c r="SNK218" s="571"/>
      <c r="SNL218" s="571"/>
      <c r="SNM218" s="571"/>
      <c r="SNN218" s="571"/>
      <c r="SNO218" s="571"/>
      <c r="SNP218" s="571"/>
      <c r="SNQ218" s="571"/>
      <c r="SNR218" s="571"/>
      <c r="SNS218" s="571"/>
      <c r="SNT218" s="571"/>
      <c r="SNU218" s="571"/>
      <c r="SNV218" s="571"/>
      <c r="SNW218" s="571"/>
      <c r="SNX218" s="571"/>
      <c r="SNY218" s="571"/>
      <c r="SNZ218" s="571"/>
      <c r="SOA218" s="571"/>
      <c r="SOB218" s="571"/>
      <c r="SOC218" s="571"/>
      <c r="SOD218" s="571"/>
      <c r="SOE218" s="571"/>
      <c r="SOF218" s="571"/>
      <c r="SOG218" s="571"/>
      <c r="SOH218" s="571"/>
      <c r="SOI218" s="571"/>
      <c r="SOJ218" s="571"/>
      <c r="SOK218" s="571"/>
      <c r="SOL218" s="571"/>
      <c r="SOM218" s="571"/>
      <c r="SON218" s="571"/>
      <c r="SOO218" s="571"/>
      <c r="SOP218" s="571"/>
      <c r="SOQ218" s="571"/>
      <c r="SOR218" s="571"/>
      <c r="SOS218" s="571"/>
      <c r="SOT218" s="571"/>
      <c r="SOU218" s="571"/>
      <c r="SOV218" s="571"/>
      <c r="SOW218" s="571"/>
      <c r="SOX218" s="571"/>
      <c r="SOY218" s="571"/>
      <c r="SOZ218" s="571"/>
      <c r="SPA218" s="571"/>
      <c r="SPB218" s="571"/>
      <c r="SPC218" s="571"/>
      <c r="SPD218" s="571"/>
      <c r="SPE218" s="571"/>
      <c r="SPF218" s="571"/>
      <c r="SPG218" s="571"/>
      <c r="SPH218" s="571"/>
      <c r="SPI218" s="571"/>
      <c r="SPJ218" s="571"/>
      <c r="SPK218" s="571"/>
      <c r="SPL218" s="571"/>
      <c r="SPM218" s="571"/>
      <c r="SPN218" s="571"/>
      <c r="SPO218" s="571"/>
      <c r="SPP218" s="571"/>
      <c r="SPQ218" s="571"/>
      <c r="SPR218" s="571"/>
      <c r="SPS218" s="571"/>
      <c r="SPT218" s="571"/>
      <c r="SPU218" s="571"/>
      <c r="SPV218" s="571"/>
      <c r="SPW218" s="571"/>
      <c r="SPX218" s="571"/>
      <c r="SPY218" s="571"/>
      <c r="SPZ218" s="571"/>
      <c r="SQA218" s="571"/>
      <c r="SQB218" s="571"/>
      <c r="SQC218" s="571"/>
      <c r="SQD218" s="571"/>
      <c r="SQE218" s="571"/>
      <c r="SQF218" s="571"/>
      <c r="SQG218" s="571"/>
      <c r="SQH218" s="571"/>
      <c r="SQI218" s="571"/>
      <c r="SQJ218" s="571"/>
      <c r="SQK218" s="571"/>
      <c r="SQL218" s="571"/>
      <c r="SQM218" s="571"/>
      <c r="SQN218" s="571"/>
      <c r="SQO218" s="571"/>
      <c r="SQP218" s="571"/>
      <c r="SQQ218" s="571"/>
      <c r="SQR218" s="571"/>
      <c r="SQS218" s="571"/>
      <c r="SQT218" s="571"/>
      <c r="SQU218" s="571"/>
      <c r="SQV218" s="571"/>
      <c r="SQW218" s="571"/>
      <c r="SQX218" s="571"/>
      <c r="SQY218" s="571"/>
      <c r="SQZ218" s="571"/>
      <c r="SRA218" s="571"/>
      <c r="SRB218" s="571"/>
      <c r="SRC218" s="571"/>
      <c r="SRD218" s="571"/>
      <c r="SRG218" s="571"/>
      <c r="SRH218" s="571"/>
      <c r="SRI218" s="571"/>
      <c r="SRJ218" s="571"/>
      <c r="SRK218" s="571"/>
      <c r="SRL218" s="571"/>
      <c r="SRM218" s="571"/>
      <c r="SRN218" s="571"/>
      <c r="SRO218" s="571"/>
      <c r="SRP218" s="571"/>
      <c r="SRQ218" s="571"/>
      <c r="SRR218" s="571"/>
      <c r="SRS218" s="571"/>
      <c r="SRT218" s="571"/>
      <c r="SRU218" s="571"/>
      <c r="SRV218" s="571"/>
      <c r="SRW218" s="571"/>
      <c r="SRX218" s="571"/>
      <c r="SRY218" s="571"/>
      <c r="SRZ218" s="571"/>
      <c r="SSA218" s="571"/>
      <c r="SSB218" s="571"/>
      <c r="SSC218" s="571"/>
      <c r="SSD218" s="571"/>
      <c r="SSE218" s="571"/>
      <c r="SSF218" s="571"/>
      <c r="SSG218" s="571"/>
      <c r="SSH218" s="571"/>
      <c r="SSI218" s="571"/>
      <c r="SSJ218" s="571"/>
      <c r="SSK218" s="571"/>
      <c r="SSL218" s="571"/>
      <c r="SSM218" s="571"/>
      <c r="SSN218" s="571"/>
      <c r="SSO218" s="571"/>
      <c r="SSP218" s="571"/>
      <c r="SSQ218" s="571"/>
      <c r="SSR218" s="571"/>
      <c r="SSS218" s="571"/>
      <c r="SST218" s="571"/>
      <c r="SSU218" s="571"/>
      <c r="SSV218" s="571"/>
      <c r="SSW218" s="571"/>
      <c r="SSX218" s="571"/>
      <c r="SSY218" s="571"/>
      <c r="SSZ218" s="571"/>
      <c r="STA218" s="571"/>
      <c r="STB218" s="571"/>
      <c r="STC218" s="571"/>
      <c r="STD218" s="571"/>
      <c r="STE218" s="571"/>
      <c r="STF218" s="571"/>
      <c r="STG218" s="571"/>
      <c r="STH218" s="571"/>
      <c r="STI218" s="571"/>
      <c r="STJ218" s="571"/>
      <c r="STK218" s="571"/>
      <c r="STL218" s="571"/>
      <c r="STM218" s="571"/>
      <c r="STN218" s="571"/>
      <c r="STO218" s="571"/>
      <c r="STP218" s="571"/>
      <c r="STQ218" s="571"/>
      <c r="STR218" s="571"/>
      <c r="STS218" s="571"/>
      <c r="STT218" s="571"/>
      <c r="STU218" s="571"/>
      <c r="STV218" s="571"/>
      <c r="STW218" s="571"/>
      <c r="STX218" s="571"/>
      <c r="STY218" s="571"/>
      <c r="STZ218" s="571"/>
      <c r="SUA218" s="571"/>
      <c r="SUB218" s="571"/>
      <c r="SUC218" s="571"/>
      <c r="SUD218" s="571"/>
      <c r="SUE218" s="571"/>
      <c r="SUF218" s="571"/>
      <c r="SUG218" s="571"/>
      <c r="SUH218" s="571"/>
      <c r="SUI218" s="571"/>
      <c r="SUJ218" s="571"/>
      <c r="SUK218" s="571"/>
      <c r="SUL218" s="571"/>
      <c r="SUM218" s="571"/>
      <c r="SUN218" s="571"/>
      <c r="SUO218" s="571"/>
      <c r="SUP218" s="571"/>
      <c r="SUQ218" s="571"/>
      <c r="SUR218" s="571"/>
      <c r="SUS218" s="571"/>
      <c r="SUT218" s="571"/>
      <c r="SUU218" s="571"/>
      <c r="SUV218" s="571"/>
      <c r="SUW218" s="571"/>
      <c r="SUX218" s="571"/>
      <c r="SUY218" s="571"/>
      <c r="SUZ218" s="571"/>
      <c r="SVA218" s="571"/>
      <c r="SVB218" s="571"/>
      <c r="SVC218" s="571"/>
      <c r="SVD218" s="571"/>
      <c r="SVE218" s="571"/>
      <c r="SVF218" s="571"/>
      <c r="SVG218" s="571"/>
      <c r="SVH218" s="571"/>
      <c r="SVI218" s="571"/>
      <c r="SVJ218" s="571"/>
      <c r="SVK218" s="571"/>
      <c r="SVL218" s="571"/>
      <c r="SVM218" s="571"/>
      <c r="SVN218" s="571"/>
      <c r="SVO218" s="571"/>
      <c r="SVP218" s="571"/>
      <c r="SVQ218" s="571"/>
      <c r="SVR218" s="571"/>
      <c r="SVS218" s="571"/>
      <c r="SVT218" s="571"/>
      <c r="SVU218" s="571"/>
      <c r="SVV218" s="571"/>
      <c r="SVW218" s="571"/>
      <c r="SVX218" s="571"/>
      <c r="SVY218" s="571"/>
      <c r="SVZ218" s="571"/>
      <c r="SWA218" s="571"/>
      <c r="SWB218" s="571"/>
      <c r="SWC218" s="571"/>
      <c r="SWD218" s="571"/>
      <c r="SWE218" s="571"/>
      <c r="SWF218" s="571"/>
      <c r="SWG218" s="571"/>
      <c r="SWH218" s="571"/>
      <c r="SWI218" s="571"/>
      <c r="SWJ218" s="571"/>
      <c r="SWK218" s="571"/>
      <c r="SWL218" s="571"/>
      <c r="SWM218" s="571"/>
      <c r="SWN218" s="571"/>
      <c r="SWO218" s="571"/>
      <c r="SWP218" s="571"/>
      <c r="SWQ218" s="571"/>
      <c r="SWR218" s="571"/>
      <c r="SWS218" s="571"/>
      <c r="SWT218" s="571"/>
      <c r="SWU218" s="571"/>
      <c r="SWV218" s="571"/>
      <c r="SWW218" s="571"/>
      <c r="SWX218" s="571"/>
      <c r="SWY218" s="571"/>
      <c r="SWZ218" s="571"/>
      <c r="SXA218" s="571"/>
      <c r="SXB218" s="571"/>
      <c r="SXC218" s="571"/>
      <c r="SXD218" s="571"/>
      <c r="SXE218" s="571"/>
      <c r="SXF218" s="571"/>
      <c r="SXG218" s="571"/>
      <c r="SXH218" s="571"/>
      <c r="SXI218" s="571"/>
      <c r="SXJ218" s="571"/>
      <c r="SXK218" s="571"/>
      <c r="SXL218" s="571"/>
      <c r="SXM218" s="571"/>
      <c r="SXN218" s="571"/>
      <c r="SXO218" s="571"/>
      <c r="SXP218" s="571"/>
      <c r="SXQ218" s="571"/>
      <c r="SXR218" s="571"/>
      <c r="SXS218" s="571"/>
      <c r="SXT218" s="571"/>
      <c r="SXU218" s="571"/>
      <c r="SXV218" s="571"/>
      <c r="SXW218" s="571"/>
      <c r="SXX218" s="571"/>
      <c r="SXY218" s="571"/>
      <c r="SXZ218" s="571"/>
      <c r="SYA218" s="571"/>
      <c r="SYB218" s="571"/>
      <c r="SYC218" s="571"/>
      <c r="SYD218" s="571"/>
      <c r="SYE218" s="571"/>
      <c r="SYF218" s="571"/>
      <c r="SYG218" s="571"/>
      <c r="SYH218" s="571"/>
      <c r="SYI218" s="571"/>
      <c r="SYJ218" s="571"/>
      <c r="SYK218" s="571"/>
      <c r="SYL218" s="571"/>
      <c r="SYM218" s="571"/>
      <c r="SYN218" s="571"/>
      <c r="SYO218" s="571"/>
      <c r="SYP218" s="571"/>
      <c r="SYQ218" s="571"/>
      <c r="SYR218" s="571"/>
      <c r="SYS218" s="571"/>
      <c r="SYT218" s="571"/>
      <c r="SYU218" s="571"/>
      <c r="SYV218" s="571"/>
      <c r="SYW218" s="571"/>
      <c r="SYX218" s="571"/>
      <c r="SYY218" s="571"/>
      <c r="SYZ218" s="571"/>
      <c r="SZA218" s="571"/>
      <c r="SZB218" s="571"/>
      <c r="SZC218" s="571"/>
      <c r="SZD218" s="571"/>
      <c r="SZE218" s="571"/>
      <c r="SZF218" s="571"/>
      <c r="SZG218" s="571"/>
      <c r="SZH218" s="571"/>
      <c r="SZI218" s="571"/>
      <c r="SZJ218" s="571"/>
      <c r="SZK218" s="571"/>
      <c r="SZL218" s="571"/>
      <c r="SZM218" s="571"/>
      <c r="SZN218" s="571"/>
      <c r="SZO218" s="571"/>
      <c r="SZP218" s="571"/>
      <c r="SZQ218" s="571"/>
      <c r="SZR218" s="571"/>
      <c r="SZS218" s="571"/>
      <c r="SZT218" s="571"/>
      <c r="SZU218" s="571"/>
      <c r="SZV218" s="571"/>
      <c r="SZW218" s="571"/>
      <c r="SZX218" s="571"/>
      <c r="SZY218" s="571"/>
      <c r="SZZ218" s="571"/>
      <c r="TAA218" s="571"/>
      <c r="TAB218" s="571"/>
      <c r="TAC218" s="571"/>
      <c r="TAD218" s="571"/>
      <c r="TAE218" s="571"/>
      <c r="TAF218" s="571"/>
      <c r="TAG218" s="571"/>
      <c r="TAH218" s="571"/>
      <c r="TAI218" s="571"/>
      <c r="TAJ218" s="571"/>
      <c r="TAK218" s="571"/>
      <c r="TAL218" s="571"/>
      <c r="TAM218" s="571"/>
      <c r="TAN218" s="571"/>
      <c r="TAO218" s="571"/>
      <c r="TAP218" s="571"/>
      <c r="TAQ218" s="571"/>
      <c r="TAR218" s="571"/>
      <c r="TAS218" s="571"/>
      <c r="TAT218" s="571"/>
      <c r="TAU218" s="571"/>
      <c r="TAV218" s="571"/>
      <c r="TAW218" s="571"/>
      <c r="TAX218" s="571"/>
      <c r="TAY218" s="571"/>
      <c r="TAZ218" s="571"/>
      <c r="TBC218" s="571"/>
      <c r="TBD218" s="571"/>
      <c r="TBE218" s="571"/>
      <c r="TBF218" s="571"/>
      <c r="TBG218" s="571"/>
      <c r="TBH218" s="571"/>
      <c r="TBI218" s="571"/>
      <c r="TBJ218" s="571"/>
      <c r="TBK218" s="571"/>
      <c r="TBL218" s="571"/>
      <c r="TBM218" s="571"/>
      <c r="TBN218" s="571"/>
      <c r="TBO218" s="571"/>
      <c r="TBP218" s="571"/>
      <c r="TBQ218" s="571"/>
      <c r="TBR218" s="571"/>
      <c r="TBS218" s="571"/>
      <c r="TBT218" s="571"/>
      <c r="TBU218" s="571"/>
      <c r="TBV218" s="571"/>
      <c r="TBW218" s="571"/>
      <c r="TBX218" s="571"/>
      <c r="TBY218" s="571"/>
      <c r="TBZ218" s="571"/>
      <c r="TCA218" s="571"/>
      <c r="TCB218" s="571"/>
      <c r="TCC218" s="571"/>
      <c r="TCD218" s="571"/>
      <c r="TCE218" s="571"/>
      <c r="TCF218" s="571"/>
      <c r="TCG218" s="571"/>
      <c r="TCH218" s="571"/>
      <c r="TCI218" s="571"/>
      <c r="TCJ218" s="571"/>
      <c r="TCK218" s="571"/>
      <c r="TCL218" s="571"/>
      <c r="TCM218" s="571"/>
      <c r="TCN218" s="571"/>
      <c r="TCO218" s="571"/>
      <c r="TCP218" s="571"/>
      <c r="TCQ218" s="571"/>
      <c r="TCR218" s="571"/>
      <c r="TCS218" s="571"/>
      <c r="TCT218" s="571"/>
      <c r="TCU218" s="571"/>
      <c r="TCV218" s="571"/>
      <c r="TCW218" s="571"/>
      <c r="TCX218" s="571"/>
      <c r="TCY218" s="571"/>
      <c r="TCZ218" s="571"/>
      <c r="TDA218" s="571"/>
      <c r="TDB218" s="571"/>
      <c r="TDC218" s="571"/>
      <c r="TDD218" s="571"/>
      <c r="TDE218" s="571"/>
      <c r="TDF218" s="571"/>
      <c r="TDG218" s="571"/>
      <c r="TDH218" s="571"/>
      <c r="TDI218" s="571"/>
      <c r="TDJ218" s="571"/>
      <c r="TDK218" s="571"/>
      <c r="TDL218" s="571"/>
      <c r="TDM218" s="571"/>
      <c r="TDN218" s="571"/>
      <c r="TDO218" s="571"/>
      <c r="TDP218" s="571"/>
      <c r="TDQ218" s="571"/>
      <c r="TDR218" s="571"/>
      <c r="TDS218" s="571"/>
      <c r="TDT218" s="571"/>
      <c r="TDU218" s="571"/>
      <c r="TDV218" s="571"/>
      <c r="TDW218" s="571"/>
      <c r="TDX218" s="571"/>
      <c r="TDY218" s="571"/>
      <c r="TDZ218" s="571"/>
      <c r="TEA218" s="571"/>
      <c r="TEB218" s="571"/>
      <c r="TEC218" s="571"/>
      <c r="TED218" s="571"/>
      <c r="TEE218" s="571"/>
      <c r="TEF218" s="571"/>
      <c r="TEG218" s="571"/>
      <c r="TEH218" s="571"/>
      <c r="TEI218" s="571"/>
      <c r="TEJ218" s="571"/>
      <c r="TEK218" s="571"/>
      <c r="TEL218" s="571"/>
      <c r="TEM218" s="571"/>
      <c r="TEN218" s="571"/>
      <c r="TEO218" s="571"/>
      <c r="TEP218" s="571"/>
      <c r="TEQ218" s="571"/>
      <c r="TER218" s="571"/>
      <c r="TES218" s="571"/>
      <c r="TET218" s="571"/>
      <c r="TEU218" s="571"/>
      <c r="TEV218" s="571"/>
      <c r="TEW218" s="571"/>
      <c r="TEX218" s="571"/>
      <c r="TEY218" s="571"/>
      <c r="TEZ218" s="571"/>
      <c r="TFA218" s="571"/>
      <c r="TFB218" s="571"/>
      <c r="TFC218" s="571"/>
      <c r="TFD218" s="571"/>
      <c r="TFE218" s="571"/>
      <c r="TFF218" s="571"/>
      <c r="TFG218" s="571"/>
      <c r="TFH218" s="571"/>
      <c r="TFI218" s="571"/>
      <c r="TFJ218" s="571"/>
      <c r="TFK218" s="571"/>
      <c r="TFL218" s="571"/>
      <c r="TFM218" s="571"/>
      <c r="TFN218" s="571"/>
      <c r="TFO218" s="571"/>
      <c r="TFP218" s="571"/>
      <c r="TFQ218" s="571"/>
      <c r="TFR218" s="571"/>
      <c r="TFS218" s="571"/>
      <c r="TFT218" s="571"/>
      <c r="TFU218" s="571"/>
      <c r="TFV218" s="571"/>
      <c r="TFW218" s="571"/>
      <c r="TFX218" s="571"/>
      <c r="TFY218" s="571"/>
      <c r="TFZ218" s="571"/>
      <c r="TGA218" s="571"/>
      <c r="TGB218" s="571"/>
      <c r="TGC218" s="571"/>
      <c r="TGD218" s="571"/>
      <c r="TGE218" s="571"/>
      <c r="TGF218" s="571"/>
      <c r="TGG218" s="571"/>
      <c r="TGH218" s="571"/>
      <c r="TGI218" s="571"/>
      <c r="TGJ218" s="571"/>
      <c r="TGK218" s="571"/>
      <c r="TGL218" s="571"/>
      <c r="TGM218" s="571"/>
      <c r="TGN218" s="571"/>
      <c r="TGO218" s="571"/>
      <c r="TGP218" s="571"/>
      <c r="TGQ218" s="571"/>
      <c r="TGR218" s="571"/>
      <c r="TGS218" s="571"/>
      <c r="TGT218" s="571"/>
      <c r="TGU218" s="571"/>
      <c r="TGV218" s="571"/>
      <c r="TGW218" s="571"/>
      <c r="TGX218" s="571"/>
      <c r="TGY218" s="571"/>
      <c r="TGZ218" s="571"/>
      <c r="THA218" s="571"/>
      <c r="THB218" s="571"/>
      <c r="THC218" s="571"/>
      <c r="THD218" s="571"/>
      <c r="THE218" s="571"/>
      <c r="THF218" s="571"/>
      <c r="THG218" s="571"/>
      <c r="THH218" s="571"/>
      <c r="THI218" s="571"/>
      <c r="THJ218" s="571"/>
      <c r="THK218" s="571"/>
      <c r="THL218" s="571"/>
      <c r="THM218" s="571"/>
      <c r="THN218" s="571"/>
      <c r="THO218" s="571"/>
      <c r="THP218" s="571"/>
      <c r="THQ218" s="571"/>
      <c r="THR218" s="571"/>
      <c r="THS218" s="571"/>
      <c r="THT218" s="571"/>
      <c r="THU218" s="571"/>
      <c r="THV218" s="571"/>
      <c r="THW218" s="571"/>
      <c r="THX218" s="571"/>
      <c r="THY218" s="571"/>
      <c r="THZ218" s="571"/>
      <c r="TIA218" s="571"/>
      <c r="TIB218" s="571"/>
      <c r="TIC218" s="571"/>
      <c r="TID218" s="571"/>
      <c r="TIE218" s="571"/>
      <c r="TIF218" s="571"/>
      <c r="TIG218" s="571"/>
      <c r="TIH218" s="571"/>
      <c r="TII218" s="571"/>
      <c r="TIJ218" s="571"/>
      <c r="TIK218" s="571"/>
      <c r="TIL218" s="571"/>
      <c r="TIM218" s="571"/>
      <c r="TIN218" s="571"/>
      <c r="TIO218" s="571"/>
      <c r="TIP218" s="571"/>
      <c r="TIQ218" s="571"/>
      <c r="TIR218" s="571"/>
      <c r="TIS218" s="571"/>
      <c r="TIT218" s="571"/>
      <c r="TIU218" s="571"/>
      <c r="TIV218" s="571"/>
      <c r="TIW218" s="571"/>
      <c r="TIX218" s="571"/>
      <c r="TIY218" s="571"/>
      <c r="TIZ218" s="571"/>
      <c r="TJA218" s="571"/>
      <c r="TJB218" s="571"/>
      <c r="TJC218" s="571"/>
      <c r="TJD218" s="571"/>
      <c r="TJE218" s="571"/>
      <c r="TJF218" s="571"/>
      <c r="TJG218" s="571"/>
      <c r="TJH218" s="571"/>
      <c r="TJI218" s="571"/>
      <c r="TJJ218" s="571"/>
      <c r="TJK218" s="571"/>
      <c r="TJL218" s="571"/>
      <c r="TJM218" s="571"/>
      <c r="TJN218" s="571"/>
      <c r="TJO218" s="571"/>
      <c r="TJP218" s="571"/>
      <c r="TJQ218" s="571"/>
      <c r="TJR218" s="571"/>
      <c r="TJS218" s="571"/>
      <c r="TJT218" s="571"/>
      <c r="TJU218" s="571"/>
      <c r="TJV218" s="571"/>
      <c r="TJW218" s="571"/>
      <c r="TJX218" s="571"/>
      <c r="TJY218" s="571"/>
      <c r="TJZ218" s="571"/>
      <c r="TKA218" s="571"/>
      <c r="TKB218" s="571"/>
      <c r="TKC218" s="571"/>
      <c r="TKD218" s="571"/>
      <c r="TKE218" s="571"/>
      <c r="TKF218" s="571"/>
      <c r="TKG218" s="571"/>
      <c r="TKH218" s="571"/>
      <c r="TKI218" s="571"/>
      <c r="TKJ218" s="571"/>
      <c r="TKK218" s="571"/>
      <c r="TKL218" s="571"/>
      <c r="TKM218" s="571"/>
      <c r="TKN218" s="571"/>
      <c r="TKO218" s="571"/>
      <c r="TKP218" s="571"/>
      <c r="TKQ218" s="571"/>
      <c r="TKR218" s="571"/>
      <c r="TKS218" s="571"/>
      <c r="TKT218" s="571"/>
      <c r="TKU218" s="571"/>
      <c r="TKV218" s="571"/>
      <c r="TKY218" s="571"/>
      <c r="TKZ218" s="571"/>
      <c r="TLA218" s="571"/>
      <c r="TLB218" s="571"/>
      <c r="TLC218" s="571"/>
      <c r="TLD218" s="571"/>
      <c r="TLE218" s="571"/>
      <c r="TLF218" s="571"/>
      <c r="TLG218" s="571"/>
      <c r="TLH218" s="571"/>
      <c r="TLI218" s="571"/>
      <c r="TLJ218" s="571"/>
      <c r="TLK218" s="571"/>
      <c r="TLL218" s="571"/>
      <c r="TLM218" s="571"/>
      <c r="TLN218" s="571"/>
      <c r="TLO218" s="571"/>
      <c r="TLP218" s="571"/>
      <c r="TLQ218" s="571"/>
      <c r="TLR218" s="571"/>
      <c r="TLS218" s="571"/>
      <c r="TLT218" s="571"/>
      <c r="TLU218" s="571"/>
      <c r="TLV218" s="571"/>
      <c r="TLW218" s="571"/>
      <c r="TLX218" s="571"/>
      <c r="TLY218" s="571"/>
      <c r="TLZ218" s="571"/>
      <c r="TMA218" s="571"/>
      <c r="TMB218" s="571"/>
      <c r="TMC218" s="571"/>
      <c r="TMD218" s="571"/>
      <c r="TME218" s="571"/>
      <c r="TMF218" s="571"/>
      <c r="TMG218" s="571"/>
      <c r="TMH218" s="571"/>
      <c r="TMI218" s="571"/>
      <c r="TMJ218" s="571"/>
      <c r="TMK218" s="571"/>
      <c r="TML218" s="571"/>
      <c r="TMM218" s="571"/>
      <c r="TMN218" s="571"/>
      <c r="TMO218" s="571"/>
      <c r="TMP218" s="571"/>
      <c r="TMQ218" s="571"/>
      <c r="TMR218" s="571"/>
      <c r="TMS218" s="571"/>
      <c r="TMT218" s="571"/>
      <c r="TMU218" s="571"/>
      <c r="TMV218" s="571"/>
      <c r="TMW218" s="571"/>
      <c r="TMX218" s="571"/>
      <c r="TMY218" s="571"/>
      <c r="TMZ218" s="571"/>
      <c r="TNA218" s="571"/>
      <c r="TNB218" s="571"/>
      <c r="TNC218" s="571"/>
      <c r="TND218" s="571"/>
      <c r="TNE218" s="571"/>
      <c r="TNF218" s="571"/>
      <c r="TNG218" s="571"/>
      <c r="TNH218" s="571"/>
      <c r="TNI218" s="571"/>
      <c r="TNJ218" s="571"/>
      <c r="TNK218" s="571"/>
      <c r="TNL218" s="571"/>
      <c r="TNM218" s="571"/>
      <c r="TNN218" s="571"/>
      <c r="TNO218" s="571"/>
      <c r="TNP218" s="571"/>
      <c r="TNQ218" s="571"/>
      <c r="TNR218" s="571"/>
      <c r="TNS218" s="571"/>
      <c r="TNT218" s="571"/>
      <c r="TNU218" s="571"/>
      <c r="TNV218" s="571"/>
      <c r="TNW218" s="571"/>
      <c r="TNX218" s="571"/>
      <c r="TNY218" s="571"/>
      <c r="TNZ218" s="571"/>
      <c r="TOA218" s="571"/>
      <c r="TOB218" s="571"/>
      <c r="TOC218" s="571"/>
      <c r="TOD218" s="571"/>
      <c r="TOE218" s="571"/>
      <c r="TOF218" s="571"/>
      <c r="TOG218" s="571"/>
      <c r="TOH218" s="571"/>
      <c r="TOI218" s="571"/>
      <c r="TOJ218" s="571"/>
      <c r="TOK218" s="571"/>
      <c r="TOL218" s="571"/>
      <c r="TOM218" s="571"/>
      <c r="TON218" s="571"/>
      <c r="TOO218" s="571"/>
      <c r="TOP218" s="571"/>
      <c r="TOQ218" s="571"/>
      <c r="TOR218" s="571"/>
      <c r="TOS218" s="571"/>
      <c r="TOT218" s="571"/>
      <c r="TOU218" s="571"/>
      <c r="TOV218" s="571"/>
      <c r="TOW218" s="571"/>
      <c r="TOX218" s="571"/>
      <c r="TOY218" s="571"/>
      <c r="TOZ218" s="571"/>
      <c r="TPA218" s="571"/>
      <c r="TPB218" s="571"/>
      <c r="TPC218" s="571"/>
      <c r="TPD218" s="571"/>
      <c r="TPE218" s="571"/>
      <c r="TPF218" s="571"/>
      <c r="TPG218" s="571"/>
      <c r="TPH218" s="571"/>
      <c r="TPI218" s="571"/>
      <c r="TPJ218" s="571"/>
      <c r="TPK218" s="571"/>
      <c r="TPL218" s="571"/>
      <c r="TPM218" s="571"/>
      <c r="TPN218" s="571"/>
      <c r="TPO218" s="571"/>
      <c r="TPP218" s="571"/>
      <c r="TPQ218" s="571"/>
      <c r="TPR218" s="571"/>
      <c r="TPS218" s="571"/>
      <c r="TPT218" s="571"/>
      <c r="TPU218" s="571"/>
      <c r="TPV218" s="571"/>
      <c r="TPW218" s="571"/>
      <c r="TPX218" s="571"/>
      <c r="TPY218" s="571"/>
      <c r="TPZ218" s="571"/>
      <c r="TQA218" s="571"/>
      <c r="TQB218" s="571"/>
      <c r="TQC218" s="571"/>
      <c r="TQD218" s="571"/>
      <c r="TQE218" s="571"/>
      <c r="TQF218" s="571"/>
      <c r="TQG218" s="571"/>
      <c r="TQH218" s="571"/>
      <c r="TQI218" s="571"/>
      <c r="TQJ218" s="571"/>
      <c r="TQK218" s="571"/>
      <c r="TQL218" s="571"/>
      <c r="TQM218" s="571"/>
      <c r="TQN218" s="571"/>
      <c r="TQO218" s="571"/>
      <c r="TQP218" s="571"/>
      <c r="TQQ218" s="571"/>
      <c r="TQR218" s="571"/>
      <c r="TQS218" s="571"/>
      <c r="TQT218" s="571"/>
      <c r="TQU218" s="571"/>
      <c r="TQV218" s="571"/>
      <c r="TQW218" s="571"/>
      <c r="TQX218" s="571"/>
      <c r="TQY218" s="571"/>
      <c r="TQZ218" s="571"/>
      <c r="TRA218" s="571"/>
      <c r="TRB218" s="571"/>
      <c r="TRC218" s="571"/>
      <c r="TRD218" s="571"/>
      <c r="TRE218" s="571"/>
      <c r="TRF218" s="571"/>
      <c r="TRG218" s="571"/>
      <c r="TRH218" s="571"/>
      <c r="TRI218" s="571"/>
      <c r="TRJ218" s="571"/>
      <c r="TRK218" s="571"/>
      <c r="TRL218" s="571"/>
      <c r="TRM218" s="571"/>
      <c r="TRN218" s="571"/>
      <c r="TRO218" s="571"/>
      <c r="TRP218" s="571"/>
      <c r="TRQ218" s="571"/>
      <c r="TRR218" s="571"/>
      <c r="TRS218" s="571"/>
      <c r="TRT218" s="571"/>
      <c r="TRU218" s="571"/>
      <c r="TRV218" s="571"/>
      <c r="TRW218" s="571"/>
      <c r="TRX218" s="571"/>
      <c r="TRY218" s="571"/>
      <c r="TRZ218" s="571"/>
      <c r="TSA218" s="571"/>
      <c r="TSB218" s="571"/>
      <c r="TSC218" s="571"/>
      <c r="TSD218" s="571"/>
      <c r="TSE218" s="571"/>
      <c r="TSF218" s="571"/>
      <c r="TSG218" s="571"/>
      <c r="TSH218" s="571"/>
      <c r="TSI218" s="571"/>
      <c r="TSJ218" s="571"/>
      <c r="TSK218" s="571"/>
      <c r="TSL218" s="571"/>
      <c r="TSM218" s="571"/>
      <c r="TSN218" s="571"/>
      <c r="TSO218" s="571"/>
      <c r="TSP218" s="571"/>
      <c r="TSQ218" s="571"/>
      <c r="TSR218" s="571"/>
      <c r="TSS218" s="571"/>
      <c r="TST218" s="571"/>
      <c r="TSU218" s="571"/>
      <c r="TSV218" s="571"/>
      <c r="TSW218" s="571"/>
      <c r="TSX218" s="571"/>
      <c r="TSY218" s="571"/>
      <c r="TSZ218" s="571"/>
      <c r="TTA218" s="571"/>
      <c r="TTB218" s="571"/>
      <c r="TTC218" s="571"/>
      <c r="TTD218" s="571"/>
      <c r="TTE218" s="571"/>
      <c r="TTF218" s="571"/>
      <c r="TTG218" s="571"/>
      <c r="TTH218" s="571"/>
      <c r="TTI218" s="571"/>
      <c r="TTJ218" s="571"/>
      <c r="TTK218" s="571"/>
      <c r="TTL218" s="571"/>
      <c r="TTM218" s="571"/>
      <c r="TTN218" s="571"/>
      <c r="TTO218" s="571"/>
      <c r="TTP218" s="571"/>
      <c r="TTQ218" s="571"/>
      <c r="TTR218" s="571"/>
      <c r="TTS218" s="571"/>
      <c r="TTT218" s="571"/>
      <c r="TTU218" s="571"/>
      <c r="TTV218" s="571"/>
      <c r="TTW218" s="571"/>
      <c r="TTX218" s="571"/>
      <c r="TTY218" s="571"/>
      <c r="TTZ218" s="571"/>
      <c r="TUA218" s="571"/>
      <c r="TUB218" s="571"/>
      <c r="TUC218" s="571"/>
      <c r="TUD218" s="571"/>
      <c r="TUE218" s="571"/>
      <c r="TUF218" s="571"/>
      <c r="TUG218" s="571"/>
      <c r="TUH218" s="571"/>
      <c r="TUI218" s="571"/>
      <c r="TUJ218" s="571"/>
      <c r="TUK218" s="571"/>
      <c r="TUL218" s="571"/>
      <c r="TUM218" s="571"/>
      <c r="TUN218" s="571"/>
      <c r="TUO218" s="571"/>
      <c r="TUP218" s="571"/>
      <c r="TUQ218" s="571"/>
      <c r="TUR218" s="571"/>
      <c r="TUU218" s="571"/>
      <c r="TUV218" s="571"/>
      <c r="TUW218" s="571"/>
      <c r="TUX218" s="571"/>
      <c r="TUY218" s="571"/>
      <c r="TUZ218" s="571"/>
      <c r="TVA218" s="571"/>
      <c r="TVB218" s="571"/>
      <c r="TVC218" s="571"/>
      <c r="TVD218" s="571"/>
      <c r="TVE218" s="571"/>
      <c r="TVF218" s="571"/>
      <c r="TVG218" s="571"/>
      <c r="TVH218" s="571"/>
      <c r="TVI218" s="571"/>
      <c r="TVJ218" s="571"/>
      <c r="TVK218" s="571"/>
      <c r="TVL218" s="571"/>
      <c r="TVM218" s="571"/>
      <c r="TVN218" s="571"/>
      <c r="TVO218" s="571"/>
      <c r="TVP218" s="571"/>
      <c r="TVQ218" s="571"/>
      <c r="TVR218" s="571"/>
      <c r="TVS218" s="571"/>
      <c r="TVT218" s="571"/>
      <c r="TVU218" s="571"/>
      <c r="TVV218" s="571"/>
      <c r="TVW218" s="571"/>
      <c r="TVX218" s="571"/>
      <c r="TVY218" s="571"/>
      <c r="TVZ218" s="571"/>
      <c r="TWA218" s="571"/>
      <c r="TWB218" s="571"/>
      <c r="TWC218" s="571"/>
      <c r="TWD218" s="571"/>
      <c r="TWE218" s="571"/>
      <c r="TWF218" s="571"/>
      <c r="TWG218" s="571"/>
      <c r="TWH218" s="571"/>
      <c r="TWI218" s="571"/>
      <c r="TWJ218" s="571"/>
      <c r="TWK218" s="571"/>
      <c r="TWL218" s="571"/>
      <c r="TWM218" s="571"/>
      <c r="TWN218" s="571"/>
      <c r="TWO218" s="571"/>
      <c r="TWP218" s="571"/>
      <c r="TWQ218" s="571"/>
      <c r="TWR218" s="571"/>
      <c r="TWS218" s="571"/>
      <c r="TWT218" s="571"/>
      <c r="TWU218" s="571"/>
      <c r="TWV218" s="571"/>
      <c r="TWW218" s="571"/>
      <c r="TWX218" s="571"/>
      <c r="TWY218" s="571"/>
      <c r="TWZ218" s="571"/>
      <c r="TXA218" s="571"/>
      <c r="TXB218" s="571"/>
      <c r="TXC218" s="571"/>
      <c r="TXD218" s="571"/>
      <c r="TXE218" s="571"/>
      <c r="TXF218" s="571"/>
      <c r="TXG218" s="571"/>
      <c r="TXH218" s="571"/>
      <c r="TXI218" s="571"/>
      <c r="TXJ218" s="571"/>
      <c r="TXK218" s="571"/>
      <c r="TXL218" s="571"/>
      <c r="TXM218" s="571"/>
      <c r="TXN218" s="571"/>
      <c r="TXO218" s="571"/>
      <c r="TXP218" s="571"/>
      <c r="TXQ218" s="571"/>
      <c r="TXR218" s="571"/>
      <c r="TXS218" s="571"/>
      <c r="TXT218" s="571"/>
      <c r="TXU218" s="571"/>
      <c r="TXV218" s="571"/>
      <c r="TXW218" s="571"/>
      <c r="TXX218" s="571"/>
      <c r="TXY218" s="571"/>
      <c r="TXZ218" s="571"/>
      <c r="TYA218" s="571"/>
      <c r="TYB218" s="571"/>
      <c r="TYC218" s="571"/>
      <c r="TYD218" s="571"/>
      <c r="TYE218" s="571"/>
      <c r="TYF218" s="571"/>
      <c r="TYG218" s="571"/>
      <c r="TYH218" s="571"/>
      <c r="TYI218" s="571"/>
      <c r="TYJ218" s="571"/>
      <c r="TYK218" s="571"/>
      <c r="TYL218" s="571"/>
      <c r="TYM218" s="571"/>
      <c r="TYN218" s="571"/>
      <c r="TYO218" s="571"/>
      <c r="TYP218" s="571"/>
      <c r="TYQ218" s="571"/>
      <c r="TYR218" s="571"/>
      <c r="TYS218" s="571"/>
      <c r="TYT218" s="571"/>
      <c r="TYU218" s="571"/>
      <c r="TYV218" s="571"/>
      <c r="TYW218" s="571"/>
      <c r="TYX218" s="571"/>
      <c r="TYY218" s="571"/>
      <c r="TYZ218" s="571"/>
      <c r="TZA218" s="571"/>
      <c r="TZB218" s="571"/>
      <c r="TZC218" s="571"/>
      <c r="TZD218" s="571"/>
      <c r="TZE218" s="571"/>
      <c r="TZF218" s="571"/>
      <c r="TZG218" s="571"/>
      <c r="TZH218" s="571"/>
      <c r="TZI218" s="571"/>
      <c r="TZJ218" s="571"/>
      <c r="TZK218" s="571"/>
      <c r="TZL218" s="571"/>
      <c r="TZM218" s="571"/>
      <c r="TZN218" s="571"/>
      <c r="TZO218" s="571"/>
      <c r="TZP218" s="571"/>
      <c r="TZQ218" s="571"/>
      <c r="TZR218" s="571"/>
      <c r="TZS218" s="571"/>
      <c r="TZT218" s="571"/>
      <c r="TZU218" s="571"/>
      <c r="TZV218" s="571"/>
      <c r="TZW218" s="571"/>
      <c r="TZX218" s="571"/>
      <c r="TZY218" s="571"/>
      <c r="TZZ218" s="571"/>
      <c r="UAA218" s="571"/>
      <c r="UAB218" s="571"/>
      <c r="UAC218" s="571"/>
      <c r="UAD218" s="571"/>
      <c r="UAE218" s="571"/>
      <c r="UAF218" s="571"/>
      <c r="UAG218" s="571"/>
      <c r="UAH218" s="571"/>
      <c r="UAI218" s="571"/>
      <c r="UAJ218" s="571"/>
      <c r="UAK218" s="571"/>
      <c r="UAL218" s="571"/>
      <c r="UAM218" s="571"/>
      <c r="UAN218" s="571"/>
      <c r="UAO218" s="571"/>
      <c r="UAP218" s="571"/>
      <c r="UAQ218" s="571"/>
      <c r="UAR218" s="571"/>
      <c r="UAS218" s="571"/>
      <c r="UAT218" s="571"/>
      <c r="UAU218" s="571"/>
      <c r="UAV218" s="571"/>
      <c r="UAW218" s="571"/>
      <c r="UAX218" s="571"/>
      <c r="UAY218" s="571"/>
      <c r="UAZ218" s="571"/>
      <c r="UBA218" s="571"/>
      <c r="UBB218" s="571"/>
      <c r="UBC218" s="571"/>
      <c r="UBD218" s="571"/>
      <c r="UBE218" s="571"/>
      <c r="UBF218" s="571"/>
      <c r="UBG218" s="571"/>
      <c r="UBH218" s="571"/>
      <c r="UBI218" s="571"/>
      <c r="UBJ218" s="571"/>
      <c r="UBK218" s="571"/>
      <c r="UBL218" s="571"/>
      <c r="UBM218" s="571"/>
      <c r="UBN218" s="571"/>
      <c r="UBO218" s="571"/>
      <c r="UBP218" s="571"/>
      <c r="UBQ218" s="571"/>
      <c r="UBR218" s="571"/>
      <c r="UBS218" s="571"/>
      <c r="UBT218" s="571"/>
      <c r="UBU218" s="571"/>
      <c r="UBV218" s="571"/>
      <c r="UBW218" s="571"/>
      <c r="UBX218" s="571"/>
      <c r="UBY218" s="571"/>
      <c r="UBZ218" s="571"/>
      <c r="UCA218" s="571"/>
      <c r="UCB218" s="571"/>
      <c r="UCC218" s="571"/>
      <c r="UCD218" s="571"/>
      <c r="UCE218" s="571"/>
      <c r="UCF218" s="571"/>
      <c r="UCG218" s="571"/>
      <c r="UCH218" s="571"/>
      <c r="UCI218" s="571"/>
      <c r="UCJ218" s="571"/>
      <c r="UCK218" s="571"/>
      <c r="UCL218" s="571"/>
      <c r="UCM218" s="571"/>
      <c r="UCN218" s="571"/>
      <c r="UCO218" s="571"/>
      <c r="UCP218" s="571"/>
      <c r="UCQ218" s="571"/>
      <c r="UCR218" s="571"/>
      <c r="UCS218" s="571"/>
      <c r="UCT218" s="571"/>
      <c r="UCU218" s="571"/>
      <c r="UCV218" s="571"/>
      <c r="UCW218" s="571"/>
      <c r="UCX218" s="571"/>
      <c r="UCY218" s="571"/>
      <c r="UCZ218" s="571"/>
      <c r="UDA218" s="571"/>
      <c r="UDB218" s="571"/>
      <c r="UDC218" s="571"/>
      <c r="UDD218" s="571"/>
      <c r="UDE218" s="571"/>
      <c r="UDF218" s="571"/>
      <c r="UDG218" s="571"/>
      <c r="UDH218" s="571"/>
      <c r="UDI218" s="571"/>
      <c r="UDJ218" s="571"/>
      <c r="UDK218" s="571"/>
      <c r="UDL218" s="571"/>
      <c r="UDM218" s="571"/>
      <c r="UDN218" s="571"/>
      <c r="UDO218" s="571"/>
      <c r="UDP218" s="571"/>
      <c r="UDQ218" s="571"/>
      <c r="UDR218" s="571"/>
      <c r="UDS218" s="571"/>
      <c r="UDT218" s="571"/>
      <c r="UDU218" s="571"/>
      <c r="UDV218" s="571"/>
      <c r="UDW218" s="571"/>
      <c r="UDX218" s="571"/>
      <c r="UDY218" s="571"/>
      <c r="UDZ218" s="571"/>
      <c r="UEA218" s="571"/>
      <c r="UEB218" s="571"/>
      <c r="UEC218" s="571"/>
      <c r="UED218" s="571"/>
      <c r="UEE218" s="571"/>
      <c r="UEF218" s="571"/>
      <c r="UEG218" s="571"/>
      <c r="UEH218" s="571"/>
      <c r="UEI218" s="571"/>
      <c r="UEJ218" s="571"/>
      <c r="UEK218" s="571"/>
      <c r="UEL218" s="571"/>
      <c r="UEM218" s="571"/>
      <c r="UEN218" s="571"/>
      <c r="UEQ218" s="571"/>
      <c r="UER218" s="571"/>
      <c r="UES218" s="571"/>
      <c r="UET218" s="571"/>
      <c r="UEU218" s="571"/>
      <c r="UEV218" s="571"/>
      <c r="UEW218" s="571"/>
      <c r="UEX218" s="571"/>
      <c r="UEY218" s="571"/>
      <c r="UEZ218" s="571"/>
      <c r="UFA218" s="571"/>
      <c r="UFB218" s="571"/>
      <c r="UFC218" s="571"/>
      <c r="UFD218" s="571"/>
      <c r="UFE218" s="571"/>
      <c r="UFF218" s="571"/>
      <c r="UFG218" s="571"/>
      <c r="UFH218" s="571"/>
      <c r="UFI218" s="571"/>
      <c r="UFJ218" s="571"/>
      <c r="UFK218" s="571"/>
      <c r="UFL218" s="571"/>
      <c r="UFM218" s="571"/>
      <c r="UFN218" s="571"/>
      <c r="UFO218" s="571"/>
      <c r="UFP218" s="571"/>
      <c r="UFQ218" s="571"/>
      <c r="UFR218" s="571"/>
      <c r="UFS218" s="571"/>
      <c r="UFT218" s="571"/>
      <c r="UFU218" s="571"/>
      <c r="UFV218" s="571"/>
      <c r="UFW218" s="571"/>
      <c r="UFX218" s="571"/>
      <c r="UFY218" s="571"/>
      <c r="UFZ218" s="571"/>
      <c r="UGA218" s="571"/>
      <c r="UGB218" s="571"/>
      <c r="UGC218" s="571"/>
      <c r="UGD218" s="571"/>
      <c r="UGE218" s="571"/>
      <c r="UGF218" s="571"/>
      <c r="UGG218" s="571"/>
      <c r="UGH218" s="571"/>
      <c r="UGI218" s="571"/>
      <c r="UGJ218" s="571"/>
      <c r="UGK218" s="571"/>
      <c r="UGL218" s="571"/>
      <c r="UGM218" s="571"/>
      <c r="UGN218" s="571"/>
      <c r="UGO218" s="571"/>
      <c r="UGP218" s="571"/>
      <c r="UGQ218" s="571"/>
      <c r="UGR218" s="571"/>
      <c r="UGS218" s="571"/>
      <c r="UGT218" s="571"/>
      <c r="UGU218" s="571"/>
      <c r="UGV218" s="571"/>
      <c r="UGW218" s="571"/>
      <c r="UGX218" s="571"/>
      <c r="UGY218" s="571"/>
      <c r="UGZ218" s="571"/>
      <c r="UHA218" s="571"/>
      <c r="UHB218" s="571"/>
      <c r="UHC218" s="571"/>
      <c r="UHD218" s="571"/>
      <c r="UHE218" s="571"/>
      <c r="UHF218" s="571"/>
      <c r="UHG218" s="571"/>
      <c r="UHH218" s="571"/>
      <c r="UHI218" s="571"/>
      <c r="UHJ218" s="571"/>
      <c r="UHK218" s="571"/>
      <c r="UHL218" s="571"/>
      <c r="UHM218" s="571"/>
      <c r="UHN218" s="571"/>
      <c r="UHO218" s="571"/>
      <c r="UHP218" s="571"/>
      <c r="UHQ218" s="571"/>
      <c r="UHR218" s="571"/>
      <c r="UHS218" s="571"/>
      <c r="UHT218" s="571"/>
      <c r="UHU218" s="571"/>
      <c r="UHV218" s="571"/>
      <c r="UHW218" s="571"/>
      <c r="UHX218" s="571"/>
      <c r="UHY218" s="571"/>
      <c r="UHZ218" s="571"/>
      <c r="UIA218" s="571"/>
      <c r="UIB218" s="571"/>
      <c r="UIC218" s="571"/>
      <c r="UID218" s="571"/>
      <c r="UIE218" s="571"/>
      <c r="UIF218" s="571"/>
      <c r="UIG218" s="571"/>
      <c r="UIH218" s="571"/>
      <c r="UII218" s="571"/>
      <c r="UIJ218" s="571"/>
      <c r="UIK218" s="571"/>
      <c r="UIL218" s="571"/>
      <c r="UIM218" s="571"/>
      <c r="UIN218" s="571"/>
      <c r="UIO218" s="571"/>
      <c r="UIP218" s="571"/>
      <c r="UIQ218" s="571"/>
      <c r="UIR218" s="571"/>
      <c r="UIS218" s="571"/>
      <c r="UIT218" s="571"/>
      <c r="UIU218" s="571"/>
      <c r="UIV218" s="571"/>
      <c r="UIW218" s="571"/>
      <c r="UIX218" s="571"/>
      <c r="UIY218" s="571"/>
      <c r="UIZ218" s="571"/>
      <c r="UJA218" s="571"/>
      <c r="UJB218" s="571"/>
      <c r="UJC218" s="571"/>
      <c r="UJD218" s="571"/>
      <c r="UJE218" s="571"/>
      <c r="UJF218" s="571"/>
      <c r="UJG218" s="571"/>
      <c r="UJH218" s="571"/>
      <c r="UJI218" s="571"/>
      <c r="UJJ218" s="571"/>
      <c r="UJK218" s="571"/>
      <c r="UJL218" s="571"/>
      <c r="UJM218" s="571"/>
      <c r="UJN218" s="571"/>
      <c r="UJO218" s="571"/>
      <c r="UJP218" s="571"/>
      <c r="UJQ218" s="571"/>
      <c r="UJR218" s="571"/>
      <c r="UJS218" s="571"/>
      <c r="UJT218" s="571"/>
      <c r="UJU218" s="571"/>
      <c r="UJV218" s="571"/>
      <c r="UJW218" s="571"/>
      <c r="UJX218" s="571"/>
      <c r="UJY218" s="571"/>
      <c r="UJZ218" s="571"/>
      <c r="UKA218" s="571"/>
      <c r="UKB218" s="571"/>
      <c r="UKC218" s="571"/>
      <c r="UKD218" s="571"/>
      <c r="UKE218" s="571"/>
      <c r="UKF218" s="571"/>
      <c r="UKG218" s="571"/>
      <c r="UKH218" s="571"/>
      <c r="UKI218" s="571"/>
      <c r="UKJ218" s="571"/>
      <c r="UKK218" s="571"/>
      <c r="UKL218" s="571"/>
      <c r="UKM218" s="571"/>
      <c r="UKN218" s="571"/>
      <c r="UKO218" s="571"/>
      <c r="UKP218" s="571"/>
      <c r="UKQ218" s="571"/>
      <c r="UKR218" s="571"/>
      <c r="UKS218" s="571"/>
      <c r="UKT218" s="571"/>
      <c r="UKU218" s="571"/>
      <c r="UKV218" s="571"/>
      <c r="UKW218" s="571"/>
      <c r="UKX218" s="571"/>
      <c r="UKY218" s="571"/>
      <c r="UKZ218" s="571"/>
      <c r="ULA218" s="571"/>
      <c r="ULB218" s="571"/>
      <c r="ULC218" s="571"/>
      <c r="ULD218" s="571"/>
      <c r="ULE218" s="571"/>
      <c r="ULF218" s="571"/>
      <c r="ULG218" s="571"/>
      <c r="ULH218" s="571"/>
      <c r="ULI218" s="571"/>
      <c r="ULJ218" s="571"/>
      <c r="ULK218" s="571"/>
      <c r="ULL218" s="571"/>
      <c r="ULM218" s="571"/>
      <c r="ULN218" s="571"/>
      <c r="ULO218" s="571"/>
      <c r="ULP218" s="571"/>
      <c r="ULQ218" s="571"/>
      <c r="ULR218" s="571"/>
      <c r="ULS218" s="571"/>
      <c r="ULT218" s="571"/>
      <c r="ULU218" s="571"/>
      <c r="ULV218" s="571"/>
      <c r="ULW218" s="571"/>
      <c r="ULX218" s="571"/>
      <c r="ULY218" s="571"/>
      <c r="ULZ218" s="571"/>
      <c r="UMA218" s="571"/>
      <c r="UMB218" s="571"/>
      <c r="UMC218" s="571"/>
      <c r="UMD218" s="571"/>
      <c r="UME218" s="571"/>
      <c r="UMF218" s="571"/>
      <c r="UMG218" s="571"/>
      <c r="UMH218" s="571"/>
      <c r="UMI218" s="571"/>
      <c r="UMJ218" s="571"/>
      <c r="UMK218" s="571"/>
      <c r="UML218" s="571"/>
      <c r="UMM218" s="571"/>
      <c r="UMN218" s="571"/>
      <c r="UMO218" s="571"/>
      <c r="UMP218" s="571"/>
      <c r="UMQ218" s="571"/>
      <c r="UMR218" s="571"/>
      <c r="UMS218" s="571"/>
      <c r="UMT218" s="571"/>
      <c r="UMU218" s="571"/>
      <c r="UMV218" s="571"/>
      <c r="UMW218" s="571"/>
      <c r="UMX218" s="571"/>
      <c r="UMY218" s="571"/>
      <c r="UMZ218" s="571"/>
      <c r="UNA218" s="571"/>
      <c r="UNB218" s="571"/>
      <c r="UNC218" s="571"/>
      <c r="UND218" s="571"/>
      <c r="UNE218" s="571"/>
      <c r="UNF218" s="571"/>
      <c r="UNG218" s="571"/>
      <c r="UNH218" s="571"/>
      <c r="UNI218" s="571"/>
      <c r="UNJ218" s="571"/>
      <c r="UNK218" s="571"/>
      <c r="UNL218" s="571"/>
      <c r="UNM218" s="571"/>
      <c r="UNN218" s="571"/>
      <c r="UNO218" s="571"/>
      <c r="UNP218" s="571"/>
      <c r="UNQ218" s="571"/>
      <c r="UNR218" s="571"/>
      <c r="UNS218" s="571"/>
      <c r="UNT218" s="571"/>
      <c r="UNU218" s="571"/>
      <c r="UNV218" s="571"/>
      <c r="UNW218" s="571"/>
      <c r="UNX218" s="571"/>
      <c r="UNY218" s="571"/>
      <c r="UNZ218" s="571"/>
      <c r="UOA218" s="571"/>
      <c r="UOB218" s="571"/>
      <c r="UOC218" s="571"/>
      <c r="UOD218" s="571"/>
      <c r="UOE218" s="571"/>
      <c r="UOF218" s="571"/>
      <c r="UOG218" s="571"/>
      <c r="UOH218" s="571"/>
      <c r="UOI218" s="571"/>
      <c r="UOJ218" s="571"/>
      <c r="UOM218" s="571"/>
      <c r="UON218" s="571"/>
      <c r="UOO218" s="571"/>
      <c r="UOP218" s="571"/>
      <c r="UOQ218" s="571"/>
      <c r="UOR218" s="571"/>
      <c r="UOS218" s="571"/>
      <c r="UOT218" s="571"/>
      <c r="UOU218" s="571"/>
      <c r="UOV218" s="571"/>
      <c r="UOW218" s="571"/>
      <c r="UOX218" s="571"/>
      <c r="UOY218" s="571"/>
      <c r="UOZ218" s="571"/>
      <c r="UPA218" s="571"/>
      <c r="UPB218" s="571"/>
      <c r="UPC218" s="571"/>
      <c r="UPD218" s="571"/>
      <c r="UPE218" s="571"/>
      <c r="UPF218" s="571"/>
      <c r="UPG218" s="571"/>
      <c r="UPH218" s="571"/>
      <c r="UPI218" s="571"/>
      <c r="UPJ218" s="571"/>
      <c r="UPK218" s="571"/>
      <c r="UPL218" s="571"/>
      <c r="UPM218" s="571"/>
      <c r="UPN218" s="571"/>
      <c r="UPO218" s="571"/>
      <c r="UPP218" s="571"/>
      <c r="UPQ218" s="571"/>
      <c r="UPR218" s="571"/>
      <c r="UPS218" s="571"/>
      <c r="UPT218" s="571"/>
      <c r="UPU218" s="571"/>
      <c r="UPV218" s="571"/>
      <c r="UPW218" s="571"/>
      <c r="UPX218" s="571"/>
      <c r="UPY218" s="571"/>
      <c r="UPZ218" s="571"/>
      <c r="UQA218" s="571"/>
      <c r="UQB218" s="571"/>
      <c r="UQC218" s="571"/>
      <c r="UQD218" s="571"/>
      <c r="UQE218" s="571"/>
      <c r="UQF218" s="571"/>
      <c r="UQG218" s="571"/>
      <c r="UQH218" s="571"/>
      <c r="UQI218" s="571"/>
      <c r="UQJ218" s="571"/>
      <c r="UQK218" s="571"/>
      <c r="UQL218" s="571"/>
      <c r="UQM218" s="571"/>
      <c r="UQN218" s="571"/>
      <c r="UQO218" s="571"/>
      <c r="UQP218" s="571"/>
      <c r="UQQ218" s="571"/>
      <c r="UQR218" s="571"/>
      <c r="UQS218" s="571"/>
      <c r="UQT218" s="571"/>
      <c r="UQU218" s="571"/>
      <c r="UQV218" s="571"/>
      <c r="UQW218" s="571"/>
      <c r="UQX218" s="571"/>
      <c r="UQY218" s="571"/>
      <c r="UQZ218" s="571"/>
      <c r="URA218" s="571"/>
      <c r="URB218" s="571"/>
      <c r="URC218" s="571"/>
      <c r="URD218" s="571"/>
      <c r="URE218" s="571"/>
      <c r="URF218" s="571"/>
      <c r="URG218" s="571"/>
      <c r="URH218" s="571"/>
      <c r="URI218" s="571"/>
      <c r="URJ218" s="571"/>
      <c r="URK218" s="571"/>
      <c r="URL218" s="571"/>
      <c r="URM218" s="571"/>
      <c r="URN218" s="571"/>
      <c r="URO218" s="571"/>
      <c r="URP218" s="571"/>
      <c r="URQ218" s="571"/>
      <c r="URR218" s="571"/>
      <c r="URS218" s="571"/>
      <c r="URT218" s="571"/>
      <c r="URU218" s="571"/>
      <c r="URV218" s="571"/>
      <c r="URW218" s="571"/>
      <c r="URX218" s="571"/>
      <c r="URY218" s="571"/>
      <c r="URZ218" s="571"/>
      <c r="USA218" s="571"/>
      <c r="USB218" s="571"/>
      <c r="USC218" s="571"/>
      <c r="USD218" s="571"/>
      <c r="USE218" s="571"/>
      <c r="USF218" s="571"/>
      <c r="USG218" s="571"/>
      <c r="USH218" s="571"/>
      <c r="USI218" s="571"/>
      <c r="USJ218" s="571"/>
      <c r="USK218" s="571"/>
      <c r="USL218" s="571"/>
      <c r="USM218" s="571"/>
      <c r="USN218" s="571"/>
      <c r="USO218" s="571"/>
      <c r="USP218" s="571"/>
      <c r="USQ218" s="571"/>
      <c r="USR218" s="571"/>
      <c r="USS218" s="571"/>
      <c r="UST218" s="571"/>
      <c r="USU218" s="571"/>
      <c r="USV218" s="571"/>
      <c r="USW218" s="571"/>
      <c r="USX218" s="571"/>
      <c r="USY218" s="571"/>
      <c r="USZ218" s="571"/>
      <c r="UTA218" s="571"/>
      <c r="UTB218" s="571"/>
      <c r="UTC218" s="571"/>
      <c r="UTD218" s="571"/>
      <c r="UTE218" s="571"/>
      <c r="UTF218" s="571"/>
      <c r="UTG218" s="571"/>
      <c r="UTH218" s="571"/>
      <c r="UTI218" s="571"/>
      <c r="UTJ218" s="571"/>
      <c r="UTK218" s="571"/>
      <c r="UTL218" s="571"/>
      <c r="UTM218" s="571"/>
      <c r="UTN218" s="571"/>
      <c r="UTO218" s="571"/>
      <c r="UTP218" s="571"/>
      <c r="UTQ218" s="571"/>
      <c r="UTR218" s="571"/>
      <c r="UTS218" s="571"/>
      <c r="UTT218" s="571"/>
      <c r="UTU218" s="571"/>
      <c r="UTV218" s="571"/>
      <c r="UTW218" s="571"/>
      <c r="UTX218" s="571"/>
      <c r="UTY218" s="571"/>
      <c r="UTZ218" s="571"/>
      <c r="UUA218" s="571"/>
      <c r="UUB218" s="571"/>
      <c r="UUC218" s="571"/>
      <c r="UUD218" s="571"/>
      <c r="UUE218" s="571"/>
      <c r="UUF218" s="571"/>
      <c r="UUG218" s="571"/>
      <c r="UUH218" s="571"/>
      <c r="UUI218" s="571"/>
      <c r="UUJ218" s="571"/>
      <c r="UUK218" s="571"/>
      <c r="UUL218" s="571"/>
      <c r="UUM218" s="571"/>
      <c r="UUN218" s="571"/>
      <c r="UUO218" s="571"/>
      <c r="UUP218" s="571"/>
      <c r="UUQ218" s="571"/>
      <c r="UUR218" s="571"/>
      <c r="UUS218" s="571"/>
      <c r="UUT218" s="571"/>
      <c r="UUU218" s="571"/>
      <c r="UUV218" s="571"/>
      <c r="UUW218" s="571"/>
      <c r="UUX218" s="571"/>
      <c r="UUY218" s="571"/>
      <c r="UUZ218" s="571"/>
      <c r="UVA218" s="571"/>
      <c r="UVB218" s="571"/>
      <c r="UVC218" s="571"/>
      <c r="UVD218" s="571"/>
      <c r="UVE218" s="571"/>
      <c r="UVF218" s="571"/>
      <c r="UVG218" s="571"/>
      <c r="UVH218" s="571"/>
      <c r="UVI218" s="571"/>
      <c r="UVJ218" s="571"/>
      <c r="UVK218" s="571"/>
      <c r="UVL218" s="571"/>
      <c r="UVM218" s="571"/>
      <c r="UVN218" s="571"/>
      <c r="UVO218" s="571"/>
      <c r="UVP218" s="571"/>
      <c r="UVQ218" s="571"/>
      <c r="UVR218" s="571"/>
      <c r="UVS218" s="571"/>
      <c r="UVT218" s="571"/>
      <c r="UVU218" s="571"/>
      <c r="UVV218" s="571"/>
      <c r="UVW218" s="571"/>
      <c r="UVX218" s="571"/>
      <c r="UVY218" s="571"/>
      <c r="UVZ218" s="571"/>
      <c r="UWA218" s="571"/>
      <c r="UWB218" s="571"/>
      <c r="UWC218" s="571"/>
      <c r="UWD218" s="571"/>
      <c r="UWE218" s="571"/>
      <c r="UWF218" s="571"/>
      <c r="UWG218" s="571"/>
      <c r="UWH218" s="571"/>
      <c r="UWI218" s="571"/>
      <c r="UWJ218" s="571"/>
      <c r="UWK218" s="571"/>
      <c r="UWL218" s="571"/>
      <c r="UWM218" s="571"/>
      <c r="UWN218" s="571"/>
      <c r="UWO218" s="571"/>
      <c r="UWP218" s="571"/>
      <c r="UWQ218" s="571"/>
      <c r="UWR218" s="571"/>
      <c r="UWS218" s="571"/>
      <c r="UWT218" s="571"/>
      <c r="UWU218" s="571"/>
      <c r="UWV218" s="571"/>
      <c r="UWW218" s="571"/>
      <c r="UWX218" s="571"/>
      <c r="UWY218" s="571"/>
      <c r="UWZ218" s="571"/>
      <c r="UXA218" s="571"/>
      <c r="UXB218" s="571"/>
      <c r="UXC218" s="571"/>
      <c r="UXD218" s="571"/>
      <c r="UXE218" s="571"/>
      <c r="UXF218" s="571"/>
      <c r="UXG218" s="571"/>
      <c r="UXH218" s="571"/>
      <c r="UXI218" s="571"/>
      <c r="UXJ218" s="571"/>
      <c r="UXK218" s="571"/>
      <c r="UXL218" s="571"/>
      <c r="UXM218" s="571"/>
      <c r="UXN218" s="571"/>
      <c r="UXO218" s="571"/>
      <c r="UXP218" s="571"/>
      <c r="UXQ218" s="571"/>
      <c r="UXR218" s="571"/>
      <c r="UXS218" s="571"/>
      <c r="UXT218" s="571"/>
      <c r="UXU218" s="571"/>
      <c r="UXV218" s="571"/>
      <c r="UXW218" s="571"/>
      <c r="UXX218" s="571"/>
      <c r="UXY218" s="571"/>
      <c r="UXZ218" s="571"/>
      <c r="UYA218" s="571"/>
      <c r="UYB218" s="571"/>
      <c r="UYC218" s="571"/>
      <c r="UYD218" s="571"/>
      <c r="UYE218" s="571"/>
      <c r="UYF218" s="571"/>
      <c r="UYI218" s="571"/>
      <c r="UYJ218" s="571"/>
      <c r="UYK218" s="571"/>
      <c r="UYL218" s="571"/>
      <c r="UYM218" s="571"/>
      <c r="UYN218" s="571"/>
      <c r="UYO218" s="571"/>
      <c r="UYP218" s="571"/>
      <c r="UYQ218" s="571"/>
      <c r="UYR218" s="571"/>
      <c r="UYS218" s="571"/>
      <c r="UYT218" s="571"/>
      <c r="UYU218" s="571"/>
      <c r="UYV218" s="571"/>
      <c r="UYW218" s="571"/>
      <c r="UYX218" s="571"/>
      <c r="UYY218" s="571"/>
      <c r="UYZ218" s="571"/>
      <c r="UZA218" s="571"/>
      <c r="UZB218" s="571"/>
      <c r="UZC218" s="571"/>
      <c r="UZD218" s="571"/>
      <c r="UZE218" s="571"/>
      <c r="UZF218" s="571"/>
      <c r="UZG218" s="571"/>
      <c r="UZH218" s="571"/>
      <c r="UZI218" s="571"/>
      <c r="UZJ218" s="571"/>
      <c r="UZK218" s="571"/>
      <c r="UZL218" s="571"/>
      <c r="UZM218" s="571"/>
      <c r="UZN218" s="571"/>
      <c r="UZO218" s="571"/>
      <c r="UZP218" s="571"/>
      <c r="UZQ218" s="571"/>
      <c r="UZR218" s="571"/>
      <c r="UZS218" s="571"/>
      <c r="UZT218" s="571"/>
      <c r="UZU218" s="571"/>
      <c r="UZV218" s="571"/>
      <c r="UZW218" s="571"/>
      <c r="UZX218" s="571"/>
      <c r="UZY218" s="571"/>
      <c r="UZZ218" s="571"/>
      <c r="VAA218" s="571"/>
      <c r="VAB218" s="571"/>
      <c r="VAC218" s="571"/>
      <c r="VAD218" s="571"/>
      <c r="VAE218" s="571"/>
      <c r="VAF218" s="571"/>
      <c r="VAG218" s="571"/>
      <c r="VAH218" s="571"/>
      <c r="VAI218" s="571"/>
      <c r="VAJ218" s="571"/>
      <c r="VAK218" s="571"/>
      <c r="VAL218" s="571"/>
      <c r="VAM218" s="571"/>
      <c r="VAN218" s="571"/>
      <c r="VAO218" s="571"/>
      <c r="VAP218" s="571"/>
      <c r="VAQ218" s="571"/>
      <c r="VAR218" s="571"/>
      <c r="VAS218" s="571"/>
      <c r="VAT218" s="571"/>
      <c r="VAU218" s="571"/>
      <c r="VAV218" s="571"/>
      <c r="VAW218" s="571"/>
      <c r="VAX218" s="571"/>
      <c r="VAY218" s="571"/>
      <c r="VAZ218" s="571"/>
      <c r="VBA218" s="571"/>
      <c r="VBB218" s="571"/>
      <c r="VBC218" s="571"/>
      <c r="VBD218" s="571"/>
      <c r="VBE218" s="571"/>
      <c r="VBF218" s="571"/>
      <c r="VBG218" s="571"/>
      <c r="VBH218" s="571"/>
      <c r="VBI218" s="571"/>
      <c r="VBJ218" s="571"/>
      <c r="VBK218" s="571"/>
      <c r="VBL218" s="571"/>
      <c r="VBM218" s="571"/>
      <c r="VBN218" s="571"/>
      <c r="VBO218" s="571"/>
      <c r="VBP218" s="571"/>
      <c r="VBQ218" s="571"/>
      <c r="VBR218" s="571"/>
      <c r="VBS218" s="571"/>
      <c r="VBT218" s="571"/>
      <c r="VBU218" s="571"/>
      <c r="VBV218" s="571"/>
      <c r="VBW218" s="571"/>
      <c r="VBX218" s="571"/>
      <c r="VBY218" s="571"/>
      <c r="VBZ218" s="571"/>
      <c r="VCA218" s="571"/>
      <c r="VCB218" s="571"/>
      <c r="VCC218" s="571"/>
      <c r="VCD218" s="571"/>
      <c r="VCE218" s="571"/>
      <c r="VCF218" s="571"/>
      <c r="VCG218" s="571"/>
      <c r="VCH218" s="571"/>
      <c r="VCI218" s="571"/>
      <c r="VCJ218" s="571"/>
      <c r="VCK218" s="571"/>
      <c r="VCL218" s="571"/>
      <c r="VCM218" s="571"/>
      <c r="VCN218" s="571"/>
      <c r="VCO218" s="571"/>
      <c r="VCP218" s="571"/>
      <c r="VCQ218" s="571"/>
      <c r="VCR218" s="571"/>
      <c r="VCS218" s="571"/>
      <c r="VCT218" s="571"/>
      <c r="VCU218" s="571"/>
      <c r="VCV218" s="571"/>
      <c r="VCW218" s="571"/>
      <c r="VCX218" s="571"/>
      <c r="VCY218" s="571"/>
      <c r="VCZ218" s="571"/>
      <c r="VDA218" s="571"/>
      <c r="VDB218" s="571"/>
      <c r="VDC218" s="571"/>
      <c r="VDD218" s="571"/>
      <c r="VDE218" s="571"/>
      <c r="VDF218" s="571"/>
      <c r="VDG218" s="571"/>
      <c r="VDH218" s="571"/>
      <c r="VDI218" s="571"/>
      <c r="VDJ218" s="571"/>
      <c r="VDK218" s="571"/>
      <c r="VDL218" s="571"/>
      <c r="VDM218" s="571"/>
      <c r="VDN218" s="571"/>
      <c r="VDO218" s="571"/>
      <c r="VDP218" s="571"/>
      <c r="VDQ218" s="571"/>
      <c r="VDR218" s="571"/>
      <c r="VDS218" s="571"/>
      <c r="VDT218" s="571"/>
      <c r="VDU218" s="571"/>
      <c r="VDV218" s="571"/>
      <c r="VDW218" s="571"/>
      <c r="VDX218" s="571"/>
      <c r="VDY218" s="571"/>
      <c r="VDZ218" s="571"/>
      <c r="VEA218" s="571"/>
      <c r="VEB218" s="571"/>
      <c r="VEC218" s="571"/>
      <c r="VED218" s="571"/>
      <c r="VEE218" s="571"/>
      <c r="VEF218" s="571"/>
      <c r="VEG218" s="571"/>
      <c r="VEH218" s="571"/>
      <c r="VEI218" s="571"/>
      <c r="VEJ218" s="571"/>
      <c r="VEK218" s="571"/>
      <c r="VEL218" s="571"/>
      <c r="VEM218" s="571"/>
      <c r="VEN218" s="571"/>
      <c r="VEO218" s="571"/>
      <c r="VEP218" s="571"/>
      <c r="VEQ218" s="571"/>
      <c r="VER218" s="571"/>
      <c r="VES218" s="571"/>
      <c r="VET218" s="571"/>
      <c r="VEU218" s="571"/>
      <c r="VEV218" s="571"/>
      <c r="VEW218" s="571"/>
      <c r="VEX218" s="571"/>
      <c r="VEY218" s="571"/>
      <c r="VEZ218" s="571"/>
      <c r="VFA218" s="571"/>
      <c r="VFB218" s="571"/>
      <c r="VFC218" s="571"/>
      <c r="VFD218" s="571"/>
      <c r="VFE218" s="571"/>
      <c r="VFF218" s="571"/>
      <c r="VFG218" s="571"/>
      <c r="VFH218" s="571"/>
      <c r="VFI218" s="571"/>
      <c r="VFJ218" s="571"/>
      <c r="VFK218" s="571"/>
      <c r="VFL218" s="571"/>
      <c r="VFM218" s="571"/>
      <c r="VFN218" s="571"/>
      <c r="VFO218" s="571"/>
      <c r="VFP218" s="571"/>
      <c r="VFQ218" s="571"/>
      <c r="VFR218" s="571"/>
      <c r="VFS218" s="571"/>
      <c r="VFT218" s="571"/>
      <c r="VFU218" s="571"/>
      <c r="VFV218" s="571"/>
      <c r="VFW218" s="571"/>
      <c r="VFX218" s="571"/>
      <c r="VFY218" s="571"/>
      <c r="VFZ218" s="571"/>
      <c r="VGA218" s="571"/>
      <c r="VGB218" s="571"/>
      <c r="VGC218" s="571"/>
      <c r="VGD218" s="571"/>
      <c r="VGE218" s="571"/>
      <c r="VGF218" s="571"/>
      <c r="VGG218" s="571"/>
      <c r="VGH218" s="571"/>
      <c r="VGI218" s="571"/>
      <c r="VGJ218" s="571"/>
      <c r="VGK218" s="571"/>
      <c r="VGL218" s="571"/>
      <c r="VGM218" s="571"/>
      <c r="VGN218" s="571"/>
      <c r="VGO218" s="571"/>
      <c r="VGP218" s="571"/>
      <c r="VGQ218" s="571"/>
      <c r="VGR218" s="571"/>
      <c r="VGS218" s="571"/>
      <c r="VGT218" s="571"/>
      <c r="VGU218" s="571"/>
      <c r="VGV218" s="571"/>
      <c r="VGW218" s="571"/>
      <c r="VGX218" s="571"/>
      <c r="VGY218" s="571"/>
      <c r="VGZ218" s="571"/>
      <c r="VHA218" s="571"/>
      <c r="VHB218" s="571"/>
      <c r="VHC218" s="571"/>
      <c r="VHD218" s="571"/>
      <c r="VHE218" s="571"/>
      <c r="VHF218" s="571"/>
      <c r="VHG218" s="571"/>
      <c r="VHH218" s="571"/>
      <c r="VHI218" s="571"/>
      <c r="VHJ218" s="571"/>
      <c r="VHK218" s="571"/>
      <c r="VHL218" s="571"/>
      <c r="VHM218" s="571"/>
      <c r="VHN218" s="571"/>
      <c r="VHO218" s="571"/>
      <c r="VHP218" s="571"/>
      <c r="VHQ218" s="571"/>
      <c r="VHR218" s="571"/>
      <c r="VHS218" s="571"/>
      <c r="VHT218" s="571"/>
      <c r="VHU218" s="571"/>
      <c r="VHV218" s="571"/>
      <c r="VHW218" s="571"/>
      <c r="VHX218" s="571"/>
      <c r="VHY218" s="571"/>
      <c r="VHZ218" s="571"/>
      <c r="VIA218" s="571"/>
      <c r="VIB218" s="571"/>
      <c r="VIE218" s="571"/>
      <c r="VIF218" s="571"/>
      <c r="VIG218" s="571"/>
      <c r="VIH218" s="571"/>
      <c r="VII218" s="571"/>
      <c r="VIJ218" s="571"/>
      <c r="VIK218" s="571"/>
      <c r="VIL218" s="571"/>
      <c r="VIM218" s="571"/>
      <c r="VIN218" s="571"/>
      <c r="VIO218" s="571"/>
      <c r="VIP218" s="571"/>
      <c r="VIQ218" s="571"/>
      <c r="VIR218" s="571"/>
      <c r="VIS218" s="571"/>
      <c r="VIT218" s="571"/>
      <c r="VIU218" s="571"/>
      <c r="VIV218" s="571"/>
      <c r="VIW218" s="571"/>
      <c r="VIX218" s="571"/>
      <c r="VIY218" s="571"/>
      <c r="VIZ218" s="571"/>
      <c r="VJA218" s="571"/>
      <c r="VJB218" s="571"/>
      <c r="VJC218" s="571"/>
      <c r="VJD218" s="571"/>
      <c r="VJE218" s="571"/>
      <c r="VJF218" s="571"/>
      <c r="VJG218" s="571"/>
      <c r="VJH218" s="571"/>
      <c r="VJI218" s="571"/>
      <c r="VJJ218" s="571"/>
      <c r="VJK218" s="571"/>
      <c r="VJL218" s="571"/>
      <c r="VJM218" s="571"/>
      <c r="VJN218" s="571"/>
      <c r="VJO218" s="571"/>
      <c r="VJP218" s="571"/>
      <c r="VJQ218" s="571"/>
      <c r="VJR218" s="571"/>
      <c r="VJS218" s="571"/>
      <c r="VJT218" s="571"/>
      <c r="VJU218" s="571"/>
      <c r="VJV218" s="571"/>
      <c r="VJW218" s="571"/>
      <c r="VJX218" s="571"/>
      <c r="VJY218" s="571"/>
      <c r="VJZ218" s="571"/>
      <c r="VKA218" s="571"/>
      <c r="VKB218" s="571"/>
      <c r="VKC218" s="571"/>
      <c r="VKD218" s="571"/>
      <c r="VKE218" s="571"/>
      <c r="VKF218" s="571"/>
      <c r="VKG218" s="571"/>
      <c r="VKH218" s="571"/>
      <c r="VKI218" s="571"/>
      <c r="VKJ218" s="571"/>
      <c r="VKK218" s="571"/>
      <c r="VKL218" s="571"/>
      <c r="VKM218" s="571"/>
      <c r="VKN218" s="571"/>
      <c r="VKO218" s="571"/>
      <c r="VKP218" s="571"/>
      <c r="VKQ218" s="571"/>
      <c r="VKR218" s="571"/>
      <c r="VKS218" s="571"/>
      <c r="VKT218" s="571"/>
      <c r="VKU218" s="571"/>
      <c r="VKV218" s="571"/>
      <c r="VKW218" s="571"/>
      <c r="VKX218" s="571"/>
      <c r="VKY218" s="571"/>
      <c r="VKZ218" s="571"/>
      <c r="VLA218" s="571"/>
      <c r="VLB218" s="571"/>
      <c r="VLC218" s="571"/>
      <c r="VLD218" s="571"/>
      <c r="VLE218" s="571"/>
      <c r="VLF218" s="571"/>
      <c r="VLG218" s="571"/>
      <c r="VLH218" s="571"/>
      <c r="VLI218" s="571"/>
      <c r="VLJ218" s="571"/>
      <c r="VLK218" s="571"/>
      <c r="VLL218" s="571"/>
      <c r="VLM218" s="571"/>
      <c r="VLN218" s="571"/>
      <c r="VLO218" s="571"/>
      <c r="VLP218" s="571"/>
      <c r="VLQ218" s="571"/>
      <c r="VLR218" s="571"/>
      <c r="VLS218" s="571"/>
      <c r="VLT218" s="571"/>
      <c r="VLU218" s="571"/>
      <c r="VLV218" s="571"/>
      <c r="VLW218" s="571"/>
      <c r="VLX218" s="571"/>
      <c r="VLY218" s="571"/>
      <c r="VLZ218" s="571"/>
      <c r="VMA218" s="571"/>
      <c r="VMB218" s="571"/>
      <c r="VMC218" s="571"/>
      <c r="VMD218" s="571"/>
      <c r="VME218" s="571"/>
      <c r="VMF218" s="571"/>
      <c r="VMG218" s="571"/>
      <c r="VMH218" s="571"/>
      <c r="VMI218" s="571"/>
      <c r="VMJ218" s="571"/>
      <c r="VMK218" s="571"/>
      <c r="VML218" s="571"/>
      <c r="VMM218" s="571"/>
      <c r="VMN218" s="571"/>
      <c r="VMO218" s="571"/>
      <c r="VMP218" s="571"/>
      <c r="VMQ218" s="571"/>
      <c r="VMR218" s="571"/>
      <c r="VMS218" s="571"/>
      <c r="VMT218" s="571"/>
      <c r="VMU218" s="571"/>
      <c r="VMV218" s="571"/>
      <c r="VMW218" s="571"/>
      <c r="VMX218" s="571"/>
      <c r="VMY218" s="571"/>
      <c r="VMZ218" s="571"/>
      <c r="VNA218" s="571"/>
      <c r="VNB218" s="571"/>
      <c r="VNC218" s="571"/>
      <c r="VND218" s="571"/>
      <c r="VNE218" s="571"/>
      <c r="VNF218" s="571"/>
      <c r="VNG218" s="571"/>
      <c r="VNH218" s="571"/>
      <c r="VNI218" s="571"/>
      <c r="VNJ218" s="571"/>
      <c r="VNK218" s="571"/>
      <c r="VNL218" s="571"/>
      <c r="VNM218" s="571"/>
      <c r="VNN218" s="571"/>
      <c r="VNO218" s="571"/>
      <c r="VNP218" s="571"/>
      <c r="VNQ218" s="571"/>
      <c r="VNR218" s="571"/>
      <c r="VNS218" s="571"/>
      <c r="VNT218" s="571"/>
      <c r="VNU218" s="571"/>
      <c r="VNV218" s="571"/>
      <c r="VNW218" s="571"/>
      <c r="VNX218" s="571"/>
      <c r="VNY218" s="571"/>
      <c r="VNZ218" s="571"/>
      <c r="VOA218" s="571"/>
      <c r="VOB218" s="571"/>
      <c r="VOC218" s="571"/>
      <c r="VOD218" s="571"/>
      <c r="VOE218" s="571"/>
      <c r="VOF218" s="571"/>
      <c r="VOG218" s="571"/>
      <c r="VOH218" s="571"/>
      <c r="VOI218" s="571"/>
      <c r="VOJ218" s="571"/>
      <c r="VOK218" s="571"/>
      <c r="VOL218" s="571"/>
      <c r="VOM218" s="571"/>
      <c r="VON218" s="571"/>
      <c r="VOO218" s="571"/>
      <c r="VOP218" s="571"/>
      <c r="VOQ218" s="571"/>
      <c r="VOR218" s="571"/>
      <c r="VOS218" s="571"/>
      <c r="VOT218" s="571"/>
      <c r="VOU218" s="571"/>
      <c r="VOV218" s="571"/>
      <c r="VOW218" s="571"/>
      <c r="VOX218" s="571"/>
      <c r="VOY218" s="571"/>
      <c r="VOZ218" s="571"/>
      <c r="VPA218" s="571"/>
      <c r="VPB218" s="571"/>
      <c r="VPC218" s="571"/>
      <c r="VPD218" s="571"/>
      <c r="VPE218" s="571"/>
      <c r="VPF218" s="571"/>
      <c r="VPG218" s="571"/>
      <c r="VPH218" s="571"/>
      <c r="VPI218" s="571"/>
      <c r="VPJ218" s="571"/>
      <c r="VPK218" s="571"/>
      <c r="VPL218" s="571"/>
      <c r="VPM218" s="571"/>
      <c r="VPN218" s="571"/>
      <c r="VPO218" s="571"/>
      <c r="VPP218" s="571"/>
      <c r="VPQ218" s="571"/>
      <c r="VPR218" s="571"/>
      <c r="VPS218" s="571"/>
      <c r="VPT218" s="571"/>
      <c r="VPU218" s="571"/>
      <c r="VPV218" s="571"/>
      <c r="VPW218" s="571"/>
      <c r="VPX218" s="571"/>
      <c r="VPY218" s="571"/>
      <c r="VPZ218" s="571"/>
      <c r="VQA218" s="571"/>
      <c r="VQB218" s="571"/>
      <c r="VQC218" s="571"/>
      <c r="VQD218" s="571"/>
      <c r="VQE218" s="571"/>
      <c r="VQF218" s="571"/>
      <c r="VQG218" s="571"/>
      <c r="VQH218" s="571"/>
      <c r="VQI218" s="571"/>
      <c r="VQJ218" s="571"/>
      <c r="VQK218" s="571"/>
      <c r="VQL218" s="571"/>
      <c r="VQM218" s="571"/>
      <c r="VQN218" s="571"/>
      <c r="VQO218" s="571"/>
      <c r="VQP218" s="571"/>
      <c r="VQQ218" s="571"/>
      <c r="VQR218" s="571"/>
      <c r="VQS218" s="571"/>
      <c r="VQT218" s="571"/>
      <c r="VQU218" s="571"/>
      <c r="VQV218" s="571"/>
      <c r="VQW218" s="571"/>
      <c r="VQX218" s="571"/>
      <c r="VQY218" s="571"/>
      <c r="VQZ218" s="571"/>
      <c r="VRA218" s="571"/>
      <c r="VRB218" s="571"/>
      <c r="VRC218" s="571"/>
      <c r="VRD218" s="571"/>
      <c r="VRE218" s="571"/>
      <c r="VRF218" s="571"/>
      <c r="VRG218" s="571"/>
      <c r="VRH218" s="571"/>
      <c r="VRI218" s="571"/>
      <c r="VRJ218" s="571"/>
      <c r="VRK218" s="571"/>
      <c r="VRL218" s="571"/>
      <c r="VRM218" s="571"/>
      <c r="VRN218" s="571"/>
      <c r="VRO218" s="571"/>
      <c r="VRP218" s="571"/>
      <c r="VRQ218" s="571"/>
      <c r="VRR218" s="571"/>
      <c r="VRS218" s="571"/>
      <c r="VRT218" s="571"/>
      <c r="VRU218" s="571"/>
      <c r="VRV218" s="571"/>
      <c r="VRW218" s="571"/>
      <c r="VRX218" s="571"/>
      <c r="VSA218" s="571"/>
      <c r="VSB218" s="571"/>
      <c r="VSC218" s="571"/>
      <c r="VSD218" s="571"/>
      <c r="VSE218" s="571"/>
      <c r="VSF218" s="571"/>
      <c r="VSG218" s="571"/>
      <c r="VSH218" s="571"/>
      <c r="VSI218" s="571"/>
      <c r="VSJ218" s="571"/>
      <c r="VSK218" s="571"/>
      <c r="VSL218" s="571"/>
      <c r="VSM218" s="571"/>
      <c r="VSN218" s="571"/>
      <c r="VSO218" s="571"/>
      <c r="VSP218" s="571"/>
      <c r="VSQ218" s="571"/>
      <c r="VSR218" s="571"/>
      <c r="VSS218" s="571"/>
      <c r="VST218" s="571"/>
      <c r="VSU218" s="571"/>
      <c r="VSV218" s="571"/>
      <c r="VSW218" s="571"/>
      <c r="VSX218" s="571"/>
      <c r="VSY218" s="571"/>
      <c r="VSZ218" s="571"/>
      <c r="VTA218" s="571"/>
      <c r="VTB218" s="571"/>
      <c r="VTC218" s="571"/>
      <c r="VTD218" s="571"/>
      <c r="VTE218" s="571"/>
      <c r="VTF218" s="571"/>
      <c r="VTG218" s="571"/>
      <c r="VTH218" s="571"/>
      <c r="VTI218" s="571"/>
      <c r="VTJ218" s="571"/>
      <c r="VTK218" s="571"/>
      <c r="VTL218" s="571"/>
      <c r="VTM218" s="571"/>
      <c r="VTN218" s="571"/>
      <c r="VTO218" s="571"/>
      <c r="VTP218" s="571"/>
      <c r="VTQ218" s="571"/>
      <c r="VTR218" s="571"/>
      <c r="VTS218" s="571"/>
      <c r="VTT218" s="571"/>
      <c r="VTU218" s="571"/>
      <c r="VTV218" s="571"/>
      <c r="VTW218" s="571"/>
      <c r="VTX218" s="571"/>
      <c r="VTY218" s="571"/>
      <c r="VTZ218" s="571"/>
      <c r="VUA218" s="571"/>
      <c r="VUB218" s="571"/>
      <c r="VUC218" s="571"/>
      <c r="VUD218" s="571"/>
      <c r="VUE218" s="571"/>
      <c r="VUF218" s="571"/>
      <c r="VUG218" s="571"/>
      <c r="VUH218" s="571"/>
      <c r="VUI218" s="571"/>
      <c r="VUJ218" s="571"/>
      <c r="VUK218" s="571"/>
      <c r="VUL218" s="571"/>
      <c r="VUM218" s="571"/>
      <c r="VUN218" s="571"/>
      <c r="VUO218" s="571"/>
      <c r="VUP218" s="571"/>
      <c r="VUQ218" s="571"/>
      <c r="VUR218" s="571"/>
      <c r="VUS218" s="571"/>
      <c r="VUT218" s="571"/>
      <c r="VUU218" s="571"/>
      <c r="VUV218" s="571"/>
      <c r="VUW218" s="571"/>
      <c r="VUX218" s="571"/>
      <c r="VUY218" s="571"/>
      <c r="VUZ218" s="571"/>
      <c r="VVA218" s="571"/>
      <c r="VVB218" s="571"/>
      <c r="VVC218" s="571"/>
      <c r="VVD218" s="571"/>
      <c r="VVE218" s="571"/>
      <c r="VVF218" s="571"/>
      <c r="VVG218" s="571"/>
      <c r="VVH218" s="571"/>
      <c r="VVI218" s="571"/>
      <c r="VVJ218" s="571"/>
      <c r="VVK218" s="571"/>
      <c r="VVL218" s="571"/>
      <c r="VVM218" s="571"/>
      <c r="VVN218" s="571"/>
      <c r="VVO218" s="571"/>
      <c r="VVP218" s="571"/>
      <c r="VVQ218" s="571"/>
      <c r="VVR218" s="571"/>
      <c r="VVS218" s="571"/>
      <c r="VVT218" s="571"/>
      <c r="VVU218" s="571"/>
      <c r="VVV218" s="571"/>
      <c r="VVW218" s="571"/>
      <c r="VVX218" s="571"/>
      <c r="VVY218" s="571"/>
      <c r="VVZ218" s="571"/>
      <c r="VWA218" s="571"/>
      <c r="VWB218" s="571"/>
      <c r="VWC218" s="571"/>
      <c r="VWD218" s="571"/>
      <c r="VWE218" s="571"/>
      <c r="VWF218" s="571"/>
      <c r="VWG218" s="571"/>
      <c r="VWH218" s="571"/>
      <c r="VWI218" s="571"/>
      <c r="VWJ218" s="571"/>
      <c r="VWK218" s="571"/>
      <c r="VWL218" s="571"/>
      <c r="VWM218" s="571"/>
      <c r="VWN218" s="571"/>
      <c r="VWO218" s="571"/>
      <c r="VWP218" s="571"/>
      <c r="VWQ218" s="571"/>
      <c r="VWR218" s="571"/>
      <c r="VWS218" s="571"/>
      <c r="VWT218" s="571"/>
      <c r="VWU218" s="571"/>
      <c r="VWV218" s="571"/>
      <c r="VWW218" s="571"/>
      <c r="VWX218" s="571"/>
      <c r="VWY218" s="571"/>
      <c r="VWZ218" s="571"/>
      <c r="VXA218" s="571"/>
      <c r="VXB218" s="571"/>
      <c r="VXC218" s="571"/>
      <c r="VXD218" s="571"/>
      <c r="VXE218" s="571"/>
      <c r="VXF218" s="571"/>
      <c r="VXG218" s="571"/>
      <c r="VXH218" s="571"/>
      <c r="VXI218" s="571"/>
      <c r="VXJ218" s="571"/>
      <c r="VXK218" s="571"/>
      <c r="VXL218" s="571"/>
      <c r="VXM218" s="571"/>
      <c r="VXN218" s="571"/>
      <c r="VXO218" s="571"/>
      <c r="VXP218" s="571"/>
      <c r="VXQ218" s="571"/>
      <c r="VXR218" s="571"/>
      <c r="VXS218" s="571"/>
      <c r="VXT218" s="571"/>
      <c r="VXU218" s="571"/>
      <c r="VXV218" s="571"/>
      <c r="VXW218" s="571"/>
      <c r="VXX218" s="571"/>
      <c r="VXY218" s="571"/>
      <c r="VXZ218" s="571"/>
      <c r="VYA218" s="571"/>
      <c r="VYB218" s="571"/>
      <c r="VYC218" s="571"/>
      <c r="VYD218" s="571"/>
      <c r="VYE218" s="571"/>
      <c r="VYF218" s="571"/>
      <c r="VYG218" s="571"/>
      <c r="VYH218" s="571"/>
      <c r="VYI218" s="571"/>
      <c r="VYJ218" s="571"/>
      <c r="VYK218" s="571"/>
      <c r="VYL218" s="571"/>
      <c r="VYM218" s="571"/>
      <c r="VYN218" s="571"/>
      <c r="VYO218" s="571"/>
      <c r="VYP218" s="571"/>
      <c r="VYQ218" s="571"/>
      <c r="VYR218" s="571"/>
      <c r="VYS218" s="571"/>
      <c r="VYT218" s="571"/>
      <c r="VYU218" s="571"/>
      <c r="VYV218" s="571"/>
      <c r="VYW218" s="571"/>
      <c r="VYX218" s="571"/>
      <c r="VYY218" s="571"/>
      <c r="VYZ218" s="571"/>
      <c r="VZA218" s="571"/>
      <c r="VZB218" s="571"/>
      <c r="VZC218" s="571"/>
      <c r="VZD218" s="571"/>
      <c r="VZE218" s="571"/>
      <c r="VZF218" s="571"/>
      <c r="VZG218" s="571"/>
      <c r="VZH218" s="571"/>
      <c r="VZI218" s="571"/>
      <c r="VZJ218" s="571"/>
      <c r="VZK218" s="571"/>
      <c r="VZL218" s="571"/>
      <c r="VZM218" s="571"/>
      <c r="VZN218" s="571"/>
      <c r="VZO218" s="571"/>
      <c r="VZP218" s="571"/>
      <c r="VZQ218" s="571"/>
      <c r="VZR218" s="571"/>
      <c r="VZS218" s="571"/>
      <c r="VZT218" s="571"/>
      <c r="VZU218" s="571"/>
      <c r="VZV218" s="571"/>
      <c r="VZW218" s="571"/>
      <c r="VZX218" s="571"/>
      <c r="VZY218" s="571"/>
      <c r="VZZ218" s="571"/>
      <c r="WAA218" s="571"/>
      <c r="WAB218" s="571"/>
      <c r="WAC218" s="571"/>
      <c r="WAD218" s="571"/>
      <c r="WAE218" s="571"/>
      <c r="WAF218" s="571"/>
      <c r="WAG218" s="571"/>
      <c r="WAH218" s="571"/>
      <c r="WAI218" s="571"/>
      <c r="WAJ218" s="571"/>
      <c r="WAK218" s="571"/>
      <c r="WAL218" s="571"/>
      <c r="WAM218" s="571"/>
      <c r="WAN218" s="571"/>
      <c r="WAO218" s="571"/>
      <c r="WAP218" s="571"/>
      <c r="WAQ218" s="571"/>
      <c r="WAR218" s="571"/>
      <c r="WAS218" s="571"/>
      <c r="WAT218" s="571"/>
      <c r="WAU218" s="571"/>
      <c r="WAV218" s="571"/>
      <c r="WAW218" s="571"/>
      <c r="WAX218" s="571"/>
      <c r="WAY218" s="571"/>
      <c r="WAZ218" s="571"/>
      <c r="WBA218" s="571"/>
      <c r="WBB218" s="571"/>
      <c r="WBC218" s="571"/>
      <c r="WBD218" s="571"/>
      <c r="WBE218" s="571"/>
      <c r="WBF218" s="571"/>
      <c r="WBG218" s="571"/>
      <c r="WBH218" s="571"/>
      <c r="WBI218" s="571"/>
      <c r="WBJ218" s="571"/>
      <c r="WBK218" s="571"/>
      <c r="WBL218" s="571"/>
      <c r="WBM218" s="571"/>
      <c r="WBN218" s="571"/>
      <c r="WBO218" s="571"/>
      <c r="WBP218" s="571"/>
      <c r="WBQ218" s="571"/>
      <c r="WBR218" s="571"/>
      <c r="WBS218" s="571"/>
      <c r="WBT218" s="571"/>
      <c r="WBW218" s="571"/>
      <c r="WBX218" s="571"/>
      <c r="WBY218" s="571"/>
      <c r="WBZ218" s="571"/>
      <c r="WCA218" s="571"/>
      <c r="WCB218" s="571"/>
      <c r="WCC218" s="571"/>
      <c r="WCD218" s="571"/>
      <c r="WCE218" s="571"/>
      <c r="WCF218" s="571"/>
      <c r="WCG218" s="571"/>
      <c r="WCH218" s="571"/>
      <c r="WCI218" s="571"/>
      <c r="WCJ218" s="571"/>
      <c r="WCK218" s="571"/>
      <c r="WCL218" s="571"/>
      <c r="WCM218" s="571"/>
      <c r="WCN218" s="571"/>
      <c r="WCO218" s="571"/>
      <c r="WCP218" s="571"/>
      <c r="WCQ218" s="571"/>
      <c r="WCR218" s="571"/>
      <c r="WCS218" s="571"/>
      <c r="WCT218" s="571"/>
      <c r="WCU218" s="571"/>
      <c r="WCV218" s="571"/>
      <c r="WCW218" s="571"/>
      <c r="WCX218" s="571"/>
      <c r="WCY218" s="571"/>
      <c r="WCZ218" s="571"/>
      <c r="WDA218" s="571"/>
      <c r="WDB218" s="571"/>
      <c r="WDC218" s="571"/>
      <c r="WDD218" s="571"/>
      <c r="WDE218" s="571"/>
      <c r="WDF218" s="571"/>
      <c r="WDG218" s="571"/>
      <c r="WDH218" s="571"/>
      <c r="WDI218" s="571"/>
      <c r="WDJ218" s="571"/>
      <c r="WDK218" s="571"/>
      <c r="WDL218" s="571"/>
      <c r="WDM218" s="571"/>
      <c r="WDN218" s="571"/>
      <c r="WDO218" s="571"/>
      <c r="WDP218" s="571"/>
      <c r="WDQ218" s="571"/>
      <c r="WDR218" s="571"/>
      <c r="WDS218" s="571"/>
      <c r="WDT218" s="571"/>
      <c r="WDU218" s="571"/>
      <c r="WDV218" s="571"/>
      <c r="WDW218" s="571"/>
      <c r="WDX218" s="571"/>
      <c r="WDY218" s="571"/>
      <c r="WDZ218" s="571"/>
      <c r="WEA218" s="571"/>
      <c r="WEB218" s="571"/>
      <c r="WEC218" s="571"/>
      <c r="WED218" s="571"/>
      <c r="WEE218" s="571"/>
      <c r="WEF218" s="571"/>
      <c r="WEG218" s="571"/>
      <c r="WEH218" s="571"/>
      <c r="WEI218" s="571"/>
      <c r="WEJ218" s="571"/>
      <c r="WEK218" s="571"/>
      <c r="WEL218" s="571"/>
      <c r="WEM218" s="571"/>
      <c r="WEN218" s="571"/>
      <c r="WEO218" s="571"/>
      <c r="WEP218" s="571"/>
      <c r="WEQ218" s="571"/>
      <c r="WER218" s="571"/>
      <c r="WES218" s="571"/>
      <c r="WET218" s="571"/>
      <c r="WEU218" s="571"/>
      <c r="WEV218" s="571"/>
      <c r="WEW218" s="571"/>
      <c r="WEX218" s="571"/>
      <c r="WEY218" s="571"/>
      <c r="WEZ218" s="571"/>
      <c r="WFA218" s="571"/>
      <c r="WFB218" s="571"/>
      <c r="WFC218" s="571"/>
      <c r="WFD218" s="571"/>
      <c r="WFE218" s="571"/>
      <c r="WFF218" s="571"/>
      <c r="WFG218" s="571"/>
      <c r="WFH218" s="571"/>
      <c r="WFI218" s="571"/>
      <c r="WFJ218" s="571"/>
      <c r="WFK218" s="571"/>
      <c r="WFL218" s="571"/>
      <c r="WFM218" s="571"/>
      <c r="WFN218" s="571"/>
      <c r="WFO218" s="571"/>
      <c r="WFP218" s="571"/>
      <c r="WFQ218" s="571"/>
      <c r="WFR218" s="571"/>
      <c r="WFS218" s="571"/>
      <c r="WFT218" s="571"/>
      <c r="WFU218" s="571"/>
      <c r="WFV218" s="571"/>
      <c r="WFW218" s="571"/>
      <c r="WFX218" s="571"/>
      <c r="WFY218" s="571"/>
      <c r="WFZ218" s="571"/>
      <c r="WGA218" s="571"/>
      <c r="WGB218" s="571"/>
      <c r="WGC218" s="571"/>
      <c r="WGD218" s="571"/>
      <c r="WGE218" s="571"/>
      <c r="WGF218" s="571"/>
      <c r="WGG218" s="571"/>
      <c r="WGH218" s="571"/>
      <c r="WGI218" s="571"/>
      <c r="WGJ218" s="571"/>
      <c r="WGK218" s="571"/>
      <c r="WGL218" s="571"/>
      <c r="WGM218" s="571"/>
      <c r="WGN218" s="571"/>
      <c r="WGO218" s="571"/>
      <c r="WGP218" s="571"/>
      <c r="WGQ218" s="571"/>
      <c r="WGR218" s="571"/>
      <c r="WGS218" s="571"/>
      <c r="WGT218" s="571"/>
      <c r="WGU218" s="571"/>
      <c r="WGV218" s="571"/>
      <c r="WGW218" s="571"/>
      <c r="WGX218" s="571"/>
      <c r="WGY218" s="571"/>
      <c r="WGZ218" s="571"/>
      <c r="WHA218" s="571"/>
      <c r="WHB218" s="571"/>
      <c r="WHC218" s="571"/>
      <c r="WHD218" s="571"/>
      <c r="WHE218" s="571"/>
      <c r="WHF218" s="571"/>
      <c r="WHG218" s="571"/>
      <c r="WHH218" s="571"/>
      <c r="WHI218" s="571"/>
      <c r="WHJ218" s="571"/>
      <c r="WHK218" s="571"/>
      <c r="WHL218" s="571"/>
      <c r="WHM218" s="571"/>
      <c r="WHN218" s="571"/>
      <c r="WHO218" s="571"/>
      <c r="WHP218" s="571"/>
      <c r="WHQ218" s="571"/>
      <c r="WHR218" s="571"/>
      <c r="WHS218" s="571"/>
      <c r="WHT218" s="571"/>
      <c r="WHU218" s="571"/>
      <c r="WHV218" s="571"/>
      <c r="WHW218" s="571"/>
      <c r="WHX218" s="571"/>
      <c r="WHY218" s="571"/>
      <c r="WHZ218" s="571"/>
      <c r="WIA218" s="571"/>
      <c r="WIB218" s="571"/>
      <c r="WIC218" s="571"/>
      <c r="WID218" s="571"/>
      <c r="WIE218" s="571"/>
      <c r="WIF218" s="571"/>
      <c r="WIG218" s="571"/>
      <c r="WIH218" s="571"/>
      <c r="WII218" s="571"/>
      <c r="WIJ218" s="571"/>
      <c r="WIK218" s="571"/>
      <c r="WIL218" s="571"/>
      <c r="WIM218" s="571"/>
      <c r="WIN218" s="571"/>
      <c r="WIO218" s="571"/>
      <c r="WIP218" s="571"/>
      <c r="WIQ218" s="571"/>
      <c r="WIR218" s="571"/>
      <c r="WIS218" s="571"/>
      <c r="WIT218" s="571"/>
      <c r="WIU218" s="571"/>
      <c r="WIV218" s="571"/>
      <c r="WIW218" s="571"/>
      <c r="WIX218" s="571"/>
      <c r="WIY218" s="571"/>
      <c r="WIZ218" s="571"/>
      <c r="WJA218" s="571"/>
      <c r="WJB218" s="571"/>
      <c r="WJC218" s="571"/>
      <c r="WJD218" s="571"/>
      <c r="WJE218" s="571"/>
      <c r="WJF218" s="571"/>
      <c r="WJG218" s="571"/>
      <c r="WJH218" s="571"/>
      <c r="WJI218" s="571"/>
      <c r="WJJ218" s="571"/>
      <c r="WJK218" s="571"/>
      <c r="WJL218" s="571"/>
      <c r="WJM218" s="571"/>
      <c r="WJN218" s="571"/>
      <c r="WJO218" s="571"/>
      <c r="WJP218" s="571"/>
      <c r="WJQ218" s="571"/>
      <c r="WJR218" s="571"/>
      <c r="WJS218" s="571"/>
      <c r="WJT218" s="571"/>
      <c r="WJU218" s="571"/>
      <c r="WJV218" s="571"/>
      <c r="WJW218" s="571"/>
      <c r="WJX218" s="571"/>
      <c r="WJY218" s="571"/>
      <c r="WJZ218" s="571"/>
      <c r="WKA218" s="571"/>
      <c r="WKB218" s="571"/>
      <c r="WKC218" s="571"/>
      <c r="WKD218" s="571"/>
      <c r="WKE218" s="571"/>
      <c r="WKF218" s="571"/>
      <c r="WKG218" s="571"/>
      <c r="WKH218" s="571"/>
      <c r="WKI218" s="571"/>
      <c r="WKJ218" s="571"/>
      <c r="WKK218" s="571"/>
      <c r="WKL218" s="571"/>
      <c r="WKM218" s="571"/>
      <c r="WKN218" s="571"/>
      <c r="WKO218" s="571"/>
      <c r="WKP218" s="571"/>
      <c r="WKQ218" s="571"/>
      <c r="WKR218" s="571"/>
      <c r="WKS218" s="571"/>
      <c r="WKT218" s="571"/>
      <c r="WKU218" s="571"/>
      <c r="WKV218" s="571"/>
      <c r="WKW218" s="571"/>
      <c r="WKX218" s="571"/>
      <c r="WKY218" s="571"/>
      <c r="WKZ218" s="571"/>
      <c r="WLA218" s="571"/>
      <c r="WLB218" s="571"/>
      <c r="WLC218" s="571"/>
      <c r="WLD218" s="571"/>
      <c r="WLE218" s="571"/>
      <c r="WLF218" s="571"/>
      <c r="WLG218" s="571"/>
      <c r="WLH218" s="571"/>
      <c r="WLI218" s="571"/>
      <c r="WLJ218" s="571"/>
      <c r="WLK218" s="571"/>
      <c r="WLL218" s="571"/>
      <c r="WLM218" s="571"/>
      <c r="WLN218" s="571"/>
      <c r="WLO218" s="571"/>
      <c r="WLP218" s="571"/>
      <c r="WLS218" s="571"/>
      <c r="WLT218" s="571"/>
      <c r="WLU218" s="571"/>
      <c r="WLV218" s="571"/>
      <c r="WLW218" s="571"/>
      <c r="WLX218" s="571"/>
      <c r="WLY218" s="571"/>
      <c r="WLZ218" s="571"/>
      <c r="WMA218" s="571"/>
      <c r="WMB218" s="571"/>
      <c r="WMC218" s="571"/>
      <c r="WMD218" s="571"/>
      <c r="WME218" s="571"/>
      <c r="WMF218" s="571"/>
      <c r="WMG218" s="571"/>
      <c r="WMH218" s="571"/>
      <c r="WMI218" s="571"/>
      <c r="WMJ218" s="571"/>
      <c r="WMK218" s="571"/>
      <c r="WML218" s="571"/>
      <c r="WMM218" s="571"/>
      <c r="WMN218" s="571"/>
      <c r="WMO218" s="571"/>
      <c r="WMP218" s="571"/>
      <c r="WMQ218" s="571"/>
      <c r="WMR218" s="571"/>
      <c r="WMS218" s="571"/>
      <c r="WMT218" s="571"/>
      <c r="WMU218" s="571"/>
      <c r="WMV218" s="571"/>
      <c r="WMW218" s="571"/>
      <c r="WMX218" s="571"/>
      <c r="WMY218" s="571"/>
      <c r="WMZ218" s="571"/>
      <c r="WNA218" s="571"/>
      <c r="WNB218" s="571"/>
      <c r="WNC218" s="571"/>
      <c r="WND218" s="571"/>
      <c r="WNE218" s="571"/>
      <c r="WNF218" s="571"/>
      <c r="WNG218" s="571"/>
      <c r="WNH218" s="571"/>
      <c r="WNI218" s="571"/>
      <c r="WNJ218" s="571"/>
      <c r="WNK218" s="571"/>
      <c r="WNL218" s="571"/>
      <c r="WNM218" s="571"/>
      <c r="WNN218" s="571"/>
      <c r="WNO218" s="571"/>
      <c r="WNP218" s="571"/>
      <c r="WNQ218" s="571"/>
      <c r="WNR218" s="571"/>
      <c r="WNS218" s="571"/>
      <c r="WNT218" s="571"/>
      <c r="WNU218" s="571"/>
      <c r="WNV218" s="571"/>
      <c r="WNW218" s="571"/>
      <c r="WNX218" s="571"/>
      <c r="WNY218" s="571"/>
      <c r="WNZ218" s="571"/>
      <c r="WOA218" s="571"/>
      <c r="WOB218" s="571"/>
      <c r="WOC218" s="571"/>
      <c r="WOD218" s="571"/>
      <c r="WOE218" s="571"/>
      <c r="WOF218" s="571"/>
      <c r="WOG218" s="571"/>
      <c r="WOH218" s="571"/>
      <c r="WOI218" s="571"/>
      <c r="WOJ218" s="571"/>
      <c r="WOK218" s="571"/>
      <c r="WOL218" s="571"/>
      <c r="WOM218" s="571"/>
      <c r="WON218" s="571"/>
      <c r="WOO218" s="571"/>
      <c r="WOP218" s="571"/>
      <c r="WOQ218" s="571"/>
      <c r="WOR218" s="571"/>
      <c r="WOS218" s="571"/>
      <c r="WOT218" s="571"/>
      <c r="WOU218" s="571"/>
      <c r="WOV218" s="571"/>
      <c r="WOW218" s="571"/>
      <c r="WOX218" s="571"/>
      <c r="WOY218" s="571"/>
      <c r="WOZ218" s="571"/>
      <c r="WPA218" s="571"/>
      <c r="WPB218" s="571"/>
      <c r="WPC218" s="571"/>
      <c r="WPD218" s="571"/>
      <c r="WPE218" s="571"/>
      <c r="WPF218" s="571"/>
      <c r="WPG218" s="571"/>
      <c r="WPH218" s="571"/>
      <c r="WPI218" s="571"/>
      <c r="WPJ218" s="571"/>
      <c r="WPK218" s="571"/>
      <c r="WPL218" s="571"/>
      <c r="WPM218" s="571"/>
      <c r="WPN218" s="571"/>
      <c r="WPO218" s="571"/>
      <c r="WPP218" s="571"/>
      <c r="WPQ218" s="571"/>
      <c r="WPR218" s="571"/>
      <c r="WPS218" s="571"/>
      <c r="WPT218" s="571"/>
      <c r="WPU218" s="571"/>
      <c r="WPV218" s="571"/>
      <c r="WPW218" s="571"/>
      <c r="WPX218" s="571"/>
      <c r="WPY218" s="571"/>
      <c r="WPZ218" s="571"/>
      <c r="WQA218" s="571"/>
      <c r="WQB218" s="571"/>
      <c r="WQC218" s="571"/>
      <c r="WQD218" s="571"/>
      <c r="WQE218" s="571"/>
      <c r="WQF218" s="571"/>
      <c r="WQG218" s="571"/>
      <c r="WQH218" s="571"/>
      <c r="WQI218" s="571"/>
      <c r="WQJ218" s="571"/>
      <c r="WQK218" s="571"/>
      <c r="WQL218" s="571"/>
      <c r="WQM218" s="571"/>
      <c r="WQN218" s="571"/>
      <c r="WQO218" s="571"/>
      <c r="WQP218" s="571"/>
      <c r="WQQ218" s="571"/>
      <c r="WQR218" s="571"/>
      <c r="WQS218" s="571"/>
      <c r="WQT218" s="571"/>
      <c r="WQU218" s="571"/>
      <c r="WQV218" s="571"/>
      <c r="WQW218" s="571"/>
      <c r="WQX218" s="571"/>
      <c r="WQY218" s="571"/>
      <c r="WQZ218" s="571"/>
      <c r="WRA218" s="571"/>
      <c r="WRB218" s="571"/>
      <c r="WRC218" s="571"/>
      <c r="WRD218" s="571"/>
      <c r="WRE218" s="571"/>
      <c r="WRF218" s="571"/>
      <c r="WRG218" s="571"/>
      <c r="WRH218" s="571"/>
      <c r="WRI218" s="571"/>
      <c r="WRJ218" s="571"/>
      <c r="WRK218" s="571"/>
      <c r="WRL218" s="571"/>
      <c r="WRM218" s="571"/>
      <c r="WRN218" s="571"/>
      <c r="WRO218" s="571"/>
      <c r="WRP218" s="571"/>
      <c r="WRQ218" s="571"/>
      <c r="WRR218" s="571"/>
      <c r="WRS218" s="571"/>
      <c r="WRT218" s="571"/>
      <c r="WRU218" s="571"/>
      <c r="WRV218" s="571"/>
      <c r="WRW218" s="571"/>
      <c r="WRX218" s="571"/>
      <c r="WRY218" s="571"/>
      <c r="WRZ218" s="571"/>
      <c r="WSA218" s="571"/>
      <c r="WSB218" s="571"/>
      <c r="WSC218" s="571"/>
      <c r="WSD218" s="571"/>
      <c r="WSE218" s="571"/>
      <c r="WSF218" s="571"/>
      <c r="WSG218" s="571"/>
      <c r="WSH218" s="571"/>
      <c r="WSI218" s="571"/>
      <c r="WSJ218" s="571"/>
      <c r="WSK218" s="571"/>
      <c r="WSL218" s="571"/>
      <c r="WSM218" s="571"/>
      <c r="WSN218" s="571"/>
      <c r="WSO218" s="571"/>
      <c r="WSP218" s="571"/>
      <c r="WSQ218" s="571"/>
      <c r="WSR218" s="571"/>
      <c r="WSS218" s="571"/>
      <c r="WST218" s="571"/>
      <c r="WSU218" s="571"/>
      <c r="WSV218" s="571"/>
      <c r="WSW218" s="571"/>
      <c r="WSX218" s="571"/>
      <c r="WSY218" s="571"/>
      <c r="WSZ218" s="571"/>
      <c r="WTA218" s="571"/>
      <c r="WTB218" s="571"/>
      <c r="WTC218" s="571"/>
      <c r="WTD218" s="571"/>
      <c r="WTE218" s="571"/>
      <c r="WTF218" s="571"/>
      <c r="WTG218" s="571"/>
      <c r="WTH218" s="571"/>
      <c r="WTI218" s="571"/>
      <c r="WTJ218" s="571"/>
      <c r="WTK218" s="571"/>
      <c r="WTL218" s="571"/>
      <c r="WTM218" s="571"/>
      <c r="WTN218" s="571"/>
      <c r="WTO218" s="571"/>
      <c r="WTP218" s="571"/>
      <c r="WTQ218" s="571"/>
      <c r="WTR218" s="571"/>
      <c r="WTS218" s="571"/>
      <c r="WTT218" s="571"/>
      <c r="WTU218" s="571"/>
      <c r="WTV218" s="571"/>
      <c r="WTW218" s="571"/>
      <c r="WTX218" s="571"/>
      <c r="WTY218" s="571"/>
      <c r="WTZ218" s="571"/>
      <c r="WUA218" s="571"/>
      <c r="WUB218" s="571"/>
      <c r="WUC218" s="571"/>
      <c r="WUD218" s="571"/>
      <c r="WUE218" s="571"/>
      <c r="WUF218" s="571"/>
      <c r="WUG218" s="571"/>
      <c r="WUH218" s="571"/>
      <c r="WUI218" s="571"/>
      <c r="WUJ218" s="571"/>
      <c r="WUK218" s="571"/>
      <c r="WUL218" s="571"/>
      <c r="WUM218" s="571"/>
      <c r="WUN218" s="571"/>
      <c r="WUO218" s="571"/>
      <c r="WUP218" s="571"/>
      <c r="WUQ218" s="571"/>
      <c r="WUR218" s="571"/>
      <c r="WUS218" s="571"/>
      <c r="WUT218" s="571"/>
      <c r="WUU218" s="571"/>
      <c r="WUV218" s="571"/>
      <c r="WUW218" s="571"/>
      <c r="WUX218" s="571"/>
      <c r="WUY218" s="571"/>
      <c r="WUZ218" s="571"/>
      <c r="WVA218" s="571"/>
      <c r="WVB218" s="571"/>
      <c r="WVC218" s="571"/>
      <c r="WVD218" s="571"/>
      <c r="WVE218" s="571"/>
      <c r="WVF218" s="571"/>
      <c r="WVG218" s="571"/>
      <c r="WVH218" s="571"/>
      <c r="WVI218" s="571"/>
      <c r="WVJ218" s="571"/>
      <c r="WVK218" s="571"/>
      <c r="WVL218" s="571"/>
      <c r="WVO218" s="571"/>
      <c r="WVP218" s="571"/>
      <c r="WVQ218" s="571"/>
      <c r="WVR218" s="571"/>
      <c r="WVS218" s="571"/>
      <c r="WVT218" s="571"/>
      <c r="WVU218" s="571"/>
      <c r="WVV218" s="571"/>
      <c r="WVW218" s="571"/>
      <c r="WVX218" s="571"/>
      <c r="WVY218" s="571"/>
      <c r="WVZ218" s="571"/>
      <c r="WWA218" s="571"/>
      <c r="WWB218" s="571"/>
      <c r="WWC218" s="571"/>
      <c r="WWD218" s="571"/>
      <c r="WWE218" s="571"/>
      <c r="WWF218" s="571"/>
      <c r="WWG218" s="571"/>
      <c r="WWH218" s="571"/>
      <c r="WWI218" s="571"/>
      <c r="WWJ218" s="571"/>
      <c r="WWK218" s="571"/>
      <c r="WWL218" s="571"/>
      <c r="WWM218" s="571"/>
      <c r="WWN218" s="571"/>
      <c r="WWO218" s="571"/>
      <c r="WWP218" s="571"/>
      <c r="WWQ218" s="571"/>
      <c r="WWR218" s="571"/>
      <c r="WWS218" s="571"/>
      <c r="WWT218" s="571"/>
      <c r="WWU218" s="571"/>
      <c r="WWV218" s="571"/>
      <c r="WWW218" s="571"/>
      <c r="WWX218" s="571"/>
      <c r="WWY218" s="571"/>
      <c r="WWZ218" s="571"/>
      <c r="WXA218" s="571"/>
      <c r="WXB218" s="571"/>
      <c r="WXC218" s="571"/>
      <c r="WXD218" s="571"/>
      <c r="WXE218" s="571"/>
      <c r="WXF218" s="571"/>
      <c r="WXG218" s="571"/>
      <c r="WXH218" s="571"/>
      <c r="WXI218" s="571"/>
      <c r="WXJ218" s="571"/>
      <c r="WXK218" s="571"/>
      <c r="WXL218" s="571"/>
      <c r="WXM218" s="571"/>
      <c r="WXN218" s="571"/>
      <c r="WXO218" s="571"/>
      <c r="WXP218" s="571"/>
      <c r="WXQ218" s="571"/>
      <c r="WXR218" s="571"/>
      <c r="WXS218" s="571"/>
      <c r="WXT218" s="571"/>
      <c r="WXU218" s="571"/>
      <c r="WXV218" s="571"/>
      <c r="WXW218" s="571"/>
      <c r="WXX218" s="571"/>
      <c r="WXY218" s="571"/>
      <c r="WXZ218" s="571"/>
      <c r="WYA218" s="571"/>
      <c r="WYB218" s="571"/>
      <c r="WYC218" s="571"/>
      <c r="WYD218" s="571"/>
      <c r="WYE218" s="571"/>
      <c r="WYF218" s="571"/>
      <c r="WYG218" s="571"/>
      <c r="WYH218" s="571"/>
      <c r="WYI218" s="571"/>
      <c r="WYJ218" s="571"/>
      <c r="WYK218" s="571"/>
      <c r="WYL218" s="571"/>
      <c r="WYM218" s="571"/>
      <c r="WYN218" s="571"/>
      <c r="WYO218" s="571"/>
      <c r="WYP218" s="571"/>
      <c r="WYQ218" s="571"/>
      <c r="WYR218" s="571"/>
      <c r="WYS218" s="571"/>
      <c r="WYT218" s="571"/>
      <c r="WYU218" s="571"/>
      <c r="WYV218" s="571"/>
      <c r="WYW218" s="571"/>
      <c r="WYX218" s="571"/>
      <c r="WYY218" s="571"/>
      <c r="WYZ218" s="571"/>
      <c r="WZA218" s="571"/>
      <c r="WZB218" s="571"/>
      <c r="WZC218" s="571"/>
      <c r="WZD218" s="571"/>
      <c r="WZE218" s="571"/>
      <c r="WZF218" s="571"/>
      <c r="WZG218" s="571"/>
      <c r="WZH218" s="571"/>
      <c r="WZI218" s="571"/>
      <c r="WZJ218" s="571"/>
      <c r="WZK218" s="571"/>
      <c r="WZL218" s="571"/>
      <c r="WZM218" s="571"/>
      <c r="WZN218" s="571"/>
      <c r="WZO218" s="571"/>
      <c r="WZP218" s="571"/>
      <c r="WZQ218" s="571"/>
      <c r="WZR218" s="571"/>
      <c r="WZS218" s="571"/>
      <c r="WZT218" s="571"/>
      <c r="WZU218" s="571"/>
      <c r="WZV218" s="571"/>
      <c r="WZW218" s="571"/>
      <c r="WZX218" s="571"/>
      <c r="WZY218" s="571"/>
      <c r="WZZ218" s="571"/>
      <c r="XAA218" s="571"/>
      <c r="XAB218" s="571"/>
      <c r="XAC218" s="571"/>
      <c r="XAD218" s="571"/>
      <c r="XAE218" s="571"/>
      <c r="XAF218" s="571"/>
      <c r="XAG218" s="571"/>
      <c r="XAH218" s="571"/>
      <c r="XAI218" s="571"/>
      <c r="XAJ218" s="571"/>
      <c r="XAK218" s="571"/>
      <c r="XAL218" s="571"/>
      <c r="XAM218" s="571"/>
      <c r="XAN218" s="571"/>
      <c r="XAO218" s="571"/>
      <c r="XAP218" s="571"/>
      <c r="XAQ218" s="571"/>
      <c r="XAR218" s="571"/>
      <c r="XAS218" s="571"/>
      <c r="XAT218" s="571"/>
      <c r="XAU218" s="571"/>
      <c r="XAV218" s="571"/>
      <c r="XAW218" s="571"/>
      <c r="XAX218" s="571"/>
      <c r="XAY218" s="571"/>
      <c r="XAZ218" s="571"/>
      <c r="XBA218" s="571"/>
      <c r="XBB218" s="571"/>
      <c r="XBC218" s="571"/>
      <c r="XBD218" s="571"/>
      <c r="XBE218" s="571"/>
      <c r="XBF218" s="571"/>
      <c r="XBG218" s="571"/>
      <c r="XBH218" s="571"/>
      <c r="XBI218" s="571"/>
      <c r="XBJ218" s="571"/>
      <c r="XBK218" s="571"/>
      <c r="XBL218" s="571"/>
      <c r="XBM218" s="571"/>
      <c r="XBN218" s="571"/>
      <c r="XBO218" s="571"/>
      <c r="XBP218" s="571"/>
      <c r="XBQ218" s="571"/>
      <c r="XBR218" s="571"/>
      <c r="XBS218" s="571"/>
      <c r="XBT218" s="571"/>
      <c r="XBU218" s="571"/>
      <c r="XBV218" s="571"/>
      <c r="XBW218" s="571"/>
      <c r="XBX218" s="571"/>
      <c r="XBY218" s="571"/>
      <c r="XBZ218" s="571"/>
      <c r="XCA218" s="571"/>
      <c r="XCB218" s="571"/>
      <c r="XCC218" s="571"/>
      <c r="XCD218" s="571"/>
      <c r="XCE218" s="571"/>
      <c r="XCF218" s="571"/>
      <c r="XCG218" s="571"/>
      <c r="XCH218" s="571"/>
      <c r="XCI218" s="571"/>
      <c r="XCJ218" s="571"/>
      <c r="XCK218" s="571"/>
      <c r="XCL218" s="571"/>
      <c r="XCM218" s="571"/>
      <c r="XCN218" s="571"/>
      <c r="XCO218" s="571"/>
      <c r="XCP218" s="571"/>
      <c r="XCQ218" s="571"/>
      <c r="XCR218" s="571"/>
      <c r="XCS218" s="571"/>
      <c r="XCT218" s="571"/>
      <c r="XCU218" s="571"/>
      <c r="XCV218" s="571"/>
      <c r="XCW218" s="571"/>
      <c r="XCX218" s="571"/>
      <c r="XCY218" s="571"/>
      <c r="XCZ218" s="571"/>
      <c r="XDA218" s="571"/>
      <c r="XDB218" s="571"/>
      <c r="XDC218" s="571"/>
      <c r="XDD218" s="571"/>
      <c r="XDE218" s="571"/>
      <c r="XDF218" s="571"/>
      <c r="XDG218" s="571"/>
      <c r="XDH218" s="571"/>
      <c r="XDI218" s="571"/>
      <c r="XDJ218" s="571"/>
      <c r="XDK218" s="571"/>
      <c r="XDL218" s="571"/>
      <c r="XDM218" s="571"/>
      <c r="XDN218" s="571"/>
      <c r="XDO218" s="571"/>
      <c r="XDP218" s="571"/>
      <c r="XDQ218" s="571"/>
      <c r="XDR218" s="571"/>
    </row>
    <row r="219" spans="1:16346" s="447" customFormat="1" ht="30.75" customHeight="1">
      <c r="A219" s="702">
        <v>205</v>
      </c>
      <c r="B219" s="703">
        <v>205</v>
      </c>
      <c r="C219" s="704"/>
      <c r="D219" s="705"/>
      <c r="E219" s="622" t="s">
        <v>1181</v>
      </c>
      <c r="F219" s="623" t="s">
        <v>1182</v>
      </c>
      <c r="G219" s="707">
        <v>15</v>
      </c>
      <c r="H219" s="708">
        <v>7.5119999999999996</v>
      </c>
      <c r="I219" s="708"/>
      <c r="J219" s="708"/>
      <c r="K219" s="722">
        <v>546.48</v>
      </c>
      <c r="L219" s="708">
        <v>7.7830000000000004</v>
      </c>
      <c r="M219" s="709"/>
      <c r="N219" s="708"/>
      <c r="O219" s="710">
        <v>15</v>
      </c>
      <c r="P219" s="708">
        <v>0.47</v>
      </c>
      <c r="Q219" s="711">
        <f t="shared" si="22"/>
        <v>15.765000000000001</v>
      </c>
      <c r="R219" s="695"/>
      <c r="S219" s="689">
        <f t="shared" si="23"/>
        <v>240000</v>
      </c>
      <c r="T219" s="634">
        <f t="shared" si="24"/>
        <v>0</v>
      </c>
      <c r="U219" s="635">
        <f t="shared" si="25"/>
        <v>248648.4</v>
      </c>
      <c r="V219" s="635">
        <f t="shared" si="26"/>
        <v>0</v>
      </c>
      <c r="W219" s="636">
        <f t="shared" si="27"/>
        <v>15000</v>
      </c>
      <c r="X219" s="637">
        <f t="shared" si="21"/>
        <v>503648.4</v>
      </c>
      <c r="Y219" s="447">
        <v>481609.4</v>
      </c>
      <c r="Z219" s="448"/>
    </row>
    <row r="220" spans="1:16346" s="447" customFormat="1" ht="30.75" customHeight="1">
      <c r="A220" s="702">
        <v>206</v>
      </c>
      <c r="B220" s="703">
        <v>206</v>
      </c>
      <c r="C220" s="704"/>
      <c r="D220" s="705"/>
      <c r="E220" s="622" t="s">
        <v>1248</v>
      </c>
      <c r="F220" s="623" t="s">
        <v>1249</v>
      </c>
      <c r="G220" s="707">
        <v>15</v>
      </c>
      <c r="H220" s="708">
        <v>7.5119999999999996</v>
      </c>
      <c r="I220" s="708"/>
      <c r="J220" s="708"/>
      <c r="K220" s="722">
        <v>521.84</v>
      </c>
      <c r="L220" s="708">
        <v>7.4320000000000004</v>
      </c>
      <c r="M220" s="709"/>
      <c r="N220" s="708"/>
      <c r="O220" s="710">
        <v>15</v>
      </c>
      <c r="P220" s="708">
        <v>0.47</v>
      </c>
      <c r="Q220" s="711">
        <f t="shared" si="22"/>
        <v>15.414</v>
      </c>
      <c r="R220" s="695"/>
      <c r="S220" s="689">
        <f t="shared" si="23"/>
        <v>240000</v>
      </c>
      <c r="T220" s="634">
        <f t="shared" si="24"/>
        <v>0</v>
      </c>
      <c r="U220" s="635">
        <f t="shared" si="25"/>
        <v>237437.2</v>
      </c>
      <c r="V220" s="635">
        <f t="shared" si="26"/>
        <v>0</v>
      </c>
      <c r="W220" s="636">
        <f t="shared" si="27"/>
        <v>15000</v>
      </c>
      <c r="X220" s="637">
        <f t="shared" si="21"/>
        <v>492437.2</v>
      </c>
      <c r="Y220" s="447">
        <v>498409.2</v>
      </c>
      <c r="Z220" s="448"/>
    </row>
    <row r="221" spans="1:16346" s="447" customFormat="1" ht="30.75" customHeight="1">
      <c r="A221" s="702">
        <v>207</v>
      </c>
      <c r="B221" s="703">
        <v>207</v>
      </c>
      <c r="C221" s="704"/>
      <c r="D221" s="705"/>
      <c r="E221" s="622" t="s">
        <v>1250</v>
      </c>
      <c r="F221" s="623" t="s">
        <v>1251</v>
      </c>
      <c r="G221" s="707">
        <v>15</v>
      </c>
      <c r="H221" s="708">
        <v>7.5119999999999996</v>
      </c>
      <c r="I221" s="708"/>
      <c r="J221" s="708"/>
      <c r="K221" s="722">
        <v>513.48</v>
      </c>
      <c r="L221" s="708">
        <v>7.3129999999999997</v>
      </c>
      <c r="M221" s="709"/>
      <c r="N221" s="708"/>
      <c r="O221" s="710">
        <v>15</v>
      </c>
      <c r="P221" s="708">
        <v>0.47</v>
      </c>
      <c r="Q221" s="711">
        <f t="shared" si="22"/>
        <v>15.295</v>
      </c>
      <c r="R221" s="695"/>
      <c r="S221" s="689">
        <f t="shared" si="23"/>
        <v>240000</v>
      </c>
      <c r="T221" s="634">
        <f t="shared" si="24"/>
        <v>0</v>
      </c>
      <c r="U221" s="635">
        <f t="shared" si="25"/>
        <v>233633.4</v>
      </c>
      <c r="V221" s="635">
        <f t="shared" si="26"/>
        <v>0</v>
      </c>
      <c r="W221" s="636">
        <f t="shared" si="27"/>
        <v>15000</v>
      </c>
      <c r="X221" s="637">
        <f t="shared" si="21"/>
        <v>488633.4</v>
      </c>
      <c r="Y221" s="447">
        <v>517245</v>
      </c>
      <c r="Z221" s="448"/>
    </row>
    <row r="222" spans="1:16346" s="447" customFormat="1" ht="30.75" customHeight="1">
      <c r="A222" s="702">
        <v>208</v>
      </c>
      <c r="B222" s="703">
        <v>208</v>
      </c>
      <c r="C222" s="704"/>
      <c r="D222" s="705"/>
      <c r="E222" s="622" t="s">
        <v>1254</v>
      </c>
      <c r="F222" s="623" t="s">
        <v>1255</v>
      </c>
      <c r="G222" s="707">
        <v>14</v>
      </c>
      <c r="H222" s="708">
        <v>7.0110000000000001</v>
      </c>
      <c r="I222" s="708"/>
      <c r="J222" s="708"/>
      <c r="K222" s="722">
        <v>510.84</v>
      </c>
      <c r="L222" s="708">
        <v>7.2759999999999998</v>
      </c>
      <c r="M222" s="709"/>
      <c r="N222" s="708"/>
      <c r="O222" s="710">
        <v>14</v>
      </c>
      <c r="P222" s="708">
        <v>0.438</v>
      </c>
      <c r="Q222" s="711">
        <f t="shared" si="22"/>
        <v>14.725</v>
      </c>
      <c r="R222" s="695"/>
      <c r="S222" s="689">
        <f t="shared" si="23"/>
        <v>224000</v>
      </c>
      <c r="T222" s="634">
        <f t="shared" si="24"/>
        <v>0</v>
      </c>
      <c r="U222" s="635">
        <f t="shared" si="25"/>
        <v>232432.19999999998</v>
      </c>
      <c r="V222" s="635">
        <f t="shared" si="26"/>
        <v>0</v>
      </c>
      <c r="W222" s="636">
        <f t="shared" si="27"/>
        <v>14000</v>
      </c>
      <c r="X222" s="637">
        <f t="shared" si="21"/>
        <v>470432.19999999995</v>
      </c>
      <c r="Y222" s="447">
        <v>502413.2</v>
      </c>
      <c r="Z222" s="448"/>
    </row>
    <row r="223" spans="1:16346" s="447" customFormat="1" ht="30.75" customHeight="1">
      <c r="A223" s="702">
        <v>209</v>
      </c>
      <c r="B223" s="703">
        <v>209</v>
      </c>
      <c r="C223" s="704"/>
      <c r="D223" s="705"/>
      <c r="E223" s="622" t="s">
        <v>1256</v>
      </c>
      <c r="F223" s="623" t="s">
        <v>1257</v>
      </c>
      <c r="G223" s="707">
        <v>15</v>
      </c>
      <c r="H223" s="708">
        <v>7.5119999999999996</v>
      </c>
      <c r="I223" s="708"/>
      <c r="J223" s="708"/>
      <c r="K223" s="722">
        <v>535.48</v>
      </c>
      <c r="L223" s="708">
        <v>7.6260000000000003</v>
      </c>
      <c r="M223" s="709"/>
      <c r="N223" s="708"/>
      <c r="O223" s="710">
        <v>15</v>
      </c>
      <c r="P223" s="708">
        <v>0.47</v>
      </c>
      <c r="Q223" s="711">
        <f t="shared" si="22"/>
        <v>15.608000000000001</v>
      </c>
      <c r="R223" s="695"/>
      <c r="S223" s="689">
        <f t="shared" si="23"/>
        <v>240000</v>
      </c>
      <c r="T223" s="634">
        <f t="shared" si="24"/>
        <v>0</v>
      </c>
      <c r="U223" s="635">
        <f t="shared" si="25"/>
        <v>243643.4</v>
      </c>
      <c r="V223" s="635">
        <f t="shared" si="26"/>
        <v>0</v>
      </c>
      <c r="W223" s="636">
        <f t="shared" si="27"/>
        <v>15000</v>
      </c>
      <c r="X223" s="637">
        <f t="shared" si="21"/>
        <v>498643.4</v>
      </c>
      <c r="Y223" s="447">
        <v>488799.6</v>
      </c>
      <c r="Z223" s="448"/>
    </row>
    <row r="224" spans="1:16346" s="447" customFormat="1" ht="30.75" customHeight="1">
      <c r="A224" s="702">
        <v>210</v>
      </c>
      <c r="B224" s="703">
        <v>210</v>
      </c>
      <c r="C224" s="704"/>
      <c r="D224" s="705"/>
      <c r="E224" s="622" t="s">
        <v>1252</v>
      </c>
      <c r="F224" s="623" t="s">
        <v>1253</v>
      </c>
      <c r="G224" s="707">
        <v>14</v>
      </c>
      <c r="H224" s="708">
        <v>7.0110000000000001</v>
      </c>
      <c r="I224" s="708"/>
      <c r="J224" s="708"/>
      <c r="K224" s="722">
        <v>529.76</v>
      </c>
      <c r="L224" s="708">
        <v>7.5449999999999999</v>
      </c>
      <c r="M224" s="709"/>
      <c r="N224" s="708"/>
      <c r="O224" s="710">
        <v>14</v>
      </c>
      <c r="P224" s="708">
        <v>0.438</v>
      </c>
      <c r="Q224" s="711">
        <f t="shared" si="22"/>
        <v>14.994000000000002</v>
      </c>
      <c r="R224" s="695"/>
      <c r="S224" s="689">
        <f t="shared" si="23"/>
        <v>224000</v>
      </c>
      <c r="T224" s="634">
        <f t="shared" si="24"/>
        <v>0</v>
      </c>
      <c r="U224" s="635">
        <f t="shared" si="25"/>
        <v>241040.8</v>
      </c>
      <c r="V224" s="635">
        <f t="shared" si="26"/>
        <v>0</v>
      </c>
      <c r="W224" s="636">
        <f t="shared" si="27"/>
        <v>14000</v>
      </c>
      <c r="X224" s="637">
        <f t="shared" si="21"/>
        <v>479040.8</v>
      </c>
      <c r="Y224" s="447">
        <v>490201</v>
      </c>
      <c r="Z224" s="448"/>
    </row>
    <row r="225" spans="1:26" s="447" customFormat="1" ht="30.75" customHeight="1">
      <c r="A225" s="702">
        <v>211</v>
      </c>
      <c r="B225" s="703">
        <v>211</v>
      </c>
      <c r="C225" s="704"/>
      <c r="D225" s="705"/>
      <c r="E225" s="622" t="s">
        <v>1824</v>
      </c>
      <c r="F225" s="623" t="s">
        <v>1825</v>
      </c>
      <c r="G225" s="707">
        <v>15</v>
      </c>
      <c r="H225" s="708">
        <v>7.5119999999999996</v>
      </c>
      <c r="I225" s="708"/>
      <c r="J225" s="708"/>
      <c r="K225" s="722">
        <v>513.04</v>
      </c>
      <c r="L225" s="708">
        <v>7.3070000000000004</v>
      </c>
      <c r="M225" s="709"/>
      <c r="N225" s="708"/>
      <c r="O225" s="710">
        <v>15</v>
      </c>
      <c r="P225" s="708">
        <v>0.47</v>
      </c>
      <c r="Q225" s="711">
        <f t="shared" si="22"/>
        <v>15.289</v>
      </c>
      <c r="R225" s="695"/>
      <c r="S225" s="689">
        <f t="shared" si="23"/>
        <v>240000</v>
      </c>
      <c r="T225" s="634">
        <f t="shared" si="24"/>
        <v>0</v>
      </c>
      <c r="U225" s="635">
        <f t="shared" si="25"/>
        <v>233433.19999999998</v>
      </c>
      <c r="V225" s="635">
        <f t="shared" si="26"/>
        <v>0</v>
      </c>
      <c r="W225" s="636">
        <f t="shared" si="27"/>
        <v>15000</v>
      </c>
      <c r="X225" s="637">
        <f t="shared" si="21"/>
        <v>488433.19999999995</v>
      </c>
      <c r="Y225" s="447">
        <v>500211</v>
      </c>
      <c r="Z225" s="448"/>
    </row>
    <row r="226" spans="1:26" s="447" customFormat="1" ht="30.75" customHeight="1">
      <c r="A226" s="702">
        <v>212</v>
      </c>
      <c r="B226" s="703">
        <v>212</v>
      </c>
      <c r="C226" s="704"/>
      <c r="D226" s="705"/>
      <c r="E226" s="622" t="s">
        <v>1822</v>
      </c>
      <c r="F226" s="623" t="s">
        <v>1823</v>
      </c>
      <c r="G226" s="707">
        <v>15</v>
      </c>
      <c r="H226" s="708">
        <v>7.5119999999999996</v>
      </c>
      <c r="I226" s="708"/>
      <c r="J226" s="708"/>
      <c r="K226" s="722">
        <v>518.76</v>
      </c>
      <c r="L226" s="708">
        <v>7.3879999999999999</v>
      </c>
      <c r="M226" s="709"/>
      <c r="N226" s="708"/>
      <c r="O226" s="710">
        <v>15</v>
      </c>
      <c r="P226" s="708">
        <v>0.47</v>
      </c>
      <c r="Q226" s="711">
        <f t="shared" si="22"/>
        <v>15.37</v>
      </c>
      <c r="R226" s="695"/>
      <c r="S226" s="689">
        <f t="shared" si="23"/>
        <v>240000</v>
      </c>
      <c r="T226" s="634">
        <f t="shared" si="24"/>
        <v>0</v>
      </c>
      <c r="U226" s="635">
        <f t="shared" si="25"/>
        <v>236035.8</v>
      </c>
      <c r="V226" s="635">
        <f t="shared" si="26"/>
        <v>0</v>
      </c>
      <c r="W226" s="636">
        <f t="shared" si="27"/>
        <v>15000</v>
      </c>
      <c r="X226" s="637">
        <f t="shared" si="21"/>
        <v>491035.8</v>
      </c>
      <c r="Y226" s="447">
        <v>504014.8</v>
      </c>
      <c r="Z226" s="448"/>
    </row>
    <row r="227" spans="1:26" s="447" customFormat="1" ht="30.75" customHeight="1">
      <c r="A227" s="702">
        <v>213</v>
      </c>
      <c r="B227" s="703">
        <v>213</v>
      </c>
      <c r="C227" s="704"/>
      <c r="D227" s="705"/>
      <c r="E227" s="622" t="s">
        <v>1292</v>
      </c>
      <c r="F227" s="623" t="s">
        <v>1293</v>
      </c>
      <c r="G227" s="707">
        <v>15</v>
      </c>
      <c r="H227" s="708">
        <v>7.5119999999999996</v>
      </c>
      <c r="I227" s="708"/>
      <c r="J227" s="708"/>
      <c r="K227" s="722">
        <v>527.56000000000006</v>
      </c>
      <c r="L227" s="708">
        <v>7.5140000000000002</v>
      </c>
      <c r="M227" s="709"/>
      <c r="N227" s="708"/>
      <c r="O227" s="710">
        <v>15</v>
      </c>
      <c r="P227" s="708">
        <v>0.47</v>
      </c>
      <c r="Q227" s="711">
        <f t="shared" si="22"/>
        <v>15.496</v>
      </c>
      <c r="R227" s="695"/>
      <c r="S227" s="689">
        <f t="shared" si="23"/>
        <v>240000</v>
      </c>
      <c r="T227" s="634">
        <f t="shared" si="24"/>
        <v>0</v>
      </c>
      <c r="U227" s="635">
        <f t="shared" si="25"/>
        <v>240039.80000000002</v>
      </c>
      <c r="V227" s="635">
        <f t="shared" si="26"/>
        <v>0</v>
      </c>
      <c r="W227" s="636">
        <f t="shared" si="27"/>
        <v>15000</v>
      </c>
      <c r="X227" s="637">
        <f t="shared" si="21"/>
        <v>495039.80000000005</v>
      </c>
      <c r="Y227" s="447">
        <v>530040.80000000005</v>
      </c>
      <c r="Z227" s="448"/>
    </row>
    <row r="228" spans="1:26" s="447" customFormat="1" ht="30.75" customHeight="1">
      <c r="A228" s="702">
        <v>214</v>
      </c>
      <c r="B228" s="703">
        <v>214</v>
      </c>
      <c r="C228" s="704"/>
      <c r="D228" s="705"/>
      <c r="E228" s="622" t="s">
        <v>1290</v>
      </c>
      <c r="F228" s="623" t="s">
        <v>1291</v>
      </c>
      <c r="G228" s="707">
        <v>15</v>
      </c>
      <c r="H228" s="708">
        <v>7.5119999999999996</v>
      </c>
      <c r="I228" s="708"/>
      <c r="J228" s="708"/>
      <c r="K228" s="722">
        <v>568.91999999999996</v>
      </c>
      <c r="L228" s="708">
        <v>8.1029999999999998</v>
      </c>
      <c r="M228" s="709"/>
      <c r="N228" s="708"/>
      <c r="O228" s="710">
        <v>15</v>
      </c>
      <c r="P228" s="708">
        <v>0.47</v>
      </c>
      <c r="Q228" s="711">
        <f t="shared" si="22"/>
        <v>16.084999999999997</v>
      </c>
      <c r="R228" s="695"/>
      <c r="S228" s="689">
        <f t="shared" si="23"/>
        <v>240000</v>
      </c>
      <c r="T228" s="634">
        <f t="shared" si="24"/>
        <v>0</v>
      </c>
      <c r="U228" s="635">
        <f t="shared" si="25"/>
        <v>258858.59999999998</v>
      </c>
      <c r="V228" s="635">
        <f t="shared" si="26"/>
        <v>0</v>
      </c>
      <c r="W228" s="636">
        <f t="shared" si="27"/>
        <v>15000</v>
      </c>
      <c r="X228" s="637">
        <f t="shared" si="21"/>
        <v>513858.6</v>
      </c>
      <c r="Y228" s="447">
        <v>523834.6</v>
      </c>
      <c r="Z228" s="448"/>
    </row>
    <row r="229" spans="1:26" s="447" customFormat="1" ht="30.75" customHeight="1">
      <c r="A229" s="702">
        <v>215</v>
      </c>
      <c r="B229" s="703">
        <v>215</v>
      </c>
      <c r="C229" s="704"/>
      <c r="D229" s="705"/>
      <c r="E229" s="622" t="s">
        <v>1294</v>
      </c>
      <c r="F229" s="623" t="s">
        <v>1295</v>
      </c>
      <c r="G229" s="707">
        <v>15</v>
      </c>
      <c r="H229" s="708">
        <v>7.5119999999999996</v>
      </c>
      <c r="I229" s="708"/>
      <c r="J229" s="708"/>
      <c r="K229" s="722">
        <v>595.76</v>
      </c>
      <c r="L229" s="708">
        <v>8.4849999999999994</v>
      </c>
      <c r="M229" s="709"/>
      <c r="N229" s="708"/>
      <c r="O229" s="710">
        <v>15</v>
      </c>
      <c r="P229" s="708">
        <v>0.47</v>
      </c>
      <c r="Q229" s="711">
        <f t="shared" si="22"/>
        <v>16.466999999999999</v>
      </c>
      <c r="R229" s="695"/>
      <c r="S229" s="689">
        <f t="shared" si="23"/>
        <v>240000</v>
      </c>
      <c r="T229" s="634">
        <f t="shared" si="24"/>
        <v>0</v>
      </c>
      <c r="U229" s="635">
        <f t="shared" si="25"/>
        <v>271070.8</v>
      </c>
      <c r="V229" s="635">
        <f t="shared" si="26"/>
        <v>0</v>
      </c>
      <c r="W229" s="636">
        <f t="shared" si="27"/>
        <v>15000</v>
      </c>
      <c r="X229" s="637">
        <f t="shared" si="21"/>
        <v>526070.80000000005</v>
      </c>
      <c r="Y229" s="447">
        <v>563073.80000000005</v>
      </c>
      <c r="Z229" s="448"/>
    </row>
    <row r="230" spans="1:26" s="447" customFormat="1" ht="30.75" customHeight="1">
      <c r="A230" s="702">
        <v>216</v>
      </c>
      <c r="B230" s="703">
        <v>216</v>
      </c>
      <c r="C230" s="704"/>
      <c r="D230" s="705"/>
      <c r="E230" s="622" t="s">
        <v>1296</v>
      </c>
      <c r="F230" s="623" t="s">
        <v>1297</v>
      </c>
      <c r="G230" s="707">
        <v>15</v>
      </c>
      <c r="H230" s="708">
        <v>7.5119999999999996</v>
      </c>
      <c r="I230" s="708"/>
      <c r="J230" s="708"/>
      <c r="K230" s="722">
        <v>571.12</v>
      </c>
      <c r="L230" s="708">
        <v>8.1340000000000003</v>
      </c>
      <c r="M230" s="709"/>
      <c r="N230" s="708"/>
      <c r="O230" s="710">
        <v>15</v>
      </c>
      <c r="P230" s="708">
        <v>0.47</v>
      </c>
      <c r="Q230" s="711">
        <f t="shared" si="22"/>
        <v>16.116</v>
      </c>
      <c r="R230" s="695"/>
      <c r="S230" s="689">
        <f t="shared" si="23"/>
        <v>240000</v>
      </c>
      <c r="T230" s="634">
        <f t="shared" si="24"/>
        <v>0</v>
      </c>
      <c r="U230" s="635">
        <f t="shared" si="25"/>
        <v>259859.6</v>
      </c>
      <c r="V230" s="635">
        <f t="shared" si="26"/>
        <v>0</v>
      </c>
      <c r="W230" s="636">
        <f t="shared" si="27"/>
        <v>15000</v>
      </c>
      <c r="X230" s="637">
        <f t="shared" si="21"/>
        <v>514859.6</v>
      </c>
      <c r="Y230" s="447">
        <v>557668.4</v>
      </c>
      <c r="Z230" s="448"/>
    </row>
    <row r="231" spans="1:26" s="447" customFormat="1" ht="30.75" customHeight="1">
      <c r="A231" s="702">
        <v>217</v>
      </c>
      <c r="B231" s="703">
        <v>217</v>
      </c>
      <c r="C231" s="704"/>
      <c r="D231" s="705"/>
      <c r="E231" s="622" t="s">
        <v>1298</v>
      </c>
      <c r="F231" s="623" t="s">
        <v>1299</v>
      </c>
      <c r="G231" s="707">
        <v>14</v>
      </c>
      <c r="H231" s="708">
        <v>7.0110000000000001</v>
      </c>
      <c r="I231" s="708"/>
      <c r="J231" s="708"/>
      <c r="K231" s="722">
        <v>681.12</v>
      </c>
      <c r="L231" s="708">
        <v>9.7010000000000005</v>
      </c>
      <c r="M231" s="709"/>
      <c r="N231" s="708"/>
      <c r="O231" s="710">
        <v>14</v>
      </c>
      <c r="P231" s="708">
        <v>0.438</v>
      </c>
      <c r="Q231" s="711">
        <f t="shared" si="22"/>
        <v>17.149999999999999</v>
      </c>
      <c r="R231" s="695"/>
      <c r="S231" s="689">
        <f t="shared" si="23"/>
        <v>224000</v>
      </c>
      <c r="T231" s="634">
        <f t="shared" si="24"/>
        <v>0</v>
      </c>
      <c r="U231" s="635">
        <f t="shared" si="25"/>
        <v>309909.59999999998</v>
      </c>
      <c r="V231" s="635">
        <f t="shared" si="26"/>
        <v>0</v>
      </c>
      <c r="W231" s="636">
        <f t="shared" si="27"/>
        <v>14000</v>
      </c>
      <c r="X231" s="637">
        <f t="shared" si="21"/>
        <v>547909.6</v>
      </c>
      <c r="Y231" s="447">
        <v>490835.60000000003</v>
      </c>
      <c r="Z231" s="448"/>
    </row>
    <row r="232" spans="1:26" s="614" customFormat="1" ht="30.75" customHeight="1">
      <c r="A232" s="702">
        <v>218</v>
      </c>
      <c r="B232" s="703">
        <v>218</v>
      </c>
      <c r="C232" s="704"/>
      <c r="D232" s="705"/>
      <c r="E232" s="622" t="s">
        <v>1946</v>
      </c>
      <c r="F232" s="623" t="s">
        <v>1947</v>
      </c>
      <c r="G232" s="707">
        <v>14</v>
      </c>
      <c r="H232" s="708">
        <v>7.0110000000000001</v>
      </c>
      <c r="I232" s="708"/>
      <c r="J232" s="708"/>
      <c r="K232" s="722">
        <v>656.92</v>
      </c>
      <c r="L232" s="708">
        <v>9.3559999999999999</v>
      </c>
      <c r="M232" s="709"/>
      <c r="N232" s="708"/>
      <c r="O232" s="710">
        <v>14</v>
      </c>
      <c r="P232" s="708">
        <v>0.438</v>
      </c>
      <c r="Q232" s="711">
        <f t="shared" si="22"/>
        <v>16.805</v>
      </c>
      <c r="R232" s="695"/>
      <c r="S232" s="689">
        <f t="shared" si="23"/>
        <v>224000</v>
      </c>
      <c r="T232" s="634">
        <f t="shared" si="24"/>
        <v>0</v>
      </c>
      <c r="U232" s="635">
        <f t="shared" si="25"/>
        <v>298898.59999999998</v>
      </c>
      <c r="V232" s="635">
        <f t="shared" si="26"/>
        <v>0</v>
      </c>
      <c r="W232" s="636">
        <f t="shared" si="27"/>
        <v>14000</v>
      </c>
      <c r="X232" s="637">
        <f t="shared" si="21"/>
        <v>536898.6</v>
      </c>
      <c r="Y232" s="614">
        <v>537047.80000000005</v>
      </c>
      <c r="Z232" s="615"/>
    </row>
    <row r="233" spans="1:26" s="447" customFormat="1" ht="30.75" customHeight="1">
      <c r="A233" s="702">
        <v>219</v>
      </c>
      <c r="B233" s="703">
        <v>219</v>
      </c>
      <c r="C233" s="704"/>
      <c r="D233" s="705"/>
      <c r="E233" s="622" t="s">
        <v>1675</v>
      </c>
      <c r="F233" s="623" t="s">
        <v>1674</v>
      </c>
      <c r="G233" s="707">
        <v>12</v>
      </c>
      <c r="H233" s="708">
        <v>6.01</v>
      </c>
      <c r="I233" s="708"/>
      <c r="J233" s="708"/>
      <c r="K233" s="722">
        <v>519.20000000000005</v>
      </c>
      <c r="L233" s="708">
        <v>7.3949999999999996</v>
      </c>
      <c r="M233" s="709"/>
      <c r="N233" s="708"/>
      <c r="O233" s="710">
        <v>12</v>
      </c>
      <c r="P233" s="708">
        <v>0.376</v>
      </c>
      <c r="Q233" s="711">
        <f t="shared" si="22"/>
        <v>13.780999999999999</v>
      </c>
      <c r="R233" s="695"/>
      <c r="S233" s="689">
        <f t="shared" si="23"/>
        <v>192000</v>
      </c>
      <c r="T233" s="634">
        <f t="shared" si="24"/>
        <v>0</v>
      </c>
      <c r="U233" s="635">
        <f t="shared" si="25"/>
        <v>236236.00000000003</v>
      </c>
      <c r="V233" s="635">
        <f t="shared" si="26"/>
        <v>0</v>
      </c>
      <c r="W233" s="636">
        <f t="shared" si="27"/>
        <v>12000</v>
      </c>
      <c r="X233" s="637">
        <f t="shared" si="21"/>
        <v>440236</v>
      </c>
      <c r="Y233" s="447">
        <v>462006.8</v>
      </c>
      <c r="Z233" s="448"/>
    </row>
    <row r="234" spans="1:26" s="447" customFormat="1" ht="30.75" customHeight="1">
      <c r="A234" s="702">
        <v>220</v>
      </c>
      <c r="B234" s="703">
        <v>220</v>
      </c>
      <c r="C234" s="723"/>
      <c r="D234" s="724"/>
      <c r="E234" s="725" t="s">
        <v>1304</v>
      </c>
      <c r="F234" s="715" t="s">
        <v>1305</v>
      </c>
      <c r="G234" s="707">
        <v>9</v>
      </c>
      <c r="H234" s="708">
        <v>4.5069999999999997</v>
      </c>
      <c r="I234" s="708"/>
      <c r="J234" s="708"/>
      <c r="K234" s="709">
        <v>320.32</v>
      </c>
      <c r="L234" s="708">
        <v>4.5620000000000003</v>
      </c>
      <c r="M234" s="709"/>
      <c r="N234" s="708"/>
      <c r="O234" s="710">
        <v>9</v>
      </c>
      <c r="P234" s="708">
        <v>0.28199999999999997</v>
      </c>
      <c r="Q234" s="711">
        <f t="shared" si="22"/>
        <v>9.3509999999999991</v>
      </c>
      <c r="R234" s="697"/>
      <c r="S234" s="689">
        <f t="shared" si="23"/>
        <v>144000</v>
      </c>
      <c r="T234" s="634">
        <f t="shared" si="24"/>
        <v>0</v>
      </c>
      <c r="U234" s="635">
        <f t="shared" si="25"/>
        <v>145745.60000000001</v>
      </c>
      <c r="V234" s="635">
        <f t="shared" si="26"/>
        <v>0</v>
      </c>
      <c r="W234" s="636">
        <f t="shared" si="27"/>
        <v>9000</v>
      </c>
      <c r="X234" s="637">
        <f t="shared" si="21"/>
        <v>298745.59999999998</v>
      </c>
      <c r="Y234" s="447">
        <v>395974.8</v>
      </c>
      <c r="Z234" s="448"/>
    </row>
    <row r="235" spans="1:26" s="447" customFormat="1" ht="30.75" customHeight="1">
      <c r="A235" s="702">
        <v>221</v>
      </c>
      <c r="B235" s="703">
        <v>221</v>
      </c>
      <c r="C235" s="723"/>
      <c r="D235" s="724"/>
      <c r="E235" s="726" t="s">
        <v>1302</v>
      </c>
      <c r="F235" s="727" t="s">
        <v>1303</v>
      </c>
      <c r="G235" s="707">
        <v>9</v>
      </c>
      <c r="H235" s="708">
        <v>4.5069999999999997</v>
      </c>
      <c r="I235" s="708"/>
      <c r="J235" s="708"/>
      <c r="K235" s="709">
        <v>301.83999999999997</v>
      </c>
      <c r="L235" s="708">
        <v>4.2990000000000004</v>
      </c>
      <c r="M235" s="709"/>
      <c r="N235" s="708"/>
      <c r="O235" s="710">
        <v>9</v>
      </c>
      <c r="P235" s="708">
        <v>0.28199999999999997</v>
      </c>
      <c r="Q235" s="711">
        <f t="shared" si="22"/>
        <v>9.088000000000001</v>
      </c>
      <c r="R235" s="697"/>
      <c r="S235" s="689">
        <f t="shared" si="23"/>
        <v>144000</v>
      </c>
      <c r="T235" s="634">
        <f t="shared" si="24"/>
        <v>0</v>
      </c>
      <c r="U235" s="635">
        <f t="shared" si="25"/>
        <v>137337.19999999998</v>
      </c>
      <c r="V235" s="635">
        <f t="shared" si="26"/>
        <v>0</v>
      </c>
      <c r="W235" s="636">
        <f t="shared" si="27"/>
        <v>9000</v>
      </c>
      <c r="X235" s="637">
        <f t="shared" si="21"/>
        <v>290337.19999999995</v>
      </c>
      <c r="Y235" s="447">
        <v>383762.6</v>
      </c>
      <c r="Z235" s="448"/>
    </row>
    <row r="236" spans="1:26" s="447" customFormat="1" ht="30.75" customHeight="1">
      <c r="A236" s="702">
        <v>222</v>
      </c>
      <c r="B236" s="703">
        <v>222</v>
      </c>
      <c r="C236" s="723"/>
      <c r="D236" s="724"/>
      <c r="E236" s="726" t="s">
        <v>1595</v>
      </c>
      <c r="F236" s="727" t="s">
        <v>1596</v>
      </c>
      <c r="G236" s="707">
        <v>14</v>
      </c>
      <c r="H236" s="708">
        <v>7.0110000000000001</v>
      </c>
      <c r="I236" s="708"/>
      <c r="J236" s="708"/>
      <c r="K236" s="709">
        <v>465.52</v>
      </c>
      <c r="L236" s="708">
        <v>6.63</v>
      </c>
      <c r="M236" s="709"/>
      <c r="N236" s="708"/>
      <c r="O236" s="710">
        <v>14</v>
      </c>
      <c r="P236" s="708">
        <v>0.438</v>
      </c>
      <c r="Q236" s="711">
        <f t="shared" si="22"/>
        <v>14.079000000000001</v>
      </c>
      <c r="R236" s="697"/>
      <c r="S236" s="689">
        <f t="shared" si="23"/>
        <v>224000</v>
      </c>
      <c r="T236" s="634">
        <f t="shared" si="24"/>
        <v>0</v>
      </c>
      <c r="U236" s="635">
        <f t="shared" si="25"/>
        <v>211811.6</v>
      </c>
      <c r="V236" s="635">
        <f t="shared" si="26"/>
        <v>0</v>
      </c>
      <c r="W236" s="636">
        <f t="shared" si="27"/>
        <v>14000</v>
      </c>
      <c r="X236" s="637">
        <f t="shared" si="21"/>
        <v>449811.6</v>
      </c>
      <c r="Y236" s="447">
        <v>509420.2</v>
      </c>
      <c r="Z236" s="448"/>
    </row>
    <row r="237" spans="1:26" s="447" customFormat="1" ht="30.75" customHeight="1">
      <c r="A237" s="702">
        <v>223</v>
      </c>
      <c r="B237" s="703">
        <v>223</v>
      </c>
      <c r="C237" s="728"/>
      <c r="D237" s="729"/>
      <c r="E237" s="726" t="s">
        <v>1307</v>
      </c>
      <c r="F237" s="727" t="s">
        <v>1308</v>
      </c>
      <c r="G237" s="707">
        <v>11</v>
      </c>
      <c r="H237" s="708">
        <v>5.5090000000000003</v>
      </c>
      <c r="I237" s="708"/>
      <c r="J237" s="708"/>
      <c r="K237" s="709">
        <v>462</v>
      </c>
      <c r="L237" s="708">
        <v>6.58</v>
      </c>
      <c r="M237" s="709"/>
      <c r="N237" s="708"/>
      <c r="O237" s="710">
        <v>11</v>
      </c>
      <c r="P237" s="708">
        <v>0.34399999999999997</v>
      </c>
      <c r="Q237" s="711">
        <f t="shared" si="22"/>
        <v>12.433</v>
      </c>
      <c r="R237" s="697"/>
      <c r="S237" s="689">
        <f t="shared" si="23"/>
        <v>176000</v>
      </c>
      <c r="T237" s="634">
        <f t="shared" si="24"/>
        <v>0</v>
      </c>
      <c r="U237" s="635">
        <f t="shared" si="25"/>
        <v>210210</v>
      </c>
      <c r="V237" s="635">
        <f t="shared" si="26"/>
        <v>0</v>
      </c>
      <c r="W237" s="636">
        <f t="shared" si="27"/>
        <v>11000</v>
      </c>
      <c r="X237" s="637">
        <f t="shared" si="21"/>
        <v>397210</v>
      </c>
      <c r="Y237" s="447">
        <v>498409.2</v>
      </c>
      <c r="Z237" s="448"/>
    </row>
    <row r="238" spans="1:26" s="447" customFormat="1" ht="30.75" customHeight="1">
      <c r="A238" s="702">
        <v>224</v>
      </c>
      <c r="B238" s="703">
        <v>224</v>
      </c>
      <c r="C238" s="723"/>
      <c r="D238" s="724"/>
      <c r="E238" s="730" t="s">
        <v>1309</v>
      </c>
      <c r="F238" s="727" t="s">
        <v>1310</v>
      </c>
      <c r="G238" s="707">
        <v>15</v>
      </c>
      <c r="H238" s="708">
        <v>7.5119999999999996</v>
      </c>
      <c r="I238" s="708"/>
      <c r="J238" s="708"/>
      <c r="K238" s="709">
        <v>527.56000000000006</v>
      </c>
      <c r="L238" s="708">
        <v>7.5140000000000002</v>
      </c>
      <c r="M238" s="709"/>
      <c r="N238" s="708"/>
      <c r="O238" s="710">
        <v>15</v>
      </c>
      <c r="P238" s="708">
        <v>0.47</v>
      </c>
      <c r="Q238" s="711">
        <f t="shared" si="22"/>
        <v>15.496</v>
      </c>
      <c r="R238" s="697"/>
      <c r="S238" s="689">
        <f t="shared" si="23"/>
        <v>240000</v>
      </c>
      <c r="T238" s="634">
        <f t="shared" si="24"/>
        <v>0</v>
      </c>
      <c r="U238" s="635">
        <f t="shared" si="25"/>
        <v>240039.80000000002</v>
      </c>
      <c r="V238" s="635">
        <f t="shared" si="26"/>
        <v>0</v>
      </c>
      <c r="W238" s="636">
        <f t="shared" si="27"/>
        <v>15000</v>
      </c>
      <c r="X238" s="637">
        <f t="shared" si="21"/>
        <v>495039.80000000005</v>
      </c>
      <c r="Y238" s="447">
        <v>487215</v>
      </c>
      <c r="Z238" s="448"/>
    </row>
    <row r="239" spans="1:26" s="447" customFormat="1" ht="30.75" customHeight="1">
      <c r="A239" s="702">
        <v>225</v>
      </c>
      <c r="B239" s="703">
        <v>225</v>
      </c>
      <c r="C239" s="723"/>
      <c r="D239" s="724"/>
      <c r="E239" s="731" t="s">
        <v>1286</v>
      </c>
      <c r="F239" s="715" t="s">
        <v>1287</v>
      </c>
      <c r="G239" s="734">
        <v>14</v>
      </c>
      <c r="H239" s="708">
        <v>7.0110000000000001</v>
      </c>
      <c r="I239" s="708"/>
      <c r="J239" s="708"/>
      <c r="K239" s="709">
        <v>524.04</v>
      </c>
      <c r="L239" s="708">
        <v>7.4640000000000004</v>
      </c>
      <c r="M239" s="709"/>
      <c r="N239" s="708"/>
      <c r="O239" s="710">
        <v>14</v>
      </c>
      <c r="P239" s="708">
        <v>0.438</v>
      </c>
      <c r="Q239" s="711">
        <f t="shared" si="22"/>
        <v>14.913000000000002</v>
      </c>
      <c r="R239" s="697"/>
      <c r="S239" s="689">
        <f t="shared" si="23"/>
        <v>224000</v>
      </c>
      <c r="T239" s="634">
        <f t="shared" si="24"/>
        <v>0</v>
      </c>
      <c r="U239" s="635">
        <f t="shared" si="25"/>
        <v>238438.19999999998</v>
      </c>
      <c r="V239" s="635">
        <f t="shared" si="26"/>
        <v>0</v>
      </c>
      <c r="W239" s="636">
        <f t="shared" si="27"/>
        <v>14000</v>
      </c>
      <c r="X239" s="637">
        <f t="shared" si="21"/>
        <v>476438.19999999995</v>
      </c>
      <c r="Y239" s="447">
        <v>520848.6</v>
      </c>
      <c r="Z239" s="448"/>
    </row>
    <row r="240" spans="1:26" s="447" customFormat="1" ht="30.75" customHeight="1">
      <c r="A240" s="702">
        <v>226</v>
      </c>
      <c r="B240" s="703">
        <v>226</v>
      </c>
      <c r="C240" s="723"/>
      <c r="D240" s="724"/>
      <c r="E240" s="731" t="s">
        <v>1288</v>
      </c>
      <c r="F240" s="715" t="s">
        <v>1289</v>
      </c>
      <c r="G240" s="707">
        <v>14</v>
      </c>
      <c r="H240" s="708">
        <v>7.0110000000000001</v>
      </c>
      <c r="I240" s="708"/>
      <c r="J240" s="708"/>
      <c r="K240" s="709">
        <v>388.08</v>
      </c>
      <c r="L240" s="708">
        <v>5.5270000000000001</v>
      </c>
      <c r="M240" s="709"/>
      <c r="N240" s="708"/>
      <c r="O240" s="710">
        <v>14</v>
      </c>
      <c r="P240" s="708">
        <v>0.438</v>
      </c>
      <c r="Q240" s="711">
        <f t="shared" si="22"/>
        <v>12.976000000000001</v>
      </c>
      <c r="R240" s="697"/>
      <c r="S240" s="689">
        <f t="shared" si="23"/>
        <v>224000</v>
      </c>
      <c r="T240" s="634">
        <f t="shared" si="24"/>
        <v>0</v>
      </c>
      <c r="U240" s="635">
        <f t="shared" si="25"/>
        <v>176576.4</v>
      </c>
      <c r="V240" s="635">
        <f t="shared" si="26"/>
        <v>0</v>
      </c>
      <c r="W240" s="636">
        <f t="shared" si="27"/>
        <v>14000</v>
      </c>
      <c r="X240" s="637">
        <f t="shared" si="21"/>
        <v>414576.4</v>
      </c>
      <c r="Y240" s="447">
        <v>490818.6</v>
      </c>
      <c r="Z240" s="448"/>
    </row>
    <row r="241" spans="1:16346" s="472" customFormat="1" ht="30.75" customHeight="1">
      <c r="A241" s="702">
        <v>227</v>
      </c>
      <c r="B241" s="703">
        <v>227</v>
      </c>
      <c r="C241" s="704"/>
      <c r="D241" s="705"/>
      <c r="E241" s="622" t="s">
        <v>1284</v>
      </c>
      <c r="F241" s="706" t="s">
        <v>1285</v>
      </c>
      <c r="G241" s="707">
        <v>15</v>
      </c>
      <c r="H241" s="708">
        <v>7.5119999999999996</v>
      </c>
      <c r="I241" s="708"/>
      <c r="J241" s="708"/>
      <c r="K241" s="722">
        <v>519.20000000000005</v>
      </c>
      <c r="L241" s="708">
        <v>7.3949999999999996</v>
      </c>
      <c r="M241" s="709"/>
      <c r="N241" s="708"/>
      <c r="O241" s="710">
        <v>15</v>
      </c>
      <c r="P241" s="708">
        <v>0.47</v>
      </c>
      <c r="Q241" s="711">
        <f t="shared" si="22"/>
        <v>15.377000000000001</v>
      </c>
      <c r="R241" s="695"/>
      <c r="S241" s="689">
        <f t="shared" si="23"/>
        <v>240000</v>
      </c>
      <c r="T241" s="634">
        <f t="shared" si="24"/>
        <v>0</v>
      </c>
      <c r="U241" s="635">
        <f t="shared" si="25"/>
        <v>236236.00000000003</v>
      </c>
      <c r="V241" s="635">
        <f t="shared" si="26"/>
        <v>0</v>
      </c>
      <c r="W241" s="636">
        <f t="shared" si="27"/>
        <v>15000</v>
      </c>
      <c r="X241" s="637">
        <f t="shared" si="21"/>
        <v>491236</v>
      </c>
      <c r="Y241" s="472">
        <v>525436.19999999995</v>
      </c>
      <c r="Z241" s="473"/>
    </row>
    <row r="242" spans="1:16346" s="447" customFormat="1" ht="30.75" customHeight="1">
      <c r="A242" s="702">
        <v>228</v>
      </c>
      <c r="B242" s="703">
        <v>228</v>
      </c>
      <c r="C242" s="704"/>
      <c r="D242" s="705"/>
      <c r="E242" s="622" t="s">
        <v>1282</v>
      </c>
      <c r="F242" s="706" t="s">
        <v>1283</v>
      </c>
      <c r="G242" s="707">
        <v>15</v>
      </c>
      <c r="H242" s="708">
        <v>7.5119999999999996</v>
      </c>
      <c r="I242" s="708"/>
      <c r="J242" s="708"/>
      <c r="K242" s="722">
        <v>519.64</v>
      </c>
      <c r="L242" s="708">
        <v>7.4009999999999998</v>
      </c>
      <c r="M242" s="709"/>
      <c r="N242" s="708"/>
      <c r="O242" s="710">
        <v>15</v>
      </c>
      <c r="P242" s="708">
        <v>0.47</v>
      </c>
      <c r="Q242" s="711">
        <f t="shared" si="22"/>
        <v>15.383000000000001</v>
      </c>
      <c r="R242" s="695"/>
      <c r="S242" s="689">
        <f t="shared" si="23"/>
        <v>240000</v>
      </c>
      <c r="T242" s="634">
        <f t="shared" si="24"/>
        <v>0</v>
      </c>
      <c r="U242" s="635">
        <f t="shared" si="25"/>
        <v>236436.19999999998</v>
      </c>
      <c r="V242" s="635">
        <f t="shared" si="26"/>
        <v>0</v>
      </c>
      <c r="W242" s="636">
        <f t="shared" si="27"/>
        <v>15000</v>
      </c>
      <c r="X242" s="637">
        <f t="shared" si="21"/>
        <v>491436.19999999995</v>
      </c>
      <c r="Y242" s="447">
        <v>536447.19999999995</v>
      </c>
      <c r="Z242" s="448"/>
    </row>
    <row r="243" spans="1:16346" s="447" customFormat="1" ht="30.75" customHeight="1">
      <c r="A243" s="702">
        <v>229</v>
      </c>
      <c r="B243" s="703">
        <v>229</v>
      </c>
      <c r="C243" s="704"/>
      <c r="D243" s="705"/>
      <c r="E243" s="622" t="s">
        <v>1820</v>
      </c>
      <c r="F243" s="706" t="s">
        <v>1821</v>
      </c>
      <c r="G243" s="707">
        <v>15</v>
      </c>
      <c r="H243" s="708">
        <v>7.5119999999999996</v>
      </c>
      <c r="I243" s="708"/>
      <c r="J243" s="708"/>
      <c r="K243" s="722">
        <v>525.36</v>
      </c>
      <c r="L243" s="708">
        <v>7.4820000000000002</v>
      </c>
      <c r="M243" s="709"/>
      <c r="N243" s="708"/>
      <c r="O243" s="710">
        <v>15</v>
      </c>
      <c r="P243" s="708">
        <v>0.47</v>
      </c>
      <c r="Q243" s="711">
        <f t="shared" si="22"/>
        <v>15.464</v>
      </c>
      <c r="R243" s="695"/>
      <c r="S243" s="689">
        <f t="shared" si="23"/>
        <v>240000</v>
      </c>
      <c r="T243" s="634">
        <f t="shared" si="24"/>
        <v>0</v>
      </c>
      <c r="U243" s="635">
        <f t="shared" si="25"/>
        <v>239038.80000000002</v>
      </c>
      <c r="V243" s="635">
        <f t="shared" si="26"/>
        <v>0</v>
      </c>
      <c r="W243" s="636">
        <f t="shared" si="27"/>
        <v>15000</v>
      </c>
      <c r="X243" s="637">
        <f t="shared" si="21"/>
        <v>494038.80000000005</v>
      </c>
      <c r="Y243" s="447">
        <v>543454.19999999995</v>
      </c>
      <c r="Z243" s="448"/>
    </row>
    <row r="244" spans="1:16346" s="447" customFormat="1" ht="30.75" customHeight="1">
      <c r="A244" s="702">
        <v>230</v>
      </c>
      <c r="B244" s="703">
        <v>230</v>
      </c>
      <c r="C244" s="704"/>
      <c r="D244" s="713"/>
      <c r="E244" s="622" t="s">
        <v>1274</v>
      </c>
      <c r="F244" s="623" t="s">
        <v>1275</v>
      </c>
      <c r="G244" s="707">
        <v>15</v>
      </c>
      <c r="H244" s="708">
        <v>7.5119999999999996</v>
      </c>
      <c r="I244" s="708"/>
      <c r="J244" s="708"/>
      <c r="K244" s="722">
        <v>619.52</v>
      </c>
      <c r="L244" s="708">
        <v>8.8230000000000004</v>
      </c>
      <c r="M244" s="709"/>
      <c r="N244" s="708"/>
      <c r="O244" s="710">
        <v>15</v>
      </c>
      <c r="P244" s="708">
        <v>0.47</v>
      </c>
      <c r="Q244" s="711">
        <f t="shared" si="22"/>
        <v>16.805</v>
      </c>
      <c r="R244" s="695"/>
      <c r="S244" s="689">
        <f t="shared" si="23"/>
        <v>240000</v>
      </c>
      <c r="T244" s="634">
        <f t="shared" si="24"/>
        <v>0</v>
      </c>
      <c r="U244" s="635">
        <f t="shared" si="25"/>
        <v>281881.59999999998</v>
      </c>
      <c r="V244" s="635">
        <f t="shared" si="26"/>
        <v>0</v>
      </c>
      <c r="W244" s="636">
        <f t="shared" si="27"/>
        <v>15000</v>
      </c>
      <c r="X244" s="637">
        <f t="shared" si="21"/>
        <v>536881.6</v>
      </c>
      <c r="Y244" s="447">
        <v>545055.80000000005</v>
      </c>
      <c r="Z244" s="448"/>
    </row>
    <row r="245" spans="1:16346" s="447" customFormat="1" ht="30.75" customHeight="1">
      <c r="A245" s="702">
        <v>231</v>
      </c>
      <c r="B245" s="703">
        <v>231</v>
      </c>
      <c r="C245" s="704"/>
      <c r="D245" s="713"/>
      <c r="E245" s="622" t="s">
        <v>1272</v>
      </c>
      <c r="F245" s="623" t="s">
        <v>1273</v>
      </c>
      <c r="G245" s="707">
        <v>15</v>
      </c>
      <c r="H245" s="708">
        <v>7.5119999999999996</v>
      </c>
      <c r="I245" s="708"/>
      <c r="J245" s="708"/>
      <c r="K245" s="722">
        <v>652.08000000000004</v>
      </c>
      <c r="L245" s="708">
        <v>9.2870000000000008</v>
      </c>
      <c r="M245" s="709"/>
      <c r="N245" s="708"/>
      <c r="O245" s="710">
        <v>15</v>
      </c>
      <c r="P245" s="708">
        <v>0.47</v>
      </c>
      <c r="Q245" s="711">
        <f t="shared" si="22"/>
        <v>17.268999999999998</v>
      </c>
      <c r="R245" s="695"/>
      <c r="S245" s="689">
        <f t="shared" si="23"/>
        <v>240000</v>
      </c>
      <c r="T245" s="634">
        <f t="shared" si="24"/>
        <v>0</v>
      </c>
      <c r="U245" s="635">
        <f t="shared" si="25"/>
        <v>296696.40000000002</v>
      </c>
      <c r="V245" s="635">
        <f t="shared" si="26"/>
        <v>0</v>
      </c>
      <c r="W245" s="636">
        <f t="shared" si="27"/>
        <v>15000</v>
      </c>
      <c r="X245" s="637">
        <f t="shared" si="21"/>
        <v>551696.4</v>
      </c>
      <c r="Y245" s="447">
        <v>562273</v>
      </c>
      <c r="Z245" s="448"/>
    </row>
    <row r="246" spans="1:16346" s="447" customFormat="1" ht="30.75" customHeight="1">
      <c r="A246" s="702">
        <v>232</v>
      </c>
      <c r="B246" s="703">
        <v>232</v>
      </c>
      <c r="C246" s="704"/>
      <c r="D246" s="705"/>
      <c r="E246" s="622" t="s">
        <v>1804</v>
      </c>
      <c r="F246" s="706" t="s">
        <v>1805</v>
      </c>
      <c r="G246" s="707">
        <v>15</v>
      </c>
      <c r="H246" s="708">
        <v>7.5119999999999996</v>
      </c>
      <c r="I246" s="708"/>
      <c r="J246" s="708"/>
      <c r="K246" s="722">
        <v>628.32000000000005</v>
      </c>
      <c r="L246" s="708">
        <v>8.9489999999999998</v>
      </c>
      <c r="M246" s="709"/>
      <c r="N246" s="708"/>
      <c r="O246" s="710">
        <v>15</v>
      </c>
      <c r="P246" s="708">
        <v>0.47</v>
      </c>
      <c r="Q246" s="711">
        <f t="shared" si="22"/>
        <v>16.930999999999997</v>
      </c>
      <c r="R246" s="695"/>
      <c r="S246" s="689">
        <f t="shared" si="23"/>
        <v>240000</v>
      </c>
      <c r="T246" s="634">
        <f t="shared" si="24"/>
        <v>0</v>
      </c>
      <c r="U246" s="635">
        <f t="shared" si="25"/>
        <v>285885.60000000003</v>
      </c>
      <c r="V246" s="635">
        <f t="shared" si="26"/>
        <v>0</v>
      </c>
      <c r="W246" s="636">
        <f t="shared" si="27"/>
        <v>15000</v>
      </c>
      <c r="X246" s="637">
        <f t="shared" si="21"/>
        <v>540885.60000000009</v>
      </c>
      <c r="Y246" s="447">
        <v>544655.4</v>
      </c>
      <c r="Z246" s="448"/>
    </row>
    <row r="247" spans="1:16346" s="447" customFormat="1" ht="30.75" customHeight="1">
      <c r="A247" s="702">
        <v>233</v>
      </c>
      <c r="B247" s="703">
        <v>233</v>
      </c>
      <c r="C247" s="704"/>
      <c r="D247" s="705"/>
      <c r="E247" s="622" t="s">
        <v>1276</v>
      </c>
      <c r="F247" s="623" t="s">
        <v>1277</v>
      </c>
      <c r="G247" s="707">
        <v>14</v>
      </c>
      <c r="H247" s="708">
        <v>7.0110000000000001</v>
      </c>
      <c r="I247" s="708"/>
      <c r="J247" s="708"/>
      <c r="K247" s="722">
        <v>491.48</v>
      </c>
      <c r="L247" s="708">
        <v>7</v>
      </c>
      <c r="M247" s="709"/>
      <c r="N247" s="708"/>
      <c r="O247" s="710">
        <v>14</v>
      </c>
      <c r="P247" s="708">
        <v>0.438</v>
      </c>
      <c r="Q247" s="711">
        <f t="shared" si="22"/>
        <v>14.449</v>
      </c>
      <c r="R247" s="695"/>
      <c r="S247" s="689">
        <f t="shared" si="23"/>
        <v>224000</v>
      </c>
      <c r="T247" s="634">
        <f t="shared" si="24"/>
        <v>0</v>
      </c>
      <c r="U247" s="635">
        <f t="shared" si="25"/>
        <v>223623.4</v>
      </c>
      <c r="V247" s="635">
        <f t="shared" si="26"/>
        <v>0</v>
      </c>
      <c r="W247" s="636">
        <f t="shared" si="27"/>
        <v>14000</v>
      </c>
      <c r="X247" s="637">
        <f t="shared" si="21"/>
        <v>461623.4</v>
      </c>
      <c r="Y247" s="447">
        <v>554882.60000000009</v>
      </c>
      <c r="Z247" s="448"/>
    </row>
    <row r="248" spans="1:16346" s="447" customFormat="1" ht="30.75" customHeight="1">
      <c r="A248" s="702">
        <v>234</v>
      </c>
      <c r="B248" s="703">
        <v>234</v>
      </c>
      <c r="C248" s="704"/>
      <c r="D248" s="705"/>
      <c r="E248" s="622" t="s">
        <v>1278</v>
      </c>
      <c r="F248" s="715" t="s">
        <v>1279</v>
      </c>
      <c r="G248" s="707">
        <v>13</v>
      </c>
      <c r="H248" s="708">
        <v>6.51</v>
      </c>
      <c r="I248" s="708"/>
      <c r="J248" s="708"/>
      <c r="K248" s="722">
        <v>478.28000000000003</v>
      </c>
      <c r="L248" s="708">
        <v>6.8120000000000003</v>
      </c>
      <c r="M248" s="709"/>
      <c r="N248" s="708"/>
      <c r="O248" s="710">
        <v>13</v>
      </c>
      <c r="P248" s="708">
        <v>0.40699999999999997</v>
      </c>
      <c r="Q248" s="711">
        <f t="shared" si="22"/>
        <v>13.728999999999999</v>
      </c>
      <c r="R248" s="695"/>
      <c r="S248" s="689">
        <f t="shared" si="23"/>
        <v>208000</v>
      </c>
      <c r="T248" s="634">
        <f t="shared" si="24"/>
        <v>0</v>
      </c>
      <c r="U248" s="635">
        <f t="shared" si="25"/>
        <v>217617.40000000002</v>
      </c>
      <c r="V248" s="635">
        <f t="shared" si="26"/>
        <v>0</v>
      </c>
      <c r="W248" s="636">
        <f t="shared" si="27"/>
        <v>13000</v>
      </c>
      <c r="X248" s="637">
        <f t="shared" si="21"/>
        <v>438617.4</v>
      </c>
      <c r="Y248" s="447">
        <v>562690.4</v>
      </c>
      <c r="Z248" s="448"/>
    </row>
    <row r="249" spans="1:16346" s="447" customFormat="1" ht="30.75" customHeight="1">
      <c r="A249" s="702">
        <v>235</v>
      </c>
      <c r="B249" s="703">
        <v>235</v>
      </c>
      <c r="C249" s="704"/>
      <c r="D249" s="705"/>
      <c r="E249" s="622" t="s">
        <v>1264</v>
      </c>
      <c r="F249" s="715" t="s">
        <v>1265</v>
      </c>
      <c r="G249" s="707">
        <v>15</v>
      </c>
      <c r="H249" s="708">
        <v>7.5119999999999996</v>
      </c>
      <c r="I249" s="708"/>
      <c r="J249" s="708"/>
      <c r="K249" s="722">
        <v>645.48</v>
      </c>
      <c r="L249" s="708">
        <v>9.1929999999999996</v>
      </c>
      <c r="M249" s="709"/>
      <c r="N249" s="708"/>
      <c r="O249" s="710">
        <v>15</v>
      </c>
      <c r="P249" s="708">
        <v>0.47</v>
      </c>
      <c r="Q249" s="711">
        <f t="shared" si="22"/>
        <v>17.174999999999997</v>
      </c>
      <c r="R249" s="695"/>
      <c r="S249" s="689">
        <f t="shared" si="23"/>
        <v>240000</v>
      </c>
      <c r="T249" s="634">
        <f t="shared" si="24"/>
        <v>0</v>
      </c>
      <c r="U249" s="635">
        <f t="shared" si="25"/>
        <v>293693.40000000002</v>
      </c>
      <c r="V249" s="635">
        <f t="shared" si="26"/>
        <v>0</v>
      </c>
      <c r="W249" s="636">
        <f t="shared" si="27"/>
        <v>15000</v>
      </c>
      <c r="X249" s="637">
        <f t="shared" si="21"/>
        <v>548693.4</v>
      </c>
      <c r="Y249" s="447">
        <v>534245</v>
      </c>
      <c r="Z249" s="448"/>
    </row>
    <row r="250" spans="1:16346" s="447" customFormat="1" ht="30.75" customHeight="1">
      <c r="A250" s="702">
        <v>236</v>
      </c>
      <c r="B250" s="703">
        <v>236</v>
      </c>
      <c r="C250" s="704"/>
      <c r="D250" s="705"/>
      <c r="E250" s="622" t="s">
        <v>1266</v>
      </c>
      <c r="F250" s="719" t="s">
        <v>1267</v>
      </c>
      <c r="G250" s="707">
        <v>15</v>
      </c>
      <c r="H250" s="708">
        <v>7.5119999999999996</v>
      </c>
      <c r="I250" s="708"/>
      <c r="J250" s="708"/>
      <c r="K250" s="722">
        <v>629.64</v>
      </c>
      <c r="L250" s="708">
        <v>8.968</v>
      </c>
      <c r="M250" s="709"/>
      <c r="N250" s="708"/>
      <c r="O250" s="710">
        <v>15</v>
      </c>
      <c r="P250" s="708">
        <v>0.47</v>
      </c>
      <c r="Q250" s="711">
        <f t="shared" si="22"/>
        <v>16.95</v>
      </c>
      <c r="R250" s="695"/>
      <c r="S250" s="689">
        <f t="shared" si="23"/>
        <v>240000</v>
      </c>
      <c r="T250" s="634">
        <f t="shared" si="24"/>
        <v>0</v>
      </c>
      <c r="U250" s="635">
        <f t="shared" si="25"/>
        <v>286486.2</v>
      </c>
      <c r="V250" s="635">
        <f t="shared" si="26"/>
        <v>0</v>
      </c>
      <c r="W250" s="636">
        <f t="shared" si="27"/>
        <v>15000</v>
      </c>
      <c r="X250" s="637">
        <f t="shared" si="21"/>
        <v>541486.19999999995</v>
      </c>
      <c r="Y250" s="447">
        <v>547858.6</v>
      </c>
      <c r="Z250" s="448"/>
    </row>
    <row r="251" spans="1:16346" s="447" customFormat="1" ht="30.75" customHeight="1">
      <c r="A251" s="702">
        <v>237</v>
      </c>
      <c r="B251" s="703">
        <v>237</v>
      </c>
      <c r="C251" s="704"/>
      <c r="D251" s="705"/>
      <c r="E251" s="622" t="s">
        <v>1591</v>
      </c>
      <c r="F251" s="719" t="s">
        <v>1592</v>
      </c>
      <c r="G251" s="707">
        <v>14</v>
      </c>
      <c r="H251" s="708">
        <v>7.0110000000000001</v>
      </c>
      <c r="I251" s="708"/>
      <c r="J251" s="708"/>
      <c r="K251" s="722">
        <v>589.6</v>
      </c>
      <c r="L251" s="708">
        <v>8.3970000000000002</v>
      </c>
      <c r="M251" s="709"/>
      <c r="N251" s="708"/>
      <c r="O251" s="710">
        <v>14</v>
      </c>
      <c r="P251" s="708">
        <v>0.438</v>
      </c>
      <c r="Q251" s="711">
        <f t="shared" si="22"/>
        <v>15.846000000000002</v>
      </c>
      <c r="R251" s="695"/>
      <c r="S251" s="689">
        <f t="shared" si="23"/>
        <v>224000</v>
      </c>
      <c r="T251" s="634">
        <f t="shared" si="24"/>
        <v>0</v>
      </c>
      <c r="U251" s="635">
        <f t="shared" si="25"/>
        <v>268268</v>
      </c>
      <c r="V251" s="635">
        <f t="shared" si="26"/>
        <v>0</v>
      </c>
      <c r="W251" s="636">
        <f t="shared" si="27"/>
        <v>14000</v>
      </c>
      <c r="X251" s="637">
        <f t="shared" si="21"/>
        <v>506268</v>
      </c>
      <c r="Y251" s="447">
        <v>488015.8</v>
      </c>
      <c r="Z251" s="448"/>
    </row>
    <row r="252" spans="1:16346" s="447" customFormat="1" ht="30.75" customHeight="1">
      <c r="A252" s="702">
        <v>238</v>
      </c>
      <c r="B252" s="703">
        <v>238</v>
      </c>
      <c r="C252" s="704"/>
      <c r="D252" s="705"/>
      <c r="E252" s="622" t="s">
        <v>1593</v>
      </c>
      <c r="F252" s="719" t="s">
        <v>1594</v>
      </c>
      <c r="G252" s="707">
        <v>14</v>
      </c>
      <c r="H252" s="708">
        <v>7.0110000000000001</v>
      </c>
      <c r="I252" s="708"/>
      <c r="J252" s="708"/>
      <c r="K252" s="722">
        <v>634.91999999999996</v>
      </c>
      <c r="L252" s="708">
        <v>9.0429999999999993</v>
      </c>
      <c r="M252" s="709"/>
      <c r="N252" s="708"/>
      <c r="O252" s="710">
        <v>14</v>
      </c>
      <c r="P252" s="708">
        <v>0.438</v>
      </c>
      <c r="Q252" s="711">
        <f t="shared" si="22"/>
        <v>16.491999999999997</v>
      </c>
      <c r="R252" s="695"/>
      <c r="S252" s="689">
        <f t="shared" si="23"/>
        <v>224000</v>
      </c>
      <c r="T252" s="634">
        <f t="shared" si="24"/>
        <v>0</v>
      </c>
      <c r="U252" s="635">
        <f t="shared" si="25"/>
        <v>288888.59999999998</v>
      </c>
      <c r="V252" s="635">
        <f t="shared" si="26"/>
        <v>0</v>
      </c>
      <c r="W252" s="636">
        <f t="shared" si="27"/>
        <v>14000</v>
      </c>
      <c r="X252" s="637">
        <f t="shared" si="21"/>
        <v>526888.6</v>
      </c>
      <c r="Y252" s="447">
        <v>489417.19999999995</v>
      </c>
      <c r="Z252" s="448"/>
    </row>
    <row r="253" spans="1:16346" s="447" customFormat="1" ht="30.75" customHeight="1">
      <c r="A253" s="702">
        <v>239</v>
      </c>
      <c r="B253" s="703">
        <v>239</v>
      </c>
      <c r="C253" s="704"/>
      <c r="D253" s="705"/>
      <c r="E253" s="622" t="s">
        <v>1260</v>
      </c>
      <c r="F253" s="719" t="s">
        <v>1261</v>
      </c>
      <c r="G253" s="707">
        <v>15</v>
      </c>
      <c r="H253" s="708">
        <v>7.5119999999999996</v>
      </c>
      <c r="I253" s="708"/>
      <c r="J253" s="708"/>
      <c r="K253" s="722">
        <v>462.44</v>
      </c>
      <c r="L253" s="708">
        <v>6.5860000000000003</v>
      </c>
      <c r="M253" s="709"/>
      <c r="N253" s="708"/>
      <c r="O253" s="710">
        <v>15</v>
      </c>
      <c r="P253" s="708">
        <v>0.47</v>
      </c>
      <c r="Q253" s="711">
        <f t="shared" si="22"/>
        <v>14.568</v>
      </c>
      <c r="R253" s="695"/>
      <c r="S253" s="689">
        <f t="shared" si="23"/>
        <v>240000</v>
      </c>
      <c r="T253" s="634">
        <f t="shared" si="24"/>
        <v>0</v>
      </c>
      <c r="U253" s="635">
        <f t="shared" si="25"/>
        <v>210410.2</v>
      </c>
      <c r="V253" s="635">
        <f t="shared" si="26"/>
        <v>0</v>
      </c>
      <c r="W253" s="636">
        <f t="shared" si="27"/>
        <v>15000</v>
      </c>
      <c r="X253" s="637">
        <f t="shared" si="21"/>
        <v>465410.2</v>
      </c>
      <c r="Y253" s="447">
        <v>532843.6</v>
      </c>
      <c r="Z253" s="448"/>
    </row>
    <row r="254" spans="1:16346" s="447" customFormat="1" ht="30.75" customHeight="1">
      <c r="A254" s="702">
        <v>240</v>
      </c>
      <c r="B254" s="703">
        <v>240</v>
      </c>
      <c r="C254" s="704"/>
      <c r="D254" s="705"/>
      <c r="E254" s="622" t="s">
        <v>1258</v>
      </c>
      <c r="F254" s="719" t="s">
        <v>1259</v>
      </c>
      <c r="G254" s="707">
        <v>15</v>
      </c>
      <c r="H254" s="708">
        <v>7.5119999999999996</v>
      </c>
      <c r="I254" s="708"/>
      <c r="J254" s="708"/>
      <c r="K254" s="722">
        <v>486.64</v>
      </c>
      <c r="L254" s="708">
        <v>6.931</v>
      </c>
      <c r="M254" s="709"/>
      <c r="N254" s="708"/>
      <c r="O254" s="710">
        <v>15</v>
      </c>
      <c r="P254" s="708">
        <v>0.47</v>
      </c>
      <c r="Q254" s="711">
        <f t="shared" si="22"/>
        <v>14.913</v>
      </c>
      <c r="R254" s="695"/>
      <c r="S254" s="689">
        <f t="shared" si="23"/>
        <v>240000</v>
      </c>
      <c r="T254" s="634">
        <f t="shared" si="24"/>
        <v>0</v>
      </c>
      <c r="U254" s="635">
        <f t="shared" si="25"/>
        <v>221421.19999999998</v>
      </c>
      <c r="V254" s="635">
        <f t="shared" si="26"/>
        <v>0</v>
      </c>
      <c r="W254" s="636">
        <f t="shared" si="27"/>
        <v>15000</v>
      </c>
      <c r="X254" s="637">
        <f t="shared" si="21"/>
        <v>476421.19999999995</v>
      </c>
      <c r="Y254" s="447">
        <v>521232</v>
      </c>
      <c r="Z254" s="448"/>
    </row>
    <row r="255" spans="1:16346" s="447" customFormat="1" ht="30.75" customHeight="1">
      <c r="A255" s="702">
        <v>241</v>
      </c>
      <c r="B255" s="703">
        <v>241</v>
      </c>
      <c r="C255" s="704"/>
      <c r="D255" s="705"/>
      <c r="E255" s="622" t="s">
        <v>1808</v>
      </c>
      <c r="F255" s="719" t="s">
        <v>1809</v>
      </c>
      <c r="G255" s="707">
        <v>15</v>
      </c>
      <c r="H255" s="708">
        <v>7.5119999999999996</v>
      </c>
      <c r="I255" s="708"/>
      <c r="J255" s="708"/>
      <c r="K255" s="722">
        <v>441.32</v>
      </c>
      <c r="L255" s="708">
        <v>6.2850000000000001</v>
      </c>
      <c r="M255" s="709"/>
      <c r="N255" s="708"/>
      <c r="O255" s="710">
        <v>15</v>
      </c>
      <c r="P255" s="708">
        <v>0.47</v>
      </c>
      <c r="Q255" s="711">
        <f t="shared" si="22"/>
        <v>14.267000000000001</v>
      </c>
      <c r="R255" s="695"/>
      <c r="S255" s="689">
        <f t="shared" si="23"/>
        <v>240000</v>
      </c>
      <c r="T255" s="634">
        <f t="shared" si="24"/>
        <v>0</v>
      </c>
      <c r="U255" s="635">
        <f t="shared" si="25"/>
        <v>200800.6</v>
      </c>
      <c r="V255" s="635">
        <f t="shared" si="26"/>
        <v>0</v>
      </c>
      <c r="W255" s="636">
        <f t="shared" si="27"/>
        <v>15000</v>
      </c>
      <c r="X255" s="637">
        <f t="shared" si="21"/>
        <v>455800.6</v>
      </c>
      <c r="Y255" s="447">
        <v>492002.80000000005</v>
      </c>
      <c r="Z255" s="448"/>
    </row>
    <row r="256" spans="1:16346" s="447" customFormat="1" ht="30.75" customHeight="1">
      <c r="A256" s="702">
        <v>242</v>
      </c>
      <c r="B256" s="703">
        <v>242</v>
      </c>
      <c r="C256" s="704"/>
      <c r="D256" s="705"/>
      <c r="E256" s="622" t="s">
        <v>1262</v>
      </c>
      <c r="F256" s="719" t="s">
        <v>1263</v>
      </c>
      <c r="G256" s="707">
        <v>14</v>
      </c>
      <c r="H256" s="708">
        <v>7.0110000000000001</v>
      </c>
      <c r="I256" s="708"/>
      <c r="J256" s="708"/>
      <c r="K256" s="722">
        <v>451</v>
      </c>
      <c r="L256" s="708">
        <v>6.423</v>
      </c>
      <c r="M256" s="709"/>
      <c r="N256" s="708"/>
      <c r="O256" s="710">
        <v>14</v>
      </c>
      <c r="P256" s="708">
        <v>0.438</v>
      </c>
      <c r="Q256" s="711">
        <f t="shared" si="22"/>
        <v>13.872000000000002</v>
      </c>
      <c r="R256" s="695"/>
      <c r="S256" s="689">
        <f t="shared" si="23"/>
        <v>224000</v>
      </c>
      <c r="T256" s="634">
        <f t="shared" si="24"/>
        <v>0</v>
      </c>
      <c r="U256" s="635">
        <f t="shared" si="25"/>
        <v>205205</v>
      </c>
      <c r="V256" s="635">
        <f t="shared" si="26"/>
        <v>0</v>
      </c>
      <c r="W256" s="636">
        <f t="shared" si="27"/>
        <v>14000</v>
      </c>
      <c r="X256" s="637">
        <f t="shared" si="21"/>
        <v>443205</v>
      </c>
      <c r="Y256" s="472">
        <v>524835.60000000009</v>
      </c>
      <c r="Z256" s="448"/>
      <c r="AA256" s="472"/>
      <c r="AB256" s="472"/>
      <c r="AC256" s="472"/>
      <c r="AD256" s="472"/>
      <c r="AE256" s="472"/>
      <c r="AF256" s="472"/>
      <c r="AG256" s="472"/>
      <c r="AH256" s="472"/>
      <c r="AI256" s="472"/>
      <c r="AJ256" s="472"/>
      <c r="AK256" s="472"/>
      <c r="AL256" s="472"/>
      <c r="AM256" s="472"/>
      <c r="AN256" s="472"/>
      <c r="AO256" s="472"/>
      <c r="AP256" s="472"/>
      <c r="AQ256" s="472"/>
      <c r="AR256" s="472"/>
      <c r="AS256" s="472"/>
      <c r="AT256" s="472"/>
      <c r="AU256" s="472"/>
      <c r="AV256" s="472"/>
      <c r="AW256" s="472"/>
      <c r="AX256" s="472"/>
      <c r="AY256" s="472"/>
      <c r="AZ256" s="472"/>
      <c r="BA256" s="472"/>
      <c r="BB256" s="472"/>
      <c r="BC256" s="472"/>
      <c r="BD256" s="472"/>
      <c r="BE256" s="472"/>
      <c r="BF256" s="472"/>
      <c r="BG256" s="472"/>
      <c r="BH256" s="472"/>
      <c r="BI256" s="472"/>
      <c r="BJ256" s="472"/>
      <c r="BK256" s="472"/>
      <c r="BL256" s="472"/>
      <c r="BM256" s="472"/>
      <c r="BN256" s="472"/>
      <c r="BO256" s="472"/>
      <c r="BP256" s="472"/>
      <c r="BQ256" s="472"/>
      <c r="BR256" s="472"/>
      <c r="BS256" s="472"/>
      <c r="BT256" s="472"/>
      <c r="BU256" s="472"/>
      <c r="BV256" s="472"/>
      <c r="BW256" s="472"/>
      <c r="BX256" s="472"/>
      <c r="BY256" s="472"/>
      <c r="BZ256" s="472"/>
      <c r="CA256" s="472"/>
      <c r="CB256" s="472"/>
      <c r="CC256" s="472"/>
      <c r="CD256" s="472"/>
      <c r="CE256" s="472"/>
      <c r="CF256" s="472"/>
      <c r="CG256" s="472"/>
      <c r="CH256" s="472"/>
      <c r="CI256" s="472"/>
      <c r="CJ256" s="472"/>
      <c r="CK256" s="472"/>
      <c r="CL256" s="472"/>
      <c r="CM256" s="472"/>
      <c r="CN256" s="472"/>
      <c r="CO256" s="472"/>
      <c r="CP256" s="472"/>
      <c r="CQ256" s="472"/>
      <c r="CR256" s="472"/>
      <c r="CS256" s="472"/>
      <c r="CT256" s="472"/>
      <c r="CU256" s="472"/>
      <c r="CV256" s="472"/>
      <c r="CW256" s="472"/>
      <c r="CX256" s="472"/>
      <c r="CY256" s="472"/>
      <c r="CZ256" s="472"/>
      <c r="DA256" s="472"/>
      <c r="DB256" s="472"/>
      <c r="DC256" s="472"/>
      <c r="DD256" s="472"/>
      <c r="DE256" s="472"/>
      <c r="DF256" s="472"/>
      <c r="DG256" s="472"/>
      <c r="DH256" s="472"/>
      <c r="DI256" s="472"/>
      <c r="DJ256" s="472"/>
      <c r="DK256" s="472"/>
      <c r="DL256" s="472"/>
      <c r="DM256" s="472"/>
      <c r="DN256" s="472"/>
      <c r="DO256" s="472"/>
      <c r="DP256" s="472"/>
      <c r="DQ256" s="472"/>
      <c r="DR256" s="472"/>
      <c r="DS256" s="472"/>
      <c r="DT256" s="472"/>
      <c r="DU256" s="472"/>
      <c r="DV256" s="472"/>
      <c r="DW256" s="472"/>
      <c r="DX256" s="472"/>
      <c r="DY256" s="472"/>
      <c r="DZ256" s="472"/>
      <c r="EA256" s="472"/>
      <c r="EB256" s="472"/>
      <c r="EC256" s="472"/>
      <c r="ED256" s="472"/>
      <c r="EE256" s="472"/>
      <c r="EF256" s="472"/>
      <c r="EG256" s="472"/>
      <c r="EH256" s="472"/>
      <c r="EI256" s="472"/>
      <c r="EJ256" s="472"/>
      <c r="EK256" s="472"/>
      <c r="EL256" s="472"/>
      <c r="EM256" s="472"/>
      <c r="EN256" s="472"/>
      <c r="EO256" s="472"/>
      <c r="EP256" s="472"/>
      <c r="EQ256" s="472"/>
      <c r="ER256" s="472"/>
      <c r="ES256" s="472"/>
      <c r="ET256" s="472"/>
      <c r="EU256" s="472"/>
      <c r="EV256" s="472"/>
      <c r="EW256" s="472"/>
      <c r="EX256" s="472"/>
      <c r="EY256" s="472"/>
      <c r="EZ256" s="472"/>
      <c r="FA256" s="472"/>
      <c r="FB256" s="472"/>
      <c r="FC256" s="472"/>
      <c r="FD256" s="472"/>
      <c r="FE256" s="472"/>
      <c r="FF256" s="472"/>
      <c r="FG256" s="472"/>
      <c r="FH256" s="472"/>
      <c r="FI256" s="472"/>
      <c r="FJ256" s="472"/>
      <c r="FK256" s="472"/>
      <c r="FL256" s="472"/>
      <c r="FM256" s="472"/>
      <c r="FN256" s="472"/>
      <c r="FO256" s="472"/>
      <c r="FP256" s="472"/>
      <c r="FQ256" s="472"/>
      <c r="FR256" s="472"/>
      <c r="FS256" s="472"/>
      <c r="FT256" s="472"/>
      <c r="FU256" s="472"/>
      <c r="FV256" s="472"/>
      <c r="FW256" s="472"/>
      <c r="FX256" s="472"/>
      <c r="FY256" s="472"/>
      <c r="FZ256" s="472"/>
      <c r="GA256" s="472"/>
      <c r="GB256" s="472"/>
      <c r="GC256" s="472"/>
      <c r="GD256" s="472"/>
      <c r="GE256" s="472"/>
      <c r="GF256" s="472"/>
      <c r="GG256" s="472"/>
      <c r="GH256" s="472"/>
      <c r="GI256" s="472"/>
      <c r="GJ256" s="472"/>
      <c r="GK256" s="472"/>
      <c r="GL256" s="472"/>
      <c r="GM256" s="472"/>
      <c r="GN256" s="472"/>
      <c r="GO256" s="472"/>
      <c r="GP256" s="472"/>
      <c r="GQ256" s="472"/>
      <c r="GR256" s="472"/>
      <c r="GS256" s="472"/>
      <c r="GT256" s="472"/>
      <c r="GU256" s="472"/>
      <c r="GV256" s="472"/>
      <c r="GW256" s="472"/>
      <c r="GX256" s="472"/>
      <c r="GY256" s="472"/>
      <c r="GZ256" s="472"/>
      <c r="HA256" s="472"/>
      <c r="HB256" s="472"/>
      <c r="HC256" s="472"/>
      <c r="HD256" s="472"/>
      <c r="HE256" s="472"/>
      <c r="HF256" s="472"/>
      <c r="HG256" s="472"/>
      <c r="HH256" s="472"/>
      <c r="HI256" s="472"/>
      <c r="HJ256" s="472"/>
      <c r="HK256" s="472"/>
      <c r="HL256" s="472"/>
      <c r="HM256" s="472"/>
      <c r="HN256" s="472"/>
      <c r="HO256" s="472"/>
      <c r="HP256" s="472"/>
      <c r="HQ256" s="472"/>
      <c r="HR256" s="472"/>
      <c r="HS256" s="472"/>
      <c r="HT256" s="472"/>
      <c r="HU256" s="472"/>
      <c r="HV256" s="472"/>
      <c r="HW256" s="472"/>
      <c r="HX256" s="472"/>
      <c r="HY256" s="472"/>
      <c r="HZ256" s="472"/>
      <c r="IA256" s="472"/>
      <c r="IB256" s="472"/>
      <c r="IC256" s="472"/>
      <c r="ID256" s="472"/>
      <c r="IE256" s="472"/>
      <c r="IF256" s="472"/>
      <c r="IG256" s="472"/>
      <c r="IH256" s="472"/>
      <c r="II256" s="472"/>
      <c r="IJ256" s="472"/>
      <c r="IK256" s="472"/>
      <c r="IL256" s="472"/>
      <c r="IM256" s="472"/>
      <c r="IN256" s="472"/>
      <c r="IO256" s="472"/>
      <c r="IP256" s="472"/>
      <c r="IQ256" s="472"/>
      <c r="IR256" s="472"/>
      <c r="IS256" s="472"/>
      <c r="IT256" s="472"/>
      <c r="IU256" s="472"/>
      <c r="IV256" s="472"/>
      <c r="IW256" s="472"/>
      <c r="IX256" s="472"/>
      <c r="IY256" s="472"/>
      <c r="IZ256" s="472"/>
      <c r="JC256" s="472"/>
      <c r="JD256" s="472"/>
      <c r="JE256" s="472"/>
      <c r="JF256" s="472"/>
      <c r="JG256" s="472"/>
      <c r="JH256" s="472"/>
      <c r="JI256" s="472"/>
      <c r="JJ256" s="472"/>
      <c r="JK256" s="472"/>
      <c r="JL256" s="472"/>
      <c r="JM256" s="472"/>
      <c r="JN256" s="472"/>
      <c r="JO256" s="472"/>
      <c r="JP256" s="472"/>
      <c r="JQ256" s="472"/>
      <c r="JR256" s="472"/>
      <c r="JS256" s="472"/>
      <c r="JT256" s="472"/>
      <c r="JU256" s="472"/>
      <c r="JV256" s="472"/>
      <c r="JW256" s="472"/>
      <c r="JX256" s="472"/>
      <c r="JY256" s="472"/>
      <c r="JZ256" s="472"/>
      <c r="KA256" s="472"/>
      <c r="KB256" s="472"/>
      <c r="KC256" s="472"/>
      <c r="KD256" s="472"/>
      <c r="KE256" s="472"/>
      <c r="KF256" s="472"/>
      <c r="KG256" s="472"/>
      <c r="KH256" s="472"/>
      <c r="KI256" s="472"/>
      <c r="KJ256" s="472"/>
      <c r="KK256" s="472"/>
      <c r="KL256" s="472"/>
      <c r="KM256" s="472"/>
      <c r="KN256" s="472"/>
      <c r="KO256" s="472"/>
      <c r="KP256" s="472"/>
      <c r="KQ256" s="472"/>
      <c r="KR256" s="472"/>
      <c r="KS256" s="472"/>
      <c r="KT256" s="472"/>
      <c r="KU256" s="472"/>
      <c r="KV256" s="472"/>
      <c r="KW256" s="472"/>
      <c r="KX256" s="472"/>
      <c r="KY256" s="472"/>
      <c r="KZ256" s="472"/>
      <c r="LA256" s="472"/>
      <c r="LB256" s="472"/>
      <c r="LC256" s="472"/>
      <c r="LD256" s="472"/>
      <c r="LE256" s="472"/>
      <c r="LF256" s="472"/>
      <c r="LG256" s="472"/>
      <c r="LH256" s="472"/>
      <c r="LI256" s="472"/>
      <c r="LJ256" s="472"/>
      <c r="LK256" s="472"/>
      <c r="LL256" s="472"/>
      <c r="LM256" s="472"/>
      <c r="LN256" s="472"/>
      <c r="LO256" s="472"/>
      <c r="LP256" s="472"/>
      <c r="LQ256" s="472"/>
      <c r="LR256" s="472"/>
      <c r="LS256" s="472"/>
      <c r="LT256" s="472"/>
      <c r="LU256" s="472"/>
      <c r="LV256" s="472"/>
      <c r="LW256" s="472"/>
      <c r="LX256" s="472"/>
      <c r="LY256" s="472"/>
      <c r="LZ256" s="472"/>
      <c r="MA256" s="472"/>
      <c r="MB256" s="472"/>
      <c r="MC256" s="472"/>
      <c r="MD256" s="472"/>
      <c r="ME256" s="472"/>
      <c r="MF256" s="472"/>
      <c r="MG256" s="472"/>
      <c r="MH256" s="472"/>
      <c r="MI256" s="472"/>
      <c r="MJ256" s="472"/>
      <c r="MK256" s="472"/>
      <c r="ML256" s="472"/>
      <c r="MM256" s="472"/>
      <c r="MN256" s="472"/>
      <c r="MO256" s="472"/>
      <c r="MP256" s="472"/>
      <c r="MQ256" s="472"/>
      <c r="MR256" s="472"/>
      <c r="MS256" s="472"/>
      <c r="MT256" s="472"/>
      <c r="MU256" s="472"/>
      <c r="MV256" s="472"/>
      <c r="MW256" s="472"/>
      <c r="MX256" s="472"/>
      <c r="MY256" s="472"/>
      <c r="MZ256" s="472"/>
      <c r="NA256" s="472"/>
      <c r="NB256" s="472"/>
      <c r="NC256" s="472"/>
      <c r="ND256" s="472"/>
      <c r="NE256" s="472"/>
      <c r="NF256" s="472"/>
      <c r="NG256" s="472"/>
      <c r="NH256" s="472"/>
      <c r="NI256" s="472"/>
      <c r="NJ256" s="472"/>
      <c r="NK256" s="472"/>
      <c r="NL256" s="472"/>
      <c r="NM256" s="472"/>
      <c r="NN256" s="472"/>
      <c r="NO256" s="472"/>
      <c r="NP256" s="472"/>
      <c r="NQ256" s="472"/>
      <c r="NR256" s="472"/>
      <c r="NS256" s="472"/>
      <c r="NT256" s="472"/>
      <c r="NU256" s="472"/>
      <c r="NV256" s="472"/>
      <c r="NW256" s="472"/>
      <c r="NX256" s="472"/>
      <c r="NY256" s="472"/>
      <c r="NZ256" s="472"/>
      <c r="OA256" s="472"/>
      <c r="OB256" s="472"/>
      <c r="OC256" s="472"/>
      <c r="OD256" s="472"/>
      <c r="OE256" s="472"/>
      <c r="OF256" s="472"/>
      <c r="OG256" s="472"/>
      <c r="OH256" s="472"/>
      <c r="OI256" s="472"/>
      <c r="OJ256" s="472"/>
      <c r="OK256" s="472"/>
      <c r="OL256" s="472"/>
      <c r="OM256" s="472"/>
      <c r="ON256" s="472"/>
      <c r="OO256" s="472"/>
      <c r="OP256" s="472"/>
      <c r="OQ256" s="472"/>
      <c r="OR256" s="472"/>
      <c r="OS256" s="472"/>
      <c r="OT256" s="472"/>
      <c r="OU256" s="472"/>
      <c r="OV256" s="472"/>
      <c r="OW256" s="472"/>
      <c r="OX256" s="472"/>
      <c r="OY256" s="472"/>
      <c r="OZ256" s="472"/>
      <c r="PA256" s="472"/>
      <c r="PB256" s="472"/>
      <c r="PC256" s="472"/>
      <c r="PD256" s="472"/>
      <c r="PE256" s="472"/>
      <c r="PF256" s="472"/>
      <c r="PG256" s="472"/>
      <c r="PH256" s="472"/>
      <c r="PI256" s="472"/>
      <c r="PJ256" s="472"/>
      <c r="PK256" s="472"/>
      <c r="PL256" s="472"/>
      <c r="PM256" s="472"/>
      <c r="PN256" s="472"/>
      <c r="PO256" s="472"/>
      <c r="PP256" s="472"/>
      <c r="PQ256" s="472"/>
      <c r="PR256" s="472"/>
      <c r="PS256" s="472"/>
      <c r="PT256" s="472"/>
      <c r="PU256" s="472"/>
      <c r="PV256" s="472"/>
      <c r="PW256" s="472"/>
      <c r="PX256" s="472"/>
      <c r="PY256" s="472"/>
      <c r="PZ256" s="472"/>
      <c r="QA256" s="472"/>
      <c r="QB256" s="472"/>
      <c r="QC256" s="472"/>
      <c r="QD256" s="472"/>
      <c r="QE256" s="472"/>
      <c r="QF256" s="472"/>
      <c r="QG256" s="472"/>
      <c r="QH256" s="472"/>
      <c r="QI256" s="472"/>
      <c r="QJ256" s="472"/>
      <c r="QK256" s="472"/>
      <c r="QL256" s="472"/>
      <c r="QM256" s="472"/>
      <c r="QN256" s="472"/>
      <c r="QO256" s="472"/>
      <c r="QP256" s="472"/>
      <c r="QQ256" s="472"/>
      <c r="QR256" s="472"/>
      <c r="QS256" s="472"/>
      <c r="QT256" s="472"/>
      <c r="QU256" s="472"/>
      <c r="QV256" s="472"/>
      <c r="QW256" s="472"/>
      <c r="QX256" s="472"/>
      <c r="QY256" s="472"/>
      <c r="QZ256" s="472"/>
      <c r="RA256" s="472"/>
      <c r="RB256" s="472"/>
      <c r="RC256" s="472"/>
      <c r="RD256" s="472"/>
      <c r="RE256" s="472"/>
      <c r="RF256" s="472"/>
      <c r="RG256" s="472"/>
      <c r="RH256" s="472"/>
      <c r="RI256" s="472"/>
      <c r="RJ256" s="472"/>
      <c r="RK256" s="472"/>
      <c r="RL256" s="472"/>
      <c r="RM256" s="472"/>
      <c r="RN256" s="472"/>
      <c r="RO256" s="472"/>
      <c r="RP256" s="472"/>
      <c r="RQ256" s="472"/>
      <c r="RR256" s="472"/>
      <c r="RS256" s="472"/>
      <c r="RT256" s="472"/>
      <c r="RU256" s="472"/>
      <c r="RV256" s="472"/>
      <c r="RW256" s="472"/>
      <c r="RX256" s="472"/>
      <c r="RY256" s="472"/>
      <c r="RZ256" s="472"/>
      <c r="SA256" s="472"/>
      <c r="SB256" s="472"/>
      <c r="SC256" s="472"/>
      <c r="SD256" s="472"/>
      <c r="SE256" s="472"/>
      <c r="SF256" s="472"/>
      <c r="SG256" s="472"/>
      <c r="SH256" s="472"/>
      <c r="SI256" s="472"/>
      <c r="SJ256" s="472"/>
      <c r="SK256" s="472"/>
      <c r="SL256" s="472"/>
      <c r="SM256" s="472"/>
      <c r="SN256" s="472"/>
      <c r="SO256" s="472"/>
      <c r="SP256" s="472"/>
      <c r="SQ256" s="472"/>
      <c r="SR256" s="472"/>
      <c r="SS256" s="472"/>
      <c r="ST256" s="472"/>
      <c r="SU256" s="472"/>
      <c r="SV256" s="472"/>
      <c r="SY256" s="472"/>
      <c r="SZ256" s="472"/>
      <c r="TA256" s="472"/>
      <c r="TB256" s="472"/>
      <c r="TC256" s="472"/>
      <c r="TD256" s="472"/>
      <c r="TE256" s="472"/>
      <c r="TF256" s="472"/>
      <c r="TG256" s="472"/>
      <c r="TH256" s="472"/>
      <c r="TI256" s="472"/>
      <c r="TJ256" s="472"/>
      <c r="TK256" s="472"/>
      <c r="TL256" s="472"/>
      <c r="TM256" s="472"/>
      <c r="TN256" s="472"/>
      <c r="TO256" s="472"/>
      <c r="TP256" s="472"/>
      <c r="TQ256" s="472"/>
      <c r="TR256" s="472"/>
      <c r="TS256" s="472"/>
      <c r="TT256" s="472"/>
      <c r="TU256" s="472"/>
      <c r="TV256" s="472"/>
      <c r="TW256" s="472"/>
      <c r="TX256" s="472"/>
      <c r="TY256" s="472"/>
      <c r="TZ256" s="472"/>
      <c r="UA256" s="472"/>
      <c r="UB256" s="472"/>
      <c r="UC256" s="472"/>
      <c r="UD256" s="472"/>
      <c r="UE256" s="472"/>
      <c r="UF256" s="472"/>
      <c r="UG256" s="472"/>
      <c r="UH256" s="472"/>
      <c r="UI256" s="472"/>
      <c r="UJ256" s="472"/>
      <c r="UK256" s="472"/>
      <c r="UL256" s="472"/>
      <c r="UM256" s="472"/>
      <c r="UN256" s="472"/>
      <c r="UO256" s="472"/>
      <c r="UP256" s="472"/>
      <c r="UQ256" s="472"/>
      <c r="UR256" s="472"/>
      <c r="US256" s="472"/>
      <c r="UT256" s="472"/>
      <c r="UU256" s="472"/>
      <c r="UV256" s="472"/>
      <c r="UW256" s="472"/>
      <c r="UX256" s="472"/>
      <c r="UY256" s="472"/>
      <c r="UZ256" s="472"/>
      <c r="VA256" s="472"/>
      <c r="VB256" s="472"/>
      <c r="VC256" s="472"/>
      <c r="VD256" s="472"/>
      <c r="VE256" s="472"/>
      <c r="VF256" s="472"/>
      <c r="VG256" s="472"/>
      <c r="VH256" s="472"/>
      <c r="VI256" s="472"/>
      <c r="VJ256" s="472"/>
      <c r="VK256" s="472"/>
      <c r="VL256" s="472"/>
      <c r="VM256" s="472"/>
      <c r="VN256" s="472"/>
      <c r="VO256" s="472"/>
      <c r="VP256" s="472"/>
      <c r="VQ256" s="472"/>
      <c r="VR256" s="472"/>
      <c r="VS256" s="472"/>
      <c r="VT256" s="472"/>
      <c r="VU256" s="472"/>
      <c r="VV256" s="472"/>
      <c r="VW256" s="472"/>
      <c r="VX256" s="472"/>
      <c r="VY256" s="472"/>
      <c r="VZ256" s="472"/>
      <c r="WA256" s="472"/>
      <c r="WB256" s="472"/>
      <c r="WC256" s="472"/>
      <c r="WD256" s="472"/>
      <c r="WE256" s="472"/>
      <c r="WF256" s="472"/>
      <c r="WG256" s="472"/>
      <c r="WH256" s="472"/>
      <c r="WI256" s="472"/>
      <c r="WJ256" s="472"/>
      <c r="WK256" s="472"/>
      <c r="WL256" s="472"/>
      <c r="WM256" s="472"/>
      <c r="WN256" s="472"/>
      <c r="WO256" s="472"/>
      <c r="WP256" s="472"/>
      <c r="WQ256" s="472"/>
      <c r="WR256" s="472"/>
      <c r="WS256" s="472"/>
      <c r="WT256" s="472"/>
      <c r="WU256" s="472"/>
      <c r="WV256" s="472"/>
      <c r="WW256" s="472"/>
      <c r="WX256" s="472"/>
      <c r="WY256" s="472"/>
      <c r="WZ256" s="472"/>
      <c r="XA256" s="472"/>
      <c r="XB256" s="472"/>
      <c r="XC256" s="472"/>
      <c r="XD256" s="472"/>
      <c r="XE256" s="472"/>
      <c r="XF256" s="472"/>
      <c r="XG256" s="472"/>
      <c r="XH256" s="472"/>
      <c r="XI256" s="472"/>
      <c r="XJ256" s="472"/>
      <c r="XK256" s="472"/>
      <c r="XL256" s="472"/>
      <c r="XM256" s="472"/>
      <c r="XN256" s="472"/>
      <c r="XO256" s="472"/>
      <c r="XP256" s="472"/>
      <c r="XQ256" s="472"/>
      <c r="XR256" s="472"/>
      <c r="XS256" s="472"/>
      <c r="XT256" s="472"/>
      <c r="XU256" s="472"/>
      <c r="XV256" s="472"/>
      <c r="XW256" s="472"/>
      <c r="XX256" s="472"/>
      <c r="XY256" s="472"/>
      <c r="XZ256" s="472"/>
      <c r="YA256" s="472"/>
      <c r="YB256" s="472"/>
      <c r="YC256" s="472"/>
      <c r="YD256" s="472"/>
      <c r="YE256" s="472"/>
      <c r="YF256" s="472"/>
      <c r="YG256" s="472"/>
      <c r="YH256" s="472"/>
      <c r="YI256" s="472"/>
      <c r="YJ256" s="472"/>
      <c r="YK256" s="472"/>
      <c r="YL256" s="472"/>
      <c r="YM256" s="472"/>
      <c r="YN256" s="472"/>
      <c r="YO256" s="472"/>
      <c r="YP256" s="472"/>
      <c r="YQ256" s="472"/>
      <c r="YR256" s="472"/>
      <c r="YS256" s="472"/>
      <c r="YT256" s="472"/>
      <c r="YU256" s="472"/>
      <c r="YV256" s="472"/>
      <c r="YW256" s="472"/>
      <c r="YX256" s="472"/>
      <c r="YY256" s="472"/>
      <c r="YZ256" s="472"/>
      <c r="ZA256" s="472"/>
      <c r="ZB256" s="472"/>
      <c r="ZC256" s="472"/>
      <c r="ZD256" s="472"/>
      <c r="ZE256" s="472"/>
      <c r="ZF256" s="472"/>
      <c r="ZG256" s="472"/>
      <c r="ZH256" s="472"/>
      <c r="ZI256" s="472"/>
      <c r="ZJ256" s="472"/>
      <c r="ZK256" s="472"/>
      <c r="ZL256" s="472"/>
      <c r="ZM256" s="472"/>
      <c r="ZN256" s="472"/>
      <c r="ZO256" s="472"/>
      <c r="ZP256" s="472"/>
      <c r="ZQ256" s="472"/>
      <c r="ZR256" s="472"/>
      <c r="ZS256" s="472"/>
      <c r="ZT256" s="472"/>
      <c r="ZU256" s="472"/>
      <c r="ZV256" s="472"/>
      <c r="ZW256" s="472"/>
      <c r="ZX256" s="472"/>
      <c r="ZY256" s="472"/>
      <c r="ZZ256" s="472"/>
      <c r="AAA256" s="472"/>
      <c r="AAB256" s="472"/>
      <c r="AAC256" s="472"/>
      <c r="AAD256" s="472"/>
      <c r="AAE256" s="472"/>
      <c r="AAF256" s="472"/>
      <c r="AAG256" s="472"/>
      <c r="AAH256" s="472"/>
      <c r="AAI256" s="472"/>
      <c r="AAJ256" s="472"/>
      <c r="AAK256" s="472"/>
      <c r="AAL256" s="472"/>
      <c r="AAM256" s="472"/>
      <c r="AAN256" s="472"/>
      <c r="AAO256" s="472"/>
      <c r="AAP256" s="472"/>
      <c r="AAQ256" s="472"/>
      <c r="AAR256" s="472"/>
      <c r="AAS256" s="472"/>
      <c r="AAT256" s="472"/>
      <c r="AAU256" s="472"/>
      <c r="AAV256" s="472"/>
      <c r="AAW256" s="472"/>
      <c r="AAX256" s="472"/>
      <c r="AAY256" s="472"/>
      <c r="AAZ256" s="472"/>
      <c r="ABA256" s="472"/>
      <c r="ABB256" s="472"/>
      <c r="ABC256" s="472"/>
      <c r="ABD256" s="472"/>
      <c r="ABE256" s="472"/>
      <c r="ABF256" s="472"/>
      <c r="ABG256" s="472"/>
      <c r="ABH256" s="472"/>
      <c r="ABI256" s="472"/>
      <c r="ABJ256" s="472"/>
      <c r="ABK256" s="472"/>
      <c r="ABL256" s="472"/>
      <c r="ABM256" s="472"/>
      <c r="ABN256" s="472"/>
      <c r="ABO256" s="472"/>
      <c r="ABP256" s="472"/>
      <c r="ABQ256" s="472"/>
      <c r="ABR256" s="472"/>
      <c r="ABS256" s="472"/>
      <c r="ABT256" s="472"/>
      <c r="ABU256" s="472"/>
      <c r="ABV256" s="472"/>
      <c r="ABW256" s="472"/>
      <c r="ABX256" s="472"/>
      <c r="ABY256" s="472"/>
      <c r="ABZ256" s="472"/>
      <c r="ACA256" s="472"/>
      <c r="ACB256" s="472"/>
      <c r="ACC256" s="472"/>
      <c r="ACD256" s="472"/>
      <c r="ACE256" s="472"/>
      <c r="ACF256" s="472"/>
      <c r="ACG256" s="472"/>
      <c r="ACH256" s="472"/>
      <c r="ACI256" s="472"/>
      <c r="ACJ256" s="472"/>
      <c r="ACK256" s="472"/>
      <c r="ACL256" s="472"/>
      <c r="ACM256" s="472"/>
      <c r="ACN256" s="472"/>
      <c r="ACO256" s="472"/>
      <c r="ACP256" s="472"/>
      <c r="ACQ256" s="472"/>
      <c r="ACR256" s="472"/>
      <c r="ACU256" s="472"/>
      <c r="ACV256" s="472"/>
      <c r="ACW256" s="472"/>
      <c r="ACX256" s="472"/>
      <c r="ACY256" s="472"/>
      <c r="ACZ256" s="472"/>
      <c r="ADA256" s="472"/>
      <c r="ADB256" s="472"/>
      <c r="ADC256" s="472"/>
      <c r="ADD256" s="472"/>
      <c r="ADE256" s="472"/>
      <c r="ADF256" s="472"/>
      <c r="ADG256" s="472"/>
      <c r="ADH256" s="472"/>
      <c r="ADI256" s="472"/>
      <c r="ADJ256" s="472"/>
      <c r="ADK256" s="472"/>
      <c r="ADL256" s="472"/>
      <c r="ADM256" s="472"/>
      <c r="ADN256" s="472"/>
      <c r="ADO256" s="472"/>
      <c r="ADP256" s="472"/>
      <c r="ADQ256" s="472"/>
      <c r="ADR256" s="472"/>
      <c r="ADS256" s="472"/>
      <c r="ADT256" s="472"/>
      <c r="ADU256" s="472"/>
      <c r="ADV256" s="472"/>
      <c r="ADW256" s="472"/>
      <c r="ADX256" s="472"/>
      <c r="ADY256" s="472"/>
      <c r="ADZ256" s="472"/>
      <c r="AEA256" s="472"/>
      <c r="AEB256" s="472"/>
      <c r="AEC256" s="472"/>
      <c r="AED256" s="472"/>
      <c r="AEE256" s="472"/>
      <c r="AEF256" s="472"/>
      <c r="AEG256" s="472"/>
      <c r="AEH256" s="472"/>
      <c r="AEI256" s="472"/>
      <c r="AEJ256" s="472"/>
      <c r="AEK256" s="472"/>
      <c r="AEL256" s="472"/>
      <c r="AEM256" s="472"/>
      <c r="AEN256" s="472"/>
      <c r="AEO256" s="472"/>
      <c r="AEP256" s="472"/>
      <c r="AEQ256" s="472"/>
      <c r="AER256" s="472"/>
      <c r="AES256" s="472"/>
      <c r="AET256" s="472"/>
      <c r="AEU256" s="472"/>
      <c r="AEV256" s="472"/>
      <c r="AEW256" s="472"/>
      <c r="AEX256" s="472"/>
      <c r="AEY256" s="472"/>
      <c r="AEZ256" s="472"/>
      <c r="AFA256" s="472"/>
      <c r="AFB256" s="472"/>
      <c r="AFC256" s="472"/>
      <c r="AFD256" s="472"/>
      <c r="AFE256" s="472"/>
      <c r="AFF256" s="472"/>
      <c r="AFG256" s="472"/>
      <c r="AFH256" s="472"/>
      <c r="AFI256" s="472"/>
      <c r="AFJ256" s="472"/>
      <c r="AFK256" s="472"/>
      <c r="AFL256" s="472"/>
      <c r="AFM256" s="472"/>
      <c r="AFN256" s="472"/>
      <c r="AFO256" s="472"/>
      <c r="AFP256" s="472"/>
      <c r="AFQ256" s="472"/>
      <c r="AFR256" s="472"/>
      <c r="AFS256" s="472"/>
      <c r="AFT256" s="472"/>
      <c r="AFU256" s="472"/>
      <c r="AFV256" s="472"/>
      <c r="AFW256" s="472"/>
      <c r="AFX256" s="472"/>
      <c r="AFY256" s="472"/>
      <c r="AFZ256" s="472"/>
      <c r="AGA256" s="472"/>
      <c r="AGB256" s="472"/>
      <c r="AGC256" s="472"/>
      <c r="AGD256" s="472"/>
      <c r="AGE256" s="472"/>
      <c r="AGF256" s="472"/>
      <c r="AGG256" s="472"/>
      <c r="AGH256" s="472"/>
      <c r="AGI256" s="472"/>
      <c r="AGJ256" s="472"/>
      <c r="AGK256" s="472"/>
      <c r="AGL256" s="472"/>
      <c r="AGM256" s="472"/>
      <c r="AGN256" s="472"/>
      <c r="AGO256" s="472"/>
      <c r="AGP256" s="472"/>
      <c r="AGQ256" s="472"/>
      <c r="AGR256" s="472"/>
      <c r="AGS256" s="472"/>
      <c r="AGT256" s="472"/>
      <c r="AGU256" s="472"/>
      <c r="AGV256" s="472"/>
      <c r="AGW256" s="472"/>
      <c r="AGX256" s="472"/>
      <c r="AGY256" s="472"/>
      <c r="AGZ256" s="472"/>
      <c r="AHA256" s="472"/>
      <c r="AHB256" s="472"/>
      <c r="AHC256" s="472"/>
      <c r="AHD256" s="472"/>
      <c r="AHE256" s="472"/>
      <c r="AHF256" s="472"/>
      <c r="AHG256" s="472"/>
      <c r="AHH256" s="472"/>
      <c r="AHI256" s="472"/>
      <c r="AHJ256" s="472"/>
      <c r="AHK256" s="472"/>
      <c r="AHL256" s="472"/>
      <c r="AHM256" s="472"/>
      <c r="AHN256" s="472"/>
      <c r="AHO256" s="472"/>
      <c r="AHP256" s="472"/>
      <c r="AHQ256" s="472"/>
      <c r="AHR256" s="472"/>
      <c r="AHS256" s="472"/>
      <c r="AHT256" s="472"/>
      <c r="AHU256" s="472"/>
      <c r="AHV256" s="472"/>
      <c r="AHW256" s="472"/>
      <c r="AHX256" s="472"/>
      <c r="AHY256" s="472"/>
      <c r="AHZ256" s="472"/>
      <c r="AIA256" s="472"/>
      <c r="AIB256" s="472"/>
      <c r="AIC256" s="472"/>
      <c r="AID256" s="472"/>
      <c r="AIE256" s="472"/>
      <c r="AIF256" s="472"/>
      <c r="AIG256" s="472"/>
      <c r="AIH256" s="472"/>
      <c r="AII256" s="472"/>
      <c r="AIJ256" s="472"/>
      <c r="AIK256" s="472"/>
      <c r="AIL256" s="472"/>
      <c r="AIM256" s="472"/>
      <c r="AIN256" s="472"/>
      <c r="AIO256" s="472"/>
      <c r="AIP256" s="472"/>
      <c r="AIQ256" s="472"/>
      <c r="AIR256" s="472"/>
      <c r="AIS256" s="472"/>
      <c r="AIT256" s="472"/>
      <c r="AIU256" s="472"/>
      <c r="AIV256" s="472"/>
      <c r="AIW256" s="472"/>
      <c r="AIX256" s="472"/>
      <c r="AIY256" s="472"/>
      <c r="AIZ256" s="472"/>
      <c r="AJA256" s="472"/>
      <c r="AJB256" s="472"/>
      <c r="AJC256" s="472"/>
      <c r="AJD256" s="472"/>
      <c r="AJE256" s="472"/>
      <c r="AJF256" s="472"/>
      <c r="AJG256" s="472"/>
      <c r="AJH256" s="472"/>
      <c r="AJI256" s="472"/>
      <c r="AJJ256" s="472"/>
      <c r="AJK256" s="472"/>
      <c r="AJL256" s="472"/>
      <c r="AJM256" s="472"/>
      <c r="AJN256" s="472"/>
      <c r="AJO256" s="472"/>
      <c r="AJP256" s="472"/>
      <c r="AJQ256" s="472"/>
      <c r="AJR256" s="472"/>
      <c r="AJS256" s="472"/>
      <c r="AJT256" s="472"/>
      <c r="AJU256" s="472"/>
      <c r="AJV256" s="472"/>
      <c r="AJW256" s="472"/>
      <c r="AJX256" s="472"/>
      <c r="AJY256" s="472"/>
      <c r="AJZ256" s="472"/>
      <c r="AKA256" s="472"/>
      <c r="AKB256" s="472"/>
      <c r="AKC256" s="472"/>
      <c r="AKD256" s="472"/>
      <c r="AKE256" s="472"/>
      <c r="AKF256" s="472"/>
      <c r="AKG256" s="472"/>
      <c r="AKH256" s="472"/>
      <c r="AKI256" s="472"/>
      <c r="AKJ256" s="472"/>
      <c r="AKK256" s="472"/>
      <c r="AKL256" s="472"/>
      <c r="AKM256" s="472"/>
      <c r="AKN256" s="472"/>
      <c r="AKO256" s="472"/>
      <c r="AKP256" s="472"/>
      <c r="AKQ256" s="472"/>
      <c r="AKR256" s="472"/>
      <c r="AKS256" s="472"/>
      <c r="AKT256" s="472"/>
      <c r="AKU256" s="472"/>
      <c r="AKV256" s="472"/>
      <c r="AKW256" s="472"/>
      <c r="AKX256" s="472"/>
      <c r="AKY256" s="472"/>
      <c r="AKZ256" s="472"/>
      <c r="ALA256" s="472"/>
      <c r="ALB256" s="472"/>
      <c r="ALC256" s="472"/>
      <c r="ALD256" s="472"/>
      <c r="ALE256" s="472"/>
      <c r="ALF256" s="472"/>
      <c r="ALG256" s="472"/>
      <c r="ALH256" s="472"/>
      <c r="ALI256" s="472"/>
      <c r="ALJ256" s="472"/>
      <c r="ALK256" s="472"/>
      <c r="ALL256" s="472"/>
      <c r="ALM256" s="472"/>
      <c r="ALN256" s="472"/>
      <c r="ALO256" s="472"/>
      <c r="ALP256" s="472"/>
      <c r="ALQ256" s="472"/>
      <c r="ALR256" s="472"/>
      <c r="ALS256" s="472"/>
      <c r="ALT256" s="472"/>
      <c r="ALU256" s="472"/>
      <c r="ALV256" s="472"/>
      <c r="ALW256" s="472"/>
      <c r="ALX256" s="472"/>
      <c r="ALY256" s="472"/>
      <c r="ALZ256" s="472"/>
      <c r="AMA256" s="472"/>
      <c r="AMB256" s="472"/>
      <c r="AMC256" s="472"/>
      <c r="AMD256" s="472"/>
      <c r="AME256" s="472"/>
      <c r="AMF256" s="472"/>
      <c r="AMG256" s="472"/>
      <c r="AMH256" s="472"/>
      <c r="AMI256" s="472"/>
      <c r="AMJ256" s="472"/>
      <c r="AMK256" s="472"/>
      <c r="AML256" s="472"/>
      <c r="AMM256" s="472"/>
      <c r="AMN256" s="472"/>
      <c r="AMQ256" s="472"/>
      <c r="AMR256" s="472"/>
      <c r="AMS256" s="472"/>
      <c r="AMT256" s="472"/>
      <c r="AMU256" s="472"/>
      <c r="AMV256" s="472"/>
      <c r="AMW256" s="472"/>
      <c r="AMX256" s="472"/>
      <c r="AMY256" s="472"/>
      <c r="AMZ256" s="472"/>
      <c r="ANA256" s="472"/>
      <c r="ANB256" s="472"/>
      <c r="ANC256" s="472"/>
      <c r="AND256" s="472"/>
      <c r="ANE256" s="472"/>
      <c r="ANF256" s="472"/>
      <c r="ANG256" s="472"/>
      <c r="ANH256" s="472"/>
      <c r="ANI256" s="472"/>
      <c r="ANJ256" s="472"/>
      <c r="ANK256" s="472"/>
      <c r="ANL256" s="472"/>
      <c r="ANM256" s="472"/>
      <c r="ANN256" s="472"/>
      <c r="ANO256" s="472"/>
      <c r="ANP256" s="472"/>
      <c r="ANQ256" s="472"/>
      <c r="ANR256" s="472"/>
      <c r="ANS256" s="472"/>
      <c r="ANT256" s="472"/>
      <c r="ANU256" s="472"/>
      <c r="ANV256" s="472"/>
      <c r="ANW256" s="472"/>
      <c r="ANX256" s="472"/>
      <c r="ANY256" s="472"/>
      <c r="ANZ256" s="472"/>
      <c r="AOA256" s="472"/>
      <c r="AOB256" s="472"/>
      <c r="AOC256" s="472"/>
      <c r="AOD256" s="472"/>
      <c r="AOE256" s="472"/>
      <c r="AOF256" s="472"/>
      <c r="AOG256" s="472"/>
      <c r="AOH256" s="472"/>
      <c r="AOI256" s="472"/>
      <c r="AOJ256" s="472"/>
      <c r="AOK256" s="472"/>
      <c r="AOL256" s="472"/>
      <c r="AOM256" s="472"/>
      <c r="AON256" s="472"/>
      <c r="AOO256" s="472"/>
      <c r="AOP256" s="472"/>
      <c r="AOQ256" s="472"/>
      <c r="AOR256" s="472"/>
      <c r="AOS256" s="472"/>
      <c r="AOT256" s="472"/>
      <c r="AOU256" s="472"/>
      <c r="AOV256" s="472"/>
      <c r="AOW256" s="472"/>
      <c r="AOX256" s="472"/>
      <c r="AOY256" s="472"/>
      <c r="AOZ256" s="472"/>
      <c r="APA256" s="472"/>
      <c r="APB256" s="472"/>
      <c r="APC256" s="472"/>
      <c r="APD256" s="472"/>
      <c r="APE256" s="472"/>
      <c r="APF256" s="472"/>
      <c r="APG256" s="472"/>
      <c r="APH256" s="472"/>
      <c r="API256" s="472"/>
      <c r="APJ256" s="472"/>
      <c r="APK256" s="472"/>
      <c r="APL256" s="472"/>
      <c r="APM256" s="472"/>
      <c r="APN256" s="472"/>
      <c r="APO256" s="472"/>
      <c r="APP256" s="472"/>
      <c r="APQ256" s="472"/>
      <c r="APR256" s="472"/>
      <c r="APS256" s="472"/>
      <c r="APT256" s="472"/>
      <c r="APU256" s="472"/>
      <c r="APV256" s="472"/>
      <c r="APW256" s="472"/>
      <c r="APX256" s="472"/>
      <c r="APY256" s="472"/>
      <c r="APZ256" s="472"/>
      <c r="AQA256" s="472"/>
      <c r="AQB256" s="472"/>
      <c r="AQC256" s="472"/>
      <c r="AQD256" s="472"/>
      <c r="AQE256" s="472"/>
      <c r="AQF256" s="472"/>
      <c r="AQG256" s="472"/>
      <c r="AQH256" s="472"/>
      <c r="AQI256" s="472"/>
      <c r="AQJ256" s="472"/>
      <c r="AQK256" s="472"/>
      <c r="AQL256" s="472"/>
      <c r="AQM256" s="472"/>
      <c r="AQN256" s="472"/>
      <c r="AQO256" s="472"/>
      <c r="AQP256" s="472"/>
      <c r="AQQ256" s="472"/>
      <c r="AQR256" s="472"/>
      <c r="AQS256" s="472"/>
      <c r="AQT256" s="472"/>
      <c r="AQU256" s="472"/>
      <c r="AQV256" s="472"/>
      <c r="AQW256" s="472"/>
      <c r="AQX256" s="472"/>
      <c r="AQY256" s="472"/>
      <c r="AQZ256" s="472"/>
      <c r="ARA256" s="472"/>
      <c r="ARB256" s="472"/>
      <c r="ARC256" s="472"/>
      <c r="ARD256" s="472"/>
      <c r="ARE256" s="472"/>
      <c r="ARF256" s="472"/>
      <c r="ARG256" s="472"/>
      <c r="ARH256" s="472"/>
      <c r="ARI256" s="472"/>
      <c r="ARJ256" s="472"/>
      <c r="ARK256" s="472"/>
      <c r="ARL256" s="472"/>
      <c r="ARM256" s="472"/>
      <c r="ARN256" s="472"/>
      <c r="ARO256" s="472"/>
      <c r="ARP256" s="472"/>
      <c r="ARQ256" s="472"/>
      <c r="ARR256" s="472"/>
      <c r="ARS256" s="472"/>
      <c r="ART256" s="472"/>
      <c r="ARU256" s="472"/>
      <c r="ARV256" s="472"/>
      <c r="ARW256" s="472"/>
      <c r="ARX256" s="472"/>
      <c r="ARY256" s="472"/>
      <c r="ARZ256" s="472"/>
      <c r="ASA256" s="472"/>
      <c r="ASB256" s="472"/>
      <c r="ASC256" s="472"/>
      <c r="ASD256" s="472"/>
      <c r="ASE256" s="472"/>
      <c r="ASF256" s="472"/>
      <c r="ASG256" s="472"/>
      <c r="ASH256" s="472"/>
      <c r="ASI256" s="472"/>
      <c r="ASJ256" s="472"/>
      <c r="ASK256" s="472"/>
      <c r="ASL256" s="472"/>
      <c r="ASM256" s="472"/>
      <c r="ASN256" s="472"/>
      <c r="ASO256" s="472"/>
      <c r="ASP256" s="472"/>
      <c r="ASQ256" s="472"/>
      <c r="ASR256" s="472"/>
      <c r="ASS256" s="472"/>
      <c r="AST256" s="472"/>
      <c r="ASU256" s="472"/>
      <c r="ASV256" s="472"/>
      <c r="ASW256" s="472"/>
      <c r="ASX256" s="472"/>
      <c r="ASY256" s="472"/>
      <c r="ASZ256" s="472"/>
      <c r="ATA256" s="472"/>
      <c r="ATB256" s="472"/>
      <c r="ATC256" s="472"/>
      <c r="ATD256" s="472"/>
      <c r="ATE256" s="472"/>
      <c r="ATF256" s="472"/>
      <c r="ATG256" s="472"/>
      <c r="ATH256" s="472"/>
      <c r="ATI256" s="472"/>
      <c r="ATJ256" s="472"/>
      <c r="ATK256" s="472"/>
      <c r="ATL256" s="472"/>
      <c r="ATM256" s="472"/>
      <c r="ATN256" s="472"/>
      <c r="ATO256" s="472"/>
      <c r="ATP256" s="472"/>
      <c r="ATQ256" s="472"/>
      <c r="ATR256" s="472"/>
      <c r="ATS256" s="472"/>
      <c r="ATT256" s="472"/>
      <c r="ATU256" s="472"/>
      <c r="ATV256" s="472"/>
      <c r="ATW256" s="472"/>
      <c r="ATX256" s="472"/>
      <c r="ATY256" s="472"/>
      <c r="ATZ256" s="472"/>
      <c r="AUA256" s="472"/>
      <c r="AUB256" s="472"/>
      <c r="AUC256" s="472"/>
      <c r="AUD256" s="472"/>
      <c r="AUE256" s="472"/>
      <c r="AUF256" s="472"/>
      <c r="AUG256" s="472"/>
      <c r="AUH256" s="472"/>
      <c r="AUI256" s="472"/>
      <c r="AUJ256" s="472"/>
      <c r="AUK256" s="472"/>
      <c r="AUL256" s="472"/>
      <c r="AUM256" s="472"/>
      <c r="AUN256" s="472"/>
      <c r="AUO256" s="472"/>
      <c r="AUP256" s="472"/>
      <c r="AUQ256" s="472"/>
      <c r="AUR256" s="472"/>
      <c r="AUS256" s="472"/>
      <c r="AUT256" s="472"/>
      <c r="AUU256" s="472"/>
      <c r="AUV256" s="472"/>
      <c r="AUW256" s="472"/>
      <c r="AUX256" s="472"/>
      <c r="AUY256" s="472"/>
      <c r="AUZ256" s="472"/>
      <c r="AVA256" s="472"/>
      <c r="AVB256" s="472"/>
      <c r="AVC256" s="472"/>
      <c r="AVD256" s="472"/>
      <c r="AVE256" s="472"/>
      <c r="AVF256" s="472"/>
      <c r="AVG256" s="472"/>
      <c r="AVH256" s="472"/>
      <c r="AVI256" s="472"/>
      <c r="AVJ256" s="472"/>
      <c r="AVK256" s="472"/>
      <c r="AVL256" s="472"/>
      <c r="AVM256" s="472"/>
      <c r="AVN256" s="472"/>
      <c r="AVO256" s="472"/>
      <c r="AVP256" s="472"/>
      <c r="AVQ256" s="472"/>
      <c r="AVR256" s="472"/>
      <c r="AVS256" s="472"/>
      <c r="AVT256" s="472"/>
      <c r="AVU256" s="472"/>
      <c r="AVV256" s="472"/>
      <c r="AVW256" s="472"/>
      <c r="AVX256" s="472"/>
      <c r="AVY256" s="472"/>
      <c r="AVZ256" s="472"/>
      <c r="AWA256" s="472"/>
      <c r="AWB256" s="472"/>
      <c r="AWC256" s="472"/>
      <c r="AWD256" s="472"/>
      <c r="AWE256" s="472"/>
      <c r="AWF256" s="472"/>
      <c r="AWG256" s="472"/>
      <c r="AWH256" s="472"/>
      <c r="AWI256" s="472"/>
      <c r="AWJ256" s="472"/>
      <c r="AWM256" s="472"/>
      <c r="AWN256" s="472"/>
      <c r="AWO256" s="472"/>
      <c r="AWP256" s="472"/>
      <c r="AWQ256" s="472"/>
      <c r="AWR256" s="472"/>
      <c r="AWS256" s="472"/>
      <c r="AWT256" s="472"/>
      <c r="AWU256" s="472"/>
      <c r="AWV256" s="472"/>
      <c r="AWW256" s="472"/>
      <c r="AWX256" s="472"/>
      <c r="AWY256" s="472"/>
      <c r="AWZ256" s="472"/>
      <c r="AXA256" s="472"/>
      <c r="AXB256" s="472"/>
      <c r="AXC256" s="472"/>
      <c r="AXD256" s="472"/>
      <c r="AXE256" s="472"/>
      <c r="AXF256" s="472"/>
      <c r="AXG256" s="472"/>
      <c r="AXH256" s="472"/>
      <c r="AXI256" s="472"/>
      <c r="AXJ256" s="472"/>
      <c r="AXK256" s="472"/>
      <c r="AXL256" s="472"/>
      <c r="AXM256" s="472"/>
      <c r="AXN256" s="472"/>
      <c r="AXO256" s="472"/>
      <c r="AXP256" s="472"/>
      <c r="AXQ256" s="472"/>
      <c r="AXR256" s="472"/>
      <c r="AXS256" s="472"/>
      <c r="AXT256" s="472"/>
      <c r="AXU256" s="472"/>
      <c r="AXV256" s="472"/>
      <c r="AXW256" s="472"/>
      <c r="AXX256" s="472"/>
      <c r="AXY256" s="472"/>
      <c r="AXZ256" s="472"/>
      <c r="AYA256" s="472"/>
      <c r="AYB256" s="472"/>
      <c r="AYC256" s="472"/>
      <c r="AYD256" s="472"/>
      <c r="AYE256" s="472"/>
      <c r="AYF256" s="472"/>
      <c r="AYG256" s="472"/>
      <c r="AYH256" s="472"/>
      <c r="AYI256" s="472"/>
      <c r="AYJ256" s="472"/>
      <c r="AYK256" s="472"/>
      <c r="AYL256" s="472"/>
      <c r="AYM256" s="472"/>
      <c r="AYN256" s="472"/>
      <c r="AYO256" s="472"/>
      <c r="AYP256" s="472"/>
      <c r="AYQ256" s="472"/>
      <c r="AYR256" s="472"/>
      <c r="AYS256" s="472"/>
      <c r="AYT256" s="472"/>
      <c r="AYU256" s="472"/>
      <c r="AYV256" s="472"/>
      <c r="AYW256" s="472"/>
      <c r="AYX256" s="472"/>
      <c r="AYY256" s="472"/>
      <c r="AYZ256" s="472"/>
      <c r="AZA256" s="472"/>
      <c r="AZB256" s="472"/>
      <c r="AZC256" s="472"/>
      <c r="AZD256" s="472"/>
      <c r="AZE256" s="472"/>
      <c r="AZF256" s="472"/>
      <c r="AZG256" s="472"/>
      <c r="AZH256" s="472"/>
      <c r="AZI256" s="472"/>
      <c r="AZJ256" s="472"/>
      <c r="AZK256" s="472"/>
      <c r="AZL256" s="472"/>
      <c r="AZM256" s="472"/>
      <c r="AZN256" s="472"/>
      <c r="AZO256" s="472"/>
      <c r="AZP256" s="472"/>
      <c r="AZQ256" s="472"/>
      <c r="AZR256" s="472"/>
      <c r="AZS256" s="472"/>
      <c r="AZT256" s="472"/>
      <c r="AZU256" s="472"/>
      <c r="AZV256" s="472"/>
      <c r="AZW256" s="472"/>
      <c r="AZX256" s="472"/>
      <c r="AZY256" s="472"/>
      <c r="AZZ256" s="472"/>
      <c r="BAA256" s="472"/>
      <c r="BAB256" s="472"/>
      <c r="BAC256" s="472"/>
      <c r="BAD256" s="472"/>
      <c r="BAE256" s="472"/>
      <c r="BAF256" s="472"/>
      <c r="BAG256" s="472"/>
      <c r="BAH256" s="472"/>
      <c r="BAI256" s="472"/>
      <c r="BAJ256" s="472"/>
      <c r="BAK256" s="472"/>
      <c r="BAL256" s="472"/>
      <c r="BAM256" s="472"/>
      <c r="BAN256" s="472"/>
      <c r="BAO256" s="472"/>
      <c r="BAP256" s="472"/>
      <c r="BAQ256" s="472"/>
      <c r="BAR256" s="472"/>
      <c r="BAS256" s="472"/>
      <c r="BAT256" s="472"/>
      <c r="BAU256" s="472"/>
      <c r="BAV256" s="472"/>
      <c r="BAW256" s="472"/>
      <c r="BAX256" s="472"/>
      <c r="BAY256" s="472"/>
      <c r="BAZ256" s="472"/>
      <c r="BBA256" s="472"/>
      <c r="BBB256" s="472"/>
      <c r="BBC256" s="472"/>
      <c r="BBD256" s="472"/>
      <c r="BBE256" s="472"/>
      <c r="BBF256" s="472"/>
      <c r="BBG256" s="472"/>
      <c r="BBH256" s="472"/>
      <c r="BBI256" s="472"/>
      <c r="BBJ256" s="472"/>
      <c r="BBK256" s="472"/>
      <c r="BBL256" s="472"/>
      <c r="BBM256" s="472"/>
      <c r="BBN256" s="472"/>
      <c r="BBO256" s="472"/>
      <c r="BBP256" s="472"/>
      <c r="BBQ256" s="472"/>
      <c r="BBR256" s="472"/>
      <c r="BBS256" s="472"/>
      <c r="BBT256" s="472"/>
      <c r="BBU256" s="472"/>
      <c r="BBV256" s="472"/>
      <c r="BBW256" s="472"/>
      <c r="BBX256" s="472"/>
      <c r="BBY256" s="472"/>
      <c r="BBZ256" s="472"/>
      <c r="BCA256" s="472"/>
      <c r="BCB256" s="472"/>
      <c r="BCC256" s="472"/>
      <c r="BCD256" s="472"/>
      <c r="BCE256" s="472"/>
      <c r="BCF256" s="472"/>
      <c r="BCG256" s="472"/>
      <c r="BCH256" s="472"/>
      <c r="BCI256" s="472"/>
      <c r="BCJ256" s="472"/>
      <c r="BCK256" s="472"/>
      <c r="BCL256" s="472"/>
      <c r="BCM256" s="472"/>
      <c r="BCN256" s="472"/>
      <c r="BCO256" s="472"/>
      <c r="BCP256" s="472"/>
      <c r="BCQ256" s="472"/>
      <c r="BCR256" s="472"/>
      <c r="BCS256" s="472"/>
      <c r="BCT256" s="472"/>
      <c r="BCU256" s="472"/>
      <c r="BCV256" s="472"/>
      <c r="BCW256" s="472"/>
      <c r="BCX256" s="472"/>
      <c r="BCY256" s="472"/>
      <c r="BCZ256" s="472"/>
      <c r="BDA256" s="472"/>
      <c r="BDB256" s="472"/>
      <c r="BDC256" s="472"/>
      <c r="BDD256" s="472"/>
      <c r="BDE256" s="472"/>
      <c r="BDF256" s="472"/>
      <c r="BDG256" s="472"/>
      <c r="BDH256" s="472"/>
      <c r="BDI256" s="472"/>
      <c r="BDJ256" s="472"/>
      <c r="BDK256" s="472"/>
      <c r="BDL256" s="472"/>
      <c r="BDM256" s="472"/>
      <c r="BDN256" s="472"/>
      <c r="BDO256" s="472"/>
      <c r="BDP256" s="472"/>
      <c r="BDQ256" s="472"/>
      <c r="BDR256" s="472"/>
      <c r="BDS256" s="472"/>
      <c r="BDT256" s="472"/>
      <c r="BDU256" s="472"/>
      <c r="BDV256" s="472"/>
      <c r="BDW256" s="472"/>
      <c r="BDX256" s="472"/>
      <c r="BDY256" s="472"/>
      <c r="BDZ256" s="472"/>
      <c r="BEA256" s="472"/>
      <c r="BEB256" s="472"/>
      <c r="BEC256" s="472"/>
      <c r="BED256" s="472"/>
      <c r="BEE256" s="472"/>
      <c r="BEF256" s="472"/>
      <c r="BEG256" s="472"/>
      <c r="BEH256" s="472"/>
      <c r="BEI256" s="472"/>
      <c r="BEJ256" s="472"/>
      <c r="BEK256" s="472"/>
      <c r="BEL256" s="472"/>
      <c r="BEM256" s="472"/>
      <c r="BEN256" s="472"/>
      <c r="BEO256" s="472"/>
      <c r="BEP256" s="472"/>
      <c r="BEQ256" s="472"/>
      <c r="BER256" s="472"/>
      <c r="BES256" s="472"/>
      <c r="BET256" s="472"/>
      <c r="BEU256" s="472"/>
      <c r="BEV256" s="472"/>
      <c r="BEW256" s="472"/>
      <c r="BEX256" s="472"/>
      <c r="BEY256" s="472"/>
      <c r="BEZ256" s="472"/>
      <c r="BFA256" s="472"/>
      <c r="BFB256" s="472"/>
      <c r="BFC256" s="472"/>
      <c r="BFD256" s="472"/>
      <c r="BFE256" s="472"/>
      <c r="BFF256" s="472"/>
      <c r="BFG256" s="472"/>
      <c r="BFH256" s="472"/>
      <c r="BFI256" s="472"/>
      <c r="BFJ256" s="472"/>
      <c r="BFK256" s="472"/>
      <c r="BFL256" s="472"/>
      <c r="BFM256" s="472"/>
      <c r="BFN256" s="472"/>
      <c r="BFO256" s="472"/>
      <c r="BFP256" s="472"/>
      <c r="BFQ256" s="472"/>
      <c r="BFR256" s="472"/>
      <c r="BFS256" s="472"/>
      <c r="BFT256" s="472"/>
      <c r="BFU256" s="472"/>
      <c r="BFV256" s="472"/>
      <c r="BFW256" s="472"/>
      <c r="BFX256" s="472"/>
      <c r="BFY256" s="472"/>
      <c r="BFZ256" s="472"/>
      <c r="BGA256" s="472"/>
      <c r="BGB256" s="472"/>
      <c r="BGC256" s="472"/>
      <c r="BGD256" s="472"/>
      <c r="BGE256" s="472"/>
      <c r="BGF256" s="472"/>
      <c r="BGI256" s="472"/>
      <c r="BGJ256" s="472"/>
      <c r="BGK256" s="472"/>
      <c r="BGL256" s="472"/>
      <c r="BGM256" s="472"/>
      <c r="BGN256" s="472"/>
      <c r="BGO256" s="472"/>
      <c r="BGP256" s="472"/>
      <c r="BGQ256" s="472"/>
      <c r="BGR256" s="472"/>
      <c r="BGS256" s="472"/>
      <c r="BGT256" s="472"/>
      <c r="BGU256" s="472"/>
      <c r="BGV256" s="472"/>
      <c r="BGW256" s="472"/>
      <c r="BGX256" s="472"/>
      <c r="BGY256" s="472"/>
      <c r="BGZ256" s="472"/>
      <c r="BHA256" s="472"/>
      <c r="BHB256" s="472"/>
      <c r="BHC256" s="472"/>
      <c r="BHD256" s="472"/>
      <c r="BHE256" s="472"/>
      <c r="BHF256" s="472"/>
      <c r="BHG256" s="472"/>
      <c r="BHH256" s="472"/>
      <c r="BHI256" s="472"/>
      <c r="BHJ256" s="472"/>
      <c r="BHK256" s="472"/>
      <c r="BHL256" s="472"/>
      <c r="BHM256" s="472"/>
      <c r="BHN256" s="472"/>
      <c r="BHO256" s="472"/>
      <c r="BHP256" s="472"/>
      <c r="BHQ256" s="472"/>
      <c r="BHR256" s="472"/>
      <c r="BHS256" s="472"/>
      <c r="BHT256" s="472"/>
      <c r="BHU256" s="472"/>
      <c r="BHV256" s="472"/>
      <c r="BHW256" s="472"/>
      <c r="BHX256" s="472"/>
      <c r="BHY256" s="472"/>
      <c r="BHZ256" s="472"/>
      <c r="BIA256" s="472"/>
      <c r="BIB256" s="472"/>
      <c r="BIC256" s="472"/>
      <c r="BID256" s="472"/>
      <c r="BIE256" s="472"/>
      <c r="BIF256" s="472"/>
      <c r="BIG256" s="472"/>
      <c r="BIH256" s="472"/>
      <c r="BII256" s="472"/>
      <c r="BIJ256" s="472"/>
      <c r="BIK256" s="472"/>
      <c r="BIL256" s="472"/>
      <c r="BIM256" s="472"/>
      <c r="BIN256" s="472"/>
      <c r="BIO256" s="472"/>
      <c r="BIP256" s="472"/>
      <c r="BIQ256" s="472"/>
      <c r="BIR256" s="472"/>
      <c r="BIS256" s="472"/>
      <c r="BIT256" s="472"/>
      <c r="BIU256" s="472"/>
      <c r="BIV256" s="472"/>
      <c r="BIW256" s="472"/>
      <c r="BIX256" s="472"/>
      <c r="BIY256" s="472"/>
      <c r="BIZ256" s="472"/>
      <c r="BJA256" s="472"/>
      <c r="BJB256" s="472"/>
      <c r="BJC256" s="472"/>
      <c r="BJD256" s="472"/>
      <c r="BJE256" s="472"/>
      <c r="BJF256" s="472"/>
      <c r="BJG256" s="472"/>
      <c r="BJH256" s="472"/>
      <c r="BJI256" s="472"/>
      <c r="BJJ256" s="472"/>
      <c r="BJK256" s="472"/>
      <c r="BJL256" s="472"/>
      <c r="BJM256" s="472"/>
      <c r="BJN256" s="472"/>
      <c r="BJO256" s="472"/>
      <c r="BJP256" s="472"/>
      <c r="BJQ256" s="472"/>
      <c r="BJR256" s="472"/>
      <c r="BJS256" s="472"/>
      <c r="BJT256" s="472"/>
      <c r="BJU256" s="472"/>
      <c r="BJV256" s="472"/>
      <c r="BJW256" s="472"/>
      <c r="BJX256" s="472"/>
      <c r="BJY256" s="472"/>
      <c r="BJZ256" s="472"/>
      <c r="BKA256" s="472"/>
      <c r="BKB256" s="472"/>
      <c r="BKC256" s="472"/>
      <c r="BKD256" s="472"/>
      <c r="BKE256" s="472"/>
      <c r="BKF256" s="472"/>
      <c r="BKG256" s="472"/>
      <c r="BKH256" s="472"/>
      <c r="BKI256" s="472"/>
      <c r="BKJ256" s="472"/>
      <c r="BKK256" s="472"/>
      <c r="BKL256" s="472"/>
      <c r="BKM256" s="472"/>
      <c r="BKN256" s="472"/>
      <c r="BKO256" s="472"/>
      <c r="BKP256" s="472"/>
      <c r="BKQ256" s="472"/>
      <c r="BKR256" s="472"/>
      <c r="BKS256" s="472"/>
      <c r="BKT256" s="472"/>
      <c r="BKU256" s="472"/>
      <c r="BKV256" s="472"/>
      <c r="BKW256" s="472"/>
      <c r="BKX256" s="472"/>
      <c r="BKY256" s="472"/>
      <c r="BKZ256" s="472"/>
      <c r="BLA256" s="472"/>
      <c r="BLB256" s="472"/>
      <c r="BLC256" s="472"/>
      <c r="BLD256" s="472"/>
      <c r="BLE256" s="472"/>
      <c r="BLF256" s="472"/>
      <c r="BLG256" s="472"/>
      <c r="BLH256" s="472"/>
      <c r="BLI256" s="472"/>
      <c r="BLJ256" s="472"/>
      <c r="BLK256" s="472"/>
      <c r="BLL256" s="472"/>
      <c r="BLM256" s="472"/>
      <c r="BLN256" s="472"/>
      <c r="BLO256" s="472"/>
      <c r="BLP256" s="472"/>
      <c r="BLQ256" s="472"/>
      <c r="BLR256" s="472"/>
      <c r="BLS256" s="472"/>
      <c r="BLT256" s="472"/>
      <c r="BLU256" s="472"/>
      <c r="BLV256" s="472"/>
      <c r="BLW256" s="472"/>
      <c r="BLX256" s="472"/>
      <c r="BLY256" s="472"/>
      <c r="BLZ256" s="472"/>
      <c r="BMA256" s="472"/>
      <c r="BMB256" s="472"/>
      <c r="BMC256" s="472"/>
      <c r="BMD256" s="472"/>
      <c r="BME256" s="472"/>
      <c r="BMF256" s="472"/>
      <c r="BMG256" s="472"/>
      <c r="BMH256" s="472"/>
      <c r="BMI256" s="472"/>
      <c r="BMJ256" s="472"/>
      <c r="BMK256" s="472"/>
      <c r="BML256" s="472"/>
      <c r="BMM256" s="472"/>
      <c r="BMN256" s="472"/>
      <c r="BMO256" s="472"/>
      <c r="BMP256" s="472"/>
      <c r="BMQ256" s="472"/>
      <c r="BMR256" s="472"/>
      <c r="BMS256" s="472"/>
      <c r="BMT256" s="472"/>
      <c r="BMU256" s="472"/>
      <c r="BMV256" s="472"/>
      <c r="BMW256" s="472"/>
      <c r="BMX256" s="472"/>
      <c r="BMY256" s="472"/>
      <c r="BMZ256" s="472"/>
      <c r="BNA256" s="472"/>
      <c r="BNB256" s="472"/>
      <c r="BNC256" s="472"/>
      <c r="BND256" s="472"/>
      <c r="BNE256" s="472"/>
      <c r="BNF256" s="472"/>
      <c r="BNG256" s="472"/>
      <c r="BNH256" s="472"/>
      <c r="BNI256" s="472"/>
      <c r="BNJ256" s="472"/>
      <c r="BNK256" s="472"/>
      <c r="BNL256" s="472"/>
      <c r="BNM256" s="472"/>
      <c r="BNN256" s="472"/>
      <c r="BNO256" s="472"/>
      <c r="BNP256" s="472"/>
      <c r="BNQ256" s="472"/>
      <c r="BNR256" s="472"/>
      <c r="BNS256" s="472"/>
      <c r="BNT256" s="472"/>
      <c r="BNU256" s="472"/>
      <c r="BNV256" s="472"/>
      <c r="BNW256" s="472"/>
      <c r="BNX256" s="472"/>
      <c r="BNY256" s="472"/>
      <c r="BNZ256" s="472"/>
      <c r="BOA256" s="472"/>
      <c r="BOB256" s="472"/>
      <c r="BOC256" s="472"/>
      <c r="BOD256" s="472"/>
      <c r="BOE256" s="472"/>
      <c r="BOF256" s="472"/>
      <c r="BOG256" s="472"/>
      <c r="BOH256" s="472"/>
      <c r="BOI256" s="472"/>
      <c r="BOJ256" s="472"/>
      <c r="BOK256" s="472"/>
      <c r="BOL256" s="472"/>
      <c r="BOM256" s="472"/>
      <c r="BON256" s="472"/>
      <c r="BOO256" s="472"/>
      <c r="BOP256" s="472"/>
      <c r="BOQ256" s="472"/>
      <c r="BOR256" s="472"/>
      <c r="BOS256" s="472"/>
      <c r="BOT256" s="472"/>
      <c r="BOU256" s="472"/>
      <c r="BOV256" s="472"/>
      <c r="BOW256" s="472"/>
      <c r="BOX256" s="472"/>
      <c r="BOY256" s="472"/>
      <c r="BOZ256" s="472"/>
      <c r="BPA256" s="472"/>
      <c r="BPB256" s="472"/>
      <c r="BPC256" s="472"/>
      <c r="BPD256" s="472"/>
      <c r="BPE256" s="472"/>
      <c r="BPF256" s="472"/>
      <c r="BPG256" s="472"/>
      <c r="BPH256" s="472"/>
      <c r="BPI256" s="472"/>
      <c r="BPJ256" s="472"/>
      <c r="BPK256" s="472"/>
      <c r="BPL256" s="472"/>
      <c r="BPM256" s="472"/>
      <c r="BPN256" s="472"/>
      <c r="BPO256" s="472"/>
      <c r="BPP256" s="472"/>
      <c r="BPQ256" s="472"/>
      <c r="BPR256" s="472"/>
      <c r="BPS256" s="472"/>
      <c r="BPT256" s="472"/>
      <c r="BPU256" s="472"/>
      <c r="BPV256" s="472"/>
      <c r="BPW256" s="472"/>
      <c r="BPX256" s="472"/>
      <c r="BPY256" s="472"/>
      <c r="BPZ256" s="472"/>
      <c r="BQA256" s="472"/>
      <c r="BQB256" s="472"/>
      <c r="BQE256" s="472"/>
      <c r="BQF256" s="472"/>
      <c r="BQG256" s="472"/>
      <c r="BQH256" s="472"/>
      <c r="BQI256" s="472"/>
      <c r="BQJ256" s="472"/>
      <c r="BQK256" s="472"/>
      <c r="BQL256" s="472"/>
      <c r="BQM256" s="472"/>
      <c r="BQN256" s="472"/>
      <c r="BQO256" s="472"/>
      <c r="BQP256" s="472"/>
      <c r="BQQ256" s="472"/>
      <c r="BQR256" s="472"/>
      <c r="BQS256" s="472"/>
      <c r="BQT256" s="472"/>
      <c r="BQU256" s="472"/>
      <c r="BQV256" s="472"/>
      <c r="BQW256" s="472"/>
      <c r="BQX256" s="472"/>
      <c r="BQY256" s="472"/>
      <c r="BQZ256" s="472"/>
      <c r="BRA256" s="472"/>
      <c r="BRB256" s="472"/>
      <c r="BRC256" s="472"/>
      <c r="BRD256" s="472"/>
      <c r="BRE256" s="472"/>
      <c r="BRF256" s="472"/>
      <c r="BRG256" s="472"/>
      <c r="BRH256" s="472"/>
      <c r="BRI256" s="472"/>
      <c r="BRJ256" s="472"/>
      <c r="BRK256" s="472"/>
      <c r="BRL256" s="472"/>
      <c r="BRM256" s="472"/>
      <c r="BRN256" s="472"/>
      <c r="BRO256" s="472"/>
      <c r="BRP256" s="472"/>
      <c r="BRQ256" s="472"/>
      <c r="BRR256" s="472"/>
      <c r="BRS256" s="472"/>
      <c r="BRT256" s="472"/>
      <c r="BRU256" s="472"/>
      <c r="BRV256" s="472"/>
      <c r="BRW256" s="472"/>
      <c r="BRX256" s="472"/>
      <c r="BRY256" s="472"/>
      <c r="BRZ256" s="472"/>
      <c r="BSA256" s="472"/>
      <c r="BSB256" s="472"/>
      <c r="BSC256" s="472"/>
      <c r="BSD256" s="472"/>
      <c r="BSE256" s="472"/>
      <c r="BSF256" s="472"/>
      <c r="BSG256" s="472"/>
      <c r="BSH256" s="472"/>
      <c r="BSI256" s="472"/>
      <c r="BSJ256" s="472"/>
      <c r="BSK256" s="472"/>
      <c r="BSL256" s="472"/>
      <c r="BSM256" s="472"/>
      <c r="BSN256" s="472"/>
      <c r="BSO256" s="472"/>
      <c r="BSP256" s="472"/>
      <c r="BSQ256" s="472"/>
      <c r="BSR256" s="472"/>
      <c r="BSS256" s="472"/>
      <c r="BST256" s="472"/>
      <c r="BSU256" s="472"/>
      <c r="BSV256" s="472"/>
      <c r="BSW256" s="472"/>
      <c r="BSX256" s="472"/>
      <c r="BSY256" s="472"/>
      <c r="BSZ256" s="472"/>
      <c r="BTA256" s="472"/>
      <c r="BTB256" s="472"/>
      <c r="BTC256" s="472"/>
      <c r="BTD256" s="472"/>
      <c r="BTE256" s="472"/>
      <c r="BTF256" s="472"/>
      <c r="BTG256" s="472"/>
      <c r="BTH256" s="472"/>
      <c r="BTI256" s="472"/>
      <c r="BTJ256" s="472"/>
      <c r="BTK256" s="472"/>
      <c r="BTL256" s="472"/>
      <c r="BTM256" s="472"/>
      <c r="BTN256" s="472"/>
      <c r="BTO256" s="472"/>
      <c r="BTP256" s="472"/>
      <c r="BTQ256" s="472"/>
      <c r="BTR256" s="472"/>
      <c r="BTS256" s="472"/>
      <c r="BTT256" s="472"/>
      <c r="BTU256" s="472"/>
      <c r="BTV256" s="472"/>
      <c r="BTW256" s="472"/>
      <c r="BTX256" s="472"/>
      <c r="BTY256" s="472"/>
      <c r="BTZ256" s="472"/>
      <c r="BUA256" s="472"/>
      <c r="BUB256" s="472"/>
      <c r="BUC256" s="472"/>
      <c r="BUD256" s="472"/>
      <c r="BUE256" s="472"/>
      <c r="BUF256" s="472"/>
      <c r="BUG256" s="472"/>
      <c r="BUH256" s="472"/>
      <c r="BUI256" s="472"/>
      <c r="BUJ256" s="472"/>
      <c r="BUK256" s="472"/>
      <c r="BUL256" s="472"/>
      <c r="BUM256" s="472"/>
      <c r="BUN256" s="472"/>
      <c r="BUO256" s="472"/>
      <c r="BUP256" s="472"/>
      <c r="BUQ256" s="472"/>
      <c r="BUR256" s="472"/>
      <c r="BUS256" s="472"/>
      <c r="BUT256" s="472"/>
      <c r="BUU256" s="472"/>
      <c r="BUV256" s="472"/>
      <c r="BUW256" s="472"/>
      <c r="BUX256" s="472"/>
      <c r="BUY256" s="472"/>
      <c r="BUZ256" s="472"/>
      <c r="BVA256" s="472"/>
      <c r="BVB256" s="472"/>
      <c r="BVC256" s="472"/>
      <c r="BVD256" s="472"/>
      <c r="BVE256" s="472"/>
      <c r="BVF256" s="472"/>
      <c r="BVG256" s="472"/>
      <c r="BVH256" s="472"/>
      <c r="BVI256" s="472"/>
      <c r="BVJ256" s="472"/>
      <c r="BVK256" s="472"/>
      <c r="BVL256" s="472"/>
      <c r="BVM256" s="472"/>
      <c r="BVN256" s="472"/>
      <c r="BVO256" s="472"/>
      <c r="BVP256" s="472"/>
      <c r="BVQ256" s="472"/>
      <c r="BVR256" s="472"/>
      <c r="BVS256" s="472"/>
      <c r="BVT256" s="472"/>
      <c r="BVU256" s="472"/>
      <c r="BVV256" s="472"/>
      <c r="BVW256" s="472"/>
      <c r="BVX256" s="472"/>
      <c r="BVY256" s="472"/>
      <c r="BVZ256" s="472"/>
      <c r="BWA256" s="472"/>
      <c r="BWB256" s="472"/>
      <c r="BWC256" s="472"/>
      <c r="BWD256" s="472"/>
      <c r="BWE256" s="472"/>
      <c r="BWF256" s="472"/>
      <c r="BWG256" s="472"/>
      <c r="BWH256" s="472"/>
      <c r="BWI256" s="472"/>
      <c r="BWJ256" s="472"/>
      <c r="BWK256" s="472"/>
      <c r="BWL256" s="472"/>
      <c r="BWM256" s="472"/>
      <c r="BWN256" s="472"/>
      <c r="BWO256" s="472"/>
      <c r="BWP256" s="472"/>
      <c r="BWQ256" s="472"/>
      <c r="BWR256" s="472"/>
      <c r="BWS256" s="472"/>
      <c r="BWT256" s="472"/>
      <c r="BWU256" s="472"/>
      <c r="BWV256" s="472"/>
      <c r="BWW256" s="472"/>
      <c r="BWX256" s="472"/>
      <c r="BWY256" s="472"/>
      <c r="BWZ256" s="472"/>
      <c r="BXA256" s="472"/>
      <c r="BXB256" s="472"/>
      <c r="BXC256" s="472"/>
      <c r="BXD256" s="472"/>
      <c r="BXE256" s="472"/>
      <c r="BXF256" s="472"/>
      <c r="BXG256" s="472"/>
      <c r="BXH256" s="472"/>
      <c r="BXI256" s="472"/>
      <c r="BXJ256" s="472"/>
      <c r="BXK256" s="472"/>
      <c r="BXL256" s="472"/>
      <c r="BXM256" s="472"/>
      <c r="BXN256" s="472"/>
      <c r="BXO256" s="472"/>
      <c r="BXP256" s="472"/>
      <c r="BXQ256" s="472"/>
      <c r="BXR256" s="472"/>
      <c r="BXS256" s="472"/>
      <c r="BXT256" s="472"/>
      <c r="BXU256" s="472"/>
      <c r="BXV256" s="472"/>
      <c r="BXW256" s="472"/>
      <c r="BXX256" s="472"/>
      <c r="BXY256" s="472"/>
      <c r="BXZ256" s="472"/>
      <c r="BYA256" s="472"/>
      <c r="BYB256" s="472"/>
      <c r="BYC256" s="472"/>
      <c r="BYD256" s="472"/>
      <c r="BYE256" s="472"/>
      <c r="BYF256" s="472"/>
      <c r="BYG256" s="472"/>
      <c r="BYH256" s="472"/>
      <c r="BYI256" s="472"/>
      <c r="BYJ256" s="472"/>
      <c r="BYK256" s="472"/>
      <c r="BYL256" s="472"/>
      <c r="BYM256" s="472"/>
      <c r="BYN256" s="472"/>
      <c r="BYO256" s="472"/>
      <c r="BYP256" s="472"/>
      <c r="BYQ256" s="472"/>
      <c r="BYR256" s="472"/>
      <c r="BYS256" s="472"/>
      <c r="BYT256" s="472"/>
      <c r="BYU256" s="472"/>
      <c r="BYV256" s="472"/>
      <c r="BYW256" s="472"/>
      <c r="BYX256" s="472"/>
      <c r="BYY256" s="472"/>
      <c r="BYZ256" s="472"/>
      <c r="BZA256" s="472"/>
      <c r="BZB256" s="472"/>
      <c r="BZC256" s="472"/>
      <c r="BZD256" s="472"/>
      <c r="BZE256" s="472"/>
      <c r="BZF256" s="472"/>
      <c r="BZG256" s="472"/>
      <c r="BZH256" s="472"/>
      <c r="BZI256" s="472"/>
      <c r="BZJ256" s="472"/>
      <c r="BZK256" s="472"/>
      <c r="BZL256" s="472"/>
      <c r="BZM256" s="472"/>
      <c r="BZN256" s="472"/>
      <c r="BZO256" s="472"/>
      <c r="BZP256" s="472"/>
      <c r="BZQ256" s="472"/>
      <c r="BZR256" s="472"/>
      <c r="BZS256" s="472"/>
      <c r="BZT256" s="472"/>
      <c r="BZU256" s="472"/>
      <c r="BZV256" s="472"/>
      <c r="BZW256" s="472"/>
      <c r="BZX256" s="472"/>
      <c r="CAA256" s="472"/>
      <c r="CAB256" s="472"/>
      <c r="CAC256" s="472"/>
      <c r="CAD256" s="472"/>
      <c r="CAE256" s="472"/>
      <c r="CAF256" s="472"/>
      <c r="CAG256" s="472"/>
      <c r="CAH256" s="472"/>
      <c r="CAI256" s="472"/>
      <c r="CAJ256" s="472"/>
      <c r="CAK256" s="472"/>
      <c r="CAL256" s="472"/>
      <c r="CAM256" s="472"/>
      <c r="CAN256" s="472"/>
      <c r="CAO256" s="472"/>
      <c r="CAP256" s="472"/>
      <c r="CAQ256" s="472"/>
      <c r="CAR256" s="472"/>
      <c r="CAS256" s="472"/>
      <c r="CAT256" s="472"/>
      <c r="CAU256" s="472"/>
      <c r="CAV256" s="472"/>
      <c r="CAW256" s="472"/>
      <c r="CAX256" s="472"/>
      <c r="CAY256" s="472"/>
      <c r="CAZ256" s="472"/>
      <c r="CBA256" s="472"/>
      <c r="CBB256" s="472"/>
      <c r="CBC256" s="472"/>
      <c r="CBD256" s="472"/>
      <c r="CBE256" s="472"/>
      <c r="CBF256" s="472"/>
      <c r="CBG256" s="472"/>
      <c r="CBH256" s="472"/>
      <c r="CBI256" s="472"/>
      <c r="CBJ256" s="472"/>
      <c r="CBK256" s="472"/>
      <c r="CBL256" s="472"/>
      <c r="CBM256" s="472"/>
      <c r="CBN256" s="472"/>
      <c r="CBO256" s="472"/>
      <c r="CBP256" s="472"/>
      <c r="CBQ256" s="472"/>
      <c r="CBR256" s="472"/>
      <c r="CBS256" s="472"/>
      <c r="CBT256" s="472"/>
      <c r="CBU256" s="472"/>
      <c r="CBV256" s="472"/>
      <c r="CBW256" s="472"/>
      <c r="CBX256" s="472"/>
      <c r="CBY256" s="472"/>
      <c r="CBZ256" s="472"/>
      <c r="CCA256" s="472"/>
      <c r="CCB256" s="472"/>
      <c r="CCC256" s="472"/>
      <c r="CCD256" s="472"/>
      <c r="CCE256" s="472"/>
      <c r="CCF256" s="472"/>
      <c r="CCG256" s="472"/>
      <c r="CCH256" s="472"/>
      <c r="CCI256" s="472"/>
      <c r="CCJ256" s="472"/>
      <c r="CCK256" s="472"/>
      <c r="CCL256" s="472"/>
      <c r="CCM256" s="472"/>
      <c r="CCN256" s="472"/>
      <c r="CCO256" s="472"/>
      <c r="CCP256" s="472"/>
      <c r="CCQ256" s="472"/>
      <c r="CCR256" s="472"/>
      <c r="CCS256" s="472"/>
      <c r="CCT256" s="472"/>
      <c r="CCU256" s="472"/>
      <c r="CCV256" s="472"/>
      <c r="CCW256" s="472"/>
      <c r="CCX256" s="472"/>
      <c r="CCY256" s="472"/>
      <c r="CCZ256" s="472"/>
      <c r="CDA256" s="472"/>
      <c r="CDB256" s="472"/>
      <c r="CDC256" s="472"/>
      <c r="CDD256" s="472"/>
      <c r="CDE256" s="472"/>
      <c r="CDF256" s="472"/>
      <c r="CDG256" s="472"/>
      <c r="CDH256" s="472"/>
      <c r="CDI256" s="472"/>
      <c r="CDJ256" s="472"/>
      <c r="CDK256" s="472"/>
      <c r="CDL256" s="472"/>
      <c r="CDM256" s="472"/>
      <c r="CDN256" s="472"/>
      <c r="CDO256" s="472"/>
      <c r="CDP256" s="472"/>
      <c r="CDQ256" s="472"/>
      <c r="CDR256" s="472"/>
      <c r="CDS256" s="472"/>
      <c r="CDT256" s="472"/>
      <c r="CDU256" s="472"/>
      <c r="CDV256" s="472"/>
      <c r="CDW256" s="472"/>
      <c r="CDX256" s="472"/>
      <c r="CDY256" s="472"/>
      <c r="CDZ256" s="472"/>
      <c r="CEA256" s="472"/>
      <c r="CEB256" s="472"/>
      <c r="CEC256" s="472"/>
      <c r="CED256" s="472"/>
      <c r="CEE256" s="472"/>
      <c r="CEF256" s="472"/>
      <c r="CEG256" s="472"/>
      <c r="CEH256" s="472"/>
      <c r="CEI256" s="472"/>
      <c r="CEJ256" s="472"/>
      <c r="CEK256" s="472"/>
      <c r="CEL256" s="472"/>
      <c r="CEM256" s="472"/>
      <c r="CEN256" s="472"/>
      <c r="CEO256" s="472"/>
      <c r="CEP256" s="472"/>
      <c r="CEQ256" s="472"/>
      <c r="CER256" s="472"/>
      <c r="CES256" s="472"/>
      <c r="CET256" s="472"/>
      <c r="CEU256" s="472"/>
      <c r="CEV256" s="472"/>
      <c r="CEW256" s="472"/>
      <c r="CEX256" s="472"/>
      <c r="CEY256" s="472"/>
      <c r="CEZ256" s="472"/>
      <c r="CFA256" s="472"/>
      <c r="CFB256" s="472"/>
      <c r="CFC256" s="472"/>
      <c r="CFD256" s="472"/>
      <c r="CFE256" s="472"/>
      <c r="CFF256" s="472"/>
      <c r="CFG256" s="472"/>
      <c r="CFH256" s="472"/>
      <c r="CFI256" s="472"/>
      <c r="CFJ256" s="472"/>
      <c r="CFK256" s="472"/>
      <c r="CFL256" s="472"/>
      <c r="CFM256" s="472"/>
      <c r="CFN256" s="472"/>
      <c r="CFO256" s="472"/>
      <c r="CFP256" s="472"/>
      <c r="CFQ256" s="472"/>
      <c r="CFR256" s="472"/>
      <c r="CFS256" s="472"/>
      <c r="CFT256" s="472"/>
      <c r="CFU256" s="472"/>
      <c r="CFV256" s="472"/>
      <c r="CFW256" s="472"/>
      <c r="CFX256" s="472"/>
      <c r="CFY256" s="472"/>
      <c r="CFZ256" s="472"/>
      <c r="CGA256" s="472"/>
      <c r="CGB256" s="472"/>
      <c r="CGC256" s="472"/>
      <c r="CGD256" s="472"/>
      <c r="CGE256" s="472"/>
      <c r="CGF256" s="472"/>
      <c r="CGG256" s="472"/>
      <c r="CGH256" s="472"/>
      <c r="CGI256" s="472"/>
      <c r="CGJ256" s="472"/>
      <c r="CGK256" s="472"/>
      <c r="CGL256" s="472"/>
      <c r="CGM256" s="472"/>
      <c r="CGN256" s="472"/>
      <c r="CGO256" s="472"/>
      <c r="CGP256" s="472"/>
      <c r="CGQ256" s="472"/>
      <c r="CGR256" s="472"/>
      <c r="CGS256" s="472"/>
      <c r="CGT256" s="472"/>
      <c r="CGU256" s="472"/>
      <c r="CGV256" s="472"/>
      <c r="CGW256" s="472"/>
      <c r="CGX256" s="472"/>
      <c r="CGY256" s="472"/>
      <c r="CGZ256" s="472"/>
      <c r="CHA256" s="472"/>
      <c r="CHB256" s="472"/>
      <c r="CHC256" s="472"/>
      <c r="CHD256" s="472"/>
      <c r="CHE256" s="472"/>
      <c r="CHF256" s="472"/>
      <c r="CHG256" s="472"/>
      <c r="CHH256" s="472"/>
      <c r="CHI256" s="472"/>
      <c r="CHJ256" s="472"/>
      <c r="CHK256" s="472"/>
      <c r="CHL256" s="472"/>
      <c r="CHM256" s="472"/>
      <c r="CHN256" s="472"/>
      <c r="CHO256" s="472"/>
      <c r="CHP256" s="472"/>
      <c r="CHQ256" s="472"/>
      <c r="CHR256" s="472"/>
      <c r="CHS256" s="472"/>
      <c r="CHT256" s="472"/>
      <c r="CHU256" s="472"/>
      <c r="CHV256" s="472"/>
      <c r="CHW256" s="472"/>
      <c r="CHX256" s="472"/>
      <c r="CHY256" s="472"/>
      <c r="CHZ256" s="472"/>
      <c r="CIA256" s="472"/>
      <c r="CIB256" s="472"/>
      <c r="CIC256" s="472"/>
      <c r="CID256" s="472"/>
      <c r="CIE256" s="472"/>
      <c r="CIF256" s="472"/>
      <c r="CIG256" s="472"/>
      <c r="CIH256" s="472"/>
      <c r="CII256" s="472"/>
      <c r="CIJ256" s="472"/>
      <c r="CIK256" s="472"/>
      <c r="CIL256" s="472"/>
      <c r="CIM256" s="472"/>
      <c r="CIN256" s="472"/>
      <c r="CIO256" s="472"/>
      <c r="CIP256" s="472"/>
      <c r="CIQ256" s="472"/>
      <c r="CIR256" s="472"/>
      <c r="CIS256" s="472"/>
      <c r="CIT256" s="472"/>
      <c r="CIU256" s="472"/>
      <c r="CIV256" s="472"/>
      <c r="CIW256" s="472"/>
      <c r="CIX256" s="472"/>
      <c r="CIY256" s="472"/>
      <c r="CIZ256" s="472"/>
      <c r="CJA256" s="472"/>
      <c r="CJB256" s="472"/>
      <c r="CJC256" s="472"/>
      <c r="CJD256" s="472"/>
      <c r="CJE256" s="472"/>
      <c r="CJF256" s="472"/>
      <c r="CJG256" s="472"/>
      <c r="CJH256" s="472"/>
      <c r="CJI256" s="472"/>
      <c r="CJJ256" s="472"/>
      <c r="CJK256" s="472"/>
      <c r="CJL256" s="472"/>
      <c r="CJM256" s="472"/>
      <c r="CJN256" s="472"/>
      <c r="CJO256" s="472"/>
      <c r="CJP256" s="472"/>
      <c r="CJQ256" s="472"/>
      <c r="CJR256" s="472"/>
      <c r="CJS256" s="472"/>
      <c r="CJT256" s="472"/>
      <c r="CJW256" s="472"/>
      <c r="CJX256" s="472"/>
      <c r="CJY256" s="472"/>
      <c r="CJZ256" s="472"/>
      <c r="CKA256" s="472"/>
      <c r="CKB256" s="472"/>
      <c r="CKC256" s="472"/>
      <c r="CKD256" s="472"/>
      <c r="CKE256" s="472"/>
      <c r="CKF256" s="472"/>
      <c r="CKG256" s="472"/>
      <c r="CKH256" s="472"/>
      <c r="CKI256" s="472"/>
      <c r="CKJ256" s="472"/>
      <c r="CKK256" s="472"/>
      <c r="CKL256" s="472"/>
      <c r="CKM256" s="472"/>
      <c r="CKN256" s="472"/>
      <c r="CKO256" s="472"/>
      <c r="CKP256" s="472"/>
      <c r="CKQ256" s="472"/>
      <c r="CKR256" s="472"/>
      <c r="CKS256" s="472"/>
      <c r="CKT256" s="472"/>
      <c r="CKU256" s="472"/>
      <c r="CKV256" s="472"/>
      <c r="CKW256" s="472"/>
      <c r="CKX256" s="472"/>
      <c r="CKY256" s="472"/>
      <c r="CKZ256" s="472"/>
      <c r="CLA256" s="472"/>
      <c r="CLB256" s="472"/>
      <c r="CLC256" s="472"/>
      <c r="CLD256" s="472"/>
      <c r="CLE256" s="472"/>
      <c r="CLF256" s="472"/>
      <c r="CLG256" s="472"/>
      <c r="CLH256" s="472"/>
      <c r="CLI256" s="472"/>
      <c r="CLJ256" s="472"/>
      <c r="CLK256" s="472"/>
      <c r="CLL256" s="472"/>
      <c r="CLM256" s="472"/>
      <c r="CLN256" s="472"/>
      <c r="CLO256" s="472"/>
      <c r="CLP256" s="472"/>
      <c r="CLQ256" s="472"/>
      <c r="CLR256" s="472"/>
      <c r="CLS256" s="472"/>
      <c r="CLT256" s="472"/>
      <c r="CLU256" s="472"/>
      <c r="CLV256" s="472"/>
      <c r="CLW256" s="472"/>
      <c r="CLX256" s="472"/>
      <c r="CLY256" s="472"/>
      <c r="CLZ256" s="472"/>
      <c r="CMA256" s="472"/>
      <c r="CMB256" s="472"/>
      <c r="CMC256" s="472"/>
      <c r="CMD256" s="472"/>
      <c r="CME256" s="472"/>
      <c r="CMF256" s="472"/>
      <c r="CMG256" s="472"/>
      <c r="CMH256" s="472"/>
      <c r="CMI256" s="472"/>
      <c r="CMJ256" s="472"/>
      <c r="CMK256" s="472"/>
      <c r="CML256" s="472"/>
      <c r="CMM256" s="472"/>
      <c r="CMN256" s="472"/>
      <c r="CMO256" s="472"/>
      <c r="CMP256" s="472"/>
      <c r="CMQ256" s="472"/>
      <c r="CMR256" s="472"/>
      <c r="CMS256" s="472"/>
      <c r="CMT256" s="472"/>
      <c r="CMU256" s="472"/>
      <c r="CMV256" s="472"/>
      <c r="CMW256" s="472"/>
      <c r="CMX256" s="472"/>
      <c r="CMY256" s="472"/>
      <c r="CMZ256" s="472"/>
      <c r="CNA256" s="472"/>
      <c r="CNB256" s="472"/>
      <c r="CNC256" s="472"/>
      <c r="CND256" s="472"/>
      <c r="CNE256" s="472"/>
      <c r="CNF256" s="472"/>
      <c r="CNG256" s="472"/>
      <c r="CNH256" s="472"/>
      <c r="CNI256" s="472"/>
      <c r="CNJ256" s="472"/>
      <c r="CNK256" s="472"/>
      <c r="CNL256" s="472"/>
      <c r="CNM256" s="472"/>
      <c r="CNN256" s="472"/>
      <c r="CNO256" s="472"/>
      <c r="CNP256" s="472"/>
      <c r="CNQ256" s="472"/>
      <c r="CNR256" s="472"/>
      <c r="CNS256" s="472"/>
      <c r="CNT256" s="472"/>
      <c r="CNU256" s="472"/>
      <c r="CNV256" s="472"/>
      <c r="CNW256" s="472"/>
      <c r="CNX256" s="472"/>
      <c r="CNY256" s="472"/>
      <c r="CNZ256" s="472"/>
      <c r="COA256" s="472"/>
      <c r="COB256" s="472"/>
      <c r="COC256" s="472"/>
      <c r="COD256" s="472"/>
      <c r="COE256" s="472"/>
      <c r="COF256" s="472"/>
      <c r="COG256" s="472"/>
      <c r="COH256" s="472"/>
      <c r="COI256" s="472"/>
      <c r="COJ256" s="472"/>
      <c r="COK256" s="472"/>
      <c r="COL256" s="472"/>
      <c r="COM256" s="472"/>
      <c r="CON256" s="472"/>
      <c r="COO256" s="472"/>
      <c r="COP256" s="472"/>
      <c r="COQ256" s="472"/>
      <c r="COR256" s="472"/>
      <c r="COS256" s="472"/>
      <c r="COT256" s="472"/>
      <c r="COU256" s="472"/>
      <c r="COV256" s="472"/>
      <c r="COW256" s="472"/>
      <c r="COX256" s="472"/>
      <c r="COY256" s="472"/>
      <c r="COZ256" s="472"/>
      <c r="CPA256" s="472"/>
      <c r="CPB256" s="472"/>
      <c r="CPC256" s="472"/>
      <c r="CPD256" s="472"/>
      <c r="CPE256" s="472"/>
      <c r="CPF256" s="472"/>
      <c r="CPG256" s="472"/>
      <c r="CPH256" s="472"/>
      <c r="CPI256" s="472"/>
      <c r="CPJ256" s="472"/>
      <c r="CPK256" s="472"/>
      <c r="CPL256" s="472"/>
      <c r="CPM256" s="472"/>
      <c r="CPN256" s="472"/>
      <c r="CPO256" s="472"/>
      <c r="CPP256" s="472"/>
      <c r="CPQ256" s="472"/>
      <c r="CPR256" s="472"/>
      <c r="CPS256" s="472"/>
      <c r="CPT256" s="472"/>
      <c r="CPU256" s="472"/>
      <c r="CPV256" s="472"/>
      <c r="CPW256" s="472"/>
      <c r="CPX256" s="472"/>
      <c r="CPY256" s="472"/>
      <c r="CPZ256" s="472"/>
      <c r="CQA256" s="472"/>
      <c r="CQB256" s="472"/>
      <c r="CQC256" s="472"/>
      <c r="CQD256" s="472"/>
      <c r="CQE256" s="472"/>
      <c r="CQF256" s="472"/>
      <c r="CQG256" s="472"/>
      <c r="CQH256" s="472"/>
      <c r="CQI256" s="472"/>
      <c r="CQJ256" s="472"/>
      <c r="CQK256" s="472"/>
      <c r="CQL256" s="472"/>
      <c r="CQM256" s="472"/>
      <c r="CQN256" s="472"/>
      <c r="CQO256" s="472"/>
      <c r="CQP256" s="472"/>
      <c r="CQQ256" s="472"/>
      <c r="CQR256" s="472"/>
      <c r="CQS256" s="472"/>
      <c r="CQT256" s="472"/>
      <c r="CQU256" s="472"/>
      <c r="CQV256" s="472"/>
      <c r="CQW256" s="472"/>
      <c r="CQX256" s="472"/>
      <c r="CQY256" s="472"/>
      <c r="CQZ256" s="472"/>
      <c r="CRA256" s="472"/>
      <c r="CRB256" s="472"/>
      <c r="CRC256" s="472"/>
      <c r="CRD256" s="472"/>
      <c r="CRE256" s="472"/>
      <c r="CRF256" s="472"/>
      <c r="CRG256" s="472"/>
      <c r="CRH256" s="472"/>
      <c r="CRI256" s="472"/>
      <c r="CRJ256" s="472"/>
      <c r="CRK256" s="472"/>
      <c r="CRL256" s="472"/>
      <c r="CRM256" s="472"/>
      <c r="CRN256" s="472"/>
      <c r="CRO256" s="472"/>
      <c r="CRP256" s="472"/>
      <c r="CRQ256" s="472"/>
      <c r="CRR256" s="472"/>
      <c r="CRS256" s="472"/>
      <c r="CRT256" s="472"/>
      <c r="CRU256" s="472"/>
      <c r="CRV256" s="472"/>
      <c r="CRW256" s="472"/>
      <c r="CRX256" s="472"/>
      <c r="CRY256" s="472"/>
      <c r="CRZ256" s="472"/>
      <c r="CSA256" s="472"/>
      <c r="CSB256" s="472"/>
      <c r="CSC256" s="472"/>
      <c r="CSD256" s="472"/>
      <c r="CSE256" s="472"/>
      <c r="CSF256" s="472"/>
      <c r="CSG256" s="472"/>
      <c r="CSH256" s="472"/>
      <c r="CSI256" s="472"/>
      <c r="CSJ256" s="472"/>
      <c r="CSK256" s="472"/>
      <c r="CSL256" s="472"/>
      <c r="CSM256" s="472"/>
      <c r="CSN256" s="472"/>
      <c r="CSO256" s="472"/>
      <c r="CSP256" s="472"/>
      <c r="CSQ256" s="472"/>
      <c r="CSR256" s="472"/>
      <c r="CSS256" s="472"/>
      <c r="CST256" s="472"/>
      <c r="CSU256" s="472"/>
      <c r="CSV256" s="472"/>
      <c r="CSW256" s="472"/>
      <c r="CSX256" s="472"/>
      <c r="CSY256" s="472"/>
      <c r="CSZ256" s="472"/>
      <c r="CTA256" s="472"/>
      <c r="CTB256" s="472"/>
      <c r="CTC256" s="472"/>
      <c r="CTD256" s="472"/>
      <c r="CTE256" s="472"/>
      <c r="CTF256" s="472"/>
      <c r="CTG256" s="472"/>
      <c r="CTH256" s="472"/>
      <c r="CTI256" s="472"/>
      <c r="CTJ256" s="472"/>
      <c r="CTK256" s="472"/>
      <c r="CTL256" s="472"/>
      <c r="CTM256" s="472"/>
      <c r="CTN256" s="472"/>
      <c r="CTO256" s="472"/>
      <c r="CTP256" s="472"/>
      <c r="CTS256" s="472"/>
      <c r="CTT256" s="472"/>
      <c r="CTU256" s="472"/>
      <c r="CTV256" s="472"/>
      <c r="CTW256" s="472"/>
      <c r="CTX256" s="472"/>
      <c r="CTY256" s="472"/>
      <c r="CTZ256" s="472"/>
      <c r="CUA256" s="472"/>
      <c r="CUB256" s="472"/>
      <c r="CUC256" s="472"/>
      <c r="CUD256" s="472"/>
      <c r="CUE256" s="472"/>
      <c r="CUF256" s="472"/>
      <c r="CUG256" s="472"/>
      <c r="CUH256" s="472"/>
      <c r="CUI256" s="472"/>
      <c r="CUJ256" s="472"/>
      <c r="CUK256" s="472"/>
      <c r="CUL256" s="472"/>
      <c r="CUM256" s="472"/>
      <c r="CUN256" s="472"/>
      <c r="CUO256" s="472"/>
      <c r="CUP256" s="472"/>
      <c r="CUQ256" s="472"/>
      <c r="CUR256" s="472"/>
      <c r="CUS256" s="472"/>
      <c r="CUT256" s="472"/>
      <c r="CUU256" s="472"/>
      <c r="CUV256" s="472"/>
      <c r="CUW256" s="472"/>
      <c r="CUX256" s="472"/>
      <c r="CUY256" s="472"/>
      <c r="CUZ256" s="472"/>
      <c r="CVA256" s="472"/>
      <c r="CVB256" s="472"/>
      <c r="CVC256" s="472"/>
      <c r="CVD256" s="472"/>
      <c r="CVE256" s="472"/>
      <c r="CVF256" s="472"/>
      <c r="CVG256" s="472"/>
      <c r="CVH256" s="472"/>
      <c r="CVI256" s="472"/>
      <c r="CVJ256" s="472"/>
      <c r="CVK256" s="472"/>
      <c r="CVL256" s="472"/>
      <c r="CVM256" s="472"/>
      <c r="CVN256" s="472"/>
      <c r="CVO256" s="472"/>
      <c r="CVP256" s="472"/>
      <c r="CVQ256" s="472"/>
      <c r="CVR256" s="472"/>
      <c r="CVS256" s="472"/>
      <c r="CVT256" s="472"/>
      <c r="CVU256" s="472"/>
      <c r="CVV256" s="472"/>
      <c r="CVW256" s="472"/>
      <c r="CVX256" s="472"/>
      <c r="CVY256" s="472"/>
      <c r="CVZ256" s="472"/>
      <c r="CWA256" s="472"/>
      <c r="CWB256" s="472"/>
      <c r="CWC256" s="472"/>
      <c r="CWD256" s="472"/>
      <c r="CWE256" s="472"/>
      <c r="CWF256" s="472"/>
      <c r="CWG256" s="472"/>
      <c r="CWH256" s="472"/>
      <c r="CWI256" s="472"/>
      <c r="CWJ256" s="472"/>
      <c r="CWK256" s="472"/>
      <c r="CWL256" s="472"/>
      <c r="CWM256" s="472"/>
      <c r="CWN256" s="472"/>
      <c r="CWO256" s="472"/>
      <c r="CWP256" s="472"/>
      <c r="CWQ256" s="472"/>
      <c r="CWR256" s="472"/>
      <c r="CWS256" s="472"/>
      <c r="CWT256" s="472"/>
      <c r="CWU256" s="472"/>
      <c r="CWV256" s="472"/>
      <c r="CWW256" s="472"/>
      <c r="CWX256" s="472"/>
      <c r="CWY256" s="472"/>
      <c r="CWZ256" s="472"/>
      <c r="CXA256" s="472"/>
      <c r="CXB256" s="472"/>
      <c r="CXC256" s="472"/>
      <c r="CXD256" s="472"/>
      <c r="CXE256" s="472"/>
      <c r="CXF256" s="472"/>
      <c r="CXG256" s="472"/>
      <c r="CXH256" s="472"/>
      <c r="CXI256" s="472"/>
      <c r="CXJ256" s="472"/>
      <c r="CXK256" s="472"/>
      <c r="CXL256" s="472"/>
      <c r="CXM256" s="472"/>
      <c r="CXN256" s="472"/>
      <c r="CXO256" s="472"/>
      <c r="CXP256" s="472"/>
      <c r="CXQ256" s="472"/>
      <c r="CXR256" s="472"/>
      <c r="CXS256" s="472"/>
      <c r="CXT256" s="472"/>
      <c r="CXU256" s="472"/>
      <c r="CXV256" s="472"/>
      <c r="CXW256" s="472"/>
      <c r="CXX256" s="472"/>
      <c r="CXY256" s="472"/>
      <c r="CXZ256" s="472"/>
      <c r="CYA256" s="472"/>
      <c r="CYB256" s="472"/>
      <c r="CYC256" s="472"/>
      <c r="CYD256" s="472"/>
      <c r="CYE256" s="472"/>
      <c r="CYF256" s="472"/>
      <c r="CYG256" s="472"/>
      <c r="CYH256" s="472"/>
      <c r="CYI256" s="472"/>
      <c r="CYJ256" s="472"/>
      <c r="CYK256" s="472"/>
      <c r="CYL256" s="472"/>
      <c r="CYM256" s="472"/>
      <c r="CYN256" s="472"/>
      <c r="CYO256" s="472"/>
      <c r="CYP256" s="472"/>
      <c r="CYQ256" s="472"/>
      <c r="CYR256" s="472"/>
      <c r="CYS256" s="472"/>
      <c r="CYT256" s="472"/>
      <c r="CYU256" s="472"/>
      <c r="CYV256" s="472"/>
      <c r="CYW256" s="472"/>
      <c r="CYX256" s="472"/>
      <c r="CYY256" s="472"/>
      <c r="CYZ256" s="472"/>
      <c r="CZA256" s="472"/>
      <c r="CZB256" s="472"/>
      <c r="CZC256" s="472"/>
      <c r="CZD256" s="472"/>
      <c r="CZE256" s="472"/>
      <c r="CZF256" s="472"/>
      <c r="CZG256" s="472"/>
      <c r="CZH256" s="472"/>
      <c r="CZI256" s="472"/>
      <c r="CZJ256" s="472"/>
      <c r="CZK256" s="472"/>
      <c r="CZL256" s="472"/>
      <c r="CZM256" s="472"/>
      <c r="CZN256" s="472"/>
      <c r="CZO256" s="472"/>
      <c r="CZP256" s="472"/>
      <c r="CZQ256" s="472"/>
      <c r="CZR256" s="472"/>
      <c r="CZS256" s="472"/>
      <c r="CZT256" s="472"/>
      <c r="CZU256" s="472"/>
      <c r="CZV256" s="472"/>
      <c r="CZW256" s="472"/>
      <c r="CZX256" s="472"/>
      <c r="CZY256" s="472"/>
      <c r="CZZ256" s="472"/>
      <c r="DAA256" s="472"/>
      <c r="DAB256" s="472"/>
      <c r="DAC256" s="472"/>
      <c r="DAD256" s="472"/>
      <c r="DAE256" s="472"/>
      <c r="DAF256" s="472"/>
      <c r="DAG256" s="472"/>
      <c r="DAH256" s="472"/>
      <c r="DAI256" s="472"/>
      <c r="DAJ256" s="472"/>
      <c r="DAK256" s="472"/>
      <c r="DAL256" s="472"/>
      <c r="DAM256" s="472"/>
      <c r="DAN256" s="472"/>
      <c r="DAO256" s="472"/>
      <c r="DAP256" s="472"/>
      <c r="DAQ256" s="472"/>
      <c r="DAR256" s="472"/>
      <c r="DAS256" s="472"/>
      <c r="DAT256" s="472"/>
      <c r="DAU256" s="472"/>
      <c r="DAV256" s="472"/>
      <c r="DAW256" s="472"/>
      <c r="DAX256" s="472"/>
      <c r="DAY256" s="472"/>
      <c r="DAZ256" s="472"/>
      <c r="DBA256" s="472"/>
      <c r="DBB256" s="472"/>
      <c r="DBC256" s="472"/>
      <c r="DBD256" s="472"/>
      <c r="DBE256" s="472"/>
      <c r="DBF256" s="472"/>
      <c r="DBG256" s="472"/>
      <c r="DBH256" s="472"/>
      <c r="DBI256" s="472"/>
      <c r="DBJ256" s="472"/>
      <c r="DBK256" s="472"/>
      <c r="DBL256" s="472"/>
      <c r="DBM256" s="472"/>
      <c r="DBN256" s="472"/>
      <c r="DBO256" s="472"/>
      <c r="DBP256" s="472"/>
      <c r="DBQ256" s="472"/>
      <c r="DBR256" s="472"/>
      <c r="DBS256" s="472"/>
      <c r="DBT256" s="472"/>
      <c r="DBU256" s="472"/>
      <c r="DBV256" s="472"/>
      <c r="DBW256" s="472"/>
      <c r="DBX256" s="472"/>
      <c r="DBY256" s="472"/>
      <c r="DBZ256" s="472"/>
      <c r="DCA256" s="472"/>
      <c r="DCB256" s="472"/>
      <c r="DCC256" s="472"/>
      <c r="DCD256" s="472"/>
      <c r="DCE256" s="472"/>
      <c r="DCF256" s="472"/>
      <c r="DCG256" s="472"/>
      <c r="DCH256" s="472"/>
      <c r="DCI256" s="472"/>
      <c r="DCJ256" s="472"/>
      <c r="DCK256" s="472"/>
      <c r="DCL256" s="472"/>
      <c r="DCM256" s="472"/>
      <c r="DCN256" s="472"/>
      <c r="DCO256" s="472"/>
      <c r="DCP256" s="472"/>
      <c r="DCQ256" s="472"/>
      <c r="DCR256" s="472"/>
      <c r="DCS256" s="472"/>
      <c r="DCT256" s="472"/>
      <c r="DCU256" s="472"/>
      <c r="DCV256" s="472"/>
      <c r="DCW256" s="472"/>
      <c r="DCX256" s="472"/>
      <c r="DCY256" s="472"/>
      <c r="DCZ256" s="472"/>
      <c r="DDA256" s="472"/>
      <c r="DDB256" s="472"/>
      <c r="DDC256" s="472"/>
      <c r="DDD256" s="472"/>
      <c r="DDE256" s="472"/>
      <c r="DDF256" s="472"/>
      <c r="DDG256" s="472"/>
      <c r="DDH256" s="472"/>
      <c r="DDI256" s="472"/>
      <c r="DDJ256" s="472"/>
      <c r="DDK256" s="472"/>
      <c r="DDL256" s="472"/>
      <c r="DDO256" s="472"/>
      <c r="DDP256" s="472"/>
      <c r="DDQ256" s="472"/>
      <c r="DDR256" s="472"/>
      <c r="DDS256" s="472"/>
      <c r="DDT256" s="472"/>
      <c r="DDU256" s="472"/>
      <c r="DDV256" s="472"/>
      <c r="DDW256" s="472"/>
      <c r="DDX256" s="472"/>
      <c r="DDY256" s="472"/>
      <c r="DDZ256" s="472"/>
      <c r="DEA256" s="472"/>
      <c r="DEB256" s="472"/>
      <c r="DEC256" s="472"/>
      <c r="DED256" s="472"/>
      <c r="DEE256" s="472"/>
      <c r="DEF256" s="472"/>
      <c r="DEG256" s="472"/>
      <c r="DEH256" s="472"/>
      <c r="DEI256" s="472"/>
      <c r="DEJ256" s="472"/>
      <c r="DEK256" s="472"/>
      <c r="DEL256" s="472"/>
      <c r="DEM256" s="472"/>
      <c r="DEN256" s="472"/>
      <c r="DEO256" s="472"/>
      <c r="DEP256" s="472"/>
      <c r="DEQ256" s="472"/>
      <c r="DER256" s="472"/>
      <c r="DES256" s="472"/>
      <c r="DET256" s="472"/>
      <c r="DEU256" s="472"/>
      <c r="DEV256" s="472"/>
      <c r="DEW256" s="472"/>
      <c r="DEX256" s="472"/>
      <c r="DEY256" s="472"/>
      <c r="DEZ256" s="472"/>
      <c r="DFA256" s="472"/>
      <c r="DFB256" s="472"/>
      <c r="DFC256" s="472"/>
      <c r="DFD256" s="472"/>
      <c r="DFE256" s="472"/>
      <c r="DFF256" s="472"/>
      <c r="DFG256" s="472"/>
      <c r="DFH256" s="472"/>
      <c r="DFI256" s="472"/>
      <c r="DFJ256" s="472"/>
      <c r="DFK256" s="472"/>
      <c r="DFL256" s="472"/>
      <c r="DFM256" s="472"/>
      <c r="DFN256" s="472"/>
      <c r="DFO256" s="472"/>
      <c r="DFP256" s="472"/>
      <c r="DFQ256" s="472"/>
      <c r="DFR256" s="472"/>
      <c r="DFS256" s="472"/>
      <c r="DFT256" s="472"/>
      <c r="DFU256" s="472"/>
      <c r="DFV256" s="472"/>
      <c r="DFW256" s="472"/>
      <c r="DFX256" s="472"/>
      <c r="DFY256" s="472"/>
      <c r="DFZ256" s="472"/>
      <c r="DGA256" s="472"/>
      <c r="DGB256" s="472"/>
      <c r="DGC256" s="472"/>
      <c r="DGD256" s="472"/>
      <c r="DGE256" s="472"/>
      <c r="DGF256" s="472"/>
      <c r="DGG256" s="472"/>
      <c r="DGH256" s="472"/>
      <c r="DGI256" s="472"/>
      <c r="DGJ256" s="472"/>
      <c r="DGK256" s="472"/>
      <c r="DGL256" s="472"/>
      <c r="DGM256" s="472"/>
      <c r="DGN256" s="472"/>
      <c r="DGO256" s="472"/>
      <c r="DGP256" s="472"/>
      <c r="DGQ256" s="472"/>
      <c r="DGR256" s="472"/>
      <c r="DGS256" s="472"/>
      <c r="DGT256" s="472"/>
      <c r="DGU256" s="472"/>
      <c r="DGV256" s="472"/>
      <c r="DGW256" s="472"/>
      <c r="DGX256" s="472"/>
      <c r="DGY256" s="472"/>
      <c r="DGZ256" s="472"/>
      <c r="DHA256" s="472"/>
      <c r="DHB256" s="472"/>
      <c r="DHC256" s="472"/>
      <c r="DHD256" s="472"/>
      <c r="DHE256" s="472"/>
      <c r="DHF256" s="472"/>
      <c r="DHG256" s="472"/>
      <c r="DHH256" s="472"/>
      <c r="DHI256" s="472"/>
      <c r="DHJ256" s="472"/>
      <c r="DHK256" s="472"/>
      <c r="DHL256" s="472"/>
      <c r="DHM256" s="472"/>
      <c r="DHN256" s="472"/>
      <c r="DHO256" s="472"/>
      <c r="DHP256" s="472"/>
      <c r="DHQ256" s="472"/>
      <c r="DHR256" s="472"/>
      <c r="DHS256" s="472"/>
      <c r="DHT256" s="472"/>
      <c r="DHU256" s="472"/>
      <c r="DHV256" s="472"/>
      <c r="DHW256" s="472"/>
      <c r="DHX256" s="472"/>
      <c r="DHY256" s="472"/>
      <c r="DHZ256" s="472"/>
      <c r="DIA256" s="472"/>
      <c r="DIB256" s="472"/>
      <c r="DIC256" s="472"/>
      <c r="DID256" s="472"/>
      <c r="DIE256" s="472"/>
      <c r="DIF256" s="472"/>
      <c r="DIG256" s="472"/>
      <c r="DIH256" s="472"/>
      <c r="DII256" s="472"/>
      <c r="DIJ256" s="472"/>
      <c r="DIK256" s="472"/>
      <c r="DIL256" s="472"/>
      <c r="DIM256" s="472"/>
      <c r="DIN256" s="472"/>
      <c r="DIO256" s="472"/>
      <c r="DIP256" s="472"/>
      <c r="DIQ256" s="472"/>
      <c r="DIR256" s="472"/>
      <c r="DIS256" s="472"/>
      <c r="DIT256" s="472"/>
      <c r="DIU256" s="472"/>
      <c r="DIV256" s="472"/>
      <c r="DIW256" s="472"/>
      <c r="DIX256" s="472"/>
      <c r="DIY256" s="472"/>
      <c r="DIZ256" s="472"/>
      <c r="DJA256" s="472"/>
      <c r="DJB256" s="472"/>
      <c r="DJC256" s="472"/>
      <c r="DJD256" s="472"/>
      <c r="DJE256" s="472"/>
      <c r="DJF256" s="472"/>
      <c r="DJG256" s="472"/>
      <c r="DJH256" s="472"/>
      <c r="DJI256" s="472"/>
      <c r="DJJ256" s="472"/>
      <c r="DJK256" s="472"/>
      <c r="DJL256" s="472"/>
      <c r="DJM256" s="472"/>
      <c r="DJN256" s="472"/>
      <c r="DJO256" s="472"/>
      <c r="DJP256" s="472"/>
      <c r="DJQ256" s="472"/>
      <c r="DJR256" s="472"/>
      <c r="DJS256" s="472"/>
      <c r="DJT256" s="472"/>
      <c r="DJU256" s="472"/>
      <c r="DJV256" s="472"/>
      <c r="DJW256" s="472"/>
      <c r="DJX256" s="472"/>
      <c r="DJY256" s="472"/>
      <c r="DJZ256" s="472"/>
      <c r="DKA256" s="472"/>
      <c r="DKB256" s="472"/>
      <c r="DKC256" s="472"/>
      <c r="DKD256" s="472"/>
      <c r="DKE256" s="472"/>
      <c r="DKF256" s="472"/>
      <c r="DKG256" s="472"/>
      <c r="DKH256" s="472"/>
      <c r="DKI256" s="472"/>
      <c r="DKJ256" s="472"/>
      <c r="DKK256" s="472"/>
      <c r="DKL256" s="472"/>
      <c r="DKM256" s="472"/>
      <c r="DKN256" s="472"/>
      <c r="DKO256" s="472"/>
      <c r="DKP256" s="472"/>
      <c r="DKQ256" s="472"/>
      <c r="DKR256" s="472"/>
      <c r="DKS256" s="472"/>
      <c r="DKT256" s="472"/>
      <c r="DKU256" s="472"/>
      <c r="DKV256" s="472"/>
      <c r="DKW256" s="472"/>
      <c r="DKX256" s="472"/>
      <c r="DKY256" s="472"/>
      <c r="DKZ256" s="472"/>
      <c r="DLA256" s="472"/>
      <c r="DLB256" s="472"/>
      <c r="DLC256" s="472"/>
      <c r="DLD256" s="472"/>
      <c r="DLE256" s="472"/>
      <c r="DLF256" s="472"/>
      <c r="DLG256" s="472"/>
      <c r="DLH256" s="472"/>
      <c r="DLI256" s="472"/>
      <c r="DLJ256" s="472"/>
      <c r="DLK256" s="472"/>
      <c r="DLL256" s="472"/>
      <c r="DLM256" s="472"/>
      <c r="DLN256" s="472"/>
      <c r="DLO256" s="472"/>
      <c r="DLP256" s="472"/>
      <c r="DLQ256" s="472"/>
      <c r="DLR256" s="472"/>
      <c r="DLS256" s="472"/>
      <c r="DLT256" s="472"/>
      <c r="DLU256" s="472"/>
      <c r="DLV256" s="472"/>
      <c r="DLW256" s="472"/>
      <c r="DLX256" s="472"/>
      <c r="DLY256" s="472"/>
      <c r="DLZ256" s="472"/>
      <c r="DMA256" s="472"/>
      <c r="DMB256" s="472"/>
      <c r="DMC256" s="472"/>
      <c r="DMD256" s="472"/>
      <c r="DME256" s="472"/>
      <c r="DMF256" s="472"/>
      <c r="DMG256" s="472"/>
      <c r="DMH256" s="472"/>
      <c r="DMI256" s="472"/>
      <c r="DMJ256" s="472"/>
      <c r="DMK256" s="472"/>
      <c r="DML256" s="472"/>
      <c r="DMM256" s="472"/>
      <c r="DMN256" s="472"/>
      <c r="DMO256" s="472"/>
      <c r="DMP256" s="472"/>
      <c r="DMQ256" s="472"/>
      <c r="DMR256" s="472"/>
      <c r="DMS256" s="472"/>
      <c r="DMT256" s="472"/>
      <c r="DMU256" s="472"/>
      <c r="DMV256" s="472"/>
      <c r="DMW256" s="472"/>
      <c r="DMX256" s="472"/>
      <c r="DMY256" s="472"/>
      <c r="DMZ256" s="472"/>
      <c r="DNA256" s="472"/>
      <c r="DNB256" s="472"/>
      <c r="DNC256" s="472"/>
      <c r="DND256" s="472"/>
      <c r="DNE256" s="472"/>
      <c r="DNF256" s="472"/>
      <c r="DNG256" s="472"/>
      <c r="DNH256" s="472"/>
      <c r="DNK256" s="472"/>
      <c r="DNL256" s="472"/>
      <c r="DNM256" s="472"/>
      <c r="DNN256" s="472"/>
      <c r="DNO256" s="472"/>
      <c r="DNP256" s="472"/>
      <c r="DNQ256" s="472"/>
      <c r="DNR256" s="472"/>
      <c r="DNS256" s="472"/>
      <c r="DNT256" s="472"/>
      <c r="DNU256" s="472"/>
      <c r="DNV256" s="472"/>
      <c r="DNW256" s="472"/>
      <c r="DNX256" s="472"/>
      <c r="DNY256" s="472"/>
      <c r="DNZ256" s="472"/>
      <c r="DOA256" s="472"/>
      <c r="DOB256" s="472"/>
      <c r="DOC256" s="472"/>
      <c r="DOD256" s="472"/>
      <c r="DOE256" s="472"/>
      <c r="DOF256" s="472"/>
      <c r="DOG256" s="472"/>
      <c r="DOH256" s="472"/>
      <c r="DOI256" s="472"/>
      <c r="DOJ256" s="472"/>
      <c r="DOK256" s="472"/>
      <c r="DOL256" s="472"/>
      <c r="DOM256" s="472"/>
      <c r="DON256" s="472"/>
      <c r="DOO256" s="472"/>
      <c r="DOP256" s="472"/>
      <c r="DOQ256" s="472"/>
      <c r="DOR256" s="472"/>
      <c r="DOS256" s="472"/>
      <c r="DOT256" s="472"/>
      <c r="DOU256" s="472"/>
      <c r="DOV256" s="472"/>
      <c r="DOW256" s="472"/>
      <c r="DOX256" s="472"/>
      <c r="DOY256" s="472"/>
      <c r="DOZ256" s="472"/>
      <c r="DPA256" s="472"/>
      <c r="DPB256" s="472"/>
      <c r="DPC256" s="472"/>
      <c r="DPD256" s="472"/>
      <c r="DPE256" s="472"/>
      <c r="DPF256" s="472"/>
      <c r="DPG256" s="472"/>
      <c r="DPH256" s="472"/>
      <c r="DPI256" s="472"/>
      <c r="DPJ256" s="472"/>
      <c r="DPK256" s="472"/>
      <c r="DPL256" s="472"/>
      <c r="DPM256" s="472"/>
      <c r="DPN256" s="472"/>
      <c r="DPO256" s="472"/>
      <c r="DPP256" s="472"/>
      <c r="DPQ256" s="472"/>
      <c r="DPR256" s="472"/>
      <c r="DPS256" s="472"/>
      <c r="DPT256" s="472"/>
      <c r="DPU256" s="472"/>
      <c r="DPV256" s="472"/>
      <c r="DPW256" s="472"/>
      <c r="DPX256" s="472"/>
      <c r="DPY256" s="472"/>
      <c r="DPZ256" s="472"/>
      <c r="DQA256" s="472"/>
      <c r="DQB256" s="472"/>
      <c r="DQC256" s="472"/>
      <c r="DQD256" s="472"/>
      <c r="DQE256" s="472"/>
      <c r="DQF256" s="472"/>
      <c r="DQG256" s="472"/>
      <c r="DQH256" s="472"/>
      <c r="DQI256" s="472"/>
      <c r="DQJ256" s="472"/>
      <c r="DQK256" s="472"/>
      <c r="DQL256" s="472"/>
      <c r="DQM256" s="472"/>
      <c r="DQN256" s="472"/>
      <c r="DQO256" s="472"/>
      <c r="DQP256" s="472"/>
      <c r="DQQ256" s="472"/>
      <c r="DQR256" s="472"/>
      <c r="DQS256" s="472"/>
      <c r="DQT256" s="472"/>
      <c r="DQU256" s="472"/>
      <c r="DQV256" s="472"/>
      <c r="DQW256" s="472"/>
      <c r="DQX256" s="472"/>
      <c r="DQY256" s="472"/>
      <c r="DQZ256" s="472"/>
      <c r="DRA256" s="472"/>
      <c r="DRB256" s="472"/>
      <c r="DRC256" s="472"/>
      <c r="DRD256" s="472"/>
      <c r="DRE256" s="472"/>
      <c r="DRF256" s="472"/>
      <c r="DRG256" s="472"/>
      <c r="DRH256" s="472"/>
      <c r="DRI256" s="472"/>
      <c r="DRJ256" s="472"/>
      <c r="DRK256" s="472"/>
      <c r="DRL256" s="472"/>
      <c r="DRM256" s="472"/>
      <c r="DRN256" s="472"/>
      <c r="DRO256" s="472"/>
      <c r="DRP256" s="472"/>
      <c r="DRQ256" s="472"/>
      <c r="DRR256" s="472"/>
      <c r="DRS256" s="472"/>
      <c r="DRT256" s="472"/>
      <c r="DRU256" s="472"/>
      <c r="DRV256" s="472"/>
      <c r="DRW256" s="472"/>
      <c r="DRX256" s="472"/>
      <c r="DRY256" s="472"/>
      <c r="DRZ256" s="472"/>
      <c r="DSA256" s="472"/>
      <c r="DSB256" s="472"/>
      <c r="DSC256" s="472"/>
      <c r="DSD256" s="472"/>
      <c r="DSE256" s="472"/>
      <c r="DSF256" s="472"/>
      <c r="DSG256" s="472"/>
      <c r="DSH256" s="472"/>
      <c r="DSI256" s="472"/>
      <c r="DSJ256" s="472"/>
      <c r="DSK256" s="472"/>
      <c r="DSL256" s="472"/>
      <c r="DSM256" s="472"/>
      <c r="DSN256" s="472"/>
      <c r="DSO256" s="472"/>
      <c r="DSP256" s="472"/>
      <c r="DSQ256" s="472"/>
      <c r="DSR256" s="472"/>
      <c r="DSS256" s="472"/>
      <c r="DST256" s="472"/>
      <c r="DSU256" s="472"/>
      <c r="DSV256" s="472"/>
      <c r="DSW256" s="472"/>
      <c r="DSX256" s="472"/>
      <c r="DSY256" s="472"/>
      <c r="DSZ256" s="472"/>
      <c r="DTA256" s="472"/>
      <c r="DTB256" s="472"/>
      <c r="DTC256" s="472"/>
      <c r="DTD256" s="472"/>
      <c r="DTE256" s="472"/>
      <c r="DTF256" s="472"/>
      <c r="DTG256" s="472"/>
      <c r="DTH256" s="472"/>
      <c r="DTI256" s="472"/>
      <c r="DTJ256" s="472"/>
      <c r="DTK256" s="472"/>
      <c r="DTL256" s="472"/>
      <c r="DTM256" s="472"/>
      <c r="DTN256" s="472"/>
      <c r="DTO256" s="472"/>
      <c r="DTP256" s="472"/>
      <c r="DTQ256" s="472"/>
      <c r="DTR256" s="472"/>
      <c r="DTS256" s="472"/>
      <c r="DTT256" s="472"/>
      <c r="DTU256" s="472"/>
      <c r="DTV256" s="472"/>
      <c r="DTW256" s="472"/>
      <c r="DTX256" s="472"/>
      <c r="DTY256" s="472"/>
      <c r="DTZ256" s="472"/>
      <c r="DUA256" s="472"/>
      <c r="DUB256" s="472"/>
      <c r="DUC256" s="472"/>
      <c r="DUD256" s="472"/>
      <c r="DUE256" s="472"/>
      <c r="DUF256" s="472"/>
      <c r="DUG256" s="472"/>
      <c r="DUH256" s="472"/>
      <c r="DUI256" s="472"/>
      <c r="DUJ256" s="472"/>
      <c r="DUK256" s="472"/>
      <c r="DUL256" s="472"/>
      <c r="DUM256" s="472"/>
      <c r="DUN256" s="472"/>
      <c r="DUO256" s="472"/>
      <c r="DUP256" s="472"/>
      <c r="DUQ256" s="472"/>
      <c r="DUR256" s="472"/>
      <c r="DUS256" s="472"/>
      <c r="DUT256" s="472"/>
      <c r="DUU256" s="472"/>
      <c r="DUV256" s="472"/>
      <c r="DUW256" s="472"/>
      <c r="DUX256" s="472"/>
      <c r="DUY256" s="472"/>
      <c r="DUZ256" s="472"/>
      <c r="DVA256" s="472"/>
      <c r="DVB256" s="472"/>
      <c r="DVC256" s="472"/>
      <c r="DVD256" s="472"/>
      <c r="DVE256" s="472"/>
      <c r="DVF256" s="472"/>
      <c r="DVG256" s="472"/>
      <c r="DVH256" s="472"/>
      <c r="DVI256" s="472"/>
      <c r="DVJ256" s="472"/>
      <c r="DVK256" s="472"/>
      <c r="DVL256" s="472"/>
      <c r="DVM256" s="472"/>
      <c r="DVN256" s="472"/>
      <c r="DVO256" s="472"/>
      <c r="DVP256" s="472"/>
      <c r="DVQ256" s="472"/>
      <c r="DVR256" s="472"/>
      <c r="DVS256" s="472"/>
      <c r="DVT256" s="472"/>
      <c r="DVU256" s="472"/>
      <c r="DVV256" s="472"/>
      <c r="DVW256" s="472"/>
      <c r="DVX256" s="472"/>
      <c r="DVY256" s="472"/>
      <c r="DVZ256" s="472"/>
      <c r="DWA256" s="472"/>
      <c r="DWB256" s="472"/>
      <c r="DWC256" s="472"/>
      <c r="DWD256" s="472"/>
      <c r="DWE256" s="472"/>
      <c r="DWF256" s="472"/>
      <c r="DWG256" s="472"/>
      <c r="DWH256" s="472"/>
      <c r="DWI256" s="472"/>
      <c r="DWJ256" s="472"/>
      <c r="DWK256" s="472"/>
      <c r="DWL256" s="472"/>
      <c r="DWM256" s="472"/>
      <c r="DWN256" s="472"/>
      <c r="DWO256" s="472"/>
      <c r="DWP256" s="472"/>
      <c r="DWQ256" s="472"/>
      <c r="DWR256" s="472"/>
      <c r="DWS256" s="472"/>
      <c r="DWT256" s="472"/>
      <c r="DWU256" s="472"/>
      <c r="DWV256" s="472"/>
      <c r="DWW256" s="472"/>
      <c r="DWX256" s="472"/>
      <c r="DWY256" s="472"/>
      <c r="DWZ256" s="472"/>
      <c r="DXA256" s="472"/>
      <c r="DXB256" s="472"/>
      <c r="DXC256" s="472"/>
      <c r="DXD256" s="472"/>
      <c r="DXG256" s="472"/>
      <c r="DXH256" s="472"/>
      <c r="DXI256" s="472"/>
      <c r="DXJ256" s="472"/>
      <c r="DXK256" s="472"/>
      <c r="DXL256" s="472"/>
      <c r="DXM256" s="472"/>
      <c r="DXN256" s="472"/>
      <c r="DXO256" s="472"/>
      <c r="DXP256" s="472"/>
      <c r="DXQ256" s="472"/>
      <c r="DXR256" s="472"/>
      <c r="DXS256" s="472"/>
      <c r="DXT256" s="472"/>
      <c r="DXU256" s="472"/>
      <c r="DXV256" s="472"/>
      <c r="DXW256" s="472"/>
      <c r="DXX256" s="472"/>
      <c r="DXY256" s="472"/>
      <c r="DXZ256" s="472"/>
      <c r="DYA256" s="472"/>
      <c r="DYB256" s="472"/>
      <c r="DYC256" s="472"/>
      <c r="DYD256" s="472"/>
      <c r="DYE256" s="472"/>
      <c r="DYF256" s="472"/>
      <c r="DYG256" s="472"/>
      <c r="DYH256" s="472"/>
      <c r="DYI256" s="472"/>
      <c r="DYJ256" s="472"/>
      <c r="DYK256" s="472"/>
      <c r="DYL256" s="472"/>
      <c r="DYM256" s="472"/>
      <c r="DYN256" s="472"/>
      <c r="DYO256" s="472"/>
      <c r="DYP256" s="472"/>
      <c r="DYQ256" s="472"/>
      <c r="DYR256" s="472"/>
      <c r="DYS256" s="472"/>
      <c r="DYT256" s="472"/>
      <c r="DYU256" s="472"/>
      <c r="DYV256" s="472"/>
      <c r="DYW256" s="472"/>
      <c r="DYX256" s="472"/>
      <c r="DYY256" s="472"/>
      <c r="DYZ256" s="472"/>
      <c r="DZA256" s="472"/>
      <c r="DZB256" s="472"/>
      <c r="DZC256" s="472"/>
      <c r="DZD256" s="472"/>
      <c r="DZE256" s="472"/>
      <c r="DZF256" s="472"/>
      <c r="DZG256" s="472"/>
      <c r="DZH256" s="472"/>
      <c r="DZI256" s="472"/>
      <c r="DZJ256" s="472"/>
      <c r="DZK256" s="472"/>
      <c r="DZL256" s="472"/>
      <c r="DZM256" s="472"/>
      <c r="DZN256" s="472"/>
      <c r="DZO256" s="472"/>
      <c r="DZP256" s="472"/>
      <c r="DZQ256" s="472"/>
      <c r="DZR256" s="472"/>
      <c r="DZS256" s="472"/>
      <c r="DZT256" s="472"/>
      <c r="DZU256" s="472"/>
      <c r="DZV256" s="472"/>
      <c r="DZW256" s="472"/>
      <c r="DZX256" s="472"/>
      <c r="DZY256" s="472"/>
      <c r="DZZ256" s="472"/>
      <c r="EAA256" s="472"/>
      <c r="EAB256" s="472"/>
      <c r="EAC256" s="472"/>
      <c r="EAD256" s="472"/>
      <c r="EAE256" s="472"/>
      <c r="EAF256" s="472"/>
      <c r="EAG256" s="472"/>
      <c r="EAH256" s="472"/>
      <c r="EAI256" s="472"/>
      <c r="EAJ256" s="472"/>
      <c r="EAK256" s="472"/>
      <c r="EAL256" s="472"/>
      <c r="EAM256" s="472"/>
      <c r="EAN256" s="472"/>
      <c r="EAO256" s="472"/>
      <c r="EAP256" s="472"/>
      <c r="EAQ256" s="472"/>
      <c r="EAR256" s="472"/>
      <c r="EAS256" s="472"/>
      <c r="EAT256" s="472"/>
      <c r="EAU256" s="472"/>
      <c r="EAV256" s="472"/>
      <c r="EAW256" s="472"/>
      <c r="EAX256" s="472"/>
      <c r="EAY256" s="472"/>
      <c r="EAZ256" s="472"/>
      <c r="EBA256" s="472"/>
      <c r="EBB256" s="472"/>
      <c r="EBC256" s="472"/>
      <c r="EBD256" s="472"/>
      <c r="EBE256" s="472"/>
      <c r="EBF256" s="472"/>
      <c r="EBG256" s="472"/>
      <c r="EBH256" s="472"/>
      <c r="EBI256" s="472"/>
      <c r="EBJ256" s="472"/>
      <c r="EBK256" s="472"/>
      <c r="EBL256" s="472"/>
      <c r="EBM256" s="472"/>
      <c r="EBN256" s="472"/>
      <c r="EBO256" s="472"/>
      <c r="EBP256" s="472"/>
      <c r="EBQ256" s="472"/>
      <c r="EBR256" s="472"/>
      <c r="EBS256" s="472"/>
      <c r="EBT256" s="472"/>
      <c r="EBU256" s="472"/>
      <c r="EBV256" s="472"/>
      <c r="EBW256" s="472"/>
      <c r="EBX256" s="472"/>
      <c r="EBY256" s="472"/>
      <c r="EBZ256" s="472"/>
      <c r="ECA256" s="472"/>
      <c r="ECB256" s="472"/>
      <c r="ECC256" s="472"/>
      <c r="ECD256" s="472"/>
      <c r="ECE256" s="472"/>
      <c r="ECF256" s="472"/>
      <c r="ECG256" s="472"/>
      <c r="ECH256" s="472"/>
      <c r="ECI256" s="472"/>
      <c r="ECJ256" s="472"/>
      <c r="ECK256" s="472"/>
      <c r="ECL256" s="472"/>
      <c r="ECM256" s="472"/>
      <c r="ECN256" s="472"/>
      <c r="ECO256" s="472"/>
      <c r="ECP256" s="472"/>
      <c r="ECQ256" s="472"/>
      <c r="ECR256" s="472"/>
      <c r="ECS256" s="472"/>
      <c r="ECT256" s="472"/>
      <c r="ECU256" s="472"/>
      <c r="ECV256" s="472"/>
      <c r="ECW256" s="472"/>
      <c r="ECX256" s="472"/>
      <c r="ECY256" s="472"/>
      <c r="ECZ256" s="472"/>
      <c r="EDA256" s="472"/>
      <c r="EDB256" s="472"/>
      <c r="EDC256" s="472"/>
      <c r="EDD256" s="472"/>
      <c r="EDE256" s="472"/>
      <c r="EDF256" s="472"/>
      <c r="EDG256" s="472"/>
      <c r="EDH256" s="472"/>
      <c r="EDI256" s="472"/>
      <c r="EDJ256" s="472"/>
      <c r="EDK256" s="472"/>
      <c r="EDL256" s="472"/>
      <c r="EDM256" s="472"/>
      <c r="EDN256" s="472"/>
      <c r="EDO256" s="472"/>
      <c r="EDP256" s="472"/>
      <c r="EDQ256" s="472"/>
      <c r="EDR256" s="472"/>
      <c r="EDS256" s="472"/>
      <c r="EDT256" s="472"/>
      <c r="EDU256" s="472"/>
      <c r="EDV256" s="472"/>
      <c r="EDW256" s="472"/>
      <c r="EDX256" s="472"/>
      <c r="EDY256" s="472"/>
      <c r="EDZ256" s="472"/>
      <c r="EEA256" s="472"/>
      <c r="EEB256" s="472"/>
      <c r="EEC256" s="472"/>
      <c r="EED256" s="472"/>
      <c r="EEE256" s="472"/>
      <c r="EEF256" s="472"/>
      <c r="EEG256" s="472"/>
      <c r="EEH256" s="472"/>
      <c r="EEI256" s="472"/>
      <c r="EEJ256" s="472"/>
      <c r="EEK256" s="472"/>
      <c r="EEL256" s="472"/>
      <c r="EEM256" s="472"/>
      <c r="EEN256" s="472"/>
      <c r="EEO256" s="472"/>
      <c r="EEP256" s="472"/>
      <c r="EEQ256" s="472"/>
      <c r="EER256" s="472"/>
      <c r="EES256" s="472"/>
      <c r="EET256" s="472"/>
      <c r="EEU256" s="472"/>
      <c r="EEV256" s="472"/>
      <c r="EEW256" s="472"/>
      <c r="EEX256" s="472"/>
      <c r="EEY256" s="472"/>
      <c r="EEZ256" s="472"/>
      <c r="EFA256" s="472"/>
      <c r="EFB256" s="472"/>
      <c r="EFC256" s="472"/>
      <c r="EFD256" s="472"/>
      <c r="EFE256" s="472"/>
      <c r="EFF256" s="472"/>
      <c r="EFG256" s="472"/>
      <c r="EFH256" s="472"/>
      <c r="EFI256" s="472"/>
      <c r="EFJ256" s="472"/>
      <c r="EFK256" s="472"/>
      <c r="EFL256" s="472"/>
      <c r="EFM256" s="472"/>
      <c r="EFN256" s="472"/>
      <c r="EFO256" s="472"/>
      <c r="EFP256" s="472"/>
      <c r="EFQ256" s="472"/>
      <c r="EFR256" s="472"/>
      <c r="EFS256" s="472"/>
      <c r="EFT256" s="472"/>
      <c r="EFU256" s="472"/>
      <c r="EFV256" s="472"/>
      <c r="EFW256" s="472"/>
      <c r="EFX256" s="472"/>
      <c r="EFY256" s="472"/>
      <c r="EFZ256" s="472"/>
      <c r="EGA256" s="472"/>
      <c r="EGB256" s="472"/>
      <c r="EGC256" s="472"/>
      <c r="EGD256" s="472"/>
      <c r="EGE256" s="472"/>
      <c r="EGF256" s="472"/>
      <c r="EGG256" s="472"/>
      <c r="EGH256" s="472"/>
      <c r="EGI256" s="472"/>
      <c r="EGJ256" s="472"/>
      <c r="EGK256" s="472"/>
      <c r="EGL256" s="472"/>
      <c r="EGM256" s="472"/>
      <c r="EGN256" s="472"/>
      <c r="EGO256" s="472"/>
      <c r="EGP256" s="472"/>
      <c r="EGQ256" s="472"/>
      <c r="EGR256" s="472"/>
      <c r="EGS256" s="472"/>
      <c r="EGT256" s="472"/>
      <c r="EGU256" s="472"/>
      <c r="EGV256" s="472"/>
      <c r="EGW256" s="472"/>
      <c r="EGX256" s="472"/>
      <c r="EGY256" s="472"/>
      <c r="EGZ256" s="472"/>
      <c r="EHC256" s="472"/>
      <c r="EHD256" s="472"/>
      <c r="EHE256" s="472"/>
      <c r="EHF256" s="472"/>
      <c r="EHG256" s="472"/>
      <c r="EHH256" s="472"/>
      <c r="EHI256" s="472"/>
      <c r="EHJ256" s="472"/>
      <c r="EHK256" s="472"/>
      <c r="EHL256" s="472"/>
      <c r="EHM256" s="472"/>
      <c r="EHN256" s="472"/>
      <c r="EHO256" s="472"/>
      <c r="EHP256" s="472"/>
      <c r="EHQ256" s="472"/>
      <c r="EHR256" s="472"/>
      <c r="EHS256" s="472"/>
      <c r="EHT256" s="472"/>
      <c r="EHU256" s="472"/>
      <c r="EHV256" s="472"/>
      <c r="EHW256" s="472"/>
      <c r="EHX256" s="472"/>
      <c r="EHY256" s="472"/>
      <c r="EHZ256" s="472"/>
      <c r="EIA256" s="472"/>
      <c r="EIB256" s="472"/>
      <c r="EIC256" s="472"/>
      <c r="EID256" s="472"/>
      <c r="EIE256" s="472"/>
      <c r="EIF256" s="472"/>
      <c r="EIG256" s="472"/>
      <c r="EIH256" s="472"/>
      <c r="EII256" s="472"/>
      <c r="EIJ256" s="472"/>
      <c r="EIK256" s="472"/>
      <c r="EIL256" s="472"/>
      <c r="EIM256" s="472"/>
      <c r="EIN256" s="472"/>
      <c r="EIO256" s="472"/>
      <c r="EIP256" s="472"/>
      <c r="EIQ256" s="472"/>
      <c r="EIR256" s="472"/>
      <c r="EIS256" s="472"/>
      <c r="EIT256" s="472"/>
      <c r="EIU256" s="472"/>
      <c r="EIV256" s="472"/>
      <c r="EIW256" s="472"/>
      <c r="EIX256" s="472"/>
      <c r="EIY256" s="472"/>
      <c r="EIZ256" s="472"/>
      <c r="EJA256" s="472"/>
      <c r="EJB256" s="472"/>
      <c r="EJC256" s="472"/>
      <c r="EJD256" s="472"/>
      <c r="EJE256" s="472"/>
      <c r="EJF256" s="472"/>
      <c r="EJG256" s="472"/>
      <c r="EJH256" s="472"/>
      <c r="EJI256" s="472"/>
      <c r="EJJ256" s="472"/>
      <c r="EJK256" s="472"/>
      <c r="EJL256" s="472"/>
      <c r="EJM256" s="472"/>
      <c r="EJN256" s="472"/>
      <c r="EJO256" s="472"/>
      <c r="EJP256" s="472"/>
      <c r="EJQ256" s="472"/>
      <c r="EJR256" s="472"/>
      <c r="EJS256" s="472"/>
      <c r="EJT256" s="472"/>
      <c r="EJU256" s="472"/>
      <c r="EJV256" s="472"/>
      <c r="EJW256" s="472"/>
      <c r="EJX256" s="472"/>
      <c r="EJY256" s="472"/>
      <c r="EJZ256" s="472"/>
      <c r="EKA256" s="472"/>
      <c r="EKB256" s="472"/>
      <c r="EKC256" s="472"/>
      <c r="EKD256" s="472"/>
      <c r="EKE256" s="472"/>
      <c r="EKF256" s="472"/>
      <c r="EKG256" s="472"/>
      <c r="EKH256" s="472"/>
      <c r="EKI256" s="472"/>
      <c r="EKJ256" s="472"/>
      <c r="EKK256" s="472"/>
      <c r="EKL256" s="472"/>
      <c r="EKM256" s="472"/>
      <c r="EKN256" s="472"/>
      <c r="EKO256" s="472"/>
      <c r="EKP256" s="472"/>
      <c r="EKQ256" s="472"/>
      <c r="EKR256" s="472"/>
      <c r="EKS256" s="472"/>
      <c r="EKT256" s="472"/>
      <c r="EKU256" s="472"/>
      <c r="EKV256" s="472"/>
      <c r="EKW256" s="472"/>
      <c r="EKX256" s="472"/>
      <c r="EKY256" s="472"/>
      <c r="EKZ256" s="472"/>
      <c r="ELA256" s="472"/>
      <c r="ELB256" s="472"/>
      <c r="ELC256" s="472"/>
      <c r="ELD256" s="472"/>
      <c r="ELE256" s="472"/>
      <c r="ELF256" s="472"/>
      <c r="ELG256" s="472"/>
      <c r="ELH256" s="472"/>
      <c r="ELI256" s="472"/>
      <c r="ELJ256" s="472"/>
      <c r="ELK256" s="472"/>
      <c r="ELL256" s="472"/>
      <c r="ELM256" s="472"/>
      <c r="ELN256" s="472"/>
      <c r="ELO256" s="472"/>
      <c r="ELP256" s="472"/>
      <c r="ELQ256" s="472"/>
      <c r="ELR256" s="472"/>
      <c r="ELS256" s="472"/>
      <c r="ELT256" s="472"/>
      <c r="ELU256" s="472"/>
      <c r="ELV256" s="472"/>
      <c r="ELW256" s="472"/>
      <c r="ELX256" s="472"/>
      <c r="ELY256" s="472"/>
      <c r="ELZ256" s="472"/>
      <c r="EMA256" s="472"/>
      <c r="EMB256" s="472"/>
      <c r="EMC256" s="472"/>
      <c r="EMD256" s="472"/>
      <c r="EME256" s="472"/>
      <c r="EMF256" s="472"/>
      <c r="EMG256" s="472"/>
      <c r="EMH256" s="472"/>
      <c r="EMI256" s="472"/>
      <c r="EMJ256" s="472"/>
      <c r="EMK256" s="472"/>
      <c r="EML256" s="472"/>
      <c r="EMM256" s="472"/>
      <c r="EMN256" s="472"/>
      <c r="EMO256" s="472"/>
      <c r="EMP256" s="472"/>
      <c r="EMQ256" s="472"/>
      <c r="EMR256" s="472"/>
      <c r="EMS256" s="472"/>
      <c r="EMT256" s="472"/>
      <c r="EMU256" s="472"/>
      <c r="EMV256" s="472"/>
      <c r="EMW256" s="472"/>
      <c r="EMX256" s="472"/>
      <c r="EMY256" s="472"/>
      <c r="EMZ256" s="472"/>
      <c r="ENA256" s="472"/>
      <c r="ENB256" s="472"/>
      <c r="ENC256" s="472"/>
      <c r="END256" s="472"/>
      <c r="ENE256" s="472"/>
      <c r="ENF256" s="472"/>
      <c r="ENG256" s="472"/>
      <c r="ENH256" s="472"/>
      <c r="ENI256" s="472"/>
      <c r="ENJ256" s="472"/>
      <c r="ENK256" s="472"/>
      <c r="ENL256" s="472"/>
      <c r="ENM256" s="472"/>
      <c r="ENN256" s="472"/>
      <c r="ENO256" s="472"/>
      <c r="ENP256" s="472"/>
      <c r="ENQ256" s="472"/>
      <c r="ENR256" s="472"/>
      <c r="ENS256" s="472"/>
      <c r="ENT256" s="472"/>
      <c r="ENU256" s="472"/>
      <c r="ENV256" s="472"/>
      <c r="ENW256" s="472"/>
      <c r="ENX256" s="472"/>
      <c r="ENY256" s="472"/>
      <c r="ENZ256" s="472"/>
      <c r="EOA256" s="472"/>
      <c r="EOB256" s="472"/>
      <c r="EOC256" s="472"/>
      <c r="EOD256" s="472"/>
      <c r="EOE256" s="472"/>
      <c r="EOF256" s="472"/>
      <c r="EOG256" s="472"/>
      <c r="EOH256" s="472"/>
      <c r="EOI256" s="472"/>
      <c r="EOJ256" s="472"/>
      <c r="EOK256" s="472"/>
      <c r="EOL256" s="472"/>
      <c r="EOM256" s="472"/>
      <c r="EON256" s="472"/>
      <c r="EOO256" s="472"/>
      <c r="EOP256" s="472"/>
      <c r="EOQ256" s="472"/>
      <c r="EOR256" s="472"/>
      <c r="EOS256" s="472"/>
      <c r="EOT256" s="472"/>
      <c r="EOU256" s="472"/>
      <c r="EOV256" s="472"/>
      <c r="EOW256" s="472"/>
      <c r="EOX256" s="472"/>
      <c r="EOY256" s="472"/>
      <c r="EOZ256" s="472"/>
      <c r="EPA256" s="472"/>
      <c r="EPB256" s="472"/>
      <c r="EPC256" s="472"/>
      <c r="EPD256" s="472"/>
      <c r="EPE256" s="472"/>
      <c r="EPF256" s="472"/>
      <c r="EPG256" s="472"/>
      <c r="EPH256" s="472"/>
      <c r="EPI256" s="472"/>
      <c r="EPJ256" s="472"/>
      <c r="EPK256" s="472"/>
      <c r="EPL256" s="472"/>
      <c r="EPM256" s="472"/>
      <c r="EPN256" s="472"/>
      <c r="EPO256" s="472"/>
      <c r="EPP256" s="472"/>
      <c r="EPQ256" s="472"/>
      <c r="EPR256" s="472"/>
      <c r="EPS256" s="472"/>
      <c r="EPT256" s="472"/>
      <c r="EPU256" s="472"/>
      <c r="EPV256" s="472"/>
      <c r="EPW256" s="472"/>
      <c r="EPX256" s="472"/>
      <c r="EPY256" s="472"/>
      <c r="EPZ256" s="472"/>
      <c r="EQA256" s="472"/>
      <c r="EQB256" s="472"/>
      <c r="EQC256" s="472"/>
      <c r="EQD256" s="472"/>
      <c r="EQE256" s="472"/>
      <c r="EQF256" s="472"/>
      <c r="EQG256" s="472"/>
      <c r="EQH256" s="472"/>
      <c r="EQI256" s="472"/>
      <c r="EQJ256" s="472"/>
      <c r="EQK256" s="472"/>
      <c r="EQL256" s="472"/>
      <c r="EQM256" s="472"/>
      <c r="EQN256" s="472"/>
      <c r="EQO256" s="472"/>
      <c r="EQP256" s="472"/>
      <c r="EQQ256" s="472"/>
      <c r="EQR256" s="472"/>
      <c r="EQS256" s="472"/>
      <c r="EQT256" s="472"/>
      <c r="EQU256" s="472"/>
      <c r="EQV256" s="472"/>
      <c r="EQY256" s="472"/>
      <c r="EQZ256" s="472"/>
      <c r="ERA256" s="472"/>
      <c r="ERB256" s="472"/>
      <c r="ERC256" s="472"/>
      <c r="ERD256" s="472"/>
      <c r="ERE256" s="472"/>
      <c r="ERF256" s="472"/>
      <c r="ERG256" s="472"/>
      <c r="ERH256" s="472"/>
      <c r="ERI256" s="472"/>
      <c r="ERJ256" s="472"/>
      <c r="ERK256" s="472"/>
      <c r="ERL256" s="472"/>
      <c r="ERM256" s="472"/>
      <c r="ERN256" s="472"/>
      <c r="ERO256" s="472"/>
      <c r="ERP256" s="472"/>
      <c r="ERQ256" s="472"/>
      <c r="ERR256" s="472"/>
      <c r="ERS256" s="472"/>
      <c r="ERT256" s="472"/>
      <c r="ERU256" s="472"/>
      <c r="ERV256" s="472"/>
      <c r="ERW256" s="472"/>
      <c r="ERX256" s="472"/>
      <c r="ERY256" s="472"/>
      <c r="ERZ256" s="472"/>
      <c r="ESA256" s="472"/>
      <c r="ESB256" s="472"/>
      <c r="ESC256" s="472"/>
      <c r="ESD256" s="472"/>
      <c r="ESE256" s="472"/>
      <c r="ESF256" s="472"/>
      <c r="ESG256" s="472"/>
      <c r="ESH256" s="472"/>
      <c r="ESI256" s="472"/>
      <c r="ESJ256" s="472"/>
      <c r="ESK256" s="472"/>
      <c r="ESL256" s="472"/>
      <c r="ESM256" s="472"/>
      <c r="ESN256" s="472"/>
      <c r="ESO256" s="472"/>
      <c r="ESP256" s="472"/>
      <c r="ESQ256" s="472"/>
      <c r="ESR256" s="472"/>
      <c r="ESS256" s="472"/>
      <c r="EST256" s="472"/>
      <c r="ESU256" s="472"/>
      <c r="ESV256" s="472"/>
      <c r="ESW256" s="472"/>
      <c r="ESX256" s="472"/>
      <c r="ESY256" s="472"/>
      <c r="ESZ256" s="472"/>
      <c r="ETA256" s="472"/>
      <c r="ETB256" s="472"/>
      <c r="ETC256" s="472"/>
      <c r="ETD256" s="472"/>
      <c r="ETE256" s="472"/>
      <c r="ETF256" s="472"/>
      <c r="ETG256" s="472"/>
      <c r="ETH256" s="472"/>
      <c r="ETI256" s="472"/>
      <c r="ETJ256" s="472"/>
      <c r="ETK256" s="472"/>
      <c r="ETL256" s="472"/>
      <c r="ETM256" s="472"/>
      <c r="ETN256" s="472"/>
      <c r="ETO256" s="472"/>
      <c r="ETP256" s="472"/>
      <c r="ETQ256" s="472"/>
      <c r="ETR256" s="472"/>
      <c r="ETS256" s="472"/>
      <c r="ETT256" s="472"/>
      <c r="ETU256" s="472"/>
      <c r="ETV256" s="472"/>
      <c r="ETW256" s="472"/>
      <c r="ETX256" s="472"/>
      <c r="ETY256" s="472"/>
      <c r="ETZ256" s="472"/>
      <c r="EUA256" s="472"/>
      <c r="EUB256" s="472"/>
      <c r="EUC256" s="472"/>
      <c r="EUD256" s="472"/>
      <c r="EUE256" s="472"/>
      <c r="EUF256" s="472"/>
      <c r="EUG256" s="472"/>
      <c r="EUH256" s="472"/>
      <c r="EUI256" s="472"/>
      <c r="EUJ256" s="472"/>
      <c r="EUK256" s="472"/>
      <c r="EUL256" s="472"/>
      <c r="EUM256" s="472"/>
      <c r="EUN256" s="472"/>
      <c r="EUO256" s="472"/>
      <c r="EUP256" s="472"/>
      <c r="EUQ256" s="472"/>
      <c r="EUR256" s="472"/>
      <c r="EUS256" s="472"/>
      <c r="EUT256" s="472"/>
      <c r="EUU256" s="472"/>
      <c r="EUV256" s="472"/>
      <c r="EUW256" s="472"/>
      <c r="EUX256" s="472"/>
      <c r="EUY256" s="472"/>
      <c r="EUZ256" s="472"/>
      <c r="EVA256" s="472"/>
      <c r="EVB256" s="472"/>
      <c r="EVC256" s="472"/>
      <c r="EVD256" s="472"/>
      <c r="EVE256" s="472"/>
      <c r="EVF256" s="472"/>
      <c r="EVG256" s="472"/>
      <c r="EVH256" s="472"/>
      <c r="EVI256" s="472"/>
      <c r="EVJ256" s="472"/>
      <c r="EVK256" s="472"/>
      <c r="EVL256" s="472"/>
      <c r="EVM256" s="472"/>
      <c r="EVN256" s="472"/>
      <c r="EVO256" s="472"/>
      <c r="EVP256" s="472"/>
      <c r="EVQ256" s="472"/>
      <c r="EVR256" s="472"/>
      <c r="EVS256" s="472"/>
      <c r="EVT256" s="472"/>
      <c r="EVU256" s="472"/>
      <c r="EVV256" s="472"/>
      <c r="EVW256" s="472"/>
      <c r="EVX256" s="472"/>
      <c r="EVY256" s="472"/>
      <c r="EVZ256" s="472"/>
      <c r="EWA256" s="472"/>
      <c r="EWB256" s="472"/>
      <c r="EWC256" s="472"/>
      <c r="EWD256" s="472"/>
      <c r="EWE256" s="472"/>
      <c r="EWF256" s="472"/>
      <c r="EWG256" s="472"/>
      <c r="EWH256" s="472"/>
      <c r="EWI256" s="472"/>
      <c r="EWJ256" s="472"/>
      <c r="EWK256" s="472"/>
      <c r="EWL256" s="472"/>
      <c r="EWM256" s="472"/>
      <c r="EWN256" s="472"/>
      <c r="EWO256" s="472"/>
      <c r="EWP256" s="472"/>
      <c r="EWQ256" s="472"/>
      <c r="EWR256" s="472"/>
      <c r="EWS256" s="472"/>
      <c r="EWT256" s="472"/>
      <c r="EWU256" s="472"/>
      <c r="EWV256" s="472"/>
      <c r="EWW256" s="472"/>
      <c r="EWX256" s="472"/>
      <c r="EWY256" s="472"/>
      <c r="EWZ256" s="472"/>
      <c r="EXA256" s="472"/>
      <c r="EXB256" s="472"/>
      <c r="EXC256" s="472"/>
      <c r="EXD256" s="472"/>
      <c r="EXE256" s="472"/>
      <c r="EXF256" s="472"/>
      <c r="EXG256" s="472"/>
      <c r="EXH256" s="472"/>
      <c r="EXI256" s="472"/>
      <c r="EXJ256" s="472"/>
      <c r="EXK256" s="472"/>
      <c r="EXL256" s="472"/>
      <c r="EXM256" s="472"/>
      <c r="EXN256" s="472"/>
      <c r="EXO256" s="472"/>
      <c r="EXP256" s="472"/>
      <c r="EXQ256" s="472"/>
      <c r="EXR256" s="472"/>
      <c r="EXS256" s="472"/>
      <c r="EXT256" s="472"/>
      <c r="EXU256" s="472"/>
      <c r="EXV256" s="472"/>
      <c r="EXW256" s="472"/>
      <c r="EXX256" s="472"/>
      <c r="EXY256" s="472"/>
      <c r="EXZ256" s="472"/>
      <c r="EYA256" s="472"/>
      <c r="EYB256" s="472"/>
      <c r="EYC256" s="472"/>
      <c r="EYD256" s="472"/>
      <c r="EYE256" s="472"/>
      <c r="EYF256" s="472"/>
      <c r="EYG256" s="472"/>
      <c r="EYH256" s="472"/>
      <c r="EYI256" s="472"/>
      <c r="EYJ256" s="472"/>
      <c r="EYK256" s="472"/>
      <c r="EYL256" s="472"/>
      <c r="EYM256" s="472"/>
      <c r="EYN256" s="472"/>
      <c r="EYO256" s="472"/>
      <c r="EYP256" s="472"/>
      <c r="EYQ256" s="472"/>
      <c r="EYR256" s="472"/>
      <c r="EYS256" s="472"/>
      <c r="EYT256" s="472"/>
      <c r="EYU256" s="472"/>
      <c r="EYV256" s="472"/>
      <c r="EYW256" s="472"/>
      <c r="EYX256" s="472"/>
      <c r="EYY256" s="472"/>
      <c r="EYZ256" s="472"/>
      <c r="EZA256" s="472"/>
      <c r="EZB256" s="472"/>
      <c r="EZC256" s="472"/>
      <c r="EZD256" s="472"/>
      <c r="EZE256" s="472"/>
      <c r="EZF256" s="472"/>
      <c r="EZG256" s="472"/>
      <c r="EZH256" s="472"/>
      <c r="EZI256" s="472"/>
      <c r="EZJ256" s="472"/>
      <c r="EZK256" s="472"/>
      <c r="EZL256" s="472"/>
      <c r="EZM256" s="472"/>
      <c r="EZN256" s="472"/>
      <c r="EZO256" s="472"/>
      <c r="EZP256" s="472"/>
      <c r="EZQ256" s="472"/>
      <c r="EZR256" s="472"/>
      <c r="EZS256" s="472"/>
      <c r="EZT256" s="472"/>
      <c r="EZU256" s="472"/>
      <c r="EZV256" s="472"/>
      <c r="EZW256" s="472"/>
      <c r="EZX256" s="472"/>
      <c r="EZY256" s="472"/>
      <c r="EZZ256" s="472"/>
      <c r="FAA256" s="472"/>
      <c r="FAB256" s="472"/>
      <c r="FAC256" s="472"/>
      <c r="FAD256" s="472"/>
      <c r="FAE256" s="472"/>
      <c r="FAF256" s="472"/>
      <c r="FAG256" s="472"/>
      <c r="FAH256" s="472"/>
      <c r="FAI256" s="472"/>
      <c r="FAJ256" s="472"/>
      <c r="FAK256" s="472"/>
      <c r="FAL256" s="472"/>
      <c r="FAM256" s="472"/>
      <c r="FAN256" s="472"/>
      <c r="FAO256" s="472"/>
      <c r="FAP256" s="472"/>
      <c r="FAQ256" s="472"/>
      <c r="FAR256" s="472"/>
      <c r="FAU256" s="472"/>
      <c r="FAV256" s="472"/>
      <c r="FAW256" s="472"/>
      <c r="FAX256" s="472"/>
      <c r="FAY256" s="472"/>
      <c r="FAZ256" s="472"/>
      <c r="FBA256" s="472"/>
      <c r="FBB256" s="472"/>
      <c r="FBC256" s="472"/>
      <c r="FBD256" s="472"/>
      <c r="FBE256" s="472"/>
      <c r="FBF256" s="472"/>
      <c r="FBG256" s="472"/>
      <c r="FBH256" s="472"/>
      <c r="FBI256" s="472"/>
      <c r="FBJ256" s="472"/>
      <c r="FBK256" s="472"/>
      <c r="FBL256" s="472"/>
      <c r="FBM256" s="472"/>
      <c r="FBN256" s="472"/>
      <c r="FBO256" s="472"/>
      <c r="FBP256" s="472"/>
      <c r="FBQ256" s="472"/>
      <c r="FBR256" s="472"/>
      <c r="FBS256" s="472"/>
      <c r="FBT256" s="472"/>
      <c r="FBU256" s="472"/>
      <c r="FBV256" s="472"/>
      <c r="FBW256" s="472"/>
      <c r="FBX256" s="472"/>
      <c r="FBY256" s="472"/>
      <c r="FBZ256" s="472"/>
      <c r="FCA256" s="472"/>
      <c r="FCB256" s="472"/>
      <c r="FCC256" s="472"/>
      <c r="FCD256" s="472"/>
      <c r="FCE256" s="472"/>
      <c r="FCF256" s="472"/>
      <c r="FCG256" s="472"/>
      <c r="FCH256" s="472"/>
      <c r="FCI256" s="472"/>
      <c r="FCJ256" s="472"/>
      <c r="FCK256" s="472"/>
      <c r="FCL256" s="472"/>
      <c r="FCM256" s="472"/>
      <c r="FCN256" s="472"/>
      <c r="FCO256" s="472"/>
      <c r="FCP256" s="472"/>
      <c r="FCQ256" s="472"/>
      <c r="FCR256" s="472"/>
      <c r="FCS256" s="472"/>
      <c r="FCT256" s="472"/>
      <c r="FCU256" s="472"/>
      <c r="FCV256" s="472"/>
      <c r="FCW256" s="472"/>
      <c r="FCX256" s="472"/>
      <c r="FCY256" s="472"/>
      <c r="FCZ256" s="472"/>
      <c r="FDA256" s="472"/>
      <c r="FDB256" s="472"/>
      <c r="FDC256" s="472"/>
      <c r="FDD256" s="472"/>
      <c r="FDE256" s="472"/>
      <c r="FDF256" s="472"/>
      <c r="FDG256" s="472"/>
      <c r="FDH256" s="472"/>
      <c r="FDI256" s="472"/>
      <c r="FDJ256" s="472"/>
      <c r="FDK256" s="472"/>
      <c r="FDL256" s="472"/>
      <c r="FDM256" s="472"/>
      <c r="FDN256" s="472"/>
      <c r="FDO256" s="472"/>
      <c r="FDP256" s="472"/>
      <c r="FDQ256" s="472"/>
      <c r="FDR256" s="472"/>
      <c r="FDS256" s="472"/>
      <c r="FDT256" s="472"/>
      <c r="FDU256" s="472"/>
      <c r="FDV256" s="472"/>
      <c r="FDW256" s="472"/>
      <c r="FDX256" s="472"/>
      <c r="FDY256" s="472"/>
      <c r="FDZ256" s="472"/>
      <c r="FEA256" s="472"/>
      <c r="FEB256" s="472"/>
      <c r="FEC256" s="472"/>
      <c r="FED256" s="472"/>
      <c r="FEE256" s="472"/>
      <c r="FEF256" s="472"/>
      <c r="FEG256" s="472"/>
      <c r="FEH256" s="472"/>
      <c r="FEI256" s="472"/>
      <c r="FEJ256" s="472"/>
      <c r="FEK256" s="472"/>
      <c r="FEL256" s="472"/>
      <c r="FEM256" s="472"/>
      <c r="FEN256" s="472"/>
      <c r="FEO256" s="472"/>
      <c r="FEP256" s="472"/>
      <c r="FEQ256" s="472"/>
      <c r="FER256" s="472"/>
      <c r="FES256" s="472"/>
      <c r="FET256" s="472"/>
      <c r="FEU256" s="472"/>
      <c r="FEV256" s="472"/>
      <c r="FEW256" s="472"/>
      <c r="FEX256" s="472"/>
      <c r="FEY256" s="472"/>
      <c r="FEZ256" s="472"/>
      <c r="FFA256" s="472"/>
      <c r="FFB256" s="472"/>
      <c r="FFC256" s="472"/>
      <c r="FFD256" s="472"/>
      <c r="FFE256" s="472"/>
      <c r="FFF256" s="472"/>
      <c r="FFG256" s="472"/>
      <c r="FFH256" s="472"/>
      <c r="FFI256" s="472"/>
      <c r="FFJ256" s="472"/>
      <c r="FFK256" s="472"/>
      <c r="FFL256" s="472"/>
      <c r="FFM256" s="472"/>
      <c r="FFN256" s="472"/>
      <c r="FFO256" s="472"/>
      <c r="FFP256" s="472"/>
      <c r="FFQ256" s="472"/>
      <c r="FFR256" s="472"/>
      <c r="FFS256" s="472"/>
      <c r="FFT256" s="472"/>
      <c r="FFU256" s="472"/>
      <c r="FFV256" s="472"/>
      <c r="FFW256" s="472"/>
      <c r="FFX256" s="472"/>
      <c r="FFY256" s="472"/>
      <c r="FFZ256" s="472"/>
      <c r="FGA256" s="472"/>
      <c r="FGB256" s="472"/>
      <c r="FGC256" s="472"/>
      <c r="FGD256" s="472"/>
      <c r="FGE256" s="472"/>
      <c r="FGF256" s="472"/>
      <c r="FGG256" s="472"/>
      <c r="FGH256" s="472"/>
      <c r="FGI256" s="472"/>
      <c r="FGJ256" s="472"/>
      <c r="FGK256" s="472"/>
      <c r="FGL256" s="472"/>
      <c r="FGM256" s="472"/>
      <c r="FGN256" s="472"/>
      <c r="FGO256" s="472"/>
      <c r="FGP256" s="472"/>
      <c r="FGQ256" s="472"/>
      <c r="FGR256" s="472"/>
      <c r="FGS256" s="472"/>
      <c r="FGT256" s="472"/>
      <c r="FGU256" s="472"/>
      <c r="FGV256" s="472"/>
      <c r="FGW256" s="472"/>
      <c r="FGX256" s="472"/>
      <c r="FGY256" s="472"/>
      <c r="FGZ256" s="472"/>
      <c r="FHA256" s="472"/>
      <c r="FHB256" s="472"/>
      <c r="FHC256" s="472"/>
      <c r="FHD256" s="472"/>
      <c r="FHE256" s="472"/>
      <c r="FHF256" s="472"/>
      <c r="FHG256" s="472"/>
      <c r="FHH256" s="472"/>
      <c r="FHI256" s="472"/>
      <c r="FHJ256" s="472"/>
      <c r="FHK256" s="472"/>
      <c r="FHL256" s="472"/>
      <c r="FHM256" s="472"/>
      <c r="FHN256" s="472"/>
      <c r="FHO256" s="472"/>
      <c r="FHP256" s="472"/>
      <c r="FHQ256" s="472"/>
      <c r="FHR256" s="472"/>
      <c r="FHS256" s="472"/>
      <c r="FHT256" s="472"/>
      <c r="FHU256" s="472"/>
      <c r="FHV256" s="472"/>
      <c r="FHW256" s="472"/>
      <c r="FHX256" s="472"/>
      <c r="FHY256" s="472"/>
      <c r="FHZ256" s="472"/>
      <c r="FIA256" s="472"/>
      <c r="FIB256" s="472"/>
      <c r="FIC256" s="472"/>
      <c r="FID256" s="472"/>
      <c r="FIE256" s="472"/>
      <c r="FIF256" s="472"/>
      <c r="FIG256" s="472"/>
      <c r="FIH256" s="472"/>
      <c r="FII256" s="472"/>
      <c r="FIJ256" s="472"/>
      <c r="FIK256" s="472"/>
      <c r="FIL256" s="472"/>
      <c r="FIM256" s="472"/>
      <c r="FIN256" s="472"/>
      <c r="FIO256" s="472"/>
      <c r="FIP256" s="472"/>
      <c r="FIQ256" s="472"/>
      <c r="FIR256" s="472"/>
      <c r="FIS256" s="472"/>
      <c r="FIT256" s="472"/>
      <c r="FIU256" s="472"/>
      <c r="FIV256" s="472"/>
      <c r="FIW256" s="472"/>
      <c r="FIX256" s="472"/>
      <c r="FIY256" s="472"/>
      <c r="FIZ256" s="472"/>
      <c r="FJA256" s="472"/>
      <c r="FJB256" s="472"/>
      <c r="FJC256" s="472"/>
      <c r="FJD256" s="472"/>
      <c r="FJE256" s="472"/>
      <c r="FJF256" s="472"/>
      <c r="FJG256" s="472"/>
      <c r="FJH256" s="472"/>
      <c r="FJI256" s="472"/>
      <c r="FJJ256" s="472"/>
      <c r="FJK256" s="472"/>
      <c r="FJL256" s="472"/>
      <c r="FJM256" s="472"/>
      <c r="FJN256" s="472"/>
      <c r="FJO256" s="472"/>
      <c r="FJP256" s="472"/>
      <c r="FJQ256" s="472"/>
      <c r="FJR256" s="472"/>
      <c r="FJS256" s="472"/>
      <c r="FJT256" s="472"/>
      <c r="FJU256" s="472"/>
      <c r="FJV256" s="472"/>
      <c r="FJW256" s="472"/>
      <c r="FJX256" s="472"/>
      <c r="FJY256" s="472"/>
      <c r="FJZ256" s="472"/>
      <c r="FKA256" s="472"/>
      <c r="FKB256" s="472"/>
      <c r="FKC256" s="472"/>
      <c r="FKD256" s="472"/>
      <c r="FKE256" s="472"/>
      <c r="FKF256" s="472"/>
      <c r="FKG256" s="472"/>
      <c r="FKH256" s="472"/>
      <c r="FKI256" s="472"/>
      <c r="FKJ256" s="472"/>
      <c r="FKK256" s="472"/>
      <c r="FKL256" s="472"/>
      <c r="FKM256" s="472"/>
      <c r="FKN256" s="472"/>
      <c r="FKQ256" s="472"/>
      <c r="FKR256" s="472"/>
      <c r="FKS256" s="472"/>
      <c r="FKT256" s="472"/>
      <c r="FKU256" s="472"/>
      <c r="FKV256" s="472"/>
      <c r="FKW256" s="472"/>
      <c r="FKX256" s="472"/>
      <c r="FKY256" s="472"/>
      <c r="FKZ256" s="472"/>
      <c r="FLA256" s="472"/>
      <c r="FLB256" s="472"/>
      <c r="FLC256" s="472"/>
      <c r="FLD256" s="472"/>
      <c r="FLE256" s="472"/>
      <c r="FLF256" s="472"/>
      <c r="FLG256" s="472"/>
      <c r="FLH256" s="472"/>
      <c r="FLI256" s="472"/>
      <c r="FLJ256" s="472"/>
      <c r="FLK256" s="472"/>
      <c r="FLL256" s="472"/>
      <c r="FLM256" s="472"/>
      <c r="FLN256" s="472"/>
      <c r="FLO256" s="472"/>
      <c r="FLP256" s="472"/>
      <c r="FLQ256" s="472"/>
      <c r="FLR256" s="472"/>
      <c r="FLS256" s="472"/>
      <c r="FLT256" s="472"/>
      <c r="FLU256" s="472"/>
      <c r="FLV256" s="472"/>
      <c r="FLW256" s="472"/>
      <c r="FLX256" s="472"/>
      <c r="FLY256" s="472"/>
      <c r="FLZ256" s="472"/>
      <c r="FMA256" s="472"/>
      <c r="FMB256" s="472"/>
      <c r="FMC256" s="472"/>
      <c r="FMD256" s="472"/>
      <c r="FME256" s="472"/>
      <c r="FMF256" s="472"/>
      <c r="FMG256" s="472"/>
      <c r="FMH256" s="472"/>
      <c r="FMI256" s="472"/>
      <c r="FMJ256" s="472"/>
      <c r="FMK256" s="472"/>
      <c r="FML256" s="472"/>
      <c r="FMM256" s="472"/>
      <c r="FMN256" s="472"/>
      <c r="FMO256" s="472"/>
      <c r="FMP256" s="472"/>
      <c r="FMQ256" s="472"/>
      <c r="FMR256" s="472"/>
      <c r="FMS256" s="472"/>
      <c r="FMT256" s="472"/>
      <c r="FMU256" s="472"/>
      <c r="FMV256" s="472"/>
      <c r="FMW256" s="472"/>
      <c r="FMX256" s="472"/>
      <c r="FMY256" s="472"/>
      <c r="FMZ256" s="472"/>
      <c r="FNA256" s="472"/>
      <c r="FNB256" s="472"/>
      <c r="FNC256" s="472"/>
      <c r="FND256" s="472"/>
      <c r="FNE256" s="472"/>
      <c r="FNF256" s="472"/>
      <c r="FNG256" s="472"/>
      <c r="FNH256" s="472"/>
      <c r="FNI256" s="472"/>
      <c r="FNJ256" s="472"/>
      <c r="FNK256" s="472"/>
      <c r="FNL256" s="472"/>
      <c r="FNM256" s="472"/>
      <c r="FNN256" s="472"/>
      <c r="FNO256" s="472"/>
      <c r="FNP256" s="472"/>
      <c r="FNQ256" s="472"/>
      <c r="FNR256" s="472"/>
      <c r="FNS256" s="472"/>
      <c r="FNT256" s="472"/>
      <c r="FNU256" s="472"/>
      <c r="FNV256" s="472"/>
      <c r="FNW256" s="472"/>
      <c r="FNX256" s="472"/>
      <c r="FNY256" s="472"/>
      <c r="FNZ256" s="472"/>
      <c r="FOA256" s="472"/>
      <c r="FOB256" s="472"/>
      <c r="FOC256" s="472"/>
      <c r="FOD256" s="472"/>
      <c r="FOE256" s="472"/>
      <c r="FOF256" s="472"/>
      <c r="FOG256" s="472"/>
      <c r="FOH256" s="472"/>
      <c r="FOI256" s="472"/>
      <c r="FOJ256" s="472"/>
      <c r="FOK256" s="472"/>
      <c r="FOL256" s="472"/>
      <c r="FOM256" s="472"/>
      <c r="FON256" s="472"/>
      <c r="FOO256" s="472"/>
      <c r="FOP256" s="472"/>
      <c r="FOQ256" s="472"/>
      <c r="FOR256" s="472"/>
      <c r="FOS256" s="472"/>
      <c r="FOT256" s="472"/>
      <c r="FOU256" s="472"/>
      <c r="FOV256" s="472"/>
      <c r="FOW256" s="472"/>
      <c r="FOX256" s="472"/>
      <c r="FOY256" s="472"/>
      <c r="FOZ256" s="472"/>
      <c r="FPA256" s="472"/>
      <c r="FPB256" s="472"/>
      <c r="FPC256" s="472"/>
      <c r="FPD256" s="472"/>
      <c r="FPE256" s="472"/>
      <c r="FPF256" s="472"/>
      <c r="FPG256" s="472"/>
      <c r="FPH256" s="472"/>
      <c r="FPI256" s="472"/>
      <c r="FPJ256" s="472"/>
      <c r="FPK256" s="472"/>
      <c r="FPL256" s="472"/>
      <c r="FPM256" s="472"/>
      <c r="FPN256" s="472"/>
      <c r="FPO256" s="472"/>
      <c r="FPP256" s="472"/>
      <c r="FPQ256" s="472"/>
      <c r="FPR256" s="472"/>
      <c r="FPS256" s="472"/>
      <c r="FPT256" s="472"/>
      <c r="FPU256" s="472"/>
      <c r="FPV256" s="472"/>
      <c r="FPW256" s="472"/>
      <c r="FPX256" s="472"/>
      <c r="FPY256" s="472"/>
      <c r="FPZ256" s="472"/>
      <c r="FQA256" s="472"/>
      <c r="FQB256" s="472"/>
      <c r="FQC256" s="472"/>
      <c r="FQD256" s="472"/>
      <c r="FQE256" s="472"/>
      <c r="FQF256" s="472"/>
      <c r="FQG256" s="472"/>
      <c r="FQH256" s="472"/>
      <c r="FQI256" s="472"/>
      <c r="FQJ256" s="472"/>
      <c r="FQK256" s="472"/>
      <c r="FQL256" s="472"/>
      <c r="FQM256" s="472"/>
      <c r="FQN256" s="472"/>
      <c r="FQO256" s="472"/>
      <c r="FQP256" s="472"/>
      <c r="FQQ256" s="472"/>
      <c r="FQR256" s="472"/>
      <c r="FQS256" s="472"/>
      <c r="FQT256" s="472"/>
      <c r="FQU256" s="472"/>
      <c r="FQV256" s="472"/>
      <c r="FQW256" s="472"/>
      <c r="FQX256" s="472"/>
      <c r="FQY256" s="472"/>
      <c r="FQZ256" s="472"/>
      <c r="FRA256" s="472"/>
      <c r="FRB256" s="472"/>
      <c r="FRC256" s="472"/>
      <c r="FRD256" s="472"/>
      <c r="FRE256" s="472"/>
      <c r="FRF256" s="472"/>
      <c r="FRG256" s="472"/>
      <c r="FRH256" s="472"/>
      <c r="FRI256" s="472"/>
      <c r="FRJ256" s="472"/>
      <c r="FRK256" s="472"/>
      <c r="FRL256" s="472"/>
      <c r="FRM256" s="472"/>
      <c r="FRN256" s="472"/>
      <c r="FRO256" s="472"/>
      <c r="FRP256" s="472"/>
      <c r="FRQ256" s="472"/>
      <c r="FRR256" s="472"/>
      <c r="FRS256" s="472"/>
      <c r="FRT256" s="472"/>
      <c r="FRU256" s="472"/>
      <c r="FRV256" s="472"/>
      <c r="FRW256" s="472"/>
      <c r="FRX256" s="472"/>
      <c r="FRY256" s="472"/>
      <c r="FRZ256" s="472"/>
      <c r="FSA256" s="472"/>
      <c r="FSB256" s="472"/>
      <c r="FSC256" s="472"/>
      <c r="FSD256" s="472"/>
      <c r="FSE256" s="472"/>
      <c r="FSF256" s="472"/>
      <c r="FSG256" s="472"/>
      <c r="FSH256" s="472"/>
      <c r="FSI256" s="472"/>
      <c r="FSJ256" s="472"/>
      <c r="FSK256" s="472"/>
      <c r="FSL256" s="472"/>
      <c r="FSM256" s="472"/>
      <c r="FSN256" s="472"/>
      <c r="FSO256" s="472"/>
      <c r="FSP256" s="472"/>
      <c r="FSQ256" s="472"/>
      <c r="FSR256" s="472"/>
      <c r="FSS256" s="472"/>
      <c r="FST256" s="472"/>
      <c r="FSU256" s="472"/>
      <c r="FSV256" s="472"/>
      <c r="FSW256" s="472"/>
      <c r="FSX256" s="472"/>
      <c r="FSY256" s="472"/>
      <c r="FSZ256" s="472"/>
      <c r="FTA256" s="472"/>
      <c r="FTB256" s="472"/>
      <c r="FTC256" s="472"/>
      <c r="FTD256" s="472"/>
      <c r="FTE256" s="472"/>
      <c r="FTF256" s="472"/>
      <c r="FTG256" s="472"/>
      <c r="FTH256" s="472"/>
      <c r="FTI256" s="472"/>
      <c r="FTJ256" s="472"/>
      <c r="FTK256" s="472"/>
      <c r="FTL256" s="472"/>
      <c r="FTM256" s="472"/>
      <c r="FTN256" s="472"/>
      <c r="FTO256" s="472"/>
      <c r="FTP256" s="472"/>
      <c r="FTQ256" s="472"/>
      <c r="FTR256" s="472"/>
      <c r="FTS256" s="472"/>
      <c r="FTT256" s="472"/>
      <c r="FTU256" s="472"/>
      <c r="FTV256" s="472"/>
      <c r="FTW256" s="472"/>
      <c r="FTX256" s="472"/>
      <c r="FTY256" s="472"/>
      <c r="FTZ256" s="472"/>
      <c r="FUA256" s="472"/>
      <c r="FUB256" s="472"/>
      <c r="FUC256" s="472"/>
      <c r="FUD256" s="472"/>
      <c r="FUE256" s="472"/>
      <c r="FUF256" s="472"/>
      <c r="FUG256" s="472"/>
      <c r="FUH256" s="472"/>
      <c r="FUI256" s="472"/>
      <c r="FUJ256" s="472"/>
      <c r="FUM256" s="472"/>
      <c r="FUN256" s="472"/>
      <c r="FUO256" s="472"/>
      <c r="FUP256" s="472"/>
      <c r="FUQ256" s="472"/>
      <c r="FUR256" s="472"/>
      <c r="FUS256" s="472"/>
      <c r="FUT256" s="472"/>
      <c r="FUU256" s="472"/>
      <c r="FUV256" s="472"/>
      <c r="FUW256" s="472"/>
      <c r="FUX256" s="472"/>
      <c r="FUY256" s="472"/>
      <c r="FUZ256" s="472"/>
      <c r="FVA256" s="472"/>
      <c r="FVB256" s="472"/>
      <c r="FVC256" s="472"/>
      <c r="FVD256" s="472"/>
      <c r="FVE256" s="472"/>
      <c r="FVF256" s="472"/>
      <c r="FVG256" s="472"/>
      <c r="FVH256" s="472"/>
      <c r="FVI256" s="472"/>
      <c r="FVJ256" s="472"/>
      <c r="FVK256" s="472"/>
      <c r="FVL256" s="472"/>
      <c r="FVM256" s="472"/>
      <c r="FVN256" s="472"/>
      <c r="FVO256" s="472"/>
      <c r="FVP256" s="472"/>
      <c r="FVQ256" s="472"/>
      <c r="FVR256" s="472"/>
      <c r="FVS256" s="472"/>
      <c r="FVT256" s="472"/>
      <c r="FVU256" s="472"/>
      <c r="FVV256" s="472"/>
      <c r="FVW256" s="472"/>
      <c r="FVX256" s="472"/>
      <c r="FVY256" s="472"/>
      <c r="FVZ256" s="472"/>
      <c r="FWA256" s="472"/>
      <c r="FWB256" s="472"/>
      <c r="FWC256" s="472"/>
      <c r="FWD256" s="472"/>
      <c r="FWE256" s="472"/>
      <c r="FWF256" s="472"/>
      <c r="FWG256" s="472"/>
      <c r="FWH256" s="472"/>
      <c r="FWI256" s="472"/>
      <c r="FWJ256" s="472"/>
      <c r="FWK256" s="472"/>
      <c r="FWL256" s="472"/>
      <c r="FWM256" s="472"/>
      <c r="FWN256" s="472"/>
      <c r="FWO256" s="472"/>
      <c r="FWP256" s="472"/>
      <c r="FWQ256" s="472"/>
      <c r="FWR256" s="472"/>
      <c r="FWS256" s="472"/>
      <c r="FWT256" s="472"/>
      <c r="FWU256" s="472"/>
      <c r="FWV256" s="472"/>
      <c r="FWW256" s="472"/>
      <c r="FWX256" s="472"/>
      <c r="FWY256" s="472"/>
      <c r="FWZ256" s="472"/>
      <c r="FXA256" s="472"/>
      <c r="FXB256" s="472"/>
      <c r="FXC256" s="472"/>
      <c r="FXD256" s="472"/>
      <c r="FXE256" s="472"/>
      <c r="FXF256" s="472"/>
      <c r="FXG256" s="472"/>
      <c r="FXH256" s="472"/>
      <c r="FXI256" s="472"/>
      <c r="FXJ256" s="472"/>
      <c r="FXK256" s="472"/>
      <c r="FXL256" s="472"/>
      <c r="FXM256" s="472"/>
      <c r="FXN256" s="472"/>
      <c r="FXO256" s="472"/>
      <c r="FXP256" s="472"/>
      <c r="FXQ256" s="472"/>
      <c r="FXR256" s="472"/>
      <c r="FXS256" s="472"/>
      <c r="FXT256" s="472"/>
      <c r="FXU256" s="472"/>
      <c r="FXV256" s="472"/>
      <c r="FXW256" s="472"/>
      <c r="FXX256" s="472"/>
      <c r="FXY256" s="472"/>
      <c r="FXZ256" s="472"/>
      <c r="FYA256" s="472"/>
      <c r="FYB256" s="472"/>
      <c r="FYC256" s="472"/>
      <c r="FYD256" s="472"/>
      <c r="FYE256" s="472"/>
      <c r="FYF256" s="472"/>
      <c r="FYG256" s="472"/>
      <c r="FYH256" s="472"/>
      <c r="FYI256" s="472"/>
      <c r="FYJ256" s="472"/>
      <c r="FYK256" s="472"/>
      <c r="FYL256" s="472"/>
      <c r="FYM256" s="472"/>
      <c r="FYN256" s="472"/>
      <c r="FYO256" s="472"/>
      <c r="FYP256" s="472"/>
      <c r="FYQ256" s="472"/>
      <c r="FYR256" s="472"/>
      <c r="FYS256" s="472"/>
      <c r="FYT256" s="472"/>
      <c r="FYU256" s="472"/>
      <c r="FYV256" s="472"/>
      <c r="FYW256" s="472"/>
      <c r="FYX256" s="472"/>
      <c r="FYY256" s="472"/>
      <c r="FYZ256" s="472"/>
      <c r="FZA256" s="472"/>
      <c r="FZB256" s="472"/>
      <c r="FZC256" s="472"/>
      <c r="FZD256" s="472"/>
      <c r="FZE256" s="472"/>
      <c r="FZF256" s="472"/>
      <c r="FZG256" s="472"/>
      <c r="FZH256" s="472"/>
      <c r="FZI256" s="472"/>
      <c r="FZJ256" s="472"/>
      <c r="FZK256" s="472"/>
      <c r="FZL256" s="472"/>
      <c r="FZM256" s="472"/>
      <c r="FZN256" s="472"/>
      <c r="FZO256" s="472"/>
      <c r="FZP256" s="472"/>
      <c r="FZQ256" s="472"/>
      <c r="FZR256" s="472"/>
      <c r="FZS256" s="472"/>
      <c r="FZT256" s="472"/>
      <c r="FZU256" s="472"/>
      <c r="FZV256" s="472"/>
      <c r="FZW256" s="472"/>
      <c r="FZX256" s="472"/>
      <c r="FZY256" s="472"/>
      <c r="FZZ256" s="472"/>
      <c r="GAA256" s="472"/>
      <c r="GAB256" s="472"/>
      <c r="GAC256" s="472"/>
      <c r="GAD256" s="472"/>
      <c r="GAE256" s="472"/>
      <c r="GAF256" s="472"/>
      <c r="GAG256" s="472"/>
      <c r="GAH256" s="472"/>
      <c r="GAI256" s="472"/>
      <c r="GAJ256" s="472"/>
      <c r="GAK256" s="472"/>
      <c r="GAL256" s="472"/>
      <c r="GAM256" s="472"/>
      <c r="GAN256" s="472"/>
      <c r="GAO256" s="472"/>
      <c r="GAP256" s="472"/>
      <c r="GAQ256" s="472"/>
      <c r="GAR256" s="472"/>
      <c r="GAS256" s="472"/>
      <c r="GAT256" s="472"/>
      <c r="GAU256" s="472"/>
      <c r="GAV256" s="472"/>
      <c r="GAW256" s="472"/>
      <c r="GAX256" s="472"/>
      <c r="GAY256" s="472"/>
      <c r="GAZ256" s="472"/>
      <c r="GBA256" s="472"/>
      <c r="GBB256" s="472"/>
      <c r="GBC256" s="472"/>
      <c r="GBD256" s="472"/>
      <c r="GBE256" s="472"/>
      <c r="GBF256" s="472"/>
      <c r="GBG256" s="472"/>
      <c r="GBH256" s="472"/>
      <c r="GBI256" s="472"/>
      <c r="GBJ256" s="472"/>
      <c r="GBK256" s="472"/>
      <c r="GBL256" s="472"/>
      <c r="GBM256" s="472"/>
      <c r="GBN256" s="472"/>
      <c r="GBO256" s="472"/>
      <c r="GBP256" s="472"/>
      <c r="GBQ256" s="472"/>
      <c r="GBR256" s="472"/>
      <c r="GBS256" s="472"/>
      <c r="GBT256" s="472"/>
      <c r="GBU256" s="472"/>
      <c r="GBV256" s="472"/>
      <c r="GBW256" s="472"/>
      <c r="GBX256" s="472"/>
      <c r="GBY256" s="472"/>
      <c r="GBZ256" s="472"/>
      <c r="GCA256" s="472"/>
      <c r="GCB256" s="472"/>
      <c r="GCC256" s="472"/>
      <c r="GCD256" s="472"/>
      <c r="GCE256" s="472"/>
      <c r="GCF256" s="472"/>
      <c r="GCG256" s="472"/>
      <c r="GCH256" s="472"/>
      <c r="GCI256" s="472"/>
      <c r="GCJ256" s="472"/>
      <c r="GCK256" s="472"/>
      <c r="GCL256" s="472"/>
      <c r="GCM256" s="472"/>
      <c r="GCN256" s="472"/>
      <c r="GCO256" s="472"/>
      <c r="GCP256" s="472"/>
      <c r="GCQ256" s="472"/>
      <c r="GCR256" s="472"/>
      <c r="GCS256" s="472"/>
      <c r="GCT256" s="472"/>
      <c r="GCU256" s="472"/>
      <c r="GCV256" s="472"/>
      <c r="GCW256" s="472"/>
      <c r="GCX256" s="472"/>
      <c r="GCY256" s="472"/>
      <c r="GCZ256" s="472"/>
      <c r="GDA256" s="472"/>
      <c r="GDB256" s="472"/>
      <c r="GDC256" s="472"/>
      <c r="GDD256" s="472"/>
      <c r="GDE256" s="472"/>
      <c r="GDF256" s="472"/>
      <c r="GDG256" s="472"/>
      <c r="GDH256" s="472"/>
      <c r="GDI256" s="472"/>
      <c r="GDJ256" s="472"/>
      <c r="GDK256" s="472"/>
      <c r="GDL256" s="472"/>
      <c r="GDM256" s="472"/>
      <c r="GDN256" s="472"/>
      <c r="GDO256" s="472"/>
      <c r="GDP256" s="472"/>
      <c r="GDQ256" s="472"/>
      <c r="GDR256" s="472"/>
      <c r="GDS256" s="472"/>
      <c r="GDT256" s="472"/>
      <c r="GDU256" s="472"/>
      <c r="GDV256" s="472"/>
      <c r="GDW256" s="472"/>
      <c r="GDX256" s="472"/>
      <c r="GDY256" s="472"/>
      <c r="GDZ256" s="472"/>
      <c r="GEA256" s="472"/>
      <c r="GEB256" s="472"/>
      <c r="GEC256" s="472"/>
      <c r="GED256" s="472"/>
      <c r="GEE256" s="472"/>
      <c r="GEF256" s="472"/>
      <c r="GEI256" s="472"/>
      <c r="GEJ256" s="472"/>
      <c r="GEK256" s="472"/>
      <c r="GEL256" s="472"/>
      <c r="GEM256" s="472"/>
      <c r="GEN256" s="472"/>
      <c r="GEO256" s="472"/>
      <c r="GEP256" s="472"/>
      <c r="GEQ256" s="472"/>
      <c r="GER256" s="472"/>
      <c r="GES256" s="472"/>
      <c r="GET256" s="472"/>
      <c r="GEU256" s="472"/>
      <c r="GEV256" s="472"/>
      <c r="GEW256" s="472"/>
      <c r="GEX256" s="472"/>
      <c r="GEY256" s="472"/>
      <c r="GEZ256" s="472"/>
      <c r="GFA256" s="472"/>
      <c r="GFB256" s="472"/>
      <c r="GFC256" s="472"/>
      <c r="GFD256" s="472"/>
      <c r="GFE256" s="472"/>
      <c r="GFF256" s="472"/>
      <c r="GFG256" s="472"/>
      <c r="GFH256" s="472"/>
      <c r="GFI256" s="472"/>
      <c r="GFJ256" s="472"/>
      <c r="GFK256" s="472"/>
      <c r="GFL256" s="472"/>
      <c r="GFM256" s="472"/>
      <c r="GFN256" s="472"/>
      <c r="GFO256" s="472"/>
      <c r="GFP256" s="472"/>
      <c r="GFQ256" s="472"/>
      <c r="GFR256" s="472"/>
      <c r="GFS256" s="472"/>
      <c r="GFT256" s="472"/>
      <c r="GFU256" s="472"/>
      <c r="GFV256" s="472"/>
      <c r="GFW256" s="472"/>
      <c r="GFX256" s="472"/>
      <c r="GFY256" s="472"/>
      <c r="GFZ256" s="472"/>
      <c r="GGA256" s="472"/>
      <c r="GGB256" s="472"/>
      <c r="GGC256" s="472"/>
      <c r="GGD256" s="472"/>
      <c r="GGE256" s="472"/>
      <c r="GGF256" s="472"/>
      <c r="GGG256" s="472"/>
      <c r="GGH256" s="472"/>
      <c r="GGI256" s="472"/>
      <c r="GGJ256" s="472"/>
      <c r="GGK256" s="472"/>
      <c r="GGL256" s="472"/>
      <c r="GGM256" s="472"/>
      <c r="GGN256" s="472"/>
      <c r="GGO256" s="472"/>
      <c r="GGP256" s="472"/>
      <c r="GGQ256" s="472"/>
      <c r="GGR256" s="472"/>
      <c r="GGS256" s="472"/>
      <c r="GGT256" s="472"/>
      <c r="GGU256" s="472"/>
      <c r="GGV256" s="472"/>
      <c r="GGW256" s="472"/>
      <c r="GGX256" s="472"/>
      <c r="GGY256" s="472"/>
      <c r="GGZ256" s="472"/>
      <c r="GHA256" s="472"/>
      <c r="GHB256" s="472"/>
      <c r="GHC256" s="472"/>
      <c r="GHD256" s="472"/>
      <c r="GHE256" s="472"/>
      <c r="GHF256" s="472"/>
      <c r="GHG256" s="472"/>
      <c r="GHH256" s="472"/>
      <c r="GHI256" s="472"/>
      <c r="GHJ256" s="472"/>
      <c r="GHK256" s="472"/>
      <c r="GHL256" s="472"/>
      <c r="GHM256" s="472"/>
      <c r="GHN256" s="472"/>
      <c r="GHO256" s="472"/>
      <c r="GHP256" s="472"/>
      <c r="GHQ256" s="472"/>
      <c r="GHR256" s="472"/>
      <c r="GHS256" s="472"/>
      <c r="GHT256" s="472"/>
      <c r="GHU256" s="472"/>
      <c r="GHV256" s="472"/>
      <c r="GHW256" s="472"/>
      <c r="GHX256" s="472"/>
      <c r="GHY256" s="472"/>
      <c r="GHZ256" s="472"/>
      <c r="GIA256" s="472"/>
      <c r="GIB256" s="472"/>
      <c r="GIC256" s="472"/>
      <c r="GID256" s="472"/>
      <c r="GIE256" s="472"/>
      <c r="GIF256" s="472"/>
      <c r="GIG256" s="472"/>
      <c r="GIH256" s="472"/>
      <c r="GII256" s="472"/>
      <c r="GIJ256" s="472"/>
      <c r="GIK256" s="472"/>
      <c r="GIL256" s="472"/>
      <c r="GIM256" s="472"/>
      <c r="GIN256" s="472"/>
      <c r="GIO256" s="472"/>
      <c r="GIP256" s="472"/>
      <c r="GIQ256" s="472"/>
      <c r="GIR256" s="472"/>
      <c r="GIS256" s="472"/>
      <c r="GIT256" s="472"/>
      <c r="GIU256" s="472"/>
      <c r="GIV256" s="472"/>
      <c r="GIW256" s="472"/>
      <c r="GIX256" s="472"/>
      <c r="GIY256" s="472"/>
      <c r="GIZ256" s="472"/>
      <c r="GJA256" s="472"/>
      <c r="GJB256" s="472"/>
      <c r="GJC256" s="472"/>
      <c r="GJD256" s="472"/>
      <c r="GJE256" s="472"/>
      <c r="GJF256" s="472"/>
      <c r="GJG256" s="472"/>
      <c r="GJH256" s="472"/>
      <c r="GJI256" s="472"/>
      <c r="GJJ256" s="472"/>
      <c r="GJK256" s="472"/>
      <c r="GJL256" s="472"/>
      <c r="GJM256" s="472"/>
      <c r="GJN256" s="472"/>
      <c r="GJO256" s="472"/>
      <c r="GJP256" s="472"/>
      <c r="GJQ256" s="472"/>
      <c r="GJR256" s="472"/>
      <c r="GJS256" s="472"/>
      <c r="GJT256" s="472"/>
      <c r="GJU256" s="472"/>
      <c r="GJV256" s="472"/>
      <c r="GJW256" s="472"/>
      <c r="GJX256" s="472"/>
      <c r="GJY256" s="472"/>
      <c r="GJZ256" s="472"/>
      <c r="GKA256" s="472"/>
      <c r="GKB256" s="472"/>
      <c r="GKC256" s="472"/>
      <c r="GKD256" s="472"/>
      <c r="GKE256" s="472"/>
      <c r="GKF256" s="472"/>
      <c r="GKG256" s="472"/>
      <c r="GKH256" s="472"/>
      <c r="GKI256" s="472"/>
      <c r="GKJ256" s="472"/>
      <c r="GKK256" s="472"/>
      <c r="GKL256" s="472"/>
      <c r="GKM256" s="472"/>
      <c r="GKN256" s="472"/>
      <c r="GKO256" s="472"/>
      <c r="GKP256" s="472"/>
      <c r="GKQ256" s="472"/>
      <c r="GKR256" s="472"/>
      <c r="GKS256" s="472"/>
      <c r="GKT256" s="472"/>
      <c r="GKU256" s="472"/>
      <c r="GKV256" s="472"/>
      <c r="GKW256" s="472"/>
      <c r="GKX256" s="472"/>
      <c r="GKY256" s="472"/>
      <c r="GKZ256" s="472"/>
      <c r="GLA256" s="472"/>
      <c r="GLB256" s="472"/>
      <c r="GLC256" s="472"/>
      <c r="GLD256" s="472"/>
      <c r="GLE256" s="472"/>
      <c r="GLF256" s="472"/>
      <c r="GLG256" s="472"/>
      <c r="GLH256" s="472"/>
      <c r="GLI256" s="472"/>
      <c r="GLJ256" s="472"/>
      <c r="GLK256" s="472"/>
      <c r="GLL256" s="472"/>
      <c r="GLM256" s="472"/>
      <c r="GLN256" s="472"/>
      <c r="GLO256" s="472"/>
      <c r="GLP256" s="472"/>
      <c r="GLQ256" s="472"/>
      <c r="GLR256" s="472"/>
      <c r="GLS256" s="472"/>
      <c r="GLT256" s="472"/>
      <c r="GLU256" s="472"/>
      <c r="GLV256" s="472"/>
      <c r="GLW256" s="472"/>
      <c r="GLX256" s="472"/>
      <c r="GLY256" s="472"/>
      <c r="GLZ256" s="472"/>
      <c r="GMA256" s="472"/>
      <c r="GMB256" s="472"/>
      <c r="GMC256" s="472"/>
      <c r="GMD256" s="472"/>
      <c r="GME256" s="472"/>
      <c r="GMF256" s="472"/>
      <c r="GMG256" s="472"/>
      <c r="GMH256" s="472"/>
      <c r="GMI256" s="472"/>
      <c r="GMJ256" s="472"/>
      <c r="GMK256" s="472"/>
      <c r="GML256" s="472"/>
      <c r="GMM256" s="472"/>
      <c r="GMN256" s="472"/>
      <c r="GMO256" s="472"/>
      <c r="GMP256" s="472"/>
      <c r="GMQ256" s="472"/>
      <c r="GMR256" s="472"/>
      <c r="GMS256" s="472"/>
      <c r="GMT256" s="472"/>
      <c r="GMU256" s="472"/>
      <c r="GMV256" s="472"/>
      <c r="GMW256" s="472"/>
      <c r="GMX256" s="472"/>
      <c r="GMY256" s="472"/>
      <c r="GMZ256" s="472"/>
      <c r="GNA256" s="472"/>
      <c r="GNB256" s="472"/>
      <c r="GNC256" s="472"/>
      <c r="GND256" s="472"/>
      <c r="GNE256" s="472"/>
      <c r="GNF256" s="472"/>
      <c r="GNG256" s="472"/>
      <c r="GNH256" s="472"/>
      <c r="GNI256" s="472"/>
      <c r="GNJ256" s="472"/>
      <c r="GNK256" s="472"/>
      <c r="GNL256" s="472"/>
      <c r="GNM256" s="472"/>
      <c r="GNN256" s="472"/>
      <c r="GNO256" s="472"/>
      <c r="GNP256" s="472"/>
      <c r="GNQ256" s="472"/>
      <c r="GNR256" s="472"/>
      <c r="GNS256" s="472"/>
      <c r="GNT256" s="472"/>
      <c r="GNU256" s="472"/>
      <c r="GNV256" s="472"/>
      <c r="GNW256" s="472"/>
      <c r="GNX256" s="472"/>
      <c r="GNY256" s="472"/>
      <c r="GNZ256" s="472"/>
      <c r="GOA256" s="472"/>
      <c r="GOB256" s="472"/>
      <c r="GOE256" s="472"/>
      <c r="GOF256" s="472"/>
      <c r="GOG256" s="472"/>
      <c r="GOH256" s="472"/>
      <c r="GOI256" s="472"/>
      <c r="GOJ256" s="472"/>
      <c r="GOK256" s="472"/>
      <c r="GOL256" s="472"/>
      <c r="GOM256" s="472"/>
      <c r="GON256" s="472"/>
      <c r="GOO256" s="472"/>
      <c r="GOP256" s="472"/>
      <c r="GOQ256" s="472"/>
      <c r="GOR256" s="472"/>
      <c r="GOS256" s="472"/>
      <c r="GOT256" s="472"/>
      <c r="GOU256" s="472"/>
      <c r="GOV256" s="472"/>
      <c r="GOW256" s="472"/>
      <c r="GOX256" s="472"/>
      <c r="GOY256" s="472"/>
      <c r="GOZ256" s="472"/>
      <c r="GPA256" s="472"/>
      <c r="GPB256" s="472"/>
      <c r="GPC256" s="472"/>
      <c r="GPD256" s="472"/>
      <c r="GPE256" s="472"/>
      <c r="GPF256" s="472"/>
      <c r="GPG256" s="472"/>
      <c r="GPH256" s="472"/>
      <c r="GPI256" s="472"/>
      <c r="GPJ256" s="472"/>
      <c r="GPK256" s="472"/>
      <c r="GPL256" s="472"/>
      <c r="GPM256" s="472"/>
      <c r="GPN256" s="472"/>
      <c r="GPO256" s="472"/>
      <c r="GPP256" s="472"/>
      <c r="GPQ256" s="472"/>
      <c r="GPR256" s="472"/>
      <c r="GPS256" s="472"/>
      <c r="GPT256" s="472"/>
      <c r="GPU256" s="472"/>
      <c r="GPV256" s="472"/>
      <c r="GPW256" s="472"/>
      <c r="GPX256" s="472"/>
      <c r="GPY256" s="472"/>
      <c r="GPZ256" s="472"/>
      <c r="GQA256" s="472"/>
      <c r="GQB256" s="472"/>
      <c r="GQC256" s="472"/>
      <c r="GQD256" s="472"/>
      <c r="GQE256" s="472"/>
      <c r="GQF256" s="472"/>
      <c r="GQG256" s="472"/>
      <c r="GQH256" s="472"/>
      <c r="GQI256" s="472"/>
      <c r="GQJ256" s="472"/>
      <c r="GQK256" s="472"/>
      <c r="GQL256" s="472"/>
      <c r="GQM256" s="472"/>
      <c r="GQN256" s="472"/>
      <c r="GQO256" s="472"/>
      <c r="GQP256" s="472"/>
      <c r="GQQ256" s="472"/>
      <c r="GQR256" s="472"/>
      <c r="GQS256" s="472"/>
      <c r="GQT256" s="472"/>
      <c r="GQU256" s="472"/>
      <c r="GQV256" s="472"/>
      <c r="GQW256" s="472"/>
      <c r="GQX256" s="472"/>
      <c r="GQY256" s="472"/>
      <c r="GQZ256" s="472"/>
      <c r="GRA256" s="472"/>
      <c r="GRB256" s="472"/>
      <c r="GRC256" s="472"/>
      <c r="GRD256" s="472"/>
      <c r="GRE256" s="472"/>
      <c r="GRF256" s="472"/>
      <c r="GRG256" s="472"/>
      <c r="GRH256" s="472"/>
      <c r="GRI256" s="472"/>
      <c r="GRJ256" s="472"/>
      <c r="GRK256" s="472"/>
      <c r="GRL256" s="472"/>
      <c r="GRM256" s="472"/>
      <c r="GRN256" s="472"/>
      <c r="GRO256" s="472"/>
      <c r="GRP256" s="472"/>
      <c r="GRQ256" s="472"/>
      <c r="GRR256" s="472"/>
      <c r="GRS256" s="472"/>
      <c r="GRT256" s="472"/>
      <c r="GRU256" s="472"/>
      <c r="GRV256" s="472"/>
      <c r="GRW256" s="472"/>
      <c r="GRX256" s="472"/>
      <c r="GRY256" s="472"/>
      <c r="GRZ256" s="472"/>
      <c r="GSA256" s="472"/>
      <c r="GSB256" s="472"/>
      <c r="GSC256" s="472"/>
      <c r="GSD256" s="472"/>
      <c r="GSE256" s="472"/>
      <c r="GSF256" s="472"/>
      <c r="GSG256" s="472"/>
      <c r="GSH256" s="472"/>
      <c r="GSI256" s="472"/>
      <c r="GSJ256" s="472"/>
      <c r="GSK256" s="472"/>
      <c r="GSL256" s="472"/>
      <c r="GSM256" s="472"/>
      <c r="GSN256" s="472"/>
      <c r="GSO256" s="472"/>
      <c r="GSP256" s="472"/>
      <c r="GSQ256" s="472"/>
      <c r="GSR256" s="472"/>
      <c r="GSS256" s="472"/>
      <c r="GST256" s="472"/>
      <c r="GSU256" s="472"/>
      <c r="GSV256" s="472"/>
      <c r="GSW256" s="472"/>
      <c r="GSX256" s="472"/>
      <c r="GSY256" s="472"/>
      <c r="GSZ256" s="472"/>
      <c r="GTA256" s="472"/>
      <c r="GTB256" s="472"/>
      <c r="GTC256" s="472"/>
      <c r="GTD256" s="472"/>
      <c r="GTE256" s="472"/>
      <c r="GTF256" s="472"/>
      <c r="GTG256" s="472"/>
      <c r="GTH256" s="472"/>
      <c r="GTI256" s="472"/>
      <c r="GTJ256" s="472"/>
      <c r="GTK256" s="472"/>
      <c r="GTL256" s="472"/>
      <c r="GTM256" s="472"/>
      <c r="GTN256" s="472"/>
      <c r="GTO256" s="472"/>
      <c r="GTP256" s="472"/>
      <c r="GTQ256" s="472"/>
      <c r="GTR256" s="472"/>
      <c r="GTS256" s="472"/>
      <c r="GTT256" s="472"/>
      <c r="GTU256" s="472"/>
      <c r="GTV256" s="472"/>
      <c r="GTW256" s="472"/>
      <c r="GTX256" s="472"/>
      <c r="GTY256" s="472"/>
      <c r="GTZ256" s="472"/>
      <c r="GUA256" s="472"/>
      <c r="GUB256" s="472"/>
      <c r="GUC256" s="472"/>
      <c r="GUD256" s="472"/>
      <c r="GUE256" s="472"/>
      <c r="GUF256" s="472"/>
      <c r="GUG256" s="472"/>
      <c r="GUH256" s="472"/>
      <c r="GUI256" s="472"/>
      <c r="GUJ256" s="472"/>
      <c r="GUK256" s="472"/>
      <c r="GUL256" s="472"/>
      <c r="GUM256" s="472"/>
      <c r="GUN256" s="472"/>
      <c r="GUO256" s="472"/>
      <c r="GUP256" s="472"/>
      <c r="GUQ256" s="472"/>
      <c r="GUR256" s="472"/>
      <c r="GUS256" s="472"/>
      <c r="GUT256" s="472"/>
      <c r="GUU256" s="472"/>
      <c r="GUV256" s="472"/>
      <c r="GUW256" s="472"/>
      <c r="GUX256" s="472"/>
      <c r="GUY256" s="472"/>
      <c r="GUZ256" s="472"/>
      <c r="GVA256" s="472"/>
      <c r="GVB256" s="472"/>
      <c r="GVC256" s="472"/>
      <c r="GVD256" s="472"/>
      <c r="GVE256" s="472"/>
      <c r="GVF256" s="472"/>
      <c r="GVG256" s="472"/>
      <c r="GVH256" s="472"/>
      <c r="GVI256" s="472"/>
      <c r="GVJ256" s="472"/>
      <c r="GVK256" s="472"/>
      <c r="GVL256" s="472"/>
      <c r="GVM256" s="472"/>
      <c r="GVN256" s="472"/>
      <c r="GVO256" s="472"/>
      <c r="GVP256" s="472"/>
      <c r="GVQ256" s="472"/>
      <c r="GVR256" s="472"/>
      <c r="GVS256" s="472"/>
      <c r="GVT256" s="472"/>
      <c r="GVU256" s="472"/>
      <c r="GVV256" s="472"/>
      <c r="GVW256" s="472"/>
      <c r="GVX256" s="472"/>
      <c r="GVY256" s="472"/>
      <c r="GVZ256" s="472"/>
      <c r="GWA256" s="472"/>
      <c r="GWB256" s="472"/>
      <c r="GWC256" s="472"/>
      <c r="GWD256" s="472"/>
      <c r="GWE256" s="472"/>
      <c r="GWF256" s="472"/>
      <c r="GWG256" s="472"/>
      <c r="GWH256" s="472"/>
      <c r="GWI256" s="472"/>
      <c r="GWJ256" s="472"/>
      <c r="GWK256" s="472"/>
      <c r="GWL256" s="472"/>
      <c r="GWM256" s="472"/>
      <c r="GWN256" s="472"/>
      <c r="GWO256" s="472"/>
      <c r="GWP256" s="472"/>
      <c r="GWQ256" s="472"/>
      <c r="GWR256" s="472"/>
      <c r="GWS256" s="472"/>
      <c r="GWT256" s="472"/>
      <c r="GWU256" s="472"/>
      <c r="GWV256" s="472"/>
      <c r="GWW256" s="472"/>
      <c r="GWX256" s="472"/>
      <c r="GWY256" s="472"/>
      <c r="GWZ256" s="472"/>
      <c r="GXA256" s="472"/>
      <c r="GXB256" s="472"/>
      <c r="GXC256" s="472"/>
      <c r="GXD256" s="472"/>
      <c r="GXE256" s="472"/>
      <c r="GXF256" s="472"/>
      <c r="GXG256" s="472"/>
      <c r="GXH256" s="472"/>
      <c r="GXI256" s="472"/>
      <c r="GXJ256" s="472"/>
      <c r="GXK256" s="472"/>
      <c r="GXL256" s="472"/>
      <c r="GXM256" s="472"/>
      <c r="GXN256" s="472"/>
      <c r="GXO256" s="472"/>
      <c r="GXP256" s="472"/>
      <c r="GXQ256" s="472"/>
      <c r="GXR256" s="472"/>
      <c r="GXS256" s="472"/>
      <c r="GXT256" s="472"/>
      <c r="GXU256" s="472"/>
      <c r="GXV256" s="472"/>
      <c r="GXW256" s="472"/>
      <c r="GXX256" s="472"/>
      <c r="GYA256" s="472"/>
      <c r="GYB256" s="472"/>
      <c r="GYC256" s="472"/>
      <c r="GYD256" s="472"/>
      <c r="GYE256" s="472"/>
      <c r="GYF256" s="472"/>
      <c r="GYG256" s="472"/>
      <c r="GYH256" s="472"/>
      <c r="GYI256" s="472"/>
      <c r="GYJ256" s="472"/>
      <c r="GYK256" s="472"/>
      <c r="GYL256" s="472"/>
      <c r="GYM256" s="472"/>
      <c r="GYN256" s="472"/>
      <c r="GYO256" s="472"/>
      <c r="GYP256" s="472"/>
      <c r="GYQ256" s="472"/>
      <c r="GYR256" s="472"/>
      <c r="GYS256" s="472"/>
      <c r="GYT256" s="472"/>
      <c r="GYU256" s="472"/>
      <c r="GYV256" s="472"/>
      <c r="GYW256" s="472"/>
      <c r="GYX256" s="472"/>
      <c r="GYY256" s="472"/>
      <c r="GYZ256" s="472"/>
      <c r="GZA256" s="472"/>
      <c r="GZB256" s="472"/>
      <c r="GZC256" s="472"/>
      <c r="GZD256" s="472"/>
      <c r="GZE256" s="472"/>
      <c r="GZF256" s="472"/>
      <c r="GZG256" s="472"/>
      <c r="GZH256" s="472"/>
      <c r="GZI256" s="472"/>
      <c r="GZJ256" s="472"/>
      <c r="GZK256" s="472"/>
      <c r="GZL256" s="472"/>
      <c r="GZM256" s="472"/>
      <c r="GZN256" s="472"/>
      <c r="GZO256" s="472"/>
      <c r="GZP256" s="472"/>
      <c r="GZQ256" s="472"/>
      <c r="GZR256" s="472"/>
      <c r="GZS256" s="472"/>
      <c r="GZT256" s="472"/>
      <c r="GZU256" s="472"/>
      <c r="GZV256" s="472"/>
      <c r="GZW256" s="472"/>
      <c r="GZX256" s="472"/>
      <c r="GZY256" s="472"/>
      <c r="GZZ256" s="472"/>
      <c r="HAA256" s="472"/>
      <c r="HAB256" s="472"/>
      <c r="HAC256" s="472"/>
      <c r="HAD256" s="472"/>
      <c r="HAE256" s="472"/>
      <c r="HAF256" s="472"/>
      <c r="HAG256" s="472"/>
      <c r="HAH256" s="472"/>
      <c r="HAI256" s="472"/>
      <c r="HAJ256" s="472"/>
      <c r="HAK256" s="472"/>
      <c r="HAL256" s="472"/>
      <c r="HAM256" s="472"/>
      <c r="HAN256" s="472"/>
      <c r="HAO256" s="472"/>
      <c r="HAP256" s="472"/>
      <c r="HAQ256" s="472"/>
      <c r="HAR256" s="472"/>
      <c r="HAS256" s="472"/>
      <c r="HAT256" s="472"/>
      <c r="HAU256" s="472"/>
      <c r="HAV256" s="472"/>
      <c r="HAW256" s="472"/>
      <c r="HAX256" s="472"/>
      <c r="HAY256" s="472"/>
      <c r="HAZ256" s="472"/>
      <c r="HBA256" s="472"/>
      <c r="HBB256" s="472"/>
      <c r="HBC256" s="472"/>
      <c r="HBD256" s="472"/>
      <c r="HBE256" s="472"/>
      <c r="HBF256" s="472"/>
      <c r="HBG256" s="472"/>
      <c r="HBH256" s="472"/>
      <c r="HBI256" s="472"/>
      <c r="HBJ256" s="472"/>
      <c r="HBK256" s="472"/>
      <c r="HBL256" s="472"/>
      <c r="HBM256" s="472"/>
      <c r="HBN256" s="472"/>
      <c r="HBO256" s="472"/>
      <c r="HBP256" s="472"/>
      <c r="HBQ256" s="472"/>
      <c r="HBR256" s="472"/>
      <c r="HBS256" s="472"/>
      <c r="HBT256" s="472"/>
      <c r="HBU256" s="472"/>
      <c r="HBV256" s="472"/>
      <c r="HBW256" s="472"/>
      <c r="HBX256" s="472"/>
      <c r="HBY256" s="472"/>
      <c r="HBZ256" s="472"/>
      <c r="HCA256" s="472"/>
      <c r="HCB256" s="472"/>
      <c r="HCC256" s="472"/>
      <c r="HCD256" s="472"/>
      <c r="HCE256" s="472"/>
      <c r="HCF256" s="472"/>
      <c r="HCG256" s="472"/>
      <c r="HCH256" s="472"/>
      <c r="HCI256" s="472"/>
      <c r="HCJ256" s="472"/>
      <c r="HCK256" s="472"/>
      <c r="HCL256" s="472"/>
      <c r="HCM256" s="472"/>
      <c r="HCN256" s="472"/>
      <c r="HCO256" s="472"/>
      <c r="HCP256" s="472"/>
      <c r="HCQ256" s="472"/>
      <c r="HCR256" s="472"/>
      <c r="HCS256" s="472"/>
      <c r="HCT256" s="472"/>
      <c r="HCU256" s="472"/>
      <c r="HCV256" s="472"/>
      <c r="HCW256" s="472"/>
      <c r="HCX256" s="472"/>
      <c r="HCY256" s="472"/>
      <c r="HCZ256" s="472"/>
      <c r="HDA256" s="472"/>
      <c r="HDB256" s="472"/>
      <c r="HDC256" s="472"/>
      <c r="HDD256" s="472"/>
      <c r="HDE256" s="472"/>
      <c r="HDF256" s="472"/>
      <c r="HDG256" s="472"/>
      <c r="HDH256" s="472"/>
      <c r="HDI256" s="472"/>
      <c r="HDJ256" s="472"/>
      <c r="HDK256" s="472"/>
      <c r="HDL256" s="472"/>
      <c r="HDM256" s="472"/>
      <c r="HDN256" s="472"/>
      <c r="HDO256" s="472"/>
      <c r="HDP256" s="472"/>
      <c r="HDQ256" s="472"/>
      <c r="HDR256" s="472"/>
      <c r="HDS256" s="472"/>
      <c r="HDT256" s="472"/>
      <c r="HDU256" s="472"/>
      <c r="HDV256" s="472"/>
      <c r="HDW256" s="472"/>
      <c r="HDX256" s="472"/>
      <c r="HDY256" s="472"/>
      <c r="HDZ256" s="472"/>
      <c r="HEA256" s="472"/>
      <c r="HEB256" s="472"/>
      <c r="HEC256" s="472"/>
      <c r="HED256" s="472"/>
      <c r="HEE256" s="472"/>
      <c r="HEF256" s="472"/>
      <c r="HEG256" s="472"/>
      <c r="HEH256" s="472"/>
      <c r="HEI256" s="472"/>
      <c r="HEJ256" s="472"/>
      <c r="HEK256" s="472"/>
      <c r="HEL256" s="472"/>
      <c r="HEM256" s="472"/>
      <c r="HEN256" s="472"/>
      <c r="HEO256" s="472"/>
      <c r="HEP256" s="472"/>
      <c r="HEQ256" s="472"/>
      <c r="HER256" s="472"/>
      <c r="HES256" s="472"/>
      <c r="HET256" s="472"/>
      <c r="HEU256" s="472"/>
      <c r="HEV256" s="472"/>
      <c r="HEW256" s="472"/>
      <c r="HEX256" s="472"/>
      <c r="HEY256" s="472"/>
      <c r="HEZ256" s="472"/>
      <c r="HFA256" s="472"/>
      <c r="HFB256" s="472"/>
      <c r="HFC256" s="472"/>
      <c r="HFD256" s="472"/>
      <c r="HFE256" s="472"/>
      <c r="HFF256" s="472"/>
      <c r="HFG256" s="472"/>
      <c r="HFH256" s="472"/>
      <c r="HFI256" s="472"/>
      <c r="HFJ256" s="472"/>
      <c r="HFK256" s="472"/>
      <c r="HFL256" s="472"/>
      <c r="HFM256" s="472"/>
      <c r="HFN256" s="472"/>
      <c r="HFO256" s="472"/>
      <c r="HFP256" s="472"/>
      <c r="HFQ256" s="472"/>
      <c r="HFR256" s="472"/>
      <c r="HFS256" s="472"/>
      <c r="HFT256" s="472"/>
      <c r="HFU256" s="472"/>
      <c r="HFV256" s="472"/>
      <c r="HFW256" s="472"/>
      <c r="HFX256" s="472"/>
      <c r="HFY256" s="472"/>
      <c r="HFZ256" s="472"/>
      <c r="HGA256" s="472"/>
      <c r="HGB256" s="472"/>
      <c r="HGC256" s="472"/>
      <c r="HGD256" s="472"/>
      <c r="HGE256" s="472"/>
      <c r="HGF256" s="472"/>
      <c r="HGG256" s="472"/>
      <c r="HGH256" s="472"/>
      <c r="HGI256" s="472"/>
      <c r="HGJ256" s="472"/>
      <c r="HGK256" s="472"/>
      <c r="HGL256" s="472"/>
      <c r="HGM256" s="472"/>
      <c r="HGN256" s="472"/>
      <c r="HGO256" s="472"/>
      <c r="HGP256" s="472"/>
      <c r="HGQ256" s="472"/>
      <c r="HGR256" s="472"/>
      <c r="HGS256" s="472"/>
      <c r="HGT256" s="472"/>
      <c r="HGU256" s="472"/>
      <c r="HGV256" s="472"/>
      <c r="HGW256" s="472"/>
      <c r="HGX256" s="472"/>
      <c r="HGY256" s="472"/>
      <c r="HGZ256" s="472"/>
      <c r="HHA256" s="472"/>
      <c r="HHB256" s="472"/>
      <c r="HHC256" s="472"/>
      <c r="HHD256" s="472"/>
      <c r="HHE256" s="472"/>
      <c r="HHF256" s="472"/>
      <c r="HHG256" s="472"/>
      <c r="HHH256" s="472"/>
      <c r="HHI256" s="472"/>
      <c r="HHJ256" s="472"/>
      <c r="HHK256" s="472"/>
      <c r="HHL256" s="472"/>
      <c r="HHM256" s="472"/>
      <c r="HHN256" s="472"/>
      <c r="HHO256" s="472"/>
      <c r="HHP256" s="472"/>
      <c r="HHQ256" s="472"/>
      <c r="HHR256" s="472"/>
      <c r="HHS256" s="472"/>
      <c r="HHT256" s="472"/>
      <c r="HHW256" s="472"/>
      <c r="HHX256" s="472"/>
      <c r="HHY256" s="472"/>
      <c r="HHZ256" s="472"/>
      <c r="HIA256" s="472"/>
      <c r="HIB256" s="472"/>
      <c r="HIC256" s="472"/>
      <c r="HID256" s="472"/>
      <c r="HIE256" s="472"/>
      <c r="HIF256" s="472"/>
      <c r="HIG256" s="472"/>
      <c r="HIH256" s="472"/>
      <c r="HII256" s="472"/>
      <c r="HIJ256" s="472"/>
      <c r="HIK256" s="472"/>
      <c r="HIL256" s="472"/>
      <c r="HIM256" s="472"/>
      <c r="HIN256" s="472"/>
      <c r="HIO256" s="472"/>
      <c r="HIP256" s="472"/>
      <c r="HIQ256" s="472"/>
      <c r="HIR256" s="472"/>
      <c r="HIS256" s="472"/>
      <c r="HIT256" s="472"/>
      <c r="HIU256" s="472"/>
      <c r="HIV256" s="472"/>
      <c r="HIW256" s="472"/>
      <c r="HIX256" s="472"/>
      <c r="HIY256" s="472"/>
      <c r="HIZ256" s="472"/>
      <c r="HJA256" s="472"/>
      <c r="HJB256" s="472"/>
      <c r="HJC256" s="472"/>
      <c r="HJD256" s="472"/>
      <c r="HJE256" s="472"/>
      <c r="HJF256" s="472"/>
      <c r="HJG256" s="472"/>
      <c r="HJH256" s="472"/>
      <c r="HJI256" s="472"/>
      <c r="HJJ256" s="472"/>
      <c r="HJK256" s="472"/>
      <c r="HJL256" s="472"/>
      <c r="HJM256" s="472"/>
      <c r="HJN256" s="472"/>
      <c r="HJO256" s="472"/>
      <c r="HJP256" s="472"/>
      <c r="HJQ256" s="472"/>
      <c r="HJR256" s="472"/>
      <c r="HJS256" s="472"/>
      <c r="HJT256" s="472"/>
      <c r="HJU256" s="472"/>
      <c r="HJV256" s="472"/>
      <c r="HJW256" s="472"/>
      <c r="HJX256" s="472"/>
      <c r="HJY256" s="472"/>
      <c r="HJZ256" s="472"/>
      <c r="HKA256" s="472"/>
      <c r="HKB256" s="472"/>
      <c r="HKC256" s="472"/>
      <c r="HKD256" s="472"/>
      <c r="HKE256" s="472"/>
      <c r="HKF256" s="472"/>
      <c r="HKG256" s="472"/>
      <c r="HKH256" s="472"/>
      <c r="HKI256" s="472"/>
      <c r="HKJ256" s="472"/>
      <c r="HKK256" s="472"/>
      <c r="HKL256" s="472"/>
      <c r="HKM256" s="472"/>
      <c r="HKN256" s="472"/>
      <c r="HKO256" s="472"/>
      <c r="HKP256" s="472"/>
      <c r="HKQ256" s="472"/>
      <c r="HKR256" s="472"/>
      <c r="HKS256" s="472"/>
      <c r="HKT256" s="472"/>
      <c r="HKU256" s="472"/>
      <c r="HKV256" s="472"/>
      <c r="HKW256" s="472"/>
      <c r="HKX256" s="472"/>
      <c r="HKY256" s="472"/>
      <c r="HKZ256" s="472"/>
      <c r="HLA256" s="472"/>
      <c r="HLB256" s="472"/>
      <c r="HLC256" s="472"/>
      <c r="HLD256" s="472"/>
      <c r="HLE256" s="472"/>
      <c r="HLF256" s="472"/>
      <c r="HLG256" s="472"/>
      <c r="HLH256" s="472"/>
      <c r="HLI256" s="472"/>
      <c r="HLJ256" s="472"/>
      <c r="HLK256" s="472"/>
      <c r="HLL256" s="472"/>
      <c r="HLM256" s="472"/>
      <c r="HLN256" s="472"/>
      <c r="HLO256" s="472"/>
      <c r="HLP256" s="472"/>
      <c r="HLQ256" s="472"/>
      <c r="HLR256" s="472"/>
      <c r="HLS256" s="472"/>
      <c r="HLT256" s="472"/>
      <c r="HLU256" s="472"/>
      <c r="HLV256" s="472"/>
      <c r="HLW256" s="472"/>
      <c r="HLX256" s="472"/>
      <c r="HLY256" s="472"/>
      <c r="HLZ256" s="472"/>
      <c r="HMA256" s="472"/>
      <c r="HMB256" s="472"/>
      <c r="HMC256" s="472"/>
      <c r="HMD256" s="472"/>
      <c r="HME256" s="472"/>
      <c r="HMF256" s="472"/>
      <c r="HMG256" s="472"/>
      <c r="HMH256" s="472"/>
      <c r="HMI256" s="472"/>
      <c r="HMJ256" s="472"/>
      <c r="HMK256" s="472"/>
      <c r="HML256" s="472"/>
      <c r="HMM256" s="472"/>
      <c r="HMN256" s="472"/>
      <c r="HMO256" s="472"/>
      <c r="HMP256" s="472"/>
      <c r="HMQ256" s="472"/>
      <c r="HMR256" s="472"/>
      <c r="HMS256" s="472"/>
      <c r="HMT256" s="472"/>
      <c r="HMU256" s="472"/>
      <c r="HMV256" s="472"/>
      <c r="HMW256" s="472"/>
      <c r="HMX256" s="472"/>
      <c r="HMY256" s="472"/>
      <c r="HMZ256" s="472"/>
      <c r="HNA256" s="472"/>
      <c r="HNB256" s="472"/>
      <c r="HNC256" s="472"/>
      <c r="HND256" s="472"/>
      <c r="HNE256" s="472"/>
      <c r="HNF256" s="472"/>
      <c r="HNG256" s="472"/>
      <c r="HNH256" s="472"/>
      <c r="HNI256" s="472"/>
      <c r="HNJ256" s="472"/>
      <c r="HNK256" s="472"/>
      <c r="HNL256" s="472"/>
      <c r="HNM256" s="472"/>
      <c r="HNN256" s="472"/>
      <c r="HNO256" s="472"/>
      <c r="HNP256" s="472"/>
      <c r="HNQ256" s="472"/>
      <c r="HNR256" s="472"/>
      <c r="HNS256" s="472"/>
      <c r="HNT256" s="472"/>
      <c r="HNU256" s="472"/>
      <c r="HNV256" s="472"/>
      <c r="HNW256" s="472"/>
      <c r="HNX256" s="472"/>
      <c r="HNY256" s="472"/>
      <c r="HNZ256" s="472"/>
      <c r="HOA256" s="472"/>
      <c r="HOB256" s="472"/>
      <c r="HOC256" s="472"/>
      <c r="HOD256" s="472"/>
      <c r="HOE256" s="472"/>
      <c r="HOF256" s="472"/>
      <c r="HOG256" s="472"/>
      <c r="HOH256" s="472"/>
      <c r="HOI256" s="472"/>
      <c r="HOJ256" s="472"/>
      <c r="HOK256" s="472"/>
      <c r="HOL256" s="472"/>
      <c r="HOM256" s="472"/>
      <c r="HON256" s="472"/>
      <c r="HOO256" s="472"/>
      <c r="HOP256" s="472"/>
      <c r="HOQ256" s="472"/>
      <c r="HOR256" s="472"/>
      <c r="HOS256" s="472"/>
      <c r="HOT256" s="472"/>
      <c r="HOU256" s="472"/>
      <c r="HOV256" s="472"/>
      <c r="HOW256" s="472"/>
      <c r="HOX256" s="472"/>
      <c r="HOY256" s="472"/>
      <c r="HOZ256" s="472"/>
      <c r="HPA256" s="472"/>
      <c r="HPB256" s="472"/>
      <c r="HPC256" s="472"/>
      <c r="HPD256" s="472"/>
      <c r="HPE256" s="472"/>
      <c r="HPF256" s="472"/>
      <c r="HPG256" s="472"/>
      <c r="HPH256" s="472"/>
      <c r="HPI256" s="472"/>
      <c r="HPJ256" s="472"/>
      <c r="HPK256" s="472"/>
      <c r="HPL256" s="472"/>
      <c r="HPM256" s="472"/>
      <c r="HPN256" s="472"/>
      <c r="HPO256" s="472"/>
      <c r="HPP256" s="472"/>
      <c r="HPQ256" s="472"/>
      <c r="HPR256" s="472"/>
      <c r="HPS256" s="472"/>
      <c r="HPT256" s="472"/>
      <c r="HPU256" s="472"/>
      <c r="HPV256" s="472"/>
      <c r="HPW256" s="472"/>
      <c r="HPX256" s="472"/>
      <c r="HPY256" s="472"/>
      <c r="HPZ256" s="472"/>
      <c r="HQA256" s="472"/>
      <c r="HQB256" s="472"/>
      <c r="HQC256" s="472"/>
      <c r="HQD256" s="472"/>
      <c r="HQE256" s="472"/>
      <c r="HQF256" s="472"/>
      <c r="HQG256" s="472"/>
      <c r="HQH256" s="472"/>
      <c r="HQI256" s="472"/>
      <c r="HQJ256" s="472"/>
      <c r="HQK256" s="472"/>
      <c r="HQL256" s="472"/>
      <c r="HQM256" s="472"/>
      <c r="HQN256" s="472"/>
      <c r="HQO256" s="472"/>
      <c r="HQP256" s="472"/>
      <c r="HQQ256" s="472"/>
      <c r="HQR256" s="472"/>
      <c r="HQS256" s="472"/>
      <c r="HQT256" s="472"/>
      <c r="HQU256" s="472"/>
      <c r="HQV256" s="472"/>
      <c r="HQW256" s="472"/>
      <c r="HQX256" s="472"/>
      <c r="HQY256" s="472"/>
      <c r="HQZ256" s="472"/>
      <c r="HRA256" s="472"/>
      <c r="HRB256" s="472"/>
      <c r="HRC256" s="472"/>
      <c r="HRD256" s="472"/>
      <c r="HRE256" s="472"/>
      <c r="HRF256" s="472"/>
      <c r="HRG256" s="472"/>
      <c r="HRH256" s="472"/>
      <c r="HRI256" s="472"/>
      <c r="HRJ256" s="472"/>
      <c r="HRK256" s="472"/>
      <c r="HRL256" s="472"/>
      <c r="HRM256" s="472"/>
      <c r="HRN256" s="472"/>
      <c r="HRO256" s="472"/>
      <c r="HRP256" s="472"/>
      <c r="HRS256" s="472"/>
      <c r="HRT256" s="472"/>
      <c r="HRU256" s="472"/>
      <c r="HRV256" s="472"/>
      <c r="HRW256" s="472"/>
      <c r="HRX256" s="472"/>
      <c r="HRY256" s="472"/>
      <c r="HRZ256" s="472"/>
      <c r="HSA256" s="472"/>
      <c r="HSB256" s="472"/>
      <c r="HSC256" s="472"/>
      <c r="HSD256" s="472"/>
      <c r="HSE256" s="472"/>
      <c r="HSF256" s="472"/>
      <c r="HSG256" s="472"/>
      <c r="HSH256" s="472"/>
      <c r="HSI256" s="472"/>
      <c r="HSJ256" s="472"/>
      <c r="HSK256" s="472"/>
      <c r="HSL256" s="472"/>
      <c r="HSM256" s="472"/>
      <c r="HSN256" s="472"/>
      <c r="HSO256" s="472"/>
      <c r="HSP256" s="472"/>
      <c r="HSQ256" s="472"/>
      <c r="HSR256" s="472"/>
      <c r="HSS256" s="472"/>
      <c r="HST256" s="472"/>
      <c r="HSU256" s="472"/>
      <c r="HSV256" s="472"/>
      <c r="HSW256" s="472"/>
      <c r="HSX256" s="472"/>
      <c r="HSY256" s="472"/>
      <c r="HSZ256" s="472"/>
      <c r="HTA256" s="472"/>
      <c r="HTB256" s="472"/>
      <c r="HTC256" s="472"/>
      <c r="HTD256" s="472"/>
      <c r="HTE256" s="472"/>
      <c r="HTF256" s="472"/>
      <c r="HTG256" s="472"/>
      <c r="HTH256" s="472"/>
      <c r="HTI256" s="472"/>
      <c r="HTJ256" s="472"/>
      <c r="HTK256" s="472"/>
      <c r="HTL256" s="472"/>
      <c r="HTM256" s="472"/>
      <c r="HTN256" s="472"/>
      <c r="HTO256" s="472"/>
      <c r="HTP256" s="472"/>
      <c r="HTQ256" s="472"/>
      <c r="HTR256" s="472"/>
      <c r="HTS256" s="472"/>
      <c r="HTT256" s="472"/>
      <c r="HTU256" s="472"/>
      <c r="HTV256" s="472"/>
      <c r="HTW256" s="472"/>
      <c r="HTX256" s="472"/>
      <c r="HTY256" s="472"/>
      <c r="HTZ256" s="472"/>
      <c r="HUA256" s="472"/>
      <c r="HUB256" s="472"/>
      <c r="HUC256" s="472"/>
      <c r="HUD256" s="472"/>
      <c r="HUE256" s="472"/>
      <c r="HUF256" s="472"/>
      <c r="HUG256" s="472"/>
      <c r="HUH256" s="472"/>
      <c r="HUI256" s="472"/>
      <c r="HUJ256" s="472"/>
      <c r="HUK256" s="472"/>
      <c r="HUL256" s="472"/>
      <c r="HUM256" s="472"/>
      <c r="HUN256" s="472"/>
      <c r="HUO256" s="472"/>
      <c r="HUP256" s="472"/>
      <c r="HUQ256" s="472"/>
      <c r="HUR256" s="472"/>
      <c r="HUS256" s="472"/>
      <c r="HUT256" s="472"/>
      <c r="HUU256" s="472"/>
      <c r="HUV256" s="472"/>
      <c r="HUW256" s="472"/>
      <c r="HUX256" s="472"/>
      <c r="HUY256" s="472"/>
      <c r="HUZ256" s="472"/>
      <c r="HVA256" s="472"/>
      <c r="HVB256" s="472"/>
      <c r="HVC256" s="472"/>
      <c r="HVD256" s="472"/>
      <c r="HVE256" s="472"/>
      <c r="HVF256" s="472"/>
      <c r="HVG256" s="472"/>
      <c r="HVH256" s="472"/>
      <c r="HVI256" s="472"/>
      <c r="HVJ256" s="472"/>
      <c r="HVK256" s="472"/>
      <c r="HVL256" s="472"/>
      <c r="HVM256" s="472"/>
      <c r="HVN256" s="472"/>
      <c r="HVO256" s="472"/>
      <c r="HVP256" s="472"/>
      <c r="HVQ256" s="472"/>
      <c r="HVR256" s="472"/>
      <c r="HVS256" s="472"/>
      <c r="HVT256" s="472"/>
      <c r="HVU256" s="472"/>
      <c r="HVV256" s="472"/>
      <c r="HVW256" s="472"/>
      <c r="HVX256" s="472"/>
      <c r="HVY256" s="472"/>
      <c r="HVZ256" s="472"/>
      <c r="HWA256" s="472"/>
      <c r="HWB256" s="472"/>
      <c r="HWC256" s="472"/>
      <c r="HWD256" s="472"/>
      <c r="HWE256" s="472"/>
      <c r="HWF256" s="472"/>
      <c r="HWG256" s="472"/>
      <c r="HWH256" s="472"/>
      <c r="HWI256" s="472"/>
      <c r="HWJ256" s="472"/>
      <c r="HWK256" s="472"/>
      <c r="HWL256" s="472"/>
      <c r="HWM256" s="472"/>
      <c r="HWN256" s="472"/>
      <c r="HWO256" s="472"/>
      <c r="HWP256" s="472"/>
      <c r="HWQ256" s="472"/>
      <c r="HWR256" s="472"/>
      <c r="HWS256" s="472"/>
      <c r="HWT256" s="472"/>
      <c r="HWU256" s="472"/>
      <c r="HWV256" s="472"/>
      <c r="HWW256" s="472"/>
      <c r="HWX256" s="472"/>
      <c r="HWY256" s="472"/>
      <c r="HWZ256" s="472"/>
      <c r="HXA256" s="472"/>
      <c r="HXB256" s="472"/>
      <c r="HXC256" s="472"/>
      <c r="HXD256" s="472"/>
      <c r="HXE256" s="472"/>
      <c r="HXF256" s="472"/>
      <c r="HXG256" s="472"/>
      <c r="HXH256" s="472"/>
      <c r="HXI256" s="472"/>
      <c r="HXJ256" s="472"/>
      <c r="HXK256" s="472"/>
      <c r="HXL256" s="472"/>
      <c r="HXM256" s="472"/>
      <c r="HXN256" s="472"/>
      <c r="HXO256" s="472"/>
      <c r="HXP256" s="472"/>
      <c r="HXQ256" s="472"/>
      <c r="HXR256" s="472"/>
      <c r="HXS256" s="472"/>
      <c r="HXT256" s="472"/>
      <c r="HXU256" s="472"/>
      <c r="HXV256" s="472"/>
      <c r="HXW256" s="472"/>
      <c r="HXX256" s="472"/>
      <c r="HXY256" s="472"/>
      <c r="HXZ256" s="472"/>
      <c r="HYA256" s="472"/>
      <c r="HYB256" s="472"/>
      <c r="HYC256" s="472"/>
      <c r="HYD256" s="472"/>
      <c r="HYE256" s="472"/>
      <c r="HYF256" s="472"/>
      <c r="HYG256" s="472"/>
      <c r="HYH256" s="472"/>
      <c r="HYI256" s="472"/>
      <c r="HYJ256" s="472"/>
      <c r="HYK256" s="472"/>
      <c r="HYL256" s="472"/>
      <c r="HYM256" s="472"/>
      <c r="HYN256" s="472"/>
      <c r="HYO256" s="472"/>
      <c r="HYP256" s="472"/>
      <c r="HYQ256" s="472"/>
      <c r="HYR256" s="472"/>
      <c r="HYS256" s="472"/>
      <c r="HYT256" s="472"/>
      <c r="HYU256" s="472"/>
      <c r="HYV256" s="472"/>
      <c r="HYW256" s="472"/>
      <c r="HYX256" s="472"/>
      <c r="HYY256" s="472"/>
      <c r="HYZ256" s="472"/>
      <c r="HZA256" s="472"/>
      <c r="HZB256" s="472"/>
      <c r="HZC256" s="472"/>
      <c r="HZD256" s="472"/>
      <c r="HZE256" s="472"/>
      <c r="HZF256" s="472"/>
      <c r="HZG256" s="472"/>
      <c r="HZH256" s="472"/>
      <c r="HZI256" s="472"/>
      <c r="HZJ256" s="472"/>
      <c r="HZK256" s="472"/>
      <c r="HZL256" s="472"/>
      <c r="HZM256" s="472"/>
      <c r="HZN256" s="472"/>
      <c r="HZO256" s="472"/>
      <c r="HZP256" s="472"/>
      <c r="HZQ256" s="472"/>
      <c r="HZR256" s="472"/>
      <c r="HZS256" s="472"/>
      <c r="HZT256" s="472"/>
      <c r="HZU256" s="472"/>
      <c r="HZV256" s="472"/>
      <c r="HZW256" s="472"/>
      <c r="HZX256" s="472"/>
      <c r="HZY256" s="472"/>
      <c r="HZZ256" s="472"/>
      <c r="IAA256" s="472"/>
      <c r="IAB256" s="472"/>
      <c r="IAC256" s="472"/>
      <c r="IAD256" s="472"/>
      <c r="IAE256" s="472"/>
      <c r="IAF256" s="472"/>
      <c r="IAG256" s="472"/>
      <c r="IAH256" s="472"/>
      <c r="IAI256" s="472"/>
      <c r="IAJ256" s="472"/>
      <c r="IAK256" s="472"/>
      <c r="IAL256" s="472"/>
      <c r="IAM256" s="472"/>
      <c r="IAN256" s="472"/>
      <c r="IAO256" s="472"/>
      <c r="IAP256" s="472"/>
      <c r="IAQ256" s="472"/>
      <c r="IAR256" s="472"/>
      <c r="IAS256" s="472"/>
      <c r="IAT256" s="472"/>
      <c r="IAU256" s="472"/>
      <c r="IAV256" s="472"/>
      <c r="IAW256" s="472"/>
      <c r="IAX256" s="472"/>
      <c r="IAY256" s="472"/>
      <c r="IAZ256" s="472"/>
      <c r="IBA256" s="472"/>
      <c r="IBB256" s="472"/>
      <c r="IBC256" s="472"/>
      <c r="IBD256" s="472"/>
      <c r="IBE256" s="472"/>
      <c r="IBF256" s="472"/>
      <c r="IBG256" s="472"/>
      <c r="IBH256" s="472"/>
      <c r="IBI256" s="472"/>
      <c r="IBJ256" s="472"/>
      <c r="IBK256" s="472"/>
      <c r="IBL256" s="472"/>
      <c r="IBO256" s="472"/>
      <c r="IBP256" s="472"/>
      <c r="IBQ256" s="472"/>
      <c r="IBR256" s="472"/>
      <c r="IBS256" s="472"/>
      <c r="IBT256" s="472"/>
      <c r="IBU256" s="472"/>
      <c r="IBV256" s="472"/>
      <c r="IBW256" s="472"/>
      <c r="IBX256" s="472"/>
      <c r="IBY256" s="472"/>
      <c r="IBZ256" s="472"/>
      <c r="ICA256" s="472"/>
      <c r="ICB256" s="472"/>
      <c r="ICC256" s="472"/>
      <c r="ICD256" s="472"/>
      <c r="ICE256" s="472"/>
      <c r="ICF256" s="472"/>
      <c r="ICG256" s="472"/>
      <c r="ICH256" s="472"/>
      <c r="ICI256" s="472"/>
      <c r="ICJ256" s="472"/>
      <c r="ICK256" s="472"/>
      <c r="ICL256" s="472"/>
      <c r="ICM256" s="472"/>
      <c r="ICN256" s="472"/>
      <c r="ICO256" s="472"/>
      <c r="ICP256" s="472"/>
      <c r="ICQ256" s="472"/>
      <c r="ICR256" s="472"/>
      <c r="ICS256" s="472"/>
      <c r="ICT256" s="472"/>
      <c r="ICU256" s="472"/>
      <c r="ICV256" s="472"/>
      <c r="ICW256" s="472"/>
      <c r="ICX256" s="472"/>
      <c r="ICY256" s="472"/>
      <c r="ICZ256" s="472"/>
      <c r="IDA256" s="472"/>
      <c r="IDB256" s="472"/>
      <c r="IDC256" s="472"/>
      <c r="IDD256" s="472"/>
      <c r="IDE256" s="472"/>
      <c r="IDF256" s="472"/>
      <c r="IDG256" s="472"/>
      <c r="IDH256" s="472"/>
      <c r="IDI256" s="472"/>
      <c r="IDJ256" s="472"/>
      <c r="IDK256" s="472"/>
      <c r="IDL256" s="472"/>
      <c r="IDM256" s="472"/>
      <c r="IDN256" s="472"/>
      <c r="IDO256" s="472"/>
      <c r="IDP256" s="472"/>
      <c r="IDQ256" s="472"/>
      <c r="IDR256" s="472"/>
      <c r="IDS256" s="472"/>
      <c r="IDT256" s="472"/>
      <c r="IDU256" s="472"/>
      <c r="IDV256" s="472"/>
      <c r="IDW256" s="472"/>
      <c r="IDX256" s="472"/>
      <c r="IDY256" s="472"/>
      <c r="IDZ256" s="472"/>
      <c r="IEA256" s="472"/>
      <c r="IEB256" s="472"/>
      <c r="IEC256" s="472"/>
      <c r="IED256" s="472"/>
      <c r="IEE256" s="472"/>
      <c r="IEF256" s="472"/>
      <c r="IEG256" s="472"/>
      <c r="IEH256" s="472"/>
      <c r="IEI256" s="472"/>
      <c r="IEJ256" s="472"/>
      <c r="IEK256" s="472"/>
      <c r="IEL256" s="472"/>
      <c r="IEM256" s="472"/>
      <c r="IEN256" s="472"/>
      <c r="IEO256" s="472"/>
      <c r="IEP256" s="472"/>
      <c r="IEQ256" s="472"/>
      <c r="IER256" s="472"/>
      <c r="IES256" s="472"/>
      <c r="IET256" s="472"/>
      <c r="IEU256" s="472"/>
      <c r="IEV256" s="472"/>
      <c r="IEW256" s="472"/>
      <c r="IEX256" s="472"/>
      <c r="IEY256" s="472"/>
      <c r="IEZ256" s="472"/>
      <c r="IFA256" s="472"/>
      <c r="IFB256" s="472"/>
      <c r="IFC256" s="472"/>
      <c r="IFD256" s="472"/>
      <c r="IFE256" s="472"/>
      <c r="IFF256" s="472"/>
      <c r="IFG256" s="472"/>
      <c r="IFH256" s="472"/>
      <c r="IFI256" s="472"/>
      <c r="IFJ256" s="472"/>
      <c r="IFK256" s="472"/>
      <c r="IFL256" s="472"/>
      <c r="IFM256" s="472"/>
      <c r="IFN256" s="472"/>
      <c r="IFO256" s="472"/>
      <c r="IFP256" s="472"/>
      <c r="IFQ256" s="472"/>
      <c r="IFR256" s="472"/>
      <c r="IFS256" s="472"/>
      <c r="IFT256" s="472"/>
      <c r="IFU256" s="472"/>
      <c r="IFV256" s="472"/>
      <c r="IFW256" s="472"/>
      <c r="IFX256" s="472"/>
      <c r="IFY256" s="472"/>
      <c r="IFZ256" s="472"/>
      <c r="IGA256" s="472"/>
      <c r="IGB256" s="472"/>
      <c r="IGC256" s="472"/>
      <c r="IGD256" s="472"/>
      <c r="IGE256" s="472"/>
      <c r="IGF256" s="472"/>
      <c r="IGG256" s="472"/>
      <c r="IGH256" s="472"/>
      <c r="IGI256" s="472"/>
      <c r="IGJ256" s="472"/>
      <c r="IGK256" s="472"/>
      <c r="IGL256" s="472"/>
      <c r="IGM256" s="472"/>
      <c r="IGN256" s="472"/>
      <c r="IGO256" s="472"/>
      <c r="IGP256" s="472"/>
      <c r="IGQ256" s="472"/>
      <c r="IGR256" s="472"/>
      <c r="IGS256" s="472"/>
      <c r="IGT256" s="472"/>
      <c r="IGU256" s="472"/>
      <c r="IGV256" s="472"/>
      <c r="IGW256" s="472"/>
      <c r="IGX256" s="472"/>
      <c r="IGY256" s="472"/>
      <c r="IGZ256" s="472"/>
      <c r="IHA256" s="472"/>
      <c r="IHB256" s="472"/>
      <c r="IHC256" s="472"/>
      <c r="IHD256" s="472"/>
      <c r="IHE256" s="472"/>
      <c r="IHF256" s="472"/>
      <c r="IHG256" s="472"/>
      <c r="IHH256" s="472"/>
      <c r="IHI256" s="472"/>
      <c r="IHJ256" s="472"/>
      <c r="IHK256" s="472"/>
      <c r="IHL256" s="472"/>
      <c r="IHM256" s="472"/>
      <c r="IHN256" s="472"/>
      <c r="IHO256" s="472"/>
      <c r="IHP256" s="472"/>
      <c r="IHQ256" s="472"/>
      <c r="IHR256" s="472"/>
      <c r="IHS256" s="472"/>
      <c r="IHT256" s="472"/>
      <c r="IHU256" s="472"/>
      <c r="IHV256" s="472"/>
      <c r="IHW256" s="472"/>
      <c r="IHX256" s="472"/>
      <c r="IHY256" s="472"/>
      <c r="IHZ256" s="472"/>
      <c r="IIA256" s="472"/>
      <c r="IIB256" s="472"/>
      <c r="IIC256" s="472"/>
      <c r="IID256" s="472"/>
      <c r="IIE256" s="472"/>
      <c r="IIF256" s="472"/>
      <c r="IIG256" s="472"/>
      <c r="IIH256" s="472"/>
      <c r="III256" s="472"/>
      <c r="IIJ256" s="472"/>
      <c r="IIK256" s="472"/>
      <c r="IIL256" s="472"/>
      <c r="IIM256" s="472"/>
      <c r="IIN256" s="472"/>
      <c r="IIO256" s="472"/>
      <c r="IIP256" s="472"/>
      <c r="IIQ256" s="472"/>
      <c r="IIR256" s="472"/>
      <c r="IIS256" s="472"/>
      <c r="IIT256" s="472"/>
      <c r="IIU256" s="472"/>
      <c r="IIV256" s="472"/>
      <c r="IIW256" s="472"/>
      <c r="IIX256" s="472"/>
      <c r="IIY256" s="472"/>
      <c r="IIZ256" s="472"/>
      <c r="IJA256" s="472"/>
      <c r="IJB256" s="472"/>
      <c r="IJC256" s="472"/>
      <c r="IJD256" s="472"/>
      <c r="IJE256" s="472"/>
      <c r="IJF256" s="472"/>
      <c r="IJG256" s="472"/>
      <c r="IJH256" s="472"/>
      <c r="IJI256" s="472"/>
      <c r="IJJ256" s="472"/>
      <c r="IJK256" s="472"/>
      <c r="IJL256" s="472"/>
      <c r="IJM256" s="472"/>
      <c r="IJN256" s="472"/>
      <c r="IJO256" s="472"/>
      <c r="IJP256" s="472"/>
      <c r="IJQ256" s="472"/>
      <c r="IJR256" s="472"/>
      <c r="IJS256" s="472"/>
      <c r="IJT256" s="472"/>
      <c r="IJU256" s="472"/>
      <c r="IJV256" s="472"/>
      <c r="IJW256" s="472"/>
      <c r="IJX256" s="472"/>
      <c r="IJY256" s="472"/>
      <c r="IJZ256" s="472"/>
      <c r="IKA256" s="472"/>
      <c r="IKB256" s="472"/>
      <c r="IKC256" s="472"/>
      <c r="IKD256" s="472"/>
      <c r="IKE256" s="472"/>
      <c r="IKF256" s="472"/>
      <c r="IKG256" s="472"/>
      <c r="IKH256" s="472"/>
      <c r="IKI256" s="472"/>
      <c r="IKJ256" s="472"/>
      <c r="IKK256" s="472"/>
      <c r="IKL256" s="472"/>
      <c r="IKM256" s="472"/>
      <c r="IKN256" s="472"/>
      <c r="IKO256" s="472"/>
      <c r="IKP256" s="472"/>
      <c r="IKQ256" s="472"/>
      <c r="IKR256" s="472"/>
      <c r="IKS256" s="472"/>
      <c r="IKT256" s="472"/>
      <c r="IKU256" s="472"/>
      <c r="IKV256" s="472"/>
      <c r="IKW256" s="472"/>
      <c r="IKX256" s="472"/>
      <c r="IKY256" s="472"/>
      <c r="IKZ256" s="472"/>
      <c r="ILA256" s="472"/>
      <c r="ILB256" s="472"/>
      <c r="ILC256" s="472"/>
      <c r="ILD256" s="472"/>
      <c r="ILE256" s="472"/>
      <c r="ILF256" s="472"/>
      <c r="ILG256" s="472"/>
      <c r="ILH256" s="472"/>
      <c r="ILK256" s="472"/>
      <c r="ILL256" s="472"/>
      <c r="ILM256" s="472"/>
      <c r="ILN256" s="472"/>
      <c r="ILO256" s="472"/>
      <c r="ILP256" s="472"/>
      <c r="ILQ256" s="472"/>
      <c r="ILR256" s="472"/>
      <c r="ILS256" s="472"/>
      <c r="ILT256" s="472"/>
      <c r="ILU256" s="472"/>
      <c r="ILV256" s="472"/>
      <c r="ILW256" s="472"/>
      <c r="ILX256" s="472"/>
      <c r="ILY256" s="472"/>
      <c r="ILZ256" s="472"/>
      <c r="IMA256" s="472"/>
      <c r="IMB256" s="472"/>
      <c r="IMC256" s="472"/>
      <c r="IMD256" s="472"/>
      <c r="IME256" s="472"/>
      <c r="IMF256" s="472"/>
      <c r="IMG256" s="472"/>
      <c r="IMH256" s="472"/>
      <c r="IMI256" s="472"/>
      <c r="IMJ256" s="472"/>
      <c r="IMK256" s="472"/>
      <c r="IML256" s="472"/>
      <c r="IMM256" s="472"/>
      <c r="IMN256" s="472"/>
      <c r="IMO256" s="472"/>
      <c r="IMP256" s="472"/>
      <c r="IMQ256" s="472"/>
      <c r="IMR256" s="472"/>
      <c r="IMS256" s="472"/>
      <c r="IMT256" s="472"/>
      <c r="IMU256" s="472"/>
      <c r="IMV256" s="472"/>
      <c r="IMW256" s="472"/>
      <c r="IMX256" s="472"/>
      <c r="IMY256" s="472"/>
      <c r="IMZ256" s="472"/>
      <c r="INA256" s="472"/>
      <c r="INB256" s="472"/>
      <c r="INC256" s="472"/>
      <c r="IND256" s="472"/>
      <c r="INE256" s="472"/>
      <c r="INF256" s="472"/>
      <c r="ING256" s="472"/>
      <c r="INH256" s="472"/>
      <c r="INI256" s="472"/>
      <c r="INJ256" s="472"/>
      <c r="INK256" s="472"/>
      <c r="INL256" s="472"/>
      <c r="INM256" s="472"/>
      <c r="INN256" s="472"/>
      <c r="INO256" s="472"/>
      <c r="INP256" s="472"/>
      <c r="INQ256" s="472"/>
      <c r="INR256" s="472"/>
      <c r="INS256" s="472"/>
      <c r="INT256" s="472"/>
      <c r="INU256" s="472"/>
      <c r="INV256" s="472"/>
      <c r="INW256" s="472"/>
      <c r="INX256" s="472"/>
      <c r="INY256" s="472"/>
      <c r="INZ256" s="472"/>
      <c r="IOA256" s="472"/>
      <c r="IOB256" s="472"/>
      <c r="IOC256" s="472"/>
      <c r="IOD256" s="472"/>
      <c r="IOE256" s="472"/>
      <c r="IOF256" s="472"/>
      <c r="IOG256" s="472"/>
      <c r="IOH256" s="472"/>
      <c r="IOI256" s="472"/>
      <c r="IOJ256" s="472"/>
      <c r="IOK256" s="472"/>
      <c r="IOL256" s="472"/>
      <c r="IOM256" s="472"/>
      <c r="ION256" s="472"/>
      <c r="IOO256" s="472"/>
      <c r="IOP256" s="472"/>
      <c r="IOQ256" s="472"/>
      <c r="IOR256" s="472"/>
      <c r="IOS256" s="472"/>
      <c r="IOT256" s="472"/>
      <c r="IOU256" s="472"/>
      <c r="IOV256" s="472"/>
      <c r="IOW256" s="472"/>
      <c r="IOX256" s="472"/>
      <c r="IOY256" s="472"/>
      <c r="IOZ256" s="472"/>
      <c r="IPA256" s="472"/>
      <c r="IPB256" s="472"/>
      <c r="IPC256" s="472"/>
      <c r="IPD256" s="472"/>
      <c r="IPE256" s="472"/>
      <c r="IPF256" s="472"/>
      <c r="IPG256" s="472"/>
      <c r="IPH256" s="472"/>
      <c r="IPI256" s="472"/>
      <c r="IPJ256" s="472"/>
      <c r="IPK256" s="472"/>
      <c r="IPL256" s="472"/>
      <c r="IPM256" s="472"/>
      <c r="IPN256" s="472"/>
      <c r="IPO256" s="472"/>
      <c r="IPP256" s="472"/>
      <c r="IPQ256" s="472"/>
      <c r="IPR256" s="472"/>
      <c r="IPS256" s="472"/>
      <c r="IPT256" s="472"/>
      <c r="IPU256" s="472"/>
      <c r="IPV256" s="472"/>
      <c r="IPW256" s="472"/>
      <c r="IPX256" s="472"/>
      <c r="IPY256" s="472"/>
      <c r="IPZ256" s="472"/>
      <c r="IQA256" s="472"/>
      <c r="IQB256" s="472"/>
      <c r="IQC256" s="472"/>
      <c r="IQD256" s="472"/>
      <c r="IQE256" s="472"/>
      <c r="IQF256" s="472"/>
      <c r="IQG256" s="472"/>
      <c r="IQH256" s="472"/>
      <c r="IQI256" s="472"/>
      <c r="IQJ256" s="472"/>
      <c r="IQK256" s="472"/>
      <c r="IQL256" s="472"/>
      <c r="IQM256" s="472"/>
      <c r="IQN256" s="472"/>
      <c r="IQO256" s="472"/>
      <c r="IQP256" s="472"/>
      <c r="IQQ256" s="472"/>
      <c r="IQR256" s="472"/>
      <c r="IQS256" s="472"/>
      <c r="IQT256" s="472"/>
      <c r="IQU256" s="472"/>
      <c r="IQV256" s="472"/>
      <c r="IQW256" s="472"/>
      <c r="IQX256" s="472"/>
      <c r="IQY256" s="472"/>
      <c r="IQZ256" s="472"/>
      <c r="IRA256" s="472"/>
      <c r="IRB256" s="472"/>
      <c r="IRC256" s="472"/>
      <c r="IRD256" s="472"/>
      <c r="IRE256" s="472"/>
      <c r="IRF256" s="472"/>
      <c r="IRG256" s="472"/>
      <c r="IRH256" s="472"/>
      <c r="IRI256" s="472"/>
      <c r="IRJ256" s="472"/>
      <c r="IRK256" s="472"/>
      <c r="IRL256" s="472"/>
      <c r="IRM256" s="472"/>
      <c r="IRN256" s="472"/>
      <c r="IRO256" s="472"/>
      <c r="IRP256" s="472"/>
      <c r="IRQ256" s="472"/>
      <c r="IRR256" s="472"/>
      <c r="IRS256" s="472"/>
      <c r="IRT256" s="472"/>
      <c r="IRU256" s="472"/>
      <c r="IRV256" s="472"/>
      <c r="IRW256" s="472"/>
      <c r="IRX256" s="472"/>
      <c r="IRY256" s="472"/>
      <c r="IRZ256" s="472"/>
      <c r="ISA256" s="472"/>
      <c r="ISB256" s="472"/>
      <c r="ISC256" s="472"/>
      <c r="ISD256" s="472"/>
      <c r="ISE256" s="472"/>
      <c r="ISF256" s="472"/>
      <c r="ISG256" s="472"/>
      <c r="ISH256" s="472"/>
      <c r="ISI256" s="472"/>
      <c r="ISJ256" s="472"/>
      <c r="ISK256" s="472"/>
      <c r="ISL256" s="472"/>
      <c r="ISM256" s="472"/>
      <c r="ISN256" s="472"/>
      <c r="ISO256" s="472"/>
      <c r="ISP256" s="472"/>
      <c r="ISQ256" s="472"/>
      <c r="ISR256" s="472"/>
      <c r="ISS256" s="472"/>
      <c r="IST256" s="472"/>
      <c r="ISU256" s="472"/>
      <c r="ISV256" s="472"/>
      <c r="ISW256" s="472"/>
      <c r="ISX256" s="472"/>
      <c r="ISY256" s="472"/>
      <c r="ISZ256" s="472"/>
      <c r="ITA256" s="472"/>
      <c r="ITB256" s="472"/>
      <c r="ITC256" s="472"/>
      <c r="ITD256" s="472"/>
      <c r="ITE256" s="472"/>
      <c r="ITF256" s="472"/>
      <c r="ITG256" s="472"/>
      <c r="ITH256" s="472"/>
      <c r="ITI256" s="472"/>
      <c r="ITJ256" s="472"/>
      <c r="ITK256" s="472"/>
      <c r="ITL256" s="472"/>
      <c r="ITM256" s="472"/>
      <c r="ITN256" s="472"/>
      <c r="ITO256" s="472"/>
      <c r="ITP256" s="472"/>
      <c r="ITQ256" s="472"/>
      <c r="ITR256" s="472"/>
      <c r="ITS256" s="472"/>
      <c r="ITT256" s="472"/>
      <c r="ITU256" s="472"/>
      <c r="ITV256" s="472"/>
      <c r="ITW256" s="472"/>
      <c r="ITX256" s="472"/>
      <c r="ITY256" s="472"/>
      <c r="ITZ256" s="472"/>
      <c r="IUA256" s="472"/>
      <c r="IUB256" s="472"/>
      <c r="IUC256" s="472"/>
      <c r="IUD256" s="472"/>
      <c r="IUE256" s="472"/>
      <c r="IUF256" s="472"/>
      <c r="IUG256" s="472"/>
      <c r="IUH256" s="472"/>
      <c r="IUI256" s="472"/>
      <c r="IUJ256" s="472"/>
      <c r="IUK256" s="472"/>
      <c r="IUL256" s="472"/>
      <c r="IUM256" s="472"/>
      <c r="IUN256" s="472"/>
      <c r="IUO256" s="472"/>
      <c r="IUP256" s="472"/>
      <c r="IUQ256" s="472"/>
      <c r="IUR256" s="472"/>
      <c r="IUS256" s="472"/>
      <c r="IUT256" s="472"/>
      <c r="IUU256" s="472"/>
      <c r="IUV256" s="472"/>
      <c r="IUW256" s="472"/>
      <c r="IUX256" s="472"/>
      <c r="IUY256" s="472"/>
      <c r="IUZ256" s="472"/>
      <c r="IVA256" s="472"/>
      <c r="IVB256" s="472"/>
      <c r="IVC256" s="472"/>
      <c r="IVD256" s="472"/>
      <c r="IVG256" s="472"/>
      <c r="IVH256" s="472"/>
      <c r="IVI256" s="472"/>
      <c r="IVJ256" s="472"/>
      <c r="IVK256" s="472"/>
      <c r="IVL256" s="472"/>
      <c r="IVM256" s="472"/>
      <c r="IVN256" s="472"/>
      <c r="IVO256" s="472"/>
      <c r="IVP256" s="472"/>
      <c r="IVQ256" s="472"/>
      <c r="IVR256" s="472"/>
      <c r="IVS256" s="472"/>
      <c r="IVT256" s="472"/>
      <c r="IVU256" s="472"/>
      <c r="IVV256" s="472"/>
      <c r="IVW256" s="472"/>
      <c r="IVX256" s="472"/>
      <c r="IVY256" s="472"/>
      <c r="IVZ256" s="472"/>
      <c r="IWA256" s="472"/>
      <c r="IWB256" s="472"/>
      <c r="IWC256" s="472"/>
      <c r="IWD256" s="472"/>
      <c r="IWE256" s="472"/>
      <c r="IWF256" s="472"/>
      <c r="IWG256" s="472"/>
      <c r="IWH256" s="472"/>
      <c r="IWI256" s="472"/>
      <c r="IWJ256" s="472"/>
      <c r="IWK256" s="472"/>
      <c r="IWL256" s="472"/>
      <c r="IWM256" s="472"/>
      <c r="IWN256" s="472"/>
      <c r="IWO256" s="472"/>
      <c r="IWP256" s="472"/>
      <c r="IWQ256" s="472"/>
      <c r="IWR256" s="472"/>
      <c r="IWS256" s="472"/>
      <c r="IWT256" s="472"/>
      <c r="IWU256" s="472"/>
      <c r="IWV256" s="472"/>
      <c r="IWW256" s="472"/>
      <c r="IWX256" s="472"/>
      <c r="IWY256" s="472"/>
      <c r="IWZ256" s="472"/>
      <c r="IXA256" s="472"/>
      <c r="IXB256" s="472"/>
      <c r="IXC256" s="472"/>
      <c r="IXD256" s="472"/>
      <c r="IXE256" s="472"/>
      <c r="IXF256" s="472"/>
      <c r="IXG256" s="472"/>
      <c r="IXH256" s="472"/>
      <c r="IXI256" s="472"/>
      <c r="IXJ256" s="472"/>
      <c r="IXK256" s="472"/>
      <c r="IXL256" s="472"/>
      <c r="IXM256" s="472"/>
      <c r="IXN256" s="472"/>
      <c r="IXO256" s="472"/>
      <c r="IXP256" s="472"/>
      <c r="IXQ256" s="472"/>
      <c r="IXR256" s="472"/>
      <c r="IXS256" s="472"/>
      <c r="IXT256" s="472"/>
      <c r="IXU256" s="472"/>
      <c r="IXV256" s="472"/>
      <c r="IXW256" s="472"/>
      <c r="IXX256" s="472"/>
      <c r="IXY256" s="472"/>
      <c r="IXZ256" s="472"/>
      <c r="IYA256" s="472"/>
      <c r="IYB256" s="472"/>
      <c r="IYC256" s="472"/>
      <c r="IYD256" s="472"/>
      <c r="IYE256" s="472"/>
      <c r="IYF256" s="472"/>
      <c r="IYG256" s="472"/>
      <c r="IYH256" s="472"/>
      <c r="IYI256" s="472"/>
      <c r="IYJ256" s="472"/>
      <c r="IYK256" s="472"/>
      <c r="IYL256" s="472"/>
      <c r="IYM256" s="472"/>
      <c r="IYN256" s="472"/>
      <c r="IYO256" s="472"/>
      <c r="IYP256" s="472"/>
      <c r="IYQ256" s="472"/>
      <c r="IYR256" s="472"/>
      <c r="IYS256" s="472"/>
      <c r="IYT256" s="472"/>
      <c r="IYU256" s="472"/>
      <c r="IYV256" s="472"/>
      <c r="IYW256" s="472"/>
      <c r="IYX256" s="472"/>
      <c r="IYY256" s="472"/>
      <c r="IYZ256" s="472"/>
      <c r="IZA256" s="472"/>
      <c r="IZB256" s="472"/>
      <c r="IZC256" s="472"/>
      <c r="IZD256" s="472"/>
      <c r="IZE256" s="472"/>
      <c r="IZF256" s="472"/>
      <c r="IZG256" s="472"/>
      <c r="IZH256" s="472"/>
      <c r="IZI256" s="472"/>
      <c r="IZJ256" s="472"/>
      <c r="IZK256" s="472"/>
      <c r="IZL256" s="472"/>
      <c r="IZM256" s="472"/>
      <c r="IZN256" s="472"/>
      <c r="IZO256" s="472"/>
      <c r="IZP256" s="472"/>
      <c r="IZQ256" s="472"/>
      <c r="IZR256" s="472"/>
      <c r="IZS256" s="472"/>
      <c r="IZT256" s="472"/>
      <c r="IZU256" s="472"/>
      <c r="IZV256" s="472"/>
      <c r="IZW256" s="472"/>
      <c r="IZX256" s="472"/>
      <c r="IZY256" s="472"/>
      <c r="IZZ256" s="472"/>
      <c r="JAA256" s="472"/>
      <c r="JAB256" s="472"/>
      <c r="JAC256" s="472"/>
      <c r="JAD256" s="472"/>
      <c r="JAE256" s="472"/>
      <c r="JAF256" s="472"/>
      <c r="JAG256" s="472"/>
      <c r="JAH256" s="472"/>
      <c r="JAI256" s="472"/>
      <c r="JAJ256" s="472"/>
      <c r="JAK256" s="472"/>
      <c r="JAL256" s="472"/>
      <c r="JAM256" s="472"/>
      <c r="JAN256" s="472"/>
      <c r="JAO256" s="472"/>
      <c r="JAP256" s="472"/>
      <c r="JAQ256" s="472"/>
      <c r="JAR256" s="472"/>
      <c r="JAS256" s="472"/>
      <c r="JAT256" s="472"/>
      <c r="JAU256" s="472"/>
      <c r="JAV256" s="472"/>
      <c r="JAW256" s="472"/>
      <c r="JAX256" s="472"/>
      <c r="JAY256" s="472"/>
      <c r="JAZ256" s="472"/>
      <c r="JBA256" s="472"/>
      <c r="JBB256" s="472"/>
      <c r="JBC256" s="472"/>
      <c r="JBD256" s="472"/>
      <c r="JBE256" s="472"/>
      <c r="JBF256" s="472"/>
      <c r="JBG256" s="472"/>
      <c r="JBH256" s="472"/>
      <c r="JBI256" s="472"/>
      <c r="JBJ256" s="472"/>
      <c r="JBK256" s="472"/>
      <c r="JBL256" s="472"/>
      <c r="JBM256" s="472"/>
      <c r="JBN256" s="472"/>
      <c r="JBO256" s="472"/>
      <c r="JBP256" s="472"/>
      <c r="JBQ256" s="472"/>
      <c r="JBR256" s="472"/>
      <c r="JBS256" s="472"/>
      <c r="JBT256" s="472"/>
      <c r="JBU256" s="472"/>
      <c r="JBV256" s="472"/>
      <c r="JBW256" s="472"/>
      <c r="JBX256" s="472"/>
      <c r="JBY256" s="472"/>
      <c r="JBZ256" s="472"/>
      <c r="JCA256" s="472"/>
      <c r="JCB256" s="472"/>
      <c r="JCC256" s="472"/>
      <c r="JCD256" s="472"/>
      <c r="JCE256" s="472"/>
      <c r="JCF256" s="472"/>
      <c r="JCG256" s="472"/>
      <c r="JCH256" s="472"/>
      <c r="JCI256" s="472"/>
      <c r="JCJ256" s="472"/>
      <c r="JCK256" s="472"/>
      <c r="JCL256" s="472"/>
      <c r="JCM256" s="472"/>
      <c r="JCN256" s="472"/>
      <c r="JCO256" s="472"/>
      <c r="JCP256" s="472"/>
      <c r="JCQ256" s="472"/>
      <c r="JCR256" s="472"/>
      <c r="JCS256" s="472"/>
      <c r="JCT256" s="472"/>
      <c r="JCU256" s="472"/>
      <c r="JCV256" s="472"/>
      <c r="JCW256" s="472"/>
      <c r="JCX256" s="472"/>
      <c r="JCY256" s="472"/>
      <c r="JCZ256" s="472"/>
      <c r="JDA256" s="472"/>
      <c r="JDB256" s="472"/>
      <c r="JDC256" s="472"/>
      <c r="JDD256" s="472"/>
      <c r="JDE256" s="472"/>
      <c r="JDF256" s="472"/>
      <c r="JDG256" s="472"/>
      <c r="JDH256" s="472"/>
      <c r="JDI256" s="472"/>
      <c r="JDJ256" s="472"/>
      <c r="JDK256" s="472"/>
      <c r="JDL256" s="472"/>
      <c r="JDM256" s="472"/>
      <c r="JDN256" s="472"/>
      <c r="JDO256" s="472"/>
      <c r="JDP256" s="472"/>
      <c r="JDQ256" s="472"/>
      <c r="JDR256" s="472"/>
      <c r="JDS256" s="472"/>
      <c r="JDT256" s="472"/>
      <c r="JDU256" s="472"/>
      <c r="JDV256" s="472"/>
      <c r="JDW256" s="472"/>
      <c r="JDX256" s="472"/>
      <c r="JDY256" s="472"/>
      <c r="JDZ256" s="472"/>
      <c r="JEA256" s="472"/>
      <c r="JEB256" s="472"/>
      <c r="JEC256" s="472"/>
      <c r="JED256" s="472"/>
      <c r="JEE256" s="472"/>
      <c r="JEF256" s="472"/>
      <c r="JEG256" s="472"/>
      <c r="JEH256" s="472"/>
      <c r="JEI256" s="472"/>
      <c r="JEJ256" s="472"/>
      <c r="JEK256" s="472"/>
      <c r="JEL256" s="472"/>
      <c r="JEM256" s="472"/>
      <c r="JEN256" s="472"/>
      <c r="JEO256" s="472"/>
      <c r="JEP256" s="472"/>
      <c r="JEQ256" s="472"/>
      <c r="JER256" s="472"/>
      <c r="JES256" s="472"/>
      <c r="JET256" s="472"/>
      <c r="JEU256" s="472"/>
      <c r="JEV256" s="472"/>
      <c r="JEW256" s="472"/>
      <c r="JEX256" s="472"/>
      <c r="JEY256" s="472"/>
      <c r="JEZ256" s="472"/>
      <c r="JFC256" s="472"/>
      <c r="JFD256" s="472"/>
      <c r="JFE256" s="472"/>
      <c r="JFF256" s="472"/>
      <c r="JFG256" s="472"/>
      <c r="JFH256" s="472"/>
      <c r="JFI256" s="472"/>
      <c r="JFJ256" s="472"/>
      <c r="JFK256" s="472"/>
      <c r="JFL256" s="472"/>
      <c r="JFM256" s="472"/>
      <c r="JFN256" s="472"/>
      <c r="JFO256" s="472"/>
      <c r="JFP256" s="472"/>
      <c r="JFQ256" s="472"/>
      <c r="JFR256" s="472"/>
      <c r="JFS256" s="472"/>
      <c r="JFT256" s="472"/>
      <c r="JFU256" s="472"/>
      <c r="JFV256" s="472"/>
      <c r="JFW256" s="472"/>
      <c r="JFX256" s="472"/>
      <c r="JFY256" s="472"/>
      <c r="JFZ256" s="472"/>
      <c r="JGA256" s="472"/>
      <c r="JGB256" s="472"/>
      <c r="JGC256" s="472"/>
      <c r="JGD256" s="472"/>
      <c r="JGE256" s="472"/>
      <c r="JGF256" s="472"/>
      <c r="JGG256" s="472"/>
      <c r="JGH256" s="472"/>
      <c r="JGI256" s="472"/>
      <c r="JGJ256" s="472"/>
      <c r="JGK256" s="472"/>
      <c r="JGL256" s="472"/>
      <c r="JGM256" s="472"/>
      <c r="JGN256" s="472"/>
      <c r="JGO256" s="472"/>
      <c r="JGP256" s="472"/>
      <c r="JGQ256" s="472"/>
      <c r="JGR256" s="472"/>
      <c r="JGS256" s="472"/>
      <c r="JGT256" s="472"/>
      <c r="JGU256" s="472"/>
      <c r="JGV256" s="472"/>
      <c r="JGW256" s="472"/>
      <c r="JGX256" s="472"/>
      <c r="JGY256" s="472"/>
      <c r="JGZ256" s="472"/>
      <c r="JHA256" s="472"/>
      <c r="JHB256" s="472"/>
      <c r="JHC256" s="472"/>
      <c r="JHD256" s="472"/>
      <c r="JHE256" s="472"/>
      <c r="JHF256" s="472"/>
      <c r="JHG256" s="472"/>
      <c r="JHH256" s="472"/>
      <c r="JHI256" s="472"/>
      <c r="JHJ256" s="472"/>
      <c r="JHK256" s="472"/>
      <c r="JHL256" s="472"/>
      <c r="JHM256" s="472"/>
      <c r="JHN256" s="472"/>
      <c r="JHO256" s="472"/>
      <c r="JHP256" s="472"/>
      <c r="JHQ256" s="472"/>
      <c r="JHR256" s="472"/>
      <c r="JHS256" s="472"/>
      <c r="JHT256" s="472"/>
      <c r="JHU256" s="472"/>
      <c r="JHV256" s="472"/>
      <c r="JHW256" s="472"/>
      <c r="JHX256" s="472"/>
      <c r="JHY256" s="472"/>
      <c r="JHZ256" s="472"/>
      <c r="JIA256" s="472"/>
      <c r="JIB256" s="472"/>
      <c r="JIC256" s="472"/>
      <c r="JID256" s="472"/>
      <c r="JIE256" s="472"/>
      <c r="JIF256" s="472"/>
      <c r="JIG256" s="472"/>
      <c r="JIH256" s="472"/>
      <c r="JII256" s="472"/>
      <c r="JIJ256" s="472"/>
      <c r="JIK256" s="472"/>
      <c r="JIL256" s="472"/>
      <c r="JIM256" s="472"/>
      <c r="JIN256" s="472"/>
      <c r="JIO256" s="472"/>
      <c r="JIP256" s="472"/>
      <c r="JIQ256" s="472"/>
      <c r="JIR256" s="472"/>
      <c r="JIS256" s="472"/>
      <c r="JIT256" s="472"/>
      <c r="JIU256" s="472"/>
      <c r="JIV256" s="472"/>
      <c r="JIW256" s="472"/>
      <c r="JIX256" s="472"/>
      <c r="JIY256" s="472"/>
      <c r="JIZ256" s="472"/>
      <c r="JJA256" s="472"/>
      <c r="JJB256" s="472"/>
      <c r="JJC256" s="472"/>
      <c r="JJD256" s="472"/>
      <c r="JJE256" s="472"/>
      <c r="JJF256" s="472"/>
      <c r="JJG256" s="472"/>
      <c r="JJH256" s="472"/>
      <c r="JJI256" s="472"/>
      <c r="JJJ256" s="472"/>
      <c r="JJK256" s="472"/>
      <c r="JJL256" s="472"/>
      <c r="JJM256" s="472"/>
      <c r="JJN256" s="472"/>
      <c r="JJO256" s="472"/>
      <c r="JJP256" s="472"/>
      <c r="JJQ256" s="472"/>
      <c r="JJR256" s="472"/>
      <c r="JJS256" s="472"/>
      <c r="JJT256" s="472"/>
      <c r="JJU256" s="472"/>
      <c r="JJV256" s="472"/>
      <c r="JJW256" s="472"/>
      <c r="JJX256" s="472"/>
      <c r="JJY256" s="472"/>
      <c r="JJZ256" s="472"/>
      <c r="JKA256" s="472"/>
      <c r="JKB256" s="472"/>
      <c r="JKC256" s="472"/>
      <c r="JKD256" s="472"/>
      <c r="JKE256" s="472"/>
      <c r="JKF256" s="472"/>
      <c r="JKG256" s="472"/>
      <c r="JKH256" s="472"/>
      <c r="JKI256" s="472"/>
      <c r="JKJ256" s="472"/>
      <c r="JKK256" s="472"/>
      <c r="JKL256" s="472"/>
      <c r="JKM256" s="472"/>
      <c r="JKN256" s="472"/>
      <c r="JKO256" s="472"/>
      <c r="JKP256" s="472"/>
      <c r="JKQ256" s="472"/>
      <c r="JKR256" s="472"/>
      <c r="JKS256" s="472"/>
      <c r="JKT256" s="472"/>
      <c r="JKU256" s="472"/>
      <c r="JKV256" s="472"/>
      <c r="JKW256" s="472"/>
      <c r="JKX256" s="472"/>
      <c r="JKY256" s="472"/>
      <c r="JKZ256" s="472"/>
      <c r="JLA256" s="472"/>
      <c r="JLB256" s="472"/>
      <c r="JLC256" s="472"/>
      <c r="JLD256" s="472"/>
      <c r="JLE256" s="472"/>
      <c r="JLF256" s="472"/>
      <c r="JLG256" s="472"/>
      <c r="JLH256" s="472"/>
      <c r="JLI256" s="472"/>
      <c r="JLJ256" s="472"/>
      <c r="JLK256" s="472"/>
      <c r="JLL256" s="472"/>
      <c r="JLM256" s="472"/>
      <c r="JLN256" s="472"/>
      <c r="JLO256" s="472"/>
      <c r="JLP256" s="472"/>
      <c r="JLQ256" s="472"/>
      <c r="JLR256" s="472"/>
      <c r="JLS256" s="472"/>
      <c r="JLT256" s="472"/>
      <c r="JLU256" s="472"/>
      <c r="JLV256" s="472"/>
      <c r="JLW256" s="472"/>
      <c r="JLX256" s="472"/>
      <c r="JLY256" s="472"/>
      <c r="JLZ256" s="472"/>
      <c r="JMA256" s="472"/>
      <c r="JMB256" s="472"/>
      <c r="JMC256" s="472"/>
      <c r="JMD256" s="472"/>
      <c r="JME256" s="472"/>
      <c r="JMF256" s="472"/>
      <c r="JMG256" s="472"/>
      <c r="JMH256" s="472"/>
      <c r="JMI256" s="472"/>
      <c r="JMJ256" s="472"/>
      <c r="JMK256" s="472"/>
      <c r="JML256" s="472"/>
      <c r="JMM256" s="472"/>
      <c r="JMN256" s="472"/>
      <c r="JMO256" s="472"/>
      <c r="JMP256" s="472"/>
      <c r="JMQ256" s="472"/>
      <c r="JMR256" s="472"/>
      <c r="JMS256" s="472"/>
      <c r="JMT256" s="472"/>
      <c r="JMU256" s="472"/>
      <c r="JMV256" s="472"/>
      <c r="JMW256" s="472"/>
      <c r="JMX256" s="472"/>
      <c r="JMY256" s="472"/>
      <c r="JMZ256" s="472"/>
      <c r="JNA256" s="472"/>
      <c r="JNB256" s="472"/>
      <c r="JNC256" s="472"/>
      <c r="JND256" s="472"/>
      <c r="JNE256" s="472"/>
      <c r="JNF256" s="472"/>
      <c r="JNG256" s="472"/>
      <c r="JNH256" s="472"/>
      <c r="JNI256" s="472"/>
      <c r="JNJ256" s="472"/>
      <c r="JNK256" s="472"/>
      <c r="JNL256" s="472"/>
      <c r="JNM256" s="472"/>
      <c r="JNN256" s="472"/>
      <c r="JNO256" s="472"/>
      <c r="JNP256" s="472"/>
      <c r="JNQ256" s="472"/>
      <c r="JNR256" s="472"/>
      <c r="JNS256" s="472"/>
      <c r="JNT256" s="472"/>
      <c r="JNU256" s="472"/>
      <c r="JNV256" s="472"/>
      <c r="JNW256" s="472"/>
      <c r="JNX256" s="472"/>
      <c r="JNY256" s="472"/>
      <c r="JNZ256" s="472"/>
      <c r="JOA256" s="472"/>
      <c r="JOB256" s="472"/>
      <c r="JOC256" s="472"/>
      <c r="JOD256" s="472"/>
      <c r="JOE256" s="472"/>
      <c r="JOF256" s="472"/>
      <c r="JOG256" s="472"/>
      <c r="JOH256" s="472"/>
      <c r="JOI256" s="472"/>
      <c r="JOJ256" s="472"/>
      <c r="JOK256" s="472"/>
      <c r="JOL256" s="472"/>
      <c r="JOM256" s="472"/>
      <c r="JON256" s="472"/>
      <c r="JOO256" s="472"/>
      <c r="JOP256" s="472"/>
      <c r="JOQ256" s="472"/>
      <c r="JOR256" s="472"/>
      <c r="JOS256" s="472"/>
      <c r="JOT256" s="472"/>
      <c r="JOU256" s="472"/>
      <c r="JOV256" s="472"/>
      <c r="JOY256" s="472"/>
      <c r="JOZ256" s="472"/>
      <c r="JPA256" s="472"/>
      <c r="JPB256" s="472"/>
      <c r="JPC256" s="472"/>
      <c r="JPD256" s="472"/>
      <c r="JPE256" s="472"/>
      <c r="JPF256" s="472"/>
      <c r="JPG256" s="472"/>
      <c r="JPH256" s="472"/>
      <c r="JPI256" s="472"/>
      <c r="JPJ256" s="472"/>
      <c r="JPK256" s="472"/>
      <c r="JPL256" s="472"/>
      <c r="JPM256" s="472"/>
      <c r="JPN256" s="472"/>
      <c r="JPO256" s="472"/>
      <c r="JPP256" s="472"/>
      <c r="JPQ256" s="472"/>
      <c r="JPR256" s="472"/>
      <c r="JPS256" s="472"/>
      <c r="JPT256" s="472"/>
      <c r="JPU256" s="472"/>
      <c r="JPV256" s="472"/>
      <c r="JPW256" s="472"/>
      <c r="JPX256" s="472"/>
      <c r="JPY256" s="472"/>
      <c r="JPZ256" s="472"/>
      <c r="JQA256" s="472"/>
      <c r="JQB256" s="472"/>
      <c r="JQC256" s="472"/>
      <c r="JQD256" s="472"/>
      <c r="JQE256" s="472"/>
      <c r="JQF256" s="472"/>
      <c r="JQG256" s="472"/>
      <c r="JQH256" s="472"/>
      <c r="JQI256" s="472"/>
      <c r="JQJ256" s="472"/>
      <c r="JQK256" s="472"/>
      <c r="JQL256" s="472"/>
      <c r="JQM256" s="472"/>
      <c r="JQN256" s="472"/>
      <c r="JQO256" s="472"/>
      <c r="JQP256" s="472"/>
      <c r="JQQ256" s="472"/>
      <c r="JQR256" s="472"/>
      <c r="JQS256" s="472"/>
      <c r="JQT256" s="472"/>
      <c r="JQU256" s="472"/>
      <c r="JQV256" s="472"/>
      <c r="JQW256" s="472"/>
      <c r="JQX256" s="472"/>
      <c r="JQY256" s="472"/>
      <c r="JQZ256" s="472"/>
      <c r="JRA256" s="472"/>
      <c r="JRB256" s="472"/>
      <c r="JRC256" s="472"/>
      <c r="JRD256" s="472"/>
      <c r="JRE256" s="472"/>
      <c r="JRF256" s="472"/>
      <c r="JRG256" s="472"/>
      <c r="JRH256" s="472"/>
      <c r="JRI256" s="472"/>
      <c r="JRJ256" s="472"/>
      <c r="JRK256" s="472"/>
      <c r="JRL256" s="472"/>
      <c r="JRM256" s="472"/>
      <c r="JRN256" s="472"/>
      <c r="JRO256" s="472"/>
      <c r="JRP256" s="472"/>
      <c r="JRQ256" s="472"/>
      <c r="JRR256" s="472"/>
      <c r="JRS256" s="472"/>
      <c r="JRT256" s="472"/>
      <c r="JRU256" s="472"/>
      <c r="JRV256" s="472"/>
      <c r="JRW256" s="472"/>
      <c r="JRX256" s="472"/>
      <c r="JRY256" s="472"/>
      <c r="JRZ256" s="472"/>
      <c r="JSA256" s="472"/>
      <c r="JSB256" s="472"/>
      <c r="JSC256" s="472"/>
      <c r="JSD256" s="472"/>
      <c r="JSE256" s="472"/>
      <c r="JSF256" s="472"/>
      <c r="JSG256" s="472"/>
      <c r="JSH256" s="472"/>
      <c r="JSI256" s="472"/>
      <c r="JSJ256" s="472"/>
      <c r="JSK256" s="472"/>
      <c r="JSL256" s="472"/>
      <c r="JSM256" s="472"/>
      <c r="JSN256" s="472"/>
      <c r="JSO256" s="472"/>
      <c r="JSP256" s="472"/>
      <c r="JSQ256" s="472"/>
      <c r="JSR256" s="472"/>
      <c r="JSS256" s="472"/>
      <c r="JST256" s="472"/>
      <c r="JSU256" s="472"/>
      <c r="JSV256" s="472"/>
      <c r="JSW256" s="472"/>
      <c r="JSX256" s="472"/>
      <c r="JSY256" s="472"/>
      <c r="JSZ256" s="472"/>
      <c r="JTA256" s="472"/>
      <c r="JTB256" s="472"/>
      <c r="JTC256" s="472"/>
      <c r="JTD256" s="472"/>
      <c r="JTE256" s="472"/>
      <c r="JTF256" s="472"/>
      <c r="JTG256" s="472"/>
      <c r="JTH256" s="472"/>
      <c r="JTI256" s="472"/>
      <c r="JTJ256" s="472"/>
      <c r="JTK256" s="472"/>
      <c r="JTL256" s="472"/>
      <c r="JTM256" s="472"/>
      <c r="JTN256" s="472"/>
      <c r="JTO256" s="472"/>
      <c r="JTP256" s="472"/>
      <c r="JTQ256" s="472"/>
      <c r="JTR256" s="472"/>
      <c r="JTS256" s="472"/>
      <c r="JTT256" s="472"/>
      <c r="JTU256" s="472"/>
      <c r="JTV256" s="472"/>
      <c r="JTW256" s="472"/>
      <c r="JTX256" s="472"/>
      <c r="JTY256" s="472"/>
      <c r="JTZ256" s="472"/>
      <c r="JUA256" s="472"/>
      <c r="JUB256" s="472"/>
      <c r="JUC256" s="472"/>
      <c r="JUD256" s="472"/>
      <c r="JUE256" s="472"/>
      <c r="JUF256" s="472"/>
      <c r="JUG256" s="472"/>
      <c r="JUH256" s="472"/>
      <c r="JUI256" s="472"/>
      <c r="JUJ256" s="472"/>
      <c r="JUK256" s="472"/>
      <c r="JUL256" s="472"/>
      <c r="JUM256" s="472"/>
      <c r="JUN256" s="472"/>
      <c r="JUO256" s="472"/>
      <c r="JUP256" s="472"/>
      <c r="JUQ256" s="472"/>
      <c r="JUR256" s="472"/>
      <c r="JUS256" s="472"/>
      <c r="JUT256" s="472"/>
      <c r="JUU256" s="472"/>
      <c r="JUV256" s="472"/>
      <c r="JUW256" s="472"/>
      <c r="JUX256" s="472"/>
      <c r="JUY256" s="472"/>
      <c r="JUZ256" s="472"/>
      <c r="JVA256" s="472"/>
      <c r="JVB256" s="472"/>
      <c r="JVC256" s="472"/>
      <c r="JVD256" s="472"/>
      <c r="JVE256" s="472"/>
      <c r="JVF256" s="472"/>
      <c r="JVG256" s="472"/>
      <c r="JVH256" s="472"/>
      <c r="JVI256" s="472"/>
      <c r="JVJ256" s="472"/>
      <c r="JVK256" s="472"/>
      <c r="JVL256" s="472"/>
      <c r="JVM256" s="472"/>
      <c r="JVN256" s="472"/>
      <c r="JVO256" s="472"/>
      <c r="JVP256" s="472"/>
      <c r="JVQ256" s="472"/>
      <c r="JVR256" s="472"/>
      <c r="JVS256" s="472"/>
      <c r="JVT256" s="472"/>
      <c r="JVU256" s="472"/>
      <c r="JVV256" s="472"/>
      <c r="JVW256" s="472"/>
      <c r="JVX256" s="472"/>
      <c r="JVY256" s="472"/>
      <c r="JVZ256" s="472"/>
      <c r="JWA256" s="472"/>
      <c r="JWB256" s="472"/>
      <c r="JWC256" s="472"/>
      <c r="JWD256" s="472"/>
      <c r="JWE256" s="472"/>
      <c r="JWF256" s="472"/>
      <c r="JWG256" s="472"/>
      <c r="JWH256" s="472"/>
      <c r="JWI256" s="472"/>
      <c r="JWJ256" s="472"/>
      <c r="JWK256" s="472"/>
      <c r="JWL256" s="472"/>
      <c r="JWM256" s="472"/>
      <c r="JWN256" s="472"/>
      <c r="JWO256" s="472"/>
      <c r="JWP256" s="472"/>
      <c r="JWQ256" s="472"/>
      <c r="JWR256" s="472"/>
      <c r="JWS256" s="472"/>
      <c r="JWT256" s="472"/>
      <c r="JWU256" s="472"/>
      <c r="JWV256" s="472"/>
      <c r="JWW256" s="472"/>
      <c r="JWX256" s="472"/>
      <c r="JWY256" s="472"/>
      <c r="JWZ256" s="472"/>
      <c r="JXA256" s="472"/>
      <c r="JXB256" s="472"/>
      <c r="JXC256" s="472"/>
      <c r="JXD256" s="472"/>
      <c r="JXE256" s="472"/>
      <c r="JXF256" s="472"/>
      <c r="JXG256" s="472"/>
      <c r="JXH256" s="472"/>
      <c r="JXI256" s="472"/>
      <c r="JXJ256" s="472"/>
      <c r="JXK256" s="472"/>
      <c r="JXL256" s="472"/>
      <c r="JXM256" s="472"/>
      <c r="JXN256" s="472"/>
      <c r="JXO256" s="472"/>
      <c r="JXP256" s="472"/>
      <c r="JXQ256" s="472"/>
      <c r="JXR256" s="472"/>
      <c r="JXS256" s="472"/>
      <c r="JXT256" s="472"/>
      <c r="JXU256" s="472"/>
      <c r="JXV256" s="472"/>
      <c r="JXW256" s="472"/>
      <c r="JXX256" s="472"/>
      <c r="JXY256" s="472"/>
      <c r="JXZ256" s="472"/>
      <c r="JYA256" s="472"/>
      <c r="JYB256" s="472"/>
      <c r="JYC256" s="472"/>
      <c r="JYD256" s="472"/>
      <c r="JYE256" s="472"/>
      <c r="JYF256" s="472"/>
      <c r="JYG256" s="472"/>
      <c r="JYH256" s="472"/>
      <c r="JYI256" s="472"/>
      <c r="JYJ256" s="472"/>
      <c r="JYK256" s="472"/>
      <c r="JYL256" s="472"/>
      <c r="JYM256" s="472"/>
      <c r="JYN256" s="472"/>
      <c r="JYO256" s="472"/>
      <c r="JYP256" s="472"/>
      <c r="JYQ256" s="472"/>
      <c r="JYR256" s="472"/>
      <c r="JYU256" s="472"/>
      <c r="JYV256" s="472"/>
      <c r="JYW256" s="472"/>
      <c r="JYX256" s="472"/>
      <c r="JYY256" s="472"/>
      <c r="JYZ256" s="472"/>
      <c r="JZA256" s="472"/>
      <c r="JZB256" s="472"/>
      <c r="JZC256" s="472"/>
      <c r="JZD256" s="472"/>
      <c r="JZE256" s="472"/>
      <c r="JZF256" s="472"/>
      <c r="JZG256" s="472"/>
      <c r="JZH256" s="472"/>
      <c r="JZI256" s="472"/>
      <c r="JZJ256" s="472"/>
      <c r="JZK256" s="472"/>
      <c r="JZL256" s="472"/>
      <c r="JZM256" s="472"/>
      <c r="JZN256" s="472"/>
      <c r="JZO256" s="472"/>
      <c r="JZP256" s="472"/>
      <c r="JZQ256" s="472"/>
      <c r="JZR256" s="472"/>
      <c r="JZS256" s="472"/>
      <c r="JZT256" s="472"/>
      <c r="JZU256" s="472"/>
      <c r="JZV256" s="472"/>
      <c r="JZW256" s="472"/>
      <c r="JZX256" s="472"/>
      <c r="JZY256" s="472"/>
      <c r="JZZ256" s="472"/>
      <c r="KAA256" s="472"/>
      <c r="KAB256" s="472"/>
      <c r="KAC256" s="472"/>
      <c r="KAD256" s="472"/>
      <c r="KAE256" s="472"/>
      <c r="KAF256" s="472"/>
      <c r="KAG256" s="472"/>
      <c r="KAH256" s="472"/>
      <c r="KAI256" s="472"/>
      <c r="KAJ256" s="472"/>
      <c r="KAK256" s="472"/>
      <c r="KAL256" s="472"/>
      <c r="KAM256" s="472"/>
      <c r="KAN256" s="472"/>
      <c r="KAO256" s="472"/>
      <c r="KAP256" s="472"/>
      <c r="KAQ256" s="472"/>
      <c r="KAR256" s="472"/>
      <c r="KAS256" s="472"/>
      <c r="KAT256" s="472"/>
      <c r="KAU256" s="472"/>
      <c r="KAV256" s="472"/>
      <c r="KAW256" s="472"/>
      <c r="KAX256" s="472"/>
      <c r="KAY256" s="472"/>
      <c r="KAZ256" s="472"/>
      <c r="KBA256" s="472"/>
      <c r="KBB256" s="472"/>
      <c r="KBC256" s="472"/>
      <c r="KBD256" s="472"/>
      <c r="KBE256" s="472"/>
      <c r="KBF256" s="472"/>
      <c r="KBG256" s="472"/>
      <c r="KBH256" s="472"/>
      <c r="KBI256" s="472"/>
      <c r="KBJ256" s="472"/>
      <c r="KBK256" s="472"/>
      <c r="KBL256" s="472"/>
      <c r="KBM256" s="472"/>
      <c r="KBN256" s="472"/>
      <c r="KBO256" s="472"/>
      <c r="KBP256" s="472"/>
      <c r="KBQ256" s="472"/>
      <c r="KBR256" s="472"/>
      <c r="KBS256" s="472"/>
      <c r="KBT256" s="472"/>
      <c r="KBU256" s="472"/>
      <c r="KBV256" s="472"/>
      <c r="KBW256" s="472"/>
      <c r="KBX256" s="472"/>
      <c r="KBY256" s="472"/>
      <c r="KBZ256" s="472"/>
      <c r="KCA256" s="472"/>
      <c r="KCB256" s="472"/>
      <c r="KCC256" s="472"/>
      <c r="KCD256" s="472"/>
      <c r="KCE256" s="472"/>
      <c r="KCF256" s="472"/>
      <c r="KCG256" s="472"/>
      <c r="KCH256" s="472"/>
      <c r="KCI256" s="472"/>
      <c r="KCJ256" s="472"/>
      <c r="KCK256" s="472"/>
      <c r="KCL256" s="472"/>
      <c r="KCM256" s="472"/>
      <c r="KCN256" s="472"/>
      <c r="KCO256" s="472"/>
      <c r="KCP256" s="472"/>
      <c r="KCQ256" s="472"/>
      <c r="KCR256" s="472"/>
      <c r="KCS256" s="472"/>
      <c r="KCT256" s="472"/>
      <c r="KCU256" s="472"/>
      <c r="KCV256" s="472"/>
      <c r="KCW256" s="472"/>
      <c r="KCX256" s="472"/>
      <c r="KCY256" s="472"/>
      <c r="KCZ256" s="472"/>
      <c r="KDA256" s="472"/>
      <c r="KDB256" s="472"/>
      <c r="KDC256" s="472"/>
      <c r="KDD256" s="472"/>
      <c r="KDE256" s="472"/>
      <c r="KDF256" s="472"/>
      <c r="KDG256" s="472"/>
      <c r="KDH256" s="472"/>
      <c r="KDI256" s="472"/>
      <c r="KDJ256" s="472"/>
      <c r="KDK256" s="472"/>
      <c r="KDL256" s="472"/>
      <c r="KDM256" s="472"/>
      <c r="KDN256" s="472"/>
      <c r="KDO256" s="472"/>
      <c r="KDP256" s="472"/>
      <c r="KDQ256" s="472"/>
      <c r="KDR256" s="472"/>
      <c r="KDS256" s="472"/>
      <c r="KDT256" s="472"/>
      <c r="KDU256" s="472"/>
      <c r="KDV256" s="472"/>
      <c r="KDW256" s="472"/>
      <c r="KDX256" s="472"/>
      <c r="KDY256" s="472"/>
      <c r="KDZ256" s="472"/>
      <c r="KEA256" s="472"/>
      <c r="KEB256" s="472"/>
      <c r="KEC256" s="472"/>
      <c r="KED256" s="472"/>
      <c r="KEE256" s="472"/>
      <c r="KEF256" s="472"/>
      <c r="KEG256" s="472"/>
      <c r="KEH256" s="472"/>
      <c r="KEI256" s="472"/>
      <c r="KEJ256" s="472"/>
      <c r="KEK256" s="472"/>
      <c r="KEL256" s="472"/>
      <c r="KEM256" s="472"/>
      <c r="KEN256" s="472"/>
      <c r="KEO256" s="472"/>
      <c r="KEP256" s="472"/>
      <c r="KEQ256" s="472"/>
      <c r="KER256" s="472"/>
      <c r="KES256" s="472"/>
      <c r="KET256" s="472"/>
      <c r="KEU256" s="472"/>
      <c r="KEV256" s="472"/>
      <c r="KEW256" s="472"/>
      <c r="KEX256" s="472"/>
      <c r="KEY256" s="472"/>
      <c r="KEZ256" s="472"/>
      <c r="KFA256" s="472"/>
      <c r="KFB256" s="472"/>
      <c r="KFC256" s="472"/>
      <c r="KFD256" s="472"/>
      <c r="KFE256" s="472"/>
      <c r="KFF256" s="472"/>
      <c r="KFG256" s="472"/>
      <c r="KFH256" s="472"/>
      <c r="KFI256" s="472"/>
      <c r="KFJ256" s="472"/>
      <c r="KFK256" s="472"/>
      <c r="KFL256" s="472"/>
      <c r="KFM256" s="472"/>
      <c r="KFN256" s="472"/>
      <c r="KFO256" s="472"/>
      <c r="KFP256" s="472"/>
      <c r="KFQ256" s="472"/>
      <c r="KFR256" s="472"/>
      <c r="KFS256" s="472"/>
      <c r="KFT256" s="472"/>
      <c r="KFU256" s="472"/>
      <c r="KFV256" s="472"/>
      <c r="KFW256" s="472"/>
      <c r="KFX256" s="472"/>
      <c r="KFY256" s="472"/>
      <c r="KFZ256" s="472"/>
      <c r="KGA256" s="472"/>
      <c r="KGB256" s="472"/>
      <c r="KGC256" s="472"/>
      <c r="KGD256" s="472"/>
      <c r="KGE256" s="472"/>
      <c r="KGF256" s="472"/>
      <c r="KGG256" s="472"/>
      <c r="KGH256" s="472"/>
      <c r="KGI256" s="472"/>
      <c r="KGJ256" s="472"/>
      <c r="KGK256" s="472"/>
      <c r="KGL256" s="472"/>
      <c r="KGM256" s="472"/>
      <c r="KGN256" s="472"/>
      <c r="KGO256" s="472"/>
      <c r="KGP256" s="472"/>
      <c r="KGQ256" s="472"/>
      <c r="KGR256" s="472"/>
      <c r="KGS256" s="472"/>
      <c r="KGT256" s="472"/>
      <c r="KGU256" s="472"/>
      <c r="KGV256" s="472"/>
      <c r="KGW256" s="472"/>
      <c r="KGX256" s="472"/>
      <c r="KGY256" s="472"/>
      <c r="KGZ256" s="472"/>
      <c r="KHA256" s="472"/>
      <c r="KHB256" s="472"/>
      <c r="KHC256" s="472"/>
      <c r="KHD256" s="472"/>
      <c r="KHE256" s="472"/>
      <c r="KHF256" s="472"/>
      <c r="KHG256" s="472"/>
      <c r="KHH256" s="472"/>
      <c r="KHI256" s="472"/>
      <c r="KHJ256" s="472"/>
      <c r="KHK256" s="472"/>
      <c r="KHL256" s="472"/>
      <c r="KHM256" s="472"/>
      <c r="KHN256" s="472"/>
      <c r="KHO256" s="472"/>
      <c r="KHP256" s="472"/>
      <c r="KHQ256" s="472"/>
      <c r="KHR256" s="472"/>
      <c r="KHS256" s="472"/>
      <c r="KHT256" s="472"/>
      <c r="KHU256" s="472"/>
      <c r="KHV256" s="472"/>
      <c r="KHW256" s="472"/>
      <c r="KHX256" s="472"/>
      <c r="KHY256" s="472"/>
      <c r="KHZ256" s="472"/>
      <c r="KIA256" s="472"/>
      <c r="KIB256" s="472"/>
      <c r="KIC256" s="472"/>
      <c r="KID256" s="472"/>
      <c r="KIE256" s="472"/>
      <c r="KIF256" s="472"/>
      <c r="KIG256" s="472"/>
      <c r="KIH256" s="472"/>
      <c r="KII256" s="472"/>
      <c r="KIJ256" s="472"/>
      <c r="KIK256" s="472"/>
      <c r="KIL256" s="472"/>
      <c r="KIM256" s="472"/>
      <c r="KIN256" s="472"/>
      <c r="KIQ256" s="472"/>
      <c r="KIR256" s="472"/>
      <c r="KIS256" s="472"/>
      <c r="KIT256" s="472"/>
      <c r="KIU256" s="472"/>
      <c r="KIV256" s="472"/>
      <c r="KIW256" s="472"/>
      <c r="KIX256" s="472"/>
      <c r="KIY256" s="472"/>
      <c r="KIZ256" s="472"/>
      <c r="KJA256" s="472"/>
      <c r="KJB256" s="472"/>
      <c r="KJC256" s="472"/>
      <c r="KJD256" s="472"/>
      <c r="KJE256" s="472"/>
      <c r="KJF256" s="472"/>
      <c r="KJG256" s="472"/>
      <c r="KJH256" s="472"/>
      <c r="KJI256" s="472"/>
      <c r="KJJ256" s="472"/>
      <c r="KJK256" s="472"/>
      <c r="KJL256" s="472"/>
      <c r="KJM256" s="472"/>
      <c r="KJN256" s="472"/>
      <c r="KJO256" s="472"/>
      <c r="KJP256" s="472"/>
      <c r="KJQ256" s="472"/>
      <c r="KJR256" s="472"/>
      <c r="KJS256" s="472"/>
      <c r="KJT256" s="472"/>
      <c r="KJU256" s="472"/>
      <c r="KJV256" s="472"/>
      <c r="KJW256" s="472"/>
      <c r="KJX256" s="472"/>
      <c r="KJY256" s="472"/>
      <c r="KJZ256" s="472"/>
      <c r="KKA256" s="472"/>
      <c r="KKB256" s="472"/>
      <c r="KKC256" s="472"/>
      <c r="KKD256" s="472"/>
      <c r="KKE256" s="472"/>
      <c r="KKF256" s="472"/>
      <c r="KKG256" s="472"/>
      <c r="KKH256" s="472"/>
      <c r="KKI256" s="472"/>
      <c r="KKJ256" s="472"/>
      <c r="KKK256" s="472"/>
      <c r="KKL256" s="472"/>
      <c r="KKM256" s="472"/>
      <c r="KKN256" s="472"/>
      <c r="KKO256" s="472"/>
      <c r="KKP256" s="472"/>
      <c r="KKQ256" s="472"/>
      <c r="KKR256" s="472"/>
      <c r="KKS256" s="472"/>
      <c r="KKT256" s="472"/>
      <c r="KKU256" s="472"/>
      <c r="KKV256" s="472"/>
      <c r="KKW256" s="472"/>
      <c r="KKX256" s="472"/>
      <c r="KKY256" s="472"/>
      <c r="KKZ256" s="472"/>
      <c r="KLA256" s="472"/>
      <c r="KLB256" s="472"/>
      <c r="KLC256" s="472"/>
      <c r="KLD256" s="472"/>
      <c r="KLE256" s="472"/>
      <c r="KLF256" s="472"/>
      <c r="KLG256" s="472"/>
      <c r="KLH256" s="472"/>
      <c r="KLI256" s="472"/>
      <c r="KLJ256" s="472"/>
      <c r="KLK256" s="472"/>
      <c r="KLL256" s="472"/>
      <c r="KLM256" s="472"/>
      <c r="KLN256" s="472"/>
      <c r="KLO256" s="472"/>
      <c r="KLP256" s="472"/>
      <c r="KLQ256" s="472"/>
      <c r="KLR256" s="472"/>
      <c r="KLS256" s="472"/>
      <c r="KLT256" s="472"/>
      <c r="KLU256" s="472"/>
      <c r="KLV256" s="472"/>
      <c r="KLW256" s="472"/>
      <c r="KLX256" s="472"/>
      <c r="KLY256" s="472"/>
      <c r="KLZ256" s="472"/>
      <c r="KMA256" s="472"/>
      <c r="KMB256" s="472"/>
      <c r="KMC256" s="472"/>
      <c r="KMD256" s="472"/>
      <c r="KME256" s="472"/>
      <c r="KMF256" s="472"/>
      <c r="KMG256" s="472"/>
      <c r="KMH256" s="472"/>
      <c r="KMI256" s="472"/>
      <c r="KMJ256" s="472"/>
      <c r="KMK256" s="472"/>
      <c r="KML256" s="472"/>
      <c r="KMM256" s="472"/>
      <c r="KMN256" s="472"/>
      <c r="KMO256" s="472"/>
      <c r="KMP256" s="472"/>
      <c r="KMQ256" s="472"/>
      <c r="KMR256" s="472"/>
      <c r="KMS256" s="472"/>
      <c r="KMT256" s="472"/>
      <c r="KMU256" s="472"/>
      <c r="KMV256" s="472"/>
      <c r="KMW256" s="472"/>
      <c r="KMX256" s="472"/>
      <c r="KMY256" s="472"/>
      <c r="KMZ256" s="472"/>
      <c r="KNA256" s="472"/>
      <c r="KNB256" s="472"/>
      <c r="KNC256" s="472"/>
      <c r="KND256" s="472"/>
      <c r="KNE256" s="472"/>
      <c r="KNF256" s="472"/>
      <c r="KNG256" s="472"/>
      <c r="KNH256" s="472"/>
      <c r="KNI256" s="472"/>
      <c r="KNJ256" s="472"/>
      <c r="KNK256" s="472"/>
      <c r="KNL256" s="472"/>
      <c r="KNM256" s="472"/>
      <c r="KNN256" s="472"/>
      <c r="KNO256" s="472"/>
      <c r="KNP256" s="472"/>
      <c r="KNQ256" s="472"/>
      <c r="KNR256" s="472"/>
      <c r="KNS256" s="472"/>
      <c r="KNT256" s="472"/>
      <c r="KNU256" s="472"/>
      <c r="KNV256" s="472"/>
      <c r="KNW256" s="472"/>
      <c r="KNX256" s="472"/>
      <c r="KNY256" s="472"/>
      <c r="KNZ256" s="472"/>
      <c r="KOA256" s="472"/>
      <c r="KOB256" s="472"/>
      <c r="KOC256" s="472"/>
      <c r="KOD256" s="472"/>
      <c r="KOE256" s="472"/>
      <c r="KOF256" s="472"/>
      <c r="KOG256" s="472"/>
      <c r="KOH256" s="472"/>
      <c r="KOI256" s="472"/>
      <c r="KOJ256" s="472"/>
      <c r="KOK256" s="472"/>
      <c r="KOL256" s="472"/>
      <c r="KOM256" s="472"/>
      <c r="KON256" s="472"/>
      <c r="KOO256" s="472"/>
      <c r="KOP256" s="472"/>
      <c r="KOQ256" s="472"/>
      <c r="KOR256" s="472"/>
      <c r="KOS256" s="472"/>
      <c r="KOT256" s="472"/>
      <c r="KOU256" s="472"/>
      <c r="KOV256" s="472"/>
      <c r="KOW256" s="472"/>
      <c r="KOX256" s="472"/>
      <c r="KOY256" s="472"/>
      <c r="KOZ256" s="472"/>
      <c r="KPA256" s="472"/>
      <c r="KPB256" s="472"/>
      <c r="KPC256" s="472"/>
      <c r="KPD256" s="472"/>
      <c r="KPE256" s="472"/>
      <c r="KPF256" s="472"/>
      <c r="KPG256" s="472"/>
      <c r="KPH256" s="472"/>
      <c r="KPI256" s="472"/>
      <c r="KPJ256" s="472"/>
      <c r="KPK256" s="472"/>
      <c r="KPL256" s="472"/>
      <c r="KPM256" s="472"/>
      <c r="KPN256" s="472"/>
      <c r="KPO256" s="472"/>
      <c r="KPP256" s="472"/>
      <c r="KPQ256" s="472"/>
      <c r="KPR256" s="472"/>
      <c r="KPS256" s="472"/>
      <c r="KPT256" s="472"/>
      <c r="KPU256" s="472"/>
      <c r="KPV256" s="472"/>
      <c r="KPW256" s="472"/>
      <c r="KPX256" s="472"/>
      <c r="KPY256" s="472"/>
      <c r="KPZ256" s="472"/>
      <c r="KQA256" s="472"/>
      <c r="KQB256" s="472"/>
      <c r="KQC256" s="472"/>
      <c r="KQD256" s="472"/>
      <c r="KQE256" s="472"/>
      <c r="KQF256" s="472"/>
      <c r="KQG256" s="472"/>
      <c r="KQH256" s="472"/>
      <c r="KQI256" s="472"/>
      <c r="KQJ256" s="472"/>
      <c r="KQK256" s="472"/>
      <c r="KQL256" s="472"/>
      <c r="KQM256" s="472"/>
      <c r="KQN256" s="472"/>
      <c r="KQO256" s="472"/>
      <c r="KQP256" s="472"/>
      <c r="KQQ256" s="472"/>
      <c r="KQR256" s="472"/>
      <c r="KQS256" s="472"/>
      <c r="KQT256" s="472"/>
      <c r="KQU256" s="472"/>
      <c r="KQV256" s="472"/>
      <c r="KQW256" s="472"/>
      <c r="KQX256" s="472"/>
      <c r="KQY256" s="472"/>
      <c r="KQZ256" s="472"/>
      <c r="KRA256" s="472"/>
      <c r="KRB256" s="472"/>
      <c r="KRC256" s="472"/>
      <c r="KRD256" s="472"/>
      <c r="KRE256" s="472"/>
      <c r="KRF256" s="472"/>
      <c r="KRG256" s="472"/>
      <c r="KRH256" s="472"/>
      <c r="KRI256" s="472"/>
      <c r="KRJ256" s="472"/>
      <c r="KRK256" s="472"/>
      <c r="KRL256" s="472"/>
      <c r="KRM256" s="472"/>
      <c r="KRN256" s="472"/>
      <c r="KRO256" s="472"/>
      <c r="KRP256" s="472"/>
      <c r="KRQ256" s="472"/>
      <c r="KRR256" s="472"/>
      <c r="KRS256" s="472"/>
      <c r="KRT256" s="472"/>
      <c r="KRU256" s="472"/>
      <c r="KRV256" s="472"/>
      <c r="KRW256" s="472"/>
      <c r="KRX256" s="472"/>
      <c r="KRY256" s="472"/>
      <c r="KRZ256" s="472"/>
      <c r="KSA256" s="472"/>
      <c r="KSB256" s="472"/>
      <c r="KSC256" s="472"/>
      <c r="KSD256" s="472"/>
      <c r="KSE256" s="472"/>
      <c r="KSF256" s="472"/>
      <c r="KSG256" s="472"/>
      <c r="KSH256" s="472"/>
      <c r="KSI256" s="472"/>
      <c r="KSJ256" s="472"/>
      <c r="KSM256" s="472"/>
      <c r="KSN256" s="472"/>
      <c r="KSO256" s="472"/>
      <c r="KSP256" s="472"/>
      <c r="KSQ256" s="472"/>
      <c r="KSR256" s="472"/>
      <c r="KSS256" s="472"/>
      <c r="KST256" s="472"/>
      <c r="KSU256" s="472"/>
      <c r="KSV256" s="472"/>
      <c r="KSW256" s="472"/>
      <c r="KSX256" s="472"/>
      <c r="KSY256" s="472"/>
      <c r="KSZ256" s="472"/>
      <c r="KTA256" s="472"/>
      <c r="KTB256" s="472"/>
      <c r="KTC256" s="472"/>
      <c r="KTD256" s="472"/>
      <c r="KTE256" s="472"/>
      <c r="KTF256" s="472"/>
      <c r="KTG256" s="472"/>
      <c r="KTH256" s="472"/>
      <c r="KTI256" s="472"/>
      <c r="KTJ256" s="472"/>
      <c r="KTK256" s="472"/>
      <c r="KTL256" s="472"/>
      <c r="KTM256" s="472"/>
      <c r="KTN256" s="472"/>
      <c r="KTO256" s="472"/>
      <c r="KTP256" s="472"/>
      <c r="KTQ256" s="472"/>
      <c r="KTR256" s="472"/>
      <c r="KTS256" s="472"/>
      <c r="KTT256" s="472"/>
      <c r="KTU256" s="472"/>
      <c r="KTV256" s="472"/>
      <c r="KTW256" s="472"/>
      <c r="KTX256" s="472"/>
      <c r="KTY256" s="472"/>
      <c r="KTZ256" s="472"/>
      <c r="KUA256" s="472"/>
      <c r="KUB256" s="472"/>
      <c r="KUC256" s="472"/>
      <c r="KUD256" s="472"/>
      <c r="KUE256" s="472"/>
      <c r="KUF256" s="472"/>
      <c r="KUG256" s="472"/>
      <c r="KUH256" s="472"/>
      <c r="KUI256" s="472"/>
      <c r="KUJ256" s="472"/>
      <c r="KUK256" s="472"/>
      <c r="KUL256" s="472"/>
      <c r="KUM256" s="472"/>
      <c r="KUN256" s="472"/>
      <c r="KUO256" s="472"/>
      <c r="KUP256" s="472"/>
      <c r="KUQ256" s="472"/>
      <c r="KUR256" s="472"/>
      <c r="KUS256" s="472"/>
      <c r="KUT256" s="472"/>
      <c r="KUU256" s="472"/>
      <c r="KUV256" s="472"/>
      <c r="KUW256" s="472"/>
      <c r="KUX256" s="472"/>
      <c r="KUY256" s="472"/>
      <c r="KUZ256" s="472"/>
      <c r="KVA256" s="472"/>
      <c r="KVB256" s="472"/>
      <c r="KVC256" s="472"/>
      <c r="KVD256" s="472"/>
      <c r="KVE256" s="472"/>
      <c r="KVF256" s="472"/>
      <c r="KVG256" s="472"/>
      <c r="KVH256" s="472"/>
      <c r="KVI256" s="472"/>
      <c r="KVJ256" s="472"/>
      <c r="KVK256" s="472"/>
      <c r="KVL256" s="472"/>
      <c r="KVM256" s="472"/>
      <c r="KVN256" s="472"/>
      <c r="KVO256" s="472"/>
      <c r="KVP256" s="472"/>
      <c r="KVQ256" s="472"/>
      <c r="KVR256" s="472"/>
      <c r="KVS256" s="472"/>
      <c r="KVT256" s="472"/>
      <c r="KVU256" s="472"/>
      <c r="KVV256" s="472"/>
      <c r="KVW256" s="472"/>
      <c r="KVX256" s="472"/>
      <c r="KVY256" s="472"/>
      <c r="KVZ256" s="472"/>
      <c r="KWA256" s="472"/>
      <c r="KWB256" s="472"/>
      <c r="KWC256" s="472"/>
      <c r="KWD256" s="472"/>
      <c r="KWE256" s="472"/>
      <c r="KWF256" s="472"/>
      <c r="KWG256" s="472"/>
      <c r="KWH256" s="472"/>
      <c r="KWI256" s="472"/>
      <c r="KWJ256" s="472"/>
      <c r="KWK256" s="472"/>
      <c r="KWL256" s="472"/>
      <c r="KWM256" s="472"/>
      <c r="KWN256" s="472"/>
      <c r="KWO256" s="472"/>
      <c r="KWP256" s="472"/>
      <c r="KWQ256" s="472"/>
      <c r="KWR256" s="472"/>
      <c r="KWS256" s="472"/>
      <c r="KWT256" s="472"/>
      <c r="KWU256" s="472"/>
      <c r="KWV256" s="472"/>
      <c r="KWW256" s="472"/>
      <c r="KWX256" s="472"/>
      <c r="KWY256" s="472"/>
      <c r="KWZ256" s="472"/>
      <c r="KXA256" s="472"/>
      <c r="KXB256" s="472"/>
      <c r="KXC256" s="472"/>
      <c r="KXD256" s="472"/>
      <c r="KXE256" s="472"/>
      <c r="KXF256" s="472"/>
      <c r="KXG256" s="472"/>
      <c r="KXH256" s="472"/>
      <c r="KXI256" s="472"/>
      <c r="KXJ256" s="472"/>
      <c r="KXK256" s="472"/>
      <c r="KXL256" s="472"/>
      <c r="KXM256" s="472"/>
      <c r="KXN256" s="472"/>
      <c r="KXO256" s="472"/>
      <c r="KXP256" s="472"/>
      <c r="KXQ256" s="472"/>
      <c r="KXR256" s="472"/>
      <c r="KXS256" s="472"/>
      <c r="KXT256" s="472"/>
      <c r="KXU256" s="472"/>
      <c r="KXV256" s="472"/>
      <c r="KXW256" s="472"/>
      <c r="KXX256" s="472"/>
      <c r="KXY256" s="472"/>
      <c r="KXZ256" s="472"/>
      <c r="KYA256" s="472"/>
      <c r="KYB256" s="472"/>
      <c r="KYC256" s="472"/>
      <c r="KYD256" s="472"/>
      <c r="KYE256" s="472"/>
      <c r="KYF256" s="472"/>
      <c r="KYG256" s="472"/>
      <c r="KYH256" s="472"/>
      <c r="KYI256" s="472"/>
      <c r="KYJ256" s="472"/>
      <c r="KYK256" s="472"/>
      <c r="KYL256" s="472"/>
      <c r="KYM256" s="472"/>
      <c r="KYN256" s="472"/>
      <c r="KYO256" s="472"/>
      <c r="KYP256" s="472"/>
      <c r="KYQ256" s="472"/>
      <c r="KYR256" s="472"/>
      <c r="KYS256" s="472"/>
      <c r="KYT256" s="472"/>
      <c r="KYU256" s="472"/>
      <c r="KYV256" s="472"/>
      <c r="KYW256" s="472"/>
      <c r="KYX256" s="472"/>
      <c r="KYY256" s="472"/>
      <c r="KYZ256" s="472"/>
      <c r="KZA256" s="472"/>
      <c r="KZB256" s="472"/>
      <c r="KZC256" s="472"/>
      <c r="KZD256" s="472"/>
      <c r="KZE256" s="472"/>
      <c r="KZF256" s="472"/>
      <c r="KZG256" s="472"/>
      <c r="KZH256" s="472"/>
      <c r="KZI256" s="472"/>
      <c r="KZJ256" s="472"/>
      <c r="KZK256" s="472"/>
      <c r="KZL256" s="472"/>
      <c r="KZM256" s="472"/>
      <c r="KZN256" s="472"/>
      <c r="KZO256" s="472"/>
      <c r="KZP256" s="472"/>
      <c r="KZQ256" s="472"/>
      <c r="KZR256" s="472"/>
      <c r="KZS256" s="472"/>
      <c r="KZT256" s="472"/>
      <c r="KZU256" s="472"/>
      <c r="KZV256" s="472"/>
      <c r="KZW256" s="472"/>
      <c r="KZX256" s="472"/>
      <c r="KZY256" s="472"/>
      <c r="KZZ256" s="472"/>
      <c r="LAA256" s="472"/>
      <c r="LAB256" s="472"/>
      <c r="LAC256" s="472"/>
      <c r="LAD256" s="472"/>
      <c r="LAE256" s="472"/>
      <c r="LAF256" s="472"/>
      <c r="LAG256" s="472"/>
      <c r="LAH256" s="472"/>
      <c r="LAI256" s="472"/>
      <c r="LAJ256" s="472"/>
      <c r="LAK256" s="472"/>
      <c r="LAL256" s="472"/>
      <c r="LAM256" s="472"/>
      <c r="LAN256" s="472"/>
      <c r="LAO256" s="472"/>
      <c r="LAP256" s="472"/>
      <c r="LAQ256" s="472"/>
      <c r="LAR256" s="472"/>
      <c r="LAS256" s="472"/>
      <c r="LAT256" s="472"/>
      <c r="LAU256" s="472"/>
      <c r="LAV256" s="472"/>
      <c r="LAW256" s="472"/>
      <c r="LAX256" s="472"/>
      <c r="LAY256" s="472"/>
      <c r="LAZ256" s="472"/>
      <c r="LBA256" s="472"/>
      <c r="LBB256" s="472"/>
      <c r="LBC256" s="472"/>
      <c r="LBD256" s="472"/>
      <c r="LBE256" s="472"/>
      <c r="LBF256" s="472"/>
      <c r="LBG256" s="472"/>
      <c r="LBH256" s="472"/>
      <c r="LBI256" s="472"/>
      <c r="LBJ256" s="472"/>
      <c r="LBK256" s="472"/>
      <c r="LBL256" s="472"/>
      <c r="LBM256" s="472"/>
      <c r="LBN256" s="472"/>
      <c r="LBO256" s="472"/>
      <c r="LBP256" s="472"/>
      <c r="LBQ256" s="472"/>
      <c r="LBR256" s="472"/>
      <c r="LBS256" s="472"/>
      <c r="LBT256" s="472"/>
      <c r="LBU256" s="472"/>
      <c r="LBV256" s="472"/>
      <c r="LBW256" s="472"/>
      <c r="LBX256" s="472"/>
      <c r="LBY256" s="472"/>
      <c r="LBZ256" s="472"/>
      <c r="LCA256" s="472"/>
      <c r="LCB256" s="472"/>
      <c r="LCC256" s="472"/>
      <c r="LCD256" s="472"/>
      <c r="LCE256" s="472"/>
      <c r="LCF256" s="472"/>
      <c r="LCI256" s="472"/>
      <c r="LCJ256" s="472"/>
      <c r="LCK256" s="472"/>
      <c r="LCL256" s="472"/>
      <c r="LCM256" s="472"/>
      <c r="LCN256" s="472"/>
      <c r="LCO256" s="472"/>
      <c r="LCP256" s="472"/>
      <c r="LCQ256" s="472"/>
      <c r="LCR256" s="472"/>
      <c r="LCS256" s="472"/>
      <c r="LCT256" s="472"/>
      <c r="LCU256" s="472"/>
      <c r="LCV256" s="472"/>
      <c r="LCW256" s="472"/>
      <c r="LCX256" s="472"/>
      <c r="LCY256" s="472"/>
      <c r="LCZ256" s="472"/>
      <c r="LDA256" s="472"/>
      <c r="LDB256" s="472"/>
      <c r="LDC256" s="472"/>
      <c r="LDD256" s="472"/>
      <c r="LDE256" s="472"/>
      <c r="LDF256" s="472"/>
      <c r="LDG256" s="472"/>
      <c r="LDH256" s="472"/>
      <c r="LDI256" s="472"/>
      <c r="LDJ256" s="472"/>
      <c r="LDK256" s="472"/>
      <c r="LDL256" s="472"/>
      <c r="LDM256" s="472"/>
      <c r="LDN256" s="472"/>
      <c r="LDO256" s="472"/>
      <c r="LDP256" s="472"/>
      <c r="LDQ256" s="472"/>
      <c r="LDR256" s="472"/>
      <c r="LDS256" s="472"/>
      <c r="LDT256" s="472"/>
      <c r="LDU256" s="472"/>
      <c r="LDV256" s="472"/>
      <c r="LDW256" s="472"/>
      <c r="LDX256" s="472"/>
      <c r="LDY256" s="472"/>
      <c r="LDZ256" s="472"/>
      <c r="LEA256" s="472"/>
      <c r="LEB256" s="472"/>
      <c r="LEC256" s="472"/>
      <c r="LED256" s="472"/>
      <c r="LEE256" s="472"/>
      <c r="LEF256" s="472"/>
      <c r="LEG256" s="472"/>
      <c r="LEH256" s="472"/>
      <c r="LEI256" s="472"/>
      <c r="LEJ256" s="472"/>
      <c r="LEK256" s="472"/>
      <c r="LEL256" s="472"/>
      <c r="LEM256" s="472"/>
      <c r="LEN256" s="472"/>
      <c r="LEO256" s="472"/>
      <c r="LEP256" s="472"/>
      <c r="LEQ256" s="472"/>
      <c r="LER256" s="472"/>
      <c r="LES256" s="472"/>
      <c r="LET256" s="472"/>
      <c r="LEU256" s="472"/>
      <c r="LEV256" s="472"/>
      <c r="LEW256" s="472"/>
      <c r="LEX256" s="472"/>
      <c r="LEY256" s="472"/>
      <c r="LEZ256" s="472"/>
      <c r="LFA256" s="472"/>
      <c r="LFB256" s="472"/>
      <c r="LFC256" s="472"/>
      <c r="LFD256" s="472"/>
      <c r="LFE256" s="472"/>
      <c r="LFF256" s="472"/>
      <c r="LFG256" s="472"/>
      <c r="LFH256" s="472"/>
      <c r="LFI256" s="472"/>
      <c r="LFJ256" s="472"/>
      <c r="LFK256" s="472"/>
      <c r="LFL256" s="472"/>
      <c r="LFM256" s="472"/>
      <c r="LFN256" s="472"/>
      <c r="LFO256" s="472"/>
      <c r="LFP256" s="472"/>
      <c r="LFQ256" s="472"/>
      <c r="LFR256" s="472"/>
      <c r="LFS256" s="472"/>
      <c r="LFT256" s="472"/>
      <c r="LFU256" s="472"/>
      <c r="LFV256" s="472"/>
      <c r="LFW256" s="472"/>
      <c r="LFX256" s="472"/>
      <c r="LFY256" s="472"/>
      <c r="LFZ256" s="472"/>
      <c r="LGA256" s="472"/>
      <c r="LGB256" s="472"/>
      <c r="LGC256" s="472"/>
      <c r="LGD256" s="472"/>
      <c r="LGE256" s="472"/>
      <c r="LGF256" s="472"/>
      <c r="LGG256" s="472"/>
      <c r="LGH256" s="472"/>
      <c r="LGI256" s="472"/>
      <c r="LGJ256" s="472"/>
      <c r="LGK256" s="472"/>
      <c r="LGL256" s="472"/>
      <c r="LGM256" s="472"/>
      <c r="LGN256" s="472"/>
      <c r="LGO256" s="472"/>
      <c r="LGP256" s="472"/>
      <c r="LGQ256" s="472"/>
      <c r="LGR256" s="472"/>
      <c r="LGS256" s="472"/>
      <c r="LGT256" s="472"/>
      <c r="LGU256" s="472"/>
      <c r="LGV256" s="472"/>
      <c r="LGW256" s="472"/>
      <c r="LGX256" s="472"/>
      <c r="LGY256" s="472"/>
      <c r="LGZ256" s="472"/>
      <c r="LHA256" s="472"/>
      <c r="LHB256" s="472"/>
      <c r="LHC256" s="472"/>
      <c r="LHD256" s="472"/>
      <c r="LHE256" s="472"/>
      <c r="LHF256" s="472"/>
      <c r="LHG256" s="472"/>
      <c r="LHH256" s="472"/>
      <c r="LHI256" s="472"/>
      <c r="LHJ256" s="472"/>
      <c r="LHK256" s="472"/>
      <c r="LHL256" s="472"/>
      <c r="LHM256" s="472"/>
      <c r="LHN256" s="472"/>
      <c r="LHO256" s="472"/>
      <c r="LHP256" s="472"/>
      <c r="LHQ256" s="472"/>
      <c r="LHR256" s="472"/>
      <c r="LHS256" s="472"/>
      <c r="LHT256" s="472"/>
      <c r="LHU256" s="472"/>
      <c r="LHV256" s="472"/>
      <c r="LHW256" s="472"/>
      <c r="LHX256" s="472"/>
      <c r="LHY256" s="472"/>
      <c r="LHZ256" s="472"/>
      <c r="LIA256" s="472"/>
      <c r="LIB256" s="472"/>
      <c r="LIC256" s="472"/>
      <c r="LID256" s="472"/>
      <c r="LIE256" s="472"/>
      <c r="LIF256" s="472"/>
      <c r="LIG256" s="472"/>
      <c r="LIH256" s="472"/>
      <c r="LII256" s="472"/>
      <c r="LIJ256" s="472"/>
      <c r="LIK256" s="472"/>
      <c r="LIL256" s="472"/>
      <c r="LIM256" s="472"/>
      <c r="LIN256" s="472"/>
      <c r="LIO256" s="472"/>
      <c r="LIP256" s="472"/>
      <c r="LIQ256" s="472"/>
      <c r="LIR256" s="472"/>
      <c r="LIS256" s="472"/>
      <c r="LIT256" s="472"/>
      <c r="LIU256" s="472"/>
      <c r="LIV256" s="472"/>
      <c r="LIW256" s="472"/>
      <c r="LIX256" s="472"/>
      <c r="LIY256" s="472"/>
      <c r="LIZ256" s="472"/>
      <c r="LJA256" s="472"/>
      <c r="LJB256" s="472"/>
      <c r="LJC256" s="472"/>
      <c r="LJD256" s="472"/>
      <c r="LJE256" s="472"/>
      <c r="LJF256" s="472"/>
      <c r="LJG256" s="472"/>
      <c r="LJH256" s="472"/>
      <c r="LJI256" s="472"/>
      <c r="LJJ256" s="472"/>
      <c r="LJK256" s="472"/>
      <c r="LJL256" s="472"/>
      <c r="LJM256" s="472"/>
      <c r="LJN256" s="472"/>
      <c r="LJO256" s="472"/>
      <c r="LJP256" s="472"/>
      <c r="LJQ256" s="472"/>
      <c r="LJR256" s="472"/>
      <c r="LJS256" s="472"/>
      <c r="LJT256" s="472"/>
      <c r="LJU256" s="472"/>
      <c r="LJV256" s="472"/>
      <c r="LJW256" s="472"/>
      <c r="LJX256" s="472"/>
      <c r="LJY256" s="472"/>
      <c r="LJZ256" s="472"/>
      <c r="LKA256" s="472"/>
      <c r="LKB256" s="472"/>
      <c r="LKC256" s="472"/>
      <c r="LKD256" s="472"/>
      <c r="LKE256" s="472"/>
      <c r="LKF256" s="472"/>
      <c r="LKG256" s="472"/>
      <c r="LKH256" s="472"/>
      <c r="LKI256" s="472"/>
      <c r="LKJ256" s="472"/>
      <c r="LKK256" s="472"/>
      <c r="LKL256" s="472"/>
      <c r="LKM256" s="472"/>
      <c r="LKN256" s="472"/>
      <c r="LKO256" s="472"/>
      <c r="LKP256" s="472"/>
      <c r="LKQ256" s="472"/>
      <c r="LKR256" s="472"/>
      <c r="LKS256" s="472"/>
      <c r="LKT256" s="472"/>
      <c r="LKU256" s="472"/>
      <c r="LKV256" s="472"/>
      <c r="LKW256" s="472"/>
      <c r="LKX256" s="472"/>
      <c r="LKY256" s="472"/>
      <c r="LKZ256" s="472"/>
      <c r="LLA256" s="472"/>
      <c r="LLB256" s="472"/>
      <c r="LLC256" s="472"/>
      <c r="LLD256" s="472"/>
      <c r="LLE256" s="472"/>
      <c r="LLF256" s="472"/>
      <c r="LLG256" s="472"/>
      <c r="LLH256" s="472"/>
      <c r="LLI256" s="472"/>
      <c r="LLJ256" s="472"/>
      <c r="LLK256" s="472"/>
      <c r="LLL256" s="472"/>
      <c r="LLM256" s="472"/>
      <c r="LLN256" s="472"/>
      <c r="LLO256" s="472"/>
      <c r="LLP256" s="472"/>
      <c r="LLQ256" s="472"/>
      <c r="LLR256" s="472"/>
      <c r="LLS256" s="472"/>
      <c r="LLT256" s="472"/>
      <c r="LLU256" s="472"/>
      <c r="LLV256" s="472"/>
      <c r="LLW256" s="472"/>
      <c r="LLX256" s="472"/>
      <c r="LLY256" s="472"/>
      <c r="LLZ256" s="472"/>
      <c r="LMA256" s="472"/>
      <c r="LMB256" s="472"/>
      <c r="LME256" s="472"/>
      <c r="LMF256" s="472"/>
      <c r="LMG256" s="472"/>
      <c r="LMH256" s="472"/>
      <c r="LMI256" s="472"/>
      <c r="LMJ256" s="472"/>
      <c r="LMK256" s="472"/>
      <c r="LML256" s="472"/>
      <c r="LMM256" s="472"/>
      <c r="LMN256" s="472"/>
      <c r="LMO256" s="472"/>
      <c r="LMP256" s="472"/>
      <c r="LMQ256" s="472"/>
      <c r="LMR256" s="472"/>
      <c r="LMS256" s="472"/>
      <c r="LMT256" s="472"/>
      <c r="LMU256" s="472"/>
      <c r="LMV256" s="472"/>
      <c r="LMW256" s="472"/>
      <c r="LMX256" s="472"/>
      <c r="LMY256" s="472"/>
      <c r="LMZ256" s="472"/>
      <c r="LNA256" s="472"/>
      <c r="LNB256" s="472"/>
      <c r="LNC256" s="472"/>
      <c r="LND256" s="472"/>
      <c r="LNE256" s="472"/>
      <c r="LNF256" s="472"/>
      <c r="LNG256" s="472"/>
      <c r="LNH256" s="472"/>
      <c r="LNI256" s="472"/>
      <c r="LNJ256" s="472"/>
      <c r="LNK256" s="472"/>
      <c r="LNL256" s="472"/>
      <c r="LNM256" s="472"/>
      <c r="LNN256" s="472"/>
      <c r="LNO256" s="472"/>
      <c r="LNP256" s="472"/>
      <c r="LNQ256" s="472"/>
      <c r="LNR256" s="472"/>
      <c r="LNS256" s="472"/>
      <c r="LNT256" s="472"/>
      <c r="LNU256" s="472"/>
      <c r="LNV256" s="472"/>
      <c r="LNW256" s="472"/>
      <c r="LNX256" s="472"/>
      <c r="LNY256" s="472"/>
      <c r="LNZ256" s="472"/>
      <c r="LOA256" s="472"/>
      <c r="LOB256" s="472"/>
      <c r="LOC256" s="472"/>
      <c r="LOD256" s="472"/>
      <c r="LOE256" s="472"/>
      <c r="LOF256" s="472"/>
      <c r="LOG256" s="472"/>
      <c r="LOH256" s="472"/>
      <c r="LOI256" s="472"/>
      <c r="LOJ256" s="472"/>
      <c r="LOK256" s="472"/>
      <c r="LOL256" s="472"/>
      <c r="LOM256" s="472"/>
      <c r="LON256" s="472"/>
      <c r="LOO256" s="472"/>
      <c r="LOP256" s="472"/>
      <c r="LOQ256" s="472"/>
      <c r="LOR256" s="472"/>
      <c r="LOS256" s="472"/>
      <c r="LOT256" s="472"/>
      <c r="LOU256" s="472"/>
      <c r="LOV256" s="472"/>
      <c r="LOW256" s="472"/>
      <c r="LOX256" s="472"/>
      <c r="LOY256" s="472"/>
      <c r="LOZ256" s="472"/>
      <c r="LPA256" s="472"/>
      <c r="LPB256" s="472"/>
      <c r="LPC256" s="472"/>
      <c r="LPD256" s="472"/>
      <c r="LPE256" s="472"/>
      <c r="LPF256" s="472"/>
      <c r="LPG256" s="472"/>
      <c r="LPH256" s="472"/>
      <c r="LPI256" s="472"/>
      <c r="LPJ256" s="472"/>
      <c r="LPK256" s="472"/>
      <c r="LPL256" s="472"/>
      <c r="LPM256" s="472"/>
      <c r="LPN256" s="472"/>
      <c r="LPO256" s="472"/>
      <c r="LPP256" s="472"/>
      <c r="LPQ256" s="472"/>
      <c r="LPR256" s="472"/>
      <c r="LPS256" s="472"/>
      <c r="LPT256" s="472"/>
      <c r="LPU256" s="472"/>
      <c r="LPV256" s="472"/>
      <c r="LPW256" s="472"/>
      <c r="LPX256" s="472"/>
      <c r="LPY256" s="472"/>
      <c r="LPZ256" s="472"/>
      <c r="LQA256" s="472"/>
      <c r="LQB256" s="472"/>
      <c r="LQC256" s="472"/>
      <c r="LQD256" s="472"/>
      <c r="LQE256" s="472"/>
      <c r="LQF256" s="472"/>
      <c r="LQG256" s="472"/>
      <c r="LQH256" s="472"/>
      <c r="LQI256" s="472"/>
      <c r="LQJ256" s="472"/>
      <c r="LQK256" s="472"/>
      <c r="LQL256" s="472"/>
      <c r="LQM256" s="472"/>
      <c r="LQN256" s="472"/>
      <c r="LQO256" s="472"/>
      <c r="LQP256" s="472"/>
      <c r="LQQ256" s="472"/>
      <c r="LQR256" s="472"/>
      <c r="LQS256" s="472"/>
      <c r="LQT256" s="472"/>
      <c r="LQU256" s="472"/>
      <c r="LQV256" s="472"/>
      <c r="LQW256" s="472"/>
      <c r="LQX256" s="472"/>
      <c r="LQY256" s="472"/>
      <c r="LQZ256" s="472"/>
      <c r="LRA256" s="472"/>
      <c r="LRB256" s="472"/>
      <c r="LRC256" s="472"/>
      <c r="LRD256" s="472"/>
      <c r="LRE256" s="472"/>
      <c r="LRF256" s="472"/>
      <c r="LRG256" s="472"/>
      <c r="LRH256" s="472"/>
      <c r="LRI256" s="472"/>
      <c r="LRJ256" s="472"/>
      <c r="LRK256" s="472"/>
      <c r="LRL256" s="472"/>
      <c r="LRM256" s="472"/>
      <c r="LRN256" s="472"/>
      <c r="LRO256" s="472"/>
      <c r="LRP256" s="472"/>
      <c r="LRQ256" s="472"/>
      <c r="LRR256" s="472"/>
      <c r="LRS256" s="472"/>
      <c r="LRT256" s="472"/>
      <c r="LRU256" s="472"/>
      <c r="LRV256" s="472"/>
      <c r="LRW256" s="472"/>
      <c r="LRX256" s="472"/>
      <c r="LRY256" s="472"/>
      <c r="LRZ256" s="472"/>
      <c r="LSA256" s="472"/>
      <c r="LSB256" s="472"/>
      <c r="LSC256" s="472"/>
      <c r="LSD256" s="472"/>
      <c r="LSE256" s="472"/>
      <c r="LSF256" s="472"/>
      <c r="LSG256" s="472"/>
      <c r="LSH256" s="472"/>
      <c r="LSI256" s="472"/>
      <c r="LSJ256" s="472"/>
      <c r="LSK256" s="472"/>
      <c r="LSL256" s="472"/>
      <c r="LSM256" s="472"/>
      <c r="LSN256" s="472"/>
      <c r="LSO256" s="472"/>
      <c r="LSP256" s="472"/>
      <c r="LSQ256" s="472"/>
      <c r="LSR256" s="472"/>
      <c r="LSS256" s="472"/>
      <c r="LST256" s="472"/>
      <c r="LSU256" s="472"/>
      <c r="LSV256" s="472"/>
      <c r="LSW256" s="472"/>
      <c r="LSX256" s="472"/>
      <c r="LSY256" s="472"/>
      <c r="LSZ256" s="472"/>
      <c r="LTA256" s="472"/>
      <c r="LTB256" s="472"/>
      <c r="LTC256" s="472"/>
      <c r="LTD256" s="472"/>
      <c r="LTE256" s="472"/>
      <c r="LTF256" s="472"/>
      <c r="LTG256" s="472"/>
      <c r="LTH256" s="472"/>
      <c r="LTI256" s="472"/>
      <c r="LTJ256" s="472"/>
      <c r="LTK256" s="472"/>
      <c r="LTL256" s="472"/>
      <c r="LTM256" s="472"/>
      <c r="LTN256" s="472"/>
      <c r="LTO256" s="472"/>
      <c r="LTP256" s="472"/>
      <c r="LTQ256" s="472"/>
      <c r="LTR256" s="472"/>
      <c r="LTS256" s="472"/>
      <c r="LTT256" s="472"/>
      <c r="LTU256" s="472"/>
      <c r="LTV256" s="472"/>
      <c r="LTW256" s="472"/>
      <c r="LTX256" s="472"/>
      <c r="LTY256" s="472"/>
      <c r="LTZ256" s="472"/>
      <c r="LUA256" s="472"/>
      <c r="LUB256" s="472"/>
      <c r="LUC256" s="472"/>
      <c r="LUD256" s="472"/>
      <c r="LUE256" s="472"/>
      <c r="LUF256" s="472"/>
      <c r="LUG256" s="472"/>
      <c r="LUH256" s="472"/>
      <c r="LUI256" s="472"/>
      <c r="LUJ256" s="472"/>
      <c r="LUK256" s="472"/>
      <c r="LUL256" s="472"/>
      <c r="LUM256" s="472"/>
      <c r="LUN256" s="472"/>
      <c r="LUO256" s="472"/>
      <c r="LUP256" s="472"/>
      <c r="LUQ256" s="472"/>
      <c r="LUR256" s="472"/>
      <c r="LUS256" s="472"/>
      <c r="LUT256" s="472"/>
      <c r="LUU256" s="472"/>
      <c r="LUV256" s="472"/>
      <c r="LUW256" s="472"/>
      <c r="LUX256" s="472"/>
      <c r="LUY256" s="472"/>
      <c r="LUZ256" s="472"/>
      <c r="LVA256" s="472"/>
      <c r="LVB256" s="472"/>
      <c r="LVC256" s="472"/>
      <c r="LVD256" s="472"/>
      <c r="LVE256" s="472"/>
      <c r="LVF256" s="472"/>
      <c r="LVG256" s="472"/>
      <c r="LVH256" s="472"/>
      <c r="LVI256" s="472"/>
      <c r="LVJ256" s="472"/>
      <c r="LVK256" s="472"/>
      <c r="LVL256" s="472"/>
      <c r="LVM256" s="472"/>
      <c r="LVN256" s="472"/>
      <c r="LVO256" s="472"/>
      <c r="LVP256" s="472"/>
      <c r="LVQ256" s="472"/>
      <c r="LVR256" s="472"/>
      <c r="LVS256" s="472"/>
      <c r="LVT256" s="472"/>
      <c r="LVU256" s="472"/>
      <c r="LVV256" s="472"/>
      <c r="LVW256" s="472"/>
      <c r="LVX256" s="472"/>
      <c r="LWA256" s="472"/>
      <c r="LWB256" s="472"/>
      <c r="LWC256" s="472"/>
      <c r="LWD256" s="472"/>
      <c r="LWE256" s="472"/>
      <c r="LWF256" s="472"/>
      <c r="LWG256" s="472"/>
      <c r="LWH256" s="472"/>
      <c r="LWI256" s="472"/>
      <c r="LWJ256" s="472"/>
      <c r="LWK256" s="472"/>
      <c r="LWL256" s="472"/>
      <c r="LWM256" s="472"/>
      <c r="LWN256" s="472"/>
      <c r="LWO256" s="472"/>
      <c r="LWP256" s="472"/>
      <c r="LWQ256" s="472"/>
      <c r="LWR256" s="472"/>
      <c r="LWS256" s="472"/>
      <c r="LWT256" s="472"/>
      <c r="LWU256" s="472"/>
      <c r="LWV256" s="472"/>
      <c r="LWW256" s="472"/>
      <c r="LWX256" s="472"/>
      <c r="LWY256" s="472"/>
      <c r="LWZ256" s="472"/>
      <c r="LXA256" s="472"/>
      <c r="LXB256" s="472"/>
      <c r="LXC256" s="472"/>
      <c r="LXD256" s="472"/>
      <c r="LXE256" s="472"/>
      <c r="LXF256" s="472"/>
      <c r="LXG256" s="472"/>
      <c r="LXH256" s="472"/>
      <c r="LXI256" s="472"/>
      <c r="LXJ256" s="472"/>
      <c r="LXK256" s="472"/>
      <c r="LXL256" s="472"/>
      <c r="LXM256" s="472"/>
      <c r="LXN256" s="472"/>
      <c r="LXO256" s="472"/>
      <c r="LXP256" s="472"/>
      <c r="LXQ256" s="472"/>
      <c r="LXR256" s="472"/>
      <c r="LXS256" s="472"/>
      <c r="LXT256" s="472"/>
      <c r="LXU256" s="472"/>
      <c r="LXV256" s="472"/>
      <c r="LXW256" s="472"/>
      <c r="LXX256" s="472"/>
      <c r="LXY256" s="472"/>
      <c r="LXZ256" s="472"/>
      <c r="LYA256" s="472"/>
      <c r="LYB256" s="472"/>
      <c r="LYC256" s="472"/>
      <c r="LYD256" s="472"/>
      <c r="LYE256" s="472"/>
      <c r="LYF256" s="472"/>
      <c r="LYG256" s="472"/>
      <c r="LYH256" s="472"/>
      <c r="LYI256" s="472"/>
      <c r="LYJ256" s="472"/>
      <c r="LYK256" s="472"/>
      <c r="LYL256" s="472"/>
      <c r="LYM256" s="472"/>
      <c r="LYN256" s="472"/>
      <c r="LYO256" s="472"/>
      <c r="LYP256" s="472"/>
      <c r="LYQ256" s="472"/>
      <c r="LYR256" s="472"/>
      <c r="LYS256" s="472"/>
      <c r="LYT256" s="472"/>
      <c r="LYU256" s="472"/>
      <c r="LYV256" s="472"/>
      <c r="LYW256" s="472"/>
      <c r="LYX256" s="472"/>
      <c r="LYY256" s="472"/>
      <c r="LYZ256" s="472"/>
      <c r="LZA256" s="472"/>
      <c r="LZB256" s="472"/>
      <c r="LZC256" s="472"/>
      <c r="LZD256" s="472"/>
      <c r="LZE256" s="472"/>
      <c r="LZF256" s="472"/>
      <c r="LZG256" s="472"/>
      <c r="LZH256" s="472"/>
      <c r="LZI256" s="472"/>
      <c r="LZJ256" s="472"/>
      <c r="LZK256" s="472"/>
      <c r="LZL256" s="472"/>
      <c r="LZM256" s="472"/>
      <c r="LZN256" s="472"/>
      <c r="LZO256" s="472"/>
      <c r="LZP256" s="472"/>
      <c r="LZQ256" s="472"/>
      <c r="LZR256" s="472"/>
      <c r="LZS256" s="472"/>
      <c r="LZT256" s="472"/>
      <c r="LZU256" s="472"/>
      <c r="LZV256" s="472"/>
      <c r="LZW256" s="472"/>
      <c r="LZX256" s="472"/>
      <c r="LZY256" s="472"/>
      <c r="LZZ256" s="472"/>
      <c r="MAA256" s="472"/>
      <c r="MAB256" s="472"/>
      <c r="MAC256" s="472"/>
      <c r="MAD256" s="472"/>
      <c r="MAE256" s="472"/>
      <c r="MAF256" s="472"/>
      <c r="MAG256" s="472"/>
      <c r="MAH256" s="472"/>
      <c r="MAI256" s="472"/>
      <c r="MAJ256" s="472"/>
      <c r="MAK256" s="472"/>
      <c r="MAL256" s="472"/>
      <c r="MAM256" s="472"/>
      <c r="MAN256" s="472"/>
      <c r="MAO256" s="472"/>
      <c r="MAP256" s="472"/>
      <c r="MAQ256" s="472"/>
      <c r="MAR256" s="472"/>
      <c r="MAS256" s="472"/>
      <c r="MAT256" s="472"/>
      <c r="MAU256" s="472"/>
      <c r="MAV256" s="472"/>
      <c r="MAW256" s="472"/>
      <c r="MAX256" s="472"/>
      <c r="MAY256" s="472"/>
      <c r="MAZ256" s="472"/>
      <c r="MBA256" s="472"/>
      <c r="MBB256" s="472"/>
      <c r="MBC256" s="472"/>
      <c r="MBD256" s="472"/>
      <c r="MBE256" s="472"/>
      <c r="MBF256" s="472"/>
      <c r="MBG256" s="472"/>
      <c r="MBH256" s="472"/>
      <c r="MBI256" s="472"/>
      <c r="MBJ256" s="472"/>
      <c r="MBK256" s="472"/>
      <c r="MBL256" s="472"/>
      <c r="MBM256" s="472"/>
      <c r="MBN256" s="472"/>
      <c r="MBO256" s="472"/>
      <c r="MBP256" s="472"/>
      <c r="MBQ256" s="472"/>
      <c r="MBR256" s="472"/>
      <c r="MBS256" s="472"/>
      <c r="MBT256" s="472"/>
      <c r="MBU256" s="472"/>
      <c r="MBV256" s="472"/>
      <c r="MBW256" s="472"/>
      <c r="MBX256" s="472"/>
      <c r="MBY256" s="472"/>
      <c r="MBZ256" s="472"/>
      <c r="MCA256" s="472"/>
      <c r="MCB256" s="472"/>
      <c r="MCC256" s="472"/>
      <c r="MCD256" s="472"/>
      <c r="MCE256" s="472"/>
      <c r="MCF256" s="472"/>
      <c r="MCG256" s="472"/>
      <c r="MCH256" s="472"/>
      <c r="MCI256" s="472"/>
      <c r="MCJ256" s="472"/>
      <c r="MCK256" s="472"/>
      <c r="MCL256" s="472"/>
      <c r="MCM256" s="472"/>
      <c r="MCN256" s="472"/>
      <c r="MCO256" s="472"/>
      <c r="MCP256" s="472"/>
      <c r="MCQ256" s="472"/>
      <c r="MCR256" s="472"/>
      <c r="MCS256" s="472"/>
      <c r="MCT256" s="472"/>
      <c r="MCU256" s="472"/>
      <c r="MCV256" s="472"/>
      <c r="MCW256" s="472"/>
      <c r="MCX256" s="472"/>
      <c r="MCY256" s="472"/>
      <c r="MCZ256" s="472"/>
      <c r="MDA256" s="472"/>
      <c r="MDB256" s="472"/>
      <c r="MDC256" s="472"/>
      <c r="MDD256" s="472"/>
      <c r="MDE256" s="472"/>
      <c r="MDF256" s="472"/>
      <c r="MDG256" s="472"/>
      <c r="MDH256" s="472"/>
      <c r="MDI256" s="472"/>
      <c r="MDJ256" s="472"/>
      <c r="MDK256" s="472"/>
      <c r="MDL256" s="472"/>
      <c r="MDM256" s="472"/>
      <c r="MDN256" s="472"/>
      <c r="MDO256" s="472"/>
      <c r="MDP256" s="472"/>
      <c r="MDQ256" s="472"/>
      <c r="MDR256" s="472"/>
      <c r="MDS256" s="472"/>
      <c r="MDT256" s="472"/>
      <c r="MDU256" s="472"/>
      <c r="MDV256" s="472"/>
      <c r="MDW256" s="472"/>
      <c r="MDX256" s="472"/>
      <c r="MDY256" s="472"/>
      <c r="MDZ256" s="472"/>
      <c r="MEA256" s="472"/>
      <c r="MEB256" s="472"/>
      <c r="MEC256" s="472"/>
      <c r="MED256" s="472"/>
      <c r="MEE256" s="472"/>
      <c r="MEF256" s="472"/>
      <c r="MEG256" s="472"/>
      <c r="MEH256" s="472"/>
      <c r="MEI256" s="472"/>
      <c r="MEJ256" s="472"/>
      <c r="MEK256" s="472"/>
      <c r="MEL256" s="472"/>
      <c r="MEM256" s="472"/>
      <c r="MEN256" s="472"/>
      <c r="MEO256" s="472"/>
      <c r="MEP256" s="472"/>
      <c r="MEQ256" s="472"/>
      <c r="MER256" s="472"/>
      <c r="MES256" s="472"/>
      <c r="MET256" s="472"/>
      <c r="MEU256" s="472"/>
      <c r="MEV256" s="472"/>
      <c r="MEW256" s="472"/>
      <c r="MEX256" s="472"/>
      <c r="MEY256" s="472"/>
      <c r="MEZ256" s="472"/>
      <c r="MFA256" s="472"/>
      <c r="MFB256" s="472"/>
      <c r="MFC256" s="472"/>
      <c r="MFD256" s="472"/>
      <c r="MFE256" s="472"/>
      <c r="MFF256" s="472"/>
      <c r="MFG256" s="472"/>
      <c r="MFH256" s="472"/>
      <c r="MFI256" s="472"/>
      <c r="MFJ256" s="472"/>
      <c r="MFK256" s="472"/>
      <c r="MFL256" s="472"/>
      <c r="MFM256" s="472"/>
      <c r="MFN256" s="472"/>
      <c r="MFO256" s="472"/>
      <c r="MFP256" s="472"/>
      <c r="MFQ256" s="472"/>
      <c r="MFR256" s="472"/>
      <c r="MFS256" s="472"/>
      <c r="MFT256" s="472"/>
      <c r="MFW256" s="472"/>
      <c r="MFX256" s="472"/>
      <c r="MFY256" s="472"/>
      <c r="MFZ256" s="472"/>
      <c r="MGA256" s="472"/>
      <c r="MGB256" s="472"/>
      <c r="MGC256" s="472"/>
      <c r="MGD256" s="472"/>
      <c r="MGE256" s="472"/>
      <c r="MGF256" s="472"/>
      <c r="MGG256" s="472"/>
      <c r="MGH256" s="472"/>
      <c r="MGI256" s="472"/>
      <c r="MGJ256" s="472"/>
      <c r="MGK256" s="472"/>
      <c r="MGL256" s="472"/>
      <c r="MGM256" s="472"/>
      <c r="MGN256" s="472"/>
      <c r="MGO256" s="472"/>
      <c r="MGP256" s="472"/>
      <c r="MGQ256" s="472"/>
      <c r="MGR256" s="472"/>
      <c r="MGS256" s="472"/>
      <c r="MGT256" s="472"/>
      <c r="MGU256" s="472"/>
      <c r="MGV256" s="472"/>
      <c r="MGW256" s="472"/>
      <c r="MGX256" s="472"/>
      <c r="MGY256" s="472"/>
      <c r="MGZ256" s="472"/>
      <c r="MHA256" s="472"/>
      <c r="MHB256" s="472"/>
      <c r="MHC256" s="472"/>
      <c r="MHD256" s="472"/>
      <c r="MHE256" s="472"/>
      <c r="MHF256" s="472"/>
      <c r="MHG256" s="472"/>
      <c r="MHH256" s="472"/>
      <c r="MHI256" s="472"/>
      <c r="MHJ256" s="472"/>
      <c r="MHK256" s="472"/>
      <c r="MHL256" s="472"/>
      <c r="MHM256" s="472"/>
      <c r="MHN256" s="472"/>
      <c r="MHO256" s="472"/>
      <c r="MHP256" s="472"/>
      <c r="MHQ256" s="472"/>
      <c r="MHR256" s="472"/>
      <c r="MHS256" s="472"/>
      <c r="MHT256" s="472"/>
      <c r="MHU256" s="472"/>
      <c r="MHV256" s="472"/>
      <c r="MHW256" s="472"/>
      <c r="MHX256" s="472"/>
      <c r="MHY256" s="472"/>
      <c r="MHZ256" s="472"/>
      <c r="MIA256" s="472"/>
      <c r="MIB256" s="472"/>
      <c r="MIC256" s="472"/>
      <c r="MID256" s="472"/>
      <c r="MIE256" s="472"/>
      <c r="MIF256" s="472"/>
      <c r="MIG256" s="472"/>
      <c r="MIH256" s="472"/>
      <c r="MII256" s="472"/>
      <c r="MIJ256" s="472"/>
      <c r="MIK256" s="472"/>
      <c r="MIL256" s="472"/>
      <c r="MIM256" s="472"/>
      <c r="MIN256" s="472"/>
      <c r="MIO256" s="472"/>
      <c r="MIP256" s="472"/>
      <c r="MIQ256" s="472"/>
      <c r="MIR256" s="472"/>
      <c r="MIS256" s="472"/>
      <c r="MIT256" s="472"/>
      <c r="MIU256" s="472"/>
      <c r="MIV256" s="472"/>
      <c r="MIW256" s="472"/>
      <c r="MIX256" s="472"/>
      <c r="MIY256" s="472"/>
      <c r="MIZ256" s="472"/>
      <c r="MJA256" s="472"/>
      <c r="MJB256" s="472"/>
      <c r="MJC256" s="472"/>
      <c r="MJD256" s="472"/>
      <c r="MJE256" s="472"/>
      <c r="MJF256" s="472"/>
      <c r="MJG256" s="472"/>
      <c r="MJH256" s="472"/>
      <c r="MJI256" s="472"/>
      <c r="MJJ256" s="472"/>
      <c r="MJK256" s="472"/>
      <c r="MJL256" s="472"/>
      <c r="MJM256" s="472"/>
      <c r="MJN256" s="472"/>
      <c r="MJO256" s="472"/>
      <c r="MJP256" s="472"/>
      <c r="MJQ256" s="472"/>
      <c r="MJR256" s="472"/>
      <c r="MJS256" s="472"/>
      <c r="MJT256" s="472"/>
      <c r="MJU256" s="472"/>
      <c r="MJV256" s="472"/>
      <c r="MJW256" s="472"/>
      <c r="MJX256" s="472"/>
      <c r="MJY256" s="472"/>
      <c r="MJZ256" s="472"/>
      <c r="MKA256" s="472"/>
      <c r="MKB256" s="472"/>
      <c r="MKC256" s="472"/>
      <c r="MKD256" s="472"/>
      <c r="MKE256" s="472"/>
      <c r="MKF256" s="472"/>
      <c r="MKG256" s="472"/>
      <c r="MKH256" s="472"/>
      <c r="MKI256" s="472"/>
      <c r="MKJ256" s="472"/>
      <c r="MKK256" s="472"/>
      <c r="MKL256" s="472"/>
      <c r="MKM256" s="472"/>
      <c r="MKN256" s="472"/>
      <c r="MKO256" s="472"/>
      <c r="MKP256" s="472"/>
      <c r="MKQ256" s="472"/>
      <c r="MKR256" s="472"/>
      <c r="MKS256" s="472"/>
      <c r="MKT256" s="472"/>
      <c r="MKU256" s="472"/>
      <c r="MKV256" s="472"/>
      <c r="MKW256" s="472"/>
      <c r="MKX256" s="472"/>
      <c r="MKY256" s="472"/>
      <c r="MKZ256" s="472"/>
      <c r="MLA256" s="472"/>
      <c r="MLB256" s="472"/>
      <c r="MLC256" s="472"/>
      <c r="MLD256" s="472"/>
      <c r="MLE256" s="472"/>
      <c r="MLF256" s="472"/>
      <c r="MLG256" s="472"/>
      <c r="MLH256" s="472"/>
      <c r="MLI256" s="472"/>
      <c r="MLJ256" s="472"/>
      <c r="MLK256" s="472"/>
      <c r="MLL256" s="472"/>
      <c r="MLM256" s="472"/>
      <c r="MLN256" s="472"/>
      <c r="MLO256" s="472"/>
      <c r="MLP256" s="472"/>
      <c r="MLQ256" s="472"/>
      <c r="MLR256" s="472"/>
      <c r="MLS256" s="472"/>
      <c r="MLT256" s="472"/>
      <c r="MLU256" s="472"/>
      <c r="MLV256" s="472"/>
      <c r="MLW256" s="472"/>
      <c r="MLX256" s="472"/>
      <c r="MLY256" s="472"/>
      <c r="MLZ256" s="472"/>
      <c r="MMA256" s="472"/>
      <c r="MMB256" s="472"/>
      <c r="MMC256" s="472"/>
      <c r="MMD256" s="472"/>
      <c r="MME256" s="472"/>
      <c r="MMF256" s="472"/>
      <c r="MMG256" s="472"/>
      <c r="MMH256" s="472"/>
      <c r="MMI256" s="472"/>
      <c r="MMJ256" s="472"/>
      <c r="MMK256" s="472"/>
      <c r="MML256" s="472"/>
      <c r="MMM256" s="472"/>
      <c r="MMN256" s="472"/>
      <c r="MMO256" s="472"/>
      <c r="MMP256" s="472"/>
      <c r="MMQ256" s="472"/>
      <c r="MMR256" s="472"/>
      <c r="MMS256" s="472"/>
      <c r="MMT256" s="472"/>
      <c r="MMU256" s="472"/>
      <c r="MMV256" s="472"/>
      <c r="MMW256" s="472"/>
      <c r="MMX256" s="472"/>
      <c r="MMY256" s="472"/>
      <c r="MMZ256" s="472"/>
      <c r="MNA256" s="472"/>
      <c r="MNB256" s="472"/>
      <c r="MNC256" s="472"/>
      <c r="MND256" s="472"/>
      <c r="MNE256" s="472"/>
      <c r="MNF256" s="472"/>
      <c r="MNG256" s="472"/>
      <c r="MNH256" s="472"/>
      <c r="MNI256" s="472"/>
      <c r="MNJ256" s="472"/>
      <c r="MNK256" s="472"/>
      <c r="MNL256" s="472"/>
      <c r="MNM256" s="472"/>
      <c r="MNN256" s="472"/>
      <c r="MNO256" s="472"/>
      <c r="MNP256" s="472"/>
      <c r="MNQ256" s="472"/>
      <c r="MNR256" s="472"/>
      <c r="MNS256" s="472"/>
      <c r="MNT256" s="472"/>
      <c r="MNU256" s="472"/>
      <c r="MNV256" s="472"/>
      <c r="MNW256" s="472"/>
      <c r="MNX256" s="472"/>
      <c r="MNY256" s="472"/>
      <c r="MNZ256" s="472"/>
      <c r="MOA256" s="472"/>
      <c r="MOB256" s="472"/>
      <c r="MOC256" s="472"/>
      <c r="MOD256" s="472"/>
      <c r="MOE256" s="472"/>
      <c r="MOF256" s="472"/>
      <c r="MOG256" s="472"/>
      <c r="MOH256" s="472"/>
      <c r="MOI256" s="472"/>
      <c r="MOJ256" s="472"/>
      <c r="MOK256" s="472"/>
      <c r="MOL256" s="472"/>
      <c r="MOM256" s="472"/>
      <c r="MON256" s="472"/>
      <c r="MOO256" s="472"/>
      <c r="MOP256" s="472"/>
      <c r="MOQ256" s="472"/>
      <c r="MOR256" s="472"/>
      <c r="MOS256" s="472"/>
      <c r="MOT256" s="472"/>
      <c r="MOU256" s="472"/>
      <c r="MOV256" s="472"/>
      <c r="MOW256" s="472"/>
      <c r="MOX256" s="472"/>
      <c r="MOY256" s="472"/>
      <c r="MOZ256" s="472"/>
      <c r="MPA256" s="472"/>
      <c r="MPB256" s="472"/>
      <c r="MPC256" s="472"/>
      <c r="MPD256" s="472"/>
      <c r="MPE256" s="472"/>
      <c r="MPF256" s="472"/>
      <c r="MPG256" s="472"/>
      <c r="MPH256" s="472"/>
      <c r="MPI256" s="472"/>
      <c r="MPJ256" s="472"/>
      <c r="MPK256" s="472"/>
      <c r="MPL256" s="472"/>
      <c r="MPM256" s="472"/>
      <c r="MPN256" s="472"/>
      <c r="MPO256" s="472"/>
      <c r="MPP256" s="472"/>
      <c r="MPS256" s="472"/>
      <c r="MPT256" s="472"/>
      <c r="MPU256" s="472"/>
      <c r="MPV256" s="472"/>
      <c r="MPW256" s="472"/>
      <c r="MPX256" s="472"/>
      <c r="MPY256" s="472"/>
      <c r="MPZ256" s="472"/>
      <c r="MQA256" s="472"/>
      <c r="MQB256" s="472"/>
      <c r="MQC256" s="472"/>
      <c r="MQD256" s="472"/>
      <c r="MQE256" s="472"/>
      <c r="MQF256" s="472"/>
      <c r="MQG256" s="472"/>
      <c r="MQH256" s="472"/>
      <c r="MQI256" s="472"/>
      <c r="MQJ256" s="472"/>
      <c r="MQK256" s="472"/>
      <c r="MQL256" s="472"/>
      <c r="MQM256" s="472"/>
      <c r="MQN256" s="472"/>
      <c r="MQO256" s="472"/>
      <c r="MQP256" s="472"/>
      <c r="MQQ256" s="472"/>
      <c r="MQR256" s="472"/>
      <c r="MQS256" s="472"/>
      <c r="MQT256" s="472"/>
      <c r="MQU256" s="472"/>
      <c r="MQV256" s="472"/>
      <c r="MQW256" s="472"/>
      <c r="MQX256" s="472"/>
      <c r="MQY256" s="472"/>
      <c r="MQZ256" s="472"/>
      <c r="MRA256" s="472"/>
      <c r="MRB256" s="472"/>
      <c r="MRC256" s="472"/>
      <c r="MRD256" s="472"/>
      <c r="MRE256" s="472"/>
      <c r="MRF256" s="472"/>
      <c r="MRG256" s="472"/>
      <c r="MRH256" s="472"/>
      <c r="MRI256" s="472"/>
      <c r="MRJ256" s="472"/>
      <c r="MRK256" s="472"/>
      <c r="MRL256" s="472"/>
      <c r="MRM256" s="472"/>
      <c r="MRN256" s="472"/>
      <c r="MRO256" s="472"/>
      <c r="MRP256" s="472"/>
      <c r="MRQ256" s="472"/>
      <c r="MRR256" s="472"/>
      <c r="MRS256" s="472"/>
      <c r="MRT256" s="472"/>
      <c r="MRU256" s="472"/>
      <c r="MRV256" s="472"/>
      <c r="MRW256" s="472"/>
      <c r="MRX256" s="472"/>
      <c r="MRY256" s="472"/>
      <c r="MRZ256" s="472"/>
      <c r="MSA256" s="472"/>
      <c r="MSB256" s="472"/>
      <c r="MSC256" s="472"/>
      <c r="MSD256" s="472"/>
      <c r="MSE256" s="472"/>
      <c r="MSF256" s="472"/>
      <c r="MSG256" s="472"/>
      <c r="MSH256" s="472"/>
      <c r="MSI256" s="472"/>
      <c r="MSJ256" s="472"/>
      <c r="MSK256" s="472"/>
      <c r="MSL256" s="472"/>
      <c r="MSM256" s="472"/>
      <c r="MSN256" s="472"/>
      <c r="MSO256" s="472"/>
      <c r="MSP256" s="472"/>
      <c r="MSQ256" s="472"/>
      <c r="MSR256" s="472"/>
      <c r="MSS256" s="472"/>
      <c r="MST256" s="472"/>
      <c r="MSU256" s="472"/>
      <c r="MSV256" s="472"/>
      <c r="MSW256" s="472"/>
      <c r="MSX256" s="472"/>
      <c r="MSY256" s="472"/>
      <c r="MSZ256" s="472"/>
      <c r="MTA256" s="472"/>
      <c r="MTB256" s="472"/>
      <c r="MTC256" s="472"/>
      <c r="MTD256" s="472"/>
      <c r="MTE256" s="472"/>
      <c r="MTF256" s="472"/>
      <c r="MTG256" s="472"/>
      <c r="MTH256" s="472"/>
      <c r="MTI256" s="472"/>
      <c r="MTJ256" s="472"/>
      <c r="MTK256" s="472"/>
      <c r="MTL256" s="472"/>
      <c r="MTM256" s="472"/>
      <c r="MTN256" s="472"/>
      <c r="MTO256" s="472"/>
      <c r="MTP256" s="472"/>
      <c r="MTQ256" s="472"/>
      <c r="MTR256" s="472"/>
      <c r="MTS256" s="472"/>
      <c r="MTT256" s="472"/>
      <c r="MTU256" s="472"/>
      <c r="MTV256" s="472"/>
      <c r="MTW256" s="472"/>
      <c r="MTX256" s="472"/>
      <c r="MTY256" s="472"/>
      <c r="MTZ256" s="472"/>
      <c r="MUA256" s="472"/>
      <c r="MUB256" s="472"/>
      <c r="MUC256" s="472"/>
      <c r="MUD256" s="472"/>
      <c r="MUE256" s="472"/>
      <c r="MUF256" s="472"/>
      <c r="MUG256" s="472"/>
      <c r="MUH256" s="472"/>
      <c r="MUI256" s="472"/>
      <c r="MUJ256" s="472"/>
      <c r="MUK256" s="472"/>
      <c r="MUL256" s="472"/>
      <c r="MUM256" s="472"/>
      <c r="MUN256" s="472"/>
      <c r="MUO256" s="472"/>
      <c r="MUP256" s="472"/>
      <c r="MUQ256" s="472"/>
      <c r="MUR256" s="472"/>
      <c r="MUS256" s="472"/>
      <c r="MUT256" s="472"/>
      <c r="MUU256" s="472"/>
      <c r="MUV256" s="472"/>
      <c r="MUW256" s="472"/>
      <c r="MUX256" s="472"/>
      <c r="MUY256" s="472"/>
      <c r="MUZ256" s="472"/>
      <c r="MVA256" s="472"/>
      <c r="MVB256" s="472"/>
      <c r="MVC256" s="472"/>
      <c r="MVD256" s="472"/>
      <c r="MVE256" s="472"/>
      <c r="MVF256" s="472"/>
      <c r="MVG256" s="472"/>
      <c r="MVH256" s="472"/>
      <c r="MVI256" s="472"/>
      <c r="MVJ256" s="472"/>
      <c r="MVK256" s="472"/>
      <c r="MVL256" s="472"/>
      <c r="MVM256" s="472"/>
      <c r="MVN256" s="472"/>
      <c r="MVO256" s="472"/>
      <c r="MVP256" s="472"/>
      <c r="MVQ256" s="472"/>
      <c r="MVR256" s="472"/>
      <c r="MVS256" s="472"/>
      <c r="MVT256" s="472"/>
      <c r="MVU256" s="472"/>
      <c r="MVV256" s="472"/>
      <c r="MVW256" s="472"/>
      <c r="MVX256" s="472"/>
      <c r="MVY256" s="472"/>
      <c r="MVZ256" s="472"/>
      <c r="MWA256" s="472"/>
      <c r="MWB256" s="472"/>
      <c r="MWC256" s="472"/>
      <c r="MWD256" s="472"/>
      <c r="MWE256" s="472"/>
      <c r="MWF256" s="472"/>
      <c r="MWG256" s="472"/>
      <c r="MWH256" s="472"/>
      <c r="MWI256" s="472"/>
      <c r="MWJ256" s="472"/>
      <c r="MWK256" s="472"/>
      <c r="MWL256" s="472"/>
      <c r="MWM256" s="472"/>
      <c r="MWN256" s="472"/>
      <c r="MWO256" s="472"/>
      <c r="MWP256" s="472"/>
      <c r="MWQ256" s="472"/>
      <c r="MWR256" s="472"/>
      <c r="MWS256" s="472"/>
      <c r="MWT256" s="472"/>
      <c r="MWU256" s="472"/>
      <c r="MWV256" s="472"/>
      <c r="MWW256" s="472"/>
      <c r="MWX256" s="472"/>
      <c r="MWY256" s="472"/>
      <c r="MWZ256" s="472"/>
      <c r="MXA256" s="472"/>
      <c r="MXB256" s="472"/>
      <c r="MXC256" s="472"/>
      <c r="MXD256" s="472"/>
      <c r="MXE256" s="472"/>
      <c r="MXF256" s="472"/>
      <c r="MXG256" s="472"/>
      <c r="MXH256" s="472"/>
      <c r="MXI256" s="472"/>
      <c r="MXJ256" s="472"/>
      <c r="MXK256" s="472"/>
      <c r="MXL256" s="472"/>
      <c r="MXM256" s="472"/>
      <c r="MXN256" s="472"/>
      <c r="MXO256" s="472"/>
      <c r="MXP256" s="472"/>
      <c r="MXQ256" s="472"/>
      <c r="MXR256" s="472"/>
      <c r="MXS256" s="472"/>
      <c r="MXT256" s="472"/>
      <c r="MXU256" s="472"/>
      <c r="MXV256" s="472"/>
      <c r="MXW256" s="472"/>
      <c r="MXX256" s="472"/>
      <c r="MXY256" s="472"/>
      <c r="MXZ256" s="472"/>
      <c r="MYA256" s="472"/>
      <c r="MYB256" s="472"/>
      <c r="MYC256" s="472"/>
      <c r="MYD256" s="472"/>
      <c r="MYE256" s="472"/>
      <c r="MYF256" s="472"/>
      <c r="MYG256" s="472"/>
      <c r="MYH256" s="472"/>
      <c r="MYI256" s="472"/>
      <c r="MYJ256" s="472"/>
      <c r="MYK256" s="472"/>
      <c r="MYL256" s="472"/>
      <c r="MYM256" s="472"/>
      <c r="MYN256" s="472"/>
      <c r="MYO256" s="472"/>
      <c r="MYP256" s="472"/>
      <c r="MYQ256" s="472"/>
      <c r="MYR256" s="472"/>
      <c r="MYS256" s="472"/>
      <c r="MYT256" s="472"/>
      <c r="MYU256" s="472"/>
      <c r="MYV256" s="472"/>
      <c r="MYW256" s="472"/>
      <c r="MYX256" s="472"/>
      <c r="MYY256" s="472"/>
      <c r="MYZ256" s="472"/>
      <c r="MZA256" s="472"/>
      <c r="MZB256" s="472"/>
      <c r="MZC256" s="472"/>
      <c r="MZD256" s="472"/>
      <c r="MZE256" s="472"/>
      <c r="MZF256" s="472"/>
      <c r="MZG256" s="472"/>
      <c r="MZH256" s="472"/>
      <c r="MZI256" s="472"/>
      <c r="MZJ256" s="472"/>
      <c r="MZK256" s="472"/>
      <c r="MZL256" s="472"/>
      <c r="MZO256" s="472"/>
      <c r="MZP256" s="472"/>
      <c r="MZQ256" s="472"/>
      <c r="MZR256" s="472"/>
      <c r="MZS256" s="472"/>
      <c r="MZT256" s="472"/>
      <c r="MZU256" s="472"/>
      <c r="MZV256" s="472"/>
      <c r="MZW256" s="472"/>
      <c r="MZX256" s="472"/>
      <c r="MZY256" s="472"/>
      <c r="MZZ256" s="472"/>
      <c r="NAA256" s="472"/>
      <c r="NAB256" s="472"/>
      <c r="NAC256" s="472"/>
      <c r="NAD256" s="472"/>
      <c r="NAE256" s="472"/>
      <c r="NAF256" s="472"/>
      <c r="NAG256" s="472"/>
      <c r="NAH256" s="472"/>
      <c r="NAI256" s="472"/>
      <c r="NAJ256" s="472"/>
      <c r="NAK256" s="472"/>
      <c r="NAL256" s="472"/>
      <c r="NAM256" s="472"/>
      <c r="NAN256" s="472"/>
      <c r="NAO256" s="472"/>
      <c r="NAP256" s="472"/>
      <c r="NAQ256" s="472"/>
      <c r="NAR256" s="472"/>
      <c r="NAS256" s="472"/>
      <c r="NAT256" s="472"/>
      <c r="NAU256" s="472"/>
      <c r="NAV256" s="472"/>
      <c r="NAW256" s="472"/>
      <c r="NAX256" s="472"/>
      <c r="NAY256" s="472"/>
      <c r="NAZ256" s="472"/>
      <c r="NBA256" s="472"/>
      <c r="NBB256" s="472"/>
      <c r="NBC256" s="472"/>
      <c r="NBD256" s="472"/>
      <c r="NBE256" s="472"/>
      <c r="NBF256" s="472"/>
      <c r="NBG256" s="472"/>
      <c r="NBH256" s="472"/>
      <c r="NBI256" s="472"/>
      <c r="NBJ256" s="472"/>
      <c r="NBK256" s="472"/>
      <c r="NBL256" s="472"/>
      <c r="NBM256" s="472"/>
      <c r="NBN256" s="472"/>
      <c r="NBO256" s="472"/>
      <c r="NBP256" s="472"/>
      <c r="NBQ256" s="472"/>
      <c r="NBR256" s="472"/>
      <c r="NBS256" s="472"/>
      <c r="NBT256" s="472"/>
      <c r="NBU256" s="472"/>
      <c r="NBV256" s="472"/>
      <c r="NBW256" s="472"/>
      <c r="NBX256" s="472"/>
      <c r="NBY256" s="472"/>
      <c r="NBZ256" s="472"/>
      <c r="NCA256" s="472"/>
      <c r="NCB256" s="472"/>
      <c r="NCC256" s="472"/>
      <c r="NCD256" s="472"/>
      <c r="NCE256" s="472"/>
      <c r="NCF256" s="472"/>
      <c r="NCG256" s="472"/>
      <c r="NCH256" s="472"/>
      <c r="NCI256" s="472"/>
      <c r="NCJ256" s="472"/>
      <c r="NCK256" s="472"/>
      <c r="NCL256" s="472"/>
      <c r="NCM256" s="472"/>
      <c r="NCN256" s="472"/>
      <c r="NCO256" s="472"/>
      <c r="NCP256" s="472"/>
      <c r="NCQ256" s="472"/>
      <c r="NCR256" s="472"/>
      <c r="NCS256" s="472"/>
      <c r="NCT256" s="472"/>
      <c r="NCU256" s="472"/>
      <c r="NCV256" s="472"/>
      <c r="NCW256" s="472"/>
      <c r="NCX256" s="472"/>
      <c r="NCY256" s="472"/>
      <c r="NCZ256" s="472"/>
      <c r="NDA256" s="472"/>
      <c r="NDB256" s="472"/>
      <c r="NDC256" s="472"/>
      <c r="NDD256" s="472"/>
      <c r="NDE256" s="472"/>
      <c r="NDF256" s="472"/>
      <c r="NDG256" s="472"/>
      <c r="NDH256" s="472"/>
      <c r="NDI256" s="472"/>
      <c r="NDJ256" s="472"/>
      <c r="NDK256" s="472"/>
      <c r="NDL256" s="472"/>
      <c r="NDM256" s="472"/>
      <c r="NDN256" s="472"/>
      <c r="NDO256" s="472"/>
      <c r="NDP256" s="472"/>
      <c r="NDQ256" s="472"/>
      <c r="NDR256" s="472"/>
      <c r="NDS256" s="472"/>
      <c r="NDT256" s="472"/>
      <c r="NDU256" s="472"/>
      <c r="NDV256" s="472"/>
      <c r="NDW256" s="472"/>
      <c r="NDX256" s="472"/>
      <c r="NDY256" s="472"/>
      <c r="NDZ256" s="472"/>
      <c r="NEA256" s="472"/>
      <c r="NEB256" s="472"/>
      <c r="NEC256" s="472"/>
      <c r="NED256" s="472"/>
      <c r="NEE256" s="472"/>
      <c r="NEF256" s="472"/>
      <c r="NEG256" s="472"/>
      <c r="NEH256" s="472"/>
      <c r="NEI256" s="472"/>
      <c r="NEJ256" s="472"/>
      <c r="NEK256" s="472"/>
      <c r="NEL256" s="472"/>
      <c r="NEM256" s="472"/>
      <c r="NEN256" s="472"/>
      <c r="NEO256" s="472"/>
      <c r="NEP256" s="472"/>
      <c r="NEQ256" s="472"/>
      <c r="NER256" s="472"/>
      <c r="NES256" s="472"/>
      <c r="NET256" s="472"/>
      <c r="NEU256" s="472"/>
      <c r="NEV256" s="472"/>
      <c r="NEW256" s="472"/>
      <c r="NEX256" s="472"/>
      <c r="NEY256" s="472"/>
      <c r="NEZ256" s="472"/>
      <c r="NFA256" s="472"/>
      <c r="NFB256" s="472"/>
      <c r="NFC256" s="472"/>
      <c r="NFD256" s="472"/>
      <c r="NFE256" s="472"/>
      <c r="NFF256" s="472"/>
      <c r="NFG256" s="472"/>
      <c r="NFH256" s="472"/>
      <c r="NFI256" s="472"/>
      <c r="NFJ256" s="472"/>
      <c r="NFK256" s="472"/>
      <c r="NFL256" s="472"/>
      <c r="NFM256" s="472"/>
      <c r="NFN256" s="472"/>
      <c r="NFO256" s="472"/>
      <c r="NFP256" s="472"/>
      <c r="NFQ256" s="472"/>
      <c r="NFR256" s="472"/>
      <c r="NFS256" s="472"/>
      <c r="NFT256" s="472"/>
      <c r="NFU256" s="472"/>
      <c r="NFV256" s="472"/>
      <c r="NFW256" s="472"/>
      <c r="NFX256" s="472"/>
      <c r="NFY256" s="472"/>
      <c r="NFZ256" s="472"/>
      <c r="NGA256" s="472"/>
      <c r="NGB256" s="472"/>
      <c r="NGC256" s="472"/>
      <c r="NGD256" s="472"/>
      <c r="NGE256" s="472"/>
      <c r="NGF256" s="472"/>
      <c r="NGG256" s="472"/>
      <c r="NGH256" s="472"/>
      <c r="NGI256" s="472"/>
      <c r="NGJ256" s="472"/>
      <c r="NGK256" s="472"/>
      <c r="NGL256" s="472"/>
      <c r="NGM256" s="472"/>
      <c r="NGN256" s="472"/>
      <c r="NGO256" s="472"/>
      <c r="NGP256" s="472"/>
      <c r="NGQ256" s="472"/>
      <c r="NGR256" s="472"/>
      <c r="NGS256" s="472"/>
      <c r="NGT256" s="472"/>
      <c r="NGU256" s="472"/>
      <c r="NGV256" s="472"/>
      <c r="NGW256" s="472"/>
      <c r="NGX256" s="472"/>
      <c r="NGY256" s="472"/>
      <c r="NGZ256" s="472"/>
      <c r="NHA256" s="472"/>
      <c r="NHB256" s="472"/>
      <c r="NHC256" s="472"/>
      <c r="NHD256" s="472"/>
      <c r="NHE256" s="472"/>
      <c r="NHF256" s="472"/>
      <c r="NHG256" s="472"/>
      <c r="NHH256" s="472"/>
      <c r="NHI256" s="472"/>
      <c r="NHJ256" s="472"/>
      <c r="NHK256" s="472"/>
      <c r="NHL256" s="472"/>
      <c r="NHM256" s="472"/>
      <c r="NHN256" s="472"/>
      <c r="NHO256" s="472"/>
      <c r="NHP256" s="472"/>
      <c r="NHQ256" s="472"/>
      <c r="NHR256" s="472"/>
      <c r="NHS256" s="472"/>
      <c r="NHT256" s="472"/>
      <c r="NHU256" s="472"/>
      <c r="NHV256" s="472"/>
      <c r="NHW256" s="472"/>
      <c r="NHX256" s="472"/>
      <c r="NHY256" s="472"/>
      <c r="NHZ256" s="472"/>
      <c r="NIA256" s="472"/>
      <c r="NIB256" s="472"/>
      <c r="NIC256" s="472"/>
      <c r="NID256" s="472"/>
      <c r="NIE256" s="472"/>
      <c r="NIF256" s="472"/>
      <c r="NIG256" s="472"/>
      <c r="NIH256" s="472"/>
      <c r="NII256" s="472"/>
      <c r="NIJ256" s="472"/>
      <c r="NIK256" s="472"/>
      <c r="NIL256" s="472"/>
      <c r="NIM256" s="472"/>
      <c r="NIN256" s="472"/>
      <c r="NIO256" s="472"/>
      <c r="NIP256" s="472"/>
      <c r="NIQ256" s="472"/>
      <c r="NIR256" s="472"/>
      <c r="NIS256" s="472"/>
      <c r="NIT256" s="472"/>
      <c r="NIU256" s="472"/>
      <c r="NIV256" s="472"/>
      <c r="NIW256" s="472"/>
      <c r="NIX256" s="472"/>
      <c r="NIY256" s="472"/>
      <c r="NIZ256" s="472"/>
      <c r="NJA256" s="472"/>
      <c r="NJB256" s="472"/>
      <c r="NJC256" s="472"/>
      <c r="NJD256" s="472"/>
      <c r="NJE256" s="472"/>
      <c r="NJF256" s="472"/>
      <c r="NJG256" s="472"/>
      <c r="NJH256" s="472"/>
      <c r="NJK256" s="472"/>
      <c r="NJL256" s="472"/>
      <c r="NJM256" s="472"/>
      <c r="NJN256" s="472"/>
      <c r="NJO256" s="472"/>
      <c r="NJP256" s="472"/>
      <c r="NJQ256" s="472"/>
      <c r="NJR256" s="472"/>
      <c r="NJS256" s="472"/>
      <c r="NJT256" s="472"/>
      <c r="NJU256" s="472"/>
      <c r="NJV256" s="472"/>
      <c r="NJW256" s="472"/>
      <c r="NJX256" s="472"/>
      <c r="NJY256" s="472"/>
      <c r="NJZ256" s="472"/>
      <c r="NKA256" s="472"/>
      <c r="NKB256" s="472"/>
      <c r="NKC256" s="472"/>
      <c r="NKD256" s="472"/>
      <c r="NKE256" s="472"/>
      <c r="NKF256" s="472"/>
      <c r="NKG256" s="472"/>
      <c r="NKH256" s="472"/>
      <c r="NKI256" s="472"/>
      <c r="NKJ256" s="472"/>
      <c r="NKK256" s="472"/>
      <c r="NKL256" s="472"/>
      <c r="NKM256" s="472"/>
      <c r="NKN256" s="472"/>
      <c r="NKO256" s="472"/>
      <c r="NKP256" s="472"/>
      <c r="NKQ256" s="472"/>
      <c r="NKR256" s="472"/>
      <c r="NKS256" s="472"/>
      <c r="NKT256" s="472"/>
      <c r="NKU256" s="472"/>
      <c r="NKV256" s="472"/>
      <c r="NKW256" s="472"/>
      <c r="NKX256" s="472"/>
      <c r="NKY256" s="472"/>
      <c r="NKZ256" s="472"/>
      <c r="NLA256" s="472"/>
      <c r="NLB256" s="472"/>
      <c r="NLC256" s="472"/>
      <c r="NLD256" s="472"/>
      <c r="NLE256" s="472"/>
      <c r="NLF256" s="472"/>
      <c r="NLG256" s="472"/>
      <c r="NLH256" s="472"/>
      <c r="NLI256" s="472"/>
      <c r="NLJ256" s="472"/>
      <c r="NLK256" s="472"/>
      <c r="NLL256" s="472"/>
      <c r="NLM256" s="472"/>
      <c r="NLN256" s="472"/>
      <c r="NLO256" s="472"/>
      <c r="NLP256" s="472"/>
      <c r="NLQ256" s="472"/>
      <c r="NLR256" s="472"/>
      <c r="NLS256" s="472"/>
      <c r="NLT256" s="472"/>
      <c r="NLU256" s="472"/>
      <c r="NLV256" s="472"/>
      <c r="NLW256" s="472"/>
      <c r="NLX256" s="472"/>
      <c r="NLY256" s="472"/>
      <c r="NLZ256" s="472"/>
      <c r="NMA256" s="472"/>
      <c r="NMB256" s="472"/>
      <c r="NMC256" s="472"/>
      <c r="NMD256" s="472"/>
      <c r="NME256" s="472"/>
      <c r="NMF256" s="472"/>
      <c r="NMG256" s="472"/>
      <c r="NMH256" s="472"/>
      <c r="NMI256" s="472"/>
      <c r="NMJ256" s="472"/>
      <c r="NMK256" s="472"/>
      <c r="NML256" s="472"/>
      <c r="NMM256" s="472"/>
      <c r="NMN256" s="472"/>
      <c r="NMO256" s="472"/>
      <c r="NMP256" s="472"/>
      <c r="NMQ256" s="472"/>
      <c r="NMR256" s="472"/>
      <c r="NMS256" s="472"/>
      <c r="NMT256" s="472"/>
      <c r="NMU256" s="472"/>
      <c r="NMV256" s="472"/>
      <c r="NMW256" s="472"/>
      <c r="NMX256" s="472"/>
      <c r="NMY256" s="472"/>
      <c r="NMZ256" s="472"/>
      <c r="NNA256" s="472"/>
      <c r="NNB256" s="472"/>
      <c r="NNC256" s="472"/>
      <c r="NND256" s="472"/>
      <c r="NNE256" s="472"/>
      <c r="NNF256" s="472"/>
      <c r="NNG256" s="472"/>
      <c r="NNH256" s="472"/>
      <c r="NNI256" s="472"/>
      <c r="NNJ256" s="472"/>
      <c r="NNK256" s="472"/>
      <c r="NNL256" s="472"/>
      <c r="NNM256" s="472"/>
      <c r="NNN256" s="472"/>
      <c r="NNO256" s="472"/>
      <c r="NNP256" s="472"/>
      <c r="NNQ256" s="472"/>
      <c r="NNR256" s="472"/>
      <c r="NNS256" s="472"/>
      <c r="NNT256" s="472"/>
      <c r="NNU256" s="472"/>
      <c r="NNV256" s="472"/>
      <c r="NNW256" s="472"/>
      <c r="NNX256" s="472"/>
      <c r="NNY256" s="472"/>
      <c r="NNZ256" s="472"/>
      <c r="NOA256" s="472"/>
      <c r="NOB256" s="472"/>
      <c r="NOC256" s="472"/>
      <c r="NOD256" s="472"/>
      <c r="NOE256" s="472"/>
      <c r="NOF256" s="472"/>
      <c r="NOG256" s="472"/>
      <c r="NOH256" s="472"/>
      <c r="NOI256" s="472"/>
      <c r="NOJ256" s="472"/>
      <c r="NOK256" s="472"/>
      <c r="NOL256" s="472"/>
      <c r="NOM256" s="472"/>
      <c r="NON256" s="472"/>
      <c r="NOO256" s="472"/>
      <c r="NOP256" s="472"/>
      <c r="NOQ256" s="472"/>
      <c r="NOR256" s="472"/>
      <c r="NOS256" s="472"/>
      <c r="NOT256" s="472"/>
      <c r="NOU256" s="472"/>
      <c r="NOV256" s="472"/>
      <c r="NOW256" s="472"/>
      <c r="NOX256" s="472"/>
      <c r="NOY256" s="472"/>
      <c r="NOZ256" s="472"/>
      <c r="NPA256" s="472"/>
      <c r="NPB256" s="472"/>
      <c r="NPC256" s="472"/>
      <c r="NPD256" s="472"/>
      <c r="NPE256" s="472"/>
      <c r="NPF256" s="472"/>
      <c r="NPG256" s="472"/>
      <c r="NPH256" s="472"/>
      <c r="NPI256" s="472"/>
      <c r="NPJ256" s="472"/>
      <c r="NPK256" s="472"/>
      <c r="NPL256" s="472"/>
      <c r="NPM256" s="472"/>
      <c r="NPN256" s="472"/>
      <c r="NPO256" s="472"/>
      <c r="NPP256" s="472"/>
      <c r="NPQ256" s="472"/>
      <c r="NPR256" s="472"/>
      <c r="NPS256" s="472"/>
      <c r="NPT256" s="472"/>
      <c r="NPU256" s="472"/>
      <c r="NPV256" s="472"/>
      <c r="NPW256" s="472"/>
      <c r="NPX256" s="472"/>
      <c r="NPY256" s="472"/>
      <c r="NPZ256" s="472"/>
      <c r="NQA256" s="472"/>
      <c r="NQB256" s="472"/>
      <c r="NQC256" s="472"/>
      <c r="NQD256" s="472"/>
      <c r="NQE256" s="472"/>
      <c r="NQF256" s="472"/>
      <c r="NQG256" s="472"/>
      <c r="NQH256" s="472"/>
      <c r="NQI256" s="472"/>
      <c r="NQJ256" s="472"/>
      <c r="NQK256" s="472"/>
      <c r="NQL256" s="472"/>
      <c r="NQM256" s="472"/>
      <c r="NQN256" s="472"/>
      <c r="NQO256" s="472"/>
      <c r="NQP256" s="472"/>
      <c r="NQQ256" s="472"/>
      <c r="NQR256" s="472"/>
      <c r="NQS256" s="472"/>
      <c r="NQT256" s="472"/>
      <c r="NQU256" s="472"/>
      <c r="NQV256" s="472"/>
      <c r="NQW256" s="472"/>
      <c r="NQX256" s="472"/>
      <c r="NQY256" s="472"/>
      <c r="NQZ256" s="472"/>
      <c r="NRA256" s="472"/>
      <c r="NRB256" s="472"/>
      <c r="NRC256" s="472"/>
      <c r="NRD256" s="472"/>
      <c r="NRE256" s="472"/>
      <c r="NRF256" s="472"/>
      <c r="NRG256" s="472"/>
      <c r="NRH256" s="472"/>
      <c r="NRI256" s="472"/>
      <c r="NRJ256" s="472"/>
      <c r="NRK256" s="472"/>
      <c r="NRL256" s="472"/>
      <c r="NRM256" s="472"/>
      <c r="NRN256" s="472"/>
      <c r="NRO256" s="472"/>
      <c r="NRP256" s="472"/>
      <c r="NRQ256" s="472"/>
      <c r="NRR256" s="472"/>
      <c r="NRS256" s="472"/>
      <c r="NRT256" s="472"/>
      <c r="NRU256" s="472"/>
      <c r="NRV256" s="472"/>
      <c r="NRW256" s="472"/>
      <c r="NRX256" s="472"/>
      <c r="NRY256" s="472"/>
      <c r="NRZ256" s="472"/>
      <c r="NSA256" s="472"/>
      <c r="NSB256" s="472"/>
      <c r="NSC256" s="472"/>
      <c r="NSD256" s="472"/>
      <c r="NSE256" s="472"/>
      <c r="NSF256" s="472"/>
      <c r="NSG256" s="472"/>
      <c r="NSH256" s="472"/>
      <c r="NSI256" s="472"/>
      <c r="NSJ256" s="472"/>
      <c r="NSK256" s="472"/>
      <c r="NSL256" s="472"/>
      <c r="NSM256" s="472"/>
      <c r="NSN256" s="472"/>
      <c r="NSO256" s="472"/>
      <c r="NSP256" s="472"/>
      <c r="NSQ256" s="472"/>
      <c r="NSR256" s="472"/>
      <c r="NSS256" s="472"/>
      <c r="NST256" s="472"/>
      <c r="NSU256" s="472"/>
      <c r="NSV256" s="472"/>
      <c r="NSW256" s="472"/>
      <c r="NSX256" s="472"/>
      <c r="NSY256" s="472"/>
      <c r="NSZ256" s="472"/>
      <c r="NTA256" s="472"/>
      <c r="NTB256" s="472"/>
      <c r="NTC256" s="472"/>
      <c r="NTD256" s="472"/>
      <c r="NTG256" s="472"/>
      <c r="NTH256" s="472"/>
      <c r="NTI256" s="472"/>
      <c r="NTJ256" s="472"/>
      <c r="NTK256" s="472"/>
      <c r="NTL256" s="472"/>
      <c r="NTM256" s="472"/>
      <c r="NTN256" s="472"/>
      <c r="NTO256" s="472"/>
      <c r="NTP256" s="472"/>
      <c r="NTQ256" s="472"/>
      <c r="NTR256" s="472"/>
      <c r="NTS256" s="472"/>
      <c r="NTT256" s="472"/>
      <c r="NTU256" s="472"/>
      <c r="NTV256" s="472"/>
      <c r="NTW256" s="472"/>
      <c r="NTX256" s="472"/>
      <c r="NTY256" s="472"/>
      <c r="NTZ256" s="472"/>
      <c r="NUA256" s="472"/>
      <c r="NUB256" s="472"/>
      <c r="NUC256" s="472"/>
      <c r="NUD256" s="472"/>
      <c r="NUE256" s="472"/>
      <c r="NUF256" s="472"/>
      <c r="NUG256" s="472"/>
      <c r="NUH256" s="472"/>
      <c r="NUI256" s="472"/>
      <c r="NUJ256" s="472"/>
      <c r="NUK256" s="472"/>
      <c r="NUL256" s="472"/>
      <c r="NUM256" s="472"/>
      <c r="NUN256" s="472"/>
      <c r="NUO256" s="472"/>
      <c r="NUP256" s="472"/>
      <c r="NUQ256" s="472"/>
      <c r="NUR256" s="472"/>
      <c r="NUS256" s="472"/>
      <c r="NUT256" s="472"/>
      <c r="NUU256" s="472"/>
      <c r="NUV256" s="472"/>
      <c r="NUW256" s="472"/>
      <c r="NUX256" s="472"/>
      <c r="NUY256" s="472"/>
      <c r="NUZ256" s="472"/>
      <c r="NVA256" s="472"/>
      <c r="NVB256" s="472"/>
      <c r="NVC256" s="472"/>
      <c r="NVD256" s="472"/>
      <c r="NVE256" s="472"/>
      <c r="NVF256" s="472"/>
      <c r="NVG256" s="472"/>
      <c r="NVH256" s="472"/>
      <c r="NVI256" s="472"/>
      <c r="NVJ256" s="472"/>
      <c r="NVK256" s="472"/>
      <c r="NVL256" s="472"/>
      <c r="NVM256" s="472"/>
      <c r="NVN256" s="472"/>
      <c r="NVO256" s="472"/>
      <c r="NVP256" s="472"/>
      <c r="NVQ256" s="472"/>
      <c r="NVR256" s="472"/>
      <c r="NVS256" s="472"/>
      <c r="NVT256" s="472"/>
      <c r="NVU256" s="472"/>
      <c r="NVV256" s="472"/>
      <c r="NVW256" s="472"/>
      <c r="NVX256" s="472"/>
      <c r="NVY256" s="472"/>
      <c r="NVZ256" s="472"/>
      <c r="NWA256" s="472"/>
      <c r="NWB256" s="472"/>
      <c r="NWC256" s="472"/>
      <c r="NWD256" s="472"/>
      <c r="NWE256" s="472"/>
      <c r="NWF256" s="472"/>
      <c r="NWG256" s="472"/>
      <c r="NWH256" s="472"/>
      <c r="NWI256" s="472"/>
      <c r="NWJ256" s="472"/>
      <c r="NWK256" s="472"/>
      <c r="NWL256" s="472"/>
      <c r="NWM256" s="472"/>
      <c r="NWN256" s="472"/>
      <c r="NWO256" s="472"/>
      <c r="NWP256" s="472"/>
      <c r="NWQ256" s="472"/>
      <c r="NWR256" s="472"/>
      <c r="NWS256" s="472"/>
      <c r="NWT256" s="472"/>
      <c r="NWU256" s="472"/>
      <c r="NWV256" s="472"/>
      <c r="NWW256" s="472"/>
      <c r="NWX256" s="472"/>
      <c r="NWY256" s="472"/>
      <c r="NWZ256" s="472"/>
      <c r="NXA256" s="472"/>
      <c r="NXB256" s="472"/>
      <c r="NXC256" s="472"/>
      <c r="NXD256" s="472"/>
      <c r="NXE256" s="472"/>
      <c r="NXF256" s="472"/>
      <c r="NXG256" s="472"/>
      <c r="NXH256" s="472"/>
      <c r="NXI256" s="472"/>
      <c r="NXJ256" s="472"/>
      <c r="NXK256" s="472"/>
      <c r="NXL256" s="472"/>
      <c r="NXM256" s="472"/>
      <c r="NXN256" s="472"/>
      <c r="NXO256" s="472"/>
      <c r="NXP256" s="472"/>
      <c r="NXQ256" s="472"/>
      <c r="NXR256" s="472"/>
      <c r="NXS256" s="472"/>
      <c r="NXT256" s="472"/>
      <c r="NXU256" s="472"/>
      <c r="NXV256" s="472"/>
      <c r="NXW256" s="472"/>
      <c r="NXX256" s="472"/>
      <c r="NXY256" s="472"/>
      <c r="NXZ256" s="472"/>
      <c r="NYA256" s="472"/>
      <c r="NYB256" s="472"/>
      <c r="NYC256" s="472"/>
      <c r="NYD256" s="472"/>
      <c r="NYE256" s="472"/>
      <c r="NYF256" s="472"/>
      <c r="NYG256" s="472"/>
      <c r="NYH256" s="472"/>
      <c r="NYI256" s="472"/>
      <c r="NYJ256" s="472"/>
      <c r="NYK256" s="472"/>
      <c r="NYL256" s="472"/>
      <c r="NYM256" s="472"/>
      <c r="NYN256" s="472"/>
      <c r="NYO256" s="472"/>
      <c r="NYP256" s="472"/>
      <c r="NYQ256" s="472"/>
      <c r="NYR256" s="472"/>
      <c r="NYS256" s="472"/>
      <c r="NYT256" s="472"/>
      <c r="NYU256" s="472"/>
      <c r="NYV256" s="472"/>
      <c r="NYW256" s="472"/>
      <c r="NYX256" s="472"/>
      <c r="NYY256" s="472"/>
      <c r="NYZ256" s="472"/>
      <c r="NZA256" s="472"/>
      <c r="NZB256" s="472"/>
      <c r="NZC256" s="472"/>
      <c r="NZD256" s="472"/>
      <c r="NZE256" s="472"/>
      <c r="NZF256" s="472"/>
      <c r="NZG256" s="472"/>
      <c r="NZH256" s="472"/>
      <c r="NZI256" s="472"/>
      <c r="NZJ256" s="472"/>
      <c r="NZK256" s="472"/>
      <c r="NZL256" s="472"/>
      <c r="NZM256" s="472"/>
      <c r="NZN256" s="472"/>
      <c r="NZO256" s="472"/>
      <c r="NZP256" s="472"/>
      <c r="NZQ256" s="472"/>
      <c r="NZR256" s="472"/>
      <c r="NZS256" s="472"/>
      <c r="NZT256" s="472"/>
      <c r="NZU256" s="472"/>
      <c r="NZV256" s="472"/>
      <c r="NZW256" s="472"/>
      <c r="NZX256" s="472"/>
      <c r="NZY256" s="472"/>
      <c r="NZZ256" s="472"/>
      <c r="OAA256" s="472"/>
      <c r="OAB256" s="472"/>
      <c r="OAC256" s="472"/>
      <c r="OAD256" s="472"/>
      <c r="OAE256" s="472"/>
      <c r="OAF256" s="472"/>
      <c r="OAG256" s="472"/>
      <c r="OAH256" s="472"/>
      <c r="OAI256" s="472"/>
      <c r="OAJ256" s="472"/>
      <c r="OAK256" s="472"/>
      <c r="OAL256" s="472"/>
      <c r="OAM256" s="472"/>
      <c r="OAN256" s="472"/>
      <c r="OAO256" s="472"/>
      <c r="OAP256" s="472"/>
      <c r="OAQ256" s="472"/>
      <c r="OAR256" s="472"/>
      <c r="OAS256" s="472"/>
      <c r="OAT256" s="472"/>
      <c r="OAU256" s="472"/>
      <c r="OAV256" s="472"/>
      <c r="OAW256" s="472"/>
      <c r="OAX256" s="472"/>
      <c r="OAY256" s="472"/>
      <c r="OAZ256" s="472"/>
      <c r="OBA256" s="472"/>
      <c r="OBB256" s="472"/>
      <c r="OBC256" s="472"/>
      <c r="OBD256" s="472"/>
      <c r="OBE256" s="472"/>
      <c r="OBF256" s="472"/>
      <c r="OBG256" s="472"/>
      <c r="OBH256" s="472"/>
      <c r="OBI256" s="472"/>
      <c r="OBJ256" s="472"/>
      <c r="OBK256" s="472"/>
      <c r="OBL256" s="472"/>
      <c r="OBM256" s="472"/>
      <c r="OBN256" s="472"/>
      <c r="OBO256" s="472"/>
      <c r="OBP256" s="472"/>
      <c r="OBQ256" s="472"/>
      <c r="OBR256" s="472"/>
      <c r="OBS256" s="472"/>
      <c r="OBT256" s="472"/>
      <c r="OBU256" s="472"/>
      <c r="OBV256" s="472"/>
      <c r="OBW256" s="472"/>
      <c r="OBX256" s="472"/>
      <c r="OBY256" s="472"/>
      <c r="OBZ256" s="472"/>
      <c r="OCA256" s="472"/>
      <c r="OCB256" s="472"/>
      <c r="OCC256" s="472"/>
      <c r="OCD256" s="472"/>
      <c r="OCE256" s="472"/>
      <c r="OCF256" s="472"/>
      <c r="OCG256" s="472"/>
      <c r="OCH256" s="472"/>
      <c r="OCI256" s="472"/>
      <c r="OCJ256" s="472"/>
      <c r="OCK256" s="472"/>
      <c r="OCL256" s="472"/>
      <c r="OCM256" s="472"/>
      <c r="OCN256" s="472"/>
      <c r="OCO256" s="472"/>
      <c r="OCP256" s="472"/>
      <c r="OCQ256" s="472"/>
      <c r="OCR256" s="472"/>
      <c r="OCS256" s="472"/>
      <c r="OCT256" s="472"/>
      <c r="OCU256" s="472"/>
      <c r="OCV256" s="472"/>
      <c r="OCW256" s="472"/>
      <c r="OCX256" s="472"/>
      <c r="OCY256" s="472"/>
      <c r="OCZ256" s="472"/>
      <c r="ODC256" s="472"/>
      <c r="ODD256" s="472"/>
      <c r="ODE256" s="472"/>
      <c r="ODF256" s="472"/>
      <c r="ODG256" s="472"/>
      <c r="ODH256" s="472"/>
      <c r="ODI256" s="472"/>
      <c r="ODJ256" s="472"/>
      <c r="ODK256" s="472"/>
      <c r="ODL256" s="472"/>
      <c r="ODM256" s="472"/>
      <c r="ODN256" s="472"/>
      <c r="ODO256" s="472"/>
      <c r="ODP256" s="472"/>
      <c r="ODQ256" s="472"/>
      <c r="ODR256" s="472"/>
      <c r="ODS256" s="472"/>
      <c r="ODT256" s="472"/>
      <c r="ODU256" s="472"/>
      <c r="ODV256" s="472"/>
      <c r="ODW256" s="472"/>
      <c r="ODX256" s="472"/>
      <c r="ODY256" s="472"/>
      <c r="ODZ256" s="472"/>
      <c r="OEA256" s="472"/>
      <c r="OEB256" s="472"/>
      <c r="OEC256" s="472"/>
      <c r="OED256" s="472"/>
      <c r="OEE256" s="472"/>
      <c r="OEF256" s="472"/>
      <c r="OEG256" s="472"/>
      <c r="OEH256" s="472"/>
      <c r="OEI256" s="472"/>
      <c r="OEJ256" s="472"/>
      <c r="OEK256" s="472"/>
      <c r="OEL256" s="472"/>
      <c r="OEM256" s="472"/>
      <c r="OEN256" s="472"/>
      <c r="OEO256" s="472"/>
      <c r="OEP256" s="472"/>
      <c r="OEQ256" s="472"/>
      <c r="OER256" s="472"/>
      <c r="OES256" s="472"/>
      <c r="OET256" s="472"/>
      <c r="OEU256" s="472"/>
      <c r="OEV256" s="472"/>
      <c r="OEW256" s="472"/>
      <c r="OEX256" s="472"/>
      <c r="OEY256" s="472"/>
      <c r="OEZ256" s="472"/>
      <c r="OFA256" s="472"/>
      <c r="OFB256" s="472"/>
      <c r="OFC256" s="472"/>
      <c r="OFD256" s="472"/>
      <c r="OFE256" s="472"/>
      <c r="OFF256" s="472"/>
      <c r="OFG256" s="472"/>
      <c r="OFH256" s="472"/>
      <c r="OFI256" s="472"/>
      <c r="OFJ256" s="472"/>
      <c r="OFK256" s="472"/>
      <c r="OFL256" s="472"/>
      <c r="OFM256" s="472"/>
      <c r="OFN256" s="472"/>
      <c r="OFO256" s="472"/>
      <c r="OFP256" s="472"/>
      <c r="OFQ256" s="472"/>
      <c r="OFR256" s="472"/>
      <c r="OFS256" s="472"/>
      <c r="OFT256" s="472"/>
      <c r="OFU256" s="472"/>
      <c r="OFV256" s="472"/>
      <c r="OFW256" s="472"/>
      <c r="OFX256" s="472"/>
      <c r="OFY256" s="472"/>
      <c r="OFZ256" s="472"/>
      <c r="OGA256" s="472"/>
      <c r="OGB256" s="472"/>
      <c r="OGC256" s="472"/>
      <c r="OGD256" s="472"/>
      <c r="OGE256" s="472"/>
      <c r="OGF256" s="472"/>
      <c r="OGG256" s="472"/>
      <c r="OGH256" s="472"/>
      <c r="OGI256" s="472"/>
      <c r="OGJ256" s="472"/>
      <c r="OGK256" s="472"/>
      <c r="OGL256" s="472"/>
      <c r="OGM256" s="472"/>
      <c r="OGN256" s="472"/>
      <c r="OGO256" s="472"/>
      <c r="OGP256" s="472"/>
      <c r="OGQ256" s="472"/>
      <c r="OGR256" s="472"/>
      <c r="OGS256" s="472"/>
      <c r="OGT256" s="472"/>
      <c r="OGU256" s="472"/>
      <c r="OGV256" s="472"/>
      <c r="OGW256" s="472"/>
      <c r="OGX256" s="472"/>
      <c r="OGY256" s="472"/>
      <c r="OGZ256" s="472"/>
      <c r="OHA256" s="472"/>
      <c r="OHB256" s="472"/>
      <c r="OHC256" s="472"/>
      <c r="OHD256" s="472"/>
      <c r="OHE256" s="472"/>
      <c r="OHF256" s="472"/>
      <c r="OHG256" s="472"/>
      <c r="OHH256" s="472"/>
      <c r="OHI256" s="472"/>
      <c r="OHJ256" s="472"/>
      <c r="OHK256" s="472"/>
      <c r="OHL256" s="472"/>
      <c r="OHM256" s="472"/>
      <c r="OHN256" s="472"/>
      <c r="OHO256" s="472"/>
      <c r="OHP256" s="472"/>
      <c r="OHQ256" s="472"/>
      <c r="OHR256" s="472"/>
      <c r="OHS256" s="472"/>
      <c r="OHT256" s="472"/>
      <c r="OHU256" s="472"/>
      <c r="OHV256" s="472"/>
      <c r="OHW256" s="472"/>
      <c r="OHX256" s="472"/>
      <c r="OHY256" s="472"/>
      <c r="OHZ256" s="472"/>
      <c r="OIA256" s="472"/>
      <c r="OIB256" s="472"/>
      <c r="OIC256" s="472"/>
      <c r="OID256" s="472"/>
      <c r="OIE256" s="472"/>
      <c r="OIF256" s="472"/>
      <c r="OIG256" s="472"/>
      <c r="OIH256" s="472"/>
      <c r="OII256" s="472"/>
      <c r="OIJ256" s="472"/>
      <c r="OIK256" s="472"/>
      <c r="OIL256" s="472"/>
      <c r="OIM256" s="472"/>
      <c r="OIN256" s="472"/>
      <c r="OIO256" s="472"/>
      <c r="OIP256" s="472"/>
      <c r="OIQ256" s="472"/>
      <c r="OIR256" s="472"/>
      <c r="OIS256" s="472"/>
      <c r="OIT256" s="472"/>
      <c r="OIU256" s="472"/>
      <c r="OIV256" s="472"/>
      <c r="OIW256" s="472"/>
      <c r="OIX256" s="472"/>
      <c r="OIY256" s="472"/>
      <c r="OIZ256" s="472"/>
      <c r="OJA256" s="472"/>
      <c r="OJB256" s="472"/>
      <c r="OJC256" s="472"/>
      <c r="OJD256" s="472"/>
      <c r="OJE256" s="472"/>
      <c r="OJF256" s="472"/>
      <c r="OJG256" s="472"/>
      <c r="OJH256" s="472"/>
      <c r="OJI256" s="472"/>
      <c r="OJJ256" s="472"/>
      <c r="OJK256" s="472"/>
      <c r="OJL256" s="472"/>
      <c r="OJM256" s="472"/>
      <c r="OJN256" s="472"/>
      <c r="OJO256" s="472"/>
      <c r="OJP256" s="472"/>
      <c r="OJQ256" s="472"/>
      <c r="OJR256" s="472"/>
      <c r="OJS256" s="472"/>
      <c r="OJT256" s="472"/>
      <c r="OJU256" s="472"/>
      <c r="OJV256" s="472"/>
      <c r="OJW256" s="472"/>
      <c r="OJX256" s="472"/>
      <c r="OJY256" s="472"/>
      <c r="OJZ256" s="472"/>
      <c r="OKA256" s="472"/>
      <c r="OKB256" s="472"/>
      <c r="OKC256" s="472"/>
      <c r="OKD256" s="472"/>
      <c r="OKE256" s="472"/>
      <c r="OKF256" s="472"/>
      <c r="OKG256" s="472"/>
      <c r="OKH256" s="472"/>
      <c r="OKI256" s="472"/>
      <c r="OKJ256" s="472"/>
      <c r="OKK256" s="472"/>
      <c r="OKL256" s="472"/>
      <c r="OKM256" s="472"/>
      <c r="OKN256" s="472"/>
      <c r="OKO256" s="472"/>
      <c r="OKP256" s="472"/>
      <c r="OKQ256" s="472"/>
      <c r="OKR256" s="472"/>
      <c r="OKS256" s="472"/>
      <c r="OKT256" s="472"/>
      <c r="OKU256" s="472"/>
      <c r="OKV256" s="472"/>
      <c r="OKW256" s="472"/>
      <c r="OKX256" s="472"/>
      <c r="OKY256" s="472"/>
      <c r="OKZ256" s="472"/>
      <c r="OLA256" s="472"/>
      <c r="OLB256" s="472"/>
      <c r="OLC256" s="472"/>
      <c r="OLD256" s="472"/>
      <c r="OLE256" s="472"/>
      <c r="OLF256" s="472"/>
      <c r="OLG256" s="472"/>
      <c r="OLH256" s="472"/>
      <c r="OLI256" s="472"/>
      <c r="OLJ256" s="472"/>
      <c r="OLK256" s="472"/>
      <c r="OLL256" s="472"/>
      <c r="OLM256" s="472"/>
      <c r="OLN256" s="472"/>
      <c r="OLO256" s="472"/>
      <c r="OLP256" s="472"/>
      <c r="OLQ256" s="472"/>
      <c r="OLR256" s="472"/>
      <c r="OLS256" s="472"/>
      <c r="OLT256" s="472"/>
      <c r="OLU256" s="472"/>
      <c r="OLV256" s="472"/>
      <c r="OLW256" s="472"/>
      <c r="OLX256" s="472"/>
      <c r="OLY256" s="472"/>
      <c r="OLZ256" s="472"/>
      <c r="OMA256" s="472"/>
      <c r="OMB256" s="472"/>
      <c r="OMC256" s="472"/>
      <c r="OMD256" s="472"/>
      <c r="OME256" s="472"/>
      <c r="OMF256" s="472"/>
      <c r="OMG256" s="472"/>
      <c r="OMH256" s="472"/>
      <c r="OMI256" s="472"/>
      <c r="OMJ256" s="472"/>
      <c r="OMK256" s="472"/>
      <c r="OML256" s="472"/>
      <c r="OMM256" s="472"/>
      <c r="OMN256" s="472"/>
      <c r="OMO256" s="472"/>
      <c r="OMP256" s="472"/>
      <c r="OMQ256" s="472"/>
      <c r="OMR256" s="472"/>
      <c r="OMS256" s="472"/>
      <c r="OMT256" s="472"/>
      <c r="OMU256" s="472"/>
      <c r="OMV256" s="472"/>
      <c r="OMY256" s="472"/>
      <c r="OMZ256" s="472"/>
      <c r="ONA256" s="472"/>
      <c r="ONB256" s="472"/>
      <c r="ONC256" s="472"/>
      <c r="OND256" s="472"/>
      <c r="ONE256" s="472"/>
      <c r="ONF256" s="472"/>
      <c r="ONG256" s="472"/>
      <c r="ONH256" s="472"/>
      <c r="ONI256" s="472"/>
      <c r="ONJ256" s="472"/>
      <c r="ONK256" s="472"/>
      <c r="ONL256" s="472"/>
      <c r="ONM256" s="472"/>
      <c r="ONN256" s="472"/>
      <c r="ONO256" s="472"/>
      <c r="ONP256" s="472"/>
      <c r="ONQ256" s="472"/>
      <c r="ONR256" s="472"/>
      <c r="ONS256" s="472"/>
      <c r="ONT256" s="472"/>
      <c r="ONU256" s="472"/>
      <c r="ONV256" s="472"/>
      <c r="ONW256" s="472"/>
      <c r="ONX256" s="472"/>
      <c r="ONY256" s="472"/>
      <c r="ONZ256" s="472"/>
      <c r="OOA256" s="472"/>
      <c r="OOB256" s="472"/>
      <c r="OOC256" s="472"/>
      <c r="OOD256" s="472"/>
      <c r="OOE256" s="472"/>
      <c r="OOF256" s="472"/>
      <c r="OOG256" s="472"/>
      <c r="OOH256" s="472"/>
      <c r="OOI256" s="472"/>
      <c r="OOJ256" s="472"/>
      <c r="OOK256" s="472"/>
      <c r="OOL256" s="472"/>
      <c r="OOM256" s="472"/>
      <c r="OON256" s="472"/>
      <c r="OOO256" s="472"/>
      <c r="OOP256" s="472"/>
      <c r="OOQ256" s="472"/>
      <c r="OOR256" s="472"/>
      <c r="OOS256" s="472"/>
      <c r="OOT256" s="472"/>
      <c r="OOU256" s="472"/>
      <c r="OOV256" s="472"/>
      <c r="OOW256" s="472"/>
      <c r="OOX256" s="472"/>
      <c r="OOY256" s="472"/>
      <c r="OOZ256" s="472"/>
      <c r="OPA256" s="472"/>
      <c r="OPB256" s="472"/>
      <c r="OPC256" s="472"/>
      <c r="OPD256" s="472"/>
      <c r="OPE256" s="472"/>
      <c r="OPF256" s="472"/>
      <c r="OPG256" s="472"/>
      <c r="OPH256" s="472"/>
      <c r="OPI256" s="472"/>
      <c r="OPJ256" s="472"/>
      <c r="OPK256" s="472"/>
      <c r="OPL256" s="472"/>
      <c r="OPM256" s="472"/>
      <c r="OPN256" s="472"/>
      <c r="OPO256" s="472"/>
      <c r="OPP256" s="472"/>
      <c r="OPQ256" s="472"/>
      <c r="OPR256" s="472"/>
      <c r="OPS256" s="472"/>
      <c r="OPT256" s="472"/>
      <c r="OPU256" s="472"/>
      <c r="OPV256" s="472"/>
      <c r="OPW256" s="472"/>
      <c r="OPX256" s="472"/>
      <c r="OPY256" s="472"/>
      <c r="OPZ256" s="472"/>
      <c r="OQA256" s="472"/>
      <c r="OQB256" s="472"/>
      <c r="OQC256" s="472"/>
      <c r="OQD256" s="472"/>
      <c r="OQE256" s="472"/>
      <c r="OQF256" s="472"/>
      <c r="OQG256" s="472"/>
      <c r="OQH256" s="472"/>
      <c r="OQI256" s="472"/>
      <c r="OQJ256" s="472"/>
      <c r="OQK256" s="472"/>
      <c r="OQL256" s="472"/>
      <c r="OQM256" s="472"/>
      <c r="OQN256" s="472"/>
      <c r="OQO256" s="472"/>
      <c r="OQP256" s="472"/>
      <c r="OQQ256" s="472"/>
      <c r="OQR256" s="472"/>
      <c r="OQS256" s="472"/>
      <c r="OQT256" s="472"/>
      <c r="OQU256" s="472"/>
      <c r="OQV256" s="472"/>
      <c r="OQW256" s="472"/>
      <c r="OQX256" s="472"/>
      <c r="OQY256" s="472"/>
      <c r="OQZ256" s="472"/>
      <c r="ORA256" s="472"/>
      <c r="ORB256" s="472"/>
      <c r="ORC256" s="472"/>
      <c r="ORD256" s="472"/>
      <c r="ORE256" s="472"/>
      <c r="ORF256" s="472"/>
      <c r="ORG256" s="472"/>
      <c r="ORH256" s="472"/>
      <c r="ORI256" s="472"/>
      <c r="ORJ256" s="472"/>
      <c r="ORK256" s="472"/>
      <c r="ORL256" s="472"/>
      <c r="ORM256" s="472"/>
      <c r="ORN256" s="472"/>
      <c r="ORO256" s="472"/>
      <c r="ORP256" s="472"/>
      <c r="ORQ256" s="472"/>
      <c r="ORR256" s="472"/>
      <c r="ORS256" s="472"/>
      <c r="ORT256" s="472"/>
      <c r="ORU256" s="472"/>
      <c r="ORV256" s="472"/>
      <c r="ORW256" s="472"/>
      <c r="ORX256" s="472"/>
      <c r="ORY256" s="472"/>
      <c r="ORZ256" s="472"/>
      <c r="OSA256" s="472"/>
      <c r="OSB256" s="472"/>
      <c r="OSC256" s="472"/>
      <c r="OSD256" s="472"/>
      <c r="OSE256" s="472"/>
      <c r="OSF256" s="472"/>
      <c r="OSG256" s="472"/>
      <c r="OSH256" s="472"/>
      <c r="OSI256" s="472"/>
      <c r="OSJ256" s="472"/>
      <c r="OSK256" s="472"/>
      <c r="OSL256" s="472"/>
      <c r="OSM256" s="472"/>
      <c r="OSN256" s="472"/>
      <c r="OSO256" s="472"/>
      <c r="OSP256" s="472"/>
      <c r="OSQ256" s="472"/>
      <c r="OSR256" s="472"/>
      <c r="OSS256" s="472"/>
      <c r="OST256" s="472"/>
      <c r="OSU256" s="472"/>
      <c r="OSV256" s="472"/>
      <c r="OSW256" s="472"/>
      <c r="OSX256" s="472"/>
      <c r="OSY256" s="472"/>
      <c r="OSZ256" s="472"/>
      <c r="OTA256" s="472"/>
      <c r="OTB256" s="472"/>
      <c r="OTC256" s="472"/>
      <c r="OTD256" s="472"/>
      <c r="OTE256" s="472"/>
      <c r="OTF256" s="472"/>
      <c r="OTG256" s="472"/>
      <c r="OTH256" s="472"/>
      <c r="OTI256" s="472"/>
      <c r="OTJ256" s="472"/>
      <c r="OTK256" s="472"/>
      <c r="OTL256" s="472"/>
      <c r="OTM256" s="472"/>
      <c r="OTN256" s="472"/>
      <c r="OTO256" s="472"/>
      <c r="OTP256" s="472"/>
      <c r="OTQ256" s="472"/>
      <c r="OTR256" s="472"/>
      <c r="OTS256" s="472"/>
      <c r="OTT256" s="472"/>
      <c r="OTU256" s="472"/>
      <c r="OTV256" s="472"/>
      <c r="OTW256" s="472"/>
      <c r="OTX256" s="472"/>
      <c r="OTY256" s="472"/>
      <c r="OTZ256" s="472"/>
      <c r="OUA256" s="472"/>
      <c r="OUB256" s="472"/>
      <c r="OUC256" s="472"/>
      <c r="OUD256" s="472"/>
      <c r="OUE256" s="472"/>
      <c r="OUF256" s="472"/>
      <c r="OUG256" s="472"/>
      <c r="OUH256" s="472"/>
      <c r="OUI256" s="472"/>
      <c r="OUJ256" s="472"/>
      <c r="OUK256" s="472"/>
      <c r="OUL256" s="472"/>
      <c r="OUM256" s="472"/>
      <c r="OUN256" s="472"/>
      <c r="OUO256" s="472"/>
      <c r="OUP256" s="472"/>
      <c r="OUQ256" s="472"/>
      <c r="OUR256" s="472"/>
      <c r="OUS256" s="472"/>
      <c r="OUT256" s="472"/>
      <c r="OUU256" s="472"/>
      <c r="OUV256" s="472"/>
      <c r="OUW256" s="472"/>
      <c r="OUX256" s="472"/>
      <c r="OUY256" s="472"/>
      <c r="OUZ256" s="472"/>
      <c r="OVA256" s="472"/>
      <c r="OVB256" s="472"/>
      <c r="OVC256" s="472"/>
      <c r="OVD256" s="472"/>
      <c r="OVE256" s="472"/>
      <c r="OVF256" s="472"/>
      <c r="OVG256" s="472"/>
      <c r="OVH256" s="472"/>
      <c r="OVI256" s="472"/>
      <c r="OVJ256" s="472"/>
      <c r="OVK256" s="472"/>
      <c r="OVL256" s="472"/>
      <c r="OVM256" s="472"/>
      <c r="OVN256" s="472"/>
      <c r="OVO256" s="472"/>
      <c r="OVP256" s="472"/>
      <c r="OVQ256" s="472"/>
      <c r="OVR256" s="472"/>
      <c r="OVS256" s="472"/>
      <c r="OVT256" s="472"/>
      <c r="OVU256" s="472"/>
      <c r="OVV256" s="472"/>
      <c r="OVW256" s="472"/>
      <c r="OVX256" s="472"/>
      <c r="OVY256" s="472"/>
      <c r="OVZ256" s="472"/>
      <c r="OWA256" s="472"/>
      <c r="OWB256" s="472"/>
      <c r="OWC256" s="472"/>
      <c r="OWD256" s="472"/>
      <c r="OWE256" s="472"/>
      <c r="OWF256" s="472"/>
      <c r="OWG256" s="472"/>
      <c r="OWH256" s="472"/>
      <c r="OWI256" s="472"/>
      <c r="OWJ256" s="472"/>
      <c r="OWK256" s="472"/>
      <c r="OWL256" s="472"/>
      <c r="OWM256" s="472"/>
      <c r="OWN256" s="472"/>
      <c r="OWO256" s="472"/>
      <c r="OWP256" s="472"/>
      <c r="OWQ256" s="472"/>
      <c r="OWR256" s="472"/>
      <c r="OWU256" s="472"/>
      <c r="OWV256" s="472"/>
      <c r="OWW256" s="472"/>
      <c r="OWX256" s="472"/>
      <c r="OWY256" s="472"/>
      <c r="OWZ256" s="472"/>
      <c r="OXA256" s="472"/>
      <c r="OXB256" s="472"/>
      <c r="OXC256" s="472"/>
      <c r="OXD256" s="472"/>
      <c r="OXE256" s="472"/>
      <c r="OXF256" s="472"/>
      <c r="OXG256" s="472"/>
      <c r="OXH256" s="472"/>
      <c r="OXI256" s="472"/>
      <c r="OXJ256" s="472"/>
      <c r="OXK256" s="472"/>
      <c r="OXL256" s="472"/>
      <c r="OXM256" s="472"/>
      <c r="OXN256" s="472"/>
      <c r="OXO256" s="472"/>
      <c r="OXP256" s="472"/>
      <c r="OXQ256" s="472"/>
      <c r="OXR256" s="472"/>
      <c r="OXS256" s="472"/>
      <c r="OXT256" s="472"/>
      <c r="OXU256" s="472"/>
      <c r="OXV256" s="472"/>
      <c r="OXW256" s="472"/>
      <c r="OXX256" s="472"/>
      <c r="OXY256" s="472"/>
      <c r="OXZ256" s="472"/>
      <c r="OYA256" s="472"/>
      <c r="OYB256" s="472"/>
      <c r="OYC256" s="472"/>
      <c r="OYD256" s="472"/>
      <c r="OYE256" s="472"/>
      <c r="OYF256" s="472"/>
      <c r="OYG256" s="472"/>
      <c r="OYH256" s="472"/>
      <c r="OYI256" s="472"/>
      <c r="OYJ256" s="472"/>
      <c r="OYK256" s="472"/>
      <c r="OYL256" s="472"/>
      <c r="OYM256" s="472"/>
      <c r="OYN256" s="472"/>
      <c r="OYO256" s="472"/>
      <c r="OYP256" s="472"/>
      <c r="OYQ256" s="472"/>
      <c r="OYR256" s="472"/>
      <c r="OYS256" s="472"/>
      <c r="OYT256" s="472"/>
      <c r="OYU256" s="472"/>
      <c r="OYV256" s="472"/>
      <c r="OYW256" s="472"/>
      <c r="OYX256" s="472"/>
      <c r="OYY256" s="472"/>
      <c r="OYZ256" s="472"/>
      <c r="OZA256" s="472"/>
      <c r="OZB256" s="472"/>
      <c r="OZC256" s="472"/>
      <c r="OZD256" s="472"/>
      <c r="OZE256" s="472"/>
      <c r="OZF256" s="472"/>
      <c r="OZG256" s="472"/>
      <c r="OZH256" s="472"/>
      <c r="OZI256" s="472"/>
      <c r="OZJ256" s="472"/>
      <c r="OZK256" s="472"/>
      <c r="OZL256" s="472"/>
      <c r="OZM256" s="472"/>
      <c r="OZN256" s="472"/>
      <c r="OZO256" s="472"/>
      <c r="OZP256" s="472"/>
      <c r="OZQ256" s="472"/>
      <c r="OZR256" s="472"/>
      <c r="OZS256" s="472"/>
      <c r="OZT256" s="472"/>
      <c r="OZU256" s="472"/>
      <c r="OZV256" s="472"/>
      <c r="OZW256" s="472"/>
      <c r="OZX256" s="472"/>
      <c r="OZY256" s="472"/>
      <c r="OZZ256" s="472"/>
      <c r="PAA256" s="472"/>
      <c r="PAB256" s="472"/>
      <c r="PAC256" s="472"/>
      <c r="PAD256" s="472"/>
      <c r="PAE256" s="472"/>
      <c r="PAF256" s="472"/>
      <c r="PAG256" s="472"/>
      <c r="PAH256" s="472"/>
      <c r="PAI256" s="472"/>
      <c r="PAJ256" s="472"/>
      <c r="PAK256" s="472"/>
      <c r="PAL256" s="472"/>
      <c r="PAM256" s="472"/>
      <c r="PAN256" s="472"/>
      <c r="PAO256" s="472"/>
      <c r="PAP256" s="472"/>
      <c r="PAQ256" s="472"/>
      <c r="PAR256" s="472"/>
      <c r="PAS256" s="472"/>
      <c r="PAT256" s="472"/>
      <c r="PAU256" s="472"/>
      <c r="PAV256" s="472"/>
      <c r="PAW256" s="472"/>
      <c r="PAX256" s="472"/>
      <c r="PAY256" s="472"/>
      <c r="PAZ256" s="472"/>
      <c r="PBA256" s="472"/>
      <c r="PBB256" s="472"/>
      <c r="PBC256" s="472"/>
      <c r="PBD256" s="472"/>
      <c r="PBE256" s="472"/>
      <c r="PBF256" s="472"/>
      <c r="PBG256" s="472"/>
      <c r="PBH256" s="472"/>
      <c r="PBI256" s="472"/>
      <c r="PBJ256" s="472"/>
      <c r="PBK256" s="472"/>
      <c r="PBL256" s="472"/>
      <c r="PBM256" s="472"/>
      <c r="PBN256" s="472"/>
      <c r="PBO256" s="472"/>
      <c r="PBP256" s="472"/>
      <c r="PBQ256" s="472"/>
      <c r="PBR256" s="472"/>
      <c r="PBS256" s="472"/>
      <c r="PBT256" s="472"/>
      <c r="PBU256" s="472"/>
      <c r="PBV256" s="472"/>
      <c r="PBW256" s="472"/>
      <c r="PBX256" s="472"/>
      <c r="PBY256" s="472"/>
      <c r="PBZ256" s="472"/>
      <c r="PCA256" s="472"/>
      <c r="PCB256" s="472"/>
      <c r="PCC256" s="472"/>
      <c r="PCD256" s="472"/>
      <c r="PCE256" s="472"/>
      <c r="PCF256" s="472"/>
      <c r="PCG256" s="472"/>
      <c r="PCH256" s="472"/>
      <c r="PCI256" s="472"/>
      <c r="PCJ256" s="472"/>
      <c r="PCK256" s="472"/>
      <c r="PCL256" s="472"/>
      <c r="PCM256" s="472"/>
      <c r="PCN256" s="472"/>
      <c r="PCO256" s="472"/>
      <c r="PCP256" s="472"/>
      <c r="PCQ256" s="472"/>
      <c r="PCR256" s="472"/>
      <c r="PCS256" s="472"/>
      <c r="PCT256" s="472"/>
      <c r="PCU256" s="472"/>
      <c r="PCV256" s="472"/>
      <c r="PCW256" s="472"/>
      <c r="PCX256" s="472"/>
      <c r="PCY256" s="472"/>
      <c r="PCZ256" s="472"/>
      <c r="PDA256" s="472"/>
      <c r="PDB256" s="472"/>
      <c r="PDC256" s="472"/>
      <c r="PDD256" s="472"/>
      <c r="PDE256" s="472"/>
      <c r="PDF256" s="472"/>
      <c r="PDG256" s="472"/>
      <c r="PDH256" s="472"/>
      <c r="PDI256" s="472"/>
      <c r="PDJ256" s="472"/>
      <c r="PDK256" s="472"/>
      <c r="PDL256" s="472"/>
      <c r="PDM256" s="472"/>
      <c r="PDN256" s="472"/>
      <c r="PDO256" s="472"/>
      <c r="PDP256" s="472"/>
      <c r="PDQ256" s="472"/>
      <c r="PDR256" s="472"/>
      <c r="PDS256" s="472"/>
      <c r="PDT256" s="472"/>
      <c r="PDU256" s="472"/>
      <c r="PDV256" s="472"/>
      <c r="PDW256" s="472"/>
      <c r="PDX256" s="472"/>
      <c r="PDY256" s="472"/>
      <c r="PDZ256" s="472"/>
      <c r="PEA256" s="472"/>
      <c r="PEB256" s="472"/>
      <c r="PEC256" s="472"/>
      <c r="PED256" s="472"/>
      <c r="PEE256" s="472"/>
      <c r="PEF256" s="472"/>
      <c r="PEG256" s="472"/>
      <c r="PEH256" s="472"/>
      <c r="PEI256" s="472"/>
      <c r="PEJ256" s="472"/>
      <c r="PEK256" s="472"/>
      <c r="PEL256" s="472"/>
      <c r="PEM256" s="472"/>
      <c r="PEN256" s="472"/>
      <c r="PEO256" s="472"/>
      <c r="PEP256" s="472"/>
      <c r="PEQ256" s="472"/>
      <c r="PER256" s="472"/>
      <c r="PES256" s="472"/>
      <c r="PET256" s="472"/>
      <c r="PEU256" s="472"/>
      <c r="PEV256" s="472"/>
      <c r="PEW256" s="472"/>
      <c r="PEX256" s="472"/>
      <c r="PEY256" s="472"/>
      <c r="PEZ256" s="472"/>
      <c r="PFA256" s="472"/>
      <c r="PFB256" s="472"/>
      <c r="PFC256" s="472"/>
      <c r="PFD256" s="472"/>
      <c r="PFE256" s="472"/>
      <c r="PFF256" s="472"/>
      <c r="PFG256" s="472"/>
      <c r="PFH256" s="472"/>
      <c r="PFI256" s="472"/>
      <c r="PFJ256" s="472"/>
      <c r="PFK256" s="472"/>
      <c r="PFL256" s="472"/>
      <c r="PFM256" s="472"/>
      <c r="PFN256" s="472"/>
      <c r="PFO256" s="472"/>
      <c r="PFP256" s="472"/>
      <c r="PFQ256" s="472"/>
      <c r="PFR256" s="472"/>
      <c r="PFS256" s="472"/>
      <c r="PFT256" s="472"/>
      <c r="PFU256" s="472"/>
      <c r="PFV256" s="472"/>
      <c r="PFW256" s="472"/>
      <c r="PFX256" s="472"/>
      <c r="PFY256" s="472"/>
      <c r="PFZ256" s="472"/>
      <c r="PGA256" s="472"/>
      <c r="PGB256" s="472"/>
      <c r="PGC256" s="472"/>
      <c r="PGD256" s="472"/>
      <c r="PGE256" s="472"/>
      <c r="PGF256" s="472"/>
      <c r="PGG256" s="472"/>
      <c r="PGH256" s="472"/>
      <c r="PGI256" s="472"/>
      <c r="PGJ256" s="472"/>
      <c r="PGK256" s="472"/>
      <c r="PGL256" s="472"/>
      <c r="PGM256" s="472"/>
      <c r="PGN256" s="472"/>
      <c r="PGQ256" s="472"/>
      <c r="PGR256" s="472"/>
      <c r="PGS256" s="472"/>
      <c r="PGT256" s="472"/>
      <c r="PGU256" s="472"/>
      <c r="PGV256" s="472"/>
      <c r="PGW256" s="472"/>
      <c r="PGX256" s="472"/>
      <c r="PGY256" s="472"/>
      <c r="PGZ256" s="472"/>
      <c r="PHA256" s="472"/>
      <c r="PHB256" s="472"/>
      <c r="PHC256" s="472"/>
      <c r="PHD256" s="472"/>
      <c r="PHE256" s="472"/>
      <c r="PHF256" s="472"/>
      <c r="PHG256" s="472"/>
      <c r="PHH256" s="472"/>
      <c r="PHI256" s="472"/>
      <c r="PHJ256" s="472"/>
      <c r="PHK256" s="472"/>
      <c r="PHL256" s="472"/>
      <c r="PHM256" s="472"/>
      <c r="PHN256" s="472"/>
      <c r="PHO256" s="472"/>
      <c r="PHP256" s="472"/>
      <c r="PHQ256" s="472"/>
      <c r="PHR256" s="472"/>
      <c r="PHS256" s="472"/>
      <c r="PHT256" s="472"/>
      <c r="PHU256" s="472"/>
      <c r="PHV256" s="472"/>
      <c r="PHW256" s="472"/>
      <c r="PHX256" s="472"/>
      <c r="PHY256" s="472"/>
      <c r="PHZ256" s="472"/>
      <c r="PIA256" s="472"/>
      <c r="PIB256" s="472"/>
      <c r="PIC256" s="472"/>
      <c r="PID256" s="472"/>
      <c r="PIE256" s="472"/>
      <c r="PIF256" s="472"/>
      <c r="PIG256" s="472"/>
      <c r="PIH256" s="472"/>
      <c r="PII256" s="472"/>
      <c r="PIJ256" s="472"/>
      <c r="PIK256" s="472"/>
      <c r="PIL256" s="472"/>
      <c r="PIM256" s="472"/>
      <c r="PIN256" s="472"/>
      <c r="PIO256" s="472"/>
      <c r="PIP256" s="472"/>
      <c r="PIQ256" s="472"/>
      <c r="PIR256" s="472"/>
      <c r="PIS256" s="472"/>
      <c r="PIT256" s="472"/>
      <c r="PIU256" s="472"/>
      <c r="PIV256" s="472"/>
      <c r="PIW256" s="472"/>
      <c r="PIX256" s="472"/>
      <c r="PIY256" s="472"/>
      <c r="PIZ256" s="472"/>
      <c r="PJA256" s="472"/>
      <c r="PJB256" s="472"/>
      <c r="PJC256" s="472"/>
      <c r="PJD256" s="472"/>
      <c r="PJE256" s="472"/>
      <c r="PJF256" s="472"/>
      <c r="PJG256" s="472"/>
      <c r="PJH256" s="472"/>
      <c r="PJI256" s="472"/>
      <c r="PJJ256" s="472"/>
      <c r="PJK256" s="472"/>
      <c r="PJL256" s="472"/>
      <c r="PJM256" s="472"/>
      <c r="PJN256" s="472"/>
      <c r="PJO256" s="472"/>
      <c r="PJP256" s="472"/>
      <c r="PJQ256" s="472"/>
      <c r="PJR256" s="472"/>
      <c r="PJS256" s="472"/>
      <c r="PJT256" s="472"/>
      <c r="PJU256" s="472"/>
      <c r="PJV256" s="472"/>
      <c r="PJW256" s="472"/>
      <c r="PJX256" s="472"/>
      <c r="PJY256" s="472"/>
      <c r="PJZ256" s="472"/>
      <c r="PKA256" s="472"/>
      <c r="PKB256" s="472"/>
      <c r="PKC256" s="472"/>
      <c r="PKD256" s="472"/>
      <c r="PKE256" s="472"/>
      <c r="PKF256" s="472"/>
      <c r="PKG256" s="472"/>
      <c r="PKH256" s="472"/>
      <c r="PKI256" s="472"/>
      <c r="PKJ256" s="472"/>
      <c r="PKK256" s="472"/>
      <c r="PKL256" s="472"/>
      <c r="PKM256" s="472"/>
      <c r="PKN256" s="472"/>
      <c r="PKO256" s="472"/>
      <c r="PKP256" s="472"/>
      <c r="PKQ256" s="472"/>
      <c r="PKR256" s="472"/>
      <c r="PKS256" s="472"/>
      <c r="PKT256" s="472"/>
      <c r="PKU256" s="472"/>
      <c r="PKV256" s="472"/>
      <c r="PKW256" s="472"/>
      <c r="PKX256" s="472"/>
      <c r="PKY256" s="472"/>
      <c r="PKZ256" s="472"/>
      <c r="PLA256" s="472"/>
      <c r="PLB256" s="472"/>
      <c r="PLC256" s="472"/>
      <c r="PLD256" s="472"/>
      <c r="PLE256" s="472"/>
      <c r="PLF256" s="472"/>
      <c r="PLG256" s="472"/>
      <c r="PLH256" s="472"/>
      <c r="PLI256" s="472"/>
      <c r="PLJ256" s="472"/>
      <c r="PLK256" s="472"/>
      <c r="PLL256" s="472"/>
      <c r="PLM256" s="472"/>
      <c r="PLN256" s="472"/>
      <c r="PLO256" s="472"/>
      <c r="PLP256" s="472"/>
      <c r="PLQ256" s="472"/>
      <c r="PLR256" s="472"/>
      <c r="PLS256" s="472"/>
      <c r="PLT256" s="472"/>
      <c r="PLU256" s="472"/>
      <c r="PLV256" s="472"/>
      <c r="PLW256" s="472"/>
      <c r="PLX256" s="472"/>
      <c r="PLY256" s="472"/>
      <c r="PLZ256" s="472"/>
      <c r="PMA256" s="472"/>
      <c r="PMB256" s="472"/>
      <c r="PMC256" s="472"/>
      <c r="PMD256" s="472"/>
      <c r="PME256" s="472"/>
      <c r="PMF256" s="472"/>
      <c r="PMG256" s="472"/>
      <c r="PMH256" s="472"/>
      <c r="PMI256" s="472"/>
      <c r="PMJ256" s="472"/>
      <c r="PMK256" s="472"/>
      <c r="PML256" s="472"/>
      <c r="PMM256" s="472"/>
      <c r="PMN256" s="472"/>
      <c r="PMO256" s="472"/>
      <c r="PMP256" s="472"/>
      <c r="PMQ256" s="472"/>
      <c r="PMR256" s="472"/>
      <c r="PMS256" s="472"/>
      <c r="PMT256" s="472"/>
      <c r="PMU256" s="472"/>
      <c r="PMV256" s="472"/>
      <c r="PMW256" s="472"/>
      <c r="PMX256" s="472"/>
      <c r="PMY256" s="472"/>
      <c r="PMZ256" s="472"/>
      <c r="PNA256" s="472"/>
      <c r="PNB256" s="472"/>
      <c r="PNC256" s="472"/>
      <c r="PND256" s="472"/>
      <c r="PNE256" s="472"/>
      <c r="PNF256" s="472"/>
      <c r="PNG256" s="472"/>
      <c r="PNH256" s="472"/>
      <c r="PNI256" s="472"/>
      <c r="PNJ256" s="472"/>
      <c r="PNK256" s="472"/>
      <c r="PNL256" s="472"/>
      <c r="PNM256" s="472"/>
      <c r="PNN256" s="472"/>
      <c r="PNO256" s="472"/>
      <c r="PNP256" s="472"/>
      <c r="PNQ256" s="472"/>
      <c r="PNR256" s="472"/>
      <c r="PNS256" s="472"/>
      <c r="PNT256" s="472"/>
      <c r="PNU256" s="472"/>
      <c r="PNV256" s="472"/>
      <c r="PNW256" s="472"/>
      <c r="PNX256" s="472"/>
      <c r="PNY256" s="472"/>
      <c r="PNZ256" s="472"/>
      <c r="POA256" s="472"/>
      <c r="POB256" s="472"/>
      <c r="POC256" s="472"/>
      <c r="POD256" s="472"/>
      <c r="POE256" s="472"/>
      <c r="POF256" s="472"/>
      <c r="POG256" s="472"/>
      <c r="POH256" s="472"/>
      <c r="POI256" s="472"/>
      <c r="POJ256" s="472"/>
      <c r="POK256" s="472"/>
      <c r="POL256" s="472"/>
      <c r="POM256" s="472"/>
      <c r="PON256" s="472"/>
      <c r="POO256" s="472"/>
      <c r="POP256" s="472"/>
      <c r="POQ256" s="472"/>
      <c r="POR256" s="472"/>
      <c r="POS256" s="472"/>
      <c r="POT256" s="472"/>
      <c r="POU256" s="472"/>
      <c r="POV256" s="472"/>
      <c r="POW256" s="472"/>
      <c r="POX256" s="472"/>
      <c r="POY256" s="472"/>
      <c r="POZ256" s="472"/>
      <c r="PPA256" s="472"/>
      <c r="PPB256" s="472"/>
      <c r="PPC256" s="472"/>
      <c r="PPD256" s="472"/>
      <c r="PPE256" s="472"/>
      <c r="PPF256" s="472"/>
      <c r="PPG256" s="472"/>
      <c r="PPH256" s="472"/>
      <c r="PPI256" s="472"/>
      <c r="PPJ256" s="472"/>
      <c r="PPK256" s="472"/>
      <c r="PPL256" s="472"/>
      <c r="PPM256" s="472"/>
      <c r="PPN256" s="472"/>
      <c r="PPO256" s="472"/>
      <c r="PPP256" s="472"/>
      <c r="PPQ256" s="472"/>
      <c r="PPR256" s="472"/>
      <c r="PPS256" s="472"/>
      <c r="PPT256" s="472"/>
      <c r="PPU256" s="472"/>
      <c r="PPV256" s="472"/>
      <c r="PPW256" s="472"/>
      <c r="PPX256" s="472"/>
      <c r="PPY256" s="472"/>
      <c r="PPZ256" s="472"/>
      <c r="PQA256" s="472"/>
      <c r="PQB256" s="472"/>
      <c r="PQC256" s="472"/>
      <c r="PQD256" s="472"/>
      <c r="PQE256" s="472"/>
      <c r="PQF256" s="472"/>
      <c r="PQG256" s="472"/>
      <c r="PQH256" s="472"/>
      <c r="PQI256" s="472"/>
      <c r="PQJ256" s="472"/>
      <c r="PQM256" s="472"/>
      <c r="PQN256" s="472"/>
      <c r="PQO256" s="472"/>
      <c r="PQP256" s="472"/>
      <c r="PQQ256" s="472"/>
      <c r="PQR256" s="472"/>
      <c r="PQS256" s="472"/>
      <c r="PQT256" s="472"/>
      <c r="PQU256" s="472"/>
      <c r="PQV256" s="472"/>
      <c r="PQW256" s="472"/>
      <c r="PQX256" s="472"/>
      <c r="PQY256" s="472"/>
      <c r="PQZ256" s="472"/>
      <c r="PRA256" s="472"/>
      <c r="PRB256" s="472"/>
      <c r="PRC256" s="472"/>
      <c r="PRD256" s="472"/>
      <c r="PRE256" s="472"/>
      <c r="PRF256" s="472"/>
      <c r="PRG256" s="472"/>
      <c r="PRH256" s="472"/>
      <c r="PRI256" s="472"/>
      <c r="PRJ256" s="472"/>
      <c r="PRK256" s="472"/>
      <c r="PRL256" s="472"/>
      <c r="PRM256" s="472"/>
      <c r="PRN256" s="472"/>
      <c r="PRO256" s="472"/>
      <c r="PRP256" s="472"/>
      <c r="PRQ256" s="472"/>
      <c r="PRR256" s="472"/>
      <c r="PRS256" s="472"/>
      <c r="PRT256" s="472"/>
      <c r="PRU256" s="472"/>
      <c r="PRV256" s="472"/>
      <c r="PRW256" s="472"/>
      <c r="PRX256" s="472"/>
      <c r="PRY256" s="472"/>
      <c r="PRZ256" s="472"/>
      <c r="PSA256" s="472"/>
      <c r="PSB256" s="472"/>
      <c r="PSC256" s="472"/>
      <c r="PSD256" s="472"/>
      <c r="PSE256" s="472"/>
      <c r="PSF256" s="472"/>
      <c r="PSG256" s="472"/>
      <c r="PSH256" s="472"/>
      <c r="PSI256" s="472"/>
      <c r="PSJ256" s="472"/>
      <c r="PSK256" s="472"/>
      <c r="PSL256" s="472"/>
      <c r="PSM256" s="472"/>
      <c r="PSN256" s="472"/>
      <c r="PSO256" s="472"/>
      <c r="PSP256" s="472"/>
      <c r="PSQ256" s="472"/>
      <c r="PSR256" s="472"/>
      <c r="PSS256" s="472"/>
      <c r="PST256" s="472"/>
      <c r="PSU256" s="472"/>
      <c r="PSV256" s="472"/>
      <c r="PSW256" s="472"/>
      <c r="PSX256" s="472"/>
      <c r="PSY256" s="472"/>
      <c r="PSZ256" s="472"/>
      <c r="PTA256" s="472"/>
      <c r="PTB256" s="472"/>
      <c r="PTC256" s="472"/>
      <c r="PTD256" s="472"/>
      <c r="PTE256" s="472"/>
      <c r="PTF256" s="472"/>
      <c r="PTG256" s="472"/>
      <c r="PTH256" s="472"/>
      <c r="PTI256" s="472"/>
      <c r="PTJ256" s="472"/>
      <c r="PTK256" s="472"/>
      <c r="PTL256" s="472"/>
      <c r="PTM256" s="472"/>
      <c r="PTN256" s="472"/>
      <c r="PTO256" s="472"/>
      <c r="PTP256" s="472"/>
      <c r="PTQ256" s="472"/>
      <c r="PTR256" s="472"/>
      <c r="PTS256" s="472"/>
      <c r="PTT256" s="472"/>
      <c r="PTU256" s="472"/>
      <c r="PTV256" s="472"/>
      <c r="PTW256" s="472"/>
      <c r="PTX256" s="472"/>
      <c r="PTY256" s="472"/>
      <c r="PTZ256" s="472"/>
      <c r="PUA256" s="472"/>
      <c r="PUB256" s="472"/>
      <c r="PUC256" s="472"/>
      <c r="PUD256" s="472"/>
      <c r="PUE256" s="472"/>
      <c r="PUF256" s="472"/>
      <c r="PUG256" s="472"/>
      <c r="PUH256" s="472"/>
      <c r="PUI256" s="472"/>
      <c r="PUJ256" s="472"/>
      <c r="PUK256" s="472"/>
      <c r="PUL256" s="472"/>
      <c r="PUM256" s="472"/>
      <c r="PUN256" s="472"/>
      <c r="PUO256" s="472"/>
      <c r="PUP256" s="472"/>
      <c r="PUQ256" s="472"/>
      <c r="PUR256" s="472"/>
      <c r="PUS256" s="472"/>
      <c r="PUT256" s="472"/>
      <c r="PUU256" s="472"/>
      <c r="PUV256" s="472"/>
      <c r="PUW256" s="472"/>
      <c r="PUX256" s="472"/>
      <c r="PUY256" s="472"/>
      <c r="PUZ256" s="472"/>
      <c r="PVA256" s="472"/>
      <c r="PVB256" s="472"/>
      <c r="PVC256" s="472"/>
      <c r="PVD256" s="472"/>
      <c r="PVE256" s="472"/>
      <c r="PVF256" s="472"/>
      <c r="PVG256" s="472"/>
      <c r="PVH256" s="472"/>
      <c r="PVI256" s="472"/>
      <c r="PVJ256" s="472"/>
      <c r="PVK256" s="472"/>
      <c r="PVL256" s="472"/>
      <c r="PVM256" s="472"/>
      <c r="PVN256" s="472"/>
      <c r="PVO256" s="472"/>
      <c r="PVP256" s="472"/>
      <c r="PVQ256" s="472"/>
      <c r="PVR256" s="472"/>
      <c r="PVS256" s="472"/>
      <c r="PVT256" s="472"/>
      <c r="PVU256" s="472"/>
      <c r="PVV256" s="472"/>
      <c r="PVW256" s="472"/>
      <c r="PVX256" s="472"/>
      <c r="PVY256" s="472"/>
      <c r="PVZ256" s="472"/>
      <c r="PWA256" s="472"/>
      <c r="PWB256" s="472"/>
      <c r="PWC256" s="472"/>
      <c r="PWD256" s="472"/>
      <c r="PWE256" s="472"/>
      <c r="PWF256" s="472"/>
      <c r="PWG256" s="472"/>
      <c r="PWH256" s="472"/>
      <c r="PWI256" s="472"/>
      <c r="PWJ256" s="472"/>
      <c r="PWK256" s="472"/>
      <c r="PWL256" s="472"/>
      <c r="PWM256" s="472"/>
      <c r="PWN256" s="472"/>
      <c r="PWO256" s="472"/>
      <c r="PWP256" s="472"/>
      <c r="PWQ256" s="472"/>
      <c r="PWR256" s="472"/>
      <c r="PWS256" s="472"/>
      <c r="PWT256" s="472"/>
      <c r="PWU256" s="472"/>
      <c r="PWV256" s="472"/>
      <c r="PWW256" s="472"/>
      <c r="PWX256" s="472"/>
      <c r="PWY256" s="472"/>
      <c r="PWZ256" s="472"/>
      <c r="PXA256" s="472"/>
      <c r="PXB256" s="472"/>
      <c r="PXC256" s="472"/>
      <c r="PXD256" s="472"/>
      <c r="PXE256" s="472"/>
      <c r="PXF256" s="472"/>
      <c r="PXG256" s="472"/>
      <c r="PXH256" s="472"/>
      <c r="PXI256" s="472"/>
      <c r="PXJ256" s="472"/>
      <c r="PXK256" s="472"/>
      <c r="PXL256" s="472"/>
      <c r="PXM256" s="472"/>
      <c r="PXN256" s="472"/>
      <c r="PXO256" s="472"/>
      <c r="PXP256" s="472"/>
      <c r="PXQ256" s="472"/>
      <c r="PXR256" s="472"/>
      <c r="PXS256" s="472"/>
      <c r="PXT256" s="472"/>
      <c r="PXU256" s="472"/>
      <c r="PXV256" s="472"/>
      <c r="PXW256" s="472"/>
      <c r="PXX256" s="472"/>
      <c r="PXY256" s="472"/>
      <c r="PXZ256" s="472"/>
      <c r="PYA256" s="472"/>
      <c r="PYB256" s="472"/>
      <c r="PYC256" s="472"/>
      <c r="PYD256" s="472"/>
      <c r="PYE256" s="472"/>
      <c r="PYF256" s="472"/>
      <c r="PYG256" s="472"/>
      <c r="PYH256" s="472"/>
      <c r="PYI256" s="472"/>
      <c r="PYJ256" s="472"/>
      <c r="PYK256" s="472"/>
      <c r="PYL256" s="472"/>
      <c r="PYM256" s="472"/>
      <c r="PYN256" s="472"/>
      <c r="PYO256" s="472"/>
      <c r="PYP256" s="472"/>
      <c r="PYQ256" s="472"/>
      <c r="PYR256" s="472"/>
      <c r="PYS256" s="472"/>
      <c r="PYT256" s="472"/>
      <c r="PYU256" s="472"/>
      <c r="PYV256" s="472"/>
      <c r="PYW256" s="472"/>
      <c r="PYX256" s="472"/>
      <c r="PYY256" s="472"/>
      <c r="PYZ256" s="472"/>
      <c r="PZA256" s="472"/>
      <c r="PZB256" s="472"/>
      <c r="PZC256" s="472"/>
      <c r="PZD256" s="472"/>
      <c r="PZE256" s="472"/>
      <c r="PZF256" s="472"/>
      <c r="PZG256" s="472"/>
      <c r="PZH256" s="472"/>
      <c r="PZI256" s="472"/>
      <c r="PZJ256" s="472"/>
      <c r="PZK256" s="472"/>
      <c r="PZL256" s="472"/>
      <c r="PZM256" s="472"/>
      <c r="PZN256" s="472"/>
      <c r="PZO256" s="472"/>
      <c r="PZP256" s="472"/>
      <c r="PZQ256" s="472"/>
      <c r="PZR256" s="472"/>
      <c r="PZS256" s="472"/>
      <c r="PZT256" s="472"/>
      <c r="PZU256" s="472"/>
      <c r="PZV256" s="472"/>
      <c r="PZW256" s="472"/>
      <c r="PZX256" s="472"/>
      <c r="PZY256" s="472"/>
      <c r="PZZ256" s="472"/>
      <c r="QAA256" s="472"/>
      <c r="QAB256" s="472"/>
      <c r="QAC256" s="472"/>
      <c r="QAD256" s="472"/>
      <c r="QAE256" s="472"/>
      <c r="QAF256" s="472"/>
      <c r="QAI256" s="472"/>
      <c r="QAJ256" s="472"/>
      <c r="QAK256" s="472"/>
      <c r="QAL256" s="472"/>
      <c r="QAM256" s="472"/>
      <c r="QAN256" s="472"/>
      <c r="QAO256" s="472"/>
      <c r="QAP256" s="472"/>
      <c r="QAQ256" s="472"/>
      <c r="QAR256" s="472"/>
      <c r="QAS256" s="472"/>
      <c r="QAT256" s="472"/>
      <c r="QAU256" s="472"/>
      <c r="QAV256" s="472"/>
      <c r="QAW256" s="472"/>
      <c r="QAX256" s="472"/>
      <c r="QAY256" s="472"/>
      <c r="QAZ256" s="472"/>
      <c r="QBA256" s="472"/>
      <c r="QBB256" s="472"/>
      <c r="QBC256" s="472"/>
      <c r="QBD256" s="472"/>
      <c r="QBE256" s="472"/>
      <c r="QBF256" s="472"/>
      <c r="QBG256" s="472"/>
      <c r="QBH256" s="472"/>
      <c r="QBI256" s="472"/>
      <c r="QBJ256" s="472"/>
      <c r="QBK256" s="472"/>
      <c r="QBL256" s="472"/>
      <c r="QBM256" s="472"/>
      <c r="QBN256" s="472"/>
      <c r="QBO256" s="472"/>
      <c r="QBP256" s="472"/>
      <c r="QBQ256" s="472"/>
      <c r="QBR256" s="472"/>
      <c r="QBS256" s="472"/>
      <c r="QBT256" s="472"/>
      <c r="QBU256" s="472"/>
      <c r="QBV256" s="472"/>
      <c r="QBW256" s="472"/>
      <c r="QBX256" s="472"/>
      <c r="QBY256" s="472"/>
      <c r="QBZ256" s="472"/>
      <c r="QCA256" s="472"/>
      <c r="QCB256" s="472"/>
      <c r="QCC256" s="472"/>
      <c r="QCD256" s="472"/>
      <c r="QCE256" s="472"/>
      <c r="QCF256" s="472"/>
      <c r="QCG256" s="472"/>
      <c r="QCH256" s="472"/>
      <c r="QCI256" s="472"/>
      <c r="QCJ256" s="472"/>
      <c r="QCK256" s="472"/>
      <c r="QCL256" s="472"/>
      <c r="QCM256" s="472"/>
      <c r="QCN256" s="472"/>
      <c r="QCO256" s="472"/>
      <c r="QCP256" s="472"/>
      <c r="QCQ256" s="472"/>
      <c r="QCR256" s="472"/>
      <c r="QCS256" s="472"/>
      <c r="QCT256" s="472"/>
      <c r="QCU256" s="472"/>
      <c r="QCV256" s="472"/>
      <c r="QCW256" s="472"/>
      <c r="QCX256" s="472"/>
      <c r="QCY256" s="472"/>
      <c r="QCZ256" s="472"/>
      <c r="QDA256" s="472"/>
      <c r="QDB256" s="472"/>
      <c r="QDC256" s="472"/>
      <c r="QDD256" s="472"/>
      <c r="QDE256" s="472"/>
      <c r="QDF256" s="472"/>
      <c r="QDG256" s="472"/>
      <c r="QDH256" s="472"/>
      <c r="QDI256" s="472"/>
      <c r="QDJ256" s="472"/>
      <c r="QDK256" s="472"/>
      <c r="QDL256" s="472"/>
      <c r="QDM256" s="472"/>
      <c r="QDN256" s="472"/>
      <c r="QDO256" s="472"/>
      <c r="QDP256" s="472"/>
      <c r="QDQ256" s="472"/>
      <c r="QDR256" s="472"/>
      <c r="QDS256" s="472"/>
      <c r="QDT256" s="472"/>
      <c r="QDU256" s="472"/>
      <c r="QDV256" s="472"/>
      <c r="QDW256" s="472"/>
      <c r="QDX256" s="472"/>
      <c r="QDY256" s="472"/>
      <c r="QDZ256" s="472"/>
      <c r="QEA256" s="472"/>
      <c r="QEB256" s="472"/>
      <c r="QEC256" s="472"/>
      <c r="QED256" s="472"/>
      <c r="QEE256" s="472"/>
      <c r="QEF256" s="472"/>
      <c r="QEG256" s="472"/>
      <c r="QEH256" s="472"/>
      <c r="QEI256" s="472"/>
      <c r="QEJ256" s="472"/>
      <c r="QEK256" s="472"/>
      <c r="QEL256" s="472"/>
      <c r="QEM256" s="472"/>
      <c r="QEN256" s="472"/>
      <c r="QEO256" s="472"/>
      <c r="QEP256" s="472"/>
      <c r="QEQ256" s="472"/>
      <c r="QER256" s="472"/>
      <c r="QES256" s="472"/>
      <c r="QET256" s="472"/>
      <c r="QEU256" s="472"/>
      <c r="QEV256" s="472"/>
      <c r="QEW256" s="472"/>
      <c r="QEX256" s="472"/>
      <c r="QEY256" s="472"/>
      <c r="QEZ256" s="472"/>
      <c r="QFA256" s="472"/>
      <c r="QFB256" s="472"/>
      <c r="QFC256" s="472"/>
      <c r="QFD256" s="472"/>
      <c r="QFE256" s="472"/>
      <c r="QFF256" s="472"/>
      <c r="QFG256" s="472"/>
      <c r="QFH256" s="472"/>
      <c r="QFI256" s="472"/>
      <c r="QFJ256" s="472"/>
      <c r="QFK256" s="472"/>
      <c r="QFL256" s="472"/>
      <c r="QFM256" s="472"/>
      <c r="QFN256" s="472"/>
      <c r="QFO256" s="472"/>
      <c r="QFP256" s="472"/>
      <c r="QFQ256" s="472"/>
      <c r="QFR256" s="472"/>
      <c r="QFS256" s="472"/>
      <c r="QFT256" s="472"/>
      <c r="QFU256" s="472"/>
      <c r="QFV256" s="472"/>
      <c r="QFW256" s="472"/>
      <c r="QFX256" s="472"/>
      <c r="QFY256" s="472"/>
      <c r="QFZ256" s="472"/>
      <c r="QGA256" s="472"/>
      <c r="QGB256" s="472"/>
      <c r="QGC256" s="472"/>
      <c r="QGD256" s="472"/>
      <c r="QGE256" s="472"/>
      <c r="QGF256" s="472"/>
      <c r="QGG256" s="472"/>
      <c r="QGH256" s="472"/>
      <c r="QGI256" s="472"/>
      <c r="QGJ256" s="472"/>
      <c r="QGK256" s="472"/>
      <c r="QGL256" s="472"/>
      <c r="QGM256" s="472"/>
      <c r="QGN256" s="472"/>
      <c r="QGO256" s="472"/>
      <c r="QGP256" s="472"/>
      <c r="QGQ256" s="472"/>
      <c r="QGR256" s="472"/>
      <c r="QGS256" s="472"/>
      <c r="QGT256" s="472"/>
      <c r="QGU256" s="472"/>
      <c r="QGV256" s="472"/>
      <c r="QGW256" s="472"/>
      <c r="QGX256" s="472"/>
      <c r="QGY256" s="472"/>
      <c r="QGZ256" s="472"/>
      <c r="QHA256" s="472"/>
      <c r="QHB256" s="472"/>
      <c r="QHC256" s="472"/>
      <c r="QHD256" s="472"/>
      <c r="QHE256" s="472"/>
      <c r="QHF256" s="472"/>
      <c r="QHG256" s="472"/>
      <c r="QHH256" s="472"/>
      <c r="QHI256" s="472"/>
      <c r="QHJ256" s="472"/>
      <c r="QHK256" s="472"/>
      <c r="QHL256" s="472"/>
      <c r="QHM256" s="472"/>
      <c r="QHN256" s="472"/>
      <c r="QHO256" s="472"/>
      <c r="QHP256" s="472"/>
      <c r="QHQ256" s="472"/>
      <c r="QHR256" s="472"/>
      <c r="QHS256" s="472"/>
      <c r="QHT256" s="472"/>
      <c r="QHU256" s="472"/>
      <c r="QHV256" s="472"/>
      <c r="QHW256" s="472"/>
      <c r="QHX256" s="472"/>
      <c r="QHY256" s="472"/>
      <c r="QHZ256" s="472"/>
      <c r="QIA256" s="472"/>
      <c r="QIB256" s="472"/>
      <c r="QIC256" s="472"/>
      <c r="QID256" s="472"/>
      <c r="QIE256" s="472"/>
      <c r="QIF256" s="472"/>
      <c r="QIG256" s="472"/>
      <c r="QIH256" s="472"/>
      <c r="QII256" s="472"/>
      <c r="QIJ256" s="472"/>
      <c r="QIK256" s="472"/>
      <c r="QIL256" s="472"/>
      <c r="QIM256" s="472"/>
      <c r="QIN256" s="472"/>
      <c r="QIO256" s="472"/>
      <c r="QIP256" s="472"/>
      <c r="QIQ256" s="472"/>
      <c r="QIR256" s="472"/>
      <c r="QIS256" s="472"/>
      <c r="QIT256" s="472"/>
      <c r="QIU256" s="472"/>
      <c r="QIV256" s="472"/>
      <c r="QIW256" s="472"/>
      <c r="QIX256" s="472"/>
      <c r="QIY256" s="472"/>
      <c r="QIZ256" s="472"/>
      <c r="QJA256" s="472"/>
      <c r="QJB256" s="472"/>
      <c r="QJC256" s="472"/>
      <c r="QJD256" s="472"/>
      <c r="QJE256" s="472"/>
      <c r="QJF256" s="472"/>
      <c r="QJG256" s="472"/>
      <c r="QJH256" s="472"/>
      <c r="QJI256" s="472"/>
      <c r="QJJ256" s="472"/>
      <c r="QJK256" s="472"/>
      <c r="QJL256" s="472"/>
      <c r="QJM256" s="472"/>
      <c r="QJN256" s="472"/>
      <c r="QJO256" s="472"/>
      <c r="QJP256" s="472"/>
      <c r="QJQ256" s="472"/>
      <c r="QJR256" s="472"/>
      <c r="QJS256" s="472"/>
      <c r="QJT256" s="472"/>
      <c r="QJU256" s="472"/>
      <c r="QJV256" s="472"/>
      <c r="QJW256" s="472"/>
      <c r="QJX256" s="472"/>
      <c r="QJY256" s="472"/>
      <c r="QJZ256" s="472"/>
      <c r="QKA256" s="472"/>
      <c r="QKB256" s="472"/>
      <c r="QKE256" s="472"/>
      <c r="QKF256" s="472"/>
      <c r="QKG256" s="472"/>
      <c r="QKH256" s="472"/>
      <c r="QKI256" s="472"/>
      <c r="QKJ256" s="472"/>
      <c r="QKK256" s="472"/>
      <c r="QKL256" s="472"/>
      <c r="QKM256" s="472"/>
      <c r="QKN256" s="472"/>
      <c r="QKO256" s="472"/>
      <c r="QKP256" s="472"/>
      <c r="QKQ256" s="472"/>
      <c r="QKR256" s="472"/>
      <c r="QKS256" s="472"/>
      <c r="QKT256" s="472"/>
      <c r="QKU256" s="472"/>
      <c r="QKV256" s="472"/>
      <c r="QKW256" s="472"/>
      <c r="QKX256" s="472"/>
      <c r="QKY256" s="472"/>
      <c r="QKZ256" s="472"/>
      <c r="QLA256" s="472"/>
      <c r="QLB256" s="472"/>
      <c r="QLC256" s="472"/>
      <c r="QLD256" s="472"/>
      <c r="QLE256" s="472"/>
      <c r="QLF256" s="472"/>
      <c r="QLG256" s="472"/>
      <c r="QLH256" s="472"/>
      <c r="QLI256" s="472"/>
      <c r="QLJ256" s="472"/>
      <c r="QLK256" s="472"/>
      <c r="QLL256" s="472"/>
      <c r="QLM256" s="472"/>
      <c r="QLN256" s="472"/>
      <c r="QLO256" s="472"/>
      <c r="QLP256" s="472"/>
      <c r="QLQ256" s="472"/>
      <c r="QLR256" s="472"/>
      <c r="QLS256" s="472"/>
      <c r="QLT256" s="472"/>
      <c r="QLU256" s="472"/>
      <c r="QLV256" s="472"/>
      <c r="QLW256" s="472"/>
      <c r="QLX256" s="472"/>
      <c r="QLY256" s="472"/>
      <c r="QLZ256" s="472"/>
      <c r="QMA256" s="472"/>
      <c r="QMB256" s="472"/>
      <c r="QMC256" s="472"/>
      <c r="QMD256" s="472"/>
      <c r="QME256" s="472"/>
      <c r="QMF256" s="472"/>
      <c r="QMG256" s="472"/>
      <c r="QMH256" s="472"/>
      <c r="QMI256" s="472"/>
      <c r="QMJ256" s="472"/>
      <c r="QMK256" s="472"/>
      <c r="QML256" s="472"/>
      <c r="QMM256" s="472"/>
      <c r="QMN256" s="472"/>
      <c r="QMO256" s="472"/>
      <c r="QMP256" s="472"/>
      <c r="QMQ256" s="472"/>
      <c r="QMR256" s="472"/>
      <c r="QMS256" s="472"/>
      <c r="QMT256" s="472"/>
      <c r="QMU256" s="472"/>
      <c r="QMV256" s="472"/>
      <c r="QMW256" s="472"/>
      <c r="QMX256" s="472"/>
      <c r="QMY256" s="472"/>
      <c r="QMZ256" s="472"/>
      <c r="QNA256" s="472"/>
      <c r="QNB256" s="472"/>
      <c r="QNC256" s="472"/>
      <c r="QND256" s="472"/>
      <c r="QNE256" s="472"/>
      <c r="QNF256" s="472"/>
      <c r="QNG256" s="472"/>
      <c r="QNH256" s="472"/>
      <c r="QNI256" s="472"/>
      <c r="QNJ256" s="472"/>
      <c r="QNK256" s="472"/>
      <c r="QNL256" s="472"/>
      <c r="QNM256" s="472"/>
      <c r="QNN256" s="472"/>
      <c r="QNO256" s="472"/>
      <c r="QNP256" s="472"/>
      <c r="QNQ256" s="472"/>
      <c r="QNR256" s="472"/>
      <c r="QNS256" s="472"/>
      <c r="QNT256" s="472"/>
      <c r="QNU256" s="472"/>
      <c r="QNV256" s="472"/>
      <c r="QNW256" s="472"/>
      <c r="QNX256" s="472"/>
      <c r="QNY256" s="472"/>
      <c r="QNZ256" s="472"/>
      <c r="QOA256" s="472"/>
      <c r="QOB256" s="472"/>
      <c r="QOC256" s="472"/>
      <c r="QOD256" s="472"/>
      <c r="QOE256" s="472"/>
      <c r="QOF256" s="472"/>
      <c r="QOG256" s="472"/>
      <c r="QOH256" s="472"/>
      <c r="QOI256" s="472"/>
      <c r="QOJ256" s="472"/>
      <c r="QOK256" s="472"/>
      <c r="QOL256" s="472"/>
      <c r="QOM256" s="472"/>
      <c r="QON256" s="472"/>
      <c r="QOO256" s="472"/>
      <c r="QOP256" s="472"/>
      <c r="QOQ256" s="472"/>
      <c r="QOR256" s="472"/>
      <c r="QOS256" s="472"/>
      <c r="QOT256" s="472"/>
      <c r="QOU256" s="472"/>
      <c r="QOV256" s="472"/>
      <c r="QOW256" s="472"/>
      <c r="QOX256" s="472"/>
      <c r="QOY256" s="472"/>
      <c r="QOZ256" s="472"/>
      <c r="QPA256" s="472"/>
      <c r="QPB256" s="472"/>
      <c r="QPC256" s="472"/>
      <c r="QPD256" s="472"/>
      <c r="QPE256" s="472"/>
      <c r="QPF256" s="472"/>
      <c r="QPG256" s="472"/>
      <c r="QPH256" s="472"/>
      <c r="QPI256" s="472"/>
      <c r="QPJ256" s="472"/>
      <c r="QPK256" s="472"/>
      <c r="QPL256" s="472"/>
      <c r="QPM256" s="472"/>
      <c r="QPN256" s="472"/>
      <c r="QPO256" s="472"/>
      <c r="QPP256" s="472"/>
      <c r="QPQ256" s="472"/>
      <c r="QPR256" s="472"/>
      <c r="QPS256" s="472"/>
      <c r="QPT256" s="472"/>
      <c r="QPU256" s="472"/>
      <c r="QPV256" s="472"/>
      <c r="QPW256" s="472"/>
      <c r="QPX256" s="472"/>
      <c r="QPY256" s="472"/>
      <c r="QPZ256" s="472"/>
      <c r="QQA256" s="472"/>
      <c r="QQB256" s="472"/>
      <c r="QQC256" s="472"/>
      <c r="QQD256" s="472"/>
      <c r="QQE256" s="472"/>
      <c r="QQF256" s="472"/>
      <c r="QQG256" s="472"/>
      <c r="QQH256" s="472"/>
      <c r="QQI256" s="472"/>
      <c r="QQJ256" s="472"/>
      <c r="QQK256" s="472"/>
      <c r="QQL256" s="472"/>
      <c r="QQM256" s="472"/>
      <c r="QQN256" s="472"/>
      <c r="QQO256" s="472"/>
      <c r="QQP256" s="472"/>
      <c r="QQQ256" s="472"/>
      <c r="QQR256" s="472"/>
      <c r="QQS256" s="472"/>
      <c r="QQT256" s="472"/>
      <c r="QQU256" s="472"/>
      <c r="QQV256" s="472"/>
      <c r="QQW256" s="472"/>
      <c r="QQX256" s="472"/>
      <c r="QQY256" s="472"/>
      <c r="QQZ256" s="472"/>
      <c r="QRA256" s="472"/>
      <c r="QRB256" s="472"/>
      <c r="QRC256" s="472"/>
      <c r="QRD256" s="472"/>
      <c r="QRE256" s="472"/>
      <c r="QRF256" s="472"/>
      <c r="QRG256" s="472"/>
      <c r="QRH256" s="472"/>
      <c r="QRI256" s="472"/>
      <c r="QRJ256" s="472"/>
      <c r="QRK256" s="472"/>
      <c r="QRL256" s="472"/>
      <c r="QRM256" s="472"/>
      <c r="QRN256" s="472"/>
      <c r="QRO256" s="472"/>
      <c r="QRP256" s="472"/>
      <c r="QRQ256" s="472"/>
      <c r="QRR256" s="472"/>
      <c r="QRS256" s="472"/>
      <c r="QRT256" s="472"/>
      <c r="QRU256" s="472"/>
      <c r="QRV256" s="472"/>
      <c r="QRW256" s="472"/>
      <c r="QRX256" s="472"/>
      <c r="QRY256" s="472"/>
      <c r="QRZ256" s="472"/>
      <c r="QSA256" s="472"/>
      <c r="QSB256" s="472"/>
      <c r="QSC256" s="472"/>
      <c r="QSD256" s="472"/>
      <c r="QSE256" s="472"/>
      <c r="QSF256" s="472"/>
      <c r="QSG256" s="472"/>
      <c r="QSH256" s="472"/>
      <c r="QSI256" s="472"/>
      <c r="QSJ256" s="472"/>
      <c r="QSK256" s="472"/>
      <c r="QSL256" s="472"/>
      <c r="QSM256" s="472"/>
      <c r="QSN256" s="472"/>
      <c r="QSO256" s="472"/>
      <c r="QSP256" s="472"/>
      <c r="QSQ256" s="472"/>
      <c r="QSR256" s="472"/>
      <c r="QSS256" s="472"/>
      <c r="QST256" s="472"/>
      <c r="QSU256" s="472"/>
      <c r="QSV256" s="472"/>
      <c r="QSW256" s="472"/>
      <c r="QSX256" s="472"/>
      <c r="QSY256" s="472"/>
      <c r="QSZ256" s="472"/>
      <c r="QTA256" s="472"/>
      <c r="QTB256" s="472"/>
      <c r="QTC256" s="472"/>
      <c r="QTD256" s="472"/>
      <c r="QTE256" s="472"/>
      <c r="QTF256" s="472"/>
      <c r="QTG256" s="472"/>
      <c r="QTH256" s="472"/>
      <c r="QTI256" s="472"/>
      <c r="QTJ256" s="472"/>
      <c r="QTK256" s="472"/>
      <c r="QTL256" s="472"/>
      <c r="QTM256" s="472"/>
      <c r="QTN256" s="472"/>
      <c r="QTO256" s="472"/>
      <c r="QTP256" s="472"/>
      <c r="QTQ256" s="472"/>
      <c r="QTR256" s="472"/>
      <c r="QTS256" s="472"/>
      <c r="QTT256" s="472"/>
      <c r="QTU256" s="472"/>
      <c r="QTV256" s="472"/>
      <c r="QTW256" s="472"/>
      <c r="QTX256" s="472"/>
      <c r="QUA256" s="472"/>
      <c r="QUB256" s="472"/>
      <c r="QUC256" s="472"/>
      <c r="QUD256" s="472"/>
      <c r="QUE256" s="472"/>
      <c r="QUF256" s="472"/>
      <c r="QUG256" s="472"/>
      <c r="QUH256" s="472"/>
      <c r="QUI256" s="472"/>
      <c r="QUJ256" s="472"/>
      <c r="QUK256" s="472"/>
      <c r="QUL256" s="472"/>
      <c r="QUM256" s="472"/>
      <c r="QUN256" s="472"/>
      <c r="QUO256" s="472"/>
      <c r="QUP256" s="472"/>
      <c r="QUQ256" s="472"/>
      <c r="QUR256" s="472"/>
      <c r="QUS256" s="472"/>
      <c r="QUT256" s="472"/>
      <c r="QUU256" s="472"/>
      <c r="QUV256" s="472"/>
      <c r="QUW256" s="472"/>
      <c r="QUX256" s="472"/>
      <c r="QUY256" s="472"/>
      <c r="QUZ256" s="472"/>
      <c r="QVA256" s="472"/>
      <c r="QVB256" s="472"/>
      <c r="QVC256" s="472"/>
      <c r="QVD256" s="472"/>
      <c r="QVE256" s="472"/>
      <c r="QVF256" s="472"/>
      <c r="QVG256" s="472"/>
      <c r="QVH256" s="472"/>
      <c r="QVI256" s="472"/>
      <c r="QVJ256" s="472"/>
      <c r="QVK256" s="472"/>
      <c r="QVL256" s="472"/>
      <c r="QVM256" s="472"/>
      <c r="QVN256" s="472"/>
      <c r="QVO256" s="472"/>
      <c r="QVP256" s="472"/>
      <c r="QVQ256" s="472"/>
      <c r="QVR256" s="472"/>
      <c r="QVS256" s="472"/>
      <c r="QVT256" s="472"/>
      <c r="QVU256" s="472"/>
      <c r="QVV256" s="472"/>
      <c r="QVW256" s="472"/>
      <c r="QVX256" s="472"/>
      <c r="QVY256" s="472"/>
      <c r="QVZ256" s="472"/>
      <c r="QWA256" s="472"/>
      <c r="QWB256" s="472"/>
      <c r="QWC256" s="472"/>
      <c r="QWD256" s="472"/>
      <c r="QWE256" s="472"/>
      <c r="QWF256" s="472"/>
      <c r="QWG256" s="472"/>
      <c r="QWH256" s="472"/>
      <c r="QWI256" s="472"/>
      <c r="QWJ256" s="472"/>
      <c r="QWK256" s="472"/>
      <c r="QWL256" s="472"/>
      <c r="QWM256" s="472"/>
      <c r="QWN256" s="472"/>
      <c r="QWO256" s="472"/>
      <c r="QWP256" s="472"/>
      <c r="QWQ256" s="472"/>
      <c r="QWR256" s="472"/>
      <c r="QWS256" s="472"/>
      <c r="QWT256" s="472"/>
      <c r="QWU256" s="472"/>
      <c r="QWV256" s="472"/>
      <c r="QWW256" s="472"/>
      <c r="QWX256" s="472"/>
      <c r="QWY256" s="472"/>
      <c r="QWZ256" s="472"/>
      <c r="QXA256" s="472"/>
      <c r="QXB256" s="472"/>
      <c r="QXC256" s="472"/>
      <c r="QXD256" s="472"/>
      <c r="QXE256" s="472"/>
      <c r="QXF256" s="472"/>
      <c r="QXG256" s="472"/>
      <c r="QXH256" s="472"/>
      <c r="QXI256" s="472"/>
      <c r="QXJ256" s="472"/>
      <c r="QXK256" s="472"/>
      <c r="QXL256" s="472"/>
      <c r="QXM256" s="472"/>
      <c r="QXN256" s="472"/>
      <c r="QXO256" s="472"/>
      <c r="QXP256" s="472"/>
      <c r="QXQ256" s="472"/>
      <c r="QXR256" s="472"/>
      <c r="QXS256" s="472"/>
      <c r="QXT256" s="472"/>
      <c r="QXU256" s="472"/>
      <c r="QXV256" s="472"/>
      <c r="QXW256" s="472"/>
      <c r="QXX256" s="472"/>
      <c r="QXY256" s="472"/>
      <c r="QXZ256" s="472"/>
      <c r="QYA256" s="472"/>
      <c r="QYB256" s="472"/>
      <c r="QYC256" s="472"/>
      <c r="QYD256" s="472"/>
      <c r="QYE256" s="472"/>
      <c r="QYF256" s="472"/>
      <c r="QYG256" s="472"/>
      <c r="QYH256" s="472"/>
      <c r="QYI256" s="472"/>
      <c r="QYJ256" s="472"/>
      <c r="QYK256" s="472"/>
      <c r="QYL256" s="472"/>
      <c r="QYM256" s="472"/>
      <c r="QYN256" s="472"/>
      <c r="QYO256" s="472"/>
      <c r="QYP256" s="472"/>
      <c r="QYQ256" s="472"/>
      <c r="QYR256" s="472"/>
      <c r="QYS256" s="472"/>
      <c r="QYT256" s="472"/>
      <c r="QYU256" s="472"/>
      <c r="QYV256" s="472"/>
      <c r="QYW256" s="472"/>
      <c r="QYX256" s="472"/>
      <c r="QYY256" s="472"/>
      <c r="QYZ256" s="472"/>
      <c r="QZA256" s="472"/>
      <c r="QZB256" s="472"/>
      <c r="QZC256" s="472"/>
      <c r="QZD256" s="472"/>
      <c r="QZE256" s="472"/>
      <c r="QZF256" s="472"/>
      <c r="QZG256" s="472"/>
      <c r="QZH256" s="472"/>
      <c r="QZI256" s="472"/>
      <c r="QZJ256" s="472"/>
      <c r="QZK256" s="472"/>
      <c r="QZL256" s="472"/>
      <c r="QZM256" s="472"/>
      <c r="QZN256" s="472"/>
      <c r="QZO256" s="472"/>
      <c r="QZP256" s="472"/>
      <c r="QZQ256" s="472"/>
      <c r="QZR256" s="472"/>
      <c r="QZS256" s="472"/>
      <c r="QZT256" s="472"/>
      <c r="QZU256" s="472"/>
      <c r="QZV256" s="472"/>
      <c r="QZW256" s="472"/>
      <c r="QZX256" s="472"/>
      <c r="QZY256" s="472"/>
      <c r="QZZ256" s="472"/>
      <c r="RAA256" s="472"/>
      <c r="RAB256" s="472"/>
      <c r="RAC256" s="472"/>
      <c r="RAD256" s="472"/>
      <c r="RAE256" s="472"/>
      <c r="RAF256" s="472"/>
      <c r="RAG256" s="472"/>
      <c r="RAH256" s="472"/>
      <c r="RAI256" s="472"/>
      <c r="RAJ256" s="472"/>
      <c r="RAK256" s="472"/>
      <c r="RAL256" s="472"/>
      <c r="RAM256" s="472"/>
      <c r="RAN256" s="472"/>
      <c r="RAO256" s="472"/>
      <c r="RAP256" s="472"/>
      <c r="RAQ256" s="472"/>
      <c r="RAR256" s="472"/>
      <c r="RAS256" s="472"/>
      <c r="RAT256" s="472"/>
      <c r="RAU256" s="472"/>
      <c r="RAV256" s="472"/>
      <c r="RAW256" s="472"/>
      <c r="RAX256" s="472"/>
      <c r="RAY256" s="472"/>
      <c r="RAZ256" s="472"/>
      <c r="RBA256" s="472"/>
      <c r="RBB256" s="472"/>
      <c r="RBC256" s="472"/>
      <c r="RBD256" s="472"/>
      <c r="RBE256" s="472"/>
      <c r="RBF256" s="472"/>
      <c r="RBG256" s="472"/>
      <c r="RBH256" s="472"/>
      <c r="RBI256" s="472"/>
      <c r="RBJ256" s="472"/>
      <c r="RBK256" s="472"/>
      <c r="RBL256" s="472"/>
      <c r="RBM256" s="472"/>
      <c r="RBN256" s="472"/>
      <c r="RBO256" s="472"/>
      <c r="RBP256" s="472"/>
      <c r="RBQ256" s="472"/>
      <c r="RBR256" s="472"/>
      <c r="RBS256" s="472"/>
      <c r="RBT256" s="472"/>
      <c r="RBU256" s="472"/>
      <c r="RBV256" s="472"/>
      <c r="RBW256" s="472"/>
      <c r="RBX256" s="472"/>
      <c r="RBY256" s="472"/>
      <c r="RBZ256" s="472"/>
      <c r="RCA256" s="472"/>
      <c r="RCB256" s="472"/>
      <c r="RCC256" s="472"/>
      <c r="RCD256" s="472"/>
      <c r="RCE256" s="472"/>
      <c r="RCF256" s="472"/>
      <c r="RCG256" s="472"/>
      <c r="RCH256" s="472"/>
      <c r="RCI256" s="472"/>
      <c r="RCJ256" s="472"/>
      <c r="RCK256" s="472"/>
      <c r="RCL256" s="472"/>
      <c r="RCM256" s="472"/>
      <c r="RCN256" s="472"/>
      <c r="RCO256" s="472"/>
      <c r="RCP256" s="472"/>
      <c r="RCQ256" s="472"/>
      <c r="RCR256" s="472"/>
      <c r="RCS256" s="472"/>
      <c r="RCT256" s="472"/>
      <c r="RCU256" s="472"/>
      <c r="RCV256" s="472"/>
      <c r="RCW256" s="472"/>
      <c r="RCX256" s="472"/>
      <c r="RCY256" s="472"/>
      <c r="RCZ256" s="472"/>
      <c r="RDA256" s="472"/>
      <c r="RDB256" s="472"/>
      <c r="RDC256" s="472"/>
      <c r="RDD256" s="472"/>
      <c r="RDE256" s="472"/>
      <c r="RDF256" s="472"/>
      <c r="RDG256" s="472"/>
      <c r="RDH256" s="472"/>
      <c r="RDI256" s="472"/>
      <c r="RDJ256" s="472"/>
      <c r="RDK256" s="472"/>
      <c r="RDL256" s="472"/>
      <c r="RDM256" s="472"/>
      <c r="RDN256" s="472"/>
      <c r="RDO256" s="472"/>
      <c r="RDP256" s="472"/>
      <c r="RDQ256" s="472"/>
      <c r="RDR256" s="472"/>
      <c r="RDS256" s="472"/>
      <c r="RDT256" s="472"/>
      <c r="RDW256" s="472"/>
      <c r="RDX256" s="472"/>
      <c r="RDY256" s="472"/>
      <c r="RDZ256" s="472"/>
      <c r="REA256" s="472"/>
      <c r="REB256" s="472"/>
      <c r="REC256" s="472"/>
      <c r="RED256" s="472"/>
      <c r="REE256" s="472"/>
      <c r="REF256" s="472"/>
      <c r="REG256" s="472"/>
      <c r="REH256" s="472"/>
      <c r="REI256" s="472"/>
      <c r="REJ256" s="472"/>
      <c r="REK256" s="472"/>
      <c r="REL256" s="472"/>
      <c r="REM256" s="472"/>
      <c r="REN256" s="472"/>
      <c r="REO256" s="472"/>
      <c r="REP256" s="472"/>
      <c r="REQ256" s="472"/>
      <c r="RER256" s="472"/>
      <c r="RES256" s="472"/>
      <c r="RET256" s="472"/>
      <c r="REU256" s="472"/>
      <c r="REV256" s="472"/>
      <c r="REW256" s="472"/>
      <c r="REX256" s="472"/>
      <c r="REY256" s="472"/>
      <c r="REZ256" s="472"/>
      <c r="RFA256" s="472"/>
      <c r="RFB256" s="472"/>
      <c r="RFC256" s="472"/>
      <c r="RFD256" s="472"/>
      <c r="RFE256" s="472"/>
      <c r="RFF256" s="472"/>
      <c r="RFG256" s="472"/>
      <c r="RFH256" s="472"/>
      <c r="RFI256" s="472"/>
      <c r="RFJ256" s="472"/>
      <c r="RFK256" s="472"/>
      <c r="RFL256" s="472"/>
      <c r="RFM256" s="472"/>
      <c r="RFN256" s="472"/>
      <c r="RFO256" s="472"/>
      <c r="RFP256" s="472"/>
      <c r="RFQ256" s="472"/>
      <c r="RFR256" s="472"/>
      <c r="RFS256" s="472"/>
      <c r="RFT256" s="472"/>
      <c r="RFU256" s="472"/>
      <c r="RFV256" s="472"/>
      <c r="RFW256" s="472"/>
      <c r="RFX256" s="472"/>
      <c r="RFY256" s="472"/>
      <c r="RFZ256" s="472"/>
      <c r="RGA256" s="472"/>
      <c r="RGB256" s="472"/>
      <c r="RGC256" s="472"/>
      <c r="RGD256" s="472"/>
      <c r="RGE256" s="472"/>
      <c r="RGF256" s="472"/>
      <c r="RGG256" s="472"/>
      <c r="RGH256" s="472"/>
      <c r="RGI256" s="472"/>
      <c r="RGJ256" s="472"/>
      <c r="RGK256" s="472"/>
      <c r="RGL256" s="472"/>
      <c r="RGM256" s="472"/>
      <c r="RGN256" s="472"/>
      <c r="RGO256" s="472"/>
      <c r="RGP256" s="472"/>
      <c r="RGQ256" s="472"/>
      <c r="RGR256" s="472"/>
      <c r="RGS256" s="472"/>
      <c r="RGT256" s="472"/>
      <c r="RGU256" s="472"/>
      <c r="RGV256" s="472"/>
      <c r="RGW256" s="472"/>
      <c r="RGX256" s="472"/>
      <c r="RGY256" s="472"/>
      <c r="RGZ256" s="472"/>
      <c r="RHA256" s="472"/>
      <c r="RHB256" s="472"/>
      <c r="RHC256" s="472"/>
      <c r="RHD256" s="472"/>
      <c r="RHE256" s="472"/>
      <c r="RHF256" s="472"/>
      <c r="RHG256" s="472"/>
      <c r="RHH256" s="472"/>
      <c r="RHI256" s="472"/>
      <c r="RHJ256" s="472"/>
      <c r="RHK256" s="472"/>
      <c r="RHL256" s="472"/>
      <c r="RHM256" s="472"/>
      <c r="RHN256" s="472"/>
      <c r="RHO256" s="472"/>
      <c r="RHP256" s="472"/>
      <c r="RHQ256" s="472"/>
      <c r="RHR256" s="472"/>
      <c r="RHS256" s="472"/>
      <c r="RHT256" s="472"/>
      <c r="RHU256" s="472"/>
      <c r="RHV256" s="472"/>
      <c r="RHW256" s="472"/>
      <c r="RHX256" s="472"/>
      <c r="RHY256" s="472"/>
      <c r="RHZ256" s="472"/>
      <c r="RIA256" s="472"/>
      <c r="RIB256" s="472"/>
      <c r="RIC256" s="472"/>
      <c r="RID256" s="472"/>
      <c r="RIE256" s="472"/>
      <c r="RIF256" s="472"/>
      <c r="RIG256" s="472"/>
      <c r="RIH256" s="472"/>
      <c r="RII256" s="472"/>
      <c r="RIJ256" s="472"/>
      <c r="RIK256" s="472"/>
      <c r="RIL256" s="472"/>
      <c r="RIM256" s="472"/>
      <c r="RIN256" s="472"/>
      <c r="RIO256" s="472"/>
      <c r="RIP256" s="472"/>
      <c r="RIQ256" s="472"/>
      <c r="RIR256" s="472"/>
      <c r="RIS256" s="472"/>
      <c r="RIT256" s="472"/>
      <c r="RIU256" s="472"/>
      <c r="RIV256" s="472"/>
      <c r="RIW256" s="472"/>
      <c r="RIX256" s="472"/>
      <c r="RIY256" s="472"/>
      <c r="RIZ256" s="472"/>
      <c r="RJA256" s="472"/>
      <c r="RJB256" s="472"/>
      <c r="RJC256" s="472"/>
      <c r="RJD256" s="472"/>
      <c r="RJE256" s="472"/>
      <c r="RJF256" s="472"/>
      <c r="RJG256" s="472"/>
      <c r="RJH256" s="472"/>
      <c r="RJI256" s="472"/>
      <c r="RJJ256" s="472"/>
      <c r="RJK256" s="472"/>
      <c r="RJL256" s="472"/>
      <c r="RJM256" s="472"/>
      <c r="RJN256" s="472"/>
      <c r="RJO256" s="472"/>
      <c r="RJP256" s="472"/>
      <c r="RJQ256" s="472"/>
      <c r="RJR256" s="472"/>
      <c r="RJS256" s="472"/>
      <c r="RJT256" s="472"/>
      <c r="RJU256" s="472"/>
      <c r="RJV256" s="472"/>
      <c r="RJW256" s="472"/>
      <c r="RJX256" s="472"/>
      <c r="RJY256" s="472"/>
      <c r="RJZ256" s="472"/>
      <c r="RKA256" s="472"/>
      <c r="RKB256" s="472"/>
      <c r="RKC256" s="472"/>
      <c r="RKD256" s="472"/>
      <c r="RKE256" s="472"/>
      <c r="RKF256" s="472"/>
      <c r="RKG256" s="472"/>
      <c r="RKH256" s="472"/>
      <c r="RKI256" s="472"/>
      <c r="RKJ256" s="472"/>
      <c r="RKK256" s="472"/>
      <c r="RKL256" s="472"/>
      <c r="RKM256" s="472"/>
      <c r="RKN256" s="472"/>
      <c r="RKO256" s="472"/>
      <c r="RKP256" s="472"/>
      <c r="RKQ256" s="472"/>
      <c r="RKR256" s="472"/>
      <c r="RKS256" s="472"/>
      <c r="RKT256" s="472"/>
      <c r="RKU256" s="472"/>
      <c r="RKV256" s="472"/>
      <c r="RKW256" s="472"/>
      <c r="RKX256" s="472"/>
      <c r="RKY256" s="472"/>
      <c r="RKZ256" s="472"/>
      <c r="RLA256" s="472"/>
      <c r="RLB256" s="472"/>
      <c r="RLC256" s="472"/>
      <c r="RLD256" s="472"/>
      <c r="RLE256" s="472"/>
      <c r="RLF256" s="472"/>
      <c r="RLG256" s="472"/>
      <c r="RLH256" s="472"/>
      <c r="RLI256" s="472"/>
      <c r="RLJ256" s="472"/>
      <c r="RLK256" s="472"/>
      <c r="RLL256" s="472"/>
      <c r="RLM256" s="472"/>
      <c r="RLN256" s="472"/>
      <c r="RLO256" s="472"/>
      <c r="RLP256" s="472"/>
      <c r="RLQ256" s="472"/>
      <c r="RLR256" s="472"/>
      <c r="RLS256" s="472"/>
      <c r="RLT256" s="472"/>
      <c r="RLU256" s="472"/>
      <c r="RLV256" s="472"/>
      <c r="RLW256" s="472"/>
      <c r="RLX256" s="472"/>
      <c r="RLY256" s="472"/>
      <c r="RLZ256" s="472"/>
      <c r="RMA256" s="472"/>
      <c r="RMB256" s="472"/>
      <c r="RMC256" s="472"/>
      <c r="RMD256" s="472"/>
      <c r="RME256" s="472"/>
      <c r="RMF256" s="472"/>
      <c r="RMG256" s="472"/>
      <c r="RMH256" s="472"/>
      <c r="RMI256" s="472"/>
      <c r="RMJ256" s="472"/>
      <c r="RMK256" s="472"/>
      <c r="RML256" s="472"/>
      <c r="RMM256" s="472"/>
      <c r="RMN256" s="472"/>
      <c r="RMO256" s="472"/>
      <c r="RMP256" s="472"/>
      <c r="RMQ256" s="472"/>
      <c r="RMR256" s="472"/>
      <c r="RMS256" s="472"/>
      <c r="RMT256" s="472"/>
      <c r="RMU256" s="472"/>
      <c r="RMV256" s="472"/>
      <c r="RMW256" s="472"/>
      <c r="RMX256" s="472"/>
      <c r="RMY256" s="472"/>
      <c r="RMZ256" s="472"/>
      <c r="RNA256" s="472"/>
      <c r="RNB256" s="472"/>
      <c r="RNC256" s="472"/>
      <c r="RND256" s="472"/>
      <c r="RNE256" s="472"/>
      <c r="RNF256" s="472"/>
      <c r="RNG256" s="472"/>
      <c r="RNH256" s="472"/>
      <c r="RNI256" s="472"/>
      <c r="RNJ256" s="472"/>
      <c r="RNK256" s="472"/>
      <c r="RNL256" s="472"/>
      <c r="RNM256" s="472"/>
      <c r="RNN256" s="472"/>
      <c r="RNO256" s="472"/>
      <c r="RNP256" s="472"/>
      <c r="RNS256" s="472"/>
      <c r="RNT256" s="472"/>
      <c r="RNU256" s="472"/>
      <c r="RNV256" s="472"/>
      <c r="RNW256" s="472"/>
      <c r="RNX256" s="472"/>
      <c r="RNY256" s="472"/>
      <c r="RNZ256" s="472"/>
      <c r="ROA256" s="472"/>
      <c r="ROB256" s="472"/>
      <c r="ROC256" s="472"/>
      <c r="ROD256" s="472"/>
      <c r="ROE256" s="472"/>
      <c r="ROF256" s="472"/>
      <c r="ROG256" s="472"/>
      <c r="ROH256" s="472"/>
      <c r="ROI256" s="472"/>
      <c r="ROJ256" s="472"/>
      <c r="ROK256" s="472"/>
      <c r="ROL256" s="472"/>
      <c r="ROM256" s="472"/>
      <c r="RON256" s="472"/>
      <c r="ROO256" s="472"/>
      <c r="ROP256" s="472"/>
      <c r="ROQ256" s="472"/>
      <c r="ROR256" s="472"/>
      <c r="ROS256" s="472"/>
      <c r="ROT256" s="472"/>
      <c r="ROU256" s="472"/>
      <c r="ROV256" s="472"/>
      <c r="ROW256" s="472"/>
      <c r="ROX256" s="472"/>
      <c r="ROY256" s="472"/>
      <c r="ROZ256" s="472"/>
      <c r="RPA256" s="472"/>
      <c r="RPB256" s="472"/>
      <c r="RPC256" s="472"/>
      <c r="RPD256" s="472"/>
      <c r="RPE256" s="472"/>
      <c r="RPF256" s="472"/>
      <c r="RPG256" s="472"/>
      <c r="RPH256" s="472"/>
      <c r="RPI256" s="472"/>
      <c r="RPJ256" s="472"/>
      <c r="RPK256" s="472"/>
      <c r="RPL256" s="472"/>
      <c r="RPM256" s="472"/>
      <c r="RPN256" s="472"/>
      <c r="RPO256" s="472"/>
      <c r="RPP256" s="472"/>
      <c r="RPQ256" s="472"/>
      <c r="RPR256" s="472"/>
      <c r="RPS256" s="472"/>
      <c r="RPT256" s="472"/>
      <c r="RPU256" s="472"/>
      <c r="RPV256" s="472"/>
      <c r="RPW256" s="472"/>
      <c r="RPX256" s="472"/>
      <c r="RPY256" s="472"/>
      <c r="RPZ256" s="472"/>
      <c r="RQA256" s="472"/>
      <c r="RQB256" s="472"/>
      <c r="RQC256" s="472"/>
      <c r="RQD256" s="472"/>
      <c r="RQE256" s="472"/>
      <c r="RQF256" s="472"/>
      <c r="RQG256" s="472"/>
      <c r="RQH256" s="472"/>
      <c r="RQI256" s="472"/>
      <c r="RQJ256" s="472"/>
      <c r="RQK256" s="472"/>
      <c r="RQL256" s="472"/>
      <c r="RQM256" s="472"/>
      <c r="RQN256" s="472"/>
      <c r="RQO256" s="472"/>
      <c r="RQP256" s="472"/>
      <c r="RQQ256" s="472"/>
      <c r="RQR256" s="472"/>
      <c r="RQS256" s="472"/>
      <c r="RQT256" s="472"/>
      <c r="RQU256" s="472"/>
      <c r="RQV256" s="472"/>
      <c r="RQW256" s="472"/>
      <c r="RQX256" s="472"/>
      <c r="RQY256" s="472"/>
      <c r="RQZ256" s="472"/>
      <c r="RRA256" s="472"/>
      <c r="RRB256" s="472"/>
      <c r="RRC256" s="472"/>
      <c r="RRD256" s="472"/>
      <c r="RRE256" s="472"/>
      <c r="RRF256" s="472"/>
      <c r="RRG256" s="472"/>
      <c r="RRH256" s="472"/>
      <c r="RRI256" s="472"/>
      <c r="RRJ256" s="472"/>
      <c r="RRK256" s="472"/>
      <c r="RRL256" s="472"/>
      <c r="RRM256" s="472"/>
      <c r="RRN256" s="472"/>
      <c r="RRO256" s="472"/>
      <c r="RRP256" s="472"/>
      <c r="RRQ256" s="472"/>
      <c r="RRR256" s="472"/>
      <c r="RRS256" s="472"/>
      <c r="RRT256" s="472"/>
      <c r="RRU256" s="472"/>
      <c r="RRV256" s="472"/>
      <c r="RRW256" s="472"/>
      <c r="RRX256" s="472"/>
      <c r="RRY256" s="472"/>
      <c r="RRZ256" s="472"/>
      <c r="RSA256" s="472"/>
      <c r="RSB256" s="472"/>
      <c r="RSC256" s="472"/>
      <c r="RSD256" s="472"/>
      <c r="RSE256" s="472"/>
      <c r="RSF256" s="472"/>
      <c r="RSG256" s="472"/>
      <c r="RSH256" s="472"/>
      <c r="RSI256" s="472"/>
      <c r="RSJ256" s="472"/>
      <c r="RSK256" s="472"/>
      <c r="RSL256" s="472"/>
      <c r="RSM256" s="472"/>
      <c r="RSN256" s="472"/>
      <c r="RSO256" s="472"/>
      <c r="RSP256" s="472"/>
      <c r="RSQ256" s="472"/>
      <c r="RSR256" s="472"/>
      <c r="RSS256" s="472"/>
      <c r="RST256" s="472"/>
      <c r="RSU256" s="472"/>
      <c r="RSV256" s="472"/>
      <c r="RSW256" s="472"/>
      <c r="RSX256" s="472"/>
      <c r="RSY256" s="472"/>
      <c r="RSZ256" s="472"/>
      <c r="RTA256" s="472"/>
      <c r="RTB256" s="472"/>
      <c r="RTC256" s="472"/>
      <c r="RTD256" s="472"/>
      <c r="RTE256" s="472"/>
      <c r="RTF256" s="472"/>
      <c r="RTG256" s="472"/>
      <c r="RTH256" s="472"/>
      <c r="RTI256" s="472"/>
      <c r="RTJ256" s="472"/>
      <c r="RTK256" s="472"/>
      <c r="RTL256" s="472"/>
      <c r="RTM256" s="472"/>
      <c r="RTN256" s="472"/>
      <c r="RTO256" s="472"/>
      <c r="RTP256" s="472"/>
      <c r="RTQ256" s="472"/>
      <c r="RTR256" s="472"/>
      <c r="RTS256" s="472"/>
      <c r="RTT256" s="472"/>
      <c r="RTU256" s="472"/>
      <c r="RTV256" s="472"/>
      <c r="RTW256" s="472"/>
      <c r="RTX256" s="472"/>
      <c r="RTY256" s="472"/>
      <c r="RTZ256" s="472"/>
      <c r="RUA256" s="472"/>
      <c r="RUB256" s="472"/>
      <c r="RUC256" s="472"/>
      <c r="RUD256" s="472"/>
      <c r="RUE256" s="472"/>
      <c r="RUF256" s="472"/>
      <c r="RUG256" s="472"/>
      <c r="RUH256" s="472"/>
      <c r="RUI256" s="472"/>
      <c r="RUJ256" s="472"/>
      <c r="RUK256" s="472"/>
      <c r="RUL256" s="472"/>
      <c r="RUM256" s="472"/>
      <c r="RUN256" s="472"/>
      <c r="RUO256" s="472"/>
      <c r="RUP256" s="472"/>
      <c r="RUQ256" s="472"/>
      <c r="RUR256" s="472"/>
      <c r="RUS256" s="472"/>
      <c r="RUT256" s="472"/>
      <c r="RUU256" s="472"/>
      <c r="RUV256" s="472"/>
      <c r="RUW256" s="472"/>
      <c r="RUX256" s="472"/>
      <c r="RUY256" s="472"/>
      <c r="RUZ256" s="472"/>
      <c r="RVA256" s="472"/>
      <c r="RVB256" s="472"/>
      <c r="RVC256" s="472"/>
      <c r="RVD256" s="472"/>
      <c r="RVE256" s="472"/>
      <c r="RVF256" s="472"/>
      <c r="RVG256" s="472"/>
      <c r="RVH256" s="472"/>
      <c r="RVI256" s="472"/>
      <c r="RVJ256" s="472"/>
      <c r="RVK256" s="472"/>
      <c r="RVL256" s="472"/>
      <c r="RVM256" s="472"/>
      <c r="RVN256" s="472"/>
      <c r="RVO256" s="472"/>
      <c r="RVP256" s="472"/>
      <c r="RVQ256" s="472"/>
      <c r="RVR256" s="472"/>
      <c r="RVS256" s="472"/>
      <c r="RVT256" s="472"/>
      <c r="RVU256" s="472"/>
      <c r="RVV256" s="472"/>
      <c r="RVW256" s="472"/>
      <c r="RVX256" s="472"/>
      <c r="RVY256" s="472"/>
      <c r="RVZ256" s="472"/>
      <c r="RWA256" s="472"/>
      <c r="RWB256" s="472"/>
      <c r="RWC256" s="472"/>
      <c r="RWD256" s="472"/>
      <c r="RWE256" s="472"/>
      <c r="RWF256" s="472"/>
      <c r="RWG256" s="472"/>
      <c r="RWH256" s="472"/>
      <c r="RWI256" s="472"/>
      <c r="RWJ256" s="472"/>
      <c r="RWK256" s="472"/>
      <c r="RWL256" s="472"/>
      <c r="RWM256" s="472"/>
      <c r="RWN256" s="472"/>
      <c r="RWO256" s="472"/>
      <c r="RWP256" s="472"/>
      <c r="RWQ256" s="472"/>
      <c r="RWR256" s="472"/>
      <c r="RWS256" s="472"/>
      <c r="RWT256" s="472"/>
      <c r="RWU256" s="472"/>
      <c r="RWV256" s="472"/>
      <c r="RWW256" s="472"/>
      <c r="RWX256" s="472"/>
      <c r="RWY256" s="472"/>
      <c r="RWZ256" s="472"/>
      <c r="RXA256" s="472"/>
      <c r="RXB256" s="472"/>
      <c r="RXC256" s="472"/>
      <c r="RXD256" s="472"/>
      <c r="RXE256" s="472"/>
      <c r="RXF256" s="472"/>
      <c r="RXG256" s="472"/>
      <c r="RXH256" s="472"/>
      <c r="RXI256" s="472"/>
      <c r="RXJ256" s="472"/>
      <c r="RXK256" s="472"/>
      <c r="RXL256" s="472"/>
      <c r="RXO256" s="472"/>
      <c r="RXP256" s="472"/>
      <c r="RXQ256" s="472"/>
      <c r="RXR256" s="472"/>
      <c r="RXS256" s="472"/>
      <c r="RXT256" s="472"/>
      <c r="RXU256" s="472"/>
      <c r="RXV256" s="472"/>
      <c r="RXW256" s="472"/>
      <c r="RXX256" s="472"/>
      <c r="RXY256" s="472"/>
      <c r="RXZ256" s="472"/>
      <c r="RYA256" s="472"/>
      <c r="RYB256" s="472"/>
      <c r="RYC256" s="472"/>
      <c r="RYD256" s="472"/>
      <c r="RYE256" s="472"/>
      <c r="RYF256" s="472"/>
      <c r="RYG256" s="472"/>
      <c r="RYH256" s="472"/>
      <c r="RYI256" s="472"/>
      <c r="RYJ256" s="472"/>
      <c r="RYK256" s="472"/>
      <c r="RYL256" s="472"/>
      <c r="RYM256" s="472"/>
      <c r="RYN256" s="472"/>
      <c r="RYO256" s="472"/>
      <c r="RYP256" s="472"/>
      <c r="RYQ256" s="472"/>
      <c r="RYR256" s="472"/>
      <c r="RYS256" s="472"/>
      <c r="RYT256" s="472"/>
      <c r="RYU256" s="472"/>
      <c r="RYV256" s="472"/>
      <c r="RYW256" s="472"/>
      <c r="RYX256" s="472"/>
      <c r="RYY256" s="472"/>
      <c r="RYZ256" s="472"/>
      <c r="RZA256" s="472"/>
      <c r="RZB256" s="472"/>
      <c r="RZC256" s="472"/>
      <c r="RZD256" s="472"/>
      <c r="RZE256" s="472"/>
      <c r="RZF256" s="472"/>
      <c r="RZG256" s="472"/>
      <c r="RZH256" s="472"/>
      <c r="RZI256" s="472"/>
      <c r="RZJ256" s="472"/>
      <c r="RZK256" s="472"/>
      <c r="RZL256" s="472"/>
      <c r="RZM256" s="472"/>
      <c r="RZN256" s="472"/>
      <c r="RZO256" s="472"/>
      <c r="RZP256" s="472"/>
      <c r="RZQ256" s="472"/>
      <c r="RZR256" s="472"/>
      <c r="RZS256" s="472"/>
      <c r="RZT256" s="472"/>
      <c r="RZU256" s="472"/>
      <c r="RZV256" s="472"/>
      <c r="RZW256" s="472"/>
      <c r="RZX256" s="472"/>
      <c r="RZY256" s="472"/>
      <c r="RZZ256" s="472"/>
      <c r="SAA256" s="472"/>
      <c r="SAB256" s="472"/>
      <c r="SAC256" s="472"/>
      <c r="SAD256" s="472"/>
      <c r="SAE256" s="472"/>
      <c r="SAF256" s="472"/>
      <c r="SAG256" s="472"/>
      <c r="SAH256" s="472"/>
      <c r="SAI256" s="472"/>
      <c r="SAJ256" s="472"/>
      <c r="SAK256" s="472"/>
      <c r="SAL256" s="472"/>
      <c r="SAM256" s="472"/>
      <c r="SAN256" s="472"/>
      <c r="SAO256" s="472"/>
      <c r="SAP256" s="472"/>
      <c r="SAQ256" s="472"/>
      <c r="SAR256" s="472"/>
      <c r="SAS256" s="472"/>
      <c r="SAT256" s="472"/>
      <c r="SAU256" s="472"/>
      <c r="SAV256" s="472"/>
      <c r="SAW256" s="472"/>
      <c r="SAX256" s="472"/>
      <c r="SAY256" s="472"/>
      <c r="SAZ256" s="472"/>
      <c r="SBA256" s="472"/>
      <c r="SBB256" s="472"/>
      <c r="SBC256" s="472"/>
      <c r="SBD256" s="472"/>
      <c r="SBE256" s="472"/>
      <c r="SBF256" s="472"/>
      <c r="SBG256" s="472"/>
      <c r="SBH256" s="472"/>
      <c r="SBI256" s="472"/>
      <c r="SBJ256" s="472"/>
      <c r="SBK256" s="472"/>
      <c r="SBL256" s="472"/>
      <c r="SBM256" s="472"/>
      <c r="SBN256" s="472"/>
      <c r="SBO256" s="472"/>
      <c r="SBP256" s="472"/>
      <c r="SBQ256" s="472"/>
      <c r="SBR256" s="472"/>
      <c r="SBS256" s="472"/>
      <c r="SBT256" s="472"/>
      <c r="SBU256" s="472"/>
      <c r="SBV256" s="472"/>
      <c r="SBW256" s="472"/>
      <c r="SBX256" s="472"/>
      <c r="SBY256" s="472"/>
      <c r="SBZ256" s="472"/>
      <c r="SCA256" s="472"/>
      <c r="SCB256" s="472"/>
      <c r="SCC256" s="472"/>
      <c r="SCD256" s="472"/>
      <c r="SCE256" s="472"/>
      <c r="SCF256" s="472"/>
      <c r="SCG256" s="472"/>
      <c r="SCH256" s="472"/>
      <c r="SCI256" s="472"/>
      <c r="SCJ256" s="472"/>
      <c r="SCK256" s="472"/>
      <c r="SCL256" s="472"/>
      <c r="SCM256" s="472"/>
      <c r="SCN256" s="472"/>
      <c r="SCO256" s="472"/>
      <c r="SCP256" s="472"/>
      <c r="SCQ256" s="472"/>
      <c r="SCR256" s="472"/>
      <c r="SCS256" s="472"/>
      <c r="SCT256" s="472"/>
      <c r="SCU256" s="472"/>
      <c r="SCV256" s="472"/>
      <c r="SCW256" s="472"/>
      <c r="SCX256" s="472"/>
      <c r="SCY256" s="472"/>
      <c r="SCZ256" s="472"/>
      <c r="SDA256" s="472"/>
      <c r="SDB256" s="472"/>
      <c r="SDC256" s="472"/>
      <c r="SDD256" s="472"/>
      <c r="SDE256" s="472"/>
      <c r="SDF256" s="472"/>
      <c r="SDG256" s="472"/>
      <c r="SDH256" s="472"/>
      <c r="SDI256" s="472"/>
      <c r="SDJ256" s="472"/>
      <c r="SDK256" s="472"/>
      <c r="SDL256" s="472"/>
      <c r="SDM256" s="472"/>
      <c r="SDN256" s="472"/>
      <c r="SDO256" s="472"/>
      <c r="SDP256" s="472"/>
      <c r="SDQ256" s="472"/>
      <c r="SDR256" s="472"/>
      <c r="SDS256" s="472"/>
      <c r="SDT256" s="472"/>
      <c r="SDU256" s="472"/>
      <c r="SDV256" s="472"/>
      <c r="SDW256" s="472"/>
      <c r="SDX256" s="472"/>
      <c r="SDY256" s="472"/>
      <c r="SDZ256" s="472"/>
      <c r="SEA256" s="472"/>
      <c r="SEB256" s="472"/>
      <c r="SEC256" s="472"/>
      <c r="SED256" s="472"/>
      <c r="SEE256" s="472"/>
      <c r="SEF256" s="472"/>
      <c r="SEG256" s="472"/>
      <c r="SEH256" s="472"/>
      <c r="SEI256" s="472"/>
      <c r="SEJ256" s="472"/>
      <c r="SEK256" s="472"/>
      <c r="SEL256" s="472"/>
      <c r="SEM256" s="472"/>
      <c r="SEN256" s="472"/>
      <c r="SEO256" s="472"/>
      <c r="SEP256" s="472"/>
      <c r="SEQ256" s="472"/>
      <c r="SER256" s="472"/>
      <c r="SES256" s="472"/>
      <c r="SET256" s="472"/>
      <c r="SEU256" s="472"/>
      <c r="SEV256" s="472"/>
      <c r="SEW256" s="472"/>
      <c r="SEX256" s="472"/>
      <c r="SEY256" s="472"/>
      <c r="SEZ256" s="472"/>
      <c r="SFA256" s="472"/>
      <c r="SFB256" s="472"/>
      <c r="SFC256" s="472"/>
      <c r="SFD256" s="472"/>
      <c r="SFE256" s="472"/>
      <c r="SFF256" s="472"/>
      <c r="SFG256" s="472"/>
      <c r="SFH256" s="472"/>
      <c r="SFI256" s="472"/>
      <c r="SFJ256" s="472"/>
      <c r="SFK256" s="472"/>
      <c r="SFL256" s="472"/>
      <c r="SFM256" s="472"/>
      <c r="SFN256" s="472"/>
      <c r="SFO256" s="472"/>
      <c r="SFP256" s="472"/>
      <c r="SFQ256" s="472"/>
      <c r="SFR256" s="472"/>
      <c r="SFS256" s="472"/>
      <c r="SFT256" s="472"/>
      <c r="SFU256" s="472"/>
      <c r="SFV256" s="472"/>
      <c r="SFW256" s="472"/>
      <c r="SFX256" s="472"/>
      <c r="SFY256" s="472"/>
      <c r="SFZ256" s="472"/>
      <c r="SGA256" s="472"/>
      <c r="SGB256" s="472"/>
      <c r="SGC256" s="472"/>
      <c r="SGD256" s="472"/>
      <c r="SGE256" s="472"/>
      <c r="SGF256" s="472"/>
      <c r="SGG256" s="472"/>
      <c r="SGH256" s="472"/>
      <c r="SGI256" s="472"/>
      <c r="SGJ256" s="472"/>
      <c r="SGK256" s="472"/>
      <c r="SGL256" s="472"/>
      <c r="SGM256" s="472"/>
      <c r="SGN256" s="472"/>
      <c r="SGO256" s="472"/>
      <c r="SGP256" s="472"/>
      <c r="SGQ256" s="472"/>
      <c r="SGR256" s="472"/>
      <c r="SGS256" s="472"/>
      <c r="SGT256" s="472"/>
      <c r="SGU256" s="472"/>
      <c r="SGV256" s="472"/>
      <c r="SGW256" s="472"/>
      <c r="SGX256" s="472"/>
      <c r="SGY256" s="472"/>
      <c r="SGZ256" s="472"/>
      <c r="SHA256" s="472"/>
      <c r="SHB256" s="472"/>
      <c r="SHC256" s="472"/>
      <c r="SHD256" s="472"/>
      <c r="SHE256" s="472"/>
      <c r="SHF256" s="472"/>
      <c r="SHG256" s="472"/>
      <c r="SHH256" s="472"/>
      <c r="SHK256" s="472"/>
      <c r="SHL256" s="472"/>
      <c r="SHM256" s="472"/>
      <c r="SHN256" s="472"/>
      <c r="SHO256" s="472"/>
      <c r="SHP256" s="472"/>
      <c r="SHQ256" s="472"/>
      <c r="SHR256" s="472"/>
      <c r="SHS256" s="472"/>
      <c r="SHT256" s="472"/>
      <c r="SHU256" s="472"/>
      <c r="SHV256" s="472"/>
      <c r="SHW256" s="472"/>
      <c r="SHX256" s="472"/>
      <c r="SHY256" s="472"/>
      <c r="SHZ256" s="472"/>
      <c r="SIA256" s="472"/>
      <c r="SIB256" s="472"/>
      <c r="SIC256" s="472"/>
      <c r="SID256" s="472"/>
      <c r="SIE256" s="472"/>
      <c r="SIF256" s="472"/>
      <c r="SIG256" s="472"/>
      <c r="SIH256" s="472"/>
      <c r="SII256" s="472"/>
      <c r="SIJ256" s="472"/>
      <c r="SIK256" s="472"/>
      <c r="SIL256" s="472"/>
      <c r="SIM256" s="472"/>
      <c r="SIN256" s="472"/>
      <c r="SIO256" s="472"/>
      <c r="SIP256" s="472"/>
      <c r="SIQ256" s="472"/>
      <c r="SIR256" s="472"/>
      <c r="SIS256" s="472"/>
      <c r="SIT256" s="472"/>
      <c r="SIU256" s="472"/>
      <c r="SIV256" s="472"/>
      <c r="SIW256" s="472"/>
      <c r="SIX256" s="472"/>
      <c r="SIY256" s="472"/>
      <c r="SIZ256" s="472"/>
      <c r="SJA256" s="472"/>
      <c r="SJB256" s="472"/>
      <c r="SJC256" s="472"/>
      <c r="SJD256" s="472"/>
      <c r="SJE256" s="472"/>
      <c r="SJF256" s="472"/>
      <c r="SJG256" s="472"/>
      <c r="SJH256" s="472"/>
      <c r="SJI256" s="472"/>
      <c r="SJJ256" s="472"/>
      <c r="SJK256" s="472"/>
      <c r="SJL256" s="472"/>
      <c r="SJM256" s="472"/>
      <c r="SJN256" s="472"/>
      <c r="SJO256" s="472"/>
      <c r="SJP256" s="472"/>
      <c r="SJQ256" s="472"/>
      <c r="SJR256" s="472"/>
      <c r="SJS256" s="472"/>
      <c r="SJT256" s="472"/>
      <c r="SJU256" s="472"/>
      <c r="SJV256" s="472"/>
      <c r="SJW256" s="472"/>
      <c r="SJX256" s="472"/>
      <c r="SJY256" s="472"/>
      <c r="SJZ256" s="472"/>
      <c r="SKA256" s="472"/>
      <c r="SKB256" s="472"/>
      <c r="SKC256" s="472"/>
      <c r="SKD256" s="472"/>
      <c r="SKE256" s="472"/>
      <c r="SKF256" s="472"/>
      <c r="SKG256" s="472"/>
      <c r="SKH256" s="472"/>
      <c r="SKI256" s="472"/>
      <c r="SKJ256" s="472"/>
      <c r="SKK256" s="472"/>
      <c r="SKL256" s="472"/>
      <c r="SKM256" s="472"/>
      <c r="SKN256" s="472"/>
      <c r="SKO256" s="472"/>
      <c r="SKP256" s="472"/>
      <c r="SKQ256" s="472"/>
      <c r="SKR256" s="472"/>
      <c r="SKS256" s="472"/>
      <c r="SKT256" s="472"/>
      <c r="SKU256" s="472"/>
      <c r="SKV256" s="472"/>
      <c r="SKW256" s="472"/>
      <c r="SKX256" s="472"/>
      <c r="SKY256" s="472"/>
      <c r="SKZ256" s="472"/>
      <c r="SLA256" s="472"/>
      <c r="SLB256" s="472"/>
      <c r="SLC256" s="472"/>
      <c r="SLD256" s="472"/>
      <c r="SLE256" s="472"/>
      <c r="SLF256" s="472"/>
      <c r="SLG256" s="472"/>
      <c r="SLH256" s="472"/>
      <c r="SLI256" s="472"/>
      <c r="SLJ256" s="472"/>
      <c r="SLK256" s="472"/>
      <c r="SLL256" s="472"/>
      <c r="SLM256" s="472"/>
      <c r="SLN256" s="472"/>
      <c r="SLO256" s="472"/>
      <c r="SLP256" s="472"/>
      <c r="SLQ256" s="472"/>
      <c r="SLR256" s="472"/>
      <c r="SLS256" s="472"/>
      <c r="SLT256" s="472"/>
      <c r="SLU256" s="472"/>
      <c r="SLV256" s="472"/>
      <c r="SLW256" s="472"/>
      <c r="SLX256" s="472"/>
      <c r="SLY256" s="472"/>
      <c r="SLZ256" s="472"/>
      <c r="SMA256" s="472"/>
      <c r="SMB256" s="472"/>
      <c r="SMC256" s="472"/>
      <c r="SMD256" s="472"/>
      <c r="SME256" s="472"/>
      <c r="SMF256" s="472"/>
      <c r="SMG256" s="472"/>
      <c r="SMH256" s="472"/>
      <c r="SMI256" s="472"/>
      <c r="SMJ256" s="472"/>
      <c r="SMK256" s="472"/>
      <c r="SML256" s="472"/>
      <c r="SMM256" s="472"/>
      <c r="SMN256" s="472"/>
      <c r="SMO256" s="472"/>
      <c r="SMP256" s="472"/>
      <c r="SMQ256" s="472"/>
      <c r="SMR256" s="472"/>
      <c r="SMS256" s="472"/>
      <c r="SMT256" s="472"/>
      <c r="SMU256" s="472"/>
      <c r="SMV256" s="472"/>
      <c r="SMW256" s="472"/>
      <c r="SMX256" s="472"/>
      <c r="SMY256" s="472"/>
      <c r="SMZ256" s="472"/>
      <c r="SNA256" s="472"/>
      <c r="SNB256" s="472"/>
      <c r="SNC256" s="472"/>
      <c r="SND256" s="472"/>
      <c r="SNE256" s="472"/>
      <c r="SNF256" s="472"/>
      <c r="SNG256" s="472"/>
      <c r="SNH256" s="472"/>
      <c r="SNI256" s="472"/>
      <c r="SNJ256" s="472"/>
      <c r="SNK256" s="472"/>
      <c r="SNL256" s="472"/>
      <c r="SNM256" s="472"/>
      <c r="SNN256" s="472"/>
      <c r="SNO256" s="472"/>
      <c r="SNP256" s="472"/>
      <c r="SNQ256" s="472"/>
      <c r="SNR256" s="472"/>
      <c r="SNS256" s="472"/>
      <c r="SNT256" s="472"/>
      <c r="SNU256" s="472"/>
      <c r="SNV256" s="472"/>
      <c r="SNW256" s="472"/>
      <c r="SNX256" s="472"/>
      <c r="SNY256" s="472"/>
      <c r="SNZ256" s="472"/>
      <c r="SOA256" s="472"/>
      <c r="SOB256" s="472"/>
      <c r="SOC256" s="472"/>
      <c r="SOD256" s="472"/>
      <c r="SOE256" s="472"/>
      <c r="SOF256" s="472"/>
      <c r="SOG256" s="472"/>
      <c r="SOH256" s="472"/>
      <c r="SOI256" s="472"/>
      <c r="SOJ256" s="472"/>
      <c r="SOK256" s="472"/>
      <c r="SOL256" s="472"/>
      <c r="SOM256" s="472"/>
      <c r="SON256" s="472"/>
      <c r="SOO256" s="472"/>
      <c r="SOP256" s="472"/>
      <c r="SOQ256" s="472"/>
      <c r="SOR256" s="472"/>
      <c r="SOS256" s="472"/>
      <c r="SOT256" s="472"/>
      <c r="SOU256" s="472"/>
      <c r="SOV256" s="472"/>
      <c r="SOW256" s="472"/>
      <c r="SOX256" s="472"/>
      <c r="SOY256" s="472"/>
      <c r="SOZ256" s="472"/>
      <c r="SPA256" s="472"/>
      <c r="SPB256" s="472"/>
      <c r="SPC256" s="472"/>
      <c r="SPD256" s="472"/>
      <c r="SPE256" s="472"/>
      <c r="SPF256" s="472"/>
      <c r="SPG256" s="472"/>
      <c r="SPH256" s="472"/>
      <c r="SPI256" s="472"/>
      <c r="SPJ256" s="472"/>
      <c r="SPK256" s="472"/>
      <c r="SPL256" s="472"/>
      <c r="SPM256" s="472"/>
      <c r="SPN256" s="472"/>
      <c r="SPO256" s="472"/>
      <c r="SPP256" s="472"/>
      <c r="SPQ256" s="472"/>
      <c r="SPR256" s="472"/>
      <c r="SPS256" s="472"/>
      <c r="SPT256" s="472"/>
      <c r="SPU256" s="472"/>
      <c r="SPV256" s="472"/>
      <c r="SPW256" s="472"/>
      <c r="SPX256" s="472"/>
      <c r="SPY256" s="472"/>
      <c r="SPZ256" s="472"/>
      <c r="SQA256" s="472"/>
      <c r="SQB256" s="472"/>
      <c r="SQC256" s="472"/>
      <c r="SQD256" s="472"/>
      <c r="SQE256" s="472"/>
      <c r="SQF256" s="472"/>
      <c r="SQG256" s="472"/>
      <c r="SQH256" s="472"/>
      <c r="SQI256" s="472"/>
      <c r="SQJ256" s="472"/>
      <c r="SQK256" s="472"/>
      <c r="SQL256" s="472"/>
      <c r="SQM256" s="472"/>
      <c r="SQN256" s="472"/>
      <c r="SQO256" s="472"/>
      <c r="SQP256" s="472"/>
      <c r="SQQ256" s="472"/>
      <c r="SQR256" s="472"/>
      <c r="SQS256" s="472"/>
      <c r="SQT256" s="472"/>
      <c r="SQU256" s="472"/>
      <c r="SQV256" s="472"/>
      <c r="SQW256" s="472"/>
      <c r="SQX256" s="472"/>
      <c r="SQY256" s="472"/>
      <c r="SQZ256" s="472"/>
      <c r="SRA256" s="472"/>
      <c r="SRB256" s="472"/>
      <c r="SRC256" s="472"/>
      <c r="SRD256" s="472"/>
      <c r="SRG256" s="472"/>
      <c r="SRH256" s="472"/>
      <c r="SRI256" s="472"/>
      <c r="SRJ256" s="472"/>
      <c r="SRK256" s="472"/>
      <c r="SRL256" s="472"/>
      <c r="SRM256" s="472"/>
      <c r="SRN256" s="472"/>
      <c r="SRO256" s="472"/>
      <c r="SRP256" s="472"/>
      <c r="SRQ256" s="472"/>
      <c r="SRR256" s="472"/>
      <c r="SRS256" s="472"/>
      <c r="SRT256" s="472"/>
      <c r="SRU256" s="472"/>
      <c r="SRV256" s="472"/>
      <c r="SRW256" s="472"/>
      <c r="SRX256" s="472"/>
      <c r="SRY256" s="472"/>
      <c r="SRZ256" s="472"/>
      <c r="SSA256" s="472"/>
      <c r="SSB256" s="472"/>
      <c r="SSC256" s="472"/>
      <c r="SSD256" s="472"/>
      <c r="SSE256" s="472"/>
      <c r="SSF256" s="472"/>
      <c r="SSG256" s="472"/>
      <c r="SSH256" s="472"/>
      <c r="SSI256" s="472"/>
      <c r="SSJ256" s="472"/>
      <c r="SSK256" s="472"/>
      <c r="SSL256" s="472"/>
      <c r="SSM256" s="472"/>
      <c r="SSN256" s="472"/>
      <c r="SSO256" s="472"/>
      <c r="SSP256" s="472"/>
      <c r="SSQ256" s="472"/>
      <c r="SSR256" s="472"/>
      <c r="SSS256" s="472"/>
      <c r="SST256" s="472"/>
      <c r="SSU256" s="472"/>
      <c r="SSV256" s="472"/>
      <c r="SSW256" s="472"/>
      <c r="SSX256" s="472"/>
      <c r="SSY256" s="472"/>
      <c r="SSZ256" s="472"/>
      <c r="STA256" s="472"/>
      <c r="STB256" s="472"/>
      <c r="STC256" s="472"/>
      <c r="STD256" s="472"/>
      <c r="STE256" s="472"/>
      <c r="STF256" s="472"/>
      <c r="STG256" s="472"/>
      <c r="STH256" s="472"/>
      <c r="STI256" s="472"/>
      <c r="STJ256" s="472"/>
      <c r="STK256" s="472"/>
      <c r="STL256" s="472"/>
      <c r="STM256" s="472"/>
      <c r="STN256" s="472"/>
      <c r="STO256" s="472"/>
      <c r="STP256" s="472"/>
      <c r="STQ256" s="472"/>
      <c r="STR256" s="472"/>
      <c r="STS256" s="472"/>
      <c r="STT256" s="472"/>
      <c r="STU256" s="472"/>
      <c r="STV256" s="472"/>
      <c r="STW256" s="472"/>
      <c r="STX256" s="472"/>
      <c r="STY256" s="472"/>
      <c r="STZ256" s="472"/>
      <c r="SUA256" s="472"/>
      <c r="SUB256" s="472"/>
      <c r="SUC256" s="472"/>
      <c r="SUD256" s="472"/>
      <c r="SUE256" s="472"/>
      <c r="SUF256" s="472"/>
      <c r="SUG256" s="472"/>
      <c r="SUH256" s="472"/>
      <c r="SUI256" s="472"/>
      <c r="SUJ256" s="472"/>
      <c r="SUK256" s="472"/>
      <c r="SUL256" s="472"/>
      <c r="SUM256" s="472"/>
      <c r="SUN256" s="472"/>
      <c r="SUO256" s="472"/>
      <c r="SUP256" s="472"/>
      <c r="SUQ256" s="472"/>
      <c r="SUR256" s="472"/>
      <c r="SUS256" s="472"/>
      <c r="SUT256" s="472"/>
      <c r="SUU256" s="472"/>
      <c r="SUV256" s="472"/>
      <c r="SUW256" s="472"/>
      <c r="SUX256" s="472"/>
      <c r="SUY256" s="472"/>
      <c r="SUZ256" s="472"/>
      <c r="SVA256" s="472"/>
      <c r="SVB256" s="472"/>
      <c r="SVC256" s="472"/>
      <c r="SVD256" s="472"/>
      <c r="SVE256" s="472"/>
      <c r="SVF256" s="472"/>
      <c r="SVG256" s="472"/>
      <c r="SVH256" s="472"/>
      <c r="SVI256" s="472"/>
      <c r="SVJ256" s="472"/>
      <c r="SVK256" s="472"/>
      <c r="SVL256" s="472"/>
      <c r="SVM256" s="472"/>
      <c r="SVN256" s="472"/>
      <c r="SVO256" s="472"/>
      <c r="SVP256" s="472"/>
      <c r="SVQ256" s="472"/>
      <c r="SVR256" s="472"/>
      <c r="SVS256" s="472"/>
      <c r="SVT256" s="472"/>
      <c r="SVU256" s="472"/>
      <c r="SVV256" s="472"/>
      <c r="SVW256" s="472"/>
      <c r="SVX256" s="472"/>
      <c r="SVY256" s="472"/>
      <c r="SVZ256" s="472"/>
      <c r="SWA256" s="472"/>
      <c r="SWB256" s="472"/>
      <c r="SWC256" s="472"/>
      <c r="SWD256" s="472"/>
      <c r="SWE256" s="472"/>
      <c r="SWF256" s="472"/>
      <c r="SWG256" s="472"/>
      <c r="SWH256" s="472"/>
      <c r="SWI256" s="472"/>
      <c r="SWJ256" s="472"/>
      <c r="SWK256" s="472"/>
      <c r="SWL256" s="472"/>
      <c r="SWM256" s="472"/>
      <c r="SWN256" s="472"/>
      <c r="SWO256" s="472"/>
      <c r="SWP256" s="472"/>
      <c r="SWQ256" s="472"/>
      <c r="SWR256" s="472"/>
      <c r="SWS256" s="472"/>
      <c r="SWT256" s="472"/>
      <c r="SWU256" s="472"/>
      <c r="SWV256" s="472"/>
      <c r="SWW256" s="472"/>
      <c r="SWX256" s="472"/>
      <c r="SWY256" s="472"/>
      <c r="SWZ256" s="472"/>
      <c r="SXA256" s="472"/>
      <c r="SXB256" s="472"/>
      <c r="SXC256" s="472"/>
      <c r="SXD256" s="472"/>
      <c r="SXE256" s="472"/>
      <c r="SXF256" s="472"/>
      <c r="SXG256" s="472"/>
      <c r="SXH256" s="472"/>
      <c r="SXI256" s="472"/>
      <c r="SXJ256" s="472"/>
      <c r="SXK256" s="472"/>
      <c r="SXL256" s="472"/>
      <c r="SXM256" s="472"/>
      <c r="SXN256" s="472"/>
      <c r="SXO256" s="472"/>
      <c r="SXP256" s="472"/>
      <c r="SXQ256" s="472"/>
      <c r="SXR256" s="472"/>
      <c r="SXS256" s="472"/>
      <c r="SXT256" s="472"/>
      <c r="SXU256" s="472"/>
      <c r="SXV256" s="472"/>
      <c r="SXW256" s="472"/>
      <c r="SXX256" s="472"/>
      <c r="SXY256" s="472"/>
      <c r="SXZ256" s="472"/>
      <c r="SYA256" s="472"/>
      <c r="SYB256" s="472"/>
      <c r="SYC256" s="472"/>
      <c r="SYD256" s="472"/>
      <c r="SYE256" s="472"/>
      <c r="SYF256" s="472"/>
      <c r="SYG256" s="472"/>
      <c r="SYH256" s="472"/>
      <c r="SYI256" s="472"/>
      <c r="SYJ256" s="472"/>
      <c r="SYK256" s="472"/>
      <c r="SYL256" s="472"/>
      <c r="SYM256" s="472"/>
      <c r="SYN256" s="472"/>
      <c r="SYO256" s="472"/>
      <c r="SYP256" s="472"/>
      <c r="SYQ256" s="472"/>
      <c r="SYR256" s="472"/>
      <c r="SYS256" s="472"/>
      <c r="SYT256" s="472"/>
      <c r="SYU256" s="472"/>
      <c r="SYV256" s="472"/>
      <c r="SYW256" s="472"/>
      <c r="SYX256" s="472"/>
      <c r="SYY256" s="472"/>
      <c r="SYZ256" s="472"/>
      <c r="SZA256" s="472"/>
      <c r="SZB256" s="472"/>
      <c r="SZC256" s="472"/>
      <c r="SZD256" s="472"/>
      <c r="SZE256" s="472"/>
      <c r="SZF256" s="472"/>
      <c r="SZG256" s="472"/>
      <c r="SZH256" s="472"/>
      <c r="SZI256" s="472"/>
      <c r="SZJ256" s="472"/>
      <c r="SZK256" s="472"/>
      <c r="SZL256" s="472"/>
      <c r="SZM256" s="472"/>
      <c r="SZN256" s="472"/>
      <c r="SZO256" s="472"/>
      <c r="SZP256" s="472"/>
      <c r="SZQ256" s="472"/>
      <c r="SZR256" s="472"/>
      <c r="SZS256" s="472"/>
      <c r="SZT256" s="472"/>
      <c r="SZU256" s="472"/>
      <c r="SZV256" s="472"/>
      <c r="SZW256" s="472"/>
      <c r="SZX256" s="472"/>
      <c r="SZY256" s="472"/>
      <c r="SZZ256" s="472"/>
      <c r="TAA256" s="472"/>
      <c r="TAB256" s="472"/>
      <c r="TAC256" s="472"/>
      <c r="TAD256" s="472"/>
      <c r="TAE256" s="472"/>
      <c r="TAF256" s="472"/>
      <c r="TAG256" s="472"/>
      <c r="TAH256" s="472"/>
      <c r="TAI256" s="472"/>
      <c r="TAJ256" s="472"/>
      <c r="TAK256" s="472"/>
      <c r="TAL256" s="472"/>
      <c r="TAM256" s="472"/>
      <c r="TAN256" s="472"/>
      <c r="TAO256" s="472"/>
      <c r="TAP256" s="472"/>
      <c r="TAQ256" s="472"/>
      <c r="TAR256" s="472"/>
      <c r="TAS256" s="472"/>
      <c r="TAT256" s="472"/>
      <c r="TAU256" s="472"/>
      <c r="TAV256" s="472"/>
      <c r="TAW256" s="472"/>
      <c r="TAX256" s="472"/>
      <c r="TAY256" s="472"/>
      <c r="TAZ256" s="472"/>
      <c r="TBC256" s="472"/>
      <c r="TBD256" s="472"/>
      <c r="TBE256" s="472"/>
      <c r="TBF256" s="472"/>
      <c r="TBG256" s="472"/>
      <c r="TBH256" s="472"/>
      <c r="TBI256" s="472"/>
      <c r="TBJ256" s="472"/>
      <c r="TBK256" s="472"/>
      <c r="TBL256" s="472"/>
      <c r="TBM256" s="472"/>
      <c r="TBN256" s="472"/>
      <c r="TBO256" s="472"/>
      <c r="TBP256" s="472"/>
      <c r="TBQ256" s="472"/>
      <c r="TBR256" s="472"/>
      <c r="TBS256" s="472"/>
      <c r="TBT256" s="472"/>
      <c r="TBU256" s="472"/>
      <c r="TBV256" s="472"/>
      <c r="TBW256" s="472"/>
      <c r="TBX256" s="472"/>
      <c r="TBY256" s="472"/>
      <c r="TBZ256" s="472"/>
      <c r="TCA256" s="472"/>
      <c r="TCB256" s="472"/>
      <c r="TCC256" s="472"/>
      <c r="TCD256" s="472"/>
      <c r="TCE256" s="472"/>
      <c r="TCF256" s="472"/>
      <c r="TCG256" s="472"/>
      <c r="TCH256" s="472"/>
      <c r="TCI256" s="472"/>
      <c r="TCJ256" s="472"/>
      <c r="TCK256" s="472"/>
      <c r="TCL256" s="472"/>
      <c r="TCM256" s="472"/>
      <c r="TCN256" s="472"/>
      <c r="TCO256" s="472"/>
      <c r="TCP256" s="472"/>
      <c r="TCQ256" s="472"/>
      <c r="TCR256" s="472"/>
      <c r="TCS256" s="472"/>
      <c r="TCT256" s="472"/>
      <c r="TCU256" s="472"/>
      <c r="TCV256" s="472"/>
      <c r="TCW256" s="472"/>
      <c r="TCX256" s="472"/>
      <c r="TCY256" s="472"/>
      <c r="TCZ256" s="472"/>
      <c r="TDA256" s="472"/>
      <c r="TDB256" s="472"/>
      <c r="TDC256" s="472"/>
      <c r="TDD256" s="472"/>
      <c r="TDE256" s="472"/>
      <c r="TDF256" s="472"/>
      <c r="TDG256" s="472"/>
      <c r="TDH256" s="472"/>
      <c r="TDI256" s="472"/>
      <c r="TDJ256" s="472"/>
      <c r="TDK256" s="472"/>
      <c r="TDL256" s="472"/>
      <c r="TDM256" s="472"/>
      <c r="TDN256" s="472"/>
      <c r="TDO256" s="472"/>
      <c r="TDP256" s="472"/>
      <c r="TDQ256" s="472"/>
      <c r="TDR256" s="472"/>
      <c r="TDS256" s="472"/>
      <c r="TDT256" s="472"/>
      <c r="TDU256" s="472"/>
      <c r="TDV256" s="472"/>
      <c r="TDW256" s="472"/>
      <c r="TDX256" s="472"/>
      <c r="TDY256" s="472"/>
      <c r="TDZ256" s="472"/>
      <c r="TEA256" s="472"/>
      <c r="TEB256" s="472"/>
      <c r="TEC256" s="472"/>
      <c r="TED256" s="472"/>
      <c r="TEE256" s="472"/>
      <c r="TEF256" s="472"/>
      <c r="TEG256" s="472"/>
      <c r="TEH256" s="472"/>
      <c r="TEI256" s="472"/>
      <c r="TEJ256" s="472"/>
      <c r="TEK256" s="472"/>
      <c r="TEL256" s="472"/>
      <c r="TEM256" s="472"/>
      <c r="TEN256" s="472"/>
      <c r="TEO256" s="472"/>
      <c r="TEP256" s="472"/>
      <c r="TEQ256" s="472"/>
      <c r="TER256" s="472"/>
      <c r="TES256" s="472"/>
      <c r="TET256" s="472"/>
      <c r="TEU256" s="472"/>
      <c r="TEV256" s="472"/>
      <c r="TEW256" s="472"/>
      <c r="TEX256" s="472"/>
      <c r="TEY256" s="472"/>
      <c r="TEZ256" s="472"/>
      <c r="TFA256" s="472"/>
      <c r="TFB256" s="472"/>
      <c r="TFC256" s="472"/>
      <c r="TFD256" s="472"/>
      <c r="TFE256" s="472"/>
      <c r="TFF256" s="472"/>
      <c r="TFG256" s="472"/>
      <c r="TFH256" s="472"/>
      <c r="TFI256" s="472"/>
      <c r="TFJ256" s="472"/>
      <c r="TFK256" s="472"/>
      <c r="TFL256" s="472"/>
      <c r="TFM256" s="472"/>
      <c r="TFN256" s="472"/>
      <c r="TFO256" s="472"/>
      <c r="TFP256" s="472"/>
      <c r="TFQ256" s="472"/>
      <c r="TFR256" s="472"/>
      <c r="TFS256" s="472"/>
      <c r="TFT256" s="472"/>
      <c r="TFU256" s="472"/>
      <c r="TFV256" s="472"/>
      <c r="TFW256" s="472"/>
      <c r="TFX256" s="472"/>
      <c r="TFY256" s="472"/>
      <c r="TFZ256" s="472"/>
      <c r="TGA256" s="472"/>
      <c r="TGB256" s="472"/>
      <c r="TGC256" s="472"/>
      <c r="TGD256" s="472"/>
      <c r="TGE256" s="472"/>
      <c r="TGF256" s="472"/>
      <c r="TGG256" s="472"/>
      <c r="TGH256" s="472"/>
      <c r="TGI256" s="472"/>
      <c r="TGJ256" s="472"/>
      <c r="TGK256" s="472"/>
      <c r="TGL256" s="472"/>
      <c r="TGM256" s="472"/>
      <c r="TGN256" s="472"/>
      <c r="TGO256" s="472"/>
      <c r="TGP256" s="472"/>
      <c r="TGQ256" s="472"/>
      <c r="TGR256" s="472"/>
      <c r="TGS256" s="472"/>
      <c r="TGT256" s="472"/>
      <c r="TGU256" s="472"/>
      <c r="TGV256" s="472"/>
      <c r="TGW256" s="472"/>
      <c r="TGX256" s="472"/>
      <c r="TGY256" s="472"/>
      <c r="TGZ256" s="472"/>
      <c r="THA256" s="472"/>
      <c r="THB256" s="472"/>
      <c r="THC256" s="472"/>
      <c r="THD256" s="472"/>
      <c r="THE256" s="472"/>
      <c r="THF256" s="472"/>
      <c r="THG256" s="472"/>
      <c r="THH256" s="472"/>
      <c r="THI256" s="472"/>
      <c r="THJ256" s="472"/>
      <c r="THK256" s="472"/>
      <c r="THL256" s="472"/>
      <c r="THM256" s="472"/>
      <c r="THN256" s="472"/>
      <c r="THO256" s="472"/>
      <c r="THP256" s="472"/>
      <c r="THQ256" s="472"/>
      <c r="THR256" s="472"/>
      <c r="THS256" s="472"/>
      <c r="THT256" s="472"/>
      <c r="THU256" s="472"/>
      <c r="THV256" s="472"/>
      <c r="THW256" s="472"/>
      <c r="THX256" s="472"/>
      <c r="THY256" s="472"/>
      <c r="THZ256" s="472"/>
      <c r="TIA256" s="472"/>
      <c r="TIB256" s="472"/>
      <c r="TIC256" s="472"/>
      <c r="TID256" s="472"/>
      <c r="TIE256" s="472"/>
      <c r="TIF256" s="472"/>
      <c r="TIG256" s="472"/>
      <c r="TIH256" s="472"/>
      <c r="TII256" s="472"/>
      <c r="TIJ256" s="472"/>
      <c r="TIK256" s="472"/>
      <c r="TIL256" s="472"/>
      <c r="TIM256" s="472"/>
      <c r="TIN256" s="472"/>
      <c r="TIO256" s="472"/>
      <c r="TIP256" s="472"/>
      <c r="TIQ256" s="472"/>
      <c r="TIR256" s="472"/>
      <c r="TIS256" s="472"/>
      <c r="TIT256" s="472"/>
      <c r="TIU256" s="472"/>
      <c r="TIV256" s="472"/>
      <c r="TIW256" s="472"/>
      <c r="TIX256" s="472"/>
      <c r="TIY256" s="472"/>
      <c r="TIZ256" s="472"/>
      <c r="TJA256" s="472"/>
      <c r="TJB256" s="472"/>
      <c r="TJC256" s="472"/>
      <c r="TJD256" s="472"/>
      <c r="TJE256" s="472"/>
      <c r="TJF256" s="472"/>
      <c r="TJG256" s="472"/>
      <c r="TJH256" s="472"/>
      <c r="TJI256" s="472"/>
      <c r="TJJ256" s="472"/>
      <c r="TJK256" s="472"/>
      <c r="TJL256" s="472"/>
      <c r="TJM256" s="472"/>
      <c r="TJN256" s="472"/>
      <c r="TJO256" s="472"/>
      <c r="TJP256" s="472"/>
      <c r="TJQ256" s="472"/>
      <c r="TJR256" s="472"/>
      <c r="TJS256" s="472"/>
      <c r="TJT256" s="472"/>
      <c r="TJU256" s="472"/>
      <c r="TJV256" s="472"/>
      <c r="TJW256" s="472"/>
      <c r="TJX256" s="472"/>
      <c r="TJY256" s="472"/>
      <c r="TJZ256" s="472"/>
      <c r="TKA256" s="472"/>
      <c r="TKB256" s="472"/>
      <c r="TKC256" s="472"/>
      <c r="TKD256" s="472"/>
      <c r="TKE256" s="472"/>
      <c r="TKF256" s="472"/>
      <c r="TKG256" s="472"/>
      <c r="TKH256" s="472"/>
      <c r="TKI256" s="472"/>
      <c r="TKJ256" s="472"/>
      <c r="TKK256" s="472"/>
      <c r="TKL256" s="472"/>
      <c r="TKM256" s="472"/>
      <c r="TKN256" s="472"/>
      <c r="TKO256" s="472"/>
      <c r="TKP256" s="472"/>
      <c r="TKQ256" s="472"/>
      <c r="TKR256" s="472"/>
      <c r="TKS256" s="472"/>
      <c r="TKT256" s="472"/>
      <c r="TKU256" s="472"/>
      <c r="TKV256" s="472"/>
      <c r="TKY256" s="472"/>
      <c r="TKZ256" s="472"/>
      <c r="TLA256" s="472"/>
      <c r="TLB256" s="472"/>
      <c r="TLC256" s="472"/>
      <c r="TLD256" s="472"/>
      <c r="TLE256" s="472"/>
      <c r="TLF256" s="472"/>
      <c r="TLG256" s="472"/>
      <c r="TLH256" s="472"/>
      <c r="TLI256" s="472"/>
      <c r="TLJ256" s="472"/>
      <c r="TLK256" s="472"/>
      <c r="TLL256" s="472"/>
      <c r="TLM256" s="472"/>
      <c r="TLN256" s="472"/>
      <c r="TLO256" s="472"/>
      <c r="TLP256" s="472"/>
      <c r="TLQ256" s="472"/>
      <c r="TLR256" s="472"/>
      <c r="TLS256" s="472"/>
      <c r="TLT256" s="472"/>
      <c r="TLU256" s="472"/>
      <c r="TLV256" s="472"/>
      <c r="TLW256" s="472"/>
      <c r="TLX256" s="472"/>
      <c r="TLY256" s="472"/>
      <c r="TLZ256" s="472"/>
      <c r="TMA256" s="472"/>
      <c r="TMB256" s="472"/>
      <c r="TMC256" s="472"/>
      <c r="TMD256" s="472"/>
      <c r="TME256" s="472"/>
      <c r="TMF256" s="472"/>
      <c r="TMG256" s="472"/>
      <c r="TMH256" s="472"/>
      <c r="TMI256" s="472"/>
      <c r="TMJ256" s="472"/>
      <c r="TMK256" s="472"/>
      <c r="TML256" s="472"/>
      <c r="TMM256" s="472"/>
      <c r="TMN256" s="472"/>
      <c r="TMO256" s="472"/>
      <c r="TMP256" s="472"/>
      <c r="TMQ256" s="472"/>
      <c r="TMR256" s="472"/>
      <c r="TMS256" s="472"/>
      <c r="TMT256" s="472"/>
      <c r="TMU256" s="472"/>
      <c r="TMV256" s="472"/>
      <c r="TMW256" s="472"/>
      <c r="TMX256" s="472"/>
      <c r="TMY256" s="472"/>
      <c r="TMZ256" s="472"/>
      <c r="TNA256" s="472"/>
      <c r="TNB256" s="472"/>
      <c r="TNC256" s="472"/>
      <c r="TND256" s="472"/>
      <c r="TNE256" s="472"/>
      <c r="TNF256" s="472"/>
      <c r="TNG256" s="472"/>
      <c r="TNH256" s="472"/>
      <c r="TNI256" s="472"/>
      <c r="TNJ256" s="472"/>
      <c r="TNK256" s="472"/>
      <c r="TNL256" s="472"/>
      <c r="TNM256" s="472"/>
      <c r="TNN256" s="472"/>
      <c r="TNO256" s="472"/>
      <c r="TNP256" s="472"/>
      <c r="TNQ256" s="472"/>
      <c r="TNR256" s="472"/>
      <c r="TNS256" s="472"/>
      <c r="TNT256" s="472"/>
      <c r="TNU256" s="472"/>
      <c r="TNV256" s="472"/>
      <c r="TNW256" s="472"/>
      <c r="TNX256" s="472"/>
      <c r="TNY256" s="472"/>
      <c r="TNZ256" s="472"/>
      <c r="TOA256" s="472"/>
      <c r="TOB256" s="472"/>
      <c r="TOC256" s="472"/>
      <c r="TOD256" s="472"/>
      <c r="TOE256" s="472"/>
      <c r="TOF256" s="472"/>
      <c r="TOG256" s="472"/>
      <c r="TOH256" s="472"/>
      <c r="TOI256" s="472"/>
      <c r="TOJ256" s="472"/>
      <c r="TOK256" s="472"/>
      <c r="TOL256" s="472"/>
      <c r="TOM256" s="472"/>
      <c r="TON256" s="472"/>
      <c r="TOO256" s="472"/>
      <c r="TOP256" s="472"/>
      <c r="TOQ256" s="472"/>
      <c r="TOR256" s="472"/>
      <c r="TOS256" s="472"/>
      <c r="TOT256" s="472"/>
      <c r="TOU256" s="472"/>
      <c r="TOV256" s="472"/>
      <c r="TOW256" s="472"/>
      <c r="TOX256" s="472"/>
      <c r="TOY256" s="472"/>
      <c r="TOZ256" s="472"/>
      <c r="TPA256" s="472"/>
      <c r="TPB256" s="472"/>
      <c r="TPC256" s="472"/>
      <c r="TPD256" s="472"/>
      <c r="TPE256" s="472"/>
      <c r="TPF256" s="472"/>
      <c r="TPG256" s="472"/>
      <c r="TPH256" s="472"/>
      <c r="TPI256" s="472"/>
      <c r="TPJ256" s="472"/>
      <c r="TPK256" s="472"/>
      <c r="TPL256" s="472"/>
      <c r="TPM256" s="472"/>
      <c r="TPN256" s="472"/>
      <c r="TPO256" s="472"/>
      <c r="TPP256" s="472"/>
      <c r="TPQ256" s="472"/>
      <c r="TPR256" s="472"/>
      <c r="TPS256" s="472"/>
      <c r="TPT256" s="472"/>
      <c r="TPU256" s="472"/>
      <c r="TPV256" s="472"/>
      <c r="TPW256" s="472"/>
      <c r="TPX256" s="472"/>
      <c r="TPY256" s="472"/>
      <c r="TPZ256" s="472"/>
      <c r="TQA256" s="472"/>
      <c r="TQB256" s="472"/>
      <c r="TQC256" s="472"/>
      <c r="TQD256" s="472"/>
      <c r="TQE256" s="472"/>
      <c r="TQF256" s="472"/>
      <c r="TQG256" s="472"/>
      <c r="TQH256" s="472"/>
      <c r="TQI256" s="472"/>
      <c r="TQJ256" s="472"/>
      <c r="TQK256" s="472"/>
      <c r="TQL256" s="472"/>
      <c r="TQM256" s="472"/>
      <c r="TQN256" s="472"/>
      <c r="TQO256" s="472"/>
      <c r="TQP256" s="472"/>
      <c r="TQQ256" s="472"/>
      <c r="TQR256" s="472"/>
      <c r="TQS256" s="472"/>
      <c r="TQT256" s="472"/>
      <c r="TQU256" s="472"/>
      <c r="TQV256" s="472"/>
      <c r="TQW256" s="472"/>
      <c r="TQX256" s="472"/>
      <c r="TQY256" s="472"/>
      <c r="TQZ256" s="472"/>
      <c r="TRA256" s="472"/>
      <c r="TRB256" s="472"/>
      <c r="TRC256" s="472"/>
      <c r="TRD256" s="472"/>
      <c r="TRE256" s="472"/>
      <c r="TRF256" s="472"/>
      <c r="TRG256" s="472"/>
      <c r="TRH256" s="472"/>
      <c r="TRI256" s="472"/>
      <c r="TRJ256" s="472"/>
      <c r="TRK256" s="472"/>
      <c r="TRL256" s="472"/>
      <c r="TRM256" s="472"/>
      <c r="TRN256" s="472"/>
      <c r="TRO256" s="472"/>
      <c r="TRP256" s="472"/>
      <c r="TRQ256" s="472"/>
      <c r="TRR256" s="472"/>
      <c r="TRS256" s="472"/>
      <c r="TRT256" s="472"/>
      <c r="TRU256" s="472"/>
      <c r="TRV256" s="472"/>
      <c r="TRW256" s="472"/>
      <c r="TRX256" s="472"/>
      <c r="TRY256" s="472"/>
      <c r="TRZ256" s="472"/>
      <c r="TSA256" s="472"/>
      <c r="TSB256" s="472"/>
      <c r="TSC256" s="472"/>
      <c r="TSD256" s="472"/>
      <c r="TSE256" s="472"/>
      <c r="TSF256" s="472"/>
      <c r="TSG256" s="472"/>
      <c r="TSH256" s="472"/>
      <c r="TSI256" s="472"/>
      <c r="TSJ256" s="472"/>
      <c r="TSK256" s="472"/>
      <c r="TSL256" s="472"/>
      <c r="TSM256" s="472"/>
      <c r="TSN256" s="472"/>
      <c r="TSO256" s="472"/>
      <c r="TSP256" s="472"/>
      <c r="TSQ256" s="472"/>
      <c r="TSR256" s="472"/>
      <c r="TSS256" s="472"/>
      <c r="TST256" s="472"/>
      <c r="TSU256" s="472"/>
      <c r="TSV256" s="472"/>
      <c r="TSW256" s="472"/>
      <c r="TSX256" s="472"/>
      <c r="TSY256" s="472"/>
      <c r="TSZ256" s="472"/>
      <c r="TTA256" s="472"/>
      <c r="TTB256" s="472"/>
      <c r="TTC256" s="472"/>
      <c r="TTD256" s="472"/>
      <c r="TTE256" s="472"/>
      <c r="TTF256" s="472"/>
      <c r="TTG256" s="472"/>
      <c r="TTH256" s="472"/>
      <c r="TTI256" s="472"/>
      <c r="TTJ256" s="472"/>
      <c r="TTK256" s="472"/>
      <c r="TTL256" s="472"/>
      <c r="TTM256" s="472"/>
      <c r="TTN256" s="472"/>
      <c r="TTO256" s="472"/>
      <c r="TTP256" s="472"/>
      <c r="TTQ256" s="472"/>
      <c r="TTR256" s="472"/>
      <c r="TTS256" s="472"/>
      <c r="TTT256" s="472"/>
      <c r="TTU256" s="472"/>
      <c r="TTV256" s="472"/>
      <c r="TTW256" s="472"/>
      <c r="TTX256" s="472"/>
      <c r="TTY256" s="472"/>
      <c r="TTZ256" s="472"/>
      <c r="TUA256" s="472"/>
      <c r="TUB256" s="472"/>
      <c r="TUC256" s="472"/>
      <c r="TUD256" s="472"/>
      <c r="TUE256" s="472"/>
      <c r="TUF256" s="472"/>
      <c r="TUG256" s="472"/>
      <c r="TUH256" s="472"/>
      <c r="TUI256" s="472"/>
      <c r="TUJ256" s="472"/>
      <c r="TUK256" s="472"/>
      <c r="TUL256" s="472"/>
      <c r="TUM256" s="472"/>
      <c r="TUN256" s="472"/>
      <c r="TUO256" s="472"/>
      <c r="TUP256" s="472"/>
      <c r="TUQ256" s="472"/>
      <c r="TUR256" s="472"/>
      <c r="TUU256" s="472"/>
      <c r="TUV256" s="472"/>
      <c r="TUW256" s="472"/>
      <c r="TUX256" s="472"/>
      <c r="TUY256" s="472"/>
      <c r="TUZ256" s="472"/>
      <c r="TVA256" s="472"/>
      <c r="TVB256" s="472"/>
      <c r="TVC256" s="472"/>
      <c r="TVD256" s="472"/>
      <c r="TVE256" s="472"/>
      <c r="TVF256" s="472"/>
      <c r="TVG256" s="472"/>
      <c r="TVH256" s="472"/>
      <c r="TVI256" s="472"/>
      <c r="TVJ256" s="472"/>
      <c r="TVK256" s="472"/>
      <c r="TVL256" s="472"/>
      <c r="TVM256" s="472"/>
      <c r="TVN256" s="472"/>
      <c r="TVO256" s="472"/>
      <c r="TVP256" s="472"/>
      <c r="TVQ256" s="472"/>
      <c r="TVR256" s="472"/>
      <c r="TVS256" s="472"/>
      <c r="TVT256" s="472"/>
      <c r="TVU256" s="472"/>
      <c r="TVV256" s="472"/>
      <c r="TVW256" s="472"/>
      <c r="TVX256" s="472"/>
      <c r="TVY256" s="472"/>
      <c r="TVZ256" s="472"/>
      <c r="TWA256" s="472"/>
      <c r="TWB256" s="472"/>
      <c r="TWC256" s="472"/>
      <c r="TWD256" s="472"/>
      <c r="TWE256" s="472"/>
      <c r="TWF256" s="472"/>
      <c r="TWG256" s="472"/>
      <c r="TWH256" s="472"/>
      <c r="TWI256" s="472"/>
      <c r="TWJ256" s="472"/>
      <c r="TWK256" s="472"/>
      <c r="TWL256" s="472"/>
      <c r="TWM256" s="472"/>
      <c r="TWN256" s="472"/>
      <c r="TWO256" s="472"/>
      <c r="TWP256" s="472"/>
      <c r="TWQ256" s="472"/>
      <c r="TWR256" s="472"/>
      <c r="TWS256" s="472"/>
      <c r="TWT256" s="472"/>
      <c r="TWU256" s="472"/>
      <c r="TWV256" s="472"/>
      <c r="TWW256" s="472"/>
      <c r="TWX256" s="472"/>
      <c r="TWY256" s="472"/>
      <c r="TWZ256" s="472"/>
      <c r="TXA256" s="472"/>
      <c r="TXB256" s="472"/>
      <c r="TXC256" s="472"/>
      <c r="TXD256" s="472"/>
      <c r="TXE256" s="472"/>
      <c r="TXF256" s="472"/>
      <c r="TXG256" s="472"/>
      <c r="TXH256" s="472"/>
      <c r="TXI256" s="472"/>
      <c r="TXJ256" s="472"/>
      <c r="TXK256" s="472"/>
      <c r="TXL256" s="472"/>
      <c r="TXM256" s="472"/>
      <c r="TXN256" s="472"/>
      <c r="TXO256" s="472"/>
      <c r="TXP256" s="472"/>
      <c r="TXQ256" s="472"/>
      <c r="TXR256" s="472"/>
      <c r="TXS256" s="472"/>
      <c r="TXT256" s="472"/>
      <c r="TXU256" s="472"/>
      <c r="TXV256" s="472"/>
      <c r="TXW256" s="472"/>
      <c r="TXX256" s="472"/>
      <c r="TXY256" s="472"/>
      <c r="TXZ256" s="472"/>
      <c r="TYA256" s="472"/>
      <c r="TYB256" s="472"/>
      <c r="TYC256" s="472"/>
      <c r="TYD256" s="472"/>
      <c r="TYE256" s="472"/>
      <c r="TYF256" s="472"/>
      <c r="TYG256" s="472"/>
      <c r="TYH256" s="472"/>
      <c r="TYI256" s="472"/>
      <c r="TYJ256" s="472"/>
      <c r="TYK256" s="472"/>
      <c r="TYL256" s="472"/>
      <c r="TYM256" s="472"/>
      <c r="TYN256" s="472"/>
      <c r="TYO256" s="472"/>
      <c r="TYP256" s="472"/>
      <c r="TYQ256" s="472"/>
      <c r="TYR256" s="472"/>
      <c r="TYS256" s="472"/>
      <c r="TYT256" s="472"/>
      <c r="TYU256" s="472"/>
      <c r="TYV256" s="472"/>
      <c r="TYW256" s="472"/>
      <c r="TYX256" s="472"/>
      <c r="TYY256" s="472"/>
      <c r="TYZ256" s="472"/>
      <c r="TZA256" s="472"/>
      <c r="TZB256" s="472"/>
      <c r="TZC256" s="472"/>
      <c r="TZD256" s="472"/>
      <c r="TZE256" s="472"/>
      <c r="TZF256" s="472"/>
      <c r="TZG256" s="472"/>
      <c r="TZH256" s="472"/>
      <c r="TZI256" s="472"/>
      <c r="TZJ256" s="472"/>
      <c r="TZK256" s="472"/>
      <c r="TZL256" s="472"/>
      <c r="TZM256" s="472"/>
      <c r="TZN256" s="472"/>
      <c r="TZO256" s="472"/>
      <c r="TZP256" s="472"/>
      <c r="TZQ256" s="472"/>
      <c r="TZR256" s="472"/>
      <c r="TZS256" s="472"/>
      <c r="TZT256" s="472"/>
      <c r="TZU256" s="472"/>
      <c r="TZV256" s="472"/>
      <c r="TZW256" s="472"/>
      <c r="TZX256" s="472"/>
      <c r="TZY256" s="472"/>
      <c r="TZZ256" s="472"/>
      <c r="UAA256" s="472"/>
      <c r="UAB256" s="472"/>
      <c r="UAC256" s="472"/>
      <c r="UAD256" s="472"/>
      <c r="UAE256" s="472"/>
      <c r="UAF256" s="472"/>
      <c r="UAG256" s="472"/>
      <c r="UAH256" s="472"/>
      <c r="UAI256" s="472"/>
      <c r="UAJ256" s="472"/>
      <c r="UAK256" s="472"/>
      <c r="UAL256" s="472"/>
      <c r="UAM256" s="472"/>
      <c r="UAN256" s="472"/>
      <c r="UAO256" s="472"/>
      <c r="UAP256" s="472"/>
      <c r="UAQ256" s="472"/>
      <c r="UAR256" s="472"/>
      <c r="UAS256" s="472"/>
      <c r="UAT256" s="472"/>
      <c r="UAU256" s="472"/>
      <c r="UAV256" s="472"/>
      <c r="UAW256" s="472"/>
      <c r="UAX256" s="472"/>
      <c r="UAY256" s="472"/>
      <c r="UAZ256" s="472"/>
      <c r="UBA256" s="472"/>
      <c r="UBB256" s="472"/>
      <c r="UBC256" s="472"/>
      <c r="UBD256" s="472"/>
      <c r="UBE256" s="472"/>
      <c r="UBF256" s="472"/>
      <c r="UBG256" s="472"/>
      <c r="UBH256" s="472"/>
      <c r="UBI256" s="472"/>
      <c r="UBJ256" s="472"/>
      <c r="UBK256" s="472"/>
      <c r="UBL256" s="472"/>
      <c r="UBM256" s="472"/>
      <c r="UBN256" s="472"/>
      <c r="UBO256" s="472"/>
      <c r="UBP256" s="472"/>
      <c r="UBQ256" s="472"/>
      <c r="UBR256" s="472"/>
      <c r="UBS256" s="472"/>
      <c r="UBT256" s="472"/>
      <c r="UBU256" s="472"/>
      <c r="UBV256" s="472"/>
      <c r="UBW256" s="472"/>
      <c r="UBX256" s="472"/>
      <c r="UBY256" s="472"/>
      <c r="UBZ256" s="472"/>
      <c r="UCA256" s="472"/>
      <c r="UCB256" s="472"/>
      <c r="UCC256" s="472"/>
      <c r="UCD256" s="472"/>
      <c r="UCE256" s="472"/>
      <c r="UCF256" s="472"/>
      <c r="UCG256" s="472"/>
      <c r="UCH256" s="472"/>
      <c r="UCI256" s="472"/>
      <c r="UCJ256" s="472"/>
      <c r="UCK256" s="472"/>
      <c r="UCL256" s="472"/>
      <c r="UCM256" s="472"/>
      <c r="UCN256" s="472"/>
      <c r="UCO256" s="472"/>
      <c r="UCP256" s="472"/>
      <c r="UCQ256" s="472"/>
      <c r="UCR256" s="472"/>
      <c r="UCS256" s="472"/>
      <c r="UCT256" s="472"/>
      <c r="UCU256" s="472"/>
      <c r="UCV256" s="472"/>
      <c r="UCW256" s="472"/>
      <c r="UCX256" s="472"/>
      <c r="UCY256" s="472"/>
      <c r="UCZ256" s="472"/>
      <c r="UDA256" s="472"/>
      <c r="UDB256" s="472"/>
      <c r="UDC256" s="472"/>
      <c r="UDD256" s="472"/>
      <c r="UDE256" s="472"/>
      <c r="UDF256" s="472"/>
      <c r="UDG256" s="472"/>
      <c r="UDH256" s="472"/>
      <c r="UDI256" s="472"/>
      <c r="UDJ256" s="472"/>
      <c r="UDK256" s="472"/>
      <c r="UDL256" s="472"/>
      <c r="UDM256" s="472"/>
      <c r="UDN256" s="472"/>
      <c r="UDO256" s="472"/>
      <c r="UDP256" s="472"/>
      <c r="UDQ256" s="472"/>
      <c r="UDR256" s="472"/>
      <c r="UDS256" s="472"/>
      <c r="UDT256" s="472"/>
      <c r="UDU256" s="472"/>
      <c r="UDV256" s="472"/>
      <c r="UDW256" s="472"/>
      <c r="UDX256" s="472"/>
      <c r="UDY256" s="472"/>
      <c r="UDZ256" s="472"/>
      <c r="UEA256" s="472"/>
      <c r="UEB256" s="472"/>
      <c r="UEC256" s="472"/>
      <c r="UED256" s="472"/>
      <c r="UEE256" s="472"/>
      <c r="UEF256" s="472"/>
      <c r="UEG256" s="472"/>
      <c r="UEH256" s="472"/>
      <c r="UEI256" s="472"/>
      <c r="UEJ256" s="472"/>
      <c r="UEK256" s="472"/>
      <c r="UEL256" s="472"/>
      <c r="UEM256" s="472"/>
      <c r="UEN256" s="472"/>
      <c r="UEQ256" s="472"/>
      <c r="UER256" s="472"/>
      <c r="UES256" s="472"/>
      <c r="UET256" s="472"/>
      <c r="UEU256" s="472"/>
      <c r="UEV256" s="472"/>
      <c r="UEW256" s="472"/>
      <c r="UEX256" s="472"/>
      <c r="UEY256" s="472"/>
      <c r="UEZ256" s="472"/>
      <c r="UFA256" s="472"/>
      <c r="UFB256" s="472"/>
      <c r="UFC256" s="472"/>
      <c r="UFD256" s="472"/>
      <c r="UFE256" s="472"/>
      <c r="UFF256" s="472"/>
      <c r="UFG256" s="472"/>
      <c r="UFH256" s="472"/>
      <c r="UFI256" s="472"/>
      <c r="UFJ256" s="472"/>
      <c r="UFK256" s="472"/>
      <c r="UFL256" s="472"/>
      <c r="UFM256" s="472"/>
      <c r="UFN256" s="472"/>
      <c r="UFO256" s="472"/>
      <c r="UFP256" s="472"/>
      <c r="UFQ256" s="472"/>
      <c r="UFR256" s="472"/>
      <c r="UFS256" s="472"/>
      <c r="UFT256" s="472"/>
      <c r="UFU256" s="472"/>
      <c r="UFV256" s="472"/>
      <c r="UFW256" s="472"/>
      <c r="UFX256" s="472"/>
      <c r="UFY256" s="472"/>
      <c r="UFZ256" s="472"/>
      <c r="UGA256" s="472"/>
      <c r="UGB256" s="472"/>
      <c r="UGC256" s="472"/>
      <c r="UGD256" s="472"/>
      <c r="UGE256" s="472"/>
      <c r="UGF256" s="472"/>
      <c r="UGG256" s="472"/>
      <c r="UGH256" s="472"/>
      <c r="UGI256" s="472"/>
      <c r="UGJ256" s="472"/>
      <c r="UGK256" s="472"/>
      <c r="UGL256" s="472"/>
      <c r="UGM256" s="472"/>
      <c r="UGN256" s="472"/>
      <c r="UGO256" s="472"/>
      <c r="UGP256" s="472"/>
      <c r="UGQ256" s="472"/>
      <c r="UGR256" s="472"/>
      <c r="UGS256" s="472"/>
      <c r="UGT256" s="472"/>
      <c r="UGU256" s="472"/>
      <c r="UGV256" s="472"/>
      <c r="UGW256" s="472"/>
      <c r="UGX256" s="472"/>
      <c r="UGY256" s="472"/>
      <c r="UGZ256" s="472"/>
      <c r="UHA256" s="472"/>
      <c r="UHB256" s="472"/>
      <c r="UHC256" s="472"/>
      <c r="UHD256" s="472"/>
      <c r="UHE256" s="472"/>
      <c r="UHF256" s="472"/>
      <c r="UHG256" s="472"/>
      <c r="UHH256" s="472"/>
      <c r="UHI256" s="472"/>
      <c r="UHJ256" s="472"/>
      <c r="UHK256" s="472"/>
      <c r="UHL256" s="472"/>
      <c r="UHM256" s="472"/>
      <c r="UHN256" s="472"/>
      <c r="UHO256" s="472"/>
      <c r="UHP256" s="472"/>
      <c r="UHQ256" s="472"/>
      <c r="UHR256" s="472"/>
      <c r="UHS256" s="472"/>
      <c r="UHT256" s="472"/>
      <c r="UHU256" s="472"/>
      <c r="UHV256" s="472"/>
      <c r="UHW256" s="472"/>
      <c r="UHX256" s="472"/>
      <c r="UHY256" s="472"/>
      <c r="UHZ256" s="472"/>
      <c r="UIA256" s="472"/>
      <c r="UIB256" s="472"/>
      <c r="UIC256" s="472"/>
      <c r="UID256" s="472"/>
      <c r="UIE256" s="472"/>
      <c r="UIF256" s="472"/>
      <c r="UIG256" s="472"/>
      <c r="UIH256" s="472"/>
      <c r="UII256" s="472"/>
      <c r="UIJ256" s="472"/>
      <c r="UIK256" s="472"/>
      <c r="UIL256" s="472"/>
      <c r="UIM256" s="472"/>
      <c r="UIN256" s="472"/>
      <c r="UIO256" s="472"/>
      <c r="UIP256" s="472"/>
      <c r="UIQ256" s="472"/>
      <c r="UIR256" s="472"/>
      <c r="UIS256" s="472"/>
      <c r="UIT256" s="472"/>
      <c r="UIU256" s="472"/>
      <c r="UIV256" s="472"/>
      <c r="UIW256" s="472"/>
      <c r="UIX256" s="472"/>
      <c r="UIY256" s="472"/>
      <c r="UIZ256" s="472"/>
      <c r="UJA256" s="472"/>
      <c r="UJB256" s="472"/>
      <c r="UJC256" s="472"/>
      <c r="UJD256" s="472"/>
      <c r="UJE256" s="472"/>
      <c r="UJF256" s="472"/>
      <c r="UJG256" s="472"/>
      <c r="UJH256" s="472"/>
      <c r="UJI256" s="472"/>
      <c r="UJJ256" s="472"/>
      <c r="UJK256" s="472"/>
      <c r="UJL256" s="472"/>
      <c r="UJM256" s="472"/>
      <c r="UJN256" s="472"/>
      <c r="UJO256" s="472"/>
      <c r="UJP256" s="472"/>
      <c r="UJQ256" s="472"/>
      <c r="UJR256" s="472"/>
      <c r="UJS256" s="472"/>
      <c r="UJT256" s="472"/>
      <c r="UJU256" s="472"/>
      <c r="UJV256" s="472"/>
      <c r="UJW256" s="472"/>
      <c r="UJX256" s="472"/>
      <c r="UJY256" s="472"/>
      <c r="UJZ256" s="472"/>
      <c r="UKA256" s="472"/>
      <c r="UKB256" s="472"/>
      <c r="UKC256" s="472"/>
      <c r="UKD256" s="472"/>
      <c r="UKE256" s="472"/>
      <c r="UKF256" s="472"/>
      <c r="UKG256" s="472"/>
      <c r="UKH256" s="472"/>
      <c r="UKI256" s="472"/>
      <c r="UKJ256" s="472"/>
      <c r="UKK256" s="472"/>
      <c r="UKL256" s="472"/>
      <c r="UKM256" s="472"/>
      <c r="UKN256" s="472"/>
      <c r="UKO256" s="472"/>
      <c r="UKP256" s="472"/>
      <c r="UKQ256" s="472"/>
      <c r="UKR256" s="472"/>
      <c r="UKS256" s="472"/>
      <c r="UKT256" s="472"/>
      <c r="UKU256" s="472"/>
      <c r="UKV256" s="472"/>
      <c r="UKW256" s="472"/>
      <c r="UKX256" s="472"/>
      <c r="UKY256" s="472"/>
      <c r="UKZ256" s="472"/>
      <c r="ULA256" s="472"/>
      <c r="ULB256" s="472"/>
      <c r="ULC256" s="472"/>
      <c r="ULD256" s="472"/>
      <c r="ULE256" s="472"/>
      <c r="ULF256" s="472"/>
      <c r="ULG256" s="472"/>
      <c r="ULH256" s="472"/>
      <c r="ULI256" s="472"/>
      <c r="ULJ256" s="472"/>
      <c r="ULK256" s="472"/>
      <c r="ULL256" s="472"/>
      <c r="ULM256" s="472"/>
      <c r="ULN256" s="472"/>
      <c r="ULO256" s="472"/>
      <c r="ULP256" s="472"/>
      <c r="ULQ256" s="472"/>
      <c r="ULR256" s="472"/>
      <c r="ULS256" s="472"/>
      <c r="ULT256" s="472"/>
      <c r="ULU256" s="472"/>
      <c r="ULV256" s="472"/>
      <c r="ULW256" s="472"/>
      <c r="ULX256" s="472"/>
      <c r="ULY256" s="472"/>
      <c r="ULZ256" s="472"/>
      <c r="UMA256" s="472"/>
      <c r="UMB256" s="472"/>
      <c r="UMC256" s="472"/>
      <c r="UMD256" s="472"/>
      <c r="UME256" s="472"/>
      <c r="UMF256" s="472"/>
      <c r="UMG256" s="472"/>
      <c r="UMH256" s="472"/>
      <c r="UMI256" s="472"/>
      <c r="UMJ256" s="472"/>
      <c r="UMK256" s="472"/>
      <c r="UML256" s="472"/>
      <c r="UMM256" s="472"/>
      <c r="UMN256" s="472"/>
      <c r="UMO256" s="472"/>
      <c r="UMP256" s="472"/>
      <c r="UMQ256" s="472"/>
      <c r="UMR256" s="472"/>
      <c r="UMS256" s="472"/>
      <c r="UMT256" s="472"/>
      <c r="UMU256" s="472"/>
      <c r="UMV256" s="472"/>
      <c r="UMW256" s="472"/>
      <c r="UMX256" s="472"/>
      <c r="UMY256" s="472"/>
      <c r="UMZ256" s="472"/>
      <c r="UNA256" s="472"/>
      <c r="UNB256" s="472"/>
      <c r="UNC256" s="472"/>
      <c r="UND256" s="472"/>
      <c r="UNE256" s="472"/>
      <c r="UNF256" s="472"/>
      <c r="UNG256" s="472"/>
      <c r="UNH256" s="472"/>
      <c r="UNI256" s="472"/>
      <c r="UNJ256" s="472"/>
      <c r="UNK256" s="472"/>
      <c r="UNL256" s="472"/>
      <c r="UNM256" s="472"/>
      <c r="UNN256" s="472"/>
      <c r="UNO256" s="472"/>
      <c r="UNP256" s="472"/>
      <c r="UNQ256" s="472"/>
      <c r="UNR256" s="472"/>
      <c r="UNS256" s="472"/>
      <c r="UNT256" s="472"/>
      <c r="UNU256" s="472"/>
      <c r="UNV256" s="472"/>
      <c r="UNW256" s="472"/>
      <c r="UNX256" s="472"/>
      <c r="UNY256" s="472"/>
      <c r="UNZ256" s="472"/>
      <c r="UOA256" s="472"/>
      <c r="UOB256" s="472"/>
      <c r="UOC256" s="472"/>
      <c r="UOD256" s="472"/>
      <c r="UOE256" s="472"/>
      <c r="UOF256" s="472"/>
      <c r="UOG256" s="472"/>
      <c r="UOH256" s="472"/>
      <c r="UOI256" s="472"/>
      <c r="UOJ256" s="472"/>
      <c r="UOM256" s="472"/>
      <c r="UON256" s="472"/>
      <c r="UOO256" s="472"/>
      <c r="UOP256" s="472"/>
      <c r="UOQ256" s="472"/>
      <c r="UOR256" s="472"/>
      <c r="UOS256" s="472"/>
      <c r="UOT256" s="472"/>
      <c r="UOU256" s="472"/>
      <c r="UOV256" s="472"/>
      <c r="UOW256" s="472"/>
      <c r="UOX256" s="472"/>
      <c r="UOY256" s="472"/>
      <c r="UOZ256" s="472"/>
      <c r="UPA256" s="472"/>
      <c r="UPB256" s="472"/>
      <c r="UPC256" s="472"/>
      <c r="UPD256" s="472"/>
      <c r="UPE256" s="472"/>
      <c r="UPF256" s="472"/>
      <c r="UPG256" s="472"/>
      <c r="UPH256" s="472"/>
      <c r="UPI256" s="472"/>
      <c r="UPJ256" s="472"/>
      <c r="UPK256" s="472"/>
      <c r="UPL256" s="472"/>
      <c r="UPM256" s="472"/>
      <c r="UPN256" s="472"/>
      <c r="UPO256" s="472"/>
      <c r="UPP256" s="472"/>
      <c r="UPQ256" s="472"/>
      <c r="UPR256" s="472"/>
      <c r="UPS256" s="472"/>
      <c r="UPT256" s="472"/>
      <c r="UPU256" s="472"/>
      <c r="UPV256" s="472"/>
      <c r="UPW256" s="472"/>
      <c r="UPX256" s="472"/>
      <c r="UPY256" s="472"/>
      <c r="UPZ256" s="472"/>
      <c r="UQA256" s="472"/>
      <c r="UQB256" s="472"/>
      <c r="UQC256" s="472"/>
      <c r="UQD256" s="472"/>
      <c r="UQE256" s="472"/>
      <c r="UQF256" s="472"/>
      <c r="UQG256" s="472"/>
      <c r="UQH256" s="472"/>
      <c r="UQI256" s="472"/>
      <c r="UQJ256" s="472"/>
      <c r="UQK256" s="472"/>
      <c r="UQL256" s="472"/>
      <c r="UQM256" s="472"/>
      <c r="UQN256" s="472"/>
      <c r="UQO256" s="472"/>
      <c r="UQP256" s="472"/>
      <c r="UQQ256" s="472"/>
      <c r="UQR256" s="472"/>
      <c r="UQS256" s="472"/>
      <c r="UQT256" s="472"/>
      <c r="UQU256" s="472"/>
      <c r="UQV256" s="472"/>
      <c r="UQW256" s="472"/>
      <c r="UQX256" s="472"/>
      <c r="UQY256" s="472"/>
      <c r="UQZ256" s="472"/>
      <c r="URA256" s="472"/>
      <c r="URB256" s="472"/>
      <c r="URC256" s="472"/>
      <c r="URD256" s="472"/>
      <c r="URE256" s="472"/>
      <c r="URF256" s="472"/>
      <c r="URG256" s="472"/>
      <c r="URH256" s="472"/>
      <c r="URI256" s="472"/>
      <c r="URJ256" s="472"/>
      <c r="URK256" s="472"/>
      <c r="URL256" s="472"/>
      <c r="URM256" s="472"/>
      <c r="URN256" s="472"/>
      <c r="URO256" s="472"/>
      <c r="URP256" s="472"/>
      <c r="URQ256" s="472"/>
      <c r="URR256" s="472"/>
      <c r="URS256" s="472"/>
      <c r="URT256" s="472"/>
      <c r="URU256" s="472"/>
      <c r="URV256" s="472"/>
      <c r="URW256" s="472"/>
      <c r="URX256" s="472"/>
      <c r="URY256" s="472"/>
      <c r="URZ256" s="472"/>
      <c r="USA256" s="472"/>
      <c r="USB256" s="472"/>
      <c r="USC256" s="472"/>
      <c r="USD256" s="472"/>
      <c r="USE256" s="472"/>
      <c r="USF256" s="472"/>
      <c r="USG256" s="472"/>
      <c r="USH256" s="472"/>
      <c r="USI256" s="472"/>
      <c r="USJ256" s="472"/>
      <c r="USK256" s="472"/>
      <c r="USL256" s="472"/>
      <c r="USM256" s="472"/>
      <c r="USN256" s="472"/>
      <c r="USO256" s="472"/>
      <c r="USP256" s="472"/>
      <c r="USQ256" s="472"/>
      <c r="USR256" s="472"/>
      <c r="USS256" s="472"/>
      <c r="UST256" s="472"/>
      <c r="USU256" s="472"/>
      <c r="USV256" s="472"/>
      <c r="USW256" s="472"/>
      <c r="USX256" s="472"/>
      <c r="USY256" s="472"/>
      <c r="USZ256" s="472"/>
      <c r="UTA256" s="472"/>
      <c r="UTB256" s="472"/>
      <c r="UTC256" s="472"/>
      <c r="UTD256" s="472"/>
      <c r="UTE256" s="472"/>
      <c r="UTF256" s="472"/>
      <c r="UTG256" s="472"/>
      <c r="UTH256" s="472"/>
      <c r="UTI256" s="472"/>
      <c r="UTJ256" s="472"/>
      <c r="UTK256" s="472"/>
      <c r="UTL256" s="472"/>
      <c r="UTM256" s="472"/>
      <c r="UTN256" s="472"/>
      <c r="UTO256" s="472"/>
      <c r="UTP256" s="472"/>
      <c r="UTQ256" s="472"/>
      <c r="UTR256" s="472"/>
      <c r="UTS256" s="472"/>
      <c r="UTT256" s="472"/>
      <c r="UTU256" s="472"/>
      <c r="UTV256" s="472"/>
      <c r="UTW256" s="472"/>
      <c r="UTX256" s="472"/>
      <c r="UTY256" s="472"/>
      <c r="UTZ256" s="472"/>
      <c r="UUA256" s="472"/>
      <c r="UUB256" s="472"/>
      <c r="UUC256" s="472"/>
      <c r="UUD256" s="472"/>
      <c r="UUE256" s="472"/>
      <c r="UUF256" s="472"/>
      <c r="UUG256" s="472"/>
      <c r="UUH256" s="472"/>
      <c r="UUI256" s="472"/>
      <c r="UUJ256" s="472"/>
      <c r="UUK256" s="472"/>
      <c r="UUL256" s="472"/>
      <c r="UUM256" s="472"/>
      <c r="UUN256" s="472"/>
      <c r="UUO256" s="472"/>
      <c r="UUP256" s="472"/>
      <c r="UUQ256" s="472"/>
      <c r="UUR256" s="472"/>
      <c r="UUS256" s="472"/>
      <c r="UUT256" s="472"/>
      <c r="UUU256" s="472"/>
      <c r="UUV256" s="472"/>
      <c r="UUW256" s="472"/>
      <c r="UUX256" s="472"/>
      <c r="UUY256" s="472"/>
      <c r="UUZ256" s="472"/>
      <c r="UVA256" s="472"/>
      <c r="UVB256" s="472"/>
      <c r="UVC256" s="472"/>
      <c r="UVD256" s="472"/>
      <c r="UVE256" s="472"/>
      <c r="UVF256" s="472"/>
      <c r="UVG256" s="472"/>
      <c r="UVH256" s="472"/>
      <c r="UVI256" s="472"/>
      <c r="UVJ256" s="472"/>
      <c r="UVK256" s="472"/>
      <c r="UVL256" s="472"/>
      <c r="UVM256" s="472"/>
      <c r="UVN256" s="472"/>
      <c r="UVO256" s="472"/>
      <c r="UVP256" s="472"/>
      <c r="UVQ256" s="472"/>
      <c r="UVR256" s="472"/>
      <c r="UVS256" s="472"/>
      <c r="UVT256" s="472"/>
      <c r="UVU256" s="472"/>
      <c r="UVV256" s="472"/>
      <c r="UVW256" s="472"/>
      <c r="UVX256" s="472"/>
      <c r="UVY256" s="472"/>
      <c r="UVZ256" s="472"/>
      <c r="UWA256" s="472"/>
      <c r="UWB256" s="472"/>
      <c r="UWC256" s="472"/>
      <c r="UWD256" s="472"/>
      <c r="UWE256" s="472"/>
      <c r="UWF256" s="472"/>
      <c r="UWG256" s="472"/>
      <c r="UWH256" s="472"/>
      <c r="UWI256" s="472"/>
      <c r="UWJ256" s="472"/>
      <c r="UWK256" s="472"/>
      <c r="UWL256" s="472"/>
      <c r="UWM256" s="472"/>
      <c r="UWN256" s="472"/>
      <c r="UWO256" s="472"/>
      <c r="UWP256" s="472"/>
      <c r="UWQ256" s="472"/>
      <c r="UWR256" s="472"/>
      <c r="UWS256" s="472"/>
      <c r="UWT256" s="472"/>
      <c r="UWU256" s="472"/>
      <c r="UWV256" s="472"/>
      <c r="UWW256" s="472"/>
      <c r="UWX256" s="472"/>
      <c r="UWY256" s="472"/>
      <c r="UWZ256" s="472"/>
      <c r="UXA256" s="472"/>
      <c r="UXB256" s="472"/>
      <c r="UXC256" s="472"/>
      <c r="UXD256" s="472"/>
      <c r="UXE256" s="472"/>
      <c r="UXF256" s="472"/>
      <c r="UXG256" s="472"/>
      <c r="UXH256" s="472"/>
      <c r="UXI256" s="472"/>
      <c r="UXJ256" s="472"/>
      <c r="UXK256" s="472"/>
      <c r="UXL256" s="472"/>
      <c r="UXM256" s="472"/>
      <c r="UXN256" s="472"/>
      <c r="UXO256" s="472"/>
      <c r="UXP256" s="472"/>
      <c r="UXQ256" s="472"/>
      <c r="UXR256" s="472"/>
      <c r="UXS256" s="472"/>
      <c r="UXT256" s="472"/>
      <c r="UXU256" s="472"/>
      <c r="UXV256" s="472"/>
      <c r="UXW256" s="472"/>
      <c r="UXX256" s="472"/>
      <c r="UXY256" s="472"/>
      <c r="UXZ256" s="472"/>
      <c r="UYA256" s="472"/>
      <c r="UYB256" s="472"/>
      <c r="UYC256" s="472"/>
      <c r="UYD256" s="472"/>
      <c r="UYE256" s="472"/>
      <c r="UYF256" s="472"/>
      <c r="UYI256" s="472"/>
      <c r="UYJ256" s="472"/>
      <c r="UYK256" s="472"/>
      <c r="UYL256" s="472"/>
      <c r="UYM256" s="472"/>
      <c r="UYN256" s="472"/>
      <c r="UYO256" s="472"/>
      <c r="UYP256" s="472"/>
      <c r="UYQ256" s="472"/>
      <c r="UYR256" s="472"/>
      <c r="UYS256" s="472"/>
      <c r="UYT256" s="472"/>
      <c r="UYU256" s="472"/>
      <c r="UYV256" s="472"/>
      <c r="UYW256" s="472"/>
      <c r="UYX256" s="472"/>
      <c r="UYY256" s="472"/>
      <c r="UYZ256" s="472"/>
      <c r="UZA256" s="472"/>
      <c r="UZB256" s="472"/>
      <c r="UZC256" s="472"/>
      <c r="UZD256" s="472"/>
      <c r="UZE256" s="472"/>
      <c r="UZF256" s="472"/>
      <c r="UZG256" s="472"/>
      <c r="UZH256" s="472"/>
      <c r="UZI256" s="472"/>
      <c r="UZJ256" s="472"/>
      <c r="UZK256" s="472"/>
      <c r="UZL256" s="472"/>
      <c r="UZM256" s="472"/>
      <c r="UZN256" s="472"/>
      <c r="UZO256" s="472"/>
      <c r="UZP256" s="472"/>
      <c r="UZQ256" s="472"/>
      <c r="UZR256" s="472"/>
      <c r="UZS256" s="472"/>
      <c r="UZT256" s="472"/>
      <c r="UZU256" s="472"/>
      <c r="UZV256" s="472"/>
      <c r="UZW256" s="472"/>
      <c r="UZX256" s="472"/>
      <c r="UZY256" s="472"/>
      <c r="UZZ256" s="472"/>
      <c r="VAA256" s="472"/>
      <c r="VAB256" s="472"/>
      <c r="VAC256" s="472"/>
      <c r="VAD256" s="472"/>
      <c r="VAE256" s="472"/>
      <c r="VAF256" s="472"/>
      <c r="VAG256" s="472"/>
      <c r="VAH256" s="472"/>
      <c r="VAI256" s="472"/>
      <c r="VAJ256" s="472"/>
      <c r="VAK256" s="472"/>
      <c r="VAL256" s="472"/>
      <c r="VAM256" s="472"/>
      <c r="VAN256" s="472"/>
      <c r="VAO256" s="472"/>
      <c r="VAP256" s="472"/>
      <c r="VAQ256" s="472"/>
      <c r="VAR256" s="472"/>
      <c r="VAS256" s="472"/>
      <c r="VAT256" s="472"/>
      <c r="VAU256" s="472"/>
      <c r="VAV256" s="472"/>
      <c r="VAW256" s="472"/>
      <c r="VAX256" s="472"/>
      <c r="VAY256" s="472"/>
      <c r="VAZ256" s="472"/>
      <c r="VBA256" s="472"/>
      <c r="VBB256" s="472"/>
      <c r="VBC256" s="472"/>
      <c r="VBD256" s="472"/>
      <c r="VBE256" s="472"/>
      <c r="VBF256" s="472"/>
      <c r="VBG256" s="472"/>
      <c r="VBH256" s="472"/>
      <c r="VBI256" s="472"/>
      <c r="VBJ256" s="472"/>
      <c r="VBK256" s="472"/>
      <c r="VBL256" s="472"/>
      <c r="VBM256" s="472"/>
      <c r="VBN256" s="472"/>
      <c r="VBO256" s="472"/>
      <c r="VBP256" s="472"/>
      <c r="VBQ256" s="472"/>
      <c r="VBR256" s="472"/>
      <c r="VBS256" s="472"/>
      <c r="VBT256" s="472"/>
      <c r="VBU256" s="472"/>
      <c r="VBV256" s="472"/>
      <c r="VBW256" s="472"/>
      <c r="VBX256" s="472"/>
      <c r="VBY256" s="472"/>
      <c r="VBZ256" s="472"/>
      <c r="VCA256" s="472"/>
      <c r="VCB256" s="472"/>
      <c r="VCC256" s="472"/>
      <c r="VCD256" s="472"/>
      <c r="VCE256" s="472"/>
      <c r="VCF256" s="472"/>
      <c r="VCG256" s="472"/>
      <c r="VCH256" s="472"/>
      <c r="VCI256" s="472"/>
      <c r="VCJ256" s="472"/>
      <c r="VCK256" s="472"/>
      <c r="VCL256" s="472"/>
      <c r="VCM256" s="472"/>
      <c r="VCN256" s="472"/>
      <c r="VCO256" s="472"/>
      <c r="VCP256" s="472"/>
      <c r="VCQ256" s="472"/>
      <c r="VCR256" s="472"/>
      <c r="VCS256" s="472"/>
      <c r="VCT256" s="472"/>
      <c r="VCU256" s="472"/>
      <c r="VCV256" s="472"/>
      <c r="VCW256" s="472"/>
      <c r="VCX256" s="472"/>
      <c r="VCY256" s="472"/>
      <c r="VCZ256" s="472"/>
      <c r="VDA256" s="472"/>
      <c r="VDB256" s="472"/>
      <c r="VDC256" s="472"/>
      <c r="VDD256" s="472"/>
      <c r="VDE256" s="472"/>
      <c r="VDF256" s="472"/>
      <c r="VDG256" s="472"/>
      <c r="VDH256" s="472"/>
      <c r="VDI256" s="472"/>
      <c r="VDJ256" s="472"/>
      <c r="VDK256" s="472"/>
      <c r="VDL256" s="472"/>
      <c r="VDM256" s="472"/>
      <c r="VDN256" s="472"/>
      <c r="VDO256" s="472"/>
      <c r="VDP256" s="472"/>
      <c r="VDQ256" s="472"/>
      <c r="VDR256" s="472"/>
      <c r="VDS256" s="472"/>
      <c r="VDT256" s="472"/>
      <c r="VDU256" s="472"/>
      <c r="VDV256" s="472"/>
      <c r="VDW256" s="472"/>
      <c r="VDX256" s="472"/>
      <c r="VDY256" s="472"/>
      <c r="VDZ256" s="472"/>
      <c r="VEA256" s="472"/>
      <c r="VEB256" s="472"/>
      <c r="VEC256" s="472"/>
      <c r="VED256" s="472"/>
      <c r="VEE256" s="472"/>
      <c r="VEF256" s="472"/>
      <c r="VEG256" s="472"/>
      <c r="VEH256" s="472"/>
      <c r="VEI256" s="472"/>
      <c r="VEJ256" s="472"/>
      <c r="VEK256" s="472"/>
      <c r="VEL256" s="472"/>
      <c r="VEM256" s="472"/>
      <c r="VEN256" s="472"/>
      <c r="VEO256" s="472"/>
      <c r="VEP256" s="472"/>
      <c r="VEQ256" s="472"/>
      <c r="VER256" s="472"/>
      <c r="VES256" s="472"/>
      <c r="VET256" s="472"/>
      <c r="VEU256" s="472"/>
      <c r="VEV256" s="472"/>
      <c r="VEW256" s="472"/>
      <c r="VEX256" s="472"/>
      <c r="VEY256" s="472"/>
      <c r="VEZ256" s="472"/>
      <c r="VFA256" s="472"/>
      <c r="VFB256" s="472"/>
      <c r="VFC256" s="472"/>
      <c r="VFD256" s="472"/>
      <c r="VFE256" s="472"/>
      <c r="VFF256" s="472"/>
      <c r="VFG256" s="472"/>
      <c r="VFH256" s="472"/>
      <c r="VFI256" s="472"/>
      <c r="VFJ256" s="472"/>
      <c r="VFK256" s="472"/>
      <c r="VFL256" s="472"/>
      <c r="VFM256" s="472"/>
      <c r="VFN256" s="472"/>
      <c r="VFO256" s="472"/>
      <c r="VFP256" s="472"/>
      <c r="VFQ256" s="472"/>
      <c r="VFR256" s="472"/>
      <c r="VFS256" s="472"/>
      <c r="VFT256" s="472"/>
      <c r="VFU256" s="472"/>
      <c r="VFV256" s="472"/>
      <c r="VFW256" s="472"/>
      <c r="VFX256" s="472"/>
      <c r="VFY256" s="472"/>
      <c r="VFZ256" s="472"/>
      <c r="VGA256" s="472"/>
      <c r="VGB256" s="472"/>
      <c r="VGC256" s="472"/>
      <c r="VGD256" s="472"/>
      <c r="VGE256" s="472"/>
      <c r="VGF256" s="472"/>
      <c r="VGG256" s="472"/>
      <c r="VGH256" s="472"/>
      <c r="VGI256" s="472"/>
      <c r="VGJ256" s="472"/>
      <c r="VGK256" s="472"/>
      <c r="VGL256" s="472"/>
      <c r="VGM256" s="472"/>
      <c r="VGN256" s="472"/>
      <c r="VGO256" s="472"/>
      <c r="VGP256" s="472"/>
      <c r="VGQ256" s="472"/>
      <c r="VGR256" s="472"/>
      <c r="VGS256" s="472"/>
      <c r="VGT256" s="472"/>
      <c r="VGU256" s="472"/>
      <c r="VGV256" s="472"/>
      <c r="VGW256" s="472"/>
      <c r="VGX256" s="472"/>
      <c r="VGY256" s="472"/>
      <c r="VGZ256" s="472"/>
      <c r="VHA256" s="472"/>
      <c r="VHB256" s="472"/>
      <c r="VHC256" s="472"/>
      <c r="VHD256" s="472"/>
      <c r="VHE256" s="472"/>
      <c r="VHF256" s="472"/>
      <c r="VHG256" s="472"/>
      <c r="VHH256" s="472"/>
      <c r="VHI256" s="472"/>
      <c r="VHJ256" s="472"/>
      <c r="VHK256" s="472"/>
      <c r="VHL256" s="472"/>
      <c r="VHM256" s="472"/>
      <c r="VHN256" s="472"/>
      <c r="VHO256" s="472"/>
      <c r="VHP256" s="472"/>
      <c r="VHQ256" s="472"/>
      <c r="VHR256" s="472"/>
      <c r="VHS256" s="472"/>
      <c r="VHT256" s="472"/>
      <c r="VHU256" s="472"/>
      <c r="VHV256" s="472"/>
      <c r="VHW256" s="472"/>
      <c r="VHX256" s="472"/>
      <c r="VHY256" s="472"/>
      <c r="VHZ256" s="472"/>
      <c r="VIA256" s="472"/>
      <c r="VIB256" s="472"/>
      <c r="VIE256" s="472"/>
      <c r="VIF256" s="472"/>
      <c r="VIG256" s="472"/>
      <c r="VIH256" s="472"/>
      <c r="VII256" s="472"/>
      <c r="VIJ256" s="472"/>
      <c r="VIK256" s="472"/>
      <c r="VIL256" s="472"/>
      <c r="VIM256" s="472"/>
      <c r="VIN256" s="472"/>
      <c r="VIO256" s="472"/>
      <c r="VIP256" s="472"/>
      <c r="VIQ256" s="472"/>
      <c r="VIR256" s="472"/>
      <c r="VIS256" s="472"/>
      <c r="VIT256" s="472"/>
      <c r="VIU256" s="472"/>
      <c r="VIV256" s="472"/>
      <c r="VIW256" s="472"/>
      <c r="VIX256" s="472"/>
      <c r="VIY256" s="472"/>
      <c r="VIZ256" s="472"/>
      <c r="VJA256" s="472"/>
      <c r="VJB256" s="472"/>
      <c r="VJC256" s="472"/>
      <c r="VJD256" s="472"/>
      <c r="VJE256" s="472"/>
      <c r="VJF256" s="472"/>
      <c r="VJG256" s="472"/>
      <c r="VJH256" s="472"/>
      <c r="VJI256" s="472"/>
      <c r="VJJ256" s="472"/>
      <c r="VJK256" s="472"/>
      <c r="VJL256" s="472"/>
      <c r="VJM256" s="472"/>
      <c r="VJN256" s="472"/>
      <c r="VJO256" s="472"/>
      <c r="VJP256" s="472"/>
      <c r="VJQ256" s="472"/>
      <c r="VJR256" s="472"/>
      <c r="VJS256" s="472"/>
      <c r="VJT256" s="472"/>
      <c r="VJU256" s="472"/>
      <c r="VJV256" s="472"/>
      <c r="VJW256" s="472"/>
      <c r="VJX256" s="472"/>
      <c r="VJY256" s="472"/>
      <c r="VJZ256" s="472"/>
      <c r="VKA256" s="472"/>
      <c r="VKB256" s="472"/>
      <c r="VKC256" s="472"/>
      <c r="VKD256" s="472"/>
      <c r="VKE256" s="472"/>
      <c r="VKF256" s="472"/>
      <c r="VKG256" s="472"/>
      <c r="VKH256" s="472"/>
      <c r="VKI256" s="472"/>
      <c r="VKJ256" s="472"/>
      <c r="VKK256" s="472"/>
      <c r="VKL256" s="472"/>
      <c r="VKM256" s="472"/>
      <c r="VKN256" s="472"/>
      <c r="VKO256" s="472"/>
      <c r="VKP256" s="472"/>
      <c r="VKQ256" s="472"/>
      <c r="VKR256" s="472"/>
      <c r="VKS256" s="472"/>
      <c r="VKT256" s="472"/>
      <c r="VKU256" s="472"/>
      <c r="VKV256" s="472"/>
      <c r="VKW256" s="472"/>
      <c r="VKX256" s="472"/>
      <c r="VKY256" s="472"/>
      <c r="VKZ256" s="472"/>
      <c r="VLA256" s="472"/>
      <c r="VLB256" s="472"/>
      <c r="VLC256" s="472"/>
      <c r="VLD256" s="472"/>
      <c r="VLE256" s="472"/>
      <c r="VLF256" s="472"/>
      <c r="VLG256" s="472"/>
      <c r="VLH256" s="472"/>
      <c r="VLI256" s="472"/>
      <c r="VLJ256" s="472"/>
      <c r="VLK256" s="472"/>
      <c r="VLL256" s="472"/>
      <c r="VLM256" s="472"/>
      <c r="VLN256" s="472"/>
      <c r="VLO256" s="472"/>
      <c r="VLP256" s="472"/>
      <c r="VLQ256" s="472"/>
      <c r="VLR256" s="472"/>
      <c r="VLS256" s="472"/>
      <c r="VLT256" s="472"/>
      <c r="VLU256" s="472"/>
      <c r="VLV256" s="472"/>
      <c r="VLW256" s="472"/>
      <c r="VLX256" s="472"/>
      <c r="VLY256" s="472"/>
      <c r="VLZ256" s="472"/>
      <c r="VMA256" s="472"/>
      <c r="VMB256" s="472"/>
      <c r="VMC256" s="472"/>
      <c r="VMD256" s="472"/>
      <c r="VME256" s="472"/>
      <c r="VMF256" s="472"/>
      <c r="VMG256" s="472"/>
      <c r="VMH256" s="472"/>
      <c r="VMI256" s="472"/>
      <c r="VMJ256" s="472"/>
      <c r="VMK256" s="472"/>
      <c r="VML256" s="472"/>
      <c r="VMM256" s="472"/>
      <c r="VMN256" s="472"/>
      <c r="VMO256" s="472"/>
      <c r="VMP256" s="472"/>
      <c r="VMQ256" s="472"/>
      <c r="VMR256" s="472"/>
      <c r="VMS256" s="472"/>
      <c r="VMT256" s="472"/>
      <c r="VMU256" s="472"/>
      <c r="VMV256" s="472"/>
      <c r="VMW256" s="472"/>
      <c r="VMX256" s="472"/>
      <c r="VMY256" s="472"/>
      <c r="VMZ256" s="472"/>
      <c r="VNA256" s="472"/>
      <c r="VNB256" s="472"/>
      <c r="VNC256" s="472"/>
      <c r="VND256" s="472"/>
      <c r="VNE256" s="472"/>
      <c r="VNF256" s="472"/>
      <c r="VNG256" s="472"/>
      <c r="VNH256" s="472"/>
      <c r="VNI256" s="472"/>
      <c r="VNJ256" s="472"/>
      <c r="VNK256" s="472"/>
      <c r="VNL256" s="472"/>
      <c r="VNM256" s="472"/>
      <c r="VNN256" s="472"/>
      <c r="VNO256" s="472"/>
      <c r="VNP256" s="472"/>
      <c r="VNQ256" s="472"/>
      <c r="VNR256" s="472"/>
      <c r="VNS256" s="472"/>
      <c r="VNT256" s="472"/>
      <c r="VNU256" s="472"/>
      <c r="VNV256" s="472"/>
      <c r="VNW256" s="472"/>
      <c r="VNX256" s="472"/>
      <c r="VNY256" s="472"/>
      <c r="VNZ256" s="472"/>
      <c r="VOA256" s="472"/>
      <c r="VOB256" s="472"/>
      <c r="VOC256" s="472"/>
      <c r="VOD256" s="472"/>
      <c r="VOE256" s="472"/>
      <c r="VOF256" s="472"/>
      <c r="VOG256" s="472"/>
      <c r="VOH256" s="472"/>
      <c r="VOI256" s="472"/>
      <c r="VOJ256" s="472"/>
      <c r="VOK256" s="472"/>
      <c r="VOL256" s="472"/>
      <c r="VOM256" s="472"/>
      <c r="VON256" s="472"/>
      <c r="VOO256" s="472"/>
      <c r="VOP256" s="472"/>
      <c r="VOQ256" s="472"/>
      <c r="VOR256" s="472"/>
      <c r="VOS256" s="472"/>
      <c r="VOT256" s="472"/>
      <c r="VOU256" s="472"/>
      <c r="VOV256" s="472"/>
      <c r="VOW256" s="472"/>
      <c r="VOX256" s="472"/>
      <c r="VOY256" s="472"/>
      <c r="VOZ256" s="472"/>
      <c r="VPA256" s="472"/>
      <c r="VPB256" s="472"/>
      <c r="VPC256" s="472"/>
      <c r="VPD256" s="472"/>
      <c r="VPE256" s="472"/>
      <c r="VPF256" s="472"/>
      <c r="VPG256" s="472"/>
      <c r="VPH256" s="472"/>
      <c r="VPI256" s="472"/>
      <c r="VPJ256" s="472"/>
      <c r="VPK256" s="472"/>
      <c r="VPL256" s="472"/>
      <c r="VPM256" s="472"/>
      <c r="VPN256" s="472"/>
      <c r="VPO256" s="472"/>
      <c r="VPP256" s="472"/>
      <c r="VPQ256" s="472"/>
      <c r="VPR256" s="472"/>
      <c r="VPS256" s="472"/>
      <c r="VPT256" s="472"/>
      <c r="VPU256" s="472"/>
      <c r="VPV256" s="472"/>
      <c r="VPW256" s="472"/>
      <c r="VPX256" s="472"/>
      <c r="VPY256" s="472"/>
      <c r="VPZ256" s="472"/>
      <c r="VQA256" s="472"/>
      <c r="VQB256" s="472"/>
      <c r="VQC256" s="472"/>
      <c r="VQD256" s="472"/>
      <c r="VQE256" s="472"/>
      <c r="VQF256" s="472"/>
      <c r="VQG256" s="472"/>
      <c r="VQH256" s="472"/>
      <c r="VQI256" s="472"/>
      <c r="VQJ256" s="472"/>
      <c r="VQK256" s="472"/>
      <c r="VQL256" s="472"/>
      <c r="VQM256" s="472"/>
      <c r="VQN256" s="472"/>
      <c r="VQO256" s="472"/>
      <c r="VQP256" s="472"/>
      <c r="VQQ256" s="472"/>
      <c r="VQR256" s="472"/>
      <c r="VQS256" s="472"/>
      <c r="VQT256" s="472"/>
      <c r="VQU256" s="472"/>
      <c r="VQV256" s="472"/>
      <c r="VQW256" s="472"/>
      <c r="VQX256" s="472"/>
      <c r="VQY256" s="472"/>
      <c r="VQZ256" s="472"/>
      <c r="VRA256" s="472"/>
      <c r="VRB256" s="472"/>
      <c r="VRC256" s="472"/>
      <c r="VRD256" s="472"/>
      <c r="VRE256" s="472"/>
      <c r="VRF256" s="472"/>
      <c r="VRG256" s="472"/>
      <c r="VRH256" s="472"/>
      <c r="VRI256" s="472"/>
      <c r="VRJ256" s="472"/>
      <c r="VRK256" s="472"/>
      <c r="VRL256" s="472"/>
      <c r="VRM256" s="472"/>
      <c r="VRN256" s="472"/>
      <c r="VRO256" s="472"/>
      <c r="VRP256" s="472"/>
      <c r="VRQ256" s="472"/>
      <c r="VRR256" s="472"/>
      <c r="VRS256" s="472"/>
      <c r="VRT256" s="472"/>
      <c r="VRU256" s="472"/>
      <c r="VRV256" s="472"/>
      <c r="VRW256" s="472"/>
      <c r="VRX256" s="472"/>
      <c r="VSA256" s="472"/>
      <c r="VSB256" s="472"/>
      <c r="VSC256" s="472"/>
      <c r="VSD256" s="472"/>
      <c r="VSE256" s="472"/>
      <c r="VSF256" s="472"/>
      <c r="VSG256" s="472"/>
      <c r="VSH256" s="472"/>
      <c r="VSI256" s="472"/>
      <c r="VSJ256" s="472"/>
      <c r="VSK256" s="472"/>
      <c r="VSL256" s="472"/>
      <c r="VSM256" s="472"/>
      <c r="VSN256" s="472"/>
      <c r="VSO256" s="472"/>
      <c r="VSP256" s="472"/>
      <c r="VSQ256" s="472"/>
      <c r="VSR256" s="472"/>
      <c r="VSS256" s="472"/>
      <c r="VST256" s="472"/>
      <c r="VSU256" s="472"/>
      <c r="VSV256" s="472"/>
      <c r="VSW256" s="472"/>
      <c r="VSX256" s="472"/>
      <c r="VSY256" s="472"/>
      <c r="VSZ256" s="472"/>
      <c r="VTA256" s="472"/>
      <c r="VTB256" s="472"/>
      <c r="VTC256" s="472"/>
      <c r="VTD256" s="472"/>
      <c r="VTE256" s="472"/>
      <c r="VTF256" s="472"/>
      <c r="VTG256" s="472"/>
      <c r="VTH256" s="472"/>
      <c r="VTI256" s="472"/>
      <c r="VTJ256" s="472"/>
      <c r="VTK256" s="472"/>
      <c r="VTL256" s="472"/>
      <c r="VTM256" s="472"/>
      <c r="VTN256" s="472"/>
      <c r="VTO256" s="472"/>
      <c r="VTP256" s="472"/>
      <c r="VTQ256" s="472"/>
      <c r="VTR256" s="472"/>
      <c r="VTS256" s="472"/>
      <c r="VTT256" s="472"/>
      <c r="VTU256" s="472"/>
      <c r="VTV256" s="472"/>
      <c r="VTW256" s="472"/>
      <c r="VTX256" s="472"/>
      <c r="VTY256" s="472"/>
      <c r="VTZ256" s="472"/>
      <c r="VUA256" s="472"/>
      <c r="VUB256" s="472"/>
      <c r="VUC256" s="472"/>
      <c r="VUD256" s="472"/>
      <c r="VUE256" s="472"/>
      <c r="VUF256" s="472"/>
      <c r="VUG256" s="472"/>
      <c r="VUH256" s="472"/>
      <c r="VUI256" s="472"/>
      <c r="VUJ256" s="472"/>
      <c r="VUK256" s="472"/>
      <c r="VUL256" s="472"/>
      <c r="VUM256" s="472"/>
      <c r="VUN256" s="472"/>
      <c r="VUO256" s="472"/>
      <c r="VUP256" s="472"/>
      <c r="VUQ256" s="472"/>
      <c r="VUR256" s="472"/>
      <c r="VUS256" s="472"/>
      <c r="VUT256" s="472"/>
      <c r="VUU256" s="472"/>
      <c r="VUV256" s="472"/>
      <c r="VUW256" s="472"/>
      <c r="VUX256" s="472"/>
      <c r="VUY256" s="472"/>
      <c r="VUZ256" s="472"/>
      <c r="VVA256" s="472"/>
      <c r="VVB256" s="472"/>
      <c r="VVC256" s="472"/>
      <c r="VVD256" s="472"/>
      <c r="VVE256" s="472"/>
      <c r="VVF256" s="472"/>
      <c r="VVG256" s="472"/>
      <c r="VVH256" s="472"/>
      <c r="VVI256" s="472"/>
      <c r="VVJ256" s="472"/>
      <c r="VVK256" s="472"/>
      <c r="VVL256" s="472"/>
      <c r="VVM256" s="472"/>
      <c r="VVN256" s="472"/>
      <c r="VVO256" s="472"/>
      <c r="VVP256" s="472"/>
      <c r="VVQ256" s="472"/>
      <c r="VVR256" s="472"/>
      <c r="VVS256" s="472"/>
      <c r="VVT256" s="472"/>
      <c r="VVU256" s="472"/>
      <c r="VVV256" s="472"/>
      <c r="VVW256" s="472"/>
      <c r="VVX256" s="472"/>
      <c r="VVY256" s="472"/>
      <c r="VVZ256" s="472"/>
      <c r="VWA256" s="472"/>
      <c r="VWB256" s="472"/>
      <c r="VWC256" s="472"/>
      <c r="VWD256" s="472"/>
      <c r="VWE256" s="472"/>
      <c r="VWF256" s="472"/>
      <c r="VWG256" s="472"/>
      <c r="VWH256" s="472"/>
      <c r="VWI256" s="472"/>
      <c r="VWJ256" s="472"/>
      <c r="VWK256" s="472"/>
      <c r="VWL256" s="472"/>
      <c r="VWM256" s="472"/>
      <c r="VWN256" s="472"/>
      <c r="VWO256" s="472"/>
      <c r="VWP256" s="472"/>
      <c r="VWQ256" s="472"/>
      <c r="VWR256" s="472"/>
      <c r="VWS256" s="472"/>
      <c r="VWT256" s="472"/>
      <c r="VWU256" s="472"/>
      <c r="VWV256" s="472"/>
      <c r="VWW256" s="472"/>
      <c r="VWX256" s="472"/>
      <c r="VWY256" s="472"/>
      <c r="VWZ256" s="472"/>
      <c r="VXA256" s="472"/>
      <c r="VXB256" s="472"/>
      <c r="VXC256" s="472"/>
      <c r="VXD256" s="472"/>
      <c r="VXE256" s="472"/>
      <c r="VXF256" s="472"/>
      <c r="VXG256" s="472"/>
      <c r="VXH256" s="472"/>
      <c r="VXI256" s="472"/>
      <c r="VXJ256" s="472"/>
      <c r="VXK256" s="472"/>
      <c r="VXL256" s="472"/>
      <c r="VXM256" s="472"/>
      <c r="VXN256" s="472"/>
      <c r="VXO256" s="472"/>
      <c r="VXP256" s="472"/>
      <c r="VXQ256" s="472"/>
      <c r="VXR256" s="472"/>
      <c r="VXS256" s="472"/>
      <c r="VXT256" s="472"/>
      <c r="VXU256" s="472"/>
      <c r="VXV256" s="472"/>
      <c r="VXW256" s="472"/>
      <c r="VXX256" s="472"/>
      <c r="VXY256" s="472"/>
      <c r="VXZ256" s="472"/>
      <c r="VYA256" s="472"/>
      <c r="VYB256" s="472"/>
      <c r="VYC256" s="472"/>
      <c r="VYD256" s="472"/>
      <c r="VYE256" s="472"/>
      <c r="VYF256" s="472"/>
      <c r="VYG256" s="472"/>
      <c r="VYH256" s="472"/>
      <c r="VYI256" s="472"/>
      <c r="VYJ256" s="472"/>
      <c r="VYK256" s="472"/>
      <c r="VYL256" s="472"/>
      <c r="VYM256" s="472"/>
      <c r="VYN256" s="472"/>
      <c r="VYO256" s="472"/>
      <c r="VYP256" s="472"/>
      <c r="VYQ256" s="472"/>
      <c r="VYR256" s="472"/>
      <c r="VYS256" s="472"/>
      <c r="VYT256" s="472"/>
      <c r="VYU256" s="472"/>
      <c r="VYV256" s="472"/>
      <c r="VYW256" s="472"/>
      <c r="VYX256" s="472"/>
      <c r="VYY256" s="472"/>
      <c r="VYZ256" s="472"/>
      <c r="VZA256" s="472"/>
      <c r="VZB256" s="472"/>
      <c r="VZC256" s="472"/>
      <c r="VZD256" s="472"/>
      <c r="VZE256" s="472"/>
      <c r="VZF256" s="472"/>
      <c r="VZG256" s="472"/>
      <c r="VZH256" s="472"/>
      <c r="VZI256" s="472"/>
      <c r="VZJ256" s="472"/>
      <c r="VZK256" s="472"/>
      <c r="VZL256" s="472"/>
      <c r="VZM256" s="472"/>
      <c r="VZN256" s="472"/>
      <c r="VZO256" s="472"/>
      <c r="VZP256" s="472"/>
      <c r="VZQ256" s="472"/>
      <c r="VZR256" s="472"/>
      <c r="VZS256" s="472"/>
      <c r="VZT256" s="472"/>
      <c r="VZU256" s="472"/>
      <c r="VZV256" s="472"/>
      <c r="VZW256" s="472"/>
      <c r="VZX256" s="472"/>
      <c r="VZY256" s="472"/>
      <c r="VZZ256" s="472"/>
      <c r="WAA256" s="472"/>
      <c r="WAB256" s="472"/>
      <c r="WAC256" s="472"/>
      <c r="WAD256" s="472"/>
      <c r="WAE256" s="472"/>
      <c r="WAF256" s="472"/>
      <c r="WAG256" s="472"/>
      <c r="WAH256" s="472"/>
      <c r="WAI256" s="472"/>
      <c r="WAJ256" s="472"/>
      <c r="WAK256" s="472"/>
      <c r="WAL256" s="472"/>
      <c r="WAM256" s="472"/>
      <c r="WAN256" s="472"/>
      <c r="WAO256" s="472"/>
      <c r="WAP256" s="472"/>
      <c r="WAQ256" s="472"/>
      <c r="WAR256" s="472"/>
      <c r="WAS256" s="472"/>
      <c r="WAT256" s="472"/>
      <c r="WAU256" s="472"/>
      <c r="WAV256" s="472"/>
      <c r="WAW256" s="472"/>
      <c r="WAX256" s="472"/>
      <c r="WAY256" s="472"/>
      <c r="WAZ256" s="472"/>
      <c r="WBA256" s="472"/>
      <c r="WBB256" s="472"/>
      <c r="WBC256" s="472"/>
      <c r="WBD256" s="472"/>
      <c r="WBE256" s="472"/>
      <c r="WBF256" s="472"/>
      <c r="WBG256" s="472"/>
      <c r="WBH256" s="472"/>
      <c r="WBI256" s="472"/>
      <c r="WBJ256" s="472"/>
      <c r="WBK256" s="472"/>
      <c r="WBL256" s="472"/>
      <c r="WBM256" s="472"/>
      <c r="WBN256" s="472"/>
      <c r="WBO256" s="472"/>
      <c r="WBP256" s="472"/>
      <c r="WBQ256" s="472"/>
      <c r="WBR256" s="472"/>
      <c r="WBS256" s="472"/>
      <c r="WBT256" s="472"/>
      <c r="WBW256" s="472"/>
      <c r="WBX256" s="472"/>
      <c r="WBY256" s="472"/>
      <c r="WBZ256" s="472"/>
      <c r="WCA256" s="472"/>
      <c r="WCB256" s="472"/>
      <c r="WCC256" s="472"/>
      <c r="WCD256" s="472"/>
      <c r="WCE256" s="472"/>
      <c r="WCF256" s="472"/>
      <c r="WCG256" s="472"/>
      <c r="WCH256" s="472"/>
      <c r="WCI256" s="472"/>
      <c r="WCJ256" s="472"/>
      <c r="WCK256" s="472"/>
      <c r="WCL256" s="472"/>
      <c r="WCM256" s="472"/>
      <c r="WCN256" s="472"/>
      <c r="WCO256" s="472"/>
      <c r="WCP256" s="472"/>
      <c r="WCQ256" s="472"/>
      <c r="WCR256" s="472"/>
      <c r="WCS256" s="472"/>
      <c r="WCT256" s="472"/>
      <c r="WCU256" s="472"/>
      <c r="WCV256" s="472"/>
      <c r="WCW256" s="472"/>
      <c r="WCX256" s="472"/>
      <c r="WCY256" s="472"/>
      <c r="WCZ256" s="472"/>
      <c r="WDA256" s="472"/>
      <c r="WDB256" s="472"/>
      <c r="WDC256" s="472"/>
      <c r="WDD256" s="472"/>
      <c r="WDE256" s="472"/>
      <c r="WDF256" s="472"/>
      <c r="WDG256" s="472"/>
      <c r="WDH256" s="472"/>
      <c r="WDI256" s="472"/>
      <c r="WDJ256" s="472"/>
      <c r="WDK256" s="472"/>
      <c r="WDL256" s="472"/>
      <c r="WDM256" s="472"/>
      <c r="WDN256" s="472"/>
      <c r="WDO256" s="472"/>
      <c r="WDP256" s="472"/>
      <c r="WDQ256" s="472"/>
      <c r="WDR256" s="472"/>
      <c r="WDS256" s="472"/>
      <c r="WDT256" s="472"/>
      <c r="WDU256" s="472"/>
      <c r="WDV256" s="472"/>
      <c r="WDW256" s="472"/>
      <c r="WDX256" s="472"/>
      <c r="WDY256" s="472"/>
      <c r="WDZ256" s="472"/>
      <c r="WEA256" s="472"/>
      <c r="WEB256" s="472"/>
      <c r="WEC256" s="472"/>
      <c r="WED256" s="472"/>
      <c r="WEE256" s="472"/>
      <c r="WEF256" s="472"/>
      <c r="WEG256" s="472"/>
      <c r="WEH256" s="472"/>
      <c r="WEI256" s="472"/>
      <c r="WEJ256" s="472"/>
      <c r="WEK256" s="472"/>
      <c r="WEL256" s="472"/>
      <c r="WEM256" s="472"/>
      <c r="WEN256" s="472"/>
      <c r="WEO256" s="472"/>
      <c r="WEP256" s="472"/>
      <c r="WEQ256" s="472"/>
      <c r="WER256" s="472"/>
      <c r="WES256" s="472"/>
      <c r="WET256" s="472"/>
      <c r="WEU256" s="472"/>
      <c r="WEV256" s="472"/>
      <c r="WEW256" s="472"/>
      <c r="WEX256" s="472"/>
      <c r="WEY256" s="472"/>
      <c r="WEZ256" s="472"/>
      <c r="WFA256" s="472"/>
      <c r="WFB256" s="472"/>
      <c r="WFC256" s="472"/>
      <c r="WFD256" s="472"/>
      <c r="WFE256" s="472"/>
      <c r="WFF256" s="472"/>
      <c r="WFG256" s="472"/>
      <c r="WFH256" s="472"/>
      <c r="WFI256" s="472"/>
      <c r="WFJ256" s="472"/>
      <c r="WFK256" s="472"/>
      <c r="WFL256" s="472"/>
      <c r="WFM256" s="472"/>
      <c r="WFN256" s="472"/>
      <c r="WFO256" s="472"/>
      <c r="WFP256" s="472"/>
      <c r="WFQ256" s="472"/>
      <c r="WFR256" s="472"/>
      <c r="WFS256" s="472"/>
      <c r="WFT256" s="472"/>
      <c r="WFU256" s="472"/>
      <c r="WFV256" s="472"/>
      <c r="WFW256" s="472"/>
      <c r="WFX256" s="472"/>
      <c r="WFY256" s="472"/>
      <c r="WFZ256" s="472"/>
      <c r="WGA256" s="472"/>
      <c r="WGB256" s="472"/>
      <c r="WGC256" s="472"/>
      <c r="WGD256" s="472"/>
      <c r="WGE256" s="472"/>
      <c r="WGF256" s="472"/>
      <c r="WGG256" s="472"/>
      <c r="WGH256" s="472"/>
      <c r="WGI256" s="472"/>
      <c r="WGJ256" s="472"/>
      <c r="WGK256" s="472"/>
      <c r="WGL256" s="472"/>
      <c r="WGM256" s="472"/>
      <c r="WGN256" s="472"/>
      <c r="WGO256" s="472"/>
      <c r="WGP256" s="472"/>
      <c r="WGQ256" s="472"/>
      <c r="WGR256" s="472"/>
      <c r="WGS256" s="472"/>
      <c r="WGT256" s="472"/>
      <c r="WGU256" s="472"/>
      <c r="WGV256" s="472"/>
      <c r="WGW256" s="472"/>
      <c r="WGX256" s="472"/>
      <c r="WGY256" s="472"/>
      <c r="WGZ256" s="472"/>
      <c r="WHA256" s="472"/>
      <c r="WHB256" s="472"/>
      <c r="WHC256" s="472"/>
      <c r="WHD256" s="472"/>
      <c r="WHE256" s="472"/>
      <c r="WHF256" s="472"/>
      <c r="WHG256" s="472"/>
      <c r="WHH256" s="472"/>
      <c r="WHI256" s="472"/>
      <c r="WHJ256" s="472"/>
      <c r="WHK256" s="472"/>
      <c r="WHL256" s="472"/>
      <c r="WHM256" s="472"/>
      <c r="WHN256" s="472"/>
      <c r="WHO256" s="472"/>
      <c r="WHP256" s="472"/>
      <c r="WHQ256" s="472"/>
      <c r="WHR256" s="472"/>
      <c r="WHS256" s="472"/>
      <c r="WHT256" s="472"/>
      <c r="WHU256" s="472"/>
      <c r="WHV256" s="472"/>
      <c r="WHW256" s="472"/>
      <c r="WHX256" s="472"/>
      <c r="WHY256" s="472"/>
      <c r="WHZ256" s="472"/>
      <c r="WIA256" s="472"/>
      <c r="WIB256" s="472"/>
      <c r="WIC256" s="472"/>
      <c r="WID256" s="472"/>
      <c r="WIE256" s="472"/>
      <c r="WIF256" s="472"/>
      <c r="WIG256" s="472"/>
      <c r="WIH256" s="472"/>
      <c r="WII256" s="472"/>
      <c r="WIJ256" s="472"/>
      <c r="WIK256" s="472"/>
      <c r="WIL256" s="472"/>
      <c r="WIM256" s="472"/>
      <c r="WIN256" s="472"/>
      <c r="WIO256" s="472"/>
      <c r="WIP256" s="472"/>
      <c r="WIQ256" s="472"/>
      <c r="WIR256" s="472"/>
      <c r="WIS256" s="472"/>
      <c r="WIT256" s="472"/>
      <c r="WIU256" s="472"/>
      <c r="WIV256" s="472"/>
      <c r="WIW256" s="472"/>
      <c r="WIX256" s="472"/>
      <c r="WIY256" s="472"/>
      <c r="WIZ256" s="472"/>
      <c r="WJA256" s="472"/>
      <c r="WJB256" s="472"/>
      <c r="WJC256" s="472"/>
      <c r="WJD256" s="472"/>
      <c r="WJE256" s="472"/>
      <c r="WJF256" s="472"/>
      <c r="WJG256" s="472"/>
      <c r="WJH256" s="472"/>
      <c r="WJI256" s="472"/>
      <c r="WJJ256" s="472"/>
      <c r="WJK256" s="472"/>
      <c r="WJL256" s="472"/>
      <c r="WJM256" s="472"/>
      <c r="WJN256" s="472"/>
      <c r="WJO256" s="472"/>
      <c r="WJP256" s="472"/>
      <c r="WJQ256" s="472"/>
      <c r="WJR256" s="472"/>
      <c r="WJS256" s="472"/>
      <c r="WJT256" s="472"/>
      <c r="WJU256" s="472"/>
      <c r="WJV256" s="472"/>
      <c r="WJW256" s="472"/>
      <c r="WJX256" s="472"/>
      <c r="WJY256" s="472"/>
      <c r="WJZ256" s="472"/>
      <c r="WKA256" s="472"/>
      <c r="WKB256" s="472"/>
      <c r="WKC256" s="472"/>
      <c r="WKD256" s="472"/>
      <c r="WKE256" s="472"/>
      <c r="WKF256" s="472"/>
      <c r="WKG256" s="472"/>
      <c r="WKH256" s="472"/>
      <c r="WKI256" s="472"/>
      <c r="WKJ256" s="472"/>
      <c r="WKK256" s="472"/>
      <c r="WKL256" s="472"/>
      <c r="WKM256" s="472"/>
      <c r="WKN256" s="472"/>
      <c r="WKO256" s="472"/>
      <c r="WKP256" s="472"/>
      <c r="WKQ256" s="472"/>
      <c r="WKR256" s="472"/>
      <c r="WKS256" s="472"/>
      <c r="WKT256" s="472"/>
      <c r="WKU256" s="472"/>
      <c r="WKV256" s="472"/>
      <c r="WKW256" s="472"/>
      <c r="WKX256" s="472"/>
      <c r="WKY256" s="472"/>
      <c r="WKZ256" s="472"/>
      <c r="WLA256" s="472"/>
      <c r="WLB256" s="472"/>
      <c r="WLC256" s="472"/>
      <c r="WLD256" s="472"/>
      <c r="WLE256" s="472"/>
      <c r="WLF256" s="472"/>
      <c r="WLG256" s="472"/>
      <c r="WLH256" s="472"/>
      <c r="WLI256" s="472"/>
      <c r="WLJ256" s="472"/>
      <c r="WLK256" s="472"/>
      <c r="WLL256" s="472"/>
      <c r="WLM256" s="472"/>
      <c r="WLN256" s="472"/>
      <c r="WLO256" s="472"/>
      <c r="WLP256" s="472"/>
      <c r="WLS256" s="472"/>
      <c r="WLT256" s="472"/>
      <c r="WLU256" s="472"/>
      <c r="WLV256" s="472"/>
      <c r="WLW256" s="472"/>
      <c r="WLX256" s="472"/>
      <c r="WLY256" s="472"/>
      <c r="WLZ256" s="472"/>
      <c r="WMA256" s="472"/>
      <c r="WMB256" s="472"/>
      <c r="WMC256" s="472"/>
      <c r="WMD256" s="472"/>
      <c r="WME256" s="472"/>
      <c r="WMF256" s="472"/>
      <c r="WMG256" s="472"/>
      <c r="WMH256" s="472"/>
      <c r="WMI256" s="472"/>
      <c r="WMJ256" s="472"/>
      <c r="WMK256" s="472"/>
      <c r="WML256" s="472"/>
      <c r="WMM256" s="472"/>
      <c r="WMN256" s="472"/>
      <c r="WMO256" s="472"/>
      <c r="WMP256" s="472"/>
      <c r="WMQ256" s="472"/>
      <c r="WMR256" s="472"/>
      <c r="WMS256" s="472"/>
      <c r="WMT256" s="472"/>
      <c r="WMU256" s="472"/>
      <c r="WMV256" s="472"/>
      <c r="WMW256" s="472"/>
      <c r="WMX256" s="472"/>
      <c r="WMY256" s="472"/>
      <c r="WMZ256" s="472"/>
      <c r="WNA256" s="472"/>
      <c r="WNB256" s="472"/>
      <c r="WNC256" s="472"/>
      <c r="WND256" s="472"/>
      <c r="WNE256" s="472"/>
      <c r="WNF256" s="472"/>
      <c r="WNG256" s="472"/>
      <c r="WNH256" s="472"/>
      <c r="WNI256" s="472"/>
      <c r="WNJ256" s="472"/>
      <c r="WNK256" s="472"/>
      <c r="WNL256" s="472"/>
      <c r="WNM256" s="472"/>
      <c r="WNN256" s="472"/>
      <c r="WNO256" s="472"/>
      <c r="WNP256" s="472"/>
      <c r="WNQ256" s="472"/>
      <c r="WNR256" s="472"/>
      <c r="WNS256" s="472"/>
      <c r="WNT256" s="472"/>
      <c r="WNU256" s="472"/>
      <c r="WNV256" s="472"/>
      <c r="WNW256" s="472"/>
      <c r="WNX256" s="472"/>
      <c r="WNY256" s="472"/>
      <c r="WNZ256" s="472"/>
      <c r="WOA256" s="472"/>
      <c r="WOB256" s="472"/>
      <c r="WOC256" s="472"/>
      <c r="WOD256" s="472"/>
      <c r="WOE256" s="472"/>
      <c r="WOF256" s="472"/>
      <c r="WOG256" s="472"/>
      <c r="WOH256" s="472"/>
      <c r="WOI256" s="472"/>
      <c r="WOJ256" s="472"/>
      <c r="WOK256" s="472"/>
      <c r="WOL256" s="472"/>
      <c r="WOM256" s="472"/>
      <c r="WON256" s="472"/>
      <c r="WOO256" s="472"/>
      <c r="WOP256" s="472"/>
      <c r="WOQ256" s="472"/>
      <c r="WOR256" s="472"/>
      <c r="WOS256" s="472"/>
      <c r="WOT256" s="472"/>
      <c r="WOU256" s="472"/>
      <c r="WOV256" s="472"/>
      <c r="WOW256" s="472"/>
      <c r="WOX256" s="472"/>
      <c r="WOY256" s="472"/>
      <c r="WOZ256" s="472"/>
      <c r="WPA256" s="472"/>
      <c r="WPB256" s="472"/>
      <c r="WPC256" s="472"/>
      <c r="WPD256" s="472"/>
      <c r="WPE256" s="472"/>
      <c r="WPF256" s="472"/>
      <c r="WPG256" s="472"/>
      <c r="WPH256" s="472"/>
      <c r="WPI256" s="472"/>
      <c r="WPJ256" s="472"/>
      <c r="WPK256" s="472"/>
      <c r="WPL256" s="472"/>
      <c r="WPM256" s="472"/>
      <c r="WPN256" s="472"/>
      <c r="WPO256" s="472"/>
      <c r="WPP256" s="472"/>
      <c r="WPQ256" s="472"/>
      <c r="WPR256" s="472"/>
      <c r="WPS256" s="472"/>
      <c r="WPT256" s="472"/>
      <c r="WPU256" s="472"/>
      <c r="WPV256" s="472"/>
      <c r="WPW256" s="472"/>
      <c r="WPX256" s="472"/>
      <c r="WPY256" s="472"/>
      <c r="WPZ256" s="472"/>
      <c r="WQA256" s="472"/>
      <c r="WQB256" s="472"/>
      <c r="WQC256" s="472"/>
      <c r="WQD256" s="472"/>
      <c r="WQE256" s="472"/>
      <c r="WQF256" s="472"/>
      <c r="WQG256" s="472"/>
      <c r="WQH256" s="472"/>
      <c r="WQI256" s="472"/>
      <c r="WQJ256" s="472"/>
      <c r="WQK256" s="472"/>
      <c r="WQL256" s="472"/>
      <c r="WQM256" s="472"/>
      <c r="WQN256" s="472"/>
      <c r="WQO256" s="472"/>
      <c r="WQP256" s="472"/>
      <c r="WQQ256" s="472"/>
      <c r="WQR256" s="472"/>
      <c r="WQS256" s="472"/>
      <c r="WQT256" s="472"/>
      <c r="WQU256" s="472"/>
      <c r="WQV256" s="472"/>
      <c r="WQW256" s="472"/>
      <c r="WQX256" s="472"/>
      <c r="WQY256" s="472"/>
      <c r="WQZ256" s="472"/>
      <c r="WRA256" s="472"/>
      <c r="WRB256" s="472"/>
      <c r="WRC256" s="472"/>
      <c r="WRD256" s="472"/>
      <c r="WRE256" s="472"/>
      <c r="WRF256" s="472"/>
      <c r="WRG256" s="472"/>
      <c r="WRH256" s="472"/>
      <c r="WRI256" s="472"/>
      <c r="WRJ256" s="472"/>
      <c r="WRK256" s="472"/>
      <c r="WRL256" s="472"/>
      <c r="WRM256" s="472"/>
      <c r="WRN256" s="472"/>
      <c r="WRO256" s="472"/>
      <c r="WRP256" s="472"/>
      <c r="WRQ256" s="472"/>
      <c r="WRR256" s="472"/>
      <c r="WRS256" s="472"/>
      <c r="WRT256" s="472"/>
      <c r="WRU256" s="472"/>
      <c r="WRV256" s="472"/>
      <c r="WRW256" s="472"/>
      <c r="WRX256" s="472"/>
      <c r="WRY256" s="472"/>
      <c r="WRZ256" s="472"/>
      <c r="WSA256" s="472"/>
      <c r="WSB256" s="472"/>
      <c r="WSC256" s="472"/>
      <c r="WSD256" s="472"/>
      <c r="WSE256" s="472"/>
      <c r="WSF256" s="472"/>
      <c r="WSG256" s="472"/>
      <c r="WSH256" s="472"/>
      <c r="WSI256" s="472"/>
      <c r="WSJ256" s="472"/>
      <c r="WSK256" s="472"/>
      <c r="WSL256" s="472"/>
      <c r="WSM256" s="472"/>
      <c r="WSN256" s="472"/>
      <c r="WSO256" s="472"/>
      <c r="WSP256" s="472"/>
      <c r="WSQ256" s="472"/>
      <c r="WSR256" s="472"/>
      <c r="WSS256" s="472"/>
      <c r="WST256" s="472"/>
      <c r="WSU256" s="472"/>
      <c r="WSV256" s="472"/>
      <c r="WSW256" s="472"/>
      <c r="WSX256" s="472"/>
      <c r="WSY256" s="472"/>
      <c r="WSZ256" s="472"/>
      <c r="WTA256" s="472"/>
      <c r="WTB256" s="472"/>
      <c r="WTC256" s="472"/>
      <c r="WTD256" s="472"/>
      <c r="WTE256" s="472"/>
      <c r="WTF256" s="472"/>
      <c r="WTG256" s="472"/>
      <c r="WTH256" s="472"/>
      <c r="WTI256" s="472"/>
      <c r="WTJ256" s="472"/>
      <c r="WTK256" s="472"/>
      <c r="WTL256" s="472"/>
      <c r="WTM256" s="472"/>
      <c r="WTN256" s="472"/>
      <c r="WTO256" s="472"/>
      <c r="WTP256" s="472"/>
      <c r="WTQ256" s="472"/>
      <c r="WTR256" s="472"/>
      <c r="WTS256" s="472"/>
      <c r="WTT256" s="472"/>
      <c r="WTU256" s="472"/>
      <c r="WTV256" s="472"/>
      <c r="WTW256" s="472"/>
      <c r="WTX256" s="472"/>
      <c r="WTY256" s="472"/>
      <c r="WTZ256" s="472"/>
      <c r="WUA256" s="472"/>
      <c r="WUB256" s="472"/>
      <c r="WUC256" s="472"/>
      <c r="WUD256" s="472"/>
      <c r="WUE256" s="472"/>
      <c r="WUF256" s="472"/>
      <c r="WUG256" s="472"/>
      <c r="WUH256" s="472"/>
      <c r="WUI256" s="472"/>
      <c r="WUJ256" s="472"/>
      <c r="WUK256" s="472"/>
      <c r="WUL256" s="472"/>
      <c r="WUM256" s="472"/>
      <c r="WUN256" s="472"/>
      <c r="WUO256" s="472"/>
      <c r="WUP256" s="472"/>
      <c r="WUQ256" s="472"/>
      <c r="WUR256" s="472"/>
      <c r="WUS256" s="472"/>
      <c r="WUT256" s="472"/>
      <c r="WUU256" s="472"/>
      <c r="WUV256" s="472"/>
      <c r="WUW256" s="472"/>
      <c r="WUX256" s="472"/>
      <c r="WUY256" s="472"/>
      <c r="WUZ256" s="472"/>
      <c r="WVA256" s="472"/>
      <c r="WVB256" s="472"/>
      <c r="WVC256" s="472"/>
      <c r="WVD256" s="472"/>
      <c r="WVE256" s="472"/>
      <c r="WVF256" s="472"/>
      <c r="WVG256" s="472"/>
      <c r="WVH256" s="472"/>
      <c r="WVI256" s="472"/>
      <c r="WVJ256" s="472"/>
      <c r="WVK256" s="472"/>
      <c r="WVL256" s="472"/>
      <c r="WVO256" s="472"/>
      <c r="WVP256" s="472"/>
      <c r="WVQ256" s="472"/>
      <c r="WVR256" s="472"/>
      <c r="WVS256" s="472"/>
      <c r="WVT256" s="472"/>
      <c r="WVU256" s="472"/>
      <c r="WVV256" s="472"/>
      <c r="WVW256" s="472"/>
      <c r="WVX256" s="472"/>
      <c r="WVY256" s="472"/>
      <c r="WVZ256" s="472"/>
      <c r="WWA256" s="472"/>
      <c r="WWB256" s="472"/>
      <c r="WWC256" s="472"/>
      <c r="WWD256" s="472"/>
      <c r="WWE256" s="472"/>
      <c r="WWF256" s="472"/>
      <c r="WWG256" s="472"/>
      <c r="WWH256" s="472"/>
      <c r="WWI256" s="472"/>
      <c r="WWJ256" s="472"/>
      <c r="WWK256" s="472"/>
      <c r="WWL256" s="472"/>
      <c r="WWM256" s="472"/>
      <c r="WWN256" s="472"/>
      <c r="WWO256" s="472"/>
      <c r="WWP256" s="472"/>
      <c r="WWQ256" s="472"/>
      <c r="WWR256" s="472"/>
      <c r="WWS256" s="472"/>
      <c r="WWT256" s="472"/>
      <c r="WWU256" s="472"/>
      <c r="WWV256" s="472"/>
      <c r="WWW256" s="472"/>
      <c r="WWX256" s="472"/>
      <c r="WWY256" s="472"/>
      <c r="WWZ256" s="472"/>
      <c r="WXA256" s="472"/>
      <c r="WXB256" s="472"/>
      <c r="WXC256" s="472"/>
      <c r="WXD256" s="472"/>
      <c r="WXE256" s="472"/>
      <c r="WXF256" s="472"/>
      <c r="WXG256" s="472"/>
      <c r="WXH256" s="472"/>
      <c r="WXI256" s="472"/>
      <c r="WXJ256" s="472"/>
      <c r="WXK256" s="472"/>
      <c r="WXL256" s="472"/>
      <c r="WXM256" s="472"/>
      <c r="WXN256" s="472"/>
      <c r="WXO256" s="472"/>
      <c r="WXP256" s="472"/>
      <c r="WXQ256" s="472"/>
      <c r="WXR256" s="472"/>
      <c r="WXS256" s="472"/>
      <c r="WXT256" s="472"/>
      <c r="WXU256" s="472"/>
      <c r="WXV256" s="472"/>
      <c r="WXW256" s="472"/>
      <c r="WXX256" s="472"/>
      <c r="WXY256" s="472"/>
      <c r="WXZ256" s="472"/>
      <c r="WYA256" s="472"/>
      <c r="WYB256" s="472"/>
      <c r="WYC256" s="472"/>
      <c r="WYD256" s="472"/>
      <c r="WYE256" s="472"/>
      <c r="WYF256" s="472"/>
      <c r="WYG256" s="472"/>
      <c r="WYH256" s="472"/>
      <c r="WYI256" s="472"/>
      <c r="WYJ256" s="472"/>
      <c r="WYK256" s="472"/>
      <c r="WYL256" s="472"/>
      <c r="WYM256" s="472"/>
      <c r="WYN256" s="472"/>
      <c r="WYO256" s="472"/>
      <c r="WYP256" s="472"/>
      <c r="WYQ256" s="472"/>
      <c r="WYR256" s="472"/>
      <c r="WYS256" s="472"/>
      <c r="WYT256" s="472"/>
      <c r="WYU256" s="472"/>
      <c r="WYV256" s="472"/>
      <c r="WYW256" s="472"/>
      <c r="WYX256" s="472"/>
      <c r="WYY256" s="472"/>
      <c r="WYZ256" s="472"/>
      <c r="WZA256" s="472"/>
      <c r="WZB256" s="472"/>
      <c r="WZC256" s="472"/>
      <c r="WZD256" s="472"/>
      <c r="WZE256" s="472"/>
      <c r="WZF256" s="472"/>
      <c r="WZG256" s="472"/>
      <c r="WZH256" s="472"/>
      <c r="WZI256" s="472"/>
      <c r="WZJ256" s="472"/>
      <c r="WZK256" s="472"/>
      <c r="WZL256" s="472"/>
      <c r="WZM256" s="472"/>
      <c r="WZN256" s="472"/>
      <c r="WZO256" s="472"/>
      <c r="WZP256" s="472"/>
      <c r="WZQ256" s="472"/>
      <c r="WZR256" s="472"/>
      <c r="WZS256" s="472"/>
      <c r="WZT256" s="472"/>
      <c r="WZU256" s="472"/>
      <c r="WZV256" s="472"/>
      <c r="WZW256" s="472"/>
      <c r="WZX256" s="472"/>
      <c r="WZY256" s="472"/>
      <c r="WZZ256" s="472"/>
      <c r="XAA256" s="472"/>
      <c r="XAB256" s="472"/>
      <c r="XAC256" s="472"/>
      <c r="XAD256" s="472"/>
      <c r="XAE256" s="472"/>
      <c r="XAF256" s="472"/>
      <c r="XAG256" s="472"/>
      <c r="XAH256" s="472"/>
      <c r="XAI256" s="472"/>
      <c r="XAJ256" s="472"/>
      <c r="XAK256" s="472"/>
      <c r="XAL256" s="472"/>
      <c r="XAM256" s="472"/>
      <c r="XAN256" s="472"/>
      <c r="XAO256" s="472"/>
      <c r="XAP256" s="472"/>
      <c r="XAQ256" s="472"/>
      <c r="XAR256" s="472"/>
      <c r="XAS256" s="472"/>
      <c r="XAT256" s="472"/>
      <c r="XAU256" s="472"/>
      <c r="XAV256" s="472"/>
      <c r="XAW256" s="472"/>
      <c r="XAX256" s="472"/>
      <c r="XAY256" s="472"/>
      <c r="XAZ256" s="472"/>
      <c r="XBA256" s="472"/>
      <c r="XBB256" s="472"/>
      <c r="XBC256" s="472"/>
      <c r="XBD256" s="472"/>
      <c r="XBE256" s="472"/>
      <c r="XBF256" s="472"/>
      <c r="XBG256" s="472"/>
      <c r="XBH256" s="472"/>
      <c r="XBI256" s="472"/>
      <c r="XBJ256" s="472"/>
      <c r="XBK256" s="472"/>
      <c r="XBL256" s="472"/>
      <c r="XBM256" s="472"/>
      <c r="XBN256" s="472"/>
      <c r="XBO256" s="472"/>
      <c r="XBP256" s="472"/>
      <c r="XBQ256" s="472"/>
      <c r="XBR256" s="472"/>
      <c r="XBS256" s="472"/>
      <c r="XBT256" s="472"/>
      <c r="XBU256" s="472"/>
      <c r="XBV256" s="472"/>
      <c r="XBW256" s="472"/>
      <c r="XBX256" s="472"/>
      <c r="XBY256" s="472"/>
      <c r="XBZ256" s="472"/>
      <c r="XCA256" s="472"/>
      <c r="XCB256" s="472"/>
      <c r="XCC256" s="472"/>
      <c r="XCD256" s="472"/>
      <c r="XCE256" s="472"/>
      <c r="XCF256" s="472"/>
      <c r="XCG256" s="472"/>
      <c r="XCH256" s="472"/>
      <c r="XCI256" s="472"/>
      <c r="XCJ256" s="472"/>
      <c r="XCK256" s="472"/>
      <c r="XCL256" s="472"/>
      <c r="XCM256" s="472"/>
      <c r="XCN256" s="472"/>
      <c r="XCO256" s="472"/>
      <c r="XCP256" s="472"/>
      <c r="XCQ256" s="472"/>
      <c r="XCR256" s="472"/>
      <c r="XCS256" s="472"/>
      <c r="XCT256" s="472"/>
      <c r="XCU256" s="472"/>
      <c r="XCV256" s="472"/>
      <c r="XCW256" s="472"/>
      <c r="XCX256" s="472"/>
      <c r="XCY256" s="472"/>
      <c r="XCZ256" s="472"/>
      <c r="XDA256" s="472"/>
      <c r="XDB256" s="472"/>
      <c r="XDC256" s="472"/>
      <c r="XDD256" s="472"/>
      <c r="XDE256" s="472"/>
      <c r="XDF256" s="472"/>
      <c r="XDG256" s="472"/>
      <c r="XDH256" s="472"/>
      <c r="XDI256" s="472"/>
      <c r="XDJ256" s="472"/>
      <c r="XDK256" s="472"/>
      <c r="XDL256" s="472"/>
      <c r="XDM256" s="472"/>
      <c r="XDN256" s="472"/>
      <c r="XDO256" s="472"/>
      <c r="XDP256" s="472"/>
      <c r="XDQ256" s="472"/>
      <c r="XDR256" s="472"/>
    </row>
    <row r="257" spans="1:16346" s="447" customFormat="1" ht="30.75" customHeight="1">
      <c r="A257" s="702">
        <v>243</v>
      </c>
      <c r="B257" s="703">
        <v>243</v>
      </c>
      <c r="C257" s="704"/>
      <c r="D257" s="705"/>
      <c r="E257" s="622" t="s">
        <v>1803</v>
      </c>
      <c r="F257" s="715" t="s">
        <v>1271</v>
      </c>
      <c r="G257" s="707">
        <v>14</v>
      </c>
      <c r="H257" s="708">
        <v>7.0110000000000001</v>
      </c>
      <c r="I257" s="708"/>
      <c r="J257" s="708"/>
      <c r="K257" s="722">
        <v>582.56000000000006</v>
      </c>
      <c r="L257" s="708">
        <v>8.2970000000000006</v>
      </c>
      <c r="M257" s="709"/>
      <c r="N257" s="708"/>
      <c r="O257" s="710">
        <v>14</v>
      </c>
      <c r="P257" s="708">
        <v>0.438</v>
      </c>
      <c r="Q257" s="711">
        <f t="shared" si="22"/>
        <v>15.746</v>
      </c>
      <c r="R257" s="695"/>
      <c r="S257" s="689">
        <f t="shared" si="23"/>
        <v>224000</v>
      </c>
      <c r="T257" s="634">
        <f t="shared" si="24"/>
        <v>0</v>
      </c>
      <c r="U257" s="635">
        <f t="shared" si="25"/>
        <v>265064.80000000005</v>
      </c>
      <c r="V257" s="635">
        <f t="shared" si="26"/>
        <v>0</v>
      </c>
      <c r="W257" s="636">
        <f t="shared" si="27"/>
        <v>14000</v>
      </c>
      <c r="X257" s="637">
        <f t="shared" si="21"/>
        <v>503064.80000000005</v>
      </c>
      <c r="Y257" s="447">
        <v>545656.4</v>
      </c>
      <c r="Z257" s="448"/>
    </row>
    <row r="258" spans="1:16346" s="447" customFormat="1" ht="30.75" customHeight="1">
      <c r="A258" s="702">
        <v>244</v>
      </c>
      <c r="B258" s="703">
        <v>244</v>
      </c>
      <c r="C258" s="704"/>
      <c r="D258" s="705"/>
      <c r="E258" s="622" t="s">
        <v>1801</v>
      </c>
      <c r="F258" s="715" t="s">
        <v>1802</v>
      </c>
      <c r="G258" s="707">
        <v>15</v>
      </c>
      <c r="H258" s="708">
        <v>7.5119999999999996</v>
      </c>
      <c r="I258" s="708"/>
      <c r="J258" s="708"/>
      <c r="K258" s="722">
        <v>618.20000000000005</v>
      </c>
      <c r="L258" s="708">
        <v>8.8049999999999997</v>
      </c>
      <c r="M258" s="709"/>
      <c r="N258" s="708"/>
      <c r="O258" s="710">
        <v>15</v>
      </c>
      <c r="P258" s="708">
        <v>0.47</v>
      </c>
      <c r="Q258" s="711">
        <f t="shared" si="22"/>
        <v>16.786999999999999</v>
      </c>
      <c r="R258" s="695"/>
      <c r="S258" s="689">
        <f t="shared" si="23"/>
        <v>240000</v>
      </c>
      <c r="T258" s="634">
        <f t="shared" si="24"/>
        <v>0</v>
      </c>
      <c r="U258" s="635">
        <f t="shared" si="25"/>
        <v>281281</v>
      </c>
      <c r="V258" s="635">
        <f t="shared" si="26"/>
        <v>0</v>
      </c>
      <c r="W258" s="636">
        <f t="shared" si="27"/>
        <v>15000</v>
      </c>
      <c r="X258" s="637">
        <f t="shared" si="21"/>
        <v>536281</v>
      </c>
      <c r="Y258" s="447">
        <v>496607.4</v>
      </c>
      <c r="Z258" s="448"/>
    </row>
    <row r="259" spans="1:16346" s="447" customFormat="1" ht="30.75" customHeight="1">
      <c r="A259" s="702">
        <v>245</v>
      </c>
      <c r="B259" s="703">
        <v>245</v>
      </c>
      <c r="C259" s="704"/>
      <c r="D259" s="705"/>
      <c r="E259" s="622" t="s">
        <v>1714</v>
      </c>
      <c r="F259" s="715" t="s">
        <v>1715</v>
      </c>
      <c r="G259" s="707">
        <v>14</v>
      </c>
      <c r="H259" s="708">
        <v>7.0110000000000001</v>
      </c>
      <c r="I259" s="708"/>
      <c r="J259" s="708"/>
      <c r="K259" s="722">
        <v>581.24</v>
      </c>
      <c r="L259" s="708">
        <v>8.2780000000000005</v>
      </c>
      <c r="M259" s="709"/>
      <c r="N259" s="708"/>
      <c r="O259" s="710">
        <v>14</v>
      </c>
      <c r="P259" s="708">
        <v>0.438</v>
      </c>
      <c r="Q259" s="711">
        <f t="shared" si="22"/>
        <v>15.727000000000002</v>
      </c>
      <c r="R259" s="695"/>
      <c r="S259" s="689">
        <f t="shared" si="23"/>
        <v>224000</v>
      </c>
      <c r="T259" s="634">
        <f t="shared" si="24"/>
        <v>0</v>
      </c>
      <c r="U259" s="635">
        <f t="shared" si="25"/>
        <v>264464.2</v>
      </c>
      <c r="V259" s="635">
        <f t="shared" si="26"/>
        <v>0</v>
      </c>
      <c r="W259" s="636">
        <f t="shared" si="27"/>
        <v>14000</v>
      </c>
      <c r="X259" s="637">
        <f t="shared" si="21"/>
        <v>502464.2</v>
      </c>
      <c r="Y259" s="447">
        <v>517228</v>
      </c>
      <c r="Z259" s="448"/>
    </row>
    <row r="260" spans="1:16346" s="447" customFormat="1" ht="30.75" customHeight="1">
      <c r="A260" s="702">
        <v>246</v>
      </c>
      <c r="B260" s="703">
        <v>246</v>
      </c>
      <c r="C260" s="704"/>
      <c r="D260" s="705"/>
      <c r="E260" s="622" t="s">
        <v>1656</v>
      </c>
      <c r="F260" s="715" t="s">
        <v>1657</v>
      </c>
      <c r="G260" s="707">
        <v>14</v>
      </c>
      <c r="H260" s="708">
        <v>7.0110000000000001</v>
      </c>
      <c r="I260" s="708"/>
      <c r="J260" s="708"/>
      <c r="K260" s="722">
        <v>489.72</v>
      </c>
      <c r="L260" s="708">
        <v>6.9749999999999996</v>
      </c>
      <c r="M260" s="709"/>
      <c r="N260" s="708"/>
      <c r="O260" s="710">
        <v>14</v>
      </c>
      <c r="P260" s="708">
        <v>0.438</v>
      </c>
      <c r="Q260" s="711">
        <f t="shared" si="22"/>
        <v>14.424000000000001</v>
      </c>
      <c r="R260" s="695"/>
      <c r="S260" s="689">
        <f t="shared" si="23"/>
        <v>224000</v>
      </c>
      <c r="T260" s="634">
        <f t="shared" si="24"/>
        <v>0</v>
      </c>
      <c r="U260" s="635">
        <f t="shared" si="25"/>
        <v>222822.6</v>
      </c>
      <c r="V260" s="635">
        <f t="shared" si="26"/>
        <v>0</v>
      </c>
      <c r="W260" s="636">
        <f t="shared" si="27"/>
        <v>14000</v>
      </c>
      <c r="X260" s="637">
        <f t="shared" si="21"/>
        <v>460822.6</v>
      </c>
      <c r="Y260" s="447">
        <v>560271</v>
      </c>
      <c r="Z260" s="448"/>
    </row>
    <row r="261" spans="1:16346" s="447" customFormat="1" ht="30.75" customHeight="1">
      <c r="A261" s="702">
        <v>247</v>
      </c>
      <c r="B261" s="703">
        <v>247</v>
      </c>
      <c r="C261" s="704"/>
      <c r="D261" s="705"/>
      <c r="E261" s="622" t="s">
        <v>1812</v>
      </c>
      <c r="F261" s="623" t="s">
        <v>1813</v>
      </c>
      <c r="G261" s="707">
        <v>14</v>
      </c>
      <c r="H261" s="708">
        <v>7.0110000000000001</v>
      </c>
      <c r="I261" s="708"/>
      <c r="J261" s="708"/>
      <c r="K261" s="722">
        <v>556.6</v>
      </c>
      <c r="L261" s="708">
        <v>7.9269999999999996</v>
      </c>
      <c r="M261" s="709"/>
      <c r="N261" s="708"/>
      <c r="O261" s="710">
        <v>14</v>
      </c>
      <c r="P261" s="708">
        <v>0.438</v>
      </c>
      <c r="Q261" s="711">
        <f t="shared" si="22"/>
        <v>15.375999999999999</v>
      </c>
      <c r="R261" s="695"/>
      <c r="S261" s="689">
        <f t="shared" si="23"/>
        <v>224000</v>
      </c>
      <c r="T261" s="634">
        <f t="shared" si="24"/>
        <v>0</v>
      </c>
      <c r="U261" s="635">
        <f t="shared" si="25"/>
        <v>253253</v>
      </c>
      <c r="V261" s="635">
        <f t="shared" si="26"/>
        <v>0</v>
      </c>
      <c r="W261" s="636">
        <f t="shared" si="27"/>
        <v>14000</v>
      </c>
      <c r="X261" s="637">
        <f t="shared" si="21"/>
        <v>491253</v>
      </c>
      <c r="Y261" s="447">
        <v>518629.4</v>
      </c>
      <c r="Z261" s="448"/>
    </row>
    <row r="262" spans="1:16346" s="447" customFormat="1" ht="30.75" customHeight="1">
      <c r="A262" s="702">
        <v>248</v>
      </c>
      <c r="B262" s="703">
        <v>248</v>
      </c>
      <c r="C262" s="704"/>
      <c r="D262" s="705"/>
      <c r="E262" s="622" t="s">
        <v>1810</v>
      </c>
      <c r="F262" s="623" t="s">
        <v>1811</v>
      </c>
      <c r="G262" s="707">
        <v>14</v>
      </c>
      <c r="H262" s="708">
        <v>7.0110000000000001</v>
      </c>
      <c r="I262" s="708"/>
      <c r="J262" s="708"/>
      <c r="K262" s="722">
        <v>575.52</v>
      </c>
      <c r="L262" s="708">
        <v>8.1969999999999992</v>
      </c>
      <c r="M262" s="709"/>
      <c r="N262" s="708"/>
      <c r="O262" s="710">
        <v>14</v>
      </c>
      <c r="P262" s="708">
        <v>0.438</v>
      </c>
      <c r="Q262" s="711">
        <f t="shared" si="22"/>
        <v>15.645999999999999</v>
      </c>
      <c r="R262" s="695"/>
      <c r="S262" s="689">
        <f t="shared" si="23"/>
        <v>224000</v>
      </c>
      <c r="T262" s="634">
        <f t="shared" si="24"/>
        <v>0</v>
      </c>
      <c r="U262" s="635">
        <f t="shared" si="25"/>
        <v>261861.6</v>
      </c>
      <c r="V262" s="635">
        <f t="shared" si="26"/>
        <v>0</v>
      </c>
      <c r="W262" s="636">
        <f t="shared" si="27"/>
        <v>14000</v>
      </c>
      <c r="X262" s="637">
        <f t="shared" si="21"/>
        <v>499861.6</v>
      </c>
      <c r="Y262" s="447">
        <v>503414.2</v>
      </c>
      <c r="Z262" s="448"/>
    </row>
    <row r="263" spans="1:16346" s="447" customFormat="1" ht="30.75" customHeight="1">
      <c r="A263" s="702">
        <v>249</v>
      </c>
      <c r="B263" s="703">
        <v>249</v>
      </c>
      <c r="C263" s="704"/>
      <c r="D263" s="705"/>
      <c r="E263" s="622" t="s">
        <v>1814</v>
      </c>
      <c r="F263" s="623" t="s">
        <v>1815</v>
      </c>
      <c r="G263" s="707">
        <v>14</v>
      </c>
      <c r="H263" s="708">
        <v>7.0110000000000001</v>
      </c>
      <c r="I263" s="708"/>
      <c r="J263" s="708"/>
      <c r="K263" s="722">
        <v>575.08000000000004</v>
      </c>
      <c r="L263" s="708">
        <v>8.19</v>
      </c>
      <c r="M263" s="709"/>
      <c r="N263" s="708"/>
      <c r="O263" s="710">
        <v>14</v>
      </c>
      <c r="P263" s="708">
        <v>0.438</v>
      </c>
      <c r="Q263" s="711">
        <f t="shared" si="22"/>
        <v>15.639000000000001</v>
      </c>
      <c r="R263" s="695"/>
      <c r="S263" s="689">
        <f t="shared" si="23"/>
        <v>224000</v>
      </c>
      <c r="T263" s="634">
        <f t="shared" si="24"/>
        <v>0</v>
      </c>
      <c r="U263" s="635">
        <f t="shared" si="25"/>
        <v>261661.40000000002</v>
      </c>
      <c r="V263" s="635">
        <f t="shared" si="26"/>
        <v>0</v>
      </c>
      <c r="W263" s="636">
        <f t="shared" si="27"/>
        <v>14000</v>
      </c>
      <c r="X263" s="637">
        <f t="shared" si="21"/>
        <v>499661.4</v>
      </c>
      <c r="Y263" s="447">
        <v>511456.19999999995</v>
      </c>
      <c r="Z263" s="448"/>
    </row>
    <row r="264" spans="1:16346" s="447" customFormat="1" ht="30.75" customHeight="1">
      <c r="A264" s="702">
        <v>250</v>
      </c>
      <c r="B264" s="703">
        <v>250</v>
      </c>
      <c r="C264" s="704"/>
      <c r="D264" s="705"/>
      <c r="E264" s="622" t="s">
        <v>1662</v>
      </c>
      <c r="F264" s="623" t="s">
        <v>1663</v>
      </c>
      <c r="G264" s="707">
        <v>14</v>
      </c>
      <c r="H264" s="708">
        <v>7.0110000000000001</v>
      </c>
      <c r="I264" s="708"/>
      <c r="J264" s="708"/>
      <c r="K264" s="722">
        <v>549.56000000000006</v>
      </c>
      <c r="L264" s="708">
        <v>7.827</v>
      </c>
      <c r="M264" s="709"/>
      <c r="N264" s="708"/>
      <c r="O264" s="710">
        <v>14</v>
      </c>
      <c r="P264" s="708">
        <v>0.438</v>
      </c>
      <c r="Q264" s="711">
        <f t="shared" si="22"/>
        <v>15.276000000000002</v>
      </c>
      <c r="R264" s="695"/>
      <c r="S264" s="689">
        <f t="shared" si="23"/>
        <v>224000</v>
      </c>
      <c r="T264" s="634">
        <f t="shared" si="24"/>
        <v>0</v>
      </c>
      <c r="U264" s="635">
        <f t="shared" si="25"/>
        <v>250049.80000000002</v>
      </c>
      <c r="V264" s="635">
        <f t="shared" si="26"/>
        <v>0</v>
      </c>
      <c r="W264" s="636">
        <f t="shared" si="27"/>
        <v>14000</v>
      </c>
      <c r="X264" s="637">
        <f t="shared" si="21"/>
        <v>488049.80000000005</v>
      </c>
      <c r="Y264" s="447">
        <v>474018.80000000005</v>
      </c>
      <c r="Z264" s="448"/>
    </row>
    <row r="265" spans="1:16346" s="447" customFormat="1" ht="30.75" customHeight="1">
      <c r="A265" s="702">
        <v>251</v>
      </c>
      <c r="B265" s="703">
        <v>251</v>
      </c>
      <c r="C265" s="704"/>
      <c r="D265" s="705"/>
      <c r="E265" s="622" t="s">
        <v>1519</v>
      </c>
      <c r="F265" s="623" t="s">
        <v>1520</v>
      </c>
      <c r="G265" s="707">
        <v>14</v>
      </c>
      <c r="H265" s="708">
        <v>7.0110000000000001</v>
      </c>
      <c r="I265" s="708"/>
      <c r="J265" s="708"/>
      <c r="K265" s="722">
        <v>681.12</v>
      </c>
      <c r="L265" s="708">
        <v>9.7010000000000005</v>
      </c>
      <c r="M265" s="709"/>
      <c r="N265" s="708"/>
      <c r="O265" s="710">
        <v>14</v>
      </c>
      <c r="P265" s="708">
        <v>0.438</v>
      </c>
      <c r="Q265" s="711">
        <f t="shared" si="22"/>
        <v>17.149999999999999</v>
      </c>
      <c r="R265" s="695"/>
      <c r="S265" s="689">
        <f t="shared" si="23"/>
        <v>224000</v>
      </c>
      <c r="T265" s="634">
        <f t="shared" si="24"/>
        <v>0</v>
      </c>
      <c r="U265" s="635">
        <f t="shared" si="25"/>
        <v>309909.59999999998</v>
      </c>
      <c r="V265" s="635">
        <f t="shared" si="26"/>
        <v>0</v>
      </c>
      <c r="W265" s="636">
        <f t="shared" si="27"/>
        <v>14000</v>
      </c>
      <c r="X265" s="637">
        <f t="shared" si="21"/>
        <v>547909.6</v>
      </c>
      <c r="Y265" s="447">
        <v>565676.4</v>
      </c>
      <c r="Z265" s="448"/>
    </row>
    <row r="266" spans="1:16346" s="447" customFormat="1" ht="30.75" customHeight="1">
      <c r="A266" s="702">
        <v>252</v>
      </c>
      <c r="B266" s="703">
        <v>252</v>
      </c>
      <c r="C266" s="704"/>
      <c r="D266" s="705"/>
      <c r="E266" s="622" t="s">
        <v>1521</v>
      </c>
      <c r="F266" s="623" t="s">
        <v>1522</v>
      </c>
      <c r="G266" s="707">
        <v>14</v>
      </c>
      <c r="H266" s="708">
        <v>7.0110000000000001</v>
      </c>
      <c r="I266" s="708"/>
      <c r="J266" s="708"/>
      <c r="K266" s="722">
        <v>612.04</v>
      </c>
      <c r="L266" s="708">
        <v>8.7170000000000005</v>
      </c>
      <c r="M266" s="709"/>
      <c r="N266" s="708"/>
      <c r="O266" s="710">
        <v>14</v>
      </c>
      <c r="P266" s="708">
        <v>0.438</v>
      </c>
      <c r="Q266" s="711">
        <f t="shared" si="22"/>
        <v>16.166</v>
      </c>
      <c r="R266" s="695"/>
      <c r="S266" s="689">
        <f t="shared" si="23"/>
        <v>224000</v>
      </c>
      <c r="T266" s="634">
        <f t="shared" si="24"/>
        <v>0</v>
      </c>
      <c r="U266" s="635">
        <f t="shared" si="25"/>
        <v>278478.2</v>
      </c>
      <c r="V266" s="635">
        <f t="shared" si="26"/>
        <v>0</v>
      </c>
      <c r="W266" s="636">
        <f t="shared" si="27"/>
        <v>14000</v>
      </c>
      <c r="X266" s="637">
        <f t="shared" si="21"/>
        <v>516478.2</v>
      </c>
      <c r="Y266" s="447">
        <v>586897.60000000009</v>
      </c>
      <c r="Z266" s="448"/>
    </row>
    <row r="267" spans="1:16346" s="447" customFormat="1" ht="30.75" customHeight="1">
      <c r="A267" s="702">
        <v>253</v>
      </c>
      <c r="B267" s="703">
        <v>253</v>
      </c>
      <c r="C267" s="704"/>
      <c r="D267" s="705"/>
      <c r="E267" s="622" t="s">
        <v>1300</v>
      </c>
      <c r="F267" s="623" t="s">
        <v>1301</v>
      </c>
      <c r="G267" s="707">
        <v>14</v>
      </c>
      <c r="H267" s="708">
        <v>7.0110000000000001</v>
      </c>
      <c r="I267" s="708"/>
      <c r="J267" s="708"/>
      <c r="K267" s="722">
        <v>555.72</v>
      </c>
      <c r="L267" s="708">
        <v>7.915</v>
      </c>
      <c r="M267" s="709"/>
      <c r="N267" s="708"/>
      <c r="O267" s="710">
        <v>14</v>
      </c>
      <c r="P267" s="708">
        <v>0.438</v>
      </c>
      <c r="Q267" s="711">
        <f t="shared" si="22"/>
        <v>15.364000000000001</v>
      </c>
      <c r="R267" s="695"/>
      <c r="S267" s="689">
        <f t="shared" si="23"/>
        <v>224000</v>
      </c>
      <c r="T267" s="634">
        <f t="shared" si="24"/>
        <v>0</v>
      </c>
      <c r="U267" s="635">
        <f t="shared" si="25"/>
        <v>252852.6</v>
      </c>
      <c r="V267" s="635">
        <f t="shared" si="26"/>
        <v>0</v>
      </c>
      <c r="W267" s="636">
        <f t="shared" si="27"/>
        <v>14000</v>
      </c>
      <c r="X267" s="637">
        <f t="shared" si="21"/>
        <v>490852.6</v>
      </c>
      <c r="Y267" s="447">
        <v>515226</v>
      </c>
      <c r="Z267" s="448"/>
    </row>
    <row r="268" spans="1:16346" s="447" customFormat="1" ht="30.75" customHeight="1">
      <c r="A268" s="702">
        <v>254</v>
      </c>
      <c r="B268" s="703">
        <v>254</v>
      </c>
      <c r="C268" s="704"/>
      <c r="D268" s="705"/>
      <c r="E268" s="622" t="s">
        <v>1818</v>
      </c>
      <c r="F268" s="623" t="s">
        <v>1819</v>
      </c>
      <c r="G268" s="707">
        <v>14</v>
      </c>
      <c r="H268" s="708">
        <v>7.0110000000000001</v>
      </c>
      <c r="I268" s="708"/>
      <c r="J268" s="708"/>
      <c r="K268" s="722">
        <v>589.6</v>
      </c>
      <c r="L268" s="708">
        <v>8.3970000000000002</v>
      </c>
      <c r="M268" s="709"/>
      <c r="N268" s="708"/>
      <c r="O268" s="710">
        <v>14</v>
      </c>
      <c r="P268" s="708">
        <v>0.438</v>
      </c>
      <c r="Q268" s="711">
        <f t="shared" si="22"/>
        <v>15.846000000000002</v>
      </c>
      <c r="R268" s="694"/>
      <c r="S268" s="689">
        <f t="shared" si="23"/>
        <v>224000</v>
      </c>
      <c r="T268" s="634">
        <f t="shared" si="24"/>
        <v>0</v>
      </c>
      <c r="U268" s="635">
        <f t="shared" si="25"/>
        <v>268268</v>
      </c>
      <c r="V268" s="635">
        <f t="shared" si="26"/>
        <v>0</v>
      </c>
      <c r="W268" s="636">
        <f t="shared" si="27"/>
        <v>14000</v>
      </c>
      <c r="X268" s="637">
        <f t="shared" si="21"/>
        <v>506268</v>
      </c>
      <c r="Y268" s="571">
        <v>539250</v>
      </c>
      <c r="Z268" s="448"/>
      <c r="AA268" s="571"/>
      <c r="AB268" s="571"/>
      <c r="AC268" s="571"/>
      <c r="AD268" s="571"/>
      <c r="AE268" s="571"/>
      <c r="AF268" s="571"/>
      <c r="AG268" s="571"/>
      <c r="AH268" s="571"/>
      <c r="AI268" s="571"/>
      <c r="AJ268" s="571"/>
      <c r="AK268" s="571"/>
      <c r="AL268" s="571"/>
      <c r="AM268" s="571"/>
      <c r="AN268" s="571"/>
      <c r="AO268" s="571"/>
      <c r="AP268" s="571"/>
      <c r="AQ268" s="571"/>
      <c r="AR268" s="571"/>
      <c r="AS268" s="571"/>
      <c r="AT268" s="571"/>
      <c r="AU268" s="571"/>
      <c r="AV268" s="571"/>
      <c r="AW268" s="571"/>
      <c r="AX268" s="571"/>
      <c r="AY268" s="571"/>
      <c r="AZ268" s="571"/>
      <c r="BA268" s="571"/>
      <c r="BB268" s="571"/>
      <c r="BC268" s="571"/>
      <c r="BD268" s="571"/>
      <c r="BE268" s="571"/>
      <c r="BF268" s="571"/>
      <c r="BG268" s="571"/>
      <c r="BH268" s="571"/>
      <c r="BI268" s="571"/>
      <c r="BJ268" s="571"/>
      <c r="BK268" s="571"/>
      <c r="BL268" s="571"/>
      <c r="BM268" s="571"/>
      <c r="BN268" s="571"/>
      <c r="BO268" s="571"/>
      <c r="BP268" s="571"/>
      <c r="BQ268" s="571"/>
      <c r="BR268" s="571"/>
      <c r="BS268" s="571"/>
      <c r="BT268" s="571"/>
      <c r="BU268" s="571"/>
      <c r="BV268" s="571"/>
      <c r="BW268" s="571"/>
      <c r="BX268" s="571"/>
      <c r="BY268" s="571"/>
      <c r="BZ268" s="571"/>
      <c r="CA268" s="571"/>
      <c r="CB268" s="571"/>
      <c r="CC268" s="571"/>
      <c r="CD268" s="571"/>
      <c r="CE268" s="571"/>
      <c r="CF268" s="571"/>
      <c r="CG268" s="571"/>
      <c r="CH268" s="571"/>
      <c r="CI268" s="571"/>
      <c r="CJ268" s="571"/>
      <c r="CK268" s="571"/>
      <c r="CL268" s="571"/>
      <c r="CM268" s="571"/>
      <c r="CN268" s="571"/>
      <c r="CO268" s="571"/>
      <c r="CP268" s="571"/>
      <c r="CQ268" s="571"/>
      <c r="CR268" s="571"/>
      <c r="CS268" s="571"/>
      <c r="CT268" s="571"/>
      <c r="CU268" s="571"/>
      <c r="CV268" s="571"/>
      <c r="CW268" s="571"/>
      <c r="CX268" s="571"/>
      <c r="CY268" s="571"/>
      <c r="CZ268" s="571"/>
      <c r="DA268" s="571"/>
      <c r="DB268" s="571"/>
      <c r="DC268" s="571"/>
      <c r="DD268" s="571"/>
      <c r="DE268" s="571"/>
      <c r="DF268" s="571"/>
      <c r="DG268" s="571"/>
      <c r="DH268" s="571"/>
      <c r="DI268" s="571"/>
      <c r="DJ268" s="571"/>
      <c r="DK268" s="571"/>
      <c r="DL268" s="571"/>
      <c r="DM268" s="571"/>
      <c r="DN268" s="571"/>
      <c r="DO268" s="571"/>
      <c r="DP268" s="571"/>
      <c r="DQ268" s="571"/>
      <c r="DR268" s="571"/>
      <c r="DS268" s="571"/>
      <c r="DT268" s="571"/>
      <c r="DU268" s="571"/>
      <c r="DV268" s="571"/>
      <c r="DW268" s="571"/>
      <c r="DX268" s="571"/>
      <c r="DY268" s="571"/>
      <c r="DZ268" s="571"/>
      <c r="EA268" s="571"/>
      <c r="EB268" s="571"/>
      <c r="EC268" s="571"/>
      <c r="ED268" s="571"/>
      <c r="EE268" s="571"/>
      <c r="EF268" s="571"/>
      <c r="EG268" s="571"/>
      <c r="EH268" s="571"/>
      <c r="EI268" s="571"/>
      <c r="EJ268" s="571"/>
      <c r="EK268" s="571"/>
      <c r="EL268" s="571"/>
      <c r="EM268" s="571"/>
      <c r="EN268" s="571"/>
      <c r="EO268" s="571"/>
      <c r="EP268" s="571"/>
      <c r="EQ268" s="571"/>
      <c r="ER268" s="571"/>
      <c r="ES268" s="571"/>
      <c r="ET268" s="571"/>
      <c r="EU268" s="571"/>
      <c r="EV268" s="571"/>
      <c r="EW268" s="571"/>
      <c r="EX268" s="571"/>
      <c r="EY268" s="571"/>
      <c r="EZ268" s="571"/>
      <c r="FA268" s="571"/>
      <c r="FB268" s="571"/>
      <c r="FC268" s="571"/>
      <c r="FD268" s="571"/>
      <c r="FE268" s="571"/>
      <c r="FF268" s="571"/>
      <c r="FG268" s="571"/>
      <c r="FH268" s="571"/>
      <c r="FI268" s="571"/>
      <c r="FJ268" s="571"/>
      <c r="FK268" s="571"/>
      <c r="FL268" s="571"/>
      <c r="FM268" s="571"/>
      <c r="FN268" s="571"/>
      <c r="FO268" s="571"/>
      <c r="FP268" s="571"/>
      <c r="FQ268" s="571"/>
      <c r="FR268" s="571"/>
      <c r="FS268" s="571"/>
      <c r="FT268" s="571"/>
      <c r="FU268" s="571"/>
      <c r="FV268" s="571"/>
      <c r="FW268" s="571"/>
      <c r="FX268" s="571"/>
      <c r="FY268" s="571"/>
      <c r="FZ268" s="571"/>
      <c r="GA268" s="571"/>
      <c r="GB268" s="571"/>
      <c r="GC268" s="571"/>
      <c r="GD268" s="571"/>
      <c r="GE268" s="571"/>
      <c r="GF268" s="571"/>
      <c r="GG268" s="571"/>
      <c r="GH268" s="571"/>
      <c r="GI268" s="571"/>
      <c r="GJ268" s="571"/>
      <c r="GK268" s="571"/>
      <c r="GL268" s="571"/>
      <c r="GM268" s="571"/>
      <c r="GN268" s="571"/>
      <c r="GO268" s="571"/>
      <c r="GP268" s="571"/>
      <c r="GQ268" s="571"/>
      <c r="GR268" s="571"/>
      <c r="GS268" s="571"/>
      <c r="GT268" s="571"/>
      <c r="GU268" s="571"/>
      <c r="GV268" s="571"/>
      <c r="GW268" s="571"/>
      <c r="GX268" s="571"/>
      <c r="GY268" s="571"/>
      <c r="GZ268" s="571"/>
      <c r="HA268" s="571"/>
      <c r="HB268" s="571"/>
      <c r="HC268" s="571"/>
      <c r="HD268" s="571"/>
      <c r="HE268" s="571"/>
      <c r="HF268" s="571"/>
      <c r="HG268" s="571"/>
      <c r="HH268" s="571"/>
      <c r="HI268" s="571"/>
      <c r="HJ268" s="571"/>
      <c r="HK268" s="571"/>
      <c r="HL268" s="571"/>
      <c r="HM268" s="571"/>
      <c r="HN268" s="571"/>
      <c r="HO268" s="571"/>
      <c r="HP268" s="571"/>
      <c r="HQ268" s="571"/>
      <c r="HR268" s="571"/>
      <c r="HS268" s="571"/>
      <c r="HT268" s="571"/>
      <c r="HU268" s="571"/>
      <c r="HV268" s="571"/>
      <c r="HW268" s="571"/>
      <c r="HX268" s="571"/>
      <c r="HY268" s="571"/>
      <c r="HZ268" s="571"/>
      <c r="IA268" s="571"/>
      <c r="IB268" s="571"/>
      <c r="IC268" s="571"/>
      <c r="ID268" s="571"/>
      <c r="IE268" s="571"/>
      <c r="IF268" s="571"/>
      <c r="IG268" s="571"/>
      <c r="IH268" s="571"/>
      <c r="II268" s="571"/>
      <c r="IJ268" s="571"/>
      <c r="IK268" s="571"/>
      <c r="IL268" s="571"/>
      <c r="IM268" s="571"/>
      <c r="IN268" s="571"/>
      <c r="IO268" s="571"/>
      <c r="IP268" s="571"/>
      <c r="IQ268" s="571"/>
      <c r="IR268" s="571"/>
      <c r="IS268" s="571"/>
      <c r="IT268" s="571"/>
      <c r="IU268" s="571"/>
      <c r="IV268" s="571"/>
      <c r="IW268" s="571"/>
      <c r="IX268" s="571"/>
      <c r="IY268" s="571"/>
      <c r="IZ268" s="571"/>
      <c r="JC268" s="571"/>
      <c r="JD268" s="571"/>
      <c r="JE268" s="571"/>
      <c r="JF268" s="571"/>
      <c r="JG268" s="571"/>
      <c r="JH268" s="571"/>
      <c r="JI268" s="571"/>
      <c r="JJ268" s="571"/>
      <c r="JK268" s="571"/>
      <c r="JL268" s="571"/>
      <c r="JM268" s="571"/>
      <c r="JN268" s="571"/>
      <c r="JO268" s="571"/>
      <c r="JP268" s="571"/>
      <c r="JQ268" s="571"/>
      <c r="JR268" s="571"/>
      <c r="JS268" s="571"/>
      <c r="JT268" s="571"/>
      <c r="JU268" s="571"/>
      <c r="JV268" s="571"/>
      <c r="JW268" s="571"/>
      <c r="JX268" s="571"/>
      <c r="JY268" s="571"/>
      <c r="JZ268" s="571"/>
      <c r="KA268" s="571"/>
      <c r="KB268" s="571"/>
      <c r="KC268" s="571"/>
      <c r="KD268" s="571"/>
      <c r="KE268" s="571"/>
      <c r="KF268" s="571"/>
      <c r="KG268" s="571"/>
      <c r="KH268" s="571"/>
      <c r="KI268" s="571"/>
      <c r="KJ268" s="571"/>
      <c r="KK268" s="571"/>
      <c r="KL268" s="571"/>
      <c r="KM268" s="571"/>
      <c r="KN268" s="571"/>
      <c r="KO268" s="571"/>
      <c r="KP268" s="571"/>
      <c r="KQ268" s="571"/>
      <c r="KR268" s="571"/>
      <c r="KS268" s="571"/>
      <c r="KT268" s="571"/>
      <c r="KU268" s="571"/>
      <c r="KV268" s="571"/>
      <c r="KW268" s="571"/>
      <c r="KX268" s="571"/>
      <c r="KY268" s="571"/>
      <c r="KZ268" s="571"/>
      <c r="LA268" s="571"/>
      <c r="LB268" s="571"/>
      <c r="LC268" s="571"/>
      <c r="LD268" s="571"/>
      <c r="LE268" s="571"/>
      <c r="LF268" s="571"/>
      <c r="LG268" s="571"/>
      <c r="LH268" s="571"/>
      <c r="LI268" s="571"/>
      <c r="LJ268" s="571"/>
      <c r="LK268" s="571"/>
      <c r="LL268" s="571"/>
      <c r="LM268" s="571"/>
      <c r="LN268" s="571"/>
      <c r="LO268" s="571"/>
      <c r="LP268" s="571"/>
      <c r="LQ268" s="571"/>
      <c r="LR268" s="571"/>
      <c r="LS268" s="571"/>
      <c r="LT268" s="571"/>
      <c r="LU268" s="571"/>
      <c r="LV268" s="571"/>
      <c r="LW268" s="571"/>
      <c r="LX268" s="571"/>
      <c r="LY268" s="571"/>
      <c r="LZ268" s="571"/>
      <c r="MA268" s="571"/>
      <c r="MB268" s="571"/>
      <c r="MC268" s="571"/>
      <c r="MD268" s="571"/>
      <c r="ME268" s="571"/>
      <c r="MF268" s="571"/>
      <c r="MG268" s="571"/>
      <c r="MH268" s="571"/>
      <c r="MI268" s="571"/>
      <c r="MJ268" s="571"/>
      <c r="MK268" s="571"/>
      <c r="ML268" s="571"/>
      <c r="MM268" s="571"/>
      <c r="MN268" s="571"/>
      <c r="MO268" s="571"/>
      <c r="MP268" s="571"/>
      <c r="MQ268" s="571"/>
      <c r="MR268" s="571"/>
      <c r="MS268" s="571"/>
      <c r="MT268" s="571"/>
      <c r="MU268" s="571"/>
      <c r="MV268" s="571"/>
      <c r="MW268" s="571"/>
      <c r="MX268" s="571"/>
      <c r="MY268" s="571"/>
      <c r="MZ268" s="571"/>
      <c r="NA268" s="571"/>
      <c r="NB268" s="571"/>
      <c r="NC268" s="571"/>
      <c r="ND268" s="571"/>
      <c r="NE268" s="571"/>
      <c r="NF268" s="571"/>
      <c r="NG268" s="571"/>
      <c r="NH268" s="571"/>
      <c r="NI268" s="571"/>
      <c r="NJ268" s="571"/>
      <c r="NK268" s="571"/>
      <c r="NL268" s="571"/>
      <c r="NM268" s="571"/>
      <c r="NN268" s="571"/>
      <c r="NO268" s="571"/>
      <c r="NP268" s="571"/>
      <c r="NQ268" s="571"/>
      <c r="NR268" s="571"/>
      <c r="NS268" s="571"/>
      <c r="NT268" s="571"/>
      <c r="NU268" s="571"/>
      <c r="NV268" s="571"/>
      <c r="NW268" s="571"/>
      <c r="NX268" s="571"/>
      <c r="NY268" s="571"/>
      <c r="NZ268" s="571"/>
      <c r="OA268" s="571"/>
      <c r="OB268" s="571"/>
      <c r="OC268" s="571"/>
      <c r="OD268" s="571"/>
      <c r="OE268" s="571"/>
      <c r="OF268" s="571"/>
      <c r="OG268" s="571"/>
      <c r="OH268" s="571"/>
      <c r="OI268" s="571"/>
      <c r="OJ268" s="571"/>
      <c r="OK268" s="571"/>
      <c r="OL268" s="571"/>
      <c r="OM268" s="571"/>
      <c r="ON268" s="571"/>
      <c r="OO268" s="571"/>
      <c r="OP268" s="571"/>
      <c r="OQ268" s="571"/>
      <c r="OR268" s="571"/>
      <c r="OS268" s="571"/>
      <c r="OT268" s="571"/>
      <c r="OU268" s="571"/>
      <c r="OV268" s="571"/>
      <c r="OW268" s="571"/>
      <c r="OX268" s="571"/>
      <c r="OY268" s="571"/>
      <c r="OZ268" s="571"/>
      <c r="PA268" s="571"/>
      <c r="PB268" s="571"/>
      <c r="PC268" s="571"/>
      <c r="PD268" s="571"/>
      <c r="PE268" s="571"/>
      <c r="PF268" s="571"/>
      <c r="PG268" s="571"/>
      <c r="PH268" s="571"/>
      <c r="PI268" s="571"/>
      <c r="PJ268" s="571"/>
      <c r="PK268" s="571"/>
      <c r="PL268" s="571"/>
      <c r="PM268" s="571"/>
      <c r="PN268" s="571"/>
      <c r="PO268" s="571"/>
      <c r="PP268" s="571"/>
      <c r="PQ268" s="571"/>
      <c r="PR268" s="571"/>
      <c r="PS268" s="571"/>
      <c r="PT268" s="571"/>
      <c r="PU268" s="571"/>
      <c r="PV268" s="571"/>
      <c r="PW268" s="571"/>
      <c r="PX268" s="571"/>
      <c r="PY268" s="571"/>
      <c r="PZ268" s="571"/>
      <c r="QA268" s="571"/>
      <c r="QB268" s="571"/>
      <c r="QC268" s="571"/>
      <c r="QD268" s="571"/>
      <c r="QE268" s="571"/>
      <c r="QF268" s="571"/>
      <c r="QG268" s="571"/>
      <c r="QH268" s="571"/>
      <c r="QI268" s="571"/>
      <c r="QJ268" s="571"/>
      <c r="QK268" s="571"/>
      <c r="QL268" s="571"/>
      <c r="QM268" s="571"/>
      <c r="QN268" s="571"/>
      <c r="QO268" s="571"/>
      <c r="QP268" s="571"/>
      <c r="QQ268" s="571"/>
      <c r="QR268" s="571"/>
      <c r="QS268" s="571"/>
      <c r="QT268" s="571"/>
      <c r="QU268" s="571"/>
      <c r="QV268" s="571"/>
      <c r="QW268" s="571"/>
      <c r="QX268" s="571"/>
      <c r="QY268" s="571"/>
      <c r="QZ268" s="571"/>
      <c r="RA268" s="571"/>
      <c r="RB268" s="571"/>
      <c r="RC268" s="571"/>
      <c r="RD268" s="571"/>
      <c r="RE268" s="571"/>
      <c r="RF268" s="571"/>
      <c r="RG268" s="571"/>
      <c r="RH268" s="571"/>
      <c r="RI268" s="571"/>
      <c r="RJ268" s="571"/>
      <c r="RK268" s="571"/>
      <c r="RL268" s="571"/>
      <c r="RM268" s="571"/>
      <c r="RN268" s="571"/>
      <c r="RO268" s="571"/>
      <c r="RP268" s="571"/>
      <c r="RQ268" s="571"/>
      <c r="RR268" s="571"/>
      <c r="RS268" s="571"/>
      <c r="RT268" s="571"/>
      <c r="RU268" s="571"/>
      <c r="RV268" s="571"/>
      <c r="RW268" s="571"/>
      <c r="RX268" s="571"/>
      <c r="RY268" s="571"/>
      <c r="RZ268" s="571"/>
      <c r="SA268" s="571"/>
      <c r="SB268" s="571"/>
      <c r="SC268" s="571"/>
      <c r="SD268" s="571"/>
      <c r="SE268" s="571"/>
      <c r="SF268" s="571"/>
      <c r="SG268" s="571"/>
      <c r="SH268" s="571"/>
      <c r="SI268" s="571"/>
      <c r="SJ268" s="571"/>
      <c r="SK268" s="571"/>
      <c r="SL268" s="571"/>
      <c r="SM268" s="571"/>
      <c r="SN268" s="571"/>
      <c r="SO268" s="571"/>
      <c r="SP268" s="571"/>
      <c r="SQ268" s="571"/>
      <c r="SR268" s="571"/>
      <c r="SS268" s="571"/>
      <c r="ST268" s="571"/>
      <c r="SU268" s="571"/>
      <c r="SV268" s="571"/>
      <c r="SY268" s="571"/>
      <c r="SZ268" s="571"/>
      <c r="TA268" s="571"/>
      <c r="TB268" s="571"/>
      <c r="TC268" s="571"/>
      <c r="TD268" s="571"/>
      <c r="TE268" s="571"/>
      <c r="TF268" s="571"/>
      <c r="TG268" s="571"/>
      <c r="TH268" s="571"/>
      <c r="TI268" s="571"/>
      <c r="TJ268" s="571"/>
      <c r="TK268" s="571"/>
      <c r="TL268" s="571"/>
      <c r="TM268" s="571"/>
      <c r="TN268" s="571"/>
      <c r="TO268" s="571"/>
      <c r="TP268" s="571"/>
      <c r="TQ268" s="571"/>
      <c r="TR268" s="571"/>
      <c r="TS268" s="571"/>
      <c r="TT268" s="571"/>
      <c r="TU268" s="571"/>
      <c r="TV268" s="571"/>
      <c r="TW268" s="571"/>
      <c r="TX268" s="571"/>
      <c r="TY268" s="571"/>
      <c r="TZ268" s="571"/>
      <c r="UA268" s="571"/>
      <c r="UB268" s="571"/>
      <c r="UC268" s="571"/>
      <c r="UD268" s="571"/>
      <c r="UE268" s="571"/>
      <c r="UF268" s="571"/>
      <c r="UG268" s="571"/>
      <c r="UH268" s="571"/>
      <c r="UI268" s="571"/>
      <c r="UJ268" s="571"/>
      <c r="UK268" s="571"/>
      <c r="UL268" s="571"/>
      <c r="UM268" s="571"/>
      <c r="UN268" s="571"/>
      <c r="UO268" s="571"/>
      <c r="UP268" s="571"/>
      <c r="UQ268" s="571"/>
      <c r="UR268" s="571"/>
      <c r="US268" s="571"/>
      <c r="UT268" s="571"/>
      <c r="UU268" s="571"/>
      <c r="UV268" s="571"/>
      <c r="UW268" s="571"/>
      <c r="UX268" s="571"/>
      <c r="UY268" s="571"/>
      <c r="UZ268" s="571"/>
      <c r="VA268" s="571"/>
      <c r="VB268" s="571"/>
      <c r="VC268" s="571"/>
      <c r="VD268" s="571"/>
      <c r="VE268" s="571"/>
      <c r="VF268" s="571"/>
      <c r="VG268" s="571"/>
      <c r="VH268" s="571"/>
      <c r="VI268" s="571"/>
      <c r="VJ268" s="571"/>
      <c r="VK268" s="571"/>
      <c r="VL268" s="571"/>
      <c r="VM268" s="571"/>
      <c r="VN268" s="571"/>
      <c r="VO268" s="571"/>
      <c r="VP268" s="571"/>
      <c r="VQ268" s="571"/>
      <c r="VR268" s="571"/>
      <c r="VS268" s="571"/>
      <c r="VT268" s="571"/>
      <c r="VU268" s="571"/>
      <c r="VV268" s="571"/>
      <c r="VW268" s="571"/>
      <c r="VX268" s="571"/>
      <c r="VY268" s="571"/>
      <c r="VZ268" s="571"/>
      <c r="WA268" s="571"/>
      <c r="WB268" s="571"/>
      <c r="WC268" s="571"/>
      <c r="WD268" s="571"/>
      <c r="WE268" s="571"/>
      <c r="WF268" s="571"/>
      <c r="WG268" s="571"/>
      <c r="WH268" s="571"/>
      <c r="WI268" s="571"/>
      <c r="WJ268" s="571"/>
      <c r="WK268" s="571"/>
      <c r="WL268" s="571"/>
      <c r="WM268" s="571"/>
      <c r="WN268" s="571"/>
      <c r="WO268" s="571"/>
      <c r="WP268" s="571"/>
      <c r="WQ268" s="571"/>
      <c r="WR268" s="571"/>
      <c r="WS268" s="571"/>
      <c r="WT268" s="571"/>
      <c r="WU268" s="571"/>
      <c r="WV268" s="571"/>
      <c r="WW268" s="571"/>
      <c r="WX268" s="571"/>
      <c r="WY268" s="571"/>
      <c r="WZ268" s="571"/>
      <c r="XA268" s="571"/>
      <c r="XB268" s="571"/>
      <c r="XC268" s="571"/>
      <c r="XD268" s="571"/>
      <c r="XE268" s="571"/>
      <c r="XF268" s="571"/>
      <c r="XG268" s="571"/>
      <c r="XH268" s="571"/>
      <c r="XI268" s="571"/>
      <c r="XJ268" s="571"/>
      <c r="XK268" s="571"/>
      <c r="XL268" s="571"/>
      <c r="XM268" s="571"/>
      <c r="XN268" s="571"/>
      <c r="XO268" s="571"/>
      <c r="XP268" s="571"/>
      <c r="XQ268" s="571"/>
      <c r="XR268" s="571"/>
      <c r="XS268" s="571"/>
      <c r="XT268" s="571"/>
      <c r="XU268" s="571"/>
      <c r="XV268" s="571"/>
      <c r="XW268" s="571"/>
      <c r="XX268" s="571"/>
      <c r="XY268" s="571"/>
      <c r="XZ268" s="571"/>
      <c r="YA268" s="571"/>
      <c r="YB268" s="571"/>
      <c r="YC268" s="571"/>
      <c r="YD268" s="571"/>
      <c r="YE268" s="571"/>
      <c r="YF268" s="571"/>
      <c r="YG268" s="571"/>
      <c r="YH268" s="571"/>
      <c r="YI268" s="571"/>
      <c r="YJ268" s="571"/>
      <c r="YK268" s="571"/>
      <c r="YL268" s="571"/>
      <c r="YM268" s="571"/>
      <c r="YN268" s="571"/>
      <c r="YO268" s="571"/>
      <c r="YP268" s="571"/>
      <c r="YQ268" s="571"/>
      <c r="YR268" s="571"/>
      <c r="YS268" s="571"/>
      <c r="YT268" s="571"/>
      <c r="YU268" s="571"/>
      <c r="YV268" s="571"/>
      <c r="YW268" s="571"/>
      <c r="YX268" s="571"/>
      <c r="YY268" s="571"/>
      <c r="YZ268" s="571"/>
      <c r="ZA268" s="571"/>
      <c r="ZB268" s="571"/>
      <c r="ZC268" s="571"/>
      <c r="ZD268" s="571"/>
      <c r="ZE268" s="571"/>
      <c r="ZF268" s="571"/>
      <c r="ZG268" s="571"/>
      <c r="ZH268" s="571"/>
      <c r="ZI268" s="571"/>
      <c r="ZJ268" s="571"/>
      <c r="ZK268" s="571"/>
      <c r="ZL268" s="571"/>
      <c r="ZM268" s="571"/>
      <c r="ZN268" s="571"/>
      <c r="ZO268" s="571"/>
      <c r="ZP268" s="571"/>
      <c r="ZQ268" s="571"/>
      <c r="ZR268" s="571"/>
      <c r="ZS268" s="571"/>
      <c r="ZT268" s="571"/>
      <c r="ZU268" s="571"/>
      <c r="ZV268" s="571"/>
      <c r="ZW268" s="571"/>
      <c r="ZX268" s="571"/>
      <c r="ZY268" s="571"/>
      <c r="ZZ268" s="571"/>
      <c r="AAA268" s="571"/>
      <c r="AAB268" s="571"/>
      <c r="AAC268" s="571"/>
      <c r="AAD268" s="571"/>
      <c r="AAE268" s="571"/>
      <c r="AAF268" s="571"/>
      <c r="AAG268" s="571"/>
      <c r="AAH268" s="571"/>
      <c r="AAI268" s="571"/>
      <c r="AAJ268" s="571"/>
      <c r="AAK268" s="571"/>
      <c r="AAL268" s="571"/>
      <c r="AAM268" s="571"/>
      <c r="AAN268" s="571"/>
      <c r="AAO268" s="571"/>
      <c r="AAP268" s="571"/>
      <c r="AAQ268" s="571"/>
      <c r="AAR268" s="571"/>
      <c r="AAS268" s="571"/>
      <c r="AAT268" s="571"/>
      <c r="AAU268" s="571"/>
      <c r="AAV268" s="571"/>
      <c r="AAW268" s="571"/>
      <c r="AAX268" s="571"/>
      <c r="AAY268" s="571"/>
      <c r="AAZ268" s="571"/>
      <c r="ABA268" s="571"/>
      <c r="ABB268" s="571"/>
      <c r="ABC268" s="571"/>
      <c r="ABD268" s="571"/>
      <c r="ABE268" s="571"/>
      <c r="ABF268" s="571"/>
      <c r="ABG268" s="571"/>
      <c r="ABH268" s="571"/>
      <c r="ABI268" s="571"/>
      <c r="ABJ268" s="571"/>
      <c r="ABK268" s="571"/>
      <c r="ABL268" s="571"/>
      <c r="ABM268" s="571"/>
      <c r="ABN268" s="571"/>
      <c r="ABO268" s="571"/>
      <c r="ABP268" s="571"/>
      <c r="ABQ268" s="571"/>
      <c r="ABR268" s="571"/>
      <c r="ABS268" s="571"/>
      <c r="ABT268" s="571"/>
      <c r="ABU268" s="571"/>
      <c r="ABV268" s="571"/>
      <c r="ABW268" s="571"/>
      <c r="ABX268" s="571"/>
      <c r="ABY268" s="571"/>
      <c r="ABZ268" s="571"/>
      <c r="ACA268" s="571"/>
      <c r="ACB268" s="571"/>
      <c r="ACC268" s="571"/>
      <c r="ACD268" s="571"/>
      <c r="ACE268" s="571"/>
      <c r="ACF268" s="571"/>
      <c r="ACG268" s="571"/>
      <c r="ACH268" s="571"/>
      <c r="ACI268" s="571"/>
      <c r="ACJ268" s="571"/>
      <c r="ACK268" s="571"/>
      <c r="ACL268" s="571"/>
      <c r="ACM268" s="571"/>
      <c r="ACN268" s="571"/>
      <c r="ACO268" s="571"/>
      <c r="ACP268" s="571"/>
      <c r="ACQ268" s="571"/>
      <c r="ACR268" s="571"/>
      <c r="ACU268" s="571"/>
      <c r="ACV268" s="571"/>
      <c r="ACW268" s="571"/>
      <c r="ACX268" s="571"/>
      <c r="ACY268" s="571"/>
      <c r="ACZ268" s="571"/>
      <c r="ADA268" s="571"/>
      <c r="ADB268" s="571"/>
      <c r="ADC268" s="571"/>
      <c r="ADD268" s="571"/>
      <c r="ADE268" s="571"/>
      <c r="ADF268" s="571"/>
      <c r="ADG268" s="571"/>
      <c r="ADH268" s="571"/>
      <c r="ADI268" s="571"/>
      <c r="ADJ268" s="571"/>
      <c r="ADK268" s="571"/>
      <c r="ADL268" s="571"/>
      <c r="ADM268" s="571"/>
      <c r="ADN268" s="571"/>
      <c r="ADO268" s="571"/>
      <c r="ADP268" s="571"/>
      <c r="ADQ268" s="571"/>
      <c r="ADR268" s="571"/>
      <c r="ADS268" s="571"/>
      <c r="ADT268" s="571"/>
      <c r="ADU268" s="571"/>
      <c r="ADV268" s="571"/>
      <c r="ADW268" s="571"/>
      <c r="ADX268" s="571"/>
      <c r="ADY268" s="571"/>
      <c r="ADZ268" s="571"/>
      <c r="AEA268" s="571"/>
      <c r="AEB268" s="571"/>
      <c r="AEC268" s="571"/>
      <c r="AED268" s="571"/>
      <c r="AEE268" s="571"/>
      <c r="AEF268" s="571"/>
      <c r="AEG268" s="571"/>
      <c r="AEH268" s="571"/>
      <c r="AEI268" s="571"/>
      <c r="AEJ268" s="571"/>
      <c r="AEK268" s="571"/>
      <c r="AEL268" s="571"/>
      <c r="AEM268" s="571"/>
      <c r="AEN268" s="571"/>
      <c r="AEO268" s="571"/>
      <c r="AEP268" s="571"/>
      <c r="AEQ268" s="571"/>
      <c r="AER268" s="571"/>
      <c r="AES268" s="571"/>
      <c r="AET268" s="571"/>
      <c r="AEU268" s="571"/>
      <c r="AEV268" s="571"/>
      <c r="AEW268" s="571"/>
      <c r="AEX268" s="571"/>
      <c r="AEY268" s="571"/>
      <c r="AEZ268" s="571"/>
      <c r="AFA268" s="571"/>
      <c r="AFB268" s="571"/>
      <c r="AFC268" s="571"/>
      <c r="AFD268" s="571"/>
      <c r="AFE268" s="571"/>
      <c r="AFF268" s="571"/>
      <c r="AFG268" s="571"/>
      <c r="AFH268" s="571"/>
      <c r="AFI268" s="571"/>
      <c r="AFJ268" s="571"/>
      <c r="AFK268" s="571"/>
      <c r="AFL268" s="571"/>
      <c r="AFM268" s="571"/>
      <c r="AFN268" s="571"/>
      <c r="AFO268" s="571"/>
      <c r="AFP268" s="571"/>
      <c r="AFQ268" s="571"/>
      <c r="AFR268" s="571"/>
      <c r="AFS268" s="571"/>
      <c r="AFT268" s="571"/>
      <c r="AFU268" s="571"/>
      <c r="AFV268" s="571"/>
      <c r="AFW268" s="571"/>
      <c r="AFX268" s="571"/>
      <c r="AFY268" s="571"/>
      <c r="AFZ268" s="571"/>
      <c r="AGA268" s="571"/>
      <c r="AGB268" s="571"/>
      <c r="AGC268" s="571"/>
      <c r="AGD268" s="571"/>
      <c r="AGE268" s="571"/>
      <c r="AGF268" s="571"/>
      <c r="AGG268" s="571"/>
      <c r="AGH268" s="571"/>
      <c r="AGI268" s="571"/>
      <c r="AGJ268" s="571"/>
      <c r="AGK268" s="571"/>
      <c r="AGL268" s="571"/>
      <c r="AGM268" s="571"/>
      <c r="AGN268" s="571"/>
      <c r="AGO268" s="571"/>
      <c r="AGP268" s="571"/>
      <c r="AGQ268" s="571"/>
      <c r="AGR268" s="571"/>
      <c r="AGS268" s="571"/>
      <c r="AGT268" s="571"/>
      <c r="AGU268" s="571"/>
      <c r="AGV268" s="571"/>
      <c r="AGW268" s="571"/>
      <c r="AGX268" s="571"/>
      <c r="AGY268" s="571"/>
      <c r="AGZ268" s="571"/>
      <c r="AHA268" s="571"/>
      <c r="AHB268" s="571"/>
      <c r="AHC268" s="571"/>
      <c r="AHD268" s="571"/>
      <c r="AHE268" s="571"/>
      <c r="AHF268" s="571"/>
      <c r="AHG268" s="571"/>
      <c r="AHH268" s="571"/>
      <c r="AHI268" s="571"/>
      <c r="AHJ268" s="571"/>
      <c r="AHK268" s="571"/>
      <c r="AHL268" s="571"/>
      <c r="AHM268" s="571"/>
      <c r="AHN268" s="571"/>
      <c r="AHO268" s="571"/>
      <c r="AHP268" s="571"/>
      <c r="AHQ268" s="571"/>
      <c r="AHR268" s="571"/>
      <c r="AHS268" s="571"/>
      <c r="AHT268" s="571"/>
      <c r="AHU268" s="571"/>
      <c r="AHV268" s="571"/>
      <c r="AHW268" s="571"/>
      <c r="AHX268" s="571"/>
      <c r="AHY268" s="571"/>
      <c r="AHZ268" s="571"/>
      <c r="AIA268" s="571"/>
      <c r="AIB268" s="571"/>
      <c r="AIC268" s="571"/>
      <c r="AID268" s="571"/>
      <c r="AIE268" s="571"/>
      <c r="AIF268" s="571"/>
      <c r="AIG268" s="571"/>
      <c r="AIH268" s="571"/>
      <c r="AII268" s="571"/>
      <c r="AIJ268" s="571"/>
      <c r="AIK268" s="571"/>
      <c r="AIL268" s="571"/>
      <c r="AIM268" s="571"/>
      <c r="AIN268" s="571"/>
      <c r="AIO268" s="571"/>
      <c r="AIP268" s="571"/>
      <c r="AIQ268" s="571"/>
      <c r="AIR268" s="571"/>
      <c r="AIS268" s="571"/>
      <c r="AIT268" s="571"/>
      <c r="AIU268" s="571"/>
      <c r="AIV268" s="571"/>
      <c r="AIW268" s="571"/>
      <c r="AIX268" s="571"/>
      <c r="AIY268" s="571"/>
      <c r="AIZ268" s="571"/>
      <c r="AJA268" s="571"/>
      <c r="AJB268" s="571"/>
      <c r="AJC268" s="571"/>
      <c r="AJD268" s="571"/>
      <c r="AJE268" s="571"/>
      <c r="AJF268" s="571"/>
      <c r="AJG268" s="571"/>
      <c r="AJH268" s="571"/>
      <c r="AJI268" s="571"/>
      <c r="AJJ268" s="571"/>
      <c r="AJK268" s="571"/>
      <c r="AJL268" s="571"/>
      <c r="AJM268" s="571"/>
      <c r="AJN268" s="571"/>
      <c r="AJO268" s="571"/>
      <c r="AJP268" s="571"/>
      <c r="AJQ268" s="571"/>
      <c r="AJR268" s="571"/>
      <c r="AJS268" s="571"/>
      <c r="AJT268" s="571"/>
      <c r="AJU268" s="571"/>
      <c r="AJV268" s="571"/>
      <c r="AJW268" s="571"/>
      <c r="AJX268" s="571"/>
      <c r="AJY268" s="571"/>
      <c r="AJZ268" s="571"/>
      <c r="AKA268" s="571"/>
      <c r="AKB268" s="571"/>
      <c r="AKC268" s="571"/>
      <c r="AKD268" s="571"/>
      <c r="AKE268" s="571"/>
      <c r="AKF268" s="571"/>
      <c r="AKG268" s="571"/>
      <c r="AKH268" s="571"/>
      <c r="AKI268" s="571"/>
      <c r="AKJ268" s="571"/>
      <c r="AKK268" s="571"/>
      <c r="AKL268" s="571"/>
      <c r="AKM268" s="571"/>
      <c r="AKN268" s="571"/>
      <c r="AKO268" s="571"/>
      <c r="AKP268" s="571"/>
      <c r="AKQ268" s="571"/>
      <c r="AKR268" s="571"/>
      <c r="AKS268" s="571"/>
      <c r="AKT268" s="571"/>
      <c r="AKU268" s="571"/>
      <c r="AKV268" s="571"/>
      <c r="AKW268" s="571"/>
      <c r="AKX268" s="571"/>
      <c r="AKY268" s="571"/>
      <c r="AKZ268" s="571"/>
      <c r="ALA268" s="571"/>
      <c r="ALB268" s="571"/>
      <c r="ALC268" s="571"/>
      <c r="ALD268" s="571"/>
      <c r="ALE268" s="571"/>
      <c r="ALF268" s="571"/>
      <c r="ALG268" s="571"/>
      <c r="ALH268" s="571"/>
      <c r="ALI268" s="571"/>
      <c r="ALJ268" s="571"/>
      <c r="ALK268" s="571"/>
      <c r="ALL268" s="571"/>
      <c r="ALM268" s="571"/>
      <c r="ALN268" s="571"/>
      <c r="ALO268" s="571"/>
      <c r="ALP268" s="571"/>
      <c r="ALQ268" s="571"/>
      <c r="ALR268" s="571"/>
      <c r="ALS268" s="571"/>
      <c r="ALT268" s="571"/>
      <c r="ALU268" s="571"/>
      <c r="ALV268" s="571"/>
      <c r="ALW268" s="571"/>
      <c r="ALX268" s="571"/>
      <c r="ALY268" s="571"/>
      <c r="ALZ268" s="571"/>
      <c r="AMA268" s="571"/>
      <c r="AMB268" s="571"/>
      <c r="AMC268" s="571"/>
      <c r="AMD268" s="571"/>
      <c r="AME268" s="571"/>
      <c r="AMF268" s="571"/>
      <c r="AMG268" s="571"/>
      <c r="AMH268" s="571"/>
      <c r="AMI268" s="571"/>
      <c r="AMJ268" s="571"/>
      <c r="AMK268" s="571"/>
      <c r="AML268" s="571"/>
      <c r="AMM268" s="571"/>
      <c r="AMN268" s="571"/>
      <c r="AMQ268" s="571"/>
      <c r="AMR268" s="571"/>
      <c r="AMS268" s="571"/>
      <c r="AMT268" s="571"/>
      <c r="AMU268" s="571"/>
      <c r="AMV268" s="571"/>
      <c r="AMW268" s="571"/>
      <c r="AMX268" s="571"/>
      <c r="AMY268" s="571"/>
      <c r="AMZ268" s="571"/>
      <c r="ANA268" s="571"/>
      <c r="ANB268" s="571"/>
      <c r="ANC268" s="571"/>
      <c r="AND268" s="571"/>
      <c r="ANE268" s="571"/>
      <c r="ANF268" s="571"/>
      <c r="ANG268" s="571"/>
      <c r="ANH268" s="571"/>
      <c r="ANI268" s="571"/>
      <c r="ANJ268" s="571"/>
      <c r="ANK268" s="571"/>
      <c r="ANL268" s="571"/>
      <c r="ANM268" s="571"/>
      <c r="ANN268" s="571"/>
      <c r="ANO268" s="571"/>
      <c r="ANP268" s="571"/>
      <c r="ANQ268" s="571"/>
      <c r="ANR268" s="571"/>
      <c r="ANS268" s="571"/>
      <c r="ANT268" s="571"/>
      <c r="ANU268" s="571"/>
      <c r="ANV268" s="571"/>
      <c r="ANW268" s="571"/>
      <c r="ANX268" s="571"/>
      <c r="ANY268" s="571"/>
      <c r="ANZ268" s="571"/>
      <c r="AOA268" s="571"/>
      <c r="AOB268" s="571"/>
      <c r="AOC268" s="571"/>
      <c r="AOD268" s="571"/>
      <c r="AOE268" s="571"/>
      <c r="AOF268" s="571"/>
      <c r="AOG268" s="571"/>
      <c r="AOH268" s="571"/>
      <c r="AOI268" s="571"/>
      <c r="AOJ268" s="571"/>
      <c r="AOK268" s="571"/>
      <c r="AOL268" s="571"/>
      <c r="AOM268" s="571"/>
      <c r="AON268" s="571"/>
      <c r="AOO268" s="571"/>
      <c r="AOP268" s="571"/>
      <c r="AOQ268" s="571"/>
      <c r="AOR268" s="571"/>
      <c r="AOS268" s="571"/>
      <c r="AOT268" s="571"/>
      <c r="AOU268" s="571"/>
      <c r="AOV268" s="571"/>
      <c r="AOW268" s="571"/>
      <c r="AOX268" s="571"/>
      <c r="AOY268" s="571"/>
      <c r="AOZ268" s="571"/>
      <c r="APA268" s="571"/>
      <c r="APB268" s="571"/>
      <c r="APC268" s="571"/>
      <c r="APD268" s="571"/>
      <c r="APE268" s="571"/>
      <c r="APF268" s="571"/>
      <c r="APG268" s="571"/>
      <c r="APH268" s="571"/>
      <c r="API268" s="571"/>
      <c r="APJ268" s="571"/>
      <c r="APK268" s="571"/>
      <c r="APL268" s="571"/>
      <c r="APM268" s="571"/>
      <c r="APN268" s="571"/>
      <c r="APO268" s="571"/>
      <c r="APP268" s="571"/>
      <c r="APQ268" s="571"/>
      <c r="APR268" s="571"/>
      <c r="APS268" s="571"/>
      <c r="APT268" s="571"/>
      <c r="APU268" s="571"/>
      <c r="APV268" s="571"/>
      <c r="APW268" s="571"/>
      <c r="APX268" s="571"/>
      <c r="APY268" s="571"/>
      <c r="APZ268" s="571"/>
      <c r="AQA268" s="571"/>
      <c r="AQB268" s="571"/>
      <c r="AQC268" s="571"/>
      <c r="AQD268" s="571"/>
      <c r="AQE268" s="571"/>
      <c r="AQF268" s="571"/>
      <c r="AQG268" s="571"/>
      <c r="AQH268" s="571"/>
      <c r="AQI268" s="571"/>
      <c r="AQJ268" s="571"/>
      <c r="AQK268" s="571"/>
      <c r="AQL268" s="571"/>
      <c r="AQM268" s="571"/>
      <c r="AQN268" s="571"/>
      <c r="AQO268" s="571"/>
      <c r="AQP268" s="571"/>
      <c r="AQQ268" s="571"/>
      <c r="AQR268" s="571"/>
      <c r="AQS268" s="571"/>
      <c r="AQT268" s="571"/>
      <c r="AQU268" s="571"/>
      <c r="AQV268" s="571"/>
      <c r="AQW268" s="571"/>
      <c r="AQX268" s="571"/>
      <c r="AQY268" s="571"/>
      <c r="AQZ268" s="571"/>
      <c r="ARA268" s="571"/>
      <c r="ARB268" s="571"/>
      <c r="ARC268" s="571"/>
      <c r="ARD268" s="571"/>
      <c r="ARE268" s="571"/>
      <c r="ARF268" s="571"/>
      <c r="ARG268" s="571"/>
      <c r="ARH268" s="571"/>
      <c r="ARI268" s="571"/>
      <c r="ARJ268" s="571"/>
      <c r="ARK268" s="571"/>
      <c r="ARL268" s="571"/>
      <c r="ARM268" s="571"/>
      <c r="ARN268" s="571"/>
      <c r="ARO268" s="571"/>
      <c r="ARP268" s="571"/>
      <c r="ARQ268" s="571"/>
      <c r="ARR268" s="571"/>
      <c r="ARS268" s="571"/>
      <c r="ART268" s="571"/>
      <c r="ARU268" s="571"/>
      <c r="ARV268" s="571"/>
      <c r="ARW268" s="571"/>
      <c r="ARX268" s="571"/>
      <c r="ARY268" s="571"/>
      <c r="ARZ268" s="571"/>
      <c r="ASA268" s="571"/>
      <c r="ASB268" s="571"/>
      <c r="ASC268" s="571"/>
      <c r="ASD268" s="571"/>
      <c r="ASE268" s="571"/>
      <c r="ASF268" s="571"/>
      <c r="ASG268" s="571"/>
      <c r="ASH268" s="571"/>
      <c r="ASI268" s="571"/>
      <c r="ASJ268" s="571"/>
      <c r="ASK268" s="571"/>
      <c r="ASL268" s="571"/>
      <c r="ASM268" s="571"/>
      <c r="ASN268" s="571"/>
      <c r="ASO268" s="571"/>
      <c r="ASP268" s="571"/>
      <c r="ASQ268" s="571"/>
      <c r="ASR268" s="571"/>
      <c r="ASS268" s="571"/>
      <c r="AST268" s="571"/>
      <c r="ASU268" s="571"/>
      <c r="ASV268" s="571"/>
      <c r="ASW268" s="571"/>
      <c r="ASX268" s="571"/>
      <c r="ASY268" s="571"/>
      <c r="ASZ268" s="571"/>
      <c r="ATA268" s="571"/>
      <c r="ATB268" s="571"/>
      <c r="ATC268" s="571"/>
      <c r="ATD268" s="571"/>
      <c r="ATE268" s="571"/>
      <c r="ATF268" s="571"/>
      <c r="ATG268" s="571"/>
      <c r="ATH268" s="571"/>
      <c r="ATI268" s="571"/>
      <c r="ATJ268" s="571"/>
      <c r="ATK268" s="571"/>
      <c r="ATL268" s="571"/>
      <c r="ATM268" s="571"/>
      <c r="ATN268" s="571"/>
      <c r="ATO268" s="571"/>
      <c r="ATP268" s="571"/>
      <c r="ATQ268" s="571"/>
      <c r="ATR268" s="571"/>
      <c r="ATS268" s="571"/>
      <c r="ATT268" s="571"/>
      <c r="ATU268" s="571"/>
      <c r="ATV268" s="571"/>
      <c r="ATW268" s="571"/>
      <c r="ATX268" s="571"/>
      <c r="ATY268" s="571"/>
      <c r="ATZ268" s="571"/>
      <c r="AUA268" s="571"/>
      <c r="AUB268" s="571"/>
      <c r="AUC268" s="571"/>
      <c r="AUD268" s="571"/>
      <c r="AUE268" s="571"/>
      <c r="AUF268" s="571"/>
      <c r="AUG268" s="571"/>
      <c r="AUH268" s="571"/>
      <c r="AUI268" s="571"/>
      <c r="AUJ268" s="571"/>
      <c r="AUK268" s="571"/>
      <c r="AUL268" s="571"/>
      <c r="AUM268" s="571"/>
      <c r="AUN268" s="571"/>
      <c r="AUO268" s="571"/>
      <c r="AUP268" s="571"/>
      <c r="AUQ268" s="571"/>
      <c r="AUR268" s="571"/>
      <c r="AUS268" s="571"/>
      <c r="AUT268" s="571"/>
      <c r="AUU268" s="571"/>
      <c r="AUV268" s="571"/>
      <c r="AUW268" s="571"/>
      <c r="AUX268" s="571"/>
      <c r="AUY268" s="571"/>
      <c r="AUZ268" s="571"/>
      <c r="AVA268" s="571"/>
      <c r="AVB268" s="571"/>
      <c r="AVC268" s="571"/>
      <c r="AVD268" s="571"/>
      <c r="AVE268" s="571"/>
      <c r="AVF268" s="571"/>
      <c r="AVG268" s="571"/>
      <c r="AVH268" s="571"/>
      <c r="AVI268" s="571"/>
      <c r="AVJ268" s="571"/>
      <c r="AVK268" s="571"/>
      <c r="AVL268" s="571"/>
      <c r="AVM268" s="571"/>
      <c r="AVN268" s="571"/>
      <c r="AVO268" s="571"/>
      <c r="AVP268" s="571"/>
      <c r="AVQ268" s="571"/>
      <c r="AVR268" s="571"/>
      <c r="AVS268" s="571"/>
      <c r="AVT268" s="571"/>
      <c r="AVU268" s="571"/>
      <c r="AVV268" s="571"/>
      <c r="AVW268" s="571"/>
      <c r="AVX268" s="571"/>
      <c r="AVY268" s="571"/>
      <c r="AVZ268" s="571"/>
      <c r="AWA268" s="571"/>
      <c r="AWB268" s="571"/>
      <c r="AWC268" s="571"/>
      <c r="AWD268" s="571"/>
      <c r="AWE268" s="571"/>
      <c r="AWF268" s="571"/>
      <c r="AWG268" s="571"/>
      <c r="AWH268" s="571"/>
      <c r="AWI268" s="571"/>
      <c r="AWJ268" s="571"/>
      <c r="AWM268" s="571"/>
      <c r="AWN268" s="571"/>
      <c r="AWO268" s="571"/>
      <c r="AWP268" s="571"/>
      <c r="AWQ268" s="571"/>
      <c r="AWR268" s="571"/>
      <c r="AWS268" s="571"/>
      <c r="AWT268" s="571"/>
      <c r="AWU268" s="571"/>
      <c r="AWV268" s="571"/>
      <c r="AWW268" s="571"/>
      <c r="AWX268" s="571"/>
      <c r="AWY268" s="571"/>
      <c r="AWZ268" s="571"/>
      <c r="AXA268" s="571"/>
      <c r="AXB268" s="571"/>
      <c r="AXC268" s="571"/>
      <c r="AXD268" s="571"/>
      <c r="AXE268" s="571"/>
      <c r="AXF268" s="571"/>
      <c r="AXG268" s="571"/>
      <c r="AXH268" s="571"/>
      <c r="AXI268" s="571"/>
      <c r="AXJ268" s="571"/>
      <c r="AXK268" s="571"/>
      <c r="AXL268" s="571"/>
      <c r="AXM268" s="571"/>
      <c r="AXN268" s="571"/>
      <c r="AXO268" s="571"/>
      <c r="AXP268" s="571"/>
      <c r="AXQ268" s="571"/>
      <c r="AXR268" s="571"/>
      <c r="AXS268" s="571"/>
      <c r="AXT268" s="571"/>
      <c r="AXU268" s="571"/>
      <c r="AXV268" s="571"/>
      <c r="AXW268" s="571"/>
      <c r="AXX268" s="571"/>
      <c r="AXY268" s="571"/>
      <c r="AXZ268" s="571"/>
      <c r="AYA268" s="571"/>
      <c r="AYB268" s="571"/>
      <c r="AYC268" s="571"/>
      <c r="AYD268" s="571"/>
      <c r="AYE268" s="571"/>
      <c r="AYF268" s="571"/>
      <c r="AYG268" s="571"/>
      <c r="AYH268" s="571"/>
      <c r="AYI268" s="571"/>
      <c r="AYJ268" s="571"/>
      <c r="AYK268" s="571"/>
      <c r="AYL268" s="571"/>
      <c r="AYM268" s="571"/>
      <c r="AYN268" s="571"/>
      <c r="AYO268" s="571"/>
      <c r="AYP268" s="571"/>
      <c r="AYQ268" s="571"/>
      <c r="AYR268" s="571"/>
      <c r="AYS268" s="571"/>
      <c r="AYT268" s="571"/>
      <c r="AYU268" s="571"/>
      <c r="AYV268" s="571"/>
      <c r="AYW268" s="571"/>
      <c r="AYX268" s="571"/>
      <c r="AYY268" s="571"/>
      <c r="AYZ268" s="571"/>
      <c r="AZA268" s="571"/>
      <c r="AZB268" s="571"/>
      <c r="AZC268" s="571"/>
      <c r="AZD268" s="571"/>
      <c r="AZE268" s="571"/>
      <c r="AZF268" s="571"/>
      <c r="AZG268" s="571"/>
      <c r="AZH268" s="571"/>
      <c r="AZI268" s="571"/>
      <c r="AZJ268" s="571"/>
      <c r="AZK268" s="571"/>
      <c r="AZL268" s="571"/>
      <c r="AZM268" s="571"/>
      <c r="AZN268" s="571"/>
      <c r="AZO268" s="571"/>
      <c r="AZP268" s="571"/>
      <c r="AZQ268" s="571"/>
      <c r="AZR268" s="571"/>
      <c r="AZS268" s="571"/>
      <c r="AZT268" s="571"/>
      <c r="AZU268" s="571"/>
      <c r="AZV268" s="571"/>
      <c r="AZW268" s="571"/>
      <c r="AZX268" s="571"/>
      <c r="AZY268" s="571"/>
      <c r="AZZ268" s="571"/>
      <c r="BAA268" s="571"/>
      <c r="BAB268" s="571"/>
      <c r="BAC268" s="571"/>
      <c r="BAD268" s="571"/>
      <c r="BAE268" s="571"/>
      <c r="BAF268" s="571"/>
      <c r="BAG268" s="571"/>
      <c r="BAH268" s="571"/>
      <c r="BAI268" s="571"/>
      <c r="BAJ268" s="571"/>
      <c r="BAK268" s="571"/>
      <c r="BAL268" s="571"/>
      <c r="BAM268" s="571"/>
      <c r="BAN268" s="571"/>
      <c r="BAO268" s="571"/>
      <c r="BAP268" s="571"/>
      <c r="BAQ268" s="571"/>
      <c r="BAR268" s="571"/>
      <c r="BAS268" s="571"/>
      <c r="BAT268" s="571"/>
      <c r="BAU268" s="571"/>
      <c r="BAV268" s="571"/>
      <c r="BAW268" s="571"/>
      <c r="BAX268" s="571"/>
      <c r="BAY268" s="571"/>
      <c r="BAZ268" s="571"/>
      <c r="BBA268" s="571"/>
      <c r="BBB268" s="571"/>
      <c r="BBC268" s="571"/>
      <c r="BBD268" s="571"/>
      <c r="BBE268" s="571"/>
      <c r="BBF268" s="571"/>
      <c r="BBG268" s="571"/>
      <c r="BBH268" s="571"/>
      <c r="BBI268" s="571"/>
      <c r="BBJ268" s="571"/>
      <c r="BBK268" s="571"/>
      <c r="BBL268" s="571"/>
      <c r="BBM268" s="571"/>
      <c r="BBN268" s="571"/>
      <c r="BBO268" s="571"/>
      <c r="BBP268" s="571"/>
      <c r="BBQ268" s="571"/>
      <c r="BBR268" s="571"/>
      <c r="BBS268" s="571"/>
      <c r="BBT268" s="571"/>
      <c r="BBU268" s="571"/>
      <c r="BBV268" s="571"/>
      <c r="BBW268" s="571"/>
      <c r="BBX268" s="571"/>
      <c r="BBY268" s="571"/>
      <c r="BBZ268" s="571"/>
      <c r="BCA268" s="571"/>
      <c r="BCB268" s="571"/>
      <c r="BCC268" s="571"/>
      <c r="BCD268" s="571"/>
      <c r="BCE268" s="571"/>
      <c r="BCF268" s="571"/>
      <c r="BCG268" s="571"/>
      <c r="BCH268" s="571"/>
      <c r="BCI268" s="571"/>
      <c r="BCJ268" s="571"/>
      <c r="BCK268" s="571"/>
      <c r="BCL268" s="571"/>
      <c r="BCM268" s="571"/>
      <c r="BCN268" s="571"/>
      <c r="BCO268" s="571"/>
      <c r="BCP268" s="571"/>
      <c r="BCQ268" s="571"/>
      <c r="BCR268" s="571"/>
      <c r="BCS268" s="571"/>
      <c r="BCT268" s="571"/>
      <c r="BCU268" s="571"/>
      <c r="BCV268" s="571"/>
      <c r="BCW268" s="571"/>
      <c r="BCX268" s="571"/>
      <c r="BCY268" s="571"/>
      <c r="BCZ268" s="571"/>
      <c r="BDA268" s="571"/>
      <c r="BDB268" s="571"/>
      <c r="BDC268" s="571"/>
      <c r="BDD268" s="571"/>
      <c r="BDE268" s="571"/>
      <c r="BDF268" s="571"/>
      <c r="BDG268" s="571"/>
      <c r="BDH268" s="571"/>
      <c r="BDI268" s="571"/>
      <c r="BDJ268" s="571"/>
      <c r="BDK268" s="571"/>
      <c r="BDL268" s="571"/>
      <c r="BDM268" s="571"/>
      <c r="BDN268" s="571"/>
      <c r="BDO268" s="571"/>
      <c r="BDP268" s="571"/>
      <c r="BDQ268" s="571"/>
      <c r="BDR268" s="571"/>
      <c r="BDS268" s="571"/>
      <c r="BDT268" s="571"/>
      <c r="BDU268" s="571"/>
      <c r="BDV268" s="571"/>
      <c r="BDW268" s="571"/>
      <c r="BDX268" s="571"/>
      <c r="BDY268" s="571"/>
      <c r="BDZ268" s="571"/>
      <c r="BEA268" s="571"/>
      <c r="BEB268" s="571"/>
      <c r="BEC268" s="571"/>
      <c r="BED268" s="571"/>
      <c r="BEE268" s="571"/>
      <c r="BEF268" s="571"/>
      <c r="BEG268" s="571"/>
      <c r="BEH268" s="571"/>
      <c r="BEI268" s="571"/>
      <c r="BEJ268" s="571"/>
      <c r="BEK268" s="571"/>
      <c r="BEL268" s="571"/>
      <c r="BEM268" s="571"/>
      <c r="BEN268" s="571"/>
      <c r="BEO268" s="571"/>
      <c r="BEP268" s="571"/>
      <c r="BEQ268" s="571"/>
      <c r="BER268" s="571"/>
      <c r="BES268" s="571"/>
      <c r="BET268" s="571"/>
      <c r="BEU268" s="571"/>
      <c r="BEV268" s="571"/>
      <c r="BEW268" s="571"/>
      <c r="BEX268" s="571"/>
      <c r="BEY268" s="571"/>
      <c r="BEZ268" s="571"/>
      <c r="BFA268" s="571"/>
      <c r="BFB268" s="571"/>
      <c r="BFC268" s="571"/>
      <c r="BFD268" s="571"/>
      <c r="BFE268" s="571"/>
      <c r="BFF268" s="571"/>
      <c r="BFG268" s="571"/>
      <c r="BFH268" s="571"/>
      <c r="BFI268" s="571"/>
      <c r="BFJ268" s="571"/>
      <c r="BFK268" s="571"/>
      <c r="BFL268" s="571"/>
      <c r="BFM268" s="571"/>
      <c r="BFN268" s="571"/>
      <c r="BFO268" s="571"/>
      <c r="BFP268" s="571"/>
      <c r="BFQ268" s="571"/>
      <c r="BFR268" s="571"/>
      <c r="BFS268" s="571"/>
      <c r="BFT268" s="571"/>
      <c r="BFU268" s="571"/>
      <c r="BFV268" s="571"/>
      <c r="BFW268" s="571"/>
      <c r="BFX268" s="571"/>
      <c r="BFY268" s="571"/>
      <c r="BFZ268" s="571"/>
      <c r="BGA268" s="571"/>
      <c r="BGB268" s="571"/>
      <c r="BGC268" s="571"/>
      <c r="BGD268" s="571"/>
      <c r="BGE268" s="571"/>
      <c r="BGF268" s="571"/>
      <c r="BGI268" s="571"/>
      <c r="BGJ268" s="571"/>
      <c r="BGK268" s="571"/>
      <c r="BGL268" s="571"/>
      <c r="BGM268" s="571"/>
      <c r="BGN268" s="571"/>
      <c r="BGO268" s="571"/>
      <c r="BGP268" s="571"/>
      <c r="BGQ268" s="571"/>
      <c r="BGR268" s="571"/>
      <c r="BGS268" s="571"/>
      <c r="BGT268" s="571"/>
      <c r="BGU268" s="571"/>
      <c r="BGV268" s="571"/>
      <c r="BGW268" s="571"/>
      <c r="BGX268" s="571"/>
      <c r="BGY268" s="571"/>
      <c r="BGZ268" s="571"/>
      <c r="BHA268" s="571"/>
      <c r="BHB268" s="571"/>
      <c r="BHC268" s="571"/>
      <c r="BHD268" s="571"/>
      <c r="BHE268" s="571"/>
      <c r="BHF268" s="571"/>
      <c r="BHG268" s="571"/>
      <c r="BHH268" s="571"/>
      <c r="BHI268" s="571"/>
      <c r="BHJ268" s="571"/>
      <c r="BHK268" s="571"/>
      <c r="BHL268" s="571"/>
      <c r="BHM268" s="571"/>
      <c r="BHN268" s="571"/>
      <c r="BHO268" s="571"/>
      <c r="BHP268" s="571"/>
      <c r="BHQ268" s="571"/>
      <c r="BHR268" s="571"/>
      <c r="BHS268" s="571"/>
      <c r="BHT268" s="571"/>
      <c r="BHU268" s="571"/>
      <c r="BHV268" s="571"/>
      <c r="BHW268" s="571"/>
      <c r="BHX268" s="571"/>
      <c r="BHY268" s="571"/>
      <c r="BHZ268" s="571"/>
      <c r="BIA268" s="571"/>
      <c r="BIB268" s="571"/>
      <c r="BIC268" s="571"/>
      <c r="BID268" s="571"/>
      <c r="BIE268" s="571"/>
      <c r="BIF268" s="571"/>
      <c r="BIG268" s="571"/>
      <c r="BIH268" s="571"/>
      <c r="BII268" s="571"/>
      <c r="BIJ268" s="571"/>
      <c r="BIK268" s="571"/>
      <c r="BIL268" s="571"/>
      <c r="BIM268" s="571"/>
      <c r="BIN268" s="571"/>
      <c r="BIO268" s="571"/>
      <c r="BIP268" s="571"/>
      <c r="BIQ268" s="571"/>
      <c r="BIR268" s="571"/>
      <c r="BIS268" s="571"/>
      <c r="BIT268" s="571"/>
      <c r="BIU268" s="571"/>
      <c r="BIV268" s="571"/>
      <c r="BIW268" s="571"/>
      <c r="BIX268" s="571"/>
      <c r="BIY268" s="571"/>
      <c r="BIZ268" s="571"/>
      <c r="BJA268" s="571"/>
      <c r="BJB268" s="571"/>
      <c r="BJC268" s="571"/>
      <c r="BJD268" s="571"/>
      <c r="BJE268" s="571"/>
      <c r="BJF268" s="571"/>
      <c r="BJG268" s="571"/>
      <c r="BJH268" s="571"/>
      <c r="BJI268" s="571"/>
      <c r="BJJ268" s="571"/>
      <c r="BJK268" s="571"/>
      <c r="BJL268" s="571"/>
      <c r="BJM268" s="571"/>
      <c r="BJN268" s="571"/>
      <c r="BJO268" s="571"/>
      <c r="BJP268" s="571"/>
      <c r="BJQ268" s="571"/>
      <c r="BJR268" s="571"/>
      <c r="BJS268" s="571"/>
      <c r="BJT268" s="571"/>
      <c r="BJU268" s="571"/>
      <c r="BJV268" s="571"/>
      <c r="BJW268" s="571"/>
      <c r="BJX268" s="571"/>
      <c r="BJY268" s="571"/>
      <c r="BJZ268" s="571"/>
      <c r="BKA268" s="571"/>
      <c r="BKB268" s="571"/>
      <c r="BKC268" s="571"/>
      <c r="BKD268" s="571"/>
      <c r="BKE268" s="571"/>
      <c r="BKF268" s="571"/>
      <c r="BKG268" s="571"/>
      <c r="BKH268" s="571"/>
      <c r="BKI268" s="571"/>
      <c r="BKJ268" s="571"/>
      <c r="BKK268" s="571"/>
      <c r="BKL268" s="571"/>
      <c r="BKM268" s="571"/>
      <c r="BKN268" s="571"/>
      <c r="BKO268" s="571"/>
      <c r="BKP268" s="571"/>
      <c r="BKQ268" s="571"/>
      <c r="BKR268" s="571"/>
      <c r="BKS268" s="571"/>
      <c r="BKT268" s="571"/>
      <c r="BKU268" s="571"/>
      <c r="BKV268" s="571"/>
      <c r="BKW268" s="571"/>
      <c r="BKX268" s="571"/>
      <c r="BKY268" s="571"/>
      <c r="BKZ268" s="571"/>
      <c r="BLA268" s="571"/>
      <c r="BLB268" s="571"/>
      <c r="BLC268" s="571"/>
      <c r="BLD268" s="571"/>
      <c r="BLE268" s="571"/>
      <c r="BLF268" s="571"/>
      <c r="BLG268" s="571"/>
      <c r="BLH268" s="571"/>
      <c r="BLI268" s="571"/>
      <c r="BLJ268" s="571"/>
      <c r="BLK268" s="571"/>
      <c r="BLL268" s="571"/>
      <c r="BLM268" s="571"/>
      <c r="BLN268" s="571"/>
      <c r="BLO268" s="571"/>
      <c r="BLP268" s="571"/>
      <c r="BLQ268" s="571"/>
      <c r="BLR268" s="571"/>
      <c r="BLS268" s="571"/>
      <c r="BLT268" s="571"/>
      <c r="BLU268" s="571"/>
      <c r="BLV268" s="571"/>
      <c r="BLW268" s="571"/>
      <c r="BLX268" s="571"/>
      <c r="BLY268" s="571"/>
      <c r="BLZ268" s="571"/>
      <c r="BMA268" s="571"/>
      <c r="BMB268" s="571"/>
      <c r="BMC268" s="571"/>
      <c r="BMD268" s="571"/>
      <c r="BME268" s="571"/>
      <c r="BMF268" s="571"/>
      <c r="BMG268" s="571"/>
      <c r="BMH268" s="571"/>
      <c r="BMI268" s="571"/>
      <c r="BMJ268" s="571"/>
      <c r="BMK268" s="571"/>
      <c r="BML268" s="571"/>
      <c r="BMM268" s="571"/>
      <c r="BMN268" s="571"/>
      <c r="BMO268" s="571"/>
      <c r="BMP268" s="571"/>
      <c r="BMQ268" s="571"/>
      <c r="BMR268" s="571"/>
      <c r="BMS268" s="571"/>
      <c r="BMT268" s="571"/>
      <c r="BMU268" s="571"/>
      <c r="BMV268" s="571"/>
      <c r="BMW268" s="571"/>
      <c r="BMX268" s="571"/>
      <c r="BMY268" s="571"/>
      <c r="BMZ268" s="571"/>
      <c r="BNA268" s="571"/>
      <c r="BNB268" s="571"/>
      <c r="BNC268" s="571"/>
      <c r="BND268" s="571"/>
      <c r="BNE268" s="571"/>
      <c r="BNF268" s="571"/>
      <c r="BNG268" s="571"/>
      <c r="BNH268" s="571"/>
      <c r="BNI268" s="571"/>
      <c r="BNJ268" s="571"/>
      <c r="BNK268" s="571"/>
      <c r="BNL268" s="571"/>
      <c r="BNM268" s="571"/>
      <c r="BNN268" s="571"/>
      <c r="BNO268" s="571"/>
      <c r="BNP268" s="571"/>
      <c r="BNQ268" s="571"/>
      <c r="BNR268" s="571"/>
      <c r="BNS268" s="571"/>
      <c r="BNT268" s="571"/>
      <c r="BNU268" s="571"/>
      <c r="BNV268" s="571"/>
      <c r="BNW268" s="571"/>
      <c r="BNX268" s="571"/>
      <c r="BNY268" s="571"/>
      <c r="BNZ268" s="571"/>
      <c r="BOA268" s="571"/>
      <c r="BOB268" s="571"/>
      <c r="BOC268" s="571"/>
      <c r="BOD268" s="571"/>
      <c r="BOE268" s="571"/>
      <c r="BOF268" s="571"/>
      <c r="BOG268" s="571"/>
      <c r="BOH268" s="571"/>
      <c r="BOI268" s="571"/>
      <c r="BOJ268" s="571"/>
      <c r="BOK268" s="571"/>
      <c r="BOL268" s="571"/>
      <c r="BOM268" s="571"/>
      <c r="BON268" s="571"/>
      <c r="BOO268" s="571"/>
      <c r="BOP268" s="571"/>
      <c r="BOQ268" s="571"/>
      <c r="BOR268" s="571"/>
      <c r="BOS268" s="571"/>
      <c r="BOT268" s="571"/>
      <c r="BOU268" s="571"/>
      <c r="BOV268" s="571"/>
      <c r="BOW268" s="571"/>
      <c r="BOX268" s="571"/>
      <c r="BOY268" s="571"/>
      <c r="BOZ268" s="571"/>
      <c r="BPA268" s="571"/>
      <c r="BPB268" s="571"/>
      <c r="BPC268" s="571"/>
      <c r="BPD268" s="571"/>
      <c r="BPE268" s="571"/>
      <c r="BPF268" s="571"/>
      <c r="BPG268" s="571"/>
      <c r="BPH268" s="571"/>
      <c r="BPI268" s="571"/>
      <c r="BPJ268" s="571"/>
      <c r="BPK268" s="571"/>
      <c r="BPL268" s="571"/>
      <c r="BPM268" s="571"/>
      <c r="BPN268" s="571"/>
      <c r="BPO268" s="571"/>
      <c r="BPP268" s="571"/>
      <c r="BPQ268" s="571"/>
      <c r="BPR268" s="571"/>
      <c r="BPS268" s="571"/>
      <c r="BPT268" s="571"/>
      <c r="BPU268" s="571"/>
      <c r="BPV268" s="571"/>
      <c r="BPW268" s="571"/>
      <c r="BPX268" s="571"/>
      <c r="BPY268" s="571"/>
      <c r="BPZ268" s="571"/>
      <c r="BQA268" s="571"/>
      <c r="BQB268" s="571"/>
      <c r="BQE268" s="571"/>
      <c r="BQF268" s="571"/>
      <c r="BQG268" s="571"/>
      <c r="BQH268" s="571"/>
      <c r="BQI268" s="571"/>
      <c r="BQJ268" s="571"/>
      <c r="BQK268" s="571"/>
      <c r="BQL268" s="571"/>
      <c r="BQM268" s="571"/>
      <c r="BQN268" s="571"/>
      <c r="BQO268" s="571"/>
      <c r="BQP268" s="571"/>
      <c r="BQQ268" s="571"/>
      <c r="BQR268" s="571"/>
      <c r="BQS268" s="571"/>
      <c r="BQT268" s="571"/>
      <c r="BQU268" s="571"/>
      <c r="BQV268" s="571"/>
      <c r="BQW268" s="571"/>
      <c r="BQX268" s="571"/>
      <c r="BQY268" s="571"/>
      <c r="BQZ268" s="571"/>
      <c r="BRA268" s="571"/>
      <c r="BRB268" s="571"/>
      <c r="BRC268" s="571"/>
      <c r="BRD268" s="571"/>
      <c r="BRE268" s="571"/>
      <c r="BRF268" s="571"/>
      <c r="BRG268" s="571"/>
      <c r="BRH268" s="571"/>
      <c r="BRI268" s="571"/>
      <c r="BRJ268" s="571"/>
      <c r="BRK268" s="571"/>
      <c r="BRL268" s="571"/>
      <c r="BRM268" s="571"/>
      <c r="BRN268" s="571"/>
      <c r="BRO268" s="571"/>
      <c r="BRP268" s="571"/>
      <c r="BRQ268" s="571"/>
      <c r="BRR268" s="571"/>
      <c r="BRS268" s="571"/>
      <c r="BRT268" s="571"/>
      <c r="BRU268" s="571"/>
      <c r="BRV268" s="571"/>
      <c r="BRW268" s="571"/>
      <c r="BRX268" s="571"/>
      <c r="BRY268" s="571"/>
      <c r="BRZ268" s="571"/>
      <c r="BSA268" s="571"/>
      <c r="BSB268" s="571"/>
      <c r="BSC268" s="571"/>
      <c r="BSD268" s="571"/>
      <c r="BSE268" s="571"/>
      <c r="BSF268" s="571"/>
      <c r="BSG268" s="571"/>
      <c r="BSH268" s="571"/>
      <c r="BSI268" s="571"/>
      <c r="BSJ268" s="571"/>
      <c r="BSK268" s="571"/>
      <c r="BSL268" s="571"/>
      <c r="BSM268" s="571"/>
      <c r="BSN268" s="571"/>
      <c r="BSO268" s="571"/>
      <c r="BSP268" s="571"/>
      <c r="BSQ268" s="571"/>
      <c r="BSR268" s="571"/>
      <c r="BSS268" s="571"/>
      <c r="BST268" s="571"/>
      <c r="BSU268" s="571"/>
      <c r="BSV268" s="571"/>
      <c r="BSW268" s="571"/>
      <c r="BSX268" s="571"/>
      <c r="BSY268" s="571"/>
      <c r="BSZ268" s="571"/>
      <c r="BTA268" s="571"/>
      <c r="BTB268" s="571"/>
      <c r="BTC268" s="571"/>
      <c r="BTD268" s="571"/>
      <c r="BTE268" s="571"/>
      <c r="BTF268" s="571"/>
      <c r="BTG268" s="571"/>
      <c r="BTH268" s="571"/>
      <c r="BTI268" s="571"/>
      <c r="BTJ268" s="571"/>
      <c r="BTK268" s="571"/>
      <c r="BTL268" s="571"/>
      <c r="BTM268" s="571"/>
      <c r="BTN268" s="571"/>
      <c r="BTO268" s="571"/>
      <c r="BTP268" s="571"/>
      <c r="BTQ268" s="571"/>
      <c r="BTR268" s="571"/>
      <c r="BTS268" s="571"/>
      <c r="BTT268" s="571"/>
      <c r="BTU268" s="571"/>
      <c r="BTV268" s="571"/>
      <c r="BTW268" s="571"/>
      <c r="BTX268" s="571"/>
      <c r="BTY268" s="571"/>
      <c r="BTZ268" s="571"/>
      <c r="BUA268" s="571"/>
      <c r="BUB268" s="571"/>
      <c r="BUC268" s="571"/>
      <c r="BUD268" s="571"/>
      <c r="BUE268" s="571"/>
      <c r="BUF268" s="571"/>
      <c r="BUG268" s="571"/>
      <c r="BUH268" s="571"/>
      <c r="BUI268" s="571"/>
      <c r="BUJ268" s="571"/>
      <c r="BUK268" s="571"/>
      <c r="BUL268" s="571"/>
      <c r="BUM268" s="571"/>
      <c r="BUN268" s="571"/>
      <c r="BUO268" s="571"/>
      <c r="BUP268" s="571"/>
      <c r="BUQ268" s="571"/>
      <c r="BUR268" s="571"/>
      <c r="BUS268" s="571"/>
      <c r="BUT268" s="571"/>
      <c r="BUU268" s="571"/>
      <c r="BUV268" s="571"/>
      <c r="BUW268" s="571"/>
      <c r="BUX268" s="571"/>
      <c r="BUY268" s="571"/>
      <c r="BUZ268" s="571"/>
      <c r="BVA268" s="571"/>
      <c r="BVB268" s="571"/>
      <c r="BVC268" s="571"/>
      <c r="BVD268" s="571"/>
      <c r="BVE268" s="571"/>
      <c r="BVF268" s="571"/>
      <c r="BVG268" s="571"/>
      <c r="BVH268" s="571"/>
      <c r="BVI268" s="571"/>
      <c r="BVJ268" s="571"/>
      <c r="BVK268" s="571"/>
      <c r="BVL268" s="571"/>
      <c r="BVM268" s="571"/>
      <c r="BVN268" s="571"/>
      <c r="BVO268" s="571"/>
      <c r="BVP268" s="571"/>
      <c r="BVQ268" s="571"/>
      <c r="BVR268" s="571"/>
      <c r="BVS268" s="571"/>
      <c r="BVT268" s="571"/>
      <c r="BVU268" s="571"/>
      <c r="BVV268" s="571"/>
      <c r="BVW268" s="571"/>
      <c r="BVX268" s="571"/>
      <c r="BVY268" s="571"/>
      <c r="BVZ268" s="571"/>
      <c r="BWA268" s="571"/>
      <c r="BWB268" s="571"/>
      <c r="BWC268" s="571"/>
      <c r="BWD268" s="571"/>
      <c r="BWE268" s="571"/>
      <c r="BWF268" s="571"/>
      <c r="BWG268" s="571"/>
      <c r="BWH268" s="571"/>
      <c r="BWI268" s="571"/>
      <c r="BWJ268" s="571"/>
      <c r="BWK268" s="571"/>
      <c r="BWL268" s="571"/>
      <c r="BWM268" s="571"/>
      <c r="BWN268" s="571"/>
      <c r="BWO268" s="571"/>
      <c r="BWP268" s="571"/>
      <c r="BWQ268" s="571"/>
      <c r="BWR268" s="571"/>
      <c r="BWS268" s="571"/>
      <c r="BWT268" s="571"/>
      <c r="BWU268" s="571"/>
      <c r="BWV268" s="571"/>
      <c r="BWW268" s="571"/>
      <c r="BWX268" s="571"/>
      <c r="BWY268" s="571"/>
      <c r="BWZ268" s="571"/>
      <c r="BXA268" s="571"/>
      <c r="BXB268" s="571"/>
      <c r="BXC268" s="571"/>
      <c r="BXD268" s="571"/>
      <c r="BXE268" s="571"/>
      <c r="BXF268" s="571"/>
      <c r="BXG268" s="571"/>
      <c r="BXH268" s="571"/>
      <c r="BXI268" s="571"/>
      <c r="BXJ268" s="571"/>
      <c r="BXK268" s="571"/>
      <c r="BXL268" s="571"/>
      <c r="BXM268" s="571"/>
      <c r="BXN268" s="571"/>
      <c r="BXO268" s="571"/>
      <c r="BXP268" s="571"/>
      <c r="BXQ268" s="571"/>
      <c r="BXR268" s="571"/>
      <c r="BXS268" s="571"/>
      <c r="BXT268" s="571"/>
      <c r="BXU268" s="571"/>
      <c r="BXV268" s="571"/>
      <c r="BXW268" s="571"/>
      <c r="BXX268" s="571"/>
      <c r="BXY268" s="571"/>
      <c r="BXZ268" s="571"/>
      <c r="BYA268" s="571"/>
      <c r="BYB268" s="571"/>
      <c r="BYC268" s="571"/>
      <c r="BYD268" s="571"/>
      <c r="BYE268" s="571"/>
      <c r="BYF268" s="571"/>
      <c r="BYG268" s="571"/>
      <c r="BYH268" s="571"/>
      <c r="BYI268" s="571"/>
      <c r="BYJ268" s="571"/>
      <c r="BYK268" s="571"/>
      <c r="BYL268" s="571"/>
      <c r="BYM268" s="571"/>
      <c r="BYN268" s="571"/>
      <c r="BYO268" s="571"/>
      <c r="BYP268" s="571"/>
      <c r="BYQ268" s="571"/>
      <c r="BYR268" s="571"/>
      <c r="BYS268" s="571"/>
      <c r="BYT268" s="571"/>
      <c r="BYU268" s="571"/>
      <c r="BYV268" s="571"/>
      <c r="BYW268" s="571"/>
      <c r="BYX268" s="571"/>
      <c r="BYY268" s="571"/>
      <c r="BYZ268" s="571"/>
      <c r="BZA268" s="571"/>
      <c r="BZB268" s="571"/>
      <c r="BZC268" s="571"/>
      <c r="BZD268" s="571"/>
      <c r="BZE268" s="571"/>
      <c r="BZF268" s="571"/>
      <c r="BZG268" s="571"/>
      <c r="BZH268" s="571"/>
      <c r="BZI268" s="571"/>
      <c r="BZJ268" s="571"/>
      <c r="BZK268" s="571"/>
      <c r="BZL268" s="571"/>
      <c r="BZM268" s="571"/>
      <c r="BZN268" s="571"/>
      <c r="BZO268" s="571"/>
      <c r="BZP268" s="571"/>
      <c r="BZQ268" s="571"/>
      <c r="BZR268" s="571"/>
      <c r="BZS268" s="571"/>
      <c r="BZT268" s="571"/>
      <c r="BZU268" s="571"/>
      <c r="BZV268" s="571"/>
      <c r="BZW268" s="571"/>
      <c r="BZX268" s="571"/>
      <c r="CAA268" s="571"/>
      <c r="CAB268" s="571"/>
      <c r="CAC268" s="571"/>
      <c r="CAD268" s="571"/>
      <c r="CAE268" s="571"/>
      <c r="CAF268" s="571"/>
      <c r="CAG268" s="571"/>
      <c r="CAH268" s="571"/>
      <c r="CAI268" s="571"/>
      <c r="CAJ268" s="571"/>
      <c r="CAK268" s="571"/>
      <c r="CAL268" s="571"/>
      <c r="CAM268" s="571"/>
      <c r="CAN268" s="571"/>
      <c r="CAO268" s="571"/>
      <c r="CAP268" s="571"/>
      <c r="CAQ268" s="571"/>
      <c r="CAR268" s="571"/>
      <c r="CAS268" s="571"/>
      <c r="CAT268" s="571"/>
      <c r="CAU268" s="571"/>
      <c r="CAV268" s="571"/>
      <c r="CAW268" s="571"/>
      <c r="CAX268" s="571"/>
      <c r="CAY268" s="571"/>
      <c r="CAZ268" s="571"/>
      <c r="CBA268" s="571"/>
      <c r="CBB268" s="571"/>
      <c r="CBC268" s="571"/>
      <c r="CBD268" s="571"/>
      <c r="CBE268" s="571"/>
      <c r="CBF268" s="571"/>
      <c r="CBG268" s="571"/>
      <c r="CBH268" s="571"/>
      <c r="CBI268" s="571"/>
      <c r="CBJ268" s="571"/>
      <c r="CBK268" s="571"/>
      <c r="CBL268" s="571"/>
      <c r="CBM268" s="571"/>
      <c r="CBN268" s="571"/>
      <c r="CBO268" s="571"/>
      <c r="CBP268" s="571"/>
      <c r="CBQ268" s="571"/>
      <c r="CBR268" s="571"/>
      <c r="CBS268" s="571"/>
      <c r="CBT268" s="571"/>
      <c r="CBU268" s="571"/>
      <c r="CBV268" s="571"/>
      <c r="CBW268" s="571"/>
      <c r="CBX268" s="571"/>
      <c r="CBY268" s="571"/>
      <c r="CBZ268" s="571"/>
      <c r="CCA268" s="571"/>
      <c r="CCB268" s="571"/>
      <c r="CCC268" s="571"/>
      <c r="CCD268" s="571"/>
      <c r="CCE268" s="571"/>
      <c r="CCF268" s="571"/>
      <c r="CCG268" s="571"/>
      <c r="CCH268" s="571"/>
      <c r="CCI268" s="571"/>
      <c r="CCJ268" s="571"/>
      <c r="CCK268" s="571"/>
      <c r="CCL268" s="571"/>
      <c r="CCM268" s="571"/>
      <c r="CCN268" s="571"/>
      <c r="CCO268" s="571"/>
      <c r="CCP268" s="571"/>
      <c r="CCQ268" s="571"/>
      <c r="CCR268" s="571"/>
      <c r="CCS268" s="571"/>
      <c r="CCT268" s="571"/>
      <c r="CCU268" s="571"/>
      <c r="CCV268" s="571"/>
      <c r="CCW268" s="571"/>
      <c r="CCX268" s="571"/>
      <c r="CCY268" s="571"/>
      <c r="CCZ268" s="571"/>
      <c r="CDA268" s="571"/>
      <c r="CDB268" s="571"/>
      <c r="CDC268" s="571"/>
      <c r="CDD268" s="571"/>
      <c r="CDE268" s="571"/>
      <c r="CDF268" s="571"/>
      <c r="CDG268" s="571"/>
      <c r="CDH268" s="571"/>
      <c r="CDI268" s="571"/>
      <c r="CDJ268" s="571"/>
      <c r="CDK268" s="571"/>
      <c r="CDL268" s="571"/>
      <c r="CDM268" s="571"/>
      <c r="CDN268" s="571"/>
      <c r="CDO268" s="571"/>
      <c r="CDP268" s="571"/>
      <c r="CDQ268" s="571"/>
      <c r="CDR268" s="571"/>
      <c r="CDS268" s="571"/>
      <c r="CDT268" s="571"/>
      <c r="CDU268" s="571"/>
      <c r="CDV268" s="571"/>
      <c r="CDW268" s="571"/>
      <c r="CDX268" s="571"/>
      <c r="CDY268" s="571"/>
      <c r="CDZ268" s="571"/>
      <c r="CEA268" s="571"/>
      <c r="CEB268" s="571"/>
      <c r="CEC268" s="571"/>
      <c r="CED268" s="571"/>
      <c r="CEE268" s="571"/>
      <c r="CEF268" s="571"/>
      <c r="CEG268" s="571"/>
      <c r="CEH268" s="571"/>
      <c r="CEI268" s="571"/>
      <c r="CEJ268" s="571"/>
      <c r="CEK268" s="571"/>
      <c r="CEL268" s="571"/>
      <c r="CEM268" s="571"/>
      <c r="CEN268" s="571"/>
      <c r="CEO268" s="571"/>
      <c r="CEP268" s="571"/>
      <c r="CEQ268" s="571"/>
      <c r="CER268" s="571"/>
      <c r="CES268" s="571"/>
      <c r="CET268" s="571"/>
      <c r="CEU268" s="571"/>
      <c r="CEV268" s="571"/>
      <c r="CEW268" s="571"/>
      <c r="CEX268" s="571"/>
      <c r="CEY268" s="571"/>
      <c r="CEZ268" s="571"/>
      <c r="CFA268" s="571"/>
      <c r="CFB268" s="571"/>
      <c r="CFC268" s="571"/>
      <c r="CFD268" s="571"/>
      <c r="CFE268" s="571"/>
      <c r="CFF268" s="571"/>
      <c r="CFG268" s="571"/>
      <c r="CFH268" s="571"/>
      <c r="CFI268" s="571"/>
      <c r="CFJ268" s="571"/>
      <c r="CFK268" s="571"/>
      <c r="CFL268" s="571"/>
      <c r="CFM268" s="571"/>
      <c r="CFN268" s="571"/>
      <c r="CFO268" s="571"/>
      <c r="CFP268" s="571"/>
      <c r="CFQ268" s="571"/>
      <c r="CFR268" s="571"/>
      <c r="CFS268" s="571"/>
      <c r="CFT268" s="571"/>
      <c r="CFU268" s="571"/>
      <c r="CFV268" s="571"/>
      <c r="CFW268" s="571"/>
      <c r="CFX268" s="571"/>
      <c r="CFY268" s="571"/>
      <c r="CFZ268" s="571"/>
      <c r="CGA268" s="571"/>
      <c r="CGB268" s="571"/>
      <c r="CGC268" s="571"/>
      <c r="CGD268" s="571"/>
      <c r="CGE268" s="571"/>
      <c r="CGF268" s="571"/>
      <c r="CGG268" s="571"/>
      <c r="CGH268" s="571"/>
      <c r="CGI268" s="571"/>
      <c r="CGJ268" s="571"/>
      <c r="CGK268" s="571"/>
      <c r="CGL268" s="571"/>
      <c r="CGM268" s="571"/>
      <c r="CGN268" s="571"/>
      <c r="CGO268" s="571"/>
      <c r="CGP268" s="571"/>
      <c r="CGQ268" s="571"/>
      <c r="CGR268" s="571"/>
      <c r="CGS268" s="571"/>
      <c r="CGT268" s="571"/>
      <c r="CGU268" s="571"/>
      <c r="CGV268" s="571"/>
      <c r="CGW268" s="571"/>
      <c r="CGX268" s="571"/>
      <c r="CGY268" s="571"/>
      <c r="CGZ268" s="571"/>
      <c r="CHA268" s="571"/>
      <c r="CHB268" s="571"/>
      <c r="CHC268" s="571"/>
      <c r="CHD268" s="571"/>
      <c r="CHE268" s="571"/>
      <c r="CHF268" s="571"/>
      <c r="CHG268" s="571"/>
      <c r="CHH268" s="571"/>
      <c r="CHI268" s="571"/>
      <c r="CHJ268" s="571"/>
      <c r="CHK268" s="571"/>
      <c r="CHL268" s="571"/>
      <c r="CHM268" s="571"/>
      <c r="CHN268" s="571"/>
      <c r="CHO268" s="571"/>
      <c r="CHP268" s="571"/>
      <c r="CHQ268" s="571"/>
      <c r="CHR268" s="571"/>
      <c r="CHS268" s="571"/>
      <c r="CHT268" s="571"/>
      <c r="CHU268" s="571"/>
      <c r="CHV268" s="571"/>
      <c r="CHW268" s="571"/>
      <c r="CHX268" s="571"/>
      <c r="CHY268" s="571"/>
      <c r="CHZ268" s="571"/>
      <c r="CIA268" s="571"/>
      <c r="CIB268" s="571"/>
      <c r="CIC268" s="571"/>
      <c r="CID268" s="571"/>
      <c r="CIE268" s="571"/>
      <c r="CIF268" s="571"/>
      <c r="CIG268" s="571"/>
      <c r="CIH268" s="571"/>
      <c r="CII268" s="571"/>
      <c r="CIJ268" s="571"/>
      <c r="CIK268" s="571"/>
      <c r="CIL268" s="571"/>
      <c r="CIM268" s="571"/>
      <c r="CIN268" s="571"/>
      <c r="CIO268" s="571"/>
      <c r="CIP268" s="571"/>
      <c r="CIQ268" s="571"/>
      <c r="CIR268" s="571"/>
      <c r="CIS268" s="571"/>
      <c r="CIT268" s="571"/>
      <c r="CIU268" s="571"/>
      <c r="CIV268" s="571"/>
      <c r="CIW268" s="571"/>
      <c r="CIX268" s="571"/>
      <c r="CIY268" s="571"/>
      <c r="CIZ268" s="571"/>
      <c r="CJA268" s="571"/>
      <c r="CJB268" s="571"/>
      <c r="CJC268" s="571"/>
      <c r="CJD268" s="571"/>
      <c r="CJE268" s="571"/>
      <c r="CJF268" s="571"/>
      <c r="CJG268" s="571"/>
      <c r="CJH268" s="571"/>
      <c r="CJI268" s="571"/>
      <c r="CJJ268" s="571"/>
      <c r="CJK268" s="571"/>
      <c r="CJL268" s="571"/>
      <c r="CJM268" s="571"/>
      <c r="CJN268" s="571"/>
      <c r="CJO268" s="571"/>
      <c r="CJP268" s="571"/>
      <c r="CJQ268" s="571"/>
      <c r="CJR268" s="571"/>
      <c r="CJS268" s="571"/>
      <c r="CJT268" s="571"/>
      <c r="CJW268" s="571"/>
      <c r="CJX268" s="571"/>
      <c r="CJY268" s="571"/>
      <c r="CJZ268" s="571"/>
      <c r="CKA268" s="571"/>
      <c r="CKB268" s="571"/>
      <c r="CKC268" s="571"/>
      <c r="CKD268" s="571"/>
      <c r="CKE268" s="571"/>
      <c r="CKF268" s="571"/>
      <c r="CKG268" s="571"/>
      <c r="CKH268" s="571"/>
      <c r="CKI268" s="571"/>
      <c r="CKJ268" s="571"/>
      <c r="CKK268" s="571"/>
      <c r="CKL268" s="571"/>
      <c r="CKM268" s="571"/>
      <c r="CKN268" s="571"/>
      <c r="CKO268" s="571"/>
      <c r="CKP268" s="571"/>
      <c r="CKQ268" s="571"/>
      <c r="CKR268" s="571"/>
      <c r="CKS268" s="571"/>
      <c r="CKT268" s="571"/>
      <c r="CKU268" s="571"/>
      <c r="CKV268" s="571"/>
      <c r="CKW268" s="571"/>
      <c r="CKX268" s="571"/>
      <c r="CKY268" s="571"/>
      <c r="CKZ268" s="571"/>
      <c r="CLA268" s="571"/>
      <c r="CLB268" s="571"/>
      <c r="CLC268" s="571"/>
      <c r="CLD268" s="571"/>
      <c r="CLE268" s="571"/>
      <c r="CLF268" s="571"/>
      <c r="CLG268" s="571"/>
      <c r="CLH268" s="571"/>
      <c r="CLI268" s="571"/>
      <c r="CLJ268" s="571"/>
      <c r="CLK268" s="571"/>
      <c r="CLL268" s="571"/>
      <c r="CLM268" s="571"/>
      <c r="CLN268" s="571"/>
      <c r="CLO268" s="571"/>
      <c r="CLP268" s="571"/>
      <c r="CLQ268" s="571"/>
      <c r="CLR268" s="571"/>
      <c r="CLS268" s="571"/>
      <c r="CLT268" s="571"/>
      <c r="CLU268" s="571"/>
      <c r="CLV268" s="571"/>
      <c r="CLW268" s="571"/>
      <c r="CLX268" s="571"/>
      <c r="CLY268" s="571"/>
      <c r="CLZ268" s="571"/>
      <c r="CMA268" s="571"/>
      <c r="CMB268" s="571"/>
      <c r="CMC268" s="571"/>
      <c r="CMD268" s="571"/>
      <c r="CME268" s="571"/>
      <c r="CMF268" s="571"/>
      <c r="CMG268" s="571"/>
      <c r="CMH268" s="571"/>
      <c r="CMI268" s="571"/>
      <c r="CMJ268" s="571"/>
      <c r="CMK268" s="571"/>
      <c r="CML268" s="571"/>
      <c r="CMM268" s="571"/>
      <c r="CMN268" s="571"/>
      <c r="CMO268" s="571"/>
      <c r="CMP268" s="571"/>
      <c r="CMQ268" s="571"/>
      <c r="CMR268" s="571"/>
      <c r="CMS268" s="571"/>
      <c r="CMT268" s="571"/>
      <c r="CMU268" s="571"/>
      <c r="CMV268" s="571"/>
      <c r="CMW268" s="571"/>
      <c r="CMX268" s="571"/>
      <c r="CMY268" s="571"/>
      <c r="CMZ268" s="571"/>
      <c r="CNA268" s="571"/>
      <c r="CNB268" s="571"/>
      <c r="CNC268" s="571"/>
      <c r="CND268" s="571"/>
      <c r="CNE268" s="571"/>
      <c r="CNF268" s="571"/>
      <c r="CNG268" s="571"/>
      <c r="CNH268" s="571"/>
      <c r="CNI268" s="571"/>
      <c r="CNJ268" s="571"/>
      <c r="CNK268" s="571"/>
      <c r="CNL268" s="571"/>
      <c r="CNM268" s="571"/>
      <c r="CNN268" s="571"/>
      <c r="CNO268" s="571"/>
      <c r="CNP268" s="571"/>
      <c r="CNQ268" s="571"/>
      <c r="CNR268" s="571"/>
      <c r="CNS268" s="571"/>
      <c r="CNT268" s="571"/>
      <c r="CNU268" s="571"/>
      <c r="CNV268" s="571"/>
      <c r="CNW268" s="571"/>
      <c r="CNX268" s="571"/>
      <c r="CNY268" s="571"/>
      <c r="CNZ268" s="571"/>
      <c r="COA268" s="571"/>
      <c r="COB268" s="571"/>
      <c r="COC268" s="571"/>
      <c r="COD268" s="571"/>
      <c r="COE268" s="571"/>
      <c r="COF268" s="571"/>
      <c r="COG268" s="571"/>
      <c r="COH268" s="571"/>
      <c r="COI268" s="571"/>
      <c r="COJ268" s="571"/>
      <c r="COK268" s="571"/>
      <c r="COL268" s="571"/>
      <c r="COM268" s="571"/>
      <c r="CON268" s="571"/>
      <c r="COO268" s="571"/>
      <c r="COP268" s="571"/>
      <c r="COQ268" s="571"/>
      <c r="COR268" s="571"/>
      <c r="COS268" s="571"/>
      <c r="COT268" s="571"/>
      <c r="COU268" s="571"/>
      <c r="COV268" s="571"/>
      <c r="COW268" s="571"/>
      <c r="COX268" s="571"/>
      <c r="COY268" s="571"/>
      <c r="COZ268" s="571"/>
      <c r="CPA268" s="571"/>
      <c r="CPB268" s="571"/>
      <c r="CPC268" s="571"/>
      <c r="CPD268" s="571"/>
      <c r="CPE268" s="571"/>
      <c r="CPF268" s="571"/>
      <c r="CPG268" s="571"/>
      <c r="CPH268" s="571"/>
      <c r="CPI268" s="571"/>
      <c r="CPJ268" s="571"/>
      <c r="CPK268" s="571"/>
      <c r="CPL268" s="571"/>
      <c r="CPM268" s="571"/>
      <c r="CPN268" s="571"/>
      <c r="CPO268" s="571"/>
      <c r="CPP268" s="571"/>
      <c r="CPQ268" s="571"/>
      <c r="CPR268" s="571"/>
      <c r="CPS268" s="571"/>
      <c r="CPT268" s="571"/>
      <c r="CPU268" s="571"/>
      <c r="CPV268" s="571"/>
      <c r="CPW268" s="571"/>
      <c r="CPX268" s="571"/>
      <c r="CPY268" s="571"/>
      <c r="CPZ268" s="571"/>
      <c r="CQA268" s="571"/>
      <c r="CQB268" s="571"/>
      <c r="CQC268" s="571"/>
      <c r="CQD268" s="571"/>
      <c r="CQE268" s="571"/>
      <c r="CQF268" s="571"/>
      <c r="CQG268" s="571"/>
      <c r="CQH268" s="571"/>
      <c r="CQI268" s="571"/>
      <c r="CQJ268" s="571"/>
      <c r="CQK268" s="571"/>
      <c r="CQL268" s="571"/>
      <c r="CQM268" s="571"/>
      <c r="CQN268" s="571"/>
      <c r="CQO268" s="571"/>
      <c r="CQP268" s="571"/>
      <c r="CQQ268" s="571"/>
      <c r="CQR268" s="571"/>
      <c r="CQS268" s="571"/>
      <c r="CQT268" s="571"/>
      <c r="CQU268" s="571"/>
      <c r="CQV268" s="571"/>
      <c r="CQW268" s="571"/>
      <c r="CQX268" s="571"/>
      <c r="CQY268" s="571"/>
      <c r="CQZ268" s="571"/>
      <c r="CRA268" s="571"/>
      <c r="CRB268" s="571"/>
      <c r="CRC268" s="571"/>
      <c r="CRD268" s="571"/>
      <c r="CRE268" s="571"/>
      <c r="CRF268" s="571"/>
      <c r="CRG268" s="571"/>
      <c r="CRH268" s="571"/>
      <c r="CRI268" s="571"/>
      <c r="CRJ268" s="571"/>
      <c r="CRK268" s="571"/>
      <c r="CRL268" s="571"/>
      <c r="CRM268" s="571"/>
      <c r="CRN268" s="571"/>
      <c r="CRO268" s="571"/>
      <c r="CRP268" s="571"/>
      <c r="CRQ268" s="571"/>
      <c r="CRR268" s="571"/>
      <c r="CRS268" s="571"/>
      <c r="CRT268" s="571"/>
      <c r="CRU268" s="571"/>
      <c r="CRV268" s="571"/>
      <c r="CRW268" s="571"/>
      <c r="CRX268" s="571"/>
      <c r="CRY268" s="571"/>
      <c r="CRZ268" s="571"/>
      <c r="CSA268" s="571"/>
      <c r="CSB268" s="571"/>
      <c r="CSC268" s="571"/>
      <c r="CSD268" s="571"/>
      <c r="CSE268" s="571"/>
      <c r="CSF268" s="571"/>
      <c r="CSG268" s="571"/>
      <c r="CSH268" s="571"/>
      <c r="CSI268" s="571"/>
      <c r="CSJ268" s="571"/>
      <c r="CSK268" s="571"/>
      <c r="CSL268" s="571"/>
      <c r="CSM268" s="571"/>
      <c r="CSN268" s="571"/>
      <c r="CSO268" s="571"/>
      <c r="CSP268" s="571"/>
      <c r="CSQ268" s="571"/>
      <c r="CSR268" s="571"/>
      <c r="CSS268" s="571"/>
      <c r="CST268" s="571"/>
      <c r="CSU268" s="571"/>
      <c r="CSV268" s="571"/>
      <c r="CSW268" s="571"/>
      <c r="CSX268" s="571"/>
      <c r="CSY268" s="571"/>
      <c r="CSZ268" s="571"/>
      <c r="CTA268" s="571"/>
      <c r="CTB268" s="571"/>
      <c r="CTC268" s="571"/>
      <c r="CTD268" s="571"/>
      <c r="CTE268" s="571"/>
      <c r="CTF268" s="571"/>
      <c r="CTG268" s="571"/>
      <c r="CTH268" s="571"/>
      <c r="CTI268" s="571"/>
      <c r="CTJ268" s="571"/>
      <c r="CTK268" s="571"/>
      <c r="CTL268" s="571"/>
      <c r="CTM268" s="571"/>
      <c r="CTN268" s="571"/>
      <c r="CTO268" s="571"/>
      <c r="CTP268" s="571"/>
      <c r="CTS268" s="571"/>
      <c r="CTT268" s="571"/>
      <c r="CTU268" s="571"/>
      <c r="CTV268" s="571"/>
      <c r="CTW268" s="571"/>
      <c r="CTX268" s="571"/>
      <c r="CTY268" s="571"/>
      <c r="CTZ268" s="571"/>
      <c r="CUA268" s="571"/>
      <c r="CUB268" s="571"/>
      <c r="CUC268" s="571"/>
      <c r="CUD268" s="571"/>
      <c r="CUE268" s="571"/>
      <c r="CUF268" s="571"/>
      <c r="CUG268" s="571"/>
      <c r="CUH268" s="571"/>
      <c r="CUI268" s="571"/>
      <c r="CUJ268" s="571"/>
      <c r="CUK268" s="571"/>
      <c r="CUL268" s="571"/>
      <c r="CUM268" s="571"/>
      <c r="CUN268" s="571"/>
      <c r="CUO268" s="571"/>
      <c r="CUP268" s="571"/>
      <c r="CUQ268" s="571"/>
      <c r="CUR268" s="571"/>
      <c r="CUS268" s="571"/>
      <c r="CUT268" s="571"/>
      <c r="CUU268" s="571"/>
      <c r="CUV268" s="571"/>
      <c r="CUW268" s="571"/>
      <c r="CUX268" s="571"/>
      <c r="CUY268" s="571"/>
      <c r="CUZ268" s="571"/>
      <c r="CVA268" s="571"/>
      <c r="CVB268" s="571"/>
      <c r="CVC268" s="571"/>
      <c r="CVD268" s="571"/>
      <c r="CVE268" s="571"/>
      <c r="CVF268" s="571"/>
      <c r="CVG268" s="571"/>
      <c r="CVH268" s="571"/>
      <c r="CVI268" s="571"/>
      <c r="CVJ268" s="571"/>
      <c r="CVK268" s="571"/>
      <c r="CVL268" s="571"/>
      <c r="CVM268" s="571"/>
      <c r="CVN268" s="571"/>
      <c r="CVO268" s="571"/>
      <c r="CVP268" s="571"/>
      <c r="CVQ268" s="571"/>
      <c r="CVR268" s="571"/>
      <c r="CVS268" s="571"/>
      <c r="CVT268" s="571"/>
      <c r="CVU268" s="571"/>
      <c r="CVV268" s="571"/>
      <c r="CVW268" s="571"/>
      <c r="CVX268" s="571"/>
      <c r="CVY268" s="571"/>
      <c r="CVZ268" s="571"/>
      <c r="CWA268" s="571"/>
      <c r="CWB268" s="571"/>
      <c r="CWC268" s="571"/>
      <c r="CWD268" s="571"/>
      <c r="CWE268" s="571"/>
      <c r="CWF268" s="571"/>
      <c r="CWG268" s="571"/>
      <c r="CWH268" s="571"/>
      <c r="CWI268" s="571"/>
      <c r="CWJ268" s="571"/>
      <c r="CWK268" s="571"/>
      <c r="CWL268" s="571"/>
      <c r="CWM268" s="571"/>
      <c r="CWN268" s="571"/>
      <c r="CWO268" s="571"/>
      <c r="CWP268" s="571"/>
      <c r="CWQ268" s="571"/>
      <c r="CWR268" s="571"/>
      <c r="CWS268" s="571"/>
      <c r="CWT268" s="571"/>
      <c r="CWU268" s="571"/>
      <c r="CWV268" s="571"/>
      <c r="CWW268" s="571"/>
      <c r="CWX268" s="571"/>
      <c r="CWY268" s="571"/>
      <c r="CWZ268" s="571"/>
      <c r="CXA268" s="571"/>
      <c r="CXB268" s="571"/>
      <c r="CXC268" s="571"/>
      <c r="CXD268" s="571"/>
      <c r="CXE268" s="571"/>
      <c r="CXF268" s="571"/>
      <c r="CXG268" s="571"/>
      <c r="CXH268" s="571"/>
      <c r="CXI268" s="571"/>
      <c r="CXJ268" s="571"/>
      <c r="CXK268" s="571"/>
      <c r="CXL268" s="571"/>
      <c r="CXM268" s="571"/>
      <c r="CXN268" s="571"/>
      <c r="CXO268" s="571"/>
      <c r="CXP268" s="571"/>
      <c r="CXQ268" s="571"/>
      <c r="CXR268" s="571"/>
      <c r="CXS268" s="571"/>
      <c r="CXT268" s="571"/>
      <c r="CXU268" s="571"/>
      <c r="CXV268" s="571"/>
      <c r="CXW268" s="571"/>
      <c r="CXX268" s="571"/>
      <c r="CXY268" s="571"/>
      <c r="CXZ268" s="571"/>
      <c r="CYA268" s="571"/>
      <c r="CYB268" s="571"/>
      <c r="CYC268" s="571"/>
      <c r="CYD268" s="571"/>
      <c r="CYE268" s="571"/>
      <c r="CYF268" s="571"/>
      <c r="CYG268" s="571"/>
      <c r="CYH268" s="571"/>
      <c r="CYI268" s="571"/>
      <c r="CYJ268" s="571"/>
      <c r="CYK268" s="571"/>
      <c r="CYL268" s="571"/>
      <c r="CYM268" s="571"/>
      <c r="CYN268" s="571"/>
      <c r="CYO268" s="571"/>
      <c r="CYP268" s="571"/>
      <c r="CYQ268" s="571"/>
      <c r="CYR268" s="571"/>
      <c r="CYS268" s="571"/>
      <c r="CYT268" s="571"/>
      <c r="CYU268" s="571"/>
      <c r="CYV268" s="571"/>
      <c r="CYW268" s="571"/>
      <c r="CYX268" s="571"/>
      <c r="CYY268" s="571"/>
      <c r="CYZ268" s="571"/>
      <c r="CZA268" s="571"/>
      <c r="CZB268" s="571"/>
      <c r="CZC268" s="571"/>
      <c r="CZD268" s="571"/>
      <c r="CZE268" s="571"/>
      <c r="CZF268" s="571"/>
      <c r="CZG268" s="571"/>
      <c r="CZH268" s="571"/>
      <c r="CZI268" s="571"/>
      <c r="CZJ268" s="571"/>
      <c r="CZK268" s="571"/>
      <c r="CZL268" s="571"/>
      <c r="CZM268" s="571"/>
      <c r="CZN268" s="571"/>
      <c r="CZO268" s="571"/>
      <c r="CZP268" s="571"/>
      <c r="CZQ268" s="571"/>
      <c r="CZR268" s="571"/>
      <c r="CZS268" s="571"/>
      <c r="CZT268" s="571"/>
      <c r="CZU268" s="571"/>
      <c r="CZV268" s="571"/>
      <c r="CZW268" s="571"/>
      <c r="CZX268" s="571"/>
      <c r="CZY268" s="571"/>
      <c r="CZZ268" s="571"/>
      <c r="DAA268" s="571"/>
      <c r="DAB268" s="571"/>
      <c r="DAC268" s="571"/>
      <c r="DAD268" s="571"/>
      <c r="DAE268" s="571"/>
      <c r="DAF268" s="571"/>
      <c r="DAG268" s="571"/>
      <c r="DAH268" s="571"/>
      <c r="DAI268" s="571"/>
      <c r="DAJ268" s="571"/>
      <c r="DAK268" s="571"/>
      <c r="DAL268" s="571"/>
      <c r="DAM268" s="571"/>
      <c r="DAN268" s="571"/>
      <c r="DAO268" s="571"/>
      <c r="DAP268" s="571"/>
      <c r="DAQ268" s="571"/>
      <c r="DAR268" s="571"/>
      <c r="DAS268" s="571"/>
      <c r="DAT268" s="571"/>
      <c r="DAU268" s="571"/>
      <c r="DAV268" s="571"/>
      <c r="DAW268" s="571"/>
      <c r="DAX268" s="571"/>
      <c r="DAY268" s="571"/>
      <c r="DAZ268" s="571"/>
      <c r="DBA268" s="571"/>
      <c r="DBB268" s="571"/>
      <c r="DBC268" s="571"/>
      <c r="DBD268" s="571"/>
      <c r="DBE268" s="571"/>
      <c r="DBF268" s="571"/>
      <c r="DBG268" s="571"/>
      <c r="DBH268" s="571"/>
      <c r="DBI268" s="571"/>
      <c r="DBJ268" s="571"/>
      <c r="DBK268" s="571"/>
      <c r="DBL268" s="571"/>
      <c r="DBM268" s="571"/>
      <c r="DBN268" s="571"/>
      <c r="DBO268" s="571"/>
      <c r="DBP268" s="571"/>
      <c r="DBQ268" s="571"/>
      <c r="DBR268" s="571"/>
      <c r="DBS268" s="571"/>
      <c r="DBT268" s="571"/>
      <c r="DBU268" s="571"/>
      <c r="DBV268" s="571"/>
      <c r="DBW268" s="571"/>
      <c r="DBX268" s="571"/>
      <c r="DBY268" s="571"/>
      <c r="DBZ268" s="571"/>
      <c r="DCA268" s="571"/>
      <c r="DCB268" s="571"/>
      <c r="DCC268" s="571"/>
      <c r="DCD268" s="571"/>
      <c r="DCE268" s="571"/>
      <c r="DCF268" s="571"/>
      <c r="DCG268" s="571"/>
      <c r="DCH268" s="571"/>
      <c r="DCI268" s="571"/>
      <c r="DCJ268" s="571"/>
      <c r="DCK268" s="571"/>
      <c r="DCL268" s="571"/>
      <c r="DCM268" s="571"/>
      <c r="DCN268" s="571"/>
      <c r="DCO268" s="571"/>
      <c r="DCP268" s="571"/>
      <c r="DCQ268" s="571"/>
      <c r="DCR268" s="571"/>
      <c r="DCS268" s="571"/>
      <c r="DCT268" s="571"/>
      <c r="DCU268" s="571"/>
      <c r="DCV268" s="571"/>
      <c r="DCW268" s="571"/>
      <c r="DCX268" s="571"/>
      <c r="DCY268" s="571"/>
      <c r="DCZ268" s="571"/>
      <c r="DDA268" s="571"/>
      <c r="DDB268" s="571"/>
      <c r="DDC268" s="571"/>
      <c r="DDD268" s="571"/>
      <c r="DDE268" s="571"/>
      <c r="DDF268" s="571"/>
      <c r="DDG268" s="571"/>
      <c r="DDH268" s="571"/>
      <c r="DDI268" s="571"/>
      <c r="DDJ268" s="571"/>
      <c r="DDK268" s="571"/>
      <c r="DDL268" s="571"/>
      <c r="DDO268" s="571"/>
      <c r="DDP268" s="571"/>
      <c r="DDQ268" s="571"/>
      <c r="DDR268" s="571"/>
      <c r="DDS268" s="571"/>
      <c r="DDT268" s="571"/>
      <c r="DDU268" s="571"/>
      <c r="DDV268" s="571"/>
      <c r="DDW268" s="571"/>
      <c r="DDX268" s="571"/>
      <c r="DDY268" s="571"/>
      <c r="DDZ268" s="571"/>
      <c r="DEA268" s="571"/>
      <c r="DEB268" s="571"/>
      <c r="DEC268" s="571"/>
      <c r="DED268" s="571"/>
      <c r="DEE268" s="571"/>
      <c r="DEF268" s="571"/>
      <c r="DEG268" s="571"/>
      <c r="DEH268" s="571"/>
      <c r="DEI268" s="571"/>
      <c r="DEJ268" s="571"/>
      <c r="DEK268" s="571"/>
      <c r="DEL268" s="571"/>
      <c r="DEM268" s="571"/>
      <c r="DEN268" s="571"/>
      <c r="DEO268" s="571"/>
      <c r="DEP268" s="571"/>
      <c r="DEQ268" s="571"/>
      <c r="DER268" s="571"/>
      <c r="DES268" s="571"/>
      <c r="DET268" s="571"/>
      <c r="DEU268" s="571"/>
      <c r="DEV268" s="571"/>
      <c r="DEW268" s="571"/>
      <c r="DEX268" s="571"/>
      <c r="DEY268" s="571"/>
      <c r="DEZ268" s="571"/>
      <c r="DFA268" s="571"/>
      <c r="DFB268" s="571"/>
      <c r="DFC268" s="571"/>
      <c r="DFD268" s="571"/>
      <c r="DFE268" s="571"/>
      <c r="DFF268" s="571"/>
      <c r="DFG268" s="571"/>
      <c r="DFH268" s="571"/>
      <c r="DFI268" s="571"/>
      <c r="DFJ268" s="571"/>
      <c r="DFK268" s="571"/>
      <c r="DFL268" s="571"/>
      <c r="DFM268" s="571"/>
      <c r="DFN268" s="571"/>
      <c r="DFO268" s="571"/>
      <c r="DFP268" s="571"/>
      <c r="DFQ268" s="571"/>
      <c r="DFR268" s="571"/>
      <c r="DFS268" s="571"/>
      <c r="DFT268" s="571"/>
      <c r="DFU268" s="571"/>
      <c r="DFV268" s="571"/>
      <c r="DFW268" s="571"/>
      <c r="DFX268" s="571"/>
      <c r="DFY268" s="571"/>
      <c r="DFZ268" s="571"/>
      <c r="DGA268" s="571"/>
      <c r="DGB268" s="571"/>
      <c r="DGC268" s="571"/>
      <c r="DGD268" s="571"/>
      <c r="DGE268" s="571"/>
      <c r="DGF268" s="571"/>
      <c r="DGG268" s="571"/>
      <c r="DGH268" s="571"/>
      <c r="DGI268" s="571"/>
      <c r="DGJ268" s="571"/>
      <c r="DGK268" s="571"/>
      <c r="DGL268" s="571"/>
      <c r="DGM268" s="571"/>
      <c r="DGN268" s="571"/>
      <c r="DGO268" s="571"/>
      <c r="DGP268" s="571"/>
      <c r="DGQ268" s="571"/>
      <c r="DGR268" s="571"/>
      <c r="DGS268" s="571"/>
      <c r="DGT268" s="571"/>
      <c r="DGU268" s="571"/>
      <c r="DGV268" s="571"/>
      <c r="DGW268" s="571"/>
      <c r="DGX268" s="571"/>
      <c r="DGY268" s="571"/>
      <c r="DGZ268" s="571"/>
      <c r="DHA268" s="571"/>
      <c r="DHB268" s="571"/>
      <c r="DHC268" s="571"/>
      <c r="DHD268" s="571"/>
      <c r="DHE268" s="571"/>
      <c r="DHF268" s="571"/>
      <c r="DHG268" s="571"/>
      <c r="DHH268" s="571"/>
      <c r="DHI268" s="571"/>
      <c r="DHJ268" s="571"/>
      <c r="DHK268" s="571"/>
      <c r="DHL268" s="571"/>
      <c r="DHM268" s="571"/>
      <c r="DHN268" s="571"/>
      <c r="DHO268" s="571"/>
      <c r="DHP268" s="571"/>
      <c r="DHQ268" s="571"/>
      <c r="DHR268" s="571"/>
      <c r="DHS268" s="571"/>
      <c r="DHT268" s="571"/>
      <c r="DHU268" s="571"/>
      <c r="DHV268" s="571"/>
      <c r="DHW268" s="571"/>
      <c r="DHX268" s="571"/>
      <c r="DHY268" s="571"/>
      <c r="DHZ268" s="571"/>
      <c r="DIA268" s="571"/>
      <c r="DIB268" s="571"/>
      <c r="DIC268" s="571"/>
      <c r="DID268" s="571"/>
      <c r="DIE268" s="571"/>
      <c r="DIF268" s="571"/>
      <c r="DIG268" s="571"/>
      <c r="DIH268" s="571"/>
      <c r="DII268" s="571"/>
      <c r="DIJ268" s="571"/>
      <c r="DIK268" s="571"/>
      <c r="DIL268" s="571"/>
      <c r="DIM268" s="571"/>
      <c r="DIN268" s="571"/>
      <c r="DIO268" s="571"/>
      <c r="DIP268" s="571"/>
      <c r="DIQ268" s="571"/>
      <c r="DIR268" s="571"/>
      <c r="DIS268" s="571"/>
      <c r="DIT268" s="571"/>
      <c r="DIU268" s="571"/>
      <c r="DIV268" s="571"/>
      <c r="DIW268" s="571"/>
      <c r="DIX268" s="571"/>
      <c r="DIY268" s="571"/>
      <c r="DIZ268" s="571"/>
      <c r="DJA268" s="571"/>
      <c r="DJB268" s="571"/>
      <c r="DJC268" s="571"/>
      <c r="DJD268" s="571"/>
      <c r="DJE268" s="571"/>
      <c r="DJF268" s="571"/>
      <c r="DJG268" s="571"/>
      <c r="DJH268" s="571"/>
      <c r="DJI268" s="571"/>
      <c r="DJJ268" s="571"/>
      <c r="DJK268" s="571"/>
      <c r="DJL268" s="571"/>
      <c r="DJM268" s="571"/>
      <c r="DJN268" s="571"/>
      <c r="DJO268" s="571"/>
      <c r="DJP268" s="571"/>
      <c r="DJQ268" s="571"/>
      <c r="DJR268" s="571"/>
      <c r="DJS268" s="571"/>
      <c r="DJT268" s="571"/>
      <c r="DJU268" s="571"/>
      <c r="DJV268" s="571"/>
      <c r="DJW268" s="571"/>
      <c r="DJX268" s="571"/>
      <c r="DJY268" s="571"/>
      <c r="DJZ268" s="571"/>
      <c r="DKA268" s="571"/>
      <c r="DKB268" s="571"/>
      <c r="DKC268" s="571"/>
      <c r="DKD268" s="571"/>
      <c r="DKE268" s="571"/>
      <c r="DKF268" s="571"/>
      <c r="DKG268" s="571"/>
      <c r="DKH268" s="571"/>
      <c r="DKI268" s="571"/>
      <c r="DKJ268" s="571"/>
      <c r="DKK268" s="571"/>
      <c r="DKL268" s="571"/>
      <c r="DKM268" s="571"/>
      <c r="DKN268" s="571"/>
      <c r="DKO268" s="571"/>
      <c r="DKP268" s="571"/>
      <c r="DKQ268" s="571"/>
      <c r="DKR268" s="571"/>
      <c r="DKS268" s="571"/>
      <c r="DKT268" s="571"/>
      <c r="DKU268" s="571"/>
      <c r="DKV268" s="571"/>
      <c r="DKW268" s="571"/>
      <c r="DKX268" s="571"/>
      <c r="DKY268" s="571"/>
      <c r="DKZ268" s="571"/>
      <c r="DLA268" s="571"/>
      <c r="DLB268" s="571"/>
      <c r="DLC268" s="571"/>
      <c r="DLD268" s="571"/>
      <c r="DLE268" s="571"/>
      <c r="DLF268" s="571"/>
      <c r="DLG268" s="571"/>
      <c r="DLH268" s="571"/>
      <c r="DLI268" s="571"/>
      <c r="DLJ268" s="571"/>
      <c r="DLK268" s="571"/>
      <c r="DLL268" s="571"/>
      <c r="DLM268" s="571"/>
      <c r="DLN268" s="571"/>
      <c r="DLO268" s="571"/>
      <c r="DLP268" s="571"/>
      <c r="DLQ268" s="571"/>
      <c r="DLR268" s="571"/>
      <c r="DLS268" s="571"/>
      <c r="DLT268" s="571"/>
      <c r="DLU268" s="571"/>
      <c r="DLV268" s="571"/>
      <c r="DLW268" s="571"/>
      <c r="DLX268" s="571"/>
      <c r="DLY268" s="571"/>
      <c r="DLZ268" s="571"/>
      <c r="DMA268" s="571"/>
      <c r="DMB268" s="571"/>
      <c r="DMC268" s="571"/>
      <c r="DMD268" s="571"/>
      <c r="DME268" s="571"/>
      <c r="DMF268" s="571"/>
      <c r="DMG268" s="571"/>
      <c r="DMH268" s="571"/>
      <c r="DMI268" s="571"/>
      <c r="DMJ268" s="571"/>
      <c r="DMK268" s="571"/>
      <c r="DML268" s="571"/>
      <c r="DMM268" s="571"/>
      <c r="DMN268" s="571"/>
      <c r="DMO268" s="571"/>
      <c r="DMP268" s="571"/>
      <c r="DMQ268" s="571"/>
      <c r="DMR268" s="571"/>
      <c r="DMS268" s="571"/>
      <c r="DMT268" s="571"/>
      <c r="DMU268" s="571"/>
      <c r="DMV268" s="571"/>
      <c r="DMW268" s="571"/>
      <c r="DMX268" s="571"/>
      <c r="DMY268" s="571"/>
      <c r="DMZ268" s="571"/>
      <c r="DNA268" s="571"/>
      <c r="DNB268" s="571"/>
      <c r="DNC268" s="571"/>
      <c r="DND268" s="571"/>
      <c r="DNE268" s="571"/>
      <c r="DNF268" s="571"/>
      <c r="DNG268" s="571"/>
      <c r="DNH268" s="571"/>
      <c r="DNK268" s="571"/>
      <c r="DNL268" s="571"/>
      <c r="DNM268" s="571"/>
      <c r="DNN268" s="571"/>
      <c r="DNO268" s="571"/>
      <c r="DNP268" s="571"/>
      <c r="DNQ268" s="571"/>
      <c r="DNR268" s="571"/>
      <c r="DNS268" s="571"/>
      <c r="DNT268" s="571"/>
      <c r="DNU268" s="571"/>
      <c r="DNV268" s="571"/>
      <c r="DNW268" s="571"/>
      <c r="DNX268" s="571"/>
      <c r="DNY268" s="571"/>
      <c r="DNZ268" s="571"/>
      <c r="DOA268" s="571"/>
      <c r="DOB268" s="571"/>
      <c r="DOC268" s="571"/>
      <c r="DOD268" s="571"/>
      <c r="DOE268" s="571"/>
      <c r="DOF268" s="571"/>
      <c r="DOG268" s="571"/>
      <c r="DOH268" s="571"/>
      <c r="DOI268" s="571"/>
      <c r="DOJ268" s="571"/>
      <c r="DOK268" s="571"/>
      <c r="DOL268" s="571"/>
      <c r="DOM268" s="571"/>
      <c r="DON268" s="571"/>
      <c r="DOO268" s="571"/>
      <c r="DOP268" s="571"/>
      <c r="DOQ268" s="571"/>
      <c r="DOR268" s="571"/>
      <c r="DOS268" s="571"/>
      <c r="DOT268" s="571"/>
      <c r="DOU268" s="571"/>
      <c r="DOV268" s="571"/>
      <c r="DOW268" s="571"/>
      <c r="DOX268" s="571"/>
      <c r="DOY268" s="571"/>
      <c r="DOZ268" s="571"/>
      <c r="DPA268" s="571"/>
      <c r="DPB268" s="571"/>
      <c r="DPC268" s="571"/>
      <c r="DPD268" s="571"/>
      <c r="DPE268" s="571"/>
      <c r="DPF268" s="571"/>
      <c r="DPG268" s="571"/>
      <c r="DPH268" s="571"/>
      <c r="DPI268" s="571"/>
      <c r="DPJ268" s="571"/>
      <c r="DPK268" s="571"/>
      <c r="DPL268" s="571"/>
      <c r="DPM268" s="571"/>
      <c r="DPN268" s="571"/>
      <c r="DPO268" s="571"/>
      <c r="DPP268" s="571"/>
      <c r="DPQ268" s="571"/>
      <c r="DPR268" s="571"/>
      <c r="DPS268" s="571"/>
      <c r="DPT268" s="571"/>
      <c r="DPU268" s="571"/>
      <c r="DPV268" s="571"/>
      <c r="DPW268" s="571"/>
      <c r="DPX268" s="571"/>
      <c r="DPY268" s="571"/>
      <c r="DPZ268" s="571"/>
      <c r="DQA268" s="571"/>
      <c r="DQB268" s="571"/>
      <c r="DQC268" s="571"/>
      <c r="DQD268" s="571"/>
      <c r="DQE268" s="571"/>
      <c r="DQF268" s="571"/>
      <c r="DQG268" s="571"/>
      <c r="DQH268" s="571"/>
      <c r="DQI268" s="571"/>
      <c r="DQJ268" s="571"/>
      <c r="DQK268" s="571"/>
      <c r="DQL268" s="571"/>
      <c r="DQM268" s="571"/>
      <c r="DQN268" s="571"/>
      <c r="DQO268" s="571"/>
      <c r="DQP268" s="571"/>
      <c r="DQQ268" s="571"/>
      <c r="DQR268" s="571"/>
      <c r="DQS268" s="571"/>
      <c r="DQT268" s="571"/>
      <c r="DQU268" s="571"/>
      <c r="DQV268" s="571"/>
      <c r="DQW268" s="571"/>
      <c r="DQX268" s="571"/>
      <c r="DQY268" s="571"/>
      <c r="DQZ268" s="571"/>
      <c r="DRA268" s="571"/>
      <c r="DRB268" s="571"/>
      <c r="DRC268" s="571"/>
      <c r="DRD268" s="571"/>
      <c r="DRE268" s="571"/>
      <c r="DRF268" s="571"/>
      <c r="DRG268" s="571"/>
      <c r="DRH268" s="571"/>
      <c r="DRI268" s="571"/>
      <c r="DRJ268" s="571"/>
      <c r="DRK268" s="571"/>
      <c r="DRL268" s="571"/>
      <c r="DRM268" s="571"/>
      <c r="DRN268" s="571"/>
      <c r="DRO268" s="571"/>
      <c r="DRP268" s="571"/>
      <c r="DRQ268" s="571"/>
      <c r="DRR268" s="571"/>
      <c r="DRS268" s="571"/>
      <c r="DRT268" s="571"/>
      <c r="DRU268" s="571"/>
      <c r="DRV268" s="571"/>
      <c r="DRW268" s="571"/>
      <c r="DRX268" s="571"/>
      <c r="DRY268" s="571"/>
      <c r="DRZ268" s="571"/>
      <c r="DSA268" s="571"/>
      <c r="DSB268" s="571"/>
      <c r="DSC268" s="571"/>
      <c r="DSD268" s="571"/>
      <c r="DSE268" s="571"/>
      <c r="DSF268" s="571"/>
      <c r="DSG268" s="571"/>
      <c r="DSH268" s="571"/>
      <c r="DSI268" s="571"/>
      <c r="DSJ268" s="571"/>
      <c r="DSK268" s="571"/>
      <c r="DSL268" s="571"/>
      <c r="DSM268" s="571"/>
      <c r="DSN268" s="571"/>
      <c r="DSO268" s="571"/>
      <c r="DSP268" s="571"/>
      <c r="DSQ268" s="571"/>
      <c r="DSR268" s="571"/>
      <c r="DSS268" s="571"/>
      <c r="DST268" s="571"/>
      <c r="DSU268" s="571"/>
      <c r="DSV268" s="571"/>
      <c r="DSW268" s="571"/>
      <c r="DSX268" s="571"/>
      <c r="DSY268" s="571"/>
      <c r="DSZ268" s="571"/>
      <c r="DTA268" s="571"/>
      <c r="DTB268" s="571"/>
      <c r="DTC268" s="571"/>
      <c r="DTD268" s="571"/>
      <c r="DTE268" s="571"/>
      <c r="DTF268" s="571"/>
      <c r="DTG268" s="571"/>
      <c r="DTH268" s="571"/>
      <c r="DTI268" s="571"/>
      <c r="DTJ268" s="571"/>
      <c r="DTK268" s="571"/>
      <c r="DTL268" s="571"/>
      <c r="DTM268" s="571"/>
      <c r="DTN268" s="571"/>
      <c r="DTO268" s="571"/>
      <c r="DTP268" s="571"/>
      <c r="DTQ268" s="571"/>
      <c r="DTR268" s="571"/>
      <c r="DTS268" s="571"/>
      <c r="DTT268" s="571"/>
      <c r="DTU268" s="571"/>
      <c r="DTV268" s="571"/>
      <c r="DTW268" s="571"/>
      <c r="DTX268" s="571"/>
      <c r="DTY268" s="571"/>
      <c r="DTZ268" s="571"/>
      <c r="DUA268" s="571"/>
      <c r="DUB268" s="571"/>
      <c r="DUC268" s="571"/>
      <c r="DUD268" s="571"/>
      <c r="DUE268" s="571"/>
      <c r="DUF268" s="571"/>
      <c r="DUG268" s="571"/>
      <c r="DUH268" s="571"/>
      <c r="DUI268" s="571"/>
      <c r="DUJ268" s="571"/>
      <c r="DUK268" s="571"/>
      <c r="DUL268" s="571"/>
      <c r="DUM268" s="571"/>
      <c r="DUN268" s="571"/>
      <c r="DUO268" s="571"/>
      <c r="DUP268" s="571"/>
      <c r="DUQ268" s="571"/>
      <c r="DUR268" s="571"/>
      <c r="DUS268" s="571"/>
      <c r="DUT268" s="571"/>
      <c r="DUU268" s="571"/>
      <c r="DUV268" s="571"/>
      <c r="DUW268" s="571"/>
      <c r="DUX268" s="571"/>
      <c r="DUY268" s="571"/>
      <c r="DUZ268" s="571"/>
      <c r="DVA268" s="571"/>
      <c r="DVB268" s="571"/>
      <c r="DVC268" s="571"/>
      <c r="DVD268" s="571"/>
      <c r="DVE268" s="571"/>
      <c r="DVF268" s="571"/>
      <c r="DVG268" s="571"/>
      <c r="DVH268" s="571"/>
      <c r="DVI268" s="571"/>
      <c r="DVJ268" s="571"/>
      <c r="DVK268" s="571"/>
      <c r="DVL268" s="571"/>
      <c r="DVM268" s="571"/>
      <c r="DVN268" s="571"/>
      <c r="DVO268" s="571"/>
      <c r="DVP268" s="571"/>
      <c r="DVQ268" s="571"/>
      <c r="DVR268" s="571"/>
      <c r="DVS268" s="571"/>
      <c r="DVT268" s="571"/>
      <c r="DVU268" s="571"/>
      <c r="DVV268" s="571"/>
      <c r="DVW268" s="571"/>
      <c r="DVX268" s="571"/>
      <c r="DVY268" s="571"/>
      <c r="DVZ268" s="571"/>
      <c r="DWA268" s="571"/>
      <c r="DWB268" s="571"/>
      <c r="DWC268" s="571"/>
      <c r="DWD268" s="571"/>
      <c r="DWE268" s="571"/>
      <c r="DWF268" s="571"/>
      <c r="DWG268" s="571"/>
      <c r="DWH268" s="571"/>
      <c r="DWI268" s="571"/>
      <c r="DWJ268" s="571"/>
      <c r="DWK268" s="571"/>
      <c r="DWL268" s="571"/>
      <c r="DWM268" s="571"/>
      <c r="DWN268" s="571"/>
      <c r="DWO268" s="571"/>
      <c r="DWP268" s="571"/>
      <c r="DWQ268" s="571"/>
      <c r="DWR268" s="571"/>
      <c r="DWS268" s="571"/>
      <c r="DWT268" s="571"/>
      <c r="DWU268" s="571"/>
      <c r="DWV268" s="571"/>
      <c r="DWW268" s="571"/>
      <c r="DWX268" s="571"/>
      <c r="DWY268" s="571"/>
      <c r="DWZ268" s="571"/>
      <c r="DXA268" s="571"/>
      <c r="DXB268" s="571"/>
      <c r="DXC268" s="571"/>
      <c r="DXD268" s="571"/>
      <c r="DXG268" s="571"/>
      <c r="DXH268" s="571"/>
      <c r="DXI268" s="571"/>
      <c r="DXJ268" s="571"/>
      <c r="DXK268" s="571"/>
      <c r="DXL268" s="571"/>
      <c r="DXM268" s="571"/>
      <c r="DXN268" s="571"/>
      <c r="DXO268" s="571"/>
      <c r="DXP268" s="571"/>
      <c r="DXQ268" s="571"/>
      <c r="DXR268" s="571"/>
      <c r="DXS268" s="571"/>
      <c r="DXT268" s="571"/>
      <c r="DXU268" s="571"/>
      <c r="DXV268" s="571"/>
      <c r="DXW268" s="571"/>
      <c r="DXX268" s="571"/>
      <c r="DXY268" s="571"/>
      <c r="DXZ268" s="571"/>
      <c r="DYA268" s="571"/>
      <c r="DYB268" s="571"/>
      <c r="DYC268" s="571"/>
      <c r="DYD268" s="571"/>
      <c r="DYE268" s="571"/>
      <c r="DYF268" s="571"/>
      <c r="DYG268" s="571"/>
      <c r="DYH268" s="571"/>
      <c r="DYI268" s="571"/>
      <c r="DYJ268" s="571"/>
      <c r="DYK268" s="571"/>
      <c r="DYL268" s="571"/>
      <c r="DYM268" s="571"/>
      <c r="DYN268" s="571"/>
      <c r="DYO268" s="571"/>
      <c r="DYP268" s="571"/>
      <c r="DYQ268" s="571"/>
      <c r="DYR268" s="571"/>
      <c r="DYS268" s="571"/>
      <c r="DYT268" s="571"/>
      <c r="DYU268" s="571"/>
      <c r="DYV268" s="571"/>
      <c r="DYW268" s="571"/>
      <c r="DYX268" s="571"/>
      <c r="DYY268" s="571"/>
      <c r="DYZ268" s="571"/>
      <c r="DZA268" s="571"/>
      <c r="DZB268" s="571"/>
      <c r="DZC268" s="571"/>
      <c r="DZD268" s="571"/>
      <c r="DZE268" s="571"/>
      <c r="DZF268" s="571"/>
      <c r="DZG268" s="571"/>
      <c r="DZH268" s="571"/>
      <c r="DZI268" s="571"/>
      <c r="DZJ268" s="571"/>
      <c r="DZK268" s="571"/>
      <c r="DZL268" s="571"/>
      <c r="DZM268" s="571"/>
      <c r="DZN268" s="571"/>
      <c r="DZO268" s="571"/>
      <c r="DZP268" s="571"/>
      <c r="DZQ268" s="571"/>
      <c r="DZR268" s="571"/>
      <c r="DZS268" s="571"/>
      <c r="DZT268" s="571"/>
      <c r="DZU268" s="571"/>
      <c r="DZV268" s="571"/>
      <c r="DZW268" s="571"/>
      <c r="DZX268" s="571"/>
      <c r="DZY268" s="571"/>
      <c r="DZZ268" s="571"/>
      <c r="EAA268" s="571"/>
      <c r="EAB268" s="571"/>
      <c r="EAC268" s="571"/>
      <c r="EAD268" s="571"/>
      <c r="EAE268" s="571"/>
      <c r="EAF268" s="571"/>
      <c r="EAG268" s="571"/>
      <c r="EAH268" s="571"/>
      <c r="EAI268" s="571"/>
      <c r="EAJ268" s="571"/>
      <c r="EAK268" s="571"/>
      <c r="EAL268" s="571"/>
      <c r="EAM268" s="571"/>
      <c r="EAN268" s="571"/>
      <c r="EAO268" s="571"/>
      <c r="EAP268" s="571"/>
      <c r="EAQ268" s="571"/>
      <c r="EAR268" s="571"/>
      <c r="EAS268" s="571"/>
      <c r="EAT268" s="571"/>
      <c r="EAU268" s="571"/>
      <c r="EAV268" s="571"/>
      <c r="EAW268" s="571"/>
      <c r="EAX268" s="571"/>
      <c r="EAY268" s="571"/>
      <c r="EAZ268" s="571"/>
      <c r="EBA268" s="571"/>
      <c r="EBB268" s="571"/>
      <c r="EBC268" s="571"/>
      <c r="EBD268" s="571"/>
      <c r="EBE268" s="571"/>
      <c r="EBF268" s="571"/>
      <c r="EBG268" s="571"/>
      <c r="EBH268" s="571"/>
      <c r="EBI268" s="571"/>
      <c r="EBJ268" s="571"/>
      <c r="EBK268" s="571"/>
      <c r="EBL268" s="571"/>
      <c r="EBM268" s="571"/>
      <c r="EBN268" s="571"/>
      <c r="EBO268" s="571"/>
      <c r="EBP268" s="571"/>
      <c r="EBQ268" s="571"/>
      <c r="EBR268" s="571"/>
      <c r="EBS268" s="571"/>
      <c r="EBT268" s="571"/>
      <c r="EBU268" s="571"/>
      <c r="EBV268" s="571"/>
      <c r="EBW268" s="571"/>
      <c r="EBX268" s="571"/>
      <c r="EBY268" s="571"/>
      <c r="EBZ268" s="571"/>
      <c r="ECA268" s="571"/>
      <c r="ECB268" s="571"/>
      <c r="ECC268" s="571"/>
      <c r="ECD268" s="571"/>
      <c r="ECE268" s="571"/>
      <c r="ECF268" s="571"/>
      <c r="ECG268" s="571"/>
      <c r="ECH268" s="571"/>
      <c r="ECI268" s="571"/>
      <c r="ECJ268" s="571"/>
      <c r="ECK268" s="571"/>
      <c r="ECL268" s="571"/>
      <c r="ECM268" s="571"/>
      <c r="ECN268" s="571"/>
      <c r="ECO268" s="571"/>
      <c r="ECP268" s="571"/>
      <c r="ECQ268" s="571"/>
      <c r="ECR268" s="571"/>
      <c r="ECS268" s="571"/>
      <c r="ECT268" s="571"/>
      <c r="ECU268" s="571"/>
      <c r="ECV268" s="571"/>
      <c r="ECW268" s="571"/>
      <c r="ECX268" s="571"/>
      <c r="ECY268" s="571"/>
      <c r="ECZ268" s="571"/>
      <c r="EDA268" s="571"/>
      <c r="EDB268" s="571"/>
      <c r="EDC268" s="571"/>
      <c r="EDD268" s="571"/>
      <c r="EDE268" s="571"/>
      <c r="EDF268" s="571"/>
      <c r="EDG268" s="571"/>
      <c r="EDH268" s="571"/>
      <c r="EDI268" s="571"/>
      <c r="EDJ268" s="571"/>
      <c r="EDK268" s="571"/>
      <c r="EDL268" s="571"/>
      <c r="EDM268" s="571"/>
      <c r="EDN268" s="571"/>
      <c r="EDO268" s="571"/>
      <c r="EDP268" s="571"/>
      <c r="EDQ268" s="571"/>
      <c r="EDR268" s="571"/>
      <c r="EDS268" s="571"/>
      <c r="EDT268" s="571"/>
      <c r="EDU268" s="571"/>
      <c r="EDV268" s="571"/>
      <c r="EDW268" s="571"/>
      <c r="EDX268" s="571"/>
      <c r="EDY268" s="571"/>
      <c r="EDZ268" s="571"/>
      <c r="EEA268" s="571"/>
      <c r="EEB268" s="571"/>
      <c r="EEC268" s="571"/>
      <c r="EED268" s="571"/>
      <c r="EEE268" s="571"/>
      <c r="EEF268" s="571"/>
      <c r="EEG268" s="571"/>
      <c r="EEH268" s="571"/>
      <c r="EEI268" s="571"/>
      <c r="EEJ268" s="571"/>
      <c r="EEK268" s="571"/>
      <c r="EEL268" s="571"/>
      <c r="EEM268" s="571"/>
      <c r="EEN268" s="571"/>
      <c r="EEO268" s="571"/>
      <c r="EEP268" s="571"/>
      <c r="EEQ268" s="571"/>
      <c r="EER268" s="571"/>
      <c r="EES268" s="571"/>
      <c r="EET268" s="571"/>
      <c r="EEU268" s="571"/>
      <c r="EEV268" s="571"/>
      <c r="EEW268" s="571"/>
      <c r="EEX268" s="571"/>
      <c r="EEY268" s="571"/>
      <c r="EEZ268" s="571"/>
      <c r="EFA268" s="571"/>
      <c r="EFB268" s="571"/>
      <c r="EFC268" s="571"/>
      <c r="EFD268" s="571"/>
      <c r="EFE268" s="571"/>
      <c r="EFF268" s="571"/>
      <c r="EFG268" s="571"/>
      <c r="EFH268" s="571"/>
      <c r="EFI268" s="571"/>
      <c r="EFJ268" s="571"/>
      <c r="EFK268" s="571"/>
      <c r="EFL268" s="571"/>
      <c r="EFM268" s="571"/>
      <c r="EFN268" s="571"/>
      <c r="EFO268" s="571"/>
      <c r="EFP268" s="571"/>
      <c r="EFQ268" s="571"/>
      <c r="EFR268" s="571"/>
      <c r="EFS268" s="571"/>
      <c r="EFT268" s="571"/>
      <c r="EFU268" s="571"/>
      <c r="EFV268" s="571"/>
      <c r="EFW268" s="571"/>
      <c r="EFX268" s="571"/>
      <c r="EFY268" s="571"/>
      <c r="EFZ268" s="571"/>
      <c r="EGA268" s="571"/>
      <c r="EGB268" s="571"/>
      <c r="EGC268" s="571"/>
      <c r="EGD268" s="571"/>
      <c r="EGE268" s="571"/>
      <c r="EGF268" s="571"/>
      <c r="EGG268" s="571"/>
      <c r="EGH268" s="571"/>
      <c r="EGI268" s="571"/>
      <c r="EGJ268" s="571"/>
      <c r="EGK268" s="571"/>
      <c r="EGL268" s="571"/>
      <c r="EGM268" s="571"/>
      <c r="EGN268" s="571"/>
      <c r="EGO268" s="571"/>
      <c r="EGP268" s="571"/>
      <c r="EGQ268" s="571"/>
      <c r="EGR268" s="571"/>
      <c r="EGS268" s="571"/>
      <c r="EGT268" s="571"/>
      <c r="EGU268" s="571"/>
      <c r="EGV268" s="571"/>
      <c r="EGW268" s="571"/>
      <c r="EGX268" s="571"/>
      <c r="EGY268" s="571"/>
      <c r="EGZ268" s="571"/>
      <c r="EHC268" s="571"/>
      <c r="EHD268" s="571"/>
      <c r="EHE268" s="571"/>
      <c r="EHF268" s="571"/>
      <c r="EHG268" s="571"/>
      <c r="EHH268" s="571"/>
      <c r="EHI268" s="571"/>
      <c r="EHJ268" s="571"/>
      <c r="EHK268" s="571"/>
      <c r="EHL268" s="571"/>
      <c r="EHM268" s="571"/>
      <c r="EHN268" s="571"/>
      <c r="EHO268" s="571"/>
      <c r="EHP268" s="571"/>
      <c r="EHQ268" s="571"/>
      <c r="EHR268" s="571"/>
      <c r="EHS268" s="571"/>
      <c r="EHT268" s="571"/>
      <c r="EHU268" s="571"/>
      <c r="EHV268" s="571"/>
      <c r="EHW268" s="571"/>
      <c r="EHX268" s="571"/>
      <c r="EHY268" s="571"/>
      <c r="EHZ268" s="571"/>
      <c r="EIA268" s="571"/>
      <c r="EIB268" s="571"/>
      <c r="EIC268" s="571"/>
      <c r="EID268" s="571"/>
      <c r="EIE268" s="571"/>
      <c r="EIF268" s="571"/>
      <c r="EIG268" s="571"/>
      <c r="EIH268" s="571"/>
      <c r="EII268" s="571"/>
      <c r="EIJ268" s="571"/>
      <c r="EIK268" s="571"/>
      <c r="EIL268" s="571"/>
      <c r="EIM268" s="571"/>
      <c r="EIN268" s="571"/>
      <c r="EIO268" s="571"/>
      <c r="EIP268" s="571"/>
      <c r="EIQ268" s="571"/>
      <c r="EIR268" s="571"/>
      <c r="EIS268" s="571"/>
      <c r="EIT268" s="571"/>
      <c r="EIU268" s="571"/>
      <c r="EIV268" s="571"/>
      <c r="EIW268" s="571"/>
      <c r="EIX268" s="571"/>
      <c r="EIY268" s="571"/>
      <c r="EIZ268" s="571"/>
      <c r="EJA268" s="571"/>
      <c r="EJB268" s="571"/>
      <c r="EJC268" s="571"/>
      <c r="EJD268" s="571"/>
      <c r="EJE268" s="571"/>
      <c r="EJF268" s="571"/>
      <c r="EJG268" s="571"/>
      <c r="EJH268" s="571"/>
      <c r="EJI268" s="571"/>
      <c r="EJJ268" s="571"/>
      <c r="EJK268" s="571"/>
      <c r="EJL268" s="571"/>
      <c r="EJM268" s="571"/>
      <c r="EJN268" s="571"/>
      <c r="EJO268" s="571"/>
      <c r="EJP268" s="571"/>
      <c r="EJQ268" s="571"/>
      <c r="EJR268" s="571"/>
      <c r="EJS268" s="571"/>
      <c r="EJT268" s="571"/>
      <c r="EJU268" s="571"/>
      <c r="EJV268" s="571"/>
      <c r="EJW268" s="571"/>
      <c r="EJX268" s="571"/>
      <c r="EJY268" s="571"/>
      <c r="EJZ268" s="571"/>
      <c r="EKA268" s="571"/>
      <c r="EKB268" s="571"/>
      <c r="EKC268" s="571"/>
      <c r="EKD268" s="571"/>
      <c r="EKE268" s="571"/>
      <c r="EKF268" s="571"/>
      <c r="EKG268" s="571"/>
      <c r="EKH268" s="571"/>
      <c r="EKI268" s="571"/>
      <c r="EKJ268" s="571"/>
      <c r="EKK268" s="571"/>
      <c r="EKL268" s="571"/>
      <c r="EKM268" s="571"/>
      <c r="EKN268" s="571"/>
      <c r="EKO268" s="571"/>
      <c r="EKP268" s="571"/>
      <c r="EKQ268" s="571"/>
      <c r="EKR268" s="571"/>
      <c r="EKS268" s="571"/>
      <c r="EKT268" s="571"/>
      <c r="EKU268" s="571"/>
      <c r="EKV268" s="571"/>
      <c r="EKW268" s="571"/>
      <c r="EKX268" s="571"/>
      <c r="EKY268" s="571"/>
      <c r="EKZ268" s="571"/>
      <c r="ELA268" s="571"/>
      <c r="ELB268" s="571"/>
      <c r="ELC268" s="571"/>
      <c r="ELD268" s="571"/>
      <c r="ELE268" s="571"/>
      <c r="ELF268" s="571"/>
      <c r="ELG268" s="571"/>
      <c r="ELH268" s="571"/>
      <c r="ELI268" s="571"/>
      <c r="ELJ268" s="571"/>
      <c r="ELK268" s="571"/>
      <c r="ELL268" s="571"/>
      <c r="ELM268" s="571"/>
      <c r="ELN268" s="571"/>
      <c r="ELO268" s="571"/>
      <c r="ELP268" s="571"/>
      <c r="ELQ268" s="571"/>
      <c r="ELR268" s="571"/>
      <c r="ELS268" s="571"/>
      <c r="ELT268" s="571"/>
      <c r="ELU268" s="571"/>
      <c r="ELV268" s="571"/>
      <c r="ELW268" s="571"/>
      <c r="ELX268" s="571"/>
      <c r="ELY268" s="571"/>
      <c r="ELZ268" s="571"/>
      <c r="EMA268" s="571"/>
      <c r="EMB268" s="571"/>
      <c r="EMC268" s="571"/>
      <c r="EMD268" s="571"/>
      <c r="EME268" s="571"/>
      <c r="EMF268" s="571"/>
      <c r="EMG268" s="571"/>
      <c r="EMH268" s="571"/>
      <c r="EMI268" s="571"/>
      <c r="EMJ268" s="571"/>
      <c r="EMK268" s="571"/>
      <c r="EML268" s="571"/>
      <c r="EMM268" s="571"/>
      <c r="EMN268" s="571"/>
      <c r="EMO268" s="571"/>
      <c r="EMP268" s="571"/>
      <c r="EMQ268" s="571"/>
      <c r="EMR268" s="571"/>
      <c r="EMS268" s="571"/>
      <c r="EMT268" s="571"/>
      <c r="EMU268" s="571"/>
      <c r="EMV268" s="571"/>
      <c r="EMW268" s="571"/>
      <c r="EMX268" s="571"/>
      <c r="EMY268" s="571"/>
      <c r="EMZ268" s="571"/>
      <c r="ENA268" s="571"/>
      <c r="ENB268" s="571"/>
      <c r="ENC268" s="571"/>
      <c r="END268" s="571"/>
      <c r="ENE268" s="571"/>
      <c r="ENF268" s="571"/>
      <c r="ENG268" s="571"/>
      <c r="ENH268" s="571"/>
      <c r="ENI268" s="571"/>
      <c r="ENJ268" s="571"/>
      <c r="ENK268" s="571"/>
      <c r="ENL268" s="571"/>
      <c r="ENM268" s="571"/>
      <c r="ENN268" s="571"/>
      <c r="ENO268" s="571"/>
      <c r="ENP268" s="571"/>
      <c r="ENQ268" s="571"/>
      <c r="ENR268" s="571"/>
      <c r="ENS268" s="571"/>
      <c r="ENT268" s="571"/>
      <c r="ENU268" s="571"/>
      <c r="ENV268" s="571"/>
      <c r="ENW268" s="571"/>
      <c r="ENX268" s="571"/>
      <c r="ENY268" s="571"/>
      <c r="ENZ268" s="571"/>
      <c r="EOA268" s="571"/>
      <c r="EOB268" s="571"/>
      <c r="EOC268" s="571"/>
      <c r="EOD268" s="571"/>
      <c r="EOE268" s="571"/>
      <c r="EOF268" s="571"/>
      <c r="EOG268" s="571"/>
      <c r="EOH268" s="571"/>
      <c r="EOI268" s="571"/>
      <c r="EOJ268" s="571"/>
      <c r="EOK268" s="571"/>
      <c r="EOL268" s="571"/>
      <c r="EOM268" s="571"/>
      <c r="EON268" s="571"/>
      <c r="EOO268" s="571"/>
      <c r="EOP268" s="571"/>
      <c r="EOQ268" s="571"/>
      <c r="EOR268" s="571"/>
      <c r="EOS268" s="571"/>
      <c r="EOT268" s="571"/>
      <c r="EOU268" s="571"/>
      <c r="EOV268" s="571"/>
      <c r="EOW268" s="571"/>
      <c r="EOX268" s="571"/>
      <c r="EOY268" s="571"/>
      <c r="EOZ268" s="571"/>
      <c r="EPA268" s="571"/>
      <c r="EPB268" s="571"/>
      <c r="EPC268" s="571"/>
      <c r="EPD268" s="571"/>
      <c r="EPE268" s="571"/>
      <c r="EPF268" s="571"/>
      <c r="EPG268" s="571"/>
      <c r="EPH268" s="571"/>
      <c r="EPI268" s="571"/>
      <c r="EPJ268" s="571"/>
      <c r="EPK268" s="571"/>
      <c r="EPL268" s="571"/>
      <c r="EPM268" s="571"/>
      <c r="EPN268" s="571"/>
      <c r="EPO268" s="571"/>
      <c r="EPP268" s="571"/>
      <c r="EPQ268" s="571"/>
      <c r="EPR268" s="571"/>
      <c r="EPS268" s="571"/>
      <c r="EPT268" s="571"/>
      <c r="EPU268" s="571"/>
      <c r="EPV268" s="571"/>
      <c r="EPW268" s="571"/>
      <c r="EPX268" s="571"/>
      <c r="EPY268" s="571"/>
      <c r="EPZ268" s="571"/>
      <c r="EQA268" s="571"/>
      <c r="EQB268" s="571"/>
      <c r="EQC268" s="571"/>
      <c r="EQD268" s="571"/>
      <c r="EQE268" s="571"/>
      <c r="EQF268" s="571"/>
      <c r="EQG268" s="571"/>
      <c r="EQH268" s="571"/>
      <c r="EQI268" s="571"/>
      <c r="EQJ268" s="571"/>
      <c r="EQK268" s="571"/>
      <c r="EQL268" s="571"/>
      <c r="EQM268" s="571"/>
      <c r="EQN268" s="571"/>
      <c r="EQO268" s="571"/>
      <c r="EQP268" s="571"/>
      <c r="EQQ268" s="571"/>
      <c r="EQR268" s="571"/>
      <c r="EQS268" s="571"/>
      <c r="EQT268" s="571"/>
      <c r="EQU268" s="571"/>
      <c r="EQV268" s="571"/>
      <c r="EQY268" s="571"/>
      <c r="EQZ268" s="571"/>
      <c r="ERA268" s="571"/>
      <c r="ERB268" s="571"/>
      <c r="ERC268" s="571"/>
      <c r="ERD268" s="571"/>
      <c r="ERE268" s="571"/>
      <c r="ERF268" s="571"/>
      <c r="ERG268" s="571"/>
      <c r="ERH268" s="571"/>
      <c r="ERI268" s="571"/>
      <c r="ERJ268" s="571"/>
      <c r="ERK268" s="571"/>
      <c r="ERL268" s="571"/>
      <c r="ERM268" s="571"/>
      <c r="ERN268" s="571"/>
      <c r="ERO268" s="571"/>
      <c r="ERP268" s="571"/>
      <c r="ERQ268" s="571"/>
      <c r="ERR268" s="571"/>
      <c r="ERS268" s="571"/>
      <c r="ERT268" s="571"/>
      <c r="ERU268" s="571"/>
      <c r="ERV268" s="571"/>
      <c r="ERW268" s="571"/>
      <c r="ERX268" s="571"/>
      <c r="ERY268" s="571"/>
      <c r="ERZ268" s="571"/>
      <c r="ESA268" s="571"/>
      <c r="ESB268" s="571"/>
      <c r="ESC268" s="571"/>
      <c r="ESD268" s="571"/>
      <c r="ESE268" s="571"/>
      <c r="ESF268" s="571"/>
      <c r="ESG268" s="571"/>
      <c r="ESH268" s="571"/>
      <c r="ESI268" s="571"/>
      <c r="ESJ268" s="571"/>
      <c r="ESK268" s="571"/>
      <c r="ESL268" s="571"/>
      <c r="ESM268" s="571"/>
      <c r="ESN268" s="571"/>
      <c r="ESO268" s="571"/>
      <c r="ESP268" s="571"/>
      <c r="ESQ268" s="571"/>
      <c r="ESR268" s="571"/>
      <c r="ESS268" s="571"/>
      <c r="EST268" s="571"/>
      <c r="ESU268" s="571"/>
      <c r="ESV268" s="571"/>
      <c r="ESW268" s="571"/>
      <c r="ESX268" s="571"/>
      <c r="ESY268" s="571"/>
      <c r="ESZ268" s="571"/>
      <c r="ETA268" s="571"/>
      <c r="ETB268" s="571"/>
      <c r="ETC268" s="571"/>
      <c r="ETD268" s="571"/>
      <c r="ETE268" s="571"/>
      <c r="ETF268" s="571"/>
      <c r="ETG268" s="571"/>
      <c r="ETH268" s="571"/>
      <c r="ETI268" s="571"/>
      <c r="ETJ268" s="571"/>
      <c r="ETK268" s="571"/>
      <c r="ETL268" s="571"/>
      <c r="ETM268" s="571"/>
      <c r="ETN268" s="571"/>
      <c r="ETO268" s="571"/>
      <c r="ETP268" s="571"/>
      <c r="ETQ268" s="571"/>
      <c r="ETR268" s="571"/>
      <c r="ETS268" s="571"/>
      <c r="ETT268" s="571"/>
      <c r="ETU268" s="571"/>
      <c r="ETV268" s="571"/>
      <c r="ETW268" s="571"/>
      <c r="ETX268" s="571"/>
      <c r="ETY268" s="571"/>
      <c r="ETZ268" s="571"/>
      <c r="EUA268" s="571"/>
      <c r="EUB268" s="571"/>
      <c r="EUC268" s="571"/>
      <c r="EUD268" s="571"/>
      <c r="EUE268" s="571"/>
      <c r="EUF268" s="571"/>
      <c r="EUG268" s="571"/>
      <c r="EUH268" s="571"/>
      <c r="EUI268" s="571"/>
      <c r="EUJ268" s="571"/>
      <c r="EUK268" s="571"/>
      <c r="EUL268" s="571"/>
      <c r="EUM268" s="571"/>
      <c r="EUN268" s="571"/>
      <c r="EUO268" s="571"/>
      <c r="EUP268" s="571"/>
      <c r="EUQ268" s="571"/>
      <c r="EUR268" s="571"/>
      <c r="EUS268" s="571"/>
      <c r="EUT268" s="571"/>
      <c r="EUU268" s="571"/>
      <c r="EUV268" s="571"/>
      <c r="EUW268" s="571"/>
      <c r="EUX268" s="571"/>
      <c r="EUY268" s="571"/>
      <c r="EUZ268" s="571"/>
      <c r="EVA268" s="571"/>
      <c r="EVB268" s="571"/>
      <c r="EVC268" s="571"/>
      <c r="EVD268" s="571"/>
      <c r="EVE268" s="571"/>
      <c r="EVF268" s="571"/>
      <c r="EVG268" s="571"/>
      <c r="EVH268" s="571"/>
      <c r="EVI268" s="571"/>
      <c r="EVJ268" s="571"/>
      <c r="EVK268" s="571"/>
      <c r="EVL268" s="571"/>
      <c r="EVM268" s="571"/>
      <c r="EVN268" s="571"/>
      <c r="EVO268" s="571"/>
      <c r="EVP268" s="571"/>
      <c r="EVQ268" s="571"/>
      <c r="EVR268" s="571"/>
      <c r="EVS268" s="571"/>
      <c r="EVT268" s="571"/>
      <c r="EVU268" s="571"/>
      <c r="EVV268" s="571"/>
      <c r="EVW268" s="571"/>
      <c r="EVX268" s="571"/>
      <c r="EVY268" s="571"/>
      <c r="EVZ268" s="571"/>
      <c r="EWA268" s="571"/>
      <c r="EWB268" s="571"/>
      <c r="EWC268" s="571"/>
      <c r="EWD268" s="571"/>
      <c r="EWE268" s="571"/>
      <c r="EWF268" s="571"/>
      <c r="EWG268" s="571"/>
      <c r="EWH268" s="571"/>
      <c r="EWI268" s="571"/>
      <c r="EWJ268" s="571"/>
      <c r="EWK268" s="571"/>
      <c r="EWL268" s="571"/>
      <c r="EWM268" s="571"/>
      <c r="EWN268" s="571"/>
      <c r="EWO268" s="571"/>
      <c r="EWP268" s="571"/>
      <c r="EWQ268" s="571"/>
      <c r="EWR268" s="571"/>
      <c r="EWS268" s="571"/>
      <c r="EWT268" s="571"/>
      <c r="EWU268" s="571"/>
      <c r="EWV268" s="571"/>
      <c r="EWW268" s="571"/>
      <c r="EWX268" s="571"/>
      <c r="EWY268" s="571"/>
      <c r="EWZ268" s="571"/>
      <c r="EXA268" s="571"/>
      <c r="EXB268" s="571"/>
      <c r="EXC268" s="571"/>
      <c r="EXD268" s="571"/>
      <c r="EXE268" s="571"/>
      <c r="EXF268" s="571"/>
      <c r="EXG268" s="571"/>
      <c r="EXH268" s="571"/>
      <c r="EXI268" s="571"/>
      <c r="EXJ268" s="571"/>
      <c r="EXK268" s="571"/>
      <c r="EXL268" s="571"/>
      <c r="EXM268" s="571"/>
      <c r="EXN268" s="571"/>
      <c r="EXO268" s="571"/>
      <c r="EXP268" s="571"/>
      <c r="EXQ268" s="571"/>
      <c r="EXR268" s="571"/>
      <c r="EXS268" s="571"/>
      <c r="EXT268" s="571"/>
      <c r="EXU268" s="571"/>
      <c r="EXV268" s="571"/>
      <c r="EXW268" s="571"/>
      <c r="EXX268" s="571"/>
      <c r="EXY268" s="571"/>
      <c r="EXZ268" s="571"/>
      <c r="EYA268" s="571"/>
      <c r="EYB268" s="571"/>
      <c r="EYC268" s="571"/>
      <c r="EYD268" s="571"/>
      <c r="EYE268" s="571"/>
      <c r="EYF268" s="571"/>
      <c r="EYG268" s="571"/>
      <c r="EYH268" s="571"/>
      <c r="EYI268" s="571"/>
      <c r="EYJ268" s="571"/>
      <c r="EYK268" s="571"/>
      <c r="EYL268" s="571"/>
      <c r="EYM268" s="571"/>
      <c r="EYN268" s="571"/>
      <c r="EYO268" s="571"/>
      <c r="EYP268" s="571"/>
      <c r="EYQ268" s="571"/>
      <c r="EYR268" s="571"/>
      <c r="EYS268" s="571"/>
      <c r="EYT268" s="571"/>
      <c r="EYU268" s="571"/>
      <c r="EYV268" s="571"/>
      <c r="EYW268" s="571"/>
      <c r="EYX268" s="571"/>
      <c r="EYY268" s="571"/>
      <c r="EYZ268" s="571"/>
      <c r="EZA268" s="571"/>
      <c r="EZB268" s="571"/>
      <c r="EZC268" s="571"/>
      <c r="EZD268" s="571"/>
      <c r="EZE268" s="571"/>
      <c r="EZF268" s="571"/>
      <c r="EZG268" s="571"/>
      <c r="EZH268" s="571"/>
      <c r="EZI268" s="571"/>
      <c r="EZJ268" s="571"/>
      <c r="EZK268" s="571"/>
      <c r="EZL268" s="571"/>
      <c r="EZM268" s="571"/>
      <c r="EZN268" s="571"/>
      <c r="EZO268" s="571"/>
      <c r="EZP268" s="571"/>
      <c r="EZQ268" s="571"/>
      <c r="EZR268" s="571"/>
      <c r="EZS268" s="571"/>
      <c r="EZT268" s="571"/>
      <c r="EZU268" s="571"/>
      <c r="EZV268" s="571"/>
      <c r="EZW268" s="571"/>
      <c r="EZX268" s="571"/>
      <c r="EZY268" s="571"/>
      <c r="EZZ268" s="571"/>
      <c r="FAA268" s="571"/>
      <c r="FAB268" s="571"/>
      <c r="FAC268" s="571"/>
      <c r="FAD268" s="571"/>
      <c r="FAE268" s="571"/>
      <c r="FAF268" s="571"/>
      <c r="FAG268" s="571"/>
      <c r="FAH268" s="571"/>
      <c r="FAI268" s="571"/>
      <c r="FAJ268" s="571"/>
      <c r="FAK268" s="571"/>
      <c r="FAL268" s="571"/>
      <c r="FAM268" s="571"/>
      <c r="FAN268" s="571"/>
      <c r="FAO268" s="571"/>
      <c r="FAP268" s="571"/>
      <c r="FAQ268" s="571"/>
      <c r="FAR268" s="571"/>
      <c r="FAU268" s="571"/>
      <c r="FAV268" s="571"/>
      <c r="FAW268" s="571"/>
      <c r="FAX268" s="571"/>
      <c r="FAY268" s="571"/>
      <c r="FAZ268" s="571"/>
      <c r="FBA268" s="571"/>
      <c r="FBB268" s="571"/>
      <c r="FBC268" s="571"/>
      <c r="FBD268" s="571"/>
      <c r="FBE268" s="571"/>
      <c r="FBF268" s="571"/>
      <c r="FBG268" s="571"/>
      <c r="FBH268" s="571"/>
      <c r="FBI268" s="571"/>
      <c r="FBJ268" s="571"/>
      <c r="FBK268" s="571"/>
      <c r="FBL268" s="571"/>
      <c r="FBM268" s="571"/>
      <c r="FBN268" s="571"/>
      <c r="FBO268" s="571"/>
      <c r="FBP268" s="571"/>
      <c r="FBQ268" s="571"/>
      <c r="FBR268" s="571"/>
      <c r="FBS268" s="571"/>
      <c r="FBT268" s="571"/>
      <c r="FBU268" s="571"/>
      <c r="FBV268" s="571"/>
      <c r="FBW268" s="571"/>
      <c r="FBX268" s="571"/>
      <c r="FBY268" s="571"/>
      <c r="FBZ268" s="571"/>
      <c r="FCA268" s="571"/>
      <c r="FCB268" s="571"/>
      <c r="FCC268" s="571"/>
      <c r="FCD268" s="571"/>
      <c r="FCE268" s="571"/>
      <c r="FCF268" s="571"/>
      <c r="FCG268" s="571"/>
      <c r="FCH268" s="571"/>
      <c r="FCI268" s="571"/>
      <c r="FCJ268" s="571"/>
      <c r="FCK268" s="571"/>
      <c r="FCL268" s="571"/>
      <c r="FCM268" s="571"/>
      <c r="FCN268" s="571"/>
      <c r="FCO268" s="571"/>
      <c r="FCP268" s="571"/>
      <c r="FCQ268" s="571"/>
      <c r="FCR268" s="571"/>
      <c r="FCS268" s="571"/>
      <c r="FCT268" s="571"/>
      <c r="FCU268" s="571"/>
      <c r="FCV268" s="571"/>
      <c r="FCW268" s="571"/>
      <c r="FCX268" s="571"/>
      <c r="FCY268" s="571"/>
      <c r="FCZ268" s="571"/>
      <c r="FDA268" s="571"/>
      <c r="FDB268" s="571"/>
      <c r="FDC268" s="571"/>
      <c r="FDD268" s="571"/>
      <c r="FDE268" s="571"/>
      <c r="FDF268" s="571"/>
      <c r="FDG268" s="571"/>
      <c r="FDH268" s="571"/>
      <c r="FDI268" s="571"/>
      <c r="FDJ268" s="571"/>
      <c r="FDK268" s="571"/>
      <c r="FDL268" s="571"/>
      <c r="FDM268" s="571"/>
      <c r="FDN268" s="571"/>
      <c r="FDO268" s="571"/>
      <c r="FDP268" s="571"/>
      <c r="FDQ268" s="571"/>
      <c r="FDR268" s="571"/>
      <c r="FDS268" s="571"/>
      <c r="FDT268" s="571"/>
      <c r="FDU268" s="571"/>
      <c r="FDV268" s="571"/>
      <c r="FDW268" s="571"/>
      <c r="FDX268" s="571"/>
      <c r="FDY268" s="571"/>
      <c r="FDZ268" s="571"/>
      <c r="FEA268" s="571"/>
      <c r="FEB268" s="571"/>
      <c r="FEC268" s="571"/>
      <c r="FED268" s="571"/>
      <c r="FEE268" s="571"/>
      <c r="FEF268" s="571"/>
      <c r="FEG268" s="571"/>
      <c r="FEH268" s="571"/>
      <c r="FEI268" s="571"/>
      <c r="FEJ268" s="571"/>
      <c r="FEK268" s="571"/>
      <c r="FEL268" s="571"/>
      <c r="FEM268" s="571"/>
      <c r="FEN268" s="571"/>
      <c r="FEO268" s="571"/>
      <c r="FEP268" s="571"/>
      <c r="FEQ268" s="571"/>
      <c r="FER268" s="571"/>
      <c r="FES268" s="571"/>
      <c r="FET268" s="571"/>
      <c r="FEU268" s="571"/>
      <c r="FEV268" s="571"/>
      <c r="FEW268" s="571"/>
      <c r="FEX268" s="571"/>
      <c r="FEY268" s="571"/>
      <c r="FEZ268" s="571"/>
      <c r="FFA268" s="571"/>
      <c r="FFB268" s="571"/>
      <c r="FFC268" s="571"/>
      <c r="FFD268" s="571"/>
      <c r="FFE268" s="571"/>
      <c r="FFF268" s="571"/>
      <c r="FFG268" s="571"/>
      <c r="FFH268" s="571"/>
      <c r="FFI268" s="571"/>
      <c r="FFJ268" s="571"/>
      <c r="FFK268" s="571"/>
      <c r="FFL268" s="571"/>
      <c r="FFM268" s="571"/>
      <c r="FFN268" s="571"/>
      <c r="FFO268" s="571"/>
      <c r="FFP268" s="571"/>
      <c r="FFQ268" s="571"/>
      <c r="FFR268" s="571"/>
      <c r="FFS268" s="571"/>
      <c r="FFT268" s="571"/>
      <c r="FFU268" s="571"/>
      <c r="FFV268" s="571"/>
      <c r="FFW268" s="571"/>
      <c r="FFX268" s="571"/>
      <c r="FFY268" s="571"/>
      <c r="FFZ268" s="571"/>
      <c r="FGA268" s="571"/>
      <c r="FGB268" s="571"/>
      <c r="FGC268" s="571"/>
      <c r="FGD268" s="571"/>
      <c r="FGE268" s="571"/>
      <c r="FGF268" s="571"/>
      <c r="FGG268" s="571"/>
      <c r="FGH268" s="571"/>
      <c r="FGI268" s="571"/>
      <c r="FGJ268" s="571"/>
      <c r="FGK268" s="571"/>
      <c r="FGL268" s="571"/>
      <c r="FGM268" s="571"/>
      <c r="FGN268" s="571"/>
      <c r="FGO268" s="571"/>
      <c r="FGP268" s="571"/>
      <c r="FGQ268" s="571"/>
      <c r="FGR268" s="571"/>
      <c r="FGS268" s="571"/>
      <c r="FGT268" s="571"/>
      <c r="FGU268" s="571"/>
      <c r="FGV268" s="571"/>
      <c r="FGW268" s="571"/>
      <c r="FGX268" s="571"/>
      <c r="FGY268" s="571"/>
      <c r="FGZ268" s="571"/>
      <c r="FHA268" s="571"/>
      <c r="FHB268" s="571"/>
      <c r="FHC268" s="571"/>
      <c r="FHD268" s="571"/>
      <c r="FHE268" s="571"/>
      <c r="FHF268" s="571"/>
      <c r="FHG268" s="571"/>
      <c r="FHH268" s="571"/>
      <c r="FHI268" s="571"/>
      <c r="FHJ268" s="571"/>
      <c r="FHK268" s="571"/>
      <c r="FHL268" s="571"/>
      <c r="FHM268" s="571"/>
      <c r="FHN268" s="571"/>
      <c r="FHO268" s="571"/>
      <c r="FHP268" s="571"/>
      <c r="FHQ268" s="571"/>
      <c r="FHR268" s="571"/>
      <c r="FHS268" s="571"/>
      <c r="FHT268" s="571"/>
      <c r="FHU268" s="571"/>
      <c r="FHV268" s="571"/>
      <c r="FHW268" s="571"/>
      <c r="FHX268" s="571"/>
      <c r="FHY268" s="571"/>
      <c r="FHZ268" s="571"/>
      <c r="FIA268" s="571"/>
      <c r="FIB268" s="571"/>
      <c r="FIC268" s="571"/>
      <c r="FID268" s="571"/>
      <c r="FIE268" s="571"/>
      <c r="FIF268" s="571"/>
      <c r="FIG268" s="571"/>
      <c r="FIH268" s="571"/>
      <c r="FII268" s="571"/>
      <c r="FIJ268" s="571"/>
      <c r="FIK268" s="571"/>
      <c r="FIL268" s="571"/>
      <c r="FIM268" s="571"/>
      <c r="FIN268" s="571"/>
      <c r="FIO268" s="571"/>
      <c r="FIP268" s="571"/>
      <c r="FIQ268" s="571"/>
      <c r="FIR268" s="571"/>
      <c r="FIS268" s="571"/>
      <c r="FIT268" s="571"/>
      <c r="FIU268" s="571"/>
      <c r="FIV268" s="571"/>
      <c r="FIW268" s="571"/>
      <c r="FIX268" s="571"/>
      <c r="FIY268" s="571"/>
      <c r="FIZ268" s="571"/>
      <c r="FJA268" s="571"/>
      <c r="FJB268" s="571"/>
      <c r="FJC268" s="571"/>
      <c r="FJD268" s="571"/>
      <c r="FJE268" s="571"/>
      <c r="FJF268" s="571"/>
      <c r="FJG268" s="571"/>
      <c r="FJH268" s="571"/>
      <c r="FJI268" s="571"/>
      <c r="FJJ268" s="571"/>
      <c r="FJK268" s="571"/>
      <c r="FJL268" s="571"/>
      <c r="FJM268" s="571"/>
      <c r="FJN268" s="571"/>
      <c r="FJO268" s="571"/>
      <c r="FJP268" s="571"/>
      <c r="FJQ268" s="571"/>
      <c r="FJR268" s="571"/>
      <c r="FJS268" s="571"/>
      <c r="FJT268" s="571"/>
      <c r="FJU268" s="571"/>
      <c r="FJV268" s="571"/>
      <c r="FJW268" s="571"/>
      <c r="FJX268" s="571"/>
      <c r="FJY268" s="571"/>
      <c r="FJZ268" s="571"/>
      <c r="FKA268" s="571"/>
      <c r="FKB268" s="571"/>
      <c r="FKC268" s="571"/>
      <c r="FKD268" s="571"/>
      <c r="FKE268" s="571"/>
      <c r="FKF268" s="571"/>
      <c r="FKG268" s="571"/>
      <c r="FKH268" s="571"/>
      <c r="FKI268" s="571"/>
      <c r="FKJ268" s="571"/>
      <c r="FKK268" s="571"/>
      <c r="FKL268" s="571"/>
      <c r="FKM268" s="571"/>
      <c r="FKN268" s="571"/>
      <c r="FKQ268" s="571"/>
      <c r="FKR268" s="571"/>
      <c r="FKS268" s="571"/>
      <c r="FKT268" s="571"/>
      <c r="FKU268" s="571"/>
      <c r="FKV268" s="571"/>
      <c r="FKW268" s="571"/>
      <c r="FKX268" s="571"/>
      <c r="FKY268" s="571"/>
      <c r="FKZ268" s="571"/>
      <c r="FLA268" s="571"/>
      <c r="FLB268" s="571"/>
      <c r="FLC268" s="571"/>
      <c r="FLD268" s="571"/>
      <c r="FLE268" s="571"/>
      <c r="FLF268" s="571"/>
      <c r="FLG268" s="571"/>
      <c r="FLH268" s="571"/>
      <c r="FLI268" s="571"/>
      <c r="FLJ268" s="571"/>
      <c r="FLK268" s="571"/>
      <c r="FLL268" s="571"/>
      <c r="FLM268" s="571"/>
      <c r="FLN268" s="571"/>
      <c r="FLO268" s="571"/>
      <c r="FLP268" s="571"/>
      <c r="FLQ268" s="571"/>
      <c r="FLR268" s="571"/>
      <c r="FLS268" s="571"/>
      <c r="FLT268" s="571"/>
      <c r="FLU268" s="571"/>
      <c r="FLV268" s="571"/>
      <c r="FLW268" s="571"/>
      <c r="FLX268" s="571"/>
      <c r="FLY268" s="571"/>
      <c r="FLZ268" s="571"/>
      <c r="FMA268" s="571"/>
      <c r="FMB268" s="571"/>
      <c r="FMC268" s="571"/>
      <c r="FMD268" s="571"/>
      <c r="FME268" s="571"/>
      <c r="FMF268" s="571"/>
      <c r="FMG268" s="571"/>
      <c r="FMH268" s="571"/>
      <c r="FMI268" s="571"/>
      <c r="FMJ268" s="571"/>
      <c r="FMK268" s="571"/>
      <c r="FML268" s="571"/>
      <c r="FMM268" s="571"/>
      <c r="FMN268" s="571"/>
      <c r="FMO268" s="571"/>
      <c r="FMP268" s="571"/>
      <c r="FMQ268" s="571"/>
      <c r="FMR268" s="571"/>
      <c r="FMS268" s="571"/>
      <c r="FMT268" s="571"/>
      <c r="FMU268" s="571"/>
      <c r="FMV268" s="571"/>
      <c r="FMW268" s="571"/>
      <c r="FMX268" s="571"/>
      <c r="FMY268" s="571"/>
      <c r="FMZ268" s="571"/>
      <c r="FNA268" s="571"/>
      <c r="FNB268" s="571"/>
      <c r="FNC268" s="571"/>
      <c r="FND268" s="571"/>
      <c r="FNE268" s="571"/>
      <c r="FNF268" s="571"/>
      <c r="FNG268" s="571"/>
      <c r="FNH268" s="571"/>
      <c r="FNI268" s="571"/>
      <c r="FNJ268" s="571"/>
      <c r="FNK268" s="571"/>
      <c r="FNL268" s="571"/>
      <c r="FNM268" s="571"/>
      <c r="FNN268" s="571"/>
      <c r="FNO268" s="571"/>
      <c r="FNP268" s="571"/>
      <c r="FNQ268" s="571"/>
      <c r="FNR268" s="571"/>
      <c r="FNS268" s="571"/>
      <c r="FNT268" s="571"/>
      <c r="FNU268" s="571"/>
      <c r="FNV268" s="571"/>
      <c r="FNW268" s="571"/>
      <c r="FNX268" s="571"/>
      <c r="FNY268" s="571"/>
      <c r="FNZ268" s="571"/>
      <c r="FOA268" s="571"/>
      <c r="FOB268" s="571"/>
      <c r="FOC268" s="571"/>
      <c r="FOD268" s="571"/>
      <c r="FOE268" s="571"/>
      <c r="FOF268" s="571"/>
      <c r="FOG268" s="571"/>
      <c r="FOH268" s="571"/>
      <c r="FOI268" s="571"/>
      <c r="FOJ268" s="571"/>
      <c r="FOK268" s="571"/>
      <c r="FOL268" s="571"/>
      <c r="FOM268" s="571"/>
      <c r="FON268" s="571"/>
      <c r="FOO268" s="571"/>
      <c r="FOP268" s="571"/>
      <c r="FOQ268" s="571"/>
      <c r="FOR268" s="571"/>
      <c r="FOS268" s="571"/>
      <c r="FOT268" s="571"/>
      <c r="FOU268" s="571"/>
      <c r="FOV268" s="571"/>
      <c r="FOW268" s="571"/>
      <c r="FOX268" s="571"/>
      <c r="FOY268" s="571"/>
      <c r="FOZ268" s="571"/>
      <c r="FPA268" s="571"/>
      <c r="FPB268" s="571"/>
      <c r="FPC268" s="571"/>
      <c r="FPD268" s="571"/>
      <c r="FPE268" s="571"/>
      <c r="FPF268" s="571"/>
      <c r="FPG268" s="571"/>
      <c r="FPH268" s="571"/>
      <c r="FPI268" s="571"/>
      <c r="FPJ268" s="571"/>
      <c r="FPK268" s="571"/>
      <c r="FPL268" s="571"/>
      <c r="FPM268" s="571"/>
      <c r="FPN268" s="571"/>
      <c r="FPO268" s="571"/>
      <c r="FPP268" s="571"/>
      <c r="FPQ268" s="571"/>
      <c r="FPR268" s="571"/>
      <c r="FPS268" s="571"/>
      <c r="FPT268" s="571"/>
      <c r="FPU268" s="571"/>
      <c r="FPV268" s="571"/>
      <c r="FPW268" s="571"/>
      <c r="FPX268" s="571"/>
      <c r="FPY268" s="571"/>
      <c r="FPZ268" s="571"/>
      <c r="FQA268" s="571"/>
      <c r="FQB268" s="571"/>
      <c r="FQC268" s="571"/>
      <c r="FQD268" s="571"/>
      <c r="FQE268" s="571"/>
      <c r="FQF268" s="571"/>
      <c r="FQG268" s="571"/>
      <c r="FQH268" s="571"/>
      <c r="FQI268" s="571"/>
      <c r="FQJ268" s="571"/>
      <c r="FQK268" s="571"/>
      <c r="FQL268" s="571"/>
      <c r="FQM268" s="571"/>
      <c r="FQN268" s="571"/>
      <c r="FQO268" s="571"/>
      <c r="FQP268" s="571"/>
      <c r="FQQ268" s="571"/>
      <c r="FQR268" s="571"/>
      <c r="FQS268" s="571"/>
      <c r="FQT268" s="571"/>
      <c r="FQU268" s="571"/>
      <c r="FQV268" s="571"/>
      <c r="FQW268" s="571"/>
      <c r="FQX268" s="571"/>
      <c r="FQY268" s="571"/>
      <c r="FQZ268" s="571"/>
      <c r="FRA268" s="571"/>
      <c r="FRB268" s="571"/>
      <c r="FRC268" s="571"/>
      <c r="FRD268" s="571"/>
      <c r="FRE268" s="571"/>
      <c r="FRF268" s="571"/>
      <c r="FRG268" s="571"/>
      <c r="FRH268" s="571"/>
      <c r="FRI268" s="571"/>
      <c r="FRJ268" s="571"/>
      <c r="FRK268" s="571"/>
      <c r="FRL268" s="571"/>
      <c r="FRM268" s="571"/>
      <c r="FRN268" s="571"/>
      <c r="FRO268" s="571"/>
      <c r="FRP268" s="571"/>
      <c r="FRQ268" s="571"/>
      <c r="FRR268" s="571"/>
      <c r="FRS268" s="571"/>
      <c r="FRT268" s="571"/>
      <c r="FRU268" s="571"/>
      <c r="FRV268" s="571"/>
      <c r="FRW268" s="571"/>
      <c r="FRX268" s="571"/>
      <c r="FRY268" s="571"/>
      <c r="FRZ268" s="571"/>
      <c r="FSA268" s="571"/>
      <c r="FSB268" s="571"/>
      <c r="FSC268" s="571"/>
      <c r="FSD268" s="571"/>
      <c r="FSE268" s="571"/>
      <c r="FSF268" s="571"/>
      <c r="FSG268" s="571"/>
      <c r="FSH268" s="571"/>
      <c r="FSI268" s="571"/>
      <c r="FSJ268" s="571"/>
      <c r="FSK268" s="571"/>
      <c r="FSL268" s="571"/>
      <c r="FSM268" s="571"/>
      <c r="FSN268" s="571"/>
      <c r="FSO268" s="571"/>
      <c r="FSP268" s="571"/>
      <c r="FSQ268" s="571"/>
      <c r="FSR268" s="571"/>
      <c r="FSS268" s="571"/>
      <c r="FST268" s="571"/>
      <c r="FSU268" s="571"/>
      <c r="FSV268" s="571"/>
      <c r="FSW268" s="571"/>
      <c r="FSX268" s="571"/>
      <c r="FSY268" s="571"/>
      <c r="FSZ268" s="571"/>
      <c r="FTA268" s="571"/>
      <c r="FTB268" s="571"/>
      <c r="FTC268" s="571"/>
      <c r="FTD268" s="571"/>
      <c r="FTE268" s="571"/>
      <c r="FTF268" s="571"/>
      <c r="FTG268" s="571"/>
      <c r="FTH268" s="571"/>
      <c r="FTI268" s="571"/>
      <c r="FTJ268" s="571"/>
      <c r="FTK268" s="571"/>
      <c r="FTL268" s="571"/>
      <c r="FTM268" s="571"/>
      <c r="FTN268" s="571"/>
      <c r="FTO268" s="571"/>
      <c r="FTP268" s="571"/>
      <c r="FTQ268" s="571"/>
      <c r="FTR268" s="571"/>
      <c r="FTS268" s="571"/>
      <c r="FTT268" s="571"/>
      <c r="FTU268" s="571"/>
      <c r="FTV268" s="571"/>
      <c r="FTW268" s="571"/>
      <c r="FTX268" s="571"/>
      <c r="FTY268" s="571"/>
      <c r="FTZ268" s="571"/>
      <c r="FUA268" s="571"/>
      <c r="FUB268" s="571"/>
      <c r="FUC268" s="571"/>
      <c r="FUD268" s="571"/>
      <c r="FUE268" s="571"/>
      <c r="FUF268" s="571"/>
      <c r="FUG268" s="571"/>
      <c r="FUH268" s="571"/>
      <c r="FUI268" s="571"/>
      <c r="FUJ268" s="571"/>
      <c r="FUM268" s="571"/>
      <c r="FUN268" s="571"/>
      <c r="FUO268" s="571"/>
      <c r="FUP268" s="571"/>
      <c r="FUQ268" s="571"/>
      <c r="FUR268" s="571"/>
      <c r="FUS268" s="571"/>
      <c r="FUT268" s="571"/>
      <c r="FUU268" s="571"/>
      <c r="FUV268" s="571"/>
      <c r="FUW268" s="571"/>
      <c r="FUX268" s="571"/>
      <c r="FUY268" s="571"/>
      <c r="FUZ268" s="571"/>
      <c r="FVA268" s="571"/>
      <c r="FVB268" s="571"/>
      <c r="FVC268" s="571"/>
      <c r="FVD268" s="571"/>
      <c r="FVE268" s="571"/>
      <c r="FVF268" s="571"/>
      <c r="FVG268" s="571"/>
      <c r="FVH268" s="571"/>
      <c r="FVI268" s="571"/>
      <c r="FVJ268" s="571"/>
      <c r="FVK268" s="571"/>
      <c r="FVL268" s="571"/>
      <c r="FVM268" s="571"/>
      <c r="FVN268" s="571"/>
      <c r="FVO268" s="571"/>
      <c r="FVP268" s="571"/>
      <c r="FVQ268" s="571"/>
      <c r="FVR268" s="571"/>
      <c r="FVS268" s="571"/>
      <c r="FVT268" s="571"/>
      <c r="FVU268" s="571"/>
      <c r="FVV268" s="571"/>
      <c r="FVW268" s="571"/>
      <c r="FVX268" s="571"/>
      <c r="FVY268" s="571"/>
      <c r="FVZ268" s="571"/>
      <c r="FWA268" s="571"/>
      <c r="FWB268" s="571"/>
      <c r="FWC268" s="571"/>
      <c r="FWD268" s="571"/>
      <c r="FWE268" s="571"/>
      <c r="FWF268" s="571"/>
      <c r="FWG268" s="571"/>
      <c r="FWH268" s="571"/>
      <c r="FWI268" s="571"/>
      <c r="FWJ268" s="571"/>
      <c r="FWK268" s="571"/>
      <c r="FWL268" s="571"/>
      <c r="FWM268" s="571"/>
      <c r="FWN268" s="571"/>
      <c r="FWO268" s="571"/>
      <c r="FWP268" s="571"/>
      <c r="FWQ268" s="571"/>
      <c r="FWR268" s="571"/>
      <c r="FWS268" s="571"/>
      <c r="FWT268" s="571"/>
      <c r="FWU268" s="571"/>
      <c r="FWV268" s="571"/>
      <c r="FWW268" s="571"/>
      <c r="FWX268" s="571"/>
      <c r="FWY268" s="571"/>
      <c r="FWZ268" s="571"/>
      <c r="FXA268" s="571"/>
      <c r="FXB268" s="571"/>
      <c r="FXC268" s="571"/>
      <c r="FXD268" s="571"/>
      <c r="FXE268" s="571"/>
      <c r="FXF268" s="571"/>
      <c r="FXG268" s="571"/>
      <c r="FXH268" s="571"/>
      <c r="FXI268" s="571"/>
      <c r="FXJ268" s="571"/>
      <c r="FXK268" s="571"/>
      <c r="FXL268" s="571"/>
      <c r="FXM268" s="571"/>
      <c r="FXN268" s="571"/>
      <c r="FXO268" s="571"/>
      <c r="FXP268" s="571"/>
      <c r="FXQ268" s="571"/>
      <c r="FXR268" s="571"/>
      <c r="FXS268" s="571"/>
      <c r="FXT268" s="571"/>
      <c r="FXU268" s="571"/>
      <c r="FXV268" s="571"/>
      <c r="FXW268" s="571"/>
      <c r="FXX268" s="571"/>
      <c r="FXY268" s="571"/>
      <c r="FXZ268" s="571"/>
      <c r="FYA268" s="571"/>
      <c r="FYB268" s="571"/>
      <c r="FYC268" s="571"/>
      <c r="FYD268" s="571"/>
      <c r="FYE268" s="571"/>
      <c r="FYF268" s="571"/>
      <c r="FYG268" s="571"/>
      <c r="FYH268" s="571"/>
      <c r="FYI268" s="571"/>
      <c r="FYJ268" s="571"/>
      <c r="FYK268" s="571"/>
      <c r="FYL268" s="571"/>
      <c r="FYM268" s="571"/>
      <c r="FYN268" s="571"/>
      <c r="FYO268" s="571"/>
      <c r="FYP268" s="571"/>
      <c r="FYQ268" s="571"/>
      <c r="FYR268" s="571"/>
      <c r="FYS268" s="571"/>
      <c r="FYT268" s="571"/>
      <c r="FYU268" s="571"/>
      <c r="FYV268" s="571"/>
      <c r="FYW268" s="571"/>
      <c r="FYX268" s="571"/>
      <c r="FYY268" s="571"/>
      <c r="FYZ268" s="571"/>
      <c r="FZA268" s="571"/>
      <c r="FZB268" s="571"/>
      <c r="FZC268" s="571"/>
      <c r="FZD268" s="571"/>
      <c r="FZE268" s="571"/>
      <c r="FZF268" s="571"/>
      <c r="FZG268" s="571"/>
      <c r="FZH268" s="571"/>
      <c r="FZI268" s="571"/>
      <c r="FZJ268" s="571"/>
      <c r="FZK268" s="571"/>
      <c r="FZL268" s="571"/>
      <c r="FZM268" s="571"/>
      <c r="FZN268" s="571"/>
      <c r="FZO268" s="571"/>
      <c r="FZP268" s="571"/>
      <c r="FZQ268" s="571"/>
      <c r="FZR268" s="571"/>
      <c r="FZS268" s="571"/>
      <c r="FZT268" s="571"/>
      <c r="FZU268" s="571"/>
      <c r="FZV268" s="571"/>
      <c r="FZW268" s="571"/>
      <c r="FZX268" s="571"/>
      <c r="FZY268" s="571"/>
      <c r="FZZ268" s="571"/>
      <c r="GAA268" s="571"/>
      <c r="GAB268" s="571"/>
      <c r="GAC268" s="571"/>
      <c r="GAD268" s="571"/>
      <c r="GAE268" s="571"/>
      <c r="GAF268" s="571"/>
      <c r="GAG268" s="571"/>
      <c r="GAH268" s="571"/>
      <c r="GAI268" s="571"/>
      <c r="GAJ268" s="571"/>
      <c r="GAK268" s="571"/>
      <c r="GAL268" s="571"/>
      <c r="GAM268" s="571"/>
      <c r="GAN268" s="571"/>
      <c r="GAO268" s="571"/>
      <c r="GAP268" s="571"/>
      <c r="GAQ268" s="571"/>
      <c r="GAR268" s="571"/>
      <c r="GAS268" s="571"/>
      <c r="GAT268" s="571"/>
      <c r="GAU268" s="571"/>
      <c r="GAV268" s="571"/>
      <c r="GAW268" s="571"/>
      <c r="GAX268" s="571"/>
      <c r="GAY268" s="571"/>
      <c r="GAZ268" s="571"/>
      <c r="GBA268" s="571"/>
      <c r="GBB268" s="571"/>
      <c r="GBC268" s="571"/>
      <c r="GBD268" s="571"/>
      <c r="GBE268" s="571"/>
      <c r="GBF268" s="571"/>
      <c r="GBG268" s="571"/>
      <c r="GBH268" s="571"/>
      <c r="GBI268" s="571"/>
      <c r="GBJ268" s="571"/>
      <c r="GBK268" s="571"/>
      <c r="GBL268" s="571"/>
      <c r="GBM268" s="571"/>
      <c r="GBN268" s="571"/>
      <c r="GBO268" s="571"/>
      <c r="GBP268" s="571"/>
      <c r="GBQ268" s="571"/>
      <c r="GBR268" s="571"/>
      <c r="GBS268" s="571"/>
      <c r="GBT268" s="571"/>
      <c r="GBU268" s="571"/>
      <c r="GBV268" s="571"/>
      <c r="GBW268" s="571"/>
      <c r="GBX268" s="571"/>
      <c r="GBY268" s="571"/>
      <c r="GBZ268" s="571"/>
      <c r="GCA268" s="571"/>
      <c r="GCB268" s="571"/>
      <c r="GCC268" s="571"/>
      <c r="GCD268" s="571"/>
      <c r="GCE268" s="571"/>
      <c r="GCF268" s="571"/>
      <c r="GCG268" s="571"/>
      <c r="GCH268" s="571"/>
      <c r="GCI268" s="571"/>
      <c r="GCJ268" s="571"/>
      <c r="GCK268" s="571"/>
      <c r="GCL268" s="571"/>
      <c r="GCM268" s="571"/>
      <c r="GCN268" s="571"/>
      <c r="GCO268" s="571"/>
      <c r="GCP268" s="571"/>
      <c r="GCQ268" s="571"/>
      <c r="GCR268" s="571"/>
      <c r="GCS268" s="571"/>
      <c r="GCT268" s="571"/>
      <c r="GCU268" s="571"/>
      <c r="GCV268" s="571"/>
      <c r="GCW268" s="571"/>
      <c r="GCX268" s="571"/>
      <c r="GCY268" s="571"/>
      <c r="GCZ268" s="571"/>
      <c r="GDA268" s="571"/>
      <c r="GDB268" s="571"/>
      <c r="GDC268" s="571"/>
      <c r="GDD268" s="571"/>
      <c r="GDE268" s="571"/>
      <c r="GDF268" s="571"/>
      <c r="GDG268" s="571"/>
      <c r="GDH268" s="571"/>
      <c r="GDI268" s="571"/>
      <c r="GDJ268" s="571"/>
      <c r="GDK268" s="571"/>
      <c r="GDL268" s="571"/>
      <c r="GDM268" s="571"/>
      <c r="GDN268" s="571"/>
      <c r="GDO268" s="571"/>
      <c r="GDP268" s="571"/>
      <c r="GDQ268" s="571"/>
      <c r="GDR268" s="571"/>
      <c r="GDS268" s="571"/>
      <c r="GDT268" s="571"/>
      <c r="GDU268" s="571"/>
      <c r="GDV268" s="571"/>
      <c r="GDW268" s="571"/>
      <c r="GDX268" s="571"/>
      <c r="GDY268" s="571"/>
      <c r="GDZ268" s="571"/>
      <c r="GEA268" s="571"/>
      <c r="GEB268" s="571"/>
      <c r="GEC268" s="571"/>
      <c r="GED268" s="571"/>
      <c r="GEE268" s="571"/>
      <c r="GEF268" s="571"/>
      <c r="GEI268" s="571"/>
      <c r="GEJ268" s="571"/>
      <c r="GEK268" s="571"/>
      <c r="GEL268" s="571"/>
      <c r="GEM268" s="571"/>
      <c r="GEN268" s="571"/>
      <c r="GEO268" s="571"/>
      <c r="GEP268" s="571"/>
      <c r="GEQ268" s="571"/>
      <c r="GER268" s="571"/>
      <c r="GES268" s="571"/>
      <c r="GET268" s="571"/>
      <c r="GEU268" s="571"/>
      <c r="GEV268" s="571"/>
      <c r="GEW268" s="571"/>
      <c r="GEX268" s="571"/>
      <c r="GEY268" s="571"/>
      <c r="GEZ268" s="571"/>
      <c r="GFA268" s="571"/>
      <c r="GFB268" s="571"/>
      <c r="GFC268" s="571"/>
      <c r="GFD268" s="571"/>
      <c r="GFE268" s="571"/>
      <c r="GFF268" s="571"/>
      <c r="GFG268" s="571"/>
      <c r="GFH268" s="571"/>
      <c r="GFI268" s="571"/>
      <c r="GFJ268" s="571"/>
      <c r="GFK268" s="571"/>
      <c r="GFL268" s="571"/>
      <c r="GFM268" s="571"/>
      <c r="GFN268" s="571"/>
      <c r="GFO268" s="571"/>
      <c r="GFP268" s="571"/>
      <c r="GFQ268" s="571"/>
      <c r="GFR268" s="571"/>
      <c r="GFS268" s="571"/>
      <c r="GFT268" s="571"/>
      <c r="GFU268" s="571"/>
      <c r="GFV268" s="571"/>
      <c r="GFW268" s="571"/>
      <c r="GFX268" s="571"/>
      <c r="GFY268" s="571"/>
      <c r="GFZ268" s="571"/>
      <c r="GGA268" s="571"/>
      <c r="GGB268" s="571"/>
      <c r="GGC268" s="571"/>
      <c r="GGD268" s="571"/>
      <c r="GGE268" s="571"/>
      <c r="GGF268" s="571"/>
      <c r="GGG268" s="571"/>
      <c r="GGH268" s="571"/>
      <c r="GGI268" s="571"/>
      <c r="GGJ268" s="571"/>
      <c r="GGK268" s="571"/>
      <c r="GGL268" s="571"/>
      <c r="GGM268" s="571"/>
      <c r="GGN268" s="571"/>
      <c r="GGO268" s="571"/>
      <c r="GGP268" s="571"/>
      <c r="GGQ268" s="571"/>
      <c r="GGR268" s="571"/>
      <c r="GGS268" s="571"/>
      <c r="GGT268" s="571"/>
      <c r="GGU268" s="571"/>
      <c r="GGV268" s="571"/>
      <c r="GGW268" s="571"/>
      <c r="GGX268" s="571"/>
      <c r="GGY268" s="571"/>
      <c r="GGZ268" s="571"/>
      <c r="GHA268" s="571"/>
      <c r="GHB268" s="571"/>
      <c r="GHC268" s="571"/>
      <c r="GHD268" s="571"/>
      <c r="GHE268" s="571"/>
      <c r="GHF268" s="571"/>
      <c r="GHG268" s="571"/>
      <c r="GHH268" s="571"/>
      <c r="GHI268" s="571"/>
      <c r="GHJ268" s="571"/>
      <c r="GHK268" s="571"/>
      <c r="GHL268" s="571"/>
      <c r="GHM268" s="571"/>
      <c r="GHN268" s="571"/>
      <c r="GHO268" s="571"/>
      <c r="GHP268" s="571"/>
      <c r="GHQ268" s="571"/>
      <c r="GHR268" s="571"/>
      <c r="GHS268" s="571"/>
      <c r="GHT268" s="571"/>
      <c r="GHU268" s="571"/>
      <c r="GHV268" s="571"/>
      <c r="GHW268" s="571"/>
      <c r="GHX268" s="571"/>
      <c r="GHY268" s="571"/>
      <c r="GHZ268" s="571"/>
      <c r="GIA268" s="571"/>
      <c r="GIB268" s="571"/>
      <c r="GIC268" s="571"/>
      <c r="GID268" s="571"/>
      <c r="GIE268" s="571"/>
      <c r="GIF268" s="571"/>
      <c r="GIG268" s="571"/>
      <c r="GIH268" s="571"/>
      <c r="GII268" s="571"/>
      <c r="GIJ268" s="571"/>
      <c r="GIK268" s="571"/>
      <c r="GIL268" s="571"/>
      <c r="GIM268" s="571"/>
      <c r="GIN268" s="571"/>
      <c r="GIO268" s="571"/>
      <c r="GIP268" s="571"/>
      <c r="GIQ268" s="571"/>
      <c r="GIR268" s="571"/>
      <c r="GIS268" s="571"/>
      <c r="GIT268" s="571"/>
      <c r="GIU268" s="571"/>
      <c r="GIV268" s="571"/>
      <c r="GIW268" s="571"/>
      <c r="GIX268" s="571"/>
      <c r="GIY268" s="571"/>
      <c r="GIZ268" s="571"/>
      <c r="GJA268" s="571"/>
      <c r="GJB268" s="571"/>
      <c r="GJC268" s="571"/>
      <c r="GJD268" s="571"/>
      <c r="GJE268" s="571"/>
      <c r="GJF268" s="571"/>
      <c r="GJG268" s="571"/>
      <c r="GJH268" s="571"/>
      <c r="GJI268" s="571"/>
      <c r="GJJ268" s="571"/>
      <c r="GJK268" s="571"/>
      <c r="GJL268" s="571"/>
      <c r="GJM268" s="571"/>
      <c r="GJN268" s="571"/>
      <c r="GJO268" s="571"/>
      <c r="GJP268" s="571"/>
      <c r="GJQ268" s="571"/>
      <c r="GJR268" s="571"/>
      <c r="GJS268" s="571"/>
      <c r="GJT268" s="571"/>
      <c r="GJU268" s="571"/>
      <c r="GJV268" s="571"/>
      <c r="GJW268" s="571"/>
      <c r="GJX268" s="571"/>
      <c r="GJY268" s="571"/>
      <c r="GJZ268" s="571"/>
      <c r="GKA268" s="571"/>
      <c r="GKB268" s="571"/>
      <c r="GKC268" s="571"/>
      <c r="GKD268" s="571"/>
      <c r="GKE268" s="571"/>
      <c r="GKF268" s="571"/>
      <c r="GKG268" s="571"/>
      <c r="GKH268" s="571"/>
      <c r="GKI268" s="571"/>
      <c r="GKJ268" s="571"/>
      <c r="GKK268" s="571"/>
      <c r="GKL268" s="571"/>
      <c r="GKM268" s="571"/>
      <c r="GKN268" s="571"/>
      <c r="GKO268" s="571"/>
      <c r="GKP268" s="571"/>
      <c r="GKQ268" s="571"/>
      <c r="GKR268" s="571"/>
      <c r="GKS268" s="571"/>
      <c r="GKT268" s="571"/>
      <c r="GKU268" s="571"/>
      <c r="GKV268" s="571"/>
      <c r="GKW268" s="571"/>
      <c r="GKX268" s="571"/>
      <c r="GKY268" s="571"/>
      <c r="GKZ268" s="571"/>
      <c r="GLA268" s="571"/>
      <c r="GLB268" s="571"/>
      <c r="GLC268" s="571"/>
      <c r="GLD268" s="571"/>
      <c r="GLE268" s="571"/>
      <c r="GLF268" s="571"/>
      <c r="GLG268" s="571"/>
      <c r="GLH268" s="571"/>
      <c r="GLI268" s="571"/>
      <c r="GLJ268" s="571"/>
      <c r="GLK268" s="571"/>
      <c r="GLL268" s="571"/>
      <c r="GLM268" s="571"/>
      <c r="GLN268" s="571"/>
      <c r="GLO268" s="571"/>
      <c r="GLP268" s="571"/>
      <c r="GLQ268" s="571"/>
      <c r="GLR268" s="571"/>
      <c r="GLS268" s="571"/>
      <c r="GLT268" s="571"/>
      <c r="GLU268" s="571"/>
      <c r="GLV268" s="571"/>
      <c r="GLW268" s="571"/>
      <c r="GLX268" s="571"/>
      <c r="GLY268" s="571"/>
      <c r="GLZ268" s="571"/>
      <c r="GMA268" s="571"/>
      <c r="GMB268" s="571"/>
      <c r="GMC268" s="571"/>
      <c r="GMD268" s="571"/>
      <c r="GME268" s="571"/>
      <c r="GMF268" s="571"/>
      <c r="GMG268" s="571"/>
      <c r="GMH268" s="571"/>
      <c r="GMI268" s="571"/>
      <c r="GMJ268" s="571"/>
      <c r="GMK268" s="571"/>
      <c r="GML268" s="571"/>
      <c r="GMM268" s="571"/>
      <c r="GMN268" s="571"/>
      <c r="GMO268" s="571"/>
      <c r="GMP268" s="571"/>
      <c r="GMQ268" s="571"/>
      <c r="GMR268" s="571"/>
      <c r="GMS268" s="571"/>
      <c r="GMT268" s="571"/>
      <c r="GMU268" s="571"/>
      <c r="GMV268" s="571"/>
      <c r="GMW268" s="571"/>
      <c r="GMX268" s="571"/>
      <c r="GMY268" s="571"/>
      <c r="GMZ268" s="571"/>
      <c r="GNA268" s="571"/>
      <c r="GNB268" s="571"/>
      <c r="GNC268" s="571"/>
      <c r="GND268" s="571"/>
      <c r="GNE268" s="571"/>
      <c r="GNF268" s="571"/>
      <c r="GNG268" s="571"/>
      <c r="GNH268" s="571"/>
      <c r="GNI268" s="571"/>
      <c r="GNJ268" s="571"/>
      <c r="GNK268" s="571"/>
      <c r="GNL268" s="571"/>
      <c r="GNM268" s="571"/>
      <c r="GNN268" s="571"/>
      <c r="GNO268" s="571"/>
      <c r="GNP268" s="571"/>
      <c r="GNQ268" s="571"/>
      <c r="GNR268" s="571"/>
      <c r="GNS268" s="571"/>
      <c r="GNT268" s="571"/>
      <c r="GNU268" s="571"/>
      <c r="GNV268" s="571"/>
      <c r="GNW268" s="571"/>
      <c r="GNX268" s="571"/>
      <c r="GNY268" s="571"/>
      <c r="GNZ268" s="571"/>
      <c r="GOA268" s="571"/>
      <c r="GOB268" s="571"/>
      <c r="GOE268" s="571"/>
      <c r="GOF268" s="571"/>
      <c r="GOG268" s="571"/>
      <c r="GOH268" s="571"/>
      <c r="GOI268" s="571"/>
      <c r="GOJ268" s="571"/>
      <c r="GOK268" s="571"/>
      <c r="GOL268" s="571"/>
      <c r="GOM268" s="571"/>
      <c r="GON268" s="571"/>
      <c r="GOO268" s="571"/>
      <c r="GOP268" s="571"/>
      <c r="GOQ268" s="571"/>
      <c r="GOR268" s="571"/>
      <c r="GOS268" s="571"/>
      <c r="GOT268" s="571"/>
      <c r="GOU268" s="571"/>
      <c r="GOV268" s="571"/>
      <c r="GOW268" s="571"/>
      <c r="GOX268" s="571"/>
      <c r="GOY268" s="571"/>
      <c r="GOZ268" s="571"/>
      <c r="GPA268" s="571"/>
      <c r="GPB268" s="571"/>
      <c r="GPC268" s="571"/>
      <c r="GPD268" s="571"/>
      <c r="GPE268" s="571"/>
      <c r="GPF268" s="571"/>
      <c r="GPG268" s="571"/>
      <c r="GPH268" s="571"/>
      <c r="GPI268" s="571"/>
      <c r="GPJ268" s="571"/>
      <c r="GPK268" s="571"/>
      <c r="GPL268" s="571"/>
      <c r="GPM268" s="571"/>
      <c r="GPN268" s="571"/>
      <c r="GPO268" s="571"/>
      <c r="GPP268" s="571"/>
      <c r="GPQ268" s="571"/>
      <c r="GPR268" s="571"/>
      <c r="GPS268" s="571"/>
      <c r="GPT268" s="571"/>
      <c r="GPU268" s="571"/>
      <c r="GPV268" s="571"/>
      <c r="GPW268" s="571"/>
      <c r="GPX268" s="571"/>
      <c r="GPY268" s="571"/>
      <c r="GPZ268" s="571"/>
      <c r="GQA268" s="571"/>
      <c r="GQB268" s="571"/>
      <c r="GQC268" s="571"/>
      <c r="GQD268" s="571"/>
      <c r="GQE268" s="571"/>
      <c r="GQF268" s="571"/>
      <c r="GQG268" s="571"/>
      <c r="GQH268" s="571"/>
      <c r="GQI268" s="571"/>
      <c r="GQJ268" s="571"/>
      <c r="GQK268" s="571"/>
      <c r="GQL268" s="571"/>
      <c r="GQM268" s="571"/>
      <c r="GQN268" s="571"/>
      <c r="GQO268" s="571"/>
      <c r="GQP268" s="571"/>
      <c r="GQQ268" s="571"/>
      <c r="GQR268" s="571"/>
      <c r="GQS268" s="571"/>
      <c r="GQT268" s="571"/>
      <c r="GQU268" s="571"/>
      <c r="GQV268" s="571"/>
      <c r="GQW268" s="571"/>
      <c r="GQX268" s="571"/>
      <c r="GQY268" s="571"/>
      <c r="GQZ268" s="571"/>
      <c r="GRA268" s="571"/>
      <c r="GRB268" s="571"/>
      <c r="GRC268" s="571"/>
      <c r="GRD268" s="571"/>
      <c r="GRE268" s="571"/>
      <c r="GRF268" s="571"/>
      <c r="GRG268" s="571"/>
      <c r="GRH268" s="571"/>
      <c r="GRI268" s="571"/>
      <c r="GRJ268" s="571"/>
      <c r="GRK268" s="571"/>
      <c r="GRL268" s="571"/>
      <c r="GRM268" s="571"/>
      <c r="GRN268" s="571"/>
      <c r="GRO268" s="571"/>
      <c r="GRP268" s="571"/>
      <c r="GRQ268" s="571"/>
      <c r="GRR268" s="571"/>
      <c r="GRS268" s="571"/>
      <c r="GRT268" s="571"/>
      <c r="GRU268" s="571"/>
      <c r="GRV268" s="571"/>
      <c r="GRW268" s="571"/>
      <c r="GRX268" s="571"/>
      <c r="GRY268" s="571"/>
      <c r="GRZ268" s="571"/>
      <c r="GSA268" s="571"/>
      <c r="GSB268" s="571"/>
      <c r="GSC268" s="571"/>
      <c r="GSD268" s="571"/>
      <c r="GSE268" s="571"/>
      <c r="GSF268" s="571"/>
      <c r="GSG268" s="571"/>
      <c r="GSH268" s="571"/>
      <c r="GSI268" s="571"/>
      <c r="GSJ268" s="571"/>
      <c r="GSK268" s="571"/>
      <c r="GSL268" s="571"/>
      <c r="GSM268" s="571"/>
      <c r="GSN268" s="571"/>
      <c r="GSO268" s="571"/>
      <c r="GSP268" s="571"/>
      <c r="GSQ268" s="571"/>
      <c r="GSR268" s="571"/>
      <c r="GSS268" s="571"/>
      <c r="GST268" s="571"/>
      <c r="GSU268" s="571"/>
      <c r="GSV268" s="571"/>
      <c r="GSW268" s="571"/>
      <c r="GSX268" s="571"/>
      <c r="GSY268" s="571"/>
      <c r="GSZ268" s="571"/>
      <c r="GTA268" s="571"/>
      <c r="GTB268" s="571"/>
      <c r="GTC268" s="571"/>
      <c r="GTD268" s="571"/>
      <c r="GTE268" s="571"/>
      <c r="GTF268" s="571"/>
      <c r="GTG268" s="571"/>
      <c r="GTH268" s="571"/>
      <c r="GTI268" s="571"/>
      <c r="GTJ268" s="571"/>
      <c r="GTK268" s="571"/>
      <c r="GTL268" s="571"/>
      <c r="GTM268" s="571"/>
      <c r="GTN268" s="571"/>
      <c r="GTO268" s="571"/>
      <c r="GTP268" s="571"/>
      <c r="GTQ268" s="571"/>
      <c r="GTR268" s="571"/>
      <c r="GTS268" s="571"/>
      <c r="GTT268" s="571"/>
      <c r="GTU268" s="571"/>
      <c r="GTV268" s="571"/>
      <c r="GTW268" s="571"/>
      <c r="GTX268" s="571"/>
      <c r="GTY268" s="571"/>
      <c r="GTZ268" s="571"/>
      <c r="GUA268" s="571"/>
      <c r="GUB268" s="571"/>
      <c r="GUC268" s="571"/>
      <c r="GUD268" s="571"/>
      <c r="GUE268" s="571"/>
      <c r="GUF268" s="571"/>
      <c r="GUG268" s="571"/>
      <c r="GUH268" s="571"/>
      <c r="GUI268" s="571"/>
      <c r="GUJ268" s="571"/>
      <c r="GUK268" s="571"/>
      <c r="GUL268" s="571"/>
      <c r="GUM268" s="571"/>
      <c r="GUN268" s="571"/>
      <c r="GUO268" s="571"/>
      <c r="GUP268" s="571"/>
      <c r="GUQ268" s="571"/>
      <c r="GUR268" s="571"/>
      <c r="GUS268" s="571"/>
      <c r="GUT268" s="571"/>
      <c r="GUU268" s="571"/>
      <c r="GUV268" s="571"/>
      <c r="GUW268" s="571"/>
      <c r="GUX268" s="571"/>
      <c r="GUY268" s="571"/>
      <c r="GUZ268" s="571"/>
      <c r="GVA268" s="571"/>
      <c r="GVB268" s="571"/>
      <c r="GVC268" s="571"/>
      <c r="GVD268" s="571"/>
      <c r="GVE268" s="571"/>
      <c r="GVF268" s="571"/>
      <c r="GVG268" s="571"/>
      <c r="GVH268" s="571"/>
      <c r="GVI268" s="571"/>
      <c r="GVJ268" s="571"/>
      <c r="GVK268" s="571"/>
      <c r="GVL268" s="571"/>
      <c r="GVM268" s="571"/>
      <c r="GVN268" s="571"/>
      <c r="GVO268" s="571"/>
      <c r="GVP268" s="571"/>
      <c r="GVQ268" s="571"/>
      <c r="GVR268" s="571"/>
      <c r="GVS268" s="571"/>
      <c r="GVT268" s="571"/>
      <c r="GVU268" s="571"/>
      <c r="GVV268" s="571"/>
      <c r="GVW268" s="571"/>
      <c r="GVX268" s="571"/>
      <c r="GVY268" s="571"/>
      <c r="GVZ268" s="571"/>
      <c r="GWA268" s="571"/>
      <c r="GWB268" s="571"/>
      <c r="GWC268" s="571"/>
      <c r="GWD268" s="571"/>
      <c r="GWE268" s="571"/>
      <c r="GWF268" s="571"/>
      <c r="GWG268" s="571"/>
      <c r="GWH268" s="571"/>
      <c r="GWI268" s="571"/>
      <c r="GWJ268" s="571"/>
      <c r="GWK268" s="571"/>
      <c r="GWL268" s="571"/>
      <c r="GWM268" s="571"/>
      <c r="GWN268" s="571"/>
      <c r="GWO268" s="571"/>
      <c r="GWP268" s="571"/>
      <c r="GWQ268" s="571"/>
      <c r="GWR268" s="571"/>
      <c r="GWS268" s="571"/>
      <c r="GWT268" s="571"/>
      <c r="GWU268" s="571"/>
      <c r="GWV268" s="571"/>
      <c r="GWW268" s="571"/>
      <c r="GWX268" s="571"/>
      <c r="GWY268" s="571"/>
      <c r="GWZ268" s="571"/>
      <c r="GXA268" s="571"/>
      <c r="GXB268" s="571"/>
      <c r="GXC268" s="571"/>
      <c r="GXD268" s="571"/>
      <c r="GXE268" s="571"/>
      <c r="GXF268" s="571"/>
      <c r="GXG268" s="571"/>
      <c r="GXH268" s="571"/>
      <c r="GXI268" s="571"/>
      <c r="GXJ268" s="571"/>
      <c r="GXK268" s="571"/>
      <c r="GXL268" s="571"/>
      <c r="GXM268" s="571"/>
      <c r="GXN268" s="571"/>
      <c r="GXO268" s="571"/>
      <c r="GXP268" s="571"/>
      <c r="GXQ268" s="571"/>
      <c r="GXR268" s="571"/>
      <c r="GXS268" s="571"/>
      <c r="GXT268" s="571"/>
      <c r="GXU268" s="571"/>
      <c r="GXV268" s="571"/>
      <c r="GXW268" s="571"/>
      <c r="GXX268" s="571"/>
      <c r="GYA268" s="571"/>
      <c r="GYB268" s="571"/>
      <c r="GYC268" s="571"/>
      <c r="GYD268" s="571"/>
      <c r="GYE268" s="571"/>
      <c r="GYF268" s="571"/>
      <c r="GYG268" s="571"/>
      <c r="GYH268" s="571"/>
      <c r="GYI268" s="571"/>
      <c r="GYJ268" s="571"/>
      <c r="GYK268" s="571"/>
      <c r="GYL268" s="571"/>
      <c r="GYM268" s="571"/>
      <c r="GYN268" s="571"/>
      <c r="GYO268" s="571"/>
      <c r="GYP268" s="571"/>
      <c r="GYQ268" s="571"/>
      <c r="GYR268" s="571"/>
      <c r="GYS268" s="571"/>
      <c r="GYT268" s="571"/>
      <c r="GYU268" s="571"/>
      <c r="GYV268" s="571"/>
      <c r="GYW268" s="571"/>
      <c r="GYX268" s="571"/>
      <c r="GYY268" s="571"/>
      <c r="GYZ268" s="571"/>
      <c r="GZA268" s="571"/>
      <c r="GZB268" s="571"/>
      <c r="GZC268" s="571"/>
      <c r="GZD268" s="571"/>
      <c r="GZE268" s="571"/>
      <c r="GZF268" s="571"/>
      <c r="GZG268" s="571"/>
      <c r="GZH268" s="571"/>
      <c r="GZI268" s="571"/>
      <c r="GZJ268" s="571"/>
      <c r="GZK268" s="571"/>
      <c r="GZL268" s="571"/>
      <c r="GZM268" s="571"/>
      <c r="GZN268" s="571"/>
      <c r="GZO268" s="571"/>
      <c r="GZP268" s="571"/>
      <c r="GZQ268" s="571"/>
      <c r="GZR268" s="571"/>
      <c r="GZS268" s="571"/>
      <c r="GZT268" s="571"/>
      <c r="GZU268" s="571"/>
      <c r="GZV268" s="571"/>
      <c r="GZW268" s="571"/>
      <c r="GZX268" s="571"/>
      <c r="GZY268" s="571"/>
      <c r="GZZ268" s="571"/>
      <c r="HAA268" s="571"/>
      <c r="HAB268" s="571"/>
      <c r="HAC268" s="571"/>
      <c r="HAD268" s="571"/>
      <c r="HAE268" s="571"/>
      <c r="HAF268" s="571"/>
      <c r="HAG268" s="571"/>
      <c r="HAH268" s="571"/>
      <c r="HAI268" s="571"/>
      <c r="HAJ268" s="571"/>
      <c r="HAK268" s="571"/>
      <c r="HAL268" s="571"/>
      <c r="HAM268" s="571"/>
      <c r="HAN268" s="571"/>
      <c r="HAO268" s="571"/>
      <c r="HAP268" s="571"/>
      <c r="HAQ268" s="571"/>
      <c r="HAR268" s="571"/>
      <c r="HAS268" s="571"/>
      <c r="HAT268" s="571"/>
      <c r="HAU268" s="571"/>
      <c r="HAV268" s="571"/>
      <c r="HAW268" s="571"/>
      <c r="HAX268" s="571"/>
      <c r="HAY268" s="571"/>
      <c r="HAZ268" s="571"/>
      <c r="HBA268" s="571"/>
      <c r="HBB268" s="571"/>
      <c r="HBC268" s="571"/>
      <c r="HBD268" s="571"/>
      <c r="HBE268" s="571"/>
      <c r="HBF268" s="571"/>
      <c r="HBG268" s="571"/>
      <c r="HBH268" s="571"/>
      <c r="HBI268" s="571"/>
      <c r="HBJ268" s="571"/>
      <c r="HBK268" s="571"/>
      <c r="HBL268" s="571"/>
      <c r="HBM268" s="571"/>
      <c r="HBN268" s="571"/>
      <c r="HBO268" s="571"/>
      <c r="HBP268" s="571"/>
      <c r="HBQ268" s="571"/>
      <c r="HBR268" s="571"/>
      <c r="HBS268" s="571"/>
      <c r="HBT268" s="571"/>
      <c r="HBU268" s="571"/>
      <c r="HBV268" s="571"/>
      <c r="HBW268" s="571"/>
      <c r="HBX268" s="571"/>
      <c r="HBY268" s="571"/>
      <c r="HBZ268" s="571"/>
      <c r="HCA268" s="571"/>
      <c r="HCB268" s="571"/>
      <c r="HCC268" s="571"/>
      <c r="HCD268" s="571"/>
      <c r="HCE268" s="571"/>
      <c r="HCF268" s="571"/>
      <c r="HCG268" s="571"/>
      <c r="HCH268" s="571"/>
      <c r="HCI268" s="571"/>
      <c r="HCJ268" s="571"/>
      <c r="HCK268" s="571"/>
      <c r="HCL268" s="571"/>
      <c r="HCM268" s="571"/>
      <c r="HCN268" s="571"/>
      <c r="HCO268" s="571"/>
      <c r="HCP268" s="571"/>
      <c r="HCQ268" s="571"/>
      <c r="HCR268" s="571"/>
      <c r="HCS268" s="571"/>
      <c r="HCT268" s="571"/>
      <c r="HCU268" s="571"/>
      <c r="HCV268" s="571"/>
      <c r="HCW268" s="571"/>
      <c r="HCX268" s="571"/>
      <c r="HCY268" s="571"/>
      <c r="HCZ268" s="571"/>
      <c r="HDA268" s="571"/>
      <c r="HDB268" s="571"/>
      <c r="HDC268" s="571"/>
      <c r="HDD268" s="571"/>
      <c r="HDE268" s="571"/>
      <c r="HDF268" s="571"/>
      <c r="HDG268" s="571"/>
      <c r="HDH268" s="571"/>
      <c r="HDI268" s="571"/>
      <c r="HDJ268" s="571"/>
      <c r="HDK268" s="571"/>
      <c r="HDL268" s="571"/>
      <c r="HDM268" s="571"/>
      <c r="HDN268" s="571"/>
      <c r="HDO268" s="571"/>
      <c r="HDP268" s="571"/>
      <c r="HDQ268" s="571"/>
      <c r="HDR268" s="571"/>
      <c r="HDS268" s="571"/>
      <c r="HDT268" s="571"/>
      <c r="HDU268" s="571"/>
      <c r="HDV268" s="571"/>
      <c r="HDW268" s="571"/>
      <c r="HDX268" s="571"/>
      <c r="HDY268" s="571"/>
      <c r="HDZ268" s="571"/>
      <c r="HEA268" s="571"/>
      <c r="HEB268" s="571"/>
      <c r="HEC268" s="571"/>
      <c r="HED268" s="571"/>
      <c r="HEE268" s="571"/>
      <c r="HEF268" s="571"/>
      <c r="HEG268" s="571"/>
      <c r="HEH268" s="571"/>
      <c r="HEI268" s="571"/>
      <c r="HEJ268" s="571"/>
      <c r="HEK268" s="571"/>
      <c r="HEL268" s="571"/>
      <c r="HEM268" s="571"/>
      <c r="HEN268" s="571"/>
      <c r="HEO268" s="571"/>
      <c r="HEP268" s="571"/>
      <c r="HEQ268" s="571"/>
      <c r="HER268" s="571"/>
      <c r="HES268" s="571"/>
      <c r="HET268" s="571"/>
      <c r="HEU268" s="571"/>
      <c r="HEV268" s="571"/>
      <c r="HEW268" s="571"/>
      <c r="HEX268" s="571"/>
      <c r="HEY268" s="571"/>
      <c r="HEZ268" s="571"/>
      <c r="HFA268" s="571"/>
      <c r="HFB268" s="571"/>
      <c r="HFC268" s="571"/>
      <c r="HFD268" s="571"/>
      <c r="HFE268" s="571"/>
      <c r="HFF268" s="571"/>
      <c r="HFG268" s="571"/>
      <c r="HFH268" s="571"/>
      <c r="HFI268" s="571"/>
      <c r="HFJ268" s="571"/>
      <c r="HFK268" s="571"/>
      <c r="HFL268" s="571"/>
      <c r="HFM268" s="571"/>
      <c r="HFN268" s="571"/>
      <c r="HFO268" s="571"/>
      <c r="HFP268" s="571"/>
      <c r="HFQ268" s="571"/>
      <c r="HFR268" s="571"/>
      <c r="HFS268" s="571"/>
      <c r="HFT268" s="571"/>
      <c r="HFU268" s="571"/>
      <c r="HFV268" s="571"/>
      <c r="HFW268" s="571"/>
      <c r="HFX268" s="571"/>
      <c r="HFY268" s="571"/>
      <c r="HFZ268" s="571"/>
      <c r="HGA268" s="571"/>
      <c r="HGB268" s="571"/>
      <c r="HGC268" s="571"/>
      <c r="HGD268" s="571"/>
      <c r="HGE268" s="571"/>
      <c r="HGF268" s="571"/>
      <c r="HGG268" s="571"/>
      <c r="HGH268" s="571"/>
      <c r="HGI268" s="571"/>
      <c r="HGJ268" s="571"/>
      <c r="HGK268" s="571"/>
      <c r="HGL268" s="571"/>
      <c r="HGM268" s="571"/>
      <c r="HGN268" s="571"/>
      <c r="HGO268" s="571"/>
      <c r="HGP268" s="571"/>
      <c r="HGQ268" s="571"/>
      <c r="HGR268" s="571"/>
      <c r="HGS268" s="571"/>
      <c r="HGT268" s="571"/>
      <c r="HGU268" s="571"/>
      <c r="HGV268" s="571"/>
      <c r="HGW268" s="571"/>
      <c r="HGX268" s="571"/>
      <c r="HGY268" s="571"/>
      <c r="HGZ268" s="571"/>
      <c r="HHA268" s="571"/>
      <c r="HHB268" s="571"/>
      <c r="HHC268" s="571"/>
      <c r="HHD268" s="571"/>
      <c r="HHE268" s="571"/>
      <c r="HHF268" s="571"/>
      <c r="HHG268" s="571"/>
      <c r="HHH268" s="571"/>
      <c r="HHI268" s="571"/>
      <c r="HHJ268" s="571"/>
      <c r="HHK268" s="571"/>
      <c r="HHL268" s="571"/>
      <c r="HHM268" s="571"/>
      <c r="HHN268" s="571"/>
      <c r="HHO268" s="571"/>
      <c r="HHP268" s="571"/>
      <c r="HHQ268" s="571"/>
      <c r="HHR268" s="571"/>
      <c r="HHS268" s="571"/>
      <c r="HHT268" s="571"/>
      <c r="HHW268" s="571"/>
      <c r="HHX268" s="571"/>
      <c r="HHY268" s="571"/>
      <c r="HHZ268" s="571"/>
      <c r="HIA268" s="571"/>
      <c r="HIB268" s="571"/>
      <c r="HIC268" s="571"/>
      <c r="HID268" s="571"/>
      <c r="HIE268" s="571"/>
      <c r="HIF268" s="571"/>
      <c r="HIG268" s="571"/>
      <c r="HIH268" s="571"/>
      <c r="HII268" s="571"/>
      <c r="HIJ268" s="571"/>
      <c r="HIK268" s="571"/>
      <c r="HIL268" s="571"/>
      <c r="HIM268" s="571"/>
      <c r="HIN268" s="571"/>
      <c r="HIO268" s="571"/>
      <c r="HIP268" s="571"/>
      <c r="HIQ268" s="571"/>
      <c r="HIR268" s="571"/>
      <c r="HIS268" s="571"/>
      <c r="HIT268" s="571"/>
      <c r="HIU268" s="571"/>
      <c r="HIV268" s="571"/>
      <c r="HIW268" s="571"/>
      <c r="HIX268" s="571"/>
      <c r="HIY268" s="571"/>
      <c r="HIZ268" s="571"/>
      <c r="HJA268" s="571"/>
      <c r="HJB268" s="571"/>
      <c r="HJC268" s="571"/>
      <c r="HJD268" s="571"/>
      <c r="HJE268" s="571"/>
      <c r="HJF268" s="571"/>
      <c r="HJG268" s="571"/>
      <c r="HJH268" s="571"/>
      <c r="HJI268" s="571"/>
      <c r="HJJ268" s="571"/>
      <c r="HJK268" s="571"/>
      <c r="HJL268" s="571"/>
      <c r="HJM268" s="571"/>
      <c r="HJN268" s="571"/>
      <c r="HJO268" s="571"/>
      <c r="HJP268" s="571"/>
      <c r="HJQ268" s="571"/>
      <c r="HJR268" s="571"/>
      <c r="HJS268" s="571"/>
      <c r="HJT268" s="571"/>
      <c r="HJU268" s="571"/>
      <c r="HJV268" s="571"/>
      <c r="HJW268" s="571"/>
      <c r="HJX268" s="571"/>
      <c r="HJY268" s="571"/>
      <c r="HJZ268" s="571"/>
      <c r="HKA268" s="571"/>
      <c r="HKB268" s="571"/>
      <c r="HKC268" s="571"/>
      <c r="HKD268" s="571"/>
      <c r="HKE268" s="571"/>
      <c r="HKF268" s="571"/>
      <c r="HKG268" s="571"/>
      <c r="HKH268" s="571"/>
      <c r="HKI268" s="571"/>
      <c r="HKJ268" s="571"/>
      <c r="HKK268" s="571"/>
      <c r="HKL268" s="571"/>
      <c r="HKM268" s="571"/>
      <c r="HKN268" s="571"/>
      <c r="HKO268" s="571"/>
      <c r="HKP268" s="571"/>
      <c r="HKQ268" s="571"/>
      <c r="HKR268" s="571"/>
      <c r="HKS268" s="571"/>
      <c r="HKT268" s="571"/>
      <c r="HKU268" s="571"/>
      <c r="HKV268" s="571"/>
      <c r="HKW268" s="571"/>
      <c r="HKX268" s="571"/>
      <c r="HKY268" s="571"/>
      <c r="HKZ268" s="571"/>
      <c r="HLA268" s="571"/>
      <c r="HLB268" s="571"/>
      <c r="HLC268" s="571"/>
      <c r="HLD268" s="571"/>
      <c r="HLE268" s="571"/>
      <c r="HLF268" s="571"/>
      <c r="HLG268" s="571"/>
      <c r="HLH268" s="571"/>
      <c r="HLI268" s="571"/>
      <c r="HLJ268" s="571"/>
      <c r="HLK268" s="571"/>
      <c r="HLL268" s="571"/>
      <c r="HLM268" s="571"/>
      <c r="HLN268" s="571"/>
      <c r="HLO268" s="571"/>
      <c r="HLP268" s="571"/>
      <c r="HLQ268" s="571"/>
      <c r="HLR268" s="571"/>
      <c r="HLS268" s="571"/>
      <c r="HLT268" s="571"/>
      <c r="HLU268" s="571"/>
      <c r="HLV268" s="571"/>
      <c r="HLW268" s="571"/>
      <c r="HLX268" s="571"/>
      <c r="HLY268" s="571"/>
      <c r="HLZ268" s="571"/>
      <c r="HMA268" s="571"/>
      <c r="HMB268" s="571"/>
      <c r="HMC268" s="571"/>
      <c r="HMD268" s="571"/>
      <c r="HME268" s="571"/>
      <c r="HMF268" s="571"/>
      <c r="HMG268" s="571"/>
      <c r="HMH268" s="571"/>
      <c r="HMI268" s="571"/>
      <c r="HMJ268" s="571"/>
      <c r="HMK268" s="571"/>
      <c r="HML268" s="571"/>
      <c r="HMM268" s="571"/>
      <c r="HMN268" s="571"/>
      <c r="HMO268" s="571"/>
      <c r="HMP268" s="571"/>
      <c r="HMQ268" s="571"/>
      <c r="HMR268" s="571"/>
      <c r="HMS268" s="571"/>
      <c r="HMT268" s="571"/>
      <c r="HMU268" s="571"/>
      <c r="HMV268" s="571"/>
      <c r="HMW268" s="571"/>
      <c r="HMX268" s="571"/>
      <c r="HMY268" s="571"/>
      <c r="HMZ268" s="571"/>
      <c r="HNA268" s="571"/>
      <c r="HNB268" s="571"/>
      <c r="HNC268" s="571"/>
      <c r="HND268" s="571"/>
      <c r="HNE268" s="571"/>
      <c r="HNF268" s="571"/>
      <c r="HNG268" s="571"/>
      <c r="HNH268" s="571"/>
      <c r="HNI268" s="571"/>
      <c r="HNJ268" s="571"/>
      <c r="HNK268" s="571"/>
      <c r="HNL268" s="571"/>
      <c r="HNM268" s="571"/>
      <c r="HNN268" s="571"/>
      <c r="HNO268" s="571"/>
      <c r="HNP268" s="571"/>
      <c r="HNQ268" s="571"/>
      <c r="HNR268" s="571"/>
      <c r="HNS268" s="571"/>
      <c r="HNT268" s="571"/>
      <c r="HNU268" s="571"/>
      <c r="HNV268" s="571"/>
      <c r="HNW268" s="571"/>
      <c r="HNX268" s="571"/>
      <c r="HNY268" s="571"/>
      <c r="HNZ268" s="571"/>
      <c r="HOA268" s="571"/>
      <c r="HOB268" s="571"/>
      <c r="HOC268" s="571"/>
      <c r="HOD268" s="571"/>
      <c r="HOE268" s="571"/>
      <c r="HOF268" s="571"/>
      <c r="HOG268" s="571"/>
      <c r="HOH268" s="571"/>
      <c r="HOI268" s="571"/>
      <c r="HOJ268" s="571"/>
      <c r="HOK268" s="571"/>
      <c r="HOL268" s="571"/>
      <c r="HOM268" s="571"/>
      <c r="HON268" s="571"/>
      <c r="HOO268" s="571"/>
      <c r="HOP268" s="571"/>
      <c r="HOQ268" s="571"/>
      <c r="HOR268" s="571"/>
      <c r="HOS268" s="571"/>
      <c r="HOT268" s="571"/>
      <c r="HOU268" s="571"/>
      <c r="HOV268" s="571"/>
      <c r="HOW268" s="571"/>
      <c r="HOX268" s="571"/>
      <c r="HOY268" s="571"/>
      <c r="HOZ268" s="571"/>
      <c r="HPA268" s="571"/>
      <c r="HPB268" s="571"/>
      <c r="HPC268" s="571"/>
      <c r="HPD268" s="571"/>
      <c r="HPE268" s="571"/>
      <c r="HPF268" s="571"/>
      <c r="HPG268" s="571"/>
      <c r="HPH268" s="571"/>
      <c r="HPI268" s="571"/>
      <c r="HPJ268" s="571"/>
      <c r="HPK268" s="571"/>
      <c r="HPL268" s="571"/>
      <c r="HPM268" s="571"/>
      <c r="HPN268" s="571"/>
      <c r="HPO268" s="571"/>
      <c r="HPP268" s="571"/>
      <c r="HPQ268" s="571"/>
      <c r="HPR268" s="571"/>
      <c r="HPS268" s="571"/>
      <c r="HPT268" s="571"/>
      <c r="HPU268" s="571"/>
      <c r="HPV268" s="571"/>
      <c r="HPW268" s="571"/>
      <c r="HPX268" s="571"/>
      <c r="HPY268" s="571"/>
      <c r="HPZ268" s="571"/>
      <c r="HQA268" s="571"/>
      <c r="HQB268" s="571"/>
      <c r="HQC268" s="571"/>
      <c r="HQD268" s="571"/>
      <c r="HQE268" s="571"/>
      <c r="HQF268" s="571"/>
      <c r="HQG268" s="571"/>
      <c r="HQH268" s="571"/>
      <c r="HQI268" s="571"/>
      <c r="HQJ268" s="571"/>
      <c r="HQK268" s="571"/>
      <c r="HQL268" s="571"/>
      <c r="HQM268" s="571"/>
      <c r="HQN268" s="571"/>
      <c r="HQO268" s="571"/>
      <c r="HQP268" s="571"/>
      <c r="HQQ268" s="571"/>
      <c r="HQR268" s="571"/>
      <c r="HQS268" s="571"/>
      <c r="HQT268" s="571"/>
      <c r="HQU268" s="571"/>
      <c r="HQV268" s="571"/>
      <c r="HQW268" s="571"/>
      <c r="HQX268" s="571"/>
      <c r="HQY268" s="571"/>
      <c r="HQZ268" s="571"/>
      <c r="HRA268" s="571"/>
      <c r="HRB268" s="571"/>
      <c r="HRC268" s="571"/>
      <c r="HRD268" s="571"/>
      <c r="HRE268" s="571"/>
      <c r="HRF268" s="571"/>
      <c r="HRG268" s="571"/>
      <c r="HRH268" s="571"/>
      <c r="HRI268" s="571"/>
      <c r="HRJ268" s="571"/>
      <c r="HRK268" s="571"/>
      <c r="HRL268" s="571"/>
      <c r="HRM268" s="571"/>
      <c r="HRN268" s="571"/>
      <c r="HRO268" s="571"/>
      <c r="HRP268" s="571"/>
      <c r="HRS268" s="571"/>
      <c r="HRT268" s="571"/>
      <c r="HRU268" s="571"/>
      <c r="HRV268" s="571"/>
      <c r="HRW268" s="571"/>
      <c r="HRX268" s="571"/>
      <c r="HRY268" s="571"/>
      <c r="HRZ268" s="571"/>
      <c r="HSA268" s="571"/>
      <c r="HSB268" s="571"/>
      <c r="HSC268" s="571"/>
      <c r="HSD268" s="571"/>
      <c r="HSE268" s="571"/>
      <c r="HSF268" s="571"/>
      <c r="HSG268" s="571"/>
      <c r="HSH268" s="571"/>
      <c r="HSI268" s="571"/>
      <c r="HSJ268" s="571"/>
      <c r="HSK268" s="571"/>
      <c r="HSL268" s="571"/>
      <c r="HSM268" s="571"/>
      <c r="HSN268" s="571"/>
      <c r="HSO268" s="571"/>
      <c r="HSP268" s="571"/>
      <c r="HSQ268" s="571"/>
      <c r="HSR268" s="571"/>
      <c r="HSS268" s="571"/>
      <c r="HST268" s="571"/>
      <c r="HSU268" s="571"/>
      <c r="HSV268" s="571"/>
      <c r="HSW268" s="571"/>
      <c r="HSX268" s="571"/>
      <c r="HSY268" s="571"/>
      <c r="HSZ268" s="571"/>
      <c r="HTA268" s="571"/>
      <c r="HTB268" s="571"/>
      <c r="HTC268" s="571"/>
      <c r="HTD268" s="571"/>
      <c r="HTE268" s="571"/>
      <c r="HTF268" s="571"/>
      <c r="HTG268" s="571"/>
      <c r="HTH268" s="571"/>
      <c r="HTI268" s="571"/>
      <c r="HTJ268" s="571"/>
      <c r="HTK268" s="571"/>
      <c r="HTL268" s="571"/>
      <c r="HTM268" s="571"/>
      <c r="HTN268" s="571"/>
      <c r="HTO268" s="571"/>
      <c r="HTP268" s="571"/>
      <c r="HTQ268" s="571"/>
      <c r="HTR268" s="571"/>
      <c r="HTS268" s="571"/>
      <c r="HTT268" s="571"/>
      <c r="HTU268" s="571"/>
      <c r="HTV268" s="571"/>
      <c r="HTW268" s="571"/>
      <c r="HTX268" s="571"/>
      <c r="HTY268" s="571"/>
      <c r="HTZ268" s="571"/>
      <c r="HUA268" s="571"/>
      <c r="HUB268" s="571"/>
      <c r="HUC268" s="571"/>
      <c r="HUD268" s="571"/>
      <c r="HUE268" s="571"/>
      <c r="HUF268" s="571"/>
      <c r="HUG268" s="571"/>
      <c r="HUH268" s="571"/>
      <c r="HUI268" s="571"/>
      <c r="HUJ268" s="571"/>
      <c r="HUK268" s="571"/>
      <c r="HUL268" s="571"/>
      <c r="HUM268" s="571"/>
      <c r="HUN268" s="571"/>
      <c r="HUO268" s="571"/>
      <c r="HUP268" s="571"/>
      <c r="HUQ268" s="571"/>
      <c r="HUR268" s="571"/>
      <c r="HUS268" s="571"/>
      <c r="HUT268" s="571"/>
      <c r="HUU268" s="571"/>
      <c r="HUV268" s="571"/>
      <c r="HUW268" s="571"/>
      <c r="HUX268" s="571"/>
      <c r="HUY268" s="571"/>
      <c r="HUZ268" s="571"/>
      <c r="HVA268" s="571"/>
      <c r="HVB268" s="571"/>
      <c r="HVC268" s="571"/>
      <c r="HVD268" s="571"/>
      <c r="HVE268" s="571"/>
      <c r="HVF268" s="571"/>
      <c r="HVG268" s="571"/>
      <c r="HVH268" s="571"/>
      <c r="HVI268" s="571"/>
      <c r="HVJ268" s="571"/>
      <c r="HVK268" s="571"/>
      <c r="HVL268" s="571"/>
      <c r="HVM268" s="571"/>
      <c r="HVN268" s="571"/>
      <c r="HVO268" s="571"/>
      <c r="HVP268" s="571"/>
      <c r="HVQ268" s="571"/>
      <c r="HVR268" s="571"/>
      <c r="HVS268" s="571"/>
      <c r="HVT268" s="571"/>
      <c r="HVU268" s="571"/>
      <c r="HVV268" s="571"/>
      <c r="HVW268" s="571"/>
      <c r="HVX268" s="571"/>
      <c r="HVY268" s="571"/>
      <c r="HVZ268" s="571"/>
      <c r="HWA268" s="571"/>
      <c r="HWB268" s="571"/>
      <c r="HWC268" s="571"/>
      <c r="HWD268" s="571"/>
      <c r="HWE268" s="571"/>
      <c r="HWF268" s="571"/>
      <c r="HWG268" s="571"/>
      <c r="HWH268" s="571"/>
      <c r="HWI268" s="571"/>
      <c r="HWJ268" s="571"/>
      <c r="HWK268" s="571"/>
      <c r="HWL268" s="571"/>
      <c r="HWM268" s="571"/>
      <c r="HWN268" s="571"/>
      <c r="HWO268" s="571"/>
      <c r="HWP268" s="571"/>
      <c r="HWQ268" s="571"/>
      <c r="HWR268" s="571"/>
      <c r="HWS268" s="571"/>
      <c r="HWT268" s="571"/>
      <c r="HWU268" s="571"/>
      <c r="HWV268" s="571"/>
      <c r="HWW268" s="571"/>
      <c r="HWX268" s="571"/>
      <c r="HWY268" s="571"/>
      <c r="HWZ268" s="571"/>
      <c r="HXA268" s="571"/>
      <c r="HXB268" s="571"/>
      <c r="HXC268" s="571"/>
      <c r="HXD268" s="571"/>
      <c r="HXE268" s="571"/>
      <c r="HXF268" s="571"/>
      <c r="HXG268" s="571"/>
      <c r="HXH268" s="571"/>
      <c r="HXI268" s="571"/>
      <c r="HXJ268" s="571"/>
      <c r="HXK268" s="571"/>
      <c r="HXL268" s="571"/>
      <c r="HXM268" s="571"/>
      <c r="HXN268" s="571"/>
      <c r="HXO268" s="571"/>
      <c r="HXP268" s="571"/>
      <c r="HXQ268" s="571"/>
      <c r="HXR268" s="571"/>
      <c r="HXS268" s="571"/>
      <c r="HXT268" s="571"/>
      <c r="HXU268" s="571"/>
      <c r="HXV268" s="571"/>
      <c r="HXW268" s="571"/>
      <c r="HXX268" s="571"/>
      <c r="HXY268" s="571"/>
      <c r="HXZ268" s="571"/>
      <c r="HYA268" s="571"/>
      <c r="HYB268" s="571"/>
      <c r="HYC268" s="571"/>
      <c r="HYD268" s="571"/>
      <c r="HYE268" s="571"/>
      <c r="HYF268" s="571"/>
      <c r="HYG268" s="571"/>
      <c r="HYH268" s="571"/>
      <c r="HYI268" s="571"/>
      <c r="HYJ268" s="571"/>
      <c r="HYK268" s="571"/>
      <c r="HYL268" s="571"/>
      <c r="HYM268" s="571"/>
      <c r="HYN268" s="571"/>
      <c r="HYO268" s="571"/>
      <c r="HYP268" s="571"/>
      <c r="HYQ268" s="571"/>
      <c r="HYR268" s="571"/>
      <c r="HYS268" s="571"/>
      <c r="HYT268" s="571"/>
      <c r="HYU268" s="571"/>
      <c r="HYV268" s="571"/>
      <c r="HYW268" s="571"/>
      <c r="HYX268" s="571"/>
      <c r="HYY268" s="571"/>
      <c r="HYZ268" s="571"/>
      <c r="HZA268" s="571"/>
      <c r="HZB268" s="571"/>
      <c r="HZC268" s="571"/>
      <c r="HZD268" s="571"/>
      <c r="HZE268" s="571"/>
      <c r="HZF268" s="571"/>
      <c r="HZG268" s="571"/>
      <c r="HZH268" s="571"/>
      <c r="HZI268" s="571"/>
      <c r="HZJ268" s="571"/>
      <c r="HZK268" s="571"/>
      <c r="HZL268" s="571"/>
      <c r="HZM268" s="571"/>
      <c r="HZN268" s="571"/>
      <c r="HZO268" s="571"/>
      <c r="HZP268" s="571"/>
      <c r="HZQ268" s="571"/>
      <c r="HZR268" s="571"/>
      <c r="HZS268" s="571"/>
      <c r="HZT268" s="571"/>
      <c r="HZU268" s="571"/>
      <c r="HZV268" s="571"/>
      <c r="HZW268" s="571"/>
      <c r="HZX268" s="571"/>
      <c r="HZY268" s="571"/>
      <c r="HZZ268" s="571"/>
      <c r="IAA268" s="571"/>
      <c r="IAB268" s="571"/>
      <c r="IAC268" s="571"/>
      <c r="IAD268" s="571"/>
      <c r="IAE268" s="571"/>
      <c r="IAF268" s="571"/>
      <c r="IAG268" s="571"/>
      <c r="IAH268" s="571"/>
      <c r="IAI268" s="571"/>
      <c r="IAJ268" s="571"/>
      <c r="IAK268" s="571"/>
      <c r="IAL268" s="571"/>
      <c r="IAM268" s="571"/>
      <c r="IAN268" s="571"/>
      <c r="IAO268" s="571"/>
      <c r="IAP268" s="571"/>
      <c r="IAQ268" s="571"/>
      <c r="IAR268" s="571"/>
      <c r="IAS268" s="571"/>
      <c r="IAT268" s="571"/>
      <c r="IAU268" s="571"/>
      <c r="IAV268" s="571"/>
      <c r="IAW268" s="571"/>
      <c r="IAX268" s="571"/>
      <c r="IAY268" s="571"/>
      <c r="IAZ268" s="571"/>
      <c r="IBA268" s="571"/>
      <c r="IBB268" s="571"/>
      <c r="IBC268" s="571"/>
      <c r="IBD268" s="571"/>
      <c r="IBE268" s="571"/>
      <c r="IBF268" s="571"/>
      <c r="IBG268" s="571"/>
      <c r="IBH268" s="571"/>
      <c r="IBI268" s="571"/>
      <c r="IBJ268" s="571"/>
      <c r="IBK268" s="571"/>
      <c r="IBL268" s="571"/>
      <c r="IBO268" s="571"/>
      <c r="IBP268" s="571"/>
      <c r="IBQ268" s="571"/>
      <c r="IBR268" s="571"/>
      <c r="IBS268" s="571"/>
      <c r="IBT268" s="571"/>
      <c r="IBU268" s="571"/>
      <c r="IBV268" s="571"/>
      <c r="IBW268" s="571"/>
      <c r="IBX268" s="571"/>
      <c r="IBY268" s="571"/>
      <c r="IBZ268" s="571"/>
      <c r="ICA268" s="571"/>
      <c r="ICB268" s="571"/>
      <c r="ICC268" s="571"/>
      <c r="ICD268" s="571"/>
      <c r="ICE268" s="571"/>
      <c r="ICF268" s="571"/>
      <c r="ICG268" s="571"/>
      <c r="ICH268" s="571"/>
      <c r="ICI268" s="571"/>
      <c r="ICJ268" s="571"/>
      <c r="ICK268" s="571"/>
      <c r="ICL268" s="571"/>
      <c r="ICM268" s="571"/>
      <c r="ICN268" s="571"/>
      <c r="ICO268" s="571"/>
      <c r="ICP268" s="571"/>
      <c r="ICQ268" s="571"/>
      <c r="ICR268" s="571"/>
      <c r="ICS268" s="571"/>
      <c r="ICT268" s="571"/>
      <c r="ICU268" s="571"/>
      <c r="ICV268" s="571"/>
      <c r="ICW268" s="571"/>
      <c r="ICX268" s="571"/>
      <c r="ICY268" s="571"/>
      <c r="ICZ268" s="571"/>
      <c r="IDA268" s="571"/>
      <c r="IDB268" s="571"/>
      <c r="IDC268" s="571"/>
      <c r="IDD268" s="571"/>
      <c r="IDE268" s="571"/>
      <c r="IDF268" s="571"/>
      <c r="IDG268" s="571"/>
      <c r="IDH268" s="571"/>
      <c r="IDI268" s="571"/>
      <c r="IDJ268" s="571"/>
      <c r="IDK268" s="571"/>
      <c r="IDL268" s="571"/>
      <c r="IDM268" s="571"/>
      <c r="IDN268" s="571"/>
      <c r="IDO268" s="571"/>
      <c r="IDP268" s="571"/>
      <c r="IDQ268" s="571"/>
      <c r="IDR268" s="571"/>
      <c r="IDS268" s="571"/>
      <c r="IDT268" s="571"/>
      <c r="IDU268" s="571"/>
      <c r="IDV268" s="571"/>
      <c r="IDW268" s="571"/>
      <c r="IDX268" s="571"/>
      <c r="IDY268" s="571"/>
      <c r="IDZ268" s="571"/>
      <c r="IEA268" s="571"/>
      <c r="IEB268" s="571"/>
      <c r="IEC268" s="571"/>
      <c r="IED268" s="571"/>
      <c r="IEE268" s="571"/>
      <c r="IEF268" s="571"/>
      <c r="IEG268" s="571"/>
      <c r="IEH268" s="571"/>
      <c r="IEI268" s="571"/>
      <c r="IEJ268" s="571"/>
      <c r="IEK268" s="571"/>
      <c r="IEL268" s="571"/>
      <c r="IEM268" s="571"/>
      <c r="IEN268" s="571"/>
      <c r="IEO268" s="571"/>
      <c r="IEP268" s="571"/>
      <c r="IEQ268" s="571"/>
      <c r="IER268" s="571"/>
      <c r="IES268" s="571"/>
      <c r="IET268" s="571"/>
      <c r="IEU268" s="571"/>
      <c r="IEV268" s="571"/>
      <c r="IEW268" s="571"/>
      <c r="IEX268" s="571"/>
      <c r="IEY268" s="571"/>
      <c r="IEZ268" s="571"/>
      <c r="IFA268" s="571"/>
      <c r="IFB268" s="571"/>
      <c r="IFC268" s="571"/>
      <c r="IFD268" s="571"/>
      <c r="IFE268" s="571"/>
      <c r="IFF268" s="571"/>
      <c r="IFG268" s="571"/>
      <c r="IFH268" s="571"/>
      <c r="IFI268" s="571"/>
      <c r="IFJ268" s="571"/>
      <c r="IFK268" s="571"/>
      <c r="IFL268" s="571"/>
      <c r="IFM268" s="571"/>
      <c r="IFN268" s="571"/>
      <c r="IFO268" s="571"/>
      <c r="IFP268" s="571"/>
      <c r="IFQ268" s="571"/>
      <c r="IFR268" s="571"/>
      <c r="IFS268" s="571"/>
      <c r="IFT268" s="571"/>
      <c r="IFU268" s="571"/>
      <c r="IFV268" s="571"/>
      <c r="IFW268" s="571"/>
      <c r="IFX268" s="571"/>
      <c r="IFY268" s="571"/>
      <c r="IFZ268" s="571"/>
      <c r="IGA268" s="571"/>
      <c r="IGB268" s="571"/>
      <c r="IGC268" s="571"/>
      <c r="IGD268" s="571"/>
      <c r="IGE268" s="571"/>
      <c r="IGF268" s="571"/>
      <c r="IGG268" s="571"/>
      <c r="IGH268" s="571"/>
      <c r="IGI268" s="571"/>
      <c r="IGJ268" s="571"/>
      <c r="IGK268" s="571"/>
      <c r="IGL268" s="571"/>
      <c r="IGM268" s="571"/>
      <c r="IGN268" s="571"/>
      <c r="IGO268" s="571"/>
      <c r="IGP268" s="571"/>
      <c r="IGQ268" s="571"/>
      <c r="IGR268" s="571"/>
      <c r="IGS268" s="571"/>
      <c r="IGT268" s="571"/>
      <c r="IGU268" s="571"/>
      <c r="IGV268" s="571"/>
      <c r="IGW268" s="571"/>
      <c r="IGX268" s="571"/>
      <c r="IGY268" s="571"/>
      <c r="IGZ268" s="571"/>
      <c r="IHA268" s="571"/>
      <c r="IHB268" s="571"/>
      <c r="IHC268" s="571"/>
      <c r="IHD268" s="571"/>
      <c r="IHE268" s="571"/>
      <c r="IHF268" s="571"/>
      <c r="IHG268" s="571"/>
      <c r="IHH268" s="571"/>
      <c r="IHI268" s="571"/>
      <c r="IHJ268" s="571"/>
      <c r="IHK268" s="571"/>
      <c r="IHL268" s="571"/>
      <c r="IHM268" s="571"/>
      <c r="IHN268" s="571"/>
      <c r="IHO268" s="571"/>
      <c r="IHP268" s="571"/>
      <c r="IHQ268" s="571"/>
      <c r="IHR268" s="571"/>
      <c r="IHS268" s="571"/>
      <c r="IHT268" s="571"/>
      <c r="IHU268" s="571"/>
      <c r="IHV268" s="571"/>
      <c r="IHW268" s="571"/>
      <c r="IHX268" s="571"/>
      <c r="IHY268" s="571"/>
      <c r="IHZ268" s="571"/>
      <c r="IIA268" s="571"/>
      <c r="IIB268" s="571"/>
      <c r="IIC268" s="571"/>
      <c r="IID268" s="571"/>
      <c r="IIE268" s="571"/>
      <c r="IIF268" s="571"/>
      <c r="IIG268" s="571"/>
      <c r="IIH268" s="571"/>
      <c r="III268" s="571"/>
      <c r="IIJ268" s="571"/>
      <c r="IIK268" s="571"/>
      <c r="IIL268" s="571"/>
      <c r="IIM268" s="571"/>
      <c r="IIN268" s="571"/>
      <c r="IIO268" s="571"/>
      <c r="IIP268" s="571"/>
      <c r="IIQ268" s="571"/>
      <c r="IIR268" s="571"/>
      <c r="IIS268" s="571"/>
      <c r="IIT268" s="571"/>
      <c r="IIU268" s="571"/>
      <c r="IIV268" s="571"/>
      <c r="IIW268" s="571"/>
      <c r="IIX268" s="571"/>
      <c r="IIY268" s="571"/>
      <c r="IIZ268" s="571"/>
      <c r="IJA268" s="571"/>
      <c r="IJB268" s="571"/>
      <c r="IJC268" s="571"/>
      <c r="IJD268" s="571"/>
      <c r="IJE268" s="571"/>
      <c r="IJF268" s="571"/>
      <c r="IJG268" s="571"/>
      <c r="IJH268" s="571"/>
      <c r="IJI268" s="571"/>
      <c r="IJJ268" s="571"/>
      <c r="IJK268" s="571"/>
      <c r="IJL268" s="571"/>
      <c r="IJM268" s="571"/>
      <c r="IJN268" s="571"/>
      <c r="IJO268" s="571"/>
      <c r="IJP268" s="571"/>
      <c r="IJQ268" s="571"/>
      <c r="IJR268" s="571"/>
      <c r="IJS268" s="571"/>
      <c r="IJT268" s="571"/>
      <c r="IJU268" s="571"/>
      <c r="IJV268" s="571"/>
      <c r="IJW268" s="571"/>
      <c r="IJX268" s="571"/>
      <c r="IJY268" s="571"/>
      <c r="IJZ268" s="571"/>
      <c r="IKA268" s="571"/>
      <c r="IKB268" s="571"/>
      <c r="IKC268" s="571"/>
      <c r="IKD268" s="571"/>
      <c r="IKE268" s="571"/>
      <c r="IKF268" s="571"/>
      <c r="IKG268" s="571"/>
      <c r="IKH268" s="571"/>
      <c r="IKI268" s="571"/>
      <c r="IKJ268" s="571"/>
      <c r="IKK268" s="571"/>
      <c r="IKL268" s="571"/>
      <c r="IKM268" s="571"/>
      <c r="IKN268" s="571"/>
      <c r="IKO268" s="571"/>
      <c r="IKP268" s="571"/>
      <c r="IKQ268" s="571"/>
      <c r="IKR268" s="571"/>
      <c r="IKS268" s="571"/>
      <c r="IKT268" s="571"/>
      <c r="IKU268" s="571"/>
      <c r="IKV268" s="571"/>
      <c r="IKW268" s="571"/>
      <c r="IKX268" s="571"/>
      <c r="IKY268" s="571"/>
      <c r="IKZ268" s="571"/>
      <c r="ILA268" s="571"/>
      <c r="ILB268" s="571"/>
      <c r="ILC268" s="571"/>
      <c r="ILD268" s="571"/>
      <c r="ILE268" s="571"/>
      <c r="ILF268" s="571"/>
      <c r="ILG268" s="571"/>
      <c r="ILH268" s="571"/>
      <c r="ILK268" s="571"/>
      <c r="ILL268" s="571"/>
      <c r="ILM268" s="571"/>
      <c r="ILN268" s="571"/>
      <c r="ILO268" s="571"/>
      <c r="ILP268" s="571"/>
      <c r="ILQ268" s="571"/>
      <c r="ILR268" s="571"/>
      <c r="ILS268" s="571"/>
      <c r="ILT268" s="571"/>
      <c r="ILU268" s="571"/>
      <c r="ILV268" s="571"/>
      <c r="ILW268" s="571"/>
      <c r="ILX268" s="571"/>
      <c r="ILY268" s="571"/>
      <c r="ILZ268" s="571"/>
      <c r="IMA268" s="571"/>
      <c r="IMB268" s="571"/>
      <c r="IMC268" s="571"/>
      <c r="IMD268" s="571"/>
      <c r="IME268" s="571"/>
      <c r="IMF268" s="571"/>
      <c r="IMG268" s="571"/>
      <c r="IMH268" s="571"/>
      <c r="IMI268" s="571"/>
      <c r="IMJ268" s="571"/>
      <c r="IMK268" s="571"/>
      <c r="IML268" s="571"/>
      <c r="IMM268" s="571"/>
      <c r="IMN268" s="571"/>
      <c r="IMO268" s="571"/>
      <c r="IMP268" s="571"/>
      <c r="IMQ268" s="571"/>
      <c r="IMR268" s="571"/>
      <c r="IMS268" s="571"/>
      <c r="IMT268" s="571"/>
      <c r="IMU268" s="571"/>
      <c r="IMV268" s="571"/>
      <c r="IMW268" s="571"/>
      <c r="IMX268" s="571"/>
      <c r="IMY268" s="571"/>
      <c r="IMZ268" s="571"/>
      <c r="INA268" s="571"/>
      <c r="INB268" s="571"/>
      <c r="INC268" s="571"/>
      <c r="IND268" s="571"/>
      <c r="INE268" s="571"/>
      <c r="INF268" s="571"/>
      <c r="ING268" s="571"/>
      <c r="INH268" s="571"/>
      <c r="INI268" s="571"/>
      <c r="INJ268" s="571"/>
      <c r="INK268" s="571"/>
      <c r="INL268" s="571"/>
      <c r="INM268" s="571"/>
      <c r="INN268" s="571"/>
      <c r="INO268" s="571"/>
      <c r="INP268" s="571"/>
      <c r="INQ268" s="571"/>
      <c r="INR268" s="571"/>
      <c r="INS268" s="571"/>
      <c r="INT268" s="571"/>
      <c r="INU268" s="571"/>
      <c r="INV268" s="571"/>
      <c r="INW268" s="571"/>
      <c r="INX268" s="571"/>
      <c r="INY268" s="571"/>
      <c r="INZ268" s="571"/>
      <c r="IOA268" s="571"/>
      <c r="IOB268" s="571"/>
      <c r="IOC268" s="571"/>
      <c r="IOD268" s="571"/>
      <c r="IOE268" s="571"/>
      <c r="IOF268" s="571"/>
      <c r="IOG268" s="571"/>
      <c r="IOH268" s="571"/>
      <c r="IOI268" s="571"/>
      <c r="IOJ268" s="571"/>
      <c r="IOK268" s="571"/>
      <c r="IOL268" s="571"/>
      <c r="IOM268" s="571"/>
      <c r="ION268" s="571"/>
      <c r="IOO268" s="571"/>
      <c r="IOP268" s="571"/>
      <c r="IOQ268" s="571"/>
      <c r="IOR268" s="571"/>
      <c r="IOS268" s="571"/>
      <c r="IOT268" s="571"/>
      <c r="IOU268" s="571"/>
      <c r="IOV268" s="571"/>
      <c r="IOW268" s="571"/>
      <c r="IOX268" s="571"/>
      <c r="IOY268" s="571"/>
      <c r="IOZ268" s="571"/>
      <c r="IPA268" s="571"/>
      <c r="IPB268" s="571"/>
      <c r="IPC268" s="571"/>
      <c r="IPD268" s="571"/>
      <c r="IPE268" s="571"/>
      <c r="IPF268" s="571"/>
      <c r="IPG268" s="571"/>
      <c r="IPH268" s="571"/>
      <c r="IPI268" s="571"/>
      <c r="IPJ268" s="571"/>
      <c r="IPK268" s="571"/>
      <c r="IPL268" s="571"/>
      <c r="IPM268" s="571"/>
      <c r="IPN268" s="571"/>
      <c r="IPO268" s="571"/>
      <c r="IPP268" s="571"/>
      <c r="IPQ268" s="571"/>
      <c r="IPR268" s="571"/>
      <c r="IPS268" s="571"/>
      <c r="IPT268" s="571"/>
      <c r="IPU268" s="571"/>
      <c r="IPV268" s="571"/>
      <c r="IPW268" s="571"/>
      <c r="IPX268" s="571"/>
      <c r="IPY268" s="571"/>
      <c r="IPZ268" s="571"/>
      <c r="IQA268" s="571"/>
      <c r="IQB268" s="571"/>
      <c r="IQC268" s="571"/>
      <c r="IQD268" s="571"/>
      <c r="IQE268" s="571"/>
      <c r="IQF268" s="571"/>
      <c r="IQG268" s="571"/>
      <c r="IQH268" s="571"/>
      <c r="IQI268" s="571"/>
      <c r="IQJ268" s="571"/>
      <c r="IQK268" s="571"/>
      <c r="IQL268" s="571"/>
      <c r="IQM268" s="571"/>
      <c r="IQN268" s="571"/>
      <c r="IQO268" s="571"/>
      <c r="IQP268" s="571"/>
      <c r="IQQ268" s="571"/>
      <c r="IQR268" s="571"/>
      <c r="IQS268" s="571"/>
      <c r="IQT268" s="571"/>
      <c r="IQU268" s="571"/>
      <c r="IQV268" s="571"/>
      <c r="IQW268" s="571"/>
      <c r="IQX268" s="571"/>
      <c r="IQY268" s="571"/>
      <c r="IQZ268" s="571"/>
      <c r="IRA268" s="571"/>
      <c r="IRB268" s="571"/>
      <c r="IRC268" s="571"/>
      <c r="IRD268" s="571"/>
      <c r="IRE268" s="571"/>
      <c r="IRF268" s="571"/>
      <c r="IRG268" s="571"/>
      <c r="IRH268" s="571"/>
      <c r="IRI268" s="571"/>
      <c r="IRJ268" s="571"/>
      <c r="IRK268" s="571"/>
      <c r="IRL268" s="571"/>
      <c r="IRM268" s="571"/>
      <c r="IRN268" s="571"/>
      <c r="IRO268" s="571"/>
      <c r="IRP268" s="571"/>
      <c r="IRQ268" s="571"/>
      <c r="IRR268" s="571"/>
      <c r="IRS268" s="571"/>
      <c r="IRT268" s="571"/>
      <c r="IRU268" s="571"/>
      <c r="IRV268" s="571"/>
      <c r="IRW268" s="571"/>
      <c r="IRX268" s="571"/>
      <c r="IRY268" s="571"/>
      <c r="IRZ268" s="571"/>
      <c r="ISA268" s="571"/>
      <c r="ISB268" s="571"/>
      <c r="ISC268" s="571"/>
      <c r="ISD268" s="571"/>
      <c r="ISE268" s="571"/>
      <c r="ISF268" s="571"/>
      <c r="ISG268" s="571"/>
      <c r="ISH268" s="571"/>
      <c r="ISI268" s="571"/>
      <c r="ISJ268" s="571"/>
      <c r="ISK268" s="571"/>
      <c r="ISL268" s="571"/>
      <c r="ISM268" s="571"/>
      <c r="ISN268" s="571"/>
      <c r="ISO268" s="571"/>
      <c r="ISP268" s="571"/>
      <c r="ISQ268" s="571"/>
      <c r="ISR268" s="571"/>
      <c r="ISS268" s="571"/>
      <c r="IST268" s="571"/>
      <c r="ISU268" s="571"/>
      <c r="ISV268" s="571"/>
      <c r="ISW268" s="571"/>
      <c r="ISX268" s="571"/>
      <c r="ISY268" s="571"/>
      <c r="ISZ268" s="571"/>
      <c r="ITA268" s="571"/>
      <c r="ITB268" s="571"/>
      <c r="ITC268" s="571"/>
      <c r="ITD268" s="571"/>
      <c r="ITE268" s="571"/>
      <c r="ITF268" s="571"/>
      <c r="ITG268" s="571"/>
      <c r="ITH268" s="571"/>
      <c r="ITI268" s="571"/>
      <c r="ITJ268" s="571"/>
      <c r="ITK268" s="571"/>
      <c r="ITL268" s="571"/>
      <c r="ITM268" s="571"/>
      <c r="ITN268" s="571"/>
      <c r="ITO268" s="571"/>
      <c r="ITP268" s="571"/>
      <c r="ITQ268" s="571"/>
      <c r="ITR268" s="571"/>
      <c r="ITS268" s="571"/>
      <c r="ITT268" s="571"/>
      <c r="ITU268" s="571"/>
      <c r="ITV268" s="571"/>
      <c r="ITW268" s="571"/>
      <c r="ITX268" s="571"/>
      <c r="ITY268" s="571"/>
      <c r="ITZ268" s="571"/>
      <c r="IUA268" s="571"/>
      <c r="IUB268" s="571"/>
      <c r="IUC268" s="571"/>
      <c r="IUD268" s="571"/>
      <c r="IUE268" s="571"/>
      <c r="IUF268" s="571"/>
      <c r="IUG268" s="571"/>
      <c r="IUH268" s="571"/>
      <c r="IUI268" s="571"/>
      <c r="IUJ268" s="571"/>
      <c r="IUK268" s="571"/>
      <c r="IUL268" s="571"/>
      <c r="IUM268" s="571"/>
      <c r="IUN268" s="571"/>
      <c r="IUO268" s="571"/>
      <c r="IUP268" s="571"/>
      <c r="IUQ268" s="571"/>
      <c r="IUR268" s="571"/>
      <c r="IUS268" s="571"/>
      <c r="IUT268" s="571"/>
      <c r="IUU268" s="571"/>
      <c r="IUV268" s="571"/>
      <c r="IUW268" s="571"/>
      <c r="IUX268" s="571"/>
      <c r="IUY268" s="571"/>
      <c r="IUZ268" s="571"/>
      <c r="IVA268" s="571"/>
      <c r="IVB268" s="571"/>
      <c r="IVC268" s="571"/>
      <c r="IVD268" s="571"/>
      <c r="IVG268" s="571"/>
      <c r="IVH268" s="571"/>
      <c r="IVI268" s="571"/>
      <c r="IVJ268" s="571"/>
      <c r="IVK268" s="571"/>
      <c r="IVL268" s="571"/>
      <c r="IVM268" s="571"/>
      <c r="IVN268" s="571"/>
      <c r="IVO268" s="571"/>
      <c r="IVP268" s="571"/>
      <c r="IVQ268" s="571"/>
      <c r="IVR268" s="571"/>
      <c r="IVS268" s="571"/>
      <c r="IVT268" s="571"/>
      <c r="IVU268" s="571"/>
      <c r="IVV268" s="571"/>
      <c r="IVW268" s="571"/>
      <c r="IVX268" s="571"/>
      <c r="IVY268" s="571"/>
      <c r="IVZ268" s="571"/>
      <c r="IWA268" s="571"/>
      <c r="IWB268" s="571"/>
      <c r="IWC268" s="571"/>
      <c r="IWD268" s="571"/>
      <c r="IWE268" s="571"/>
      <c r="IWF268" s="571"/>
      <c r="IWG268" s="571"/>
      <c r="IWH268" s="571"/>
      <c r="IWI268" s="571"/>
      <c r="IWJ268" s="571"/>
      <c r="IWK268" s="571"/>
      <c r="IWL268" s="571"/>
      <c r="IWM268" s="571"/>
      <c r="IWN268" s="571"/>
      <c r="IWO268" s="571"/>
      <c r="IWP268" s="571"/>
      <c r="IWQ268" s="571"/>
      <c r="IWR268" s="571"/>
      <c r="IWS268" s="571"/>
      <c r="IWT268" s="571"/>
      <c r="IWU268" s="571"/>
      <c r="IWV268" s="571"/>
      <c r="IWW268" s="571"/>
      <c r="IWX268" s="571"/>
      <c r="IWY268" s="571"/>
      <c r="IWZ268" s="571"/>
      <c r="IXA268" s="571"/>
      <c r="IXB268" s="571"/>
      <c r="IXC268" s="571"/>
      <c r="IXD268" s="571"/>
      <c r="IXE268" s="571"/>
      <c r="IXF268" s="571"/>
      <c r="IXG268" s="571"/>
      <c r="IXH268" s="571"/>
      <c r="IXI268" s="571"/>
      <c r="IXJ268" s="571"/>
      <c r="IXK268" s="571"/>
      <c r="IXL268" s="571"/>
      <c r="IXM268" s="571"/>
      <c r="IXN268" s="571"/>
      <c r="IXO268" s="571"/>
      <c r="IXP268" s="571"/>
      <c r="IXQ268" s="571"/>
      <c r="IXR268" s="571"/>
      <c r="IXS268" s="571"/>
      <c r="IXT268" s="571"/>
      <c r="IXU268" s="571"/>
      <c r="IXV268" s="571"/>
      <c r="IXW268" s="571"/>
      <c r="IXX268" s="571"/>
      <c r="IXY268" s="571"/>
      <c r="IXZ268" s="571"/>
      <c r="IYA268" s="571"/>
      <c r="IYB268" s="571"/>
      <c r="IYC268" s="571"/>
      <c r="IYD268" s="571"/>
      <c r="IYE268" s="571"/>
      <c r="IYF268" s="571"/>
      <c r="IYG268" s="571"/>
      <c r="IYH268" s="571"/>
      <c r="IYI268" s="571"/>
      <c r="IYJ268" s="571"/>
      <c r="IYK268" s="571"/>
      <c r="IYL268" s="571"/>
      <c r="IYM268" s="571"/>
      <c r="IYN268" s="571"/>
      <c r="IYO268" s="571"/>
      <c r="IYP268" s="571"/>
      <c r="IYQ268" s="571"/>
      <c r="IYR268" s="571"/>
      <c r="IYS268" s="571"/>
      <c r="IYT268" s="571"/>
      <c r="IYU268" s="571"/>
      <c r="IYV268" s="571"/>
      <c r="IYW268" s="571"/>
      <c r="IYX268" s="571"/>
      <c r="IYY268" s="571"/>
      <c r="IYZ268" s="571"/>
      <c r="IZA268" s="571"/>
      <c r="IZB268" s="571"/>
      <c r="IZC268" s="571"/>
      <c r="IZD268" s="571"/>
      <c r="IZE268" s="571"/>
      <c r="IZF268" s="571"/>
      <c r="IZG268" s="571"/>
      <c r="IZH268" s="571"/>
      <c r="IZI268" s="571"/>
      <c r="IZJ268" s="571"/>
      <c r="IZK268" s="571"/>
      <c r="IZL268" s="571"/>
      <c r="IZM268" s="571"/>
      <c r="IZN268" s="571"/>
      <c r="IZO268" s="571"/>
      <c r="IZP268" s="571"/>
      <c r="IZQ268" s="571"/>
      <c r="IZR268" s="571"/>
      <c r="IZS268" s="571"/>
      <c r="IZT268" s="571"/>
      <c r="IZU268" s="571"/>
      <c r="IZV268" s="571"/>
      <c r="IZW268" s="571"/>
      <c r="IZX268" s="571"/>
      <c r="IZY268" s="571"/>
      <c r="IZZ268" s="571"/>
      <c r="JAA268" s="571"/>
      <c r="JAB268" s="571"/>
      <c r="JAC268" s="571"/>
      <c r="JAD268" s="571"/>
      <c r="JAE268" s="571"/>
      <c r="JAF268" s="571"/>
      <c r="JAG268" s="571"/>
      <c r="JAH268" s="571"/>
      <c r="JAI268" s="571"/>
      <c r="JAJ268" s="571"/>
      <c r="JAK268" s="571"/>
      <c r="JAL268" s="571"/>
      <c r="JAM268" s="571"/>
      <c r="JAN268" s="571"/>
      <c r="JAO268" s="571"/>
      <c r="JAP268" s="571"/>
      <c r="JAQ268" s="571"/>
      <c r="JAR268" s="571"/>
      <c r="JAS268" s="571"/>
      <c r="JAT268" s="571"/>
      <c r="JAU268" s="571"/>
      <c r="JAV268" s="571"/>
      <c r="JAW268" s="571"/>
      <c r="JAX268" s="571"/>
      <c r="JAY268" s="571"/>
      <c r="JAZ268" s="571"/>
      <c r="JBA268" s="571"/>
      <c r="JBB268" s="571"/>
      <c r="JBC268" s="571"/>
      <c r="JBD268" s="571"/>
      <c r="JBE268" s="571"/>
      <c r="JBF268" s="571"/>
      <c r="JBG268" s="571"/>
      <c r="JBH268" s="571"/>
      <c r="JBI268" s="571"/>
      <c r="JBJ268" s="571"/>
      <c r="JBK268" s="571"/>
      <c r="JBL268" s="571"/>
      <c r="JBM268" s="571"/>
      <c r="JBN268" s="571"/>
      <c r="JBO268" s="571"/>
      <c r="JBP268" s="571"/>
      <c r="JBQ268" s="571"/>
      <c r="JBR268" s="571"/>
      <c r="JBS268" s="571"/>
      <c r="JBT268" s="571"/>
      <c r="JBU268" s="571"/>
      <c r="JBV268" s="571"/>
      <c r="JBW268" s="571"/>
      <c r="JBX268" s="571"/>
      <c r="JBY268" s="571"/>
      <c r="JBZ268" s="571"/>
      <c r="JCA268" s="571"/>
      <c r="JCB268" s="571"/>
      <c r="JCC268" s="571"/>
      <c r="JCD268" s="571"/>
      <c r="JCE268" s="571"/>
      <c r="JCF268" s="571"/>
      <c r="JCG268" s="571"/>
      <c r="JCH268" s="571"/>
      <c r="JCI268" s="571"/>
      <c r="JCJ268" s="571"/>
      <c r="JCK268" s="571"/>
      <c r="JCL268" s="571"/>
      <c r="JCM268" s="571"/>
      <c r="JCN268" s="571"/>
      <c r="JCO268" s="571"/>
      <c r="JCP268" s="571"/>
      <c r="JCQ268" s="571"/>
      <c r="JCR268" s="571"/>
      <c r="JCS268" s="571"/>
      <c r="JCT268" s="571"/>
      <c r="JCU268" s="571"/>
      <c r="JCV268" s="571"/>
      <c r="JCW268" s="571"/>
      <c r="JCX268" s="571"/>
      <c r="JCY268" s="571"/>
      <c r="JCZ268" s="571"/>
      <c r="JDA268" s="571"/>
      <c r="JDB268" s="571"/>
      <c r="JDC268" s="571"/>
      <c r="JDD268" s="571"/>
      <c r="JDE268" s="571"/>
      <c r="JDF268" s="571"/>
      <c r="JDG268" s="571"/>
      <c r="JDH268" s="571"/>
      <c r="JDI268" s="571"/>
      <c r="JDJ268" s="571"/>
      <c r="JDK268" s="571"/>
      <c r="JDL268" s="571"/>
      <c r="JDM268" s="571"/>
      <c r="JDN268" s="571"/>
      <c r="JDO268" s="571"/>
      <c r="JDP268" s="571"/>
      <c r="JDQ268" s="571"/>
      <c r="JDR268" s="571"/>
      <c r="JDS268" s="571"/>
      <c r="JDT268" s="571"/>
      <c r="JDU268" s="571"/>
      <c r="JDV268" s="571"/>
      <c r="JDW268" s="571"/>
      <c r="JDX268" s="571"/>
      <c r="JDY268" s="571"/>
      <c r="JDZ268" s="571"/>
      <c r="JEA268" s="571"/>
      <c r="JEB268" s="571"/>
      <c r="JEC268" s="571"/>
      <c r="JED268" s="571"/>
      <c r="JEE268" s="571"/>
      <c r="JEF268" s="571"/>
      <c r="JEG268" s="571"/>
      <c r="JEH268" s="571"/>
      <c r="JEI268" s="571"/>
      <c r="JEJ268" s="571"/>
      <c r="JEK268" s="571"/>
      <c r="JEL268" s="571"/>
      <c r="JEM268" s="571"/>
      <c r="JEN268" s="571"/>
      <c r="JEO268" s="571"/>
      <c r="JEP268" s="571"/>
      <c r="JEQ268" s="571"/>
      <c r="JER268" s="571"/>
      <c r="JES268" s="571"/>
      <c r="JET268" s="571"/>
      <c r="JEU268" s="571"/>
      <c r="JEV268" s="571"/>
      <c r="JEW268" s="571"/>
      <c r="JEX268" s="571"/>
      <c r="JEY268" s="571"/>
      <c r="JEZ268" s="571"/>
      <c r="JFC268" s="571"/>
      <c r="JFD268" s="571"/>
      <c r="JFE268" s="571"/>
      <c r="JFF268" s="571"/>
      <c r="JFG268" s="571"/>
      <c r="JFH268" s="571"/>
      <c r="JFI268" s="571"/>
      <c r="JFJ268" s="571"/>
      <c r="JFK268" s="571"/>
      <c r="JFL268" s="571"/>
      <c r="JFM268" s="571"/>
      <c r="JFN268" s="571"/>
      <c r="JFO268" s="571"/>
      <c r="JFP268" s="571"/>
      <c r="JFQ268" s="571"/>
      <c r="JFR268" s="571"/>
      <c r="JFS268" s="571"/>
      <c r="JFT268" s="571"/>
      <c r="JFU268" s="571"/>
      <c r="JFV268" s="571"/>
      <c r="JFW268" s="571"/>
      <c r="JFX268" s="571"/>
      <c r="JFY268" s="571"/>
      <c r="JFZ268" s="571"/>
      <c r="JGA268" s="571"/>
      <c r="JGB268" s="571"/>
      <c r="JGC268" s="571"/>
      <c r="JGD268" s="571"/>
      <c r="JGE268" s="571"/>
      <c r="JGF268" s="571"/>
      <c r="JGG268" s="571"/>
      <c r="JGH268" s="571"/>
      <c r="JGI268" s="571"/>
      <c r="JGJ268" s="571"/>
      <c r="JGK268" s="571"/>
      <c r="JGL268" s="571"/>
      <c r="JGM268" s="571"/>
      <c r="JGN268" s="571"/>
      <c r="JGO268" s="571"/>
      <c r="JGP268" s="571"/>
      <c r="JGQ268" s="571"/>
      <c r="JGR268" s="571"/>
      <c r="JGS268" s="571"/>
      <c r="JGT268" s="571"/>
      <c r="JGU268" s="571"/>
      <c r="JGV268" s="571"/>
      <c r="JGW268" s="571"/>
      <c r="JGX268" s="571"/>
      <c r="JGY268" s="571"/>
      <c r="JGZ268" s="571"/>
      <c r="JHA268" s="571"/>
      <c r="JHB268" s="571"/>
      <c r="JHC268" s="571"/>
      <c r="JHD268" s="571"/>
      <c r="JHE268" s="571"/>
      <c r="JHF268" s="571"/>
      <c r="JHG268" s="571"/>
      <c r="JHH268" s="571"/>
      <c r="JHI268" s="571"/>
      <c r="JHJ268" s="571"/>
      <c r="JHK268" s="571"/>
      <c r="JHL268" s="571"/>
      <c r="JHM268" s="571"/>
      <c r="JHN268" s="571"/>
      <c r="JHO268" s="571"/>
      <c r="JHP268" s="571"/>
      <c r="JHQ268" s="571"/>
      <c r="JHR268" s="571"/>
      <c r="JHS268" s="571"/>
      <c r="JHT268" s="571"/>
      <c r="JHU268" s="571"/>
      <c r="JHV268" s="571"/>
      <c r="JHW268" s="571"/>
      <c r="JHX268" s="571"/>
      <c r="JHY268" s="571"/>
      <c r="JHZ268" s="571"/>
      <c r="JIA268" s="571"/>
      <c r="JIB268" s="571"/>
      <c r="JIC268" s="571"/>
      <c r="JID268" s="571"/>
      <c r="JIE268" s="571"/>
      <c r="JIF268" s="571"/>
      <c r="JIG268" s="571"/>
      <c r="JIH268" s="571"/>
      <c r="JII268" s="571"/>
      <c r="JIJ268" s="571"/>
      <c r="JIK268" s="571"/>
      <c r="JIL268" s="571"/>
      <c r="JIM268" s="571"/>
      <c r="JIN268" s="571"/>
      <c r="JIO268" s="571"/>
      <c r="JIP268" s="571"/>
      <c r="JIQ268" s="571"/>
      <c r="JIR268" s="571"/>
      <c r="JIS268" s="571"/>
      <c r="JIT268" s="571"/>
      <c r="JIU268" s="571"/>
      <c r="JIV268" s="571"/>
      <c r="JIW268" s="571"/>
      <c r="JIX268" s="571"/>
      <c r="JIY268" s="571"/>
      <c r="JIZ268" s="571"/>
      <c r="JJA268" s="571"/>
      <c r="JJB268" s="571"/>
      <c r="JJC268" s="571"/>
      <c r="JJD268" s="571"/>
      <c r="JJE268" s="571"/>
      <c r="JJF268" s="571"/>
      <c r="JJG268" s="571"/>
      <c r="JJH268" s="571"/>
      <c r="JJI268" s="571"/>
      <c r="JJJ268" s="571"/>
      <c r="JJK268" s="571"/>
      <c r="JJL268" s="571"/>
      <c r="JJM268" s="571"/>
      <c r="JJN268" s="571"/>
      <c r="JJO268" s="571"/>
      <c r="JJP268" s="571"/>
      <c r="JJQ268" s="571"/>
      <c r="JJR268" s="571"/>
      <c r="JJS268" s="571"/>
      <c r="JJT268" s="571"/>
      <c r="JJU268" s="571"/>
      <c r="JJV268" s="571"/>
      <c r="JJW268" s="571"/>
      <c r="JJX268" s="571"/>
      <c r="JJY268" s="571"/>
      <c r="JJZ268" s="571"/>
      <c r="JKA268" s="571"/>
      <c r="JKB268" s="571"/>
      <c r="JKC268" s="571"/>
      <c r="JKD268" s="571"/>
      <c r="JKE268" s="571"/>
      <c r="JKF268" s="571"/>
      <c r="JKG268" s="571"/>
      <c r="JKH268" s="571"/>
      <c r="JKI268" s="571"/>
      <c r="JKJ268" s="571"/>
      <c r="JKK268" s="571"/>
      <c r="JKL268" s="571"/>
      <c r="JKM268" s="571"/>
      <c r="JKN268" s="571"/>
      <c r="JKO268" s="571"/>
      <c r="JKP268" s="571"/>
      <c r="JKQ268" s="571"/>
      <c r="JKR268" s="571"/>
      <c r="JKS268" s="571"/>
      <c r="JKT268" s="571"/>
      <c r="JKU268" s="571"/>
      <c r="JKV268" s="571"/>
      <c r="JKW268" s="571"/>
      <c r="JKX268" s="571"/>
      <c r="JKY268" s="571"/>
      <c r="JKZ268" s="571"/>
      <c r="JLA268" s="571"/>
      <c r="JLB268" s="571"/>
      <c r="JLC268" s="571"/>
      <c r="JLD268" s="571"/>
      <c r="JLE268" s="571"/>
      <c r="JLF268" s="571"/>
      <c r="JLG268" s="571"/>
      <c r="JLH268" s="571"/>
      <c r="JLI268" s="571"/>
      <c r="JLJ268" s="571"/>
      <c r="JLK268" s="571"/>
      <c r="JLL268" s="571"/>
      <c r="JLM268" s="571"/>
      <c r="JLN268" s="571"/>
      <c r="JLO268" s="571"/>
      <c r="JLP268" s="571"/>
      <c r="JLQ268" s="571"/>
      <c r="JLR268" s="571"/>
      <c r="JLS268" s="571"/>
      <c r="JLT268" s="571"/>
      <c r="JLU268" s="571"/>
      <c r="JLV268" s="571"/>
      <c r="JLW268" s="571"/>
      <c r="JLX268" s="571"/>
      <c r="JLY268" s="571"/>
      <c r="JLZ268" s="571"/>
      <c r="JMA268" s="571"/>
      <c r="JMB268" s="571"/>
      <c r="JMC268" s="571"/>
      <c r="JMD268" s="571"/>
      <c r="JME268" s="571"/>
      <c r="JMF268" s="571"/>
      <c r="JMG268" s="571"/>
      <c r="JMH268" s="571"/>
      <c r="JMI268" s="571"/>
      <c r="JMJ268" s="571"/>
      <c r="JMK268" s="571"/>
      <c r="JML268" s="571"/>
      <c r="JMM268" s="571"/>
      <c r="JMN268" s="571"/>
      <c r="JMO268" s="571"/>
      <c r="JMP268" s="571"/>
      <c r="JMQ268" s="571"/>
      <c r="JMR268" s="571"/>
      <c r="JMS268" s="571"/>
      <c r="JMT268" s="571"/>
      <c r="JMU268" s="571"/>
      <c r="JMV268" s="571"/>
      <c r="JMW268" s="571"/>
      <c r="JMX268" s="571"/>
      <c r="JMY268" s="571"/>
      <c r="JMZ268" s="571"/>
      <c r="JNA268" s="571"/>
      <c r="JNB268" s="571"/>
      <c r="JNC268" s="571"/>
      <c r="JND268" s="571"/>
      <c r="JNE268" s="571"/>
      <c r="JNF268" s="571"/>
      <c r="JNG268" s="571"/>
      <c r="JNH268" s="571"/>
      <c r="JNI268" s="571"/>
      <c r="JNJ268" s="571"/>
      <c r="JNK268" s="571"/>
      <c r="JNL268" s="571"/>
      <c r="JNM268" s="571"/>
      <c r="JNN268" s="571"/>
      <c r="JNO268" s="571"/>
      <c r="JNP268" s="571"/>
      <c r="JNQ268" s="571"/>
      <c r="JNR268" s="571"/>
      <c r="JNS268" s="571"/>
      <c r="JNT268" s="571"/>
      <c r="JNU268" s="571"/>
      <c r="JNV268" s="571"/>
      <c r="JNW268" s="571"/>
      <c r="JNX268" s="571"/>
      <c r="JNY268" s="571"/>
      <c r="JNZ268" s="571"/>
      <c r="JOA268" s="571"/>
      <c r="JOB268" s="571"/>
      <c r="JOC268" s="571"/>
      <c r="JOD268" s="571"/>
      <c r="JOE268" s="571"/>
      <c r="JOF268" s="571"/>
      <c r="JOG268" s="571"/>
      <c r="JOH268" s="571"/>
      <c r="JOI268" s="571"/>
      <c r="JOJ268" s="571"/>
      <c r="JOK268" s="571"/>
      <c r="JOL268" s="571"/>
      <c r="JOM268" s="571"/>
      <c r="JON268" s="571"/>
      <c r="JOO268" s="571"/>
      <c r="JOP268" s="571"/>
      <c r="JOQ268" s="571"/>
      <c r="JOR268" s="571"/>
      <c r="JOS268" s="571"/>
      <c r="JOT268" s="571"/>
      <c r="JOU268" s="571"/>
      <c r="JOV268" s="571"/>
      <c r="JOY268" s="571"/>
      <c r="JOZ268" s="571"/>
      <c r="JPA268" s="571"/>
      <c r="JPB268" s="571"/>
      <c r="JPC268" s="571"/>
      <c r="JPD268" s="571"/>
      <c r="JPE268" s="571"/>
      <c r="JPF268" s="571"/>
      <c r="JPG268" s="571"/>
      <c r="JPH268" s="571"/>
      <c r="JPI268" s="571"/>
      <c r="JPJ268" s="571"/>
      <c r="JPK268" s="571"/>
      <c r="JPL268" s="571"/>
      <c r="JPM268" s="571"/>
      <c r="JPN268" s="571"/>
      <c r="JPO268" s="571"/>
      <c r="JPP268" s="571"/>
      <c r="JPQ268" s="571"/>
      <c r="JPR268" s="571"/>
      <c r="JPS268" s="571"/>
      <c r="JPT268" s="571"/>
      <c r="JPU268" s="571"/>
      <c r="JPV268" s="571"/>
      <c r="JPW268" s="571"/>
      <c r="JPX268" s="571"/>
      <c r="JPY268" s="571"/>
      <c r="JPZ268" s="571"/>
      <c r="JQA268" s="571"/>
      <c r="JQB268" s="571"/>
      <c r="JQC268" s="571"/>
      <c r="JQD268" s="571"/>
      <c r="JQE268" s="571"/>
      <c r="JQF268" s="571"/>
      <c r="JQG268" s="571"/>
      <c r="JQH268" s="571"/>
      <c r="JQI268" s="571"/>
      <c r="JQJ268" s="571"/>
      <c r="JQK268" s="571"/>
      <c r="JQL268" s="571"/>
      <c r="JQM268" s="571"/>
      <c r="JQN268" s="571"/>
      <c r="JQO268" s="571"/>
      <c r="JQP268" s="571"/>
      <c r="JQQ268" s="571"/>
      <c r="JQR268" s="571"/>
      <c r="JQS268" s="571"/>
      <c r="JQT268" s="571"/>
      <c r="JQU268" s="571"/>
      <c r="JQV268" s="571"/>
      <c r="JQW268" s="571"/>
      <c r="JQX268" s="571"/>
      <c r="JQY268" s="571"/>
      <c r="JQZ268" s="571"/>
      <c r="JRA268" s="571"/>
      <c r="JRB268" s="571"/>
      <c r="JRC268" s="571"/>
      <c r="JRD268" s="571"/>
      <c r="JRE268" s="571"/>
      <c r="JRF268" s="571"/>
      <c r="JRG268" s="571"/>
      <c r="JRH268" s="571"/>
      <c r="JRI268" s="571"/>
      <c r="JRJ268" s="571"/>
      <c r="JRK268" s="571"/>
      <c r="JRL268" s="571"/>
      <c r="JRM268" s="571"/>
      <c r="JRN268" s="571"/>
      <c r="JRO268" s="571"/>
      <c r="JRP268" s="571"/>
      <c r="JRQ268" s="571"/>
      <c r="JRR268" s="571"/>
      <c r="JRS268" s="571"/>
      <c r="JRT268" s="571"/>
      <c r="JRU268" s="571"/>
      <c r="JRV268" s="571"/>
      <c r="JRW268" s="571"/>
      <c r="JRX268" s="571"/>
      <c r="JRY268" s="571"/>
      <c r="JRZ268" s="571"/>
      <c r="JSA268" s="571"/>
      <c r="JSB268" s="571"/>
      <c r="JSC268" s="571"/>
      <c r="JSD268" s="571"/>
      <c r="JSE268" s="571"/>
      <c r="JSF268" s="571"/>
      <c r="JSG268" s="571"/>
      <c r="JSH268" s="571"/>
      <c r="JSI268" s="571"/>
      <c r="JSJ268" s="571"/>
      <c r="JSK268" s="571"/>
      <c r="JSL268" s="571"/>
      <c r="JSM268" s="571"/>
      <c r="JSN268" s="571"/>
      <c r="JSO268" s="571"/>
      <c r="JSP268" s="571"/>
      <c r="JSQ268" s="571"/>
      <c r="JSR268" s="571"/>
      <c r="JSS268" s="571"/>
      <c r="JST268" s="571"/>
      <c r="JSU268" s="571"/>
      <c r="JSV268" s="571"/>
      <c r="JSW268" s="571"/>
      <c r="JSX268" s="571"/>
      <c r="JSY268" s="571"/>
      <c r="JSZ268" s="571"/>
      <c r="JTA268" s="571"/>
      <c r="JTB268" s="571"/>
      <c r="JTC268" s="571"/>
      <c r="JTD268" s="571"/>
      <c r="JTE268" s="571"/>
      <c r="JTF268" s="571"/>
      <c r="JTG268" s="571"/>
      <c r="JTH268" s="571"/>
      <c r="JTI268" s="571"/>
      <c r="JTJ268" s="571"/>
      <c r="JTK268" s="571"/>
      <c r="JTL268" s="571"/>
      <c r="JTM268" s="571"/>
      <c r="JTN268" s="571"/>
      <c r="JTO268" s="571"/>
      <c r="JTP268" s="571"/>
      <c r="JTQ268" s="571"/>
      <c r="JTR268" s="571"/>
      <c r="JTS268" s="571"/>
      <c r="JTT268" s="571"/>
      <c r="JTU268" s="571"/>
      <c r="JTV268" s="571"/>
      <c r="JTW268" s="571"/>
      <c r="JTX268" s="571"/>
      <c r="JTY268" s="571"/>
      <c r="JTZ268" s="571"/>
      <c r="JUA268" s="571"/>
      <c r="JUB268" s="571"/>
      <c r="JUC268" s="571"/>
      <c r="JUD268" s="571"/>
      <c r="JUE268" s="571"/>
      <c r="JUF268" s="571"/>
      <c r="JUG268" s="571"/>
      <c r="JUH268" s="571"/>
      <c r="JUI268" s="571"/>
      <c r="JUJ268" s="571"/>
      <c r="JUK268" s="571"/>
      <c r="JUL268" s="571"/>
      <c r="JUM268" s="571"/>
      <c r="JUN268" s="571"/>
      <c r="JUO268" s="571"/>
      <c r="JUP268" s="571"/>
      <c r="JUQ268" s="571"/>
      <c r="JUR268" s="571"/>
      <c r="JUS268" s="571"/>
      <c r="JUT268" s="571"/>
      <c r="JUU268" s="571"/>
      <c r="JUV268" s="571"/>
      <c r="JUW268" s="571"/>
      <c r="JUX268" s="571"/>
      <c r="JUY268" s="571"/>
      <c r="JUZ268" s="571"/>
      <c r="JVA268" s="571"/>
      <c r="JVB268" s="571"/>
      <c r="JVC268" s="571"/>
      <c r="JVD268" s="571"/>
      <c r="JVE268" s="571"/>
      <c r="JVF268" s="571"/>
      <c r="JVG268" s="571"/>
      <c r="JVH268" s="571"/>
      <c r="JVI268" s="571"/>
      <c r="JVJ268" s="571"/>
      <c r="JVK268" s="571"/>
      <c r="JVL268" s="571"/>
      <c r="JVM268" s="571"/>
      <c r="JVN268" s="571"/>
      <c r="JVO268" s="571"/>
      <c r="JVP268" s="571"/>
      <c r="JVQ268" s="571"/>
      <c r="JVR268" s="571"/>
      <c r="JVS268" s="571"/>
      <c r="JVT268" s="571"/>
      <c r="JVU268" s="571"/>
      <c r="JVV268" s="571"/>
      <c r="JVW268" s="571"/>
      <c r="JVX268" s="571"/>
      <c r="JVY268" s="571"/>
      <c r="JVZ268" s="571"/>
      <c r="JWA268" s="571"/>
      <c r="JWB268" s="571"/>
      <c r="JWC268" s="571"/>
      <c r="JWD268" s="571"/>
      <c r="JWE268" s="571"/>
      <c r="JWF268" s="571"/>
      <c r="JWG268" s="571"/>
      <c r="JWH268" s="571"/>
      <c r="JWI268" s="571"/>
      <c r="JWJ268" s="571"/>
      <c r="JWK268" s="571"/>
      <c r="JWL268" s="571"/>
      <c r="JWM268" s="571"/>
      <c r="JWN268" s="571"/>
      <c r="JWO268" s="571"/>
      <c r="JWP268" s="571"/>
      <c r="JWQ268" s="571"/>
      <c r="JWR268" s="571"/>
      <c r="JWS268" s="571"/>
      <c r="JWT268" s="571"/>
      <c r="JWU268" s="571"/>
      <c r="JWV268" s="571"/>
      <c r="JWW268" s="571"/>
      <c r="JWX268" s="571"/>
      <c r="JWY268" s="571"/>
      <c r="JWZ268" s="571"/>
      <c r="JXA268" s="571"/>
      <c r="JXB268" s="571"/>
      <c r="JXC268" s="571"/>
      <c r="JXD268" s="571"/>
      <c r="JXE268" s="571"/>
      <c r="JXF268" s="571"/>
      <c r="JXG268" s="571"/>
      <c r="JXH268" s="571"/>
      <c r="JXI268" s="571"/>
      <c r="JXJ268" s="571"/>
      <c r="JXK268" s="571"/>
      <c r="JXL268" s="571"/>
      <c r="JXM268" s="571"/>
      <c r="JXN268" s="571"/>
      <c r="JXO268" s="571"/>
      <c r="JXP268" s="571"/>
      <c r="JXQ268" s="571"/>
      <c r="JXR268" s="571"/>
      <c r="JXS268" s="571"/>
      <c r="JXT268" s="571"/>
      <c r="JXU268" s="571"/>
      <c r="JXV268" s="571"/>
      <c r="JXW268" s="571"/>
      <c r="JXX268" s="571"/>
      <c r="JXY268" s="571"/>
      <c r="JXZ268" s="571"/>
      <c r="JYA268" s="571"/>
      <c r="JYB268" s="571"/>
      <c r="JYC268" s="571"/>
      <c r="JYD268" s="571"/>
      <c r="JYE268" s="571"/>
      <c r="JYF268" s="571"/>
      <c r="JYG268" s="571"/>
      <c r="JYH268" s="571"/>
      <c r="JYI268" s="571"/>
      <c r="JYJ268" s="571"/>
      <c r="JYK268" s="571"/>
      <c r="JYL268" s="571"/>
      <c r="JYM268" s="571"/>
      <c r="JYN268" s="571"/>
      <c r="JYO268" s="571"/>
      <c r="JYP268" s="571"/>
      <c r="JYQ268" s="571"/>
      <c r="JYR268" s="571"/>
      <c r="JYU268" s="571"/>
      <c r="JYV268" s="571"/>
      <c r="JYW268" s="571"/>
      <c r="JYX268" s="571"/>
      <c r="JYY268" s="571"/>
      <c r="JYZ268" s="571"/>
      <c r="JZA268" s="571"/>
      <c r="JZB268" s="571"/>
      <c r="JZC268" s="571"/>
      <c r="JZD268" s="571"/>
      <c r="JZE268" s="571"/>
      <c r="JZF268" s="571"/>
      <c r="JZG268" s="571"/>
      <c r="JZH268" s="571"/>
      <c r="JZI268" s="571"/>
      <c r="JZJ268" s="571"/>
      <c r="JZK268" s="571"/>
      <c r="JZL268" s="571"/>
      <c r="JZM268" s="571"/>
      <c r="JZN268" s="571"/>
      <c r="JZO268" s="571"/>
      <c r="JZP268" s="571"/>
      <c r="JZQ268" s="571"/>
      <c r="JZR268" s="571"/>
      <c r="JZS268" s="571"/>
      <c r="JZT268" s="571"/>
      <c r="JZU268" s="571"/>
      <c r="JZV268" s="571"/>
      <c r="JZW268" s="571"/>
      <c r="JZX268" s="571"/>
      <c r="JZY268" s="571"/>
      <c r="JZZ268" s="571"/>
      <c r="KAA268" s="571"/>
      <c r="KAB268" s="571"/>
      <c r="KAC268" s="571"/>
      <c r="KAD268" s="571"/>
      <c r="KAE268" s="571"/>
      <c r="KAF268" s="571"/>
      <c r="KAG268" s="571"/>
      <c r="KAH268" s="571"/>
      <c r="KAI268" s="571"/>
      <c r="KAJ268" s="571"/>
      <c r="KAK268" s="571"/>
      <c r="KAL268" s="571"/>
      <c r="KAM268" s="571"/>
      <c r="KAN268" s="571"/>
      <c r="KAO268" s="571"/>
      <c r="KAP268" s="571"/>
      <c r="KAQ268" s="571"/>
      <c r="KAR268" s="571"/>
      <c r="KAS268" s="571"/>
      <c r="KAT268" s="571"/>
      <c r="KAU268" s="571"/>
      <c r="KAV268" s="571"/>
      <c r="KAW268" s="571"/>
      <c r="KAX268" s="571"/>
      <c r="KAY268" s="571"/>
      <c r="KAZ268" s="571"/>
      <c r="KBA268" s="571"/>
      <c r="KBB268" s="571"/>
      <c r="KBC268" s="571"/>
      <c r="KBD268" s="571"/>
      <c r="KBE268" s="571"/>
      <c r="KBF268" s="571"/>
      <c r="KBG268" s="571"/>
      <c r="KBH268" s="571"/>
      <c r="KBI268" s="571"/>
      <c r="KBJ268" s="571"/>
      <c r="KBK268" s="571"/>
      <c r="KBL268" s="571"/>
      <c r="KBM268" s="571"/>
      <c r="KBN268" s="571"/>
      <c r="KBO268" s="571"/>
      <c r="KBP268" s="571"/>
      <c r="KBQ268" s="571"/>
      <c r="KBR268" s="571"/>
      <c r="KBS268" s="571"/>
      <c r="KBT268" s="571"/>
      <c r="KBU268" s="571"/>
      <c r="KBV268" s="571"/>
      <c r="KBW268" s="571"/>
      <c r="KBX268" s="571"/>
      <c r="KBY268" s="571"/>
      <c r="KBZ268" s="571"/>
      <c r="KCA268" s="571"/>
      <c r="KCB268" s="571"/>
      <c r="KCC268" s="571"/>
      <c r="KCD268" s="571"/>
      <c r="KCE268" s="571"/>
      <c r="KCF268" s="571"/>
      <c r="KCG268" s="571"/>
      <c r="KCH268" s="571"/>
      <c r="KCI268" s="571"/>
      <c r="KCJ268" s="571"/>
      <c r="KCK268" s="571"/>
      <c r="KCL268" s="571"/>
      <c r="KCM268" s="571"/>
      <c r="KCN268" s="571"/>
      <c r="KCO268" s="571"/>
      <c r="KCP268" s="571"/>
      <c r="KCQ268" s="571"/>
      <c r="KCR268" s="571"/>
      <c r="KCS268" s="571"/>
      <c r="KCT268" s="571"/>
      <c r="KCU268" s="571"/>
      <c r="KCV268" s="571"/>
      <c r="KCW268" s="571"/>
      <c r="KCX268" s="571"/>
      <c r="KCY268" s="571"/>
      <c r="KCZ268" s="571"/>
      <c r="KDA268" s="571"/>
      <c r="KDB268" s="571"/>
      <c r="KDC268" s="571"/>
      <c r="KDD268" s="571"/>
      <c r="KDE268" s="571"/>
      <c r="KDF268" s="571"/>
      <c r="KDG268" s="571"/>
      <c r="KDH268" s="571"/>
      <c r="KDI268" s="571"/>
      <c r="KDJ268" s="571"/>
      <c r="KDK268" s="571"/>
      <c r="KDL268" s="571"/>
      <c r="KDM268" s="571"/>
      <c r="KDN268" s="571"/>
      <c r="KDO268" s="571"/>
      <c r="KDP268" s="571"/>
      <c r="KDQ268" s="571"/>
      <c r="KDR268" s="571"/>
      <c r="KDS268" s="571"/>
      <c r="KDT268" s="571"/>
      <c r="KDU268" s="571"/>
      <c r="KDV268" s="571"/>
      <c r="KDW268" s="571"/>
      <c r="KDX268" s="571"/>
      <c r="KDY268" s="571"/>
      <c r="KDZ268" s="571"/>
      <c r="KEA268" s="571"/>
      <c r="KEB268" s="571"/>
      <c r="KEC268" s="571"/>
      <c r="KED268" s="571"/>
      <c r="KEE268" s="571"/>
      <c r="KEF268" s="571"/>
      <c r="KEG268" s="571"/>
      <c r="KEH268" s="571"/>
      <c r="KEI268" s="571"/>
      <c r="KEJ268" s="571"/>
      <c r="KEK268" s="571"/>
      <c r="KEL268" s="571"/>
      <c r="KEM268" s="571"/>
      <c r="KEN268" s="571"/>
      <c r="KEO268" s="571"/>
      <c r="KEP268" s="571"/>
      <c r="KEQ268" s="571"/>
      <c r="KER268" s="571"/>
      <c r="KES268" s="571"/>
      <c r="KET268" s="571"/>
      <c r="KEU268" s="571"/>
      <c r="KEV268" s="571"/>
      <c r="KEW268" s="571"/>
      <c r="KEX268" s="571"/>
      <c r="KEY268" s="571"/>
      <c r="KEZ268" s="571"/>
      <c r="KFA268" s="571"/>
      <c r="KFB268" s="571"/>
      <c r="KFC268" s="571"/>
      <c r="KFD268" s="571"/>
      <c r="KFE268" s="571"/>
      <c r="KFF268" s="571"/>
      <c r="KFG268" s="571"/>
      <c r="KFH268" s="571"/>
      <c r="KFI268" s="571"/>
      <c r="KFJ268" s="571"/>
      <c r="KFK268" s="571"/>
      <c r="KFL268" s="571"/>
      <c r="KFM268" s="571"/>
      <c r="KFN268" s="571"/>
      <c r="KFO268" s="571"/>
      <c r="KFP268" s="571"/>
      <c r="KFQ268" s="571"/>
      <c r="KFR268" s="571"/>
      <c r="KFS268" s="571"/>
      <c r="KFT268" s="571"/>
      <c r="KFU268" s="571"/>
      <c r="KFV268" s="571"/>
      <c r="KFW268" s="571"/>
      <c r="KFX268" s="571"/>
      <c r="KFY268" s="571"/>
      <c r="KFZ268" s="571"/>
      <c r="KGA268" s="571"/>
      <c r="KGB268" s="571"/>
      <c r="KGC268" s="571"/>
      <c r="KGD268" s="571"/>
      <c r="KGE268" s="571"/>
      <c r="KGF268" s="571"/>
      <c r="KGG268" s="571"/>
      <c r="KGH268" s="571"/>
      <c r="KGI268" s="571"/>
      <c r="KGJ268" s="571"/>
      <c r="KGK268" s="571"/>
      <c r="KGL268" s="571"/>
      <c r="KGM268" s="571"/>
      <c r="KGN268" s="571"/>
      <c r="KGO268" s="571"/>
      <c r="KGP268" s="571"/>
      <c r="KGQ268" s="571"/>
      <c r="KGR268" s="571"/>
      <c r="KGS268" s="571"/>
      <c r="KGT268" s="571"/>
      <c r="KGU268" s="571"/>
      <c r="KGV268" s="571"/>
      <c r="KGW268" s="571"/>
      <c r="KGX268" s="571"/>
      <c r="KGY268" s="571"/>
      <c r="KGZ268" s="571"/>
      <c r="KHA268" s="571"/>
      <c r="KHB268" s="571"/>
      <c r="KHC268" s="571"/>
      <c r="KHD268" s="571"/>
      <c r="KHE268" s="571"/>
      <c r="KHF268" s="571"/>
      <c r="KHG268" s="571"/>
      <c r="KHH268" s="571"/>
      <c r="KHI268" s="571"/>
      <c r="KHJ268" s="571"/>
      <c r="KHK268" s="571"/>
      <c r="KHL268" s="571"/>
      <c r="KHM268" s="571"/>
      <c r="KHN268" s="571"/>
      <c r="KHO268" s="571"/>
      <c r="KHP268" s="571"/>
      <c r="KHQ268" s="571"/>
      <c r="KHR268" s="571"/>
      <c r="KHS268" s="571"/>
      <c r="KHT268" s="571"/>
      <c r="KHU268" s="571"/>
      <c r="KHV268" s="571"/>
      <c r="KHW268" s="571"/>
      <c r="KHX268" s="571"/>
      <c r="KHY268" s="571"/>
      <c r="KHZ268" s="571"/>
      <c r="KIA268" s="571"/>
      <c r="KIB268" s="571"/>
      <c r="KIC268" s="571"/>
      <c r="KID268" s="571"/>
      <c r="KIE268" s="571"/>
      <c r="KIF268" s="571"/>
      <c r="KIG268" s="571"/>
      <c r="KIH268" s="571"/>
      <c r="KII268" s="571"/>
      <c r="KIJ268" s="571"/>
      <c r="KIK268" s="571"/>
      <c r="KIL268" s="571"/>
      <c r="KIM268" s="571"/>
      <c r="KIN268" s="571"/>
      <c r="KIQ268" s="571"/>
      <c r="KIR268" s="571"/>
      <c r="KIS268" s="571"/>
      <c r="KIT268" s="571"/>
      <c r="KIU268" s="571"/>
      <c r="KIV268" s="571"/>
      <c r="KIW268" s="571"/>
      <c r="KIX268" s="571"/>
      <c r="KIY268" s="571"/>
      <c r="KIZ268" s="571"/>
      <c r="KJA268" s="571"/>
      <c r="KJB268" s="571"/>
      <c r="KJC268" s="571"/>
      <c r="KJD268" s="571"/>
      <c r="KJE268" s="571"/>
      <c r="KJF268" s="571"/>
      <c r="KJG268" s="571"/>
      <c r="KJH268" s="571"/>
      <c r="KJI268" s="571"/>
      <c r="KJJ268" s="571"/>
      <c r="KJK268" s="571"/>
      <c r="KJL268" s="571"/>
      <c r="KJM268" s="571"/>
      <c r="KJN268" s="571"/>
      <c r="KJO268" s="571"/>
      <c r="KJP268" s="571"/>
      <c r="KJQ268" s="571"/>
      <c r="KJR268" s="571"/>
      <c r="KJS268" s="571"/>
      <c r="KJT268" s="571"/>
      <c r="KJU268" s="571"/>
      <c r="KJV268" s="571"/>
      <c r="KJW268" s="571"/>
      <c r="KJX268" s="571"/>
      <c r="KJY268" s="571"/>
      <c r="KJZ268" s="571"/>
      <c r="KKA268" s="571"/>
      <c r="KKB268" s="571"/>
      <c r="KKC268" s="571"/>
      <c r="KKD268" s="571"/>
      <c r="KKE268" s="571"/>
      <c r="KKF268" s="571"/>
      <c r="KKG268" s="571"/>
      <c r="KKH268" s="571"/>
      <c r="KKI268" s="571"/>
      <c r="KKJ268" s="571"/>
      <c r="KKK268" s="571"/>
      <c r="KKL268" s="571"/>
      <c r="KKM268" s="571"/>
      <c r="KKN268" s="571"/>
      <c r="KKO268" s="571"/>
      <c r="KKP268" s="571"/>
      <c r="KKQ268" s="571"/>
      <c r="KKR268" s="571"/>
      <c r="KKS268" s="571"/>
      <c r="KKT268" s="571"/>
      <c r="KKU268" s="571"/>
      <c r="KKV268" s="571"/>
      <c r="KKW268" s="571"/>
      <c r="KKX268" s="571"/>
      <c r="KKY268" s="571"/>
      <c r="KKZ268" s="571"/>
      <c r="KLA268" s="571"/>
      <c r="KLB268" s="571"/>
      <c r="KLC268" s="571"/>
      <c r="KLD268" s="571"/>
      <c r="KLE268" s="571"/>
      <c r="KLF268" s="571"/>
      <c r="KLG268" s="571"/>
      <c r="KLH268" s="571"/>
      <c r="KLI268" s="571"/>
      <c r="KLJ268" s="571"/>
      <c r="KLK268" s="571"/>
      <c r="KLL268" s="571"/>
      <c r="KLM268" s="571"/>
      <c r="KLN268" s="571"/>
      <c r="KLO268" s="571"/>
      <c r="KLP268" s="571"/>
      <c r="KLQ268" s="571"/>
      <c r="KLR268" s="571"/>
      <c r="KLS268" s="571"/>
      <c r="KLT268" s="571"/>
      <c r="KLU268" s="571"/>
      <c r="KLV268" s="571"/>
      <c r="KLW268" s="571"/>
      <c r="KLX268" s="571"/>
      <c r="KLY268" s="571"/>
      <c r="KLZ268" s="571"/>
      <c r="KMA268" s="571"/>
      <c r="KMB268" s="571"/>
      <c r="KMC268" s="571"/>
      <c r="KMD268" s="571"/>
      <c r="KME268" s="571"/>
      <c r="KMF268" s="571"/>
      <c r="KMG268" s="571"/>
      <c r="KMH268" s="571"/>
      <c r="KMI268" s="571"/>
      <c r="KMJ268" s="571"/>
      <c r="KMK268" s="571"/>
      <c r="KML268" s="571"/>
      <c r="KMM268" s="571"/>
      <c r="KMN268" s="571"/>
      <c r="KMO268" s="571"/>
      <c r="KMP268" s="571"/>
      <c r="KMQ268" s="571"/>
      <c r="KMR268" s="571"/>
      <c r="KMS268" s="571"/>
      <c r="KMT268" s="571"/>
      <c r="KMU268" s="571"/>
      <c r="KMV268" s="571"/>
      <c r="KMW268" s="571"/>
      <c r="KMX268" s="571"/>
      <c r="KMY268" s="571"/>
      <c r="KMZ268" s="571"/>
      <c r="KNA268" s="571"/>
      <c r="KNB268" s="571"/>
      <c r="KNC268" s="571"/>
      <c r="KND268" s="571"/>
      <c r="KNE268" s="571"/>
      <c r="KNF268" s="571"/>
      <c r="KNG268" s="571"/>
      <c r="KNH268" s="571"/>
      <c r="KNI268" s="571"/>
      <c r="KNJ268" s="571"/>
      <c r="KNK268" s="571"/>
      <c r="KNL268" s="571"/>
      <c r="KNM268" s="571"/>
      <c r="KNN268" s="571"/>
      <c r="KNO268" s="571"/>
      <c r="KNP268" s="571"/>
      <c r="KNQ268" s="571"/>
      <c r="KNR268" s="571"/>
      <c r="KNS268" s="571"/>
      <c r="KNT268" s="571"/>
      <c r="KNU268" s="571"/>
      <c r="KNV268" s="571"/>
      <c r="KNW268" s="571"/>
      <c r="KNX268" s="571"/>
      <c r="KNY268" s="571"/>
      <c r="KNZ268" s="571"/>
      <c r="KOA268" s="571"/>
      <c r="KOB268" s="571"/>
      <c r="KOC268" s="571"/>
      <c r="KOD268" s="571"/>
      <c r="KOE268" s="571"/>
      <c r="KOF268" s="571"/>
      <c r="KOG268" s="571"/>
      <c r="KOH268" s="571"/>
      <c r="KOI268" s="571"/>
      <c r="KOJ268" s="571"/>
      <c r="KOK268" s="571"/>
      <c r="KOL268" s="571"/>
      <c r="KOM268" s="571"/>
      <c r="KON268" s="571"/>
      <c r="KOO268" s="571"/>
      <c r="KOP268" s="571"/>
      <c r="KOQ268" s="571"/>
      <c r="KOR268" s="571"/>
      <c r="KOS268" s="571"/>
      <c r="KOT268" s="571"/>
      <c r="KOU268" s="571"/>
      <c r="KOV268" s="571"/>
      <c r="KOW268" s="571"/>
      <c r="KOX268" s="571"/>
      <c r="KOY268" s="571"/>
      <c r="KOZ268" s="571"/>
      <c r="KPA268" s="571"/>
      <c r="KPB268" s="571"/>
      <c r="KPC268" s="571"/>
      <c r="KPD268" s="571"/>
      <c r="KPE268" s="571"/>
      <c r="KPF268" s="571"/>
      <c r="KPG268" s="571"/>
      <c r="KPH268" s="571"/>
      <c r="KPI268" s="571"/>
      <c r="KPJ268" s="571"/>
      <c r="KPK268" s="571"/>
      <c r="KPL268" s="571"/>
      <c r="KPM268" s="571"/>
      <c r="KPN268" s="571"/>
      <c r="KPO268" s="571"/>
      <c r="KPP268" s="571"/>
      <c r="KPQ268" s="571"/>
      <c r="KPR268" s="571"/>
      <c r="KPS268" s="571"/>
      <c r="KPT268" s="571"/>
      <c r="KPU268" s="571"/>
      <c r="KPV268" s="571"/>
      <c r="KPW268" s="571"/>
      <c r="KPX268" s="571"/>
      <c r="KPY268" s="571"/>
      <c r="KPZ268" s="571"/>
      <c r="KQA268" s="571"/>
      <c r="KQB268" s="571"/>
      <c r="KQC268" s="571"/>
      <c r="KQD268" s="571"/>
      <c r="KQE268" s="571"/>
      <c r="KQF268" s="571"/>
      <c r="KQG268" s="571"/>
      <c r="KQH268" s="571"/>
      <c r="KQI268" s="571"/>
      <c r="KQJ268" s="571"/>
      <c r="KQK268" s="571"/>
      <c r="KQL268" s="571"/>
      <c r="KQM268" s="571"/>
      <c r="KQN268" s="571"/>
      <c r="KQO268" s="571"/>
      <c r="KQP268" s="571"/>
      <c r="KQQ268" s="571"/>
      <c r="KQR268" s="571"/>
      <c r="KQS268" s="571"/>
      <c r="KQT268" s="571"/>
      <c r="KQU268" s="571"/>
      <c r="KQV268" s="571"/>
      <c r="KQW268" s="571"/>
      <c r="KQX268" s="571"/>
      <c r="KQY268" s="571"/>
      <c r="KQZ268" s="571"/>
      <c r="KRA268" s="571"/>
      <c r="KRB268" s="571"/>
      <c r="KRC268" s="571"/>
      <c r="KRD268" s="571"/>
      <c r="KRE268" s="571"/>
      <c r="KRF268" s="571"/>
      <c r="KRG268" s="571"/>
      <c r="KRH268" s="571"/>
      <c r="KRI268" s="571"/>
      <c r="KRJ268" s="571"/>
      <c r="KRK268" s="571"/>
      <c r="KRL268" s="571"/>
      <c r="KRM268" s="571"/>
      <c r="KRN268" s="571"/>
      <c r="KRO268" s="571"/>
      <c r="KRP268" s="571"/>
      <c r="KRQ268" s="571"/>
      <c r="KRR268" s="571"/>
      <c r="KRS268" s="571"/>
      <c r="KRT268" s="571"/>
      <c r="KRU268" s="571"/>
      <c r="KRV268" s="571"/>
      <c r="KRW268" s="571"/>
      <c r="KRX268" s="571"/>
      <c r="KRY268" s="571"/>
      <c r="KRZ268" s="571"/>
      <c r="KSA268" s="571"/>
      <c r="KSB268" s="571"/>
      <c r="KSC268" s="571"/>
      <c r="KSD268" s="571"/>
      <c r="KSE268" s="571"/>
      <c r="KSF268" s="571"/>
      <c r="KSG268" s="571"/>
      <c r="KSH268" s="571"/>
      <c r="KSI268" s="571"/>
      <c r="KSJ268" s="571"/>
      <c r="KSM268" s="571"/>
      <c r="KSN268" s="571"/>
      <c r="KSO268" s="571"/>
      <c r="KSP268" s="571"/>
      <c r="KSQ268" s="571"/>
      <c r="KSR268" s="571"/>
      <c r="KSS268" s="571"/>
      <c r="KST268" s="571"/>
      <c r="KSU268" s="571"/>
      <c r="KSV268" s="571"/>
      <c r="KSW268" s="571"/>
      <c r="KSX268" s="571"/>
      <c r="KSY268" s="571"/>
      <c r="KSZ268" s="571"/>
      <c r="KTA268" s="571"/>
      <c r="KTB268" s="571"/>
      <c r="KTC268" s="571"/>
      <c r="KTD268" s="571"/>
      <c r="KTE268" s="571"/>
      <c r="KTF268" s="571"/>
      <c r="KTG268" s="571"/>
      <c r="KTH268" s="571"/>
      <c r="KTI268" s="571"/>
      <c r="KTJ268" s="571"/>
      <c r="KTK268" s="571"/>
      <c r="KTL268" s="571"/>
      <c r="KTM268" s="571"/>
      <c r="KTN268" s="571"/>
      <c r="KTO268" s="571"/>
      <c r="KTP268" s="571"/>
      <c r="KTQ268" s="571"/>
      <c r="KTR268" s="571"/>
      <c r="KTS268" s="571"/>
      <c r="KTT268" s="571"/>
      <c r="KTU268" s="571"/>
      <c r="KTV268" s="571"/>
      <c r="KTW268" s="571"/>
      <c r="KTX268" s="571"/>
      <c r="KTY268" s="571"/>
      <c r="KTZ268" s="571"/>
      <c r="KUA268" s="571"/>
      <c r="KUB268" s="571"/>
      <c r="KUC268" s="571"/>
      <c r="KUD268" s="571"/>
      <c r="KUE268" s="571"/>
      <c r="KUF268" s="571"/>
      <c r="KUG268" s="571"/>
      <c r="KUH268" s="571"/>
      <c r="KUI268" s="571"/>
      <c r="KUJ268" s="571"/>
      <c r="KUK268" s="571"/>
      <c r="KUL268" s="571"/>
      <c r="KUM268" s="571"/>
      <c r="KUN268" s="571"/>
      <c r="KUO268" s="571"/>
      <c r="KUP268" s="571"/>
      <c r="KUQ268" s="571"/>
      <c r="KUR268" s="571"/>
      <c r="KUS268" s="571"/>
      <c r="KUT268" s="571"/>
      <c r="KUU268" s="571"/>
      <c r="KUV268" s="571"/>
      <c r="KUW268" s="571"/>
      <c r="KUX268" s="571"/>
      <c r="KUY268" s="571"/>
      <c r="KUZ268" s="571"/>
      <c r="KVA268" s="571"/>
      <c r="KVB268" s="571"/>
      <c r="KVC268" s="571"/>
      <c r="KVD268" s="571"/>
      <c r="KVE268" s="571"/>
      <c r="KVF268" s="571"/>
      <c r="KVG268" s="571"/>
      <c r="KVH268" s="571"/>
      <c r="KVI268" s="571"/>
      <c r="KVJ268" s="571"/>
      <c r="KVK268" s="571"/>
      <c r="KVL268" s="571"/>
      <c r="KVM268" s="571"/>
      <c r="KVN268" s="571"/>
      <c r="KVO268" s="571"/>
      <c r="KVP268" s="571"/>
      <c r="KVQ268" s="571"/>
      <c r="KVR268" s="571"/>
      <c r="KVS268" s="571"/>
      <c r="KVT268" s="571"/>
      <c r="KVU268" s="571"/>
      <c r="KVV268" s="571"/>
      <c r="KVW268" s="571"/>
      <c r="KVX268" s="571"/>
      <c r="KVY268" s="571"/>
      <c r="KVZ268" s="571"/>
      <c r="KWA268" s="571"/>
      <c r="KWB268" s="571"/>
      <c r="KWC268" s="571"/>
      <c r="KWD268" s="571"/>
      <c r="KWE268" s="571"/>
      <c r="KWF268" s="571"/>
      <c r="KWG268" s="571"/>
      <c r="KWH268" s="571"/>
      <c r="KWI268" s="571"/>
      <c r="KWJ268" s="571"/>
      <c r="KWK268" s="571"/>
      <c r="KWL268" s="571"/>
      <c r="KWM268" s="571"/>
      <c r="KWN268" s="571"/>
      <c r="KWO268" s="571"/>
      <c r="KWP268" s="571"/>
      <c r="KWQ268" s="571"/>
      <c r="KWR268" s="571"/>
      <c r="KWS268" s="571"/>
      <c r="KWT268" s="571"/>
      <c r="KWU268" s="571"/>
      <c r="KWV268" s="571"/>
      <c r="KWW268" s="571"/>
      <c r="KWX268" s="571"/>
      <c r="KWY268" s="571"/>
      <c r="KWZ268" s="571"/>
      <c r="KXA268" s="571"/>
      <c r="KXB268" s="571"/>
      <c r="KXC268" s="571"/>
      <c r="KXD268" s="571"/>
      <c r="KXE268" s="571"/>
      <c r="KXF268" s="571"/>
      <c r="KXG268" s="571"/>
      <c r="KXH268" s="571"/>
      <c r="KXI268" s="571"/>
      <c r="KXJ268" s="571"/>
      <c r="KXK268" s="571"/>
      <c r="KXL268" s="571"/>
      <c r="KXM268" s="571"/>
      <c r="KXN268" s="571"/>
      <c r="KXO268" s="571"/>
      <c r="KXP268" s="571"/>
      <c r="KXQ268" s="571"/>
      <c r="KXR268" s="571"/>
      <c r="KXS268" s="571"/>
      <c r="KXT268" s="571"/>
      <c r="KXU268" s="571"/>
      <c r="KXV268" s="571"/>
      <c r="KXW268" s="571"/>
      <c r="KXX268" s="571"/>
      <c r="KXY268" s="571"/>
      <c r="KXZ268" s="571"/>
      <c r="KYA268" s="571"/>
      <c r="KYB268" s="571"/>
      <c r="KYC268" s="571"/>
      <c r="KYD268" s="571"/>
      <c r="KYE268" s="571"/>
      <c r="KYF268" s="571"/>
      <c r="KYG268" s="571"/>
      <c r="KYH268" s="571"/>
      <c r="KYI268" s="571"/>
      <c r="KYJ268" s="571"/>
      <c r="KYK268" s="571"/>
      <c r="KYL268" s="571"/>
      <c r="KYM268" s="571"/>
      <c r="KYN268" s="571"/>
      <c r="KYO268" s="571"/>
      <c r="KYP268" s="571"/>
      <c r="KYQ268" s="571"/>
      <c r="KYR268" s="571"/>
      <c r="KYS268" s="571"/>
      <c r="KYT268" s="571"/>
      <c r="KYU268" s="571"/>
      <c r="KYV268" s="571"/>
      <c r="KYW268" s="571"/>
      <c r="KYX268" s="571"/>
      <c r="KYY268" s="571"/>
      <c r="KYZ268" s="571"/>
      <c r="KZA268" s="571"/>
      <c r="KZB268" s="571"/>
      <c r="KZC268" s="571"/>
      <c r="KZD268" s="571"/>
      <c r="KZE268" s="571"/>
      <c r="KZF268" s="571"/>
      <c r="KZG268" s="571"/>
      <c r="KZH268" s="571"/>
      <c r="KZI268" s="571"/>
      <c r="KZJ268" s="571"/>
      <c r="KZK268" s="571"/>
      <c r="KZL268" s="571"/>
      <c r="KZM268" s="571"/>
      <c r="KZN268" s="571"/>
      <c r="KZO268" s="571"/>
      <c r="KZP268" s="571"/>
      <c r="KZQ268" s="571"/>
      <c r="KZR268" s="571"/>
      <c r="KZS268" s="571"/>
      <c r="KZT268" s="571"/>
      <c r="KZU268" s="571"/>
      <c r="KZV268" s="571"/>
      <c r="KZW268" s="571"/>
      <c r="KZX268" s="571"/>
      <c r="KZY268" s="571"/>
      <c r="KZZ268" s="571"/>
      <c r="LAA268" s="571"/>
      <c r="LAB268" s="571"/>
      <c r="LAC268" s="571"/>
      <c r="LAD268" s="571"/>
      <c r="LAE268" s="571"/>
      <c r="LAF268" s="571"/>
      <c r="LAG268" s="571"/>
      <c r="LAH268" s="571"/>
      <c r="LAI268" s="571"/>
      <c r="LAJ268" s="571"/>
      <c r="LAK268" s="571"/>
      <c r="LAL268" s="571"/>
      <c r="LAM268" s="571"/>
      <c r="LAN268" s="571"/>
      <c r="LAO268" s="571"/>
      <c r="LAP268" s="571"/>
      <c r="LAQ268" s="571"/>
      <c r="LAR268" s="571"/>
      <c r="LAS268" s="571"/>
      <c r="LAT268" s="571"/>
      <c r="LAU268" s="571"/>
      <c r="LAV268" s="571"/>
      <c r="LAW268" s="571"/>
      <c r="LAX268" s="571"/>
      <c r="LAY268" s="571"/>
      <c r="LAZ268" s="571"/>
      <c r="LBA268" s="571"/>
      <c r="LBB268" s="571"/>
      <c r="LBC268" s="571"/>
      <c r="LBD268" s="571"/>
      <c r="LBE268" s="571"/>
      <c r="LBF268" s="571"/>
      <c r="LBG268" s="571"/>
      <c r="LBH268" s="571"/>
      <c r="LBI268" s="571"/>
      <c r="LBJ268" s="571"/>
      <c r="LBK268" s="571"/>
      <c r="LBL268" s="571"/>
      <c r="LBM268" s="571"/>
      <c r="LBN268" s="571"/>
      <c r="LBO268" s="571"/>
      <c r="LBP268" s="571"/>
      <c r="LBQ268" s="571"/>
      <c r="LBR268" s="571"/>
      <c r="LBS268" s="571"/>
      <c r="LBT268" s="571"/>
      <c r="LBU268" s="571"/>
      <c r="LBV268" s="571"/>
      <c r="LBW268" s="571"/>
      <c r="LBX268" s="571"/>
      <c r="LBY268" s="571"/>
      <c r="LBZ268" s="571"/>
      <c r="LCA268" s="571"/>
      <c r="LCB268" s="571"/>
      <c r="LCC268" s="571"/>
      <c r="LCD268" s="571"/>
      <c r="LCE268" s="571"/>
      <c r="LCF268" s="571"/>
      <c r="LCI268" s="571"/>
      <c r="LCJ268" s="571"/>
      <c r="LCK268" s="571"/>
      <c r="LCL268" s="571"/>
      <c r="LCM268" s="571"/>
      <c r="LCN268" s="571"/>
      <c r="LCO268" s="571"/>
      <c r="LCP268" s="571"/>
      <c r="LCQ268" s="571"/>
      <c r="LCR268" s="571"/>
      <c r="LCS268" s="571"/>
      <c r="LCT268" s="571"/>
      <c r="LCU268" s="571"/>
      <c r="LCV268" s="571"/>
      <c r="LCW268" s="571"/>
      <c r="LCX268" s="571"/>
      <c r="LCY268" s="571"/>
      <c r="LCZ268" s="571"/>
      <c r="LDA268" s="571"/>
      <c r="LDB268" s="571"/>
      <c r="LDC268" s="571"/>
      <c r="LDD268" s="571"/>
      <c r="LDE268" s="571"/>
      <c r="LDF268" s="571"/>
      <c r="LDG268" s="571"/>
      <c r="LDH268" s="571"/>
      <c r="LDI268" s="571"/>
      <c r="LDJ268" s="571"/>
      <c r="LDK268" s="571"/>
      <c r="LDL268" s="571"/>
      <c r="LDM268" s="571"/>
      <c r="LDN268" s="571"/>
      <c r="LDO268" s="571"/>
      <c r="LDP268" s="571"/>
      <c r="LDQ268" s="571"/>
      <c r="LDR268" s="571"/>
      <c r="LDS268" s="571"/>
      <c r="LDT268" s="571"/>
      <c r="LDU268" s="571"/>
      <c r="LDV268" s="571"/>
      <c r="LDW268" s="571"/>
      <c r="LDX268" s="571"/>
      <c r="LDY268" s="571"/>
      <c r="LDZ268" s="571"/>
      <c r="LEA268" s="571"/>
      <c r="LEB268" s="571"/>
      <c r="LEC268" s="571"/>
      <c r="LED268" s="571"/>
      <c r="LEE268" s="571"/>
      <c r="LEF268" s="571"/>
      <c r="LEG268" s="571"/>
      <c r="LEH268" s="571"/>
      <c r="LEI268" s="571"/>
      <c r="LEJ268" s="571"/>
      <c r="LEK268" s="571"/>
      <c r="LEL268" s="571"/>
      <c r="LEM268" s="571"/>
      <c r="LEN268" s="571"/>
      <c r="LEO268" s="571"/>
      <c r="LEP268" s="571"/>
      <c r="LEQ268" s="571"/>
      <c r="LER268" s="571"/>
      <c r="LES268" s="571"/>
      <c r="LET268" s="571"/>
      <c r="LEU268" s="571"/>
      <c r="LEV268" s="571"/>
      <c r="LEW268" s="571"/>
      <c r="LEX268" s="571"/>
      <c r="LEY268" s="571"/>
      <c r="LEZ268" s="571"/>
      <c r="LFA268" s="571"/>
      <c r="LFB268" s="571"/>
      <c r="LFC268" s="571"/>
      <c r="LFD268" s="571"/>
      <c r="LFE268" s="571"/>
      <c r="LFF268" s="571"/>
      <c r="LFG268" s="571"/>
      <c r="LFH268" s="571"/>
      <c r="LFI268" s="571"/>
      <c r="LFJ268" s="571"/>
      <c r="LFK268" s="571"/>
      <c r="LFL268" s="571"/>
      <c r="LFM268" s="571"/>
      <c r="LFN268" s="571"/>
      <c r="LFO268" s="571"/>
      <c r="LFP268" s="571"/>
      <c r="LFQ268" s="571"/>
      <c r="LFR268" s="571"/>
      <c r="LFS268" s="571"/>
      <c r="LFT268" s="571"/>
      <c r="LFU268" s="571"/>
      <c r="LFV268" s="571"/>
      <c r="LFW268" s="571"/>
      <c r="LFX268" s="571"/>
      <c r="LFY268" s="571"/>
      <c r="LFZ268" s="571"/>
      <c r="LGA268" s="571"/>
      <c r="LGB268" s="571"/>
      <c r="LGC268" s="571"/>
      <c r="LGD268" s="571"/>
      <c r="LGE268" s="571"/>
      <c r="LGF268" s="571"/>
      <c r="LGG268" s="571"/>
      <c r="LGH268" s="571"/>
      <c r="LGI268" s="571"/>
      <c r="LGJ268" s="571"/>
      <c r="LGK268" s="571"/>
      <c r="LGL268" s="571"/>
      <c r="LGM268" s="571"/>
      <c r="LGN268" s="571"/>
      <c r="LGO268" s="571"/>
      <c r="LGP268" s="571"/>
      <c r="LGQ268" s="571"/>
      <c r="LGR268" s="571"/>
      <c r="LGS268" s="571"/>
      <c r="LGT268" s="571"/>
      <c r="LGU268" s="571"/>
      <c r="LGV268" s="571"/>
      <c r="LGW268" s="571"/>
      <c r="LGX268" s="571"/>
      <c r="LGY268" s="571"/>
      <c r="LGZ268" s="571"/>
      <c r="LHA268" s="571"/>
      <c r="LHB268" s="571"/>
      <c r="LHC268" s="571"/>
      <c r="LHD268" s="571"/>
      <c r="LHE268" s="571"/>
      <c r="LHF268" s="571"/>
      <c r="LHG268" s="571"/>
      <c r="LHH268" s="571"/>
      <c r="LHI268" s="571"/>
      <c r="LHJ268" s="571"/>
      <c r="LHK268" s="571"/>
      <c r="LHL268" s="571"/>
      <c r="LHM268" s="571"/>
      <c r="LHN268" s="571"/>
      <c r="LHO268" s="571"/>
      <c r="LHP268" s="571"/>
      <c r="LHQ268" s="571"/>
      <c r="LHR268" s="571"/>
      <c r="LHS268" s="571"/>
      <c r="LHT268" s="571"/>
      <c r="LHU268" s="571"/>
      <c r="LHV268" s="571"/>
      <c r="LHW268" s="571"/>
      <c r="LHX268" s="571"/>
      <c r="LHY268" s="571"/>
      <c r="LHZ268" s="571"/>
      <c r="LIA268" s="571"/>
      <c r="LIB268" s="571"/>
      <c r="LIC268" s="571"/>
      <c r="LID268" s="571"/>
      <c r="LIE268" s="571"/>
      <c r="LIF268" s="571"/>
      <c r="LIG268" s="571"/>
      <c r="LIH268" s="571"/>
      <c r="LII268" s="571"/>
      <c r="LIJ268" s="571"/>
      <c r="LIK268" s="571"/>
      <c r="LIL268" s="571"/>
      <c r="LIM268" s="571"/>
      <c r="LIN268" s="571"/>
      <c r="LIO268" s="571"/>
      <c r="LIP268" s="571"/>
      <c r="LIQ268" s="571"/>
      <c r="LIR268" s="571"/>
      <c r="LIS268" s="571"/>
      <c r="LIT268" s="571"/>
      <c r="LIU268" s="571"/>
      <c r="LIV268" s="571"/>
      <c r="LIW268" s="571"/>
      <c r="LIX268" s="571"/>
      <c r="LIY268" s="571"/>
      <c r="LIZ268" s="571"/>
      <c r="LJA268" s="571"/>
      <c r="LJB268" s="571"/>
      <c r="LJC268" s="571"/>
      <c r="LJD268" s="571"/>
      <c r="LJE268" s="571"/>
      <c r="LJF268" s="571"/>
      <c r="LJG268" s="571"/>
      <c r="LJH268" s="571"/>
      <c r="LJI268" s="571"/>
      <c r="LJJ268" s="571"/>
      <c r="LJK268" s="571"/>
      <c r="LJL268" s="571"/>
      <c r="LJM268" s="571"/>
      <c r="LJN268" s="571"/>
      <c r="LJO268" s="571"/>
      <c r="LJP268" s="571"/>
      <c r="LJQ268" s="571"/>
      <c r="LJR268" s="571"/>
      <c r="LJS268" s="571"/>
      <c r="LJT268" s="571"/>
      <c r="LJU268" s="571"/>
      <c r="LJV268" s="571"/>
      <c r="LJW268" s="571"/>
      <c r="LJX268" s="571"/>
      <c r="LJY268" s="571"/>
      <c r="LJZ268" s="571"/>
      <c r="LKA268" s="571"/>
      <c r="LKB268" s="571"/>
      <c r="LKC268" s="571"/>
      <c r="LKD268" s="571"/>
      <c r="LKE268" s="571"/>
      <c r="LKF268" s="571"/>
      <c r="LKG268" s="571"/>
      <c r="LKH268" s="571"/>
      <c r="LKI268" s="571"/>
      <c r="LKJ268" s="571"/>
      <c r="LKK268" s="571"/>
      <c r="LKL268" s="571"/>
      <c r="LKM268" s="571"/>
      <c r="LKN268" s="571"/>
      <c r="LKO268" s="571"/>
      <c r="LKP268" s="571"/>
      <c r="LKQ268" s="571"/>
      <c r="LKR268" s="571"/>
      <c r="LKS268" s="571"/>
      <c r="LKT268" s="571"/>
      <c r="LKU268" s="571"/>
      <c r="LKV268" s="571"/>
      <c r="LKW268" s="571"/>
      <c r="LKX268" s="571"/>
      <c r="LKY268" s="571"/>
      <c r="LKZ268" s="571"/>
      <c r="LLA268" s="571"/>
      <c r="LLB268" s="571"/>
      <c r="LLC268" s="571"/>
      <c r="LLD268" s="571"/>
      <c r="LLE268" s="571"/>
      <c r="LLF268" s="571"/>
      <c r="LLG268" s="571"/>
      <c r="LLH268" s="571"/>
      <c r="LLI268" s="571"/>
      <c r="LLJ268" s="571"/>
      <c r="LLK268" s="571"/>
      <c r="LLL268" s="571"/>
      <c r="LLM268" s="571"/>
      <c r="LLN268" s="571"/>
      <c r="LLO268" s="571"/>
      <c r="LLP268" s="571"/>
      <c r="LLQ268" s="571"/>
      <c r="LLR268" s="571"/>
      <c r="LLS268" s="571"/>
      <c r="LLT268" s="571"/>
      <c r="LLU268" s="571"/>
      <c r="LLV268" s="571"/>
      <c r="LLW268" s="571"/>
      <c r="LLX268" s="571"/>
      <c r="LLY268" s="571"/>
      <c r="LLZ268" s="571"/>
      <c r="LMA268" s="571"/>
      <c r="LMB268" s="571"/>
      <c r="LME268" s="571"/>
      <c r="LMF268" s="571"/>
      <c r="LMG268" s="571"/>
      <c r="LMH268" s="571"/>
      <c r="LMI268" s="571"/>
      <c r="LMJ268" s="571"/>
      <c r="LMK268" s="571"/>
      <c r="LML268" s="571"/>
      <c r="LMM268" s="571"/>
      <c r="LMN268" s="571"/>
      <c r="LMO268" s="571"/>
      <c r="LMP268" s="571"/>
      <c r="LMQ268" s="571"/>
      <c r="LMR268" s="571"/>
      <c r="LMS268" s="571"/>
      <c r="LMT268" s="571"/>
      <c r="LMU268" s="571"/>
      <c r="LMV268" s="571"/>
      <c r="LMW268" s="571"/>
      <c r="LMX268" s="571"/>
      <c r="LMY268" s="571"/>
      <c r="LMZ268" s="571"/>
      <c r="LNA268" s="571"/>
      <c r="LNB268" s="571"/>
      <c r="LNC268" s="571"/>
      <c r="LND268" s="571"/>
      <c r="LNE268" s="571"/>
      <c r="LNF268" s="571"/>
      <c r="LNG268" s="571"/>
      <c r="LNH268" s="571"/>
      <c r="LNI268" s="571"/>
      <c r="LNJ268" s="571"/>
      <c r="LNK268" s="571"/>
      <c r="LNL268" s="571"/>
      <c r="LNM268" s="571"/>
      <c r="LNN268" s="571"/>
      <c r="LNO268" s="571"/>
      <c r="LNP268" s="571"/>
      <c r="LNQ268" s="571"/>
      <c r="LNR268" s="571"/>
      <c r="LNS268" s="571"/>
      <c r="LNT268" s="571"/>
      <c r="LNU268" s="571"/>
      <c r="LNV268" s="571"/>
      <c r="LNW268" s="571"/>
      <c r="LNX268" s="571"/>
      <c r="LNY268" s="571"/>
      <c r="LNZ268" s="571"/>
      <c r="LOA268" s="571"/>
      <c r="LOB268" s="571"/>
      <c r="LOC268" s="571"/>
      <c r="LOD268" s="571"/>
      <c r="LOE268" s="571"/>
      <c r="LOF268" s="571"/>
      <c r="LOG268" s="571"/>
      <c r="LOH268" s="571"/>
      <c r="LOI268" s="571"/>
      <c r="LOJ268" s="571"/>
      <c r="LOK268" s="571"/>
      <c r="LOL268" s="571"/>
      <c r="LOM268" s="571"/>
      <c r="LON268" s="571"/>
      <c r="LOO268" s="571"/>
      <c r="LOP268" s="571"/>
      <c r="LOQ268" s="571"/>
      <c r="LOR268" s="571"/>
      <c r="LOS268" s="571"/>
      <c r="LOT268" s="571"/>
      <c r="LOU268" s="571"/>
      <c r="LOV268" s="571"/>
      <c r="LOW268" s="571"/>
      <c r="LOX268" s="571"/>
      <c r="LOY268" s="571"/>
      <c r="LOZ268" s="571"/>
      <c r="LPA268" s="571"/>
      <c r="LPB268" s="571"/>
      <c r="LPC268" s="571"/>
      <c r="LPD268" s="571"/>
      <c r="LPE268" s="571"/>
      <c r="LPF268" s="571"/>
      <c r="LPG268" s="571"/>
      <c r="LPH268" s="571"/>
      <c r="LPI268" s="571"/>
      <c r="LPJ268" s="571"/>
      <c r="LPK268" s="571"/>
      <c r="LPL268" s="571"/>
      <c r="LPM268" s="571"/>
      <c r="LPN268" s="571"/>
      <c r="LPO268" s="571"/>
      <c r="LPP268" s="571"/>
      <c r="LPQ268" s="571"/>
      <c r="LPR268" s="571"/>
      <c r="LPS268" s="571"/>
      <c r="LPT268" s="571"/>
      <c r="LPU268" s="571"/>
      <c r="LPV268" s="571"/>
      <c r="LPW268" s="571"/>
      <c r="LPX268" s="571"/>
      <c r="LPY268" s="571"/>
      <c r="LPZ268" s="571"/>
      <c r="LQA268" s="571"/>
      <c r="LQB268" s="571"/>
      <c r="LQC268" s="571"/>
      <c r="LQD268" s="571"/>
      <c r="LQE268" s="571"/>
      <c r="LQF268" s="571"/>
      <c r="LQG268" s="571"/>
      <c r="LQH268" s="571"/>
      <c r="LQI268" s="571"/>
      <c r="LQJ268" s="571"/>
      <c r="LQK268" s="571"/>
      <c r="LQL268" s="571"/>
      <c r="LQM268" s="571"/>
      <c r="LQN268" s="571"/>
      <c r="LQO268" s="571"/>
      <c r="LQP268" s="571"/>
      <c r="LQQ268" s="571"/>
      <c r="LQR268" s="571"/>
      <c r="LQS268" s="571"/>
      <c r="LQT268" s="571"/>
      <c r="LQU268" s="571"/>
      <c r="LQV268" s="571"/>
      <c r="LQW268" s="571"/>
      <c r="LQX268" s="571"/>
      <c r="LQY268" s="571"/>
      <c r="LQZ268" s="571"/>
      <c r="LRA268" s="571"/>
      <c r="LRB268" s="571"/>
      <c r="LRC268" s="571"/>
      <c r="LRD268" s="571"/>
      <c r="LRE268" s="571"/>
      <c r="LRF268" s="571"/>
      <c r="LRG268" s="571"/>
      <c r="LRH268" s="571"/>
      <c r="LRI268" s="571"/>
      <c r="LRJ268" s="571"/>
      <c r="LRK268" s="571"/>
      <c r="LRL268" s="571"/>
      <c r="LRM268" s="571"/>
      <c r="LRN268" s="571"/>
      <c r="LRO268" s="571"/>
      <c r="LRP268" s="571"/>
      <c r="LRQ268" s="571"/>
      <c r="LRR268" s="571"/>
      <c r="LRS268" s="571"/>
      <c r="LRT268" s="571"/>
      <c r="LRU268" s="571"/>
      <c r="LRV268" s="571"/>
      <c r="LRW268" s="571"/>
      <c r="LRX268" s="571"/>
      <c r="LRY268" s="571"/>
      <c r="LRZ268" s="571"/>
      <c r="LSA268" s="571"/>
      <c r="LSB268" s="571"/>
      <c r="LSC268" s="571"/>
      <c r="LSD268" s="571"/>
      <c r="LSE268" s="571"/>
      <c r="LSF268" s="571"/>
      <c r="LSG268" s="571"/>
      <c r="LSH268" s="571"/>
      <c r="LSI268" s="571"/>
      <c r="LSJ268" s="571"/>
      <c r="LSK268" s="571"/>
      <c r="LSL268" s="571"/>
      <c r="LSM268" s="571"/>
      <c r="LSN268" s="571"/>
      <c r="LSO268" s="571"/>
      <c r="LSP268" s="571"/>
      <c r="LSQ268" s="571"/>
      <c r="LSR268" s="571"/>
      <c r="LSS268" s="571"/>
      <c r="LST268" s="571"/>
      <c r="LSU268" s="571"/>
      <c r="LSV268" s="571"/>
      <c r="LSW268" s="571"/>
      <c r="LSX268" s="571"/>
      <c r="LSY268" s="571"/>
      <c r="LSZ268" s="571"/>
      <c r="LTA268" s="571"/>
      <c r="LTB268" s="571"/>
      <c r="LTC268" s="571"/>
      <c r="LTD268" s="571"/>
      <c r="LTE268" s="571"/>
      <c r="LTF268" s="571"/>
      <c r="LTG268" s="571"/>
      <c r="LTH268" s="571"/>
      <c r="LTI268" s="571"/>
      <c r="LTJ268" s="571"/>
      <c r="LTK268" s="571"/>
      <c r="LTL268" s="571"/>
      <c r="LTM268" s="571"/>
      <c r="LTN268" s="571"/>
      <c r="LTO268" s="571"/>
      <c r="LTP268" s="571"/>
      <c r="LTQ268" s="571"/>
      <c r="LTR268" s="571"/>
      <c r="LTS268" s="571"/>
      <c r="LTT268" s="571"/>
      <c r="LTU268" s="571"/>
      <c r="LTV268" s="571"/>
      <c r="LTW268" s="571"/>
      <c r="LTX268" s="571"/>
      <c r="LTY268" s="571"/>
      <c r="LTZ268" s="571"/>
      <c r="LUA268" s="571"/>
      <c r="LUB268" s="571"/>
      <c r="LUC268" s="571"/>
      <c r="LUD268" s="571"/>
      <c r="LUE268" s="571"/>
      <c r="LUF268" s="571"/>
      <c r="LUG268" s="571"/>
      <c r="LUH268" s="571"/>
      <c r="LUI268" s="571"/>
      <c r="LUJ268" s="571"/>
      <c r="LUK268" s="571"/>
      <c r="LUL268" s="571"/>
      <c r="LUM268" s="571"/>
      <c r="LUN268" s="571"/>
      <c r="LUO268" s="571"/>
      <c r="LUP268" s="571"/>
      <c r="LUQ268" s="571"/>
      <c r="LUR268" s="571"/>
      <c r="LUS268" s="571"/>
      <c r="LUT268" s="571"/>
      <c r="LUU268" s="571"/>
      <c r="LUV268" s="571"/>
      <c r="LUW268" s="571"/>
      <c r="LUX268" s="571"/>
      <c r="LUY268" s="571"/>
      <c r="LUZ268" s="571"/>
      <c r="LVA268" s="571"/>
      <c r="LVB268" s="571"/>
      <c r="LVC268" s="571"/>
      <c r="LVD268" s="571"/>
      <c r="LVE268" s="571"/>
      <c r="LVF268" s="571"/>
      <c r="LVG268" s="571"/>
      <c r="LVH268" s="571"/>
      <c r="LVI268" s="571"/>
      <c r="LVJ268" s="571"/>
      <c r="LVK268" s="571"/>
      <c r="LVL268" s="571"/>
      <c r="LVM268" s="571"/>
      <c r="LVN268" s="571"/>
      <c r="LVO268" s="571"/>
      <c r="LVP268" s="571"/>
      <c r="LVQ268" s="571"/>
      <c r="LVR268" s="571"/>
      <c r="LVS268" s="571"/>
      <c r="LVT268" s="571"/>
      <c r="LVU268" s="571"/>
      <c r="LVV268" s="571"/>
      <c r="LVW268" s="571"/>
      <c r="LVX268" s="571"/>
      <c r="LWA268" s="571"/>
      <c r="LWB268" s="571"/>
      <c r="LWC268" s="571"/>
      <c r="LWD268" s="571"/>
      <c r="LWE268" s="571"/>
      <c r="LWF268" s="571"/>
      <c r="LWG268" s="571"/>
      <c r="LWH268" s="571"/>
      <c r="LWI268" s="571"/>
      <c r="LWJ268" s="571"/>
      <c r="LWK268" s="571"/>
      <c r="LWL268" s="571"/>
      <c r="LWM268" s="571"/>
      <c r="LWN268" s="571"/>
      <c r="LWO268" s="571"/>
      <c r="LWP268" s="571"/>
      <c r="LWQ268" s="571"/>
      <c r="LWR268" s="571"/>
      <c r="LWS268" s="571"/>
      <c r="LWT268" s="571"/>
      <c r="LWU268" s="571"/>
      <c r="LWV268" s="571"/>
      <c r="LWW268" s="571"/>
      <c r="LWX268" s="571"/>
      <c r="LWY268" s="571"/>
      <c r="LWZ268" s="571"/>
      <c r="LXA268" s="571"/>
      <c r="LXB268" s="571"/>
      <c r="LXC268" s="571"/>
      <c r="LXD268" s="571"/>
      <c r="LXE268" s="571"/>
      <c r="LXF268" s="571"/>
      <c r="LXG268" s="571"/>
      <c r="LXH268" s="571"/>
      <c r="LXI268" s="571"/>
      <c r="LXJ268" s="571"/>
      <c r="LXK268" s="571"/>
      <c r="LXL268" s="571"/>
      <c r="LXM268" s="571"/>
      <c r="LXN268" s="571"/>
      <c r="LXO268" s="571"/>
      <c r="LXP268" s="571"/>
      <c r="LXQ268" s="571"/>
      <c r="LXR268" s="571"/>
      <c r="LXS268" s="571"/>
      <c r="LXT268" s="571"/>
      <c r="LXU268" s="571"/>
      <c r="LXV268" s="571"/>
      <c r="LXW268" s="571"/>
      <c r="LXX268" s="571"/>
      <c r="LXY268" s="571"/>
      <c r="LXZ268" s="571"/>
      <c r="LYA268" s="571"/>
      <c r="LYB268" s="571"/>
      <c r="LYC268" s="571"/>
      <c r="LYD268" s="571"/>
      <c r="LYE268" s="571"/>
      <c r="LYF268" s="571"/>
      <c r="LYG268" s="571"/>
      <c r="LYH268" s="571"/>
      <c r="LYI268" s="571"/>
      <c r="LYJ268" s="571"/>
      <c r="LYK268" s="571"/>
      <c r="LYL268" s="571"/>
      <c r="LYM268" s="571"/>
      <c r="LYN268" s="571"/>
      <c r="LYO268" s="571"/>
      <c r="LYP268" s="571"/>
      <c r="LYQ268" s="571"/>
      <c r="LYR268" s="571"/>
      <c r="LYS268" s="571"/>
      <c r="LYT268" s="571"/>
      <c r="LYU268" s="571"/>
      <c r="LYV268" s="571"/>
      <c r="LYW268" s="571"/>
      <c r="LYX268" s="571"/>
      <c r="LYY268" s="571"/>
      <c r="LYZ268" s="571"/>
      <c r="LZA268" s="571"/>
      <c r="LZB268" s="571"/>
      <c r="LZC268" s="571"/>
      <c r="LZD268" s="571"/>
      <c r="LZE268" s="571"/>
      <c r="LZF268" s="571"/>
      <c r="LZG268" s="571"/>
      <c r="LZH268" s="571"/>
      <c r="LZI268" s="571"/>
      <c r="LZJ268" s="571"/>
      <c r="LZK268" s="571"/>
      <c r="LZL268" s="571"/>
      <c r="LZM268" s="571"/>
      <c r="LZN268" s="571"/>
      <c r="LZO268" s="571"/>
      <c r="LZP268" s="571"/>
      <c r="LZQ268" s="571"/>
      <c r="LZR268" s="571"/>
      <c r="LZS268" s="571"/>
      <c r="LZT268" s="571"/>
      <c r="LZU268" s="571"/>
      <c r="LZV268" s="571"/>
      <c r="LZW268" s="571"/>
      <c r="LZX268" s="571"/>
      <c r="LZY268" s="571"/>
      <c r="LZZ268" s="571"/>
      <c r="MAA268" s="571"/>
      <c r="MAB268" s="571"/>
      <c r="MAC268" s="571"/>
      <c r="MAD268" s="571"/>
      <c r="MAE268" s="571"/>
      <c r="MAF268" s="571"/>
      <c r="MAG268" s="571"/>
      <c r="MAH268" s="571"/>
      <c r="MAI268" s="571"/>
      <c r="MAJ268" s="571"/>
      <c r="MAK268" s="571"/>
      <c r="MAL268" s="571"/>
      <c r="MAM268" s="571"/>
      <c r="MAN268" s="571"/>
      <c r="MAO268" s="571"/>
      <c r="MAP268" s="571"/>
      <c r="MAQ268" s="571"/>
      <c r="MAR268" s="571"/>
      <c r="MAS268" s="571"/>
      <c r="MAT268" s="571"/>
      <c r="MAU268" s="571"/>
      <c r="MAV268" s="571"/>
      <c r="MAW268" s="571"/>
      <c r="MAX268" s="571"/>
      <c r="MAY268" s="571"/>
      <c r="MAZ268" s="571"/>
      <c r="MBA268" s="571"/>
      <c r="MBB268" s="571"/>
      <c r="MBC268" s="571"/>
      <c r="MBD268" s="571"/>
      <c r="MBE268" s="571"/>
      <c r="MBF268" s="571"/>
      <c r="MBG268" s="571"/>
      <c r="MBH268" s="571"/>
      <c r="MBI268" s="571"/>
      <c r="MBJ268" s="571"/>
      <c r="MBK268" s="571"/>
      <c r="MBL268" s="571"/>
      <c r="MBM268" s="571"/>
      <c r="MBN268" s="571"/>
      <c r="MBO268" s="571"/>
      <c r="MBP268" s="571"/>
      <c r="MBQ268" s="571"/>
      <c r="MBR268" s="571"/>
      <c r="MBS268" s="571"/>
      <c r="MBT268" s="571"/>
      <c r="MBU268" s="571"/>
      <c r="MBV268" s="571"/>
      <c r="MBW268" s="571"/>
      <c r="MBX268" s="571"/>
      <c r="MBY268" s="571"/>
      <c r="MBZ268" s="571"/>
      <c r="MCA268" s="571"/>
      <c r="MCB268" s="571"/>
      <c r="MCC268" s="571"/>
      <c r="MCD268" s="571"/>
      <c r="MCE268" s="571"/>
      <c r="MCF268" s="571"/>
      <c r="MCG268" s="571"/>
      <c r="MCH268" s="571"/>
      <c r="MCI268" s="571"/>
      <c r="MCJ268" s="571"/>
      <c r="MCK268" s="571"/>
      <c r="MCL268" s="571"/>
      <c r="MCM268" s="571"/>
      <c r="MCN268" s="571"/>
      <c r="MCO268" s="571"/>
      <c r="MCP268" s="571"/>
      <c r="MCQ268" s="571"/>
      <c r="MCR268" s="571"/>
      <c r="MCS268" s="571"/>
      <c r="MCT268" s="571"/>
      <c r="MCU268" s="571"/>
      <c r="MCV268" s="571"/>
      <c r="MCW268" s="571"/>
      <c r="MCX268" s="571"/>
      <c r="MCY268" s="571"/>
      <c r="MCZ268" s="571"/>
      <c r="MDA268" s="571"/>
      <c r="MDB268" s="571"/>
      <c r="MDC268" s="571"/>
      <c r="MDD268" s="571"/>
      <c r="MDE268" s="571"/>
      <c r="MDF268" s="571"/>
      <c r="MDG268" s="571"/>
      <c r="MDH268" s="571"/>
      <c r="MDI268" s="571"/>
      <c r="MDJ268" s="571"/>
      <c r="MDK268" s="571"/>
      <c r="MDL268" s="571"/>
      <c r="MDM268" s="571"/>
      <c r="MDN268" s="571"/>
      <c r="MDO268" s="571"/>
      <c r="MDP268" s="571"/>
      <c r="MDQ268" s="571"/>
      <c r="MDR268" s="571"/>
      <c r="MDS268" s="571"/>
      <c r="MDT268" s="571"/>
      <c r="MDU268" s="571"/>
      <c r="MDV268" s="571"/>
      <c r="MDW268" s="571"/>
      <c r="MDX268" s="571"/>
      <c r="MDY268" s="571"/>
      <c r="MDZ268" s="571"/>
      <c r="MEA268" s="571"/>
      <c r="MEB268" s="571"/>
      <c r="MEC268" s="571"/>
      <c r="MED268" s="571"/>
      <c r="MEE268" s="571"/>
      <c r="MEF268" s="571"/>
      <c r="MEG268" s="571"/>
      <c r="MEH268" s="571"/>
      <c r="MEI268" s="571"/>
      <c r="MEJ268" s="571"/>
      <c r="MEK268" s="571"/>
      <c r="MEL268" s="571"/>
      <c r="MEM268" s="571"/>
      <c r="MEN268" s="571"/>
      <c r="MEO268" s="571"/>
      <c r="MEP268" s="571"/>
      <c r="MEQ268" s="571"/>
      <c r="MER268" s="571"/>
      <c r="MES268" s="571"/>
      <c r="MET268" s="571"/>
      <c r="MEU268" s="571"/>
      <c r="MEV268" s="571"/>
      <c r="MEW268" s="571"/>
      <c r="MEX268" s="571"/>
      <c r="MEY268" s="571"/>
      <c r="MEZ268" s="571"/>
      <c r="MFA268" s="571"/>
      <c r="MFB268" s="571"/>
      <c r="MFC268" s="571"/>
      <c r="MFD268" s="571"/>
      <c r="MFE268" s="571"/>
      <c r="MFF268" s="571"/>
      <c r="MFG268" s="571"/>
      <c r="MFH268" s="571"/>
      <c r="MFI268" s="571"/>
      <c r="MFJ268" s="571"/>
      <c r="MFK268" s="571"/>
      <c r="MFL268" s="571"/>
      <c r="MFM268" s="571"/>
      <c r="MFN268" s="571"/>
      <c r="MFO268" s="571"/>
      <c r="MFP268" s="571"/>
      <c r="MFQ268" s="571"/>
      <c r="MFR268" s="571"/>
      <c r="MFS268" s="571"/>
      <c r="MFT268" s="571"/>
      <c r="MFW268" s="571"/>
      <c r="MFX268" s="571"/>
      <c r="MFY268" s="571"/>
      <c r="MFZ268" s="571"/>
      <c r="MGA268" s="571"/>
      <c r="MGB268" s="571"/>
      <c r="MGC268" s="571"/>
      <c r="MGD268" s="571"/>
      <c r="MGE268" s="571"/>
      <c r="MGF268" s="571"/>
      <c r="MGG268" s="571"/>
      <c r="MGH268" s="571"/>
      <c r="MGI268" s="571"/>
      <c r="MGJ268" s="571"/>
      <c r="MGK268" s="571"/>
      <c r="MGL268" s="571"/>
      <c r="MGM268" s="571"/>
      <c r="MGN268" s="571"/>
      <c r="MGO268" s="571"/>
      <c r="MGP268" s="571"/>
      <c r="MGQ268" s="571"/>
      <c r="MGR268" s="571"/>
      <c r="MGS268" s="571"/>
      <c r="MGT268" s="571"/>
      <c r="MGU268" s="571"/>
      <c r="MGV268" s="571"/>
      <c r="MGW268" s="571"/>
      <c r="MGX268" s="571"/>
      <c r="MGY268" s="571"/>
      <c r="MGZ268" s="571"/>
      <c r="MHA268" s="571"/>
      <c r="MHB268" s="571"/>
      <c r="MHC268" s="571"/>
      <c r="MHD268" s="571"/>
      <c r="MHE268" s="571"/>
      <c r="MHF268" s="571"/>
      <c r="MHG268" s="571"/>
      <c r="MHH268" s="571"/>
      <c r="MHI268" s="571"/>
      <c r="MHJ268" s="571"/>
      <c r="MHK268" s="571"/>
      <c r="MHL268" s="571"/>
      <c r="MHM268" s="571"/>
      <c r="MHN268" s="571"/>
      <c r="MHO268" s="571"/>
      <c r="MHP268" s="571"/>
      <c r="MHQ268" s="571"/>
      <c r="MHR268" s="571"/>
      <c r="MHS268" s="571"/>
      <c r="MHT268" s="571"/>
      <c r="MHU268" s="571"/>
      <c r="MHV268" s="571"/>
      <c r="MHW268" s="571"/>
      <c r="MHX268" s="571"/>
      <c r="MHY268" s="571"/>
      <c r="MHZ268" s="571"/>
      <c r="MIA268" s="571"/>
      <c r="MIB268" s="571"/>
      <c r="MIC268" s="571"/>
      <c r="MID268" s="571"/>
      <c r="MIE268" s="571"/>
      <c r="MIF268" s="571"/>
      <c r="MIG268" s="571"/>
      <c r="MIH268" s="571"/>
      <c r="MII268" s="571"/>
      <c r="MIJ268" s="571"/>
      <c r="MIK268" s="571"/>
      <c r="MIL268" s="571"/>
      <c r="MIM268" s="571"/>
      <c r="MIN268" s="571"/>
      <c r="MIO268" s="571"/>
      <c r="MIP268" s="571"/>
      <c r="MIQ268" s="571"/>
      <c r="MIR268" s="571"/>
      <c r="MIS268" s="571"/>
      <c r="MIT268" s="571"/>
      <c r="MIU268" s="571"/>
      <c r="MIV268" s="571"/>
      <c r="MIW268" s="571"/>
      <c r="MIX268" s="571"/>
      <c r="MIY268" s="571"/>
      <c r="MIZ268" s="571"/>
      <c r="MJA268" s="571"/>
      <c r="MJB268" s="571"/>
      <c r="MJC268" s="571"/>
      <c r="MJD268" s="571"/>
      <c r="MJE268" s="571"/>
      <c r="MJF268" s="571"/>
      <c r="MJG268" s="571"/>
      <c r="MJH268" s="571"/>
      <c r="MJI268" s="571"/>
      <c r="MJJ268" s="571"/>
      <c r="MJK268" s="571"/>
      <c r="MJL268" s="571"/>
      <c r="MJM268" s="571"/>
      <c r="MJN268" s="571"/>
      <c r="MJO268" s="571"/>
      <c r="MJP268" s="571"/>
      <c r="MJQ268" s="571"/>
      <c r="MJR268" s="571"/>
      <c r="MJS268" s="571"/>
      <c r="MJT268" s="571"/>
      <c r="MJU268" s="571"/>
      <c r="MJV268" s="571"/>
      <c r="MJW268" s="571"/>
      <c r="MJX268" s="571"/>
      <c r="MJY268" s="571"/>
      <c r="MJZ268" s="571"/>
      <c r="MKA268" s="571"/>
      <c r="MKB268" s="571"/>
      <c r="MKC268" s="571"/>
      <c r="MKD268" s="571"/>
      <c r="MKE268" s="571"/>
      <c r="MKF268" s="571"/>
      <c r="MKG268" s="571"/>
      <c r="MKH268" s="571"/>
      <c r="MKI268" s="571"/>
      <c r="MKJ268" s="571"/>
      <c r="MKK268" s="571"/>
      <c r="MKL268" s="571"/>
      <c r="MKM268" s="571"/>
      <c r="MKN268" s="571"/>
      <c r="MKO268" s="571"/>
      <c r="MKP268" s="571"/>
      <c r="MKQ268" s="571"/>
      <c r="MKR268" s="571"/>
      <c r="MKS268" s="571"/>
      <c r="MKT268" s="571"/>
      <c r="MKU268" s="571"/>
      <c r="MKV268" s="571"/>
      <c r="MKW268" s="571"/>
      <c r="MKX268" s="571"/>
      <c r="MKY268" s="571"/>
      <c r="MKZ268" s="571"/>
      <c r="MLA268" s="571"/>
      <c r="MLB268" s="571"/>
      <c r="MLC268" s="571"/>
      <c r="MLD268" s="571"/>
      <c r="MLE268" s="571"/>
      <c r="MLF268" s="571"/>
      <c r="MLG268" s="571"/>
      <c r="MLH268" s="571"/>
      <c r="MLI268" s="571"/>
      <c r="MLJ268" s="571"/>
      <c r="MLK268" s="571"/>
      <c r="MLL268" s="571"/>
      <c r="MLM268" s="571"/>
      <c r="MLN268" s="571"/>
      <c r="MLO268" s="571"/>
      <c r="MLP268" s="571"/>
      <c r="MLQ268" s="571"/>
      <c r="MLR268" s="571"/>
      <c r="MLS268" s="571"/>
      <c r="MLT268" s="571"/>
      <c r="MLU268" s="571"/>
      <c r="MLV268" s="571"/>
      <c r="MLW268" s="571"/>
      <c r="MLX268" s="571"/>
      <c r="MLY268" s="571"/>
      <c r="MLZ268" s="571"/>
      <c r="MMA268" s="571"/>
      <c r="MMB268" s="571"/>
      <c r="MMC268" s="571"/>
      <c r="MMD268" s="571"/>
      <c r="MME268" s="571"/>
      <c r="MMF268" s="571"/>
      <c r="MMG268" s="571"/>
      <c r="MMH268" s="571"/>
      <c r="MMI268" s="571"/>
      <c r="MMJ268" s="571"/>
      <c r="MMK268" s="571"/>
      <c r="MML268" s="571"/>
      <c r="MMM268" s="571"/>
      <c r="MMN268" s="571"/>
      <c r="MMO268" s="571"/>
      <c r="MMP268" s="571"/>
      <c r="MMQ268" s="571"/>
      <c r="MMR268" s="571"/>
      <c r="MMS268" s="571"/>
      <c r="MMT268" s="571"/>
      <c r="MMU268" s="571"/>
      <c r="MMV268" s="571"/>
      <c r="MMW268" s="571"/>
      <c r="MMX268" s="571"/>
      <c r="MMY268" s="571"/>
      <c r="MMZ268" s="571"/>
      <c r="MNA268" s="571"/>
      <c r="MNB268" s="571"/>
      <c r="MNC268" s="571"/>
      <c r="MND268" s="571"/>
      <c r="MNE268" s="571"/>
      <c r="MNF268" s="571"/>
      <c r="MNG268" s="571"/>
      <c r="MNH268" s="571"/>
      <c r="MNI268" s="571"/>
      <c r="MNJ268" s="571"/>
      <c r="MNK268" s="571"/>
      <c r="MNL268" s="571"/>
      <c r="MNM268" s="571"/>
      <c r="MNN268" s="571"/>
      <c r="MNO268" s="571"/>
      <c r="MNP268" s="571"/>
      <c r="MNQ268" s="571"/>
      <c r="MNR268" s="571"/>
      <c r="MNS268" s="571"/>
      <c r="MNT268" s="571"/>
      <c r="MNU268" s="571"/>
      <c r="MNV268" s="571"/>
      <c r="MNW268" s="571"/>
      <c r="MNX268" s="571"/>
      <c r="MNY268" s="571"/>
      <c r="MNZ268" s="571"/>
      <c r="MOA268" s="571"/>
      <c r="MOB268" s="571"/>
      <c r="MOC268" s="571"/>
      <c r="MOD268" s="571"/>
      <c r="MOE268" s="571"/>
      <c r="MOF268" s="571"/>
      <c r="MOG268" s="571"/>
      <c r="MOH268" s="571"/>
      <c r="MOI268" s="571"/>
      <c r="MOJ268" s="571"/>
      <c r="MOK268" s="571"/>
      <c r="MOL268" s="571"/>
      <c r="MOM268" s="571"/>
      <c r="MON268" s="571"/>
      <c r="MOO268" s="571"/>
      <c r="MOP268" s="571"/>
      <c r="MOQ268" s="571"/>
      <c r="MOR268" s="571"/>
      <c r="MOS268" s="571"/>
      <c r="MOT268" s="571"/>
      <c r="MOU268" s="571"/>
      <c r="MOV268" s="571"/>
      <c r="MOW268" s="571"/>
      <c r="MOX268" s="571"/>
      <c r="MOY268" s="571"/>
      <c r="MOZ268" s="571"/>
      <c r="MPA268" s="571"/>
      <c r="MPB268" s="571"/>
      <c r="MPC268" s="571"/>
      <c r="MPD268" s="571"/>
      <c r="MPE268" s="571"/>
      <c r="MPF268" s="571"/>
      <c r="MPG268" s="571"/>
      <c r="MPH268" s="571"/>
      <c r="MPI268" s="571"/>
      <c r="MPJ268" s="571"/>
      <c r="MPK268" s="571"/>
      <c r="MPL268" s="571"/>
      <c r="MPM268" s="571"/>
      <c r="MPN268" s="571"/>
      <c r="MPO268" s="571"/>
      <c r="MPP268" s="571"/>
      <c r="MPS268" s="571"/>
      <c r="MPT268" s="571"/>
      <c r="MPU268" s="571"/>
      <c r="MPV268" s="571"/>
      <c r="MPW268" s="571"/>
      <c r="MPX268" s="571"/>
      <c r="MPY268" s="571"/>
      <c r="MPZ268" s="571"/>
      <c r="MQA268" s="571"/>
      <c r="MQB268" s="571"/>
      <c r="MQC268" s="571"/>
      <c r="MQD268" s="571"/>
      <c r="MQE268" s="571"/>
      <c r="MQF268" s="571"/>
      <c r="MQG268" s="571"/>
      <c r="MQH268" s="571"/>
      <c r="MQI268" s="571"/>
      <c r="MQJ268" s="571"/>
      <c r="MQK268" s="571"/>
      <c r="MQL268" s="571"/>
      <c r="MQM268" s="571"/>
      <c r="MQN268" s="571"/>
      <c r="MQO268" s="571"/>
      <c r="MQP268" s="571"/>
      <c r="MQQ268" s="571"/>
      <c r="MQR268" s="571"/>
      <c r="MQS268" s="571"/>
      <c r="MQT268" s="571"/>
      <c r="MQU268" s="571"/>
      <c r="MQV268" s="571"/>
      <c r="MQW268" s="571"/>
      <c r="MQX268" s="571"/>
      <c r="MQY268" s="571"/>
      <c r="MQZ268" s="571"/>
      <c r="MRA268" s="571"/>
      <c r="MRB268" s="571"/>
      <c r="MRC268" s="571"/>
      <c r="MRD268" s="571"/>
      <c r="MRE268" s="571"/>
      <c r="MRF268" s="571"/>
      <c r="MRG268" s="571"/>
      <c r="MRH268" s="571"/>
      <c r="MRI268" s="571"/>
      <c r="MRJ268" s="571"/>
      <c r="MRK268" s="571"/>
      <c r="MRL268" s="571"/>
      <c r="MRM268" s="571"/>
      <c r="MRN268" s="571"/>
      <c r="MRO268" s="571"/>
      <c r="MRP268" s="571"/>
      <c r="MRQ268" s="571"/>
      <c r="MRR268" s="571"/>
      <c r="MRS268" s="571"/>
      <c r="MRT268" s="571"/>
      <c r="MRU268" s="571"/>
      <c r="MRV268" s="571"/>
      <c r="MRW268" s="571"/>
      <c r="MRX268" s="571"/>
      <c r="MRY268" s="571"/>
      <c r="MRZ268" s="571"/>
      <c r="MSA268" s="571"/>
      <c r="MSB268" s="571"/>
      <c r="MSC268" s="571"/>
      <c r="MSD268" s="571"/>
      <c r="MSE268" s="571"/>
      <c r="MSF268" s="571"/>
      <c r="MSG268" s="571"/>
      <c r="MSH268" s="571"/>
      <c r="MSI268" s="571"/>
      <c r="MSJ268" s="571"/>
      <c r="MSK268" s="571"/>
      <c r="MSL268" s="571"/>
      <c r="MSM268" s="571"/>
      <c r="MSN268" s="571"/>
      <c r="MSO268" s="571"/>
      <c r="MSP268" s="571"/>
      <c r="MSQ268" s="571"/>
      <c r="MSR268" s="571"/>
      <c r="MSS268" s="571"/>
      <c r="MST268" s="571"/>
      <c r="MSU268" s="571"/>
      <c r="MSV268" s="571"/>
      <c r="MSW268" s="571"/>
      <c r="MSX268" s="571"/>
      <c r="MSY268" s="571"/>
      <c r="MSZ268" s="571"/>
      <c r="MTA268" s="571"/>
      <c r="MTB268" s="571"/>
      <c r="MTC268" s="571"/>
      <c r="MTD268" s="571"/>
      <c r="MTE268" s="571"/>
      <c r="MTF268" s="571"/>
      <c r="MTG268" s="571"/>
      <c r="MTH268" s="571"/>
      <c r="MTI268" s="571"/>
      <c r="MTJ268" s="571"/>
      <c r="MTK268" s="571"/>
      <c r="MTL268" s="571"/>
      <c r="MTM268" s="571"/>
      <c r="MTN268" s="571"/>
      <c r="MTO268" s="571"/>
      <c r="MTP268" s="571"/>
      <c r="MTQ268" s="571"/>
      <c r="MTR268" s="571"/>
      <c r="MTS268" s="571"/>
      <c r="MTT268" s="571"/>
      <c r="MTU268" s="571"/>
      <c r="MTV268" s="571"/>
      <c r="MTW268" s="571"/>
      <c r="MTX268" s="571"/>
      <c r="MTY268" s="571"/>
      <c r="MTZ268" s="571"/>
      <c r="MUA268" s="571"/>
      <c r="MUB268" s="571"/>
      <c r="MUC268" s="571"/>
      <c r="MUD268" s="571"/>
      <c r="MUE268" s="571"/>
      <c r="MUF268" s="571"/>
      <c r="MUG268" s="571"/>
      <c r="MUH268" s="571"/>
      <c r="MUI268" s="571"/>
      <c r="MUJ268" s="571"/>
      <c r="MUK268" s="571"/>
      <c r="MUL268" s="571"/>
      <c r="MUM268" s="571"/>
      <c r="MUN268" s="571"/>
      <c r="MUO268" s="571"/>
      <c r="MUP268" s="571"/>
      <c r="MUQ268" s="571"/>
      <c r="MUR268" s="571"/>
      <c r="MUS268" s="571"/>
      <c r="MUT268" s="571"/>
      <c r="MUU268" s="571"/>
      <c r="MUV268" s="571"/>
      <c r="MUW268" s="571"/>
      <c r="MUX268" s="571"/>
      <c r="MUY268" s="571"/>
      <c r="MUZ268" s="571"/>
      <c r="MVA268" s="571"/>
      <c r="MVB268" s="571"/>
      <c r="MVC268" s="571"/>
      <c r="MVD268" s="571"/>
      <c r="MVE268" s="571"/>
      <c r="MVF268" s="571"/>
      <c r="MVG268" s="571"/>
      <c r="MVH268" s="571"/>
      <c r="MVI268" s="571"/>
      <c r="MVJ268" s="571"/>
      <c r="MVK268" s="571"/>
      <c r="MVL268" s="571"/>
      <c r="MVM268" s="571"/>
      <c r="MVN268" s="571"/>
      <c r="MVO268" s="571"/>
      <c r="MVP268" s="571"/>
      <c r="MVQ268" s="571"/>
      <c r="MVR268" s="571"/>
      <c r="MVS268" s="571"/>
      <c r="MVT268" s="571"/>
      <c r="MVU268" s="571"/>
      <c r="MVV268" s="571"/>
      <c r="MVW268" s="571"/>
      <c r="MVX268" s="571"/>
      <c r="MVY268" s="571"/>
      <c r="MVZ268" s="571"/>
      <c r="MWA268" s="571"/>
      <c r="MWB268" s="571"/>
      <c r="MWC268" s="571"/>
      <c r="MWD268" s="571"/>
      <c r="MWE268" s="571"/>
      <c r="MWF268" s="571"/>
      <c r="MWG268" s="571"/>
      <c r="MWH268" s="571"/>
      <c r="MWI268" s="571"/>
      <c r="MWJ268" s="571"/>
      <c r="MWK268" s="571"/>
      <c r="MWL268" s="571"/>
      <c r="MWM268" s="571"/>
      <c r="MWN268" s="571"/>
      <c r="MWO268" s="571"/>
      <c r="MWP268" s="571"/>
      <c r="MWQ268" s="571"/>
      <c r="MWR268" s="571"/>
      <c r="MWS268" s="571"/>
      <c r="MWT268" s="571"/>
      <c r="MWU268" s="571"/>
      <c r="MWV268" s="571"/>
      <c r="MWW268" s="571"/>
      <c r="MWX268" s="571"/>
      <c r="MWY268" s="571"/>
      <c r="MWZ268" s="571"/>
      <c r="MXA268" s="571"/>
      <c r="MXB268" s="571"/>
      <c r="MXC268" s="571"/>
      <c r="MXD268" s="571"/>
      <c r="MXE268" s="571"/>
      <c r="MXF268" s="571"/>
      <c r="MXG268" s="571"/>
      <c r="MXH268" s="571"/>
      <c r="MXI268" s="571"/>
      <c r="MXJ268" s="571"/>
      <c r="MXK268" s="571"/>
      <c r="MXL268" s="571"/>
      <c r="MXM268" s="571"/>
      <c r="MXN268" s="571"/>
      <c r="MXO268" s="571"/>
      <c r="MXP268" s="571"/>
      <c r="MXQ268" s="571"/>
      <c r="MXR268" s="571"/>
      <c r="MXS268" s="571"/>
      <c r="MXT268" s="571"/>
      <c r="MXU268" s="571"/>
      <c r="MXV268" s="571"/>
      <c r="MXW268" s="571"/>
      <c r="MXX268" s="571"/>
      <c r="MXY268" s="571"/>
      <c r="MXZ268" s="571"/>
      <c r="MYA268" s="571"/>
      <c r="MYB268" s="571"/>
      <c r="MYC268" s="571"/>
      <c r="MYD268" s="571"/>
      <c r="MYE268" s="571"/>
      <c r="MYF268" s="571"/>
      <c r="MYG268" s="571"/>
      <c r="MYH268" s="571"/>
      <c r="MYI268" s="571"/>
      <c r="MYJ268" s="571"/>
      <c r="MYK268" s="571"/>
      <c r="MYL268" s="571"/>
      <c r="MYM268" s="571"/>
      <c r="MYN268" s="571"/>
      <c r="MYO268" s="571"/>
      <c r="MYP268" s="571"/>
      <c r="MYQ268" s="571"/>
      <c r="MYR268" s="571"/>
      <c r="MYS268" s="571"/>
      <c r="MYT268" s="571"/>
      <c r="MYU268" s="571"/>
      <c r="MYV268" s="571"/>
      <c r="MYW268" s="571"/>
      <c r="MYX268" s="571"/>
      <c r="MYY268" s="571"/>
      <c r="MYZ268" s="571"/>
      <c r="MZA268" s="571"/>
      <c r="MZB268" s="571"/>
      <c r="MZC268" s="571"/>
      <c r="MZD268" s="571"/>
      <c r="MZE268" s="571"/>
      <c r="MZF268" s="571"/>
      <c r="MZG268" s="571"/>
      <c r="MZH268" s="571"/>
      <c r="MZI268" s="571"/>
      <c r="MZJ268" s="571"/>
      <c r="MZK268" s="571"/>
      <c r="MZL268" s="571"/>
      <c r="MZO268" s="571"/>
      <c r="MZP268" s="571"/>
      <c r="MZQ268" s="571"/>
      <c r="MZR268" s="571"/>
      <c r="MZS268" s="571"/>
      <c r="MZT268" s="571"/>
      <c r="MZU268" s="571"/>
      <c r="MZV268" s="571"/>
      <c r="MZW268" s="571"/>
      <c r="MZX268" s="571"/>
      <c r="MZY268" s="571"/>
      <c r="MZZ268" s="571"/>
      <c r="NAA268" s="571"/>
      <c r="NAB268" s="571"/>
      <c r="NAC268" s="571"/>
      <c r="NAD268" s="571"/>
      <c r="NAE268" s="571"/>
      <c r="NAF268" s="571"/>
      <c r="NAG268" s="571"/>
      <c r="NAH268" s="571"/>
      <c r="NAI268" s="571"/>
      <c r="NAJ268" s="571"/>
      <c r="NAK268" s="571"/>
      <c r="NAL268" s="571"/>
      <c r="NAM268" s="571"/>
      <c r="NAN268" s="571"/>
      <c r="NAO268" s="571"/>
      <c r="NAP268" s="571"/>
      <c r="NAQ268" s="571"/>
      <c r="NAR268" s="571"/>
      <c r="NAS268" s="571"/>
      <c r="NAT268" s="571"/>
      <c r="NAU268" s="571"/>
      <c r="NAV268" s="571"/>
      <c r="NAW268" s="571"/>
      <c r="NAX268" s="571"/>
      <c r="NAY268" s="571"/>
      <c r="NAZ268" s="571"/>
      <c r="NBA268" s="571"/>
      <c r="NBB268" s="571"/>
      <c r="NBC268" s="571"/>
      <c r="NBD268" s="571"/>
      <c r="NBE268" s="571"/>
      <c r="NBF268" s="571"/>
      <c r="NBG268" s="571"/>
      <c r="NBH268" s="571"/>
      <c r="NBI268" s="571"/>
      <c r="NBJ268" s="571"/>
      <c r="NBK268" s="571"/>
      <c r="NBL268" s="571"/>
      <c r="NBM268" s="571"/>
      <c r="NBN268" s="571"/>
      <c r="NBO268" s="571"/>
      <c r="NBP268" s="571"/>
      <c r="NBQ268" s="571"/>
      <c r="NBR268" s="571"/>
      <c r="NBS268" s="571"/>
      <c r="NBT268" s="571"/>
      <c r="NBU268" s="571"/>
      <c r="NBV268" s="571"/>
      <c r="NBW268" s="571"/>
      <c r="NBX268" s="571"/>
      <c r="NBY268" s="571"/>
      <c r="NBZ268" s="571"/>
      <c r="NCA268" s="571"/>
      <c r="NCB268" s="571"/>
      <c r="NCC268" s="571"/>
      <c r="NCD268" s="571"/>
      <c r="NCE268" s="571"/>
      <c r="NCF268" s="571"/>
      <c r="NCG268" s="571"/>
      <c r="NCH268" s="571"/>
      <c r="NCI268" s="571"/>
      <c r="NCJ268" s="571"/>
      <c r="NCK268" s="571"/>
      <c r="NCL268" s="571"/>
      <c r="NCM268" s="571"/>
      <c r="NCN268" s="571"/>
      <c r="NCO268" s="571"/>
      <c r="NCP268" s="571"/>
      <c r="NCQ268" s="571"/>
      <c r="NCR268" s="571"/>
      <c r="NCS268" s="571"/>
      <c r="NCT268" s="571"/>
      <c r="NCU268" s="571"/>
      <c r="NCV268" s="571"/>
      <c r="NCW268" s="571"/>
      <c r="NCX268" s="571"/>
      <c r="NCY268" s="571"/>
      <c r="NCZ268" s="571"/>
      <c r="NDA268" s="571"/>
      <c r="NDB268" s="571"/>
      <c r="NDC268" s="571"/>
      <c r="NDD268" s="571"/>
      <c r="NDE268" s="571"/>
      <c r="NDF268" s="571"/>
      <c r="NDG268" s="571"/>
      <c r="NDH268" s="571"/>
      <c r="NDI268" s="571"/>
      <c r="NDJ268" s="571"/>
      <c r="NDK268" s="571"/>
      <c r="NDL268" s="571"/>
      <c r="NDM268" s="571"/>
      <c r="NDN268" s="571"/>
      <c r="NDO268" s="571"/>
      <c r="NDP268" s="571"/>
      <c r="NDQ268" s="571"/>
      <c r="NDR268" s="571"/>
      <c r="NDS268" s="571"/>
      <c r="NDT268" s="571"/>
      <c r="NDU268" s="571"/>
      <c r="NDV268" s="571"/>
      <c r="NDW268" s="571"/>
      <c r="NDX268" s="571"/>
      <c r="NDY268" s="571"/>
      <c r="NDZ268" s="571"/>
      <c r="NEA268" s="571"/>
      <c r="NEB268" s="571"/>
      <c r="NEC268" s="571"/>
      <c r="NED268" s="571"/>
      <c r="NEE268" s="571"/>
      <c r="NEF268" s="571"/>
      <c r="NEG268" s="571"/>
      <c r="NEH268" s="571"/>
      <c r="NEI268" s="571"/>
      <c r="NEJ268" s="571"/>
      <c r="NEK268" s="571"/>
      <c r="NEL268" s="571"/>
      <c r="NEM268" s="571"/>
      <c r="NEN268" s="571"/>
      <c r="NEO268" s="571"/>
      <c r="NEP268" s="571"/>
      <c r="NEQ268" s="571"/>
      <c r="NER268" s="571"/>
      <c r="NES268" s="571"/>
      <c r="NET268" s="571"/>
      <c r="NEU268" s="571"/>
      <c r="NEV268" s="571"/>
      <c r="NEW268" s="571"/>
      <c r="NEX268" s="571"/>
      <c r="NEY268" s="571"/>
      <c r="NEZ268" s="571"/>
      <c r="NFA268" s="571"/>
      <c r="NFB268" s="571"/>
      <c r="NFC268" s="571"/>
      <c r="NFD268" s="571"/>
      <c r="NFE268" s="571"/>
      <c r="NFF268" s="571"/>
      <c r="NFG268" s="571"/>
      <c r="NFH268" s="571"/>
      <c r="NFI268" s="571"/>
      <c r="NFJ268" s="571"/>
      <c r="NFK268" s="571"/>
      <c r="NFL268" s="571"/>
      <c r="NFM268" s="571"/>
      <c r="NFN268" s="571"/>
      <c r="NFO268" s="571"/>
      <c r="NFP268" s="571"/>
      <c r="NFQ268" s="571"/>
      <c r="NFR268" s="571"/>
      <c r="NFS268" s="571"/>
      <c r="NFT268" s="571"/>
      <c r="NFU268" s="571"/>
      <c r="NFV268" s="571"/>
      <c r="NFW268" s="571"/>
      <c r="NFX268" s="571"/>
      <c r="NFY268" s="571"/>
      <c r="NFZ268" s="571"/>
      <c r="NGA268" s="571"/>
      <c r="NGB268" s="571"/>
      <c r="NGC268" s="571"/>
      <c r="NGD268" s="571"/>
      <c r="NGE268" s="571"/>
      <c r="NGF268" s="571"/>
      <c r="NGG268" s="571"/>
      <c r="NGH268" s="571"/>
      <c r="NGI268" s="571"/>
      <c r="NGJ268" s="571"/>
      <c r="NGK268" s="571"/>
      <c r="NGL268" s="571"/>
      <c r="NGM268" s="571"/>
      <c r="NGN268" s="571"/>
      <c r="NGO268" s="571"/>
      <c r="NGP268" s="571"/>
      <c r="NGQ268" s="571"/>
      <c r="NGR268" s="571"/>
      <c r="NGS268" s="571"/>
      <c r="NGT268" s="571"/>
      <c r="NGU268" s="571"/>
      <c r="NGV268" s="571"/>
      <c r="NGW268" s="571"/>
      <c r="NGX268" s="571"/>
      <c r="NGY268" s="571"/>
      <c r="NGZ268" s="571"/>
      <c r="NHA268" s="571"/>
      <c r="NHB268" s="571"/>
      <c r="NHC268" s="571"/>
      <c r="NHD268" s="571"/>
      <c r="NHE268" s="571"/>
      <c r="NHF268" s="571"/>
      <c r="NHG268" s="571"/>
      <c r="NHH268" s="571"/>
      <c r="NHI268" s="571"/>
      <c r="NHJ268" s="571"/>
      <c r="NHK268" s="571"/>
      <c r="NHL268" s="571"/>
      <c r="NHM268" s="571"/>
      <c r="NHN268" s="571"/>
      <c r="NHO268" s="571"/>
      <c r="NHP268" s="571"/>
      <c r="NHQ268" s="571"/>
      <c r="NHR268" s="571"/>
      <c r="NHS268" s="571"/>
      <c r="NHT268" s="571"/>
      <c r="NHU268" s="571"/>
      <c r="NHV268" s="571"/>
      <c r="NHW268" s="571"/>
      <c r="NHX268" s="571"/>
      <c r="NHY268" s="571"/>
      <c r="NHZ268" s="571"/>
      <c r="NIA268" s="571"/>
      <c r="NIB268" s="571"/>
      <c r="NIC268" s="571"/>
      <c r="NID268" s="571"/>
      <c r="NIE268" s="571"/>
      <c r="NIF268" s="571"/>
      <c r="NIG268" s="571"/>
      <c r="NIH268" s="571"/>
      <c r="NII268" s="571"/>
      <c r="NIJ268" s="571"/>
      <c r="NIK268" s="571"/>
      <c r="NIL268" s="571"/>
      <c r="NIM268" s="571"/>
      <c r="NIN268" s="571"/>
      <c r="NIO268" s="571"/>
      <c r="NIP268" s="571"/>
      <c r="NIQ268" s="571"/>
      <c r="NIR268" s="571"/>
      <c r="NIS268" s="571"/>
      <c r="NIT268" s="571"/>
      <c r="NIU268" s="571"/>
      <c r="NIV268" s="571"/>
      <c r="NIW268" s="571"/>
      <c r="NIX268" s="571"/>
      <c r="NIY268" s="571"/>
      <c r="NIZ268" s="571"/>
      <c r="NJA268" s="571"/>
      <c r="NJB268" s="571"/>
      <c r="NJC268" s="571"/>
      <c r="NJD268" s="571"/>
      <c r="NJE268" s="571"/>
      <c r="NJF268" s="571"/>
      <c r="NJG268" s="571"/>
      <c r="NJH268" s="571"/>
      <c r="NJK268" s="571"/>
      <c r="NJL268" s="571"/>
      <c r="NJM268" s="571"/>
      <c r="NJN268" s="571"/>
      <c r="NJO268" s="571"/>
      <c r="NJP268" s="571"/>
      <c r="NJQ268" s="571"/>
      <c r="NJR268" s="571"/>
      <c r="NJS268" s="571"/>
      <c r="NJT268" s="571"/>
      <c r="NJU268" s="571"/>
      <c r="NJV268" s="571"/>
      <c r="NJW268" s="571"/>
      <c r="NJX268" s="571"/>
      <c r="NJY268" s="571"/>
      <c r="NJZ268" s="571"/>
      <c r="NKA268" s="571"/>
      <c r="NKB268" s="571"/>
      <c r="NKC268" s="571"/>
      <c r="NKD268" s="571"/>
      <c r="NKE268" s="571"/>
      <c r="NKF268" s="571"/>
      <c r="NKG268" s="571"/>
      <c r="NKH268" s="571"/>
      <c r="NKI268" s="571"/>
      <c r="NKJ268" s="571"/>
      <c r="NKK268" s="571"/>
      <c r="NKL268" s="571"/>
      <c r="NKM268" s="571"/>
      <c r="NKN268" s="571"/>
      <c r="NKO268" s="571"/>
      <c r="NKP268" s="571"/>
      <c r="NKQ268" s="571"/>
      <c r="NKR268" s="571"/>
      <c r="NKS268" s="571"/>
      <c r="NKT268" s="571"/>
      <c r="NKU268" s="571"/>
      <c r="NKV268" s="571"/>
      <c r="NKW268" s="571"/>
      <c r="NKX268" s="571"/>
      <c r="NKY268" s="571"/>
      <c r="NKZ268" s="571"/>
      <c r="NLA268" s="571"/>
      <c r="NLB268" s="571"/>
      <c r="NLC268" s="571"/>
      <c r="NLD268" s="571"/>
      <c r="NLE268" s="571"/>
      <c r="NLF268" s="571"/>
      <c r="NLG268" s="571"/>
      <c r="NLH268" s="571"/>
      <c r="NLI268" s="571"/>
      <c r="NLJ268" s="571"/>
      <c r="NLK268" s="571"/>
      <c r="NLL268" s="571"/>
      <c r="NLM268" s="571"/>
      <c r="NLN268" s="571"/>
      <c r="NLO268" s="571"/>
      <c r="NLP268" s="571"/>
      <c r="NLQ268" s="571"/>
      <c r="NLR268" s="571"/>
      <c r="NLS268" s="571"/>
      <c r="NLT268" s="571"/>
      <c r="NLU268" s="571"/>
      <c r="NLV268" s="571"/>
      <c r="NLW268" s="571"/>
      <c r="NLX268" s="571"/>
      <c r="NLY268" s="571"/>
      <c r="NLZ268" s="571"/>
      <c r="NMA268" s="571"/>
      <c r="NMB268" s="571"/>
      <c r="NMC268" s="571"/>
      <c r="NMD268" s="571"/>
      <c r="NME268" s="571"/>
      <c r="NMF268" s="571"/>
      <c r="NMG268" s="571"/>
      <c r="NMH268" s="571"/>
      <c r="NMI268" s="571"/>
      <c r="NMJ268" s="571"/>
      <c r="NMK268" s="571"/>
      <c r="NML268" s="571"/>
      <c r="NMM268" s="571"/>
      <c r="NMN268" s="571"/>
      <c r="NMO268" s="571"/>
      <c r="NMP268" s="571"/>
      <c r="NMQ268" s="571"/>
      <c r="NMR268" s="571"/>
      <c r="NMS268" s="571"/>
      <c r="NMT268" s="571"/>
      <c r="NMU268" s="571"/>
      <c r="NMV268" s="571"/>
      <c r="NMW268" s="571"/>
      <c r="NMX268" s="571"/>
      <c r="NMY268" s="571"/>
      <c r="NMZ268" s="571"/>
      <c r="NNA268" s="571"/>
      <c r="NNB268" s="571"/>
      <c r="NNC268" s="571"/>
      <c r="NND268" s="571"/>
      <c r="NNE268" s="571"/>
      <c r="NNF268" s="571"/>
      <c r="NNG268" s="571"/>
      <c r="NNH268" s="571"/>
      <c r="NNI268" s="571"/>
      <c r="NNJ268" s="571"/>
      <c r="NNK268" s="571"/>
      <c r="NNL268" s="571"/>
      <c r="NNM268" s="571"/>
      <c r="NNN268" s="571"/>
      <c r="NNO268" s="571"/>
      <c r="NNP268" s="571"/>
      <c r="NNQ268" s="571"/>
      <c r="NNR268" s="571"/>
      <c r="NNS268" s="571"/>
      <c r="NNT268" s="571"/>
      <c r="NNU268" s="571"/>
      <c r="NNV268" s="571"/>
      <c r="NNW268" s="571"/>
      <c r="NNX268" s="571"/>
      <c r="NNY268" s="571"/>
      <c r="NNZ268" s="571"/>
      <c r="NOA268" s="571"/>
      <c r="NOB268" s="571"/>
      <c r="NOC268" s="571"/>
      <c r="NOD268" s="571"/>
      <c r="NOE268" s="571"/>
      <c r="NOF268" s="571"/>
      <c r="NOG268" s="571"/>
      <c r="NOH268" s="571"/>
      <c r="NOI268" s="571"/>
      <c r="NOJ268" s="571"/>
      <c r="NOK268" s="571"/>
      <c r="NOL268" s="571"/>
      <c r="NOM268" s="571"/>
      <c r="NON268" s="571"/>
      <c r="NOO268" s="571"/>
      <c r="NOP268" s="571"/>
      <c r="NOQ268" s="571"/>
      <c r="NOR268" s="571"/>
      <c r="NOS268" s="571"/>
      <c r="NOT268" s="571"/>
      <c r="NOU268" s="571"/>
      <c r="NOV268" s="571"/>
      <c r="NOW268" s="571"/>
      <c r="NOX268" s="571"/>
      <c r="NOY268" s="571"/>
      <c r="NOZ268" s="571"/>
      <c r="NPA268" s="571"/>
      <c r="NPB268" s="571"/>
      <c r="NPC268" s="571"/>
      <c r="NPD268" s="571"/>
      <c r="NPE268" s="571"/>
      <c r="NPF268" s="571"/>
      <c r="NPG268" s="571"/>
      <c r="NPH268" s="571"/>
      <c r="NPI268" s="571"/>
      <c r="NPJ268" s="571"/>
      <c r="NPK268" s="571"/>
      <c r="NPL268" s="571"/>
      <c r="NPM268" s="571"/>
      <c r="NPN268" s="571"/>
      <c r="NPO268" s="571"/>
      <c r="NPP268" s="571"/>
      <c r="NPQ268" s="571"/>
      <c r="NPR268" s="571"/>
      <c r="NPS268" s="571"/>
      <c r="NPT268" s="571"/>
      <c r="NPU268" s="571"/>
      <c r="NPV268" s="571"/>
      <c r="NPW268" s="571"/>
      <c r="NPX268" s="571"/>
      <c r="NPY268" s="571"/>
      <c r="NPZ268" s="571"/>
      <c r="NQA268" s="571"/>
      <c r="NQB268" s="571"/>
      <c r="NQC268" s="571"/>
      <c r="NQD268" s="571"/>
      <c r="NQE268" s="571"/>
      <c r="NQF268" s="571"/>
      <c r="NQG268" s="571"/>
      <c r="NQH268" s="571"/>
      <c r="NQI268" s="571"/>
      <c r="NQJ268" s="571"/>
      <c r="NQK268" s="571"/>
      <c r="NQL268" s="571"/>
      <c r="NQM268" s="571"/>
      <c r="NQN268" s="571"/>
      <c r="NQO268" s="571"/>
      <c r="NQP268" s="571"/>
      <c r="NQQ268" s="571"/>
      <c r="NQR268" s="571"/>
      <c r="NQS268" s="571"/>
      <c r="NQT268" s="571"/>
      <c r="NQU268" s="571"/>
      <c r="NQV268" s="571"/>
      <c r="NQW268" s="571"/>
      <c r="NQX268" s="571"/>
      <c r="NQY268" s="571"/>
      <c r="NQZ268" s="571"/>
      <c r="NRA268" s="571"/>
      <c r="NRB268" s="571"/>
      <c r="NRC268" s="571"/>
      <c r="NRD268" s="571"/>
      <c r="NRE268" s="571"/>
      <c r="NRF268" s="571"/>
      <c r="NRG268" s="571"/>
      <c r="NRH268" s="571"/>
      <c r="NRI268" s="571"/>
      <c r="NRJ268" s="571"/>
      <c r="NRK268" s="571"/>
      <c r="NRL268" s="571"/>
      <c r="NRM268" s="571"/>
      <c r="NRN268" s="571"/>
      <c r="NRO268" s="571"/>
      <c r="NRP268" s="571"/>
      <c r="NRQ268" s="571"/>
      <c r="NRR268" s="571"/>
      <c r="NRS268" s="571"/>
      <c r="NRT268" s="571"/>
      <c r="NRU268" s="571"/>
      <c r="NRV268" s="571"/>
      <c r="NRW268" s="571"/>
      <c r="NRX268" s="571"/>
      <c r="NRY268" s="571"/>
      <c r="NRZ268" s="571"/>
      <c r="NSA268" s="571"/>
      <c r="NSB268" s="571"/>
      <c r="NSC268" s="571"/>
      <c r="NSD268" s="571"/>
      <c r="NSE268" s="571"/>
      <c r="NSF268" s="571"/>
      <c r="NSG268" s="571"/>
      <c r="NSH268" s="571"/>
      <c r="NSI268" s="571"/>
      <c r="NSJ268" s="571"/>
      <c r="NSK268" s="571"/>
      <c r="NSL268" s="571"/>
      <c r="NSM268" s="571"/>
      <c r="NSN268" s="571"/>
      <c r="NSO268" s="571"/>
      <c r="NSP268" s="571"/>
      <c r="NSQ268" s="571"/>
      <c r="NSR268" s="571"/>
      <c r="NSS268" s="571"/>
      <c r="NST268" s="571"/>
      <c r="NSU268" s="571"/>
      <c r="NSV268" s="571"/>
      <c r="NSW268" s="571"/>
      <c r="NSX268" s="571"/>
      <c r="NSY268" s="571"/>
      <c r="NSZ268" s="571"/>
      <c r="NTA268" s="571"/>
      <c r="NTB268" s="571"/>
      <c r="NTC268" s="571"/>
      <c r="NTD268" s="571"/>
      <c r="NTG268" s="571"/>
      <c r="NTH268" s="571"/>
      <c r="NTI268" s="571"/>
      <c r="NTJ268" s="571"/>
      <c r="NTK268" s="571"/>
      <c r="NTL268" s="571"/>
      <c r="NTM268" s="571"/>
      <c r="NTN268" s="571"/>
      <c r="NTO268" s="571"/>
      <c r="NTP268" s="571"/>
      <c r="NTQ268" s="571"/>
      <c r="NTR268" s="571"/>
      <c r="NTS268" s="571"/>
      <c r="NTT268" s="571"/>
      <c r="NTU268" s="571"/>
      <c r="NTV268" s="571"/>
      <c r="NTW268" s="571"/>
      <c r="NTX268" s="571"/>
      <c r="NTY268" s="571"/>
      <c r="NTZ268" s="571"/>
      <c r="NUA268" s="571"/>
      <c r="NUB268" s="571"/>
      <c r="NUC268" s="571"/>
      <c r="NUD268" s="571"/>
      <c r="NUE268" s="571"/>
      <c r="NUF268" s="571"/>
      <c r="NUG268" s="571"/>
      <c r="NUH268" s="571"/>
      <c r="NUI268" s="571"/>
      <c r="NUJ268" s="571"/>
      <c r="NUK268" s="571"/>
      <c r="NUL268" s="571"/>
      <c r="NUM268" s="571"/>
      <c r="NUN268" s="571"/>
      <c r="NUO268" s="571"/>
      <c r="NUP268" s="571"/>
      <c r="NUQ268" s="571"/>
      <c r="NUR268" s="571"/>
      <c r="NUS268" s="571"/>
      <c r="NUT268" s="571"/>
      <c r="NUU268" s="571"/>
      <c r="NUV268" s="571"/>
      <c r="NUW268" s="571"/>
      <c r="NUX268" s="571"/>
      <c r="NUY268" s="571"/>
      <c r="NUZ268" s="571"/>
      <c r="NVA268" s="571"/>
      <c r="NVB268" s="571"/>
      <c r="NVC268" s="571"/>
      <c r="NVD268" s="571"/>
      <c r="NVE268" s="571"/>
      <c r="NVF268" s="571"/>
      <c r="NVG268" s="571"/>
      <c r="NVH268" s="571"/>
      <c r="NVI268" s="571"/>
      <c r="NVJ268" s="571"/>
      <c r="NVK268" s="571"/>
      <c r="NVL268" s="571"/>
      <c r="NVM268" s="571"/>
      <c r="NVN268" s="571"/>
      <c r="NVO268" s="571"/>
      <c r="NVP268" s="571"/>
      <c r="NVQ268" s="571"/>
      <c r="NVR268" s="571"/>
      <c r="NVS268" s="571"/>
      <c r="NVT268" s="571"/>
      <c r="NVU268" s="571"/>
      <c r="NVV268" s="571"/>
      <c r="NVW268" s="571"/>
      <c r="NVX268" s="571"/>
      <c r="NVY268" s="571"/>
      <c r="NVZ268" s="571"/>
      <c r="NWA268" s="571"/>
      <c r="NWB268" s="571"/>
      <c r="NWC268" s="571"/>
      <c r="NWD268" s="571"/>
      <c r="NWE268" s="571"/>
      <c r="NWF268" s="571"/>
      <c r="NWG268" s="571"/>
      <c r="NWH268" s="571"/>
      <c r="NWI268" s="571"/>
      <c r="NWJ268" s="571"/>
      <c r="NWK268" s="571"/>
      <c r="NWL268" s="571"/>
      <c r="NWM268" s="571"/>
      <c r="NWN268" s="571"/>
      <c r="NWO268" s="571"/>
      <c r="NWP268" s="571"/>
      <c r="NWQ268" s="571"/>
      <c r="NWR268" s="571"/>
      <c r="NWS268" s="571"/>
      <c r="NWT268" s="571"/>
      <c r="NWU268" s="571"/>
      <c r="NWV268" s="571"/>
      <c r="NWW268" s="571"/>
      <c r="NWX268" s="571"/>
      <c r="NWY268" s="571"/>
      <c r="NWZ268" s="571"/>
      <c r="NXA268" s="571"/>
      <c r="NXB268" s="571"/>
      <c r="NXC268" s="571"/>
      <c r="NXD268" s="571"/>
      <c r="NXE268" s="571"/>
      <c r="NXF268" s="571"/>
      <c r="NXG268" s="571"/>
      <c r="NXH268" s="571"/>
      <c r="NXI268" s="571"/>
      <c r="NXJ268" s="571"/>
      <c r="NXK268" s="571"/>
      <c r="NXL268" s="571"/>
      <c r="NXM268" s="571"/>
      <c r="NXN268" s="571"/>
      <c r="NXO268" s="571"/>
      <c r="NXP268" s="571"/>
      <c r="NXQ268" s="571"/>
      <c r="NXR268" s="571"/>
      <c r="NXS268" s="571"/>
      <c r="NXT268" s="571"/>
      <c r="NXU268" s="571"/>
      <c r="NXV268" s="571"/>
      <c r="NXW268" s="571"/>
      <c r="NXX268" s="571"/>
      <c r="NXY268" s="571"/>
      <c r="NXZ268" s="571"/>
      <c r="NYA268" s="571"/>
      <c r="NYB268" s="571"/>
      <c r="NYC268" s="571"/>
      <c r="NYD268" s="571"/>
      <c r="NYE268" s="571"/>
      <c r="NYF268" s="571"/>
      <c r="NYG268" s="571"/>
      <c r="NYH268" s="571"/>
      <c r="NYI268" s="571"/>
      <c r="NYJ268" s="571"/>
      <c r="NYK268" s="571"/>
      <c r="NYL268" s="571"/>
      <c r="NYM268" s="571"/>
      <c r="NYN268" s="571"/>
      <c r="NYO268" s="571"/>
      <c r="NYP268" s="571"/>
      <c r="NYQ268" s="571"/>
      <c r="NYR268" s="571"/>
      <c r="NYS268" s="571"/>
      <c r="NYT268" s="571"/>
      <c r="NYU268" s="571"/>
      <c r="NYV268" s="571"/>
      <c r="NYW268" s="571"/>
      <c r="NYX268" s="571"/>
      <c r="NYY268" s="571"/>
      <c r="NYZ268" s="571"/>
      <c r="NZA268" s="571"/>
      <c r="NZB268" s="571"/>
      <c r="NZC268" s="571"/>
      <c r="NZD268" s="571"/>
      <c r="NZE268" s="571"/>
      <c r="NZF268" s="571"/>
      <c r="NZG268" s="571"/>
      <c r="NZH268" s="571"/>
      <c r="NZI268" s="571"/>
      <c r="NZJ268" s="571"/>
      <c r="NZK268" s="571"/>
      <c r="NZL268" s="571"/>
      <c r="NZM268" s="571"/>
      <c r="NZN268" s="571"/>
      <c r="NZO268" s="571"/>
      <c r="NZP268" s="571"/>
      <c r="NZQ268" s="571"/>
      <c r="NZR268" s="571"/>
      <c r="NZS268" s="571"/>
      <c r="NZT268" s="571"/>
      <c r="NZU268" s="571"/>
      <c r="NZV268" s="571"/>
      <c r="NZW268" s="571"/>
      <c r="NZX268" s="571"/>
      <c r="NZY268" s="571"/>
      <c r="NZZ268" s="571"/>
      <c r="OAA268" s="571"/>
      <c r="OAB268" s="571"/>
      <c r="OAC268" s="571"/>
      <c r="OAD268" s="571"/>
      <c r="OAE268" s="571"/>
      <c r="OAF268" s="571"/>
      <c r="OAG268" s="571"/>
      <c r="OAH268" s="571"/>
      <c r="OAI268" s="571"/>
      <c r="OAJ268" s="571"/>
      <c r="OAK268" s="571"/>
      <c r="OAL268" s="571"/>
      <c r="OAM268" s="571"/>
      <c r="OAN268" s="571"/>
      <c r="OAO268" s="571"/>
      <c r="OAP268" s="571"/>
      <c r="OAQ268" s="571"/>
      <c r="OAR268" s="571"/>
      <c r="OAS268" s="571"/>
      <c r="OAT268" s="571"/>
      <c r="OAU268" s="571"/>
      <c r="OAV268" s="571"/>
      <c r="OAW268" s="571"/>
      <c r="OAX268" s="571"/>
      <c r="OAY268" s="571"/>
      <c r="OAZ268" s="571"/>
      <c r="OBA268" s="571"/>
      <c r="OBB268" s="571"/>
      <c r="OBC268" s="571"/>
      <c r="OBD268" s="571"/>
      <c r="OBE268" s="571"/>
      <c r="OBF268" s="571"/>
      <c r="OBG268" s="571"/>
      <c r="OBH268" s="571"/>
      <c r="OBI268" s="571"/>
      <c r="OBJ268" s="571"/>
      <c r="OBK268" s="571"/>
      <c r="OBL268" s="571"/>
      <c r="OBM268" s="571"/>
      <c r="OBN268" s="571"/>
      <c r="OBO268" s="571"/>
      <c r="OBP268" s="571"/>
      <c r="OBQ268" s="571"/>
      <c r="OBR268" s="571"/>
      <c r="OBS268" s="571"/>
      <c r="OBT268" s="571"/>
      <c r="OBU268" s="571"/>
      <c r="OBV268" s="571"/>
      <c r="OBW268" s="571"/>
      <c r="OBX268" s="571"/>
      <c r="OBY268" s="571"/>
      <c r="OBZ268" s="571"/>
      <c r="OCA268" s="571"/>
      <c r="OCB268" s="571"/>
      <c r="OCC268" s="571"/>
      <c r="OCD268" s="571"/>
      <c r="OCE268" s="571"/>
      <c r="OCF268" s="571"/>
      <c r="OCG268" s="571"/>
      <c r="OCH268" s="571"/>
      <c r="OCI268" s="571"/>
      <c r="OCJ268" s="571"/>
      <c r="OCK268" s="571"/>
      <c r="OCL268" s="571"/>
      <c r="OCM268" s="571"/>
      <c r="OCN268" s="571"/>
      <c r="OCO268" s="571"/>
      <c r="OCP268" s="571"/>
      <c r="OCQ268" s="571"/>
      <c r="OCR268" s="571"/>
      <c r="OCS268" s="571"/>
      <c r="OCT268" s="571"/>
      <c r="OCU268" s="571"/>
      <c r="OCV268" s="571"/>
      <c r="OCW268" s="571"/>
      <c r="OCX268" s="571"/>
      <c r="OCY268" s="571"/>
      <c r="OCZ268" s="571"/>
      <c r="ODC268" s="571"/>
      <c r="ODD268" s="571"/>
      <c r="ODE268" s="571"/>
      <c r="ODF268" s="571"/>
      <c r="ODG268" s="571"/>
      <c r="ODH268" s="571"/>
      <c r="ODI268" s="571"/>
      <c r="ODJ268" s="571"/>
      <c r="ODK268" s="571"/>
      <c r="ODL268" s="571"/>
      <c r="ODM268" s="571"/>
      <c r="ODN268" s="571"/>
      <c r="ODO268" s="571"/>
      <c r="ODP268" s="571"/>
      <c r="ODQ268" s="571"/>
      <c r="ODR268" s="571"/>
      <c r="ODS268" s="571"/>
      <c r="ODT268" s="571"/>
      <c r="ODU268" s="571"/>
      <c r="ODV268" s="571"/>
      <c r="ODW268" s="571"/>
      <c r="ODX268" s="571"/>
      <c r="ODY268" s="571"/>
      <c r="ODZ268" s="571"/>
      <c r="OEA268" s="571"/>
      <c r="OEB268" s="571"/>
      <c r="OEC268" s="571"/>
      <c r="OED268" s="571"/>
      <c r="OEE268" s="571"/>
      <c r="OEF268" s="571"/>
      <c r="OEG268" s="571"/>
      <c r="OEH268" s="571"/>
      <c r="OEI268" s="571"/>
      <c r="OEJ268" s="571"/>
      <c r="OEK268" s="571"/>
      <c r="OEL268" s="571"/>
      <c r="OEM268" s="571"/>
      <c r="OEN268" s="571"/>
      <c r="OEO268" s="571"/>
      <c r="OEP268" s="571"/>
      <c r="OEQ268" s="571"/>
      <c r="OER268" s="571"/>
      <c r="OES268" s="571"/>
      <c r="OET268" s="571"/>
      <c r="OEU268" s="571"/>
      <c r="OEV268" s="571"/>
      <c r="OEW268" s="571"/>
      <c r="OEX268" s="571"/>
      <c r="OEY268" s="571"/>
      <c r="OEZ268" s="571"/>
      <c r="OFA268" s="571"/>
      <c r="OFB268" s="571"/>
      <c r="OFC268" s="571"/>
      <c r="OFD268" s="571"/>
      <c r="OFE268" s="571"/>
      <c r="OFF268" s="571"/>
      <c r="OFG268" s="571"/>
      <c r="OFH268" s="571"/>
      <c r="OFI268" s="571"/>
      <c r="OFJ268" s="571"/>
      <c r="OFK268" s="571"/>
      <c r="OFL268" s="571"/>
      <c r="OFM268" s="571"/>
      <c r="OFN268" s="571"/>
      <c r="OFO268" s="571"/>
      <c r="OFP268" s="571"/>
      <c r="OFQ268" s="571"/>
      <c r="OFR268" s="571"/>
      <c r="OFS268" s="571"/>
      <c r="OFT268" s="571"/>
      <c r="OFU268" s="571"/>
      <c r="OFV268" s="571"/>
      <c r="OFW268" s="571"/>
      <c r="OFX268" s="571"/>
      <c r="OFY268" s="571"/>
      <c r="OFZ268" s="571"/>
      <c r="OGA268" s="571"/>
      <c r="OGB268" s="571"/>
      <c r="OGC268" s="571"/>
      <c r="OGD268" s="571"/>
      <c r="OGE268" s="571"/>
      <c r="OGF268" s="571"/>
      <c r="OGG268" s="571"/>
      <c r="OGH268" s="571"/>
      <c r="OGI268" s="571"/>
      <c r="OGJ268" s="571"/>
      <c r="OGK268" s="571"/>
      <c r="OGL268" s="571"/>
      <c r="OGM268" s="571"/>
      <c r="OGN268" s="571"/>
      <c r="OGO268" s="571"/>
      <c r="OGP268" s="571"/>
      <c r="OGQ268" s="571"/>
      <c r="OGR268" s="571"/>
      <c r="OGS268" s="571"/>
      <c r="OGT268" s="571"/>
      <c r="OGU268" s="571"/>
      <c r="OGV268" s="571"/>
      <c r="OGW268" s="571"/>
      <c r="OGX268" s="571"/>
      <c r="OGY268" s="571"/>
      <c r="OGZ268" s="571"/>
      <c r="OHA268" s="571"/>
      <c r="OHB268" s="571"/>
      <c r="OHC268" s="571"/>
      <c r="OHD268" s="571"/>
      <c r="OHE268" s="571"/>
      <c r="OHF268" s="571"/>
      <c r="OHG268" s="571"/>
      <c r="OHH268" s="571"/>
      <c r="OHI268" s="571"/>
      <c r="OHJ268" s="571"/>
      <c r="OHK268" s="571"/>
      <c r="OHL268" s="571"/>
      <c r="OHM268" s="571"/>
      <c r="OHN268" s="571"/>
      <c r="OHO268" s="571"/>
      <c r="OHP268" s="571"/>
      <c r="OHQ268" s="571"/>
      <c r="OHR268" s="571"/>
      <c r="OHS268" s="571"/>
      <c r="OHT268" s="571"/>
      <c r="OHU268" s="571"/>
      <c r="OHV268" s="571"/>
      <c r="OHW268" s="571"/>
      <c r="OHX268" s="571"/>
      <c r="OHY268" s="571"/>
      <c r="OHZ268" s="571"/>
      <c r="OIA268" s="571"/>
      <c r="OIB268" s="571"/>
      <c r="OIC268" s="571"/>
      <c r="OID268" s="571"/>
      <c r="OIE268" s="571"/>
      <c r="OIF268" s="571"/>
      <c r="OIG268" s="571"/>
      <c r="OIH268" s="571"/>
      <c r="OII268" s="571"/>
      <c r="OIJ268" s="571"/>
      <c r="OIK268" s="571"/>
      <c r="OIL268" s="571"/>
      <c r="OIM268" s="571"/>
      <c r="OIN268" s="571"/>
      <c r="OIO268" s="571"/>
      <c r="OIP268" s="571"/>
      <c r="OIQ268" s="571"/>
      <c r="OIR268" s="571"/>
      <c r="OIS268" s="571"/>
      <c r="OIT268" s="571"/>
      <c r="OIU268" s="571"/>
      <c r="OIV268" s="571"/>
      <c r="OIW268" s="571"/>
      <c r="OIX268" s="571"/>
      <c r="OIY268" s="571"/>
      <c r="OIZ268" s="571"/>
      <c r="OJA268" s="571"/>
      <c r="OJB268" s="571"/>
      <c r="OJC268" s="571"/>
      <c r="OJD268" s="571"/>
      <c r="OJE268" s="571"/>
      <c r="OJF268" s="571"/>
      <c r="OJG268" s="571"/>
      <c r="OJH268" s="571"/>
      <c r="OJI268" s="571"/>
      <c r="OJJ268" s="571"/>
      <c r="OJK268" s="571"/>
      <c r="OJL268" s="571"/>
      <c r="OJM268" s="571"/>
      <c r="OJN268" s="571"/>
      <c r="OJO268" s="571"/>
      <c r="OJP268" s="571"/>
      <c r="OJQ268" s="571"/>
      <c r="OJR268" s="571"/>
      <c r="OJS268" s="571"/>
      <c r="OJT268" s="571"/>
      <c r="OJU268" s="571"/>
      <c r="OJV268" s="571"/>
      <c r="OJW268" s="571"/>
      <c r="OJX268" s="571"/>
      <c r="OJY268" s="571"/>
      <c r="OJZ268" s="571"/>
      <c r="OKA268" s="571"/>
      <c r="OKB268" s="571"/>
      <c r="OKC268" s="571"/>
      <c r="OKD268" s="571"/>
      <c r="OKE268" s="571"/>
      <c r="OKF268" s="571"/>
      <c r="OKG268" s="571"/>
      <c r="OKH268" s="571"/>
      <c r="OKI268" s="571"/>
      <c r="OKJ268" s="571"/>
      <c r="OKK268" s="571"/>
      <c r="OKL268" s="571"/>
      <c r="OKM268" s="571"/>
      <c r="OKN268" s="571"/>
      <c r="OKO268" s="571"/>
      <c r="OKP268" s="571"/>
      <c r="OKQ268" s="571"/>
      <c r="OKR268" s="571"/>
      <c r="OKS268" s="571"/>
      <c r="OKT268" s="571"/>
      <c r="OKU268" s="571"/>
      <c r="OKV268" s="571"/>
      <c r="OKW268" s="571"/>
      <c r="OKX268" s="571"/>
      <c r="OKY268" s="571"/>
      <c r="OKZ268" s="571"/>
      <c r="OLA268" s="571"/>
      <c r="OLB268" s="571"/>
      <c r="OLC268" s="571"/>
      <c r="OLD268" s="571"/>
      <c r="OLE268" s="571"/>
      <c r="OLF268" s="571"/>
      <c r="OLG268" s="571"/>
      <c r="OLH268" s="571"/>
      <c r="OLI268" s="571"/>
      <c r="OLJ268" s="571"/>
      <c r="OLK268" s="571"/>
      <c r="OLL268" s="571"/>
      <c r="OLM268" s="571"/>
      <c r="OLN268" s="571"/>
      <c r="OLO268" s="571"/>
      <c r="OLP268" s="571"/>
      <c r="OLQ268" s="571"/>
      <c r="OLR268" s="571"/>
      <c r="OLS268" s="571"/>
      <c r="OLT268" s="571"/>
      <c r="OLU268" s="571"/>
      <c r="OLV268" s="571"/>
      <c r="OLW268" s="571"/>
      <c r="OLX268" s="571"/>
      <c r="OLY268" s="571"/>
      <c r="OLZ268" s="571"/>
      <c r="OMA268" s="571"/>
      <c r="OMB268" s="571"/>
      <c r="OMC268" s="571"/>
      <c r="OMD268" s="571"/>
      <c r="OME268" s="571"/>
      <c r="OMF268" s="571"/>
      <c r="OMG268" s="571"/>
      <c r="OMH268" s="571"/>
      <c r="OMI268" s="571"/>
      <c r="OMJ268" s="571"/>
      <c r="OMK268" s="571"/>
      <c r="OML268" s="571"/>
      <c r="OMM268" s="571"/>
      <c r="OMN268" s="571"/>
      <c r="OMO268" s="571"/>
      <c r="OMP268" s="571"/>
      <c r="OMQ268" s="571"/>
      <c r="OMR268" s="571"/>
      <c r="OMS268" s="571"/>
      <c r="OMT268" s="571"/>
      <c r="OMU268" s="571"/>
      <c r="OMV268" s="571"/>
      <c r="OMY268" s="571"/>
      <c r="OMZ268" s="571"/>
      <c r="ONA268" s="571"/>
      <c r="ONB268" s="571"/>
      <c r="ONC268" s="571"/>
      <c r="OND268" s="571"/>
      <c r="ONE268" s="571"/>
      <c r="ONF268" s="571"/>
      <c r="ONG268" s="571"/>
      <c r="ONH268" s="571"/>
      <c r="ONI268" s="571"/>
      <c r="ONJ268" s="571"/>
      <c r="ONK268" s="571"/>
      <c r="ONL268" s="571"/>
      <c r="ONM268" s="571"/>
      <c r="ONN268" s="571"/>
      <c r="ONO268" s="571"/>
      <c r="ONP268" s="571"/>
      <c r="ONQ268" s="571"/>
      <c r="ONR268" s="571"/>
      <c r="ONS268" s="571"/>
      <c r="ONT268" s="571"/>
      <c r="ONU268" s="571"/>
      <c r="ONV268" s="571"/>
      <c r="ONW268" s="571"/>
      <c r="ONX268" s="571"/>
      <c r="ONY268" s="571"/>
      <c r="ONZ268" s="571"/>
      <c r="OOA268" s="571"/>
      <c r="OOB268" s="571"/>
      <c r="OOC268" s="571"/>
      <c r="OOD268" s="571"/>
      <c r="OOE268" s="571"/>
      <c r="OOF268" s="571"/>
      <c r="OOG268" s="571"/>
      <c r="OOH268" s="571"/>
      <c r="OOI268" s="571"/>
      <c r="OOJ268" s="571"/>
      <c r="OOK268" s="571"/>
      <c r="OOL268" s="571"/>
      <c r="OOM268" s="571"/>
      <c r="OON268" s="571"/>
      <c r="OOO268" s="571"/>
      <c r="OOP268" s="571"/>
      <c r="OOQ268" s="571"/>
      <c r="OOR268" s="571"/>
      <c r="OOS268" s="571"/>
      <c r="OOT268" s="571"/>
      <c r="OOU268" s="571"/>
      <c r="OOV268" s="571"/>
      <c r="OOW268" s="571"/>
      <c r="OOX268" s="571"/>
      <c r="OOY268" s="571"/>
      <c r="OOZ268" s="571"/>
      <c r="OPA268" s="571"/>
      <c r="OPB268" s="571"/>
      <c r="OPC268" s="571"/>
      <c r="OPD268" s="571"/>
      <c r="OPE268" s="571"/>
      <c r="OPF268" s="571"/>
      <c r="OPG268" s="571"/>
      <c r="OPH268" s="571"/>
      <c r="OPI268" s="571"/>
      <c r="OPJ268" s="571"/>
      <c r="OPK268" s="571"/>
      <c r="OPL268" s="571"/>
      <c r="OPM268" s="571"/>
      <c r="OPN268" s="571"/>
      <c r="OPO268" s="571"/>
      <c r="OPP268" s="571"/>
      <c r="OPQ268" s="571"/>
      <c r="OPR268" s="571"/>
      <c r="OPS268" s="571"/>
      <c r="OPT268" s="571"/>
      <c r="OPU268" s="571"/>
      <c r="OPV268" s="571"/>
      <c r="OPW268" s="571"/>
      <c r="OPX268" s="571"/>
      <c r="OPY268" s="571"/>
      <c r="OPZ268" s="571"/>
      <c r="OQA268" s="571"/>
      <c r="OQB268" s="571"/>
      <c r="OQC268" s="571"/>
      <c r="OQD268" s="571"/>
      <c r="OQE268" s="571"/>
      <c r="OQF268" s="571"/>
      <c r="OQG268" s="571"/>
      <c r="OQH268" s="571"/>
      <c r="OQI268" s="571"/>
      <c r="OQJ268" s="571"/>
      <c r="OQK268" s="571"/>
      <c r="OQL268" s="571"/>
      <c r="OQM268" s="571"/>
      <c r="OQN268" s="571"/>
      <c r="OQO268" s="571"/>
      <c r="OQP268" s="571"/>
      <c r="OQQ268" s="571"/>
      <c r="OQR268" s="571"/>
      <c r="OQS268" s="571"/>
      <c r="OQT268" s="571"/>
      <c r="OQU268" s="571"/>
      <c r="OQV268" s="571"/>
      <c r="OQW268" s="571"/>
      <c r="OQX268" s="571"/>
      <c r="OQY268" s="571"/>
      <c r="OQZ268" s="571"/>
      <c r="ORA268" s="571"/>
      <c r="ORB268" s="571"/>
      <c r="ORC268" s="571"/>
      <c r="ORD268" s="571"/>
      <c r="ORE268" s="571"/>
      <c r="ORF268" s="571"/>
      <c r="ORG268" s="571"/>
      <c r="ORH268" s="571"/>
      <c r="ORI268" s="571"/>
      <c r="ORJ268" s="571"/>
      <c r="ORK268" s="571"/>
      <c r="ORL268" s="571"/>
      <c r="ORM268" s="571"/>
      <c r="ORN268" s="571"/>
      <c r="ORO268" s="571"/>
      <c r="ORP268" s="571"/>
      <c r="ORQ268" s="571"/>
      <c r="ORR268" s="571"/>
      <c r="ORS268" s="571"/>
      <c r="ORT268" s="571"/>
      <c r="ORU268" s="571"/>
      <c r="ORV268" s="571"/>
      <c r="ORW268" s="571"/>
      <c r="ORX268" s="571"/>
      <c r="ORY268" s="571"/>
      <c r="ORZ268" s="571"/>
      <c r="OSA268" s="571"/>
      <c r="OSB268" s="571"/>
      <c r="OSC268" s="571"/>
      <c r="OSD268" s="571"/>
      <c r="OSE268" s="571"/>
      <c r="OSF268" s="571"/>
      <c r="OSG268" s="571"/>
      <c r="OSH268" s="571"/>
      <c r="OSI268" s="571"/>
      <c r="OSJ268" s="571"/>
      <c r="OSK268" s="571"/>
      <c r="OSL268" s="571"/>
      <c r="OSM268" s="571"/>
      <c r="OSN268" s="571"/>
      <c r="OSO268" s="571"/>
      <c r="OSP268" s="571"/>
      <c r="OSQ268" s="571"/>
      <c r="OSR268" s="571"/>
      <c r="OSS268" s="571"/>
      <c r="OST268" s="571"/>
      <c r="OSU268" s="571"/>
      <c r="OSV268" s="571"/>
      <c r="OSW268" s="571"/>
      <c r="OSX268" s="571"/>
      <c r="OSY268" s="571"/>
      <c r="OSZ268" s="571"/>
      <c r="OTA268" s="571"/>
      <c r="OTB268" s="571"/>
      <c r="OTC268" s="571"/>
      <c r="OTD268" s="571"/>
      <c r="OTE268" s="571"/>
      <c r="OTF268" s="571"/>
      <c r="OTG268" s="571"/>
      <c r="OTH268" s="571"/>
      <c r="OTI268" s="571"/>
      <c r="OTJ268" s="571"/>
      <c r="OTK268" s="571"/>
      <c r="OTL268" s="571"/>
      <c r="OTM268" s="571"/>
      <c r="OTN268" s="571"/>
      <c r="OTO268" s="571"/>
      <c r="OTP268" s="571"/>
      <c r="OTQ268" s="571"/>
      <c r="OTR268" s="571"/>
      <c r="OTS268" s="571"/>
      <c r="OTT268" s="571"/>
      <c r="OTU268" s="571"/>
      <c r="OTV268" s="571"/>
      <c r="OTW268" s="571"/>
      <c r="OTX268" s="571"/>
      <c r="OTY268" s="571"/>
      <c r="OTZ268" s="571"/>
      <c r="OUA268" s="571"/>
      <c r="OUB268" s="571"/>
      <c r="OUC268" s="571"/>
      <c r="OUD268" s="571"/>
      <c r="OUE268" s="571"/>
      <c r="OUF268" s="571"/>
      <c r="OUG268" s="571"/>
      <c r="OUH268" s="571"/>
      <c r="OUI268" s="571"/>
      <c r="OUJ268" s="571"/>
      <c r="OUK268" s="571"/>
      <c r="OUL268" s="571"/>
      <c r="OUM268" s="571"/>
      <c r="OUN268" s="571"/>
      <c r="OUO268" s="571"/>
      <c r="OUP268" s="571"/>
      <c r="OUQ268" s="571"/>
      <c r="OUR268" s="571"/>
      <c r="OUS268" s="571"/>
      <c r="OUT268" s="571"/>
      <c r="OUU268" s="571"/>
      <c r="OUV268" s="571"/>
      <c r="OUW268" s="571"/>
      <c r="OUX268" s="571"/>
      <c r="OUY268" s="571"/>
      <c r="OUZ268" s="571"/>
      <c r="OVA268" s="571"/>
      <c r="OVB268" s="571"/>
      <c r="OVC268" s="571"/>
      <c r="OVD268" s="571"/>
      <c r="OVE268" s="571"/>
      <c r="OVF268" s="571"/>
      <c r="OVG268" s="571"/>
      <c r="OVH268" s="571"/>
      <c r="OVI268" s="571"/>
      <c r="OVJ268" s="571"/>
      <c r="OVK268" s="571"/>
      <c r="OVL268" s="571"/>
      <c r="OVM268" s="571"/>
      <c r="OVN268" s="571"/>
      <c r="OVO268" s="571"/>
      <c r="OVP268" s="571"/>
      <c r="OVQ268" s="571"/>
      <c r="OVR268" s="571"/>
      <c r="OVS268" s="571"/>
      <c r="OVT268" s="571"/>
      <c r="OVU268" s="571"/>
      <c r="OVV268" s="571"/>
      <c r="OVW268" s="571"/>
      <c r="OVX268" s="571"/>
      <c r="OVY268" s="571"/>
      <c r="OVZ268" s="571"/>
      <c r="OWA268" s="571"/>
      <c r="OWB268" s="571"/>
      <c r="OWC268" s="571"/>
      <c r="OWD268" s="571"/>
      <c r="OWE268" s="571"/>
      <c r="OWF268" s="571"/>
      <c r="OWG268" s="571"/>
      <c r="OWH268" s="571"/>
      <c r="OWI268" s="571"/>
      <c r="OWJ268" s="571"/>
      <c r="OWK268" s="571"/>
      <c r="OWL268" s="571"/>
      <c r="OWM268" s="571"/>
      <c r="OWN268" s="571"/>
      <c r="OWO268" s="571"/>
      <c r="OWP268" s="571"/>
      <c r="OWQ268" s="571"/>
      <c r="OWR268" s="571"/>
      <c r="OWU268" s="571"/>
      <c r="OWV268" s="571"/>
      <c r="OWW268" s="571"/>
      <c r="OWX268" s="571"/>
      <c r="OWY268" s="571"/>
      <c r="OWZ268" s="571"/>
      <c r="OXA268" s="571"/>
      <c r="OXB268" s="571"/>
      <c r="OXC268" s="571"/>
      <c r="OXD268" s="571"/>
      <c r="OXE268" s="571"/>
      <c r="OXF268" s="571"/>
      <c r="OXG268" s="571"/>
      <c r="OXH268" s="571"/>
      <c r="OXI268" s="571"/>
      <c r="OXJ268" s="571"/>
      <c r="OXK268" s="571"/>
      <c r="OXL268" s="571"/>
      <c r="OXM268" s="571"/>
      <c r="OXN268" s="571"/>
      <c r="OXO268" s="571"/>
      <c r="OXP268" s="571"/>
      <c r="OXQ268" s="571"/>
      <c r="OXR268" s="571"/>
      <c r="OXS268" s="571"/>
      <c r="OXT268" s="571"/>
      <c r="OXU268" s="571"/>
      <c r="OXV268" s="571"/>
      <c r="OXW268" s="571"/>
      <c r="OXX268" s="571"/>
      <c r="OXY268" s="571"/>
      <c r="OXZ268" s="571"/>
      <c r="OYA268" s="571"/>
      <c r="OYB268" s="571"/>
      <c r="OYC268" s="571"/>
      <c r="OYD268" s="571"/>
      <c r="OYE268" s="571"/>
      <c r="OYF268" s="571"/>
      <c r="OYG268" s="571"/>
      <c r="OYH268" s="571"/>
      <c r="OYI268" s="571"/>
      <c r="OYJ268" s="571"/>
      <c r="OYK268" s="571"/>
      <c r="OYL268" s="571"/>
      <c r="OYM268" s="571"/>
      <c r="OYN268" s="571"/>
      <c r="OYO268" s="571"/>
      <c r="OYP268" s="571"/>
      <c r="OYQ268" s="571"/>
      <c r="OYR268" s="571"/>
      <c r="OYS268" s="571"/>
      <c r="OYT268" s="571"/>
      <c r="OYU268" s="571"/>
      <c r="OYV268" s="571"/>
      <c r="OYW268" s="571"/>
      <c r="OYX268" s="571"/>
      <c r="OYY268" s="571"/>
      <c r="OYZ268" s="571"/>
      <c r="OZA268" s="571"/>
      <c r="OZB268" s="571"/>
      <c r="OZC268" s="571"/>
      <c r="OZD268" s="571"/>
      <c r="OZE268" s="571"/>
      <c r="OZF268" s="571"/>
      <c r="OZG268" s="571"/>
      <c r="OZH268" s="571"/>
      <c r="OZI268" s="571"/>
      <c r="OZJ268" s="571"/>
      <c r="OZK268" s="571"/>
      <c r="OZL268" s="571"/>
      <c r="OZM268" s="571"/>
      <c r="OZN268" s="571"/>
      <c r="OZO268" s="571"/>
      <c r="OZP268" s="571"/>
      <c r="OZQ268" s="571"/>
      <c r="OZR268" s="571"/>
      <c r="OZS268" s="571"/>
      <c r="OZT268" s="571"/>
      <c r="OZU268" s="571"/>
      <c r="OZV268" s="571"/>
      <c r="OZW268" s="571"/>
      <c r="OZX268" s="571"/>
      <c r="OZY268" s="571"/>
      <c r="OZZ268" s="571"/>
      <c r="PAA268" s="571"/>
      <c r="PAB268" s="571"/>
      <c r="PAC268" s="571"/>
      <c r="PAD268" s="571"/>
      <c r="PAE268" s="571"/>
      <c r="PAF268" s="571"/>
      <c r="PAG268" s="571"/>
      <c r="PAH268" s="571"/>
      <c r="PAI268" s="571"/>
      <c r="PAJ268" s="571"/>
      <c r="PAK268" s="571"/>
      <c r="PAL268" s="571"/>
      <c r="PAM268" s="571"/>
      <c r="PAN268" s="571"/>
      <c r="PAO268" s="571"/>
      <c r="PAP268" s="571"/>
      <c r="PAQ268" s="571"/>
      <c r="PAR268" s="571"/>
      <c r="PAS268" s="571"/>
      <c r="PAT268" s="571"/>
      <c r="PAU268" s="571"/>
      <c r="PAV268" s="571"/>
      <c r="PAW268" s="571"/>
      <c r="PAX268" s="571"/>
      <c r="PAY268" s="571"/>
      <c r="PAZ268" s="571"/>
      <c r="PBA268" s="571"/>
      <c r="PBB268" s="571"/>
      <c r="PBC268" s="571"/>
      <c r="PBD268" s="571"/>
      <c r="PBE268" s="571"/>
      <c r="PBF268" s="571"/>
      <c r="PBG268" s="571"/>
      <c r="PBH268" s="571"/>
      <c r="PBI268" s="571"/>
      <c r="PBJ268" s="571"/>
      <c r="PBK268" s="571"/>
      <c r="PBL268" s="571"/>
      <c r="PBM268" s="571"/>
      <c r="PBN268" s="571"/>
      <c r="PBO268" s="571"/>
      <c r="PBP268" s="571"/>
      <c r="PBQ268" s="571"/>
      <c r="PBR268" s="571"/>
      <c r="PBS268" s="571"/>
      <c r="PBT268" s="571"/>
      <c r="PBU268" s="571"/>
      <c r="PBV268" s="571"/>
      <c r="PBW268" s="571"/>
      <c r="PBX268" s="571"/>
      <c r="PBY268" s="571"/>
      <c r="PBZ268" s="571"/>
      <c r="PCA268" s="571"/>
      <c r="PCB268" s="571"/>
      <c r="PCC268" s="571"/>
      <c r="PCD268" s="571"/>
      <c r="PCE268" s="571"/>
      <c r="PCF268" s="571"/>
      <c r="PCG268" s="571"/>
      <c r="PCH268" s="571"/>
      <c r="PCI268" s="571"/>
      <c r="PCJ268" s="571"/>
      <c r="PCK268" s="571"/>
      <c r="PCL268" s="571"/>
      <c r="PCM268" s="571"/>
      <c r="PCN268" s="571"/>
      <c r="PCO268" s="571"/>
      <c r="PCP268" s="571"/>
      <c r="PCQ268" s="571"/>
      <c r="PCR268" s="571"/>
      <c r="PCS268" s="571"/>
      <c r="PCT268" s="571"/>
      <c r="PCU268" s="571"/>
      <c r="PCV268" s="571"/>
      <c r="PCW268" s="571"/>
      <c r="PCX268" s="571"/>
      <c r="PCY268" s="571"/>
      <c r="PCZ268" s="571"/>
      <c r="PDA268" s="571"/>
      <c r="PDB268" s="571"/>
      <c r="PDC268" s="571"/>
      <c r="PDD268" s="571"/>
      <c r="PDE268" s="571"/>
      <c r="PDF268" s="571"/>
      <c r="PDG268" s="571"/>
      <c r="PDH268" s="571"/>
      <c r="PDI268" s="571"/>
      <c r="PDJ268" s="571"/>
      <c r="PDK268" s="571"/>
      <c r="PDL268" s="571"/>
      <c r="PDM268" s="571"/>
      <c r="PDN268" s="571"/>
      <c r="PDO268" s="571"/>
      <c r="PDP268" s="571"/>
      <c r="PDQ268" s="571"/>
      <c r="PDR268" s="571"/>
      <c r="PDS268" s="571"/>
      <c r="PDT268" s="571"/>
      <c r="PDU268" s="571"/>
      <c r="PDV268" s="571"/>
      <c r="PDW268" s="571"/>
      <c r="PDX268" s="571"/>
      <c r="PDY268" s="571"/>
      <c r="PDZ268" s="571"/>
      <c r="PEA268" s="571"/>
      <c r="PEB268" s="571"/>
      <c r="PEC268" s="571"/>
      <c r="PED268" s="571"/>
      <c r="PEE268" s="571"/>
      <c r="PEF268" s="571"/>
      <c r="PEG268" s="571"/>
      <c r="PEH268" s="571"/>
      <c r="PEI268" s="571"/>
      <c r="PEJ268" s="571"/>
      <c r="PEK268" s="571"/>
      <c r="PEL268" s="571"/>
      <c r="PEM268" s="571"/>
      <c r="PEN268" s="571"/>
      <c r="PEO268" s="571"/>
      <c r="PEP268" s="571"/>
      <c r="PEQ268" s="571"/>
      <c r="PER268" s="571"/>
      <c r="PES268" s="571"/>
      <c r="PET268" s="571"/>
      <c r="PEU268" s="571"/>
      <c r="PEV268" s="571"/>
      <c r="PEW268" s="571"/>
      <c r="PEX268" s="571"/>
      <c r="PEY268" s="571"/>
      <c r="PEZ268" s="571"/>
      <c r="PFA268" s="571"/>
      <c r="PFB268" s="571"/>
      <c r="PFC268" s="571"/>
      <c r="PFD268" s="571"/>
      <c r="PFE268" s="571"/>
      <c r="PFF268" s="571"/>
      <c r="PFG268" s="571"/>
      <c r="PFH268" s="571"/>
      <c r="PFI268" s="571"/>
      <c r="PFJ268" s="571"/>
      <c r="PFK268" s="571"/>
      <c r="PFL268" s="571"/>
      <c r="PFM268" s="571"/>
      <c r="PFN268" s="571"/>
      <c r="PFO268" s="571"/>
      <c r="PFP268" s="571"/>
      <c r="PFQ268" s="571"/>
      <c r="PFR268" s="571"/>
      <c r="PFS268" s="571"/>
      <c r="PFT268" s="571"/>
      <c r="PFU268" s="571"/>
      <c r="PFV268" s="571"/>
      <c r="PFW268" s="571"/>
      <c r="PFX268" s="571"/>
      <c r="PFY268" s="571"/>
      <c r="PFZ268" s="571"/>
      <c r="PGA268" s="571"/>
      <c r="PGB268" s="571"/>
      <c r="PGC268" s="571"/>
      <c r="PGD268" s="571"/>
      <c r="PGE268" s="571"/>
      <c r="PGF268" s="571"/>
      <c r="PGG268" s="571"/>
      <c r="PGH268" s="571"/>
      <c r="PGI268" s="571"/>
      <c r="PGJ268" s="571"/>
      <c r="PGK268" s="571"/>
      <c r="PGL268" s="571"/>
      <c r="PGM268" s="571"/>
      <c r="PGN268" s="571"/>
      <c r="PGQ268" s="571"/>
      <c r="PGR268" s="571"/>
      <c r="PGS268" s="571"/>
      <c r="PGT268" s="571"/>
      <c r="PGU268" s="571"/>
      <c r="PGV268" s="571"/>
      <c r="PGW268" s="571"/>
      <c r="PGX268" s="571"/>
      <c r="PGY268" s="571"/>
      <c r="PGZ268" s="571"/>
      <c r="PHA268" s="571"/>
      <c r="PHB268" s="571"/>
      <c r="PHC268" s="571"/>
      <c r="PHD268" s="571"/>
      <c r="PHE268" s="571"/>
      <c r="PHF268" s="571"/>
      <c r="PHG268" s="571"/>
      <c r="PHH268" s="571"/>
      <c r="PHI268" s="571"/>
      <c r="PHJ268" s="571"/>
      <c r="PHK268" s="571"/>
      <c r="PHL268" s="571"/>
      <c r="PHM268" s="571"/>
      <c r="PHN268" s="571"/>
      <c r="PHO268" s="571"/>
      <c r="PHP268" s="571"/>
      <c r="PHQ268" s="571"/>
      <c r="PHR268" s="571"/>
      <c r="PHS268" s="571"/>
      <c r="PHT268" s="571"/>
      <c r="PHU268" s="571"/>
      <c r="PHV268" s="571"/>
      <c r="PHW268" s="571"/>
      <c r="PHX268" s="571"/>
      <c r="PHY268" s="571"/>
      <c r="PHZ268" s="571"/>
      <c r="PIA268" s="571"/>
      <c r="PIB268" s="571"/>
      <c r="PIC268" s="571"/>
      <c r="PID268" s="571"/>
      <c r="PIE268" s="571"/>
      <c r="PIF268" s="571"/>
      <c r="PIG268" s="571"/>
      <c r="PIH268" s="571"/>
      <c r="PII268" s="571"/>
      <c r="PIJ268" s="571"/>
      <c r="PIK268" s="571"/>
      <c r="PIL268" s="571"/>
      <c r="PIM268" s="571"/>
      <c r="PIN268" s="571"/>
      <c r="PIO268" s="571"/>
      <c r="PIP268" s="571"/>
      <c r="PIQ268" s="571"/>
      <c r="PIR268" s="571"/>
      <c r="PIS268" s="571"/>
      <c r="PIT268" s="571"/>
      <c r="PIU268" s="571"/>
      <c r="PIV268" s="571"/>
      <c r="PIW268" s="571"/>
      <c r="PIX268" s="571"/>
      <c r="PIY268" s="571"/>
      <c r="PIZ268" s="571"/>
      <c r="PJA268" s="571"/>
      <c r="PJB268" s="571"/>
      <c r="PJC268" s="571"/>
      <c r="PJD268" s="571"/>
      <c r="PJE268" s="571"/>
      <c r="PJF268" s="571"/>
      <c r="PJG268" s="571"/>
      <c r="PJH268" s="571"/>
      <c r="PJI268" s="571"/>
      <c r="PJJ268" s="571"/>
      <c r="PJK268" s="571"/>
      <c r="PJL268" s="571"/>
      <c r="PJM268" s="571"/>
      <c r="PJN268" s="571"/>
      <c r="PJO268" s="571"/>
      <c r="PJP268" s="571"/>
      <c r="PJQ268" s="571"/>
      <c r="PJR268" s="571"/>
      <c r="PJS268" s="571"/>
      <c r="PJT268" s="571"/>
      <c r="PJU268" s="571"/>
      <c r="PJV268" s="571"/>
      <c r="PJW268" s="571"/>
      <c r="PJX268" s="571"/>
      <c r="PJY268" s="571"/>
      <c r="PJZ268" s="571"/>
      <c r="PKA268" s="571"/>
      <c r="PKB268" s="571"/>
      <c r="PKC268" s="571"/>
      <c r="PKD268" s="571"/>
      <c r="PKE268" s="571"/>
      <c r="PKF268" s="571"/>
      <c r="PKG268" s="571"/>
      <c r="PKH268" s="571"/>
      <c r="PKI268" s="571"/>
      <c r="PKJ268" s="571"/>
      <c r="PKK268" s="571"/>
      <c r="PKL268" s="571"/>
      <c r="PKM268" s="571"/>
      <c r="PKN268" s="571"/>
      <c r="PKO268" s="571"/>
      <c r="PKP268" s="571"/>
      <c r="PKQ268" s="571"/>
      <c r="PKR268" s="571"/>
      <c r="PKS268" s="571"/>
      <c r="PKT268" s="571"/>
      <c r="PKU268" s="571"/>
      <c r="PKV268" s="571"/>
      <c r="PKW268" s="571"/>
      <c r="PKX268" s="571"/>
      <c r="PKY268" s="571"/>
      <c r="PKZ268" s="571"/>
      <c r="PLA268" s="571"/>
      <c r="PLB268" s="571"/>
      <c r="PLC268" s="571"/>
      <c r="PLD268" s="571"/>
      <c r="PLE268" s="571"/>
      <c r="PLF268" s="571"/>
      <c r="PLG268" s="571"/>
      <c r="PLH268" s="571"/>
      <c r="PLI268" s="571"/>
      <c r="PLJ268" s="571"/>
      <c r="PLK268" s="571"/>
      <c r="PLL268" s="571"/>
      <c r="PLM268" s="571"/>
      <c r="PLN268" s="571"/>
      <c r="PLO268" s="571"/>
      <c r="PLP268" s="571"/>
      <c r="PLQ268" s="571"/>
      <c r="PLR268" s="571"/>
      <c r="PLS268" s="571"/>
      <c r="PLT268" s="571"/>
      <c r="PLU268" s="571"/>
      <c r="PLV268" s="571"/>
      <c r="PLW268" s="571"/>
      <c r="PLX268" s="571"/>
      <c r="PLY268" s="571"/>
      <c r="PLZ268" s="571"/>
      <c r="PMA268" s="571"/>
      <c r="PMB268" s="571"/>
      <c r="PMC268" s="571"/>
      <c r="PMD268" s="571"/>
      <c r="PME268" s="571"/>
      <c r="PMF268" s="571"/>
      <c r="PMG268" s="571"/>
      <c r="PMH268" s="571"/>
      <c r="PMI268" s="571"/>
      <c r="PMJ268" s="571"/>
      <c r="PMK268" s="571"/>
      <c r="PML268" s="571"/>
      <c r="PMM268" s="571"/>
      <c r="PMN268" s="571"/>
      <c r="PMO268" s="571"/>
      <c r="PMP268" s="571"/>
      <c r="PMQ268" s="571"/>
      <c r="PMR268" s="571"/>
      <c r="PMS268" s="571"/>
      <c r="PMT268" s="571"/>
      <c r="PMU268" s="571"/>
      <c r="PMV268" s="571"/>
      <c r="PMW268" s="571"/>
      <c r="PMX268" s="571"/>
      <c r="PMY268" s="571"/>
      <c r="PMZ268" s="571"/>
      <c r="PNA268" s="571"/>
      <c r="PNB268" s="571"/>
      <c r="PNC268" s="571"/>
      <c r="PND268" s="571"/>
      <c r="PNE268" s="571"/>
      <c r="PNF268" s="571"/>
      <c r="PNG268" s="571"/>
      <c r="PNH268" s="571"/>
      <c r="PNI268" s="571"/>
      <c r="PNJ268" s="571"/>
      <c r="PNK268" s="571"/>
      <c r="PNL268" s="571"/>
      <c r="PNM268" s="571"/>
      <c r="PNN268" s="571"/>
      <c r="PNO268" s="571"/>
      <c r="PNP268" s="571"/>
      <c r="PNQ268" s="571"/>
      <c r="PNR268" s="571"/>
      <c r="PNS268" s="571"/>
      <c r="PNT268" s="571"/>
      <c r="PNU268" s="571"/>
      <c r="PNV268" s="571"/>
      <c r="PNW268" s="571"/>
      <c r="PNX268" s="571"/>
      <c r="PNY268" s="571"/>
      <c r="PNZ268" s="571"/>
      <c r="POA268" s="571"/>
      <c r="POB268" s="571"/>
      <c r="POC268" s="571"/>
      <c r="POD268" s="571"/>
      <c r="POE268" s="571"/>
      <c r="POF268" s="571"/>
      <c r="POG268" s="571"/>
      <c r="POH268" s="571"/>
      <c r="POI268" s="571"/>
      <c r="POJ268" s="571"/>
      <c r="POK268" s="571"/>
      <c r="POL268" s="571"/>
      <c r="POM268" s="571"/>
      <c r="PON268" s="571"/>
      <c r="POO268" s="571"/>
      <c r="POP268" s="571"/>
      <c r="POQ268" s="571"/>
      <c r="POR268" s="571"/>
      <c r="POS268" s="571"/>
      <c r="POT268" s="571"/>
      <c r="POU268" s="571"/>
      <c r="POV268" s="571"/>
      <c r="POW268" s="571"/>
      <c r="POX268" s="571"/>
      <c r="POY268" s="571"/>
      <c r="POZ268" s="571"/>
      <c r="PPA268" s="571"/>
      <c r="PPB268" s="571"/>
      <c r="PPC268" s="571"/>
      <c r="PPD268" s="571"/>
      <c r="PPE268" s="571"/>
      <c r="PPF268" s="571"/>
      <c r="PPG268" s="571"/>
      <c r="PPH268" s="571"/>
      <c r="PPI268" s="571"/>
      <c r="PPJ268" s="571"/>
      <c r="PPK268" s="571"/>
      <c r="PPL268" s="571"/>
      <c r="PPM268" s="571"/>
      <c r="PPN268" s="571"/>
      <c r="PPO268" s="571"/>
      <c r="PPP268" s="571"/>
      <c r="PPQ268" s="571"/>
      <c r="PPR268" s="571"/>
      <c r="PPS268" s="571"/>
      <c r="PPT268" s="571"/>
      <c r="PPU268" s="571"/>
      <c r="PPV268" s="571"/>
      <c r="PPW268" s="571"/>
      <c r="PPX268" s="571"/>
      <c r="PPY268" s="571"/>
      <c r="PPZ268" s="571"/>
      <c r="PQA268" s="571"/>
      <c r="PQB268" s="571"/>
      <c r="PQC268" s="571"/>
      <c r="PQD268" s="571"/>
      <c r="PQE268" s="571"/>
      <c r="PQF268" s="571"/>
      <c r="PQG268" s="571"/>
      <c r="PQH268" s="571"/>
      <c r="PQI268" s="571"/>
      <c r="PQJ268" s="571"/>
      <c r="PQM268" s="571"/>
      <c r="PQN268" s="571"/>
      <c r="PQO268" s="571"/>
      <c r="PQP268" s="571"/>
      <c r="PQQ268" s="571"/>
      <c r="PQR268" s="571"/>
      <c r="PQS268" s="571"/>
      <c r="PQT268" s="571"/>
      <c r="PQU268" s="571"/>
      <c r="PQV268" s="571"/>
      <c r="PQW268" s="571"/>
      <c r="PQX268" s="571"/>
      <c r="PQY268" s="571"/>
      <c r="PQZ268" s="571"/>
      <c r="PRA268" s="571"/>
      <c r="PRB268" s="571"/>
      <c r="PRC268" s="571"/>
      <c r="PRD268" s="571"/>
      <c r="PRE268" s="571"/>
      <c r="PRF268" s="571"/>
      <c r="PRG268" s="571"/>
      <c r="PRH268" s="571"/>
      <c r="PRI268" s="571"/>
      <c r="PRJ268" s="571"/>
      <c r="PRK268" s="571"/>
      <c r="PRL268" s="571"/>
      <c r="PRM268" s="571"/>
      <c r="PRN268" s="571"/>
      <c r="PRO268" s="571"/>
      <c r="PRP268" s="571"/>
      <c r="PRQ268" s="571"/>
      <c r="PRR268" s="571"/>
      <c r="PRS268" s="571"/>
      <c r="PRT268" s="571"/>
      <c r="PRU268" s="571"/>
      <c r="PRV268" s="571"/>
      <c r="PRW268" s="571"/>
      <c r="PRX268" s="571"/>
      <c r="PRY268" s="571"/>
      <c r="PRZ268" s="571"/>
      <c r="PSA268" s="571"/>
      <c r="PSB268" s="571"/>
      <c r="PSC268" s="571"/>
      <c r="PSD268" s="571"/>
      <c r="PSE268" s="571"/>
      <c r="PSF268" s="571"/>
      <c r="PSG268" s="571"/>
      <c r="PSH268" s="571"/>
      <c r="PSI268" s="571"/>
      <c r="PSJ268" s="571"/>
      <c r="PSK268" s="571"/>
      <c r="PSL268" s="571"/>
      <c r="PSM268" s="571"/>
      <c r="PSN268" s="571"/>
      <c r="PSO268" s="571"/>
      <c r="PSP268" s="571"/>
      <c r="PSQ268" s="571"/>
      <c r="PSR268" s="571"/>
      <c r="PSS268" s="571"/>
      <c r="PST268" s="571"/>
      <c r="PSU268" s="571"/>
      <c r="PSV268" s="571"/>
      <c r="PSW268" s="571"/>
      <c r="PSX268" s="571"/>
      <c r="PSY268" s="571"/>
      <c r="PSZ268" s="571"/>
      <c r="PTA268" s="571"/>
      <c r="PTB268" s="571"/>
      <c r="PTC268" s="571"/>
      <c r="PTD268" s="571"/>
      <c r="PTE268" s="571"/>
      <c r="PTF268" s="571"/>
      <c r="PTG268" s="571"/>
      <c r="PTH268" s="571"/>
      <c r="PTI268" s="571"/>
      <c r="PTJ268" s="571"/>
      <c r="PTK268" s="571"/>
      <c r="PTL268" s="571"/>
      <c r="PTM268" s="571"/>
      <c r="PTN268" s="571"/>
      <c r="PTO268" s="571"/>
      <c r="PTP268" s="571"/>
      <c r="PTQ268" s="571"/>
      <c r="PTR268" s="571"/>
      <c r="PTS268" s="571"/>
      <c r="PTT268" s="571"/>
      <c r="PTU268" s="571"/>
      <c r="PTV268" s="571"/>
      <c r="PTW268" s="571"/>
      <c r="PTX268" s="571"/>
      <c r="PTY268" s="571"/>
      <c r="PTZ268" s="571"/>
      <c r="PUA268" s="571"/>
      <c r="PUB268" s="571"/>
      <c r="PUC268" s="571"/>
      <c r="PUD268" s="571"/>
      <c r="PUE268" s="571"/>
      <c r="PUF268" s="571"/>
      <c r="PUG268" s="571"/>
      <c r="PUH268" s="571"/>
      <c r="PUI268" s="571"/>
      <c r="PUJ268" s="571"/>
      <c r="PUK268" s="571"/>
      <c r="PUL268" s="571"/>
      <c r="PUM268" s="571"/>
      <c r="PUN268" s="571"/>
      <c r="PUO268" s="571"/>
      <c r="PUP268" s="571"/>
      <c r="PUQ268" s="571"/>
      <c r="PUR268" s="571"/>
      <c r="PUS268" s="571"/>
      <c r="PUT268" s="571"/>
      <c r="PUU268" s="571"/>
      <c r="PUV268" s="571"/>
      <c r="PUW268" s="571"/>
      <c r="PUX268" s="571"/>
      <c r="PUY268" s="571"/>
      <c r="PUZ268" s="571"/>
      <c r="PVA268" s="571"/>
      <c r="PVB268" s="571"/>
      <c r="PVC268" s="571"/>
      <c r="PVD268" s="571"/>
      <c r="PVE268" s="571"/>
      <c r="PVF268" s="571"/>
      <c r="PVG268" s="571"/>
      <c r="PVH268" s="571"/>
      <c r="PVI268" s="571"/>
      <c r="PVJ268" s="571"/>
      <c r="PVK268" s="571"/>
      <c r="PVL268" s="571"/>
      <c r="PVM268" s="571"/>
      <c r="PVN268" s="571"/>
      <c r="PVO268" s="571"/>
      <c r="PVP268" s="571"/>
      <c r="PVQ268" s="571"/>
      <c r="PVR268" s="571"/>
      <c r="PVS268" s="571"/>
      <c r="PVT268" s="571"/>
      <c r="PVU268" s="571"/>
      <c r="PVV268" s="571"/>
      <c r="PVW268" s="571"/>
      <c r="PVX268" s="571"/>
      <c r="PVY268" s="571"/>
      <c r="PVZ268" s="571"/>
      <c r="PWA268" s="571"/>
      <c r="PWB268" s="571"/>
      <c r="PWC268" s="571"/>
      <c r="PWD268" s="571"/>
      <c r="PWE268" s="571"/>
      <c r="PWF268" s="571"/>
      <c r="PWG268" s="571"/>
      <c r="PWH268" s="571"/>
      <c r="PWI268" s="571"/>
      <c r="PWJ268" s="571"/>
      <c r="PWK268" s="571"/>
      <c r="PWL268" s="571"/>
      <c r="PWM268" s="571"/>
      <c r="PWN268" s="571"/>
      <c r="PWO268" s="571"/>
      <c r="PWP268" s="571"/>
      <c r="PWQ268" s="571"/>
      <c r="PWR268" s="571"/>
      <c r="PWS268" s="571"/>
      <c r="PWT268" s="571"/>
      <c r="PWU268" s="571"/>
      <c r="PWV268" s="571"/>
      <c r="PWW268" s="571"/>
      <c r="PWX268" s="571"/>
      <c r="PWY268" s="571"/>
      <c r="PWZ268" s="571"/>
      <c r="PXA268" s="571"/>
      <c r="PXB268" s="571"/>
      <c r="PXC268" s="571"/>
      <c r="PXD268" s="571"/>
      <c r="PXE268" s="571"/>
      <c r="PXF268" s="571"/>
      <c r="PXG268" s="571"/>
      <c r="PXH268" s="571"/>
      <c r="PXI268" s="571"/>
      <c r="PXJ268" s="571"/>
      <c r="PXK268" s="571"/>
      <c r="PXL268" s="571"/>
      <c r="PXM268" s="571"/>
      <c r="PXN268" s="571"/>
      <c r="PXO268" s="571"/>
      <c r="PXP268" s="571"/>
      <c r="PXQ268" s="571"/>
      <c r="PXR268" s="571"/>
      <c r="PXS268" s="571"/>
      <c r="PXT268" s="571"/>
      <c r="PXU268" s="571"/>
      <c r="PXV268" s="571"/>
      <c r="PXW268" s="571"/>
      <c r="PXX268" s="571"/>
      <c r="PXY268" s="571"/>
      <c r="PXZ268" s="571"/>
      <c r="PYA268" s="571"/>
      <c r="PYB268" s="571"/>
      <c r="PYC268" s="571"/>
      <c r="PYD268" s="571"/>
      <c r="PYE268" s="571"/>
      <c r="PYF268" s="571"/>
      <c r="PYG268" s="571"/>
      <c r="PYH268" s="571"/>
      <c r="PYI268" s="571"/>
      <c r="PYJ268" s="571"/>
      <c r="PYK268" s="571"/>
      <c r="PYL268" s="571"/>
      <c r="PYM268" s="571"/>
      <c r="PYN268" s="571"/>
      <c r="PYO268" s="571"/>
      <c r="PYP268" s="571"/>
      <c r="PYQ268" s="571"/>
      <c r="PYR268" s="571"/>
      <c r="PYS268" s="571"/>
      <c r="PYT268" s="571"/>
      <c r="PYU268" s="571"/>
      <c r="PYV268" s="571"/>
      <c r="PYW268" s="571"/>
      <c r="PYX268" s="571"/>
      <c r="PYY268" s="571"/>
      <c r="PYZ268" s="571"/>
      <c r="PZA268" s="571"/>
      <c r="PZB268" s="571"/>
      <c r="PZC268" s="571"/>
      <c r="PZD268" s="571"/>
      <c r="PZE268" s="571"/>
      <c r="PZF268" s="571"/>
      <c r="PZG268" s="571"/>
      <c r="PZH268" s="571"/>
      <c r="PZI268" s="571"/>
      <c r="PZJ268" s="571"/>
      <c r="PZK268" s="571"/>
      <c r="PZL268" s="571"/>
      <c r="PZM268" s="571"/>
      <c r="PZN268" s="571"/>
      <c r="PZO268" s="571"/>
      <c r="PZP268" s="571"/>
      <c r="PZQ268" s="571"/>
      <c r="PZR268" s="571"/>
      <c r="PZS268" s="571"/>
      <c r="PZT268" s="571"/>
      <c r="PZU268" s="571"/>
      <c r="PZV268" s="571"/>
      <c r="PZW268" s="571"/>
      <c r="PZX268" s="571"/>
      <c r="PZY268" s="571"/>
      <c r="PZZ268" s="571"/>
      <c r="QAA268" s="571"/>
      <c r="QAB268" s="571"/>
      <c r="QAC268" s="571"/>
      <c r="QAD268" s="571"/>
      <c r="QAE268" s="571"/>
      <c r="QAF268" s="571"/>
      <c r="QAI268" s="571"/>
      <c r="QAJ268" s="571"/>
      <c r="QAK268" s="571"/>
      <c r="QAL268" s="571"/>
      <c r="QAM268" s="571"/>
      <c r="QAN268" s="571"/>
      <c r="QAO268" s="571"/>
      <c r="QAP268" s="571"/>
      <c r="QAQ268" s="571"/>
      <c r="QAR268" s="571"/>
      <c r="QAS268" s="571"/>
      <c r="QAT268" s="571"/>
      <c r="QAU268" s="571"/>
      <c r="QAV268" s="571"/>
      <c r="QAW268" s="571"/>
      <c r="QAX268" s="571"/>
      <c r="QAY268" s="571"/>
      <c r="QAZ268" s="571"/>
      <c r="QBA268" s="571"/>
      <c r="QBB268" s="571"/>
      <c r="QBC268" s="571"/>
      <c r="QBD268" s="571"/>
      <c r="QBE268" s="571"/>
      <c r="QBF268" s="571"/>
      <c r="QBG268" s="571"/>
      <c r="QBH268" s="571"/>
      <c r="QBI268" s="571"/>
      <c r="QBJ268" s="571"/>
      <c r="QBK268" s="571"/>
      <c r="QBL268" s="571"/>
      <c r="QBM268" s="571"/>
      <c r="QBN268" s="571"/>
      <c r="QBO268" s="571"/>
      <c r="QBP268" s="571"/>
      <c r="QBQ268" s="571"/>
      <c r="QBR268" s="571"/>
      <c r="QBS268" s="571"/>
      <c r="QBT268" s="571"/>
      <c r="QBU268" s="571"/>
      <c r="QBV268" s="571"/>
      <c r="QBW268" s="571"/>
      <c r="QBX268" s="571"/>
      <c r="QBY268" s="571"/>
      <c r="QBZ268" s="571"/>
      <c r="QCA268" s="571"/>
      <c r="QCB268" s="571"/>
      <c r="QCC268" s="571"/>
      <c r="QCD268" s="571"/>
      <c r="QCE268" s="571"/>
      <c r="QCF268" s="571"/>
      <c r="QCG268" s="571"/>
      <c r="QCH268" s="571"/>
      <c r="QCI268" s="571"/>
      <c r="QCJ268" s="571"/>
      <c r="QCK268" s="571"/>
      <c r="QCL268" s="571"/>
      <c r="QCM268" s="571"/>
      <c r="QCN268" s="571"/>
      <c r="QCO268" s="571"/>
      <c r="QCP268" s="571"/>
      <c r="QCQ268" s="571"/>
      <c r="QCR268" s="571"/>
      <c r="QCS268" s="571"/>
      <c r="QCT268" s="571"/>
      <c r="QCU268" s="571"/>
      <c r="QCV268" s="571"/>
      <c r="QCW268" s="571"/>
      <c r="QCX268" s="571"/>
      <c r="QCY268" s="571"/>
      <c r="QCZ268" s="571"/>
      <c r="QDA268" s="571"/>
      <c r="QDB268" s="571"/>
      <c r="QDC268" s="571"/>
      <c r="QDD268" s="571"/>
      <c r="QDE268" s="571"/>
      <c r="QDF268" s="571"/>
      <c r="QDG268" s="571"/>
      <c r="QDH268" s="571"/>
      <c r="QDI268" s="571"/>
      <c r="QDJ268" s="571"/>
      <c r="QDK268" s="571"/>
      <c r="QDL268" s="571"/>
      <c r="QDM268" s="571"/>
      <c r="QDN268" s="571"/>
      <c r="QDO268" s="571"/>
      <c r="QDP268" s="571"/>
      <c r="QDQ268" s="571"/>
      <c r="QDR268" s="571"/>
      <c r="QDS268" s="571"/>
      <c r="QDT268" s="571"/>
      <c r="QDU268" s="571"/>
      <c r="QDV268" s="571"/>
      <c r="QDW268" s="571"/>
      <c r="QDX268" s="571"/>
      <c r="QDY268" s="571"/>
      <c r="QDZ268" s="571"/>
      <c r="QEA268" s="571"/>
      <c r="QEB268" s="571"/>
      <c r="QEC268" s="571"/>
      <c r="QED268" s="571"/>
      <c r="QEE268" s="571"/>
      <c r="QEF268" s="571"/>
      <c r="QEG268" s="571"/>
      <c r="QEH268" s="571"/>
      <c r="QEI268" s="571"/>
      <c r="QEJ268" s="571"/>
      <c r="QEK268" s="571"/>
      <c r="QEL268" s="571"/>
      <c r="QEM268" s="571"/>
      <c r="QEN268" s="571"/>
      <c r="QEO268" s="571"/>
      <c r="QEP268" s="571"/>
      <c r="QEQ268" s="571"/>
      <c r="QER268" s="571"/>
      <c r="QES268" s="571"/>
      <c r="QET268" s="571"/>
      <c r="QEU268" s="571"/>
      <c r="QEV268" s="571"/>
      <c r="QEW268" s="571"/>
      <c r="QEX268" s="571"/>
      <c r="QEY268" s="571"/>
      <c r="QEZ268" s="571"/>
      <c r="QFA268" s="571"/>
      <c r="QFB268" s="571"/>
      <c r="QFC268" s="571"/>
      <c r="QFD268" s="571"/>
      <c r="QFE268" s="571"/>
      <c r="QFF268" s="571"/>
      <c r="QFG268" s="571"/>
      <c r="QFH268" s="571"/>
      <c r="QFI268" s="571"/>
      <c r="QFJ268" s="571"/>
      <c r="QFK268" s="571"/>
      <c r="QFL268" s="571"/>
      <c r="QFM268" s="571"/>
      <c r="QFN268" s="571"/>
      <c r="QFO268" s="571"/>
      <c r="QFP268" s="571"/>
      <c r="QFQ268" s="571"/>
      <c r="QFR268" s="571"/>
      <c r="QFS268" s="571"/>
      <c r="QFT268" s="571"/>
      <c r="QFU268" s="571"/>
      <c r="QFV268" s="571"/>
      <c r="QFW268" s="571"/>
      <c r="QFX268" s="571"/>
      <c r="QFY268" s="571"/>
      <c r="QFZ268" s="571"/>
      <c r="QGA268" s="571"/>
      <c r="QGB268" s="571"/>
      <c r="QGC268" s="571"/>
      <c r="QGD268" s="571"/>
      <c r="QGE268" s="571"/>
      <c r="QGF268" s="571"/>
      <c r="QGG268" s="571"/>
      <c r="QGH268" s="571"/>
      <c r="QGI268" s="571"/>
      <c r="QGJ268" s="571"/>
      <c r="QGK268" s="571"/>
      <c r="QGL268" s="571"/>
      <c r="QGM268" s="571"/>
      <c r="QGN268" s="571"/>
      <c r="QGO268" s="571"/>
      <c r="QGP268" s="571"/>
      <c r="QGQ268" s="571"/>
      <c r="QGR268" s="571"/>
      <c r="QGS268" s="571"/>
      <c r="QGT268" s="571"/>
      <c r="QGU268" s="571"/>
      <c r="QGV268" s="571"/>
      <c r="QGW268" s="571"/>
      <c r="QGX268" s="571"/>
      <c r="QGY268" s="571"/>
      <c r="QGZ268" s="571"/>
      <c r="QHA268" s="571"/>
      <c r="QHB268" s="571"/>
      <c r="QHC268" s="571"/>
      <c r="QHD268" s="571"/>
      <c r="QHE268" s="571"/>
      <c r="QHF268" s="571"/>
      <c r="QHG268" s="571"/>
      <c r="QHH268" s="571"/>
      <c r="QHI268" s="571"/>
      <c r="QHJ268" s="571"/>
      <c r="QHK268" s="571"/>
      <c r="QHL268" s="571"/>
      <c r="QHM268" s="571"/>
      <c r="QHN268" s="571"/>
      <c r="QHO268" s="571"/>
      <c r="QHP268" s="571"/>
      <c r="QHQ268" s="571"/>
      <c r="QHR268" s="571"/>
      <c r="QHS268" s="571"/>
      <c r="QHT268" s="571"/>
      <c r="QHU268" s="571"/>
      <c r="QHV268" s="571"/>
      <c r="QHW268" s="571"/>
      <c r="QHX268" s="571"/>
      <c r="QHY268" s="571"/>
      <c r="QHZ268" s="571"/>
      <c r="QIA268" s="571"/>
      <c r="QIB268" s="571"/>
      <c r="QIC268" s="571"/>
      <c r="QID268" s="571"/>
      <c r="QIE268" s="571"/>
      <c r="QIF268" s="571"/>
      <c r="QIG268" s="571"/>
      <c r="QIH268" s="571"/>
      <c r="QII268" s="571"/>
      <c r="QIJ268" s="571"/>
      <c r="QIK268" s="571"/>
      <c r="QIL268" s="571"/>
      <c r="QIM268" s="571"/>
      <c r="QIN268" s="571"/>
      <c r="QIO268" s="571"/>
      <c r="QIP268" s="571"/>
      <c r="QIQ268" s="571"/>
      <c r="QIR268" s="571"/>
      <c r="QIS268" s="571"/>
      <c r="QIT268" s="571"/>
      <c r="QIU268" s="571"/>
      <c r="QIV268" s="571"/>
      <c r="QIW268" s="571"/>
      <c r="QIX268" s="571"/>
      <c r="QIY268" s="571"/>
      <c r="QIZ268" s="571"/>
      <c r="QJA268" s="571"/>
      <c r="QJB268" s="571"/>
      <c r="QJC268" s="571"/>
      <c r="QJD268" s="571"/>
      <c r="QJE268" s="571"/>
      <c r="QJF268" s="571"/>
      <c r="QJG268" s="571"/>
      <c r="QJH268" s="571"/>
      <c r="QJI268" s="571"/>
      <c r="QJJ268" s="571"/>
      <c r="QJK268" s="571"/>
      <c r="QJL268" s="571"/>
      <c r="QJM268" s="571"/>
      <c r="QJN268" s="571"/>
      <c r="QJO268" s="571"/>
      <c r="QJP268" s="571"/>
      <c r="QJQ268" s="571"/>
      <c r="QJR268" s="571"/>
      <c r="QJS268" s="571"/>
      <c r="QJT268" s="571"/>
      <c r="QJU268" s="571"/>
      <c r="QJV268" s="571"/>
      <c r="QJW268" s="571"/>
      <c r="QJX268" s="571"/>
      <c r="QJY268" s="571"/>
      <c r="QJZ268" s="571"/>
      <c r="QKA268" s="571"/>
      <c r="QKB268" s="571"/>
      <c r="QKE268" s="571"/>
      <c r="QKF268" s="571"/>
      <c r="QKG268" s="571"/>
      <c r="QKH268" s="571"/>
      <c r="QKI268" s="571"/>
      <c r="QKJ268" s="571"/>
      <c r="QKK268" s="571"/>
      <c r="QKL268" s="571"/>
      <c r="QKM268" s="571"/>
      <c r="QKN268" s="571"/>
      <c r="QKO268" s="571"/>
      <c r="QKP268" s="571"/>
      <c r="QKQ268" s="571"/>
      <c r="QKR268" s="571"/>
      <c r="QKS268" s="571"/>
      <c r="QKT268" s="571"/>
      <c r="QKU268" s="571"/>
      <c r="QKV268" s="571"/>
      <c r="QKW268" s="571"/>
      <c r="QKX268" s="571"/>
      <c r="QKY268" s="571"/>
      <c r="QKZ268" s="571"/>
      <c r="QLA268" s="571"/>
      <c r="QLB268" s="571"/>
      <c r="QLC268" s="571"/>
      <c r="QLD268" s="571"/>
      <c r="QLE268" s="571"/>
      <c r="QLF268" s="571"/>
      <c r="QLG268" s="571"/>
      <c r="QLH268" s="571"/>
      <c r="QLI268" s="571"/>
      <c r="QLJ268" s="571"/>
      <c r="QLK268" s="571"/>
      <c r="QLL268" s="571"/>
      <c r="QLM268" s="571"/>
      <c r="QLN268" s="571"/>
      <c r="QLO268" s="571"/>
      <c r="QLP268" s="571"/>
      <c r="QLQ268" s="571"/>
      <c r="QLR268" s="571"/>
      <c r="QLS268" s="571"/>
      <c r="QLT268" s="571"/>
      <c r="QLU268" s="571"/>
      <c r="QLV268" s="571"/>
      <c r="QLW268" s="571"/>
      <c r="QLX268" s="571"/>
      <c r="QLY268" s="571"/>
      <c r="QLZ268" s="571"/>
      <c r="QMA268" s="571"/>
      <c r="QMB268" s="571"/>
      <c r="QMC268" s="571"/>
      <c r="QMD268" s="571"/>
      <c r="QME268" s="571"/>
      <c r="QMF268" s="571"/>
      <c r="QMG268" s="571"/>
      <c r="QMH268" s="571"/>
      <c r="QMI268" s="571"/>
      <c r="QMJ268" s="571"/>
      <c r="QMK268" s="571"/>
      <c r="QML268" s="571"/>
      <c r="QMM268" s="571"/>
      <c r="QMN268" s="571"/>
      <c r="QMO268" s="571"/>
      <c r="QMP268" s="571"/>
      <c r="QMQ268" s="571"/>
      <c r="QMR268" s="571"/>
      <c r="QMS268" s="571"/>
      <c r="QMT268" s="571"/>
      <c r="QMU268" s="571"/>
      <c r="QMV268" s="571"/>
      <c r="QMW268" s="571"/>
      <c r="QMX268" s="571"/>
      <c r="QMY268" s="571"/>
      <c r="QMZ268" s="571"/>
      <c r="QNA268" s="571"/>
      <c r="QNB268" s="571"/>
      <c r="QNC268" s="571"/>
      <c r="QND268" s="571"/>
      <c r="QNE268" s="571"/>
      <c r="QNF268" s="571"/>
      <c r="QNG268" s="571"/>
      <c r="QNH268" s="571"/>
      <c r="QNI268" s="571"/>
      <c r="QNJ268" s="571"/>
      <c r="QNK268" s="571"/>
      <c r="QNL268" s="571"/>
      <c r="QNM268" s="571"/>
      <c r="QNN268" s="571"/>
      <c r="QNO268" s="571"/>
      <c r="QNP268" s="571"/>
      <c r="QNQ268" s="571"/>
      <c r="QNR268" s="571"/>
      <c r="QNS268" s="571"/>
      <c r="QNT268" s="571"/>
      <c r="QNU268" s="571"/>
      <c r="QNV268" s="571"/>
      <c r="QNW268" s="571"/>
      <c r="QNX268" s="571"/>
      <c r="QNY268" s="571"/>
      <c r="QNZ268" s="571"/>
      <c r="QOA268" s="571"/>
      <c r="QOB268" s="571"/>
      <c r="QOC268" s="571"/>
      <c r="QOD268" s="571"/>
      <c r="QOE268" s="571"/>
      <c r="QOF268" s="571"/>
      <c r="QOG268" s="571"/>
      <c r="QOH268" s="571"/>
      <c r="QOI268" s="571"/>
      <c r="QOJ268" s="571"/>
      <c r="QOK268" s="571"/>
      <c r="QOL268" s="571"/>
      <c r="QOM268" s="571"/>
      <c r="QON268" s="571"/>
      <c r="QOO268" s="571"/>
      <c r="QOP268" s="571"/>
      <c r="QOQ268" s="571"/>
      <c r="QOR268" s="571"/>
      <c r="QOS268" s="571"/>
      <c r="QOT268" s="571"/>
      <c r="QOU268" s="571"/>
      <c r="QOV268" s="571"/>
      <c r="QOW268" s="571"/>
      <c r="QOX268" s="571"/>
      <c r="QOY268" s="571"/>
      <c r="QOZ268" s="571"/>
      <c r="QPA268" s="571"/>
      <c r="QPB268" s="571"/>
      <c r="QPC268" s="571"/>
      <c r="QPD268" s="571"/>
      <c r="QPE268" s="571"/>
      <c r="QPF268" s="571"/>
      <c r="QPG268" s="571"/>
      <c r="QPH268" s="571"/>
      <c r="QPI268" s="571"/>
      <c r="QPJ268" s="571"/>
      <c r="QPK268" s="571"/>
      <c r="QPL268" s="571"/>
      <c r="QPM268" s="571"/>
      <c r="QPN268" s="571"/>
      <c r="QPO268" s="571"/>
      <c r="QPP268" s="571"/>
      <c r="QPQ268" s="571"/>
      <c r="QPR268" s="571"/>
      <c r="QPS268" s="571"/>
      <c r="QPT268" s="571"/>
      <c r="QPU268" s="571"/>
      <c r="QPV268" s="571"/>
      <c r="QPW268" s="571"/>
      <c r="QPX268" s="571"/>
      <c r="QPY268" s="571"/>
      <c r="QPZ268" s="571"/>
      <c r="QQA268" s="571"/>
      <c r="QQB268" s="571"/>
      <c r="QQC268" s="571"/>
      <c r="QQD268" s="571"/>
      <c r="QQE268" s="571"/>
      <c r="QQF268" s="571"/>
      <c r="QQG268" s="571"/>
      <c r="QQH268" s="571"/>
      <c r="QQI268" s="571"/>
      <c r="QQJ268" s="571"/>
      <c r="QQK268" s="571"/>
      <c r="QQL268" s="571"/>
      <c r="QQM268" s="571"/>
      <c r="QQN268" s="571"/>
      <c r="QQO268" s="571"/>
      <c r="QQP268" s="571"/>
      <c r="QQQ268" s="571"/>
      <c r="QQR268" s="571"/>
      <c r="QQS268" s="571"/>
      <c r="QQT268" s="571"/>
      <c r="QQU268" s="571"/>
      <c r="QQV268" s="571"/>
      <c r="QQW268" s="571"/>
      <c r="QQX268" s="571"/>
      <c r="QQY268" s="571"/>
      <c r="QQZ268" s="571"/>
      <c r="QRA268" s="571"/>
      <c r="QRB268" s="571"/>
      <c r="QRC268" s="571"/>
      <c r="QRD268" s="571"/>
      <c r="QRE268" s="571"/>
      <c r="QRF268" s="571"/>
      <c r="QRG268" s="571"/>
      <c r="QRH268" s="571"/>
      <c r="QRI268" s="571"/>
      <c r="QRJ268" s="571"/>
      <c r="QRK268" s="571"/>
      <c r="QRL268" s="571"/>
      <c r="QRM268" s="571"/>
      <c r="QRN268" s="571"/>
      <c r="QRO268" s="571"/>
      <c r="QRP268" s="571"/>
      <c r="QRQ268" s="571"/>
      <c r="QRR268" s="571"/>
      <c r="QRS268" s="571"/>
      <c r="QRT268" s="571"/>
      <c r="QRU268" s="571"/>
      <c r="QRV268" s="571"/>
      <c r="QRW268" s="571"/>
      <c r="QRX268" s="571"/>
      <c r="QRY268" s="571"/>
      <c r="QRZ268" s="571"/>
      <c r="QSA268" s="571"/>
      <c r="QSB268" s="571"/>
      <c r="QSC268" s="571"/>
      <c r="QSD268" s="571"/>
      <c r="QSE268" s="571"/>
      <c r="QSF268" s="571"/>
      <c r="QSG268" s="571"/>
      <c r="QSH268" s="571"/>
      <c r="QSI268" s="571"/>
      <c r="QSJ268" s="571"/>
      <c r="QSK268" s="571"/>
      <c r="QSL268" s="571"/>
      <c r="QSM268" s="571"/>
      <c r="QSN268" s="571"/>
      <c r="QSO268" s="571"/>
      <c r="QSP268" s="571"/>
      <c r="QSQ268" s="571"/>
      <c r="QSR268" s="571"/>
      <c r="QSS268" s="571"/>
      <c r="QST268" s="571"/>
      <c r="QSU268" s="571"/>
      <c r="QSV268" s="571"/>
      <c r="QSW268" s="571"/>
      <c r="QSX268" s="571"/>
      <c r="QSY268" s="571"/>
      <c r="QSZ268" s="571"/>
      <c r="QTA268" s="571"/>
      <c r="QTB268" s="571"/>
      <c r="QTC268" s="571"/>
      <c r="QTD268" s="571"/>
      <c r="QTE268" s="571"/>
      <c r="QTF268" s="571"/>
      <c r="QTG268" s="571"/>
      <c r="QTH268" s="571"/>
      <c r="QTI268" s="571"/>
      <c r="QTJ268" s="571"/>
      <c r="QTK268" s="571"/>
      <c r="QTL268" s="571"/>
      <c r="QTM268" s="571"/>
      <c r="QTN268" s="571"/>
      <c r="QTO268" s="571"/>
      <c r="QTP268" s="571"/>
      <c r="QTQ268" s="571"/>
      <c r="QTR268" s="571"/>
      <c r="QTS268" s="571"/>
      <c r="QTT268" s="571"/>
      <c r="QTU268" s="571"/>
      <c r="QTV268" s="571"/>
      <c r="QTW268" s="571"/>
      <c r="QTX268" s="571"/>
      <c r="QUA268" s="571"/>
      <c r="QUB268" s="571"/>
      <c r="QUC268" s="571"/>
      <c r="QUD268" s="571"/>
      <c r="QUE268" s="571"/>
      <c r="QUF268" s="571"/>
      <c r="QUG268" s="571"/>
      <c r="QUH268" s="571"/>
      <c r="QUI268" s="571"/>
      <c r="QUJ268" s="571"/>
      <c r="QUK268" s="571"/>
      <c r="QUL268" s="571"/>
      <c r="QUM268" s="571"/>
      <c r="QUN268" s="571"/>
      <c r="QUO268" s="571"/>
      <c r="QUP268" s="571"/>
      <c r="QUQ268" s="571"/>
      <c r="QUR268" s="571"/>
      <c r="QUS268" s="571"/>
      <c r="QUT268" s="571"/>
      <c r="QUU268" s="571"/>
      <c r="QUV268" s="571"/>
      <c r="QUW268" s="571"/>
      <c r="QUX268" s="571"/>
      <c r="QUY268" s="571"/>
      <c r="QUZ268" s="571"/>
      <c r="QVA268" s="571"/>
      <c r="QVB268" s="571"/>
      <c r="QVC268" s="571"/>
      <c r="QVD268" s="571"/>
      <c r="QVE268" s="571"/>
      <c r="QVF268" s="571"/>
      <c r="QVG268" s="571"/>
      <c r="QVH268" s="571"/>
      <c r="QVI268" s="571"/>
      <c r="QVJ268" s="571"/>
      <c r="QVK268" s="571"/>
      <c r="QVL268" s="571"/>
      <c r="QVM268" s="571"/>
      <c r="QVN268" s="571"/>
      <c r="QVO268" s="571"/>
      <c r="QVP268" s="571"/>
      <c r="QVQ268" s="571"/>
      <c r="QVR268" s="571"/>
      <c r="QVS268" s="571"/>
      <c r="QVT268" s="571"/>
      <c r="QVU268" s="571"/>
      <c r="QVV268" s="571"/>
      <c r="QVW268" s="571"/>
      <c r="QVX268" s="571"/>
      <c r="QVY268" s="571"/>
      <c r="QVZ268" s="571"/>
      <c r="QWA268" s="571"/>
      <c r="QWB268" s="571"/>
      <c r="QWC268" s="571"/>
      <c r="QWD268" s="571"/>
      <c r="QWE268" s="571"/>
      <c r="QWF268" s="571"/>
      <c r="QWG268" s="571"/>
      <c r="QWH268" s="571"/>
      <c r="QWI268" s="571"/>
      <c r="QWJ268" s="571"/>
      <c r="QWK268" s="571"/>
      <c r="QWL268" s="571"/>
      <c r="QWM268" s="571"/>
      <c r="QWN268" s="571"/>
      <c r="QWO268" s="571"/>
      <c r="QWP268" s="571"/>
      <c r="QWQ268" s="571"/>
      <c r="QWR268" s="571"/>
      <c r="QWS268" s="571"/>
      <c r="QWT268" s="571"/>
      <c r="QWU268" s="571"/>
      <c r="QWV268" s="571"/>
      <c r="QWW268" s="571"/>
      <c r="QWX268" s="571"/>
      <c r="QWY268" s="571"/>
      <c r="QWZ268" s="571"/>
      <c r="QXA268" s="571"/>
      <c r="QXB268" s="571"/>
      <c r="QXC268" s="571"/>
      <c r="QXD268" s="571"/>
      <c r="QXE268" s="571"/>
      <c r="QXF268" s="571"/>
      <c r="QXG268" s="571"/>
      <c r="QXH268" s="571"/>
      <c r="QXI268" s="571"/>
      <c r="QXJ268" s="571"/>
      <c r="QXK268" s="571"/>
      <c r="QXL268" s="571"/>
      <c r="QXM268" s="571"/>
      <c r="QXN268" s="571"/>
      <c r="QXO268" s="571"/>
      <c r="QXP268" s="571"/>
      <c r="QXQ268" s="571"/>
      <c r="QXR268" s="571"/>
      <c r="QXS268" s="571"/>
      <c r="QXT268" s="571"/>
      <c r="QXU268" s="571"/>
      <c r="QXV268" s="571"/>
      <c r="QXW268" s="571"/>
      <c r="QXX268" s="571"/>
      <c r="QXY268" s="571"/>
      <c r="QXZ268" s="571"/>
      <c r="QYA268" s="571"/>
      <c r="QYB268" s="571"/>
      <c r="QYC268" s="571"/>
      <c r="QYD268" s="571"/>
      <c r="QYE268" s="571"/>
      <c r="QYF268" s="571"/>
      <c r="QYG268" s="571"/>
      <c r="QYH268" s="571"/>
      <c r="QYI268" s="571"/>
      <c r="QYJ268" s="571"/>
      <c r="QYK268" s="571"/>
      <c r="QYL268" s="571"/>
      <c r="QYM268" s="571"/>
      <c r="QYN268" s="571"/>
      <c r="QYO268" s="571"/>
      <c r="QYP268" s="571"/>
      <c r="QYQ268" s="571"/>
      <c r="QYR268" s="571"/>
      <c r="QYS268" s="571"/>
      <c r="QYT268" s="571"/>
      <c r="QYU268" s="571"/>
      <c r="QYV268" s="571"/>
      <c r="QYW268" s="571"/>
      <c r="QYX268" s="571"/>
      <c r="QYY268" s="571"/>
      <c r="QYZ268" s="571"/>
      <c r="QZA268" s="571"/>
      <c r="QZB268" s="571"/>
      <c r="QZC268" s="571"/>
      <c r="QZD268" s="571"/>
      <c r="QZE268" s="571"/>
      <c r="QZF268" s="571"/>
      <c r="QZG268" s="571"/>
      <c r="QZH268" s="571"/>
      <c r="QZI268" s="571"/>
      <c r="QZJ268" s="571"/>
      <c r="QZK268" s="571"/>
      <c r="QZL268" s="571"/>
      <c r="QZM268" s="571"/>
      <c r="QZN268" s="571"/>
      <c r="QZO268" s="571"/>
      <c r="QZP268" s="571"/>
      <c r="QZQ268" s="571"/>
      <c r="QZR268" s="571"/>
      <c r="QZS268" s="571"/>
      <c r="QZT268" s="571"/>
      <c r="QZU268" s="571"/>
      <c r="QZV268" s="571"/>
      <c r="QZW268" s="571"/>
      <c r="QZX268" s="571"/>
      <c r="QZY268" s="571"/>
      <c r="QZZ268" s="571"/>
      <c r="RAA268" s="571"/>
      <c r="RAB268" s="571"/>
      <c r="RAC268" s="571"/>
      <c r="RAD268" s="571"/>
      <c r="RAE268" s="571"/>
      <c r="RAF268" s="571"/>
      <c r="RAG268" s="571"/>
      <c r="RAH268" s="571"/>
      <c r="RAI268" s="571"/>
      <c r="RAJ268" s="571"/>
      <c r="RAK268" s="571"/>
      <c r="RAL268" s="571"/>
      <c r="RAM268" s="571"/>
      <c r="RAN268" s="571"/>
      <c r="RAO268" s="571"/>
      <c r="RAP268" s="571"/>
      <c r="RAQ268" s="571"/>
      <c r="RAR268" s="571"/>
      <c r="RAS268" s="571"/>
      <c r="RAT268" s="571"/>
      <c r="RAU268" s="571"/>
      <c r="RAV268" s="571"/>
      <c r="RAW268" s="571"/>
      <c r="RAX268" s="571"/>
      <c r="RAY268" s="571"/>
      <c r="RAZ268" s="571"/>
      <c r="RBA268" s="571"/>
      <c r="RBB268" s="571"/>
      <c r="RBC268" s="571"/>
      <c r="RBD268" s="571"/>
      <c r="RBE268" s="571"/>
      <c r="RBF268" s="571"/>
      <c r="RBG268" s="571"/>
      <c r="RBH268" s="571"/>
      <c r="RBI268" s="571"/>
      <c r="RBJ268" s="571"/>
      <c r="RBK268" s="571"/>
      <c r="RBL268" s="571"/>
      <c r="RBM268" s="571"/>
      <c r="RBN268" s="571"/>
      <c r="RBO268" s="571"/>
      <c r="RBP268" s="571"/>
      <c r="RBQ268" s="571"/>
      <c r="RBR268" s="571"/>
      <c r="RBS268" s="571"/>
      <c r="RBT268" s="571"/>
      <c r="RBU268" s="571"/>
      <c r="RBV268" s="571"/>
      <c r="RBW268" s="571"/>
      <c r="RBX268" s="571"/>
      <c r="RBY268" s="571"/>
      <c r="RBZ268" s="571"/>
      <c r="RCA268" s="571"/>
      <c r="RCB268" s="571"/>
      <c r="RCC268" s="571"/>
      <c r="RCD268" s="571"/>
      <c r="RCE268" s="571"/>
      <c r="RCF268" s="571"/>
      <c r="RCG268" s="571"/>
      <c r="RCH268" s="571"/>
      <c r="RCI268" s="571"/>
      <c r="RCJ268" s="571"/>
      <c r="RCK268" s="571"/>
      <c r="RCL268" s="571"/>
      <c r="RCM268" s="571"/>
      <c r="RCN268" s="571"/>
      <c r="RCO268" s="571"/>
      <c r="RCP268" s="571"/>
      <c r="RCQ268" s="571"/>
      <c r="RCR268" s="571"/>
      <c r="RCS268" s="571"/>
      <c r="RCT268" s="571"/>
      <c r="RCU268" s="571"/>
      <c r="RCV268" s="571"/>
      <c r="RCW268" s="571"/>
      <c r="RCX268" s="571"/>
      <c r="RCY268" s="571"/>
      <c r="RCZ268" s="571"/>
      <c r="RDA268" s="571"/>
      <c r="RDB268" s="571"/>
      <c r="RDC268" s="571"/>
      <c r="RDD268" s="571"/>
      <c r="RDE268" s="571"/>
      <c r="RDF268" s="571"/>
      <c r="RDG268" s="571"/>
      <c r="RDH268" s="571"/>
      <c r="RDI268" s="571"/>
      <c r="RDJ268" s="571"/>
      <c r="RDK268" s="571"/>
      <c r="RDL268" s="571"/>
      <c r="RDM268" s="571"/>
      <c r="RDN268" s="571"/>
      <c r="RDO268" s="571"/>
      <c r="RDP268" s="571"/>
      <c r="RDQ268" s="571"/>
      <c r="RDR268" s="571"/>
      <c r="RDS268" s="571"/>
      <c r="RDT268" s="571"/>
      <c r="RDW268" s="571"/>
      <c r="RDX268" s="571"/>
      <c r="RDY268" s="571"/>
      <c r="RDZ268" s="571"/>
      <c r="REA268" s="571"/>
      <c r="REB268" s="571"/>
      <c r="REC268" s="571"/>
      <c r="RED268" s="571"/>
      <c r="REE268" s="571"/>
      <c r="REF268" s="571"/>
      <c r="REG268" s="571"/>
      <c r="REH268" s="571"/>
      <c r="REI268" s="571"/>
      <c r="REJ268" s="571"/>
      <c r="REK268" s="571"/>
      <c r="REL268" s="571"/>
      <c r="REM268" s="571"/>
      <c r="REN268" s="571"/>
      <c r="REO268" s="571"/>
      <c r="REP268" s="571"/>
      <c r="REQ268" s="571"/>
      <c r="RER268" s="571"/>
      <c r="RES268" s="571"/>
      <c r="RET268" s="571"/>
      <c r="REU268" s="571"/>
      <c r="REV268" s="571"/>
      <c r="REW268" s="571"/>
      <c r="REX268" s="571"/>
      <c r="REY268" s="571"/>
      <c r="REZ268" s="571"/>
      <c r="RFA268" s="571"/>
      <c r="RFB268" s="571"/>
      <c r="RFC268" s="571"/>
      <c r="RFD268" s="571"/>
      <c r="RFE268" s="571"/>
      <c r="RFF268" s="571"/>
      <c r="RFG268" s="571"/>
      <c r="RFH268" s="571"/>
      <c r="RFI268" s="571"/>
      <c r="RFJ268" s="571"/>
      <c r="RFK268" s="571"/>
      <c r="RFL268" s="571"/>
      <c r="RFM268" s="571"/>
      <c r="RFN268" s="571"/>
      <c r="RFO268" s="571"/>
      <c r="RFP268" s="571"/>
      <c r="RFQ268" s="571"/>
      <c r="RFR268" s="571"/>
      <c r="RFS268" s="571"/>
      <c r="RFT268" s="571"/>
      <c r="RFU268" s="571"/>
      <c r="RFV268" s="571"/>
      <c r="RFW268" s="571"/>
      <c r="RFX268" s="571"/>
      <c r="RFY268" s="571"/>
      <c r="RFZ268" s="571"/>
      <c r="RGA268" s="571"/>
      <c r="RGB268" s="571"/>
      <c r="RGC268" s="571"/>
      <c r="RGD268" s="571"/>
      <c r="RGE268" s="571"/>
      <c r="RGF268" s="571"/>
      <c r="RGG268" s="571"/>
      <c r="RGH268" s="571"/>
      <c r="RGI268" s="571"/>
      <c r="RGJ268" s="571"/>
      <c r="RGK268" s="571"/>
      <c r="RGL268" s="571"/>
      <c r="RGM268" s="571"/>
      <c r="RGN268" s="571"/>
      <c r="RGO268" s="571"/>
      <c r="RGP268" s="571"/>
      <c r="RGQ268" s="571"/>
      <c r="RGR268" s="571"/>
      <c r="RGS268" s="571"/>
      <c r="RGT268" s="571"/>
      <c r="RGU268" s="571"/>
      <c r="RGV268" s="571"/>
      <c r="RGW268" s="571"/>
      <c r="RGX268" s="571"/>
      <c r="RGY268" s="571"/>
      <c r="RGZ268" s="571"/>
      <c r="RHA268" s="571"/>
      <c r="RHB268" s="571"/>
      <c r="RHC268" s="571"/>
      <c r="RHD268" s="571"/>
      <c r="RHE268" s="571"/>
      <c r="RHF268" s="571"/>
      <c r="RHG268" s="571"/>
      <c r="RHH268" s="571"/>
      <c r="RHI268" s="571"/>
      <c r="RHJ268" s="571"/>
      <c r="RHK268" s="571"/>
      <c r="RHL268" s="571"/>
      <c r="RHM268" s="571"/>
      <c r="RHN268" s="571"/>
      <c r="RHO268" s="571"/>
      <c r="RHP268" s="571"/>
      <c r="RHQ268" s="571"/>
      <c r="RHR268" s="571"/>
      <c r="RHS268" s="571"/>
      <c r="RHT268" s="571"/>
      <c r="RHU268" s="571"/>
      <c r="RHV268" s="571"/>
      <c r="RHW268" s="571"/>
      <c r="RHX268" s="571"/>
      <c r="RHY268" s="571"/>
      <c r="RHZ268" s="571"/>
      <c r="RIA268" s="571"/>
      <c r="RIB268" s="571"/>
      <c r="RIC268" s="571"/>
      <c r="RID268" s="571"/>
      <c r="RIE268" s="571"/>
      <c r="RIF268" s="571"/>
      <c r="RIG268" s="571"/>
      <c r="RIH268" s="571"/>
      <c r="RII268" s="571"/>
      <c r="RIJ268" s="571"/>
      <c r="RIK268" s="571"/>
      <c r="RIL268" s="571"/>
      <c r="RIM268" s="571"/>
      <c r="RIN268" s="571"/>
      <c r="RIO268" s="571"/>
      <c r="RIP268" s="571"/>
      <c r="RIQ268" s="571"/>
      <c r="RIR268" s="571"/>
      <c r="RIS268" s="571"/>
      <c r="RIT268" s="571"/>
      <c r="RIU268" s="571"/>
      <c r="RIV268" s="571"/>
      <c r="RIW268" s="571"/>
      <c r="RIX268" s="571"/>
      <c r="RIY268" s="571"/>
      <c r="RIZ268" s="571"/>
      <c r="RJA268" s="571"/>
      <c r="RJB268" s="571"/>
      <c r="RJC268" s="571"/>
      <c r="RJD268" s="571"/>
      <c r="RJE268" s="571"/>
      <c r="RJF268" s="571"/>
      <c r="RJG268" s="571"/>
      <c r="RJH268" s="571"/>
      <c r="RJI268" s="571"/>
      <c r="RJJ268" s="571"/>
      <c r="RJK268" s="571"/>
      <c r="RJL268" s="571"/>
      <c r="RJM268" s="571"/>
      <c r="RJN268" s="571"/>
      <c r="RJO268" s="571"/>
      <c r="RJP268" s="571"/>
      <c r="RJQ268" s="571"/>
      <c r="RJR268" s="571"/>
      <c r="RJS268" s="571"/>
      <c r="RJT268" s="571"/>
      <c r="RJU268" s="571"/>
      <c r="RJV268" s="571"/>
      <c r="RJW268" s="571"/>
      <c r="RJX268" s="571"/>
      <c r="RJY268" s="571"/>
      <c r="RJZ268" s="571"/>
      <c r="RKA268" s="571"/>
      <c r="RKB268" s="571"/>
      <c r="RKC268" s="571"/>
      <c r="RKD268" s="571"/>
      <c r="RKE268" s="571"/>
      <c r="RKF268" s="571"/>
      <c r="RKG268" s="571"/>
      <c r="RKH268" s="571"/>
      <c r="RKI268" s="571"/>
      <c r="RKJ268" s="571"/>
      <c r="RKK268" s="571"/>
      <c r="RKL268" s="571"/>
      <c r="RKM268" s="571"/>
      <c r="RKN268" s="571"/>
      <c r="RKO268" s="571"/>
      <c r="RKP268" s="571"/>
      <c r="RKQ268" s="571"/>
      <c r="RKR268" s="571"/>
      <c r="RKS268" s="571"/>
      <c r="RKT268" s="571"/>
      <c r="RKU268" s="571"/>
      <c r="RKV268" s="571"/>
      <c r="RKW268" s="571"/>
      <c r="RKX268" s="571"/>
      <c r="RKY268" s="571"/>
      <c r="RKZ268" s="571"/>
      <c r="RLA268" s="571"/>
      <c r="RLB268" s="571"/>
      <c r="RLC268" s="571"/>
      <c r="RLD268" s="571"/>
      <c r="RLE268" s="571"/>
      <c r="RLF268" s="571"/>
      <c r="RLG268" s="571"/>
      <c r="RLH268" s="571"/>
      <c r="RLI268" s="571"/>
      <c r="RLJ268" s="571"/>
      <c r="RLK268" s="571"/>
      <c r="RLL268" s="571"/>
      <c r="RLM268" s="571"/>
      <c r="RLN268" s="571"/>
      <c r="RLO268" s="571"/>
      <c r="RLP268" s="571"/>
      <c r="RLQ268" s="571"/>
      <c r="RLR268" s="571"/>
      <c r="RLS268" s="571"/>
      <c r="RLT268" s="571"/>
      <c r="RLU268" s="571"/>
      <c r="RLV268" s="571"/>
      <c r="RLW268" s="571"/>
      <c r="RLX268" s="571"/>
      <c r="RLY268" s="571"/>
      <c r="RLZ268" s="571"/>
      <c r="RMA268" s="571"/>
      <c r="RMB268" s="571"/>
      <c r="RMC268" s="571"/>
      <c r="RMD268" s="571"/>
      <c r="RME268" s="571"/>
      <c r="RMF268" s="571"/>
      <c r="RMG268" s="571"/>
      <c r="RMH268" s="571"/>
      <c r="RMI268" s="571"/>
      <c r="RMJ268" s="571"/>
      <c r="RMK268" s="571"/>
      <c r="RML268" s="571"/>
      <c r="RMM268" s="571"/>
      <c r="RMN268" s="571"/>
      <c r="RMO268" s="571"/>
      <c r="RMP268" s="571"/>
      <c r="RMQ268" s="571"/>
      <c r="RMR268" s="571"/>
      <c r="RMS268" s="571"/>
      <c r="RMT268" s="571"/>
      <c r="RMU268" s="571"/>
      <c r="RMV268" s="571"/>
      <c r="RMW268" s="571"/>
      <c r="RMX268" s="571"/>
      <c r="RMY268" s="571"/>
      <c r="RMZ268" s="571"/>
      <c r="RNA268" s="571"/>
      <c r="RNB268" s="571"/>
      <c r="RNC268" s="571"/>
      <c r="RND268" s="571"/>
      <c r="RNE268" s="571"/>
      <c r="RNF268" s="571"/>
      <c r="RNG268" s="571"/>
      <c r="RNH268" s="571"/>
      <c r="RNI268" s="571"/>
      <c r="RNJ268" s="571"/>
      <c r="RNK268" s="571"/>
      <c r="RNL268" s="571"/>
      <c r="RNM268" s="571"/>
      <c r="RNN268" s="571"/>
      <c r="RNO268" s="571"/>
      <c r="RNP268" s="571"/>
      <c r="RNS268" s="571"/>
      <c r="RNT268" s="571"/>
      <c r="RNU268" s="571"/>
      <c r="RNV268" s="571"/>
      <c r="RNW268" s="571"/>
      <c r="RNX268" s="571"/>
      <c r="RNY268" s="571"/>
      <c r="RNZ268" s="571"/>
      <c r="ROA268" s="571"/>
      <c r="ROB268" s="571"/>
      <c r="ROC268" s="571"/>
      <c r="ROD268" s="571"/>
      <c r="ROE268" s="571"/>
      <c r="ROF268" s="571"/>
      <c r="ROG268" s="571"/>
      <c r="ROH268" s="571"/>
      <c r="ROI268" s="571"/>
      <c r="ROJ268" s="571"/>
      <c r="ROK268" s="571"/>
      <c r="ROL268" s="571"/>
      <c r="ROM268" s="571"/>
      <c r="RON268" s="571"/>
      <c r="ROO268" s="571"/>
      <c r="ROP268" s="571"/>
      <c r="ROQ268" s="571"/>
      <c r="ROR268" s="571"/>
      <c r="ROS268" s="571"/>
      <c r="ROT268" s="571"/>
      <c r="ROU268" s="571"/>
      <c r="ROV268" s="571"/>
      <c r="ROW268" s="571"/>
      <c r="ROX268" s="571"/>
      <c r="ROY268" s="571"/>
      <c r="ROZ268" s="571"/>
      <c r="RPA268" s="571"/>
      <c r="RPB268" s="571"/>
      <c r="RPC268" s="571"/>
      <c r="RPD268" s="571"/>
      <c r="RPE268" s="571"/>
      <c r="RPF268" s="571"/>
      <c r="RPG268" s="571"/>
      <c r="RPH268" s="571"/>
      <c r="RPI268" s="571"/>
      <c r="RPJ268" s="571"/>
      <c r="RPK268" s="571"/>
      <c r="RPL268" s="571"/>
      <c r="RPM268" s="571"/>
      <c r="RPN268" s="571"/>
      <c r="RPO268" s="571"/>
      <c r="RPP268" s="571"/>
      <c r="RPQ268" s="571"/>
      <c r="RPR268" s="571"/>
      <c r="RPS268" s="571"/>
      <c r="RPT268" s="571"/>
      <c r="RPU268" s="571"/>
      <c r="RPV268" s="571"/>
      <c r="RPW268" s="571"/>
      <c r="RPX268" s="571"/>
      <c r="RPY268" s="571"/>
      <c r="RPZ268" s="571"/>
      <c r="RQA268" s="571"/>
      <c r="RQB268" s="571"/>
      <c r="RQC268" s="571"/>
      <c r="RQD268" s="571"/>
      <c r="RQE268" s="571"/>
      <c r="RQF268" s="571"/>
      <c r="RQG268" s="571"/>
      <c r="RQH268" s="571"/>
      <c r="RQI268" s="571"/>
      <c r="RQJ268" s="571"/>
      <c r="RQK268" s="571"/>
      <c r="RQL268" s="571"/>
      <c r="RQM268" s="571"/>
      <c r="RQN268" s="571"/>
      <c r="RQO268" s="571"/>
      <c r="RQP268" s="571"/>
      <c r="RQQ268" s="571"/>
      <c r="RQR268" s="571"/>
      <c r="RQS268" s="571"/>
      <c r="RQT268" s="571"/>
      <c r="RQU268" s="571"/>
      <c r="RQV268" s="571"/>
      <c r="RQW268" s="571"/>
      <c r="RQX268" s="571"/>
      <c r="RQY268" s="571"/>
      <c r="RQZ268" s="571"/>
      <c r="RRA268" s="571"/>
      <c r="RRB268" s="571"/>
      <c r="RRC268" s="571"/>
      <c r="RRD268" s="571"/>
      <c r="RRE268" s="571"/>
      <c r="RRF268" s="571"/>
      <c r="RRG268" s="571"/>
      <c r="RRH268" s="571"/>
      <c r="RRI268" s="571"/>
      <c r="RRJ268" s="571"/>
      <c r="RRK268" s="571"/>
      <c r="RRL268" s="571"/>
      <c r="RRM268" s="571"/>
      <c r="RRN268" s="571"/>
      <c r="RRO268" s="571"/>
      <c r="RRP268" s="571"/>
      <c r="RRQ268" s="571"/>
      <c r="RRR268" s="571"/>
      <c r="RRS268" s="571"/>
      <c r="RRT268" s="571"/>
      <c r="RRU268" s="571"/>
      <c r="RRV268" s="571"/>
      <c r="RRW268" s="571"/>
      <c r="RRX268" s="571"/>
      <c r="RRY268" s="571"/>
      <c r="RRZ268" s="571"/>
      <c r="RSA268" s="571"/>
      <c r="RSB268" s="571"/>
      <c r="RSC268" s="571"/>
      <c r="RSD268" s="571"/>
      <c r="RSE268" s="571"/>
      <c r="RSF268" s="571"/>
      <c r="RSG268" s="571"/>
      <c r="RSH268" s="571"/>
      <c r="RSI268" s="571"/>
      <c r="RSJ268" s="571"/>
      <c r="RSK268" s="571"/>
      <c r="RSL268" s="571"/>
      <c r="RSM268" s="571"/>
      <c r="RSN268" s="571"/>
      <c r="RSO268" s="571"/>
      <c r="RSP268" s="571"/>
      <c r="RSQ268" s="571"/>
      <c r="RSR268" s="571"/>
      <c r="RSS268" s="571"/>
      <c r="RST268" s="571"/>
      <c r="RSU268" s="571"/>
      <c r="RSV268" s="571"/>
      <c r="RSW268" s="571"/>
      <c r="RSX268" s="571"/>
      <c r="RSY268" s="571"/>
      <c r="RSZ268" s="571"/>
      <c r="RTA268" s="571"/>
      <c r="RTB268" s="571"/>
      <c r="RTC268" s="571"/>
      <c r="RTD268" s="571"/>
      <c r="RTE268" s="571"/>
      <c r="RTF268" s="571"/>
      <c r="RTG268" s="571"/>
      <c r="RTH268" s="571"/>
      <c r="RTI268" s="571"/>
      <c r="RTJ268" s="571"/>
      <c r="RTK268" s="571"/>
      <c r="RTL268" s="571"/>
      <c r="RTM268" s="571"/>
      <c r="RTN268" s="571"/>
      <c r="RTO268" s="571"/>
      <c r="RTP268" s="571"/>
      <c r="RTQ268" s="571"/>
      <c r="RTR268" s="571"/>
      <c r="RTS268" s="571"/>
      <c r="RTT268" s="571"/>
      <c r="RTU268" s="571"/>
      <c r="RTV268" s="571"/>
      <c r="RTW268" s="571"/>
      <c r="RTX268" s="571"/>
      <c r="RTY268" s="571"/>
      <c r="RTZ268" s="571"/>
      <c r="RUA268" s="571"/>
      <c r="RUB268" s="571"/>
      <c r="RUC268" s="571"/>
      <c r="RUD268" s="571"/>
      <c r="RUE268" s="571"/>
      <c r="RUF268" s="571"/>
      <c r="RUG268" s="571"/>
      <c r="RUH268" s="571"/>
      <c r="RUI268" s="571"/>
      <c r="RUJ268" s="571"/>
      <c r="RUK268" s="571"/>
      <c r="RUL268" s="571"/>
      <c r="RUM268" s="571"/>
      <c r="RUN268" s="571"/>
      <c r="RUO268" s="571"/>
      <c r="RUP268" s="571"/>
      <c r="RUQ268" s="571"/>
      <c r="RUR268" s="571"/>
      <c r="RUS268" s="571"/>
      <c r="RUT268" s="571"/>
      <c r="RUU268" s="571"/>
      <c r="RUV268" s="571"/>
      <c r="RUW268" s="571"/>
      <c r="RUX268" s="571"/>
      <c r="RUY268" s="571"/>
      <c r="RUZ268" s="571"/>
      <c r="RVA268" s="571"/>
      <c r="RVB268" s="571"/>
      <c r="RVC268" s="571"/>
      <c r="RVD268" s="571"/>
      <c r="RVE268" s="571"/>
      <c r="RVF268" s="571"/>
      <c r="RVG268" s="571"/>
      <c r="RVH268" s="571"/>
      <c r="RVI268" s="571"/>
      <c r="RVJ268" s="571"/>
      <c r="RVK268" s="571"/>
      <c r="RVL268" s="571"/>
      <c r="RVM268" s="571"/>
      <c r="RVN268" s="571"/>
      <c r="RVO268" s="571"/>
      <c r="RVP268" s="571"/>
      <c r="RVQ268" s="571"/>
      <c r="RVR268" s="571"/>
      <c r="RVS268" s="571"/>
      <c r="RVT268" s="571"/>
      <c r="RVU268" s="571"/>
      <c r="RVV268" s="571"/>
      <c r="RVW268" s="571"/>
      <c r="RVX268" s="571"/>
      <c r="RVY268" s="571"/>
      <c r="RVZ268" s="571"/>
      <c r="RWA268" s="571"/>
      <c r="RWB268" s="571"/>
      <c r="RWC268" s="571"/>
      <c r="RWD268" s="571"/>
      <c r="RWE268" s="571"/>
      <c r="RWF268" s="571"/>
      <c r="RWG268" s="571"/>
      <c r="RWH268" s="571"/>
      <c r="RWI268" s="571"/>
      <c r="RWJ268" s="571"/>
      <c r="RWK268" s="571"/>
      <c r="RWL268" s="571"/>
      <c r="RWM268" s="571"/>
      <c r="RWN268" s="571"/>
      <c r="RWO268" s="571"/>
      <c r="RWP268" s="571"/>
      <c r="RWQ268" s="571"/>
      <c r="RWR268" s="571"/>
      <c r="RWS268" s="571"/>
      <c r="RWT268" s="571"/>
      <c r="RWU268" s="571"/>
      <c r="RWV268" s="571"/>
      <c r="RWW268" s="571"/>
      <c r="RWX268" s="571"/>
      <c r="RWY268" s="571"/>
      <c r="RWZ268" s="571"/>
      <c r="RXA268" s="571"/>
      <c r="RXB268" s="571"/>
      <c r="RXC268" s="571"/>
      <c r="RXD268" s="571"/>
      <c r="RXE268" s="571"/>
      <c r="RXF268" s="571"/>
      <c r="RXG268" s="571"/>
      <c r="RXH268" s="571"/>
      <c r="RXI268" s="571"/>
      <c r="RXJ268" s="571"/>
      <c r="RXK268" s="571"/>
      <c r="RXL268" s="571"/>
      <c r="RXO268" s="571"/>
      <c r="RXP268" s="571"/>
      <c r="RXQ268" s="571"/>
      <c r="RXR268" s="571"/>
      <c r="RXS268" s="571"/>
      <c r="RXT268" s="571"/>
      <c r="RXU268" s="571"/>
      <c r="RXV268" s="571"/>
      <c r="RXW268" s="571"/>
      <c r="RXX268" s="571"/>
      <c r="RXY268" s="571"/>
      <c r="RXZ268" s="571"/>
      <c r="RYA268" s="571"/>
      <c r="RYB268" s="571"/>
      <c r="RYC268" s="571"/>
      <c r="RYD268" s="571"/>
      <c r="RYE268" s="571"/>
      <c r="RYF268" s="571"/>
      <c r="RYG268" s="571"/>
      <c r="RYH268" s="571"/>
      <c r="RYI268" s="571"/>
      <c r="RYJ268" s="571"/>
      <c r="RYK268" s="571"/>
      <c r="RYL268" s="571"/>
      <c r="RYM268" s="571"/>
      <c r="RYN268" s="571"/>
      <c r="RYO268" s="571"/>
      <c r="RYP268" s="571"/>
      <c r="RYQ268" s="571"/>
      <c r="RYR268" s="571"/>
      <c r="RYS268" s="571"/>
      <c r="RYT268" s="571"/>
      <c r="RYU268" s="571"/>
      <c r="RYV268" s="571"/>
      <c r="RYW268" s="571"/>
      <c r="RYX268" s="571"/>
      <c r="RYY268" s="571"/>
      <c r="RYZ268" s="571"/>
      <c r="RZA268" s="571"/>
      <c r="RZB268" s="571"/>
      <c r="RZC268" s="571"/>
      <c r="RZD268" s="571"/>
      <c r="RZE268" s="571"/>
      <c r="RZF268" s="571"/>
      <c r="RZG268" s="571"/>
      <c r="RZH268" s="571"/>
      <c r="RZI268" s="571"/>
      <c r="RZJ268" s="571"/>
      <c r="RZK268" s="571"/>
      <c r="RZL268" s="571"/>
      <c r="RZM268" s="571"/>
      <c r="RZN268" s="571"/>
      <c r="RZO268" s="571"/>
      <c r="RZP268" s="571"/>
      <c r="RZQ268" s="571"/>
      <c r="RZR268" s="571"/>
      <c r="RZS268" s="571"/>
      <c r="RZT268" s="571"/>
      <c r="RZU268" s="571"/>
      <c r="RZV268" s="571"/>
      <c r="RZW268" s="571"/>
      <c r="RZX268" s="571"/>
      <c r="RZY268" s="571"/>
      <c r="RZZ268" s="571"/>
      <c r="SAA268" s="571"/>
      <c r="SAB268" s="571"/>
      <c r="SAC268" s="571"/>
      <c r="SAD268" s="571"/>
      <c r="SAE268" s="571"/>
      <c r="SAF268" s="571"/>
      <c r="SAG268" s="571"/>
      <c r="SAH268" s="571"/>
      <c r="SAI268" s="571"/>
      <c r="SAJ268" s="571"/>
      <c r="SAK268" s="571"/>
      <c r="SAL268" s="571"/>
      <c r="SAM268" s="571"/>
      <c r="SAN268" s="571"/>
      <c r="SAO268" s="571"/>
      <c r="SAP268" s="571"/>
      <c r="SAQ268" s="571"/>
      <c r="SAR268" s="571"/>
      <c r="SAS268" s="571"/>
      <c r="SAT268" s="571"/>
      <c r="SAU268" s="571"/>
      <c r="SAV268" s="571"/>
      <c r="SAW268" s="571"/>
      <c r="SAX268" s="571"/>
      <c r="SAY268" s="571"/>
      <c r="SAZ268" s="571"/>
      <c r="SBA268" s="571"/>
      <c r="SBB268" s="571"/>
      <c r="SBC268" s="571"/>
      <c r="SBD268" s="571"/>
      <c r="SBE268" s="571"/>
      <c r="SBF268" s="571"/>
      <c r="SBG268" s="571"/>
      <c r="SBH268" s="571"/>
      <c r="SBI268" s="571"/>
      <c r="SBJ268" s="571"/>
      <c r="SBK268" s="571"/>
      <c r="SBL268" s="571"/>
      <c r="SBM268" s="571"/>
      <c r="SBN268" s="571"/>
      <c r="SBO268" s="571"/>
      <c r="SBP268" s="571"/>
      <c r="SBQ268" s="571"/>
      <c r="SBR268" s="571"/>
      <c r="SBS268" s="571"/>
      <c r="SBT268" s="571"/>
      <c r="SBU268" s="571"/>
      <c r="SBV268" s="571"/>
      <c r="SBW268" s="571"/>
      <c r="SBX268" s="571"/>
      <c r="SBY268" s="571"/>
      <c r="SBZ268" s="571"/>
      <c r="SCA268" s="571"/>
      <c r="SCB268" s="571"/>
      <c r="SCC268" s="571"/>
      <c r="SCD268" s="571"/>
      <c r="SCE268" s="571"/>
      <c r="SCF268" s="571"/>
      <c r="SCG268" s="571"/>
      <c r="SCH268" s="571"/>
      <c r="SCI268" s="571"/>
      <c r="SCJ268" s="571"/>
      <c r="SCK268" s="571"/>
      <c r="SCL268" s="571"/>
      <c r="SCM268" s="571"/>
      <c r="SCN268" s="571"/>
      <c r="SCO268" s="571"/>
      <c r="SCP268" s="571"/>
      <c r="SCQ268" s="571"/>
      <c r="SCR268" s="571"/>
      <c r="SCS268" s="571"/>
      <c r="SCT268" s="571"/>
      <c r="SCU268" s="571"/>
      <c r="SCV268" s="571"/>
      <c r="SCW268" s="571"/>
      <c r="SCX268" s="571"/>
      <c r="SCY268" s="571"/>
      <c r="SCZ268" s="571"/>
      <c r="SDA268" s="571"/>
      <c r="SDB268" s="571"/>
      <c r="SDC268" s="571"/>
      <c r="SDD268" s="571"/>
      <c r="SDE268" s="571"/>
      <c r="SDF268" s="571"/>
      <c r="SDG268" s="571"/>
      <c r="SDH268" s="571"/>
      <c r="SDI268" s="571"/>
      <c r="SDJ268" s="571"/>
      <c r="SDK268" s="571"/>
      <c r="SDL268" s="571"/>
      <c r="SDM268" s="571"/>
      <c r="SDN268" s="571"/>
      <c r="SDO268" s="571"/>
      <c r="SDP268" s="571"/>
      <c r="SDQ268" s="571"/>
      <c r="SDR268" s="571"/>
      <c r="SDS268" s="571"/>
      <c r="SDT268" s="571"/>
      <c r="SDU268" s="571"/>
      <c r="SDV268" s="571"/>
      <c r="SDW268" s="571"/>
      <c r="SDX268" s="571"/>
      <c r="SDY268" s="571"/>
      <c r="SDZ268" s="571"/>
      <c r="SEA268" s="571"/>
      <c r="SEB268" s="571"/>
      <c r="SEC268" s="571"/>
      <c r="SED268" s="571"/>
      <c r="SEE268" s="571"/>
      <c r="SEF268" s="571"/>
      <c r="SEG268" s="571"/>
      <c r="SEH268" s="571"/>
      <c r="SEI268" s="571"/>
      <c r="SEJ268" s="571"/>
      <c r="SEK268" s="571"/>
      <c r="SEL268" s="571"/>
      <c r="SEM268" s="571"/>
      <c r="SEN268" s="571"/>
      <c r="SEO268" s="571"/>
      <c r="SEP268" s="571"/>
      <c r="SEQ268" s="571"/>
      <c r="SER268" s="571"/>
      <c r="SES268" s="571"/>
      <c r="SET268" s="571"/>
      <c r="SEU268" s="571"/>
      <c r="SEV268" s="571"/>
      <c r="SEW268" s="571"/>
      <c r="SEX268" s="571"/>
      <c r="SEY268" s="571"/>
      <c r="SEZ268" s="571"/>
      <c r="SFA268" s="571"/>
      <c r="SFB268" s="571"/>
      <c r="SFC268" s="571"/>
      <c r="SFD268" s="571"/>
      <c r="SFE268" s="571"/>
      <c r="SFF268" s="571"/>
      <c r="SFG268" s="571"/>
      <c r="SFH268" s="571"/>
      <c r="SFI268" s="571"/>
      <c r="SFJ268" s="571"/>
      <c r="SFK268" s="571"/>
      <c r="SFL268" s="571"/>
      <c r="SFM268" s="571"/>
      <c r="SFN268" s="571"/>
      <c r="SFO268" s="571"/>
      <c r="SFP268" s="571"/>
      <c r="SFQ268" s="571"/>
      <c r="SFR268" s="571"/>
      <c r="SFS268" s="571"/>
      <c r="SFT268" s="571"/>
      <c r="SFU268" s="571"/>
      <c r="SFV268" s="571"/>
      <c r="SFW268" s="571"/>
      <c r="SFX268" s="571"/>
      <c r="SFY268" s="571"/>
      <c r="SFZ268" s="571"/>
      <c r="SGA268" s="571"/>
      <c r="SGB268" s="571"/>
      <c r="SGC268" s="571"/>
      <c r="SGD268" s="571"/>
      <c r="SGE268" s="571"/>
      <c r="SGF268" s="571"/>
      <c r="SGG268" s="571"/>
      <c r="SGH268" s="571"/>
      <c r="SGI268" s="571"/>
      <c r="SGJ268" s="571"/>
      <c r="SGK268" s="571"/>
      <c r="SGL268" s="571"/>
      <c r="SGM268" s="571"/>
      <c r="SGN268" s="571"/>
      <c r="SGO268" s="571"/>
      <c r="SGP268" s="571"/>
      <c r="SGQ268" s="571"/>
      <c r="SGR268" s="571"/>
      <c r="SGS268" s="571"/>
      <c r="SGT268" s="571"/>
      <c r="SGU268" s="571"/>
      <c r="SGV268" s="571"/>
      <c r="SGW268" s="571"/>
      <c r="SGX268" s="571"/>
      <c r="SGY268" s="571"/>
      <c r="SGZ268" s="571"/>
      <c r="SHA268" s="571"/>
      <c r="SHB268" s="571"/>
      <c r="SHC268" s="571"/>
      <c r="SHD268" s="571"/>
      <c r="SHE268" s="571"/>
      <c r="SHF268" s="571"/>
      <c r="SHG268" s="571"/>
      <c r="SHH268" s="571"/>
      <c r="SHK268" s="571"/>
      <c r="SHL268" s="571"/>
      <c r="SHM268" s="571"/>
      <c r="SHN268" s="571"/>
      <c r="SHO268" s="571"/>
      <c r="SHP268" s="571"/>
      <c r="SHQ268" s="571"/>
      <c r="SHR268" s="571"/>
      <c r="SHS268" s="571"/>
      <c r="SHT268" s="571"/>
      <c r="SHU268" s="571"/>
      <c r="SHV268" s="571"/>
      <c r="SHW268" s="571"/>
      <c r="SHX268" s="571"/>
      <c r="SHY268" s="571"/>
      <c r="SHZ268" s="571"/>
      <c r="SIA268" s="571"/>
      <c r="SIB268" s="571"/>
      <c r="SIC268" s="571"/>
      <c r="SID268" s="571"/>
      <c r="SIE268" s="571"/>
      <c r="SIF268" s="571"/>
      <c r="SIG268" s="571"/>
      <c r="SIH268" s="571"/>
      <c r="SII268" s="571"/>
      <c r="SIJ268" s="571"/>
      <c r="SIK268" s="571"/>
      <c r="SIL268" s="571"/>
      <c r="SIM268" s="571"/>
      <c r="SIN268" s="571"/>
      <c r="SIO268" s="571"/>
      <c r="SIP268" s="571"/>
      <c r="SIQ268" s="571"/>
      <c r="SIR268" s="571"/>
      <c r="SIS268" s="571"/>
      <c r="SIT268" s="571"/>
      <c r="SIU268" s="571"/>
      <c r="SIV268" s="571"/>
      <c r="SIW268" s="571"/>
      <c r="SIX268" s="571"/>
      <c r="SIY268" s="571"/>
      <c r="SIZ268" s="571"/>
      <c r="SJA268" s="571"/>
      <c r="SJB268" s="571"/>
      <c r="SJC268" s="571"/>
      <c r="SJD268" s="571"/>
      <c r="SJE268" s="571"/>
      <c r="SJF268" s="571"/>
      <c r="SJG268" s="571"/>
      <c r="SJH268" s="571"/>
      <c r="SJI268" s="571"/>
      <c r="SJJ268" s="571"/>
      <c r="SJK268" s="571"/>
      <c r="SJL268" s="571"/>
      <c r="SJM268" s="571"/>
      <c r="SJN268" s="571"/>
      <c r="SJO268" s="571"/>
      <c r="SJP268" s="571"/>
      <c r="SJQ268" s="571"/>
      <c r="SJR268" s="571"/>
      <c r="SJS268" s="571"/>
      <c r="SJT268" s="571"/>
      <c r="SJU268" s="571"/>
      <c r="SJV268" s="571"/>
      <c r="SJW268" s="571"/>
      <c r="SJX268" s="571"/>
      <c r="SJY268" s="571"/>
      <c r="SJZ268" s="571"/>
      <c r="SKA268" s="571"/>
      <c r="SKB268" s="571"/>
      <c r="SKC268" s="571"/>
      <c r="SKD268" s="571"/>
      <c r="SKE268" s="571"/>
      <c r="SKF268" s="571"/>
      <c r="SKG268" s="571"/>
      <c r="SKH268" s="571"/>
      <c r="SKI268" s="571"/>
      <c r="SKJ268" s="571"/>
      <c r="SKK268" s="571"/>
      <c r="SKL268" s="571"/>
      <c r="SKM268" s="571"/>
      <c r="SKN268" s="571"/>
      <c r="SKO268" s="571"/>
      <c r="SKP268" s="571"/>
      <c r="SKQ268" s="571"/>
      <c r="SKR268" s="571"/>
      <c r="SKS268" s="571"/>
      <c r="SKT268" s="571"/>
      <c r="SKU268" s="571"/>
      <c r="SKV268" s="571"/>
      <c r="SKW268" s="571"/>
      <c r="SKX268" s="571"/>
      <c r="SKY268" s="571"/>
      <c r="SKZ268" s="571"/>
      <c r="SLA268" s="571"/>
      <c r="SLB268" s="571"/>
      <c r="SLC268" s="571"/>
      <c r="SLD268" s="571"/>
      <c r="SLE268" s="571"/>
      <c r="SLF268" s="571"/>
      <c r="SLG268" s="571"/>
      <c r="SLH268" s="571"/>
      <c r="SLI268" s="571"/>
      <c r="SLJ268" s="571"/>
      <c r="SLK268" s="571"/>
      <c r="SLL268" s="571"/>
      <c r="SLM268" s="571"/>
      <c r="SLN268" s="571"/>
      <c r="SLO268" s="571"/>
      <c r="SLP268" s="571"/>
      <c r="SLQ268" s="571"/>
      <c r="SLR268" s="571"/>
      <c r="SLS268" s="571"/>
      <c r="SLT268" s="571"/>
      <c r="SLU268" s="571"/>
      <c r="SLV268" s="571"/>
      <c r="SLW268" s="571"/>
      <c r="SLX268" s="571"/>
      <c r="SLY268" s="571"/>
      <c r="SLZ268" s="571"/>
      <c r="SMA268" s="571"/>
      <c r="SMB268" s="571"/>
      <c r="SMC268" s="571"/>
      <c r="SMD268" s="571"/>
      <c r="SME268" s="571"/>
      <c r="SMF268" s="571"/>
      <c r="SMG268" s="571"/>
      <c r="SMH268" s="571"/>
      <c r="SMI268" s="571"/>
      <c r="SMJ268" s="571"/>
      <c r="SMK268" s="571"/>
      <c r="SML268" s="571"/>
      <c r="SMM268" s="571"/>
      <c r="SMN268" s="571"/>
      <c r="SMO268" s="571"/>
      <c r="SMP268" s="571"/>
      <c r="SMQ268" s="571"/>
      <c r="SMR268" s="571"/>
      <c r="SMS268" s="571"/>
      <c r="SMT268" s="571"/>
      <c r="SMU268" s="571"/>
      <c r="SMV268" s="571"/>
      <c r="SMW268" s="571"/>
      <c r="SMX268" s="571"/>
      <c r="SMY268" s="571"/>
      <c r="SMZ268" s="571"/>
      <c r="SNA268" s="571"/>
      <c r="SNB268" s="571"/>
      <c r="SNC268" s="571"/>
      <c r="SND268" s="571"/>
      <c r="SNE268" s="571"/>
      <c r="SNF268" s="571"/>
      <c r="SNG268" s="571"/>
      <c r="SNH268" s="571"/>
      <c r="SNI268" s="571"/>
      <c r="SNJ268" s="571"/>
      <c r="SNK268" s="571"/>
      <c r="SNL268" s="571"/>
      <c r="SNM268" s="571"/>
      <c r="SNN268" s="571"/>
      <c r="SNO268" s="571"/>
      <c r="SNP268" s="571"/>
      <c r="SNQ268" s="571"/>
      <c r="SNR268" s="571"/>
      <c r="SNS268" s="571"/>
      <c r="SNT268" s="571"/>
      <c r="SNU268" s="571"/>
      <c r="SNV268" s="571"/>
      <c r="SNW268" s="571"/>
      <c r="SNX268" s="571"/>
      <c r="SNY268" s="571"/>
      <c r="SNZ268" s="571"/>
      <c r="SOA268" s="571"/>
      <c r="SOB268" s="571"/>
      <c r="SOC268" s="571"/>
      <c r="SOD268" s="571"/>
      <c r="SOE268" s="571"/>
      <c r="SOF268" s="571"/>
      <c r="SOG268" s="571"/>
      <c r="SOH268" s="571"/>
      <c r="SOI268" s="571"/>
      <c r="SOJ268" s="571"/>
      <c r="SOK268" s="571"/>
      <c r="SOL268" s="571"/>
      <c r="SOM268" s="571"/>
      <c r="SON268" s="571"/>
      <c r="SOO268" s="571"/>
      <c r="SOP268" s="571"/>
      <c r="SOQ268" s="571"/>
      <c r="SOR268" s="571"/>
      <c r="SOS268" s="571"/>
      <c r="SOT268" s="571"/>
      <c r="SOU268" s="571"/>
      <c r="SOV268" s="571"/>
      <c r="SOW268" s="571"/>
      <c r="SOX268" s="571"/>
      <c r="SOY268" s="571"/>
      <c r="SOZ268" s="571"/>
      <c r="SPA268" s="571"/>
      <c r="SPB268" s="571"/>
      <c r="SPC268" s="571"/>
      <c r="SPD268" s="571"/>
      <c r="SPE268" s="571"/>
      <c r="SPF268" s="571"/>
      <c r="SPG268" s="571"/>
      <c r="SPH268" s="571"/>
      <c r="SPI268" s="571"/>
      <c r="SPJ268" s="571"/>
      <c r="SPK268" s="571"/>
      <c r="SPL268" s="571"/>
      <c r="SPM268" s="571"/>
      <c r="SPN268" s="571"/>
      <c r="SPO268" s="571"/>
      <c r="SPP268" s="571"/>
      <c r="SPQ268" s="571"/>
      <c r="SPR268" s="571"/>
      <c r="SPS268" s="571"/>
      <c r="SPT268" s="571"/>
      <c r="SPU268" s="571"/>
      <c r="SPV268" s="571"/>
      <c r="SPW268" s="571"/>
      <c r="SPX268" s="571"/>
      <c r="SPY268" s="571"/>
      <c r="SPZ268" s="571"/>
      <c r="SQA268" s="571"/>
      <c r="SQB268" s="571"/>
      <c r="SQC268" s="571"/>
      <c r="SQD268" s="571"/>
      <c r="SQE268" s="571"/>
      <c r="SQF268" s="571"/>
      <c r="SQG268" s="571"/>
      <c r="SQH268" s="571"/>
      <c r="SQI268" s="571"/>
      <c r="SQJ268" s="571"/>
      <c r="SQK268" s="571"/>
      <c r="SQL268" s="571"/>
      <c r="SQM268" s="571"/>
      <c r="SQN268" s="571"/>
      <c r="SQO268" s="571"/>
      <c r="SQP268" s="571"/>
      <c r="SQQ268" s="571"/>
      <c r="SQR268" s="571"/>
      <c r="SQS268" s="571"/>
      <c r="SQT268" s="571"/>
      <c r="SQU268" s="571"/>
      <c r="SQV268" s="571"/>
      <c r="SQW268" s="571"/>
      <c r="SQX268" s="571"/>
      <c r="SQY268" s="571"/>
      <c r="SQZ268" s="571"/>
      <c r="SRA268" s="571"/>
      <c r="SRB268" s="571"/>
      <c r="SRC268" s="571"/>
      <c r="SRD268" s="571"/>
      <c r="SRG268" s="571"/>
      <c r="SRH268" s="571"/>
      <c r="SRI268" s="571"/>
      <c r="SRJ268" s="571"/>
      <c r="SRK268" s="571"/>
      <c r="SRL268" s="571"/>
      <c r="SRM268" s="571"/>
      <c r="SRN268" s="571"/>
      <c r="SRO268" s="571"/>
      <c r="SRP268" s="571"/>
      <c r="SRQ268" s="571"/>
      <c r="SRR268" s="571"/>
      <c r="SRS268" s="571"/>
      <c r="SRT268" s="571"/>
      <c r="SRU268" s="571"/>
      <c r="SRV268" s="571"/>
      <c r="SRW268" s="571"/>
      <c r="SRX268" s="571"/>
      <c r="SRY268" s="571"/>
      <c r="SRZ268" s="571"/>
      <c r="SSA268" s="571"/>
      <c r="SSB268" s="571"/>
      <c r="SSC268" s="571"/>
      <c r="SSD268" s="571"/>
      <c r="SSE268" s="571"/>
      <c r="SSF268" s="571"/>
      <c r="SSG268" s="571"/>
      <c r="SSH268" s="571"/>
      <c r="SSI268" s="571"/>
      <c r="SSJ268" s="571"/>
      <c r="SSK268" s="571"/>
      <c r="SSL268" s="571"/>
      <c r="SSM268" s="571"/>
      <c r="SSN268" s="571"/>
      <c r="SSO268" s="571"/>
      <c r="SSP268" s="571"/>
      <c r="SSQ268" s="571"/>
      <c r="SSR268" s="571"/>
      <c r="SSS268" s="571"/>
      <c r="SST268" s="571"/>
      <c r="SSU268" s="571"/>
      <c r="SSV268" s="571"/>
      <c r="SSW268" s="571"/>
      <c r="SSX268" s="571"/>
      <c r="SSY268" s="571"/>
      <c r="SSZ268" s="571"/>
      <c r="STA268" s="571"/>
      <c r="STB268" s="571"/>
      <c r="STC268" s="571"/>
      <c r="STD268" s="571"/>
      <c r="STE268" s="571"/>
      <c r="STF268" s="571"/>
      <c r="STG268" s="571"/>
      <c r="STH268" s="571"/>
      <c r="STI268" s="571"/>
      <c r="STJ268" s="571"/>
      <c r="STK268" s="571"/>
      <c r="STL268" s="571"/>
      <c r="STM268" s="571"/>
      <c r="STN268" s="571"/>
      <c r="STO268" s="571"/>
      <c r="STP268" s="571"/>
      <c r="STQ268" s="571"/>
      <c r="STR268" s="571"/>
      <c r="STS268" s="571"/>
      <c r="STT268" s="571"/>
      <c r="STU268" s="571"/>
      <c r="STV268" s="571"/>
      <c r="STW268" s="571"/>
      <c r="STX268" s="571"/>
      <c r="STY268" s="571"/>
      <c r="STZ268" s="571"/>
      <c r="SUA268" s="571"/>
      <c r="SUB268" s="571"/>
      <c r="SUC268" s="571"/>
      <c r="SUD268" s="571"/>
      <c r="SUE268" s="571"/>
      <c r="SUF268" s="571"/>
      <c r="SUG268" s="571"/>
      <c r="SUH268" s="571"/>
      <c r="SUI268" s="571"/>
      <c r="SUJ268" s="571"/>
      <c r="SUK268" s="571"/>
      <c r="SUL268" s="571"/>
      <c r="SUM268" s="571"/>
      <c r="SUN268" s="571"/>
      <c r="SUO268" s="571"/>
      <c r="SUP268" s="571"/>
      <c r="SUQ268" s="571"/>
      <c r="SUR268" s="571"/>
      <c r="SUS268" s="571"/>
      <c r="SUT268" s="571"/>
      <c r="SUU268" s="571"/>
      <c r="SUV268" s="571"/>
      <c r="SUW268" s="571"/>
      <c r="SUX268" s="571"/>
      <c r="SUY268" s="571"/>
      <c r="SUZ268" s="571"/>
      <c r="SVA268" s="571"/>
      <c r="SVB268" s="571"/>
      <c r="SVC268" s="571"/>
      <c r="SVD268" s="571"/>
      <c r="SVE268" s="571"/>
      <c r="SVF268" s="571"/>
      <c r="SVG268" s="571"/>
      <c r="SVH268" s="571"/>
      <c r="SVI268" s="571"/>
      <c r="SVJ268" s="571"/>
      <c r="SVK268" s="571"/>
      <c r="SVL268" s="571"/>
      <c r="SVM268" s="571"/>
      <c r="SVN268" s="571"/>
      <c r="SVO268" s="571"/>
      <c r="SVP268" s="571"/>
      <c r="SVQ268" s="571"/>
      <c r="SVR268" s="571"/>
      <c r="SVS268" s="571"/>
      <c r="SVT268" s="571"/>
      <c r="SVU268" s="571"/>
      <c r="SVV268" s="571"/>
      <c r="SVW268" s="571"/>
      <c r="SVX268" s="571"/>
      <c r="SVY268" s="571"/>
      <c r="SVZ268" s="571"/>
      <c r="SWA268" s="571"/>
      <c r="SWB268" s="571"/>
      <c r="SWC268" s="571"/>
      <c r="SWD268" s="571"/>
      <c r="SWE268" s="571"/>
      <c r="SWF268" s="571"/>
      <c r="SWG268" s="571"/>
      <c r="SWH268" s="571"/>
      <c r="SWI268" s="571"/>
      <c r="SWJ268" s="571"/>
      <c r="SWK268" s="571"/>
      <c r="SWL268" s="571"/>
      <c r="SWM268" s="571"/>
      <c r="SWN268" s="571"/>
      <c r="SWO268" s="571"/>
      <c r="SWP268" s="571"/>
      <c r="SWQ268" s="571"/>
      <c r="SWR268" s="571"/>
      <c r="SWS268" s="571"/>
      <c r="SWT268" s="571"/>
      <c r="SWU268" s="571"/>
      <c r="SWV268" s="571"/>
      <c r="SWW268" s="571"/>
      <c r="SWX268" s="571"/>
      <c r="SWY268" s="571"/>
      <c r="SWZ268" s="571"/>
      <c r="SXA268" s="571"/>
      <c r="SXB268" s="571"/>
      <c r="SXC268" s="571"/>
      <c r="SXD268" s="571"/>
      <c r="SXE268" s="571"/>
      <c r="SXF268" s="571"/>
      <c r="SXG268" s="571"/>
      <c r="SXH268" s="571"/>
      <c r="SXI268" s="571"/>
      <c r="SXJ268" s="571"/>
      <c r="SXK268" s="571"/>
      <c r="SXL268" s="571"/>
      <c r="SXM268" s="571"/>
      <c r="SXN268" s="571"/>
      <c r="SXO268" s="571"/>
      <c r="SXP268" s="571"/>
      <c r="SXQ268" s="571"/>
      <c r="SXR268" s="571"/>
      <c r="SXS268" s="571"/>
      <c r="SXT268" s="571"/>
      <c r="SXU268" s="571"/>
      <c r="SXV268" s="571"/>
      <c r="SXW268" s="571"/>
      <c r="SXX268" s="571"/>
      <c r="SXY268" s="571"/>
      <c r="SXZ268" s="571"/>
      <c r="SYA268" s="571"/>
      <c r="SYB268" s="571"/>
      <c r="SYC268" s="571"/>
      <c r="SYD268" s="571"/>
      <c r="SYE268" s="571"/>
      <c r="SYF268" s="571"/>
      <c r="SYG268" s="571"/>
      <c r="SYH268" s="571"/>
      <c r="SYI268" s="571"/>
      <c r="SYJ268" s="571"/>
      <c r="SYK268" s="571"/>
      <c r="SYL268" s="571"/>
      <c r="SYM268" s="571"/>
      <c r="SYN268" s="571"/>
      <c r="SYO268" s="571"/>
      <c r="SYP268" s="571"/>
      <c r="SYQ268" s="571"/>
      <c r="SYR268" s="571"/>
      <c r="SYS268" s="571"/>
      <c r="SYT268" s="571"/>
      <c r="SYU268" s="571"/>
      <c r="SYV268" s="571"/>
      <c r="SYW268" s="571"/>
      <c r="SYX268" s="571"/>
      <c r="SYY268" s="571"/>
      <c r="SYZ268" s="571"/>
      <c r="SZA268" s="571"/>
      <c r="SZB268" s="571"/>
      <c r="SZC268" s="571"/>
      <c r="SZD268" s="571"/>
      <c r="SZE268" s="571"/>
      <c r="SZF268" s="571"/>
      <c r="SZG268" s="571"/>
      <c r="SZH268" s="571"/>
      <c r="SZI268" s="571"/>
      <c r="SZJ268" s="571"/>
      <c r="SZK268" s="571"/>
      <c r="SZL268" s="571"/>
      <c r="SZM268" s="571"/>
      <c r="SZN268" s="571"/>
      <c r="SZO268" s="571"/>
      <c r="SZP268" s="571"/>
      <c r="SZQ268" s="571"/>
      <c r="SZR268" s="571"/>
      <c r="SZS268" s="571"/>
      <c r="SZT268" s="571"/>
      <c r="SZU268" s="571"/>
      <c r="SZV268" s="571"/>
      <c r="SZW268" s="571"/>
      <c r="SZX268" s="571"/>
      <c r="SZY268" s="571"/>
      <c r="SZZ268" s="571"/>
      <c r="TAA268" s="571"/>
      <c r="TAB268" s="571"/>
      <c r="TAC268" s="571"/>
      <c r="TAD268" s="571"/>
      <c r="TAE268" s="571"/>
      <c r="TAF268" s="571"/>
      <c r="TAG268" s="571"/>
      <c r="TAH268" s="571"/>
      <c r="TAI268" s="571"/>
      <c r="TAJ268" s="571"/>
      <c r="TAK268" s="571"/>
      <c r="TAL268" s="571"/>
      <c r="TAM268" s="571"/>
      <c r="TAN268" s="571"/>
      <c r="TAO268" s="571"/>
      <c r="TAP268" s="571"/>
      <c r="TAQ268" s="571"/>
      <c r="TAR268" s="571"/>
      <c r="TAS268" s="571"/>
      <c r="TAT268" s="571"/>
      <c r="TAU268" s="571"/>
      <c r="TAV268" s="571"/>
      <c r="TAW268" s="571"/>
      <c r="TAX268" s="571"/>
      <c r="TAY268" s="571"/>
      <c r="TAZ268" s="571"/>
      <c r="TBC268" s="571"/>
      <c r="TBD268" s="571"/>
      <c r="TBE268" s="571"/>
      <c r="TBF268" s="571"/>
      <c r="TBG268" s="571"/>
      <c r="TBH268" s="571"/>
      <c r="TBI268" s="571"/>
      <c r="TBJ268" s="571"/>
      <c r="TBK268" s="571"/>
      <c r="TBL268" s="571"/>
      <c r="TBM268" s="571"/>
      <c r="TBN268" s="571"/>
      <c r="TBO268" s="571"/>
      <c r="TBP268" s="571"/>
      <c r="TBQ268" s="571"/>
      <c r="TBR268" s="571"/>
      <c r="TBS268" s="571"/>
      <c r="TBT268" s="571"/>
      <c r="TBU268" s="571"/>
      <c r="TBV268" s="571"/>
      <c r="TBW268" s="571"/>
      <c r="TBX268" s="571"/>
      <c r="TBY268" s="571"/>
      <c r="TBZ268" s="571"/>
      <c r="TCA268" s="571"/>
      <c r="TCB268" s="571"/>
      <c r="TCC268" s="571"/>
      <c r="TCD268" s="571"/>
      <c r="TCE268" s="571"/>
      <c r="TCF268" s="571"/>
      <c r="TCG268" s="571"/>
      <c r="TCH268" s="571"/>
      <c r="TCI268" s="571"/>
      <c r="TCJ268" s="571"/>
      <c r="TCK268" s="571"/>
      <c r="TCL268" s="571"/>
      <c r="TCM268" s="571"/>
      <c r="TCN268" s="571"/>
      <c r="TCO268" s="571"/>
      <c r="TCP268" s="571"/>
      <c r="TCQ268" s="571"/>
      <c r="TCR268" s="571"/>
      <c r="TCS268" s="571"/>
      <c r="TCT268" s="571"/>
      <c r="TCU268" s="571"/>
      <c r="TCV268" s="571"/>
      <c r="TCW268" s="571"/>
      <c r="TCX268" s="571"/>
      <c r="TCY268" s="571"/>
      <c r="TCZ268" s="571"/>
      <c r="TDA268" s="571"/>
      <c r="TDB268" s="571"/>
      <c r="TDC268" s="571"/>
      <c r="TDD268" s="571"/>
      <c r="TDE268" s="571"/>
      <c r="TDF268" s="571"/>
      <c r="TDG268" s="571"/>
      <c r="TDH268" s="571"/>
      <c r="TDI268" s="571"/>
      <c r="TDJ268" s="571"/>
      <c r="TDK268" s="571"/>
      <c r="TDL268" s="571"/>
      <c r="TDM268" s="571"/>
      <c r="TDN268" s="571"/>
      <c r="TDO268" s="571"/>
      <c r="TDP268" s="571"/>
      <c r="TDQ268" s="571"/>
      <c r="TDR268" s="571"/>
      <c r="TDS268" s="571"/>
      <c r="TDT268" s="571"/>
      <c r="TDU268" s="571"/>
      <c r="TDV268" s="571"/>
      <c r="TDW268" s="571"/>
      <c r="TDX268" s="571"/>
      <c r="TDY268" s="571"/>
      <c r="TDZ268" s="571"/>
      <c r="TEA268" s="571"/>
      <c r="TEB268" s="571"/>
      <c r="TEC268" s="571"/>
      <c r="TED268" s="571"/>
      <c r="TEE268" s="571"/>
      <c r="TEF268" s="571"/>
      <c r="TEG268" s="571"/>
      <c r="TEH268" s="571"/>
      <c r="TEI268" s="571"/>
      <c r="TEJ268" s="571"/>
      <c r="TEK268" s="571"/>
      <c r="TEL268" s="571"/>
      <c r="TEM268" s="571"/>
      <c r="TEN268" s="571"/>
      <c r="TEO268" s="571"/>
      <c r="TEP268" s="571"/>
      <c r="TEQ268" s="571"/>
      <c r="TER268" s="571"/>
      <c r="TES268" s="571"/>
      <c r="TET268" s="571"/>
      <c r="TEU268" s="571"/>
      <c r="TEV268" s="571"/>
      <c r="TEW268" s="571"/>
      <c r="TEX268" s="571"/>
      <c r="TEY268" s="571"/>
      <c r="TEZ268" s="571"/>
      <c r="TFA268" s="571"/>
      <c r="TFB268" s="571"/>
      <c r="TFC268" s="571"/>
      <c r="TFD268" s="571"/>
      <c r="TFE268" s="571"/>
      <c r="TFF268" s="571"/>
      <c r="TFG268" s="571"/>
      <c r="TFH268" s="571"/>
      <c r="TFI268" s="571"/>
      <c r="TFJ268" s="571"/>
      <c r="TFK268" s="571"/>
      <c r="TFL268" s="571"/>
      <c r="TFM268" s="571"/>
      <c r="TFN268" s="571"/>
      <c r="TFO268" s="571"/>
      <c r="TFP268" s="571"/>
      <c r="TFQ268" s="571"/>
      <c r="TFR268" s="571"/>
      <c r="TFS268" s="571"/>
      <c r="TFT268" s="571"/>
      <c r="TFU268" s="571"/>
      <c r="TFV268" s="571"/>
      <c r="TFW268" s="571"/>
      <c r="TFX268" s="571"/>
      <c r="TFY268" s="571"/>
      <c r="TFZ268" s="571"/>
      <c r="TGA268" s="571"/>
      <c r="TGB268" s="571"/>
      <c r="TGC268" s="571"/>
      <c r="TGD268" s="571"/>
      <c r="TGE268" s="571"/>
      <c r="TGF268" s="571"/>
      <c r="TGG268" s="571"/>
      <c r="TGH268" s="571"/>
      <c r="TGI268" s="571"/>
      <c r="TGJ268" s="571"/>
      <c r="TGK268" s="571"/>
      <c r="TGL268" s="571"/>
      <c r="TGM268" s="571"/>
      <c r="TGN268" s="571"/>
      <c r="TGO268" s="571"/>
      <c r="TGP268" s="571"/>
      <c r="TGQ268" s="571"/>
      <c r="TGR268" s="571"/>
      <c r="TGS268" s="571"/>
      <c r="TGT268" s="571"/>
      <c r="TGU268" s="571"/>
      <c r="TGV268" s="571"/>
      <c r="TGW268" s="571"/>
      <c r="TGX268" s="571"/>
      <c r="TGY268" s="571"/>
      <c r="TGZ268" s="571"/>
      <c r="THA268" s="571"/>
      <c r="THB268" s="571"/>
      <c r="THC268" s="571"/>
      <c r="THD268" s="571"/>
      <c r="THE268" s="571"/>
      <c r="THF268" s="571"/>
      <c r="THG268" s="571"/>
      <c r="THH268" s="571"/>
      <c r="THI268" s="571"/>
      <c r="THJ268" s="571"/>
      <c r="THK268" s="571"/>
      <c r="THL268" s="571"/>
      <c r="THM268" s="571"/>
      <c r="THN268" s="571"/>
      <c r="THO268" s="571"/>
      <c r="THP268" s="571"/>
      <c r="THQ268" s="571"/>
      <c r="THR268" s="571"/>
      <c r="THS268" s="571"/>
      <c r="THT268" s="571"/>
      <c r="THU268" s="571"/>
      <c r="THV268" s="571"/>
      <c r="THW268" s="571"/>
      <c r="THX268" s="571"/>
      <c r="THY268" s="571"/>
      <c r="THZ268" s="571"/>
      <c r="TIA268" s="571"/>
      <c r="TIB268" s="571"/>
      <c r="TIC268" s="571"/>
      <c r="TID268" s="571"/>
      <c r="TIE268" s="571"/>
      <c r="TIF268" s="571"/>
      <c r="TIG268" s="571"/>
      <c r="TIH268" s="571"/>
      <c r="TII268" s="571"/>
      <c r="TIJ268" s="571"/>
      <c r="TIK268" s="571"/>
      <c r="TIL268" s="571"/>
      <c r="TIM268" s="571"/>
      <c r="TIN268" s="571"/>
      <c r="TIO268" s="571"/>
      <c r="TIP268" s="571"/>
      <c r="TIQ268" s="571"/>
      <c r="TIR268" s="571"/>
      <c r="TIS268" s="571"/>
      <c r="TIT268" s="571"/>
      <c r="TIU268" s="571"/>
      <c r="TIV268" s="571"/>
      <c r="TIW268" s="571"/>
      <c r="TIX268" s="571"/>
      <c r="TIY268" s="571"/>
      <c r="TIZ268" s="571"/>
      <c r="TJA268" s="571"/>
      <c r="TJB268" s="571"/>
      <c r="TJC268" s="571"/>
      <c r="TJD268" s="571"/>
      <c r="TJE268" s="571"/>
      <c r="TJF268" s="571"/>
      <c r="TJG268" s="571"/>
      <c r="TJH268" s="571"/>
      <c r="TJI268" s="571"/>
      <c r="TJJ268" s="571"/>
      <c r="TJK268" s="571"/>
      <c r="TJL268" s="571"/>
      <c r="TJM268" s="571"/>
      <c r="TJN268" s="571"/>
      <c r="TJO268" s="571"/>
      <c r="TJP268" s="571"/>
      <c r="TJQ268" s="571"/>
      <c r="TJR268" s="571"/>
      <c r="TJS268" s="571"/>
      <c r="TJT268" s="571"/>
      <c r="TJU268" s="571"/>
      <c r="TJV268" s="571"/>
      <c r="TJW268" s="571"/>
      <c r="TJX268" s="571"/>
      <c r="TJY268" s="571"/>
      <c r="TJZ268" s="571"/>
      <c r="TKA268" s="571"/>
      <c r="TKB268" s="571"/>
      <c r="TKC268" s="571"/>
      <c r="TKD268" s="571"/>
      <c r="TKE268" s="571"/>
      <c r="TKF268" s="571"/>
      <c r="TKG268" s="571"/>
      <c r="TKH268" s="571"/>
      <c r="TKI268" s="571"/>
      <c r="TKJ268" s="571"/>
      <c r="TKK268" s="571"/>
      <c r="TKL268" s="571"/>
      <c r="TKM268" s="571"/>
      <c r="TKN268" s="571"/>
      <c r="TKO268" s="571"/>
      <c r="TKP268" s="571"/>
      <c r="TKQ268" s="571"/>
      <c r="TKR268" s="571"/>
      <c r="TKS268" s="571"/>
      <c r="TKT268" s="571"/>
      <c r="TKU268" s="571"/>
      <c r="TKV268" s="571"/>
      <c r="TKY268" s="571"/>
      <c r="TKZ268" s="571"/>
      <c r="TLA268" s="571"/>
      <c r="TLB268" s="571"/>
      <c r="TLC268" s="571"/>
      <c r="TLD268" s="571"/>
      <c r="TLE268" s="571"/>
      <c r="TLF268" s="571"/>
      <c r="TLG268" s="571"/>
      <c r="TLH268" s="571"/>
      <c r="TLI268" s="571"/>
      <c r="TLJ268" s="571"/>
      <c r="TLK268" s="571"/>
      <c r="TLL268" s="571"/>
      <c r="TLM268" s="571"/>
      <c r="TLN268" s="571"/>
      <c r="TLO268" s="571"/>
      <c r="TLP268" s="571"/>
      <c r="TLQ268" s="571"/>
      <c r="TLR268" s="571"/>
      <c r="TLS268" s="571"/>
      <c r="TLT268" s="571"/>
      <c r="TLU268" s="571"/>
      <c r="TLV268" s="571"/>
      <c r="TLW268" s="571"/>
      <c r="TLX268" s="571"/>
      <c r="TLY268" s="571"/>
      <c r="TLZ268" s="571"/>
      <c r="TMA268" s="571"/>
      <c r="TMB268" s="571"/>
      <c r="TMC268" s="571"/>
      <c r="TMD268" s="571"/>
      <c r="TME268" s="571"/>
      <c r="TMF268" s="571"/>
      <c r="TMG268" s="571"/>
      <c r="TMH268" s="571"/>
      <c r="TMI268" s="571"/>
      <c r="TMJ268" s="571"/>
      <c r="TMK268" s="571"/>
      <c r="TML268" s="571"/>
      <c r="TMM268" s="571"/>
      <c r="TMN268" s="571"/>
      <c r="TMO268" s="571"/>
      <c r="TMP268" s="571"/>
      <c r="TMQ268" s="571"/>
      <c r="TMR268" s="571"/>
      <c r="TMS268" s="571"/>
      <c r="TMT268" s="571"/>
      <c r="TMU268" s="571"/>
      <c r="TMV268" s="571"/>
      <c r="TMW268" s="571"/>
      <c r="TMX268" s="571"/>
      <c r="TMY268" s="571"/>
      <c r="TMZ268" s="571"/>
      <c r="TNA268" s="571"/>
      <c r="TNB268" s="571"/>
      <c r="TNC268" s="571"/>
      <c r="TND268" s="571"/>
      <c r="TNE268" s="571"/>
      <c r="TNF268" s="571"/>
      <c r="TNG268" s="571"/>
      <c r="TNH268" s="571"/>
      <c r="TNI268" s="571"/>
      <c r="TNJ268" s="571"/>
      <c r="TNK268" s="571"/>
      <c r="TNL268" s="571"/>
      <c r="TNM268" s="571"/>
      <c r="TNN268" s="571"/>
      <c r="TNO268" s="571"/>
      <c r="TNP268" s="571"/>
      <c r="TNQ268" s="571"/>
      <c r="TNR268" s="571"/>
      <c r="TNS268" s="571"/>
      <c r="TNT268" s="571"/>
      <c r="TNU268" s="571"/>
      <c r="TNV268" s="571"/>
      <c r="TNW268" s="571"/>
      <c r="TNX268" s="571"/>
      <c r="TNY268" s="571"/>
      <c r="TNZ268" s="571"/>
      <c r="TOA268" s="571"/>
      <c r="TOB268" s="571"/>
      <c r="TOC268" s="571"/>
      <c r="TOD268" s="571"/>
      <c r="TOE268" s="571"/>
      <c r="TOF268" s="571"/>
      <c r="TOG268" s="571"/>
      <c r="TOH268" s="571"/>
      <c r="TOI268" s="571"/>
      <c r="TOJ268" s="571"/>
      <c r="TOK268" s="571"/>
      <c r="TOL268" s="571"/>
      <c r="TOM268" s="571"/>
      <c r="TON268" s="571"/>
      <c r="TOO268" s="571"/>
      <c r="TOP268" s="571"/>
      <c r="TOQ268" s="571"/>
      <c r="TOR268" s="571"/>
      <c r="TOS268" s="571"/>
      <c r="TOT268" s="571"/>
      <c r="TOU268" s="571"/>
      <c r="TOV268" s="571"/>
      <c r="TOW268" s="571"/>
      <c r="TOX268" s="571"/>
      <c r="TOY268" s="571"/>
      <c r="TOZ268" s="571"/>
      <c r="TPA268" s="571"/>
      <c r="TPB268" s="571"/>
      <c r="TPC268" s="571"/>
      <c r="TPD268" s="571"/>
      <c r="TPE268" s="571"/>
      <c r="TPF268" s="571"/>
      <c r="TPG268" s="571"/>
      <c r="TPH268" s="571"/>
      <c r="TPI268" s="571"/>
      <c r="TPJ268" s="571"/>
      <c r="TPK268" s="571"/>
      <c r="TPL268" s="571"/>
      <c r="TPM268" s="571"/>
      <c r="TPN268" s="571"/>
      <c r="TPO268" s="571"/>
      <c r="TPP268" s="571"/>
      <c r="TPQ268" s="571"/>
      <c r="TPR268" s="571"/>
      <c r="TPS268" s="571"/>
      <c r="TPT268" s="571"/>
      <c r="TPU268" s="571"/>
      <c r="TPV268" s="571"/>
      <c r="TPW268" s="571"/>
      <c r="TPX268" s="571"/>
      <c r="TPY268" s="571"/>
      <c r="TPZ268" s="571"/>
      <c r="TQA268" s="571"/>
      <c r="TQB268" s="571"/>
      <c r="TQC268" s="571"/>
      <c r="TQD268" s="571"/>
      <c r="TQE268" s="571"/>
      <c r="TQF268" s="571"/>
      <c r="TQG268" s="571"/>
      <c r="TQH268" s="571"/>
      <c r="TQI268" s="571"/>
      <c r="TQJ268" s="571"/>
      <c r="TQK268" s="571"/>
      <c r="TQL268" s="571"/>
      <c r="TQM268" s="571"/>
      <c r="TQN268" s="571"/>
      <c r="TQO268" s="571"/>
      <c r="TQP268" s="571"/>
      <c r="TQQ268" s="571"/>
      <c r="TQR268" s="571"/>
      <c r="TQS268" s="571"/>
      <c r="TQT268" s="571"/>
      <c r="TQU268" s="571"/>
      <c r="TQV268" s="571"/>
      <c r="TQW268" s="571"/>
      <c r="TQX268" s="571"/>
      <c r="TQY268" s="571"/>
      <c r="TQZ268" s="571"/>
      <c r="TRA268" s="571"/>
      <c r="TRB268" s="571"/>
      <c r="TRC268" s="571"/>
      <c r="TRD268" s="571"/>
      <c r="TRE268" s="571"/>
      <c r="TRF268" s="571"/>
      <c r="TRG268" s="571"/>
      <c r="TRH268" s="571"/>
      <c r="TRI268" s="571"/>
      <c r="TRJ268" s="571"/>
      <c r="TRK268" s="571"/>
      <c r="TRL268" s="571"/>
      <c r="TRM268" s="571"/>
      <c r="TRN268" s="571"/>
      <c r="TRO268" s="571"/>
      <c r="TRP268" s="571"/>
      <c r="TRQ268" s="571"/>
      <c r="TRR268" s="571"/>
      <c r="TRS268" s="571"/>
      <c r="TRT268" s="571"/>
      <c r="TRU268" s="571"/>
      <c r="TRV268" s="571"/>
      <c r="TRW268" s="571"/>
      <c r="TRX268" s="571"/>
      <c r="TRY268" s="571"/>
      <c r="TRZ268" s="571"/>
      <c r="TSA268" s="571"/>
      <c r="TSB268" s="571"/>
      <c r="TSC268" s="571"/>
      <c r="TSD268" s="571"/>
      <c r="TSE268" s="571"/>
      <c r="TSF268" s="571"/>
      <c r="TSG268" s="571"/>
      <c r="TSH268" s="571"/>
      <c r="TSI268" s="571"/>
      <c r="TSJ268" s="571"/>
      <c r="TSK268" s="571"/>
      <c r="TSL268" s="571"/>
      <c r="TSM268" s="571"/>
      <c r="TSN268" s="571"/>
      <c r="TSO268" s="571"/>
      <c r="TSP268" s="571"/>
      <c r="TSQ268" s="571"/>
      <c r="TSR268" s="571"/>
      <c r="TSS268" s="571"/>
      <c r="TST268" s="571"/>
      <c r="TSU268" s="571"/>
      <c r="TSV268" s="571"/>
      <c r="TSW268" s="571"/>
      <c r="TSX268" s="571"/>
      <c r="TSY268" s="571"/>
      <c r="TSZ268" s="571"/>
      <c r="TTA268" s="571"/>
      <c r="TTB268" s="571"/>
      <c r="TTC268" s="571"/>
      <c r="TTD268" s="571"/>
      <c r="TTE268" s="571"/>
      <c r="TTF268" s="571"/>
      <c r="TTG268" s="571"/>
      <c r="TTH268" s="571"/>
      <c r="TTI268" s="571"/>
      <c r="TTJ268" s="571"/>
      <c r="TTK268" s="571"/>
      <c r="TTL268" s="571"/>
      <c r="TTM268" s="571"/>
      <c r="TTN268" s="571"/>
      <c r="TTO268" s="571"/>
      <c r="TTP268" s="571"/>
      <c r="TTQ268" s="571"/>
      <c r="TTR268" s="571"/>
      <c r="TTS268" s="571"/>
      <c r="TTT268" s="571"/>
      <c r="TTU268" s="571"/>
      <c r="TTV268" s="571"/>
      <c r="TTW268" s="571"/>
      <c r="TTX268" s="571"/>
      <c r="TTY268" s="571"/>
      <c r="TTZ268" s="571"/>
      <c r="TUA268" s="571"/>
      <c r="TUB268" s="571"/>
      <c r="TUC268" s="571"/>
      <c r="TUD268" s="571"/>
      <c r="TUE268" s="571"/>
      <c r="TUF268" s="571"/>
      <c r="TUG268" s="571"/>
      <c r="TUH268" s="571"/>
      <c r="TUI268" s="571"/>
      <c r="TUJ268" s="571"/>
      <c r="TUK268" s="571"/>
      <c r="TUL268" s="571"/>
      <c r="TUM268" s="571"/>
      <c r="TUN268" s="571"/>
      <c r="TUO268" s="571"/>
      <c r="TUP268" s="571"/>
      <c r="TUQ268" s="571"/>
      <c r="TUR268" s="571"/>
      <c r="TUU268" s="571"/>
      <c r="TUV268" s="571"/>
      <c r="TUW268" s="571"/>
      <c r="TUX268" s="571"/>
      <c r="TUY268" s="571"/>
      <c r="TUZ268" s="571"/>
      <c r="TVA268" s="571"/>
      <c r="TVB268" s="571"/>
      <c r="TVC268" s="571"/>
      <c r="TVD268" s="571"/>
      <c r="TVE268" s="571"/>
      <c r="TVF268" s="571"/>
      <c r="TVG268" s="571"/>
      <c r="TVH268" s="571"/>
      <c r="TVI268" s="571"/>
      <c r="TVJ268" s="571"/>
      <c r="TVK268" s="571"/>
      <c r="TVL268" s="571"/>
      <c r="TVM268" s="571"/>
      <c r="TVN268" s="571"/>
      <c r="TVO268" s="571"/>
      <c r="TVP268" s="571"/>
      <c r="TVQ268" s="571"/>
      <c r="TVR268" s="571"/>
      <c r="TVS268" s="571"/>
      <c r="TVT268" s="571"/>
      <c r="TVU268" s="571"/>
      <c r="TVV268" s="571"/>
      <c r="TVW268" s="571"/>
      <c r="TVX268" s="571"/>
      <c r="TVY268" s="571"/>
      <c r="TVZ268" s="571"/>
      <c r="TWA268" s="571"/>
      <c r="TWB268" s="571"/>
      <c r="TWC268" s="571"/>
      <c r="TWD268" s="571"/>
      <c r="TWE268" s="571"/>
      <c r="TWF268" s="571"/>
      <c r="TWG268" s="571"/>
      <c r="TWH268" s="571"/>
      <c r="TWI268" s="571"/>
      <c r="TWJ268" s="571"/>
      <c r="TWK268" s="571"/>
      <c r="TWL268" s="571"/>
      <c r="TWM268" s="571"/>
      <c r="TWN268" s="571"/>
      <c r="TWO268" s="571"/>
      <c r="TWP268" s="571"/>
      <c r="TWQ268" s="571"/>
      <c r="TWR268" s="571"/>
      <c r="TWS268" s="571"/>
      <c r="TWT268" s="571"/>
      <c r="TWU268" s="571"/>
      <c r="TWV268" s="571"/>
      <c r="TWW268" s="571"/>
      <c r="TWX268" s="571"/>
      <c r="TWY268" s="571"/>
      <c r="TWZ268" s="571"/>
      <c r="TXA268" s="571"/>
      <c r="TXB268" s="571"/>
      <c r="TXC268" s="571"/>
      <c r="TXD268" s="571"/>
      <c r="TXE268" s="571"/>
      <c r="TXF268" s="571"/>
      <c r="TXG268" s="571"/>
      <c r="TXH268" s="571"/>
      <c r="TXI268" s="571"/>
      <c r="TXJ268" s="571"/>
      <c r="TXK268" s="571"/>
      <c r="TXL268" s="571"/>
      <c r="TXM268" s="571"/>
      <c r="TXN268" s="571"/>
      <c r="TXO268" s="571"/>
      <c r="TXP268" s="571"/>
      <c r="TXQ268" s="571"/>
      <c r="TXR268" s="571"/>
      <c r="TXS268" s="571"/>
      <c r="TXT268" s="571"/>
      <c r="TXU268" s="571"/>
      <c r="TXV268" s="571"/>
      <c r="TXW268" s="571"/>
      <c r="TXX268" s="571"/>
      <c r="TXY268" s="571"/>
      <c r="TXZ268" s="571"/>
      <c r="TYA268" s="571"/>
      <c r="TYB268" s="571"/>
      <c r="TYC268" s="571"/>
      <c r="TYD268" s="571"/>
      <c r="TYE268" s="571"/>
      <c r="TYF268" s="571"/>
      <c r="TYG268" s="571"/>
      <c r="TYH268" s="571"/>
      <c r="TYI268" s="571"/>
      <c r="TYJ268" s="571"/>
      <c r="TYK268" s="571"/>
      <c r="TYL268" s="571"/>
      <c r="TYM268" s="571"/>
      <c r="TYN268" s="571"/>
      <c r="TYO268" s="571"/>
      <c r="TYP268" s="571"/>
      <c r="TYQ268" s="571"/>
      <c r="TYR268" s="571"/>
      <c r="TYS268" s="571"/>
      <c r="TYT268" s="571"/>
      <c r="TYU268" s="571"/>
      <c r="TYV268" s="571"/>
      <c r="TYW268" s="571"/>
      <c r="TYX268" s="571"/>
      <c r="TYY268" s="571"/>
      <c r="TYZ268" s="571"/>
      <c r="TZA268" s="571"/>
      <c r="TZB268" s="571"/>
      <c r="TZC268" s="571"/>
      <c r="TZD268" s="571"/>
      <c r="TZE268" s="571"/>
      <c r="TZF268" s="571"/>
      <c r="TZG268" s="571"/>
      <c r="TZH268" s="571"/>
      <c r="TZI268" s="571"/>
      <c r="TZJ268" s="571"/>
      <c r="TZK268" s="571"/>
      <c r="TZL268" s="571"/>
      <c r="TZM268" s="571"/>
      <c r="TZN268" s="571"/>
      <c r="TZO268" s="571"/>
      <c r="TZP268" s="571"/>
      <c r="TZQ268" s="571"/>
      <c r="TZR268" s="571"/>
      <c r="TZS268" s="571"/>
      <c r="TZT268" s="571"/>
      <c r="TZU268" s="571"/>
      <c r="TZV268" s="571"/>
      <c r="TZW268" s="571"/>
      <c r="TZX268" s="571"/>
      <c r="TZY268" s="571"/>
      <c r="TZZ268" s="571"/>
      <c r="UAA268" s="571"/>
      <c r="UAB268" s="571"/>
      <c r="UAC268" s="571"/>
      <c r="UAD268" s="571"/>
      <c r="UAE268" s="571"/>
      <c r="UAF268" s="571"/>
      <c r="UAG268" s="571"/>
      <c r="UAH268" s="571"/>
      <c r="UAI268" s="571"/>
      <c r="UAJ268" s="571"/>
      <c r="UAK268" s="571"/>
      <c r="UAL268" s="571"/>
      <c r="UAM268" s="571"/>
      <c r="UAN268" s="571"/>
      <c r="UAO268" s="571"/>
      <c r="UAP268" s="571"/>
      <c r="UAQ268" s="571"/>
      <c r="UAR268" s="571"/>
      <c r="UAS268" s="571"/>
      <c r="UAT268" s="571"/>
      <c r="UAU268" s="571"/>
      <c r="UAV268" s="571"/>
      <c r="UAW268" s="571"/>
      <c r="UAX268" s="571"/>
      <c r="UAY268" s="571"/>
      <c r="UAZ268" s="571"/>
      <c r="UBA268" s="571"/>
      <c r="UBB268" s="571"/>
      <c r="UBC268" s="571"/>
      <c r="UBD268" s="571"/>
      <c r="UBE268" s="571"/>
      <c r="UBF268" s="571"/>
      <c r="UBG268" s="571"/>
      <c r="UBH268" s="571"/>
      <c r="UBI268" s="571"/>
      <c r="UBJ268" s="571"/>
      <c r="UBK268" s="571"/>
      <c r="UBL268" s="571"/>
      <c r="UBM268" s="571"/>
      <c r="UBN268" s="571"/>
      <c r="UBO268" s="571"/>
      <c r="UBP268" s="571"/>
      <c r="UBQ268" s="571"/>
      <c r="UBR268" s="571"/>
      <c r="UBS268" s="571"/>
      <c r="UBT268" s="571"/>
      <c r="UBU268" s="571"/>
      <c r="UBV268" s="571"/>
      <c r="UBW268" s="571"/>
      <c r="UBX268" s="571"/>
      <c r="UBY268" s="571"/>
      <c r="UBZ268" s="571"/>
      <c r="UCA268" s="571"/>
      <c r="UCB268" s="571"/>
      <c r="UCC268" s="571"/>
      <c r="UCD268" s="571"/>
      <c r="UCE268" s="571"/>
      <c r="UCF268" s="571"/>
      <c r="UCG268" s="571"/>
      <c r="UCH268" s="571"/>
      <c r="UCI268" s="571"/>
      <c r="UCJ268" s="571"/>
      <c r="UCK268" s="571"/>
      <c r="UCL268" s="571"/>
      <c r="UCM268" s="571"/>
      <c r="UCN268" s="571"/>
      <c r="UCO268" s="571"/>
      <c r="UCP268" s="571"/>
      <c r="UCQ268" s="571"/>
      <c r="UCR268" s="571"/>
      <c r="UCS268" s="571"/>
      <c r="UCT268" s="571"/>
      <c r="UCU268" s="571"/>
      <c r="UCV268" s="571"/>
      <c r="UCW268" s="571"/>
      <c r="UCX268" s="571"/>
      <c r="UCY268" s="571"/>
      <c r="UCZ268" s="571"/>
      <c r="UDA268" s="571"/>
      <c r="UDB268" s="571"/>
      <c r="UDC268" s="571"/>
      <c r="UDD268" s="571"/>
      <c r="UDE268" s="571"/>
      <c r="UDF268" s="571"/>
      <c r="UDG268" s="571"/>
      <c r="UDH268" s="571"/>
      <c r="UDI268" s="571"/>
      <c r="UDJ268" s="571"/>
      <c r="UDK268" s="571"/>
      <c r="UDL268" s="571"/>
      <c r="UDM268" s="571"/>
      <c r="UDN268" s="571"/>
      <c r="UDO268" s="571"/>
      <c r="UDP268" s="571"/>
      <c r="UDQ268" s="571"/>
      <c r="UDR268" s="571"/>
      <c r="UDS268" s="571"/>
      <c r="UDT268" s="571"/>
      <c r="UDU268" s="571"/>
      <c r="UDV268" s="571"/>
      <c r="UDW268" s="571"/>
      <c r="UDX268" s="571"/>
      <c r="UDY268" s="571"/>
      <c r="UDZ268" s="571"/>
      <c r="UEA268" s="571"/>
      <c r="UEB268" s="571"/>
      <c r="UEC268" s="571"/>
      <c r="UED268" s="571"/>
      <c r="UEE268" s="571"/>
      <c r="UEF268" s="571"/>
      <c r="UEG268" s="571"/>
      <c r="UEH268" s="571"/>
      <c r="UEI268" s="571"/>
      <c r="UEJ268" s="571"/>
      <c r="UEK268" s="571"/>
      <c r="UEL268" s="571"/>
      <c r="UEM268" s="571"/>
      <c r="UEN268" s="571"/>
      <c r="UEQ268" s="571"/>
      <c r="UER268" s="571"/>
      <c r="UES268" s="571"/>
      <c r="UET268" s="571"/>
      <c r="UEU268" s="571"/>
      <c r="UEV268" s="571"/>
      <c r="UEW268" s="571"/>
      <c r="UEX268" s="571"/>
      <c r="UEY268" s="571"/>
      <c r="UEZ268" s="571"/>
      <c r="UFA268" s="571"/>
      <c r="UFB268" s="571"/>
      <c r="UFC268" s="571"/>
      <c r="UFD268" s="571"/>
      <c r="UFE268" s="571"/>
      <c r="UFF268" s="571"/>
      <c r="UFG268" s="571"/>
      <c r="UFH268" s="571"/>
      <c r="UFI268" s="571"/>
      <c r="UFJ268" s="571"/>
      <c r="UFK268" s="571"/>
      <c r="UFL268" s="571"/>
      <c r="UFM268" s="571"/>
      <c r="UFN268" s="571"/>
      <c r="UFO268" s="571"/>
      <c r="UFP268" s="571"/>
      <c r="UFQ268" s="571"/>
      <c r="UFR268" s="571"/>
      <c r="UFS268" s="571"/>
      <c r="UFT268" s="571"/>
      <c r="UFU268" s="571"/>
      <c r="UFV268" s="571"/>
      <c r="UFW268" s="571"/>
      <c r="UFX268" s="571"/>
      <c r="UFY268" s="571"/>
      <c r="UFZ268" s="571"/>
      <c r="UGA268" s="571"/>
      <c r="UGB268" s="571"/>
      <c r="UGC268" s="571"/>
      <c r="UGD268" s="571"/>
      <c r="UGE268" s="571"/>
      <c r="UGF268" s="571"/>
      <c r="UGG268" s="571"/>
      <c r="UGH268" s="571"/>
      <c r="UGI268" s="571"/>
      <c r="UGJ268" s="571"/>
      <c r="UGK268" s="571"/>
      <c r="UGL268" s="571"/>
      <c r="UGM268" s="571"/>
      <c r="UGN268" s="571"/>
      <c r="UGO268" s="571"/>
      <c r="UGP268" s="571"/>
      <c r="UGQ268" s="571"/>
      <c r="UGR268" s="571"/>
      <c r="UGS268" s="571"/>
      <c r="UGT268" s="571"/>
      <c r="UGU268" s="571"/>
      <c r="UGV268" s="571"/>
      <c r="UGW268" s="571"/>
      <c r="UGX268" s="571"/>
      <c r="UGY268" s="571"/>
      <c r="UGZ268" s="571"/>
      <c r="UHA268" s="571"/>
      <c r="UHB268" s="571"/>
      <c r="UHC268" s="571"/>
      <c r="UHD268" s="571"/>
      <c r="UHE268" s="571"/>
      <c r="UHF268" s="571"/>
      <c r="UHG268" s="571"/>
      <c r="UHH268" s="571"/>
      <c r="UHI268" s="571"/>
      <c r="UHJ268" s="571"/>
      <c r="UHK268" s="571"/>
      <c r="UHL268" s="571"/>
      <c r="UHM268" s="571"/>
      <c r="UHN268" s="571"/>
      <c r="UHO268" s="571"/>
      <c r="UHP268" s="571"/>
      <c r="UHQ268" s="571"/>
      <c r="UHR268" s="571"/>
      <c r="UHS268" s="571"/>
      <c r="UHT268" s="571"/>
      <c r="UHU268" s="571"/>
      <c r="UHV268" s="571"/>
      <c r="UHW268" s="571"/>
      <c r="UHX268" s="571"/>
      <c r="UHY268" s="571"/>
      <c r="UHZ268" s="571"/>
      <c r="UIA268" s="571"/>
      <c r="UIB268" s="571"/>
      <c r="UIC268" s="571"/>
      <c r="UID268" s="571"/>
      <c r="UIE268" s="571"/>
      <c r="UIF268" s="571"/>
      <c r="UIG268" s="571"/>
      <c r="UIH268" s="571"/>
      <c r="UII268" s="571"/>
      <c r="UIJ268" s="571"/>
      <c r="UIK268" s="571"/>
      <c r="UIL268" s="571"/>
      <c r="UIM268" s="571"/>
      <c r="UIN268" s="571"/>
      <c r="UIO268" s="571"/>
      <c r="UIP268" s="571"/>
      <c r="UIQ268" s="571"/>
      <c r="UIR268" s="571"/>
      <c r="UIS268" s="571"/>
      <c r="UIT268" s="571"/>
      <c r="UIU268" s="571"/>
      <c r="UIV268" s="571"/>
      <c r="UIW268" s="571"/>
      <c r="UIX268" s="571"/>
      <c r="UIY268" s="571"/>
      <c r="UIZ268" s="571"/>
      <c r="UJA268" s="571"/>
      <c r="UJB268" s="571"/>
      <c r="UJC268" s="571"/>
      <c r="UJD268" s="571"/>
      <c r="UJE268" s="571"/>
      <c r="UJF268" s="571"/>
      <c r="UJG268" s="571"/>
      <c r="UJH268" s="571"/>
      <c r="UJI268" s="571"/>
      <c r="UJJ268" s="571"/>
      <c r="UJK268" s="571"/>
      <c r="UJL268" s="571"/>
      <c r="UJM268" s="571"/>
      <c r="UJN268" s="571"/>
      <c r="UJO268" s="571"/>
      <c r="UJP268" s="571"/>
      <c r="UJQ268" s="571"/>
      <c r="UJR268" s="571"/>
      <c r="UJS268" s="571"/>
      <c r="UJT268" s="571"/>
      <c r="UJU268" s="571"/>
      <c r="UJV268" s="571"/>
      <c r="UJW268" s="571"/>
      <c r="UJX268" s="571"/>
      <c r="UJY268" s="571"/>
      <c r="UJZ268" s="571"/>
      <c r="UKA268" s="571"/>
      <c r="UKB268" s="571"/>
      <c r="UKC268" s="571"/>
      <c r="UKD268" s="571"/>
      <c r="UKE268" s="571"/>
      <c r="UKF268" s="571"/>
      <c r="UKG268" s="571"/>
      <c r="UKH268" s="571"/>
      <c r="UKI268" s="571"/>
      <c r="UKJ268" s="571"/>
      <c r="UKK268" s="571"/>
      <c r="UKL268" s="571"/>
      <c r="UKM268" s="571"/>
      <c r="UKN268" s="571"/>
      <c r="UKO268" s="571"/>
      <c r="UKP268" s="571"/>
      <c r="UKQ268" s="571"/>
      <c r="UKR268" s="571"/>
      <c r="UKS268" s="571"/>
      <c r="UKT268" s="571"/>
      <c r="UKU268" s="571"/>
      <c r="UKV268" s="571"/>
      <c r="UKW268" s="571"/>
      <c r="UKX268" s="571"/>
      <c r="UKY268" s="571"/>
      <c r="UKZ268" s="571"/>
      <c r="ULA268" s="571"/>
      <c r="ULB268" s="571"/>
      <c r="ULC268" s="571"/>
      <c r="ULD268" s="571"/>
      <c r="ULE268" s="571"/>
      <c r="ULF268" s="571"/>
      <c r="ULG268" s="571"/>
      <c r="ULH268" s="571"/>
      <c r="ULI268" s="571"/>
      <c r="ULJ268" s="571"/>
      <c r="ULK268" s="571"/>
      <c r="ULL268" s="571"/>
      <c r="ULM268" s="571"/>
      <c r="ULN268" s="571"/>
      <c r="ULO268" s="571"/>
      <c r="ULP268" s="571"/>
      <c r="ULQ268" s="571"/>
      <c r="ULR268" s="571"/>
      <c r="ULS268" s="571"/>
      <c r="ULT268" s="571"/>
      <c r="ULU268" s="571"/>
      <c r="ULV268" s="571"/>
      <c r="ULW268" s="571"/>
      <c r="ULX268" s="571"/>
      <c r="ULY268" s="571"/>
      <c r="ULZ268" s="571"/>
      <c r="UMA268" s="571"/>
      <c r="UMB268" s="571"/>
      <c r="UMC268" s="571"/>
      <c r="UMD268" s="571"/>
      <c r="UME268" s="571"/>
      <c r="UMF268" s="571"/>
      <c r="UMG268" s="571"/>
      <c r="UMH268" s="571"/>
      <c r="UMI268" s="571"/>
      <c r="UMJ268" s="571"/>
      <c r="UMK268" s="571"/>
      <c r="UML268" s="571"/>
      <c r="UMM268" s="571"/>
      <c r="UMN268" s="571"/>
      <c r="UMO268" s="571"/>
      <c r="UMP268" s="571"/>
      <c r="UMQ268" s="571"/>
      <c r="UMR268" s="571"/>
      <c r="UMS268" s="571"/>
      <c r="UMT268" s="571"/>
      <c r="UMU268" s="571"/>
      <c r="UMV268" s="571"/>
      <c r="UMW268" s="571"/>
      <c r="UMX268" s="571"/>
      <c r="UMY268" s="571"/>
      <c r="UMZ268" s="571"/>
      <c r="UNA268" s="571"/>
      <c r="UNB268" s="571"/>
      <c r="UNC268" s="571"/>
      <c r="UND268" s="571"/>
      <c r="UNE268" s="571"/>
      <c r="UNF268" s="571"/>
      <c r="UNG268" s="571"/>
      <c r="UNH268" s="571"/>
      <c r="UNI268" s="571"/>
      <c r="UNJ268" s="571"/>
      <c r="UNK268" s="571"/>
      <c r="UNL268" s="571"/>
      <c r="UNM268" s="571"/>
      <c r="UNN268" s="571"/>
      <c r="UNO268" s="571"/>
      <c r="UNP268" s="571"/>
      <c r="UNQ268" s="571"/>
      <c r="UNR268" s="571"/>
      <c r="UNS268" s="571"/>
      <c r="UNT268" s="571"/>
      <c r="UNU268" s="571"/>
      <c r="UNV268" s="571"/>
      <c r="UNW268" s="571"/>
      <c r="UNX268" s="571"/>
      <c r="UNY268" s="571"/>
      <c r="UNZ268" s="571"/>
      <c r="UOA268" s="571"/>
      <c r="UOB268" s="571"/>
      <c r="UOC268" s="571"/>
      <c r="UOD268" s="571"/>
      <c r="UOE268" s="571"/>
      <c r="UOF268" s="571"/>
      <c r="UOG268" s="571"/>
      <c r="UOH268" s="571"/>
      <c r="UOI268" s="571"/>
      <c r="UOJ268" s="571"/>
      <c r="UOM268" s="571"/>
      <c r="UON268" s="571"/>
      <c r="UOO268" s="571"/>
      <c r="UOP268" s="571"/>
      <c r="UOQ268" s="571"/>
      <c r="UOR268" s="571"/>
      <c r="UOS268" s="571"/>
      <c r="UOT268" s="571"/>
      <c r="UOU268" s="571"/>
      <c r="UOV268" s="571"/>
      <c r="UOW268" s="571"/>
      <c r="UOX268" s="571"/>
      <c r="UOY268" s="571"/>
      <c r="UOZ268" s="571"/>
      <c r="UPA268" s="571"/>
      <c r="UPB268" s="571"/>
      <c r="UPC268" s="571"/>
      <c r="UPD268" s="571"/>
      <c r="UPE268" s="571"/>
      <c r="UPF268" s="571"/>
      <c r="UPG268" s="571"/>
      <c r="UPH268" s="571"/>
      <c r="UPI268" s="571"/>
      <c r="UPJ268" s="571"/>
      <c r="UPK268" s="571"/>
      <c r="UPL268" s="571"/>
      <c r="UPM268" s="571"/>
      <c r="UPN268" s="571"/>
      <c r="UPO268" s="571"/>
      <c r="UPP268" s="571"/>
      <c r="UPQ268" s="571"/>
      <c r="UPR268" s="571"/>
      <c r="UPS268" s="571"/>
      <c r="UPT268" s="571"/>
      <c r="UPU268" s="571"/>
      <c r="UPV268" s="571"/>
      <c r="UPW268" s="571"/>
      <c r="UPX268" s="571"/>
      <c r="UPY268" s="571"/>
      <c r="UPZ268" s="571"/>
      <c r="UQA268" s="571"/>
      <c r="UQB268" s="571"/>
      <c r="UQC268" s="571"/>
      <c r="UQD268" s="571"/>
      <c r="UQE268" s="571"/>
      <c r="UQF268" s="571"/>
      <c r="UQG268" s="571"/>
      <c r="UQH268" s="571"/>
      <c r="UQI268" s="571"/>
      <c r="UQJ268" s="571"/>
      <c r="UQK268" s="571"/>
      <c r="UQL268" s="571"/>
      <c r="UQM268" s="571"/>
      <c r="UQN268" s="571"/>
      <c r="UQO268" s="571"/>
      <c r="UQP268" s="571"/>
      <c r="UQQ268" s="571"/>
      <c r="UQR268" s="571"/>
      <c r="UQS268" s="571"/>
      <c r="UQT268" s="571"/>
      <c r="UQU268" s="571"/>
      <c r="UQV268" s="571"/>
      <c r="UQW268" s="571"/>
      <c r="UQX268" s="571"/>
      <c r="UQY268" s="571"/>
      <c r="UQZ268" s="571"/>
      <c r="URA268" s="571"/>
      <c r="URB268" s="571"/>
      <c r="URC268" s="571"/>
      <c r="URD268" s="571"/>
      <c r="URE268" s="571"/>
      <c r="URF268" s="571"/>
      <c r="URG268" s="571"/>
      <c r="URH268" s="571"/>
      <c r="URI268" s="571"/>
      <c r="URJ268" s="571"/>
      <c r="URK268" s="571"/>
      <c r="URL268" s="571"/>
      <c r="URM268" s="571"/>
      <c r="URN268" s="571"/>
      <c r="URO268" s="571"/>
      <c r="URP268" s="571"/>
      <c r="URQ268" s="571"/>
      <c r="URR268" s="571"/>
      <c r="URS268" s="571"/>
      <c r="URT268" s="571"/>
      <c r="URU268" s="571"/>
      <c r="URV268" s="571"/>
      <c r="URW268" s="571"/>
      <c r="URX268" s="571"/>
      <c r="URY268" s="571"/>
      <c r="URZ268" s="571"/>
      <c r="USA268" s="571"/>
      <c r="USB268" s="571"/>
      <c r="USC268" s="571"/>
      <c r="USD268" s="571"/>
      <c r="USE268" s="571"/>
      <c r="USF268" s="571"/>
      <c r="USG268" s="571"/>
      <c r="USH268" s="571"/>
      <c r="USI268" s="571"/>
      <c r="USJ268" s="571"/>
      <c r="USK268" s="571"/>
      <c r="USL268" s="571"/>
      <c r="USM268" s="571"/>
      <c r="USN268" s="571"/>
      <c r="USO268" s="571"/>
      <c r="USP268" s="571"/>
      <c r="USQ268" s="571"/>
      <c r="USR268" s="571"/>
      <c r="USS268" s="571"/>
      <c r="UST268" s="571"/>
      <c r="USU268" s="571"/>
      <c r="USV268" s="571"/>
      <c r="USW268" s="571"/>
      <c r="USX268" s="571"/>
      <c r="USY268" s="571"/>
      <c r="USZ268" s="571"/>
      <c r="UTA268" s="571"/>
      <c r="UTB268" s="571"/>
      <c r="UTC268" s="571"/>
      <c r="UTD268" s="571"/>
      <c r="UTE268" s="571"/>
      <c r="UTF268" s="571"/>
      <c r="UTG268" s="571"/>
      <c r="UTH268" s="571"/>
      <c r="UTI268" s="571"/>
      <c r="UTJ268" s="571"/>
      <c r="UTK268" s="571"/>
      <c r="UTL268" s="571"/>
      <c r="UTM268" s="571"/>
      <c r="UTN268" s="571"/>
      <c r="UTO268" s="571"/>
      <c r="UTP268" s="571"/>
      <c r="UTQ268" s="571"/>
      <c r="UTR268" s="571"/>
      <c r="UTS268" s="571"/>
      <c r="UTT268" s="571"/>
      <c r="UTU268" s="571"/>
      <c r="UTV268" s="571"/>
      <c r="UTW268" s="571"/>
      <c r="UTX268" s="571"/>
      <c r="UTY268" s="571"/>
      <c r="UTZ268" s="571"/>
      <c r="UUA268" s="571"/>
      <c r="UUB268" s="571"/>
      <c r="UUC268" s="571"/>
      <c r="UUD268" s="571"/>
      <c r="UUE268" s="571"/>
      <c r="UUF268" s="571"/>
      <c r="UUG268" s="571"/>
      <c r="UUH268" s="571"/>
      <c r="UUI268" s="571"/>
      <c r="UUJ268" s="571"/>
      <c r="UUK268" s="571"/>
      <c r="UUL268" s="571"/>
      <c r="UUM268" s="571"/>
      <c r="UUN268" s="571"/>
      <c r="UUO268" s="571"/>
      <c r="UUP268" s="571"/>
      <c r="UUQ268" s="571"/>
      <c r="UUR268" s="571"/>
      <c r="UUS268" s="571"/>
      <c r="UUT268" s="571"/>
      <c r="UUU268" s="571"/>
      <c r="UUV268" s="571"/>
      <c r="UUW268" s="571"/>
      <c r="UUX268" s="571"/>
      <c r="UUY268" s="571"/>
      <c r="UUZ268" s="571"/>
      <c r="UVA268" s="571"/>
      <c r="UVB268" s="571"/>
      <c r="UVC268" s="571"/>
      <c r="UVD268" s="571"/>
      <c r="UVE268" s="571"/>
      <c r="UVF268" s="571"/>
      <c r="UVG268" s="571"/>
      <c r="UVH268" s="571"/>
      <c r="UVI268" s="571"/>
      <c r="UVJ268" s="571"/>
      <c r="UVK268" s="571"/>
      <c r="UVL268" s="571"/>
      <c r="UVM268" s="571"/>
      <c r="UVN268" s="571"/>
      <c r="UVO268" s="571"/>
      <c r="UVP268" s="571"/>
      <c r="UVQ268" s="571"/>
      <c r="UVR268" s="571"/>
      <c r="UVS268" s="571"/>
      <c r="UVT268" s="571"/>
      <c r="UVU268" s="571"/>
      <c r="UVV268" s="571"/>
      <c r="UVW268" s="571"/>
      <c r="UVX268" s="571"/>
      <c r="UVY268" s="571"/>
      <c r="UVZ268" s="571"/>
      <c r="UWA268" s="571"/>
      <c r="UWB268" s="571"/>
      <c r="UWC268" s="571"/>
      <c r="UWD268" s="571"/>
      <c r="UWE268" s="571"/>
      <c r="UWF268" s="571"/>
      <c r="UWG268" s="571"/>
      <c r="UWH268" s="571"/>
      <c r="UWI268" s="571"/>
      <c r="UWJ268" s="571"/>
      <c r="UWK268" s="571"/>
      <c r="UWL268" s="571"/>
      <c r="UWM268" s="571"/>
      <c r="UWN268" s="571"/>
      <c r="UWO268" s="571"/>
      <c r="UWP268" s="571"/>
      <c r="UWQ268" s="571"/>
      <c r="UWR268" s="571"/>
      <c r="UWS268" s="571"/>
      <c r="UWT268" s="571"/>
      <c r="UWU268" s="571"/>
      <c r="UWV268" s="571"/>
      <c r="UWW268" s="571"/>
      <c r="UWX268" s="571"/>
      <c r="UWY268" s="571"/>
      <c r="UWZ268" s="571"/>
      <c r="UXA268" s="571"/>
      <c r="UXB268" s="571"/>
      <c r="UXC268" s="571"/>
      <c r="UXD268" s="571"/>
      <c r="UXE268" s="571"/>
      <c r="UXF268" s="571"/>
      <c r="UXG268" s="571"/>
      <c r="UXH268" s="571"/>
      <c r="UXI268" s="571"/>
      <c r="UXJ268" s="571"/>
      <c r="UXK268" s="571"/>
      <c r="UXL268" s="571"/>
      <c r="UXM268" s="571"/>
      <c r="UXN268" s="571"/>
      <c r="UXO268" s="571"/>
      <c r="UXP268" s="571"/>
      <c r="UXQ268" s="571"/>
      <c r="UXR268" s="571"/>
      <c r="UXS268" s="571"/>
      <c r="UXT268" s="571"/>
      <c r="UXU268" s="571"/>
      <c r="UXV268" s="571"/>
      <c r="UXW268" s="571"/>
      <c r="UXX268" s="571"/>
      <c r="UXY268" s="571"/>
      <c r="UXZ268" s="571"/>
      <c r="UYA268" s="571"/>
      <c r="UYB268" s="571"/>
      <c r="UYC268" s="571"/>
      <c r="UYD268" s="571"/>
      <c r="UYE268" s="571"/>
      <c r="UYF268" s="571"/>
      <c r="UYI268" s="571"/>
      <c r="UYJ268" s="571"/>
      <c r="UYK268" s="571"/>
      <c r="UYL268" s="571"/>
      <c r="UYM268" s="571"/>
      <c r="UYN268" s="571"/>
      <c r="UYO268" s="571"/>
      <c r="UYP268" s="571"/>
      <c r="UYQ268" s="571"/>
      <c r="UYR268" s="571"/>
      <c r="UYS268" s="571"/>
      <c r="UYT268" s="571"/>
      <c r="UYU268" s="571"/>
      <c r="UYV268" s="571"/>
      <c r="UYW268" s="571"/>
      <c r="UYX268" s="571"/>
      <c r="UYY268" s="571"/>
      <c r="UYZ268" s="571"/>
      <c r="UZA268" s="571"/>
      <c r="UZB268" s="571"/>
      <c r="UZC268" s="571"/>
      <c r="UZD268" s="571"/>
      <c r="UZE268" s="571"/>
      <c r="UZF268" s="571"/>
      <c r="UZG268" s="571"/>
      <c r="UZH268" s="571"/>
      <c r="UZI268" s="571"/>
      <c r="UZJ268" s="571"/>
      <c r="UZK268" s="571"/>
      <c r="UZL268" s="571"/>
      <c r="UZM268" s="571"/>
      <c r="UZN268" s="571"/>
      <c r="UZO268" s="571"/>
      <c r="UZP268" s="571"/>
      <c r="UZQ268" s="571"/>
      <c r="UZR268" s="571"/>
      <c r="UZS268" s="571"/>
      <c r="UZT268" s="571"/>
      <c r="UZU268" s="571"/>
      <c r="UZV268" s="571"/>
      <c r="UZW268" s="571"/>
      <c r="UZX268" s="571"/>
      <c r="UZY268" s="571"/>
      <c r="UZZ268" s="571"/>
      <c r="VAA268" s="571"/>
      <c r="VAB268" s="571"/>
      <c r="VAC268" s="571"/>
      <c r="VAD268" s="571"/>
      <c r="VAE268" s="571"/>
      <c r="VAF268" s="571"/>
      <c r="VAG268" s="571"/>
      <c r="VAH268" s="571"/>
      <c r="VAI268" s="571"/>
      <c r="VAJ268" s="571"/>
      <c r="VAK268" s="571"/>
      <c r="VAL268" s="571"/>
      <c r="VAM268" s="571"/>
      <c r="VAN268" s="571"/>
      <c r="VAO268" s="571"/>
      <c r="VAP268" s="571"/>
      <c r="VAQ268" s="571"/>
      <c r="VAR268" s="571"/>
      <c r="VAS268" s="571"/>
      <c r="VAT268" s="571"/>
      <c r="VAU268" s="571"/>
      <c r="VAV268" s="571"/>
      <c r="VAW268" s="571"/>
      <c r="VAX268" s="571"/>
      <c r="VAY268" s="571"/>
      <c r="VAZ268" s="571"/>
      <c r="VBA268" s="571"/>
      <c r="VBB268" s="571"/>
      <c r="VBC268" s="571"/>
      <c r="VBD268" s="571"/>
      <c r="VBE268" s="571"/>
      <c r="VBF268" s="571"/>
      <c r="VBG268" s="571"/>
      <c r="VBH268" s="571"/>
      <c r="VBI268" s="571"/>
      <c r="VBJ268" s="571"/>
      <c r="VBK268" s="571"/>
      <c r="VBL268" s="571"/>
      <c r="VBM268" s="571"/>
      <c r="VBN268" s="571"/>
      <c r="VBO268" s="571"/>
      <c r="VBP268" s="571"/>
      <c r="VBQ268" s="571"/>
      <c r="VBR268" s="571"/>
      <c r="VBS268" s="571"/>
      <c r="VBT268" s="571"/>
      <c r="VBU268" s="571"/>
      <c r="VBV268" s="571"/>
      <c r="VBW268" s="571"/>
      <c r="VBX268" s="571"/>
      <c r="VBY268" s="571"/>
      <c r="VBZ268" s="571"/>
      <c r="VCA268" s="571"/>
      <c r="VCB268" s="571"/>
      <c r="VCC268" s="571"/>
      <c r="VCD268" s="571"/>
      <c r="VCE268" s="571"/>
      <c r="VCF268" s="571"/>
      <c r="VCG268" s="571"/>
      <c r="VCH268" s="571"/>
      <c r="VCI268" s="571"/>
      <c r="VCJ268" s="571"/>
      <c r="VCK268" s="571"/>
      <c r="VCL268" s="571"/>
      <c r="VCM268" s="571"/>
      <c r="VCN268" s="571"/>
      <c r="VCO268" s="571"/>
      <c r="VCP268" s="571"/>
      <c r="VCQ268" s="571"/>
      <c r="VCR268" s="571"/>
      <c r="VCS268" s="571"/>
      <c r="VCT268" s="571"/>
      <c r="VCU268" s="571"/>
      <c r="VCV268" s="571"/>
      <c r="VCW268" s="571"/>
      <c r="VCX268" s="571"/>
      <c r="VCY268" s="571"/>
      <c r="VCZ268" s="571"/>
      <c r="VDA268" s="571"/>
      <c r="VDB268" s="571"/>
      <c r="VDC268" s="571"/>
      <c r="VDD268" s="571"/>
      <c r="VDE268" s="571"/>
      <c r="VDF268" s="571"/>
      <c r="VDG268" s="571"/>
      <c r="VDH268" s="571"/>
      <c r="VDI268" s="571"/>
      <c r="VDJ268" s="571"/>
      <c r="VDK268" s="571"/>
      <c r="VDL268" s="571"/>
      <c r="VDM268" s="571"/>
      <c r="VDN268" s="571"/>
      <c r="VDO268" s="571"/>
      <c r="VDP268" s="571"/>
      <c r="VDQ268" s="571"/>
      <c r="VDR268" s="571"/>
      <c r="VDS268" s="571"/>
      <c r="VDT268" s="571"/>
      <c r="VDU268" s="571"/>
      <c r="VDV268" s="571"/>
      <c r="VDW268" s="571"/>
      <c r="VDX268" s="571"/>
      <c r="VDY268" s="571"/>
      <c r="VDZ268" s="571"/>
      <c r="VEA268" s="571"/>
      <c r="VEB268" s="571"/>
      <c r="VEC268" s="571"/>
      <c r="VED268" s="571"/>
      <c r="VEE268" s="571"/>
      <c r="VEF268" s="571"/>
      <c r="VEG268" s="571"/>
      <c r="VEH268" s="571"/>
      <c r="VEI268" s="571"/>
      <c r="VEJ268" s="571"/>
      <c r="VEK268" s="571"/>
      <c r="VEL268" s="571"/>
      <c r="VEM268" s="571"/>
      <c r="VEN268" s="571"/>
      <c r="VEO268" s="571"/>
      <c r="VEP268" s="571"/>
      <c r="VEQ268" s="571"/>
      <c r="VER268" s="571"/>
      <c r="VES268" s="571"/>
      <c r="VET268" s="571"/>
      <c r="VEU268" s="571"/>
      <c r="VEV268" s="571"/>
      <c r="VEW268" s="571"/>
      <c r="VEX268" s="571"/>
      <c r="VEY268" s="571"/>
      <c r="VEZ268" s="571"/>
      <c r="VFA268" s="571"/>
      <c r="VFB268" s="571"/>
      <c r="VFC268" s="571"/>
      <c r="VFD268" s="571"/>
      <c r="VFE268" s="571"/>
      <c r="VFF268" s="571"/>
      <c r="VFG268" s="571"/>
      <c r="VFH268" s="571"/>
      <c r="VFI268" s="571"/>
      <c r="VFJ268" s="571"/>
      <c r="VFK268" s="571"/>
      <c r="VFL268" s="571"/>
      <c r="VFM268" s="571"/>
      <c r="VFN268" s="571"/>
      <c r="VFO268" s="571"/>
      <c r="VFP268" s="571"/>
      <c r="VFQ268" s="571"/>
      <c r="VFR268" s="571"/>
      <c r="VFS268" s="571"/>
      <c r="VFT268" s="571"/>
      <c r="VFU268" s="571"/>
      <c r="VFV268" s="571"/>
      <c r="VFW268" s="571"/>
      <c r="VFX268" s="571"/>
      <c r="VFY268" s="571"/>
      <c r="VFZ268" s="571"/>
      <c r="VGA268" s="571"/>
      <c r="VGB268" s="571"/>
      <c r="VGC268" s="571"/>
      <c r="VGD268" s="571"/>
      <c r="VGE268" s="571"/>
      <c r="VGF268" s="571"/>
      <c r="VGG268" s="571"/>
      <c r="VGH268" s="571"/>
      <c r="VGI268" s="571"/>
      <c r="VGJ268" s="571"/>
      <c r="VGK268" s="571"/>
      <c r="VGL268" s="571"/>
      <c r="VGM268" s="571"/>
      <c r="VGN268" s="571"/>
      <c r="VGO268" s="571"/>
      <c r="VGP268" s="571"/>
      <c r="VGQ268" s="571"/>
      <c r="VGR268" s="571"/>
      <c r="VGS268" s="571"/>
      <c r="VGT268" s="571"/>
      <c r="VGU268" s="571"/>
      <c r="VGV268" s="571"/>
      <c r="VGW268" s="571"/>
      <c r="VGX268" s="571"/>
      <c r="VGY268" s="571"/>
      <c r="VGZ268" s="571"/>
      <c r="VHA268" s="571"/>
      <c r="VHB268" s="571"/>
      <c r="VHC268" s="571"/>
      <c r="VHD268" s="571"/>
      <c r="VHE268" s="571"/>
      <c r="VHF268" s="571"/>
      <c r="VHG268" s="571"/>
      <c r="VHH268" s="571"/>
      <c r="VHI268" s="571"/>
      <c r="VHJ268" s="571"/>
      <c r="VHK268" s="571"/>
      <c r="VHL268" s="571"/>
      <c r="VHM268" s="571"/>
      <c r="VHN268" s="571"/>
      <c r="VHO268" s="571"/>
      <c r="VHP268" s="571"/>
      <c r="VHQ268" s="571"/>
      <c r="VHR268" s="571"/>
      <c r="VHS268" s="571"/>
      <c r="VHT268" s="571"/>
      <c r="VHU268" s="571"/>
      <c r="VHV268" s="571"/>
      <c r="VHW268" s="571"/>
      <c r="VHX268" s="571"/>
      <c r="VHY268" s="571"/>
      <c r="VHZ268" s="571"/>
      <c r="VIA268" s="571"/>
      <c r="VIB268" s="571"/>
      <c r="VIE268" s="571"/>
      <c r="VIF268" s="571"/>
      <c r="VIG268" s="571"/>
      <c r="VIH268" s="571"/>
      <c r="VII268" s="571"/>
      <c r="VIJ268" s="571"/>
      <c r="VIK268" s="571"/>
      <c r="VIL268" s="571"/>
      <c r="VIM268" s="571"/>
      <c r="VIN268" s="571"/>
      <c r="VIO268" s="571"/>
      <c r="VIP268" s="571"/>
      <c r="VIQ268" s="571"/>
      <c r="VIR268" s="571"/>
      <c r="VIS268" s="571"/>
      <c r="VIT268" s="571"/>
      <c r="VIU268" s="571"/>
      <c r="VIV268" s="571"/>
      <c r="VIW268" s="571"/>
      <c r="VIX268" s="571"/>
      <c r="VIY268" s="571"/>
      <c r="VIZ268" s="571"/>
      <c r="VJA268" s="571"/>
      <c r="VJB268" s="571"/>
      <c r="VJC268" s="571"/>
      <c r="VJD268" s="571"/>
      <c r="VJE268" s="571"/>
      <c r="VJF268" s="571"/>
      <c r="VJG268" s="571"/>
      <c r="VJH268" s="571"/>
      <c r="VJI268" s="571"/>
      <c r="VJJ268" s="571"/>
      <c r="VJK268" s="571"/>
      <c r="VJL268" s="571"/>
      <c r="VJM268" s="571"/>
      <c r="VJN268" s="571"/>
      <c r="VJO268" s="571"/>
      <c r="VJP268" s="571"/>
      <c r="VJQ268" s="571"/>
      <c r="VJR268" s="571"/>
      <c r="VJS268" s="571"/>
      <c r="VJT268" s="571"/>
      <c r="VJU268" s="571"/>
      <c r="VJV268" s="571"/>
      <c r="VJW268" s="571"/>
      <c r="VJX268" s="571"/>
      <c r="VJY268" s="571"/>
      <c r="VJZ268" s="571"/>
      <c r="VKA268" s="571"/>
      <c r="VKB268" s="571"/>
      <c r="VKC268" s="571"/>
      <c r="VKD268" s="571"/>
      <c r="VKE268" s="571"/>
      <c r="VKF268" s="571"/>
      <c r="VKG268" s="571"/>
      <c r="VKH268" s="571"/>
      <c r="VKI268" s="571"/>
      <c r="VKJ268" s="571"/>
      <c r="VKK268" s="571"/>
      <c r="VKL268" s="571"/>
      <c r="VKM268" s="571"/>
      <c r="VKN268" s="571"/>
      <c r="VKO268" s="571"/>
      <c r="VKP268" s="571"/>
      <c r="VKQ268" s="571"/>
      <c r="VKR268" s="571"/>
      <c r="VKS268" s="571"/>
      <c r="VKT268" s="571"/>
      <c r="VKU268" s="571"/>
      <c r="VKV268" s="571"/>
      <c r="VKW268" s="571"/>
      <c r="VKX268" s="571"/>
      <c r="VKY268" s="571"/>
      <c r="VKZ268" s="571"/>
      <c r="VLA268" s="571"/>
      <c r="VLB268" s="571"/>
      <c r="VLC268" s="571"/>
      <c r="VLD268" s="571"/>
      <c r="VLE268" s="571"/>
      <c r="VLF268" s="571"/>
      <c r="VLG268" s="571"/>
      <c r="VLH268" s="571"/>
      <c r="VLI268" s="571"/>
      <c r="VLJ268" s="571"/>
      <c r="VLK268" s="571"/>
      <c r="VLL268" s="571"/>
      <c r="VLM268" s="571"/>
      <c r="VLN268" s="571"/>
      <c r="VLO268" s="571"/>
      <c r="VLP268" s="571"/>
      <c r="VLQ268" s="571"/>
      <c r="VLR268" s="571"/>
      <c r="VLS268" s="571"/>
      <c r="VLT268" s="571"/>
      <c r="VLU268" s="571"/>
      <c r="VLV268" s="571"/>
      <c r="VLW268" s="571"/>
      <c r="VLX268" s="571"/>
      <c r="VLY268" s="571"/>
      <c r="VLZ268" s="571"/>
      <c r="VMA268" s="571"/>
      <c r="VMB268" s="571"/>
      <c r="VMC268" s="571"/>
      <c r="VMD268" s="571"/>
      <c r="VME268" s="571"/>
      <c r="VMF268" s="571"/>
      <c r="VMG268" s="571"/>
      <c r="VMH268" s="571"/>
      <c r="VMI268" s="571"/>
      <c r="VMJ268" s="571"/>
      <c r="VMK268" s="571"/>
      <c r="VML268" s="571"/>
      <c r="VMM268" s="571"/>
      <c r="VMN268" s="571"/>
      <c r="VMO268" s="571"/>
      <c r="VMP268" s="571"/>
      <c r="VMQ268" s="571"/>
      <c r="VMR268" s="571"/>
      <c r="VMS268" s="571"/>
      <c r="VMT268" s="571"/>
      <c r="VMU268" s="571"/>
      <c r="VMV268" s="571"/>
      <c r="VMW268" s="571"/>
      <c r="VMX268" s="571"/>
      <c r="VMY268" s="571"/>
      <c r="VMZ268" s="571"/>
      <c r="VNA268" s="571"/>
      <c r="VNB268" s="571"/>
      <c r="VNC268" s="571"/>
      <c r="VND268" s="571"/>
      <c r="VNE268" s="571"/>
      <c r="VNF268" s="571"/>
      <c r="VNG268" s="571"/>
      <c r="VNH268" s="571"/>
      <c r="VNI268" s="571"/>
      <c r="VNJ268" s="571"/>
      <c r="VNK268" s="571"/>
      <c r="VNL268" s="571"/>
      <c r="VNM268" s="571"/>
      <c r="VNN268" s="571"/>
      <c r="VNO268" s="571"/>
      <c r="VNP268" s="571"/>
      <c r="VNQ268" s="571"/>
      <c r="VNR268" s="571"/>
      <c r="VNS268" s="571"/>
      <c r="VNT268" s="571"/>
      <c r="VNU268" s="571"/>
      <c r="VNV268" s="571"/>
      <c r="VNW268" s="571"/>
      <c r="VNX268" s="571"/>
      <c r="VNY268" s="571"/>
      <c r="VNZ268" s="571"/>
      <c r="VOA268" s="571"/>
      <c r="VOB268" s="571"/>
      <c r="VOC268" s="571"/>
      <c r="VOD268" s="571"/>
      <c r="VOE268" s="571"/>
      <c r="VOF268" s="571"/>
      <c r="VOG268" s="571"/>
      <c r="VOH268" s="571"/>
      <c r="VOI268" s="571"/>
      <c r="VOJ268" s="571"/>
      <c r="VOK268" s="571"/>
      <c r="VOL268" s="571"/>
      <c r="VOM268" s="571"/>
      <c r="VON268" s="571"/>
      <c r="VOO268" s="571"/>
      <c r="VOP268" s="571"/>
      <c r="VOQ268" s="571"/>
      <c r="VOR268" s="571"/>
      <c r="VOS268" s="571"/>
      <c r="VOT268" s="571"/>
      <c r="VOU268" s="571"/>
      <c r="VOV268" s="571"/>
      <c r="VOW268" s="571"/>
      <c r="VOX268" s="571"/>
      <c r="VOY268" s="571"/>
      <c r="VOZ268" s="571"/>
      <c r="VPA268" s="571"/>
      <c r="VPB268" s="571"/>
      <c r="VPC268" s="571"/>
      <c r="VPD268" s="571"/>
      <c r="VPE268" s="571"/>
      <c r="VPF268" s="571"/>
      <c r="VPG268" s="571"/>
      <c r="VPH268" s="571"/>
      <c r="VPI268" s="571"/>
      <c r="VPJ268" s="571"/>
      <c r="VPK268" s="571"/>
      <c r="VPL268" s="571"/>
      <c r="VPM268" s="571"/>
      <c r="VPN268" s="571"/>
      <c r="VPO268" s="571"/>
      <c r="VPP268" s="571"/>
      <c r="VPQ268" s="571"/>
      <c r="VPR268" s="571"/>
      <c r="VPS268" s="571"/>
      <c r="VPT268" s="571"/>
      <c r="VPU268" s="571"/>
      <c r="VPV268" s="571"/>
      <c r="VPW268" s="571"/>
      <c r="VPX268" s="571"/>
      <c r="VPY268" s="571"/>
      <c r="VPZ268" s="571"/>
      <c r="VQA268" s="571"/>
      <c r="VQB268" s="571"/>
      <c r="VQC268" s="571"/>
      <c r="VQD268" s="571"/>
      <c r="VQE268" s="571"/>
      <c r="VQF268" s="571"/>
      <c r="VQG268" s="571"/>
      <c r="VQH268" s="571"/>
      <c r="VQI268" s="571"/>
      <c r="VQJ268" s="571"/>
      <c r="VQK268" s="571"/>
      <c r="VQL268" s="571"/>
      <c r="VQM268" s="571"/>
      <c r="VQN268" s="571"/>
      <c r="VQO268" s="571"/>
      <c r="VQP268" s="571"/>
      <c r="VQQ268" s="571"/>
      <c r="VQR268" s="571"/>
      <c r="VQS268" s="571"/>
      <c r="VQT268" s="571"/>
      <c r="VQU268" s="571"/>
      <c r="VQV268" s="571"/>
      <c r="VQW268" s="571"/>
      <c r="VQX268" s="571"/>
      <c r="VQY268" s="571"/>
      <c r="VQZ268" s="571"/>
      <c r="VRA268" s="571"/>
      <c r="VRB268" s="571"/>
      <c r="VRC268" s="571"/>
      <c r="VRD268" s="571"/>
      <c r="VRE268" s="571"/>
      <c r="VRF268" s="571"/>
      <c r="VRG268" s="571"/>
      <c r="VRH268" s="571"/>
      <c r="VRI268" s="571"/>
      <c r="VRJ268" s="571"/>
      <c r="VRK268" s="571"/>
      <c r="VRL268" s="571"/>
      <c r="VRM268" s="571"/>
      <c r="VRN268" s="571"/>
      <c r="VRO268" s="571"/>
      <c r="VRP268" s="571"/>
      <c r="VRQ268" s="571"/>
      <c r="VRR268" s="571"/>
      <c r="VRS268" s="571"/>
      <c r="VRT268" s="571"/>
      <c r="VRU268" s="571"/>
      <c r="VRV268" s="571"/>
      <c r="VRW268" s="571"/>
      <c r="VRX268" s="571"/>
      <c r="VSA268" s="571"/>
      <c r="VSB268" s="571"/>
      <c r="VSC268" s="571"/>
      <c r="VSD268" s="571"/>
      <c r="VSE268" s="571"/>
      <c r="VSF268" s="571"/>
      <c r="VSG268" s="571"/>
      <c r="VSH268" s="571"/>
      <c r="VSI268" s="571"/>
      <c r="VSJ268" s="571"/>
      <c r="VSK268" s="571"/>
      <c r="VSL268" s="571"/>
      <c r="VSM268" s="571"/>
      <c r="VSN268" s="571"/>
      <c r="VSO268" s="571"/>
      <c r="VSP268" s="571"/>
      <c r="VSQ268" s="571"/>
      <c r="VSR268" s="571"/>
      <c r="VSS268" s="571"/>
      <c r="VST268" s="571"/>
      <c r="VSU268" s="571"/>
      <c r="VSV268" s="571"/>
      <c r="VSW268" s="571"/>
      <c r="VSX268" s="571"/>
      <c r="VSY268" s="571"/>
      <c r="VSZ268" s="571"/>
      <c r="VTA268" s="571"/>
      <c r="VTB268" s="571"/>
      <c r="VTC268" s="571"/>
      <c r="VTD268" s="571"/>
      <c r="VTE268" s="571"/>
      <c r="VTF268" s="571"/>
      <c r="VTG268" s="571"/>
      <c r="VTH268" s="571"/>
      <c r="VTI268" s="571"/>
      <c r="VTJ268" s="571"/>
      <c r="VTK268" s="571"/>
      <c r="VTL268" s="571"/>
      <c r="VTM268" s="571"/>
      <c r="VTN268" s="571"/>
      <c r="VTO268" s="571"/>
      <c r="VTP268" s="571"/>
      <c r="VTQ268" s="571"/>
      <c r="VTR268" s="571"/>
      <c r="VTS268" s="571"/>
      <c r="VTT268" s="571"/>
      <c r="VTU268" s="571"/>
      <c r="VTV268" s="571"/>
      <c r="VTW268" s="571"/>
      <c r="VTX268" s="571"/>
      <c r="VTY268" s="571"/>
      <c r="VTZ268" s="571"/>
      <c r="VUA268" s="571"/>
      <c r="VUB268" s="571"/>
      <c r="VUC268" s="571"/>
      <c r="VUD268" s="571"/>
      <c r="VUE268" s="571"/>
      <c r="VUF268" s="571"/>
      <c r="VUG268" s="571"/>
      <c r="VUH268" s="571"/>
      <c r="VUI268" s="571"/>
      <c r="VUJ268" s="571"/>
      <c r="VUK268" s="571"/>
      <c r="VUL268" s="571"/>
      <c r="VUM268" s="571"/>
      <c r="VUN268" s="571"/>
      <c r="VUO268" s="571"/>
      <c r="VUP268" s="571"/>
      <c r="VUQ268" s="571"/>
      <c r="VUR268" s="571"/>
      <c r="VUS268" s="571"/>
      <c r="VUT268" s="571"/>
      <c r="VUU268" s="571"/>
      <c r="VUV268" s="571"/>
      <c r="VUW268" s="571"/>
      <c r="VUX268" s="571"/>
      <c r="VUY268" s="571"/>
      <c r="VUZ268" s="571"/>
      <c r="VVA268" s="571"/>
      <c r="VVB268" s="571"/>
      <c r="VVC268" s="571"/>
      <c r="VVD268" s="571"/>
      <c r="VVE268" s="571"/>
      <c r="VVF268" s="571"/>
      <c r="VVG268" s="571"/>
      <c r="VVH268" s="571"/>
      <c r="VVI268" s="571"/>
      <c r="VVJ268" s="571"/>
      <c r="VVK268" s="571"/>
      <c r="VVL268" s="571"/>
      <c r="VVM268" s="571"/>
      <c r="VVN268" s="571"/>
      <c r="VVO268" s="571"/>
      <c r="VVP268" s="571"/>
      <c r="VVQ268" s="571"/>
      <c r="VVR268" s="571"/>
      <c r="VVS268" s="571"/>
      <c r="VVT268" s="571"/>
      <c r="VVU268" s="571"/>
      <c r="VVV268" s="571"/>
      <c r="VVW268" s="571"/>
      <c r="VVX268" s="571"/>
      <c r="VVY268" s="571"/>
      <c r="VVZ268" s="571"/>
      <c r="VWA268" s="571"/>
      <c r="VWB268" s="571"/>
      <c r="VWC268" s="571"/>
      <c r="VWD268" s="571"/>
      <c r="VWE268" s="571"/>
      <c r="VWF268" s="571"/>
      <c r="VWG268" s="571"/>
      <c r="VWH268" s="571"/>
      <c r="VWI268" s="571"/>
      <c r="VWJ268" s="571"/>
      <c r="VWK268" s="571"/>
      <c r="VWL268" s="571"/>
      <c r="VWM268" s="571"/>
      <c r="VWN268" s="571"/>
      <c r="VWO268" s="571"/>
      <c r="VWP268" s="571"/>
      <c r="VWQ268" s="571"/>
      <c r="VWR268" s="571"/>
      <c r="VWS268" s="571"/>
      <c r="VWT268" s="571"/>
      <c r="VWU268" s="571"/>
      <c r="VWV268" s="571"/>
      <c r="VWW268" s="571"/>
      <c r="VWX268" s="571"/>
      <c r="VWY268" s="571"/>
      <c r="VWZ268" s="571"/>
      <c r="VXA268" s="571"/>
      <c r="VXB268" s="571"/>
      <c r="VXC268" s="571"/>
      <c r="VXD268" s="571"/>
      <c r="VXE268" s="571"/>
      <c r="VXF268" s="571"/>
      <c r="VXG268" s="571"/>
      <c r="VXH268" s="571"/>
      <c r="VXI268" s="571"/>
      <c r="VXJ268" s="571"/>
      <c r="VXK268" s="571"/>
      <c r="VXL268" s="571"/>
      <c r="VXM268" s="571"/>
      <c r="VXN268" s="571"/>
      <c r="VXO268" s="571"/>
      <c r="VXP268" s="571"/>
      <c r="VXQ268" s="571"/>
      <c r="VXR268" s="571"/>
      <c r="VXS268" s="571"/>
      <c r="VXT268" s="571"/>
      <c r="VXU268" s="571"/>
      <c r="VXV268" s="571"/>
      <c r="VXW268" s="571"/>
      <c r="VXX268" s="571"/>
      <c r="VXY268" s="571"/>
      <c r="VXZ268" s="571"/>
      <c r="VYA268" s="571"/>
      <c r="VYB268" s="571"/>
      <c r="VYC268" s="571"/>
      <c r="VYD268" s="571"/>
      <c r="VYE268" s="571"/>
      <c r="VYF268" s="571"/>
      <c r="VYG268" s="571"/>
      <c r="VYH268" s="571"/>
      <c r="VYI268" s="571"/>
      <c r="VYJ268" s="571"/>
      <c r="VYK268" s="571"/>
      <c r="VYL268" s="571"/>
      <c r="VYM268" s="571"/>
      <c r="VYN268" s="571"/>
      <c r="VYO268" s="571"/>
      <c r="VYP268" s="571"/>
      <c r="VYQ268" s="571"/>
      <c r="VYR268" s="571"/>
      <c r="VYS268" s="571"/>
      <c r="VYT268" s="571"/>
      <c r="VYU268" s="571"/>
      <c r="VYV268" s="571"/>
      <c r="VYW268" s="571"/>
      <c r="VYX268" s="571"/>
      <c r="VYY268" s="571"/>
      <c r="VYZ268" s="571"/>
      <c r="VZA268" s="571"/>
      <c r="VZB268" s="571"/>
      <c r="VZC268" s="571"/>
      <c r="VZD268" s="571"/>
      <c r="VZE268" s="571"/>
      <c r="VZF268" s="571"/>
      <c r="VZG268" s="571"/>
      <c r="VZH268" s="571"/>
      <c r="VZI268" s="571"/>
      <c r="VZJ268" s="571"/>
      <c r="VZK268" s="571"/>
      <c r="VZL268" s="571"/>
      <c r="VZM268" s="571"/>
      <c r="VZN268" s="571"/>
      <c r="VZO268" s="571"/>
      <c r="VZP268" s="571"/>
      <c r="VZQ268" s="571"/>
      <c r="VZR268" s="571"/>
      <c r="VZS268" s="571"/>
      <c r="VZT268" s="571"/>
      <c r="VZU268" s="571"/>
      <c r="VZV268" s="571"/>
      <c r="VZW268" s="571"/>
      <c r="VZX268" s="571"/>
      <c r="VZY268" s="571"/>
      <c r="VZZ268" s="571"/>
      <c r="WAA268" s="571"/>
      <c r="WAB268" s="571"/>
      <c r="WAC268" s="571"/>
      <c r="WAD268" s="571"/>
      <c r="WAE268" s="571"/>
      <c r="WAF268" s="571"/>
      <c r="WAG268" s="571"/>
      <c r="WAH268" s="571"/>
      <c r="WAI268" s="571"/>
      <c r="WAJ268" s="571"/>
      <c r="WAK268" s="571"/>
      <c r="WAL268" s="571"/>
      <c r="WAM268" s="571"/>
      <c r="WAN268" s="571"/>
      <c r="WAO268" s="571"/>
      <c r="WAP268" s="571"/>
      <c r="WAQ268" s="571"/>
      <c r="WAR268" s="571"/>
      <c r="WAS268" s="571"/>
      <c r="WAT268" s="571"/>
      <c r="WAU268" s="571"/>
      <c r="WAV268" s="571"/>
      <c r="WAW268" s="571"/>
      <c r="WAX268" s="571"/>
      <c r="WAY268" s="571"/>
      <c r="WAZ268" s="571"/>
      <c r="WBA268" s="571"/>
      <c r="WBB268" s="571"/>
      <c r="WBC268" s="571"/>
      <c r="WBD268" s="571"/>
      <c r="WBE268" s="571"/>
      <c r="WBF268" s="571"/>
      <c r="WBG268" s="571"/>
      <c r="WBH268" s="571"/>
      <c r="WBI268" s="571"/>
      <c r="WBJ268" s="571"/>
      <c r="WBK268" s="571"/>
      <c r="WBL268" s="571"/>
      <c r="WBM268" s="571"/>
      <c r="WBN268" s="571"/>
      <c r="WBO268" s="571"/>
      <c r="WBP268" s="571"/>
      <c r="WBQ268" s="571"/>
      <c r="WBR268" s="571"/>
      <c r="WBS268" s="571"/>
      <c r="WBT268" s="571"/>
      <c r="WBW268" s="571"/>
      <c r="WBX268" s="571"/>
      <c r="WBY268" s="571"/>
      <c r="WBZ268" s="571"/>
      <c r="WCA268" s="571"/>
      <c r="WCB268" s="571"/>
      <c r="WCC268" s="571"/>
      <c r="WCD268" s="571"/>
      <c r="WCE268" s="571"/>
      <c r="WCF268" s="571"/>
      <c r="WCG268" s="571"/>
      <c r="WCH268" s="571"/>
      <c r="WCI268" s="571"/>
      <c r="WCJ268" s="571"/>
      <c r="WCK268" s="571"/>
      <c r="WCL268" s="571"/>
      <c r="WCM268" s="571"/>
      <c r="WCN268" s="571"/>
      <c r="WCO268" s="571"/>
      <c r="WCP268" s="571"/>
      <c r="WCQ268" s="571"/>
      <c r="WCR268" s="571"/>
      <c r="WCS268" s="571"/>
      <c r="WCT268" s="571"/>
      <c r="WCU268" s="571"/>
      <c r="WCV268" s="571"/>
      <c r="WCW268" s="571"/>
      <c r="WCX268" s="571"/>
      <c r="WCY268" s="571"/>
      <c r="WCZ268" s="571"/>
      <c r="WDA268" s="571"/>
      <c r="WDB268" s="571"/>
      <c r="WDC268" s="571"/>
      <c r="WDD268" s="571"/>
      <c r="WDE268" s="571"/>
      <c r="WDF268" s="571"/>
      <c r="WDG268" s="571"/>
      <c r="WDH268" s="571"/>
      <c r="WDI268" s="571"/>
      <c r="WDJ268" s="571"/>
      <c r="WDK268" s="571"/>
      <c r="WDL268" s="571"/>
      <c r="WDM268" s="571"/>
      <c r="WDN268" s="571"/>
      <c r="WDO268" s="571"/>
      <c r="WDP268" s="571"/>
      <c r="WDQ268" s="571"/>
      <c r="WDR268" s="571"/>
      <c r="WDS268" s="571"/>
      <c r="WDT268" s="571"/>
      <c r="WDU268" s="571"/>
      <c r="WDV268" s="571"/>
      <c r="WDW268" s="571"/>
      <c r="WDX268" s="571"/>
      <c r="WDY268" s="571"/>
      <c r="WDZ268" s="571"/>
      <c r="WEA268" s="571"/>
      <c r="WEB268" s="571"/>
      <c r="WEC268" s="571"/>
      <c r="WED268" s="571"/>
      <c r="WEE268" s="571"/>
      <c r="WEF268" s="571"/>
      <c r="WEG268" s="571"/>
      <c r="WEH268" s="571"/>
      <c r="WEI268" s="571"/>
      <c r="WEJ268" s="571"/>
      <c r="WEK268" s="571"/>
      <c r="WEL268" s="571"/>
      <c r="WEM268" s="571"/>
      <c r="WEN268" s="571"/>
      <c r="WEO268" s="571"/>
      <c r="WEP268" s="571"/>
      <c r="WEQ268" s="571"/>
      <c r="WER268" s="571"/>
      <c r="WES268" s="571"/>
      <c r="WET268" s="571"/>
      <c r="WEU268" s="571"/>
      <c r="WEV268" s="571"/>
      <c r="WEW268" s="571"/>
      <c r="WEX268" s="571"/>
      <c r="WEY268" s="571"/>
      <c r="WEZ268" s="571"/>
      <c r="WFA268" s="571"/>
      <c r="WFB268" s="571"/>
      <c r="WFC268" s="571"/>
      <c r="WFD268" s="571"/>
      <c r="WFE268" s="571"/>
      <c r="WFF268" s="571"/>
      <c r="WFG268" s="571"/>
      <c r="WFH268" s="571"/>
      <c r="WFI268" s="571"/>
      <c r="WFJ268" s="571"/>
      <c r="WFK268" s="571"/>
      <c r="WFL268" s="571"/>
      <c r="WFM268" s="571"/>
      <c r="WFN268" s="571"/>
      <c r="WFO268" s="571"/>
      <c r="WFP268" s="571"/>
      <c r="WFQ268" s="571"/>
      <c r="WFR268" s="571"/>
      <c r="WFS268" s="571"/>
      <c r="WFT268" s="571"/>
      <c r="WFU268" s="571"/>
      <c r="WFV268" s="571"/>
      <c r="WFW268" s="571"/>
      <c r="WFX268" s="571"/>
      <c r="WFY268" s="571"/>
      <c r="WFZ268" s="571"/>
      <c r="WGA268" s="571"/>
      <c r="WGB268" s="571"/>
      <c r="WGC268" s="571"/>
      <c r="WGD268" s="571"/>
      <c r="WGE268" s="571"/>
      <c r="WGF268" s="571"/>
      <c r="WGG268" s="571"/>
      <c r="WGH268" s="571"/>
      <c r="WGI268" s="571"/>
      <c r="WGJ268" s="571"/>
      <c r="WGK268" s="571"/>
      <c r="WGL268" s="571"/>
      <c r="WGM268" s="571"/>
      <c r="WGN268" s="571"/>
      <c r="WGO268" s="571"/>
      <c r="WGP268" s="571"/>
      <c r="WGQ268" s="571"/>
      <c r="WGR268" s="571"/>
      <c r="WGS268" s="571"/>
      <c r="WGT268" s="571"/>
      <c r="WGU268" s="571"/>
      <c r="WGV268" s="571"/>
      <c r="WGW268" s="571"/>
      <c r="WGX268" s="571"/>
      <c r="WGY268" s="571"/>
      <c r="WGZ268" s="571"/>
      <c r="WHA268" s="571"/>
      <c r="WHB268" s="571"/>
      <c r="WHC268" s="571"/>
      <c r="WHD268" s="571"/>
      <c r="WHE268" s="571"/>
      <c r="WHF268" s="571"/>
      <c r="WHG268" s="571"/>
      <c r="WHH268" s="571"/>
      <c r="WHI268" s="571"/>
      <c r="WHJ268" s="571"/>
      <c r="WHK268" s="571"/>
      <c r="WHL268" s="571"/>
      <c r="WHM268" s="571"/>
      <c r="WHN268" s="571"/>
      <c r="WHO268" s="571"/>
      <c r="WHP268" s="571"/>
      <c r="WHQ268" s="571"/>
      <c r="WHR268" s="571"/>
      <c r="WHS268" s="571"/>
      <c r="WHT268" s="571"/>
      <c r="WHU268" s="571"/>
      <c r="WHV268" s="571"/>
      <c r="WHW268" s="571"/>
      <c r="WHX268" s="571"/>
      <c r="WHY268" s="571"/>
      <c r="WHZ268" s="571"/>
      <c r="WIA268" s="571"/>
      <c r="WIB268" s="571"/>
      <c r="WIC268" s="571"/>
      <c r="WID268" s="571"/>
      <c r="WIE268" s="571"/>
      <c r="WIF268" s="571"/>
      <c r="WIG268" s="571"/>
      <c r="WIH268" s="571"/>
      <c r="WII268" s="571"/>
      <c r="WIJ268" s="571"/>
      <c r="WIK268" s="571"/>
      <c r="WIL268" s="571"/>
      <c r="WIM268" s="571"/>
      <c r="WIN268" s="571"/>
      <c r="WIO268" s="571"/>
      <c r="WIP268" s="571"/>
      <c r="WIQ268" s="571"/>
      <c r="WIR268" s="571"/>
      <c r="WIS268" s="571"/>
      <c r="WIT268" s="571"/>
      <c r="WIU268" s="571"/>
      <c r="WIV268" s="571"/>
      <c r="WIW268" s="571"/>
      <c r="WIX268" s="571"/>
      <c r="WIY268" s="571"/>
      <c r="WIZ268" s="571"/>
      <c r="WJA268" s="571"/>
      <c r="WJB268" s="571"/>
      <c r="WJC268" s="571"/>
      <c r="WJD268" s="571"/>
      <c r="WJE268" s="571"/>
      <c r="WJF268" s="571"/>
      <c r="WJG268" s="571"/>
      <c r="WJH268" s="571"/>
      <c r="WJI268" s="571"/>
      <c r="WJJ268" s="571"/>
      <c r="WJK268" s="571"/>
      <c r="WJL268" s="571"/>
      <c r="WJM268" s="571"/>
      <c r="WJN268" s="571"/>
      <c r="WJO268" s="571"/>
      <c r="WJP268" s="571"/>
      <c r="WJQ268" s="571"/>
      <c r="WJR268" s="571"/>
      <c r="WJS268" s="571"/>
      <c r="WJT268" s="571"/>
      <c r="WJU268" s="571"/>
      <c r="WJV268" s="571"/>
      <c r="WJW268" s="571"/>
      <c r="WJX268" s="571"/>
      <c r="WJY268" s="571"/>
      <c r="WJZ268" s="571"/>
      <c r="WKA268" s="571"/>
      <c r="WKB268" s="571"/>
      <c r="WKC268" s="571"/>
      <c r="WKD268" s="571"/>
      <c r="WKE268" s="571"/>
      <c r="WKF268" s="571"/>
      <c r="WKG268" s="571"/>
      <c r="WKH268" s="571"/>
      <c r="WKI268" s="571"/>
      <c r="WKJ268" s="571"/>
      <c r="WKK268" s="571"/>
      <c r="WKL268" s="571"/>
      <c r="WKM268" s="571"/>
      <c r="WKN268" s="571"/>
      <c r="WKO268" s="571"/>
      <c r="WKP268" s="571"/>
      <c r="WKQ268" s="571"/>
      <c r="WKR268" s="571"/>
      <c r="WKS268" s="571"/>
      <c r="WKT268" s="571"/>
      <c r="WKU268" s="571"/>
      <c r="WKV268" s="571"/>
      <c r="WKW268" s="571"/>
      <c r="WKX268" s="571"/>
      <c r="WKY268" s="571"/>
      <c r="WKZ268" s="571"/>
      <c r="WLA268" s="571"/>
      <c r="WLB268" s="571"/>
      <c r="WLC268" s="571"/>
      <c r="WLD268" s="571"/>
      <c r="WLE268" s="571"/>
      <c r="WLF268" s="571"/>
      <c r="WLG268" s="571"/>
      <c r="WLH268" s="571"/>
      <c r="WLI268" s="571"/>
      <c r="WLJ268" s="571"/>
      <c r="WLK268" s="571"/>
      <c r="WLL268" s="571"/>
      <c r="WLM268" s="571"/>
      <c r="WLN268" s="571"/>
      <c r="WLO268" s="571"/>
      <c r="WLP268" s="571"/>
      <c r="WLS268" s="571"/>
      <c r="WLT268" s="571"/>
      <c r="WLU268" s="571"/>
      <c r="WLV268" s="571"/>
      <c r="WLW268" s="571"/>
      <c r="WLX268" s="571"/>
      <c r="WLY268" s="571"/>
      <c r="WLZ268" s="571"/>
      <c r="WMA268" s="571"/>
      <c r="WMB268" s="571"/>
      <c r="WMC268" s="571"/>
      <c r="WMD268" s="571"/>
      <c r="WME268" s="571"/>
      <c r="WMF268" s="571"/>
      <c r="WMG268" s="571"/>
      <c r="WMH268" s="571"/>
      <c r="WMI268" s="571"/>
      <c r="WMJ268" s="571"/>
      <c r="WMK268" s="571"/>
      <c r="WML268" s="571"/>
      <c r="WMM268" s="571"/>
      <c r="WMN268" s="571"/>
      <c r="WMO268" s="571"/>
      <c r="WMP268" s="571"/>
      <c r="WMQ268" s="571"/>
      <c r="WMR268" s="571"/>
      <c r="WMS268" s="571"/>
      <c r="WMT268" s="571"/>
      <c r="WMU268" s="571"/>
      <c r="WMV268" s="571"/>
      <c r="WMW268" s="571"/>
      <c r="WMX268" s="571"/>
      <c r="WMY268" s="571"/>
      <c r="WMZ268" s="571"/>
      <c r="WNA268" s="571"/>
      <c r="WNB268" s="571"/>
      <c r="WNC268" s="571"/>
      <c r="WND268" s="571"/>
      <c r="WNE268" s="571"/>
      <c r="WNF268" s="571"/>
      <c r="WNG268" s="571"/>
      <c r="WNH268" s="571"/>
      <c r="WNI268" s="571"/>
      <c r="WNJ268" s="571"/>
      <c r="WNK268" s="571"/>
      <c r="WNL268" s="571"/>
      <c r="WNM268" s="571"/>
      <c r="WNN268" s="571"/>
      <c r="WNO268" s="571"/>
      <c r="WNP268" s="571"/>
      <c r="WNQ268" s="571"/>
      <c r="WNR268" s="571"/>
      <c r="WNS268" s="571"/>
      <c r="WNT268" s="571"/>
      <c r="WNU268" s="571"/>
      <c r="WNV268" s="571"/>
      <c r="WNW268" s="571"/>
      <c r="WNX268" s="571"/>
      <c r="WNY268" s="571"/>
      <c r="WNZ268" s="571"/>
      <c r="WOA268" s="571"/>
      <c r="WOB268" s="571"/>
      <c r="WOC268" s="571"/>
      <c r="WOD268" s="571"/>
      <c r="WOE268" s="571"/>
      <c r="WOF268" s="571"/>
      <c r="WOG268" s="571"/>
      <c r="WOH268" s="571"/>
      <c r="WOI268" s="571"/>
      <c r="WOJ268" s="571"/>
      <c r="WOK268" s="571"/>
      <c r="WOL268" s="571"/>
      <c r="WOM268" s="571"/>
      <c r="WON268" s="571"/>
      <c r="WOO268" s="571"/>
      <c r="WOP268" s="571"/>
      <c r="WOQ268" s="571"/>
      <c r="WOR268" s="571"/>
      <c r="WOS268" s="571"/>
      <c r="WOT268" s="571"/>
      <c r="WOU268" s="571"/>
      <c r="WOV268" s="571"/>
      <c r="WOW268" s="571"/>
      <c r="WOX268" s="571"/>
      <c r="WOY268" s="571"/>
      <c r="WOZ268" s="571"/>
      <c r="WPA268" s="571"/>
      <c r="WPB268" s="571"/>
      <c r="WPC268" s="571"/>
      <c r="WPD268" s="571"/>
      <c r="WPE268" s="571"/>
      <c r="WPF268" s="571"/>
      <c r="WPG268" s="571"/>
      <c r="WPH268" s="571"/>
      <c r="WPI268" s="571"/>
      <c r="WPJ268" s="571"/>
      <c r="WPK268" s="571"/>
      <c r="WPL268" s="571"/>
      <c r="WPM268" s="571"/>
      <c r="WPN268" s="571"/>
      <c r="WPO268" s="571"/>
      <c r="WPP268" s="571"/>
      <c r="WPQ268" s="571"/>
      <c r="WPR268" s="571"/>
      <c r="WPS268" s="571"/>
      <c r="WPT268" s="571"/>
      <c r="WPU268" s="571"/>
      <c r="WPV268" s="571"/>
      <c r="WPW268" s="571"/>
      <c r="WPX268" s="571"/>
      <c r="WPY268" s="571"/>
      <c r="WPZ268" s="571"/>
      <c r="WQA268" s="571"/>
      <c r="WQB268" s="571"/>
      <c r="WQC268" s="571"/>
      <c r="WQD268" s="571"/>
      <c r="WQE268" s="571"/>
      <c r="WQF268" s="571"/>
      <c r="WQG268" s="571"/>
      <c r="WQH268" s="571"/>
      <c r="WQI268" s="571"/>
      <c r="WQJ268" s="571"/>
      <c r="WQK268" s="571"/>
      <c r="WQL268" s="571"/>
      <c r="WQM268" s="571"/>
      <c r="WQN268" s="571"/>
      <c r="WQO268" s="571"/>
      <c r="WQP268" s="571"/>
      <c r="WQQ268" s="571"/>
      <c r="WQR268" s="571"/>
      <c r="WQS268" s="571"/>
      <c r="WQT268" s="571"/>
      <c r="WQU268" s="571"/>
      <c r="WQV268" s="571"/>
      <c r="WQW268" s="571"/>
      <c r="WQX268" s="571"/>
      <c r="WQY268" s="571"/>
      <c r="WQZ268" s="571"/>
      <c r="WRA268" s="571"/>
      <c r="WRB268" s="571"/>
      <c r="WRC268" s="571"/>
      <c r="WRD268" s="571"/>
      <c r="WRE268" s="571"/>
      <c r="WRF268" s="571"/>
      <c r="WRG268" s="571"/>
      <c r="WRH268" s="571"/>
      <c r="WRI268" s="571"/>
      <c r="WRJ268" s="571"/>
      <c r="WRK268" s="571"/>
      <c r="WRL268" s="571"/>
      <c r="WRM268" s="571"/>
      <c r="WRN268" s="571"/>
      <c r="WRO268" s="571"/>
      <c r="WRP268" s="571"/>
      <c r="WRQ268" s="571"/>
      <c r="WRR268" s="571"/>
      <c r="WRS268" s="571"/>
      <c r="WRT268" s="571"/>
      <c r="WRU268" s="571"/>
      <c r="WRV268" s="571"/>
      <c r="WRW268" s="571"/>
      <c r="WRX268" s="571"/>
      <c r="WRY268" s="571"/>
      <c r="WRZ268" s="571"/>
      <c r="WSA268" s="571"/>
      <c r="WSB268" s="571"/>
      <c r="WSC268" s="571"/>
      <c r="WSD268" s="571"/>
      <c r="WSE268" s="571"/>
      <c r="WSF268" s="571"/>
      <c r="WSG268" s="571"/>
      <c r="WSH268" s="571"/>
      <c r="WSI268" s="571"/>
      <c r="WSJ268" s="571"/>
      <c r="WSK268" s="571"/>
      <c r="WSL268" s="571"/>
      <c r="WSM268" s="571"/>
      <c r="WSN268" s="571"/>
      <c r="WSO268" s="571"/>
      <c r="WSP268" s="571"/>
      <c r="WSQ268" s="571"/>
      <c r="WSR268" s="571"/>
      <c r="WSS268" s="571"/>
      <c r="WST268" s="571"/>
      <c r="WSU268" s="571"/>
      <c r="WSV268" s="571"/>
      <c r="WSW268" s="571"/>
      <c r="WSX268" s="571"/>
      <c r="WSY268" s="571"/>
      <c r="WSZ268" s="571"/>
      <c r="WTA268" s="571"/>
      <c r="WTB268" s="571"/>
      <c r="WTC268" s="571"/>
      <c r="WTD268" s="571"/>
      <c r="WTE268" s="571"/>
      <c r="WTF268" s="571"/>
      <c r="WTG268" s="571"/>
      <c r="WTH268" s="571"/>
      <c r="WTI268" s="571"/>
      <c r="WTJ268" s="571"/>
      <c r="WTK268" s="571"/>
      <c r="WTL268" s="571"/>
      <c r="WTM268" s="571"/>
      <c r="WTN268" s="571"/>
      <c r="WTO268" s="571"/>
      <c r="WTP268" s="571"/>
      <c r="WTQ268" s="571"/>
      <c r="WTR268" s="571"/>
      <c r="WTS268" s="571"/>
      <c r="WTT268" s="571"/>
      <c r="WTU268" s="571"/>
      <c r="WTV268" s="571"/>
      <c r="WTW268" s="571"/>
      <c r="WTX268" s="571"/>
      <c r="WTY268" s="571"/>
      <c r="WTZ268" s="571"/>
      <c r="WUA268" s="571"/>
      <c r="WUB268" s="571"/>
      <c r="WUC268" s="571"/>
      <c r="WUD268" s="571"/>
      <c r="WUE268" s="571"/>
      <c r="WUF268" s="571"/>
      <c r="WUG268" s="571"/>
      <c r="WUH268" s="571"/>
      <c r="WUI268" s="571"/>
      <c r="WUJ268" s="571"/>
      <c r="WUK268" s="571"/>
      <c r="WUL268" s="571"/>
      <c r="WUM268" s="571"/>
      <c r="WUN268" s="571"/>
      <c r="WUO268" s="571"/>
      <c r="WUP268" s="571"/>
      <c r="WUQ268" s="571"/>
      <c r="WUR268" s="571"/>
      <c r="WUS268" s="571"/>
      <c r="WUT268" s="571"/>
      <c r="WUU268" s="571"/>
      <c r="WUV268" s="571"/>
      <c r="WUW268" s="571"/>
      <c r="WUX268" s="571"/>
      <c r="WUY268" s="571"/>
      <c r="WUZ268" s="571"/>
      <c r="WVA268" s="571"/>
      <c r="WVB268" s="571"/>
      <c r="WVC268" s="571"/>
      <c r="WVD268" s="571"/>
      <c r="WVE268" s="571"/>
      <c r="WVF268" s="571"/>
      <c r="WVG268" s="571"/>
      <c r="WVH268" s="571"/>
      <c r="WVI268" s="571"/>
      <c r="WVJ268" s="571"/>
      <c r="WVK268" s="571"/>
      <c r="WVL268" s="571"/>
      <c r="WVO268" s="571"/>
      <c r="WVP268" s="571"/>
      <c r="WVQ268" s="571"/>
      <c r="WVR268" s="571"/>
      <c r="WVS268" s="571"/>
      <c r="WVT268" s="571"/>
      <c r="WVU268" s="571"/>
      <c r="WVV268" s="571"/>
      <c r="WVW268" s="571"/>
      <c r="WVX268" s="571"/>
      <c r="WVY268" s="571"/>
      <c r="WVZ268" s="571"/>
      <c r="WWA268" s="571"/>
      <c r="WWB268" s="571"/>
      <c r="WWC268" s="571"/>
      <c r="WWD268" s="571"/>
      <c r="WWE268" s="571"/>
      <c r="WWF268" s="571"/>
      <c r="WWG268" s="571"/>
      <c r="WWH268" s="571"/>
      <c r="WWI268" s="571"/>
      <c r="WWJ268" s="571"/>
      <c r="WWK268" s="571"/>
      <c r="WWL268" s="571"/>
      <c r="WWM268" s="571"/>
      <c r="WWN268" s="571"/>
      <c r="WWO268" s="571"/>
      <c r="WWP268" s="571"/>
      <c r="WWQ268" s="571"/>
      <c r="WWR268" s="571"/>
      <c r="WWS268" s="571"/>
      <c r="WWT268" s="571"/>
      <c r="WWU268" s="571"/>
      <c r="WWV268" s="571"/>
      <c r="WWW268" s="571"/>
      <c r="WWX268" s="571"/>
      <c r="WWY268" s="571"/>
      <c r="WWZ268" s="571"/>
      <c r="WXA268" s="571"/>
      <c r="WXB268" s="571"/>
      <c r="WXC268" s="571"/>
      <c r="WXD268" s="571"/>
      <c r="WXE268" s="571"/>
      <c r="WXF268" s="571"/>
      <c r="WXG268" s="571"/>
      <c r="WXH268" s="571"/>
      <c r="WXI268" s="571"/>
      <c r="WXJ268" s="571"/>
      <c r="WXK268" s="571"/>
      <c r="WXL268" s="571"/>
      <c r="WXM268" s="571"/>
      <c r="WXN268" s="571"/>
      <c r="WXO268" s="571"/>
      <c r="WXP268" s="571"/>
      <c r="WXQ268" s="571"/>
      <c r="WXR268" s="571"/>
      <c r="WXS268" s="571"/>
      <c r="WXT268" s="571"/>
      <c r="WXU268" s="571"/>
      <c r="WXV268" s="571"/>
      <c r="WXW268" s="571"/>
      <c r="WXX268" s="571"/>
      <c r="WXY268" s="571"/>
      <c r="WXZ268" s="571"/>
      <c r="WYA268" s="571"/>
      <c r="WYB268" s="571"/>
      <c r="WYC268" s="571"/>
      <c r="WYD268" s="571"/>
      <c r="WYE268" s="571"/>
      <c r="WYF268" s="571"/>
      <c r="WYG268" s="571"/>
      <c r="WYH268" s="571"/>
      <c r="WYI268" s="571"/>
      <c r="WYJ268" s="571"/>
      <c r="WYK268" s="571"/>
      <c r="WYL268" s="571"/>
      <c r="WYM268" s="571"/>
      <c r="WYN268" s="571"/>
      <c r="WYO268" s="571"/>
      <c r="WYP268" s="571"/>
      <c r="WYQ268" s="571"/>
      <c r="WYR268" s="571"/>
      <c r="WYS268" s="571"/>
      <c r="WYT268" s="571"/>
      <c r="WYU268" s="571"/>
      <c r="WYV268" s="571"/>
      <c r="WYW268" s="571"/>
      <c r="WYX268" s="571"/>
      <c r="WYY268" s="571"/>
      <c r="WYZ268" s="571"/>
      <c r="WZA268" s="571"/>
      <c r="WZB268" s="571"/>
      <c r="WZC268" s="571"/>
      <c r="WZD268" s="571"/>
      <c r="WZE268" s="571"/>
      <c r="WZF268" s="571"/>
      <c r="WZG268" s="571"/>
      <c r="WZH268" s="571"/>
      <c r="WZI268" s="571"/>
      <c r="WZJ268" s="571"/>
      <c r="WZK268" s="571"/>
      <c r="WZL268" s="571"/>
      <c r="WZM268" s="571"/>
      <c r="WZN268" s="571"/>
      <c r="WZO268" s="571"/>
      <c r="WZP268" s="571"/>
      <c r="WZQ268" s="571"/>
      <c r="WZR268" s="571"/>
      <c r="WZS268" s="571"/>
      <c r="WZT268" s="571"/>
      <c r="WZU268" s="571"/>
      <c r="WZV268" s="571"/>
      <c r="WZW268" s="571"/>
      <c r="WZX268" s="571"/>
      <c r="WZY268" s="571"/>
      <c r="WZZ268" s="571"/>
      <c r="XAA268" s="571"/>
      <c r="XAB268" s="571"/>
      <c r="XAC268" s="571"/>
      <c r="XAD268" s="571"/>
      <c r="XAE268" s="571"/>
      <c r="XAF268" s="571"/>
      <c r="XAG268" s="571"/>
      <c r="XAH268" s="571"/>
      <c r="XAI268" s="571"/>
      <c r="XAJ268" s="571"/>
      <c r="XAK268" s="571"/>
      <c r="XAL268" s="571"/>
      <c r="XAM268" s="571"/>
      <c r="XAN268" s="571"/>
      <c r="XAO268" s="571"/>
      <c r="XAP268" s="571"/>
      <c r="XAQ268" s="571"/>
      <c r="XAR268" s="571"/>
      <c r="XAS268" s="571"/>
      <c r="XAT268" s="571"/>
      <c r="XAU268" s="571"/>
      <c r="XAV268" s="571"/>
      <c r="XAW268" s="571"/>
      <c r="XAX268" s="571"/>
      <c r="XAY268" s="571"/>
      <c r="XAZ268" s="571"/>
      <c r="XBA268" s="571"/>
      <c r="XBB268" s="571"/>
      <c r="XBC268" s="571"/>
      <c r="XBD268" s="571"/>
      <c r="XBE268" s="571"/>
      <c r="XBF268" s="571"/>
      <c r="XBG268" s="571"/>
      <c r="XBH268" s="571"/>
      <c r="XBI268" s="571"/>
      <c r="XBJ268" s="571"/>
      <c r="XBK268" s="571"/>
      <c r="XBL268" s="571"/>
      <c r="XBM268" s="571"/>
      <c r="XBN268" s="571"/>
      <c r="XBO268" s="571"/>
      <c r="XBP268" s="571"/>
      <c r="XBQ268" s="571"/>
      <c r="XBR268" s="571"/>
      <c r="XBS268" s="571"/>
      <c r="XBT268" s="571"/>
      <c r="XBU268" s="571"/>
      <c r="XBV268" s="571"/>
      <c r="XBW268" s="571"/>
      <c r="XBX268" s="571"/>
      <c r="XBY268" s="571"/>
      <c r="XBZ268" s="571"/>
      <c r="XCA268" s="571"/>
      <c r="XCB268" s="571"/>
      <c r="XCC268" s="571"/>
      <c r="XCD268" s="571"/>
      <c r="XCE268" s="571"/>
      <c r="XCF268" s="571"/>
      <c r="XCG268" s="571"/>
      <c r="XCH268" s="571"/>
      <c r="XCI268" s="571"/>
      <c r="XCJ268" s="571"/>
      <c r="XCK268" s="571"/>
      <c r="XCL268" s="571"/>
      <c r="XCM268" s="571"/>
      <c r="XCN268" s="571"/>
      <c r="XCO268" s="571"/>
      <c r="XCP268" s="571"/>
      <c r="XCQ268" s="571"/>
      <c r="XCR268" s="571"/>
      <c r="XCS268" s="571"/>
      <c r="XCT268" s="571"/>
      <c r="XCU268" s="571"/>
      <c r="XCV268" s="571"/>
      <c r="XCW268" s="571"/>
      <c r="XCX268" s="571"/>
      <c r="XCY268" s="571"/>
      <c r="XCZ268" s="571"/>
      <c r="XDA268" s="571"/>
      <c r="XDB268" s="571"/>
      <c r="XDC268" s="571"/>
      <c r="XDD268" s="571"/>
      <c r="XDE268" s="571"/>
      <c r="XDF268" s="571"/>
      <c r="XDG268" s="571"/>
      <c r="XDH268" s="571"/>
      <c r="XDI268" s="571"/>
      <c r="XDJ268" s="571"/>
      <c r="XDK268" s="571"/>
      <c r="XDL268" s="571"/>
      <c r="XDM268" s="571"/>
      <c r="XDN268" s="571"/>
      <c r="XDO268" s="571"/>
      <c r="XDP268" s="571"/>
      <c r="XDQ268" s="571"/>
      <c r="XDR268" s="571"/>
    </row>
    <row r="269" spans="1:16346" s="447" customFormat="1" ht="30.75" customHeight="1">
      <c r="A269" s="702">
        <v>255</v>
      </c>
      <c r="B269" s="703">
        <v>255</v>
      </c>
      <c r="C269" s="704"/>
      <c r="D269" s="705"/>
      <c r="E269" s="622" t="s">
        <v>1948</v>
      </c>
      <c r="F269" s="623" t="s">
        <v>1949</v>
      </c>
      <c r="G269" s="707">
        <v>14</v>
      </c>
      <c r="H269" s="708">
        <v>7.0110000000000001</v>
      </c>
      <c r="I269" s="708"/>
      <c r="J269" s="708"/>
      <c r="K269" s="722">
        <v>535.48</v>
      </c>
      <c r="L269" s="708">
        <v>7.6260000000000003</v>
      </c>
      <c r="M269" s="709"/>
      <c r="N269" s="708"/>
      <c r="O269" s="710">
        <v>14</v>
      </c>
      <c r="P269" s="708">
        <v>0.438</v>
      </c>
      <c r="Q269" s="711">
        <f t="shared" si="22"/>
        <v>15.075000000000001</v>
      </c>
      <c r="R269" s="695"/>
      <c r="S269" s="689">
        <f t="shared" si="23"/>
        <v>224000</v>
      </c>
      <c r="T269" s="634">
        <f t="shared" si="24"/>
        <v>0</v>
      </c>
      <c r="U269" s="635">
        <f t="shared" si="25"/>
        <v>243643.4</v>
      </c>
      <c r="V269" s="635">
        <f t="shared" si="26"/>
        <v>0</v>
      </c>
      <c r="W269" s="636">
        <f t="shared" si="27"/>
        <v>14000</v>
      </c>
      <c r="X269" s="637">
        <f t="shared" si="21"/>
        <v>481643.4</v>
      </c>
      <c r="Y269" s="447">
        <v>508853.6</v>
      </c>
      <c r="Z269" s="448"/>
    </row>
    <row r="270" spans="1:16346" s="447" customFormat="1" ht="30.75" customHeight="1">
      <c r="A270" s="702">
        <v>256</v>
      </c>
      <c r="B270" s="703">
        <v>256</v>
      </c>
      <c r="C270" s="704"/>
      <c r="D270" s="705"/>
      <c r="E270" s="622" t="s">
        <v>1568</v>
      </c>
      <c r="F270" s="623" t="s">
        <v>1306</v>
      </c>
      <c r="G270" s="707">
        <v>14</v>
      </c>
      <c r="H270" s="708">
        <v>7.0110000000000001</v>
      </c>
      <c r="I270" s="708"/>
      <c r="J270" s="708"/>
      <c r="K270" s="722">
        <v>520.08000000000004</v>
      </c>
      <c r="L270" s="708">
        <v>7.407</v>
      </c>
      <c r="M270" s="709"/>
      <c r="N270" s="708"/>
      <c r="O270" s="710">
        <v>14</v>
      </c>
      <c r="P270" s="708">
        <v>0.438</v>
      </c>
      <c r="Q270" s="711">
        <f t="shared" si="22"/>
        <v>14.856</v>
      </c>
      <c r="R270" s="695"/>
      <c r="S270" s="689">
        <f t="shared" si="23"/>
        <v>224000</v>
      </c>
      <c r="T270" s="634">
        <f t="shared" si="24"/>
        <v>0</v>
      </c>
      <c r="U270" s="635">
        <f t="shared" si="25"/>
        <v>236636.40000000002</v>
      </c>
      <c r="V270" s="635">
        <f t="shared" si="26"/>
        <v>0</v>
      </c>
      <c r="W270" s="636">
        <f t="shared" si="27"/>
        <v>14000</v>
      </c>
      <c r="X270" s="637">
        <f t="shared" si="21"/>
        <v>474636.4</v>
      </c>
      <c r="Y270" s="447">
        <v>492837.6</v>
      </c>
      <c r="Z270" s="448"/>
    </row>
    <row r="271" spans="1:16346" s="447" customFormat="1" ht="30.75" customHeight="1">
      <c r="A271" s="702">
        <v>257</v>
      </c>
      <c r="B271" s="703">
        <v>257</v>
      </c>
      <c r="C271" s="704"/>
      <c r="D271" s="705"/>
      <c r="E271" s="622" t="s">
        <v>1806</v>
      </c>
      <c r="F271" s="623" t="s">
        <v>1807</v>
      </c>
      <c r="G271" s="707">
        <v>12</v>
      </c>
      <c r="H271" s="708">
        <v>6.01</v>
      </c>
      <c r="I271" s="708"/>
      <c r="J271" s="708"/>
      <c r="K271" s="722">
        <v>403.48</v>
      </c>
      <c r="L271" s="708">
        <v>5.7460000000000004</v>
      </c>
      <c r="M271" s="709"/>
      <c r="N271" s="708"/>
      <c r="O271" s="710">
        <v>12</v>
      </c>
      <c r="P271" s="708">
        <v>0.376</v>
      </c>
      <c r="Q271" s="711">
        <f t="shared" si="22"/>
        <v>12.132</v>
      </c>
      <c r="R271" s="695"/>
      <c r="S271" s="689">
        <f t="shared" si="23"/>
        <v>192000</v>
      </c>
      <c r="T271" s="634">
        <f t="shared" si="24"/>
        <v>0</v>
      </c>
      <c r="U271" s="635">
        <f t="shared" si="25"/>
        <v>183583.4</v>
      </c>
      <c r="V271" s="635">
        <f t="shared" si="26"/>
        <v>0</v>
      </c>
      <c r="W271" s="636">
        <f t="shared" si="27"/>
        <v>12000</v>
      </c>
      <c r="X271" s="637">
        <f t="shared" ref="X271:X334" si="28">S271+T271+U271+V271+W271</f>
        <v>387583.4</v>
      </c>
      <c r="Y271" s="447">
        <v>516444.2</v>
      </c>
      <c r="Z271" s="448"/>
    </row>
    <row r="272" spans="1:16346" s="447" customFormat="1" ht="30.75" customHeight="1">
      <c r="A272" s="702">
        <v>258</v>
      </c>
      <c r="B272" s="703">
        <v>258</v>
      </c>
      <c r="C272" s="704"/>
      <c r="D272" s="705"/>
      <c r="E272" s="622" t="s">
        <v>1358</v>
      </c>
      <c r="F272" s="623" t="s">
        <v>1359</v>
      </c>
      <c r="G272" s="707">
        <v>15</v>
      </c>
      <c r="H272" s="708">
        <v>7.5119999999999996</v>
      </c>
      <c r="I272" s="708"/>
      <c r="J272" s="708"/>
      <c r="K272" s="722">
        <v>722.04</v>
      </c>
      <c r="L272" s="708">
        <v>10.284000000000001</v>
      </c>
      <c r="M272" s="709"/>
      <c r="N272" s="708"/>
      <c r="O272" s="710">
        <v>15</v>
      </c>
      <c r="P272" s="708">
        <v>0.47</v>
      </c>
      <c r="Q272" s="711">
        <f t="shared" ref="Q272:Q335" si="29">H272+L272+N272+P272+J272</f>
        <v>18.265999999999998</v>
      </c>
      <c r="R272" s="695"/>
      <c r="S272" s="689">
        <f t="shared" ref="S272:S335" si="30">G272*16000</f>
        <v>240000</v>
      </c>
      <c r="T272" s="634">
        <f t="shared" ref="T272:T335" si="31">I272*17000</f>
        <v>0</v>
      </c>
      <c r="U272" s="635">
        <f t="shared" ref="U272:U335" si="32">K272*455</f>
        <v>328528.2</v>
      </c>
      <c r="V272" s="635">
        <f t="shared" ref="V272:V335" si="33">M272*555</f>
        <v>0</v>
      </c>
      <c r="W272" s="636">
        <f t="shared" ref="W272:W335" si="34">O272*1000</f>
        <v>15000</v>
      </c>
      <c r="X272" s="637">
        <f t="shared" si="28"/>
        <v>583528.19999999995</v>
      </c>
      <c r="Y272" s="447">
        <v>618128.80000000005</v>
      </c>
      <c r="Z272" s="448"/>
    </row>
    <row r="273" spans="1:774 1029:1798 2053:2822 3077:3846 4101:4870 5125:5894 6149:6918 7173:7942 8197:8966 9221:9990 10245:11014 11269:12038 12293:13062 13317:14086 14341:15110 15365:16134" s="447" customFormat="1" ht="30.75" customHeight="1">
      <c r="A273" s="702">
        <v>259</v>
      </c>
      <c r="B273" s="703">
        <v>259</v>
      </c>
      <c r="C273" s="704"/>
      <c r="D273" s="705"/>
      <c r="E273" s="622" t="s">
        <v>1360</v>
      </c>
      <c r="F273" s="623" t="s">
        <v>1361</v>
      </c>
      <c r="G273" s="707">
        <v>15</v>
      </c>
      <c r="H273" s="708">
        <v>7.5119999999999996</v>
      </c>
      <c r="I273" s="708"/>
      <c r="J273" s="708"/>
      <c r="K273" s="722">
        <v>750.64</v>
      </c>
      <c r="L273" s="708">
        <v>10.691000000000001</v>
      </c>
      <c r="M273" s="709"/>
      <c r="N273" s="708"/>
      <c r="O273" s="710">
        <v>15</v>
      </c>
      <c r="P273" s="708">
        <v>0.47</v>
      </c>
      <c r="Q273" s="711">
        <f t="shared" si="29"/>
        <v>18.672999999999998</v>
      </c>
      <c r="R273" s="695"/>
      <c r="S273" s="689">
        <f t="shared" si="30"/>
        <v>240000</v>
      </c>
      <c r="T273" s="634">
        <f t="shared" si="31"/>
        <v>0</v>
      </c>
      <c r="U273" s="635">
        <f t="shared" si="32"/>
        <v>341541.2</v>
      </c>
      <c r="V273" s="635">
        <f t="shared" si="33"/>
        <v>0</v>
      </c>
      <c r="W273" s="636">
        <f t="shared" si="34"/>
        <v>15000</v>
      </c>
      <c r="X273" s="637">
        <f t="shared" si="28"/>
        <v>596541.19999999995</v>
      </c>
      <c r="Y273" s="447">
        <v>621732.39999999991</v>
      </c>
      <c r="Z273" s="448"/>
    </row>
    <row r="274" spans="1:774 1029:1798 2053:2822 3077:3846 4101:4870 5125:5894 6149:6918 7173:7942 8197:8966 9221:9990 10245:11014 11269:12038 12293:13062 13317:14086 14341:15110 15365:16134" s="447" customFormat="1" ht="30.75" customHeight="1">
      <c r="A274" s="702">
        <v>260</v>
      </c>
      <c r="B274" s="703">
        <v>260</v>
      </c>
      <c r="C274" s="704"/>
      <c r="D274" s="705"/>
      <c r="E274" s="622" t="s">
        <v>1716</v>
      </c>
      <c r="F274" s="623" t="s">
        <v>1717</v>
      </c>
      <c r="G274" s="707">
        <v>14</v>
      </c>
      <c r="H274" s="708">
        <v>7.0110000000000001</v>
      </c>
      <c r="I274" s="708"/>
      <c r="J274" s="708"/>
      <c r="K274" s="722">
        <v>602.79999999999995</v>
      </c>
      <c r="L274" s="708">
        <v>8.5850000000000009</v>
      </c>
      <c r="M274" s="709"/>
      <c r="N274" s="708"/>
      <c r="O274" s="710">
        <v>14</v>
      </c>
      <c r="P274" s="708">
        <v>0.438</v>
      </c>
      <c r="Q274" s="711">
        <f t="shared" si="29"/>
        <v>16.033999999999999</v>
      </c>
      <c r="R274" s="695"/>
      <c r="S274" s="689">
        <f t="shared" si="30"/>
        <v>224000</v>
      </c>
      <c r="T274" s="634">
        <f t="shared" si="31"/>
        <v>0</v>
      </c>
      <c r="U274" s="635">
        <f t="shared" si="32"/>
        <v>274274</v>
      </c>
      <c r="V274" s="635">
        <f t="shared" si="33"/>
        <v>0</v>
      </c>
      <c r="W274" s="636">
        <f t="shared" si="34"/>
        <v>14000</v>
      </c>
      <c r="X274" s="637">
        <f t="shared" si="28"/>
        <v>512274</v>
      </c>
      <c r="Y274" s="447">
        <v>521031.8</v>
      </c>
      <c r="Z274" s="448"/>
    </row>
    <row r="275" spans="1:774 1029:1798 2053:2822 3077:3846 4101:4870 5125:5894 6149:6918 7173:7942 8197:8966 9221:9990 10245:11014 11269:12038 12293:13062 13317:14086 14341:15110 15365:16134" s="447" customFormat="1" ht="30.75" customHeight="1">
      <c r="A275" s="702">
        <v>261</v>
      </c>
      <c r="B275" s="703">
        <v>261</v>
      </c>
      <c r="C275" s="704"/>
      <c r="D275" s="705"/>
      <c r="E275" s="622" t="s">
        <v>1331</v>
      </c>
      <c r="F275" s="623" t="s">
        <v>1332</v>
      </c>
      <c r="G275" s="707">
        <v>14</v>
      </c>
      <c r="H275" s="708">
        <v>7.0110000000000001</v>
      </c>
      <c r="I275" s="708"/>
      <c r="J275" s="708"/>
      <c r="K275" s="722">
        <v>552.20000000000005</v>
      </c>
      <c r="L275" s="708">
        <v>7.8650000000000002</v>
      </c>
      <c r="M275" s="709"/>
      <c r="N275" s="708"/>
      <c r="O275" s="710">
        <v>14</v>
      </c>
      <c r="P275" s="708">
        <v>0.438</v>
      </c>
      <c r="Q275" s="711">
        <f t="shared" si="29"/>
        <v>15.314000000000002</v>
      </c>
      <c r="R275" s="695"/>
      <c r="S275" s="689">
        <f t="shared" si="30"/>
        <v>224000</v>
      </c>
      <c r="T275" s="634">
        <f t="shared" si="31"/>
        <v>0</v>
      </c>
      <c r="U275" s="635">
        <f t="shared" si="32"/>
        <v>251251.00000000003</v>
      </c>
      <c r="V275" s="635">
        <f t="shared" si="33"/>
        <v>0</v>
      </c>
      <c r="W275" s="636">
        <f t="shared" si="34"/>
        <v>14000</v>
      </c>
      <c r="X275" s="637">
        <f t="shared" si="28"/>
        <v>489251</v>
      </c>
      <c r="Y275" s="447">
        <v>539850.60000000009</v>
      </c>
      <c r="Z275" s="448"/>
    </row>
    <row r="276" spans="1:774 1029:1798 2053:2822 3077:3846 4101:4870 5125:5894 6149:6918 7173:7942 8197:8966 9221:9990 10245:11014 11269:12038 12293:13062 13317:14086 14341:15110 15365:16134" s="447" customFormat="1" ht="30.75" customHeight="1">
      <c r="A276" s="702">
        <v>262</v>
      </c>
      <c r="B276" s="703">
        <v>262</v>
      </c>
      <c r="C276" s="704"/>
      <c r="D276" s="705"/>
      <c r="E276" s="622" t="s">
        <v>1333</v>
      </c>
      <c r="F276" s="623" t="s">
        <v>1334</v>
      </c>
      <c r="G276" s="707">
        <v>15</v>
      </c>
      <c r="H276" s="708">
        <v>7.5119999999999996</v>
      </c>
      <c r="I276" s="708"/>
      <c r="J276" s="708"/>
      <c r="K276" s="722">
        <v>505.56</v>
      </c>
      <c r="L276" s="708">
        <v>7.2</v>
      </c>
      <c r="M276" s="709"/>
      <c r="N276" s="708"/>
      <c r="O276" s="710">
        <v>15</v>
      </c>
      <c r="P276" s="708">
        <v>0.47</v>
      </c>
      <c r="Q276" s="711">
        <f t="shared" si="29"/>
        <v>15.182</v>
      </c>
      <c r="R276" s="695"/>
      <c r="S276" s="689">
        <f t="shared" si="30"/>
        <v>240000</v>
      </c>
      <c r="T276" s="634">
        <f t="shared" si="31"/>
        <v>0</v>
      </c>
      <c r="U276" s="635">
        <f t="shared" si="32"/>
        <v>230029.8</v>
      </c>
      <c r="V276" s="635">
        <f t="shared" si="33"/>
        <v>0</v>
      </c>
      <c r="W276" s="636">
        <f t="shared" si="34"/>
        <v>15000</v>
      </c>
      <c r="X276" s="637">
        <f t="shared" si="28"/>
        <v>485029.8</v>
      </c>
      <c r="Y276" s="447">
        <v>521432.19999999995</v>
      </c>
      <c r="Z276" s="448"/>
    </row>
    <row r="277" spans="1:774 1029:1798 2053:2822 3077:3846 4101:4870 5125:5894 6149:6918 7173:7942 8197:8966 9221:9990 10245:11014 11269:12038 12293:13062 13317:14086 14341:15110 15365:16134" s="447" customFormat="1" ht="30.75" customHeight="1">
      <c r="A277" s="702">
        <v>263</v>
      </c>
      <c r="B277" s="703">
        <v>263</v>
      </c>
      <c r="C277" s="704"/>
      <c r="D277" s="705"/>
      <c r="E277" s="622" t="s">
        <v>1335</v>
      </c>
      <c r="F277" s="623" t="s">
        <v>1336</v>
      </c>
      <c r="G277" s="707">
        <v>14</v>
      </c>
      <c r="H277" s="708">
        <v>7.0110000000000001</v>
      </c>
      <c r="I277" s="708"/>
      <c r="J277" s="708"/>
      <c r="K277" s="722">
        <v>500.72</v>
      </c>
      <c r="L277" s="708">
        <v>7.1310000000000002</v>
      </c>
      <c r="M277" s="709"/>
      <c r="N277" s="708"/>
      <c r="O277" s="710">
        <v>14</v>
      </c>
      <c r="P277" s="708">
        <v>0.438</v>
      </c>
      <c r="Q277" s="711">
        <f t="shared" si="29"/>
        <v>14.58</v>
      </c>
      <c r="R277" s="695"/>
      <c r="S277" s="689">
        <f t="shared" si="30"/>
        <v>224000</v>
      </c>
      <c r="T277" s="634">
        <f t="shared" si="31"/>
        <v>0</v>
      </c>
      <c r="U277" s="635">
        <f t="shared" si="32"/>
        <v>227827.6</v>
      </c>
      <c r="V277" s="635">
        <f t="shared" si="33"/>
        <v>0</v>
      </c>
      <c r="W277" s="636">
        <f t="shared" si="34"/>
        <v>14000</v>
      </c>
      <c r="X277" s="637">
        <f t="shared" si="28"/>
        <v>465827.6</v>
      </c>
      <c r="Y277" s="447">
        <v>488816.6</v>
      </c>
      <c r="Z277" s="448"/>
    </row>
    <row r="278" spans="1:774 1029:1798 2053:2822 3077:3846 4101:4870 5125:5894 6149:6918 7173:7942 8197:8966 9221:9990 10245:11014 11269:12038 12293:13062 13317:14086 14341:15110 15365:16134" s="447" customFormat="1" ht="30.75" customHeight="1">
      <c r="A278" s="702">
        <v>264</v>
      </c>
      <c r="B278" s="703">
        <v>264</v>
      </c>
      <c r="C278" s="704"/>
      <c r="D278" s="705"/>
      <c r="E278" s="622" t="s">
        <v>1354</v>
      </c>
      <c r="F278" s="623" t="s">
        <v>1355</v>
      </c>
      <c r="G278" s="707">
        <v>14</v>
      </c>
      <c r="H278" s="708">
        <v>7.0110000000000001</v>
      </c>
      <c r="I278" s="708"/>
      <c r="J278" s="708"/>
      <c r="K278" s="722">
        <v>552.64</v>
      </c>
      <c r="L278" s="708">
        <v>7.8710000000000004</v>
      </c>
      <c r="M278" s="709"/>
      <c r="N278" s="708"/>
      <c r="O278" s="710">
        <v>14</v>
      </c>
      <c r="P278" s="708">
        <v>0.438</v>
      </c>
      <c r="Q278" s="711">
        <f t="shared" si="29"/>
        <v>15.320000000000002</v>
      </c>
      <c r="R278" s="695"/>
      <c r="S278" s="689">
        <f t="shared" si="30"/>
        <v>224000</v>
      </c>
      <c r="T278" s="634">
        <f t="shared" si="31"/>
        <v>0</v>
      </c>
      <c r="U278" s="635">
        <f t="shared" si="32"/>
        <v>251451.19999999998</v>
      </c>
      <c r="V278" s="635">
        <f t="shared" si="33"/>
        <v>0</v>
      </c>
      <c r="W278" s="636">
        <f t="shared" si="34"/>
        <v>14000</v>
      </c>
      <c r="X278" s="637">
        <f t="shared" si="28"/>
        <v>489451.19999999995</v>
      </c>
      <c r="Y278" s="447">
        <v>510821.6</v>
      </c>
      <c r="Z278" s="448"/>
    </row>
    <row r="279" spans="1:774 1029:1798 2053:2822 3077:3846 4101:4870 5125:5894 6149:6918 7173:7942 8197:8966 9221:9990 10245:11014 11269:12038 12293:13062 13317:14086 14341:15110 15365:16134" s="447" customFormat="1" ht="30.75" customHeight="1">
      <c r="A279" s="702">
        <v>265</v>
      </c>
      <c r="B279" s="703">
        <v>265</v>
      </c>
      <c r="C279" s="704"/>
      <c r="D279" s="705"/>
      <c r="E279" s="622" t="s">
        <v>1356</v>
      </c>
      <c r="F279" s="623" t="s">
        <v>1357</v>
      </c>
      <c r="G279" s="707">
        <v>14</v>
      </c>
      <c r="H279" s="708">
        <v>7.0110000000000001</v>
      </c>
      <c r="I279" s="708"/>
      <c r="J279" s="708"/>
      <c r="K279" s="722">
        <v>581.67999999999995</v>
      </c>
      <c r="L279" s="708">
        <v>8.2840000000000007</v>
      </c>
      <c r="M279" s="709"/>
      <c r="N279" s="708"/>
      <c r="O279" s="710">
        <v>14</v>
      </c>
      <c r="P279" s="708">
        <v>0.438</v>
      </c>
      <c r="Q279" s="711">
        <f t="shared" si="29"/>
        <v>15.733000000000002</v>
      </c>
      <c r="R279" s="695"/>
      <c r="S279" s="689">
        <f t="shared" si="30"/>
        <v>224000</v>
      </c>
      <c r="T279" s="634">
        <f t="shared" si="31"/>
        <v>0</v>
      </c>
      <c r="U279" s="635">
        <f t="shared" si="32"/>
        <v>264664.39999999997</v>
      </c>
      <c r="V279" s="635">
        <f t="shared" si="33"/>
        <v>0</v>
      </c>
      <c r="W279" s="636">
        <f t="shared" si="34"/>
        <v>14000</v>
      </c>
      <c r="X279" s="637">
        <f t="shared" si="28"/>
        <v>502664.39999999997</v>
      </c>
      <c r="Y279" s="447">
        <v>529240</v>
      </c>
      <c r="Z279" s="448"/>
    </row>
    <row r="280" spans="1:774 1029:1798 2053:2822 3077:3846 4101:4870 5125:5894 6149:6918 7173:7942 8197:8966 9221:9990 10245:11014 11269:12038 12293:13062 13317:14086 14341:15110 15365:16134" s="447" customFormat="1" ht="30.75" customHeight="1">
      <c r="A280" s="702">
        <v>266</v>
      </c>
      <c r="B280" s="703">
        <v>266</v>
      </c>
      <c r="C280" s="704"/>
      <c r="D280" s="705"/>
      <c r="E280" s="622" t="s">
        <v>1362</v>
      </c>
      <c r="F280" s="623" t="s">
        <v>1363</v>
      </c>
      <c r="G280" s="707">
        <v>15</v>
      </c>
      <c r="H280" s="708">
        <v>7.5119999999999996</v>
      </c>
      <c r="I280" s="708"/>
      <c r="J280" s="708"/>
      <c r="K280" s="722">
        <v>669.68</v>
      </c>
      <c r="L280" s="708">
        <v>9.5380000000000003</v>
      </c>
      <c r="M280" s="709"/>
      <c r="N280" s="708"/>
      <c r="O280" s="710">
        <v>15</v>
      </c>
      <c r="P280" s="708">
        <v>0.47</v>
      </c>
      <c r="Q280" s="711">
        <f t="shared" si="29"/>
        <v>17.52</v>
      </c>
      <c r="R280" s="695"/>
      <c r="S280" s="689">
        <f t="shared" si="30"/>
        <v>240000</v>
      </c>
      <c r="T280" s="634">
        <f t="shared" si="31"/>
        <v>0</v>
      </c>
      <c r="U280" s="635">
        <f t="shared" si="32"/>
        <v>304704.39999999997</v>
      </c>
      <c r="V280" s="635">
        <f t="shared" si="33"/>
        <v>0</v>
      </c>
      <c r="W280" s="636">
        <f t="shared" si="34"/>
        <v>15000</v>
      </c>
      <c r="X280" s="637">
        <f t="shared" si="28"/>
        <v>559704.39999999991</v>
      </c>
      <c r="Y280" s="447">
        <v>539467.19999999995</v>
      </c>
      <c r="Z280" s="448"/>
    </row>
    <row r="281" spans="1:774 1029:1798 2053:2822 3077:3846 4101:4870 5125:5894 6149:6918 7173:7942 8197:8966 9221:9990 10245:11014 11269:12038 12293:13062 13317:14086 14341:15110 15365:16134" s="447" customFormat="1" ht="30.75" customHeight="1">
      <c r="A281" s="702">
        <v>267</v>
      </c>
      <c r="B281" s="703">
        <v>267</v>
      </c>
      <c r="C281" s="704"/>
      <c r="D281" s="705"/>
      <c r="E281" s="622" t="s">
        <v>1950</v>
      </c>
      <c r="F281" s="623" t="s">
        <v>1951</v>
      </c>
      <c r="G281" s="707">
        <v>14</v>
      </c>
      <c r="H281" s="708">
        <v>7.0110000000000001</v>
      </c>
      <c r="I281" s="708"/>
      <c r="J281" s="708"/>
      <c r="K281" s="722">
        <v>617.32000000000005</v>
      </c>
      <c r="L281" s="708">
        <v>8.7919999999999998</v>
      </c>
      <c r="M281" s="709"/>
      <c r="N281" s="708"/>
      <c r="O281" s="710">
        <v>14</v>
      </c>
      <c r="P281" s="708">
        <v>0.438</v>
      </c>
      <c r="Q281" s="711">
        <f t="shared" si="29"/>
        <v>16.241</v>
      </c>
      <c r="R281" s="695"/>
      <c r="S281" s="689">
        <f t="shared" si="30"/>
        <v>224000</v>
      </c>
      <c r="T281" s="634">
        <f t="shared" si="31"/>
        <v>0</v>
      </c>
      <c r="U281" s="635">
        <f t="shared" si="32"/>
        <v>280880.60000000003</v>
      </c>
      <c r="V281" s="635">
        <f t="shared" si="33"/>
        <v>0</v>
      </c>
      <c r="W281" s="636">
        <f t="shared" si="34"/>
        <v>14000</v>
      </c>
      <c r="X281" s="637">
        <f t="shared" si="28"/>
        <v>518880.60000000003</v>
      </c>
      <c r="Y281" s="447">
        <v>508636.4</v>
      </c>
      <c r="Z281" s="448"/>
    </row>
    <row r="282" spans="1:774 1029:1798 2053:2822 3077:3846 4101:4870 5125:5894 6149:6918 7173:7942 8197:8966 9221:9990 10245:11014 11269:12038 12293:13062 13317:14086 14341:15110 15365:16134" s="447" customFormat="1" ht="30.75" customHeight="1">
      <c r="A282" s="702">
        <v>268</v>
      </c>
      <c r="B282" s="703">
        <v>268</v>
      </c>
      <c r="C282" s="704"/>
      <c r="D282" s="705"/>
      <c r="E282" s="622" t="s">
        <v>1350</v>
      </c>
      <c r="F282" s="623" t="s">
        <v>1351</v>
      </c>
      <c r="G282" s="707">
        <v>14</v>
      </c>
      <c r="H282" s="708">
        <v>7.0110000000000001</v>
      </c>
      <c r="I282" s="708"/>
      <c r="J282" s="708"/>
      <c r="K282" s="722">
        <v>574.64</v>
      </c>
      <c r="L282" s="708">
        <v>8.1839999999999993</v>
      </c>
      <c r="M282" s="709"/>
      <c r="N282" s="708"/>
      <c r="O282" s="710">
        <v>14</v>
      </c>
      <c r="P282" s="708">
        <v>0.438</v>
      </c>
      <c r="Q282" s="711">
        <f t="shared" si="29"/>
        <v>15.633000000000001</v>
      </c>
      <c r="R282" s="695"/>
      <c r="S282" s="689">
        <f t="shared" si="30"/>
        <v>224000</v>
      </c>
      <c r="T282" s="634">
        <f t="shared" si="31"/>
        <v>0</v>
      </c>
      <c r="U282" s="635">
        <f t="shared" si="32"/>
        <v>261461.19999999998</v>
      </c>
      <c r="V282" s="635">
        <f t="shared" si="33"/>
        <v>0</v>
      </c>
      <c r="W282" s="636">
        <f t="shared" si="34"/>
        <v>14000</v>
      </c>
      <c r="X282" s="637">
        <f t="shared" si="28"/>
        <v>499461.19999999995</v>
      </c>
      <c r="Y282" s="447">
        <v>509070.8</v>
      </c>
      <c r="Z282" s="448"/>
    </row>
    <row r="283" spans="1:774 1029:1798 2053:2822 3077:3846 4101:4870 5125:5894 6149:6918 7173:7942 8197:8966 9221:9990 10245:11014 11269:12038 12293:13062 13317:14086 14341:15110 15365:16134" s="447" customFormat="1" ht="30.75" customHeight="1">
      <c r="A283" s="702">
        <v>269</v>
      </c>
      <c r="B283" s="703">
        <v>269</v>
      </c>
      <c r="C283" s="704"/>
      <c r="D283" s="705"/>
      <c r="E283" s="622" t="s">
        <v>1352</v>
      </c>
      <c r="F283" s="623" t="s">
        <v>1353</v>
      </c>
      <c r="G283" s="707">
        <v>15</v>
      </c>
      <c r="H283" s="708">
        <v>7.5119999999999996</v>
      </c>
      <c r="I283" s="708"/>
      <c r="J283" s="708"/>
      <c r="K283" s="722">
        <v>530.64</v>
      </c>
      <c r="L283" s="708">
        <v>7.5579999999999998</v>
      </c>
      <c r="M283" s="709"/>
      <c r="N283" s="708"/>
      <c r="O283" s="710">
        <v>15</v>
      </c>
      <c r="P283" s="708">
        <v>0.47</v>
      </c>
      <c r="Q283" s="711">
        <f t="shared" si="29"/>
        <v>15.540000000000001</v>
      </c>
      <c r="R283" s="695"/>
      <c r="S283" s="689">
        <f t="shared" si="30"/>
        <v>240000</v>
      </c>
      <c r="T283" s="634">
        <f t="shared" si="31"/>
        <v>0</v>
      </c>
      <c r="U283" s="635">
        <f t="shared" si="32"/>
        <v>241441.19999999998</v>
      </c>
      <c r="V283" s="635">
        <f t="shared" si="33"/>
        <v>0</v>
      </c>
      <c r="W283" s="636">
        <f t="shared" si="34"/>
        <v>15000</v>
      </c>
      <c r="X283" s="637">
        <f t="shared" si="28"/>
        <v>496441.19999999995</v>
      </c>
      <c r="Y283" s="447">
        <v>500061.80000000005</v>
      </c>
      <c r="Z283" s="448"/>
    </row>
    <row r="284" spans="1:774 1029:1798 2053:2822 3077:3846 4101:4870 5125:5894 6149:6918 7173:7942 8197:8966 9221:9990 10245:11014 11269:12038 12293:13062 13317:14086 14341:15110 15365:16134" s="624" customFormat="1" ht="30.75" customHeight="1">
      <c r="A284" s="702">
        <v>270</v>
      </c>
      <c r="B284" s="703">
        <v>270</v>
      </c>
      <c r="C284" s="723"/>
      <c r="D284" s="724"/>
      <c r="E284" s="725" t="s">
        <v>1835</v>
      </c>
      <c r="F284" s="715" t="s">
        <v>1836</v>
      </c>
      <c r="G284" s="707">
        <v>15</v>
      </c>
      <c r="H284" s="708">
        <v>7.5119999999999996</v>
      </c>
      <c r="I284" s="708"/>
      <c r="J284" s="708"/>
      <c r="K284" s="709">
        <v>564.96</v>
      </c>
      <c r="L284" s="708">
        <v>8.0459999999999994</v>
      </c>
      <c r="M284" s="709"/>
      <c r="N284" s="708"/>
      <c r="O284" s="710">
        <v>15</v>
      </c>
      <c r="P284" s="708">
        <v>0.47</v>
      </c>
      <c r="Q284" s="711">
        <f t="shared" si="29"/>
        <v>16.027999999999999</v>
      </c>
      <c r="R284" s="697"/>
      <c r="S284" s="689">
        <f t="shared" si="30"/>
        <v>240000</v>
      </c>
      <c r="T284" s="634">
        <f t="shared" si="31"/>
        <v>0</v>
      </c>
      <c r="U284" s="635">
        <f t="shared" si="32"/>
        <v>257056.80000000002</v>
      </c>
      <c r="V284" s="635">
        <f t="shared" si="33"/>
        <v>0</v>
      </c>
      <c r="W284" s="636">
        <f t="shared" si="34"/>
        <v>15000</v>
      </c>
      <c r="X284" s="637">
        <f t="shared" si="28"/>
        <v>512056.80000000005</v>
      </c>
      <c r="Y284" s="624">
        <v>556284</v>
      </c>
      <c r="Z284" s="448"/>
      <c r="JA284" s="447"/>
      <c r="JB284" s="447"/>
      <c r="SW284" s="447"/>
      <c r="SX284" s="447"/>
      <c r="ACS284" s="447"/>
      <c r="ACT284" s="447"/>
      <c r="AMO284" s="447"/>
      <c r="AMP284" s="447"/>
      <c r="AWK284" s="447"/>
      <c r="AWL284" s="447"/>
      <c r="BGG284" s="447"/>
      <c r="BGH284" s="447"/>
      <c r="BQC284" s="447"/>
      <c r="BQD284" s="447"/>
      <c r="BZY284" s="447"/>
      <c r="BZZ284" s="447"/>
      <c r="CJU284" s="447"/>
      <c r="CJV284" s="447"/>
      <c r="CTQ284" s="447"/>
      <c r="CTR284" s="447"/>
      <c r="DDM284" s="447"/>
      <c r="DDN284" s="447"/>
      <c r="DNI284" s="447"/>
      <c r="DNJ284" s="447"/>
      <c r="DXE284" s="447"/>
      <c r="DXF284" s="447"/>
      <c r="EHA284" s="447"/>
      <c r="EHB284" s="447"/>
      <c r="EQW284" s="447"/>
      <c r="EQX284" s="447"/>
      <c r="FAS284" s="447"/>
      <c r="FAT284" s="447"/>
      <c r="FKO284" s="447"/>
      <c r="FKP284" s="447"/>
      <c r="FUK284" s="447"/>
      <c r="FUL284" s="447"/>
      <c r="GEG284" s="447"/>
      <c r="GEH284" s="447"/>
      <c r="GOC284" s="447"/>
      <c r="GOD284" s="447"/>
      <c r="GXY284" s="447"/>
      <c r="GXZ284" s="447"/>
      <c r="HHU284" s="447"/>
      <c r="HHV284" s="447"/>
      <c r="HRQ284" s="447"/>
      <c r="HRR284" s="447"/>
      <c r="IBM284" s="447"/>
      <c r="IBN284" s="447"/>
      <c r="ILI284" s="447"/>
      <c r="ILJ284" s="447"/>
      <c r="IVE284" s="447"/>
      <c r="IVF284" s="447"/>
      <c r="JFA284" s="447"/>
      <c r="JFB284" s="447"/>
      <c r="JOW284" s="447"/>
      <c r="JOX284" s="447"/>
      <c r="JYS284" s="447"/>
      <c r="JYT284" s="447"/>
      <c r="KIO284" s="447"/>
      <c r="KIP284" s="447"/>
      <c r="KSK284" s="447"/>
      <c r="KSL284" s="447"/>
      <c r="LCG284" s="447"/>
      <c r="LCH284" s="447"/>
      <c r="LMC284" s="447"/>
      <c r="LMD284" s="447"/>
      <c r="LVY284" s="447"/>
      <c r="LVZ284" s="447"/>
      <c r="MFU284" s="447"/>
      <c r="MFV284" s="447"/>
      <c r="MPQ284" s="447"/>
      <c r="MPR284" s="447"/>
      <c r="MZM284" s="447"/>
      <c r="MZN284" s="447"/>
      <c r="NJI284" s="447"/>
      <c r="NJJ284" s="447"/>
      <c r="NTE284" s="447"/>
      <c r="NTF284" s="447"/>
      <c r="ODA284" s="447"/>
      <c r="ODB284" s="447"/>
      <c r="OMW284" s="447"/>
      <c r="OMX284" s="447"/>
      <c r="OWS284" s="447"/>
      <c r="OWT284" s="447"/>
      <c r="PGO284" s="447"/>
      <c r="PGP284" s="447"/>
      <c r="PQK284" s="447"/>
      <c r="PQL284" s="447"/>
      <c r="QAG284" s="447"/>
      <c r="QAH284" s="447"/>
      <c r="QKC284" s="447"/>
      <c r="QKD284" s="447"/>
      <c r="QTY284" s="447"/>
      <c r="QTZ284" s="447"/>
      <c r="RDU284" s="447"/>
      <c r="RDV284" s="447"/>
      <c r="RNQ284" s="447"/>
      <c r="RNR284" s="447"/>
      <c r="RXM284" s="447"/>
      <c r="RXN284" s="447"/>
      <c r="SHI284" s="447"/>
      <c r="SHJ284" s="447"/>
      <c r="SRE284" s="447"/>
      <c r="SRF284" s="447"/>
      <c r="TBA284" s="447"/>
      <c r="TBB284" s="447"/>
      <c r="TKW284" s="447"/>
      <c r="TKX284" s="447"/>
      <c r="TUS284" s="447"/>
      <c r="TUT284" s="447"/>
      <c r="UEO284" s="447"/>
      <c r="UEP284" s="447"/>
      <c r="UOK284" s="447"/>
      <c r="UOL284" s="447"/>
      <c r="UYG284" s="447"/>
      <c r="UYH284" s="447"/>
      <c r="VIC284" s="447"/>
      <c r="VID284" s="447"/>
      <c r="VRY284" s="447"/>
      <c r="VRZ284" s="447"/>
      <c r="WBU284" s="447"/>
      <c r="WBV284" s="447"/>
      <c r="WLQ284" s="447"/>
      <c r="WLR284" s="447"/>
      <c r="WVM284" s="447"/>
      <c r="WVN284" s="447"/>
    </row>
    <row r="285" spans="1:774 1029:1798 2053:2822 3077:3846 4101:4870 5125:5894 6149:6918 7173:7942 8197:8966 9221:9990 10245:11014 11269:12038 12293:13062 13317:14086 14341:15110 15365:16134" s="447" customFormat="1" ht="30.75" customHeight="1">
      <c r="A285" s="702">
        <v>271</v>
      </c>
      <c r="B285" s="703">
        <v>271</v>
      </c>
      <c r="C285" s="723"/>
      <c r="D285" s="724"/>
      <c r="E285" s="726" t="s">
        <v>1837</v>
      </c>
      <c r="F285" s="727" t="s">
        <v>1838</v>
      </c>
      <c r="G285" s="707">
        <v>13</v>
      </c>
      <c r="H285" s="708">
        <v>6.51</v>
      </c>
      <c r="I285" s="708"/>
      <c r="J285" s="708"/>
      <c r="K285" s="709">
        <v>619.08000000000004</v>
      </c>
      <c r="L285" s="708">
        <v>8.8170000000000002</v>
      </c>
      <c r="M285" s="709"/>
      <c r="N285" s="708"/>
      <c r="O285" s="710">
        <v>13</v>
      </c>
      <c r="P285" s="708">
        <v>0.40699999999999997</v>
      </c>
      <c r="Q285" s="711">
        <f t="shared" si="29"/>
        <v>15.734</v>
      </c>
      <c r="R285" s="697"/>
      <c r="S285" s="689">
        <f t="shared" si="30"/>
        <v>208000</v>
      </c>
      <c r="T285" s="634">
        <f t="shared" si="31"/>
        <v>0</v>
      </c>
      <c r="U285" s="635">
        <f t="shared" si="32"/>
        <v>281681.40000000002</v>
      </c>
      <c r="V285" s="635">
        <f t="shared" si="33"/>
        <v>0</v>
      </c>
      <c r="W285" s="636">
        <f t="shared" si="34"/>
        <v>13000</v>
      </c>
      <c r="X285" s="637">
        <f t="shared" si="28"/>
        <v>502681.4</v>
      </c>
      <c r="Y285" s="447">
        <v>506868.6</v>
      </c>
      <c r="Z285" s="448"/>
    </row>
    <row r="286" spans="1:774 1029:1798 2053:2822 3077:3846 4101:4870 5125:5894 6149:6918 7173:7942 8197:8966 9221:9990 10245:11014 11269:12038 12293:13062 13317:14086 14341:15110 15365:16134" s="447" customFormat="1" ht="30.75" customHeight="1">
      <c r="A286" s="702">
        <v>272</v>
      </c>
      <c r="B286" s="703">
        <v>272</v>
      </c>
      <c r="C286" s="723"/>
      <c r="D286" s="724"/>
      <c r="E286" s="726" t="s">
        <v>1839</v>
      </c>
      <c r="F286" s="727" t="s">
        <v>1840</v>
      </c>
      <c r="G286" s="707">
        <v>13</v>
      </c>
      <c r="H286" s="708">
        <v>6.51</v>
      </c>
      <c r="I286" s="708"/>
      <c r="J286" s="708"/>
      <c r="K286" s="709">
        <v>630.52</v>
      </c>
      <c r="L286" s="708">
        <v>8.98</v>
      </c>
      <c r="M286" s="709"/>
      <c r="N286" s="708"/>
      <c r="O286" s="710">
        <v>13</v>
      </c>
      <c r="P286" s="708">
        <v>0.40699999999999997</v>
      </c>
      <c r="Q286" s="711">
        <f t="shared" si="29"/>
        <v>15.897</v>
      </c>
      <c r="R286" s="697"/>
      <c r="S286" s="689">
        <f t="shared" si="30"/>
        <v>208000</v>
      </c>
      <c r="T286" s="634">
        <f t="shared" si="31"/>
        <v>0</v>
      </c>
      <c r="U286" s="635">
        <f t="shared" si="32"/>
        <v>286886.59999999998</v>
      </c>
      <c r="V286" s="635">
        <f t="shared" si="33"/>
        <v>0</v>
      </c>
      <c r="W286" s="636">
        <f t="shared" si="34"/>
        <v>13000</v>
      </c>
      <c r="X286" s="637">
        <f t="shared" si="28"/>
        <v>507886.6</v>
      </c>
      <c r="Y286" s="447">
        <v>529090.80000000005</v>
      </c>
      <c r="Z286" s="448"/>
    </row>
    <row r="287" spans="1:774 1029:1798 2053:2822 3077:3846 4101:4870 5125:5894 6149:6918 7173:7942 8197:8966 9221:9990 10245:11014 11269:12038 12293:13062 13317:14086 14341:15110 15365:16134" s="628" customFormat="1" ht="30.75" customHeight="1">
      <c r="A287" s="716">
        <v>273</v>
      </c>
      <c r="B287" s="703">
        <v>273</v>
      </c>
      <c r="C287" s="735"/>
      <c r="D287" s="727"/>
      <c r="E287" s="726" t="s">
        <v>2094</v>
      </c>
      <c r="F287" s="727" t="s">
        <v>2095</v>
      </c>
      <c r="G287" s="707">
        <v>15</v>
      </c>
      <c r="H287" s="708">
        <v>7.5119999999999996</v>
      </c>
      <c r="I287" s="720"/>
      <c r="J287" s="708"/>
      <c r="K287" s="710">
        <v>626.12</v>
      </c>
      <c r="L287" s="708">
        <v>8.9169999999999998</v>
      </c>
      <c r="M287" s="710"/>
      <c r="N287" s="708"/>
      <c r="O287" s="710">
        <v>15</v>
      </c>
      <c r="P287" s="708">
        <v>0.47</v>
      </c>
      <c r="Q287" s="721">
        <f t="shared" si="29"/>
        <v>16.898999999999997</v>
      </c>
      <c r="R287" s="698"/>
      <c r="S287" s="691">
        <f t="shared" si="30"/>
        <v>240000</v>
      </c>
      <c r="T287" s="682">
        <f t="shared" si="31"/>
        <v>0</v>
      </c>
      <c r="U287" s="683">
        <f t="shared" si="32"/>
        <v>284884.59999999998</v>
      </c>
      <c r="V287" s="683">
        <f t="shared" si="33"/>
        <v>0</v>
      </c>
      <c r="W287" s="684">
        <f t="shared" si="34"/>
        <v>15000</v>
      </c>
      <c r="X287" s="685">
        <f t="shared" si="28"/>
        <v>539884.6</v>
      </c>
      <c r="Y287" s="628">
        <v>480408.2</v>
      </c>
      <c r="Z287" s="629"/>
    </row>
    <row r="288" spans="1:774 1029:1798 2053:2822 3077:3846 4101:4870 5125:5894 6149:6918 7173:7942 8197:8966 9221:9990 10245:11014 11269:12038 12293:13062 13317:14086 14341:15110 15365:16134" s="447" customFormat="1" ht="30.75" customHeight="1">
      <c r="A288" s="702">
        <v>274</v>
      </c>
      <c r="B288" s="703">
        <v>274</v>
      </c>
      <c r="C288" s="723"/>
      <c r="D288" s="724"/>
      <c r="E288" s="730" t="s">
        <v>2083</v>
      </c>
      <c r="F288" s="727" t="s">
        <v>2082</v>
      </c>
      <c r="G288" s="707">
        <v>13</v>
      </c>
      <c r="H288" s="708">
        <v>6.51</v>
      </c>
      <c r="I288" s="708"/>
      <c r="J288" s="708"/>
      <c r="K288" s="709">
        <v>428.56</v>
      </c>
      <c r="L288" s="708">
        <v>6.1040000000000001</v>
      </c>
      <c r="M288" s="709"/>
      <c r="N288" s="708"/>
      <c r="O288" s="710">
        <v>13</v>
      </c>
      <c r="P288" s="708">
        <v>0.40699999999999997</v>
      </c>
      <c r="Q288" s="711">
        <f t="shared" si="29"/>
        <v>13.021000000000001</v>
      </c>
      <c r="R288" s="697"/>
      <c r="S288" s="689">
        <f t="shared" si="30"/>
        <v>208000</v>
      </c>
      <c r="T288" s="634">
        <f t="shared" si="31"/>
        <v>0</v>
      </c>
      <c r="U288" s="635">
        <f t="shared" si="32"/>
        <v>194994.8</v>
      </c>
      <c r="V288" s="635">
        <f t="shared" si="33"/>
        <v>0</v>
      </c>
      <c r="W288" s="636">
        <f t="shared" si="34"/>
        <v>13000</v>
      </c>
      <c r="X288" s="637">
        <f t="shared" si="28"/>
        <v>415994.8</v>
      </c>
      <c r="Y288" s="447">
        <v>484412.19999999995</v>
      </c>
      <c r="Z288" s="448"/>
    </row>
    <row r="289" spans="1:774 1029:1798 2053:2822 3077:3846 4101:4870 5125:5894 6149:6918 7173:7942 8197:8966 9221:9990 10245:11014 11269:12038 12293:13062 13317:14086 14341:15110 15365:16134" s="447" customFormat="1" ht="30.75" customHeight="1">
      <c r="A289" s="702">
        <v>275</v>
      </c>
      <c r="B289" s="703">
        <v>275</v>
      </c>
      <c r="C289" s="723"/>
      <c r="D289" s="724"/>
      <c r="E289" s="731" t="s">
        <v>1364</v>
      </c>
      <c r="F289" s="715" t="s">
        <v>1365</v>
      </c>
      <c r="G289" s="734">
        <v>15</v>
      </c>
      <c r="H289" s="708">
        <v>7.5119999999999996</v>
      </c>
      <c r="I289" s="708"/>
      <c r="J289" s="708"/>
      <c r="K289" s="709">
        <v>665.72</v>
      </c>
      <c r="L289" s="708">
        <v>9.4809999999999999</v>
      </c>
      <c r="M289" s="709"/>
      <c r="N289" s="708"/>
      <c r="O289" s="710">
        <v>15</v>
      </c>
      <c r="P289" s="708">
        <v>0.47</v>
      </c>
      <c r="Q289" s="711">
        <f t="shared" si="29"/>
        <v>17.462999999999997</v>
      </c>
      <c r="R289" s="697"/>
      <c r="S289" s="689">
        <f t="shared" si="30"/>
        <v>240000</v>
      </c>
      <c r="T289" s="634">
        <f t="shared" si="31"/>
        <v>0</v>
      </c>
      <c r="U289" s="635">
        <f t="shared" si="32"/>
        <v>302902.60000000003</v>
      </c>
      <c r="V289" s="635">
        <f t="shared" si="33"/>
        <v>0</v>
      </c>
      <c r="W289" s="636">
        <f t="shared" si="34"/>
        <v>15000</v>
      </c>
      <c r="X289" s="637">
        <f t="shared" si="28"/>
        <v>557902.60000000009</v>
      </c>
      <c r="Y289" s="447">
        <v>516844.6</v>
      </c>
      <c r="Z289" s="448"/>
    </row>
    <row r="290" spans="1:774 1029:1798 2053:2822 3077:3846 4101:4870 5125:5894 6149:6918 7173:7942 8197:8966 9221:9990 10245:11014 11269:12038 12293:13062 13317:14086 14341:15110 15365:16134" s="447" customFormat="1" ht="30.75" customHeight="1">
      <c r="A290" s="702">
        <v>276</v>
      </c>
      <c r="B290" s="703">
        <v>276</v>
      </c>
      <c r="C290" s="723"/>
      <c r="D290" s="724"/>
      <c r="E290" s="731" t="s">
        <v>1366</v>
      </c>
      <c r="F290" s="715" t="s">
        <v>1367</v>
      </c>
      <c r="G290" s="707">
        <v>15</v>
      </c>
      <c r="H290" s="708">
        <v>7.5119999999999996</v>
      </c>
      <c r="I290" s="708"/>
      <c r="J290" s="708"/>
      <c r="K290" s="709">
        <v>599.72</v>
      </c>
      <c r="L290" s="708">
        <v>8.5410000000000004</v>
      </c>
      <c r="M290" s="709"/>
      <c r="N290" s="708"/>
      <c r="O290" s="710">
        <v>15</v>
      </c>
      <c r="P290" s="708">
        <v>0.47</v>
      </c>
      <c r="Q290" s="711">
        <f t="shared" si="29"/>
        <v>16.523</v>
      </c>
      <c r="R290" s="697"/>
      <c r="S290" s="689">
        <f t="shared" si="30"/>
        <v>240000</v>
      </c>
      <c r="T290" s="634">
        <f t="shared" si="31"/>
        <v>0</v>
      </c>
      <c r="U290" s="635">
        <f t="shared" si="32"/>
        <v>272872.60000000003</v>
      </c>
      <c r="V290" s="635">
        <f t="shared" si="33"/>
        <v>0</v>
      </c>
      <c r="W290" s="636">
        <f t="shared" si="34"/>
        <v>15000</v>
      </c>
      <c r="X290" s="637">
        <f t="shared" si="28"/>
        <v>527872.60000000009</v>
      </c>
      <c r="Y290" s="447">
        <v>511038.80000000005</v>
      </c>
      <c r="Z290" s="448"/>
    </row>
    <row r="291" spans="1:774 1029:1798 2053:2822 3077:3846 4101:4870 5125:5894 6149:6918 7173:7942 8197:8966 9221:9990 10245:11014 11269:12038 12293:13062 13317:14086 14341:15110 15365:16134" s="472" customFormat="1" ht="30.75" customHeight="1">
      <c r="A291" s="702">
        <v>277</v>
      </c>
      <c r="B291" s="703">
        <v>277</v>
      </c>
      <c r="C291" s="704"/>
      <c r="D291" s="705"/>
      <c r="E291" s="622" t="s">
        <v>1323</v>
      </c>
      <c r="F291" s="706" t="s">
        <v>1324</v>
      </c>
      <c r="G291" s="707">
        <v>12</v>
      </c>
      <c r="H291" s="708">
        <v>6.01</v>
      </c>
      <c r="I291" s="708"/>
      <c r="J291" s="708"/>
      <c r="K291" s="722">
        <v>519.64</v>
      </c>
      <c r="L291" s="708">
        <v>7.4009999999999998</v>
      </c>
      <c r="M291" s="709"/>
      <c r="N291" s="708"/>
      <c r="O291" s="710">
        <v>12</v>
      </c>
      <c r="P291" s="708">
        <v>0.376</v>
      </c>
      <c r="Q291" s="711">
        <f t="shared" si="29"/>
        <v>13.786999999999999</v>
      </c>
      <c r="R291" s="695"/>
      <c r="S291" s="689">
        <f t="shared" si="30"/>
        <v>192000</v>
      </c>
      <c r="T291" s="634">
        <f t="shared" si="31"/>
        <v>0</v>
      </c>
      <c r="U291" s="635">
        <f t="shared" si="32"/>
        <v>236436.19999999998</v>
      </c>
      <c r="V291" s="635">
        <f t="shared" si="33"/>
        <v>0</v>
      </c>
      <c r="W291" s="636">
        <f t="shared" si="34"/>
        <v>12000</v>
      </c>
      <c r="X291" s="637">
        <f t="shared" si="28"/>
        <v>440436.19999999995</v>
      </c>
      <c r="Y291" s="472">
        <v>563107.80000000005</v>
      </c>
      <c r="Z291" s="473"/>
    </row>
    <row r="292" spans="1:774 1029:1798 2053:2822 3077:3846 4101:4870 5125:5894 6149:6918 7173:7942 8197:8966 9221:9990 10245:11014 11269:12038 12293:13062 13317:14086 14341:15110 15365:16134" s="447" customFormat="1" ht="30.75" customHeight="1">
      <c r="A292" s="702">
        <v>278</v>
      </c>
      <c r="B292" s="703">
        <v>278</v>
      </c>
      <c r="C292" s="704"/>
      <c r="D292" s="705"/>
      <c r="E292" s="622" t="s">
        <v>1325</v>
      </c>
      <c r="F292" s="706" t="s">
        <v>1326</v>
      </c>
      <c r="G292" s="707">
        <v>12</v>
      </c>
      <c r="H292" s="708">
        <v>6.01</v>
      </c>
      <c r="I292" s="708"/>
      <c r="J292" s="708"/>
      <c r="K292" s="722">
        <v>518.76</v>
      </c>
      <c r="L292" s="708">
        <v>7.3879999999999999</v>
      </c>
      <c r="M292" s="709"/>
      <c r="N292" s="708"/>
      <c r="O292" s="710">
        <v>12</v>
      </c>
      <c r="P292" s="708">
        <v>0.376</v>
      </c>
      <c r="Q292" s="711">
        <f t="shared" si="29"/>
        <v>13.773999999999999</v>
      </c>
      <c r="R292" s="695"/>
      <c r="S292" s="689">
        <f t="shared" si="30"/>
        <v>192000</v>
      </c>
      <c r="T292" s="634">
        <f t="shared" si="31"/>
        <v>0</v>
      </c>
      <c r="U292" s="635">
        <f t="shared" si="32"/>
        <v>236035.8</v>
      </c>
      <c r="V292" s="635">
        <f t="shared" si="33"/>
        <v>0</v>
      </c>
      <c r="W292" s="636">
        <f t="shared" si="34"/>
        <v>12000</v>
      </c>
      <c r="X292" s="637">
        <f t="shared" si="28"/>
        <v>440035.8</v>
      </c>
      <c r="Y292" s="447">
        <v>547692.39999999991</v>
      </c>
      <c r="Z292" s="448"/>
    </row>
    <row r="293" spans="1:774 1029:1798 2053:2822 3077:3846 4101:4870 5125:5894 6149:6918 7173:7942 8197:8966 9221:9990 10245:11014 11269:12038 12293:13062 13317:14086 14341:15110 15365:16134" s="447" customFormat="1" ht="30.75" customHeight="1">
      <c r="A293" s="702">
        <v>279</v>
      </c>
      <c r="B293" s="703">
        <v>279</v>
      </c>
      <c r="C293" s="704"/>
      <c r="D293" s="705"/>
      <c r="E293" s="622" t="s">
        <v>1826</v>
      </c>
      <c r="F293" s="706" t="s">
        <v>1827</v>
      </c>
      <c r="G293" s="707">
        <v>14</v>
      </c>
      <c r="H293" s="708">
        <v>7.0110000000000001</v>
      </c>
      <c r="I293" s="708"/>
      <c r="J293" s="708"/>
      <c r="K293" s="722">
        <v>676.28</v>
      </c>
      <c r="L293" s="708">
        <v>9.6319999999999997</v>
      </c>
      <c r="M293" s="709"/>
      <c r="N293" s="708"/>
      <c r="O293" s="710">
        <v>14</v>
      </c>
      <c r="P293" s="708">
        <v>0.438</v>
      </c>
      <c r="Q293" s="711">
        <f t="shared" si="29"/>
        <v>17.081</v>
      </c>
      <c r="R293" s="695"/>
      <c r="S293" s="689">
        <f t="shared" si="30"/>
        <v>224000</v>
      </c>
      <c r="T293" s="634">
        <f t="shared" si="31"/>
        <v>0</v>
      </c>
      <c r="U293" s="635">
        <f t="shared" si="32"/>
        <v>307707.39999999997</v>
      </c>
      <c r="V293" s="635">
        <f t="shared" si="33"/>
        <v>0</v>
      </c>
      <c r="W293" s="636">
        <f t="shared" si="34"/>
        <v>14000</v>
      </c>
      <c r="X293" s="637">
        <f t="shared" si="28"/>
        <v>545707.39999999991</v>
      </c>
      <c r="Y293" s="447">
        <v>540885.60000000009</v>
      </c>
      <c r="Z293" s="448"/>
    </row>
    <row r="294" spans="1:774 1029:1798 2053:2822 3077:3846 4101:4870 5125:5894 6149:6918 7173:7942 8197:8966 9221:9990 10245:11014 11269:12038 12293:13062 13317:14086 14341:15110 15365:16134" s="447" customFormat="1" ht="30.75" customHeight="1">
      <c r="A294" s="702">
        <v>280</v>
      </c>
      <c r="B294" s="703">
        <v>280</v>
      </c>
      <c r="C294" s="704"/>
      <c r="D294" s="713"/>
      <c r="E294" s="622" t="s">
        <v>1952</v>
      </c>
      <c r="F294" s="623" t="s">
        <v>1953</v>
      </c>
      <c r="G294" s="707">
        <v>13</v>
      </c>
      <c r="H294" s="708">
        <v>6.51</v>
      </c>
      <c r="I294" s="708"/>
      <c r="J294" s="708"/>
      <c r="K294" s="722">
        <v>576.4</v>
      </c>
      <c r="L294" s="708">
        <v>8.2089999999999996</v>
      </c>
      <c r="M294" s="709"/>
      <c r="N294" s="708"/>
      <c r="O294" s="710">
        <v>13</v>
      </c>
      <c r="P294" s="708">
        <v>0.40699999999999997</v>
      </c>
      <c r="Q294" s="711">
        <f t="shared" si="29"/>
        <v>15.125999999999999</v>
      </c>
      <c r="R294" s="695"/>
      <c r="S294" s="689">
        <f t="shared" si="30"/>
        <v>208000</v>
      </c>
      <c r="T294" s="634">
        <f t="shared" si="31"/>
        <v>0</v>
      </c>
      <c r="U294" s="635">
        <f t="shared" si="32"/>
        <v>262262</v>
      </c>
      <c r="V294" s="635">
        <f t="shared" si="33"/>
        <v>0</v>
      </c>
      <c r="W294" s="636">
        <f t="shared" si="34"/>
        <v>13000</v>
      </c>
      <c r="X294" s="637">
        <f t="shared" si="28"/>
        <v>483262</v>
      </c>
      <c r="Y294" s="447">
        <v>523651.4</v>
      </c>
      <c r="Z294" s="448"/>
    </row>
    <row r="295" spans="1:774 1029:1798 2053:2822 3077:3846 4101:4870 5125:5894 6149:6918 7173:7942 8197:8966 9221:9990 10245:11014 11269:12038 12293:13062 13317:14086 14341:15110 15365:16134" s="624" customFormat="1" ht="30.75" customHeight="1">
      <c r="A295" s="702">
        <v>281</v>
      </c>
      <c r="B295" s="703">
        <v>281</v>
      </c>
      <c r="C295" s="704"/>
      <c r="D295" s="713"/>
      <c r="E295" s="622" t="s">
        <v>1327</v>
      </c>
      <c r="F295" s="623" t="s">
        <v>1328</v>
      </c>
      <c r="G295" s="707">
        <v>14</v>
      </c>
      <c r="H295" s="708">
        <v>7.0110000000000001</v>
      </c>
      <c r="I295" s="708"/>
      <c r="J295" s="708"/>
      <c r="K295" s="722">
        <v>758.56000000000006</v>
      </c>
      <c r="L295" s="708">
        <v>10.804</v>
      </c>
      <c r="M295" s="709"/>
      <c r="N295" s="708"/>
      <c r="O295" s="710">
        <v>14</v>
      </c>
      <c r="P295" s="708">
        <v>0.438</v>
      </c>
      <c r="Q295" s="711">
        <f t="shared" si="29"/>
        <v>18.253</v>
      </c>
      <c r="R295" s="695"/>
      <c r="S295" s="689">
        <f t="shared" si="30"/>
        <v>224000</v>
      </c>
      <c r="T295" s="634">
        <f t="shared" si="31"/>
        <v>0</v>
      </c>
      <c r="U295" s="635">
        <f t="shared" si="32"/>
        <v>345144.80000000005</v>
      </c>
      <c r="V295" s="635">
        <f t="shared" si="33"/>
        <v>0</v>
      </c>
      <c r="W295" s="636">
        <f t="shared" si="34"/>
        <v>14000</v>
      </c>
      <c r="X295" s="637">
        <f t="shared" si="28"/>
        <v>583144.80000000005</v>
      </c>
      <c r="Y295" s="624">
        <v>539284</v>
      </c>
      <c r="Z295" s="448"/>
      <c r="JA295" s="447"/>
      <c r="JB295" s="447"/>
      <c r="SW295" s="447"/>
      <c r="SX295" s="447"/>
      <c r="ACS295" s="447"/>
      <c r="ACT295" s="447"/>
      <c r="AMO295" s="447"/>
      <c r="AMP295" s="447"/>
      <c r="AWK295" s="447"/>
      <c r="AWL295" s="447"/>
      <c r="BGG295" s="447"/>
      <c r="BGH295" s="447"/>
      <c r="BQC295" s="447"/>
      <c r="BQD295" s="447"/>
      <c r="BZY295" s="447"/>
      <c r="BZZ295" s="447"/>
      <c r="CJU295" s="447"/>
      <c r="CJV295" s="447"/>
      <c r="CTQ295" s="447"/>
      <c r="CTR295" s="447"/>
      <c r="DDM295" s="447"/>
      <c r="DDN295" s="447"/>
      <c r="DNI295" s="447"/>
      <c r="DNJ295" s="447"/>
      <c r="DXE295" s="447"/>
      <c r="DXF295" s="447"/>
      <c r="EHA295" s="447"/>
      <c r="EHB295" s="447"/>
      <c r="EQW295" s="447"/>
      <c r="EQX295" s="447"/>
      <c r="FAS295" s="447"/>
      <c r="FAT295" s="447"/>
      <c r="FKO295" s="447"/>
      <c r="FKP295" s="447"/>
      <c r="FUK295" s="447"/>
      <c r="FUL295" s="447"/>
      <c r="GEG295" s="447"/>
      <c r="GEH295" s="447"/>
      <c r="GOC295" s="447"/>
      <c r="GOD295" s="447"/>
      <c r="GXY295" s="447"/>
      <c r="GXZ295" s="447"/>
      <c r="HHU295" s="447"/>
      <c r="HHV295" s="447"/>
      <c r="HRQ295" s="447"/>
      <c r="HRR295" s="447"/>
      <c r="IBM295" s="447"/>
      <c r="IBN295" s="447"/>
      <c r="ILI295" s="447"/>
      <c r="ILJ295" s="447"/>
      <c r="IVE295" s="447"/>
      <c r="IVF295" s="447"/>
      <c r="JFA295" s="447"/>
      <c r="JFB295" s="447"/>
      <c r="JOW295" s="447"/>
      <c r="JOX295" s="447"/>
      <c r="JYS295" s="447"/>
      <c r="JYT295" s="447"/>
      <c r="KIO295" s="447"/>
      <c r="KIP295" s="447"/>
      <c r="KSK295" s="447"/>
      <c r="KSL295" s="447"/>
      <c r="LCG295" s="447"/>
      <c r="LCH295" s="447"/>
      <c r="LMC295" s="447"/>
      <c r="LMD295" s="447"/>
      <c r="LVY295" s="447"/>
      <c r="LVZ295" s="447"/>
      <c r="MFU295" s="447"/>
      <c r="MFV295" s="447"/>
      <c r="MPQ295" s="447"/>
      <c r="MPR295" s="447"/>
      <c r="MZM295" s="447"/>
      <c r="MZN295" s="447"/>
      <c r="NJI295" s="447"/>
      <c r="NJJ295" s="447"/>
      <c r="NTE295" s="447"/>
      <c r="NTF295" s="447"/>
      <c r="ODA295" s="447"/>
      <c r="ODB295" s="447"/>
      <c r="OMW295" s="447"/>
      <c r="OMX295" s="447"/>
      <c r="OWS295" s="447"/>
      <c r="OWT295" s="447"/>
      <c r="PGO295" s="447"/>
      <c r="PGP295" s="447"/>
      <c r="PQK295" s="447"/>
      <c r="PQL295" s="447"/>
      <c r="QAG295" s="447"/>
      <c r="QAH295" s="447"/>
      <c r="QKC295" s="447"/>
      <c r="QKD295" s="447"/>
      <c r="QTY295" s="447"/>
      <c r="QTZ295" s="447"/>
      <c r="RDU295" s="447"/>
      <c r="RDV295" s="447"/>
      <c r="RNQ295" s="447"/>
      <c r="RNR295" s="447"/>
      <c r="RXM295" s="447"/>
      <c r="RXN295" s="447"/>
      <c r="SHI295" s="447"/>
      <c r="SHJ295" s="447"/>
      <c r="SRE295" s="447"/>
      <c r="SRF295" s="447"/>
      <c r="TBA295" s="447"/>
      <c r="TBB295" s="447"/>
      <c r="TKW295" s="447"/>
      <c r="TKX295" s="447"/>
      <c r="TUS295" s="447"/>
      <c r="TUT295" s="447"/>
      <c r="UEO295" s="447"/>
      <c r="UEP295" s="447"/>
      <c r="UOK295" s="447"/>
      <c r="UOL295" s="447"/>
      <c r="UYG295" s="447"/>
      <c r="UYH295" s="447"/>
      <c r="VIC295" s="447"/>
      <c r="VID295" s="447"/>
      <c r="VRY295" s="447"/>
      <c r="VRZ295" s="447"/>
      <c r="WBU295" s="447"/>
      <c r="WBV295" s="447"/>
      <c r="WLQ295" s="447"/>
      <c r="WLR295" s="447"/>
      <c r="WVM295" s="447"/>
      <c r="WVN295" s="447"/>
    </row>
    <row r="296" spans="1:774 1029:1798 2053:2822 3077:3846 4101:4870 5125:5894 6149:6918 7173:7942 8197:8966 9221:9990 10245:11014 11269:12038 12293:13062 13317:14086 14341:15110 15365:16134" s="447" customFormat="1" ht="30.75" customHeight="1">
      <c r="A296" s="702">
        <v>282</v>
      </c>
      <c r="B296" s="703">
        <v>282</v>
      </c>
      <c r="C296" s="704"/>
      <c r="D296" s="705"/>
      <c r="E296" s="622" t="s">
        <v>1329</v>
      </c>
      <c r="F296" s="706" t="s">
        <v>1330</v>
      </c>
      <c r="G296" s="707">
        <v>14</v>
      </c>
      <c r="H296" s="708">
        <v>7.0110000000000001</v>
      </c>
      <c r="I296" s="708"/>
      <c r="J296" s="708"/>
      <c r="K296" s="722">
        <v>748</v>
      </c>
      <c r="L296" s="708">
        <v>10.653</v>
      </c>
      <c r="M296" s="709"/>
      <c r="N296" s="708"/>
      <c r="O296" s="710">
        <v>14</v>
      </c>
      <c r="P296" s="708">
        <v>0.438</v>
      </c>
      <c r="Q296" s="711">
        <f t="shared" si="29"/>
        <v>18.102</v>
      </c>
      <c r="R296" s="695"/>
      <c r="S296" s="689">
        <f t="shared" si="30"/>
        <v>224000</v>
      </c>
      <c r="T296" s="634">
        <f t="shared" si="31"/>
        <v>0</v>
      </c>
      <c r="U296" s="635">
        <f t="shared" si="32"/>
        <v>340340</v>
      </c>
      <c r="V296" s="635">
        <f t="shared" si="33"/>
        <v>0</v>
      </c>
      <c r="W296" s="636">
        <f t="shared" si="34"/>
        <v>14000</v>
      </c>
      <c r="X296" s="637">
        <f t="shared" si="28"/>
        <v>578340</v>
      </c>
      <c r="Y296" s="447">
        <v>556284</v>
      </c>
      <c r="Z296" s="448"/>
    </row>
    <row r="297" spans="1:774 1029:1798 2053:2822 3077:3846 4101:4870 5125:5894 6149:6918 7173:7942 8197:8966 9221:9990 10245:11014 11269:12038 12293:13062 13317:14086 14341:15110 15365:16134" s="447" customFormat="1" ht="30.75" customHeight="1">
      <c r="A297" s="702">
        <v>283</v>
      </c>
      <c r="B297" s="703">
        <v>283</v>
      </c>
      <c r="C297" s="704"/>
      <c r="D297" s="705"/>
      <c r="E297" s="622" t="s">
        <v>1337</v>
      </c>
      <c r="F297" s="715" t="s">
        <v>1338</v>
      </c>
      <c r="G297" s="707">
        <v>13</v>
      </c>
      <c r="H297" s="708">
        <v>6.51</v>
      </c>
      <c r="I297" s="708"/>
      <c r="J297" s="708"/>
      <c r="K297" s="722">
        <v>722.48</v>
      </c>
      <c r="L297" s="708">
        <v>10.29</v>
      </c>
      <c r="M297" s="709"/>
      <c r="N297" s="708"/>
      <c r="O297" s="710">
        <v>13</v>
      </c>
      <c r="P297" s="708">
        <v>0.40699999999999997</v>
      </c>
      <c r="Q297" s="711">
        <f t="shared" si="29"/>
        <v>17.206999999999997</v>
      </c>
      <c r="R297" s="695"/>
      <c r="S297" s="689">
        <f t="shared" si="30"/>
        <v>208000</v>
      </c>
      <c r="T297" s="634">
        <f t="shared" si="31"/>
        <v>0</v>
      </c>
      <c r="U297" s="635">
        <f t="shared" si="32"/>
        <v>328728.40000000002</v>
      </c>
      <c r="V297" s="635">
        <f t="shared" si="33"/>
        <v>0</v>
      </c>
      <c r="W297" s="636">
        <f t="shared" si="34"/>
        <v>13000</v>
      </c>
      <c r="X297" s="637">
        <f t="shared" si="28"/>
        <v>549728.4</v>
      </c>
      <c r="Y297" s="447">
        <v>640150.80000000005</v>
      </c>
      <c r="Z297" s="448"/>
    </row>
    <row r="298" spans="1:774 1029:1798 2053:2822 3077:3846 4101:4870 5125:5894 6149:6918 7173:7942 8197:8966 9221:9990 10245:11014 11269:12038 12293:13062 13317:14086 14341:15110 15365:16134" s="447" customFormat="1" ht="30.75" customHeight="1">
      <c r="A298" s="702">
        <v>284</v>
      </c>
      <c r="B298" s="703">
        <v>284</v>
      </c>
      <c r="C298" s="704"/>
      <c r="D298" s="705"/>
      <c r="E298" s="622" t="s">
        <v>1339</v>
      </c>
      <c r="F298" s="715" t="s">
        <v>1340</v>
      </c>
      <c r="G298" s="707">
        <v>13</v>
      </c>
      <c r="H298" s="708">
        <v>6.51</v>
      </c>
      <c r="I298" s="708"/>
      <c r="J298" s="708"/>
      <c r="K298" s="722">
        <v>733.48</v>
      </c>
      <c r="L298" s="708">
        <v>10.446</v>
      </c>
      <c r="M298" s="709"/>
      <c r="N298" s="708"/>
      <c r="O298" s="710">
        <v>13</v>
      </c>
      <c r="P298" s="708">
        <v>0.40699999999999997</v>
      </c>
      <c r="Q298" s="711">
        <f t="shared" si="29"/>
        <v>17.363</v>
      </c>
      <c r="R298" s="695"/>
      <c r="S298" s="689">
        <f t="shared" si="30"/>
        <v>208000</v>
      </c>
      <c r="T298" s="634">
        <f t="shared" si="31"/>
        <v>0</v>
      </c>
      <c r="U298" s="635">
        <f t="shared" si="32"/>
        <v>333733.40000000002</v>
      </c>
      <c r="V298" s="635">
        <f t="shared" si="33"/>
        <v>0</v>
      </c>
      <c r="W298" s="636">
        <f t="shared" si="34"/>
        <v>13000</v>
      </c>
      <c r="X298" s="637">
        <f t="shared" si="28"/>
        <v>554733.4</v>
      </c>
      <c r="Y298" s="447">
        <v>641151.80000000005</v>
      </c>
      <c r="Z298" s="448"/>
    </row>
    <row r="299" spans="1:774 1029:1798 2053:2822 3077:3846 4101:4870 5125:5894 6149:6918 7173:7942 8197:8966 9221:9990 10245:11014 11269:12038 12293:13062 13317:14086 14341:15110 15365:16134" s="447" customFormat="1" ht="30.75" customHeight="1">
      <c r="A299" s="702">
        <v>285</v>
      </c>
      <c r="B299" s="703">
        <v>285</v>
      </c>
      <c r="C299" s="704"/>
      <c r="D299" s="705"/>
      <c r="E299" s="622" t="s">
        <v>1345</v>
      </c>
      <c r="F299" s="715" t="s">
        <v>1346</v>
      </c>
      <c r="G299" s="707">
        <v>14</v>
      </c>
      <c r="H299" s="708">
        <v>7.0110000000000001</v>
      </c>
      <c r="I299" s="708"/>
      <c r="J299" s="708"/>
      <c r="K299" s="722">
        <v>740.52</v>
      </c>
      <c r="L299" s="708">
        <v>10.547000000000001</v>
      </c>
      <c r="M299" s="709"/>
      <c r="N299" s="708"/>
      <c r="O299" s="710">
        <v>14</v>
      </c>
      <c r="P299" s="708">
        <v>0.438</v>
      </c>
      <c r="Q299" s="711">
        <f t="shared" si="29"/>
        <v>17.995999999999999</v>
      </c>
      <c r="R299" s="695"/>
      <c r="S299" s="689">
        <f t="shared" si="30"/>
        <v>224000</v>
      </c>
      <c r="T299" s="634">
        <f t="shared" si="31"/>
        <v>0</v>
      </c>
      <c r="U299" s="635">
        <f t="shared" si="32"/>
        <v>336936.6</v>
      </c>
      <c r="V299" s="635">
        <f t="shared" si="33"/>
        <v>0</v>
      </c>
      <c r="W299" s="636">
        <f t="shared" si="34"/>
        <v>14000</v>
      </c>
      <c r="X299" s="637">
        <f t="shared" si="28"/>
        <v>574936.6</v>
      </c>
      <c r="Y299" s="447">
        <v>636347</v>
      </c>
      <c r="Z299" s="448"/>
    </row>
    <row r="300" spans="1:774 1029:1798 2053:2822 3077:3846 4101:4870 5125:5894 6149:6918 7173:7942 8197:8966 9221:9990 10245:11014 11269:12038 12293:13062 13317:14086 14341:15110 15365:16134" s="447" customFormat="1" ht="30.75" customHeight="1">
      <c r="A300" s="702">
        <v>286</v>
      </c>
      <c r="B300" s="703">
        <v>286</v>
      </c>
      <c r="C300" s="704"/>
      <c r="D300" s="705"/>
      <c r="E300" s="622" t="s">
        <v>1830</v>
      </c>
      <c r="F300" s="719" t="s">
        <v>1347</v>
      </c>
      <c r="G300" s="707">
        <v>15</v>
      </c>
      <c r="H300" s="708">
        <v>7.5119999999999996</v>
      </c>
      <c r="I300" s="708"/>
      <c r="J300" s="708"/>
      <c r="K300" s="722">
        <v>768.24</v>
      </c>
      <c r="L300" s="708">
        <v>10.942</v>
      </c>
      <c r="M300" s="709"/>
      <c r="N300" s="708"/>
      <c r="O300" s="710">
        <v>15</v>
      </c>
      <c r="P300" s="708">
        <v>0.47</v>
      </c>
      <c r="Q300" s="711">
        <f t="shared" si="29"/>
        <v>18.923999999999999</v>
      </c>
      <c r="R300" s="695"/>
      <c r="S300" s="689">
        <f t="shared" si="30"/>
        <v>240000</v>
      </c>
      <c r="T300" s="634">
        <f t="shared" si="31"/>
        <v>0</v>
      </c>
      <c r="U300" s="635">
        <f t="shared" si="32"/>
        <v>349549.2</v>
      </c>
      <c r="V300" s="635">
        <f t="shared" si="33"/>
        <v>0</v>
      </c>
      <c r="W300" s="636">
        <f t="shared" si="34"/>
        <v>15000</v>
      </c>
      <c r="X300" s="637">
        <f t="shared" si="28"/>
        <v>604549.19999999995</v>
      </c>
      <c r="Y300" s="447">
        <v>676387</v>
      </c>
      <c r="Z300" s="448"/>
    </row>
    <row r="301" spans="1:774 1029:1798 2053:2822 3077:3846 4101:4870 5125:5894 6149:6918 7173:7942 8197:8966 9221:9990 10245:11014 11269:12038 12293:13062 13317:14086 14341:15110 15365:16134" s="447" customFormat="1" ht="30.75" customHeight="1">
      <c r="A301" s="702">
        <v>287</v>
      </c>
      <c r="B301" s="703">
        <v>287</v>
      </c>
      <c r="C301" s="704"/>
      <c r="D301" s="705"/>
      <c r="E301" s="622" t="s">
        <v>1664</v>
      </c>
      <c r="F301" s="719" t="s">
        <v>1665</v>
      </c>
      <c r="G301" s="707">
        <v>14</v>
      </c>
      <c r="H301" s="708">
        <v>7.0110000000000001</v>
      </c>
      <c r="I301" s="708"/>
      <c r="J301" s="708"/>
      <c r="K301" s="722">
        <v>696.08</v>
      </c>
      <c r="L301" s="708">
        <v>9.9139999999999997</v>
      </c>
      <c r="M301" s="709"/>
      <c r="N301" s="708"/>
      <c r="O301" s="710">
        <v>14</v>
      </c>
      <c r="P301" s="708">
        <v>0.438</v>
      </c>
      <c r="Q301" s="711">
        <f t="shared" si="29"/>
        <v>17.363</v>
      </c>
      <c r="R301" s="695"/>
      <c r="S301" s="689">
        <f t="shared" si="30"/>
        <v>224000</v>
      </c>
      <c r="T301" s="634">
        <f t="shared" si="31"/>
        <v>0</v>
      </c>
      <c r="U301" s="635">
        <f t="shared" si="32"/>
        <v>316716.40000000002</v>
      </c>
      <c r="V301" s="635">
        <f t="shared" si="33"/>
        <v>0</v>
      </c>
      <c r="W301" s="636">
        <f t="shared" si="34"/>
        <v>14000</v>
      </c>
      <c r="X301" s="637">
        <f t="shared" si="28"/>
        <v>554716.4</v>
      </c>
      <c r="Y301" s="447">
        <v>564875.60000000009</v>
      </c>
      <c r="Z301" s="448"/>
    </row>
    <row r="302" spans="1:774 1029:1798 2053:2822 3077:3846 4101:4870 5125:5894 6149:6918 7173:7942 8197:8966 9221:9990 10245:11014 11269:12038 12293:13062 13317:14086 14341:15110 15365:16134" s="447" customFormat="1" ht="30.75" customHeight="1">
      <c r="A302" s="702">
        <v>288</v>
      </c>
      <c r="B302" s="703">
        <v>288</v>
      </c>
      <c r="C302" s="704"/>
      <c r="D302" s="705"/>
      <c r="E302" s="622" t="s">
        <v>1666</v>
      </c>
      <c r="F302" s="719" t="s">
        <v>1667</v>
      </c>
      <c r="G302" s="707">
        <v>14</v>
      </c>
      <c r="H302" s="708">
        <v>7.0110000000000001</v>
      </c>
      <c r="I302" s="708"/>
      <c r="J302" s="708"/>
      <c r="K302" s="722">
        <v>709.28</v>
      </c>
      <c r="L302" s="708">
        <v>10.102</v>
      </c>
      <c r="M302" s="709"/>
      <c r="N302" s="708"/>
      <c r="O302" s="710">
        <v>14</v>
      </c>
      <c r="P302" s="708">
        <v>0.438</v>
      </c>
      <c r="Q302" s="711">
        <f t="shared" si="29"/>
        <v>17.550999999999998</v>
      </c>
      <c r="R302" s="695"/>
      <c r="S302" s="689">
        <f t="shared" si="30"/>
        <v>224000</v>
      </c>
      <c r="T302" s="634">
        <f t="shared" si="31"/>
        <v>0</v>
      </c>
      <c r="U302" s="635">
        <f t="shared" si="32"/>
        <v>322722.39999999997</v>
      </c>
      <c r="V302" s="635">
        <f t="shared" si="33"/>
        <v>0</v>
      </c>
      <c r="W302" s="636">
        <f t="shared" si="34"/>
        <v>14000</v>
      </c>
      <c r="X302" s="637">
        <f t="shared" si="28"/>
        <v>560722.39999999991</v>
      </c>
      <c r="Y302" s="447">
        <v>565676.4</v>
      </c>
      <c r="Z302" s="448"/>
    </row>
    <row r="303" spans="1:774 1029:1798 2053:2822 3077:3846 4101:4870 5125:5894 6149:6918 7173:7942 8197:8966 9221:9990 10245:11014 11269:12038 12293:13062 13317:14086 14341:15110 15365:16134" s="447" customFormat="1" ht="30.75" customHeight="1">
      <c r="A303" s="702">
        <v>289</v>
      </c>
      <c r="B303" s="703">
        <v>289</v>
      </c>
      <c r="C303" s="704"/>
      <c r="D303" s="705"/>
      <c r="E303" s="622" t="s">
        <v>1668</v>
      </c>
      <c r="F303" s="719" t="s">
        <v>1669</v>
      </c>
      <c r="G303" s="707">
        <v>14</v>
      </c>
      <c r="H303" s="708">
        <v>7.0110000000000001</v>
      </c>
      <c r="I303" s="708"/>
      <c r="J303" s="708"/>
      <c r="K303" s="722">
        <v>667.48</v>
      </c>
      <c r="L303" s="708">
        <v>9.5060000000000002</v>
      </c>
      <c r="M303" s="709"/>
      <c r="N303" s="708"/>
      <c r="O303" s="710">
        <v>14</v>
      </c>
      <c r="P303" s="708">
        <v>0.438</v>
      </c>
      <c r="Q303" s="711">
        <f t="shared" si="29"/>
        <v>16.954999999999998</v>
      </c>
      <c r="R303" s="695"/>
      <c r="S303" s="689">
        <f t="shared" si="30"/>
        <v>224000</v>
      </c>
      <c r="T303" s="634">
        <f t="shared" si="31"/>
        <v>0</v>
      </c>
      <c r="U303" s="635">
        <f t="shared" si="32"/>
        <v>303703.40000000002</v>
      </c>
      <c r="V303" s="635">
        <f t="shared" si="33"/>
        <v>0</v>
      </c>
      <c r="W303" s="636">
        <f t="shared" si="34"/>
        <v>14000</v>
      </c>
      <c r="X303" s="637">
        <f t="shared" si="28"/>
        <v>541703.4</v>
      </c>
      <c r="Y303" s="447">
        <v>534044.80000000005</v>
      </c>
      <c r="Z303" s="448"/>
    </row>
    <row r="304" spans="1:774 1029:1798 2053:2822 3077:3846 4101:4870 5125:5894 6149:6918 7173:7942 8197:8966 9221:9990 10245:11014 11269:12038 12293:13062 13317:14086 14341:15110 15365:16134" s="447" customFormat="1" ht="30.75" customHeight="1">
      <c r="A304" s="702">
        <v>290</v>
      </c>
      <c r="B304" s="703">
        <v>290</v>
      </c>
      <c r="C304" s="704"/>
      <c r="D304" s="705"/>
      <c r="E304" s="622" t="s">
        <v>1954</v>
      </c>
      <c r="F304" s="719" t="s">
        <v>1955</v>
      </c>
      <c r="G304" s="707">
        <v>12</v>
      </c>
      <c r="H304" s="708">
        <v>6.01</v>
      </c>
      <c r="I304" s="708"/>
      <c r="J304" s="708"/>
      <c r="K304" s="722">
        <v>554.84</v>
      </c>
      <c r="L304" s="708">
        <v>7.9020000000000001</v>
      </c>
      <c r="M304" s="709"/>
      <c r="N304" s="708"/>
      <c r="O304" s="710">
        <v>12</v>
      </c>
      <c r="P304" s="708">
        <v>0.376</v>
      </c>
      <c r="Q304" s="711">
        <f t="shared" si="29"/>
        <v>14.287999999999998</v>
      </c>
      <c r="R304" s="695"/>
      <c r="S304" s="689">
        <f t="shared" si="30"/>
        <v>192000</v>
      </c>
      <c r="T304" s="634">
        <f t="shared" si="31"/>
        <v>0</v>
      </c>
      <c r="U304" s="635">
        <f t="shared" si="32"/>
        <v>252452.2</v>
      </c>
      <c r="V304" s="635">
        <f t="shared" si="33"/>
        <v>0</v>
      </c>
      <c r="W304" s="636">
        <f t="shared" si="34"/>
        <v>12000</v>
      </c>
      <c r="X304" s="637">
        <f t="shared" si="28"/>
        <v>456452.2</v>
      </c>
      <c r="Y304" s="447">
        <v>544054.80000000005</v>
      </c>
      <c r="Z304" s="448"/>
    </row>
    <row r="305" spans="1:16346" s="447" customFormat="1" ht="30.75" customHeight="1">
      <c r="A305" s="702">
        <v>291</v>
      </c>
      <c r="B305" s="703">
        <v>291</v>
      </c>
      <c r="C305" s="704"/>
      <c r="D305" s="705"/>
      <c r="E305" s="622" t="s">
        <v>1311</v>
      </c>
      <c r="F305" s="719" t="s">
        <v>1312</v>
      </c>
      <c r="G305" s="707">
        <v>15</v>
      </c>
      <c r="H305" s="708">
        <v>7.5119999999999996</v>
      </c>
      <c r="I305" s="708"/>
      <c r="J305" s="708"/>
      <c r="K305" s="722">
        <v>564.52</v>
      </c>
      <c r="L305" s="708">
        <v>8.0399999999999991</v>
      </c>
      <c r="M305" s="709"/>
      <c r="N305" s="708"/>
      <c r="O305" s="710">
        <v>15</v>
      </c>
      <c r="P305" s="708">
        <v>0.47</v>
      </c>
      <c r="Q305" s="711">
        <f t="shared" si="29"/>
        <v>16.021999999999998</v>
      </c>
      <c r="R305" s="695"/>
      <c r="S305" s="689">
        <f t="shared" si="30"/>
        <v>240000</v>
      </c>
      <c r="T305" s="634">
        <f t="shared" si="31"/>
        <v>0</v>
      </c>
      <c r="U305" s="635">
        <f t="shared" si="32"/>
        <v>256856.6</v>
      </c>
      <c r="V305" s="635">
        <f t="shared" si="33"/>
        <v>0</v>
      </c>
      <c r="W305" s="636">
        <f t="shared" si="34"/>
        <v>15000</v>
      </c>
      <c r="X305" s="637">
        <f t="shared" si="28"/>
        <v>511856.6</v>
      </c>
      <c r="Y305" s="447">
        <v>525436.19999999995</v>
      </c>
      <c r="Z305" s="448"/>
    </row>
    <row r="306" spans="1:16346" s="447" customFormat="1" ht="30.75" customHeight="1">
      <c r="A306" s="702">
        <v>292</v>
      </c>
      <c r="B306" s="703">
        <v>292</v>
      </c>
      <c r="C306" s="704"/>
      <c r="D306" s="705"/>
      <c r="E306" s="622" t="s">
        <v>1315</v>
      </c>
      <c r="F306" s="719" t="s">
        <v>1316</v>
      </c>
      <c r="G306" s="707">
        <v>15</v>
      </c>
      <c r="H306" s="708">
        <v>7.5119999999999996</v>
      </c>
      <c r="I306" s="708"/>
      <c r="J306" s="708"/>
      <c r="K306" s="722">
        <v>517</v>
      </c>
      <c r="L306" s="708">
        <v>7.3630000000000004</v>
      </c>
      <c r="M306" s="709"/>
      <c r="N306" s="708"/>
      <c r="O306" s="710">
        <v>15</v>
      </c>
      <c r="P306" s="708">
        <v>0.47</v>
      </c>
      <c r="Q306" s="711">
        <f t="shared" si="29"/>
        <v>15.345000000000001</v>
      </c>
      <c r="R306" s="695"/>
      <c r="S306" s="689">
        <f t="shared" si="30"/>
        <v>240000</v>
      </c>
      <c r="T306" s="634">
        <f t="shared" si="31"/>
        <v>0</v>
      </c>
      <c r="U306" s="635">
        <f t="shared" si="32"/>
        <v>235235</v>
      </c>
      <c r="V306" s="635">
        <f t="shared" si="33"/>
        <v>0</v>
      </c>
      <c r="W306" s="636">
        <f t="shared" si="34"/>
        <v>15000</v>
      </c>
      <c r="X306" s="637">
        <f t="shared" si="28"/>
        <v>490235</v>
      </c>
      <c r="Y306" s="472">
        <v>517428.2</v>
      </c>
      <c r="Z306" s="448"/>
      <c r="AA306" s="472"/>
      <c r="AB306" s="472"/>
      <c r="AC306" s="472"/>
      <c r="AD306" s="472"/>
      <c r="AE306" s="472"/>
      <c r="AF306" s="472"/>
      <c r="AG306" s="472"/>
      <c r="AH306" s="472"/>
      <c r="AI306" s="472"/>
      <c r="AJ306" s="472"/>
      <c r="AK306" s="472"/>
      <c r="AL306" s="472"/>
      <c r="AM306" s="472"/>
      <c r="AN306" s="472"/>
      <c r="AO306" s="472"/>
      <c r="AP306" s="472"/>
      <c r="AQ306" s="472"/>
      <c r="AR306" s="472"/>
      <c r="AS306" s="472"/>
      <c r="AT306" s="472"/>
      <c r="AU306" s="472"/>
      <c r="AV306" s="472"/>
      <c r="AW306" s="472"/>
      <c r="AX306" s="472"/>
      <c r="AY306" s="472"/>
      <c r="AZ306" s="472"/>
      <c r="BA306" s="472"/>
      <c r="BB306" s="472"/>
      <c r="BC306" s="472"/>
      <c r="BD306" s="472"/>
      <c r="BE306" s="472"/>
      <c r="BF306" s="472"/>
      <c r="BG306" s="472"/>
      <c r="BH306" s="472"/>
      <c r="BI306" s="472"/>
      <c r="BJ306" s="472"/>
      <c r="BK306" s="472"/>
      <c r="BL306" s="472"/>
      <c r="BM306" s="472"/>
      <c r="BN306" s="472"/>
      <c r="BO306" s="472"/>
      <c r="BP306" s="472"/>
      <c r="BQ306" s="472"/>
      <c r="BR306" s="472"/>
      <c r="BS306" s="472"/>
      <c r="BT306" s="472"/>
      <c r="BU306" s="472"/>
      <c r="BV306" s="472"/>
      <c r="BW306" s="472"/>
      <c r="BX306" s="472"/>
      <c r="BY306" s="472"/>
      <c r="BZ306" s="472"/>
      <c r="CA306" s="472"/>
      <c r="CB306" s="472"/>
      <c r="CC306" s="472"/>
      <c r="CD306" s="472"/>
      <c r="CE306" s="472"/>
      <c r="CF306" s="472"/>
      <c r="CG306" s="472"/>
      <c r="CH306" s="472"/>
      <c r="CI306" s="472"/>
      <c r="CJ306" s="472"/>
      <c r="CK306" s="472"/>
      <c r="CL306" s="472"/>
      <c r="CM306" s="472"/>
      <c r="CN306" s="472"/>
      <c r="CO306" s="472"/>
      <c r="CP306" s="472"/>
      <c r="CQ306" s="472"/>
      <c r="CR306" s="472"/>
      <c r="CS306" s="472"/>
      <c r="CT306" s="472"/>
      <c r="CU306" s="472"/>
      <c r="CV306" s="472"/>
      <c r="CW306" s="472"/>
      <c r="CX306" s="472"/>
      <c r="CY306" s="472"/>
      <c r="CZ306" s="472"/>
      <c r="DA306" s="472"/>
      <c r="DB306" s="472"/>
      <c r="DC306" s="472"/>
      <c r="DD306" s="472"/>
      <c r="DE306" s="472"/>
      <c r="DF306" s="472"/>
      <c r="DG306" s="472"/>
      <c r="DH306" s="472"/>
      <c r="DI306" s="472"/>
      <c r="DJ306" s="472"/>
      <c r="DK306" s="472"/>
      <c r="DL306" s="472"/>
      <c r="DM306" s="472"/>
      <c r="DN306" s="472"/>
      <c r="DO306" s="472"/>
      <c r="DP306" s="472"/>
      <c r="DQ306" s="472"/>
      <c r="DR306" s="472"/>
      <c r="DS306" s="472"/>
      <c r="DT306" s="472"/>
      <c r="DU306" s="472"/>
      <c r="DV306" s="472"/>
      <c r="DW306" s="472"/>
      <c r="DX306" s="472"/>
      <c r="DY306" s="472"/>
      <c r="DZ306" s="472"/>
      <c r="EA306" s="472"/>
      <c r="EB306" s="472"/>
      <c r="EC306" s="472"/>
      <c r="ED306" s="472"/>
      <c r="EE306" s="472"/>
      <c r="EF306" s="472"/>
      <c r="EG306" s="472"/>
      <c r="EH306" s="472"/>
      <c r="EI306" s="472"/>
      <c r="EJ306" s="472"/>
      <c r="EK306" s="472"/>
      <c r="EL306" s="472"/>
      <c r="EM306" s="472"/>
      <c r="EN306" s="472"/>
      <c r="EO306" s="472"/>
      <c r="EP306" s="472"/>
      <c r="EQ306" s="472"/>
      <c r="ER306" s="472"/>
      <c r="ES306" s="472"/>
      <c r="ET306" s="472"/>
      <c r="EU306" s="472"/>
      <c r="EV306" s="472"/>
      <c r="EW306" s="472"/>
      <c r="EX306" s="472"/>
      <c r="EY306" s="472"/>
      <c r="EZ306" s="472"/>
      <c r="FA306" s="472"/>
      <c r="FB306" s="472"/>
      <c r="FC306" s="472"/>
      <c r="FD306" s="472"/>
      <c r="FE306" s="472"/>
      <c r="FF306" s="472"/>
      <c r="FG306" s="472"/>
      <c r="FH306" s="472"/>
      <c r="FI306" s="472"/>
      <c r="FJ306" s="472"/>
      <c r="FK306" s="472"/>
      <c r="FL306" s="472"/>
      <c r="FM306" s="472"/>
      <c r="FN306" s="472"/>
      <c r="FO306" s="472"/>
      <c r="FP306" s="472"/>
      <c r="FQ306" s="472"/>
      <c r="FR306" s="472"/>
      <c r="FS306" s="472"/>
      <c r="FT306" s="472"/>
      <c r="FU306" s="472"/>
      <c r="FV306" s="472"/>
      <c r="FW306" s="472"/>
      <c r="FX306" s="472"/>
      <c r="FY306" s="472"/>
      <c r="FZ306" s="472"/>
      <c r="GA306" s="472"/>
      <c r="GB306" s="472"/>
      <c r="GC306" s="472"/>
      <c r="GD306" s="472"/>
      <c r="GE306" s="472"/>
      <c r="GF306" s="472"/>
      <c r="GG306" s="472"/>
      <c r="GH306" s="472"/>
      <c r="GI306" s="472"/>
      <c r="GJ306" s="472"/>
      <c r="GK306" s="472"/>
      <c r="GL306" s="472"/>
      <c r="GM306" s="472"/>
      <c r="GN306" s="472"/>
      <c r="GO306" s="472"/>
      <c r="GP306" s="472"/>
      <c r="GQ306" s="472"/>
      <c r="GR306" s="472"/>
      <c r="GS306" s="472"/>
      <c r="GT306" s="472"/>
      <c r="GU306" s="472"/>
      <c r="GV306" s="472"/>
      <c r="GW306" s="472"/>
      <c r="GX306" s="472"/>
      <c r="GY306" s="472"/>
      <c r="GZ306" s="472"/>
      <c r="HA306" s="472"/>
      <c r="HB306" s="472"/>
      <c r="HC306" s="472"/>
      <c r="HD306" s="472"/>
      <c r="HE306" s="472"/>
      <c r="HF306" s="472"/>
      <c r="HG306" s="472"/>
      <c r="HH306" s="472"/>
      <c r="HI306" s="472"/>
      <c r="HJ306" s="472"/>
      <c r="HK306" s="472"/>
      <c r="HL306" s="472"/>
      <c r="HM306" s="472"/>
      <c r="HN306" s="472"/>
      <c r="HO306" s="472"/>
      <c r="HP306" s="472"/>
      <c r="HQ306" s="472"/>
      <c r="HR306" s="472"/>
      <c r="HS306" s="472"/>
      <c r="HT306" s="472"/>
      <c r="HU306" s="472"/>
      <c r="HV306" s="472"/>
      <c r="HW306" s="472"/>
      <c r="HX306" s="472"/>
      <c r="HY306" s="472"/>
      <c r="HZ306" s="472"/>
      <c r="IA306" s="472"/>
      <c r="IB306" s="472"/>
      <c r="IC306" s="472"/>
      <c r="ID306" s="472"/>
      <c r="IE306" s="472"/>
      <c r="IF306" s="472"/>
      <c r="IG306" s="472"/>
      <c r="IH306" s="472"/>
      <c r="II306" s="472"/>
      <c r="IJ306" s="472"/>
      <c r="IK306" s="472"/>
      <c r="IL306" s="472"/>
      <c r="IM306" s="472"/>
      <c r="IN306" s="472"/>
      <c r="IO306" s="472"/>
      <c r="IP306" s="472"/>
      <c r="IQ306" s="472"/>
      <c r="IR306" s="472"/>
      <c r="IS306" s="472"/>
      <c r="IT306" s="472"/>
      <c r="IU306" s="472"/>
      <c r="IV306" s="472"/>
      <c r="IW306" s="472"/>
      <c r="IX306" s="472"/>
      <c r="IY306" s="472"/>
      <c r="IZ306" s="472"/>
      <c r="JC306" s="472"/>
      <c r="JD306" s="472"/>
      <c r="JE306" s="472"/>
      <c r="JF306" s="472"/>
      <c r="JG306" s="472"/>
      <c r="JH306" s="472"/>
      <c r="JI306" s="472"/>
      <c r="JJ306" s="472"/>
      <c r="JK306" s="472"/>
      <c r="JL306" s="472"/>
      <c r="JM306" s="472"/>
      <c r="JN306" s="472"/>
      <c r="JO306" s="472"/>
      <c r="JP306" s="472"/>
      <c r="JQ306" s="472"/>
      <c r="JR306" s="472"/>
      <c r="JS306" s="472"/>
      <c r="JT306" s="472"/>
      <c r="JU306" s="472"/>
      <c r="JV306" s="472"/>
      <c r="JW306" s="472"/>
      <c r="JX306" s="472"/>
      <c r="JY306" s="472"/>
      <c r="JZ306" s="472"/>
      <c r="KA306" s="472"/>
      <c r="KB306" s="472"/>
      <c r="KC306" s="472"/>
      <c r="KD306" s="472"/>
      <c r="KE306" s="472"/>
      <c r="KF306" s="472"/>
      <c r="KG306" s="472"/>
      <c r="KH306" s="472"/>
      <c r="KI306" s="472"/>
      <c r="KJ306" s="472"/>
      <c r="KK306" s="472"/>
      <c r="KL306" s="472"/>
      <c r="KM306" s="472"/>
      <c r="KN306" s="472"/>
      <c r="KO306" s="472"/>
      <c r="KP306" s="472"/>
      <c r="KQ306" s="472"/>
      <c r="KR306" s="472"/>
      <c r="KS306" s="472"/>
      <c r="KT306" s="472"/>
      <c r="KU306" s="472"/>
      <c r="KV306" s="472"/>
      <c r="KW306" s="472"/>
      <c r="KX306" s="472"/>
      <c r="KY306" s="472"/>
      <c r="KZ306" s="472"/>
      <c r="LA306" s="472"/>
      <c r="LB306" s="472"/>
      <c r="LC306" s="472"/>
      <c r="LD306" s="472"/>
      <c r="LE306" s="472"/>
      <c r="LF306" s="472"/>
      <c r="LG306" s="472"/>
      <c r="LH306" s="472"/>
      <c r="LI306" s="472"/>
      <c r="LJ306" s="472"/>
      <c r="LK306" s="472"/>
      <c r="LL306" s="472"/>
      <c r="LM306" s="472"/>
      <c r="LN306" s="472"/>
      <c r="LO306" s="472"/>
      <c r="LP306" s="472"/>
      <c r="LQ306" s="472"/>
      <c r="LR306" s="472"/>
      <c r="LS306" s="472"/>
      <c r="LT306" s="472"/>
      <c r="LU306" s="472"/>
      <c r="LV306" s="472"/>
      <c r="LW306" s="472"/>
      <c r="LX306" s="472"/>
      <c r="LY306" s="472"/>
      <c r="LZ306" s="472"/>
      <c r="MA306" s="472"/>
      <c r="MB306" s="472"/>
      <c r="MC306" s="472"/>
      <c r="MD306" s="472"/>
      <c r="ME306" s="472"/>
      <c r="MF306" s="472"/>
      <c r="MG306" s="472"/>
      <c r="MH306" s="472"/>
      <c r="MI306" s="472"/>
      <c r="MJ306" s="472"/>
      <c r="MK306" s="472"/>
      <c r="ML306" s="472"/>
      <c r="MM306" s="472"/>
      <c r="MN306" s="472"/>
      <c r="MO306" s="472"/>
      <c r="MP306" s="472"/>
      <c r="MQ306" s="472"/>
      <c r="MR306" s="472"/>
      <c r="MS306" s="472"/>
      <c r="MT306" s="472"/>
      <c r="MU306" s="472"/>
      <c r="MV306" s="472"/>
      <c r="MW306" s="472"/>
      <c r="MX306" s="472"/>
      <c r="MY306" s="472"/>
      <c r="MZ306" s="472"/>
      <c r="NA306" s="472"/>
      <c r="NB306" s="472"/>
      <c r="NC306" s="472"/>
      <c r="ND306" s="472"/>
      <c r="NE306" s="472"/>
      <c r="NF306" s="472"/>
      <c r="NG306" s="472"/>
      <c r="NH306" s="472"/>
      <c r="NI306" s="472"/>
      <c r="NJ306" s="472"/>
      <c r="NK306" s="472"/>
      <c r="NL306" s="472"/>
      <c r="NM306" s="472"/>
      <c r="NN306" s="472"/>
      <c r="NO306" s="472"/>
      <c r="NP306" s="472"/>
      <c r="NQ306" s="472"/>
      <c r="NR306" s="472"/>
      <c r="NS306" s="472"/>
      <c r="NT306" s="472"/>
      <c r="NU306" s="472"/>
      <c r="NV306" s="472"/>
      <c r="NW306" s="472"/>
      <c r="NX306" s="472"/>
      <c r="NY306" s="472"/>
      <c r="NZ306" s="472"/>
      <c r="OA306" s="472"/>
      <c r="OB306" s="472"/>
      <c r="OC306" s="472"/>
      <c r="OD306" s="472"/>
      <c r="OE306" s="472"/>
      <c r="OF306" s="472"/>
      <c r="OG306" s="472"/>
      <c r="OH306" s="472"/>
      <c r="OI306" s="472"/>
      <c r="OJ306" s="472"/>
      <c r="OK306" s="472"/>
      <c r="OL306" s="472"/>
      <c r="OM306" s="472"/>
      <c r="ON306" s="472"/>
      <c r="OO306" s="472"/>
      <c r="OP306" s="472"/>
      <c r="OQ306" s="472"/>
      <c r="OR306" s="472"/>
      <c r="OS306" s="472"/>
      <c r="OT306" s="472"/>
      <c r="OU306" s="472"/>
      <c r="OV306" s="472"/>
      <c r="OW306" s="472"/>
      <c r="OX306" s="472"/>
      <c r="OY306" s="472"/>
      <c r="OZ306" s="472"/>
      <c r="PA306" s="472"/>
      <c r="PB306" s="472"/>
      <c r="PC306" s="472"/>
      <c r="PD306" s="472"/>
      <c r="PE306" s="472"/>
      <c r="PF306" s="472"/>
      <c r="PG306" s="472"/>
      <c r="PH306" s="472"/>
      <c r="PI306" s="472"/>
      <c r="PJ306" s="472"/>
      <c r="PK306" s="472"/>
      <c r="PL306" s="472"/>
      <c r="PM306" s="472"/>
      <c r="PN306" s="472"/>
      <c r="PO306" s="472"/>
      <c r="PP306" s="472"/>
      <c r="PQ306" s="472"/>
      <c r="PR306" s="472"/>
      <c r="PS306" s="472"/>
      <c r="PT306" s="472"/>
      <c r="PU306" s="472"/>
      <c r="PV306" s="472"/>
      <c r="PW306" s="472"/>
      <c r="PX306" s="472"/>
      <c r="PY306" s="472"/>
      <c r="PZ306" s="472"/>
      <c r="QA306" s="472"/>
      <c r="QB306" s="472"/>
      <c r="QC306" s="472"/>
      <c r="QD306" s="472"/>
      <c r="QE306" s="472"/>
      <c r="QF306" s="472"/>
      <c r="QG306" s="472"/>
      <c r="QH306" s="472"/>
      <c r="QI306" s="472"/>
      <c r="QJ306" s="472"/>
      <c r="QK306" s="472"/>
      <c r="QL306" s="472"/>
      <c r="QM306" s="472"/>
      <c r="QN306" s="472"/>
      <c r="QO306" s="472"/>
      <c r="QP306" s="472"/>
      <c r="QQ306" s="472"/>
      <c r="QR306" s="472"/>
      <c r="QS306" s="472"/>
      <c r="QT306" s="472"/>
      <c r="QU306" s="472"/>
      <c r="QV306" s="472"/>
      <c r="QW306" s="472"/>
      <c r="QX306" s="472"/>
      <c r="QY306" s="472"/>
      <c r="QZ306" s="472"/>
      <c r="RA306" s="472"/>
      <c r="RB306" s="472"/>
      <c r="RC306" s="472"/>
      <c r="RD306" s="472"/>
      <c r="RE306" s="472"/>
      <c r="RF306" s="472"/>
      <c r="RG306" s="472"/>
      <c r="RH306" s="472"/>
      <c r="RI306" s="472"/>
      <c r="RJ306" s="472"/>
      <c r="RK306" s="472"/>
      <c r="RL306" s="472"/>
      <c r="RM306" s="472"/>
      <c r="RN306" s="472"/>
      <c r="RO306" s="472"/>
      <c r="RP306" s="472"/>
      <c r="RQ306" s="472"/>
      <c r="RR306" s="472"/>
      <c r="RS306" s="472"/>
      <c r="RT306" s="472"/>
      <c r="RU306" s="472"/>
      <c r="RV306" s="472"/>
      <c r="RW306" s="472"/>
      <c r="RX306" s="472"/>
      <c r="RY306" s="472"/>
      <c r="RZ306" s="472"/>
      <c r="SA306" s="472"/>
      <c r="SB306" s="472"/>
      <c r="SC306" s="472"/>
      <c r="SD306" s="472"/>
      <c r="SE306" s="472"/>
      <c r="SF306" s="472"/>
      <c r="SG306" s="472"/>
      <c r="SH306" s="472"/>
      <c r="SI306" s="472"/>
      <c r="SJ306" s="472"/>
      <c r="SK306" s="472"/>
      <c r="SL306" s="472"/>
      <c r="SM306" s="472"/>
      <c r="SN306" s="472"/>
      <c r="SO306" s="472"/>
      <c r="SP306" s="472"/>
      <c r="SQ306" s="472"/>
      <c r="SR306" s="472"/>
      <c r="SS306" s="472"/>
      <c r="ST306" s="472"/>
      <c r="SU306" s="472"/>
      <c r="SV306" s="472"/>
      <c r="SY306" s="472"/>
      <c r="SZ306" s="472"/>
      <c r="TA306" s="472"/>
      <c r="TB306" s="472"/>
      <c r="TC306" s="472"/>
      <c r="TD306" s="472"/>
      <c r="TE306" s="472"/>
      <c r="TF306" s="472"/>
      <c r="TG306" s="472"/>
      <c r="TH306" s="472"/>
      <c r="TI306" s="472"/>
      <c r="TJ306" s="472"/>
      <c r="TK306" s="472"/>
      <c r="TL306" s="472"/>
      <c r="TM306" s="472"/>
      <c r="TN306" s="472"/>
      <c r="TO306" s="472"/>
      <c r="TP306" s="472"/>
      <c r="TQ306" s="472"/>
      <c r="TR306" s="472"/>
      <c r="TS306" s="472"/>
      <c r="TT306" s="472"/>
      <c r="TU306" s="472"/>
      <c r="TV306" s="472"/>
      <c r="TW306" s="472"/>
      <c r="TX306" s="472"/>
      <c r="TY306" s="472"/>
      <c r="TZ306" s="472"/>
      <c r="UA306" s="472"/>
      <c r="UB306" s="472"/>
      <c r="UC306" s="472"/>
      <c r="UD306" s="472"/>
      <c r="UE306" s="472"/>
      <c r="UF306" s="472"/>
      <c r="UG306" s="472"/>
      <c r="UH306" s="472"/>
      <c r="UI306" s="472"/>
      <c r="UJ306" s="472"/>
      <c r="UK306" s="472"/>
      <c r="UL306" s="472"/>
      <c r="UM306" s="472"/>
      <c r="UN306" s="472"/>
      <c r="UO306" s="472"/>
      <c r="UP306" s="472"/>
      <c r="UQ306" s="472"/>
      <c r="UR306" s="472"/>
      <c r="US306" s="472"/>
      <c r="UT306" s="472"/>
      <c r="UU306" s="472"/>
      <c r="UV306" s="472"/>
      <c r="UW306" s="472"/>
      <c r="UX306" s="472"/>
      <c r="UY306" s="472"/>
      <c r="UZ306" s="472"/>
      <c r="VA306" s="472"/>
      <c r="VB306" s="472"/>
      <c r="VC306" s="472"/>
      <c r="VD306" s="472"/>
      <c r="VE306" s="472"/>
      <c r="VF306" s="472"/>
      <c r="VG306" s="472"/>
      <c r="VH306" s="472"/>
      <c r="VI306" s="472"/>
      <c r="VJ306" s="472"/>
      <c r="VK306" s="472"/>
      <c r="VL306" s="472"/>
      <c r="VM306" s="472"/>
      <c r="VN306" s="472"/>
      <c r="VO306" s="472"/>
      <c r="VP306" s="472"/>
      <c r="VQ306" s="472"/>
      <c r="VR306" s="472"/>
      <c r="VS306" s="472"/>
      <c r="VT306" s="472"/>
      <c r="VU306" s="472"/>
      <c r="VV306" s="472"/>
      <c r="VW306" s="472"/>
      <c r="VX306" s="472"/>
      <c r="VY306" s="472"/>
      <c r="VZ306" s="472"/>
      <c r="WA306" s="472"/>
      <c r="WB306" s="472"/>
      <c r="WC306" s="472"/>
      <c r="WD306" s="472"/>
      <c r="WE306" s="472"/>
      <c r="WF306" s="472"/>
      <c r="WG306" s="472"/>
      <c r="WH306" s="472"/>
      <c r="WI306" s="472"/>
      <c r="WJ306" s="472"/>
      <c r="WK306" s="472"/>
      <c r="WL306" s="472"/>
      <c r="WM306" s="472"/>
      <c r="WN306" s="472"/>
      <c r="WO306" s="472"/>
      <c r="WP306" s="472"/>
      <c r="WQ306" s="472"/>
      <c r="WR306" s="472"/>
      <c r="WS306" s="472"/>
      <c r="WT306" s="472"/>
      <c r="WU306" s="472"/>
      <c r="WV306" s="472"/>
      <c r="WW306" s="472"/>
      <c r="WX306" s="472"/>
      <c r="WY306" s="472"/>
      <c r="WZ306" s="472"/>
      <c r="XA306" s="472"/>
      <c r="XB306" s="472"/>
      <c r="XC306" s="472"/>
      <c r="XD306" s="472"/>
      <c r="XE306" s="472"/>
      <c r="XF306" s="472"/>
      <c r="XG306" s="472"/>
      <c r="XH306" s="472"/>
      <c r="XI306" s="472"/>
      <c r="XJ306" s="472"/>
      <c r="XK306" s="472"/>
      <c r="XL306" s="472"/>
      <c r="XM306" s="472"/>
      <c r="XN306" s="472"/>
      <c r="XO306" s="472"/>
      <c r="XP306" s="472"/>
      <c r="XQ306" s="472"/>
      <c r="XR306" s="472"/>
      <c r="XS306" s="472"/>
      <c r="XT306" s="472"/>
      <c r="XU306" s="472"/>
      <c r="XV306" s="472"/>
      <c r="XW306" s="472"/>
      <c r="XX306" s="472"/>
      <c r="XY306" s="472"/>
      <c r="XZ306" s="472"/>
      <c r="YA306" s="472"/>
      <c r="YB306" s="472"/>
      <c r="YC306" s="472"/>
      <c r="YD306" s="472"/>
      <c r="YE306" s="472"/>
      <c r="YF306" s="472"/>
      <c r="YG306" s="472"/>
      <c r="YH306" s="472"/>
      <c r="YI306" s="472"/>
      <c r="YJ306" s="472"/>
      <c r="YK306" s="472"/>
      <c r="YL306" s="472"/>
      <c r="YM306" s="472"/>
      <c r="YN306" s="472"/>
      <c r="YO306" s="472"/>
      <c r="YP306" s="472"/>
      <c r="YQ306" s="472"/>
      <c r="YR306" s="472"/>
      <c r="YS306" s="472"/>
      <c r="YT306" s="472"/>
      <c r="YU306" s="472"/>
      <c r="YV306" s="472"/>
      <c r="YW306" s="472"/>
      <c r="YX306" s="472"/>
      <c r="YY306" s="472"/>
      <c r="YZ306" s="472"/>
      <c r="ZA306" s="472"/>
      <c r="ZB306" s="472"/>
      <c r="ZC306" s="472"/>
      <c r="ZD306" s="472"/>
      <c r="ZE306" s="472"/>
      <c r="ZF306" s="472"/>
      <c r="ZG306" s="472"/>
      <c r="ZH306" s="472"/>
      <c r="ZI306" s="472"/>
      <c r="ZJ306" s="472"/>
      <c r="ZK306" s="472"/>
      <c r="ZL306" s="472"/>
      <c r="ZM306" s="472"/>
      <c r="ZN306" s="472"/>
      <c r="ZO306" s="472"/>
      <c r="ZP306" s="472"/>
      <c r="ZQ306" s="472"/>
      <c r="ZR306" s="472"/>
      <c r="ZS306" s="472"/>
      <c r="ZT306" s="472"/>
      <c r="ZU306" s="472"/>
      <c r="ZV306" s="472"/>
      <c r="ZW306" s="472"/>
      <c r="ZX306" s="472"/>
      <c r="ZY306" s="472"/>
      <c r="ZZ306" s="472"/>
      <c r="AAA306" s="472"/>
      <c r="AAB306" s="472"/>
      <c r="AAC306" s="472"/>
      <c r="AAD306" s="472"/>
      <c r="AAE306" s="472"/>
      <c r="AAF306" s="472"/>
      <c r="AAG306" s="472"/>
      <c r="AAH306" s="472"/>
      <c r="AAI306" s="472"/>
      <c r="AAJ306" s="472"/>
      <c r="AAK306" s="472"/>
      <c r="AAL306" s="472"/>
      <c r="AAM306" s="472"/>
      <c r="AAN306" s="472"/>
      <c r="AAO306" s="472"/>
      <c r="AAP306" s="472"/>
      <c r="AAQ306" s="472"/>
      <c r="AAR306" s="472"/>
      <c r="AAS306" s="472"/>
      <c r="AAT306" s="472"/>
      <c r="AAU306" s="472"/>
      <c r="AAV306" s="472"/>
      <c r="AAW306" s="472"/>
      <c r="AAX306" s="472"/>
      <c r="AAY306" s="472"/>
      <c r="AAZ306" s="472"/>
      <c r="ABA306" s="472"/>
      <c r="ABB306" s="472"/>
      <c r="ABC306" s="472"/>
      <c r="ABD306" s="472"/>
      <c r="ABE306" s="472"/>
      <c r="ABF306" s="472"/>
      <c r="ABG306" s="472"/>
      <c r="ABH306" s="472"/>
      <c r="ABI306" s="472"/>
      <c r="ABJ306" s="472"/>
      <c r="ABK306" s="472"/>
      <c r="ABL306" s="472"/>
      <c r="ABM306" s="472"/>
      <c r="ABN306" s="472"/>
      <c r="ABO306" s="472"/>
      <c r="ABP306" s="472"/>
      <c r="ABQ306" s="472"/>
      <c r="ABR306" s="472"/>
      <c r="ABS306" s="472"/>
      <c r="ABT306" s="472"/>
      <c r="ABU306" s="472"/>
      <c r="ABV306" s="472"/>
      <c r="ABW306" s="472"/>
      <c r="ABX306" s="472"/>
      <c r="ABY306" s="472"/>
      <c r="ABZ306" s="472"/>
      <c r="ACA306" s="472"/>
      <c r="ACB306" s="472"/>
      <c r="ACC306" s="472"/>
      <c r="ACD306" s="472"/>
      <c r="ACE306" s="472"/>
      <c r="ACF306" s="472"/>
      <c r="ACG306" s="472"/>
      <c r="ACH306" s="472"/>
      <c r="ACI306" s="472"/>
      <c r="ACJ306" s="472"/>
      <c r="ACK306" s="472"/>
      <c r="ACL306" s="472"/>
      <c r="ACM306" s="472"/>
      <c r="ACN306" s="472"/>
      <c r="ACO306" s="472"/>
      <c r="ACP306" s="472"/>
      <c r="ACQ306" s="472"/>
      <c r="ACR306" s="472"/>
      <c r="ACU306" s="472"/>
      <c r="ACV306" s="472"/>
      <c r="ACW306" s="472"/>
      <c r="ACX306" s="472"/>
      <c r="ACY306" s="472"/>
      <c r="ACZ306" s="472"/>
      <c r="ADA306" s="472"/>
      <c r="ADB306" s="472"/>
      <c r="ADC306" s="472"/>
      <c r="ADD306" s="472"/>
      <c r="ADE306" s="472"/>
      <c r="ADF306" s="472"/>
      <c r="ADG306" s="472"/>
      <c r="ADH306" s="472"/>
      <c r="ADI306" s="472"/>
      <c r="ADJ306" s="472"/>
      <c r="ADK306" s="472"/>
      <c r="ADL306" s="472"/>
      <c r="ADM306" s="472"/>
      <c r="ADN306" s="472"/>
      <c r="ADO306" s="472"/>
      <c r="ADP306" s="472"/>
      <c r="ADQ306" s="472"/>
      <c r="ADR306" s="472"/>
      <c r="ADS306" s="472"/>
      <c r="ADT306" s="472"/>
      <c r="ADU306" s="472"/>
      <c r="ADV306" s="472"/>
      <c r="ADW306" s="472"/>
      <c r="ADX306" s="472"/>
      <c r="ADY306" s="472"/>
      <c r="ADZ306" s="472"/>
      <c r="AEA306" s="472"/>
      <c r="AEB306" s="472"/>
      <c r="AEC306" s="472"/>
      <c r="AED306" s="472"/>
      <c r="AEE306" s="472"/>
      <c r="AEF306" s="472"/>
      <c r="AEG306" s="472"/>
      <c r="AEH306" s="472"/>
      <c r="AEI306" s="472"/>
      <c r="AEJ306" s="472"/>
      <c r="AEK306" s="472"/>
      <c r="AEL306" s="472"/>
      <c r="AEM306" s="472"/>
      <c r="AEN306" s="472"/>
      <c r="AEO306" s="472"/>
      <c r="AEP306" s="472"/>
      <c r="AEQ306" s="472"/>
      <c r="AER306" s="472"/>
      <c r="AES306" s="472"/>
      <c r="AET306" s="472"/>
      <c r="AEU306" s="472"/>
      <c r="AEV306" s="472"/>
      <c r="AEW306" s="472"/>
      <c r="AEX306" s="472"/>
      <c r="AEY306" s="472"/>
      <c r="AEZ306" s="472"/>
      <c r="AFA306" s="472"/>
      <c r="AFB306" s="472"/>
      <c r="AFC306" s="472"/>
      <c r="AFD306" s="472"/>
      <c r="AFE306" s="472"/>
      <c r="AFF306" s="472"/>
      <c r="AFG306" s="472"/>
      <c r="AFH306" s="472"/>
      <c r="AFI306" s="472"/>
      <c r="AFJ306" s="472"/>
      <c r="AFK306" s="472"/>
      <c r="AFL306" s="472"/>
      <c r="AFM306" s="472"/>
      <c r="AFN306" s="472"/>
      <c r="AFO306" s="472"/>
      <c r="AFP306" s="472"/>
      <c r="AFQ306" s="472"/>
      <c r="AFR306" s="472"/>
      <c r="AFS306" s="472"/>
      <c r="AFT306" s="472"/>
      <c r="AFU306" s="472"/>
      <c r="AFV306" s="472"/>
      <c r="AFW306" s="472"/>
      <c r="AFX306" s="472"/>
      <c r="AFY306" s="472"/>
      <c r="AFZ306" s="472"/>
      <c r="AGA306" s="472"/>
      <c r="AGB306" s="472"/>
      <c r="AGC306" s="472"/>
      <c r="AGD306" s="472"/>
      <c r="AGE306" s="472"/>
      <c r="AGF306" s="472"/>
      <c r="AGG306" s="472"/>
      <c r="AGH306" s="472"/>
      <c r="AGI306" s="472"/>
      <c r="AGJ306" s="472"/>
      <c r="AGK306" s="472"/>
      <c r="AGL306" s="472"/>
      <c r="AGM306" s="472"/>
      <c r="AGN306" s="472"/>
      <c r="AGO306" s="472"/>
      <c r="AGP306" s="472"/>
      <c r="AGQ306" s="472"/>
      <c r="AGR306" s="472"/>
      <c r="AGS306" s="472"/>
      <c r="AGT306" s="472"/>
      <c r="AGU306" s="472"/>
      <c r="AGV306" s="472"/>
      <c r="AGW306" s="472"/>
      <c r="AGX306" s="472"/>
      <c r="AGY306" s="472"/>
      <c r="AGZ306" s="472"/>
      <c r="AHA306" s="472"/>
      <c r="AHB306" s="472"/>
      <c r="AHC306" s="472"/>
      <c r="AHD306" s="472"/>
      <c r="AHE306" s="472"/>
      <c r="AHF306" s="472"/>
      <c r="AHG306" s="472"/>
      <c r="AHH306" s="472"/>
      <c r="AHI306" s="472"/>
      <c r="AHJ306" s="472"/>
      <c r="AHK306" s="472"/>
      <c r="AHL306" s="472"/>
      <c r="AHM306" s="472"/>
      <c r="AHN306" s="472"/>
      <c r="AHO306" s="472"/>
      <c r="AHP306" s="472"/>
      <c r="AHQ306" s="472"/>
      <c r="AHR306" s="472"/>
      <c r="AHS306" s="472"/>
      <c r="AHT306" s="472"/>
      <c r="AHU306" s="472"/>
      <c r="AHV306" s="472"/>
      <c r="AHW306" s="472"/>
      <c r="AHX306" s="472"/>
      <c r="AHY306" s="472"/>
      <c r="AHZ306" s="472"/>
      <c r="AIA306" s="472"/>
      <c r="AIB306" s="472"/>
      <c r="AIC306" s="472"/>
      <c r="AID306" s="472"/>
      <c r="AIE306" s="472"/>
      <c r="AIF306" s="472"/>
      <c r="AIG306" s="472"/>
      <c r="AIH306" s="472"/>
      <c r="AII306" s="472"/>
      <c r="AIJ306" s="472"/>
      <c r="AIK306" s="472"/>
      <c r="AIL306" s="472"/>
      <c r="AIM306" s="472"/>
      <c r="AIN306" s="472"/>
      <c r="AIO306" s="472"/>
      <c r="AIP306" s="472"/>
      <c r="AIQ306" s="472"/>
      <c r="AIR306" s="472"/>
      <c r="AIS306" s="472"/>
      <c r="AIT306" s="472"/>
      <c r="AIU306" s="472"/>
      <c r="AIV306" s="472"/>
      <c r="AIW306" s="472"/>
      <c r="AIX306" s="472"/>
      <c r="AIY306" s="472"/>
      <c r="AIZ306" s="472"/>
      <c r="AJA306" s="472"/>
      <c r="AJB306" s="472"/>
      <c r="AJC306" s="472"/>
      <c r="AJD306" s="472"/>
      <c r="AJE306" s="472"/>
      <c r="AJF306" s="472"/>
      <c r="AJG306" s="472"/>
      <c r="AJH306" s="472"/>
      <c r="AJI306" s="472"/>
      <c r="AJJ306" s="472"/>
      <c r="AJK306" s="472"/>
      <c r="AJL306" s="472"/>
      <c r="AJM306" s="472"/>
      <c r="AJN306" s="472"/>
      <c r="AJO306" s="472"/>
      <c r="AJP306" s="472"/>
      <c r="AJQ306" s="472"/>
      <c r="AJR306" s="472"/>
      <c r="AJS306" s="472"/>
      <c r="AJT306" s="472"/>
      <c r="AJU306" s="472"/>
      <c r="AJV306" s="472"/>
      <c r="AJW306" s="472"/>
      <c r="AJX306" s="472"/>
      <c r="AJY306" s="472"/>
      <c r="AJZ306" s="472"/>
      <c r="AKA306" s="472"/>
      <c r="AKB306" s="472"/>
      <c r="AKC306" s="472"/>
      <c r="AKD306" s="472"/>
      <c r="AKE306" s="472"/>
      <c r="AKF306" s="472"/>
      <c r="AKG306" s="472"/>
      <c r="AKH306" s="472"/>
      <c r="AKI306" s="472"/>
      <c r="AKJ306" s="472"/>
      <c r="AKK306" s="472"/>
      <c r="AKL306" s="472"/>
      <c r="AKM306" s="472"/>
      <c r="AKN306" s="472"/>
      <c r="AKO306" s="472"/>
      <c r="AKP306" s="472"/>
      <c r="AKQ306" s="472"/>
      <c r="AKR306" s="472"/>
      <c r="AKS306" s="472"/>
      <c r="AKT306" s="472"/>
      <c r="AKU306" s="472"/>
      <c r="AKV306" s="472"/>
      <c r="AKW306" s="472"/>
      <c r="AKX306" s="472"/>
      <c r="AKY306" s="472"/>
      <c r="AKZ306" s="472"/>
      <c r="ALA306" s="472"/>
      <c r="ALB306" s="472"/>
      <c r="ALC306" s="472"/>
      <c r="ALD306" s="472"/>
      <c r="ALE306" s="472"/>
      <c r="ALF306" s="472"/>
      <c r="ALG306" s="472"/>
      <c r="ALH306" s="472"/>
      <c r="ALI306" s="472"/>
      <c r="ALJ306" s="472"/>
      <c r="ALK306" s="472"/>
      <c r="ALL306" s="472"/>
      <c r="ALM306" s="472"/>
      <c r="ALN306" s="472"/>
      <c r="ALO306" s="472"/>
      <c r="ALP306" s="472"/>
      <c r="ALQ306" s="472"/>
      <c r="ALR306" s="472"/>
      <c r="ALS306" s="472"/>
      <c r="ALT306" s="472"/>
      <c r="ALU306" s="472"/>
      <c r="ALV306" s="472"/>
      <c r="ALW306" s="472"/>
      <c r="ALX306" s="472"/>
      <c r="ALY306" s="472"/>
      <c r="ALZ306" s="472"/>
      <c r="AMA306" s="472"/>
      <c r="AMB306" s="472"/>
      <c r="AMC306" s="472"/>
      <c r="AMD306" s="472"/>
      <c r="AME306" s="472"/>
      <c r="AMF306" s="472"/>
      <c r="AMG306" s="472"/>
      <c r="AMH306" s="472"/>
      <c r="AMI306" s="472"/>
      <c r="AMJ306" s="472"/>
      <c r="AMK306" s="472"/>
      <c r="AML306" s="472"/>
      <c r="AMM306" s="472"/>
      <c r="AMN306" s="472"/>
      <c r="AMQ306" s="472"/>
      <c r="AMR306" s="472"/>
      <c r="AMS306" s="472"/>
      <c r="AMT306" s="472"/>
      <c r="AMU306" s="472"/>
      <c r="AMV306" s="472"/>
      <c r="AMW306" s="472"/>
      <c r="AMX306" s="472"/>
      <c r="AMY306" s="472"/>
      <c r="AMZ306" s="472"/>
      <c r="ANA306" s="472"/>
      <c r="ANB306" s="472"/>
      <c r="ANC306" s="472"/>
      <c r="AND306" s="472"/>
      <c r="ANE306" s="472"/>
      <c r="ANF306" s="472"/>
      <c r="ANG306" s="472"/>
      <c r="ANH306" s="472"/>
      <c r="ANI306" s="472"/>
      <c r="ANJ306" s="472"/>
      <c r="ANK306" s="472"/>
      <c r="ANL306" s="472"/>
      <c r="ANM306" s="472"/>
      <c r="ANN306" s="472"/>
      <c r="ANO306" s="472"/>
      <c r="ANP306" s="472"/>
      <c r="ANQ306" s="472"/>
      <c r="ANR306" s="472"/>
      <c r="ANS306" s="472"/>
      <c r="ANT306" s="472"/>
      <c r="ANU306" s="472"/>
      <c r="ANV306" s="472"/>
      <c r="ANW306" s="472"/>
      <c r="ANX306" s="472"/>
      <c r="ANY306" s="472"/>
      <c r="ANZ306" s="472"/>
      <c r="AOA306" s="472"/>
      <c r="AOB306" s="472"/>
      <c r="AOC306" s="472"/>
      <c r="AOD306" s="472"/>
      <c r="AOE306" s="472"/>
      <c r="AOF306" s="472"/>
      <c r="AOG306" s="472"/>
      <c r="AOH306" s="472"/>
      <c r="AOI306" s="472"/>
      <c r="AOJ306" s="472"/>
      <c r="AOK306" s="472"/>
      <c r="AOL306" s="472"/>
      <c r="AOM306" s="472"/>
      <c r="AON306" s="472"/>
      <c r="AOO306" s="472"/>
      <c r="AOP306" s="472"/>
      <c r="AOQ306" s="472"/>
      <c r="AOR306" s="472"/>
      <c r="AOS306" s="472"/>
      <c r="AOT306" s="472"/>
      <c r="AOU306" s="472"/>
      <c r="AOV306" s="472"/>
      <c r="AOW306" s="472"/>
      <c r="AOX306" s="472"/>
      <c r="AOY306" s="472"/>
      <c r="AOZ306" s="472"/>
      <c r="APA306" s="472"/>
      <c r="APB306" s="472"/>
      <c r="APC306" s="472"/>
      <c r="APD306" s="472"/>
      <c r="APE306" s="472"/>
      <c r="APF306" s="472"/>
      <c r="APG306" s="472"/>
      <c r="APH306" s="472"/>
      <c r="API306" s="472"/>
      <c r="APJ306" s="472"/>
      <c r="APK306" s="472"/>
      <c r="APL306" s="472"/>
      <c r="APM306" s="472"/>
      <c r="APN306" s="472"/>
      <c r="APO306" s="472"/>
      <c r="APP306" s="472"/>
      <c r="APQ306" s="472"/>
      <c r="APR306" s="472"/>
      <c r="APS306" s="472"/>
      <c r="APT306" s="472"/>
      <c r="APU306" s="472"/>
      <c r="APV306" s="472"/>
      <c r="APW306" s="472"/>
      <c r="APX306" s="472"/>
      <c r="APY306" s="472"/>
      <c r="APZ306" s="472"/>
      <c r="AQA306" s="472"/>
      <c r="AQB306" s="472"/>
      <c r="AQC306" s="472"/>
      <c r="AQD306" s="472"/>
      <c r="AQE306" s="472"/>
      <c r="AQF306" s="472"/>
      <c r="AQG306" s="472"/>
      <c r="AQH306" s="472"/>
      <c r="AQI306" s="472"/>
      <c r="AQJ306" s="472"/>
      <c r="AQK306" s="472"/>
      <c r="AQL306" s="472"/>
      <c r="AQM306" s="472"/>
      <c r="AQN306" s="472"/>
      <c r="AQO306" s="472"/>
      <c r="AQP306" s="472"/>
      <c r="AQQ306" s="472"/>
      <c r="AQR306" s="472"/>
      <c r="AQS306" s="472"/>
      <c r="AQT306" s="472"/>
      <c r="AQU306" s="472"/>
      <c r="AQV306" s="472"/>
      <c r="AQW306" s="472"/>
      <c r="AQX306" s="472"/>
      <c r="AQY306" s="472"/>
      <c r="AQZ306" s="472"/>
      <c r="ARA306" s="472"/>
      <c r="ARB306" s="472"/>
      <c r="ARC306" s="472"/>
      <c r="ARD306" s="472"/>
      <c r="ARE306" s="472"/>
      <c r="ARF306" s="472"/>
      <c r="ARG306" s="472"/>
      <c r="ARH306" s="472"/>
      <c r="ARI306" s="472"/>
      <c r="ARJ306" s="472"/>
      <c r="ARK306" s="472"/>
      <c r="ARL306" s="472"/>
      <c r="ARM306" s="472"/>
      <c r="ARN306" s="472"/>
      <c r="ARO306" s="472"/>
      <c r="ARP306" s="472"/>
      <c r="ARQ306" s="472"/>
      <c r="ARR306" s="472"/>
      <c r="ARS306" s="472"/>
      <c r="ART306" s="472"/>
      <c r="ARU306" s="472"/>
      <c r="ARV306" s="472"/>
      <c r="ARW306" s="472"/>
      <c r="ARX306" s="472"/>
      <c r="ARY306" s="472"/>
      <c r="ARZ306" s="472"/>
      <c r="ASA306" s="472"/>
      <c r="ASB306" s="472"/>
      <c r="ASC306" s="472"/>
      <c r="ASD306" s="472"/>
      <c r="ASE306" s="472"/>
      <c r="ASF306" s="472"/>
      <c r="ASG306" s="472"/>
      <c r="ASH306" s="472"/>
      <c r="ASI306" s="472"/>
      <c r="ASJ306" s="472"/>
      <c r="ASK306" s="472"/>
      <c r="ASL306" s="472"/>
      <c r="ASM306" s="472"/>
      <c r="ASN306" s="472"/>
      <c r="ASO306" s="472"/>
      <c r="ASP306" s="472"/>
      <c r="ASQ306" s="472"/>
      <c r="ASR306" s="472"/>
      <c r="ASS306" s="472"/>
      <c r="AST306" s="472"/>
      <c r="ASU306" s="472"/>
      <c r="ASV306" s="472"/>
      <c r="ASW306" s="472"/>
      <c r="ASX306" s="472"/>
      <c r="ASY306" s="472"/>
      <c r="ASZ306" s="472"/>
      <c r="ATA306" s="472"/>
      <c r="ATB306" s="472"/>
      <c r="ATC306" s="472"/>
      <c r="ATD306" s="472"/>
      <c r="ATE306" s="472"/>
      <c r="ATF306" s="472"/>
      <c r="ATG306" s="472"/>
      <c r="ATH306" s="472"/>
      <c r="ATI306" s="472"/>
      <c r="ATJ306" s="472"/>
      <c r="ATK306" s="472"/>
      <c r="ATL306" s="472"/>
      <c r="ATM306" s="472"/>
      <c r="ATN306" s="472"/>
      <c r="ATO306" s="472"/>
      <c r="ATP306" s="472"/>
      <c r="ATQ306" s="472"/>
      <c r="ATR306" s="472"/>
      <c r="ATS306" s="472"/>
      <c r="ATT306" s="472"/>
      <c r="ATU306" s="472"/>
      <c r="ATV306" s="472"/>
      <c r="ATW306" s="472"/>
      <c r="ATX306" s="472"/>
      <c r="ATY306" s="472"/>
      <c r="ATZ306" s="472"/>
      <c r="AUA306" s="472"/>
      <c r="AUB306" s="472"/>
      <c r="AUC306" s="472"/>
      <c r="AUD306" s="472"/>
      <c r="AUE306" s="472"/>
      <c r="AUF306" s="472"/>
      <c r="AUG306" s="472"/>
      <c r="AUH306" s="472"/>
      <c r="AUI306" s="472"/>
      <c r="AUJ306" s="472"/>
      <c r="AUK306" s="472"/>
      <c r="AUL306" s="472"/>
      <c r="AUM306" s="472"/>
      <c r="AUN306" s="472"/>
      <c r="AUO306" s="472"/>
      <c r="AUP306" s="472"/>
      <c r="AUQ306" s="472"/>
      <c r="AUR306" s="472"/>
      <c r="AUS306" s="472"/>
      <c r="AUT306" s="472"/>
      <c r="AUU306" s="472"/>
      <c r="AUV306" s="472"/>
      <c r="AUW306" s="472"/>
      <c r="AUX306" s="472"/>
      <c r="AUY306" s="472"/>
      <c r="AUZ306" s="472"/>
      <c r="AVA306" s="472"/>
      <c r="AVB306" s="472"/>
      <c r="AVC306" s="472"/>
      <c r="AVD306" s="472"/>
      <c r="AVE306" s="472"/>
      <c r="AVF306" s="472"/>
      <c r="AVG306" s="472"/>
      <c r="AVH306" s="472"/>
      <c r="AVI306" s="472"/>
      <c r="AVJ306" s="472"/>
      <c r="AVK306" s="472"/>
      <c r="AVL306" s="472"/>
      <c r="AVM306" s="472"/>
      <c r="AVN306" s="472"/>
      <c r="AVO306" s="472"/>
      <c r="AVP306" s="472"/>
      <c r="AVQ306" s="472"/>
      <c r="AVR306" s="472"/>
      <c r="AVS306" s="472"/>
      <c r="AVT306" s="472"/>
      <c r="AVU306" s="472"/>
      <c r="AVV306" s="472"/>
      <c r="AVW306" s="472"/>
      <c r="AVX306" s="472"/>
      <c r="AVY306" s="472"/>
      <c r="AVZ306" s="472"/>
      <c r="AWA306" s="472"/>
      <c r="AWB306" s="472"/>
      <c r="AWC306" s="472"/>
      <c r="AWD306" s="472"/>
      <c r="AWE306" s="472"/>
      <c r="AWF306" s="472"/>
      <c r="AWG306" s="472"/>
      <c r="AWH306" s="472"/>
      <c r="AWI306" s="472"/>
      <c r="AWJ306" s="472"/>
      <c r="AWM306" s="472"/>
      <c r="AWN306" s="472"/>
      <c r="AWO306" s="472"/>
      <c r="AWP306" s="472"/>
      <c r="AWQ306" s="472"/>
      <c r="AWR306" s="472"/>
      <c r="AWS306" s="472"/>
      <c r="AWT306" s="472"/>
      <c r="AWU306" s="472"/>
      <c r="AWV306" s="472"/>
      <c r="AWW306" s="472"/>
      <c r="AWX306" s="472"/>
      <c r="AWY306" s="472"/>
      <c r="AWZ306" s="472"/>
      <c r="AXA306" s="472"/>
      <c r="AXB306" s="472"/>
      <c r="AXC306" s="472"/>
      <c r="AXD306" s="472"/>
      <c r="AXE306" s="472"/>
      <c r="AXF306" s="472"/>
      <c r="AXG306" s="472"/>
      <c r="AXH306" s="472"/>
      <c r="AXI306" s="472"/>
      <c r="AXJ306" s="472"/>
      <c r="AXK306" s="472"/>
      <c r="AXL306" s="472"/>
      <c r="AXM306" s="472"/>
      <c r="AXN306" s="472"/>
      <c r="AXO306" s="472"/>
      <c r="AXP306" s="472"/>
      <c r="AXQ306" s="472"/>
      <c r="AXR306" s="472"/>
      <c r="AXS306" s="472"/>
      <c r="AXT306" s="472"/>
      <c r="AXU306" s="472"/>
      <c r="AXV306" s="472"/>
      <c r="AXW306" s="472"/>
      <c r="AXX306" s="472"/>
      <c r="AXY306" s="472"/>
      <c r="AXZ306" s="472"/>
      <c r="AYA306" s="472"/>
      <c r="AYB306" s="472"/>
      <c r="AYC306" s="472"/>
      <c r="AYD306" s="472"/>
      <c r="AYE306" s="472"/>
      <c r="AYF306" s="472"/>
      <c r="AYG306" s="472"/>
      <c r="AYH306" s="472"/>
      <c r="AYI306" s="472"/>
      <c r="AYJ306" s="472"/>
      <c r="AYK306" s="472"/>
      <c r="AYL306" s="472"/>
      <c r="AYM306" s="472"/>
      <c r="AYN306" s="472"/>
      <c r="AYO306" s="472"/>
      <c r="AYP306" s="472"/>
      <c r="AYQ306" s="472"/>
      <c r="AYR306" s="472"/>
      <c r="AYS306" s="472"/>
      <c r="AYT306" s="472"/>
      <c r="AYU306" s="472"/>
      <c r="AYV306" s="472"/>
      <c r="AYW306" s="472"/>
      <c r="AYX306" s="472"/>
      <c r="AYY306" s="472"/>
      <c r="AYZ306" s="472"/>
      <c r="AZA306" s="472"/>
      <c r="AZB306" s="472"/>
      <c r="AZC306" s="472"/>
      <c r="AZD306" s="472"/>
      <c r="AZE306" s="472"/>
      <c r="AZF306" s="472"/>
      <c r="AZG306" s="472"/>
      <c r="AZH306" s="472"/>
      <c r="AZI306" s="472"/>
      <c r="AZJ306" s="472"/>
      <c r="AZK306" s="472"/>
      <c r="AZL306" s="472"/>
      <c r="AZM306" s="472"/>
      <c r="AZN306" s="472"/>
      <c r="AZO306" s="472"/>
      <c r="AZP306" s="472"/>
      <c r="AZQ306" s="472"/>
      <c r="AZR306" s="472"/>
      <c r="AZS306" s="472"/>
      <c r="AZT306" s="472"/>
      <c r="AZU306" s="472"/>
      <c r="AZV306" s="472"/>
      <c r="AZW306" s="472"/>
      <c r="AZX306" s="472"/>
      <c r="AZY306" s="472"/>
      <c r="AZZ306" s="472"/>
      <c r="BAA306" s="472"/>
      <c r="BAB306" s="472"/>
      <c r="BAC306" s="472"/>
      <c r="BAD306" s="472"/>
      <c r="BAE306" s="472"/>
      <c r="BAF306" s="472"/>
      <c r="BAG306" s="472"/>
      <c r="BAH306" s="472"/>
      <c r="BAI306" s="472"/>
      <c r="BAJ306" s="472"/>
      <c r="BAK306" s="472"/>
      <c r="BAL306" s="472"/>
      <c r="BAM306" s="472"/>
      <c r="BAN306" s="472"/>
      <c r="BAO306" s="472"/>
      <c r="BAP306" s="472"/>
      <c r="BAQ306" s="472"/>
      <c r="BAR306" s="472"/>
      <c r="BAS306" s="472"/>
      <c r="BAT306" s="472"/>
      <c r="BAU306" s="472"/>
      <c r="BAV306" s="472"/>
      <c r="BAW306" s="472"/>
      <c r="BAX306" s="472"/>
      <c r="BAY306" s="472"/>
      <c r="BAZ306" s="472"/>
      <c r="BBA306" s="472"/>
      <c r="BBB306" s="472"/>
      <c r="BBC306" s="472"/>
      <c r="BBD306" s="472"/>
      <c r="BBE306" s="472"/>
      <c r="BBF306" s="472"/>
      <c r="BBG306" s="472"/>
      <c r="BBH306" s="472"/>
      <c r="BBI306" s="472"/>
      <c r="BBJ306" s="472"/>
      <c r="BBK306" s="472"/>
      <c r="BBL306" s="472"/>
      <c r="BBM306" s="472"/>
      <c r="BBN306" s="472"/>
      <c r="BBO306" s="472"/>
      <c r="BBP306" s="472"/>
      <c r="BBQ306" s="472"/>
      <c r="BBR306" s="472"/>
      <c r="BBS306" s="472"/>
      <c r="BBT306" s="472"/>
      <c r="BBU306" s="472"/>
      <c r="BBV306" s="472"/>
      <c r="BBW306" s="472"/>
      <c r="BBX306" s="472"/>
      <c r="BBY306" s="472"/>
      <c r="BBZ306" s="472"/>
      <c r="BCA306" s="472"/>
      <c r="BCB306" s="472"/>
      <c r="BCC306" s="472"/>
      <c r="BCD306" s="472"/>
      <c r="BCE306" s="472"/>
      <c r="BCF306" s="472"/>
      <c r="BCG306" s="472"/>
      <c r="BCH306" s="472"/>
      <c r="BCI306" s="472"/>
      <c r="BCJ306" s="472"/>
      <c r="BCK306" s="472"/>
      <c r="BCL306" s="472"/>
      <c r="BCM306" s="472"/>
      <c r="BCN306" s="472"/>
      <c r="BCO306" s="472"/>
      <c r="BCP306" s="472"/>
      <c r="BCQ306" s="472"/>
      <c r="BCR306" s="472"/>
      <c r="BCS306" s="472"/>
      <c r="BCT306" s="472"/>
      <c r="BCU306" s="472"/>
      <c r="BCV306" s="472"/>
      <c r="BCW306" s="472"/>
      <c r="BCX306" s="472"/>
      <c r="BCY306" s="472"/>
      <c r="BCZ306" s="472"/>
      <c r="BDA306" s="472"/>
      <c r="BDB306" s="472"/>
      <c r="BDC306" s="472"/>
      <c r="BDD306" s="472"/>
      <c r="BDE306" s="472"/>
      <c r="BDF306" s="472"/>
      <c r="BDG306" s="472"/>
      <c r="BDH306" s="472"/>
      <c r="BDI306" s="472"/>
      <c r="BDJ306" s="472"/>
      <c r="BDK306" s="472"/>
      <c r="BDL306" s="472"/>
      <c r="BDM306" s="472"/>
      <c r="BDN306" s="472"/>
      <c r="BDO306" s="472"/>
      <c r="BDP306" s="472"/>
      <c r="BDQ306" s="472"/>
      <c r="BDR306" s="472"/>
      <c r="BDS306" s="472"/>
      <c r="BDT306" s="472"/>
      <c r="BDU306" s="472"/>
      <c r="BDV306" s="472"/>
      <c r="BDW306" s="472"/>
      <c r="BDX306" s="472"/>
      <c r="BDY306" s="472"/>
      <c r="BDZ306" s="472"/>
      <c r="BEA306" s="472"/>
      <c r="BEB306" s="472"/>
      <c r="BEC306" s="472"/>
      <c r="BED306" s="472"/>
      <c r="BEE306" s="472"/>
      <c r="BEF306" s="472"/>
      <c r="BEG306" s="472"/>
      <c r="BEH306" s="472"/>
      <c r="BEI306" s="472"/>
      <c r="BEJ306" s="472"/>
      <c r="BEK306" s="472"/>
      <c r="BEL306" s="472"/>
      <c r="BEM306" s="472"/>
      <c r="BEN306" s="472"/>
      <c r="BEO306" s="472"/>
      <c r="BEP306" s="472"/>
      <c r="BEQ306" s="472"/>
      <c r="BER306" s="472"/>
      <c r="BES306" s="472"/>
      <c r="BET306" s="472"/>
      <c r="BEU306" s="472"/>
      <c r="BEV306" s="472"/>
      <c r="BEW306" s="472"/>
      <c r="BEX306" s="472"/>
      <c r="BEY306" s="472"/>
      <c r="BEZ306" s="472"/>
      <c r="BFA306" s="472"/>
      <c r="BFB306" s="472"/>
      <c r="BFC306" s="472"/>
      <c r="BFD306" s="472"/>
      <c r="BFE306" s="472"/>
      <c r="BFF306" s="472"/>
      <c r="BFG306" s="472"/>
      <c r="BFH306" s="472"/>
      <c r="BFI306" s="472"/>
      <c r="BFJ306" s="472"/>
      <c r="BFK306" s="472"/>
      <c r="BFL306" s="472"/>
      <c r="BFM306" s="472"/>
      <c r="BFN306" s="472"/>
      <c r="BFO306" s="472"/>
      <c r="BFP306" s="472"/>
      <c r="BFQ306" s="472"/>
      <c r="BFR306" s="472"/>
      <c r="BFS306" s="472"/>
      <c r="BFT306" s="472"/>
      <c r="BFU306" s="472"/>
      <c r="BFV306" s="472"/>
      <c r="BFW306" s="472"/>
      <c r="BFX306" s="472"/>
      <c r="BFY306" s="472"/>
      <c r="BFZ306" s="472"/>
      <c r="BGA306" s="472"/>
      <c r="BGB306" s="472"/>
      <c r="BGC306" s="472"/>
      <c r="BGD306" s="472"/>
      <c r="BGE306" s="472"/>
      <c r="BGF306" s="472"/>
      <c r="BGI306" s="472"/>
      <c r="BGJ306" s="472"/>
      <c r="BGK306" s="472"/>
      <c r="BGL306" s="472"/>
      <c r="BGM306" s="472"/>
      <c r="BGN306" s="472"/>
      <c r="BGO306" s="472"/>
      <c r="BGP306" s="472"/>
      <c r="BGQ306" s="472"/>
      <c r="BGR306" s="472"/>
      <c r="BGS306" s="472"/>
      <c r="BGT306" s="472"/>
      <c r="BGU306" s="472"/>
      <c r="BGV306" s="472"/>
      <c r="BGW306" s="472"/>
      <c r="BGX306" s="472"/>
      <c r="BGY306" s="472"/>
      <c r="BGZ306" s="472"/>
      <c r="BHA306" s="472"/>
      <c r="BHB306" s="472"/>
      <c r="BHC306" s="472"/>
      <c r="BHD306" s="472"/>
      <c r="BHE306" s="472"/>
      <c r="BHF306" s="472"/>
      <c r="BHG306" s="472"/>
      <c r="BHH306" s="472"/>
      <c r="BHI306" s="472"/>
      <c r="BHJ306" s="472"/>
      <c r="BHK306" s="472"/>
      <c r="BHL306" s="472"/>
      <c r="BHM306" s="472"/>
      <c r="BHN306" s="472"/>
      <c r="BHO306" s="472"/>
      <c r="BHP306" s="472"/>
      <c r="BHQ306" s="472"/>
      <c r="BHR306" s="472"/>
      <c r="BHS306" s="472"/>
      <c r="BHT306" s="472"/>
      <c r="BHU306" s="472"/>
      <c r="BHV306" s="472"/>
      <c r="BHW306" s="472"/>
      <c r="BHX306" s="472"/>
      <c r="BHY306" s="472"/>
      <c r="BHZ306" s="472"/>
      <c r="BIA306" s="472"/>
      <c r="BIB306" s="472"/>
      <c r="BIC306" s="472"/>
      <c r="BID306" s="472"/>
      <c r="BIE306" s="472"/>
      <c r="BIF306" s="472"/>
      <c r="BIG306" s="472"/>
      <c r="BIH306" s="472"/>
      <c r="BII306" s="472"/>
      <c r="BIJ306" s="472"/>
      <c r="BIK306" s="472"/>
      <c r="BIL306" s="472"/>
      <c r="BIM306" s="472"/>
      <c r="BIN306" s="472"/>
      <c r="BIO306" s="472"/>
      <c r="BIP306" s="472"/>
      <c r="BIQ306" s="472"/>
      <c r="BIR306" s="472"/>
      <c r="BIS306" s="472"/>
      <c r="BIT306" s="472"/>
      <c r="BIU306" s="472"/>
      <c r="BIV306" s="472"/>
      <c r="BIW306" s="472"/>
      <c r="BIX306" s="472"/>
      <c r="BIY306" s="472"/>
      <c r="BIZ306" s="472"/>
      <c r="BJA306" s="472"/>
      <c r="BJB306" s="472"/>
      <c r="BJC306" s="472"/>
      <c r="BJD306" s="472"/>
      <c r="BJE306" s="472"/>
      <c r="BJF306" s="472"/>
      <c r="BJG306" s="472"/>
      <c r="BJH306" s="472"/>
      <c r="BJI306" s="472"/>
      <c r="BJJ306" s="472"/>
      <c r="BJK306" s="472"/>
      <c r="BJL306" s="472"/>
      <c r="BJM306" s="472"/>
      <c r="BJN306" s="472"/>
      <c r="BJO306" s="472"/>
      <c r="BJP306" s="472"/>
      <c r="BJQ306" s="472"/>
      <c r="BJR306" s="472"/>
      <c r="BJS306" s="472"/>
      <c r="BJT306" s="472"/>
      <c r="BJU306" s="472"/>
      <c r="BJV306" s="472"/>
      <c r="BJW306" s="472"/>
      <c r="BJX306" s="472"/>
      <c r="BJY306" s="472"/>
      <c r="BJZ306" s="472"/>
      <c r="BKA306" s="472"/>
      <c r="BKB306" s="472"/>
      <c r="BKC306" s="472"/>
      <c r="BKD306" s="472"/>
      <c r="BKE306" s="472"/>
      <c r="BKF306" s="472"/>
      <c r="BKG306" s="472"/>
      <c r="BKH306" s="472"/>
      <c r="BKI306" s="472"/>
      <c r="BKJ306" s="472"/>
      <c r="BKK306" s="472"/>
      <c r="BKL306" s="472"/>
      <c r="BKM306" s="472"/>
      <c r="BKN306" s="472"/>
      <c r="BKO306" s="472"/>
      <c r="BKP306" s="472"/>
      <c r="BKQ306" s="472"/>
      <c r="BKR306" s="472"/>
      <c r="BKS306" s="472"/>
      <c r="BKT306" s="472"/>
      <c r="BKU306" s="472"/>
      <c r="BKV306" s="472"/>
      <c r="BKW306" s="472"/>
      <c r="BKX306" s="472"/>
      <c r="BKY306" s="472"/>
      <c r="BKZ306" s="472"/>
      <c r="BLA306" s="472"/>
      <c r="BLB306" s="472"/>
      <c r="BLC306" s="472"/>
      <c r="BLD306" s="472"/>
      <c r="BLE306" s="472"/>
      <c r="BLF306" s="472"/>
      <c r="BLG306" s="472"/>
      <c r="BLH306" s="472"/>
      <c r="BLI306" s="472"/>
      <c r="BLJ306" s="472"/>
      <c r="BLK306" s="472"/>
      <c r="BLL306" s="472"/>
      <c r="BLM306" s="472"/>
      <c r="BLN306" s="472"/>
      <c r="BLO306" s="472"/>
      <c r="BLP306" s="472"/>
      <c r="BLQ306" s="472"/>
      <c r="BLR306" s="472"/>
      <c r="BLS306" s="472"/>
      <c r="BLT306" s="472"/>
      <c r="BLU306" s="472"/>
      <c r="BLV306" s="472"/>
      <c r="BLW306" s="472"/>
      <c r="BLX306" s="472"/>
      <c r="BLY306" s="472"/>
      <c r="BLZ306" s="472"/>
      <c r="BMA306" s="472"/>
      <c r="BMB306" s="472"/>
      <c r="BMC306" s="472"/>
      <c r="BMD306" s="472"/>
      <c r="BME306" s="472"/>
      <c r="BMF306" s="472"/>
      <c r="BMG306" s="472"/>
      <c r="BMH306" s="472"/>
      <c r="BMI306" s="472"/>
      <c r="BMJ306" s="472"/>
      <c r="BMK306" s="472"/>
      <c r="BML306" s="472"/>
      <c r="BMM306" s="472"/>
      <c r="BMN306" s="472"/>
      <c r="BMO306" s="472"/>
      <c r="BMP306" s="472"/>
      <c r="BMQ306" s="472"/>
      <c r="BMR306" s="472"/>
      <c r="BMS306" s="472"/>
      <c r="BMT306" s="472"/>
      <c r="BMU306" s="472"/>
      <c r="BMV306" s="472"/>
      <c r="BMW306" s="472"/>
      <c r="BMX306" s="472"/>
      <c r="BMY306" s="472"/>
      <c r="BMZ306" s="472"/>
      <c r="BNA306" s="472"/>
      <c r="BNB306" s="472"/>
      <c r="BNC306" s="472"/>
      <c r="BND306" s="472"/>
      <c r="BNE306" s="472"/>
      <c r="BNF306" s="472"/>
      <c r="BNG306" s="472"/>
      <c r="BNH306" s="472"/>
      <c r="BNI306" s="472"/>
      <c r="BNJ306" s="472"/>
      <c r="BNK306" s="472"/>
      <c r="BNL306" s="472"/>
      <c r="BNM306" s="472"/>
      <c r="BNN306" s="472"/>
      <c r="BNO306" s="472"/>
      <c r="BNP306" s="472"/>
      <c r="BNQ306" s="472"/>
      <c r="BNR306" s="472"/>
      <c r="BNS306" s="472"/>
      <c r="BNT306" s="472"/>
      <c r="BNU306" s="472"/>
      <c r="BNV306" s="472"/>
      <c r="BNW306" s="472"/>
      <c r="BNX306" s="472"/>
      <c r="BNY306" s="472"/>
      <c r="BNZ306" s="472"/>
      <c r="BOA306" s="472"/>
      <c r="BOB306" s="472"/>
      <c r="BOC306" s="472"/>
      <c r="BOD306" s="472"/>
      <c r="BOE306" s="472"/>
      <c r="BOF306" s="472"/>
      <c r="BOG306" s="472"/>
      <c r="BOH306" s="472"/>
      <c r="BOI306" s="472"/>
      <c r="BOJ306" s="472"/>
      <c r="BOK306" s="472"/>
      <c r="BOL306" s="472"/>
      <c r="BOM306" s="472"/>
      <c r="BON306" s="472"/>
      <c r="BOO306" s="472"/>
      <c r="BOP306" s="472"/>
      <c r="BOQ306" s="472"/>
      <c r="BOR306" s="472"/>
      <c r="BOS306" s="472"/>
      <c r="BOT306" s="472"/>
      <c r="BOU306" s="472"/>
      <c r="BOV306" s="472"/>
      <c r="BOW306" s="472"/>
      <c r="BOX306" s="472"/>
      <c r="BOY306" s="472"/>
      <c r="BOZ306" s="472"/>
      <c r="BPA306" s="472"/>
      <c r="BPB306" s="472"/>
      <c r="BPC306" s="472"/>
      <c r="BPD306" s="472"/>
      <c r="BPE306" s="472"/>
      <c r="BPF306" s="472"/>
      <c r="BPG306" s="472"/>
      <c r="BPH306" s="472"/>
      <c r="BPI306" s="472"/>
      <c r="BPJ306" s="472"/>
      <c r="BPK306" s="472"/>
      <c r="BPL306" s="472"/>
      <c r="BPM306" s="472"/>
      <c r="BPN306" s="472"/>
      <c r="BPO306" s="472"/>
      <c r="BPP306" s="472"/>
      <c r="BPQ306" s="472"/>
      <c r="BPR306" s="472"/>
      <c r="BPS306" s="472"/>
      <c r="BPT306" s="472"/>
      <c r="BPU306" s="472"/>
      <c r="BPV306" s="472"/>
      <c r="BPW306" s="472"/>
      <c r="BPX306" s="472"/>
      <c r="BPY306" s="472"/>
      <c r="BPZ306" s="472"/>
      <c r="BQA306" s="472"/>
      <c r="BQB306" s="472"/>
      <c r="BQE306" s="472"/>
      <c r="BQF306" s="472"/>
      <c r="BQG306" s="472"/>
      <c r="BQH306" s="472"/>
      <c r="BQI306" s="472"/>
      <c r="BQJ306" s="472"/>
      <c r="BQK306" s="472"/>
      <c r="BQL306" s="472"/>
      <c r="BQM306" s="472"/>
      <c r="BQN306" s="472"/>
      <c r="BQO306" s="472"/>
      <c r="BQP306" s="472"/>
      <c r="BQQ306" s="472"/>
      <c r="BQR306" s="472"/>
      <c r="BQS306" s="472"/>
      <c r="BQT306" s="472"/>
      <c r="BQU306" s="472"/>
      <c r="BQV306" s="472"/>
      <c r="BQW306" s="472"/>
      <c r="BQX306" s="472"/>
      <c r="BQY306" s="472"/>
      <c r="BQZ306" s="472"/>
      <c r="BRA306" s="472"/>
      <c r="BRB306" s="472"/>
      <c r="BRC306" s="472"/>
      <c r="BRD306" s="472"/>
      <c r="BRE306" s="472"/>
      <c r="BRF306" s="472"/>
      <c r="BRG306" s="472"/>
      <c r="BRH306" s="472"/>
      <c r="BRI306" s="472"/>
      <c r="BRJ306" s="472"/>
      <c r="BRK306" s="472"/>
      <c r="BRL306" s="472"/>
      <c r="BRM306" s="472"/>
      <c r="BRN306" s="472"/>
      <c r="BRO306" s="472"/>
      <c r="BRP306" s="472"/>
      <c r="BRQ306" s="472"/>
      <c r="BRR306" s="472"/>
      <c r="BRS306" s="472"/>
      <c r="BRT306" s="472"/>
      <c r="BRU306" s="472"/>
      <c r="BRV306" s="472"/>
      <c r="BRW306" s="472"/>
      <c r="BRX306" s="472"/>
      <c r="BRY306" s="472"/>
      <c r="BRZ306" s="472"/>
      <c r="BSA306" s="472"/>
      <c r="BSB306" s="472"/>
      <c r="BSC306" s="472"/>
      <c r="BSD306" s="472"/>
      <c r="BSE306" s="472"/>
      <c r="BSF306" s="472"/>
      <c r="BSG306" s="472"/>
      <c r="BSH306" s="472"/>
      <c r="BSI306" s="472"/>
      <c r="BSJ306" s="472"/>
      <c r="BSK306" s="472"/>
      <c r="BSL306" s="472"/>
      <c r="BSM306" s="472"/>
      <c r="BSN306" s="472"/>
      <c r="BSO306" s="472"/>
      <c r="BSP306" s="472"/>
      <c r="BSQ306" s="472"/>
      <c r="BSR306" s="472"/>
      <c r="BSS306" s="472"/>
      <c r="BST306" s="472"/>
      <c r="BSU306" s="472"/>
      <c r="BSV306" s="472"/>
      <c r="BSW306" s="472"/>
      <c r="BSX306" s="472"/>
      <c r="BSY306" s="472"/>
      <c r="BSZ306" s="472"/>
      <c r="BTA306" s="472"/>
      <c r="BTB306" s="472"/>
      <c r="BTC306" s="472"/>
      <c r="BTD306" s="472"/>
      <c r="BTE306" s="472"/>
      <c r="BTF306" s="472"/>
      <c r="BTG306" s="472"/>
      <c r="BTH306" s="472"/>
      <c r="BTI306" s="472"/>
      <c r="BTJ306" s="472"/>
      <c r="BTK306" s="472"/>
      <c r="BTL306" s="472"/>
      <c r="BTM306" s="472"/>
      <c r="BTN306" s="472"/>
      <c r="BTO306" s="472"/>
      <c r="BTP306" s="472"/>
      <c r="BTQ306" s="472"/>
      <c r="BTR306" s="472"/>
      <c r="BTS306" s="472"/>
      <c r="BTT306" s="472"/>
      <c r="BTU306" s="472"/>
      <c r="BTV306" s="472"/>
      <c r="BTW306" s="472"/>
      <c r="BTX306" s="472"/>
      <c r="BTY306" s="472"/>
      <c r="BTZ306" s="472"/>
      <c r="BUA306" s="472"/>
      <c r="BUB306" s="472"/>
      <c r="BUC306" s="472"/>
      <c r="BUD306" s="472"/>
      <c r="BUE306" s="472"/>
      <c r="BUF306" s="472"/>
      <c r="BUG306" s="472"/>
      <c r="BUH306" s="472"/>
      <c r="BUI306" s="472"/>
      <c r="BUJ306" s="472"/>
      <c r="BUK306" s="472"/>
      <c r="BUL306" s="472"/>
      <c r="BUM306" s="472"/>
      <c r="BUN306" s="472"/>
      <c r="BUO306" s="472"/>
      <c r="BUP306" s="472"/>
      <c r="BUQ306" s="472"/>
      <c r="BUR306" s="472"/>
      <c r="BUS306" s="472"/>
      <c r="BUT306" s="472"/>
      <c r="BUU306" s="472"/>
      <c r="BUV306" s="472"/>
      <c r="BUW306" s="472"/>
      <c r="BUX306" s="472"/>
      <c r="BUY306" s="472"/>
      <c r="BUZ306" s="472"/>
      <c r="BVA306" s="472"/>
      <c r="BVB306" s="472"/>
      <c r="BVC306" s="472"/>
      <c r="BVD306" s="472"/>
      <c r="BVE306" s="472"/>
      <c r="BVF306" s="472"/>
      <c r="BVG306" s="472"/>
      <c r="BVH306" s="472"/>
      <c r="BVI306" s="472"/>
      <c r="BVJ306" s="472"/>
      <c r="BVK306" s="472"/>
      <c r="BVL306" s="472"/>
      <c r="BVM306" s="472"/>
      <c r="BVN306" s="472"/>
      <c r="BVO306" s="472"/>
      <c r="BVP306" s="472"/>
      <c r="BVQ306" s="472"/>
      <c r="BVR306" s="472"/>
      <c r="BVS306" s="472"/>
      <c r="BVT306" s="472"/>
      <c r="BVU306" s="472"/>
      <c r="BVV306" s="472"/>
      <c r="BVW306" s="472"/>
      <c r="BVX306" s="472"/>
      <c r="BVY306" s="472"/>
      <c r="BVZ306" s="472"/>
      <c r="BWA306" s="472"/>
      <c r="BWB306" s="472"/>
      <c r="BWC306" s="472"/>
      <c r="BWD306" s="472"/>
      <c r="BWE306" s="472"/>
      <c r="BWF306" s="472"/>
      <c r="BWG306" s="472"/>
      <c r="BWH306" s="472"/>
      <c r="BWI306" s="472"/>
      <c r="BWJ306" s="472"/>
      <c r="BWK306" s="472"/>
      <c r="BWL306" s="472"/>
      <c r="BWM306" s="472"/>
      <c r="BWN306" s="472"/>
      <c r="BWO306" s="472"/>
      <c r="BWP306" s="472"/>
      <c r="BWQ306" s="472"/>
      <c r="BWR306" s="472"/>
      <c r="BWS306" s="472"/>
      <c r="BWT306" s="472"/>
      <c r="BWU306" s="472"/>
      <c r="BWV306" s="472"/>
      <c r="BWW306" s="472"/>
      <c r="BWX306" s="472"/>
      <c r="BWY306" s="472"/>
      <c r="BWZ306" s="472"/>
      <c r="BXA306" s="472"/>
      <c r="BXB306" s="472"/>
      <c r="BXC306" s="472"/>
      <c r="BXD306" s="472"/>
      <c r="BXE306" s="472"/>
      <c r="BXF306" s="472"/>
      <c r="BXG306" s="472"/>
      <c r="BXH306" s="472"/>
      <c r="BXI306" s="472"/>
      <c r="BXJ306" s="472"/>
      <c r="BXK306" s="472"/>
      <c r="BXL306" s="472"/>
      <c r="BXM306" s="472"/>
      <c r="BXN306" s="472"/>
      <c r="BXO306" s="472"/>
      <c r="BXP306" s="472"/>
      <c r="BXQ306" s="472"/>
      <c r="BXR306" s="472"/>
      <c r="BXS306" s="472"/>
      <c r="BXT306" s="472"/>
      <c r="BXU306" s="472"/>
      <c r="BXV306" s="472"/>
      <c r="BXW306" s="472"/>
      <c r="BXX306" s="472"/>
      <c r="BXY306" s="472"/>
      <c r="BXZ306" s="472"/>
      <c r="BYA306" s="472"/>
      <c r="BYB306" s="472"/>
      <c r="BYC306" s="472"/>
      <c r="BYD306" s="472"/>
      <c r="BYE306" s="472"/>
      <c r="BYF306" s="472"/>
      <c r="BYG306" s="472"/>
      <c r="BYH306" s="472"/>
      <c r="BYI306" s="472"/>
      <c r="BYJ306" s="472"/>
      <c r="BYK306" s="472"/>
      <c r="BYL306" s="472"/>
      <c r="BYM306" s="472"/>
      <c r="BYN306" s="472"/>
      <c r="BYO306" s="472"/>
      <c r="BYP306" s="472"/>
      <c r="BYQ306" s="472"/>
      <c r="BYR306" s="472"/>
      <c r="BYS306" s="472"/>
      <c r="BYT306" s="472"/>
      <c r="BYU306" s="472"/>
      <c r="BYV306" s="472"/>
      <c r="BYW306" s="472"/>
      <c r="BYX306" s="472"/>
      <c r="BYY306" s="472"/>
      <c r="BYZ306" s="472"/>
      <c r="BZA306" s="472"/>
      <c r="BZB306" s="472"/>
      <c r="BZC306" s="472"/>
      <c r="BZD306" s="472"/>
      <c r="BZE306" s="472"/>
      <c r="BZF306" s="472"/>
      <c r="BZG306" s="472"/>
      <c r="BZH306" s="472"/>
      <c r="BZI306" s="472"/>
      <c r="BZJ306" s="472"/>
      <c r="BZK306" s="472"/>
      <c r="BZL306" s="472"/>
      <c r="BZM306" s="472"/>
      <c r="BZN306" s="472"/>
      <c r="BZO306" s="472"/>
      <c r="BZP306" s="472"/>
      <c r="BZQ306" s="472"/>
      <c r="BZR306" s="472"/>
      <c r="BZS306" s="472"/>
      <c r="BZT306" s="472"/>
      <c r="BZU306" s="472"/>
      <c r="BZV306" s="472"/>
      <c r="BZW306" s="472"/>
      <c r="BZX306" s="472"/>
      <c r="CAA306" s="472"/>
      <c r="CAB306" s="472"/>
      <c r="CAC306" s="472"/>
      <c r="CAD306" s="472"/>
      <c r="CAE306" s="472"/>
      <c r="CAF306" s="472"/>
      <c r="CAG306" s="472"/>
      <c r="CAH306" s="472"/>
      <c r="CAI306" s="472"/>
      <c r="CAJ306" s="472"/>
      <c r="CAK306" s="472"/>
      <c r="CAL306" s="472"/>
      <c r="CAM306" s="472"/>
      <c r="CAN306" s="472"/>
      <c r="CAO306" s="472"/>
      <c r="CAP306" s="472"/>
      <c r="CAQ306" s="472"/>
      <c r="CAR306" s="472"/>
      <c r="CAS306" s="472"/>
      <c r="CAT306" s="472"/>
      <c r="CAU306" s="472"/>
      <c r="CAV306" s="472"/>
      <c r="CAW306" s="472"/>
      <c r="CAX306" s="472"/>
      <c r="CAY306" s="472"/>
      <c r="CAZ306" s="472"/>
      <c r="CBA306" s="472"/>
      <c r="CBB306" s="472"/>
      <c r="CBC306" s="472"/>
      <c r="CBD306" s="472"/>
      <c r="CBE306" s="472"/>
      <c r="CBF306" s="472"/>
      <c r="CBG306" s="472"/>
      <c r="CBH306" s="472"/>
      <c r="CBI306" s="472"/>
      <c r="CBJ306" s="472"/>
      <c r="CBK306" s="472"/>
      <c r="CBL306" s="472"/>
      <c r="CBM306" s="472"/>
      <c r="CBN306" s="472"/>
      <c r="CBO306" s="472"/>
      <c r="CBP306" s="472"/>
      <c r="CBQ306" s="472"/>
      <c r="CBR306" s="472"/>
      <c r="CBS306" s="472"/>
      <c r="CBT306" s="472"/>
      <c r="CBU306" s="472"/>
      <c r="CBV306" s="472"/>
      <c r="CBW306" s="472"/>
      <c r="CBX306" s="472"/>
      <c r="CBY306" s="472"/>
      <c r="CBZ306" s="472"/>
      <c r="CCA306" s="472"/>
      <c r="CCB306" s="472"/>
      <c r="CCC306" s="472"/>
      <c r="CCD306" s="472"/>
      <c r="CCE306" s="472"/>
      <c r="CCF306" s="472"/>
      <c r="CCG306" s="472"/>
      <c r="CCH306" s="472"/>
      <c r="CCI306" s="472"/>
      <c r="CCJ306" s="472"/>
      <c r="CCK306" s="472"/>
      <c r="CCL306" s="472"/>
      <c r="CCM306" s="472"/>
      <c r="CCN306" s="472"/>
      <c r="CCO306" s="472"/>
      <c r="CCP306" s="472"/>
      <c r="CCQ306" s="472"/>
      <c r="CCR306" s="472"/>
      <c r="CCS306" s="472"/>
      <c r="CCT306" s="472"/>
      <c r="CCU306" s="472"/>
      <c r="CCV306" s="472"/>
      <c r="CCW306" s="472"/>
      <c r="CCX306" s="472"/>
      <c r="CCY306" s="472"/>
      <c r="CCZ306" s="472"/>
      <c r="CDA306" s="472"/>
      <c r="CDB306" s="472"/>
      <c r="CDC306" s="472"/>
      <c r="CDD306" s="472"/>
      <c r="CDE306" s="472"/>
      <c r="CDF306" s="472"/>
      <c r="CDG306" s="472"/>
      <c r="CDH306" s="472"/>
      <c r="CDI306" s="472"/>
      <c r="CDJ306" s="472"/>
      <c r="CDK306" s="472"/>
      <c r="CDL306" s="472"/>
      <c r="CDM306" s="472"/>
      <c r="CDN306" s="472"/>
      <c r="CDO306" s="472"/>
      <c r="CDP306" s="472"/>
      <c r="CDQ306" s="472"/>
      <c r="CDR306" s="472"/>
      <c r="CDS306" s="472"/>
      <c r="CDT306" s="472"/>
      <c r="CDU306" s="472"/>
      <c r="CDV306" s="472"/>
      <c r="CDW306" s="472"/>
      <c r="CDX306" s="472"/>
      <c r="CDY306" s="472"/>
      <c r="CDZ306" s="472"/>
      <c r="CEA306" s="472"/>
      <c r="CEB306" s="472"/>
      <c r="CEC306" s="472"/>
      <c r="CED306" s="472"/>
      <c r="CEE306" s="472"/>
      <c r="CEF306" s="472"/>
      <c r="CEG306" s="472"/>
      <c r="CEH306" s="472"/>
      <c r="CEI306" s="472"/>
      <c r="CEJ306" s="472"/>
      <c r="CEK306" s="472"/>
      <c r="CEL306" s="472"/>
      <c r="CEM306" s="472"/>
      <c r="CEN306" s="472"/>
      <c r="CEO306" s="472"/>
      <c r="CEP306" s="472"/>
      <c r="CEQ306" s="472"/>
      <c r="CER306" s="472"/>
      <c r="CES306" s="472"/>
      <c r="CET306" s="472"/>
      <c r="CEU306" s="472"/>
      <c r="CEV306" s="472"/>
      <c r="CEW306" s="472"/>
      <c r="CEX306" s="472"/>
      <c r="CEY306" s="472"/>
      <c r="CEZ306" s="472"/>
      <c r="CFA306" s="472"/>
      <c r="CFB306" s="472"/>
      <c r="CFC306" s="472"/>
      <c r="CFD306" s="472"/>
      <c r="CFE306" s="472"/>
      <c r="CFF306" s="472"/>
      <c r="CFG306" s="472"/>
      <c r="CFH306" s="472"/>
      <c r="CFI306" s="472"/>
      <c r="CFJ306" s="472"/>
      <c r="CFK306" s="472"/>
      <c r="CFL306" s="472"/>
      <c r="CFM306" s="472"/>
      <c r="CFN306" s="472"/>
      <c r="CFO306" s="472"/>
      <c r="CFP306" s="472"/>
      <c r="CFQ306" s="472"/>
      <c r="CFR306" s="472"/>
      <c r="CFS306" s="472"/>
      <c r="CFT306" s="472"/>
      <c r="CFU306" s="472"/>
      <c r="CFV306" s="472"/>
      <c r="CFW306" s="472"/>
      <c r="CFX306" s="472"/>
      <c r="CFY306" s="472"/>
      <c r="CFZ306" s="472"/>
      <c r="CGA306" s="472"/>
      <c r="CGB306" s="472"/>
      <c r="CGC306" s="472"/>
      <c r="CGD306" s="472"/>
      <c r="CGE306" s="472"/>
      <c r="CGF306" s="472"/>
      <c r="CGG306" s="472"/>
      <c r="CGH306" s="472"/>
      <c r="CGI306" s="472"/>
      <c r="CGJ306" s="472"/>
      <c r="CGK306" s="472"/>
      <c r="CGL306" s="472"/>
      <c r="CGM306" s="472"/>
      <c r="CGN306" s="472"/>
      <c r="CGO306" s="472"/>
      <c r="CGP306" s="472"/>
      <c r="CGQ306" s="472"/>
      <c r="CGR306" s="472"/>
      <c r="CGS306" s="472"/>
      <c r="CGT306" s="472"/>
      <c r="CGU306" s="472"/>
      <c r="CGV306" s="472"/>
      <c r="CGW306" s="472"/>
      <c r="CGX306" s="472"/>
      <c r="CGY306" s="472"/>
      <c r="CGZ306" s="472"/>
      <c r="CHA306" s="472"/>
      <c r="CHB306" s="472"/>
      <c r="CHC306" s="472"/>
      <c r="CHD306" s="472"/>
      <c r="CHE306" s="472"/>
      <c r="CHF306" s="472"/>
      <c r="CHG306" s="472"/>
      <c r="CHH306" s="472"/>
      <c r="CHI306" s="472"/>
      <c r="CHJ306" s="472"/>
      <c r="CHK306" s="472"/>
      <c r="CHL306" s="472"/>
      <c r="CHM306" s="472"/>
      <c r="CHN306" s="472"/>
      <c r="CHO306" s="472"/>
      <c r="CHP306" s="472"/>
      <c r="CHQ306" s="472"/>
      <c r="CHR306" s="472"/>
      <c r="CHS306" s="472"/>
      <c r="CHT306" s="472"/>
      <c r="CHU306" s="472"/>
      <c r="CHV306" s="472"/>
      <c r="CHW306" s="472"/>
      <c r="CHX306" s="472"/>
      <c r="CHY306" s="472"/>
      <c r="CHZ306" s="472"/>
      <c r="CIA306" s="472"/>
      <c r="CIB306" s="472"/>
      <c r="CIC306" s="472"/>
      <c r="CID306" s="472"/>
      <c r="CIE306" s="472"/>
      <c r="CIF306" s="472"/>
      <c r="CIG306" s="472"/>
      <c r="CIH306" s="472"/>
      <c r="CII306" s="472"/>
      <c r="CIJ306" s="472"/>
      <c r="CIK306" s="472"/>
      <c r="CIL306" s="472"/>
      <c r="CIM306" s="472"/>
      <c r="CIN306" s="472"/>
      <c r="CIO306" s="472"/>
      <c r="CIP306" s="472"/>
      <c r="CIQ306" s="472"/>
      <c r="CIR306" s="472"/>
      <c r="CIS306" s="472"/>
      <c r="CIT306" s="472"/>
      <c r="CIU306" s="472"/>
      <c r="CIV306" s="472"/>
      <c r="CIW306" s="472"/>
      <c r="CIX306" s="472"/>
      <c r="CIY306" s="472"/>
      <c r="CIZ306" s="472"/>
      <c r="CJA306" s="472"/>
      <c r="CJB306" s="472"/>
      <c r="CJC306" s="472"/>
      <c r="CJD306" s="472"/>
      <c r="CJE306" s="472"/>
      <c r="CJF306" s="472"/>
      <c r="CJG306" s="472"/>
      <c r="CJH306" s="472"/>
      <c r="CJI306" s="472"/>
      <c r="CJJ306" s="472"/>
      <c r="CJK306" s="472"/>
      <c r="CJL306" s="472"/>
      <c r="CJM306" s="472"/>
      <c r="CJN306" s="472"/>
      <c r="CJO306" s="472"/>
      <c r="CJP306" s="472"/>
      <c r="CJQ306" s="472"/>
      <c r="CJR306" s="472"/>
      <c r="CJS306" s="472"/>
      <c r="CJT306" s="472"/>
      <c r="CJW306" s="472"/>
      <c r="CJX306" s="472"/>
      <c r="CJY306" s="472"/>
      <c r="CJZ306" s="472"/>
      <c r="CKA306" s="472"/>
      <c r="CKB306" s="472"/>
      <c r="CKC306" s="472"/>
      <c r="CKD306" s="472"/>
      <c r="CKE306" s="472"/>
      <c r="CKF306" s="472"/>
      <c r="CKG306" s="472"/>
      <c r="CKH306" s="472"/>
      <c r="CKI306" s="472"/>
      <c r="CKJ306" s="472"/>
      <c r="CKK306" s="472"/>
      <c r="CKL306" s="472"/>
      <c r="CKM306" s="472"/>
      <c r="CKN306" s="472"/>
      <c r="CKO306" s="472"/>
      <c r="CKP306" s="472"/>
      <c r="CKQ306" s="472"/>
      <c r="CKR306" s="472"/>
      <c r="CKS306" s="472"/>
      <c r="CKT306" s="472"/>
      <c r="CKU306" s="472"/>
      <c r="CKV306" s="472"/>
      <c r="CKW306" s="472"/>
      <c r="CKX306" s="472"/>
      <c r="CKY306" s="472"/>
      <c r="CKZ306" s="472"/>
      <c r="CLA306" s="472"/>
      <c r="CLB306" s="472"/>
      <c r="CLC306" s="472"/>
      <c r="CLD306" s="472"/>
      <c r="CLE306" s="472"/>
      <c r="CLF306" s="472"/>
      <c r="CLG306" s="472"/>
      <c r="CLH306" s="472"/>
      <c r="CLI306" s="472"/>
      <c r="CLJ306" s="472"/>
      <c r="CLK306" s="472"/>
      <c r="CLL306" s="472"/>
      <c r="CLM306" s="472"/>
      <c r="CLN306" s="472"/>
      <c r="CLO306" s="472"/>
      <c r="CLP306" s="472"/>
      <c r="CLQ306" s="472"/>
      <c r="CLR306" s="472"/>
      <c r="CLS306" s="472"/>
      <c r="CLT306" s="472"/>
      <c r="CLU306" s="472"/>
      <c r="CLV306" s="472"/>
      <c r="CLW306" s="472"/>
      <c r="CLX306" s="472"/>
      <c r="CLY306" s="472"/>
      <c r="CLZ306" s="472"/>
      <c r="CMA306" s="472"/>
      <c r="CMB306" s="472"/>
      <c r="CMC306" s="472"/>
      <c r="CMD306" s="472"/>
      <c r="CME306" s="472"/>
      <c r="CMF306" s="472"/>
      <c r="CMG306" s="472"/>
      <c r="CMH306" s="472"/>
      <c r="CMI306" s="472"/>
      <c r="CMJ306" s="472"/>
      <c r="CMK306" s="472"/>
      <c r="CML306" s="472"/>
      <c r="CMM306" s="472"/>
      <c r="CMN306" s="472"/>
      <c r="CMO306" s="472"/>
      <c r="CMP306" s="472"/>
      <c r="CMQ306" s="472"/>
      <c r="CMR306" s="472"/>
      <c r="CMS306" s="472"/>
      <c r="CMT306" s="472"/>
      <c r="CMU306" s="472"/>
      <c r="CMV306" s="472"/>
      <c r="CMW306" s="472"/>
      <c r="CMX306" s="472"/>
      <c r="CMY306" s="472"/>
      <c r="CMZ306" s="472"/>
      <c r="CNA306" s="472"/>
      <c r="CNB306" s="472"/>
      <c r="CNC306" s="472"/>
      <c r="CND306" s="472"/>
      <c r="CNE306" s="472"/>
      <c r="CNF306" s="472"/>
      <c r="CNG306" s="472"/>
      <c r="CNH306" s="472"/>
      <c r="CNI306" s="472"/>
      <c r="CNJ306" s="472"/>
      <c r="CNK306" s="472"/>
      <c r="CNL306" s="472"/>
      <c r="CNM306" s="472"/>
      <c r="CNN306" s="472"/>
      <c r="CNO306" s="472"/>
      <c r="CNP306" s="472"/>
      <c r="CNQ306" s="472"/>
      <c r="CNR306" s="472"/>
      <c r="CNS306" s="472"/>
      <c r="CNT306" s="472"/>
      <c r="CNU306" s="472"/>
      <c r="CNV306" s="472"/>
      <c r="CNW306" s="472"/>
      <c r="CNX306" s="472"/>
      <c r="CNY306" s="472"/>
      <c r="CNZ306" s="472"/>
      <c r="COA306" s="472"/>
      <c r="COB306" s="472"/>
      <c r="COC306" s="472"/>
      <c r="COD306" s="472"/>
      <c r="COE306" s="472"/>
      <c r="COF306" s="472"/>
      <c r="COG306" s="472"/>
      <c r="COH306" s="472"/>
      <c r="COI306" s="472"/>
      <c r="COJ306" s="472"/>
      <c r="COK306" s="472"/>
      <c r="COL306" s="472"/>
      <c r="COM306" s="472"/>
      <c r="CON306" s="472"/>
      <c r="COO306" s="472"/>
      <c r="COP306" s="472"/>
      <c r="COQ306" s="472"/>
      <c r="COR306" s="472"/>
      <c r="COS306" s="472"/>
      <c r="COT306" s="472"/>
      <c r="COU306" s="472"/>
      <c r="COV306" s="472"/>
      <c r="COW306" s="472"/>
      <c r="COX306" s="472"/>
      <c r="COY306" s="472"/>
      <c r="COZ306" s="472"/>
      <c r="CPA306" s="472"/>
      <c r="CPB306" s="472"/>
      <c r="CPC306" s="472"/>
      <c r="CPD306" s="472"/>
      <c r="CPE306" s="472"/>
      <c r="CPF306" s="472"/>
      <c r="CPG306" s="472"/>
      <c r="CPH306" s="472"/>
      <c r="CPI306" s="472"/>
      <c r="CPJ306" s="472"/>
      <c r="CPK306" s="472"/>
      <c r="CPL306" s="472"/>
      <c r="CPM306" s="472"/>
      <c r="CPN306" s="472"/>
      <c r="CPO306" s="472"/>
      <c r="CPP306" s="472"/>
      <c r="CPQ306" s="472"/>
      <c r="CPR306" s="472"/>
      <c r="CPS306" s="472"/>
      <c r="CPT306" s="472"/>
      <c r="CPU306" s="472"/>
      <c r="CPV306" s="472"/>
      <c r="CPW306" s="472"/>
      <c r="CPX306" s="472"/>
      <c r="CPY306" s="472"/>
      <c r="CPZ306" s="472"/>
      <c r="CQA306" s="472"/>
      <c r="CQB306" s="472"/>
      <c r="CQC306" s="472"/>
      <c r="CQD306" s="472"/>
      <c r="CQE306" s="472"/>
      <c r="CQF306" s="472"/>
      <c r="CQG306" s="472"/>
      <c r="CQH306" s="472"/>
      <c r="CQI306" s="472"/>
      <c r="CQJ306" s="472"/>
      <c r="CQK306" s="472"/>
      <c r="CQL306" s="472"/>
      <c r="CQM306" s="472"/>
      <c r="CQN306" s="472"/>
      <c r="CQO306" s="472"/>
      <c r="CQP306" s="472"/>
      <c r="CQQ306" s="472"/>
      <c r="CQR306" s="472"/>
      <c r="CQS306" s="472"/>
      <c r="CQT306" s="472"/>
      <c r="CQU306" s="472"/>
      <c r="CQV306" s="472"/>
      <c r="CQW306" s="472"/>
      <c r="CQX306" s="472"/>
      <c r="CQY306" s="472"/>
      <c r="CQZ306" s="472"/>
      <c r="CRA306" s="472"/>
      <c r="CRB306" s="472"/>
      <c r="CRC306" s="472"/>
      <c r="CRD306" s="472"/>
      <c r="CRE306" s="472"/>
      <c r="CRF306" s="472"/>
      <c r="CRG306" s="472"/>
      <c r="CRH306" s="472"/>
      <c r="CRI306" s="472"/>
      <c r="CRJ306" s="472"/>
      <c r="CRK306" s="472"/>
      <c r="CRL306" s="472"/>
      <c r="CRM306" s="472"/>
      <c r="CRN306" s="472"/>
      <c r="CRO306" s="472"/>
      <c r="CRP306" s="472"/>
      <c r="CRQ306" s="472"/>
      <c r="CRR306" s="472"/>
      <c r="CRS306" s="472"/>
      <c r="CRT306" s="472"/>
      <c r="CRU306" s="472"/>
      <c r="CRV306" s="472"/>
      <c r="CRW306" s="472"/>
      <c r="CRX306" s="472"/>
      <c r="CRY306" s="472"/>
      <c r="CRZ306" s="472"/>
      <c r="CSA306" s="472"/>
      <c r="CSB306" s="472"/>
      <c r="CSC306" s="472"/>
      <c r="CSD306" s="472"/>
      <c r="CSE306" s="472"/>
      <c r="CSF306" s="472"/>
      <c r="CSG306" s="472"/>
      <c r="CSH306" s="472"/>
      <c r="CSI306" s="472"/>
      <c r="CSJ306" s="472"/>
      <c r="CSK306" s="472"/>
      <c r="CSL306" s="472"/>
      <c r="CSM306" s="472"/>
      <c r="CSN306" s="472"/>
      <c r="CSO306" s="472"/>
      <c r="CSP306" s="472"/>
      <c r="CSQ306" s="472"/>
      <c r="CSR306" s="472"/>
      <c r="CSS306" s="472"/>
      <c r="CST306" s="472"/>
      <c r="CSU306" s="472"/>
      <c r="CSV306" s="472"/>
      <c r="CSW306" s="472"/>
      <c r="CSX306" s="472"/>
      <c r="CSY306" s="472"/>
      <c r="CSZ306" s="472"/>
      <c r="CTA306" s="472"/>
      <c r="CTB306" s="472"/>
      <c r="CTC306" s="472"/>
      <c r="CTD306" s="472"/>
      <c r="CTE306" s="472"/>
      <c r="CTF306" s="472"/>
      <c r="CTG306" s="472"/>
      <c r="CTH306" s="472"/>
      <c r="CTI306" s="472"/>
      <c r="CTJ306" s="472"/>
      <c r="CTK306" s="472"/>
      <c r="CTL306" s="472"/>
      <c r="CTM306" s="472"/>
      <c r="CTN306" s="472"/>
      <c r="CTO306" s="472"/>
      <c r="CTP306" s="472"/>
      <c r="CTS306" s="472"/>
      <c r="CTT306" s="472"/>
      <c r="CTU306" s="472"/>
      <c r="CTV306" s="472"/>
      <c r="CTW306" s="472"/>
      <c r="CTX306" s="472"/>
      <c r="CTY306" s="472"/>
      <c r="CTZ306" s="472"/>
      <c r="CUA306" s="472"/>
      <c r="CUB306" s="472"/>
      <c r="CUC306" s="472"/>
      <c r="CUD306" s="472"/>
      <c r="CUE306" s="472"/>
      <c r="CUF306" s="472"/>
      <c r="CUG306" s="472"/>
      <c r="CUH306" s="472"/>
      <c r="CUI306" s="472"/>
      <c r="CUJ306" s="472"/>
      <c r="CUK306" s="472"/>
      <c r="CUL306" s="472"/>
      <c r="CUM306" s="472"/>
      <c r="CUN306" s="472"/>
      <c r="CUO306" s="472"/>
      <c r="CUP306" s="472"/>
      <c r="CUQ306" s="472"/>
      <c r="CUR306" s="472"/>
      <c r="CUS306" s="472"/>
      <c r="CUT306" s="472"/>
      <c r="CUU306" s="472"/>
      <c r="CUV306" s="472"/>
      <c r="CUW306" s="472"/>
      <c r="CUX306" s="472"/>
      <c r="CUY306" s="472"/>
      <c r="CUZ306" s="472"/>
      <c r="CVA306" s="472"/>
      <c r="CVB306" s="472"/>
      <c r="CVC306" s="472"/>
      <c r="CVD306" s="472"/>
      <c r="CVE306" s="472"/>
      <c r="CVF306" s="472"/>
      <c r="CVG306" s="472"/>
      <c r="CVH306" s="472"/>
      <c r="CVI306" s="472"/>
      <c r="CVJ306" s="472"/>
      <c r="CVK306" s="472"/>
      <c r="CVL306" s="472"/>
      <c r="CVM306" s="472"/>
      <c r="CVN306" s="472"/>
      <c r="CVO306" s="472"/>
      <c r="CVP306" s="472"/>
      <c r="CVQ306" s="472"/>
      <c r="CVR306" s="472"/>
      <c r="CVS306" s="472"/>
      <c r="CVT306" s="472"/>
      <c r="CVU306" s="472"/>
      <c r="CVV306" s="472"/>
      <c r="CVW306" s="472"/>
      <c r="CVX306" s="472"/>
      <c r="CVY306" s="472"/>
      <c r="CVZ306" s="472"/>
      <c r="CWA306" s="472"/>
      <c r="CWB306" s="472"/>
      <c r="CWC306" s="472"/>
      <c r="CWD306" s="472"/>
      <c r="CWE306" s="472"/>
      <c r="CWF306" s="472"/>
      <c r="CWG306" s="472"/>
      <c r="CWH306" s="472"/>
      <c r="CWI306" s="472"/>
      <c r="CWJ306" s="472"/>
      <c r="CWK306" s="472"/>
      <c r="CWL306" s="472"/>
      <c r="CWM306" s="472"/>
      <c r="CWN306" s="472"/>
      <c r="CWO306" s="472"/>
      <c r="CWP306" s="472"/>
      <c r="CWQ306" s="472"/>
      <c r="CWR306" s="472"/>
      <c r="CWS306" s="472"/>
      <c r="CWT306" s="472"/>
      <c r="CWU306" s="472"/>
      <c r="CWV306" s="472"/>
      <c r="CWW306" s="472"/>
      <c r="CWX306" s="472"/>
      <c r="CWY306" s="472"/>
      <c r="CWZ306" s="472"/>
      <c r="CXA306" s="472"/>
      <c r="CXB306" s="472"/>
      <c r="CXC306" s="472"/>
      <c r="CXD306" s="472"/>
      <c r="CXE306" s="472"/>
      <c r="CXF306" s="472"/>
      <c r="CXG306" s="472"/>
      <c r="CXH306" s="472"/>
      <c r="CXI306" s="472"/>
      <c r="CXJ306" s="472"/>
      <c r="CXK306" s="472"/>
      <c r="CXL306" s="472"/>
      <c r="CXM306" s="472"/>
      <c r="CXN306" s="472"/>
      <c r="CXO306" s="472"/>
      <c r="CXP306" s="472"/>
      <c r="CXQ306" s="472"/>
      <c r="CXR306" s="472"/>
      <c r="CXS306" s="472"/>
      <c r="CXT306" s="472"/>
      <c r="CXU306" s="472"/>
      <c r="CXV306" s="472"/>
      <c r="CXW306" s="472"/>
      <c r="CXX306" s="472"/>
      <c r="CXY306" s="472"/>
      <c r="CXZ306" s="472"/>
      <c r="CYA306" s="472"/>
      <c r="CYB306" s="472"/>
      <c r="CYC306" s="472"/>
      <c r="CYD306" s="472"/>
      <c r="CYE306" s="472"/>
      <c r="CYF306" s="472"/>
      <c r="CYG306" s="472"/>
      <c r="CYH306" s="472"/>
      <c r="CYI306" s="472"/>
      <c r="CYJ306" s="472"/>
      <c r="CYK306" s="472"/>
      <c r="CYL306" s="472"/>
      <c r="CYM306" s="472"/>
      <c r="CYN306" s="472"/>
      <c r="CYO306" s="472"/>
      <c r="CYP306" s="472"/>
      <c r="CYQ306" s="472"/>
      <c r="CYR306" s="472"/>
      <c r="CYS306" s="472"/>
      <c r="CYT306" s="472"/>
      <c r="CYU306" s="472"/>
      <c r="CYV306" s="472"/>
      <c r="CYW306" s="472"/>
      <c r="CYX306" s="472"/>
      <c r="CYY306" s="472"/>
      <c r="CYZ306" s="472"/>
      <c r="CZA306" s="472"/>
      <c r="CZB306" s="472"/>
      <c r="CZC306" s="472"/>
      <c r="CZD306" s="472"/>
      <c r="CZE306" s="472"/>
      <c r="CZF306" s="472"/>
      <c r="CZG306" s="472"/>
      <c r="CZH306" s="472"/>
      <c r="CZI306" s="472"/>
      <c r="CZJ306" s="472"/>
      <c r="CZK306" s="472"/>
      <c r="CZL306" s="472"/>
      <c r="CZM306" s="472"/>
      <c r="CZN306" s="472"/>
      <c r="CZO306" s="472"/>
      <c r="CZP306" s="472"/>
      <c r="CZQ306" s="472"/>
      <c r="CZR306" s="472"/>
      <c r="CZS306" s="472"/>
      <c r="CZT306" s="472"/>
      <c r="CZU306" s="472"/>
      <c r="CZV306" s="472"/>
      <c r="CZW306" s="472"/>
      <c r="CZX306" s="472"/>
      <c r="CZY306" s="472"/>
      <c r="CZZ306" s="472"/>
      <c r="DAA306" s="472"/>
      <c r="DAB306" s="472"/>
      <c r="DAC306" s="472"/>
      <c r="DAD306" s="472"/>
      <c r="DAE306" s="472"/>
      <c r="DAF306" s="472"/>
      <c r="DAG306" s="472"/>
      <c r="DAH306" s="472"/>
      <c r="DAI306" s="472"/>
      <c r="DAJ306" s="472"/>
      <c r="DAK306" s="472"/>
      <c r="DAL306" s="472"/>
      <c r="DAM306" s="472"/>
      <c r="DAN306" s="472"/>
      <c r="DAO306" s="472"/>
      <c r="DAP306" s="472"/>
      <c r="DAQ306" s="472"/>
      <c r="DAR306" s="472"/>
      <c r="DAS306" s="472"/>
      <c r="DAT306" s="472"/>
      <c r="DAU306" s="472"/>
      <c r="DAV306" s="472"/>
      <c r="DAW306" s="472"/>
      <c r="DAX306" s="472"/>
      <c r="DAY306" s="472"/>
      <c r="DAZ306" s="472"/>
      <c r="DBA306" s="472"/>
      <c r="DBB306" s="472"/>
      <c r="DBC306" s="472"/>
      <c r="DBD306" s="472"/>
      <c r="DBE306" s="472"/>
      <c r="DBF306" s="472"/>
      <c r="DBG306" s="472"/>
      <c r="DBH306" s="472"/>
      <c r="DBI306" s="472"/>
      <c r="DBJ306" s="472"/>
      <c r="DBK306" s="472"/>
      <c r="DBL306" s="472"/>
      <c r="DBM306" s="472"/>
      <c r="DBN306" s="472"/>
      <c r="DBO306" s="472"/>
      <c r="DBP306" s="472"/>
      <c r="DBQ306" s="472"/>
      <c r="DBR306" s="472"/>
      <c r="DBS306" s="472"/>
      <c r="DBT306" s="472"/>
      <c r="DBU306" s="472"/>
      <c r="DBV306" s="472"/>
      <c r="DBW306" s="472"/>
      <c r="DBX306" s="472"/>
      <c r="DBY306" s="472"/>
      <c r="DBZ306" s="472"/>
      <c r="DCA306" s="472"/>
      <c r="DCB306" s="472"/>
      <c r="DCC306" s="472"/>
      <c r="DCD306" s="472"/>
      <c r="DCE306" s="472"/>
      <c r="DCF306" s="472"/>
      <c r="DCG306" s="472"/>
      <c r="DCH306" s="472"/>
      <c r="DCI306" s="472"/>
      <c r="DCJ306" s="472"/>
      <c r="DCK306" s="472"/>
      <c r="DCL306" s="472"/>
      <c r="DCM306" s="472"/>
      <c r="DCN306" s="472"/>
      <c r="DCO306" s="472"/>
      <c r="DCP306" s="472"/>
      <c r="DCQ306" s="472"/>
      <c r="DCR306" s="472"/>
      <c r="DCS306" s="472"/>
      <c r="DCT306" s="472"/>
      <c r="DCU306" s="472"/>
      <c r="DCV306" s="472"/>
      <c r="DCW306" s="472"/>
      <c r="DCX306" s="472"/>
      <c r="DCY306" s="472"/>
      <c r="DCZ306" s="472"/>
      <c r="DDA306" s="472"/>
      <c r="DDB306" s="472"/>
      <c r="DDC306" s="472"/>
      <c r="DDD306" s="472"/>
      <c r="DDE306" s="472"/>
      <c r="DDF306" s="472"/>
      <c r="DDG306" s="472"/>
      <c r="DDH306" s="472"/>
      <c r="DDI306" s="472"/>
      <c r="DDJ306" s="472"/>
      <c r="DDK306" s="472"/>
      <c r="DDL306" s="472"/>
      <c r="DDO306" s="472"/>
      <c r="DDP306" s="472"/>
      <c r="DDQ306" s="472"/>
      <c r="DDR306" s="472"/>
      <c r="DDS306" s="472"/>
      <c r="DDT306" s="472"/>
      <c r="DDU306" s="472"/>
      <c r="DDV306" s="472"/>
      <c r="DDW306" s="472"/>
      <c r="DDX306" s="472"/>
      <c r="DDY306" s="472"/>
      <c r="DDZ306" s="472"/>
      <c r="DEA306" s="472"/>
      <c r="DEB306" s="472"/>
      <c r="DEC306" s="472"/>
      <c r="DED306" s="472"/>
      <c r="DEE306" s="472"/>
      <c r="DEF306" s="472"/>
      <c r="DEG306" s="472"/>
      <c r="DEH306" s="472"/>
      <c r="DEI306" s="472"/>
      <c r="DEJ306" s="472"/>
      <c r="DEK306" s="472"/>
      <c r="DEL306" s="472"/>
      <c r="DEM306" s="472"/>
      <c r="DEN306" s="472"/>
      <c r="DEO306" s="472"/>
      <c r="DEP306" s="472"/>
      <c r="DEQ306" s="472"/>
      <c r="DER306" s="472"/>
      <c r="DES306" s="472"/>
      <c r="DET306" s="472"/>
      <c r="DEU306" s="472"/>
      <c r="DEV306" s="472"/>
      <c r="DEW306" s="472"/>
      <c r="DEX306" s="472"/>
      <c r="DEY306" s="472"/>
      <c r="DEZ306" s="472"/>
      <c r="DFA306" s="472"/>
      <c r="DFB306" s="472"/>
      <c r="DFC306" s="472"/>
      <c r="DFD306" s="472"/>
      <c r="DFE306" s="472"/>
      <c r="DFF306" s="472"/>
      <c r="DFG306" s="472"/>
      <c r="DFH306" s="472"/>
      <c r="DFI306" s="472"/>
      <c r="DFJ306" s="472"/>
      <c r="DFK306" s="472"/>
      <c r="DFL306" s="472"/>
      <c r="DFM306" s="472"/>
      <c r="DFN306" s="472"/>
      <c r="DFO306" s="472"/>
      <c r="DFP306" s="472"/>
      <c r="DFQ306" s="472"/>
      <c r="DFR306" s="472"/>
      <c r="DFS306" s="472"/>
      <c r="DFT306" s="472"/>
      <c r="DFU306" s="472"/>
      <c r="DFV306" s="472"/>
      <c r="DFW306" s="472"/>
      <c r="DFX306" s="472"/>
      <c r="DFY306" s="472"/>
      <c r="DFZ306" s="472"/>
      <c r="DGA306" s="472"/>
      <c r="DGB306" s="472"/>
      <c r="DGC306" s="472"/>
      <c r="DGD306" s="472"/>
      <c r="DGE306" s="472"/>
      <c r="DGF306" s="472"/>
      <c r="DGG306" s="472"/>
      <c r="DGH306" s="472"/>
      <c r="DGI306" s="472"/>
      <c r="DGJ306" s="472"/>
      <c r="DGK306" s="472"/>
      <c r="DGL306" s="472"/>
      <c r="DGM306" s="472"/>
      <c r="DGN306" s="472"/>
      <c r="DGO306" s="472"/>
      <c r="DGP306" s="472"/>
      <c r="DGQ306" s="472"/>
      <c r="DGR306" s="472"/>
      <c r="DGS306" s="472"/>
      <c r="DGT306" s="472"/>
      <c r="DGU306" s="472"/>
      <c r="DGV306" s="472"/>
      <c r="DGW306" s="472"/>
      <c r="DGX306" s="472"/>
      <c r="DGY306" s="472"/>
      <c r="DGZ306" s="472"/>
      <c r="DHA306" s="472"/>
      <c r="DHB306" s="472"/>
      <c r="DHC306" s="472"/>
      <c r="DHD306" s="472"/>
      <c r="DHE306" s="472"/>
      <c r="DHF306" s="472"/>
      <c r="DHG306" s="472"/>
      <c r="DHH306" s="472"/>
      <c r="DHI306" s="472"/>
      <c r="DHJ306" s="472"/>
      <c r="DHK306" s="472"/>
      <c r="DHL306" s="472"/>
      <c r="DHM306" s="472"/>
      <c r="DHN306" s="472"/>
      <c r="DHO306" s="472"/>
      <c r="DHP306" s="472"/>
      <c r="DHQ306" s="472"/>
      <c r="DHR306" s="472"/>
      <c r="DHS306" s="472"/>
      <c r="DHT306" s="472"/>
      <c r="DHU306" s="472"/>
      <c r="DHV306" s="472"/>
      <c r="DHW306" s="472"/>
      <c r="DHX306" s="472"/>
      <c r="DHY306" s="472"/>
      <c r="DHZ306" s="472"/>
      <c r="DIA306" s="472"/>
      <c r="DIB306" s="472"/>
      <c r="DIC306" s="472"/>
      <c r="DID306" s="472"/>
      <c r="DIE306" s="472"/>
      <c r="DIF306" s="472"/>
      <c r="DIG306" s="472"/>
      <c r="DIH306" s="472"/>
      <c r="DII306" s="472"/>
      <c r="DIJ306" s="472"/>
      <c r="DIK306" s="472"/>
      <c r="DIL306" s="472"/>
      <c r="DIM306" s="472"/>
      <c r="DIN306" s="472"/>
      <c r="DIO306" s="472"/>
      <c r="DIP306" s="472"/>
      <c r="DIQ306" s="472"/>
      <c r="DIR306" s="472"/>
      <c r="DIS306" s="472"/>
      <c r="DIT306" s="472"/>
      <c r="DIU306" s="472"/>
      <c r="DIV306" s="472"/>
      <c r="DIW306" s="472"/>
      <c r="DIX306" s="472"/>
      <c r="DIY306" s="472"/>
      <c r="DIZ306" s="472"/>
      <c r="DJA306" s="472"/>
      <c r="DJB306" s="472"/>
      <c r="DJC306" s="472"/>
      <c r="DJD306" s="472"/>
      <c r="DJE306" s="472"/>
      <c r="DJF306" s="472"/>
      <c r="DJG306" s="472"/>
      <c r="DJH306" s="472"/>
      <c r="DJI306" s="472"/>
      <c r="DJJ306" s="472"/>
      <c r="DJK306" s="472"/>
      <c r="DJL306" s="472"/>
      <c r="DJM306" s="472"/>
      <c r="DJN306" s="472"/>
      <c r="DJO306" s="472"/>
      <c r="DJP306" s="472"/>
      <c r="DJQ306" s="472"/>
      <c r="DJR306" s="472"/>
      <c r="DJS306" s="472"/>
      <c r="DJT306" s="472"/>
      <c r="DJU306" s="472"/>
      <c r="DJV306" s="472"/>
      <c r="DJW306" s="472"/>
      <c r="DJX306" s="472"/>
      <c r="DJY306" s="472"/>
      <c r="DJZ306" s="472"/>
      <c r="DKA306" s="472"/>
      <c r="DKB306" s="472"/>
      <c r="DKC306" s="472"/>
      <c r="DKD306" s="472"/>
      <c r="DKE306" s="472"/>
      <c r="DKF306" s="472"/>
      <c r="DKG306" s="472"/>
      <c r="DKH306" s="472"/>
      <c r="DKI306" s="472"/>
      <c r="DKJ306" s="472"/>
      <c r="DKK306" s="472"/>
      <c r="DKL306" s="472"/>
      <c r="DKM306" s="472"/>
      <c r="DKN306" s="472"/>
      <c r="DKO306" s="472"/>
      <c r="DKP306" s="472"/>
      <c r="DKQ306" s="472"/>
      <c r="DKR306" s="472"/>
      <c r="DKS306" s="472"/>
      <c r="DKT306" s="472"/>
      <c r="DKU306" s="472"/>
      <c r="DKV306" s="472"/>
      <c r="DKW306" s="472"/>
      <c r="DKX306" s="472"/>
      <c r="DKY306" s="472"/>
      <c r="DKZ306" s="472"/>
      <c r="DLA306" s="472"/>
      <c r="DLB306" s="472"/>
      <c r="DLC306" s="472"/>
      <c r="DLD306" s="472"/>
      <c r="DLE306" s="472"/>
      <c r="DLF306" s="472"/>
      <c r="DLG306" s="472"/>
      <c r="DLH306" s="472"/>
      <c r="DLI306" s="472"/>
      <c r="DLJ306" s="472"/>
      <c r="DLK306" s="472"/>
      <c r="DLL306" s="472"/>
      <c r="DLM306" s="472"/>
      <c r="DLN306" s="472"/>
      <c r="DLO306" s="472"/>
      <c r="DLP306" s="472"/>
      <c r="DLQ306" s="472"/>
      <c r="DLR306" s="472"/>
      <c r="DLS306" s="472"/>
      <c r="DLT306" s="472"/>
      <c r="DLU306" s="472"/>
      <c r="DLV306" s="472"/>
      <c r="DLW306" s="472"/>
      <c r="DLX306" s="472"/>
      <c r="DLY306" s="472"/>
      <c r="DLZ306" s="472"/>
      <c r="DMA306" s="472"/>
      <c r="DMB306" s="472"/>
      <c r="DMC306" s="472"/>
      <c r="DMD306" s="472"/>
      <c r="DME306" s="472"/>
      <c r="DMF306" s="472"/>
      <c r="DMG306" s="472"/>
      <c r="DMH306" s="472"/>
      <c r="DMI306" s="472"/>
      <c r="DMJ306" s="472"/>
      <c r="DMK306" s="472"/>
      <c r="DML306" s="472"/>
      <c r="DMM306" s="472"/>
      <c r="DMN306" s="472"/>
      <c r="DMO306" s="472"/>
      <c r="DMP306" s="472"/>
      <c r="DMQ306" s="472"/>
      <c r="DMR306" s="472"/>
      <c r="DMS306" s="472"/>
      <c r="DMT306" s="472"/>
      <c r="DMU306" s="472"/>
      <c r="DMV306" s="472"/>
      <c r="DMW306" s="472"/>
      <c r="DMX306" s="472"/>
      <c r="DMY306" s="472"/>
      <c r="DMZ306" s="472"/>
      <c r="DNA306" s="472"/>
      <c r="DNB306" s="472"/>
      <c r="DNC306" s="472"/>
      <c r="DND306" s="472"/>
      <c r="DNE306" s="472"/>
      <c r="DNF306" s="472"/>
      <c r="DNG306" s="472"/>
      <c r="DNH306" s="472"/>
      <c r="DNK306" s="472"/>
      <c r="DNL306" s="472"/>
      <c r="DNM306" s="472"/>
      <c r="DNN306" s="472"/>
      <c r="DNO306" s="472"/>
      <c r="DNP306" s="472"/>
      <c r="DNQ306" s="472"/>
      <c r="DNR306" s="472"/>
      <c r="DNS306" s="472"/>
      <c r="DNT306" s="472"/>
      <c r="DNU306" s="472"/>
      <c r="DNV306" s="472"/>
      <c r="DNW306" s="472"/>
      <c r="DNX306" s="472"/>
      <c r="DNY306" s="472"/>
      <c r="DNZ306" s="472"/>
      <c r="DOA306" s="472"/>
      <c r="DOB306" s="472"/>
      <c r="DOC306" s="472"/>
      <c r="DOD306" s="472"/>
      <c r="DOE306" s="472"/>
      <c r="DOF306" s="472"/>
      <c r="DOG306" s="472"/>
      <c r="DOH306" s="472"/>
      <c r="DOI306" s="472"/>
      <c r="DOJ306" s="472"/>
      <c r="DOK306" s="472"/>
      <c r="DOL306" s="472"/>
      <c r="DOM306" s="472"/>
      <c r="DON306" s="472"/>
      <c r="DOO306" s="472"/>
      <c r="DOP306" s="472"/>
      <c r="DOQ306" s="472"/>
      <c r="DOR306" s="472"/>
      <c r="DOS306" s="472"/>
      <c r="DOT306" s="472"/>
      <c r="DOU306" s="472"/>
      <c r="DOV306" s="472"/>
      <c r="DOW306" s="472"/>
      <c r="DOX306" s="472"/>
      <c r="DOY306" s="472"/>
      <c r="DOZ306" s="472"/>
      <c r="DPA306" s="472"/>
      <c r="DPB306" s="472"/>
      <c r="DPC306" s="472"/>
      <c r="DPD306" s="472"/>
      <c r="DPE306" s="472"/>
      <c r="DPF306" s="472"/>
      <c r="DPG306" s="472"/>
      <c r="DPH306" s="472"/>
      <c r="DPI306" s="472"/>
      <c r="DPJ306" s="472"/>
      <c r="DPK306" s="472"/>
      <c r="DPL306" s="472"/>
      <c r="DPM306" s="472"/>
      <c r="DPN306" s="472"/>
      <c r="DPO306" s="472"/>
      <c r="DPP306" s="472"/>
      <c r="DPQ306" s="472"/>
      <c r="DPR306" s="472"/>
      <c r="DPS306" s="472"/>
      <c r="DPT306" s="472"/>
      <c r="DPU306" s="472"/>
      <c r="DPV306" s="472"/>
      <c r="DPW306" s="472"/>
      <c r="DPX306" s="472"/>
      <c r="DPY306" s="472"/>
      <c r="DPZ306" s="472"/>
      <c r="DQA306" s="472"/>
      <c r="DQB306" s="472"/>
      <c r="DQC306" s="472"/>
      <c r="DQD306" s="472"/>
      <c r="DQE306" s="472"/>
      <c r="DQF306" s="472"/>
      <c r="DQG306" s="472"/>
      <c r="DQH306" s="472"/>
      <c r="DQI306" s="472"/>
      <c r="DQJ306" s="472"/>
      <c r="DQK306" s="472"/>
      <c r="DQL306" s="472"/>
      <c r="DQM306" s="472"/>
      <c r="DQN306" s="472"/>
      <c r="DQO306" s="472"/>
      <c r="DQP306" s="472"/>
      <c r="DQQ306" s="472"/>
      <c r="DQR306" s="472"/>
      <c r="DQS306" s="472"/>
      <c r="DQT306" s="472"/>
      <c r="DQU306" s="472"/>
      <c r="DQV306" s="472"/>
      <c r="DQW306" s="472"/>
      <c r="DQX306" s="472"/>
      <c r="DQY306" s="472"/>
      <c r="DQZ306" s="472"/>
      <c r="DRA306" s="472"/>
      <c r="DRB306" s="472"/>
      <c r="DRC306" s="472"/>
      <c r="DRD306" s="472"/>
      <c r="DRE306" s="472"/>
      <c r="DRF306" s="472"/>
      <c r="DRG306" s="472"/>
      <c r="DRH306" s="472"/>
      <c r="DRI306" s="472"/>
      <c r="DRJ306" s="472"/>
      <c r="DRK306" s="472"/>
      <c r="DRL306" s="472"/>
      <c r="DRM306" s="472"/>
      <c r="DRN306" s="472"/>
      <c r="DRO306" s="472"/>
      <c r="DRP306" s="472"/>
      <c r="DRQ306" s="472"/>
      <c r="DRR306" s="472"/>
      <c r="DRS306" s="472"/>
      <c r="DRT306" s="472"/>
      <c r="DRU306" s="472"/>
      <c r="DRV306" s="472"/>
      <c r="DRW306" s="472"/>
      <c r="DRX306" s="472"/>
      <c r="DRY306" s="472"/>
      <c r="DRZ306" s="472"/>
      <c r="DSA306" s="472"/>
      <c r="DSB306" s="472"/>
      <c r="DSC306" s="472"/>
      <c r="DSD306" s="472"/>
      <c r="DSE306" s="472"/>
      <c r="DSF306" s="472"/>
      <c r="DSG306" s="472"/>
      <c r="DSH306" s="472"/>
      <c r="DSI306" s="472"/>
      <c r="DSJ306" s="472"/>
      <c r="DSK306" s="472"/>
      <c r="DSL306" s="472"/>
      <c r="DSM306" s="472"/>
      <c r="DSN306" s="472"/>
      <c r="DSO306" s="472"/>
      <c r="DSP306" s="472"/>
      <c r="DSQ306" s="472"/>
      <c r="DSR306" s="472"/>
      <c r="DSS306" s="472"/>
      <c r="DST306" s="472"/>
      <c r="DSU306" s="472"/>
      <c r="DSV306" s="472"/>
      <c r="DSW306" s="472"/>
      <c r="DSX306" s="472"/>
      <c r="DSY306" s="472"/>
      <c r="DSZ306" s="472"/>
      <c r="DTA306" s="472"/>
      <c r="DTB306" s="472"/>
      <c r="DTC306" s="472"/>
      <c r="DTD306" s="472"/>
      <c r="DTE306" s="472"/>
      <c r="DTF306" s="472"/>
      <c r="DTG306" s="472"/>
      <c r="DTH306" s="472"/>
      <c r="DTI306" s="472"/>
      <c r="DTJ306" s="472"/>
      <c r="DTK306" s="472"/>
      <c r="DTL306" s="472"/>
      <c r="DTM306" s="472"/>
      <c r="DTN306" s="472"/>
      <c r="DTO306" s="472"/>
      <c r="DTP306" s="472"/>
      <c r="DTQ306" s="472"/>
      <c r="DTR306" s="472"/>
      <c r="DTS306" s="472"/>
      <c r="DTT306" s="472"/>
      <c r="DTU306" s="472"/>
      <c r="DTV306" s="472"/>
      <c r="DTW306" s="472"/>
      <c r="DTX306" s="472"/>
      <c r="DTY306" s="472"/>
      <c r="DTZ306" s="472"/>
      <c r="DUA306" s="472"/>
      <c r="DUB306" s="472"/>
      <c r="DUC306" s="472"/>
      <c r="DUD306" s="472"/>
      <c r="DUE306" s="472"/>
      <c r="DUF306" s="472"/>
      <c r="DUG306" s="472"/>
      <c r="DUH306" s="472"/>
      <c r="DUI306" s="472"/>
      <c r="DUJ306" s="472"/>
      <c r="DUK306" s="472"/>
      <c r="DUL306" s="472"/>
      <c r="DUM306" s="472"/>
      <c r="DUN306" s="472"/>
      <c r="DUO306" s="472"/>
      <c r="DUP306" s="472"/>
      <c r="DUQ306" s="472"/>
      <c r="DUR306" s="472"/>
      <c r="DUS306" s="472"/>
      <c r="DUT306" s="472"/>
      <c r="DUU306" s="472"/>
      <c r="DUV306" s="472"/>
      <c r="DUW306" s="472"/>
      <c r="DUX306" s="472"/>
      <c r="DUY306" s="472"/>
      <c r="DUZ306" s="472"/>
      <c r="DVA306" s="472"/>
      <c r="DVB306" s="472"/>
      <c r="DVC306" s="472"/>
      <c r="DVD306" s="472"/>
      <c r="DVE306" s="472"/>
      <c r="DVF306" s="472"/>
      <c r="DVG306" s="472"/>
      <c r="DVH306" s="472"/>
      <c r="DVI306" s="472"/>
      <c r="DVJ306" s="472"/>
      <c r="DVK306" s="472"/>
      <c r="DVL306" s="472"/>
      <c r="DVM306" s="472"/>
      <c r="DVN306" s="472"/>
      <c r="DVO306" s="472"/>
      <c r="DVP306" s="472"/>
      <c r="DVQ306" s="472"/>
      <c r="DVR306" s="472"/>
      <c r="DVS306" s="472"/>
      <c r="DVT306" s="472"/>
      <c r="DVU306" s="472"/>
      <c r="DVV306" s="472"/>
      <c r="DVW306" s="472"/>
      <c r="DVX306" s="472"/>
      <c r="DVY306" s="472"/>
      <c r="DVZ306" s="472"/>
      <c r="DWA306" s="472"/>
      <c r="DWB306" s="472"/>
      <c r="DWC306" s="472"/>
      <c r="DWD306" s="472"/>
      <c r="DWE306" s="472"/>
      <c r="DWF306" s="472"/>
      <c r="DWG306" s="472"/>
      <c r="DWH306" s="472"/>
      <c r="DWI306" s="472"/>
      <c r="DWJ306" s="472"/>
      <c r="DWK306" s="472"/>
      <c r="DWL306" s="472"/>
      <c r="DWM306" s="472"/>
      <c r="DWN306" s="472"/>
      <c r="DWO306" s="472"/>
      <c r="DWP306" s="472"/>
      <c r="DWQ306" s="472"/>
      <c r="DWR306" s="472"/>
      <c r="DWS306" s="472"/>
      <c r="DWT306" s="472"/>
      <c r="DWU306" s="472"/>
      <c r="DWV306" s="472"/>
      <c r="DWW306" s="472"/>
      <c r="DWX306" s="472"/>
      <c r="DWY306" s="472"/>
      <c r="DWZ306" s="472"/>
      <c r="DXA306" s="472"/>
      <c r="DXB306" s="472"/>
      <c r="DXC306" s="472"/>
      <c r="DXD306" s="472"/>
      <c r="DXG306" s="472"/>
      <c r="DXH306" s="472"/>
      <c r="DXI306" s="472"/>
      <c r="DXJ306" s="472"/>
      <c r="DXK306" s="472"/>
      <c r="DXL306" s="472"/>
      <c r="DXM306" s="472"/>
      <c r="DXN306" s="472"/>
      <c r="DXO306" s="472"/>
      <c r="DXP306" s="472"/>
      <c r="DXQ306" s="472"/>
      <c r="DXR306" s="472"/>
      <c r="DXS306" s="472"/>
      <c r="DXT306" s="472"/>
      <c r="DXU306" s="472"/>
      <c r="DXV306" s="472"/>
      <c r="DXW306" s="472"/>
      <c r="DXX306" s="472"/>
      <c r="DXY306" s="472"/>
      <c r="DXZ306" s="472"/>
      <c r="DYA306" s="472"/>
      <c r="DYB306" s="472"/>
      <c r="DYC306" s="472"/>
      <c r="DYD306" s="472"/>
      <c r="DYE306" s="472"/>
      <c r="DYF306" s="472"/>
      <c r="DYG306" s="472"/>
      <c r="DYH306" s="472"/>
      <c r="DYI306" s="472"/>
      <c r="DYJ306" s="472"/>
      <c r="DYK306" s="472"/>
      <c r="DYL306" s="472"/>
      <c r="DYM306" s="472"/>
      <c r="DYN306" s="472"/>
      <c r="DYO306" s="472"/>
      <c r="DYP306" s="472"/>
      <c r="DYQ306" s="472"/>
      <c r="DYR306" s="472"/>
      <c r="DYS306" s="472"/>
      <c r="DYT306" s="472"/>
      <c r="DYU306" s="472"/>
      <c r="DYV306" s="472"/>
      <c r="DYW306" s="472"/>
      <c r="DYX306" s="472"/>
      <c r="DYY306" s="472"/>
      <c r="DYZ306" s="472"/>
      <c r="DZA306" s="472"/>
      <c r="DZB306" s="472"/>
      <c r="DZC306" s="472"/>
      <c r="DZD306" s="472"/>
      <c r="DZE306" s="472"/>
      <c r="DZF306" s="472"/>
      <c r="DZG306" s="472"/>
      <c r="DZH306" s="472"/>
      <c r="DZI306" s="472"/>
      <c r="DZJ306" s="472"/>
      <c r="DZK306" s="472"/>
      <c r="DZL306" s="472"/>
      <c r="DZM306" s="472"/>
      <c r="DZN306" s="472"/>
      <c r="DZO306" s="472"/>
      <c r="DZP306" s="472"/>
      <c r="DZQ306" s="472"/>
      <c r="DZR306" s="472"/>
      <c r="DZS306" s="472"/>
      <c r="DZT306" s="472"/>
      <c r="DZU306" s="472"/>
      <c r="DZV306" s="472"/>
      <c r="DZW306" s="472"/>
      <c r="DZX306" s="472"/>
      <c r="DZY306" s="472"/>
      <c r="DZZ306" s="472"/>
      <c r="EAA306" s="472"/>
      <c r="EAB306" s="472"/>
      <c r="EAC306" s="472"/>
      <c r="EAD306" s="472"/>
      <c r="EAE306" s="472"/>
      <c r="EAF306" s="472"/>
      <c r="EAG306" s="472"/>
      <c r="EAH306" s="472"/>
      <c r="EAI306" s="472"/>
      <c r="EAJ306" s="472"/>
      <c r="EAK306" s="472"/>
      <c r="EAL306" s="472"/>
      <c r="EAM306" s="472"/>
      <c r="EAN306" s="472"/>
      <c r="EAO306" s="472"/>
      <c r="EAP306" s="472"/>
      <c r="EAQ306" s="472"/>
      <c r="EAR306" s="472"/>
      <c r="EAS306" s="472"/>
      <c r="EAT306" s="472"/>
      <c r="EAU306" s="472"/>
      <c r="EAV306" s="472"/>
      <c r="EAW306" s="472"/>
      <c r="EAX306" s="472"/>
      <c r="EAY306" s="472"/>
      <c r="EAZ306" s="472"/>
      <c r="EBA306" s="472"/>
      <c r="EBB306" s="472"/>
      <c r="EBC306" s="472"/>
      <c r="EBD306" s="472"/>
      <c r="EBE306" s="472"/>
      <c r="EBF306" s="472"/>
      <c r="EBG306" s="472"/>
      <c r="EBH306" s="472"/>
      <c r="EBI306" s="472"/>
      <c r="EBJ306" s="472"/>
      <c r="EBK306" s="472"/>
      <c r="EBL306" s="472"/>
      <c r="EBM306" s="472"/>
      <c r="EBN306" s="472"/>
      <c r="EBO306" s="472"/>
      <c r="EBP306" s="472"/>
      <c r="EBQ306" s="472"/>
      <c r="EBR306" s="472"/>
      <c r="EBS306" s="472"/>
      <c r="EBT306" s="472"/>
      <c r="EBU306" s="472"/>
      <c r="EBV306" s="472"/>
      <c r="EBW306" s="472"/>
      <c r="EBX306" s="472"/>
      <c r="EBY306" s="472"/>
      <c r="EBZ306" s="472"/>
      <c r="ECA306" s="472"/>
      <c r="ECB306" s="472"/>
      <c r="ECC306" s="472"/>
      <c r="ECD306" s="472"/>
      <c r="ECE306" s="472"/>
      <c r="ECF306" s="472"/>
      <c r="ECG306" s="472"/>
      <c r="ECH306" s="472"/>
      <c r="ECI306" s="472"/>
      <c r="ECJ306" s="472"/>
      <c r="ECK306" s="472"/>
      <c r="ECL306" s="472"/>
      <c r="ECM306" s="472"/>
      <c r="ECN306" s="472"/>
      <c r="ECO306" s="472"/>
      <c r="ECP306" s="472"/>
      <c r="ECQ306" s="472"/>
      <c r="ECR306" s="472"/>
      <c r="ECS306" s="472"/>
      <c r="ECT306" s="472"/>
      <c r="ECU306" s="472"/>
      <c r="ECV306" s="472"/>
      <c r="ECW306" s="472"/>
      <c r="ECX306" s="472"/>
      <c r="ECY306" s="472"/>
      <c r="ECZ306" s="472"/>
      <c r="EDA306" s="472"/>
      <c r="EDB306" s="472"/>
      <c r="EDC306" s="472"/>
      <c r="EDD306" s="472"/>
      <c r="EDE306" s="472"/>
      <c r="EDF306" s="472"/>
      <c r="EDG306" s="472"/>
      <c r="EDH306" s="472"/>
      <c r="EDI306" s="472"/>
      <c r="EDJ306" s="472"/>
      <c r="EDK306" s="472"/>
      <c r="EDL306" s="472"/>
      <c r="EDM306" s="472"/>
      <c r="EDN306" s="472"/>
      <c r="EDO306" s="472"/>
      <c r="EDP306" s="472"/>
      <c r="EDQ306" s="472"/>
      <c r="EDR306" s="472"/>
      <c r="EDS306" s="472"/>
      <c r="EDT306" s="472"/>
      <c r="EDU306" s="472"/>
      <c r="EDV306" s="472"/>
      <c r="EDW306" s="472"/>
      <c r="EDX306" s="472"/>
      <c r="EDY306" s="472"/>
      <c r="EDZ306" s="472"/>
      <c r="EEA306" s="472"/>
      <c r="EEB306" s="472"/>
      <c r="EEC306" s="472"/>
      <c r="EED306" s="472"/>
      <c r="EEE306" s="472"/>
      <c r="EEF306" s="472"/>
      <c r="EEG306" s="472"/>
      <c r="EEH306" s="472"/>
      <c r="EEI306" s="472"/>
      <c r="EEJ306" s="472"/>
      <c r="EEK306" s="472"/>
      <c r="EEL306" s="472"/>
      <c r="EEM306" s="472"/>
      <c r="EEN306" s="472"/>
      <c r="EEO306" s="472"/>
      <c r="EEP306" s="472"/>
      <c r="EEQ306" s="472"/>
      <c r="EER306" s="472"/>
      <c r="EES306" s="472"/>
      <c r="EET306" s="472"/>
      <c r="EEU306" s="472"/>
      <c r="EEV306" s="472"/>
      <c r="EEW306" s="472"/>
      <c r="EEX306" s="472"/>
      <c r="EEY306" s="472"/>
      <c r="EEZ306" s="472"/>
      <c r="EFA306" s="472"/>
      <c r="EFB306" s="472"/>
      <c r="EFC306" s="472"/>
      <c r="EFD306" s="472"/>
      <c r="EFE306" s="472"/>
      <c r="EFF306" s="472"/>
      <c r="EFG306" s="472"/>
      <c r="EFH306" s="472"/>
      <c r="EFI306" s="472"/>
      <c r="EFJ306" s="472"/>
      <c r="EFK306" s="472"/>
      <c r="EFL306" s="472"/>
      <c r="EFM306" s="472"/>
      <c r="EFN306" s="472"/>
      <c r="EFO306" s="472"/>
      <c r="EFP306" s="472"/>
      <c r="EFQ306" s="472"/>
      <c r="EFR306" s="472"/>
      <c r="EFS306" s="472"/>
      <c r="EFT306" s="472"/>
      <c r="EFU306" s="472"/>
      <c r="EFV306" s="472"/>
      <c r="EFW306" s="472"/>
      <c r="EFX306" s="472"/>
      <c r="EFY306" s="472"/>
      <c r="EFZ306" s="472"/>
      <c r="EGA306" s="472"/>
      <c r="EGB306" s="472"/>
      <c r="EGC306" s="472"/>
      <c r="EGD306" s="472"/>
      <c r="EGE306" s="472"/>
      <c r="EGF306" s="472"/>
      <c r="EGG306" s="472"/>
      <c r="EGH306" s="472"/>
      <c r="EGI306" s="472"/>
      <c r="EGJ306" s="472"/>
      <c r="EGK306" s="472"/>
      <c r="EGL306" s="472"/>
      <c r="EGM306" s="472"/>
      <c r="EGN306" s="472"/>
      <c r="EGO306" s="472"/>
      <c r="EGP306" s="472"/>
      <c r="EGQ306" s="472"/>
      <c r="EGR306" s="472"/>
      <c r="EGS306" s="472"/>
      <c r="EGT306" s="472"/>
      <c r="EGU306" s="472"/>
      <c r="EGV306" s="472"/>
      <c r="EGW306" s="472"/>
      <c r="EGX306" s="472"/>
      <c r="EGY306" s="472"/>
      <c r="EGZ306" s="472"/>
      <c r="EHC306" s="472"/>
      <c r="EHD306" s="472"/>
      <c r="EHE306" s="472"/>
      <c r="EHF306" s="472"/>
      <c r="EHG306" s="472"/>
      <c r="EHH306" s="472"/>
      <c r="EHI306" s="472"/>
      <c r="EHJ306" s="472"/>
      <c r="EHK306" s="472"/>
      <c r="EHL306" s="472"/>
      <c r="EHM306" s="472"/>
      <c r="EHN306" s="472"/>
      <c r="EHO306" s="472"/>
      <c r="EHP306" s="472"/>
      <c r="EHQ306" s="472"/>
      <c r="EHR306" s="472"/>
      <c r="EHS306" s="472"/>
      <c r="EHT306" s="472"/>
      <c r="EHU306" s="472"/>
      <c r="EHV306" s="472"/>
      <c r="EHW306" s="472"/>
      <c r="EHX306" s="472"/>
      <c r="EHY306" s="472"/>
      <c r="EHZ306" s="472"/>
      <c r="EIA306" s="472"/>
      <c r="EIB306" s="472"/>
      <c r="EIC306" s="472"/>
      <c r="EID306" s="472"/>
      <c r="EIE306" s="472"/>
      <c r="EIF306" s="472"/>
      <c r="EIG306" s="472"/>
      <c r="EIH306" s="472"/>
      <c r="EII306" s="472"/>
      <c r="EIJ306" s="472"/>
      <c r="EIK306" s="472"/>
      <c r="EIL306" s="472"/>
      <c r="EIM306" s="472"/>
      <c r="EIN306" s="472"/>
      <c r="EIO306" s="472"/>
      <c r="EIP306" s="472"/>
      <c r="EIQ306" s="472"/>
      <c r="EIR306" s="472"/>
      <c r="EIS306" s="472"/>
      <c r="EIT306" s="472"/>
      <c r="EIU306" s="472"/>
      <c r="EIV306" s="472"/>
      <c r="EIW306" s="472"/>
      <c r="EIX306" s="472"/>
      <c r="EIY306" s="472"/>
      <c r="EIZ306" s="472"/>
      <c r="EJA306" s="472"/>
      <c r="EJB306" s="472"/>
      <c r="EJC306" s="472"/>
      <c r="EJD306" s="472"/>
      <c r="EJE306" s="472"/>
      <c r="EJF306" s="472"/>
      <c r="EJG306" s="472"/>
      <c r="EJH306" s="472"/>
      <c r="EJI306" s="472"/>
      <c r="EJJ306" s="472"/>
      <c r="EJK306" s="472"/>
      <c r="EJL306" s="472"/>
      <c r="EJM306" s="472"/>
      <c r="EJN306" s="472"/>
      <c r="EJO306" s="472"/>
      <c r="EJP306" s="472"/>
      <c r="EJQ306" s="472"/>
      <c r="EJR306" s="472"/>
      <c r="EJS306" s="472"/>
      <c r="EJT306" s="472"/>
      <c r="EJU306" s="472"/>
      <c r="EJV306" s="472"/>
      <c r="EJW306" s="472"/>
      <c r="EJX306" s="472"/>
      <c r="EJY306" s="472"/>
      <c r="EJZ306" s="472"/>
      <c r="EKA306" s="472"/>
      <c r="EKB306" s="472"/>
      <c r="EKC306" s="472"/>
      <c r="EKD306" s="472"/>
      <c r="EKE306" s="472"/>
      <c r="EKF306" s="472"/>
      <c r="EKG306" s="472"/>
      <c r="EKH306" s="472"/>
      <c r="EKI306" s="472"/>
      <c r="EKJ306" s="472"/>
      <c r="EKK306" s="472"/>
      <c r="EKL306" s="472"/>
      <c r="EKM306" s="472"/>
      <c r="EKN306" s="472"/>
      <c r="EKO306" s="472"/>
      <c r="EKP306" s="472"/>
      <c r="EKQ306" s="472"/>
      <c r="EKR306" s="472"/>
      <c r="EKS306" s="472"/>
      <c r="EKT306" s="472"/>
      <c r="EKU306" s="472"/>
      <c r="EKV306" s="472"/>
      <c r="EKW306" s="472"/>
      <c r="EKX306" s="472"/>
      <c r="EKY306" s="472"/>
      <c r="EKZ306" s="472"/>
      <c r="ELA306" s="472"/>
      <c r="ELB306" s="472"/>
      <c r="ELC306" s="472"/>
      <c r="ELD306" s="472"/>
      <c r="ELE306" s="472"/>
      <c r="ELF306" s="472"/>
      <c r="ELG306" s="472"/>
      <c r="ELH306" s="472"/>
      <c r="ELI306" s="472"/>
      <c r="ELJ306" s="472"/>
      <c r="ELK306" s="472"/>
      <c r="ELL306" s="472"/>
      <c r="ELM306" s="472"/>
      <c r="ELN306" s="472"/>
      <c r="ELO306" s="472"/>
      <c r="ELP306" s="472"/>
      <c r="ELQ306" s="472"/>
      <c r="ELR306" s="472"/>
      <c r="ELS306" s="472"/>
      <c r="ELT306" s="472"/>
      <c r="ELU306" s="472"/>
      <c r="ELV306" s="472"/>
      <c r="ELW306" s="472"/>
      <c r="ELX306" s="472"/>
      <c r="ELY306" s="472"/>
      <c r="ELZ306" s="472"/>
      <c r="EMA306" s="472"/>
      <c r="EMB306" s="472"/>
      <c r="EMC306" s="472"/>
      <c r="EMD306" s="472"/>
      <c r="EME306" s="472"/>
      <c r="EMF306" s="472"/>
      <c r="EMG306" s="472"/>
      <c r="EMH306" s="472"/>
      <c r="EMI306" s="472"/>
      <c r="EMJ306" s="472"/>
      <c r="EMK306" s="472"/>
      <c r="EML306" s="472"/>
      <c r="EMM306" s="472"/>
      <c r="EMN306" s="472"/>
      <c r="EMO306" s="472"/>
      <c r="EMP306" s="472"/>
      <c r="EMQ306" s="472"/>
      <c r="EMR306" s="472"/>
      <c r="EMS306" s="472"/>
      <c r="EMT306" s="472"/>
      <c r="EMU306" s="472"/>
      <c r="EMV306" s="472"/>
      <c r="EMW306" s="472"/>
      <c r="EMX306" s="472"/>
      <c r="EMY306" s="472"/>
      <c r="EMZ306" s="472"/>
      <c r="ENA306" s="472"/>
      <c r="ENB306" s="472"/>
      <c r="ENC306" s="472"/>
      <c r="END306" s="472"/>
      <c r="ENE306" s="472"/>
      <c r="ENF306" s="472"/>
      <c r="ENG306" s="472"/>
      <c r="ENH306" s="472"/>
      <c r="ENI306" s="472"/>
      <c r="ENJ306" s="472"/>
      <c r="ENK306" s="472"/>
      <c r="ENL306" s="472"/>
      <c r="ENM306" s="472"/>
      <c r="ENN306" s="472"/>
      <c r="ENO306" s="472"/>
      <c r="ENP306" s="472"/>
      <c r="ENQ306" s="472"/>
      <c r="ENR306" s="472"/>
      <c r="ENS306" s="472"/>
      <c r="ENT306" s="472"/>
      <c r="ENU306" s="472"/>
      <c r="ENV306" s="472"/>
      <c r="ENW306" s="472"/>
      <c r="ENX306" s="472"/>
      <c r="ENY306" s="472"/>
      <c r="ENZ306" s="472"/>
      <c r="EOA306" s="472"/>
      <c r="EOB306" s="472"/>
      <c r="EOC306" s="472"/>
      <c r="EOD306" s="472"/>
      <c r="EOE306" s="472"/>
      <c r="EOF306" s="472"/>
      <c r="EOG306" s="472"/>
      <c r="EOH306" s="472"/>
      <c r="EOI306" s="472"/>
      <c r="EOJ306" s="472"/>
      <c r="EOK306" s="472"/>
      <c r="EOL306" s="472"/>
      <c r="EOM306" s="472"/>
      <c r="EON306" s="472"/>
      <c r="EOO306" s="472"/>
      <c r="EOP306" s="472"/>
      <c r="EOQ306" s="472"/>
      <c r="EOR306" s="472"/>
      <c r="EOS306" s="472"/>
      <c r="EOT306" s="472"/>
      <c r="EOU306" s="472"/>
      <c r="EOV306" s="472"/>
      <c r="EOW306" s="472"/>
      <c r="EOX306" s="472"/>
      <c r="EOY306" s="472"/>
      <c r="EOZ306" s="472"/>
      <c r="EPA306" s="472"/>
      <c r="EPB306" s="472"/>
      <c r="EPC306" s="472"/>
      <c r="EPD306" s="472"/>
      <c r="EPE306" s="472"/>
      <c r="EPF306" s="472"/>
      <c r="EPG306" s="472"/>
      <c r="EPH306" s="472"/>
      <c r="EPI306" s="472"/>
      <c r="EPJ306" s="472"/>
      <c r="EPK306" s="472"/>
      <c r="EPL306" s="472"/>
      <c r="EPM306" s="472"/>
      <c r="EPN306" s="472"/>
      <c r="EPO306" s="472"/>
      <c r="EPP306" s="472"/>
      <c r="EPQ306" s="472"/>
      <c r="EPR306" s="472"/>
      <c r="EPS306" s="472"/>
      <c r="EPT306" s="472"/>
      <c r="EPU306" s="472"/>
      <c r="EPV306" s="472"/>
      <c r="EPW306" s="472"/>
      <c r="EPX306" s="472"/>
      <c r="EPY306" s="472"/>
      <c r="EPZ306" s="472"/>
      <c r="EQA306" s="472"/>
      <c r="EQB306" s="472"/>
      <c r="EQC306" s="472"/>
      <c r="EQD306" s="472"/>
      <c r="EQE306" s="472"/>
      <c r="EQF306" s="472"/>
      <c r="EQG306" s="472"/>
      <c r="EQH306" s="472"/>
      <c r="EQI306" s="472"/>
      <c r="EQJ306" s="472"/>
      <c r="EQK306" s="472"/>
      <c r="EQL306" s="472"/>
      <c r="EQM306" s="472"/>
      <c r="EQN306" s="472"/>
      <c r="EQO306" s="472"/>
      <c r="EQP306" s="472"/>
      <c r="EQQ306" s="472"/>
      <c r="EQR306" s="472"/>
      <c r="EQS306" s="472"/>
      <c r="EQT306" s="472"/>
      <c r="EQU306" s="472"/>
      <c r="EQV306" s="472"/>
      <c r="EQY306" s="472"/>
      <c r="EQZ306" s="472"/>
      <c r="ERA306" s="472"/>
      <c r="ERB306" s="472"/>
      <c r="ERC306" s="472"/>
      <c r="ERD306" s="472"/>
      <c r="ERE306" s="472"/>
      <c r="ERF306" s="472"/>
      <c r="ERG306" s="472"/>
      <c r="ERH306" s="472"/>
      <c r="ERI306" s="472"/>
      <c r="ERJ306" s="472"/>
      <c r="ERK306" s="472"/>
      <c r="ERL306" s="472"/>
      <c r="ERM306" s="472"/>
      <c r="ERN306" s="472"/>
      <c r="ERO306" s="472"/>
      <c r="ERP306" s="472"/>
      <c r="ERQ306" s="472"/>
      <c r="ERR306" s="472"/>
      <c r="ERS306" s="472"/>
      <c r="ERT306" s="472"/>
      <c r="ERU306" s="472"/>
      <c r="ERV306" s="472"/>
      <c r="ERW306" s="472"/>
      <c r="ERX306" s="472"/>
      <c r="ERY306" s="472"/>
      <c r="ERZ306" s="472"/>
      <c r="ESA306" s="472"/>
      <c r="ESB306" s="472"/>
      <c r="ESC306" s="472"/>
      <c r="ESD306" s="472"/>
      <c r="ESE306" s="472"/>
      <c r="ESF306" s="472"/>
      <c r="ESG306" s="472"/>
      <c r="ESH306" s="472"/>
      <c r="ESI306" s="472"/>
      <c r="ESJ306" s="472"/>
      <c r="ESK306" s="472"/>
      <c r="ESL306" s="472"/>
      <c r="ESM306" s="472"/>
      <c r="ESN306" s="472"/>
      <c r="ESO306" s="472"/>
      <c r="ESP306" s="472"/>
      <c r="ESQ306" s="472"/>
      <c r="ESR306" s="472"/>
      <c r="ESS306" s="472"/>
      <c r="EST306" s="472"/>
      <c r="ESU306" s="472"/>
      <c r="ESV306" s="472"/>
      <c r="ESW306" s="472"/>
      <c r="ESX306" s="472"/>
      <c r="ESY306" s="472"/>
      <c r="ESZ306" s="472"/>
      <c r="ETA306" s="472"/>
      <c r="ETB306" s="472"/>
      <c r="ETC306" s="472"/>
      <c r="ETD306" s="472"/>
      <c r="ETE306" s="472"/>
      <c r="ETF306" s="472"/>
      <c r="ETG306" s="472"/>
      <c r="ETH306" s="472"/>
      <c r="ETI306" s="472"/>
      <c r="ETJ306" s="472"/>
      <c r="ETK306" s="472"/>
      <c r="ETL306" s="472"/>
      <c r="ETM306" s="472"/>
      <c r="ETN306" s="472"/>
      <c r="ETO306" s="472"/>
      <c r="ETP306" s="472"/>
      <c r="ETQ306" s="472"/>
      <c r="ETR306" s="472"/>
      <c r="ETS306" s="472"/>
      <c r="ETT306" s="472"/>
      <c r="ETU306" s="472"/>
      <c r="ETV306" s="472"/>
      <c r="ETW306" s="472"/>
      <c r="ETX306" s="472"/>
      <c r="ETY306" s="472"/>
      <c r="ETZ306" s="472"/>
      <c r="EUA306" s="472"/>
      <c r="EUB306" s="472"/>
      <c r="EUC306" s="472"/>
      <c r="EUD306" s="472"/>
      <c r="EUE306" s="472"/>
      <c r="EUF306" s="472"/>
      <c r="EUG306" s="472"/>
      <c r="EUH306" s="472"/>
      <c r="EUI306" s="472"/>
      <c r="EUJ306" s="472"/>
      <c r="EUK306" s="472"/>
      <c r="EUL306" s="472"/>
      <c r="EUM306" s="472"/>
      <c r="EUN306" s="472"/>
      <c r="EUO306" s="472"/>
      <c r="EUP306" s="472"/>
      <c r="EUQ306" s="472"/>
      <c r="EUR306" s="472"/>
      <c r="EUS306" s="472"/>
      <c r="EUT306" s="472"/>
      <c r="EUU306" s="472"/>
      <c r="EUV306" s="472"/>
      <c r="EUW306" s="472"/>
      <c r="EUX306" s="472"/>
      <c r="EUY306" s="472"/>
      <c r="EUZ306" s="472"/>
      <c r="EVA306" s="472"/>
      <c r="EVB306" s="472"/>
      <c r="EVC306" s="472"/>
      <c r="EVD306" s="472"/>
      <c r="EVE306" s="472"/>
      <c r="EVF306" s="472"/>
      <c r="EVG306" s="472"/>
      <c r="EVH306" s="472"/>
      <c r="EVI306" s="472"/>
      <c r="EVJ306" s="472"/>
      <c r="EVK306" s="472"/>
      <c r="EVL306" s="472"/>
      <c r="EVM306" s="472"/>
      <c r="EVN306" s="472"/>
      <c r="EVO306" s="472"/>
      <c r="EVP306" s="472"/>
      <c r="EVQ306" s="472"/>
      <c r="EVR306" s="472"/>
      <c r="EVS306" s="472"/>
      <c r="EVT306" s="472"/>
      <c r="EVU306" s="472"/>
      <c r="EVV306" s="472"/>
      <c r="EVW306" s="472"/>
      <c r="EVX306" s="472"/>
      <c r="EVY306" s="472"/>
      <c r="EVZ306" s="472"/>
      <c r="EWA306" s="472"/>
      <c r="EWB306" s="472"/>
      <c r="EWC306" s="472"/>
      <c r="EWD306" s="472"/>
      <c r="EWE306" s="472"/>
      <c r="EWF306" s="472"/>
      <c r="EWG306" s="472"/>
      <c r="EWH306" s="472"/>
      <c r="EWI306" s="472"/>
      <c r="EWJ306" s="472"/>
      <c r="EWK306" s="472"/>
      <c r="EWL306" s="472"/>
      <c r="EWM306" s="472"/>
      <c r="EWN306" s="472"/>
      <c r="EWO306" s="472"/>
      <c r="EWP306" s="472"/>
      <c r="EWQ306" s="472"/>
      <c r="EWR306" s="472"/>
      <c r="EWS306" s="472"/>
      <c r="EWT306" s="472"/>
      <c r="EWU306" s="472"/>
      <c r="EWV306" s="472"/>
      <c r="EWW306" s="472"/>
      <c r="EWX306" s="472"/>
      <c r="EWY306" s="472"/>
      <c r="EWZ306" s="472"/>
      <c r="EXA306" s="472"/>
      <c r="EXB306" s="472"/>
      <c r="EXC306" s="472"/>
      <c r="EXD306" s="472"/>
      <c r="EXE306" s="472"/>
      <c r="EXF306" s="472"/>
      <c r="EXG306" s="472"/>
      <c r="EXH306" s="472"/>
      <c r="EXI306" s="472"/>
      <c r="EXJ306" s="472"/>
      <c r="EXK306" s="472"/>
      <c r="EXL306" s="472"/>
      <c r="EXM306" s="472"/>
      <c r="EXN306" s="472"/>
      <c r="EXO306" s="472"/>
      <c r="EXP306" s="472"/>
      <c r="EXQ306" s="472"/>
      <c r="EXR306" s="472"/>
      <c r="EXS306" s="472"/>
      <c r="EXT306" s="472"/>
      <c r="EXU306" s="472"/>
      <c r="EXV306" s="472"/>
      <c r="EXW306" s="472"/>
      <c r="EXX306" s="472"/>
      <c r="EXY306" s="472"/>
      <c r="EXZ306" s="472"/>
      <c r="EYA306" s="472"/>
      <c r="EYB306" s="472"/>
      <c r="EYC306" s="472"/>
      <c r="EYD306" s="472"/>
      <c r="EYE306" s="472"/>
      <c r="EYF306" s="472"/>
      <c r="EYG306" s="472"/>
      <c r="EYH306" s="472"/>
      <c r="EYI306" s="472"/>
      <c r="EYJ306" s="472"/>
      <c r="EYK306" s="472"/>
      <c r="EYL306" s="472"/>
      <c r="EYM306" s="472"/>
      <c r="EYN306" s="472"/>
      <c r="EYO306" s="472"/>
      <c r="EYP306" s="472"/>
      <c r="EYQ306" s="472"/>
      <c r="EYR306" s="472"/>
      <c r="EYS306" s="472"/>
      <c r="EYT306" s="472"/>
      <c r="EYU306" s="472"/>
      <c r="EYV306" s="472"/>
      <c r="EYW306" s="472"/>
      <c r="EYX306" s="472"/>
      <c r="EYY306" s="472"/>
      <c r="EYZ306" s="472"/>
      <c r="EZA306" s="472"/>
      <c r="EZB306" s="472"/>
      <c r="EZC306" s="472"/>
      <c r="EZD306" s="472"/>
      <c r="EZE306" s="472"/>
      <c r="EZF306" s="472"/>
      <c r="EZG306" s="472"/>
      <c r="EZH306" s="472"/>
      <c r="EZI306" s="472"/>
      <c r="EZJ306" s="472"/>
      <c r="EZK306" s="472"/>
      <c r="EZL306" s="472"/>
      <c r="EZM306" s="472"/>
      <c r="EZN306" s="472"/>
      <c r="EZO306" s="472"/>
      <c r="EZP306" s="472"/>
      <c r="EZQ306" s="472"/>
      <c r="EZR306" s="472"/>
      <c r="EZS306" s="472"/>
      <c r="EZT306" s="472"/>
      <c r="EZU306" s="472"/>
      <c r="EZV306" s="472"/>
      <c r="EZW306" s="472"/>
      <c r="EZX306" s="472"/>
      <c r="EZY306" s="472"/>
      <c r="EZZ306" s="472"/>
      <c r="FAA306" s="472"/>
      <c r="FAB306" s="472"/>
      <c r="FAC306" s="472"/>
      <c r="FAD306" s="472"/>
      <c r="FAE306" s="472"/>
      <c r="FAF306" s="472"/>
      <c r="FAG306" s="472"/>
      <c r="FAH306" s="472"/>
      <c r="FAI306" s="472"/>
      <c r="FAJ306" s="472"/>
      <c r="FAK306" s="472"/>
      <c r="FAL306" s="472"/>
      <c r="FAM306" s="472"/>
      <c r="FAN306" s="472"/>
      <c r="FAO306" s="472"/>
      <c r="FAP306" s="472"/>
      <c r="FAQ306" s="472"/>
      <c r="FAR306" s="472"/>
      <c r="FAU306" s="472"/>
      <c r="FAV306" s="472"/>
      <c r="FAW306" s="472"/>
      <c r="FAX306" s="472"/>
      <c r="FAY306" s="472"/>
      <c r="FAZ306" s="472"/>
      <c r="FBA306" s="472"/>
      <c r="FBB306" s="472"/>
      <c r="FBC306" s="472"/>
      <c r="FBD306" s="472"/>
      <c r="FBE306" s="472"/>
      <c r="FBF306" s="472"/>
      <c r="FBG306" s="472"/>
      <c r="FBH306" s="472"/>
      <c r="FBI306" s="472"/>
      <c r="FBJ306" s="472"/>
      <c r="FBK306" s="472"/>
      <c r="FBL306" s="472"/>
      <c r="FBM306" s="472"/>
      <c r="FBN306" s="472"/>
      <c r="FBO306" s="472"/>
      <c r="FBP306" s="472"/>
      <c r="FBQ306" s="472"/>
      <c r="FBR306" s="472"/>
      <c r="FBS306" s="472"/>
      <c r="FBT306" s="472"/>
      <c r="FBU306" s="472"/>
      <c r="FBV306" s="472"/>
      <c r="FBW306" s="472"/>
      <c r="FBX306" s="472"/>
      <c r="FBY306" s="472"/>
      <c r="FBZ306" s="472"/>
      <c r="FCA306" s="472"/>
      <c r="FCB306" s="472"/>
      <c r="FCC306" s="472"/>
      <c r="FCD306" s="472"/>
      <c r="FCE306" s="472"/>
      <c r="FCF306" s="472"/>
      <c r="FCG306" s="472"/>
      <c r="FCH306" s="472"/>
      <c r="FCI306" s="472"/>
      <c r="FCJ306" s="472"/>
      <c r="FCK306" s="472"/>
      <c r="FCL306" s="472"/>
      <c r="FCM306" s="472"/>
      <c r="FCN306" s="472"/>
      <c r="FCO306" s="472"/>
      <c r="FCP306" s="472"/>
      <c r="FCQ306" s="472"/>
      <c r="FCR306" s="472"/>
      <c r="FCS306" s="472"/>
      <c r="FCT306" s="472"/>
      <c r="FCU306" s="472"/>
      <c r="FCV306" s="472"/>
      <c r="FCW306" s="472"/>
      <c r="FCX306" s="472"/>
      <c r="FCY306" s="472"/>
      <c r="FCZ306" s="472"/>
      <c r="FDA306" s="472"/>
      <c r="FDB306" s="472"/>
      <c r="FDC306" s="472"/>
      <c r="FDD306" s="472"/>
      <c r="FDE306" s="472"/>
      <c r="FDF306" s="472"/>
      <c r="FDG306" s="472"/>
      <c r="FDH306" s="472"/>
      <c r="FDI306" s="472"/>
      <c r="FDJ306" s="472"/>
      <c r="FDK306" s="472"/>
      <c r="FDL306" s="472"/>
      <c r="FDM306" s="472"/>
      <c r="FDN306" s="472"/>
      <c r="FDO306" s="472"/>
      <c r="FDP306" s="472"/>
      <c r="FDQ306" s="472"/>
      <c r="FDR306" s="472"/>
      <c r="FDS306" s="472"/>
      <c r="FDT306" s="472"/>
      <c r="FDU306" s="472"/>
      <c r="FDV306" s="472"/>
      <c r="FDW306" s="472"/>
      <c r="FDX306" s="472"/>
      <c r="FDY306" s="472"/>
      <c r="FDZ306" s="472"/>
      <c r="FEA306" s="472"/>
      <c r="FEB306" s="472"/>
      <c r="FEC306" s="472"/>
      <c r="FED306" s="472"/>
      <c r="FEE306" s="472"/>
      <c r="FEF306" s="472"/>
      <c r="FEG306" s="472"/>
      <c r="FEH306" s="472"/>
      <c r="FEI306" s="472"/>
      <c r="FEJ306" s="472"/>
      <c r="FEK306" s="472"/>
      <c r="FEL306" s="472"/>
      <c r="FEM306" s="472"/>
      <c r="FEN306" s="472"/>
      <c r="FEO306" s="472"/>
      <c r="FEP306" s="472"/>
      <c r="FEQ306" s="472"/>
      <c r="FER306" s="472"/>
      <c r="FES306" s="472"/>
      <c r="FET306" s="472"/>
      <c r="FEU306" s="472"/>
      <c r="FEV306" s="472"/>
      <c r="FEW306" s="472"/>
      <c r="FEX306" s="472"/>
      <c r="FEY306" s="472"/>
      <c r="FEZ306" s="472"/>
      <c r="FFA306" s="472"/>
      <c r="FFB306" s="472"/>
      <c r="FFC306" s="472"/>
      <c r="FFD306" s="472"/>
      <c r="FFE306" s="472"/>
      <c r="FFF306" s="472"/>
      <c r="FFG306" s="472"/>
      <c r="FFH306" s="472"/>
      <c r="FFI306" s="472"/>
      <c r="FFJ306" s="472"/>
      <c r="FFK306" s="472"/>
      <c r="FFL306" s="472"/>
      <c r="FFM306" s="472"/>
      <c r="FFN306" s="472"/>
      <c r="FFO306" s="472"/>
      <c r="FFP306" s="472"/>
      <c r="FFQ306" s="472"/>
      <c r="FFR306" s="472"/>
      <c r="FFS306" s="472"/>
      <c r="FFT306" s="472"/>
      <c r="FFU306" s="472"/>
      <c r="FFV306" s="472"/>
      <c r="FFW306" s="472"/>
      <c r="FFX306" s="472"/>
      <c r="FFY306" s="472"/>
      <c r="FFZ306" s="472"/>
      <c r="FGA306" s="472"/>
      <c r="FGB306" s="472"/>
      <c r="FGC306" s="472"/>
      <c r="FGD306" s="472"/>
      <c r="FGE306" s="472"/>
      <c r="FGF306" s="472"/>
      <c r="FGG306" s="472"/>
      <c r="FGH306" s="472"/>
      <c r="FGI306" s="472"/>
      <c r="FGJ306" s="472"/>
      <c r="FGK306" s="472"/>
      <c r="FGL306" s="472"/>
      <c r="FGM306" s="472"/>
      <c r="FGN306" s="472"/>
      <c r="FGO306" s="472"/>
      <c r="FGP306" s="472"/>
      <c r="FGQ306" s="472"/>
      <c r="FGR306" s="472"/>
      <c r="FGS306" s="472"/>
      <c r="FGT306" s="472"/>
      <c r="FGU306" s="472"/>
      <c r="FGV306" s="472"/>
      <c r="FGW306" s="472"/>
      <c r="FGX306" s="472"/>
      <c r="FGY306" s="472"/>
      <c r="FGZ306" s="472"/>
      <c r="FHA306" s="472"/>
      <c r="FHB306" s="472"/>
      <c r="FHC306" s="472"/>
      <c r="FHD306" s="472"/>
      <c r="FHE306" s="472"/>
      <c r="FHF306" s="472"/>
      <c r="FHG306" s="472"/>
      <c r="FHH306" s="472"/>
      <c r="FHI306" s="472"/>
      <c r="FHJ306" s="472"/>
      <c r="FHK306" s="472"/>
      <c r="FHL306" s="472"/>
      <c r="FHM306" s="472"/>
      <c r="FHN306" s="472"/>
      <c r="FHO306" s="472"/>
      <c r="FHP306" s="472"/>
      <c r="FHQ306" s="472"/>
      <c r="FHR306" s="472"/>
      <c r="FHS306" s="472"/>
      <c r="FHT306" s="472"/>
      <c r="FHU306" s="472"/>
      <c r="FHV306" s="472"/>
      <c r="FHW306" s="472"/>
      <c r="FHX306" s="472"/>
      <c r="FHY306" s="472"/>
      <c r="FHZ306" s="472"/>
      <c r="FIA306" s="472"/>
      <c r="FIB306" s="472"/>
      <c r="FIC306" s="472"/>
      <c r="FID306" s="472"/>
      <c r="FIE306" s="472"/>
      <c r="FIF306" s="472"/>
      <c r="FIG306" s="472"/>
      <c r="FIH306" s="472"/>
      <c r="FII306" s="472"/>
      <c r="FIJ306" s="472"/>
      <c r="FIK306" s="472"/>
      <c r="FIL306" s="472"/>
      <c r="FIM306" s="472"/>
      <c r="FIN306" s="472"/>
      <c r="FIO306" s="472"/>
      <c r="FIP306" s="472"/>
      <c r="FIQ306" s="472"/>
      <c r="FIR306" s="472"/>
      <c r="FIS306" s="472"/>
      <c r="FIT306" s="472"/>
      <c r="FIU306" s="472"/>
      <c r="FIV306" s="472"/>
      <c r="FIW306" s="472"/>
      <c r="FIX306" s="472"/>
      <c r="FIY306" s="472"/>
      <c r="FIZ306" s="472"/>
      <c r="FJA306" s="472"/>
      <c r="FJB306" s="472"/>
      <c r="FJC306" s="472"/>
      <c r="FJD306" s="472"/>
      <c r="FJE306" s="472"/>
      <c r="FJF306" s="472"/>
      <c r="FJG306" s="472"/>
      <c r="FJH306" s="472"/>
      <c r="FJI306" s="472"/>
      <c r="FJJ306" s="472"/>
      <c r="FJK306" s="472"/>
      <c r="FJL306" s="472"/>
      <c r="FJM306" s="472"/>
      <c r="FJN306" s="472"/>
      <c r="FJO306" s="472"/>
      <c r="FJP306" s="472"/>
      <c r="FJQ306" s="472"/>
      <c r="FJR306" s="472"/>
      <c r="FJS306" s="472"/>
      <c r="FJT306" s="472"/>
      <c r="FJU306" s="472"/>
      <c r="FJV306" s="472"/>
      <c r="FJW306" s="472"/>
      <c r="FJX306" s="472"/>
      <c r="FJY306" s="472"/>
      <c r="FJZ306" s="472"/>
      <c r="FKA306" s="472"/>
      <c r="FKB306" s="472"/>
      <c r="FKC306" s="472"/>
      <c r="FKD306" s="472"/>
      <c r="FKE306" s="472"/>
      <c r="FKF306" s="472"/>
      <c r="FKG306" s="472"/>
      <c r="FKH306" s="472"/>
      <c r="FKI306" s="472"/>
      <c r="FKJ306" s="472"/>
      <c r="FKK306" s="472"/>
      <c r="FKL306" s="472"/>
      <c r="FKM306" s="472"/>
      <c r="FKN306" s="472"/>
      <c r="FKQ306" s="472"/>
      <c r="FKR306" s="472"/>
      <c r="FKS306" s="472"/>
      <c r="FKT306" s="472"/>
      <c r="FKU306" s="472"/>
      <c r="FKV306" s="472"/>
      <c r="FKW306" s="472"/>
      <c r="FKX306" s="472"/>
      <c r="FKY306" s="472"/>
      <c r="FKZ306" s="472"/>
      <c r="FLA306" s="472"/>
      <c r="FLB306" s="472"/>
      <c r="FLC306" s="472"/>
      <c r="FLD306" s="472"/>
      <c r="FLE306" s="472"/>
      <c r="FLF306" s="472"/>
      <c r="FLG306" s="472"/>
      <c r="FLH306" s="472"/>
      <c r="FLI306" s="472"/>
      <c r="FLJ306" s="472"/>
      <c r="FLK306" s="472"/>
      <c r="FLL306" s="472"/>
      <c r="FLM306" s="472"/>
      <c r="FLN306" s="472"/>
      <c r="FLO306" s="472"/>
      <c r="FLP306" s="472"/>
      <c r="FLQ306" s="472"/>
      <c r="FLR306" s="472"/>
      <c r="FLS306" s="472"/>
      <c r="FLT306" s="472"/>
      <c r="FLU306" s="472"/>
      <c r="FLV306" s="472"/>
      <c r="FLW306" s="472"/>
      <c r="FLX306" s="472"/>
      <c r="FLY306" s="472"/>
      <c r="FLZ306" s="472"/>
      <c r="FMA306" s="472"/>
      <c r="FMB306" s="472"/>
      <c r="FMC306" s="472"/>
      <c r="FMD306" s="472"/>
      <c r="FME306" s="472"/>
      <c r="FMF306" s="472"/>
      <c r="FMG306" s="472"/>
      <c r="FMH306" s="472"/>
      <c r="FMI306" s="472"/>
      <c r="FMJ306" s="472"/>
      <c r="FMK306" s="472"/>
      <c r="FML306" s="472"/>
      <c r="FMM306" s="472"/>
      <c r="FMN306" s="472"/>
      <c r="FMO306" s="472"/>
      <c r="FMP306" s="472"/>
      <c r="FMQ306" s="472"/>
      <c r="FMR306" s="472"/>
      <c r="FMS306" s="472"/>
      <c r="FMT306" s="472"/>
      <c r="FMU306" s="472"/>
      <c r="FMV306" s="472"/>
      <c r="FMW306" s="472"/>
      <c r="FMX306" s="472"/>
      <c r="FMY306" s="472"/>
      <c r="FMZ306" s="472"/>
      <c r="FNA306" s="472"/>
      <c r="FNB306" s="472"/>
      <c r="FNC306" s="472"/>
      <c r="FND306" s="472"/>
      <c r="FNE306" s="472"/>
      <c r="FNF306" s="472"/>
      <c r="FNG306" s="472"/>
      <c r="FNH306" s="472"/>
      <c r="FNI306" s="472"/>
      <c r="FNJ306" s="472"/>
      <c r="FNK306" s="472"/>
      <c r="FNL306" s="472"/>
      <c r="FNM306" s="472"/>
      <c r="FNN306" s="472"/>
      <c r="FNO306" s="472"/>
      <c r="FNP306" s="472"/>
      <c r="FNQ306" s="472"/>
      <c r="FNR306" s="472"/>
      <c r="FNS306" s="472"/>
      <c r="FNT306" s="472"/>
      <c r="FNU306" s="472"/>
      <c r="FNV306" s="472"/>
      <c r="FNW306" s="472"/>
      <c r="FNX306" s="472"/>
      <c r="FNY306" s="472"/>
      <c r="FNZ306" s="472"/>
      <c r="FOA306" s="472"/>
      <c r="FOB306" s="472"/>
      <c r="FOC306" s="472"/>
      <c r="FOD306" s="472"/>
      <c r="FOE306" s="472"/>
      <c r="FOF306" s="472"/>
      <c r="FOG306" s="472"/>
      <c r="FOH306" s="472"/>
      <c r="FOI306" s="472"/>
      <c r="FOJ306" s="472"/>
      <c r="FOK306" s="472"/>
      <c r="FOL306" s="472"/>
      <c r="FOM306" s="472"/>
      <c r="FON306" s="472"/>
      <c r="FOO306" s="472"/>
      <c r="FOP306" s="472"/>
      <c r="FOQ306" s="472"/>
      <c r="FOR306" s="472"/>
      <c r="FOS306" s="472"/>
      <c r="FOT306" s="472"/>
      <c r="FOU306" s="472"/>
      <c r="FOV306" s="472"/>
      <c r="FOW306" s="472"/>
      <c r="FOX306" s="472"/>
      <c r="FOY306" s="472"/>
      <c r="FOZ306" s="472"/>
      <c r="FPA306" s="472"/>
      <c r="FPB306" s="472"/>
      <c r="FPC306" s="472"/>
      <c r="FPD306" s="472"/>
      <c r="FPE306" s="472"/>
      <c r="FPF306" s="472"/>
      <c r="FPG306" s="472"/>
      <c r="FPH306" s="472"/>
      <c r="FPI306" s="472"/>
      <c r="FPJ306" s="472"/>
      <c r="FPK306" s="472"/>
      <c r="FPL306" s="472"/>
      <c r="FPM306" s="472"/>
      <c r="FPN306" s="472"/>
      <c r="FPO306" s="472"/>
      <c r="FPP306" s="472"/>
      <c r="FPQ306" s="472"/>
      <c r="FPR306" s="472"/>
      <c r="FPS306" s="472"/>
      <c r="FPT306" s="472"/>
      <c r="FPU306" s="472"/>
      <c r="FPV306" s="472"/>
      <c r="FPW306" s="472"/>
      <c r="FPX306" s="472"/>
      <c r="FPY306" s="472"/>
      <c r="FPZ306" s="472"/>
      <c r="FQA306" s="472"/>
      <c r="FQB306" s="472"/>
      <c r="FQC306" s="472"/>
      <c r="FQD306" s="472"/>
      <c r="FQE306" s="472"/>
      <c r="FQF306" s="472"/>
      <c r="FQG306" s="472"/>
      <c r="FQH306" s="472"/>
      <c r="FQI306" s="472"/>
      <c r="FQJ306" s="472"/>
      <c r="FQK306" s="472"/>
      <c r="FQL306" s="472"/>
      <c r="FQM306" s="472"/>
      <c r="FQN306" s="472"/>
      <c r="FQO306" s="472"/>
      <c r="FQP306" s="472"/>
      <c r="FQQ306" s="472"/>
      <c r="FQR306" s="472"/>
      <c r="FQS306" s="472"/>
      <c r="FQT306" s="472"/>
      <c r="FQU306" s="472"/>
      <c r="FQV306" s="472"/>
      <c r="FQW306" s="472"/>
      <c r="FQX306" s="472"/>
      <c r="FQY306" s="472"/>
      <c r="FQZ306" s="472"/>
      <c r="FRA306" s="472"/>
      <c r="FRB306" s="472"/>
      <c r="FRC306" s="472"/>
      <c r="FRD306" s="472"/>
      <c r="FRE306" s="472"/>
      <c r="FRF306" s="472"/>
      <c r="FRG306" s="472"/>
      <c r="FRH306" s="472"/>
      <c r="FRI306" s="472"/>
      <c r="FRJ306" s="472"/>
      <c r="FRK306" s="472"/>
      <c r="FRL306" s="472"/>
      <c r="FRM306" s="472"/>
      <c r="FRN306" s="472"/>
      <c r="FRO306" s="472"/>
      <c r="FRP306" s="472"/>
      <c r="FRQ306" s="472"/>
      <c r="FRR306" s="472"/>
      <c r="FRS306" s="472"/>
      <c r="FRT306" s="472"/>
      <c r="FRU306" s="472"/>
      <c r="FRV306" s="472"/>
      <c r="FRW306" s="472"/>
      <c r="FRX306" s="472"/>
      <c r="FRY306" s="472"/>
      <c r="FRZ306" s="472"/>
      <c r="FSA306" s="472"/>
      <c r="FSB306" s="472"/>
      <c r="FSC306" s="472"/>
      <c r="FSD306" s="472"/>
      <c r="FSE306" s="472"/>
      <c r="FSF306" s="472"/>
      <c r="FSG306" s="472"/>
      <c r="FSH306" s="472"/>
      <c r="FSI306" s="472"/>
      <c r="FSJ306" s="472"/>
      <c r="FSK306" s="472"/>
      <c r="FSL306" s="472"/>
      <c r="FSM306" s="472"/>
      <c r="FSN306" s="472"/>
      <c r="FSO306" s="472"/>
      <c r="FSP306" s="472"/>
      <c r="FSQ306" s="472"/>
      <c r="FSR306" s="472"/>
      <c r="FSS306" s="472"/>
      <c r="FST306" s="472"/>
      <c r="FSU306" s="472"/>
      <c r="FSV306" s="472"/>
      <c r="FSW306" s="472"/>
      <c r="FSX306" s="472"/>
      <c r="FSY306" s="472"/>
      <c r="FSZ306" s="472"/>
      <c r="FTA306" s="472"/>
      <c r="FTB306" s="472"/>
      <c r="FTC306" s="472"/>
      <c r="FTD306" s="472"/>
      <c r="FTE306" s="472"/>
      <c r="FTF306" s="472"/>
      <c r="FTG306" s="472"/>
      <c r="FTH306" s="472"/>
      <c r="FTI306" s="472"/>
      <c r="FTJ306" s="472"/>
      <c r="FTK306" s="472"/>
      <c r="FTL306" s="472"/>
      <c r="FTM306" s="472"/>
      <c r="FTN306" s="472"/>
      <c r="FTO306" s="472"/>
      <c r="FTP306" s="472"/>
      <c r="FTQ306" s="472"/>
      <c r="FTR306" s="472"/>
      <c r="FTS306" s="472"/>
      <c r="FTT306" s="472"/>
      <c r="FTU306" s="472"/>
      <c r="FTV306" s="472"/>
      <c r="FTW306" s="472"/>
      <c r="FTX306" s="472"/>
      <c r="FTY306" s="472"/>
      <c r="FTZ306" s="472"/>
      <c r="FUA306" s="472"/>
      <c r="FUB306" s="472"/>
      <c r="FUC306" s="472"/>
      <c r="FUD306" s="472"/>
      <c r="FUE306" s="472"/>
      <c r="FUF306" s="472"/>
      <c r="FUG306" s="472"/>
      <c r="FUH306" s="472"/>
      <c r="FUI306" s="472"/>
      <c r="FUJ306" s="472"/>
      <c r="FUM306" s="472"/>
      <c r="FUN306" s="472"/>
      <c r="FUO306" s="472"/>
      <c r="FUP306" s="472"/>
      <c r="FUQ306" s="472"/>
      <c r="FUR306" s="472"/>
      <c r="FUS306" s="472"/>
      <c r="FUT306" s="472"/>
      <c r="FUU306" s="472"/>
      <c r="FUV306" s="472"/>
      <c r="FUW306" s="472"/>
      <c r="FUX306" s="472"/>
      <c r="FUY306" s="472"/>
      <c r="FUZ306" s="472"/>
      <c r="FVA306" s="472"/>
      <c r="FVB306" s="472"/>
      <c r="FVC306" s="472"/>
      <c r="FVD306" s="472"/>
      <c r="FVE306" s="472"/>
      <c r="FVF306" s="472"/>
      <c r="FVG306" s="472"/>
      <c r="FVH306" s="472"/>
      <c r="FVI306" s="472"/>
      <c r="FVJ306" s="472"/>
      <c r="FVK306" s="472"/>
      <c r="FVL306" s="472"/>
      <c r="FVM306" s="472"/>
      <c r="FVN306" s="472"/>
      <c r="FVO306" s="472"/>
      <c r="FVP306" s="472"/>
      <c r="FVQ306" s="472"/>
      <c r="FVR306" s="472"/>
      <c r="FVS306" s="472"/>
      <c r="FVT306" s="472"/>
      <c r="FVU306" s="472"/>
      <c r="FVV306" s="472"/>
      <c r="FVW306" s="472"/>
      <c r="FVX306" s="472"/>
      <c r="FVY306" s="472"/>
      <c r="FVZ306" s="472"/>
      <c r="FWA306" s="472"/>
      <c r="FWB306" s="472"/>
      <c r="FWC306" s="472"/>
      <c r="FWD306" s="472"/>
      <c r="FWE306" s="472"/>
      <c r="FWF306" s="472"/>
      <c r="FWG306" s="472"/>
      <c r="FWH306" s="472"/>
      <c r="FWI306" s="472"/>
      <c r="FWJ306" s="472"/>
      <c r="FWK306" s="472"/>
      <c r="FWL306" s="472"/>
      <c r="FWM306" s="472"/>
      <c r="FWN306" s="472"/>
      <c r="FWO306" s="472"/>
      <c r="FWP306" s="472"/>
      <c r="FWQ306" s="472"/>
      <c r="FWR306" s="472"/>
      <c r="FWS306" s="472"/>
      <c r="FWT306" s="472"/>
      <c r="FWU306" s="472"/>
      <c r="FWV306" s="472"/>
      <c r="FWW306" s="472"/>
      <c r="FWX306" s="472"/>
      <c r="FWY306" s="472"/>
      <c r="FWZ306" s="472"/>
      <c r="FXA306" s="472"/>
      <c r="FXB306" s="472"/>
      <c r="FXC306" s="472"/>
      <c r="FXD306" s="472"/>
      <c r="FXE306" s="472"/>
      <c r="FXF306" s="472"/>
      <c r="FXG306" s="472"/>
      <c r="FXH306" s="472"/>
      <c r="FXI306" s="472"/>
      <c r="FXJ306" s="472"/>
      <c r="FXK306" s="472"/>
      <c r="FXL306" s="472"/>
      <c r="FXM306" s="472"/>
      <c r="FXN306" s="472"/>
      <c r="FXO306" s="472"/>
      <c r="FXP306" s="472"/>
      <c r="FXQ306" s="472"/>
      <c r="FXR306" s="472"/>
      <c r="FXS306" s="472"/>
      <c r="FXT306" s="472"/>
      <c r="FXU306" s="472"/>
      <c r="FXV306" s="472"/>
      <c r="FXW306" s="472"/>
      <c r="FXX306" s="472"/>
      <c r="FXY306" s="472"/>
      <c r="FXZ306" s="472"/>
      <c r="FYA306" s="472"/>
      <c r="FYB306" s="472"/>
      <c r="FYC306" s="472"/>
      <c r="FYD306" s="472"/>
      <c r="FYE306" s="472"/>
      <c r="FYF306" s="472"/>
      <c r="FYG306" s="472"/>
      <c r="FYH306" s="472"/>
      <c r="FYI306" s="472"/>
      <c r="FYJ306" s="472"/>
      <c r="FYK306" s="472"/>
      <c r="FYL306" s="472"/>
      <c r="FYM306" s="472"/>
      <c r="FYN306" s="472"/>
      <c r="FYO306" s="472"/>
      <c r="FYP306" s="472"/>
      <c r="FYQ306" s="472"/>
      <c r="FYR306" s="472"/>
      <c r="FYS306" s="472"/>
      <c r="FYT306" s="472"/>
      <c r="FYU306" s="472"/>
      <c r="FYV306" s="472"/>
      <c r="FYW306" s="472"/>
      <c r="FYX306" s="472"/>
      <c r="FYY306" s="472"/>
      <c r="FYZ306" s="472"/>
      <c r="FZA306" s="472"/>
      <c r="FZB306" s="472"/>
      <c r="FZC306" s="472"/>
      <c r="FZD306" s="472"/>
      <c r="FZE306" s="472"/>
      <c r="FZF306" s="472"/>
      <c r="FZG306" s="472"/>
      <c r="FZH306" s="472"/>
      <c r="FZI306" s="472"/>
      <c r="FZJ306" s="472"/>
      <c r="FZK306" s="472"/>
      <c r="FZL306" s="472"/>
      <c r="FZM306" s="472"/>
      <c r="FZN306" s="472"/>
      <c r="FZO306" s="472"/>
      <c r="FZP306" s="472"/>
      <c r="FZQ306" s="472"/>
      <c r="FZR306" s="472"/>
      <c r="FZS306" s="472"/>
      <c r="FZT306" s="472"/>
      <c r="FZU306" s="472"/>
      <c r="FZV306" s="472"/>
      <c r="FZW306" s="472"/>
      <c r="FZX306" s="472"/>
      <c r="FZY306" s="472"/>
      <c r="FZZ306" s="472"/>
      <c r="GAA306" s="472"/>
      <c r="GAB306" s="472"/>
      <c r="GAC306" s="472"/>
      <c r="GAD306" s="472"/>
      <c r="GAE306" s="472"/>
      <c r="GAF306" s="472"/>
      <c r="GAG306" s="472"/>
      <c r="GAH306" s="472"/>
      <c r="GAI306" s="472"/>
      <c r="GAJ306" s="472"/>
      <c r="GAK306" s="472"/>
      <c r="GAL306" s="472"/>
      <c r="GAM306" s="472"/>
      <c r="GAN306" s="472"/>
      <c r="GAO306" s="472"/>
      <c r="GAP306" s="472"/>
      <c r="GAQ306" s="472"/>
      <c r="GAR306" s="472"/>
      <c r="GAS306" s="472"/>
      <c r="GAT306" s="472"/>
      <c r="GAU306" s="472"/>
      <c r="GAV306" s="472"/>
      <c r="GAW306" s="472"/>
      <c r="GAX306" s="472"/>
      <c r="GAY306" s="472"/>
      <c r="GAZ306" s="472"/>
      <c r="GBA306" s="472"/>
      <c r="GBB306" s="472"/>
      <c r="GBC306" s="472"/>
      <c r="GBD306" s="472"/>
      <c r="GBE306" s="472"/>
      <c r="GBF306" s="472"/>
      <c r="GBG306" s="472"/>
      <c r="GBH306" s="472"/>
      <c r="GBI306" s="472"/>
      <c r="GBJ306" s="472"/>
      <c r="GBK306" s="472"/>
      <c r="GBL306" s="472"/>
      <c r="GBM306" s="472"/>
      <c r="GBN306" s="472"/>
      <c r="GBO306" s="472"/>
      <c r="GBP306" s="472"/>
      <c r="GBQ306" s="472"/>
      <c r="GBR306" s="472"/>
      <c r="GBS306" s="472"/>
      <c r="GBT306" s="472"/>
      <c r="GBU306" s="472"/>
      <c r="GBV306" s="472"/>
      <c r="GBW306" s="472"/>
      <c r="GBX306" s="472"/>
      <c r="GBY306" s="472"/>
      <c r="GBZ306" s="472"/>
      <c r="GCA306" s="472"/>
      <c r="GCB306" s="472"/>
      <c r="GCC306" s="472"/>
      <c r="GCD306" s="472"/>
      <c r="GCE306" s="472"/>
      <c r="GCF306" s="472"/>
      <c r="GCG306" s="472"/>
      <c r="GCH306" s="472"/>
      <c r="GCI306" s="472"/>
      <c r="GCJ306" s="472"/>
      <c r="GCK306" s="472"/>
      <c r="GCL306" s="472"/>
      <c r="GCM306" s="472"/>
      <c r="GCN306" s="472"/>
      <c r="GCO306" s="472"/>
      <c r="GCP306" s="472"/>
      <c r="GCQ306" s="472"/>
      <c r="GCR306" s="472"/>
      <c r="GCS306" s="472"/>
      <c r="GCT306" s="472"/>
      <c r="GCU306" s="472"/>
      <c r="GCV306" s="472"/>
      <c r="GCW306" s="472"/>
      <c r="GCX306" s="472"/>
      <c r="GCY306" s="472"/>
      <c r="GCZ306" s="472"/>
      <c r="GDA306" s="472"/>
      <c r="GDB306" s="472"/>
      <c r="GDC306" s="472"/>
      <c r="GDD306" s="472"/>
      <c r="GDE306" s="472"/>
      <c r="GDF306" s="472"/>
      <c r="GDG306" s="472"/>
      <c r="GDH306" s="472"/>
      <c r="GDI306" s="472"/>
      <c r="GDJ306" s="472"/>
      <c r="GDK306" s="472"/>
      <c r="GDL306" s="472"/>
      <c r="GDM306" s="472"/>
      <c r="GDN306" s="472"/>
      <c r="GDO306" s="472"/>
      <c r="GDP306" s="472"/>
      <c r="GDQ306" s="472"/>
      <c r="GDR306" s="472"/>
      <c r="GDS306" s="472"/>
      <c r="GDT306" s="472"/>
      <c r="GDU306" s="472"/>
      <c r="GDV306" s="472"/>
      <c r="GDW306" s="472"/>
      <c r="GDX306" s="472"/>
      <c r="GDY306" s="472"/>
      <c r="GDZ306" s="472"/>
      <c r="GEA306" s="472"/>
      <c r="GEB306" s="472"/>
      <c r="GEC306" s="472"/>
      <c r="GED306" s="472"/>
      <c r="GEE306" s="472"/>
      <c r="GEF306" s="472"/>
      <c r="GEI306" s="472"/>
      <c r="GEJ306" s="472"/>
      <c r="GEK306" s="472"/>
      <c r="GEL306" s="472"/>
      <c r="GEM306" s="472"/>
      <c r="GEN306" s="472"/>
      <c r="GEO306" s="472"/>
      <c r="GEP306" s="472"/>
      <c r="GEQ306" s="472"/>
      <c r="GER306" s="472"/>
      <c r="GES306" s="472"/>
      <c r="GET306" s="472"/>
      <c r="GEU306" s="472"/>
      <c r="GEV306" s="472"/>
      <c r="GEW306" s="472"/>
      <c r="GEX306" s="472"/>
      <c r="GEY306" s="472"/>
      <c r="GEZ306" s="472"/>
      <c r="GFA306" s="472"/>
      <c r="GFB306" s="472"/>
      <c r="GFC306" s="472"/>
      <c r="GFD306" s="472"/>
      <c r="GFE306" s="472"/>
      <c r="GFF306" s="472"/>
      <c r="GFG306" s="472"/>
      <c r="GFH306" s="472"/>
      <c r="GFI306" s="472"/>
      <c r="GFJ306" s="472"/>
      <c r="GFK306" s="472"/>
      <c r="GFL306" s="472"/>
      <c r="GFM306" s="472"/>
      <c r="GFN306" s="472"/>
      <c r="GFO306" s="472"/>
      <c r="GFP306" s="472"/>
      <c r="GFQ306" s="472"/>
      <c r="GFR306" s="472"/>
      <c r="GFS306" s="472"/>
      <c r="GFT306" s="472"/>
      <c r="GFU306" s="472"/>
      <c r="GFV306" s="472"/>
      <c r="GFW306" s="472"/>
      <c r="GFX306" s="472"/>
      <c r="GFY306" s="472"/>
      <c r="GFZ306" s="472"/>
      <c r="GGA306" s="472"/>
      <c r="GGB306" s="472"/>
      <c r="GGC306" s="472"/>
      <c r="GGD306" s="472"/>
      <c r="GGE306" s="472"/>
      <c r="GGF306" s="472"/>
      <c r="GGG306" s="472"/>
      <c r="GGH306" s="472"/>
      <c r="GGI306" s="472"/>
      <c r="GGJ306" s="472"/>
      <c r="GGK306" s="472"/>
      <c r="GGL306" s="472"/>
      <c r="GGM306" s="472"/>
      <c r="GGN306" s="472"/>
      <c r="GGO306" s="472"/>
      <c r="GGP306" s="472"/>
      <c r="GGQ306" s="472"/>
      <c r="GGR306" s="472"/>
      <c r="GGS306" s="472"/>
      <c r="GGT306" s="472"/>
      <c r="GGU306" s="472"/>
      <c r="GGV306" s="472"/>
      <c r="GGW306" s="472"/>
      <c r="GGX306" s="472"/>
      <c r="GGY306" s="472"/>
      <c r="GGZ306" s="472"/>
      <c r="GHA306" s="472"/>
      <c r="GHB306" s="472"/>
      <c r="GHC306" s="472"/>
      <c r="GHD306" s="472"/>
      <c r="GHE306" s="472"/>
      <c r="GHF306" s="472"/>
      <c r="GHG306" s="472"/>
      <c r="GHH306" s="472"/>
      <c r="GHI306" s="472"/>
      <c r="GHJ306" s="472"/>
      <c r="GHK306" s="472"/>
      <c r="GHL306" s="472"/>
      <c r="GHM306" s="472"/>
      <c r="GHN306" s="472"/>
      <c r="GHO306" s="472"/>
      <c r="GHP306" s="472"/>
      <c r="GHQ306" s="472"/>
      <c r="GHR306" s="472"/>
      <c r="GHS306" s="472"/>
      <c r="GHT306" s="472"/>
      <c r="GHU306" s="472"/>
      <c r="GHV306" s="472"/>
      <c r="GHW306" s="472"/>
      <c r="GHX306" s="472"/>
      <c r="GHY306" s="472"/>
      <c r="GHZ306" s="472"/>
      <c r="GIA306" s="472"/>
      <c r="GIB306" s="472"/>
      <c r="GIC306" s="472"/>
      <c r="GID306" s="472"/>
      <c r="GIE306" s="472"/>
      <c r="GIF306" s="472"/>
      <c r="GIG306" s="472"/>
      <c r="GIH306" s="472"/>
      <c r="GII306" s="472"/>
      <c r="GIJ306" s="472"/>
      <c r="GIK306" s="472"/>
      <c r="GIL306" s="472"/>
      <c r="GIM306" s="472"/>
      <c r="GIN306" s="472"/>
      <c r="GIO306" s="472"/>
      <c r="GIP306" s="472"/>
      <c r="GIQ306" s="472"/>
      <c r="GIR306" s="472"/>
      <c r="GIS306" s="472"/>
      <c r="GIT306" s="472"/>
      <c r="GIU306" s="472"/>
      <c r="GIV306" s="472"/>
      <c r="GIW306" s="472"/>
      <c r="GIX306" s="472"/>
      <c r="GIY306" s="472"/>
      <c r="GIZ306" s="472"/>
      <c r="GJA306" s="472"/>
      <c r="GJB306" s="472"/>
      <c r="GJC306" s="472"/>
      <c r="GJD306" s="472"/>
      <c r="GJE306" s="472"/>
      <c r="GJF306" s="472"/>
      <c r="GJG306" s="472"/>
      <c r="GJH306" s="472"/>
      <c r="GJI306" s="472"/>
      <c r="GJJ306" s="472"/>
      <c r="GJK306" s="472"/>
      <c r="GJL306" s="472"/>
      <c r="GJM306" s="472"/>
      <c r="GJN306" s="472"/>
      <c r="GJO306" s="472"/>
      <c r="GJP306" s="472"/>
      <c r="GJQ306" s="472"/>
      <c r="GJR306" s="472"/>
      <c r="GJS306" s="472"/>
      <c r="GJT306" s="472"/>
      <c r="GJU306" s="472"/>
      <c r="GJV306" s="472"/>
      <c r="GJW306" s="472"/>
      <c r="GJX306" s="472"/>
      <c r="GJY306" s="472"/>
      <c r="GJZ306" s="472"/>
      <c r="GKA306" s="472"/>
      <c r="GKB306" s="472"/>
      <c r="GKC306" s="472"/>
      <c r="GKD306" s="472"/>
      <c r="GKE306" s="472"/>
      <c r="GKF306" s="472"/>
      <c r="GKG306" s="472"/>
      <c r="GKH306" s="472"/>
      <c r="GKI306" s="472"/>
      <c r="GKJ306" s="472"/>
      <c r="GKK306" s="472"/>
      <c r="GKL306" s="472"/>
      <c r="GKM306" s="472"/>
      <c r="GKN306" s="472"/>
      <c r="GKO306" s="472"/>
      <c r="GKP306" s="472"/>
      <c r="GKQ306" s="472"/>
      <c r="GKR306" s="472"/>
      <c r="GKS306" s="472"/>
      <c r="GKT306" s="472"/>
      <c r="GKU306" s="472"/>
      <c r="GKV306" s="472"/>
      <c r="GKW306" s="472"/>
      <c r="GKX306" s="472"/>
      <c r="GKY306" s="472"/>
      <c r="GKZ306" s="472"/>
      <c r="GLA306" s="472"/>
      <c r="GLB306" s="472"/>
      <c r="GLC306" s="472"/>
      <c r="GLD306" s="472"/>
      <c r="GLE306" s="472"/>
      <c r="GLF306" s="472"/>
      <c r="GLG306" s="472"/>
      <c r="GLH306" s="472"/>
      <c r="GLI306" s="472"/>
      <c r="GLJ306" s="472"/>
      <c r="GLK306" s="472"/>
      <c r="GLL306" s="472"/>
      <c r="GLM306" s="472"/>
      <c r="GLN306" s="472"/>
      <c r="GLO306" s="472"/>
      <c r="GLP306" s="472"/>
      <c r="GLQ306" s="472"/>
      <c r="GLR306" s="472"/>
      <c r="GLS306" s="472"/>
      <c r="GLT306" s="472"/>
      <c r="GLU306" s="472"/>
      <c r="GLV306" s="472"/>
      <c r="GLW306" s="472"/>
      <c r="GLX306" s="472"/>
      <c r="GLY306" s="472"/>
      <c r="GLZ306" s="472"/>
      <c r="GMA306" s="472"/>
      <c r="GMB306" s="472"/>
      <c r="GMC306" s="472"/>
      <c r="GMD306" s="472"/>
      <c r="GME306" s="472"/>
      <c r="GMF306" s="472"/>
      <c r="GMG306" s="472"/>
      <c r="GMH306" s="472"/>
      <c r="GMI306" s="472"/>
      <c r="GMJ306" s="472"/>
      <c r="GMK306" s="472"/>
      <c r="GML306" s="472"/>
      <c r="GMM306" s="472"/>
      <c r="GMN306" s="472"/>
      <c r="GMO306" s="472"/>
      <c r="GMP306" s="472"/>
      <c r="GMQ306" s="472"/>
      <c r="GMR306" s="472"/>
      <c r="GMS306" s="472"/>
      <c r="GMT306" s="472"/>
      <c r="GMU306" s="472"/>
      <c r="GMV306" s="472"/>
      <c r="GMW306" s="472"/>
      <c r="GMX306" s="472"/>
      <c r="GMY306" s="472"/>
      <c r="GMZ306" s="472"/>
      <c r="GNA306" s="472"/>
      <c r="GNB306" s="472"/>
      <c r="GNC306" s="472"/>
      <c r="GND306" s="472"/>
      <c r="GNE306" s="472"/>
      <c r="GNF306" s="472"/>
      <c r="GNG306" s="472"/>
      <c r="GNH306" s="472"/>
      <c r="GNI306" s="472"/>
      <c r="GNJ306" s="472"/>
      <c r="GNK306" s="472"/>
      <c r="GNL306" s="472"/>
      <c r="GNM306" s="472"/>
      <c r="GNN306" s="472"/>
      <c r="GNO306" s="472"/>
      <c r="GNP306" s="472"/>
      <c r="GNQ306" s="472"/>
      <c r="GNR306" s="472"/>
      <c r="GNS306" s="472"/>
      <c r="GNT306" s="472"/>
      <c r="GNU306" s="472"/>
      <c r="GNV306" s="472"/>
      <c r="GNW306" s="472"/>
      <c r="GNX306" s="472"/>
      <c r="GNY306" s="472"/>
      <c r="GNZ306" s="472"/>
      <c r="GOA306" s="472"/>
      <c r="GOB306" s="472"/>
      <c r="GOE306" s="472"/>
      <c r="GOF306" s="472"/>
      <c r="GOG306" s="472"/>
      <c r="GOH306" s="472"/>
      <c r="GOI306" s="472"/>
      <c r="GOJ306" s="472"/>
      <c r="GOK306" s="472"/>
      <c r="GOL306" s="472"/>
      <c r="GOM306" s="472"/>
      <c r="GON306" s="472"/>
      <c r="GOO306" s="472"/>
      <c r="GOP306" s="472"/>
      <c r="GOQ306" s="472"/>
      <c r="GOR306" s="472"/>
      <c r="GOS306" s="472"/>
      <c r="GOT306" s="472"/>
      <c r="GOU306" s="472"/>
      <c r="GOV306" s="472"/>
      <c r="GOW306" s="472"/>
      <c r="GOX306" s="472"/>
      <c r="GOY306" s="472"/>
      <c r="GOZ306" s="472"/>
      <c r="GPA306" s="472"/>
      <c r="GPB306" s="472"/>
      <c r="GPC306" s="472"/>
      <c r="GPD306" s="472"/>
      <c r="GPE306" s="472"/>
      <c r="GPF306" s="472"/>
      <c r="GPG306" s="472"/>
      <c r="GPH306" s="472"/>
      <c r="GPI306" s="472"/>
      <c r="GPJ306" s="472"/>
      <c r="GPK306" s="472"/>
      <c r="GPL306" s="472"/>
      <c r="GPM306" s="472"/>
      <c r="GPN306" s="472"/>
      <c r="GPO306" s="472"/>
      <c r="GPP306" s="472"/>
      <c r="GPQ306" s="472"/>
      <c r="GPR306" s="472"/>
      <c r="GPS306" s="472"/>
      <c r="GPT306" s="472"/>
      <c r="GPU306" s="472"/>
      <c r="GPV306" s="472"/>
      <c r="GPW306" s="472"/>
      <c r="GPX306" s="472"/>
      <c r="GPY306" s="472"/>
      <c r="GPZ306" s="472"/>
      <c r="GQA306" s="472"/>
      <c r="GQB306" s="472"/>
      <c r="GQC306" s="472"/>
      <c r="GQD306" s="472"/>
      <c r="GQE306" s="472"/>
      <c r="GQF306" s="472"/>
      <c r="GQG306" s="472"/>
      <c r="GQH306" s="472"/>
      <c r="GQI306" s="472"/>
      <c r="GQJ306" s="472"/>
      <c r="GQK306" s="472"/>
      <c r="GQL306" s="472"/>
      <c r="GQM306" s="472"/>
      <c r="GQN306" s="472"/>
      <c r="GQO306" s="472"/>
      <c r="GQP306" s="472"/>
      <c r="GQQ306" s="472"/>
      <c r="GQR306" s="472"/>
      <c r="GQS306" s="472"/>
      <c r="GQT306" s="472"/>
      <c r="GQU306" s="472"/>
      <c r="GQV306" s="472"/>
      <c r="GQW306" s="472"/>
      <c r="GQX306" s="472"/>
      <c r="GQY306" s="472"/>
      <c r="GQZ306" s="472"/>
      <c r="GRA306" s="472"/>
      <c r="GRB306" s="472"/>
      <c r="GRC306" s="472"/>
      <c r="GRD306" s="472"/>
      <c r="GRE306" s="472"/>
      <c r="GRF306" s="472"/>
      <c r="GRG306" s="472"/>
      <c r="GRH306" s="472"/>
      <c r="GRI306" s="472"/>
      <c r="GRJ306" s="472"/>
      <c r="GRK306" s="472"/>
      <c r="GRL306" s="472"/>
      <c r="GRM306" s="472"/>
      <c r="GRN306" s="472"/>
      <c r="GRO306" s="472"/>
      <c r="GRP306" s="472"/>
      <c r="GRQ306" s="472"/>
      <c r="GRR306" s="472"/>
      <c r="GRS306" s="472"/>
      <c r="GRT306" s="472"/>
      <c r="GRU306" s="472"/>
      <c r="GRV306" s="472"/>
      <c r="GRW306" s="472"/>
      <c r="GRX306" s="472"/>
      <c r="GRY306" s="472"/>
      <c r="GRZ306" s="472"/>
      <c r="GSA306" s="472"/>
      <c r="GSB306" s="472"/>
      <c r="GSC306" s="472"/>
      <c r="GSD306" s="472"/>
      <c r="GSE306" s="472"/>
      <c r="GSF306" s="472"/>
      <c r="GSG306" s="472"/>
      <c r="GSH306" s="472"/>
      <c r="GSI306" s="472"/>
      <c r="GSJ306" s="472"/>
      <c r="GSK306" s="472"/>
      <c r="GSL306" s="472"/>
      <c r="GSM306" s="472"/>
      <c r="GSN306" s="472"/>
      <c r="GSO306" s="472"/>
      <c r="GSP306" s="472"/>
      <c r="GSQ306" s="472"/>
      <c r="GSR306" s="472"/>
      <c r="GSS306" s="472"/>
      <c r="GST306" s="472"/>
      <c r="GSU306" s="472"/>
      <c r="GSV306" s="472"/>
      <c r="GSW306" s="472"/>
      <c r="GSX306" s="472"/>
      <c r="GSY306" s="472"/>
      <c r="GSZ306" s="472"/>
      <c r="GTA306" s="472"/>
      <c r="GTB306" s="472"/>
      <c r="GTC306" s="472"/>
      <c r="GTD306" s="472"/>
      <c r="GTE306" s="472"/>
      <c r="GTF306" s="472"/>
      <c r="GTG306" s="472"/>
      <c r="GTH306" s="472"/>
      <c r="GTI306" s="472"/>
      <c r="GTJ306" s="472"/>
      <c r="GTK306" s="472"/>
      <c r="GTL306" s="472"/>
      <c r="GTM306" s="472"/>
      <c r="GTN306" s="472"/>
      <c r="GTO306" s="472"/>
      <c r="GTP306" s="472"/>
      <c r="GTQ306" s="472"/>
      <c r="GTR306" s="472"/>
      <c r="GTS306" s="472"/>
      <c r="GTT306" s="472"/>
      <c r="GTU306" s="472"/>
      <c r="GTV306" s="472"/>
      <c r="GTW306" s="472"/>
      <c r="GTX306" s="472"/>
      <c r="GTY306" s="472"/>
      <c r="GTZ306" s="472"/>
      <c r="GUA306" s="472"/>
      <c r="GUB306" s="472"/>
      <c r="GUC306" s="472"/>
      <c r="GUD306" s="472"/>
      <c r="GUE306" s="472"/>
      <c r="GUF306" s="472"/>
      <c r="GUG306" s="472"/>
      <c r="GUH306" s="472"/>
      <c r="GUI306" s="472"/>
      <c r="GUJ306" s="472"/>
      <c r="GUK306" s="472"/>
      <c r="GUL306" s="472"/>
      <c r="GUM306" s="472"/>
      <c r="GUN306" s="472"/>
      <c r="GUO306" s="472"/>
      <c r="GUP306" s="472"/>
      <c r="GUQ306" s="472"/>
      <c r="GUR306" s="472"/>
      <c r="GUS306" s="472"/>
      <c r="GUT306" s="472"/>
      <c r="GUU306" s="472"/>
      <c r="GUV306" s="472"/>
      <c r="GUW306" s="472"/>
      <c r="GUX306" s="472"/>
      <c r="GUY306" s="472"/>
      <c r="GUZ306" s="472"/>
      <c r="GVA306" s="472"/>
      <c r="GVB306" s="472"/>
      <c r="GVC306" s="472"/>
      <c r="GVD306" s="472"/>
      <c r="GVE306" s="472"/>
      <c r="GVF306" s="472"/>
      <c r="GVG306" s="472"/>
      <c r="GVH306" s="472"/>
      <c r="GVI306" s="472"/>
      <c r="GVJ306" s="472"/>
      <c r="GVK306" s="472"/>
      <c r="GVL306" s="472"/>
      <c r="GVM306" s="472"/>
      <c r="GVN306" s="472"/>
      <c r="GVO306" s="472"/>
      <c r="GVP306" s="472"/>
      <c r="GVQ306" s="472"/>
      <c r="GVR306" s="472"/>
      <c r="GVS306" s="472"/>
      <c r="GVT306" s="472"/>
      <c r="GVU306" s="472"/>
      <c r="GVV306" s="472"/>
      <c r="GVW306" s="472"/>
      <c r="GVX306" s="472"/>
      <c r="GVY306" s="472"/>
      <c r="GVZ306" s="472"/>
      <c r="GWA306" s="472"/>
      <c r="GWB306" s="472"/>
      <c r="GWC306" s="472"/>
      <c r="GWD306" s="472"/>
      <c r="GWE306" s="472"/>
      <c r="GWF306" s="472"/>
      <c r="GWG306" s="472"/>
      <c r="GWH306" s="472"/>
      <c r="GWI306" s="472"/>
      <c r="GWJ306" s="472"/>
      <c r="GWK306" s="472"/>
      <c r="GWL306" s="472"/>
      <c r="GWM306" s="472"/>
      <c r="GWN306" s="472"/>
      <c r="GWO306" s="472"/>
      <c r="GWP306" s="472"/>
      <c r="GWQ306" s="472"/>
      <c r="GWR306" s="472"/>
      <c r="GWS306" s="472"/>
      <c r="GWT306" s="472"/>
      <c r="GWU306" s="472"/>
      <c r="GWV306" s="472"/>
      <c r="GWW306" s="472"/>
      <c r="GWX306" s="472"/>
      <c r="GWY306" s="472"/>
      <c r="GWZ306" s="472"/>
      <c r="GXA306" s="472"/>
      <c r="GXB306" s="472"/>
      <c r="GXC306" s="472"/>
      <c r="GXD306" s="472"/>
      <c r="GXE306" s="472"/>
      <c r="GXF306" s="472"/>
      <c r="GXG306" s="472"/>
      <c r="GXH306" s="472"/>
      <c r="GXI306" s="472"/>
      <c r="GXJ306" s="472"/>
      <c r="GXK306" s="472"/>
      <c r="GXL306" s="472"/>
      <c r="GXM306" s="472"/>
      <c r="GXN306" s="472"/>
      <c r="GXO306" s="472"/>
      <c r="GXP306" s="472"/>
      <c r="GXQ306" s="472"/>
      <c r="GXR306" s="472"/>
      <c r="GXS306" s="472"/>
      <c r="GXT306" s="472"/>
      <c r="GXU306" s="472"/>
      <c r="GXV306" s="472"/>
      <c r="GXW306" s="472"/>
      <c r="GXX306" s="472"/>
      <c r="GYA306" s="472"/>
      <c r="GYB306" s="472"/>
      <c r="GYC306" s="472"/>
      <c r="GYD306" s="472"/>
      <c r="GYE306" s="472"/>
      <c r="GYF306" s="472"/>
      <c r="GYG306" s="472"/>
      <c r="GYH306" s="472"/>
      <c r="GYI306" s="472"/>
      <c r="GYJ306" s="472"/>
      <c r="GYK306" s="472"/>
      <c r="GYL306" s="472"/>
      <c r="GYM306" s="472"/>
      <c r="GYN306" s="472"/>
      <c r="GYO306" s="472"/>
      <c r="GYP306" s="472"/>
      <c r="GYQ306" s="472"/>
      <c r="GYR306" s="472"/>
      <c r="GYS306" s="472"/>
      <c r="GYT306" s="472"/>
      <c r="GYU306" s="472"/>
      <c r="GYV306" s="472"/>
      <c r="GYW306" s="472"/>
      <c r="GYX306" s="472"/>
      <c r="GYY306" s="472"/>
      <c r="GYZ306" s="472"/>
      <c r="GZA306" s="472"/>
      <c r="GZB306" s="472"/>
      <c r="GZC306" s="472"/>
      <c r="GZD306" s="472"/>
      <c r="GZE306" s="472"/>
      <c r="GZF306" s="472"/>
      <c r="GZG306" s="472"/>
      <c r="GZH306" s="472"/>
      <c r="GZI306" s="472"/>
      <c r="GZJ306" s="472"/>
      <c r="GZK306" s="472"/>
      <c r="GZL306" s="472"/>
      <c r="GZM306" s="472"/>
      <c r="GZN306" s="472"/>
      <c r="GZO306" s="472"/>
      <c r="GZP306" s="472"/>
      <c r="GZQ306" s="472"/>
      <c r="GZR306" s="472"/>
      <c r="GZS306" s="472"/>
      <c r="GZT306" s="472"/>
      <c r="GZU306" s="472"/>
      <c r="GZV306" s="472"/>
      <c r="GZW306" s="472"/>
      <c r="GZX306" s="472"/>
      <c r="GZY306" s="472"/>
      <c r="GZZ306" s="472"/>
      <c r="HAA306" s="472"/>
      <c r="HAB306" s="472"/>
      <c r="HAC306" s="472"/>
      <c r="HAD306" s="472"/>
      <c r="HAE306" s="472"/>
      <c r="HAF306" s="472"/>
      <c r="HAG306" s="472"/>
      <c r="HAH306" s="472"/>
      <c r="HAI306" s="472"/>
      <c r="HAJ306" s="472"/>
      <c r="HAK306" s="472"/>
      <c r="HAL306" s="472"/>
      <c r="HAM306" s="472"/>
      <c r="HAN306" s="472"/>
      <c r="HAO306" s="472"/>
      <c r="HAP306" s="472"/>
      <c r="HAQ306" s="472"/>
      <c r="HAR306" s="472"/>
      <c r="HAS306" s="472"/>
      <c r="HAT306" s="472"/>
      <c r="HAU306" s="472"/>
      <c r="HAV306" s="472"/>
      <c r="HAW306" s="472"/>
      <c r="HAX306" s="472"/>
      <c r="HAY306" s="472"/>
      <c r="HAZ306" s="472"/>
      <c r="HBA306" s="472"/>
      <c r="HBB306" s="472"/>
      <c r="HBC306" s="472"/>
      <c r="HBD306" s="472"/>
      <c r="HBE306" s="472"/>
      <c r="HBF306" s="472"/>
      <c r="HBG306" s="472"/>
      <c r="HBH306" s="472"/>
      <c r="HBI306" s="472"/>
      <c r="HBJ306" s="472"/>
      <c r="HBK306" s="472"/>
      <c r="HBL306" s="472"/>
      <c r="HBM306" s="472"/>
      <c r="HBN306" s="472"/>
      <c r="HBO306" s="472"/>
      <c r="HBP306" s="472"/>
      <c r="HBQ306" s="472"/>
      <c r="HBR306" s="472"/>
      <c r="HBS306" s="472"/>
      <c r="HBT306" s="472"/>
      <c r="HBU306" s="472"/>
      <c r="HBV306" s="472"/>
      <c r="HBW306" s="472"/>
      <c r="HBX306" s="472"/>
      <c r="HBY306" s="472"/>
      <c r="HBZ306" s="472"/>
      <c r="HCA306" s="472"/>
      <c r="HCB306" s="472"/>
      <c r="HCC306" s="472"/>
      <c r="HCD306" s="472"/>
      <c r="HCE306" s="472"/>
      <c r="HCF306" s="472"/>
      <c r="HCG306" s="472"/>
      <c r="HCH306" s="472"/>
      <c r="HCI306" s="472"/>
      <c r="HCJ306" s="472"/>
      <c r="HCK306" s="472"/>
      <c r="HCL306" s="472"/>
      <c r="HCM306" s="472"/>
      <c r="HCN306" s="472"/>
      <c r="HCO306" s="472"/>
      <c r="HCP306" s="472"/>
      <c r="HCQ306" s="472"/>
      <c r="HCR306" s="472"/>
      <c r="HCS306" s="472"/>
      <c r="HCT306" s="472"/>
      <c r="HCU306" s="472"/>
      <c r="HCV306" s="472"/>
      <c r="HCW306" s="472"/>
      <c r="HCX306" s="472"/>
      <c r="HCY306" s="472"/>
      <c r="HCZ306" s="472"/>
      <c r="HDA306" s="472"/>
      <c r="HDB306" s="472"/>
      <c r="HDC306" s="472"/>
      <c r="HDD306" s="472"/>
      <c r="HDE306" s="472"/>
      <c r="HDF306" s="472"/>
      <c r="HDG306" s="472"/>
      <c r="HDH306" s="472"/>
      <c r="HDI306" s="472"/>
      <c r="HDJ306" s="472"/>
      <c r="HDK306" s="472"/>
      <c r="HDL306" s="472"/>
      <c r="HDM306" s="472"/>
      <c r="HDN306" s="472"/>
      <c r="HDO306" s="472"/>
      <c r="HDP306" s="472"/>
      <c r="HDQ306" s="472"/>
      <c r="HDR306" s="472"/>
      <c r="HDS306" s="472"/>
      <c r="HDT306" s="472"/>
      <c r="HDU306" s="472"/>
      <c r="HDV306" s="472"/>
      <c r="HDW306" s="472"/>
      <c r="HDX306" s="472"/>
      <c r="HDY306" s="472"/>
      <c r="HDZ306" s="472"/>
      <c r="HEA306" s="472"/>
      <c r="HEB306" s="472"/>
      <c r="HEC306" s="472"/>
      <c r="HED306" s="472"/>
      <c r="HEE306" s="472"/>
      <c r="HEF306" s="472"/>
      <c r="HEG306" s="472"/>
      <c r="HEH306" s="472"/>
      <c r="HEI306" s="472"/>
      <c r="HEJ306" s="472"/>
      <c r="HEK306" s="472"/>
      <c r="HEL306" s="472"/>
      <c r="HEM306" s="472"/>
      <c r="HEN306" s="472"/>
      <c r="HEO306" s="472"/>
      <c r="HEP306" s="472"/>
      <c r="HEQ306" s="472"/>
      <c r="HER306" s="472"/>
      <c r="HES306" s="472"/>
      <c r="HET306" s="472"/>
      <c r="HEU306" s="472"/>
      <c r="HEV306" s="472"/>
      <c r="HEW306" s="472"/>
      <c r="HEX306" s="472"/>
      <c r="HEY306" s="472"/>
      <c r="HEZ306" s="472"/>
      <c r="HFA306" s="472"/>
      <c r="HFB306" s="472"/>
      <c r="HFC306" s="472"/>
      <c r="HFD306" s="472"/>
      <c r="HFE306" s="472"/>
      <c r="HFF306" s="472"/>
      <c r="HFG306" s="472"/>
      <c r="HFH306" s="472"/>
      <c r="HFI306" s="472"/>
      <c r="HFJ306" s="472"/>
      <c r="HFK306" s="472"/>
      <c r="HFL306" s="472"/>
      <c r="HFM306" s="472"/>
      <c r="HFN306" s="472"/>
      <c r="HFO306" s="472"/>
      <c r="HFP306" s="472"/>
      <c r="HFQ306" s="472"/>
      <c r="HFR306" s="472"/>
      <c r="HFS306" s="472"/>
      <c r="HFT306" s="472"/>
      <c r="HFU306" s="472"/>
      <c r="HFV306" s="472"/>
      <c r="HFW306" s="472"/>
      <c r="HFX306" s="472"/>
      <c r="HFY306" s="472"/>
      <c r="HFZ306" s="472"/>
      <c r="HGA306" s="472"/>
      <c r="HGB306" s="472"/>
      <c r="HGC306" s="472"/>
      <c r="HGD306" s="472"/>
      <c r="HGE306" s="472"/>
      <c r="HGF306" s="472"/>
      <c r="HGG306" s="472"/>
      <c r="HGH306" s="472"/>
      <c r="HGI306" s="472"/>
      <c r="HGJ306" s="472"/>
      <c r="HGK306" s="472"/>
      <c r="HGL306" s="472"/>
      <c r="HGM306" s="472"/>
      <c r="HGN306" s="472"/>
      <c r="HGO306" s="472"/>
      <c r="HGP306" s="472"/>
      <c r="HGQ306" s="472"/>
      <c r="HGR306" s="472"/>
      <c r="HGS306" s="472"/>
      <c r="HGT306" s="472"/>
      <c r="HGU306" s="472"/>
      <c r="HGV306" s="472"/>
      <c r="HGW306" s="472"/>
      <c r="HGX306" s="472"/>
      <c r="HGY306" s="472"/>
      <c r="HGZ306" s="472"/>
      <c r="HHA306" s="472"/>
      <c r="HHB306" s="472"/>
      <c r="HHC306" s="472"/>
      <c r="HHD306" s="472"/>
      <c r="HHE306" s="472"/>
      <c r="HHF306" s="472"/>
      <c r="HHG306" s="472"/>
      <c r="HHH306" s="472"/>
      <c r="HHI306" s="472"/>
      <c r="HHJ306" s="472"/>
      <c r="HHK306" s="472"/>
      <c r="HHL306" s="472"/>
      <c r="HHM306" s="472"/>
      <c r="HHN306" s="472"/>
      <c r="HHO306" s="472"/>
      <c r="HHP306" s="472"/>
      <c r="HHQ306" s="472"/>
      <c r="HHR306" s="472"/>
      <c r="HHS306" s="472"/>
      <c r="HHT306" s="472"/>
      <c r="HHW306" s="472"/>
      <c r="HHX306" s="472"/>
      <c r="HHY306" s="472"/>
      <c r="HHZ306" s="472"/>
      <c r="HIA306" s="472"/>
      <c r="HIB306" s="472"/>
      <c r="HIC306" s="472"/>
      <c r="HID306" s="472"/>
      <c r="HIE306" s="472"/>
      <c r="HIF306" s="472"/>
      <c r="HIG306" s="472"/>
      <c r="HIH306" s="472"/>
      <c r="HII306" s="472"/>
      <c r="HIJ306" s="472"/>
      <c r="HIK306" s="472"/>
      <c r="HIL306" s="472"/>
      <c r="HIM306" s="472"/>
      <c r="HIN306" s="472"/>
      <c r="HIO306" s="472"/>
      <c r="HIP306" s="472"/>
      <c r="HIQ306" s="472"/>
      <c r="HIR306" s="472"/>
      <c r="HIS306" s="472"/>
      <c r="HIT306" s="472"/>
      <c r="HIU306" s="472"/>
      <c r="HIV306" s="472"/>
      <c r="HIW306" s="472"/>
      <c r="HIX306" s="472"/>
      <c r="HIY306" s="472"/>
      <c r="HIZ306" s="472"/>
      <c r="HJA306" s="472"/>
      <c r="HJB306" s="472"/>
      <c r="HJC306" s="472"/>
      <c r="HJD306" s="472"/>
      <c r="HJE306" s="472"/>
      <c r="HJF306" s="472"/>
      <c r="HJG306" s="472"/>
      <c r="HJH306" s="472"/>
      <c r="HJI306" s="472"/>
      <c r="HJJ306" s="472"/>
      <c r="HJK306" s="472"/>
      <c r="HJL306" s="472"/>
      <c r="HJM306" s="472"/>
      <c r="HJN306" s="472"/>
      <c r="HJO306" s="472"/>
      <c r="HJP306" s="472"/>
      <c r="HJQ306" s="472"/>
      <c r="HJR306" s="472"/>
      <c r="HJS306" s="472"/>
      <c r="HJT306" s="472"/>
      <c r="HJU306" s="472"/>
      <c r="HJV306" s="472"/>
      <c r="HJW306" s="472"/>
      <c r="HJX306" s="472"/>
      <c r="HJY306" s="472"/>
      <c r="HJZ306" s="472"/>
      <c r="HKA306" s="472"/>
      <c r="HKB306" s="472"/>
      <c r="HKC306" s="472"/>
      <c r="HKD306" s="472"/>
      <c r="HKE306" s="472"/>
      <c r="HKF306" s="472"/>
      <c r="HKG306" s="472"/>
      <c r="HKH306" s="472"/>
      <c r="HKI306" s="472"/>
      <c r="HKJ306" s="472"/>
      <c r="HKK306" s="472"/>
      <c r="HKL306" s="472"/>
      <c r="HKM306" s="472"/>
      <c r="HKN306" s="472"/>
      <c r="HKO306" s="472"/>
      <c r="HKP306" s="472"/>
      <c r="HKQ306" s="472"/>
      <c r="HKR306" s="472"/>
      <c r="HKS306" s="472"/>
      <c r="HKT306" s="472"/>
      <c r="HKU306" s="472"/>
      <c r="HKV306" s="472"/>
      <c r="HKW306" s="472"/>
      <c r="HKX306" s="472"/>
      <c r="HKY306" s="472"/>
      <c r="HKZ306" s="472"/>
      <c r="HLA306" s="472"/>
      <c r="HLB306" s="472"/>
      <c r="HLC306" s="472"/>
      <c r="HLD306" s="472"/>
      <c r="HLE306" s="472"/>
      <c r="HLF306" s="472"/>
      <c r="HLG306" s="472"/>
      <c r="HLH306" s="472"/>
      <c r="HLI306" s="472"/>
      <c r="HLJ306" s="472"/>
      <c r="HLK306" s="472"/>
      <c r="HLL306" s="472"/>
      <c r="HLM306" s="472"/>
      <c r="HLN306" s="472"/>
      <c r="HLO306" s="472"/>
      <c r="HLP306" s="472"/>
      <c r="HLQ306" s="472"/>
      <c r="HLR306" s="472"/>
      <c r="HLS306" s="472"/>
      <c r="HLT306" s="472"/>
      <c r="HLU306" s="472"/>
      <c r="HLV306" s="472"/>
      <c r="HLW306" s="472"/>
      <c r="HLX306" s="472"/>
      <c r="HLY306" s="472"/>
      <c r="HLZ306" s="472"/>
      <c r="HMA306" s="472"/>
      <c r="HMB306" s="472"/>
      <c r="HMC306" s="472"/>
      <c r="HMD306" s="472"/>
      <c r="HME306" s="472"/>
      <c r="HMF306" s="472"/>
      <c r="HMG306" s="472"/>
      <c r="HMH306" s="472"/>
      <c r="HMI306" s="472"/>
      <c r="HMJ306" s="472"/>
      <c r="HMK306" s="472"/>
      <c r="HML306" s="472"/>
      <c r="HMM306" s="472"/>
      <c r="HMN306" s="472"/>
      <c r="HMO306" s="472"/>
      <c r="HMP306" s="472"/>
      <c r="HMQ306" s="472"/>
      <c r="HMR306" s="472"/>
      <c r="HMS306" s="472"/>
      <c r="HMT306" s="472"/>
      <c r="HMU306" s="472"/>
      <c r="HMV306" s="472"/>
      <c r="HMW306" s="472"/>
      <c r="HMX306" s="472"/>
      <c r="HMY306" s="472"/>
      <c r="HMZ306" s="472"/>
      <c r="HNA306" s="472"/>
      <c r="HNB306" s="472"/>
      <c r="HNC306" s="472"/>
      <c r="HND306" s="472"/>
      <c r="HNE306" s="472"/>
      <c r="HNF306" s="472"/>
      <c r="HNG306" s="472"/>
      <c r="HNH306" s="472"/>
      <c r="HNI306" s="472"/>
      <c r="HNJ306" s="472"/>
      <c r="HNK306" s="472"/>
      <c r="HNL306" s="472"/>
      <c r="HNM306" s="472"/>
      <c r="HNN306" s="472"/>
      <c r="HNO306" s="472"/>
      <c r="HNP306" s="472"/>
      <c r="HNQ306" s="472"/>
      <c r="HNR306" s="472"/>
      <c r="HNS306" s="472"/>
      <c r="HNT306" s="472"/>
      <c r="HNU306" s="472"/>
      <c r="HNV306" s="472"/>
      <c r="HNW306" s="472"/>
      <c r="HNX306" s="472"/>
      <c r="HNY306" s="472"/>
      <c r="HNZ306" s="472"/>
      <c r="HOA306" s="472"/>
      <c r="HOB306" s="472"/>
      <c r="HOC306" s="472"/>
      <c r="HOD306" s="472"/>
      <c r="HOE306" s="472"/>
      <c r="HOF306" s="472"/>
      <c r="HOG306" s="472"/>
      <c r="HOH306" s="472"/>
      <c r="HOI306" s="472"/>
      <c r="HOJ306" s="472"/>
      <c r="HOK306" s="472"/>
      <c r="HOL306" s="472"/>
      <c r="HOM306" s="472"/>
      <c r="HON306" s="472"/>
      <c r="HOO306" s="472"/>
      <c r="HOP306" s="472"/>
      <c r="HOQ306" s="472"/>
      <c r="HOR306" s="472"/>
      <c r="HOS306" s="472"/>
      <c r="HOT306" s="472"/>
      <c r="HOU306" s="472"/>
      <c r="HOV306" s="472"/>
      <c r="HOW306" s="472"/>
      <c r="HOX306" s="472"/>
      <c r="HOY306" s="472"/>
      <c r="HOZ306" s="472"/>
      <c r="HPA306" s="472"/>
      <c r="HPB306" s="472"/>
      <c r="HPC306" s="472"/>
      <c r="HPD306" s="472"/>
      <c r="HPE306" s="472"/>
      <c r="HPF306" s="472"/>
      <c r="HPG306" s="472"/>
      <c r="HPH306" s="472"/>
      <c r="HPI306" s="472"/>
      <c r="HPJ306" s="472"/>
      <c r="HPK306" s="472"/>
      <c r="HPL306" s="472"/>
      <c r="HPM306" s="472"/>
      <c r="HPN306" s="472"/>
      <c r="HPO306" s="472"/>
      <c r="HPP306" s="472"/>
      <c r="HPQ306" s="472"/>
      <c r="HPR306" s="472"/>
      <c r="HPS306" s="472"/>
      <c r="HPT306" s="472"/>
      <c r="HPU306" s="472"/>
      <c r="HPV306" s="472"/>
      <c r="HPW306" s="472"/>
      <c r="HPX306" s="472"/>
      <c r="HPY306" s="472"/>
      <c r="HPZ306" s="472"/>
      <c r="HQA306" s="472"/>
      <c r="HQB306" s="472"/>
      <c r="HQC306" s="472"/>
      <c r="HQD306" s="472"/>
      <c r="HQE306" s="472"/>
      <c r="HQF306" s="472"/>
      <c r="HQG306" s="472"/>
      <c r="HQH306" s="472"/>
      <c r="HQI306" s="472"/>
      <c r="HQJ306" s="472"/>
      <c r="HQK306" s="472"/>
      <c r="HQL306" s="472"/>
      <c r="HQM306" s="472"/>
      <c r="HQN306" s="472"/>
      <c r="HQO306" s="472"/>
      <c r="HQP306" s="472"/>
      <c r="HQQ306" s="472"/>
      <c r="HQR306" s="472"/>
      <c r="HQS306" s="472"/>
      <c r="HQT306" s="472"/>
      <c r="HQU306" s="472"/>
      <c r="HQV306" s="472"/>
      <c r="HQW306" s="472"/>
      <c r="HQX306" s="472"/>
      <c r="HQY306" s="472"/>
      <c r="HQZ306" s="472"/>
      <c r="HRA306" s="472"/>
      <c r="HRB306" s="472"/>
      <c r="HRC306" s="472"/>
      <c r="HRD306" s="472"/>
      <c r="HRE306" s="472"/>
      <c r="HRF306" s="472"/>
      <c r="HRG306" s="472"/>
      <c r="HRH306" s="472"/>
      <c r="HRI306" s="472"/>
      <c r="HRJ306" s="472"/>
      <c r="HRK306" s="472"/>
      <c r="HRL306" s="472"/>
      <c r="HRM306" s="472"/>
      <c r="HRN306" s="472"/>
      <c r="HRO306" s="472"/>
      <c r="HRP306" s="472"/>
      <c r="HRS306" s="472"/>
      <c r="HRT306" s="472"/>
      <c r="HRU306" s="472"/>
      <c r="HRV306" s="472"/>
      <c r="HRW306" s="472"/>
      <c r="HRX306" s="472"/>
      <c r="HRY306" s="472"/>
      <c r="HRZ306" s="472"/>
      <c r="HSA306" s="472"/>
      <c r="HSB306" s="472"/>
      <c r="HSC306" s="472"/>
      <c r="HSD306" s="472"/>
      <c r="HSE306" s="472"/>
      <c r="HSF306" s="472"/>
      <c r="HSG306" s="472"/>
      <c r="HSH306" s="472"/>
      <c r="HSI306" s="472"/>
      <c r="HSJ306" s="472"/>
      <c r="HSK306" s="472"/>
      <c r="HSL306" s="472"/>
      <c r="HSM306" s="472"/>
      <c r="HSN306" s="472"/>
      <c r="HSO306" s="472"/>
      <c r="HSP306" s="472"/>
      <c r="HSQ306" s="472"/>
      <c r="HSR306" s="472"/>
      <c r="HSS306" s="472"/>
      <c r="HST306" s="472"/>
      <c r="HSU306" s="472"/>
      <c r="HSV306" s="472"/>
      <c r="HSW306" s="472"/>
      <c r="HSX306" s="472"/>
      <c r="HSY306" s="472"/>
      <c r="HSZ306" s="472"/>
      <c r="HTA306" s="472"/>
      <c r="HTB306" s="472"/>
      <c r="HTC306" s="472"/>
      <c r="HTD306" s="472"/>
      <c r="HTE306" s="472"/>
      <c r="HTF306" s="472"/>
      <c r="HTG306" s="472"/>
      <c r="HTH306" s="472"/>
      <c r="HTI306" s="472"/>
      <c r="HTJ306" s="472"/>
      <c r="HTK306" s="472"/>
      <c r="HTL306" s="472"/>
      <c r="HTM306" s="472"/>
      <c r="HTN306" s="472"/>
      <c r="HTO306" s="472"/>
      <c r="HTP306" s="472"/>
      <c r="HTQ306" s="472"/>
      <c r="HTR306" s="472"/>
      <c r="HTS306" s="472"/>
      <c r="HTT306" s="472"/>
      <c r="HTU306" s="472"/>
      <c r="HTV306" s="472"/>
      <c r="HTW306" s="472"/>
      <c r="HTX306" s="472"/>
      <c r="HTY306" s="472"/>
      <c r="HTZ306" s="472"/>
      <c r="HUA306" s="472"/>
      <c r="HUB306" s="472"/>
      <c r="HUC306" s="472"/>
      <c r="HUD306" s="472"/>
      <c r="HUE306" s="472"/>
      <c r="HUF306" s="472"/>
      <c r="HUG306" s="472"/>
      <c r="HUH306" s="472"/>
      <c r="HUI306" s="472"/>
      <c r="HUJ306" s="472"/>
      <c r="HUK306" s="472"/>
      <c r="HUL306" s="472"/>
      <c r="HUM306" s="472"/>
      <c r="HUN306" s="472"/>
      <c r="HUO306" s="472"/>
      <c r="HUP306" s="472"/>
      <c r="HUQ306" s="472"/>
      <c r="HUR306" s="472"/>
      <c r="HUS306" s="472"/>
      <c r="HUT306" s="472"/>
      <c r="HUU306" s="472"/>
      <c r="HUV306" s="472"/>
      <c r="HUW306" s="472"/>
      <c r="HUX306" s="472"/>
      <c r="HUY306" s="472"/>
      <c r="HUZ306" s="472"/>
      <c r="HVA306" s="472"/>
      <c r="HVB306" s="472"/>
      <c r="HVC306" s="472"/>
      <c r="HVD306" s="472"/>
      <c r="HVE306" s="472"/>
      <c r="HVF306" s="472"/>
      <c r="HVG306" s="472"/>
      <c r="HVH306" s="472"/>
      <c r="HVI306" s="472"/>
      <c r="HVJ306" s="472"/>
      <c r="HVK306" s="472"/>
      <c r="HVL306" s="472"/>
      <c r="HVM306" s="472"/>
      <c r="HVN306" s="472"/>
      <c r="HVO306" s="472"/>
      <c r="HVP306" s="472"/>
      <c r="HVQ306" s="472"/>
      <c r="HVR306" s="472"/>
      <c r="HVS306" s="472"/>
      <c r="HVT306" s="472"/>
      <c r="HVU306" s="472"/>
      <c r="HVV306" s="472"/>
      <c r="HVW306" s="472"/>
      <c r="HVX306" s="472"/>
      <c r="HVY306" s="472"/>
      <c r="HVZ306" s="472"/>
      <c r="HWA306" s="472"/>
      <c r="HWB306" s="472"/>
      <c r="HWC306" s="472"/>
      <c r="HWD306" s="472"/>
      <c r="HWE306" s="472"/>
      <c r="HWF306" s="472"/>
      <c r="HWG306" s="472"/>
      <c r="HWH306" s="472"/>
      <c r="HWI306" s="472"/>
      <c r="HWJ306" s="472"/>
      <c r="HWK306" s="472"/>
      <c r="HWL306" s="472"/>
      <c r="HWM306" s="472"/>
      <c r="HWN306" s="472"/>
      <c r="HWO306" s="472"/>
      <c r="HWP306" s="472"/>
      <c r="HWQ306" s="472"/>
      <c r="HWR306" s="472"/>
      <c r="HWS306" s="472"/>
      <c r="HWT306" s="472"/>
      <c r="HWU306" s="472"/>
      <c r="HWV306" s="472"/>
      <c r="HWW306" s="472"/>
      <c r="HWX306" s="472"/>
      <c r="HWY306" s="472"/>
      <c r="HWZ306" s="472"/>
      <c r="HXA306" s="472"/>
      <c r="HXB306" s="472"/>
      <c r="HXC306" s="472"/>
      <c r="HXD306" s="472"/>
      <c r="HXE306" s="472"/>
      <c r="HXF306" s="472"/>
      <c r="HXG306" s="472"/>
      <c r="HXH306" s="472"/>
      <c r="HXI306" s="472"/>
      <c r="HXJ306" s="472"/>
      <c r="HXK306" s="472"/>
      <c r="HXL306" s="472"/>
      <c r="HXM306" s="472"/>
      <c r="HXN306" s="472"/>
      <c r="HXO306" s="472"/>
      <c r="HXP306" s="472"/>
      <c r="HXQ306" s="472"/>
      <c r="HXR306" s="472"/>
      <c r="HXS306" s="472"/>
      <c r="HXT306" s="472"/>
      <c r="HXU306" s="472"/>
      <c r="HXV306" s="472"/>
      <c r="HXW306" s="472"/>
      <c r="HXX306" s="472"/>
      <c r="HXY306" s="472"/>
      <c r="HXZ306" s="472"/>
      <c r="HYA306" s="472"/>
      <c r="HYB306" s="472"/>
      <c r="HYC306" s="472"/>
      <c r="HYD306" s="472"/>
      <c r="HYE306" s="472"/>
      <c r="HYF306" s="472"/>
      <c r="HYG306" s="472"/>
      <c r="HYH306" s="472"/>
      <c r="HYI306" s="472"/>
      <c r="HYJ306" s="472"/>
      <c r="HYK306" s="472"/>
      <c r="HYL306" s="472"/>
      <c r="HYM306" s="472"/>
      <c r="HYN306" s="472"/>
      <c r="HYO306" s="472"/>
      <c r="HYP306" s="472"/>
      <c r="HYQ306" s="472"/>
      <c r="HYR306" s="472"/>
      <c r="HYS306" s="472"/>
      <c r="HYT306" s="472"/>
      <c r="HYU306" s="472"/>
      <c r="HYV306" s="472"/>
      <c r="HYW306" s="472"/>
      <c r="HYX306" s="472"/>
      <c r="HYY306" s="472"/>
      <c r="HYZ306" s="472"/>
      <c r="HZA306" s="472"/>
      <c r="HZB306" s="472"/>
      <c r="HZC306" s="472"/>
      <c r="HZD306" s="472"/>
      <c r="HZE306" s="472"/>
      <c r="HZF306" s="472"/>
      <c r="HZG306" s="472"/>
      <c r="HZH306" s="472"/>
      <c r="HZI306" s="472"/>
      <c r="HZJ306" s="472"/>
      <c r="HZK306" s="472"/>
      <c r="HZL306" s="472"/>
      <c r="HZM306" s="472"/>
      <c r="HZN306" s="472"/>
      <c r="HZO306" s="472"/>
      <c r="HZP306" s="472"/>
      <c r="HZQ306" s="472"/>
      <c r="HZR306" s="472"/>
      <c r="HZS306" s="472"/>
      <c r="HZT306" s="472"/>
      <c r="HZU306" s="472"/>
      <c r="HZV306" s="472"/>
      <c r="HZW306" s="472"/>
      <c r="HZX306" s="472"/>
      <c r="HZY306" s="472"/>
      <c r="HZZ306" s="472"/>
      <c r="IAA306" s="472"/>
      <c r="IAB306" s="472"/>
      <c r="IAC306" s="472"/>
      <c r="IAD306" s="472"/>
      <c r="IAE306" s="472"/>
      <c r="IAF306" s="472"/>
      <c r="IAG306" s="472"/>
      <c r="IAH306" s="472"/>
      <c r="IAI306" s="472"/>
      <c r="IAJ306" s="472"/>
      <c r="IAK306" s="472"/>
      <c r="IAL306" s="472"/>
      <c r="IAM306" s="472"/>
      <c r="IAN306" s="472"/>
      <c r="IAO306" s="472"/>
      <c r="IAP306" s="472"/>
      <c r="IAQ306" s="472"/>
      <c r="IAR306" s="472"/>
      <c r="IAS306" s="472"/>
      <c r="IAT306" s="472"/>
      <c r="IAU306" s="472"/>
      <c r="IAV306" s="472"/>
      <c r="IAW306" s="472"/>
      <c r="IAX306" s="472"/>
      <c r="IAY306" s="472"/>
      <c r="IAZ306" s="472"/>
      <c r="IBA306" s="472"/>
      <c r="IBB306" s="472"/>
      <c r="IBC306" s="472"/>
      <c r="IBD306" s="472"/>
      <c r="IBE306" s="472"/>
      <c r="IBF306" s="472"/>
      <c r="IBG306" s="472"/>
      <c r="IBH306" s="472"/>
      <c r="IBI306" s="472"/>
      <c r="IBJ306" s="472"/>
      <c r="IBK306" s="472"/>
      <c r="IBL306" s="472"/>
      <c r="IBO306" s="472"/>
      <c r="IBP306" s="472"/>
      <c r="IBQ306" s="472"/>
      <c r="IBR306" s="472"/>
      <c r="IBS306" s="472"/>
      <c r="IBT306" s="472"/>
      <c r="IBU306" s="472"/>
      <c r="IBV306" s="472"/>
      <c r="IBW306" s="472"/>
      <c r="IBX306" s="472"/>
      <c r="IBY306" s="472"/>
      <c r="IBZ306" s="472"/>
      <c r="ICA306" s="472"/>
      <c r="ICB306" s="472"/>
      <c r="ICC306" s="472"/>
      <c r="ICD306" s="472"/>
      <c r="ICE306" s="472"/>
      <c r="ICF306" s="472"/>
      <c r="ICG306" s="472"/>
      <c r="ICH306" s="472"/>
      <c r="ICI306" s="472"/>
      <c r="ICJ306" s="472"/>
      <c r="ICK306" s="472"/>
      <c r="ICL306" s="472"/>
      <c r="ICM306" s="472"/>
      <c r="ICN306" s="472"/>
      <c r="ICO306" s="472"/>
      <c r="ICP306" s="472"/>
      <c r="ICQ306" s="472"/>
      <c r="ICR306" s="472"/>
      <c r="ICS306" s="472"/>
      <c r="ICT306" s="472"/>
      <c r="ICU306" s="472"/>
      <c r="ICV306" s="472"/>
      <c r="ICW306" s="472"/>
      <c r="ICX306" s="472"/>
      <c r="ICY306" s="472"/>
      <c r="ICZ306" s="472"/>
      <c r="IDA306" s="472"/>
      <c r="IDB306" s="472"/>
      <c r="IDC306" s="472"/>
      <c r="IDD306" s="472"/>
      <c r="IDE306" s="472"/>
      <c r="IDF306" s="472"/>
      <c r="IDG306" s="472"/>
      <c r="IDH306" s="472"/>
      <c r="IDI306" s="472"/>
      <c r="IDJ306" s="472"/>
      <c r="IDK306" s="472"/>
      <c r="IDL306" s="472"/>
      <c r="IDM306" s="472"/>
      <c r="IDN306" s="472"/>
      <c r="IDO306" s="472"/>
      <c r="IDP306" s="472"/>
      <c r="IDQ306" s="472"/>
      <c r="IDR306" s="472"/>
      <c r="IDS306" s="472"/>
      <c r="IDT306" s="472"/>
      <c r="IDU306" s="472"/>
      <c r="IDV306" s="472"/>
      <c r="IDW306" s="472"/>
      <c r="IDX306" s="472"/>
      <c r="IDY306" s="472"/>
      <c r="IDZ306" s="472"/>
      <c r="IEA306" s="472"/>
      <c r="IEB306" s="472"/>
      <c r="IEC306" s="472"/>
      <c r="IED306" s="472"/>
      <c r="IEE306" s="472"/>
      <c r="IEF306" s="472"/>
      <c r="IEG306" s="472"/>
      <c r="IEH306" s="472"/>
      <c r="IEI306" s="472"/>
      <c r="IEJ306" s="472"/>
      <c r="IEK306" s="472"/>
      <c r="IEL306" s="472"/>
      <c r="IEM306" s="472"/>
      <c r="IEN306" s="472"/>
      <c r="IEO306" s="472"/>
      <c r="IEP306" s="472"/>
      <c r="IEQ306" s="472"/>
      <c r="IER306" s="472"/>
      <c r="IES306" s="472"/>
      <c r="IET306" s="472"/>
      <c r="IEU306" s="472"/>
      <c r="IEV306" s="472"/>
      <c r="IEW306" s="472"/>
      <c r="IEX306" s="472"/>
      <c r="IEY306" s="472"/>
      <c r="IEZ306" s="472"/>
      <c r="IFA306" s="472"/>
      <c r="IFB306" s="472"/>
      <c r="IFC306" s="472"/>
      <c r="IFD306" s="472"/>
      <c r="IFE306" s="472"/>
      <c r="IFF306" s="472"/>
      <c r="IFG306" s="472"/>
      <c r="IFH306" s="472"/>
      <c r="IFI306" s="472"/>
      <c r="IFJ306" s="472"/>
      <c r="IFK306" s="472"/>
      <c r="IFL306" s="472"/>
      <c r="IFM306" s="472"/>
      <c r="IFN306" s="472"/>
      <c r="IFO306" s="472"/>
      <c r="IFP306" s="472"/>
      <c r="IFQ306" s="472"/>
      <c r="IFR306" s="472"/>
      <c r="IFS306" s="472"/>
      <c r="IFT306" s="472"/>
      <c r="IFU306" s="472"/>
      <c r="IFV306" s="472"/>
      <c r="IFW306" s="472"/>
      <c r="IFX306" s="472"/>
      <c r="IFY306" s="472"/>
      <c r="IFZ306" s="472"/>
      <c r="IGA306" s="472"/>
      <c r="IGB306" s="472"/>
      <c r="IGC306" s="472"/>
      <c r="IGD306" s="472"/>
      <c r="IGE306" s="472"/>
      <c r="IGF306" s="472"/>
      <c r="IGG306" s="472"/>
      <c r="IGH306" s="472"/>
      <c r="IGI306" s="472"/>
      <c r="IGJ306" s="472"/>
      <c r="IGK306" s="472"/>
      <c r="IGL306" s="472"/>
      <c r="IGM306" s="472"/>
      <c r="IGN306" s="472"/>
      <c r="IGO306" s="472"/>
      <c r="IGP306" s="472"/>
      <c r="IGQ306" s="472"/>
      <c r="IGR306" s="472"/>
      <c r="IGS306" s="472"/>
      <c r="IGT306" s="472"/>
      <c r="IGU306" s="472"/>
      <c r="IGV306" s="472"/>
      <c r="IGW306" s="472"/>
      <c r="IGX306" s="472"/>
      <c r="IGY306" s="472"/>
      <c r="IGZ306" s="472"/>
      <c r="IHA306" s="472"/>
      <c r="IHB306" s="472"/>
      <c r="IHC306" s="472"/>
      <c r="IHD306" s="472"/>
      <c r="IHE306" s="472"/>
      <c r="IHF306" s="472"/>
      <c r="IHG306" s="472"/>
      <c r="IHH306" s="472"/>
      <c r="IHI306" s="472"/>
      <c r="IHJ306" s="472"/>
      <c r="IHK306" s="472"/>
      <c r="IHL306" s="472"/>
      <c r="IHM306" s="472"/>
      <c r="IHN306" s="472"/>
      <c r="IHO306" s="472"/>
      <c r="IHP306" s="472"/>
      <c r="IHQ306" s="472"/>
      <c r="IHR306" s="472"/>
      <c r="IHS306" s="472"/>
      <c r="IHT306" s="472"/>
      <c r="IHU306" s="472"/>
      <c r="IHV306" s="472"/>
      <c r="IHW306" s="472"/>
      <c r="IHX306" s="472"/>
      <c r="IHY306" s="472"/>
      <c r="IHZ306" s="472"/>
      <c r="IIA306" s="472"/>
      <c r="IIB306" s="472"/>
      <c r="IIC306" s="472"/>
      <c r="IID306" s="472"/>
      <c r="IIE306" s="472"/>
      <c r="IIF306" s="472"/>
      <c r="IIG306" s="472"/>
      <c r="IIH306" s="472"/>
      <c r="III306" s="472"/>
      <c r="IIJ306" s="472"/>
      <c r="IIK306" s="472"/>
      <c r="IIL306" s="472"/>
      <c r="IIM306" s="472"/>
      <c r="IIN306" s="472"/>
      <c r="IIO306" s="472"/>
      <c r="IIP306" s="472"/>
      <c r="IIQ306" s="472"/>
      <c r="IIR306" s="472"/>
      <c r="IIS306" s="472"/>
      <c r="IIT306" s="472"/>
      <c r="IIU306" s="472"/>
      <c r="IIV306" s="472"/>
      <c r="IIW306" s="472"/>
      <c r="IIX306" s="472"/>
      <c r="IIY306" s="472"/>
      <c r="IIZ306" s="472"/>
      <c r="IJA306" s="472"/>
      <c r="IJB306" s="472"/>
      <c r="IJC306" s="472"/>
      <c r="IJD306" s="472"/>
      <c r="IJE306" s="472"/>
      <c r="IJF306" s="472"/>
      <c r="IJG306" s="472"/>
      <c r="IJH306" s="472"/>
      <c r="IJI306" s="472"/>
      <c r="IJJ306" s="472"/>
      <c r="IJK306" s="472"/>
      <c r="IJL306" s="472"/>
      <c r="IJM306" s="472"/>
      <c r="IJN306" s="472"/>
      <c r="IJO306" s="472"/>
      <c r="IJP306" s="472"/>
      <c r="IJQ306" s="472"/>
      <c r="IJR306" s="472"/>
      <c r="IJS306" s="472"/>
      <c r="IJT306" s="472"/>
      <c r="IJU306" s="472"/>
      <c r="IJV306" s="472"/>
      <c r="IJW306" s="472"/>
      <c r="IJX306" s="472"/>
      <c r="IJY306" s="472"/>
      <c r="IJZ306" s="472"/>
      <c r="IKA306" s="472"/>
      <c r="IKB306" s="472"/>
      <c r="IKC306" s="472"/>
      <c r="IKD306" s="472"/>
      <c r="IKE306" s="472"/>
      <c r="IKF306" s="472"/>
      <c r="IKG306" s="472"/>
      <c r="IKH306" s="472"/>
      <c r="IKI306" s="472"/>
      <c r="IKJ306" s="472"/>
      <c r="IKK306" s="472"/>
      <c r="IKL306" s="472"/>
      <c r="IKM306" s="472"/>
      <c r="IKN306" s="472"/>
      <c r="IKO306" s="472"/>
      <c r="IKP306" s="472"/>
      <c r="IKQ306" s="472"/>
      <c r="IKR306" s="472"/>
      <c r="IKS306" s="472"/>
      <c r="IKT306" s="472"/>
      <c r="IKU306" s="472"/>
      <c r="IKV306" s="472"/>
      <c r="IKW306" s="472"/>
      <c r="IKX306" s="472"/>
      <c r="IKY306" s="472"/>
      <c r="IKZ306" s="472"/>
      <c r="ILA306" s="472"/>
      <c r="ILB306" s="472"/>
      <c r="ILC306" s="472"/>
      <c r="ILD306" s="472"/>
      <c r="ILE306" s="472"/>
      <c r="ILF306" s="472"/>
      <c r="ILG306" s="472"/>
      <c r="ILH306" s="472"/>
      <c r="ILK306" s="472"/>
      <c r="ILL306" s="472"/>
      <c r="ILM306" s="472"/>
      <c r="ILN306" s="472"/>
      <c r="ILO306" s="472"/>
      <c r="ILP306" s="472"/>
      <c r="ILQ306" s="472"/>
      <c r="ILR306" s="472"/>
      <c r="ILS306" s="472"/>
      <c r="ILT306" s="472"/>
      <c r="ILU306" s="472"/>
      <c r="ILV306" s="472"/>
      <c r="ILW306" s="472"/>
      <c r="ILX306" s="472"/>
      <c r="ILY306" s="472"/>
      <c r="ILZ306" s="472"/>
      <c r="IMA306" s="472"/>
      <c r="IMB306" s="472"/>
      <c r="IMC306" s="472"/>
      <c r="IMD306" s="472"/>
      <c r="IME306" s="472"/>
      <c r="IMF306" s="472"/>
      <c r="IMG306" s="472"/>
      <c r="IMH306" s="472"/>
      <c r="IMI306" s="472"/>
      <c r="IMJ306" s="472"/>
      <c r="IMK306" s="472"/>
      <c r="IML306" s="472"/>
      <c r="IMM306" s="472"/>
      <c r="IMN306" s="472"/>
      <c r="IMO306" s="472"/>
      <c r="IMP306" s="472"/>
      <c r="IMQ306" s="472"/>
      <c r="IMR306" s="472"/>
      <c r="IMS306" s="472"/>
      <c r="IMT306" s="472"/>
      <c r="IMU306" s="472"/>
      <c r="IMV306" s="472"/>
      <c r="IMW306" s="472"/>
      <c r="IMX306" s="472"/>
      <c r="IMY306" s="472"/>
      <c r="IMZ306" s="472"/>
      <c r="INA306" s="472"/>
      <c r="INB306" s="472"/>
      <c r="INC306" s="472"/>
      <c r="IND306" s="472"/>
      <c r="INE306" s="472"/>
      <c r="INF306" s="472"/>
      <c r="ING306" s="472"/>
      <c r="INH306" s="472"/>
      <c r="INI306" s="472"/>
      <c r="INJ306" s="472"/>
      <c r="INK306" s="472"/>
      <c r="INL306" s="472"/>
      <c r="INM306" s="472"/>
      <c r="INN306" s="472"/>
      <c r="INO306" s="472"/>
      <c r="INP306" s="472"/>
      <c r="INQ306" s="472"/>
      <c r="INR306" s="472"/>
      <c r="INS306" s="472"/>
      <c r="INT306" s="472"/>
      <c r="INU306" s="472"/>
      <c r="INV306" s="472"/>
      <c r="INW306" s="472"/>
      <c r="INX306" s="472"/>
      <c r="INY306" s="472"/>
      <c r="INZ306" s="472"/>
      <c r="IOA306" s="472"/>
      <c r="IOB306" s="472"/>
      <c r="IOC306" s="472"/>
      <c r="IOD306" s="472"/>
      <c r="IOE306" s="472"/>
      <c r="IOF306" s="472"/>
      <c r="IOG306" s="472"/>
      <c r="IOH306" s="472"/>
      <c r="IOI306" s="472"/>
      <c r="IOJ306" s="472"/>
      <c r="IOK306" s="472"/>
      <c r="IOL306" s="472"/>
      <c r="IOM306" s="472"/>
      <c r="ION306" s="472"/>
      <c r="IOO306" s="472"/>
      <c r="IOP306" s="472"/>
      <c r="IOQ306" s="472"/>
      <c r="IOR306" s="472"/>
      <c r="IOS306" s="472"/>
      <c r="IOT306" s="472"/>
      <c r="IOU306" s="472"/>
      <c r="IOV306" s="472"/>
      <c r="IOW306" s="472"/>
      <c r="IOX306" s="472"/>
      <c r="IOY306" s="472"/>
      <c r="IOZ306" s="472"/>
      <c r="IPA306" s="472"/>
      <c r="IPB306" s="472"/>
      <c r="IPC306" s="472"/>
      <c r="IPD306" s="472"/>
      <c r="IPE306" s="472"/>
      <c r="IPF306" s="472"/>
      <c r="IPG306" s="472"/>
      <c r="IPH306" s="472"/>
      <c r="IPI306" s="472"/>
      <c r="IPJ306" s="472"/>
      <c r="IPK306" s="472"/>
      <c r="IPL306" s="472"/>
      <c r="IPM306" s="472"/>
      <c r="IPN306" s="472"/>
      <c r="IPO306" s="472"/>
      <c r="IPP306" s="472"/>
      <c r="IPQ306" s="472"/>
      <c r="IPR306" s="472"/>
      <c r="IPS306" s="472"/>
      <c r="IPT306" s="472"/>
      <c r="IPU306" s="472"/>
      <c r="IPV306" s="472"/>
      <c r="IPW306" s="472"/>
      <c r="IPX306" s="472"/>
      <c r="IPY306" s="472"/>
      <c r="IPZ306" s="472"/>
      <c r="IQA306" s="472"/>
      <c r="IQB306" s="472"/>
      <c r="IQC306" s="472"/>
      <c r="IQD306" s="472"/>
      <c r="IQE306" s="472"/>
      <c r="IQF306" s="472"/>
      <c r="IQG306" s="472"/>
      <c r="IQH306" s="472"/>
      <c r="IQI306" s="472"/>
      <c r="IQJ306" s="472"/>
      <c r="IQK306" s="472"/>
      <c r="IQL306" s="472"/>
      <c r="IQM306" s="472"/>
      <c r="IQN306" s="472"/>
      <c r="IQO306" s="472"/>
      <c r="IQP306" s="472"/>
      <c r="IQQ306" s="472"/>
      <c r="IQR306" s="472"/>
      <c r="IQS306" s="472"/>
      <c r="IQT306" s="472"/>
      <c r="IQU306" s="472"/>
      <c r="IQV306" s="472"/>
      <c r="IQW306" s="472"/>
      <c r="IQX306" s="472"/>
      <c r="IQY306" s="472"/>
      <c r="IQZ306" s="472"/>
      <c r="IRA306" s="472"/>
      <c r="IRB306" s="472"/>
      <c r="IRC306" s="472"/>
      <c r="IRD306" s="472"/>
      <c r="IRE306" s="472"/>
      <c r="IRF306" s="472"/>
      <c r="IRG306" s="472"/>
      <c r="IRH306" s="472"/>
      <c r="IRI306" s="472"/>
      <c r="IRJ306" s="472"/>
      <c r="IRK306" s="472"/>
      <c r="IRL306" s="472"/>
      <c r="IRM306" s="472"/>
      <c r="IRN306" s="472"/>
      <c r="IRO306" s="472"/>
      <c r="IRP306" s="472"/>
      <c r="IRQ306" s="472"/>
      <c r="IRR306" s="472"/>
      <c r="IRS306" s="472"/>
      <c r="IRT306" s="472"/>
      <c r="IRU306" s="472"/>
      <c r="IRV306" s="472"/>
      <c r="IRW306" s="472"/>
      <c r="IRX306" s="472"/>
      <c r="IRY306" s="472"/>
      <c r="IRZ306" s="472"/>
      <c r="ISA306" s="472"/>
      <c r="ISB306" s="472"/>
      <c r="ISC306" s="472"/>
      <c r="ISD306" s="472"/>
      <c r="ISE306" s="472"/>
      <c r="ISF306" s="472"/>
      <c r="ISG306" s="472"/>
      <c r="ISH306" s="472"/>
      <c r="ISI306" s="472"/>
      <c r="ISJ306" s="472"/>
      <c r="ISK306" s="472"/>
      <c r="ISL306" s="472"/>
      <c r="ISM306" s="472"/>
      <c r="ISN306" s="472"/>
      <c r="ISO306" s="472"/>
      <c r="ISP306" s="472"/>
      <c r="ISQ306" s="472"/>
      <c r="ISR306" s="472"/>
      <c r="ISS306" s="472"/>
      <c r="IST306" s="472"/>
      <c r="ISU306" s="472"/>
      <c r="ISV306" s="472"/>
      <c r="ISW306" s="472"/>
      <c r="ISX306" s="472"/>
      <c r="ISY306" s="472"/>
      <c r="ISZ306" s="472"/>
      <c r="ITA306" s="472"/>
      <c r="ITB306" s="472"/>
      <c r="ITC306" s="472"/>
      <c r="ITD306" s="472"/>
      <c r="ITE306" s="472"/>
      <c r="ITF306" s="472"/>
      <c r="ITG306" s="472"/>
      <c r="ITH306" s="472"/>
      <c r="ITI306" s="472"/>
      <c r="ITJ306" s="472"/>
      <c r="ITK306" s="472"/>
      <c r="ITL306" s="472"/>
      <c r="ITM306" s="472"/>
      <c r="ITN306" s="472"/>
      <c r="ITO306" s="472"/>
      <c r="ITP306" s="472"/>
      <c r="ITQ306" s="472"/>
      <c r="ITR306" s="472"/>
      <c r="ITS306" s="472"/>
      <c r="ITT306" s="472"/>
      <c r="ITU306" s="472"/>
      <c r="ITV306" s="472"/>
      <c r="ITW306" s="472"/>
      <c r="ITX306" s="472"/>
      <c r="ITY306" s="472"/>
      <c r="ITZ306" s="472"/>
      <c r="IUA306" s="472"/>
      <c r="IUB306" s="472"/>
      <c r="IUC306" s="472"/>
      <c r="IUD306" s="472"/>
      <c r="IUE306" s="472"/>
      <c r="IUF306" s="472"/>
      <c r="IUG306" s="472"/>
      <c r="IUH306" s="472"/>
      <c r="IUI306" s="472"/>
      <c r="IUJ306" s="472"/>
      <c r="IUK306" s="472"/>
      <c r="IUL306" s="472"/>
      <c r="IUM306" s="472"/>
      <c r="IUN306" s="472"/>
      <c r="IUO306" s="472"/>
      <c r="IUP306" s="472"/>
      <c r="IUQ306" s="472"/>
      <c r="IUR306" s="472"/>
      <c r="IUS306" s="472"/>
      <c r="IUT306" s="472"/>
      <c r="IUU306" s="472"/>
      <c r="IUV306" s="472"/>
      <c r="IUW306" s="472"/>
      <c r="IUX306" s="472"/>
      <c r="IUY306" s="472"/>
      <c r="IUZ306" s="472"/>
      <c r="IVA306" s="472"/>
      <c r="IVB306" s="472"/>
      <c r="IVC306" s="472"/>
      <c r="IVD306" s="472"/>
      <c r="IVG306" s="472"/>
      <c r="IVH306" s="472"/>
      <c r="IVI306" s="472"/>
      <c r="IVJ306" s="472"/>
      <c r="IVK306" s="472"/>
      <c r="IVL306" s="472"/>
      <c r="IVM306" s="472"/>
      <c r="IVN306" s="472"/>
      <c r="IVO306" s="472"/>
      <c r="IVP306" s="472"/>
      <c r="IVQ306" s="472"/>
      <c r="IVR306" s="472"/>
      <c r="IVS306" s="472"/>
      <c r="IVT306" s="472"/>
      <c r="IVU306" s="472"/>
      <c r="IVV306" s="472"/>
      <c r="IVW306" s="472"/>
      <c r="IVX306" s="472"/>
      <c r="IVY306" s="472"/>
      <c r="IVZ306" s="472"/>
      <c r="IWA306" s="472"/>
      <c r="IWB306" s="472"/>
      <c r="IWC306" s="472"/>
      <c r="IWD306" s="472"/>
      <c r="IWE306" s="472"/>
      <c r="IWF306" s="472"/>
      <c r="IWG306" s="472"/>
      <c r="IWH306" s="472"/>
      <c r="IWI306" s="472"/>
      <c r="IWJ306" s="472"/>
      <c r="IWK306" s="472"/>
      <c r="IWL306" s="472"/>
      <c r="IWM306" s="472"/>
      <c r="IWN306" s="472"/>
      <c r="IWO306" s="472"/>
      <c r="IWP306" s="472"/>
      <c r="IWQ306" s="472"/>
      <c r="IWR306" s="472"/>
      <c r="IWS306" s="472"/>
      <c r="IWT306" s="472"/>
      <c r="IWU306" s="472"/>
      <c r="IWV306" s="472"/>
      <c r="IWW306" s="472"/>
      <c r="IWX306" s="472"/>
      <c r="IWY306" s="472"/>
      <c r="IWZ306" s="472"/>
      <c r="IXA306" s="472"/>
      <c r="IXB306" s="472"/>
      <c r="IXC306" s="472"/>
      <c r="IXD306" s="472"/>
      <c r="IXE306" s="472"/>
      <c r="IXF306" s="472"/>
      <c r="IXG306" s="472"/>
      <c r="IXH306" s="472"/>
      <c r="IXI306" s="472"/>
      <c r="IXJ306" s="472"/>
      <c r="IXK306" s="472"/>
      <c r="IXL306" s="472"/>
      <c r="IXM306" s="472"/>
      <c r="IXN306" s="472"/>
      <c r="IXO306" s="472"/>
      <c r="IXP306" s="472"/>
      <c r="IXQ306" s="472"/>
      <c r="IXR306" s="472"/>
      <c r="IXS306" s="472"/>
      <c r="IXT306" s="472"/>
      <c r="IXU306" s="472"/>
      <c r="IXV306" s="472"/>
      <c r="IXW306" s="472"/>
      <c r="IXX306" s="472"/>
      <c r="IXY306" s="472"/>
      <c r="IXZ306" s="472"/>
      <c r="IYA306" s="472"/>
      <c r="IYB306" s="472"/>
      <c r="IYC306" s="472"/>
      <c r="IYD306" s="472"/>
      <c r="IYE306" s="472"/>
      <c r="IYF306" s="472"/>
      <c r="IYG306" s="472"/>
      <c r="IYH306" s="472"/>
      <c r="IYI306" s="472"/>
      <c r="IYJ306" s="472"/>
      <c r="IYK306" s="472"/>
      <c r="IYL306" s="472"/>
      <c r="IYM306" s="472"/>
      <c r="IYN306" s="472"/>
      <c r="IYO306" s="472"/>
      <c r="IYP306" s="472"/>
      <c r="IYQ306" s="472"/>
      <c r="IYR306" s="472"/>
      <c r="IYS306" s="472"/>
      <c r="IYT306" s="472"/>
      <c r="IYU306" s="472"/>
      <c r="IYV306" s="472"/>
      <c r="IYW306" s="472"/>
      <c r="IYX306" s="472"/>
      <c r="IYY306" s="472"/>
      <c r="IYZ306" s="472"/>
      <c r="IZA306" s="472"/>
      <c r="IZB306" s="472"/>
      <c r="IZC306" s="472"/>
      <c r="IZD306" s="472"/>
      <c r="IZE306" s="472"/>
      <c r="IZF306" s="472"/>
      <c r="IZG306" s="472"/>
      <c r="IZH306" s="472"/>
      <c r="IZI306" s="472"/>
      <c r="IZJ306" s="472"/>
      <c r="IZK306" s="472"/>
      <c r="IZL306" s="472"/>
      <c r="IZM306" s="472"/>
      <c r="IZN306" s="472"/>
      <c r="IZO306" s="472"/>
      <c r="IZP306" s="472"/>
      <c r="IZQ306" s="472"/>
      <c r="IZR306" s="472"/>
      <c r="IZS306" s="472"/>
      <c r="IZT306" s="472"/>
      <c r="IZU306" s="472"/>
      <c r="IZV306" s="472"/>
      <c r="IZW306" s="472"/>
      <c r="IZX306" s="472"/>
      <c r="IZY306" s="472"/>
      <c r="IZZ306" s="472"/>
      <c r="JAA306" s="472"/>
      <c r="JAB306" s="472"/>
      <c r="JAC306" s="472"/>
      <c r="JAD306" s="472"/>
      <c r="JAE306" s="472"/>
      <c r="JAF306" s="472"/>
      <c r="JAG306" s="472"/>
      <c r="JAH306" s="472"/>
      <c r="JAI306" s="472"/>
      <c r="JAJ306" s="472"/>
      <c r="JAK306" s="472"/>
      <c r="JAL306" s="472"/>
      <c r="JAM306" s="472"/>
      <c r="JAN306" s="472"/>
      <c r="JAO306" s="472"/>
      <c r="JAP306" s="472"/>
      <c r="JAQ306" s="472"/>
      <c r="JAR306" s="472"/>
      <c r="JAS306" s="472"/>
      <c r="JAT306" s="472"/>
      <c r="JAU306" s="472"/>
      <c r="JAV306" s="472"/>
      <c r="JAW306" s="472"/>
      <c r="JAX306" s="472"/>
      <c r="JAY306" s="472"/>
      <c r="JAZ306" s="472"/>
      <c r="JBA306" s="472"/>
      <c r="JBB306" s="472"/>
      <c r="JBC306" s="472"/>
      <c r="JBD306" s="472"/>
      <c r="JBE306" s="472"/>
      <c r="JBF306" s="472"/>
      <c r="JBG306" s="472"/>
      <c r="JBH306" s="472"/>
      <c r="JBI306" s="472"/>
      <c r="JBJ306" s="472"/>
      <c r="JBK306" s="472"/>
      <c r="JBL306" s="472"/>
      <c r="JBM306" s="472"/>
      <c r="JBN306" s="472"/>
      <c r="JBO306" s="472"/>
      <c r="JBP306" s="472"/>
      <c r="JBQ306" s="472"/>
      <c r="JBR306" s="472"/>
      <c r="JBS306" s="472"/>
      <c r="JBT306" s="472"/>
      <c r="JBU306" s="472"/>
      <c r="JBV306" s="472"/>
      <c r="JBW306" s="472"/>
      <c r="JBX306" s="472"/>
      <c r="JBY306" s="472"/>
      <c r="JBZ306" s="472"/>
      <c r="JCA306" s="472"/>
      <c r="JCB306" s="472"/>
      <c r="JCC306" s="472"/>
      <c r="JCD306" s="472"/>
      <c r="JCE306" s="472"/>
      <c r="JCF306" s="472"/>
      <c r="JCG306" s="472"/>
      <c r="JCH306" s="472"/>
      <c r="JCI306" s="472"/>
      <c r="JCJ306" s="472"/>
      <c r="JCK306" s="472"/>
      <c r="JCL306" s="472"/>
      <c r="JCM306" s="472"/>
      <c r="JCN306" s="472"/>
      <c r="JCO306" s="472"/>
      <c r="JCP306" s="472"/>
      <c r="JCQ306" s="472"/>
      <c r="JCR306" s="472"/>
      <c r="JCS306" s="472"/>
      <c r="JCT306" s="472"/>
      <c r="JCU306" s="472"/>
      <c r="JCV306" s="472"/>
      <c r="JCW306" s="472"/>
      <c r="JCX306" s="472"/>
      <c r="JCY306" s="472"/>
      <c r="JCZ306" s="472"/>
      <c r="JDA306" s="472"/>
      <c r="JDB306" s="472"/>
      <c r="JDC306" s="472"/>
      <c r="JDD306" s="472"/>
      <c r="JDE306" s="472"/>
      <c r="JDF306" s="472"/>
      <c r="JDG306" s="472"/>
      <c r="JDH306" s="472"/>
      <c r="JDI306" s="472"/>
      <c r="JDJ306" s="472"/>
      <c r="JDK306" s="472"/>
      <c r="JDL306" s="472"/>
      <c r="JDM306" s="472"/>
      <c r="JDN306" s="472"/>
      <c r="JDO306" s="472"/>
      <c r="JDP306" s="472"/>
      <c r="JDQ306" s="472"/>
      <c r="JDR306" s="472"/>
      <c r="JDS306" s="472"/>
      <c r="JDT306" s="472"/>
      <c r="JDU306" s="472"/>
      <c r="JDV306" s="472"/>
      <c r="JDW306" s="472"/>
      <c r="JDX306" s="472"/>
      <c r="JDY306" s="472"/>
      <c r="JDZ306" s="472"/>
      <c r="JEA306" s="472"/>
      <c r="JEB306" s="472"/>
      <c r="JEC306" s="472"/>
      <c r="JED306" s="472"/>
      <c r="JEE306" s="472"/>
      <c r="JEF306" s="472"/>
      <c r="JEG306" s="472"/>
      <c r="JEH306" s="472"/>
      <c r="JEI306" s="472"/>
      <c r="JEJ306" s="472"/>
      <c r="JEK306" s="472"/>
      <c r="JEL306" s="472"/>
      <c r="JEM306" s="472"/>
      <c r="JEN306" s="472"/>
      <c r="JEO306" s="472"/>
      <c r="JEP306" s="472"/>
      <c r="JEQ306" s="472"/>
      <c r="JER306" s="472"/>
      <c r="JES306" s="472"/>
      <c r="JET306" s="472"/>
      <c r="JEU306" s="472"/>
      <c r="JEV306" s="472"/>
      <c r="JEW306" s="472"/>
      <c r="JEX306" s="472"/>
      <c r="JEY306" s="472"/>
      <c r="JEZ306" s="472"/>
      <c r="JFC306" s="472"/>
      <c r="JFD306" s="472"/>
      <c r="JFE306" s="472"/>
      <c r="JFF306" s="472"/>
      <c r="JFG306" s="472"/>
      <c r="JFH306" s="472"/>
      <c r="JFI306" s="472"/>
      <c r="JFJ306" s="472"/>
      <c r="JFK306" s="472"/>
      <c r="JFL306" s="472"/>
      <c r="JFM306" s="472"/>
      <c r="JFN306" s="472"/>
      <c r="JFO306" s="472"/>
      <c r="JFP306" s="472"/>
      <c r="JFQ306" s="472"/>
      <c r="JFR306" s="472"/>
      <c r="JFS306" s="472"/>
      <c r="JFT306" s="472"/>
      <c r="JFU306" s="472"/>
      <c r="JFV306" s="472"/>
      <c r="JFW306" s="472"/>
      <c r="JFX306" s="472"/>
      <c r="JFY306" s="472"/>
      <c r="JFZ306" s="472"/>
      <c r="JGA306" s="472"/>
      <c r="JGB306" s="472"/>
      <c r="JGC306" s="472"/>
      <c r="JGD306" s="472"/>
      <c r="JGE306" s="472"/>
      <c r="JGF306" s="472"/>
      <c r="JGG306" s="472"/>
      <c r="JGH306" s="472"/>
      <c r="JGI306" s="472"/>
      <c r="JGJ306" s="472"/>
      <c r="JGK306" s="472"/>
      <c r="JGL306" s="472"/>
      <c r="JGM306" s="472"/>
      <c r="JGN306" s="472"/>
      <c r="JGO306" s="472"/>
      <c r="JGP306" s="472"/>
      <c r="JGQ306" s="472"/>
      <c r="JGR306" s="472"/>
      <c r="JGS306" s="472"/>
      <c r="JGT306" s="472"/>
      <c r="JGU306" s="472"/>
      <c r="JGV306" s="472"/>
      <c r="JGW306" s="472"/>
      <c r="JGX306" s="472"/>
      <c r="JGY306" s="472"/>
      <c r="JGZ306" s="472"/>
      <c r="JHA306" s="472"/>
      <c r="JHB306" s="472"/>
      <c r="JHC306" s="472"/>
      <c r="JHD306" s="472"/>
      <c r="JHE306" s="472"/>
      <c r="JHF306" s="472"/>
      <c r="JHG306" s="472"/>
      <c r="JHH306" s="472"/>
      <c r="JHI306" s="472"/>
      <c r="JHJ306" s="472"/>
      <c r="JHK306" s="472"/>
      <c r="JHL306" s="472"/>
      <c r="JHM306" s="472"/>
      <c r="JHN306" s="472"/>
      <c r="JHO306" s="472"/>
      <c r="JHP306" s="472"/>
      <c r="JHQ306" s="472"/>
      <c r="JHR306" s="472"/>
      <c r="JHS306" s="472"/>
      <c r="JHT306" s="472"/>
      <c r="JHU306" s="472"/>
      <c r="JHV306" s="472"/>
      <c r="JHW306" s="472"/>
      <c r="JHX306" s="472"/>
      <c r="JHY306" s="472"/>
      <c r="JHZ306" s="472"/>
      <c r="JIA306" s="472"/>
      <c r="JIB306" s="472"/>
      <c r="JIC306" s="472"/>
      <c r="JID306" s="472"/>
      <c r="JIE306" s="472"/>
      <c r="JIF306" s="472"/>
      <c r="JIG306" s="472"/>
      <c r="JIH306" s="472"/>
      <c r="JII306" s="472"/>
      <c r="JIJ306" s="472"/>
      <c r="JIK306" s="472"/>
      <c r="JIL306" s="472"/>
      <c r="JIM306" s="472"/>
      <c r="JIN306" s="472"/>
      <c r="JIO306" s="472"/>
      <c r="JIP306" s="472"/>
      <c r="JIQ306" s="472"/>
      <c r="JIR306" s="472"/>
      <c r="JIS306" s="472"/>
      <c r="JIT306" s="472"/>
      <c r="JIU306" s="472"/>
      <c r="JIV306" s="472"/>
      <c r="JIW306" s="472"/>
      <c r="JIX306" s="472"/>
      <c r="JIY306" s="472"/>
      <c r="JIZ306" s="472"/>
      <c r="JJA306" s="472"/>
      <c r="JJB306" s="472"/>
      <c r="JJC306" s="472"/>
      <c r="JJD306" s="472"/>
      <c r="JJE306" s="472"/>
      <c r="JJF306" s="472"/>
      <c r="JJG306" s="472"/>
      <c r="JJH306" s="472"/>
      <c r="JJI306" s="472"/>
      <c r="JJJ306" s="472"/>
      <c r="JJK306" s="472"/>
      <c r="JJL306" s="472"/>
      <c r="JJM306" s="472"/>
      <c r="JJN306" s="472"/>
      <c r="JJO306" s="472"/>
      <c r="JJP306" s="472"/>
      <c r="JJQ306" s="472"/>
      <c r="JJR306" s="472"/>
      <c r="JJS306" s="472"/>
      <c r="JJT306" s="472"/>
      <c r="JJU306" s="472"/>
      <c r="JJV306" s="472"/>
      <c r="JJW306" s="472"/>
      <c r="JJX306" s="472"/>
      <c r="JJY306" s="472"/>
      <c r="JJZ306" s="472"/>
      <c r="JKA306" s="472"/>
      <c r="JKB306" s="472"/>
      <c r="JKC306" s="472"/>
      <c r="JKD306" s="472"/>
      <c r="JKE306" s="472"/>
      <c r="JKF306" s="472"/>
      <c r="JKG306" s="472"/>
      <c r="JKH306" s="472"/>
      <c r="JKI306" s="472"/>
      <c r="JKJ306" s="472"/>
      <c r="JKK306" s="472"/>
      <c r="JKL306" s="472"/>
      <c r="JKM306" s="472"/>
      <c r="JKN306" s="472"/>
      <c r="JKO306" s="472"/>
      <c r="JKP306" s="472"/>
      <c r="JKQ306" s="472"/>
      <c r="JKR306" s="472"/>
      <c r="JKS306" s="472"/>
      <c r="JKT306" s="472"/>
      <c r="JKU306" s="472"/>
      <c r="JKV306" s="472"/>
      <c r="JKW306" s="472"/>
      <c r="JKX306" s="472"/>
      <c r="JKY306" s="472"/>
      <c r="JKZ306" s="472"/>
      <c r="JLA306" s="472"/>
      <c r="JLB306" s="472"/>
      <c r="JLC306" s="472"/>
      <c r="JLD306" s="472"/>
      <c r="JLE306" s="472"/>
      <c r="JLF306" s="472"/>
      <c r="JLG306" s="472"/>
      <c r="JLH306" s="472"/>
      <c r="JLI306" s="472"/>
      <c r="JLJ306" s="472"/>
      <c r="JLK306" s="472"/>
      <c r="JLL306" s="472"/>
      <c r="JLM306" s="472"/>
      <c r="JLN306" s="472"/>
      <c r="JLO306" s="472"/>
      <c r="JLP306" s="472"/>
      <c r="JLQ306" s="472"/>
      <c r="JLR306" s="472"/>
      <c r="JLS306" s="472"/>
      <c r="JLT306" s="472"/>
      <c r="JLU306" s="472"/>
      <c r="JLV306" s="472"/>
      <c r="JLW306" s="472"/>
      <c r="JLX306" s="472"/>
      <c r="JLY306" s="472"/>
      <c r="JLZ306" s="472"/>
      <c r="JMA306" s="472"/>
      <c r="JMB306" s="472"/>
      <c r="JMC306" s="472"/>
      <c r="JMD306" s="472"/>
      <c r="JME306" s="472"/>
      <c r="JMF306" s="472"/>
      <c r="JMG306" s="472"/>
      <c r="JMH306" s="472"/>
      <c r="JMI306" s="472"/>
      <c r="JMJ306" s="472"/>
      <c r="JMK306" s="472"/>
      <c r="JML306" s="472"/>
      <c r="JMM306" s="472"/>
      <c r="JMN306" s="472"/>
      <c r="JMO306" s="472"/>
      <c r="JMP306" s="472"/>
      <c r="JMQ306" s="472"/>
      <c r="JMR306" s="472"/>
      <c r="JMS306" s="472"/>
      <c r="JMT306" s="472"/>
      <c r="JMU306" s="472"/>
      <c r="JMV306" s="472"/>
      <c r="JMW306" s="472"/>
      <c r="JMX306" s="472"/>
      <c r="JMY306" s="472"/>
      <c r="JMZ306" s="472"/>
      <c r="JNA306" s="472"/>
      <c r="JNB306" s="472"/>
      <c r="JNC306" s="472"/>
      <c r="JND306" s="472"/>
      <c r="JNE306" s="472"/>
      <c r="JNF306" s="472"/>
      <c r="JNG306" s="472"/>
      <c r="JNH306" s="472"/>
      <c r="JNI306" s="472"/>
      <c r="JNJ306" s="472"/>
      <c r="JNK306" s="472"/>
      <c r="JNL306" s="472"/>
      <c r="JNM306" s="472"/>
      <c r="JNN306" s="472"/>
      <c r="JNO306" s="472"/>
      <c r="JNP306" s="472"/>
      <c r="JNQ306" s="472"/>
      <c r="JNR306" s="472"/>
      <c r="JNS306" s="472"/>
      <c r="JNT306" s="472"/>
      <c r="JNU306" s="472"/>
      <c r="JNV306" s="472"/>
      <c r="JNW306" s="472"/>
      <c r="JNX306" s="472"/>
      <c r="JNY306" s="472"/>
      <c r="JNZ306" s="472"/>
      <c r="JOA306" s="472"/>
      <c r="JOB306" s="472"/>
      <c r="JOC306" s="472"/>
      <c r="JOD306" s="472"/>
      <c r="JOE306" s="472"/>
      <c r="JOF306" s="472"/>
      <c r="JOG306" s="472"/>
      <c r="JOH306" s="472"/>
      <c r="JOI306" s="472"/>
      <c r="JOJ306" s="472"/>
      <c r="JOK306" s="472"/>
      <c r="JOL306" s="472"/>
      <c r="JOM306" s="472"/>
      <c r="JON306" s="472"/>
      <c r="JOO306" s="472"/>
      <c r="JOP306" s="472"/>
      <c r="JOQ306" s="472"/>
      <c r="JOR306" s="472"/>
      <c r="JOS306" s="472"/>
      <c r="JOT306" s="472"/>
      <c r="JOU306" s="472"/>
      <c r="JOV306" s="472"/>
      <c r="JOY306" s="472"/>
      <c r="JOZ306" s="472"/>
      <c r="JPA306" s="472"/>
      <c r="JPB306" s="472"/>
      <c r="JPC306" s="472"/>
      <c r="JPD306" s="472"/>
      <c r="JPE306" s="472"/>
      <c r="JPF306" s="472"/>
      <c r="JPG306" s="472"/>
      <c r="JPH306" s="472"/>
      <c r="JPI306" s="472"/>
      <c r="JPJ306" s="472"/>
      <c r="JPK306" s="472"/>
      <c r="JPL306" s="472"/>
      <c r="JPM306" s="472"/>
      <c r="JPN306" s="472"/>
      <c r="JPO306" s="472"/>
      <c r="JPP306" s="472"/>
      <c r="JPQ306" s="472"/>
      <c r="JPR306" s="472"/>
      <c r="JPS306" s="472"/>
      <c r="JPT306" s="472"/>
      <c r="JPU306" s="472"/>
      <c r="JPV306" s="472"/>
      <c r="JPW306" s="472"/>
      <c r="JPX306" s="472"/>
      <c r="JPY306" s="472"/>
      <c r="JPZ306" s="472"/>
      <c r="JQA306" s="472"/>
      <c r="JQB306" s="472"/>
      <c r="JQC306" s="472"/>
      <c r="JQD306" s="472"/>
      <c r="JQE306" s="472"/>
      <c r="JQF306" s="472"/>
      <c r="JQG306" s="472"/>
      <c r="JQH306" s="472"/>
      <c r="JQI306" s="472"/>
      <c r="JQJ306" s="472"/>
      <c r="JQK306" s="472"/>
      <c r="JQL306" s="472"/>
      <c r="JQM306" s="472"/>
      <c r="JQN306" s="472"/>
      <c r="JQO306" s="472"/>
      <c r="JQP306" s="472"/>
      <c r="JQQ306" s="472"/>
      <c r="JQR306" s="472"/>
      <c r="JQS306" s="472"/>
      <c r="JQT306" s="472"/>
      <c r="JQU306" s="472"/>
      <c r="JQV306" s="472"/>
      <c r="JQW306" s="472"/>
      <c r="JQX306" s="472"/>
      <c r="JQY306" s="472"/>
      <c r="JQZ306" s="472"/>
      <c r="JRA306" s="472"/>
      <c r="JRB306" s="472"/>
      <c r="JRC306" s="472"/>
      <c r="JRD306" s="472"/>
      <c r="JRE306" s="472"/>
      <c r="JRF306" s="472"/>
      <c r="JRG306" s="472"/>
      <c r="JRH306" s="472"/>
      <c r="JRI306" s="472"/>
      <c r="JRJ306" s="472"/>
      <c r="JRK306" s="472"/>
      <c r="JRL306" s="472"/>
      <c r="JRM306" s="472"/>
      <c r="JRN306" s="472"/>
      <c r="JRO306" s="472"/>
      <c r="JRP306" s="472"/>
      <c r="JRQ306" s="472"/>
      <c r="JRR306" s="472"/>
      <c r="JRS306" s="472"/>
      <c r="JRT306" s="472"/>
      <c r="JRU306" s="472"/>
      <c r="JRV306" s="472"/>
      <c r="JRW306" s="472"/>
      <c r="JRX306" s="472"/>
      <c r="JRY306" s="472"/>
      <c r="JRZ306" s="472"/>
      <c r="JSA306" s="472"/>
      <c r="JSB306" s="472"/>
      <c r="JSC306" s="472"/>
      <c r="JSD306" s="472"/>
      <c r="JSE306" s="472"/>
      <c r="JSF306" s="472"/>
      <c r="JSG306" s="472"/>
      <c r="JSH306" s="472"/>
      <c r="JSI306" s="472"/>
      <c r="JSJ306" s="472"/>
      <c r="JSK306" s="472"/>
      <c r="JSL306" s="472"/>
      <c r="JSM306" s="472"/>
      <c r="JSN306" s="472"/>
      <c r="JSO306" s="472"/>
      <c r="JSP306" s="472"/>
      <c r="JSQ306" s="472"/>
      <c r="JSR306" s="472"/>
      <c r="JSS306" s="472"/>
      <c r="JST306" s="472"/>
      <c r="JSU306" s="472"/>
      <c r="JSV306" s="472"/>
      <c r="JSW306" s="472"/>
      <c r="JSX306" s="472"/>
      <c r="JSY306" s="472"/>
      <c r="JSZ306" s="472"/>
      <c r="JTA306" s="472"/>
      <c r="JTB306" s="472"/>
      <c r="JTC306" s="472"/>
      <c r="JTD306" s="472"/>
      <c r="JTE306" s="472"/>
      <c r="JTF306" s="472"/>
      <c r="JTG306" s="472"/>
      <c r="JTH306" s="472"/>
      <c r="JTI306" s="472"/>
      <c r="JTJ306" s="472"/>
      <c r="JTK306" s="472"/>
      <c r="JTL306" s="472"/>
      <c r="JTM306" s="472"/>
      <c r="JTN306" s="472"/>
      <c r="JTO306" s="472"/>
      <c r="JTP306" s="472"/>
      <c r="JTQ306" s="472"/>
      <c r="JTR306" s="472"/>
      <c r="JTS306" s="472"/>
      <c r="JTT306" s="472"/>
      <c r="JTU306" s="472"/>
      <c r="JTV306" s="472"/>
      <c r="JTW306" s="472"/>
      <c r="JTX306" s="472"/>
      <c r="JTY306" s="472"/>
      <c r="JTZ306" s="472"/>
      <c r="JUA306" s="472"/>
      <c r="JUB306" s="472"/>
      <c r="JUC306" s="472"/>
      <c r="JUD306" s="472"/>
      <c r="JUE306" s="472"/>
      <c r="JUF306" s="472"/>
      <c r="JUG306" s="472"/>
      <c r="JUH306" s="472"/>
      <c r="JUI306" s="472"/>
      <c r="JUJ306" s="472"/>
      <c r="JUK306" s="472"/>
      <c r="JUL306" s="472"/>
      <c r="JUM306" s="472"/>
      <c r="JUN306" s="472"/>
      <c r="JUO306" s="472"/>
      <c r="JUP306" s="472"/>
      <c r="JUQ306" s="472"/>
      <c r="JUR306" s="472"/>
      <c r="JUS306" s="472"/>
      <c r="JUT306" s="472"/>
      <c r="JUU306" s="472"/>
      <c r="JUV306" s="472"/>
      <c r="JUW306" s="472"/>
      <c r="JUX306" s="472"/>
      <c r="JUY306" s="472"/>
      <c r="JUZ306" s="472"/>
      <c r="JVA306" s="472"/>
      <c r="JVB306" s="472"/>
      <c r="JVC306" s="472"/>
      <c r="JVD306" s="472"/>
      <c r="JVE306" s="472"/>
      <c r="JVF306" s="472"/>
      <c r="JVG306" s="472"/>
      <c r="JVH306" s="472"/>
      <c r="JVI306" s="472"/>
      <c r="JVJ306" s="472"/>
      <c r="JVK306" s="472"/>
      <c r="JVL306" s="472"/>
      <c r="JVM306" s="472"/>
      <c r="JVN306" s="472"/>
      <c r="JVO306" s="472"/>
      <c r="JVP306" s="472"/>
      <c r="JVQ306" s="472"/>
      <c r="JVR306" s="472"/>
      <c r="JVS306" s="472"/>
      <c r="JVT306" s="472"/>
      <c r="JVU306" s="472"/>
      <c r="JVV306" s="472"/>
      <c r="JVW306" s="472"/>
      <c r="JVX306" s="472"/>
      <c r="JVY306" s="472"/>
      <c r="JVZ306" s="472"/>
      <c r="JWA306" s="472"/>
      <c r="JWB306" s="472"/>
      <c r="JWC306" s="472"/>
      <c r="JWD306" s="472"/>
      <c r="JWE306" s="472"/>
      <c r="JWF306" s="472"/>
      <c r="JWG306" s="472"/>
      <c r="JWH306" s="472"/>
      <c r="JWI306" s="472"/>
      <c r="JWJ306" s="472"/>
      <c r="JWK306" s="472"/>
      <c r="JWL306" s="472"/>
      <c r="JWM306" s="472"/>
      <c r="JWN306" s="472"/>
      <c r="JWO306" s="472"/>
      <c r="JWP306" s="472"/>
      <c r="JWQ306" s="472"/>
      <c r="JWR306" s="472"/>
      <c r="JWS306" s="472"/>
      <c r="JWT306" s="472"/>
      <c r="JWU306" s="472"/>
      <c r="JWV306" s="472"/>
      <c r="JWW306" s="472"/>
      <c r="JWX306" s="472"/>
      <c r="JWY306" s="472"/>
      <c r="JWZ306" s="472"/>
      <c r="JXA306" s="472"/>
      <c r="JXB306" s="472"/>
      <c r="JXC306" s="472"/>
      <c r="JXD306" s="472"/>
      <c r="JXE306" s="472"/>
      <c r="JXF306" s="472"/>
      <c r="JXG306" s="472"/>
      <c r="JXH306" s="472"/>
      <c r="JXI306" s="472"/>
      <c r="JXJ306" s="472"/>
      <c r="JXK306" s="472"/>
      <c r="JXL306" s="472"/>
      <c r="JXM306" s="472"/>
      <c r="JXN306" s="472"/>
      <c r="JXO306" s="472"/>
      <c r="JXP306" s="472"/>
      <c r="JXQ306" s="472"/>
      <c r="JXR306" s="472"/>
      <c r="JXS306" s="472"/>
      <c r="JXT306" s="472"/>
      <c r="JXU306" s="472"/>
      <c r="JXV306" s="472"/>
      <c r="JXW306" s="472"/>
      <c r="JXX306" s="472"/>
      <c r="JXY306" s="472"/>
      <c r="JXZ306" s="472"/>
      <c r="JYA306" s="472"/>
      <c r="JYB306" s="472"/>
      <c r="JYC306" s="472"/>
      <c r="JYD306" s="472"/>
      <c r="JYE306" s="472"/>
      <c r="JYF306" s="472"/>
      <c r="JYG306" s="472"/>
      <c r="JYH306" s="472"/>
      <c r="JYI306" s="472"/>
      <c r="JYJ306" s="472"/>
      <c r="JYK306" s="472"/>
      <c r="JYL306" s="472"/>
      <c r="JYM306" s="472"/>
      <c r="JYN306" s="472"/>
      <c r="JYO306" s="472"/>
      <c r="JYP306" s="472"/>
      <c r="JYQ306" s="472"/>
      <c r="JYR306" s="472"/>
      <c r="JYU306" s="472"/>
      <c r="JYV306" s="472"/>
      <c r="JYW306" s="472"/>
      <c r="JYX306" s="472"/>
      <c r="JYY306" s="472"/>
      <c r="JYZ306" s="472"/>
      <c r="JZA306" s="472"/>
      <c r="JZB306" s="472"/>
      <c r="JZC306" s="472"/>
      <c r="JZD306" s="472"/>
      <c r="JZE306" s="472"/>
      <c r="JZF306" s="472"/>
      <c r="JZG306" s="472"/>
      <c r="JZH306" s="472"/>
      <c r="JZI306" s="472"/>
      <c r="JZJ306" s="472"/>
      <c r="JZK306" s="472"/>
      <c r="JZL306" s="472"/>
      <c r="JZM306" s="472"/>
      <c r="JZN306" s="472"/>
      <c r="JZO306" s="472"/>
      <c r="JZP306" s="472"/>
      <c r="JZQ306" s="472"/>
      <c r="JZR306" s="472"/>
      <c r="JZS306" s="472"/>
      <c r="JZT306" s="472"/>
      <c r="JZU306" s="472"/>
      <c r="JZV306" s="472"/>
      <c r="JZW306" s="472"/>
      <c r="JZX306" s="472"/>
      <c r="JZY306" s="472"/>
      <c r="JZZ306" s="472"/>
      <c r="KAA306" s="472"/>
      <c r="KAB306" s="472"/>
      <c r="KAC306" s="472"/>
      <c r="KAD306" s="472"/>
      <c r="KAE306" s="472"/>
      <c r="KAF306" s="472"/>
      <c r="KAG306" s="472"/>
      <c r="KAH306" s="472"/>
      <c r="KAI306" s="472"/>
      <c r="KAJ306" s="472"/>
      <c r="KAK306" s="472"/>
      <c r="KAL306" s="472"/>
      <c r="KAM306" s="472"/>
      <c r="KAN306" s="472"/>
      <c r="KAO306" s="472"/>
      <c r="KAP306" s="472"/>
      <c r="KAQ306" s="472"/>
      <c r="KAR306" s="472"/>
      <c r="KAS306" s="472"/>
      <c r="KAT306" s="472"/>
      <c r="KAU306" s="472"/>
      <c r="KAV306" s="472"/>
      <c r="KAW306" s="472"/>
      <c r="KAX306" s="472"/>
      <c r="KAY306" s="472"/>
      <c r="KAZ306" s="472"/>
      <c r="KBA306" s="472"/>
      <c r="KBB306" s="472"/>
      <c r="KBC306" s="472"/>
      <c r="KBD306" s="472"/>
      <c r="KBE306" s="472"/>
      <c r="KBF306" s="472"/>
      <c r="KBG306" s="472"/>
      <c r="KBH306" s="472"/>
      <c r="KBI306" s="472"/>
      <c r="KBJ306" s="472"/>
      <c r="KBK306" s="472"/>
      <c r="KBL306" s="472"/>
      <c r="KBM306" s="472"/>
      <c r="KBN306" s="472"/>
      <c r="KBO306" s="472"/>
      <c r="KBP306" s="472"/>
      <c r="KBQ306" s="472"/>
      <c r="KBR306" s="472"/>
      <c r="KBS306" s="472"/>
      <c r="KBT306" s="472"/>
      <c r="KBU306" s="472"/>
      <c r="KBV306" s="472"/>
      <c r="KBW306" s="472"/>
      <c r="KBX306" s="472"/>
      <c r="KBY306" s="472"/>
      <c r="KBZ306" s="472"/>
      <c r="KCA306" s="472"/>
      <c r="KCB306" s="472"/>
      <c r="KCC306" s="472"/>
      <c r="KCD306" s="472"/>
      <c r="KCE306" s="472"/>
      <c r="KCF306" s="472"/>
      <c r="KCG306" s="472"/>
      <c r="KCH306" s="472"/>
      <c r="KCI306" s="472"/>
      <c r="KCJ306" s="472"/>
      <c r="KCK306" s="472"/>
      <c r="KCL306" s="472"/>
      <c r="KCM306" s="472"/>
      <c r="KCN306" s="472"/>
      <c r="KCO306" s="472"/>
      <c r="KCP306" s="472"/>
      <c r="KCQ306" s="472"/>
      <c r="KCR306" s="472"/>
      <c r="KCS306" s="472"/>
      <c r="KCT306" s="472"/>
      <c r="KCU306" s="472"/>
      <c r="KCV306" s="472"/>
      <c r="KCW306" s="472"/>
      <c r="KCX306" s="472"/>
      <c r="KCY306" s="472"/>
      <c r="KCZ306" s="472"/>
      <c r="KDA306" s="472"/>
      <c r="KDB306" s="472"/>
      <c r="KDC306" s="472"/>
      <c r="KDD306" s="472"/>
      <c r="KDE306" s="472"/>
      <c r="KDF306" s="472"/>
      <c r="KDG306" s="472"/>
      <c r="KDH306" s="472"/>
      <c r="KDI306" s="472"/>
      <c r="KDJ306" s="472"/>
      <c r="KDK306" s="472"/>
      <c r="KDL306" s="472"/>
      <c r="KDM306" s="472"/>
      <c r="KDN306" s="472"/>
      <c r="KDO306" s="472"/>
      <c r="KDP306" s="472"/>
      <c r="KDQ306" s="472"/>
      <c r="KDR306" s="472"/>
      <c r="KDS306" s="472"/>
      <c r="KDT306" s="472"/>
      <c r="KDU306" s="472"/>
      <c r="KDV306" s="472"/>
      <c r="KDW306" s="472"/>
      <c r="KDX306" s="472"/>
      <c r="KDY306" s="472"/>
      <c r="KDZ306" s="472"/>
      <c r="KEA306" s="472"/>
      <c r="KEB306" s="472"/>
      <c r="KEC306" s="472"/>
      <c r="KED306" s="472"/>
      <c r="KEE306" s="472"/>
      <c r="KEF306" s="472"/>
      <c r="KEG306" s="472"/>
      <c r="KEH306" s="472"/>
      <c r="KEI306" s="472"/>
      <c r="KEJ306" s="472"/>
      <c r="KEK306" s="472"/>
      <c r="KEL306" s="472"/>
      <c r="KEM306" s="472"/>
      <c r="KEN306" s="472"/>
      <c r="KEO306" s="472"/>
      <c r="KEP306" s="472"/>
      <c r="KEQ306" s="472"/>
      <c r="KER306" s="472"/>
      <c r="KES306" s="472"/>
      <c r="KET306" s="472"/>
      <c r="KEU306" s="472"/>
      <c r="KEV306" s="472"/>
      <c r="KEW306" s="472"/>
      <c r="KEX306" s="472"/>
      <c r="KEY306" s="472"/>
      <c r="KEZ306" s="472"/>
      <c r="KFA306" s="472"/>
      <c r="KFB306" s="472"/>
      <c r="KFC306" s="472"/>
      <c r="KFD306" s="472"/>
      <c r="KFE306" s="472"/>
      <c r="KFF306" s="472"/>
      <c r="KFG306" s="472"/>
      <c r="KFH306" s="472"/>
      <c r="KFI306" s="472"/>
      <c r="KFJ306" s="472"/>
      <c r="KFK306" s="472"/>
      <c r="KFL306" s="472"/>
      <c r="KFM306" s="472"/>
      <c r="KFN306" s="472"/>
      <c r="KFO306" s="472"/>
      <c r="KFP306" s="472"/>
      <c r="KFQ306" s="472"/>
      <c r="KFR306" s="472"/>
      <c r="KFS306" s="472"/>
      <c r="KFT306" s="472"/>
      <c r="KFU306" s="472"/>
      <c r="KFV306" s="472"/>
      <c r="KFW306" s="472"/>
      <c r="KFX306" s="472"/>
      <c r="KFY306" s="472"/>
      <c r="KFZ306" s="472"/>
      <c r="KGA306" s="472"/>
      <c r="KGB306" s="472"/>
      <c r="KGC306" s="472"/>
      <c r="KGD306" s="472"/>
      <c r="KGE306" s="472"/>
      <c r="KGF306" s="472"/>
      <c r="KGG306" s="472"/>
      <c r="KGH306" s="472"/>
      <c r="KGI306" s="472"/>
      <c r="KGJ306" s="472"/>
      <c r="KGK306" s="472"/>
      <c r="KGL306" s="472"/>
      <c r="KGM306" s="472"/>
      <c r="KGN306" s="472"/>
      <c r="KGO306" s="472"/>
      <c r="KGP306" s="472"/>
      <c r="KGQ306" s="472"/>
      <c r="KGR306" s="472"/>
      <c r="KGS306" s="472"/>
      <c r="KGT306" s="472"/>
      <c r="KGU306" s="472"/>
      <c r="KGV306" s="472"/>
      <c r="KGW306" s="472"/>
      <c r="KGX306" s="472"/>
      <c r="KGY306" s="472"/>
      <c r="KGZ306" s="472"/>
      <c r="KHA306" s="472"/>
      <c r="KHB306" s="472"/>
      <c r="KHC306" s="472"/>
      <c r="KHD306" s="472"/>
      <c r="KHE306" s="472"/>
      <c r="KHF306" s="472"/>
      <c r="KHG306" s="472"/>
      <c r="KHH306" s="472"/>
      <c r="KHI306" s="472"/>
      <c r="KHJ306" s="472"/>
      <c r="KHK306" s="472"/>
      <c r="KHL306" s="472"/>
      <c r="KHM306" s="472"/>
      <c r="KHN306" s="472"/>
      <c r="KHO306" s="472"/>
      <c r="KHP306" s="472"/>
      <c r="KHQ306" s="472"/>
      <c r="KHR306" s="472"/>
      <c r="KHS306" s="472"/>
      <c r="KHT306" s="472"/>
      <c r="KHU306" s="472"/>
      <c r="KHV306" s="472"/>
      <c r="KHW306" s="472"/>
      <c r="KHX306" s="472"/>
      <c r="KHY306" s="472"/>
      <c r="KHZ306" s="472"/>
      <c r="KIA306" s="472"/>
      <c r="KIB306" s="472"/>
      <c r="KIC306" s="472"/>
      <c r="KID306" s="472"/>
      <c r="KIE306" s="472"/>
      <c r="KIF306" s="472"/>
      <c r="KIG306" s="472"/>
      <c r="KIH306" s="472"/>
      <c r="KII306" s="472"/>
      <c r="KIJ306" s="472"/>
      <c r="KIK306" s="472"/>
      <c r="KIL306" s="472"/>
      <c r="KIM306" s="472"/>
      <c r="KIN306" s="472"/>
      <c r="KIQ306" s="472"/>
      <c r="KIR306" s="472"/>
      <c r="KIS306" s="472"/>
      <c r="KIT306" s="472"/>
      <c r="KIU306" s="472"/>
      <c r="KIV306" s="472"/>
      <c r="KIW306" s="472"/>
      <c r="KIX306" s="472"/>
      <c r="KIY306" s="472"/>
      <c r="KIZ306" s="472"/>
      <c r="KJA306" s="472"/>
      <c r="KJB306" s="472"/>
      <c r="KJC306" s="472"/>
      <c r="KJD306" s="472"/>
      <c r="KJE306" s="472"/>
      <c r="KJF306" s="472"/>
      <c r="KJG306" s="472"/>
      <c r="KJH306" s="472"/>
      <c r="KJI306" s="472"/>
      <c r="KJJ306" s="472"/>
      <c r="KJK306" s="472"/>
      <c r="KJL306" s="472"/>
      <c r="KJM306" s="472"/>
      <c r="KJN306" s="472"/>
      <c r="KJO306" s="472"/>
      <c r="KJP306" s="472"/>
      <c r="KJQ306" s="472"/>
      <c r="KJR306" s="472"/>
      <c r="KJS306" s="472"/>
      <c r="KJT306" s="472"/>
      <c r="KJU306" s="472"/>
      <c r="KJV306" s="472"/>
      <c r="KJW306" s="472"/>
      <c r="KJX306" s="472"/>
      <c r="KJY306" s="472"/>
      <c r="KJZ306" s="472"/>
      <c r="KKA306" s="472"/>
      <c r="KKB306" s="472"/>
      <c r="KKC306" s="472"/>
      <c r="KKD306" s="472"/>
      <c r="KKE306" s="472"/>
      <c r="KKF306" s="472"/>
      <c r="KKG306" s="472"/>
      <c r="KKH306" s="472"/>
      <c r="KKI306" s="472"/>
      <c r="KKJ306" s="472"/>
      <c r="KKK306" s="472"/>
      <c r="KKL306" s="472"/>
      <c r="KKM306" s="472"/>
      <c r="KKN306" s="472"/>
      <c r="KKO306" s="472"/>
      <c r="KKP306" s="472"/>
      <c r="KKQ306" s="472"/>
      <c r="KKR306" s="472"/>
      <c r="KKS306" s="472"/>
      <c r="KKT306" s="472"/>
      <c r="KKU306" s="472"/>
      <c r="KKV306" s="472"/>
      <c r="KKW306" s="472"/>
      <c r="KKX306" s="472"/>
      <c r="KKY306" s="472"/>
      <c r="KKZ306" s="472"/>
      <c r="KLA306" s="472"/>
      <c r="KLB306" s="472"/>
      <c r="KLC306" s="472"/>
      <c r="KLD306" s="472"/>
      <c r="KLE306" s="472"/>
      <c r="KLF306" s="472"/>
      <c r="KLG306" s="472"/>
      <c r="KLH306" s="472"/>
      <c r="KLI306" s="472"/>
      <c r="KLJ306" s="472"/>
      <c r="KLK306" s="472"/>
      <c r="KLL306" s="472"/>
      <c r="KLM306" s="472"/>
      <c r="KLN306" s="472"/>
      <c r="KLO306" s="472"/>
      <c r="KLP306" s="472"/>
      <c r="KLQ306" s="472"/>
      <c r="KLR306" s="472"/>
      <c r="KLS306" s="472"/>
      <c r="KLT306" s="472"/>
      <c r="KLU306" s="472"/>
      <c r="KLV306" s="472"/>
      <c r="KLW306" s="472"/>
      <c r="KLX306" s="472"/>
      <c r="KLY306" s="472"/>
      <c r="KLZ306" s="472"/>
      <c r="KMA306" s="472"/>
      <c r="KMB306" s="472"/>
      <c r="KMC306" s="472"/>
      <c r="KMD306" s="472"/>
      <c r="KME306" s="472"/>
      <c r="KMF306" s="472"/>
      <c r="KMG306" s="472"/>
      <c r="KMH306" s="472"/>
      <c r="KMI306" s="472"/>
      <c r="KMJ306" s="472"/>
      <c r="KMK306" s="472"/>
      <c r="KML306" s="472"/>
      <c r="KMM306" s="472"/>
      <c r="KMN306" s="472"/>
      <c r="KMO306" s="472"/>
      <c r="KMP306" s="472"/>
      <c r="KMQ306" s="472"/>
      <c r="KMR306" s="472"/>
      <c r="KMS306" s="472"/>
      <c r="KMT306" s="472"/>
      <c r="KMU306" s="472"/>
      <c r="KMV306" s="472"/>
      <c r="KMW306" s="472"/>
      <c r="KMX306" s="472"/>
      <c r="KMY306" s="472"/>
      <c r="KMZ306" s="472"/>
      <c r="KNA306" s="472"/>
      <c r="KNB306" s="472"/>
      <c r="KNC306" s="472"/>
      <c r="KND306" s="472"/>
      <c r="KNE306" s="472"/>
      <c r="KNF306" s="472"/>
      <c r="KNG306" s="472"/>
      <c r="KNH306" s="472"/>
      <c r="KNI306" s="472"/>
      <c r="KNJ306" s="472"/>
      <c r="KNK306" s="472"/>
      <c r="KNL306" s="472"/>
      <c r="KNM306" s="472"/>
      <c r="KNN306" s="472"/>
      <c r="KNO306" s="472"/>
      <c r="KNP306" s="472"/>
      <c r="KNQ306" s="472"/>
      <c r="KNR306" s="472"/>
      <c r="KNS306" s="472"/>
      <c r="KNT306" s="472"/>
      <c r="KNU306" s="472"/>
      <c r="KNV306" s="472"/>
      <c r="KNW306" s="472"/>
      <c r="KNX306" s="472"/>
      <c r="KNY306" s="472"/>
      <c r="KNZ306" s="472"/>
      <c r="KOA306" s="472"/>
      <c r="KOB306" s="472"/>
      <c r="KOC306" s="472"/>
      <c r="KOD306" s="472"/>
      <c r="KOE306" s="472"/>
      <c r="KOF306" s="472"/>
      <c r="KOG306" s="472"/>
      <c r="KOH306" s="472"/>
      <c r="KOI306" s="472"/>
      <c r="KOJ306" s="472"/>
      <c r="KOK306" s="472"/>
      <c r="KOL306" s="472"/>
      <c r="KOM306" s="472"/>
      <c r="KON306" s="472"/>
      <c r="KOO306" s="472"/>
      <c r="KOP306" s="472"/>
      <c r="KOQ306" s="472"/>
      <c r="KOR306" s="472"/>
      <c r="KOS306" s="472"/>
      <c r="KOT306" s="472"/>
      <c r="KOU306" s="472"/>
      <c r="KOV306" s="472"/>
      <c r="KOW306" s="472"/>
      <c r="KOX306" s="472"/>
      <c r="KOY306" s="472"/>
      <c r="KOZ306" s="472"/>
      <c r="KPA306" s="472"/>
      <c r="KPB306" s="472"/>
      <c r="KPC306" s="472"/>
      <c r="KPD306" s="472"/>
      <c r="KPE306" s="472"/>
      <c r="KPF306" s="472"/>
      <c r="KPG306" s="472"/>
      <c r="KPH306" s="472"/>
      <c r="KPI306" s="472"/>
      <c r="KPJ306" s="472"/>
      <c r="KPK306" s="472"/>
      <c r="KPL306" s="472"/>
      <c r="KPM306" s="472"/>
      <c r="KPN306" s="472"/>
      <c r="KPO306" s="472"/>
      <c r="KPP306" s="472"/>
      <c r="KPQ306" s="472"/>
      <c r="KPR306" s="472"/>
      <c r="KPS306" s="472"/>
      <c r="KPT306" s="472"/>
      <c r="KPU306" s="472"/>
      <c r="KPV306" s="472"/>
      <c r="KPW306" s="472"/>
      <c r="KPX306" s="472"/>
      <c r="KPY306" s="472"/>
      <c r="KPZ306" s="472"/>
      <c r="KQA306" s="472"/>
      <c r="KQB306" s="472"/>
      <c r="KQC306" s="472"/>
      <c r="KQD306" s="472"/>
      <c r="KQE306" s="472"/>
      <c r="KQF306" s="472"/>
      <c r="KQG306" s="472"/>
      <c r="KQH306" s="472"/>
      <c r="KQI306" s="472"/>
      <c r="KQJ306" s="472"/>
      <c r="KQK306" s="472"/>
      <c r="KQL306" s="472"/>
      <c r="KQM306" s="472"/>
      <c r="KQN306" s="472"/>
      <c r="KQO306" s="472"/>
      <c r="KQP306" s="472"/>
      <c r="KQQ306" s="472"/>
      <c r="KQR306" s="472"/>
      <c r="KQS306" s="472"/>
      <c r="KQT306" s="472"/>
      <c r="KQU306" s="472"/>
      <c r="KQV306" s="472"/>
      <c r="KQW306" s="472"/>
      <c r="KQX306" s="472"/>
      <c r="KQY306" s="472"/>
      <c r="KQZ306" s="472"/>
      <c r="KRA306" s="472"/>
      <c r="KRB306" s="472"/>
      <c r="KRC306" s="472"/>
      <c r="KRD306" s="472"/>
      <c r="KRE306" s="472"/>
      <c r="KRF306" s="472"/>
      <c r="KRG306" s="472"/>
      <c r="KRH306" s="472"/>
      <c r="KRI306" s="472"/>
      <c r="KRJ306" s="472"/>
      <c r="KRK306" s="472"/>
      <c r="KRL306" s="472"/>
      <c r="KRM306" s="472"/>
      <c r="KRN306" s="472"/>
      <c r="KRO306" s="472"/>
      <c r="KRP306" s="472"/>
      <c r="KRQ306" s="472"/>
      <c r="KRR306" s="472"/>
      <c r="KRS306" s="472"/>
      <c r="KRT306" s="472"/>
      <c r="KRU306" s="472"/>
      <c r="KRV306" s="472"/>
      <c r="KRW306" s="472"/>
      <c r="KRX306" s="472"/>
      <c r="KRY306" s="472"/>
      <c r="KRZ306" s="472"/>
      <c r="KSA306" s="472"/>
      <c r="KSB306" s="472"/>
      <c r="KSC306" s="472"/>
      <c r="KSD306" s="472"/>
      <c r="KSE306" s="472"/>
      <c r="KSF306" s="472"/>
      <c r="KSG306" s="472"/>
      <c r="KSH306" s="472"/>
      <c r="KSI306" s="472"/>
      <c r="KSJ306" s="472"/>
      <c r="KSM306" s="472"/>
      <c r="KSN306" s="472"/>
      <c r="KSO306" s="472"/>
      <c r="KSP306" s="472"/>
      <c r="KSQ306" s="472"/>
      <c r="KSR306" s="472"/>
      <c r="KSS306" s="472"/>
      <c r="KST306" s="472"/>
      <c r="KSU306" s="472"/>
      <c r="KSV306" s="472"/>
      <c r="KSW306" s="472"/>
      <c r="KSX306" s="472"/>
      <c r="KSY306" s="472"/>
      <c r="KSZ306" s="472"/>
      <c r="KTA306" s="472"/>
      <c r="KTB306" s="472"/>
      <c r="KTC306" s="472"/>
      <c r="KTD306" s="472"/>
      <c r="KTE306" s="472"/>
      <c r="KTF306" s="472"/>
      <c r="KTG306" s="472"/>
      <c r="KTH306" s="472"/>
      <c r="KTI306" s="472"/>
      <c r="KTJ306" s="472"/>
      <c r="KTK306" s="472"/>
      <c r="KTL306" s="472"/>
      <c r="KTM306" s="472"/>
      <c r="KTN306" s="472"/>
      <c r="KTO306" s="472"/>
      <c r="KTP306" s="472"/>
      <c r="KTQ306" s="472"/>
      <c r="KTR306" s="472"/>
      <c r="KTS306" s="472"/>
      <c r="KTT306" s="472"/>
      <c r="KTU306" s="472"/>
      <c r="KTV306" s="472"/>
      <c r="KTW306" s="472"/>
      <c r="KTX306" s="472"/>
      <c r="KTY306" s="472"/>
      <c r="KTZ306" s="472"/>
      <c r="KUA306" s="472"/>
      <c r="KUB306" s="472"/>
      <c r="KUC306" s="472"/>
      <c r="KUD306" s="472"/>
      <c r="KUE306" s="472"/>
      <c r="KUF306" s="472"/>
      <c r="KUG306" s="472"/>
      <c r="KUH306" s="472"/>
      <c r="KUI306" s="472"/>
      <c r="KUJ306" s="472"/>
      <c r="KUK306" s="472"/>
      <c r="KUL306" s="472"/>
      <c r="KUM306" s="472"/>
      <c r="KUN306" s="472"/>
      <c r="KUO306" s="472"/>
      <c r="KUP306" s="472"/>
      <c r="KUQ306" s="472"/>
      <c r="KUR306" s="472"/>
      <c r="KUS306" s="472"/>
      <c r="KUT306" s="472"/>
      <c r="KUU306" s="472"/>
      <c r="KUV306" s="472"/>
      <c r="KUW306" s="472"/>
      <c r="KUX306" s="472"/>
      <c r="KUY306" s="472"/>
      <c r="KUZ306" s="472"/>
      <c r="KVA306" s="472"/>
      <c r="KVB306" s="472"/>
      <c r="KVC306" s="472"/>
      <c r="KVD306" s="472"/>
      <c r="KVE306" s="472"/>
      <c r="KVF306" s="472"/>
      <c r="KVG306" s="472"/>
      <c r="KVH306" s="472"/>
      <c r="KVI306" s="472"/>
      <c r="KVJ306" s="472"/>
      <c r="KVK306" s="472"/>
      <c r="KVL306" s="472"/>
      <c r="KVM306" s="472"/>
      <c r="KVN306" s="472"/>
      <c r="KVO306" s="472"/>
      <c r="KVP306" s="472"/>
      <c r="KVQ306" s="472"/>
      <c r="KVR306" s="472"/>
      <c r="KVS306" s="472"/>
      <c r="KVT306" s="472"/>
      <c r="KVU306" s="472"/>
      <c r="KVV306" s="472"/>
      <c r="KVW306" s="472"/>
      <c r="KVX306" s="472"/>
      <c r="KVY306" s="472"/>
      <c r="KVZ306" s="472"/>
      <c r="KWA306" s="472"/>
      <c r="KWB306" s="472"/>
      <c r="KWC306" s="472"/>
      <c r="KWD306" s="472"/>
      <c r="KWE306" s="472"/>
      <c r="KWF306" s="472"/>
      <c r="KWG306" s="472"/>
      <c r="KWH306" s="472"/>
      <c r="KWI306" s="472"/>
      <c r="KWJ306" s="472"/>
      <c r="KWK306" s="472"/>
      <c r="KWL306" s="472"/>
      <c r="KWM306" s="472"/>
      <c r="KWN306" s="472"/>
      <c r="KWO306" s="472"/>
      <c r="KWP306" s="472"/>
      <c r="KWQ306" s="472"/>
      <c r="KWR306" s="472"/>
      <c r="KWS306" s="472"/>
      <c r="KWT306" s="472"/>
      <c r="KWU306" s="472"/>
      <c r="KWV306" s="472"/>
      <c r="KWW306" s="472"/>
      <c r="KWX306" s="472"/>
      <c r="KWY306" s="472"/>
      <c r="KWZ306" s="472"/>
      <c r="KXA306" s="472"/>
      <c r="KXB306" s="472"/>
      <c r="KXC306" s="472"/>
      <c r="KXD306" s="472"/>
      <c r="KXE306" s="472"/>
      <c r="KXF306" s="472"/>
      <c r="KXG306" s="472"/>
      <c r="KXH306" s="472"/>
      <c r="KXI306" s="472"/>
      <c r="KXJ306" s="472"/>
      <c r="KXK306" s="472"/>
      <c r="KXL306" s="472"/>
      <c r="KXM306" s="472"/>
      <c r="KXN306" s="472"/>
      <c r="KXO306" s="472"/>
      <c r="KXP306" s="472"/>
      <c r="KXQ306" s="472"/>
      <c r="KXR306" s="472"/>
      <c r="KXS306" s="472"/>
      <c r="KXT306" s="472"/>
      <c r="KXU306" s="472"/>
      <c r="KXV306" s="472"/>
      <c r="KXW306" s="472"/>
      <c r="KXX306" s="472"/>
      <c r="KXY306" s="472"/>
      <c r="KXZ306" s="472"/>
      <c r="KYA306" s="472"/>
      <c r="KYB306" s="472"/>
      <c r="KYC306" s="472"/>
      <c r="KYD306" s="472"/>
      <c r="KYE306" s="472"/>
      <c r="KYF306" s="472"/>
      <c r="KYG306" s="472"/>
      <c r="KYH306" s="472"/>
      <c r="KYI306" s="472"/>
      <c r="KYJ306" s="472"/>
      <c r="KYK306" s="472"/>
      <c r="KYL306" s="472"/>
      <c r="KYM306" s="472"/>
      <c r="KYN306" s="472"/>
      <c r="KYO306" s="472"/>
      <c r="KYP306" s="472"/>
      <c r="KYQ306" s="472"/>
      <c r="KYR306" s="472"/>
      <c r="KYS306" s="472"/>
      <c r="KYT306" s="472"/>
      <c r="KYU306" s="472"/>
      <c r="KYV306" s="472"/>
      <c r="KYW306" s="472"/>
      <c r="KYX306" s="472"/>
      <c r="KYY306" s="472"/>
      <c r="KYZ306" s="472"/>
      <c r="KZA306" s="472"/>
      <c r="KZB306" s="472"/>
      <c r="KZC306" s="472"/>
      <c r="KZD306" s="472"/>
      <c r="KZE306" s="472"/>
      <c r="KZF306" s="472"/>
      <c r="KZG306" s="472"/>
      <c r="KZH306" s="472"/>
      <c r="KZI306" s="472"/>
      <c r="KZJ306" s="472"/>
      <c r="KZK306" s="472"/>
      <c r="KZL306" s="472"/>
      <c r="KZM306" s="472"/>
      <c r="KZN306" s="472"/>
      <c r="KZO306" s="472"/>
      <c r="KZP306" s="472"/>
      <c r="KZQ306" s="472"/>
      <c r="KZR306" s="472"/>
      <c r="KZS306" s="472"/>
      <c r="KZT306" s="472"/>
      <c r="KZU306" s="472"/>
      <c r="KZV306" s="472"/>
      <c r="KZW306" s="472"/>
      <c r="KZX306" s="472"/>
      <c r="KZY306" s="472"/>
      <c r="KZZ306" s="472"/>
      <c r="LAA306" s="472"/>
      <c r="LAB306" s="472"/>
      <c r="LAC306" s="472"/>
      <c r="LAD306" s="472"/>
      <c r="LAE306" s="472"/>
      <c r="LAF306" s="472"/>
      <c r="LAG306" s="472"/>
      <c r="LAH306" s="472"/>
      <c r="LAI306" s="472"/>
      <c r="LAJ306" s="472"/>
      <c r="LAK306" s="472"/>
      <c r="LAL306" s="472"/>
      <c r="LAM306" s="472"/>
      <c r="LAN306" s="472"/>
      <c r="LAO306" s="472"/>
      <c r="LAP306" s="472"/>
      <c r="LAQ306" s="472"/>
      <c r="LAR306" s="472"/>
      <c r="LAS306" s="472"/>
      <c r="LAT306" s="472"/>
      <c r="LAU306" s="472"/>
      <c r="LAV306" s="472"/>
      <c r="LAW306" s="472"/>
      <c r="LAX306" s="472"/>
      <c r="LAY306" s="472"/>
      <c r="LAZ306" s="472"/>
      <c r="LBA306" s="472"/>
      <c r="LBB306" s="472"/>
      <c r="LBC306" s="472"/>
      <c r="LBD306" s="472"/>
      <c r="LBE306" s="472"/>
      <c r="LBF306" s="472"/>
      <c r="LBG306" s="472"/>
      <c r="LBH306" s="472"/>
      <c r="LBI306" s="472"/>
      <c r="LBJ306" s="472"/>
      <c r="LBK306" s="472"/>
      <c r="LBL306" s="472"/>
      <c r="LBM306" s="472"/>
      <c r="LBN306" s="472"/>
      <c r="LBO306" s="472"/>
      <c r="LBP306" s="472"/>
      <c r="LBQ306" s="472"/>
      <c r="LBR306" s="472"/>
      <c r="LBS306" s="472"/>
      <c r="LBT306" s="472"/>
      <c r="LBU306" s="472"/>
      <c r="LBV306" s="472"/>
      <c r="LBW306" s="472"/>
      <c r="LBX306" s="472"/>
      <c r="LBY306" s="472"/>
      <c r="LBZ306" s="472"/>
      <c r="LCA306" s="472"/>
      <c r="LCB306" s="472"/>
      <c r="LCC306" s="472"/>
      <c r="LCD306" s="472"/>
      <c r="LCE306" s="472"/>
      <c r="LCF306" s="472"/>
      <c r="LCI306" s="472"/>
      <c r="LCJ306" s="472"/>
      <c r="LCK306" s="472"/>
      <c r="LCL306" s="472"/>
      <c r="LCM306" s="472"/>
      <c r="LCN306" s="472"/>
      <c r="LCO306" s="472"/>
      <c r="LCP306" s="472"/>
      <c r="LCQ306" s="472"/>
      <c r="LCR306" s="472"/>
      <c r="LCS306" s="472"/>
      <c r="LCT306" s="472"/>
      <c r="LCU306" s="472"/>
      <c r="LCV306" s="472"/>
      <c r="LCW306" s="472"/>
      <c r="LCX306" s="472"/>
      <c r="LCY306" s="472"/>
      <c r="LCZ306" s="472"/>
      <c r="LDA306" s="472"/>
      <c r="LDB306" s="472"/>
      <c r="LDC306" s="472"/>
      <c r="LDD306" s="472"/>
      <c r="LDE306" s="472"/>
      <c r="LDF306" s="472"/>
      <c r="LDG306" s="472"/>
      <c r="LDH306" s="472"/>
      <c r="LDI306" s="472"/>
      <c r="LDJ306" s="472"/>
      <c r="LDK306" s="472"/>
      <c r="LDL306" s="472"/>
      <c r="LDM306" s="472"/>
      <c r="LDN306" s="472"/>
      <c r="LDO306" s="472"/>
      <c r="LDP306" s="472"/>
      <c r="LDQ306" s="472"/>
      <c r="LDR306" s="472"/>
      <c r="LDS306" s="472"/>
      <c r="LDT306" s="472"/>
      <c r="LDU306" s="472"/>
      <c r="LDV306" s="472"/>
      <c r="LDW306" s="472"/>
      <c r="LDX306" s="472"/>
      <c r="LDY306" s="472"/>
      <c r="LDZ306" s="472"/>
      <c r="LEA306" s="472"/>
      <c r="LEB306" s="472"/>
      <c r="LEC306" s="472"/>
      <c r="LED306" s="472"/>
      <c r="LEE306" s="472"/>
      <c r="LEF306" s="472"/>
      <c r="LEG306" s="472"/>
      <c r="LEH306" s="472"/>
      <c r="LEI306" s="472"/>
      <c r="LEJ306" s="472"/>
      <c r="LEK306" s="472"/>
      <c r="LEL306" s="472"/>
      <c r="LEM306" s="472"/>
      <c r="LEN306" s="472"/>
      <c r="LEO306" s="472"/>
      <c r="LEP306" s="472"/>
      <c r="LEQ306" s="472"/>
      <c r="LER306" s="472"/>
      <c r="LES306" s="472"/>
      <c r="LET306" s="472"/>
      <c r="LEU306" s="472"/>
      <c r="LEV306" s="472"/>
      <c r="LEW306" s="472"/>
      <c r="LEX306" s="472"/>
      <c r="LEY306" s="472"/>
      <c r="LEZ306" s="472"/>
      <c r="LFA306" s="472"/>
      <c r="LFB306" s="472"/>
      <c r="LFC306" s="472"/>
      <c r="LFD306" s="472"/>
      <c r="LFE306" s="472"/>
      <c r="LFF306" s="472"/>
      <c r="LFG306" s="472"/>
      <c r="LFH306" s="472"/>
      <c r="LFI306" s="472"/>
      <c r="LFJ306" s="472"/>
      <c r="LFK306" s="472"/>
      <c r="LFL306" s="472"/>
      <c r="LFM306" s="472"/>
      <c r="LFN306" s="472"/>
      <c r="LFO306" s="472"/>
      <c r="LFP306" s="472"/>
      <c r="LFQ306" s="472"/>
      <c r="LFR306" s="472"/>
      <c r="LFS306" s="472"/>
      <c r="LFT306" s="472"/>
      <c r="LFU306" s="472"/>
      <c r="LFV306" s="472"/>
      <c r="LFW306" s="472"/>
      <c r="LFX306" s="472"/>
      <c r="LFY306" s="472"/>
      <c r="LFZ306" s="472"/>
      <c r="LGA306" s="472"/>
      <c r="LGB306" s="472"/>
      <c r="LGC306" s="472"/>
      <c r="LGD306" s="472"/>
      <c r="LGE306" s="472"/>
      <c r="LGF306" s="472"/>
      <c r="LGG306" s="472"/>
      <c r="LGH306" s="472"/>
      <c r="LGI306" s="472"/>
      <c r="LGJ306" s="472"/>
      <c r="LGK306" s="472"/>
      <c r="LGL306" s="472"/>
      <c r="LGM306" s="472"/>
      <c r="LGN306" s="472"/>
      <c r="LGO306" s="472"/>
      <c r="LGP306" s="472"/>
      <c r="LGQ306" s="472"/>
      <c r="LGR306" s="472"/>
      <c r="LGS306" s="472"/>
      <c r="LGT306" s="472"/>
      <c r="LGU306" s="472"/>
      <c r="LGV306" s="472"/>
      <c r="LGW306" s="472"/>
      <c r="LGX306" s="472"/>
      <c r="LGY306" s="472"/>
      <c r="LGZ306" s="472"/>
      <c r="LHA306" s="472"/>
      <c r="LHB306" s="472"/>
      <c r="LHC306" s="472"/>
      <c r="LHD306" s="472"/>
      <c r="LHE306" s="472"/>
      <c r="LHF306" s="472"/>
      <c r="LHG306" s="472"/>
      <c r="LHH306" s="472"/>
      <c r="LHI306" s="472"/>
      <c r="LHJ306" s="472"/>
      <c r="LHK306" s="472"/>
      <c r="LHL306" s="472"/>
      <c r="LHM306" s="472"/>
      <c r="LHN306" s="472"/>
      <c r="LHO306" s="472"/>
      <c r="LHP306" s="472"/>
      <c r="LHQ306" s="472"/>
      <c r="LHR306" s="472"/>
      <c r="LHS306" s="472"/>
      <c r="LHT306" s="472"/>
      <c r="LHU306" s="472"/>
      <c r="LHV306" s="472"/>
      <c r="LHW306" s="472"/>
      <c r="LHX306" s="472"/>
      <c r="LHY306" s="472"/>
      <c r="LHZ306" s="472"/>
      <c r="LIA306" s="472"/>
      <c r="LIB306" s="472"/>
      <c r="LIC306" s="472"/>
      <c r="LID306" s="472"/>
      <c r="LIE306" s="472"/>
      <c r="LIF306" s="472"/>
      <c r="LIG306" s="472"/>
      <c r="LIH306" s="472"/>
      <c r="LII306" s="472"/>
      <c r="LIJ306" s="472"/>
      <c r="LIK306" s="472"/>
      <c r="LIL306" s="472"/>
      <c r="LIM306" s="472"/>
      <c r="LIN306" s="472"/>
      <c r="LIO306" s="472"/>
      <c r="LIP306" s="472"/>
      <c r="LIQ306" s="472"/>
      <c r="LIR306" s="472"/>
      <c r="LIS306" s="472"/>
      <c r="LIT306" s="472"/>
      <c r="LIU306" s="472"/>
      <c r="LIV306" s="472"/>
      <c r="LIW306" s="472"/>
      <c r="LIX306" s="472"/>
      <c r="LIY306" s="472"/>
      <c r="LIZ306" s="472"/>
      <c r="LJA306" s="472"/>
      <c r="LJB306" s="472"/>
      <c r="LJC306" s="472"/>
      <c r="LJD306" s="472"/>
      <c r="LJE306" s="472"/>
      <c r="LJF306" s="472"/>
      <c r="LJG306" s="472"/>
      <c r="LJH306" s="472"/>
      <c r="LJI306" s="472"/>
      <c r="LJJ306" s="472"/>
      <c r="LJK306" s="472"/>
      <c r="LJL306" s="472"/>
      <c r="LJM306" s="472"/>
      <c r="LJN306" s="472"/>
      <c r="LJO306" s="472"/>
      <c r="LJP306" s="472"/>
      <c r="LJQ306" s="472"/>
      <c r="LJR306" s="472"/>
      <c r="LJS306" s="472"/>
      <c r="LJT306" s="472"/>
      <c r="LJU306" s="472"/>
      <c r="LJV306" s="472"/>
      <c r="LJW306" s="472"/>
      <c r="LJX306" s="472"/>
      <c r="LJY306" s="472"/>
      <c r="LJZ306" s="472"/>
      <c r="LKA306" s="472"/>
      <c r="LKB306" s="472"/>
      <c r="LKC306" s="472"/>
      <c r="LKD306" s="472"/>
      <c r="LKE306" s="472"/>
      <c r="LKF306" s="472"/>
      <c r="LKG306" s="472"/>
      <c r="LKH306" s="472"/>
      <c r="LKI306" s="472"/>
      <c r="LKJ306" s="472"/>
      <c r="LKK306" s="472"/>
      <c r="LKL306" s="472"/>
      <c r="LKM306" s="472"/>
      <c r="LKN306" s="472"/>
      <c r="LKO306" s="472"/>
      <c r="LKP306" s="472"/>
      <c r="LKQ306" s="472"/>
      <c r="LKR306" s="472"/>
      <c r="LKS306" s="472"/>
      <c r="LKT306" s="472"/>
      <c r="LKU306" s="472"/>
      <c r="LKV306" s="472"/>
      <c r="LKW306" s="472"/>
      <c r="LKX306" s="472"/>
      <c r="LKY306" s="472"/>
      <c r="LKZ306" s="472"/>
      <c r="LLA306" s="472"/>
      <c r="LLB306" s="472"/>
      <c r="LLC306" s="472"/>
      <c r="LLD306" s="472"/>
      <c r="LLE306" s="472"/>
      <c r="LLF306" s="472"/>
      <c r="LLG306" s="472"/>
      <c r="LLH306" s="472"/>
      <c r="LLI306" s="472"/>
      <c r="LLJ306" s="472"/>
      <c r="LLK306" s="472"/>
      <c r="LLL306" s="472"/>
      <c r="LLM306" s="472"/>
      <c r="LLN306" s="472"/>
      <c r="LLO306" s="472"/>
      <c r="LLP306" s="472"/>
      <c r="LLQ306" s="472"/>
      <c r="LLR306" s="472"/>
      <c r="LLS306" s="472"/>
      <c r="LLT306" s="472"/>
      <c r="LLU306" s="472"/>
      <c r="LLV306" s="472"/>
      <c r="LLW306" s="472"/>
      <c r="LLX306" s="472"/>
      <c r="LLY306" s="472"/>
      <c r="LLZ306" s="472"/>
      <c r="LMA306" s="472"/>
      <c r="LMB306" s="472"/>
      <c r="LME306" s="472"/>
      <c r="LMF306" s="472"/>
      <c r="LMG306" s="472"/>
      <c r="LMH306" s="472"/>
      <c r="LMI306" s="472"/>
      <c r="LMJ306" s="472"/>
      <c r="LMK306" s="472"/>
      <c r="LML306" s="472"/>
      <c r="LMM306" s="472"/>
      <c r="LMN306" s="472"/>
      <c r="LMO306" s="472"/>
      <c r="LMP306" s="472"/>
      <c r="LMQ306" s="472"/>
      <c r="LMR306" s="472"/>
      <c r="LMS306" s="472"/>
      <c r="LMT306" s="472"/>
      <c r="LMU306" s="472"/>
      <c r="LMV306" s="472"/>
      <c r="LMW306" s="472"/>
      <c r="LMX306" s="472"/>
      <c r="LMY306" s="472"/>
      <c r="LMZ306" s="472"/>
      <c r="LNA306" s="472"/>
      <c r="LNB306" s="472"/>
      <c r="LNC306" s="472"/>
      <c r="LND306" s="472"/>
      <c r="LNE306" s="472"/>
      <c r="LNF306" s="472"/>
      <c r="LNG306" s="472"/>
      <c r="LNH306" s="472"/>
      <c r="LNI306" s="472"/>
      <c r="LNJ306" s="472"/>
      <c r="LNK306" s="472"/>
      <c r="LNL306" s="472"/>
      <c r="LNM306" s="472"/>
      <c r="LNN306" s="472"/>
      <c r="LNO306" s="472"/>
      <c r="LNP306" s="472"/>
      <c r="LNQ306" s="472"/>
      <c r="LNR306" s="472"/>
      <c r="LNS306" s="472"/>
      <c r="LNT306" s="472"/>
      <c r="LNU306" s="472"/>
      <c r="LNV306" s="472"/>
      <c r="LNW306" s="472"/>
      <c r="LNX306" s="472"/>
      <c r="LNY306" s="472"/>
      <c r="LNZ306" s="472"/>
      <c r="LOA306" s="472"/>
      <c r="LOB306" s="472"/>
      <c r="LOC306" s="472"/>
      <c r="LOD306" s="472"/>
      <c r="LOE306" s="472"/>
      <c r="LOF306" s="472"/>
      <c r="LOG306" s="472"/>
      <c r="LOH306" s="472"/>
      <c r="LOI306" s="472"/>
      <c r="LOJ306" s="472"/>
      <c r="LOK306" s="472"/>
      <c r="LOL306" s="472"/>
      <c r="LOM306" s="472"/>
      <c r="LON306" s="472"/>
      <c r="LOO306" s="472"/>
      <c r="LOP306" s="472"/>
      <c r="LOQ306" s="472"/>
      <c r="LOR306" s="472"/>
      <c r="LOS306" s="472"/>
      <c r="LOT306" s="472"/>
      <c r="LOU306" s="472"/>
      <c r="LOV306" s="472"/>
      <c r="LOW306" s="472"/>
      <c r="LOX306" s="472"/>
      <c r="LOY306" s="472"/>
      <c r="LOZ306" s="472"/>
      <c r="LPA306" s="472"/>
      <c r="LPB306" s="472"/>
      <c r="LPC306" s="472"/>
      <c r="LPD306" s="472"/>
      <c r="LPE306" s="472"/>
      <c r="LPF306" s="472"/>
      <c r="LPG306" s="472"/>
      <c r="LPH306" s="472"/>
      <c r="LPI306" s="472"/>
      <c r="LPJ306" s="472"/>
      <c r="LPK306" s="472"/>
      <c r="LPL306" s="472"/>
      <c r="LPM306" s="472"/>
      <c r="LPN306" s="472"/>
      <c r="LPO306" s="472"/>
      <c r="LPP306" s="472"/>
      <c r="LPQ306" s="472"/>
      <c r="LPR306" s="472"/>
      <c r="LPS306" s="472"/>
      <c r="LPT306" s="472"/>
      <c r="LPU306" s="472"/>
      <c r="LPV306" s="472"/>
      <c r="LPW306" s="472"/>
      <c r="LPX306" s="472"/>
      <c r="LPY306" s="472"/>
      <c r="LPZ306" s="472"/>
      <c r="LQA306" s="472"/>
      <c r="LQB306" s="472"/>
      <c r="LQC306" s="472"/>
      <c r="LQD306" s="472"/>
      <c r="LQE306" s="472"/>
      <c r="LQF306" s="472"/>
      <c r="LQG306" s="472"/>
      <c r="LQH306" s="472"/>
      <c r="LQI306" s="472"/>
      <c r="LQJ306" s="472"/>
      <c r="LQK306" s="472"/>
      <c r="LQL306" s="472"/>
      <c r="LQM306" s="472"/>
      <c r="LQN306" s="472"/>
      <c r="LQO306" s="472"/>
      <c r="LQP306" s="472"/>
      <c r="LQQ306" s="472"/>
      <c r="LQR306" s="472"/>
      <c r="LQS306" s="472"/>
      <c r="LQT306" s="472"/>
      <c r="LQU306" s="472"/>
      <c r="LQV306" s="472"/>
      <c r="LQW306" s="472"/>
      <c r="LQX306" s="472"/>
      <c r="LQY306" s="472"/>
      <c r="LQZ306" s="472"/>
      <c r="LRA306" s="472"/>
      <c r="LRB306" s="472"/>
      <c r="LRC306" s="472"/>
      <c r="LRD306" s="472"/>
      <c r="LRE306" s="472"/>
      <c r="LRF306" s="472"/>
      <c r="LRG306" s="472"/>
      <c r="LRH306" s="472"/>
      <c r="LRI306" s="472"/>
      <c r="LRJ306" s="472"/>
      <c r="LRK306" s="472"/>
      <c r="LRL306" s="472"/>
      <c r="LRM306" s="472"/>
      <c r="LRN306" s="472"/>
      <c r="LRO306" s="472"/>
      <c r="LRP306" s="472"/>
      <c r="LRQ306" s="472"/>
      <c r="LRR306" s="472"/>
      <c r="LRS306" s="472"/>
      <c r="LRT306" s="472"/>
      <c r="LRU306" s="472"/>
      <c r="LRV306" s="472"/>
      <c r="LRW306" s="472"/>
      <c r="LRX306" s="472"/>
      <c r="LRY306" s="472"/>
      <c r="LRZ306" s="472"/>
      <c r="LSA306" s="472"/>
      <c r="LSB306" s="472"/>
      <c r="LSC306" s="472"/>
      <c r="LSD306" s="472"/>
      <c r="LSE306" s="472"/>
      <c r="LSF306" s="472"/>
      <c r="LSG306" s="472"/>
      <c r="LSH306" s="472"/>
      <c r="LSI306" s="472"/>
      <c r="LSJ306" s="472"/>
      <c r="LSK306" s="472"/>
      <c r="LSL306" s="472"/>
      <c r="LSM306" s="472"/>
      <c r="LSN306" s="472"/>
      <c r="LSO306" s="472"/>
      <c r="LSP306" s="472"/>
      <c r="LSQ306" s="472"/>
      <c r="LSR306" s="472"/>
      <c r="LSS306" s="472"/>
      <c r="LST306" s="472"/>
      <c r="LSU306" s="472"/>
      <c r="LSV306" s="472"/>
      <c r="LSW306" s="472"/>
      <c r="LSX306" s="472"/>
      <c r="LSY306" s="472"/>
      <c r="LSZ306" s="472"/>
      <c r="LTA306" s="472"/>
      <c r="LTB306" s="472"/>
      <c r="LTC306" s="472"/>
      <c r="LTD306" s="472"/>
      <c r="LTE306" s="472"/>
      <c r="LTF306" s="472"/>
      <c r="LTG306" s="472"/>
      <c r="LTH306" s="472"/>
      <c r="LTI306" s="472"/>
      <c r="LTJ306" s="472"/>
      <c r="LTK306" s="472"/>
      <c r="LTL306" s="472"/>
      <c r="LTM306" s="472"/>
      <c r="LTN306" s="472"/>
      <c r="LTO306" s="472"/>
      <c r="LTP306" s="472"/>
      <c r="LTQ306" s="472"/>
      <c r="LTR306" s="472"/>
      <c r="LTS306" s="472"/>
      <c r="LTT306" s="472"/>
      <c r="LTU306" s="472"/>
      <c r="LTV306" s="472"/>
      <c r="LTW306" s="472"/>
      <c r="LTX306" s="472"/>
      <c r="LTY306" s="472"/>
      <c r="LTZ306" s="472"/>
      <c r="LUA306" s="472"/>
      <c r="LUB306" s="472"/>
      <c r="LUC306" s="472"/>
      <c r="LUD306" s="472"/>
      <c r="LUE306" s="472"/>
      <c r="LUF306" s="472"/>
      <c r="LUG306" s="472"/>
      <c r="LUH306" s="472"/>
      <c r="LUI306" s="472"/>
      <c r="LUJ306" s="472"/>
      <c r="LUK306" s="472"/>
      <c r="LUL306" s="472"/>
      <c r="LUM306" s="472"/>
      <c r="LUN306" s="472"/>
      <c r="LUO306" s="472"/>
      <c r="LUP306" s="472"/>
      <c r="LUQ306" s="472"/>
      <c r="LUR306" s="472"/>
      <c r="LUS306" s="472"/>
      <c r="LUT306" s="472"/>
      <c r="LUU306" s="472"/>
      <c r="LUV306" s="472"/>
      <c r="LUW306" s="472"/>
      <c r="LUX306" s="472"/>
      <c r="LUY306" s="472"/>
      <c r="LUZ306" s="472"/>
      <c r="LVA306" s="472"/>
      <c r="LVB306" s="472"/>
      <c r="LVC306" s="472"/>
      <c r="LVD306" s="472"/>
      <c r="LVE306" s="472"/>
      <c r="LVF306" s="472"/>
      <c r="LVG306" s="472"/>
      <c r="LVH306" s="472"/>
      <c r="LVI306" s="472"/>
      <c r="LVJ306" s="472"/>
      <c r="LVK306" s="472"/>
      <c r="LVL306" s="472"/>
      <c r="LVM306" s="472"/>
      <c r="LVN306" s="472"/>
      <c r="LVO306" s="472"/>
      <c r="LVP306" s="472"/>
      <c r="LVQ306" s="472"/>
      <c r="LVR306" s="472"/>
      <c r="LVS306" s="472"/>
      <c r="LVT306" s="472"/>
      <c r="LVU306" s="472"/>
      <c r="LVV306" s="472"/>
      <c r="LVW306" s="472"/>
      <c r="LVX306" s="472"/>
      <c r="LWA306" s="472"/>
      <c r="LWB306" s="472"/>
      <c r="LWC306" s="472"/>
      <c r="LWD306" s="472"/>
      <c r="LWE306" s="472"/>
      <c r="LWF306" s="472"/>
      <c r="LWG306" s="472"/>
      <c r="LWH306" s="472"/>
      <c r="LWI306" s="472"/>
      <c r="LWJ306" s="472"/>
      <c r="LWK306" s="472"/>
      <c r="LWL306" s="472"/>
      <c r="LWM306" s="472"/>
      <c r="LWN306" s="472"/>
      <c r="LWO306" s="472"/>
      <c r="LWP306" s="472"/>
      <c r="LWQ306" s="472"/>
      <c r="LWR306" s="472"/>
      <c r="LWS306" s="472"/>
      <c r="LWT306" s="472"/>
      <c r="LWU306" s="472"/>
      <c r="LWV306" s="472"/>
      <c r="LWW306" s="472"/>
      <c r="LWX306" s="472"/>
      <c r="LWY306" s="472"/>
      <c r="LWZ306" s="472"/>
      <c r="LXA306" s="472"/>
      <c r="LXB306" s="472"/>
      <c r="LXC306" s="472"/>
      <c r="LXD306" s="472"/>
      <c r="LXE306" s="472"/>
      <c r="LXF306" s="472"/>
      <c r="LXG306" s="472"/>
      <c r="LXH306" s="472"/>
      <c r="LXI306" s="472"/>
      <c r="LXJ306" s="472"/>
      <c r="LXK306" s="472"/>
      <c r="LXL306" s="472"/>
      <c r="LXM306" s="472"/>
      <c r="LXN306" s="472"/>
      <c r="LXO306" s="472"/>
      <c r="LXP306" s="472"/>
      <c r="LXQ306" s="472"/>
      <c r="LXR306" s="472"/>
      <c r="LXS306" s="472"/>
      <c r="LXT306" s="472"/>
      <c r="LXU306" s="472"/>
      <c r="LXV306" s="472"/>
      <c r="LXW306" s="472"/>
      <c r="LXX306" s="472"/>
      <c r="LXY306" s="472"/>
      <c r="LXZ306" s="472"/>
      <c r="LYA306" s="472"/>
      <c r="LYB306" s="472"/>
      <c r="LYC306" s="472"/>
      <c r="LYD306" s="472"/>
      <c r="LYE306" s="472"/>
      <c r="LYF306" s="472"/>
      <c r="LYG306" s="472"/>
      <c r="LYH306" s="472"/>
      <c r="LYI306" s="472"/>
      <c r="LYJ306" s="472"/>
      <c r="LYK306" s="472"/>
      <c r="LYL306" s="472"/>
      <c r="LYM306" s="472"/>
      <c r="LYN306" s="472"/>
      <c r="LYO306" s="472"/>
      <c r="LYP306" s="472"/>
      <c r="LYQ306" s="472"/>
      <c r="LYR306" s="472"/>
      <c r="LYS306" s="472"/>
      <c r="LYT306" s="472"/>
      <c r="LYU306" s="472"/>
      <c r="LYV306" s="472"/>
      <c r="LYW306" s="472"/>
      <c r="LYX306" s="472"/>
      <c r="LYY306" s="472"/>
      <c r="LYZ306" s="472"/>
      <c r="LZA306" s="472"/>
      <c r="LZB306" s="472"/>
      <c r="LZC306" s="472"/>
      <c r="LZD306" s="472"/>
      <c r="LZE306" s="472"/>
      <c r="LZF306" s="472"/>
      <c r="LZG306" s="472"/>
      <c r="LZH306" s="472"/>
      <c r="LZI306" s="472"/>
      <c r="LZJ306" s="472"/>
      <c r="LZK306" s="472"/>
      <c r="LZL306" s="472"/>
      <c r="LZM306" s="472"/>
      <c r="LZN306" s="472"/>
      <c r="LZO306" s="472"/>
      <c r="LZP306" s="472"/>
      <c r="LZQ306" s="472"/>
      <c r="LZR306" s="472"/>
      <c r="LZS306" s="472"/>
      <c r="LZT306" s="472"/>
      <c r="LZU306" s="472"/>
      <c r="LZV306" s="472"/>
      <c r="LZW306" s="472"/>
      <c r="LZX306" s="472"/>
      <c r="LZY306" s="472"/>
      <c r="LZZ306" s="472"/>
      <c r="MAA306" s="472"/>
      <c r="MAB306" s="472"/>
      <c r="MAC306" s="472"/>
      <c r="MAD306" s="472"/>
      <c r="MAE306" s="472"/>
      <c r="MAF306" s="472"/>
      <c r="MAG306" s="472"/>
      <c r="MAH306" s="472"/>
      <c r="MAI306" s="472"/>
      <c r="MAJ306" s="472"/>
      <c r="MAK306" s="472"/>
      <c r="MAL306" s="472"/>
      <c r="MAM306" s="472"/>
      <c r="MAN306" s="472"/>
      <c r="MAO306" s="472"/>
      <c r="MAP306" s="472"/>
      <c r="MAQ306" s="472"/>
      <c r="MAR306" s="472"/>
      <c r="MAS306" s="472"/>
      <c r="MAT306" s="472"/>
      <c r="MAU306" s="472"/>
      <c r="MAV306" s="472"/>
      <c r="MAW306" s="472"/>
      <c r="MAX306" s="472"/>
      <c r="MAY306" s="472"/>
      <c r="MAZ306" s="472"/>
      <c r="MBA306" s="472"/>
      <c r="MBB306" s="472"/>
      <c r="MBC306" s="472"/>
      <c r="MBD306" s="472"/>
      <c r="MBE306" s="472"/>
      <c r="MBF306" s="472"/>
      <c r="MBG306" s="472"/>
      <c r="MBH306" s="472"/>
      <c r="MBI306" s="472"/>
      <c r="MBJ306" s="472"/>
      <c r="MBK306" s="472"/>
      <c r="MBL306" s="472"/>
      <c r="MBM306" s="472"/>
      <c r="MBN306" s="472"/>
      <c r="MBO306" s="472"/>
      <c r="MBP306" s="472"/>
      <c r="MBQ306" s="472"/>
      <c r="MBR306" s="472"/>
      <c r="MBS306" s="472"/>
      <c r="MBT306" s="472"/>
      <c r="MBU306" s="472"/>
      <c r="MBV306" s="472"/>
      <c r="MBW306" s="472"/>
      <c r="MBX306" s="472"/>
      <c r="MBY306" s="472"/>
      <c r="MBZ306" s="472"/>
      <c r="MCA306" s="472"/>
      <c r="MCB306" s="472"/>
      <c r="MCC306" s="472"/>
      <c r="MCD306" s="472"/>
      <c r="MCE306" s="472"/>
      <c r="MCF306" s="472"/>
      <c r="MCG306" s="472"/>
      <c r="MCH306" s="472"/>
      <c r="MCI306" s="472"/>
      <c r="MCJ306" s="472"/>
      <c r="MCK306" s="472"/>
      <c r="MCL306" s="472"/>
      <c r="MCM306" s="472"/>
      <c r="MCN306" s="472"/>
      <c r="MCO306" s="472"/>
      <c r="MCP306" s="472"/>
      <c r="MCQ306" s="472"/>
      <c r="MCR306" s="472"/>
      <c r="MCS306" s="472"/>
      <c r="MCT306" s="472"/>
      <c r="MCU306" s="472"/>
      <c r="MCV306" s="472"/>
      <c r="MCW306" s="472"/>
      <c r="MCX306" s="472"/>
      <c r="MCY306" s="472"/>
      <c r="MCZ306" s="472"/>
      <c r="MDA306" s="472"/>
      <c r="MDB306" s="472"/>
      <c r="MDC306" s="472"/>
      <c r="MDD306" s="472"/>
      <c r="MDE306" s="472"/>
      <c r="MDF306" s="472"/>
      <c r="MDG306" s="472"/>
      <c r="MDH306" s="472"/>
      <c r="MDI306" s="472"/>
      <c r="MDJ306" s="472"/>
      <c r="MDK306" s="472"/>
      <c r="MDL306" s="472"/>
      <c r="MDM306" s="472"/>
      <c r="MDN306" s="472"/>
      <c r="MDO306" s="472"/>
      <c r="MDP306" s="472"/>
      <c r="MDQ306" s="472"/>
      <c r="MDR306" s="472"/>
      <c r="MDS306" s="472"/>
      <c r="MDT306" s="472"/>
      <c r="MDU306" s="472"/>
      <c r="MDV306" s="472"/>
      <c r="MDW306" s="472"/>
      <c r="MDX306" s="472"/>
      <c r="MDY306" s="472"/>
      <c r="MDZ306" s="472"/>
      <c r="MEA306" s="472"/>
      <c r="MEB306" s="472"/>
      <c r="MEC306" s="472"/>
      <c r="MED306" s="472"/>
      <c r="MEE306" s="472"/>
      <c r="MEF306" s="472"/>
      <c r="MEG306" s="472"/>
      <c r="MEH306" s="472"/>
      <c r="MEI306" s="472"/>
      <c r="MEJ306" s="472"/>
      <c r="MEK306" s="472"/>
      <c r="MEL306" s="472"/>
      <c r="MEM306" s="472"/>
      <c r="MEN306" s="472"/>
      <c r="MEO306" s="472"/>
      <c r="MEP306" s="472"/>
      <c r="MEQ306" s="472"/>
      <c r="MER306" s="472"/>
      <c r="MES306" s="472"/>
      <c r="MET306" s="472"/>
      <c r="MEU306" s="472"/>
      <c r="MEV306" s="472"/>
      <c r="MEW306" s="472"/>
      <c r="MEX306" s="472"/>
      <c r="MEY306" s="472"/>
      <c r="MEZ306" s="472"/>
      <c r="MFA306" s="472"/>
      <c r="MFB306" s="472"/>
      <c r="MFC306" s="472"/>
      <c r="MFD306" s="472"/>
      <c r="MFE306" s="472"/>
      <c r="MFF306" s="472"/>
      <c r="MFG306" s="472"/>
      <c r="MFH306" s="472"/>
      <c r="MFI306" s="472"/>
      <c r="MFJ306" s="472"/>
      <c r="MFK306" s="472"/>
      <c r="MFL306" s="472"/>
      <c r="MFM306" s="472"/>
      <c r="MFN306" s="472"/>
      <c r="MFO306" s="472"/>
      <c r="MFP306" s="472"/>
      <c r="MFQ306" s="472"/>
      <c r="MFR306" s="472"/>
      <c r="MFS306" s="472"/>
      <c r="MFT306" s="472"/>
      <c r="MFW306" s="472"/>
      <c r="MFX306" s="472"/>
      <c r="MFY306" s="472"/>
      <c r="MFZ306" s="472"/>
      <c r="MGA306" s="472"/>
      <c r="MGB306" s="472"/>
      <c r="MGC306" s="472"/>
      <c r="MGD306" s="472"/>
      <c r="MGE306" s="472"/>
      <c r="MGF306" s="472"/>
      <c r="MGG306" s="472"/>
      <c r="MGH306" s="472"/>
      <c r="MGI306" s="472"/>
      <c r="MGJ306" s="472"/>
      <c r="MGK306" s="472"/>
      <c r="MGL306" s="472"/>
      <c r="MGM306" s="472"/>
      <c r="MGN306" s="472"/>
      <c r="MGO306" s="472"/>
      <c r="MGP306" s="472"/>
      <c r="MGQ306" s="472"/>
      <c r="MGR306" s="472"/>
      <c r="MGS306" s="472"/>
      <c r="MGT306" s="472"/>
      <c r="MGU306" s="472"/>
      <c r="MGV306" s="472"/>
      <c r="MGW306" s="472"/>
      <c r="MGX306" s="472"/>
      <c r="MGY306" s="472"/>
      <c r="MGZ306" s="472"/>
      <c r="MHA306" s="472"/>
      <c r="MHB306" s="472"/>
      <c r="MHC306" s="472"/>
      <c r="MHD306" s="472"/>
      <c r="MHE306" s="472"/>
      <c r="MHF306" s="472"/>
      <c r="MHG306" s="472"/>
      <c r="MHH306" s="472"/>
      <c r="MHI306" s="472"/>
      <c r="MHJ306" s="472"/>
      <c r="MHK306" s="472"/>
      <c r="MHL306" s="472"/>
      <c r="MHM306" s="472"/>
      <c r="MHN306" s="472"/>
      <c r="MHO306" s="472"/>
      <c r="MHP306" s="472"/>
      <c r="MHQ306" s="472"/>
      <c r="MHR306" s="472"/>
      <c r="MHS306" s="472"/>
      <c r="MHT306" s="472"/>
      <c r="MHU306" s="472"/>
      <c r="MHV306" s="472"/>
      <c r="MHW306" s="472"/>
      <c r="MHX306" s="472"/>
      <c r="MHY306" s="472"/>
      <c r="MHZ306" s="472"/>
      <c r="MIA306" s="472"/>
      <c r="MIB306" s="472"/>
      <c r="MIC306" s="472"/>
      <c r="MID306" s="472"/>
      <c r="MIE306" s="472"/>
      <c r="MIF306" s="472"/>
      <c r="MIG306" s="472"/>
      <c r="MIH306" s="472"/>
      <c r="MII306" s="472"/>
      <c r="MIJ306" s="472"/>
      <c r="MIK306" s="472"/>
      <c r="MIL306" s="472"/>
      <c r="MIM306" s="472"/>
      <c r="MIN306" s="472"/>
      <c r="MIO306" s="472"/>
      <c r="MIP306" s="472"/>
      <c r="MIQ306" s="472"/>
      <c r="MIR306" s="472"/>
      <c r="MIS306" s="472"/>
      <c r="MIT306" s="472"/>
      <c r="MIU306" s="472"/>
      <c r="MIV306" s="472"/>
      <c r="MIW306" s="472"/>
      <c r="MIX306" s="472"/>
      <c r="MIY306" s="472"/>
      <c r="MIZ306" s="472"/>
      <c r="MJA306" s="472"/>
      <c r="MJB306" s="472"/>
      <c r="MJC306" s="472"/>
      <c r="MJD306" s="472"/>
      <c r="MJE306" s="472"/>
      <c r="MJF306" s="472"/>
      <c r="MJG306" s="472"/>
      <c r="MJH306" s="472"/>
      <c r="MJI306" s="472"/>
      <c r="MJJ306" s="472"/>
      <c r="MJK306" s="472"/>
      <c r="MJL306" s="472"/>
      <c r="MJM306" s="472"/>
      <c r="MJN306" s="472"/>
      <c r="MJO306" s="472"/>
      <c r="MJP306" s="472"/>
      <c r="MJQ306" s="472"/>
      <c r="MJR306" s="472"/>
      <c r="MJS306" s="472"/>
      <c r="MJT306" s="472"/>
      <c r="MJU306" s="472"/>
      <c r="MJV306" s="472"/>
      <c r="MJW306" s="472"/>
      <c r="MJX306" s="472"/>
      <c r="MJY306" s="472"/>
      <c r="MJZ306" s="472"/>
      <c r="MKA306" s="472"/>
      <c r="MKB306" s="472"/>
      <c r="MKC306" s="472"/>
      <c r="MKD306" s="472"/>
      <c r="MKE306" s="472"/>
      <c r="MKF306" s="472"/>
      <c r="MKG306" s="472"/>
      <c r="MKH306" s="472"/>
      <c r="MKI306" s="472"/>
      <c r="MKJ306" s="472"/>
      <c r="MKK306" s="472"/>
      <c r="MKL306" s="472"/>
      <c r="MKM306" s="472"/>
      <c r="MKN306" s="472"/>
      <c r="MKO306" s="472"/>
      <c r="MKP306" s="472"/>
      <c r="MKQ306" s="472"/>
      <c r="MKR306" s="472"/>
      <c r="MKS306" s="472"/>
      <c r="MKT306" s="472"/>
      <c r="MKU306" s="472"/>
      <c r="MKV306" s="472"/>
      <c r="MKW306" s="472"/>
      <c r="MKX306" s="472"/>
      <c r="MKY306" s="472"/>
      <c r="MKZ306" s="472"/>
      <c r="MLA306" s="472"/>
      <c r="MLB306" s="472"/>
      <c r="MLC306" s="472"/>
      <c r="MLD306" s="472"/>
      <c r="MLE306" s="472"/>
      <c r="MLF306" s="472"/>
      <c r="MLG306" s="472"/>
      <c r="MLH306" s="472"/>
      <c r="MLI306" s="472"/>
      <c r="MLJ306" s="472"/>
      <c r="MLK306" s="472"/>
      <c r="MLL306" s="472"/>
      <c r="MLM306" s="472"/>
      <c r="MLN306" s="472"/>
      <c r="MLO306" s="472"/>
      <c r="MLP306" s="472"/>
      <c r="MLQ306" s="472"/>
      <c r="MLR306" s="472"/>
      <c r="MLS306" s="472"/>
      <c r="MLT306" s="472"/>
      <c r="MLU306" s="472"/>
      <c r="MLV306" s="472"/>
      <c r="MLW306" s="472"/>
      <c r="MLX306" s="472"/>
      <c r="MLY306" s="472"/>
      <c r="MLZ306" s="472"/>
      <c r="MMA306" s="472"/>
      <c r="MMB306" s="472"/>
      <c r="MMC306" s="472"/>
      <c r="MMD306" s="472"/>
      <c r="MME306" s="472"/>
      <c r="MMF306" s="472"/>
      <c r="MMG306" s="472"/>
      <c r="MMH306" s="472"/>
      <c r="MMI306" s="472"/>
      <c r="MMJ306" s="472"/>
      <c r="MMK306" s="472"/>
      <c r="MML306" s="472"/>
      <c r="MMM306" s="472"/>
      <c r="MMN306" s="472"/>
      <c r="MMO306" s="472"/>
      <c r="MMP306" s="472"/>
      <c r="MMQ306" s="472"/>
      <c r="MMR306" s="472"/>
      <c r="MMS306" s="472"/>
      <c r="MMT306" s="472"/>
      <c r="MMU306" s="472"/>
      <c r="MMV306" s="472"/>
      <c r="MMW306" s="472"/>
      <c r="MMX306" s="472"/>
      <c r="MMY306" s="472"/>
      <c r="MMZ306" s="472"/>
      <c r="MNA306" s="472"/>
      <c r="MNB306" s="472"/>
      <c r="MNC306" s="472"/>
      <c r="MND306" s="472"/>
      <c r="MNE306" s="472"/>
      <c r="MNF306" s="472"/>
      <c r="MNG306" s="472"/>
      <c r="MNH306" s="472"/>
      <c r="MNI306" s="472"/>
      <c r="MNJ306" s="472"/>
      <c r="MNK306" s="472"/>
      <c r="MNL306" s="472"/>
      <c r="MNM306" s="472"/>
      <c r="MNN306" s="472"/>
      <c r="MNO306" s="472"/>
      <c r="MNP306" s="472"/>
      <c r="MNQ306" s="472"/>
      <c r="MNR306" s="472"/>
      <c r="MNS306" s="472"/>
      <c r="MNT306" s="472"/>
      <c r="MNU306" s="472"/>
      <c r="MNV306" s="472"/>
      <c r="MNW306" s="472"/>
      <c r="MNX306" s="472"/>
      <c r="MNY306" s="472"/>
      <c r="MNZ306" s="472"/>
      <c r="MOA306" s="472"/>
      <c r="MOB306" s="472"/>
      <c r="MOC306" s="472"/>
      <c r="MOD306" s="472"/>
      <c r="MOE306" s="472"/>
      <c r="MOF306" s="472"/>
      <c r="MOG306" s="472"/>
      <c r="MOH306" s="472"/>
      <c r="MOI306" s="472"/>
      <c r="MOJ306" s="472"/>
      <c r="MOK306" s="472"/>
      <c r="MOL306" s="472"/>
      <c r="MOM306" s="472"/>
      <c r="MON306" s="472"/>
      <c r="MOO306" s="472"/>
      <c r="MOP306" s="472"/>
      <c r="MOQ306" s="472"/>
      <c r="MOR306" s="472"/>
      <c r="MOS306" s="472"/>
      <c r="MOT306" s="472"/>
      <c r="MOU306" s="472"/>
      <c r="MOV306" s="472"/>
      <c r="MOW306" s="472"/>
      <c r="MOX306" s="472"/>
      <c r="MOY306" s="472"/>
      <c r="MOZ306" s="472"/>
      <c r="MPA306" s="472"/>
      <c r="MPB306" s="472"/>
      <c r="MPC306" s="472"/>
      <c r="MPD306" s="472"/>
      <c r="MPE306" s="472"/>
      <c r="MPF306" s="472"/>
      <c r="MPG306" s="472"/>
      <c r="MPH306" s="472"/>
      <c r="MPI306" s="472"/>
      <c r="MPJ306" s="472"/>
      <c r="MPK306" s="472"/>
      <c r="MPL306" s="472"/>
      <c r="MPM306" s="472"/>
      <c r="MPN306" s="472"/>
      <c r="MPO306" s="472"/>
      <c r="MPP306" s="472"/>
      <c r="MPS306" s="472"/>
      <c r="MPT306" s="472"/>
      <c r="MPU306" s="472"/>
      <c r="MPV306" s="472"/>
      <c r="MPW306" s="472"/>
      <c r="MPX306" s="472"/>
      <c r="MPY306" s="472"/>
      <c r="MPZ306" s="472"/>
      <c r="MQA306" s="472"/>
      <c r="MQB306" s="472"/>
      <c r="MQC306" s="472"/>
      <c r="MQD306" s="472"/>
      <c r="MQE306" s="472"/>
      <c r="MQF306" s="472"/>
      <c r="MQG306" s="472"/>
      <c r="MQH306" s="472"/>
      <c r="MQI306" s="472"/>
      <c r="MQJ306" s="472"/>
      <c r="MQK306" s="472"/>
      <c r="MQL306" s="472"/>
      <c r="MQM306" s="472"/>
      <c r="MQN306" s="472"/>
      <c r="MQO306" s="472"/>
      <c r="MQP306" s="472"/>
      <c r="MQQ306" s="472"/>
      <c r="MQR306" s="472"/>
      <c r="MQS306" s="472"/>
      <c r="MQT306" s="472"/>
      <c r="MQU306" s="472"/>
      <c r="MQV306" s="472"/>
      <c r="MQW306" s="472"/>
      <c r="MQX306" s="472"/>
      <c r="MQY306" s="472"/>
      <c r="MQZ306" s="472"/>
      <c r="MRA306" s="472"/>
      <c r="MRB306" s="472"/>
      <c r="MRC306" s="472"/>
      <c r="MRD306" s="472"/>
      <c r="MRE306" s="472"/>
      <c r="MRF306" s="472"/>
      <c r="MRG306" s="472"/>
      <c r="MRH306" s="472"/>
      <c r="MRI306" s="472"/>
      <c r="MRJ306" s="472"/>
      <c r="MRK306" s="472"/>
      <c r="MRL306" s="472"/>
      <c r="MRM306" s="472"/>
      <c r="MRN306" s="472"/>
      <c r="MRO306" s="472"/>
      <c r="MRP306" s="472"/>
      <c r="MRQ306" s="472"/>
      <c r="MRR306" s="472"/>
      <c r="MRS306" s="472"/>
      <c r="MRT306" s="472"/>
      <c r="MRU306" s="472"/>
      <c r="MRV306" s="472"/>
      <c r="MRW306" s="472"/>
      <c r="MRX306" s="472"/>
      <c r="MRY306" s="472"/>
      <c r="MRZ306" s="472"/>
      <c r="MSA306" s="472"/>
      <c r="MSB306" s="472"/>
      <c r="MSC306" s="472"/>
      <c r="MSD306" s="472"/>
      <c r="MSE306" s="472"/>
      <c r="MSF306" s="472"/>
      <c r="MSG306" s="472"/>
      <c r="MSH306" s="472"/>
      <c r="MSI306" s="472"/>
      <c r="MSJ306" s="472"/>
      <c r="MSK306" s="472"/>
      <c r="MSL306" s="472"/>
      <c r="MSM306" s="472"/>
      <c r="MSN306" s="472"/>
      <c r="MSO306" s="472"/>
      <c r="MSP306" s="472"/>
      <c r="MSQ306" s="472"/>
      <c r="MSR306" s="472"/>
      <c r="MSS306" s="472"/>
      <c r="MST306" s="472"/>
      <c r="MSU306" s="472"/>
      <c r="MSV306" s="472"/>
      <c r="MSW306" s="472"/>
      <c r="MSX306" s="472"/>
      <c r="MSY306" s="472"/>
      <c r="MSZ306" s="472"/>
      <c r="MTA306" s="472"/>
      <c r="MTB306" s="472"/>
      <c r="MTC306" s="472"/>
      <c r="MTD306" s="472"/>
      <c r="MTE306" s="472"/>
      <c r="MTF306" s="472"/>
      <c r="MTG306" s="472"/>
      <c r="MTH306" s="472"/>
      <c r="MTI306" s="472"/>
      <c r="MTJ306" s="472"/>
      <c r="MTK306" s="472"/>
      <c r="MTL306" s="472"/>
      <c r="MTM306" s="472"/>
      <c r="MTN306" s="472"/>
      <c r="MTO306" s="472"/>
      <c r="MTP306" s="472"/>
      <c r="MTQ306" s="472"/>
      <c r="MTR306" s="472"/>
      <c r="MTS306" s="472"/>
      <c r="MTT306" s="472"/>
      <c r="MTU306" s="472"/>
      <c r="MTV306" s="472"/>
      <c r="MTW306" s="472"/>
      <c r="MTX306" s="472"/>
      <c r="MTY306" s="472"/>
      <c r="MTZ306" s="472"/>
      <c r="MUA306" s="472"/>
      <c r="MUB306" s="472"/>
      <c r="MUC306" s="472"/>
      <c r="MUD306" s="472"/>
      <c r="MUE306" s="472"/>
      <c r="MUF306" s="472"/>
      <c r="MUG306" s="472"/>
      <c r="MUH306" s="472"/>
      <c r="MUI306" s="472"/>
      <c r="MUJ306" s="472"/>
      <c r="MUK306" s="472"/>
      <c r="MUL306" s="472"/>
      <c r="MUM306" s="472"/>
      <c r="MUN306" s="472"/>
      <c r="MUO306" s="472"/>
      <c r="MUP306" s="472"/>
      <c r="MUQ306" s="472"/>
      <c r="MUR306" s="472"/>
      <c r="MUS306" s="472"/>
      <c r="MUT306" s="472"/>
      <c r="MUU306" s="472"/>
      <c r="MUV306" s="472"/>
      <c r="MUW306" s="472"/>
      <c r="MUX306" s="472"/>
      <c r="MUY306" s="472"/>
      <c r="MUZ306" s="472"/>
      <c r="MVA306" s="472"/>
      <c r="MVB306" s="472"/>
      <c r="MVC306" s="472"/>
      <c r="MVD306" s="472"/>
      <c r="MVE306" s="472"/>
      <c r="MVF306" s="472"/>
      <c r="MVG306" s="472"/>
      <c r="MVH306" s="472"/>
      <c r="MVI306" s="472"/>
      <c r="MVJ306" s="472"/>
      <c r="MVK306" s="472"/>
      <c r="MVL306" s="472"/>
      <c r="MVM306" s="472"/>
      <c r="MVN306" s="472"/>
      <c r="MVO306" s="472"/>
      <c r="MVP306" s="472"/>
      <c r="MVQ306" s="472"/>
      <c r="MVR306" s="472"/>
      <c r="MVS306" s="472"/>
      <c r="MVT306" s="472"/>
      <c r="MVU306" s="472"/>
      <c r="MVV306" s="472"/>
      <c r="MVW306" s="472"/>
      <c r="MVX306" s="472"/>
      <c r="MVY306" s="472"/>
      <c r="MVZ306" s="472"/>
      <c r="MWA306" s="472"/>
      <c r="MWB306" s="472"/>
      <c r="MWC306" s="472"/>
      <c r="MWD306" s="472"/>
      <c r="MWE306" s="472"/>
      <c r="MWF306" s="472"/>
      <c r="MWG306" s="472"/>
      <c r="MWH306" s="472"/>
      <c r="MWI306" s="472"/>
      <c r="MWJ306" s="472"/>
      <c r="MWK306" s="472"/>
      <c r="MWL306" s="472"/>
      <c r="MWM306" s="472"/>
      <c r="MWN306" s="472"/>
      <c r="MWO306" s="472"/>
      <c r="MWP306" s="472"/>
      <c r="MWQ306" s="472"/>
      <c r="MWR306" s="472"/>
      <c r="MWS306" s="472"/>
      <c r="MWT306" s="472"/>
      <c r="MWU306" s="472"/>
      <c r="MWV306" s="472"/>
      <c r="MWW306" s="472"/>
      <c r="MWX306" s="472"/>
      <c r="MWY306" s="472"/>
      <c r="MWZ306" s="472"/>
      <c r="MXA306" s="472"/>
      <c r="MXB306" s="472"/>
      <c r="MXC306" s="472"/>
      <c r="MXD306" s="472"/>
      <c r="MXE306" s="472"/>
      <c r="MXF306" s="472"/>
      <c r="MXG306" s="472"/>
      <c r="MXH306" s="472"/>
      <c r="MXI306" s="472"/>
      <c r="MXJ306" s="472"/>
      <c r="MXK306" s="472"/>
      <c r="MXL306" s="472"/>
      <c r="MXM306" s="472"/>
      <c r="MXN306" s="472"/>
      <c r="MXO306" s="472"/>
      <c r="MXP306" s="472"/>
      <c r="MXQ306" s="472"/>
      <c r="MXR306" s="472"/>
      <c r="MXS306" s="472"/>
      <c r="MXT306" s="472"/>
      <c r="MXU306" s="472"/>
      <c r="MXV306" s="472"/>
      <c r="MXW306" s="472"/>
      <c r="MXX306" s="472"/>
      <c r="MXY306" s="472"/>
      <c r="MXZ306" s="472"/>
      <c r="MYA306" s="472"/>
      <c r="MYB306" s="472"/>
      <c r="MYC306" s="472"/>
      <c r="MYD306" s="472"/>
      <c r="MYE306" s="472"/>
      <c r="MYF306" s="472"/>
      <c r="MYG306" s="472"/>
      <c r="MYH306" s="472"/>
      <c r="MYI306" s="472"/>
      <c r="MYJ306" s="472"/>
      <c r="MYK306" s="472"/>
      <c r="MYL306" s="472"/>
      <c r="MYM306" s="472"/>
      <c r="MYN306" s="472"/>
      <c r="MYO306" s="472"/>
      <c r="MYP306" s="472"/>
      <c r="MYQ306" s="472"/>
      <c r="MYR306" s="472"/>
      <c r="MYS306" s="472"/>
      <c r="MYT306" s="472"/>
      <c r="MYU306" s="472"/>
      <c r="MYV306" s="472"/>
      <c r="MYW306" s="472"/>
      <c r="MYX306" s="472"/>
      <c r="MYY306" s="472"/>
      <c r="MYZ306" s="472"/>
      <c r="MZA306" s="472"/>
      <c r="MZB306" s="472"/>
      <c r="MZC306" s="472"/>
      <c r="MZD306" s="472"/>
      <c r="MZE306" s="472"/>
      <c r="MZF306" s="472"/>
      <c r="MZG306" s="472"/>
      <c r="MZH306" s="472"/>
      <c r="MZI306" s="472"/>
      <c r="MZJ306" s="472"/>
      <c r="MZK306" s="472"/>
      <c r="MZL306" s="472"/>
      <c r="MZO306" s="472"/>
      <c r="MZP306" s="472"/>
      <c r="MZQ306" s="472"/>
      <c r="MZR306" s="472"/>
      <c r="MZS306" s="472"/>
      <c r="MZT306" s="472"/>
      <c r="MZU306" s="472"/>
      <c r="MZV306" s="472"/>
      <c r="MZW306" s="472"/>
      <c r="MZX306" s="472"/>
      <c r="MZY306" s="472"/>
      <c r="MZZ306" s="472"/>
      <c r="NAA306" s="472"/>
      <c r="NAB306" s="472"/>
      <c r="NAC306" s="472"/>
      <c r="NAD306" s="472"/>
      <c r="NAE306" s="472"/>
      <c r="NAF306" s="472"/>
      <c r="NAG306" s="472"/>
      <c r="NAH306" s="472"/>
      <c r="NAI306" s="472"/>
      <c r="NAJ306" s="472"/>
      <c r="NAK306" s="472"/>
      <c r="NAL306" s="472"/>
      <c r="NAM306" s="472"/>
      <c r="NAN306" s="472"/>
      <c r="NAO306" s="472"/>
      <c r="NAP306" s="472"/>
      <c r="NAQ306" s="472"/>
      <c r="NAR306" s="472"/>
      <c r="NAS306" s="472"/>
      <c r="NAT306" s="472"/>
      <c r="NAU306" s="472"/>
      <c r="NAV306" s="472"/>
      <c r="NAW306" s="472"/>
      <c r="NAX306" s="472"/>
      <c r="NAY306" s="472"/>
      <c r="NAZ306" s="472"/>
      <c r="NBA306" s="472"/>
      <c r="NBB306" s="472"/>
      <c r="NBC306" s="472"/>
      <c r="NBD306" s="472"/>
      <c r="NBE306" s="472"/>
      <c r="NBF306" s="472"/>
      <c r="NBG306" s="472"/>
      <c r="NBH306" s="472"/>
      <c r="NBI306" s="472"/>
      <c r="NBJ306" s="472"/>
      <c r="NBK306" s="472"/>
      <c r="NBL306" s="472"/>
      <c r="NBM306" s="472"/>
      <c r="NBN306" s="472"/>
      <c r="NBO306" s="472"/>
      <c r="NBP306" s="472"/>
      <c r="NBQ306" s="472"/>
      <c r="NBR306" s="472"/>
      <c r="NBS306" s="472"/>
      <c r="NBT306" s="472"/>
      <c r="NBU306" s="472"/>
      <c r="NBV306" s="472"/>
      <c r="NBW306" s="472"/>
      <c r="NBX306" s="472"/>
      <c r="NBY306" s="472"/>
      <c r="NBZ306" s="472"/>
      <c r="NCA306" s="472"/>
      <c r="NCB306" s="472"/>
      <c r="NCC306" s="472"/>
      <c r="NCD306" s="472"/>
      <c r="NCE306" s="472"/>
      <c r="NCF306" s="472"/>
      <c r="NCG306" s="472"/>
      <c r="NCH306" s="472"/>
      <c r="NCI306" s="472"/>
      <c r="NCJ306" s="472"/>
      <c r="NCK306" s="472"/>
      <c r="NCL306" s="472"/>
      <c r="NCM306" s="472"/>
      <c r="NCN306" s="472"/>
      <c r="NCO306" s="472"/>
      <c r="NCP306" s="472"/>
      <c r="NCQ306" s="472"/>
      <c r="NCR306" s="472"/>
      <c r="NCS306" s="472"/>
      <c r="NCT306" s="472"/>
      <c r="NCU306" s="472"/>
      <c r="NCV306" s="472"/>
      <c r="NCW306" s="472"/>
      <c r="NCX306" s="472"/>
      <c r="NCY306" s="472"/>
      <c r="NCZ306" s="472"/>
      <c r="NDA306" s="472"/>
      <c r="NDB306" s="472"/>
      <c r="NDC306" s="472"/>
      <c r="NDD306" s="472"/>
      <c r="NDE306" s="472"/>
      <c r="NDF306" s="472"/>
      <c r="NDG306" s="472"/>
      <c r="NDH306" s="472"/>
      <c r="NDI306" s="472"/>
      <c r="NDJ306" s="472"/>
      <c r="NDK306" s="472"/>
      <c r="NDL306" s="472"/>
      <c r="NDM306" s="472"/>
      <c r="NDN306" s="472"/>
      <c r="NDO306" s="472"/>
      <c r="NDP306" s="472"/>
      <c r="NDQ306" s="472"/>
      <c r="NDR306" s="472"/>
      <c r="NDS306" s="472"/>
      <c r="NDT306" s="472"/>
      <c r="NDU306" s="472"/>
      <c r="NDV306" s="472"/>
      <c r="NDW306" s="472"/>
      <c r="NDX306" s="472"/>
      <c r="NDY306" s="472"/>
      <c r="NDZ306" s="472"/>
      <c r="NEA306" s="472"/>
      <c r="NEB306" s="472"/>
      <c r="NEC306" s="472"/>
      <c r="NED306" s="472"/>
      <c r="NEE306" s="472"/>
      <c r="NEF306" s="472"/>
      <c r="NEG306" s="472"/>
      <c r="NEH306" s="472"/>
      <c r="NEI306" s="472"/>
      <c r="NEJ306" s="472"/>
      <c r="NEK306" s="472"/>
      <c r="NEL306" s="472"/>
      <c r="NEM306" s="472"/>
      <c r="NEN306" s="472"/>
      <c r="NEO306" s="472"/>
      <c r="NEP306" s="472"/>
      <c r="NEQ306" s="472"/>
      <c r="NER306" s="472"/>
      <c r="NES306" s="472"/>
      <c r="NET306" s="472"/>
      <c r="NEU306" s="472"/>
      <c r="NEV306" s="472"/>
      <c r="NEW306" s="472"/>
      <c r="NEX306" s="472"/>
      <c r="NEY306" s="472"/>
      <c r="NEZ306" s="472"/>
      <c r="NFA306" s="472"/>
      <c r="NFB306" s="472"/>
      <c r="NFC306" s="472"/>
      <c r="NFD306" s="472"/>
      <c r="NFE306" s="472"/>
      <c r="NFF306" s="472"/>
      <c r="NFG306" s="472"/>
      <c r="NFH306" s="472"/>
      <c r="NFI306" s="472"/>
      <c r="NFJ306" s="472"/>
      <c r="NFK306" s="472"/>
      <c r="NFL306" s="472"/>
      <c r="NFM306" s="472"/>
      <c r="NFN306" s="472"/>
      <c r="NFO306" s="472"/>
      <c r="NFP306" s="472"/>
      <c r="NFQ306" s="472"/>
      <c r="NFR306" s="472"/>
      <c r="NFS306" s="472"/>
      <c r="NFT306" s="472"/>
      <c r="NFU306" s="472"/>
      <c r="NFV306" s="472"/>
      <c r="NFW306" s="472"/>
      <c r="NFX306" s="472"/>
      <c r="NFY306" s="472"/>
      <c r="NFZ306" s="472"/>
      <c r="NGA306" s="472"/>
      <c r="NGB306" s="472"/>
      <c r="NGC306" s="472"/>
      <c r="NGD306" s="472"/>
      <c r="NGE306" s="472"/>
      <c r="NGF306" s="472"/>
      <c r="NGG306" s="472"/>
      <c r="NGH306" s="472"/>
      <c r="NGI306" s="472"/>
      <c r="NGJ306" s="472"/>
      <c r="NGK306" s="472"/>
      <c r="NGL306" s="472"/>
      <c r="NGM306" s="472"/>
      <c r="NGN306" s="472"/>
      <c r="NGO306" s="472"/>
      <c r="NGP306" s="472"/>
      <c r="NGQ306" s="472"/>
      <c r="NGR306" s="472"/>
      <c r="NGS306" s="472"/>
      <c r="NGT306" s="472"/>
      <c r="NGU306" s="472"/>
      <c r="NGV306" s="472"/>
      <c r="NGW306" s="472"/>
      <c r="NGX306" s="472"/>
      <c r="NGY306" s="472"/>
      <c r="NGZ306" s="472"/>
      <c r="NHA306" s="472"/>
      <c r="NHB306" s="472"/>
      <c r="NHC306" s="472"/>
      <c r="NHD306" s="472"/>
      <c r="NHE306" s="472"/>
      <c r="NHF306" s="472"/>
      <c r="NHG306" s="472"/>
      <c r="NHH306" s="472"/>
      <c r="NHI306" s="472"/>
      <c r="NHJ306" s="472"/>
      <c r="NHK306" s="472"/>
      <c r="NHL306" s="472"/>
      <c r="NHM306" s="472"/>
      <c r="NHN306" s="472"/>
      <c r="NHO306" s="472"/>
      <c r="NHP306" s="472"/>
      <c r="NHQ306" s="472"/>
      <c r="NHR306" s="472"/>
      <c r="NHS306" s="472"/>
      <c r="NHT306" s="472"/>
      <c r="NHU306" s="472"/>
      <c r="NHV306" s="472"/>
      <c r="NHW306" s="472"/>
      <c r="NHX306" s="472"/>
      <c r="NHY306" s="472"/>
      <c r="NHZ306" s="472"/>
      <c r="NIA306" s="472"/>
      <c r="NIB306" s="472"/>
      <c r="NIC306" s="472"/>
      <c r="NID306" s="472"/>
      <c r="NIE306" s="472"/>
      <c r="NIF306" s="472"/>
      <c r="NIG306" s="472"/>
      <c r="NIH306" s="472"/>
      <c r="NII306" s="472"/>
      <c r="NIJ306" s="472"/>
      <c r="NIK306" s="472"/>
      <c r="NIL306" s="472"/>
      <c r="NIM306" s="472"/>
      <c r="NIN306" s="472"/>
      <c r="NIO306" s="472"/>
      <c r="NIP306" s="472"/>
      <c r="NIQ306" s="472"/>
      <c r="NIR306" s="472"/>
      <c r="NIS306" s="472"/>
      <c r="NIT306" s="472"/>
      <c r="NIU306" s="472"/>
      <c r="NIV306" s="472"/>
      <c r="NIW306" s="472"/>
      <c r="NIX306" s="472"/>
      <c r="NIY306" s="472"/>
      <c r="NIZ306" s="472"/>
      <c r="NJA306" s="472"/>
      <c r="NJB306" s="472"/>
      <c r="NJC306" s="472"/>
      <c r="NJD306" s="472"/>
      <c r="NJE306" s="472"/>
      <c r="NJF306" s="472"/>
      <c r="NJG306" s="472"/>
      <c r="NJH306" s="472"/>
      <c r="NJK306" s="472"/>
      <c r="NJL306" s="472"/>
      <c r="NJM306" s="472"/>
      <c r="NJN306" s="472"/>
      <c r="NJO306" s="472"/>
      <c r="NJP306" s="472"/>
      <c r="NJQ306" s="472"/>
      <c r="NJR306" s="472"/>
      <c r="NJS306" s="472"/>
      <c r="NJT306" s="472"/>
      <c r="NJU306" s="472"/>
      <c r="NJV306" s="472"/>
      <c r="NJW306" s="472"/>
      <c r="NJX306" s="472"/>
      <c r="NJY306" s="472"/>
      <c r="NJZ306" s="472"/>
      <c r="NKA306" s="472"/>
      <c r="NKB306" s="472"/>
      <c r="NKC306" s="472"/>
      <c r="NKD306" s="472"/>
      <c r="NKE306" s="472"/>
      <c r="NKF306" s="472"/>
      <c r="NKG306" s="472"/>
      <c r="NKH306" s="472"/>
      <c r="NKI306" s="472"/>
      <c r="NKJ306" s="472"/>
      <c r="NKK306" s="472"/>
      <c r="NKL306" s="472"/>
      <c r="NKM306" s="472"/>
      <c r="NKN306" s="472"/>
      <c r="NKO306" s="472"/>
      <c r="NKP306" s="472"/>
      <c r="NKQ306" s="472"/>
      <c r="NKR306" s="472"/>
      <c r="NKS306" s="472"/>
      <c r="NKT306" s="472"/>
      <c r="NKU306" s="472"/>
      <c r="NKV306" s="472"/>
      <c r="NKW306" s="472"/>
      <c r="NKX306" s="472"/>
      <c r="NKY306" s="472"/>
      <c r="NKZ306" s="472"/>
      <c r="NLA306" s="472"/>
      <c r="NLB306" s="472"/>
      <c r="NLC306" s="472"/>
      <c r="NLD306" s="472"/>
      <c r="NLE306" s="472"/>
      <c r="NLF306" s="472"/>
      <c r="NLG306" s="472"/>
      <c r="NLH306" s="472"/>
      <c r="NLI306" s="472"/>
      <c r="NLJ306" s="472"/>
      <c r="NLK306" s="472"/>
      <c r="NLL306" s="472"/>
      <c r="NLM306" s="472"/>
      <c r="NLN306" s="472"/>
      <c r="NLO306" s="472"/>
      <c r="NLP306" s="472"/>
      <c r="NLQ306" s="472"/>
      <c r="NLR306" s="472"/>
      <c r="NLS306" s="472"/>
      <c r="NLT306" s="472"/>
      <c r="NLU306" s="472"/>
      <c r="NLV306" s="472"/>
      <c r="NLW306" s="472"/>
      <c r="NLX306" s="472"/>
      <c r="NLY306" s="472"/>
      <c r="NLZ306" s="472"/>
      <c r="NMA306" s="472"/>
      <c r="NMB306" s="472"/>
      <c r="NMC306" s="472"/>
      <c r="NMD306" s="472"/>
      <c r="NME306" s="472"/>
      <c r="NMF306" s="472"/>
      <c r="NMG306" s="472"/>
      <c r="NMH306" s="472"/>
      <c r="NMI306" s="472"/>
      <c r="NMJ306" s="472"/>
      <c r="NMK306" s="472"/>
      <c r="NML306" s="472"/>
      <c r="NMM306" s="472"/>
      <c r="NMN306" s="472"/>
      <c r="NMO306" s="472"/>
      <c r="NMP306" s="472"/>
      <c r="NMQ306" s="472"/>
      <c r="NMR306" s="472"/>
      <c r="NMS306" s="472"/>
      <c r="NMT306" s="472"/>
      <c r="NMU306" s="472"/>
      <c r="NMV306" s="472"/>
      <c r="NMW306" s="472"/>
      <c r="NMX306" s="472"/>
      <c r="NMY306" s="472"/>
      <c r="NMZ306" s="472"/>
      <c r="NNA306" s="472"/>
      <c r="NNB306" s="472"/>
      <c r="NNC306" s="472"/>
      <c r="NND306" s="472"/>
      <c r="NNE306" s="472"/>
      <c r="NNF306" s="472"/>
      <c r="NNG306" s="472"/>
      <c r="NNH306" s="472"/>
      <c r="NNI306" s="472"/>
      <c r="NNJ306" s="472"/>
      <c r="NNK306" s="472"/>
      <c r="NNL306" s="472"/>
      <c r="NNM306" s="472"/>
      <c r="NNN306" s="472"/>
      <c r="NNO306" s="472"/>
      <c r="NNP306" s="472"/>
      <c r="NNQ306" s="472"/>
      <c r="NNR306" s="472"/>
      <c r="NNS306" s="472"/>
      <c r="NNT306" s="472"/>
      <c r="NNU306" s="472"/>
      <c r="NNV306" s="472"/>
      <c r="NNW306" s="472"/>
      <c r="NNX306" s="472"/>
      <c r="NNY306" s="472"/>
      <c r="NNZ306" s="472"/>
      <c r="NOA306" s="472"/>
      <c r="NOB306" s="472"/>
      <c r="NOC306" s="472"/>
      <c r="NOD306" s="472"/>
      <c r="NOE306" s="472"/>
      <c r="NOF306" s="472"/>
      <c r="NOG306" s="472"/>
      <c r="NOH306" s="472"/>
      <c r="NOI306" s="472"/>
      <c r="NOJ306" s="472"/>
      <c r="NOK306" s="472"/>
      <c r="NOL306" s="472"/>
      <c r="NOM306" s="472"/>
      <c r="NON306" s="472"/>
      <c r="NOO306" s="472"/>
      <c r="NOP306" s="472"/>
      <c r="NOQ306" s="472"/>
      <c r="NOR306" s="472"/>
      <c r="NOS306" s="472"/>
      <c r="NOT306" s="472"/>
      <c r="NOU306" s="472"/>
      <c r="NOV306" s="472"/>
      <c r="NOW306" s="472"/>
      <c r="NOX306" s="472"/>
      <c r="NOY306" s="472"/>
      <c r="NOZ306" s="472"/>
      <c r="NPA306" s="472"/>
      <c r="NPB306" s="472"/>
      <c r="NPC306" s="472"/>
      <c r="NPD306" s="472"/>
      <c r="NPE306" s="472"/>
      <c r="NPF306" s="472"/>
      <c r="NPG306" s="472"/>
      <c r="NPH306" s="472"/>
      <c r="NPI306" s="472"/>
      <c r="NPJ306" s="472"/>
      <c r="NPK306" s="472"/>
      <c r="NPL306" s="472"/>
      <c r="NPM306" s="472"/>
      <c r="NPN306" s="472"/>
      <c r="NPO306" s="472"/>
      <c r="NPP306" s="472"/>
      <c r="NPQ306" s="472"/>
      <c r="NPR306" s="472"/>
      <c r="NPS306" s="472"/>
      <c r="NPT306" s="472"/>
      <c r="NPU306" s="472"/>
      <c r="NPV306" s="472"/>
      <c r="NPW306" s="472"/>
      <c r="NPX306" s="472"/>
      <c r="NPY306" s="472"/>
      <c r="NPZ306" s="472"/>
      <c r="NQA306" s="472"/>
      <c r="NQB306" s="472"/>
      <c r="NQC306" s="472"/>
      <c r="NQD306" s="472"/>
      <c r="NQE306" s="472"/>
      <c r="NQF306" s="472"/>
      <c r="NQG306" s="472"/>
      <c r="NQH306" s="472"/>
      <c r="NQI306" s="472"/>
      <c r="NQJ306" s="472"/>
      <c r="NQK306" s="472"/>
      <c r="NQL306" s="472"/>
      <c r="NQM306" s="472"/>
      <c r="NQN306" s="472"/>
      <c r="NQO306" s="472"/>
      <c r="NQP306" s="472"/>
      <c r="NQQ306" s="472"/>
      <c r="NQR306" s="472"/>
      <c r="NQS306" s="472"/>
      <c r="NQT306" s="472"/>
      <c r="NQU306" s="472"/>
      <c r="NQV306" s="472"/>
      <c r="NQW306" s="472"/>
      <c r="NQX306" s="472"/>
      <c r="NQY306" s="472"/>
      <c r="NQZ306" s="472"/>
      <c r="NRA306" s="472"/>
      <c r="NRB306" s="472"/>
      <c r="NRC306" s="472"/>
      <c r="NRD306" s="472"/>
      <c r="NRE306" s="472"/>
      <c r="NRF306" s="472"/>
      <c r="NRG306" s="472"/>
      <c r="NRH306" s="472"/>
      <c r="NRI306" s="472"/>
      <c r="NRJ306" s="472"/>
      <c r="NRK306" s="472"/>
      <c r="NRL306" s="472"/>
      <c r="NRM306" s="472"/>
      <c r="NRN306" s="472"/>
      <c r="NRO306" s="472"/>
      <c r="NRP306" s="472"/>
      <c r="NRQ306" s="472"/>
      <c r="NRR306" s="472"/>
      <c r="NRS306" s="472"/>
      <c r="NRT306" s="472"/>
      <c r="NRU306" s="472"/>
      <c r="NRV306" s="472"/>
      <c r="NRW306" s="472"/>
      <c r="NRX306" s="472"/>
      <c r="NRY306" s="472"/>
      <c r="NRZ306" s="472"/>
      <c r="NSA306" s="472"/>
      <c r="NSB306" s="472"/>
      <c r="NSC306" s="472"/>
      <c r="NSD306" s="472"/>
      <c r="NSE306" s="472"/>
      <c r="NSF306" s="472"/>
      <c r="NSG306" s="472"/>
      <c r="NSH306" s="472"/>
      <c r="NSI306" s="472"/>
      <c r="NSJ306" s="472"/>
      <c r="NSK306" s="472"/>
      <c r="NSL306" s="472"/>
      <c r="NSM306" s="472"/>
      <c r="NSN306" s="472"/>
      <c r="NSO306" s="472"/>
      <c r="NSP306" s="472"/>
      <c r="NSQ306" s="472"/>
      <c r="NSR306" s="472"/>
      <c r="NSS306" s="472"/>
      <c r="NST306" s="472"/>
      <c r="NSU306" s="472"/>
      <c r="NSV306" s="472"/>
      <c r="NSW306" s="472"/>
      <c r="NSX306" s="472"/>
      <c r="NSY306" s="472"/>
      <c r="NSZ306" s="472"/>
      <c r="NTA306" s="472"/>
      <c r="NTB306" s="472"/>
      <c r="NTC306" s="472"/>
      <c r="NTD306" s="472"/>
      <c r="NTG306" s="472"/>
      <c r="NTH306" s="472"/>
      <c r="NTI306" s="472"/>
      <c r="NTJ306" s="472"/>
      <c r="NTK306" s="472"/>
      <c r="NTL306" s="472"/>
      <c r="NTM306" s="472"/>
      <c r="NTN306" s="472"/>
      <c r="NTO306" s="472"/>
      <c r="NTP306" s="472"/>
      <c r="NTQ306" s="472"/>
      <c r="NTR306" s="472"/>
      <c r="NTS306" s="472"/>
      <c r="NTT306" s="472"/>
      <c r="NTU306" s="472"/>
      <c r="NTV306" s="472"/>
      <c r="NTW306" s="472"/>
      <c r="NTX306" s="472"/>
      <c r="NTY306" s="472"/>
      <c r="NTZ306" s="472"/>
      <c r="NUA306" s="472"/>
      <c r="NUB306" s="472"/>
      <c r="NUC306" s="472"/>
      <c r="NUD306" s="472"/>
      <c r="NUE306" s="472"/>
      <c r="NUF306" s="472"/>
      <c r="NUG306" s="472"/>
      <c r="NUH306" s="472"/>
      <c r="NUI306" s="472"/>
      <c r="NUJ306" s="472"/>
      <c r="NUK306" s="472"/>
      <c r="NUL306" s="472"/>
      <c r="NUM306" s="472"/>
      <c r="NUN306" s="472"/>
      <c r="NUO306" s="472"/>
      <c r="NUP306" s="472"/>
      <c r="NUQ306" s="472"/>
      <c r="NUR306" s="472"/>
      <c r="NUS306" s="472"/>
      <c r="NUT306" s="472"/>
      <c r="NUU306" s="472"/>
      <c r="NUV306" s="472"/>
      <c r="NUW306" s="472"/>
      <c r="NUX306" s="472"/>
      <c r="NUY306" s="472"/>
      <c r="NUZ306" s="472"/>
      <c r="NVA306" s="472"/>
      <c r="NVB306" s="472"/>
      <c r="NVC306" s="472"/>
      <c r="NVD306" s="472"/>
      <c r="NVE306" s="472"/>
      <c r="NVF306" s="472"/>
      <c r="NVG306" s="472"/>
      <c r="NVH306" s="472"/>
      <c r="NVI306" s="472"/>
      <c r="NVJ306" s="472"/>
      <c r="NVK306" s="472"/>
      <c r="NVL306" s="472"/>
      <c r="NVM306" s="472"/>
      <c r="NVN306" s="472"/>
      <c r="NVO306" s="472"/>
      <c r="NVP306" s="472"/>
      <c r="NVQ306" s="472"/>
      <c r="NVR306" s="472"/>
      <c r="NVS306" s="472"/>
      <c r="NVT306" s="472"/>
      <c r="NVU306" s="472"/>
      <c r="NVV306" s="472"/>
      <c r="NVW306" s="472"/>
      <c r="NVX306" s="472"/>
      <c r="NVY306" s="472"/>
      <c r="NVZ306" s="472"/>
      <c r="NWA306" s="472"/>
      <c r="NWB306" s="472"/>
      <c r="NWC306" s="472"/>
      <c r="NWD306" s="472"/>
      <c r="NWE306" s="472"/>
      <c r="NWF306" s="472"/>
      <c r="NWG306" s="472"/>
      <c r="NWH306" s="472"/>
      <c r="NWI306" s="472"/>
      <c r="NWJ306" s="472"/>
      <c r="NWK306" s="472"/>
      <c r="NWL306" s="472"/>
      <c r="NWM306" s="472"/>
      <c r="NWN306" s="472"/>
      <c r="NWO306" s="472"/>
      <c r="NWP306" s="472"/>
      <c r="NWQ306" s="472"/>
      <c r="NWR306" s="472"/>
      <c r="NWS306" s="472"/>
      <c r="NWT306" s="472"/>
      <c r="NWU306" s="472"/>
      <c r="NWV306" s="472"/>
      <c r="NWW306" s="472"/>
      <c r="NWX306" s="472"/>
      <c r="NWY306" s="472"/>
      <c r="NWZ306" s="472"/>
      <c r="NXA306" s="472"/>
      <c r="NXB306" s="472"/>
      <c r="NXC306" s="472"/>
      <c r="NXD306" s="472"/>
      <c r="NXE306" s="472"/>
      <c r="NXF306" s="472"/>
      <c r="NXG306" s="472"/>
      <c r="NXH306" s="472"/>
      <c r="NXI306" s="472"/>
      <c r="NXJ306" s="472"/>
      <c r="NXK306" s="472"/>
      <c r="NXL306" s="472"/>
      <c r="NXM306" s="472"/>
      <c r="NXN306" s="472"/>
      <c r="NXO306" s="472"/>
      <c r="NXP306" s="472"/>
      <c r="NXQ306" s="472"/>
      <c r="NXR306" s="472"/>
      <c r="NXS306" s="472"/>
      <c r="NXT306" s="472"/>
      <c r="NXU306" s="472"/>
      <c r="NXV306" s="472"/>
      <c r="NXW306" s="472"/>
      <c r="NXX306" s="472"/>
      <c r="NXY306" s="472"/>
      <c r="NXZ306" s="472"/>
      <c r="NYA306" s="472"/>
      <c r="NYB306" s="472"/>
      <c r="NYC306" s="472"/>
      <c r="NYD306" s="472"/>
      <c r="NYE306" s="472"/>
      <c r="NYF306" s="472"/>
      <c r="NYG306" s="472"/>
      <c r="NYH306" s="472"/>
      <c r="NYI306" s="472"/>
      <c r="NYJ306" s="472"/>
      <c r="NYK306" s="472"/>
      <c r="NYL306" s="472"/>
      <c r="NYM306" s="472"/>
      <c r="NYN306" s="472"/>
      <c r="NYO306" s="472"/>
      <c r="NYP306" s="472"/>
      <c r="NYQ306" s="472"/>
      <c r="NYR306" s="472"/>
      <c r="NYS306" s="472"/>
      <c r="NYT306" s="472"/>
      <c r="NYU306" s="472"/>
      <c r="NYV306" s="472"/>
      <c r="NYW306" s="472"/>
      <c r="NYX306" s="472"/>
      <c r="NYY306" s="472"/>
      <c r="NYZ306" s="472"/>
      <c r="NZA306" s="472"/>
      <c r="NZB306" s="472"/>
      <c r="NZC306" s="472"/>
      <c r="NZD306" s="472"/>
      <c r="NZE306" s="472"/>
      <c r="NZF306" s="472"/>
      <c r="NZG306" s="472"/>
      <c r="NZH306" s="472"/>
      <c r="NZI306" s="472"/>
      <c r="NZJ306" s="472"/>
      <c r="NZK306" s="472"/>
      <c r="NZL306" s="472"/>
      <c r="NZM306" s="472"/>
      <c r="NZN306" s="472"/>
      <c r="NZO306" s="472"/>
      <c r="NZP306" s="472"/>
      <c r="NZQ306" s="472"/>
      <c r="NZR306" s="472"/>
      <c r="NZS306" s="472"/>
      <c r="NZT306" s="472"/>
      <c r="NZU306" s="472"/>
      <c r="NZV306" s="472"/>
      <c r="NZW306" s="472"/>
      <c r="NZX306" s="472"/>
      <c r="NZY306" s="472"/>
      <c r="NZZ306" s="472"/>
      <c r="OAA306" s="472"/>
      <c r="OAB306" s="472"/>
      <c r="OAC306" s="472"/>
      <c r="OAD306" s="472"/>
      <c r="OAE306" s="472"/>
      <c r="OAF306" s="472"/>
      <c r="OAG306" s="472"/>
      <c r="OAH306" s="472"/>
      <c r="OAI306" s="472"/>
      <c r="OAJ306" s="472"/>
      <c r="OAK306" s="472"/>
      <c r="OAL306" s="472"/>
      <c r="OAM306" s="472"/>
      <c r="OAN306" s="472"/>
      <c r="OAO306" s="472"/>
      <c r="OAP306" s="472"/>
      <c r="OAQ306" s="472"/>
      <c r="OAR306" s="472"/>
      <c r="OAS306" s="472"/>
      <c r="OAT306" s="472"/>
      <c r="OAU306" s="472"/>
      <c r="OAV306" s="472"/>
      <c r="OAW306" s="472"/>
      <c r="OAX306" s="472"/>
      <c r="OAY306" s="472"/>
      <c r="OAZ306" s="472"/>
      <c r="OBA306" s="472"/>
      <c r="OBB306" s="472"/>
      <c r="OBC306" s="472"/>
      <c r="OBD306" s="472"/>
      <c r="OBE306" s="472"/>
      <c r="OBF306" s="472"/>
      <c r="OBG306" s="472"/>
      <c r="OBH306" s="472"/>
      <c r="OBI306" s="472"/>
      <c r="OBJ306" s="472"/>
      <c r="OBK306" s="472"/>
      <c r="OBL306" s="472"/>
      <c r="OBM306" s="472"/>
      <c r="OBN306" s="472"/>
      <c r="OBO306" s="472"/>
      <c r="OBP306" s="472"/>
      <c r="OBQ306" s="472"/>
      <c r="OBR306" s="472"/>
      <c r="OBS306" s="472"/>
      <c r="OBT306" s="472"/>
      <c r="OBU306" s="472"/>
      <c r="OBV306" s="472"/>
      <c r="OBW306" s="472"/>
      <c r="OBX306" s="472"/>
      <c r="OBY306" s="472"/>
      <c r="OBZ306" s="472"/>
      <c r="OCA306" s="472"/>
      <c r="OCB306" s="472"/>
      <c r="OCC306" s="472"/>
      <c r="OCD306" s="472"/>
      <c r="OCE306" s="472"/>
      <c r="OCF306" s="472"/>
      <c r="OCG306" s="472"/>
      <c r="OCH306" s="472"/>
      <c r="OCI306" s="472"/>
      <c r="OCJ306" s="472"/>
      <c r="OCK306" s="472"/>
      <c r="OCL306" s="472"/>
      <c r="OCM306" s="472"/>
      <c r="OCN306" s="472"/>
      <c r="OCO306" s="472"/>
      <c r="OCP306" s="472"/>
      <c r="OCQ306" s="472"/>
      <c r="OCR306" s="472"/>
      <c r="OCS306" s="472"/>
      <c r="OCT306" s="472"/>
      <c r="OCU306" s="472"/>
      <c r="OCV306" s="472"/>
      <c r="OCW306" s="472"/>
      <c r="OCX306" s="472"/>
      <c r="OCY306" s="472"/>
      <c r="OCZ306" s="472"/>
      <c r="ODC306" s="472"/>
      <c r="ODD306" s="472"/>
      <c r="ODE306" s="472"/>
      <c r="ODF306" s="472"/>
      <c r="ODG306" s="472"/>
      <c r="ODH306" s="472"/>
      <c r="ODI306" s="472"/>
      <c r="ODJ306" s="472"/>
      <c r="ODK306" s="472"/>
      <c r="ODL306" s="472"/>
      <c r="ODM306" s="472"/>
      <c r="ODN306" s="472"/>
      <c r="ODO306" s="472"/>
      <c r="ODP306" s="472"/>
      <c r="ODQ306" s="472"/>
      <c r="ODR306" s="472"/>
      <c r="ODS306" s="472"/>
      <c r="ODT306" s="472"/>
      <c r="ODU306" s="472"/>
      <c r="ODV306" s="472"/>
      <c r="ODW306" s="472"/>
      <c r="ODX306" s="472"/>
      <c r="ODY306" s="472"/>
      <c r="ODZ306" s="472"/>
      <c r="OEA306" s="472"/>
      <c r="OEB306" s="472"/>
      <c r="OEC306" s="472"/>
      <c r="OED306" s="472"/>
      <c r="OEE306" s="472"/>
      <c r="OEF306" s="472"/>
      <c r="OEG306" s="472"/>
      <c r="OEH306" s="472"/>
      <c r="OEI306" s="472"/>
      <c r="OEJ306" s="472"/>
      <c r="OEK306" s="472"/>
      <c r="OEL306" s="472"/>
      <c r="OEM306" s="472"/>
      <c r="OEN306" s="472"/>
      <c r="OEO306" s="472"/>
      <c r="OEP306" s="472"/>
      <c r="OEQ306" s="472"/>
      <c r="OER306" s="472"/>
      <c r="OES306" s="472"/>
      <c r="OET306" s="472"/>
      <c r="OEU306" s="472"/>
      <c r="OEV306" s="472"/>
      <c r="OEW306" s="472"/>
      <c r="OEX306" s="472"/>
      <c r="OEY306" s="472"/>
      <c r="OEZ306" s="472"/>
      <c r="OFA306" s="472"/>
      <c r="OFB306" s="472"/>
      <c r="OFC306" s="472"/>
      <c r="OFD306" s="472"/>
      <c r="OFE306" s="472"/>
      <c r="OFF306" s="472"/>
      <c r="OFG306" s="472"/>
      <c r="OFH306" s="472"/>
      <c r="OFI306" s="472"/>
      <c r="OFJ306" s="472"/>
      <c r="OFK306" s="472"/>
      <c r="OFL306" s="472"/>
      <c r="OFM306" s="472"/>
      <c r="OFN306" s="472"/>
      <c r="OFO306" s="472"/>
      <c r="OFP306" s="472"/>
      <c r="OFQ306" s="472"/>
      <c r="OFR306" s="472"/>
      <c r="OFS306" s="472"/>
      <c r="OFT306" s="472"/>
      <c r="OFU306" s="472"/>
      <c r="OFV306" s="472"/>
      <c r="OFW306" s="472"/>
      <c r="OFX306" s="472"/>
      <c r="OFY306" s="472"/>
      <c r="OFZ306" s="472"/>
      <c r="OGA306" s="472"/>
      <c r="OGB306" s="472"/>
      <c r="OGC306" s="472"/>
      <c r="OGD306" s="472"/>
      <c r="OGE306" s="472"/>
      <c r="OGF306" s="472"/>
      <c r="OGG306" s="472"/>
      <c r="OGH306" s="472"/>
      <c r="OGI306" s="472"/>
      <c r="OGJ306" s="472"/>
      <c r="OGK306" s="472"/>
      <c r="OGL306" s="472"/>
      <c r="OGM306" s="472"/>
      <c r="OGN306" s="472"/>
      <c r="OGO306" s="472"/>
      <c r="OGP306" s="472"/>
      <c r="OGQ306" s="472"/>
      <c r="OGR306" s="472"/>
      <c r="OGS306" s="472"/>
      <c r="OGT306" s="472"/>
      <c r="OGU306" s="472"/>
      <c r="OGV306" s="472"/>
      <c r="OGW306" s="472"/>
      <c r="OGX306" s="472"/>
      <c r="OGY306" s="472"/>
      <c r="OGZ306" s="472"/>
      <c r="OHA306" s="472"/>
      <c r="OHB306" s="472"/>
      <c r="OHC306" s="472"/>
      <c r="OHD306" s="472"/>
      <c r="OHE306" s="472"/>
      <c r="OHF306" s="472"/>
      <c r="OHG306" s="472"/>
      <c r="OHH306" s="472"/>
      <c r="OHI306" s="472"/>
      <c r="OHJ306" s="472"/>
      <c r="OHK306" s="472"/>
      <c r="OHL306" s="472"/>
      <c r="OHM306" s="472"/>
      <c r="OHN306" s="472"/>
      <c r="OHO306" s="472"/>
      <c r="OHP306" s="472"/>
      <c r="OHQ306" s="472"/>
      <c r="OHR306" s="472"/>
      <c r="OHS306" s="472"/>
      <c r="OHT306" s="472"/>
      <c r="OHU306" s="472"/>
      <c r="OHV306" s="472"/>
      <c r="OHW306" s="472"/>
      <c r="OHX306" s="472"/>
      <c r="OHY306" s="472"/>
      <c r="OHZ306" s="472"/>
      <c r="OIA306" s="472"/>
      <c r="OIB306" s="472"/>
      <c r="OIC306" s="472"/>
      <c r="OID306" s="472"/>
      <c r="OIE306" s="472"/>
      <c r="OIF306" s="472"/>
      <c r="OIG306" s="472"/>
      <c r="OIH306" s="472"/>
      <c r="OII306" s="472"/>
      <c r="OIJ306" s="472"/>
      <c r="OIK306" s="472"/>
      <c r="OIL306" s="472"/>
      <c r="OIM306" s="472"/>
      <c r="OIN306" s="472"/>
      <c r="OIO306" s="472"/>
      <c r="OIP306" s="472"/>
      <c r="OIQ306" s="472"/>
      <c r="OIR306" s="472"/>
      <c r="OIS306" s="472"/>
      <c r="OIT306" s="472"/>
      <c r="OIU306" s="472"/>
      <c r="OIV306" s="472"/>
      <c r="OIW306" s="472"/>
      <c r="OIX306" s="472"/>
      <c r="OIY306" s="472"/>
      <c r="OIZ306" s="472"/>
      <c r="OJA306" s="472"/>
      <c r="OJB306" s="472"/>
      <c r="OJC306" s="472"/>
      <c r="OJD306" s="472"/>
      <c r="OJE306" s="472"/>
      <c r="OJF306" s="472"/>
      <c r="OJG306" s="472"/>
      <c r="OJH306" s="472"/>
      <c r="OJI306" s="472"/>
      <c r="OJJ306" s="472"/>
      <c r="OJK306" s="472"/>
      <c r="OJL306" s="472"/>
      <c r="OJM306" s="472"/>
      <c r="OJN306" s="472"/>
      <c r="OJO306" s="472"/>
      <c r="OJP306" s="472"/>
      <c r="OJQ306" s="472"/>
      <c r="OJR306" s="472"/>
      <c r="OJS306" s="472"/>
      <c r="OJT306" s="472"/>
      <c r="OJU306" s="472"/>
      <c r="OJV306" s="472"/>
      <c r="OJW306" s="472"/>
      <c r="OJX306" s="472"/>
      <c r="OJY306" s="472"/>
      <c r="OJZ306" s="472"/>
      <c r="OKA306" s="472"/>
      <c r="OKB306" s="472"/>
      <c r="OKC306" s="472"/>
      <c r="OKD306" s="472"/>
      <c r="OKE306" s="472"/>
      <c r="OKF306" s="472"/>
      <c r="OKG306" s="472"/>
      <c r="OKH306" s="472"/>
      <c r="OKI306" s="472"/>
      <c r="OKJ306" s="472"/>
      <c r="OKK306" s="472"/>
      <c r="OKL306" s="472"/>
      <c r="OKM306" s="472"/>
      <c r="OKN306" s="472"/>
      <c r="OKO306" s="472"/>
      <c r="OKP306" s="472"/>
      <c r="OKQ306" s="472"/>
      <c r="OKR306" s="472"/>
      <c r="OKS306" s="472"/>
      <c r="OKT306" s="472"/>
      <c r="OKU306" s="472"/>
      <c r="OKV306" s="472"/>
      <c r="OKW306" s="472"/>
      <c r="OKX306" s="472"/>
      <c r="OKY306" s="472"/>
      <c r="OKZ306" s="472"/>
      <c r="OLA306" s="472"/>
      <c r="OLB306" s="472"/>
      <c r="OLC306" s="472"/>
      <c r="OLD306" s="472"/>
      <c r="OLE306" s="472"/>
      <c r="OLF306" s="472"/>
      <c r="OLG306" s="472"/>
      <c r="OLH306" s="472"/>
      <c r="OLI306" s="472"/>
      <c r="OLJ306" s="472"/>
      <c r="OLK306" s="472"/>
      <c r="OLL306" s="472"/>
      <c r="OLM306" s="472"/>
      <c r="OLN306" s="472"/>
      <c r="OLO306" s="472"/>
      <c r="OLP306" s="472"/>
      <c r="OLQ306" s="472"/>
      <c r="OLR306" s="472"/>
      <c r="OLS306" s="472"/>
      <c r="OLT306" s="472"/>
      <c r="OLU306" s="472"/>
      <c r="OLV306" s="472"/>
      <c r="OLW306" s="472"/>
      <c r="OLX306" s="472"/>
      <c r="OLY306" s="472"/>
      <c r="OLZ306" s="472"/>
      <c r="OMA306" s="472"/>
      <c r="OMB306" s="472"/>
      <c r="OMC306" s="472"/>
      <c r="OMD306" s="472"/>
      <c r="OME306" s="472"/>
      <c r="OMF306" s="472"/>
      <c r="OMG306" s="472"/>
      <c r="OMH306" s="472"/>
      <c r="OMI306" s="472"/>
      <c r="OMJ306" s="472"/>
      <c r="OMK306" s="472"/>
      <c r="OML306" s="472"/>
      <c r="OMM306" s="472"/>
      <c r="OMN306" s="472"/>
      <c r="OMO306" s="472"/>
      <c r="OMP306" s="472"/>
      <c r="OMQ306" s="472"/>
      <c r="OMR306" s="472"/>
      <c r="OMS306" s="472"/>
      <c r="OMT306" s="472"/>
      <c r="OMU306" s="472"/>
      <c r="OMV306" s="472"/>
      <c r="OMY306" s="472"/>
      <c r="OMZ306" s="472"/>
      <c r="ONA306" s="472"/>
      <c r="ONB306" s="472"/>
      <c r="ONC306" s="472"/>
      <c r="OND306" s="472"/>
      <c r="ONE306" s="472"/>
      <c r="ONF306" s="472"/>
      <c r="ONG306" s="472"/>
      <c r="ONH306" s="472"/>
      <c r="ONI306" s="472"/>
      <c r="ONJ306" s="472"/>
      <c r="ONK306" s="472"/>
      <c r="ONL306" s="472"/>
      <c r="ONM306" s="472"/>
      <c r="ONN306" s="472"/>
      <c r="ONO306" s="472"/>
      <c r="ONP306" s="472"/>
      <c r="ONQ306" s="472"/>
      <c r="ONR306" s="472"/>
      <c r="ONS306" s="472"/>
      <c r="ONT306" s="472"/>
      <c r="ONU306" s="472"/>
      <c r="ONV306" s="472"/>
      <c r="ONW306" s="472"/>
      <c r="ONX306" s="472"/>
      <c r="ONY306" s="472"/>
      <c r="ONZ306" s="472"/>
      <c r="OOA306" s="472"/>
      <c r="OOB306" s="472"/>
      <c r="OOC306" s="472"/>
      <c r="OOD306" s="472"/>
      <c r="OOE306" s="472"/>
      <c r="OOF306" s="472"/>
      <c r="OOG306" s="472"/>
      <c r="OOH306" s="472"/>
      <c r="OOI306" s="472"/>
      <c r="OOJ306" s="472"/>
      <c r="OOK306" s="472"/>
      <c r="OOL306" s="472"/>
      <c r="OOM306" s="472"/>
      <c r="OON306" s="472"/>
      <c r="OOO306" s="472"/>
      <c r="OOP306" s="472"/>
      <c r="OOQ306" s="472"/>
      <c r="OOR306" s="472"/>
      <c r="OOS306" s="472"/>
      <c r="OOT306" s="472"/>
      <c r="OOU306" s="472"/>
      <c r="OOV306" s="472"/>
      <c r="OOW306" s="472"/>
      <c r="OOX306" s="472"/>
      <c r="OOY306" s="472"/>
      <c r="OOZ306" s="472"/>
      <c r="OPA306" s="472"/>
      <c r="OPB306" s="472"/>
      <c r="OPC306" s="472"/>
      <c r="OPD306" s="472"/>
      <c r="OPE306" s="472"/>
      <c r="OPF306" s="472"/>
      <c r="OPG306" s="472"/>
      <c r="OPH306" s="472"/>
      <c r="OPI306" s="472"/>
      <c r="OPJ306" s="472"/>
      <c r="OPK306" s="472"/>
      <c r="OPL306" s="472"/>
      <c r="OPM306" s="472"/>
      <c r="OPN306" s="472"/>
      <c r="OPO306" s="472"/>
      <c r="OPP306" s="472"/>
      <c r="OPQ306" s="472"/>
      <c r="OPR306" s="472"/>
      <c r="OPS306" s="472"/>
      <c r="OPT306" s="472"/>
      <c r="OPU306" s="472"/>
      <c r="OPV306" s="472"/>
      <c r="OPW306" s="472"/>
      <c r="OPX306" s="472"/>
      <c r="OPY306" s="472"/>
      <c r="OPZ306" s="472"/>
      <c r="OQA306" s="472"/>
      <c r="OQB306" s="472"/>
      <c r="OQC306" s="472"/>
      <c r="OQD306" s="472"/>
      <c r="OQE306" s="472"/>
      <c r="OQF306" s="472"/>
      <c r="OQG306" s="472"/>
      <c r="OQH306" s="472"/>
      <c r="OQI306" s="472"/>
      <c r="OQJ306" s="472"/>
      <c r="OQK306" s="472"/>
      <c r="OQL306" s="472"/>
      <c r="OQM306" s="472"/>
      <c r="OQN306" s="472"/>
      <c r="OQO306" s="472"/>
      <c r="OQP306" s="472"/>
      <c r="OQQ306" s="472"/>
      <c r="OQR306" s="472"/>
      <c r="OQS306" s="472"/>
      <c r="OQT306" s="472"/>
      <c r="OQU306" s="472"/>
      <c r="OQV306" s="472"/>
      <c r="OQW306" s="472"/>
      <c r="OQX306" s="472"/>
      <c r="OQY306" s="472"/>
      <c r="OQZ306" s="472"/>
      <c r="ORA306" s="472"/>
      <c r="ORB306" s="472"/>
      <c r="ORC306" s="472"/>
      <c r="ORD306" s="472"/>
      <c r="ORE306" s="472"/>
      <c r="ORF306" s="472"/>
      <c r="ORG306" s="472"/>
      <c r="ORH306" s="472"/>
      <c r="ORI306" s="472"/>
      <c r="ORJ306" s="472"/>
      <c r="ORK306" s="472"/>
      <c r="ORL306" s="472"/>
      <c r="ORM306" s="472"/>
      <c r="ORN306" s="472"/>
      <c r="ORO306" s="472"/>
      <c r="ORP306" s="472"/>
      <c r="ORQ306" s="472"/>
      <c r="ORR306" s="472"/>
      <c r="ORS306" s="472"/>
      <c r="ORT306" s="472"/>
      <c r="ORU306" s="472"/>
      <c r="ORV306" s="472"/>
      <c r="ORW306" s="472"/>
      <c r="ORX306" s="472"/>
      <c r="ORY306" s="472"/>
      <c r="ORZ306" s="472"/>
      <c r="OSA306" s="472"/>
      <c r="OSB306" s="472"/>
      <c r="OSC306" s="472"/>
      <c r="OSD306" s="472"/>
      <c r="OSE306" s="472"/>
      <c r="OSF306" s="472"/>
      <c r="OSG306" s="472"/>
      <c r="OSH306" s="472"/>
      <c r="OSI306" s="472"/>
      <c r="OSJ306" s="472"/>
      <c r="OSK306" s="472"/>
      <c r="OSL306" s="472"/>
      <c r="OSM306" s="472"/>
      <c r="OSN306" s="472"/>
      <c r="OSO306" s="472"/>
      <c r="OSP306" s="472"/>
      <c r="OSQ306" s="472"/>
      <c r="OSR306" s="472"/>
      <c r="OSS306" s="472"/>
      <c r="OST306" s="472"/>
      <c r="OSU306" s="472"/>
      <c r="OSV306" s="472"/>
      <c r="OSW306" s="472"/>
      <c r="OSX306" s="472"/>
      <c r="OSY306" s="472"/>
      <c r="OSZ306" s="472"/>
      <c r="OTA306" s="472"/>
      <c r="OTB306" s="472"/>
      <c r="OTC306" s="472"/>
      <c r="OTD306" s="472"/>
      <c r="OTE306" s="472"/>
      <c r="OTF306" s="472"/>
      <c r="OTG306" s="472"/>
      <c r="OTH306" s="472"/>
      <c r="OTI306" s="472"/>
      <c r="OTJ306" s="472"/>
      <c r="OTK306" s="472"/>
      <c r="OTL306" s="472"/>
      <c r="OTM306" s="472"/>
      <c r="OTN306" s="472"/>
      <c r="OTO306" s="472"/>
      <c r="OTP306" s="472"/>
      <c r="OTQ306" s="472"/>
      <c r="OTR306" s="472"/>
      <c r="OTS306" s="472"/>
      <c r="OTT306" s="472"/>
      <c r="OTU306" s="472"/>
      <c r="OTV306" s="472"/>
      <c r="OTW306" s="472"/>
      <c r="OTX306" s="472"/>
      <c r="OTY306" s="472"/>
      <c r="OTZ306" s="472"/>
      <c r="OUA306" s="472"/>
      <c r="OUB306" s="472"/>
      <c r="OUC306" s="472"/>
      <c r="OUD306" s="472"/>
      <c r="OUE306" s="472"/>
      <c r="OUF306" s="472"/>
      <c r="OUG306" s="472"/>
      <c r="OUH306" s="472"/>
      <c r="OUI306" s="472"/>
      <c r="OUJ306" s="472"/>
      <c r="OUK306" s="472"/>
      <c r="OUL306" s="472"/>
      <c r="OUM306" s="472"/>
      <c r="OUN306" s="472"/>
      <c r="OUO306" s="472"/>
      <c r="OUP306" s="472"/>
      <c r="OUQ306" s="472"/>
      <c r="OUR306" s="472"/>
      <c r="OUS306" s="472"/>
      <c r="OUT306" s="472"/>
      <c r="OUU306" s="472"/>
      <c r="OUV306" s="472"/>
      <c r="OUW306" s="472"/>
      <c r="OUX306" s="472"/>
      <c r="OUY306" s="472"/>
      <c r="OUZ306" s="472"/>
      <c r="OVA306" s="472"/>
      <c r="OVB306" s="472"/>
      <c r="OVC306" s="472"/>
      <c r="OVD306" s="472"/>
      <c r="OVE306" s="472"/>
      <c r="OVF306" s="472"/>
      <c r="OVG306" s="472"/>
      <c r="OVH306" s="472"/>
      <c r="OVI306" s="472"/>
      <c r="OVJ306" s="472"/>
      <c r="OVK306" s="472"/>
      <c r="OVL306" s="472"/>
      <c r="OVM306" s="472"/>
      <c r="OVN306" s="472"/>
      <c r="OVO306" s="472"/>
      <c r="OVP306" s="472"/>
      <c r="OVQ306" s="472"/>
      <c r="OVR306" s="472"/>
      <c r="OVS306" s="472"/>
      <c r="OVT306" s="472"/>
      <c r="OVU306" s="472"/>
      <c r="OVV306" s="472"/>
      <c r="OVW306" s="472"/>
      <c r="OVX306" s="472"/>
      <c r="OVY306" s="472"/>
      <c r="OVZ306" s="472"/>
      <c r="OWA306" s="472"/>
      <c r="OWB306" s="472"/>
      <c r="OWC306" s="472"/>
      <c r="OWD306" s="472"/>
      <c r="OWE306" s="472"/>
      <c r="OWF306" s="472"/>
      <c r="OWG306" s="472"/>
      <c r="OWH306" s="472"/>
      <c r="OWI306" s="472"/>
      <c r="OWJ306" s="472"/>
      <c r="OWK306" s="472"/>
      <c r="OWL306" s="472"/>
      <c r="OWM306" s="472"/>
      <c r="OWN306" s="472"/>
      <c r="OWO306" s="472"/>
      <c r="OWP306" s="472"/>
      <c r="OWQ306" s="472"/>
      <c r="OWR306" s="472"/>
      <c r="OWU306" s="472"/>
      <c r="OWV306" s="472"/>
      <c r="OWW306" s="472"/>
      <c r="OWX306" s="472"/>
      <c r="OWY306" s="472"/>
      <c r="OWZ306" s="472"/>
      <c r="OXA306" s="472"/>
      <c r="OXB306" s="472"/>
      <c r="OXC306" s="472"/>
      <c r="OXD306" s="472"/>
      <c r="OXE306" s="472"/>
      <c r="OXF306" s="472"/>
      <c r="OXG306" s="472"/>
      <c r="OXH306" s="472"/>
      <c r="OXI306" s="472"/>
      <c r="OXJ306" s="472"/>
      <c r="OXK306" s="472"/>
      <c r="OXL306" s="472"/>
      <c r="OXM306" s="472"/>
      <c r="OXN306" s="472"/>
      <c r="OXO306" s="472"/>
      <c r="OXP306" s="472"/>
      <c r="OXQ306" s="472"/>
      <c r="OXR306" s="472"/>
      <c r="OXS306" s="472"/>
      <c r="OXT306" s="472"/>
      <c r="OXU306" s="472"/>
      <c r="OXV306" s="472"/>
      <c r="OXW306" s="472"/>
      <c r="OXX306" s="472"/>
      <c r="OXY306" s="472"/>
      <c r="OXZ306" s="472"/>
      <c r="OYA306" s="472"/>
      <c r="OYB306" s="472"/>
      <c r="OYC306" s="472"/>
      <c r="OYD306" s="472"/>
      <c r="OYE306" s="472"/>
      <c r="OYF306" s="472"/>
      <c r="OYG306" s="472"/>
      <c r="OYH306" s="472"/>
      <c r="OYI306" s="472"/>
      <c r="OYJ306" s="472"/>
      <c r="OYK306" s="472"/>
      <c r="OYL306" s="472"/>
      <c r="OYM306" s="472"/>
      <c r="OYN306" s="472"/>
      <c r="OYO306" s="472"/>
      <c r="OYP306" s="472"/>
      <c r="OYQ306" s="472"/>
      <c r="OYR306" s="472"/>
      <c r="OYS306" s="472"/>
      <c r="OYT306" s="472"/>
      <c r="OYU306" s="472"/>
      <c r="OYV306" s="472"/>
      <c r="OYW306" s="472"/>
      <c r="OYX306" s="472"/>
      <c r="OYY306" s="472"/>
      <c r="OYZ306" s="472"/>
      <c r="OZA306" s="472"/>
      <c r="OZB306" s="472"/>
      <c r="OZC306" s="472"/>
      <c r="OZD306" s="472"/>
      <c r="OZE306" s="472"/>
      <c r="OZF306" s="472"/>
      <c r="OZG306" s="472"/>
      <c r="OZH306" s="472"/>
      <c r="OZI306" s="472"/>
      <c r="OZJ306" s="472"/>
      <c r="OZK306" s="472"/>
      <c r="OZL306" s="472"/>
      <c r="OZM306" s="472"/>
      <c r="OZN306" s="472"/>
      <c r="OZO306" s="472"/>
      <c r="OZP306" s="472"/>
      <c r="OZQ306" s="472"/>
      <c r="OZR306" s="472"/>
      <c r="OZS306" s="472"/>
      <c r="OZT306" s="472"/>
      <c r="OZU306" s="472"/>
      <c r="OZV306" s="472"/>
      <c r="OZW306" s="472"/>
      <c r="OZX306" s="472"/>
      <c r="OZY306" s="472"/>
      <c r="OZZ306" s="472"/>
      <c r="PAA306" s="472"/>
      <c r="PAB306" s="472"/>
      <c r="PAC306" s="472"/>
      <c r="PAD306" s="472"/>
      <c r="PAE306" s="472"/>
      <c r="PAF306" s="472"/>
      <c r="PAG306" s="472"/>
      <c r="PAH306" s="472"/>
      <c r="PAI306" s="472"/>
      <c r="PAJ306" s="472"/>
      <c r="PAK306" s="472"/>
      <c r="PAL306" s="472"/>
      <c r="PAM306" s="472"/>
      <c r="PAN306" s="472"/>
      <c r="PAO306" s="472"/>
      <c r="PAP306" s="472"/>
      <c r="PAQ306" s="472"/>
      <c r="PAR306" s="472"/>
      <c r="PAS306" s="472"/>
      <c r="PAT306" s="472"/>
      <c r="PAU306" s="472"/>
      <c r="PAV306" s="472"/>
      <c r="PAW306" s="472"/>
      <c r="PAX306" s="472"/>
      <c r="PAY306" s="472"/>
      <c r="PAZ306" s="472"/>
      <c r="PBA306" s="472"/>
      <c r="PBB306" s="472"/>
      <c r="PBC306" s="472"/>
      <c r="PBD306" s="472"/>
      <c r="PBE306" s="472"/>
      <c r="PBF306" s="472"/>
      <c r="PBG306" s="472"/>
      <c r="PBH306" s="472"/>
      <c r="PBI306" s="472"/>
      <c r="PBJ306" s="472"/>
      <c r="PBK306" s="472"/>
      <c r="PBL306" s="472"/>
      <c r="PBM306" s="472"/>
      <c r="PBN306" s="472"/>
      <c r="PBO306" s="472"/>
      <c r="PBP306" s="472"/>
      <c r="PBQ306" s="472"/>
      <c r="PBR306" s="472"/>
      <c r="PBS306" s="472"/>
      <c r="PBT306" s="472"/>
      <c r="PBU306" s="472"/>
      <c r="PBV306" s="472"/>
      <c r="PBW306" s="472"/>
      <c r="PBX306" s="472"/>
      <c r="PBY306" s="472"/>
      <c r="PBZ306" s="472"/>
      <c r="PCA306" s="472"/>
      <c r="PCB306" s="472"/>
      <c r="PCC306" s="472"/>
      <c r="PCD306" s="472"/>
      <c r="PCE306" s="472"/>
      <c r="PCF306" s="472"/>
      <c r="PCG306" s="472"/>
      <c r="PCH306" s="472"/>
      <c r="PCI306" s="472"/>
      <c r="PCJ306" s="472"/>
      <c r="PCK306" s="472"/>
      <c r="PCL306" s="472"/>
      <c r="PCM306" s="472"/>
      <c r="PCN306" s="472"/>
      <c r="PCO306" s="472"/>
      <c r="PCP306" s="472"/>
      <c r="PCQ306" s="472"/>
      <c r="PCR306" s="472"/>
      <c r="PCS306" s="472"/>
      <c r="PCT306" s="472"/>
      <c r="PCU306" s="472"/>
      <c r="PCV306" s="472"/>
      <c r="PCW306" s="472"/>
      <c r="PCX306" s="472"/>
      <c r="PCY306" s="472"/>
      <c r="PCZ306" s="472"/>
      <c r="PDA306" s="472"/>
      <c r="PDB306" s="472"/>
      <c r="PDC306" s="472"/>
      <c r="PDD306" s="472"/>
      <c r="PDE306" s="472"/>
      <c r="PDF306" s="472"/>
      <c r="PDG306" s="472"/>
      <c r="PDH306" s="472"/>
      <c r="PDI306" s="472"/>
      <c r="PDJ306" s="472"/>
      <c r="PDK306" s="472"/>
      <c r="PDL306" s="472"/>
      <c r="PDM306" s="472"/>
      <c r="PDN306" s="472"/>
      <c r="PDO306" s="472"/>
      <c r="PDP306" s="472"/>
      <c r="PDQ306" s="472"/>
      <c r="PDR306" s="472"/>
      <c r="PDS306" s="472"/>
      <c r="PDT306" s="472"/>
      <c r="PDU306" s="472"/>
      <c r="PDV306" s="472"/>
      <c r="PDW306" s="472"/>
      <c r="PDX306" s="472"/>
      <c r="PDY306" s="472"/>
      <c r="PDZ306" s="472"/>
      <c r="PEA306" s="472"/>
      <c r="PEB306" s="472"/>
      <c r="PEC306" s="472"/>
      <c r="PED306" s="472"/>
      <c r="PEE306" s="472"/>
      <c r="PEF306" s="472"/>
      <c r="PEG306" s="472"/>
      <c r="PEH306" s="472"/>
      <c r="PEI306" s="472"/>
      <c r="PEJ306" s="472"/>
      <c r="PEK306" s="472"/>
      <c r="PEL306" s="472"/>
      <c r="PEM306" s="472"/>
      <c r="PEN306" s="472"/>
      <c r="PEO306" s="472"/>
      <c r="PEP306" s="472"/>
      <c r="PEQ306" s="472"/>
      <c r="PER306" s="472"/>
      <c r="PES306" s="472"/>
      <c r="PET306" s="472"/>
      <c r="PEU306" s="472"/>
      <c r="PEV306" s="472"/>
      <c r="PEW306" s="472"/>
      <c r="PEX306" s="472"/>
      <c r="PEY306" s="472"/>
      <c r="PEZ306" s="472"/>
      <c r="PFA306" s="472"/>
      <c r="PFB306" s="472"/>
      <c r="PFC306" s="472"/>
      <c r="PFD306" s="472"/>
      <c r="PFE306" s="472"/>
      <c r="PFF306" s="472"/>
      <c r="PFG306" s="472"/>
      <c r="PFH306" s="472"/>
      <c r="PFI306" s="472"/>
      <c r="PFJ306" s="472"/>
      <c r="PFK306" s="472"/>
      <c r="PFL306" s="472"/>
      <c r="PFM306" s="472"/>
      <c r="PFN306" s="472"/>
      <c r="PFO306" s="472"/>
      <c r="PFP306" s="472"/>
      <c r="PFQ306" s="472"/>
      <c r="PFR306" s="472"/>
      <c r="PFS306" s="472"/>
      <c r="PFT306" s="472"/>
      <c r="PFU306" s="472"/>
      <c r="PFV306" s="472"/>
      <c r="PFW306" s="472"/>
      <c r="PFX306" s="472"/>
      <c r="PFY306" s="472"/>
      <c r="PFZ306" s="472"/>
      <c r="PGA306" s="472"/>
      <c r="PGB306" s="472"/>
      <c r="PGC306" s="472"/>
      <c r="PGD306" s="472"/>
      <c r="PGE306" s="472"/>
      <c r="PGF306" s="472"/>
      <c r="PGG306" s="472"/>
      <c r="PGH306" s="472"/>
      <c r="PGI306" s="472"/>
      <c r="PGJ306" s="472"/>
      <c r="PGK306" s="472"/>
      <c r="PGL306" s="472"/>
      <c r="PGM306" s="472"/>
      <c r="PGN306" s="472"/>
      <c r="PGQ306" s="472"/>
      <c r="PGR306" s="472"/>
      <c r="PGS306" s="472"/>
      <c r="PGT306" s="472"/>
      <c r="PGU306" s="472"/>
      <c r="PGV306" s="472"/>
      <c r="PGW306" s="472"/>
      <c r="PGX306" s="472"/>
      <c r="PGY306" s="472"/>
      <c r="PGZ306" s="472"/>
      <c r="PHA306" s="472"/>
      <c r="PHB306" s="472"/>
      <c r="PHC306" s="472"/>
      <c r="PHD306" s="472"/>
      <c r="PHE306" s="472"/>
      <c r="PHF306" s="472"/>
      <c r="PHG306" s="472"/>
      <c r="PHH306" s="472"/>
      <c r="PHI306" s="472"/>
      <c r="PHJ306" s="472"/>
      <c r="PHK306" s="472"/>
      <c r="PHL306" s="472"/>
      <c r="PHM306" s="472"/>
      <c r="PHN306" s="472"/>
      <c r="PHO306" s="472"/>
      <c r="PHP306" s="472"/>
      <c r="PHQ306" s="472"/>
      <c r="PHR306" s="472"/>
      <c r="PHS306" s="472"/>
      <c r="PHT306" s="472"/>
      <c r="PHU306" s="472"/>
      <c r="PHV306" s="472"/>
      <c r="PHW306" s="472"/>
      <c r="PHX306" s="472"/>
      <c r="PHY306" s="472"/>
      <c r="PHZ306" s="472"/>
      <c r="PIA306" s="472"/>
      <c r="PIB306" s="472"/>
      <c r="PIC306" s="472"/>
      <c r="PID306" s="472"/>
      <c r="PIE306" s="472"/>
      <c r="PIF306" s="472"/>
      <c r="PIG306" s="472"/>
      <c r="PIH306" s="472"/>
      <c r="PII306" s="472"/>
      <c r="PIJ306" s="472"/>
      <c r="PIK306" s="472"/>
      <c r="PIL306" s="472"/>
      <c r="PIM306" s="472"/>
      <c r="PIN306" s="472"/>
      <c r="PIO306" s="472"/>
      <c r="PIP306" s="472"/>
      <c r="PIQ306" s="472"/>
      <c r="PIR306" s="472"/>
      <c r="PIS306" s="472"/>
      <c r="PIT306" s="472"/>
      <c r="PIU306" s="472"/>
      <c r="PIV306" s="472"/>
      <c r="PIW306" s="472"/>
      <c r="PIX306" s="472"/>
      <c r="PIY306" s="472"/>
      <c r="PIZ306" s="472"/>
      <c r="PJA306" s="472"/>
      <c r="PJB306" s="472"/>
      <c r="PJC306" s="472"/>
      <c r="PJD306" s="472"/>
      <c r="PJE306" s="472"/>
      <c r="PJF306" s="472"/>
      <c r="PJG306" s="472"/>
      <c r="PJH306" s="472"/>
      <c r="PJI306" s="472"/>
      <c r="PJJ306" s="472"/>
      <c r="PJK306" s="472"/>
      <c r="PJL306" s="472"/>
      <c r="PJM306" s="472"/>
      <c r="PJN306" s="472"/>
      <c r="PJO306" s="472"/>
      <c r="PJP306" s="472"/>
      <c r="PJQ306" s="472"/>
      <c r="PJR306" s="472"/>
      <c r="PJS306" s="472"/>
      <c r="PJT306" s="472"/>
      <c r="PJU306" s="472"/>
      <c r="PJV306" s="472"/>
      <c r="PJW306" s="472"/>
      <c r="PJX306" s="472"/>
      <c r="PJY306" s="472"/>
      <c r="PJZ306" s="472"/>
      <c r="PKA306" s="472"/>
      <c r="PKB306" s="472"/>
      <c r="PKC306" s="472"/>
      <c r="PKD306" s="472"/>
      <c r="PKE306" s="472"/>
      <c r="PKF306" s="472"/>
      <c r="PKG306" s="472"/>
      <c r="PKH306" s="472"/>
      <c r="PKI306" s="472"/>
      <c r="PKJ306" s="472"/>
      <c r="PKK306" s="472"/>
      <c r="PKL306" s="472"/>
      <c r="PKM306" s="472"/>
      <c r="PKN306" s="472"/>
      <c r="PKO306" s="472"/>
      <c r="PKP306" s="472"/>
      <c r="PKQ306" s="472"/>
      <c r="PKR306" s="472"/>
      <c r="PKS306" s="472"/>
      <c r="PKT306" s="472"/>
      <c r="PKU306" s="472"/>
      <c r="PKV306" s="472"/>
      <c r="PKW306" s="472"/>
      <c r="PKX306" s="472"/>
      <c r="PKY306" s="472"/>
      <c r="PKZ306" s="472"/>
      <c r="PLA306" s="472"/>
      <c r="PLB306" s="472"/>
      <c r="PLC306" s="472"/>
      <c r="PLD306" s="472"/>
      <c r="PLE306" s="472"/>
      <c r="PLF306" s="472"/>
      <c r="PLG306" s="472"/>
      <c r="PLH306" s="472"/>
      <c r="PLI306" s="472"/>
      <c r="PLJ306" s="472"/>
      <c r="PLK306" s="472"/>
      <c r="PLL306" s="472"/>
      <c r="PLM306" s="472"/>
      <c r="PLN306" s="472"/>
      <c r="PLO306" s="472"/>
      <c r="PLP306" s="472"/>
      <c r="PLQ306" s="472"/>
      <c r="PLR306" s="472"/>
      <c r="PLS306" s="472"/>
      <c r="PLT306" s="472"/>
      <c r="PLU306" s="472"/>
      <c r="PLV306" s="472"/>
      <c r="PLW306" s="472"/>
      <c r="PLX306" s="472"/>
      <c r="PLY306" s="472"/>
      <c r="PLZ306" s="472"/>
      <c r="PMA306" s="472"/>
      <c r="PMB306" s="472"/>
      <c r="PMC306" s="472"/>
      <c r="PMD306" s="472"/>
      <c r="PME306" s="472"/>
      <c r="PMF306" s="472"/>
      <c r="PMG306" s="472"/>
      <c r="PMH306" s="472"/>
      <c r="PMI306" s="472"/>
      <c r="PMJ306" s="472"/>
      <c r="PMK306" s="472"/>
      <c r="PML306" s="472"/>
      <c r="PMM306" s="472"/>
      <c r="PMN306" s="472"/>
      <c r="PMO306" s="472"/>
      <c r="PMP306" s="472"/>
      <c r="PMQ306" s="472"/>
      <c r="PMR306" s="472"/>
      <c r="PMS306" s="472"/>
      <c r="PMT306" s="472"/>
      <c r="PMU306" s="472"/>
      <c r="PMV306" s="472"/>
      <c r="PMW306" s="472"/>
      <c r="PMX306" s="472"/>
      <c r="PMY306" s="472"/>
      <c r="PMZ306" s="472"/>
      <c r="PNA306" s="472"/>
      <c r="PNB306" s="472"/>
      <c r="PNC306" s="472"/>
      <c r="PND306" s="472"/>
      <c r="PNE306" s="472"/>
      <c r="PNF306" s="472"/>
      <c r="PNG306" s="472"/>
      <c r="PNH306" s="472"/>
      <c r="PNI306" s="472"/>
      <c r="PNJ306" s="472"/>
      <c r="PNK306" s="472"/>
      <c r="PNL306" s="472"/>
      <c r="PNM306" s="472"/>
      <c r="PNN306" s="472"/>
      <c r="PNO306" s="472"/>
      <c r="PNP306" s="472"/>
      <c r="PNQ306" s="472"/>
      <c r="PNR306" s="472"/>
      <c r="PNS306" s="472"/>
      <c r="PNT306" s="472"/>
      <c r="PNU306" s="472"/>
      <c r="PNV306" s="472"/>
      <c r="PNW306" s="472"/>
      <c r="PNX306" s="472"/>
      <c r="PNY306" s="472"/>
      <c r="PNZ306" s="472"/>
      <c r="POA306" s="472"/>
      <c r="POB306" s="472"/>
      <c r="POC306" s="472"/>
      <c r="POD306" s="472"/>
      <c r="POE306" s="472"/>
      <c r="POF306" s="472"/>
      <c r="POG306" s="472"/>
      <c r="POH306" s="472"/>
      <c r="POI306" s="472"/>
      <c r="POJ306" s="472"/>
      <c r="POK306" s="472"/>
      <c r="POL306" s="472"/>
      <c r="POM306" s="472"/>
      <c r="PON306" s="472"/>
      <c r="POO306" s="472"/>
      <c r="POP306" s="472"/>
      <c r="POQ306" s="472"/>
      <c r="POR306" s="472"/>
      <c r="POS306" s="472"/>
      <c r="POT306" s="472"/>
      <c r="POU306" s="472"/>
      <c r="POV306" s="472"/>
      <c r="POW306" s="472"/>
      <c r="POX306" s="472"/>
      <c r="POY306" s="472"/>
      <c r="POZ306" s="472"/>
      <c r="PPA306" s="472"/>
      <c r="PPB306" s="472"/>
      <c r="PPC306" s="472"/>
      <c r="PPD306" s="472"/>
      <c r="PPE306" s="472"/>
      <c r="PPF306" s="472"/>
      <c r="PPG306" s="472"/>
      <c r="PPH306" s="472"/>
      <c r="PPI306" s="472"/>
      <c r="PPJ306" s="472"/>
      <c r="PPK306" s="472"/>
      <c r="PPL306" s="472"/>
      <c r="PPM306" s="472"/>
      <c r="PPN306" s="472"/>
      <c r="PPO306" s="472"/>
      <c r="PPP306" s="472"/>
      <c r="PPQ306" s="472"/>
      <c r="PPR306" s="472"/>
      <c r="PPS306" s="472"/>
      <c r="PPT306" s="472"/>
      <c r="PPU306" s="472"/>
      <c r="PPV306" s="472"/>
      <c r="PPW306" s="472"/>
      <c r="PPX306" s="472"/>
      <c r="PPY306" s="472"/>
      <c r="PPZ306" s="472"/>
      <c r="PQA306" s="472"/>
      <c r="PQB306" s="472"/>
      <c r="PQC306" s="472"/>
      <c r="PQD306" s="472"/>
      <c r="PQE306" s="472"/>
      <c r="PQF306" s="472"/>
      <c r="PQG306" s="472"/>
      <c r="PQH306" s="472"/>
      <c r="PQI306" s="472"/>
      <c r="PQJ306" s="472"/>
      <c r="PQM306" s="472"/>
      <c r="PQN306" s="472"/>
      <c r="PQO306" s="472"/>
      <c r="PQP306" s="472"/>
      <c r="PQQ306" s="472"/>
      <c r="PQR306" s="472"/>
      <c r="PQS306" s="472"/>
      <c r="PQT306" s="472"/>
      <c r="PQU306" s="472"/>
      <c r="PQV306" s="472"/>
      <c r="PQW306" s="472"/>
      <c r="PQX306" s="472"/>
      <c r="PQY306" s="472"/>
      <c r="PQZ306" s="472"/>
      <c r="PRA306" s="472"/>
      <c r="PRB306" s="472"/>
      <c r="PRC306" s="472"/>
      <c r="PRD306" s="472"/>
      <c r="PRE306" s="472"/>
      <c r="PRF306" s="472"/>
      <c r="PRG306" s="472"/>
      <c r="PRH306" s="472"/>
      <c r="PRI306" s="472"/>
      <c r="PRJ306" s="472"/>
      <c r="PRK306" s="472"/>
      <c r="PRL306" s="472"/>
      <c r="PRM306" s="472"/>
      <c r="PRN306" s="472"/>
      <c r="PRO306" s="472"/>
      <c r="PRP306" s="472"/>
      <c r="PRQ306" s="472"/>
      <c r="PRR306" s="472"/>
      <c r="PRS306" s="472"/>
      <c r="PRT306" s="472"/>
      <c r="PRU306" s="472"/>
      <c r="PRV306" s="472"/>
      <c r="PRW306" s="472"/>
      <c r="PRX306" s="472"/>
      <c r="PRY306" s="472"/>
      <c r="PRZ306" s="472"/>
      <c r="PSA306" s="472"/>
      <c r="PSB306" s="472"/>
      <c r="PSC306" s="472"/>
      <c r="PSD306" s="472"/>
      <c r="PSE306" s="472"/>
      <c r="PSF306" s="472"/>
      <c r="PSG306" s="472"/>
      <c r="PSH306" s="472"/>
      <c r="PSI306" s="472"/>
      <c r="PSJ306" s="472"/>
      <c r="PSK306" s="472"/>
      <c r="PSL306" s="472"/>
      <c r="PSM306" s="472"/>
      <c r="PSN306" s="472"/>
      <c r="PSO306" s="472"/>
      <c r="PSP306" s="472"/>
      <c r="PSQ306" s="472"/>
      <c r="PSR306" s="472"/>
      <c r="PSS306" s="472"/>
      <c r="PST306" s="472"/>
      <c r="PSU306" s="472"/>
      <c r="PSV306" s="472"/>
      <c r="PSW306" s="472"/>
      <c r="PSX306" s="472"/>
      <c r="PSY306" s="472"/>
      <c r="PSZ306" s="472"/>
      <c r="PTA306" s="472"/>
      <c r="PTB306" s="472"/>
      <c r="PTC306" s="472"/>
      <c r="PTD306" s="472"/>
      <c r="PTE306" s="472"/>
      <c r="PTF306" s="472"/>
      <c r="PTG306" s="472"/>
      <c r="PTH306" s="472"/>
      <c r="PTI306" s="472"/>
      <c r="PTJ306" s="472"/>
      <c r="PTK306" s="472"/>
      <c r="PTL306" s="472"/>
      <c r="PTM306" s="472"/>
      <c r="PTN306" s="472"/>
      <c r="PTO306" s="472"/>
      <c r="PTP306" s="472"/>
      <c r="PTQ306" s="472"/>
      <c r="PTR306" s="472"/>
      <c r="PTS306" s="472"/>
      <c r="PTT306" s="472"/>
      <c r="PTU306" s="472"/>
      <c r="PTV306" s="472"/>
      <c r="PTW306" s="472"/>
      <c r="PTX306" s="472"/>
      <c r="PTY306" s="472"/>
      <c r="PTZ306" s="472"/>
      <c r="PUA306" s="472"/>
      <c r="PUB306" s="472"/>
      <c r="PUC306" s="472"/>
      <c r="PUD306" s="472"/>
      <c r="PUE306" s="472"/>
      <c r="PUF306" s="472"/>
      <c r="PUG306" s="472"/>
      <c r="PUH306" s="472"/>
      <c r="PUI306" s="472"/>
      <c r="PUJ306" s="472"/>
      <c r="PUK306" s="472"/>
      <c r="PUL306" s="472"/>
      <c r="PUM306" s="472"/>
      <c r="PUN306" s="472"/>
      <c r="PUO306" s="472"/>
      <c r="PUP306" s="472"/>
      <c r="PUQ306" s="472"/>
      <c r="PUR306" s="472"/>
      <c r="PUS306" s="472"/>
      <c r="PUT306" s="472"/>
      <c r="PUU306" s="472"/>
      <c r="PUV306" s="472"/>
      <c r="PUW306" s="472"/>
      <c r="PUX306" s="472"/>
      <c r="PUY306" s="472"/>
      <c r="PUZ306" s="472"/>
      <c r="PVA306" s="472"/>
      <c r="PVB306" s="472"/>
      <c r="PVC306" s="472"/>
      <c r="PVD306" s="472"/>
      <c r="PVE306" s="472"/>
      <c r="PVF306" s="472"/>
      <c r="PVG306" s="472"/>
      <c r="PVH306" s="472"/>
      <c r="PVI306" s="472"/>
      <c r="PVJ306" s="472"/>
      <c r="PVK306" s="472"/>
      <c r="PVL306" s="472"/>
      <c r="PVM306" s="472"/>
      <c r="PVN306" s="472"/>
      <c r="PVO306" s="472"/>
      <c r="PVP306" s="472"/>
      <c r="PVQ306" s="472"/>
      <c r="PVR306" s="472"/>
      <c r="PVS306" s="472"/>
      <c r="PVT306" s="472"/>
      <c r="PVU306" s="472"/>
      <c r="PVV306" s="472"/>
      <c r="PVW306" s="472"/>
      <c r="PVX306" s="472"/>
      <c r="PVY306" s="472"/>
      <c r="PVZ306" s="472"/>
      <c r="PWA306" s="472"/>
      <c r="PWB306" s="472"/>
      <c r="PWC306" s="472"/>
      <c r="PWD306" s="472"/>
      <c r="PWE306" s="472"/>
      <c r="PWF306" s="472"/>
      <c r="PWG306" s="472"/>
      <c r="PWH306" s="472"/>
      <c r="PWI306" s="472"/>
      <c r="PWJ306" s="472"/>
      <c r="PWK306" s="472"/>
      <c r="PWL306" s="472"/>
      <c r="PWM306" s="472"/>
      <c r="PWN306" s="472"/>
      <c r="PWO306" s="472"/>
      <c r="PWP306" s="472"/>
      <c r="PWQ306" s="472"/>
      <c r="PWR306" s="472"/>
      <c r="PWS306" s="472"/>
      <c r="PWT306" s="472"/>
      <c r="PWU306" s="472"/>
      <c r="PWV306" s="472"/>
      <c r="PWW306" s="472"/>
      <c r="PWX306" s="472"/>
      <c r="PWY306" s="472"/>
      <c r="PWZ306" s="472"/>
      <c r="PXA306" s="472"/>
      <c r="PXB306" s="472"/>
      <c r="PXC306" s="472"/>
      <c r="PXD306" s="472"/>
      <c r="PXE306" s="472"/>
      <c r="PXF306" s="472"/>
      <c r="PXG306" s="472"/>
      <c r="PXH306" s="472"/>
      <c r="PXI306" s="472"/>
      <c r="PXJ306" s="472"/>
      <c r="PXK306" s="472"/>
      <c r="PXL306" s="472"/>
      <c r="PXM306" s="472"/>
      <c r="PXN306" s="472"/>
      <c r="PXO306" s="472"/>
      <c r="PXP306" s="472"/>
      <c r="PXQ306" s="472"/>
      <c r="PXR306" s="472"/>
      <c r="PXS306" s="472"/>
      <c r="PXT306" s="472"/>
      <c r="PXU306" s="472"/>
      <c r="PXV306" s="472"/>
      <c r="PXW306" s="472"/>
      <c r="PXX306" s="472"/>
      <c r="PXY306" s="472"/>
      <c r="PXZ306" s="472"/>
      <c r="PYA306" s="472"/>
      <c r="PYB306" s="472"/>
      <c r="PYC306" s="472"/>
      <c r="PYD306" s="472"/>
      <c r="PYE306" s="472"/>
      <c r="PYF306" s="472"/>
      <c r="PYG306" s="472"/>
      <c r="PYH306" s="472"/>
      <c r="PYI306" s="472"/>
      <c r="PYJ306" s="472"/>
      <c r="PYK306" s="472"/>
      <c r="PYL306" s="472"/>
      <c r="PYM306" s="472"/>
      <c r="PYN306" s="472"/>
      <c r="PYO306" s="472"/>
      <c r="PYP306" s="472"/>
      <c r="PYQ306" s="472"/>
      <c r="PYR306" s="472"/>
      <c r="PYS306" s="472"/>
      <c r="PYT306" s="472"/>
      <c r="PYU306" s="472"/>
      <c r="PYV306" s="472"/>
      <c r="PYW306" s="472"/>
      <c r="PYX306" s="472"/>
      <c r="PYY306" s="472"/>
      <c r="PYZ306" s="472"/>
      <c r="PZA306" s="472"/>
      <c r="PZB306" s="472"/>
      <c r="PZC306" s="472"/>
      <c r="PZD306" s="472"/>
      <c r="PZE306" s="472"/>
      <c r="PZF306" s="472"/>
      <c r="PZG306" s="472"/>
      <c r="PZH306" s="472"/>
      <c r="PZI306" s="472"/>
      <c r="PZJ306" s="472"/>
      <c r="PZK306" s="472"/>
      <c r="PZL306" s="472"/>
      <c r="PZM306" s="472"/>
      <c r="PZN306" s="472"/>
      <c r="PZO306" s="472"/>
      <c r="PZP306" s="472"/>
      <c r="PZQ306" s="472"/>
      <c r="PZR306" s="472"/>
      <c r="PZS306" s="472"/>
      <c r="PZT306" s="472"/>
      <c r="PZU306" s="472"/>
      <c r="PZV306" s="472"/>
      <c r="PZW306" s="472"/>
      <c r="PZX306" s="472"/>
      <c r="PZY306" s="472"/>
      <c r="PZZ306" s="472"/>
      <c r="QAA306" s="472"/>
      <c r="QAB306" s="472"/>
      <c r="QAC306" s="472"/>
      <c r="QAD306" s="472"/>
      <c r="QAE306" s="472"/>
      <c r="QAF306" s="472"/>
      <c r="QAI306" s="472"/>
      <c r="QAJ306" s="472"/>
      <c r="QAK306" s="472"/>
      <c r="QAL306" s="472"/>
      <c r="QAM306" s="472"/>
      <c r="QAN306" s="472"/>
      <c r="QAO306" s="472"/>
      <c r="QAP306" s="472"/>
      <c r="QAQ306" s="472"/>
      <c r="QAR306" s="472"/>
      <c r="QAS306" s="472"/>
      <c r="QAT306" s="472"/>
      <c r="QAU306" s="472"/>
      <c r="QAV306" s="472"/>
      <c r="QAW306" s="472"/>
      <c r="QAX306" s="472"/>
      <c r="QAY306" s="472"/>
      <c r="QAZ306" s="472"/>
      <c r="QBA306" s="472"/>
      <c r="QBB306" s="472"/>
      <c r="QBC306" s="472"/>
      <c r="QBD306" s="472"/>
      <c r="QBE306" s="472"/>
      <c r="QBF306" s="472"/>
      <c r="QBG306" s="472"/>
      <c r="QBH306" s="472"/>
      <c r="QBI306" s="472"/>
      <c r="QBJ306" s="472"/>
      <c r="QBK306" s="472"/>
      <c r="QBL306" s="472"/>
      <c r="QBM306" s="472"/>
      <c r="QBN306" s="472"/>
      <c r="QBO306" s="472"/>
      <c r="QBP306" s="472"/>
      <c r="QBQ306" s="472"/>
      <c r="QBR306" s="472"/>
      <c r="QBS306" s="472"/>
      <c r="QBT306" s="472"/>
      <c r="QBU306" s="472"/>
      <c r="QBV306" s="472"/>
      <c r="QBW306" s="472"/>
      <c r="QBX306" s="472"/>
      <c r="QBY306" s="472"/>
      <c r="QBZ306" s="472"/>
      <c r="QCA306" s="472"/>
      <c r="QCB306" s="472"/>
      <c r="QCC306" s="472"/>
      <c r="QCD306" s="472"/>
      <c r="QCE306" s="472"/>
      <c r="QCF306" s="472"/>
      <c r="QCG306" s="472"/>
      <c r="QCH306" s="472"/>
      <c r="QCI306" s="472"/>
      <c r="QCJ306" s="472"/>
      <c r="QCK306" s="472"/>
      <c r="QCL306" s="472"/>
      <c r="QCM306" s="472"/>
      <c r="QCN306" s="472"/>
      <c r="QCO306" s="472"/>
      <c r="QCP306" s="472"/>
      <c r="QCQ306" s="472"/>
      <c r="QCR306" s="472"/>
      <c r="QCS306" s="472"/>
      <c r="QCT306" s="472"/>
      <c r="QCU306" s="472"/>
      <c r="QCV306" s="472"/>
      <c r="QCW306" s="472"/>
      <c r="QCX306" s="472"/>
      <c r="QCY306" s="472"/>
      <c r="QCZ306" s="472"/>
      <c r="QDA306" s="472"/>
      <c r="QDB306" s="472"/>
      <c r="QDC306" s="472"/>
      <c r="QDD306" s="472"/>
      <c r="QDE306" s="472"/>
      <c r="QDF306" s="472"/>
      <c r="QDG306" s="472"/>
      <c r="QDH306" s="472"/>
      <c r="QDI306" s="472"/>
      <c r="QDJ306" s="472"/>
      <c r="QDK306" s="472"/>
      <c r="QDL306" s="472"/>
      <c r="QDM306" s="472"/>
      <c r="QDN306" s="472"/>
      <c r="QDO306" s="472"/>
      <c r="QDP306" s="472"/>
      <c r="QDQ306" s="472"/>
      <c r="QDR306" s="472"/>
      <c r="QDS306" s="472"/>
      <c r="QDT306" s="472"/>
      <c r="QDU306" s="472"/>
      <c r="QDV306" s="472"/>
      <c r="QDW306" s="472"/>
      <c r="QDX306" s="472"/>
      <c r="QDY306" s="472"/>
      <c r="QDZ306" s="472"/>
      <c r="QEA306" s="472"/>
      <c r="QEB306" s="472"/>
      <c r="QEC306" s="472"/>
      <c r="QED306" s="472"/>
      <c r="QEE306" s="472"/>
      <c r="QEF306" s="472"/>
      <c r="QEG306" s="472"/>
      <c r="QEH306" s="472"/>
      <c r="QEI306" s="472"/>
      <c r="QEJ306" s="472"/>
      <c r="QEK306" s="472"/>
      <c r="QEL306" s="472"/>
      <c r="QEM306" s="472"/>
      <c r="QEN306" s="472"/>
      <c r="QEO306" s="472"/>
      <c r="QEP306" s="472"/>
      <c r="QEQ306" s="472"/>
      <c r="QER306" s="472"/>
      <c r="QES306" s="472"/>
      <c r="QET306" s="472"/>
      <c r="QEU306" s="472"/>
      <c r="QEV306" s="472"/>
      <c r="QEW306" s="472"/>
      <c r="QEX306" s="472"/>
      <c r="QEY306" s="472"/>
      <c r="QEZ306" s="472"/>
      <c r="QFA306" s="472"/>
      <c r="QFB306" s="472"/>
      <c r="QFC306" s="472"/>
      <c r="QFD306" s="472"/>
      <c r="QFE306" s="472"/>
      <c r="QFF306" s="472"/>
      <c r="QFG306" s="472"/>
      <c r="QFH306" s="472"/>
      <c r="QFI306" s="472"/>
      <c r="QFJ306" s="472"/>
      <c r="QFK306" s="472"/>
      <c r="QFL306" s="472"/>
      <c r="QFM306" s="472"/>
      <c r="QFN306" s="472"/>
      <c r="QFO306" s="472"/>
      <c r="QFP306" s="472"/>
      <c r="QFQ306" s="472"/>
      <c r="QFR306" s="472"/>
      <c r="QFS306" s="472"/>
      <c r="QFT306" s="472"/>
      <c r="QFU306" s="472"/>
      <c r="QFV306" s="472"/>
      <c r="QFW306" s="472"/>
      <c r="QFX306" s="472"/>
      <c r="QFY306" s="472"/>
      <c r="QFZ306" s="472"/>
      <c r="QGA306" s="472"/>
      <c r="QGB306" s="472"/>
      <c r="QGC306" s="472"/>
      <c r="QGD306" s="472"/>
      <c r="QGE306" s="472"/>
      <c r="QGF306" s="472"/>
      <c r="QGG306" s="472"/>
      <c r="QGH306" s="472"/>
      <c r="QGI306" s="472"/>
      <c r="QGJ306" s="472"/>
      <c r="QGK306" s="472"/>
      <c r="QGL306" s="472"/>
      <c r="QGM306" s="472"/>
      <c r="QGN306" s="472"/>
      <c r="QGO306" s="472"/>
      <c r="QGP306" s="472"/>
      <c r="QGQ306" s="472"/>
      <c r="QGR306" s="472"/>
      <c r="QGS306" s="472"/>
      <c r="QGT306" s="472"/>
      <c r="QGU306" s="472"/>
      <c r="QGV306" s="472"/>
      <c r="QGW306" s="472"/>
      <c r="QGX306" s="472"/>
      <c r="QGY306" s="472"/>
      <c r="QGZ306" s="472"/>
      <c r="QHA306" s="472"/>
      <c r="QHB306" s="472"/>
      <c r="QHC306" s="472"/>
      <c r="QHD306" s="472"/>
      <c r="QHE306" s="472"/>
      <c r="QHF306" s="472"/>
      <c r="QHG306" s="472"/>
      <c r="QHH306" s="472"/>
      <c r="QHI306" s="472"/>
      <c r="QHJ306" s="472"/>
      <c r="QHK306" s="472"/>
      <c r="QHL306" s="472"/>
      <c r="QHM306" s="472"/>
      <c r="QHN306" s="472"/>
      <c r="QHO306" s="472"/>
      <c r="QHP306" s="472"/>
      <c r="QHQ306" s="472"/>
      <c r="QHR306" s="472"/>
      <c r="QHS306" s="472"/>
      <c r="QHT306" s="472"/>
      <c r="QHU306" s="472"/>
      <c r="QHV306" s="472"/>
      <c r="QHW306" s="472"/>
      <c r="QHX306" s="472"/>
      <c r="QHY306" s="472"/>
      <c r="QHZ306" s="472"/>
      <c r="QIA306" s="472"/>
      <c r="QIB306" s="472"/>
      <c r="QIC306" s="472"/>
      <c r="QID306" s="472"/>
      <c r="QIE306" s="472"/>
      <c r="QIF306" s="472"/>
      <c r="QIG306" s="472"/>
      <c r="QIH306" s="472"/>
      <c r="QII306" s="472"/>
      <c r="QIJ306" s="472"/>
      <c r="QIK306" s="472"/>
      <c r="QIL306" s="472"/>
      <c r="QIM306" s="472"/>
      <c r="QIN306" s="472"/>
      <c r="QIO306" s="472"/>
      <c r="QIP306" s="472"/>
      <c r="QIQ306" s="472"/>
      <c r="QIR306" s="472"/>
      <c r="QIS306" s="472"/>
      <c r="QIT306" s="472"/>
      <c r="QIU306" s="472"/>
      <c r="QIV306" s="472"/>
      <c r="QIW306" s="472"/>
      <c r="QIX306" s="472"/>
      <c r="QIY306" s="472"/>
      <c r="QIZ306" s="472"/>
      <c r="QJA306" s="472"/>
      <c r="QJB306" s="472"/>
      <c r="QJC306" s="472"/>
      <c r="QJD306" s="472"/>
      <c r="QJE306" s="472"/>
      <c r="QJF306" s="472"/>
      <c r="QJG306" s="472"/>
      <c r="QJH306" s="472"/>
      <c r="QJI306" s="472"/>
      <c r="QJJ306" s="472"/>
      <c r="QJK306" s="472"/>
      <c r="QJL306" s="472"/>
      <c r="QJM306" s="472"/>
      <c r="QJN306" s="472"/>
      <c r="QJO306" s="472"/>
      <c r="QJP306" s="472"/>
      <c r="QJQ306" s="472"/>
      <c r="QJR306" s="472"/>
      <c r="QJS306" s="472"/>
      <c r="QJT306" s="472"/>
      <c r="QJU306" s="472"/>
      <c r="QJV306" s="472"/>
      <c r="QJW306" s="472"/>
      <c r="QJX306" s="472"/>
      <c r="QJY306" s="472"/>
      <c r="QJZ306" s="472"/>
      <c r="QKA306" s="472"/>
      <c r="QKB306" s="472"/>
      <c r="QKE306" s="472"/>
      <c r="QKF306" s="472"/>
      <c r="QKG306" s="472"/>
      <c r="QKH306" s="472"/>
      <c r="QKI306" s="472"/>
      <c r="QKJ306" s="472"/>
      <c r="QKK306" s="472"/>
      <c r="QKL306" s="472"/>
      <c r="QKM306" s="472"/>
      <c r="QKN306" s="472"/>
      <c r="QKO306" s="472"/>
      <c r="QKP306" s="472"/>
      <c r="QKQ306" s="472"/>
      <c r="QKR306" s="472"/>
      <c r="QKS306" s="472"/>
      <c r="QKT306" s="472"/>
      <c r="QKU306" s="472"/>
      <c r="QKV306" s="472"/>
      <c r="QKW306" s="472"/>
      <c r="QKX306" s="472"/>
      <c r="QKY306" s="472"/>
      <c r="QKZ306" s="472"/>
      <c r="QLA306" s="472"/>
      <c r="QLB306" s="472"/>
      <c r="QLC306" s="472"/>
      <c r="QLD306" s="472"/>
      <c r="QLE306" s="472"/>
      <c r="QLF306" s="472"/>
      <c r="QLG306" s="472"/>
      <c r="QLH306" s="472"/>
      <c r="QLI306" s="472"/>
      <c r="QLJ306" s="472"/>
      <c r="QLK306" s="472"/>
      <c r="QLL306" s="472"/>
      <c r="QLM306" s="472"/>
      <c r="QLN306" s="472"/>
      <c r="QLO306" s="472"/>
      <c r="QLP306" s="472"/>
      <c r="QLQ306" s="472"/>
      <c r="QLR306" s="472"/>
      <c r="QLS306" s="472"/>
      <c r="QLT306" s="472"/>
      <c r="QLU306" s="472"/>
      <c r="QLV306" s="472"/>
      <c r="QLW306" s="472"/>
      <c r="QLX306" s="472"/>
      <c r="QLY306" s="472"/>
      <c r="QLZ306" s="472"/>
      <c r="QMA306" s="472"/>
      <c r="QMB306" s="472"/>
      <c r="QMC306" s="472"/>
      <c r="QMD306" s="472"/>
      <c r="QME306" s="472"/>
      <c r="QMF306" s="472"/>
      <c r="QMG306" s="472"/>
      <c r="QMH306" s="472"/>
      <c r="QMI306" s="472"/>
      <c r="QMJ306" s="472"/>
      <c r="QMK306" s="472"/>
      <c r="QML306" s="472"/>
      <c r="QMM306" s="472"/>
      <c r="QMN306" s="472"/>
      <c r="QMO306" s="472"/>
      <c r="QMP306" s="472"/>
      <c r="QMQ306" s="472"/>
      <c r="QMR306" s="472"/>
      <c r="QMS306" s="472"/>
      <c r="QMT306" s="472"/>
      <c r="QMU306" s="472"/>
      <c r="QMV306" s="472"/>
      <c r="QMW306" s="472"/>
      <c r="QMX306" s="472"/>
      <c r="QMY306" s="472"/>
      <c r="QMZ306" s="472"/>
      <c r="QNA306" s="472"/>
      <c r="QNB306" s="472"/>
      <c r="QNC306" s="472"/>
      <c r="QND306" s="472"/>
      <c r="QNE306" s="472"/>
      <c r="QNF306" s="472"/>
      <c r="QNG306" s="472"/>
      <c r="QNH306" s="472"/>
      <c r="QNI306" s="472"/>
      <c r="QNJ306" s="472"/>
      <c r="QNK306" s="472"/>
      <c r="QNL306" s="472"/>
      <c r="QNM306" s="472"/>
      <c r="QNN306" s="472"/>
      <c r="QNO306" s="472"/>
      <c r="QNP306" s="472"/>
      <c r="QNQ306" s="472"/>
      <c r="QNR306" s="472"/>
      <c r="QNS306" s="472"/>
      <c r="QNT306" s="472"/>
      <c r="QNU306" s="472"/>
      <c r="QNV306" s="472"/>
      <c r="QNW306" s="472"/>
      <c r="QNX306" s="472"/>
      <c r="QNY306" s="472"/>
      <c r="QNZ306" s="472"/>
      <c r="QOA306" s="472"/>
      <c r="QOB306" s="472"/>
      <c r="QOC306" s="472"/>
      <c r="QOD306" s="472"/>
      <c r="QOE306" s="472"/>
      <c r="QOF306" s="472"/>
      <c r="QOG306" s="472"/>
      <c r="QOH306" s="472"/>
      <c r="QOI306" s="472"/>
      <c r="QOJ306" s="472"/>
      <c r="QOK306" s="472"/>
      <c r="QOL306" s="472"/>
      <c r="QOM306" s="472"/>
      <c r="QON306" s="472"/>
      <c r="QOO306" s="472"/>
      <c r="QOP306" s="472"/>
      <c r="QOQ306" s="472"/>
      <c r="QOR306" s="472"/>
      <c r="QOS306" s="472"/>
      <c r="QOT306" s="472"/>
      <c r="QOU306" s="472"/>
      <c r="QOV306" s="472"/>
      <c r="QOW306" s="472"/>
      <c r="QOX306" s="472"/>
      <c r="QOY306" s="472"/>
      <c r="QOZ306" s="472"/>
      <c r="QPA306" s="472"/>
      <c r="QPB306" s="472"/>
      <c r="QPC306" s="472"/>
      <c r="QPD306" s="472"/>
      <c r="QPE306" s="472"/>
      <c r="QPF306" s="472"/>
      <c r="QPG306" s="472"/>
      <c r="QPH306" s="472"/>
      <c r="QPI306" s="472"/>
      <c r="QPJ306" s="472"/>
      <c r="QPK306" s="472"/>
      <c r="QPL306" s="472"/>
      <c r="QPM306" s="472"/>
      <c r="QPN306" s="472"/>
      <c r="QPO306" s="472"/>
      <c r="QPP306" s="472"/>
      <c r="QPQ306" s="472"/>
      <c r="QPR306" s="472"/>
      <c r="QPS306" s="472"/>
      <c r="QPT306" s="472"/>
      <c r="QPU306" s="472"/>
      <c r="QPV306" s="472"/>
      <c r="QPW306" s="472"/>
      <c r="QPX306" s="472"/>
      <c r="QPY306" s="472"/>
      <c r="QPZ306" s="472"/>
      <c r="QQA306" s="472"/>
      <c r="QQB306" s="472"/>
      <c r="QQC306" s="472"/>
      <c r="QQD306" s="472"/>
      <c r="QQE306" s="472"/>
      <c r="QQF306" s="472"/>
      <c r="QQG306" s="472"/>
      <c r="QQH306" s="472"/>
      <c r="QQI306" s="472"/>
      <c r="QQJ306" s="472"/>
      <c r="QQK306" s="472"/>
      <c r="QQL306" s="472"/>
      <c r="QQM306" s="472"/>
      <c r="QQN306" s="472"/>
      <c r="QQO306" s="472"/>
      <c r="QQP306" s="472"/>
      <c r="QQQ306" s="472"/>
      <c r="QQR306" s="472"/>
      <c r="QQS306" s="472"/>
      <c r="QQT306" s="472"/>
      <c r="QQU306" s="472"/>
      <c r="QQV306" s="472"/>
      <c r="QQW306" s="472"/>
      <c r="QQX306" s="472"/>
      <c r="QQY306" s="472"/>
      <c r="QQZ306" s="472"/>
      <c r="QRA306" s="472"/>
      <c r="QRB306" s="472"/>
      <c r="QRC306" s="472"/>
      <c r="QRD306" s="472"/>
      <c r="QRE306" s="472"/>
      <c r="QRF306" s="472"/>
      <c r="QRG306" s="472"/>
      <c r="QRH306" s="472"/>
      <c r="QRI306" s="472"/>
      <c r="QRJ306" s="472"/>
      <c r="QRK306" s="472"/>
      <c r="QRL306" s="472"/>
      <c r="QRM306" s="472"/>
      <c r="QRN306" s="472"/>
      <c r="QRO306" s="472"/>
      <c r="QRP306" s="472"/>
      <c r="QRQ306" s="472"/>
      <c r="QRR306" s="472"/>
      <c r="QRS306" s="472"/>
      <c r="QRT306" s="472"/>
      <c r="QRU306" s="472"/>
      <c r="QRV306" s="472"/>
      <c r="QRW306" s="472"/>
      <c r="QRX306" s="472"/>
      <c r="QRY306" s="472"/>
      <c r="QRZ306" s="472"/>
      <c r="QSA306" s="472"/>
      <c r="QSB306" s="472"/>
      <c r="QSC306" s="472"/>
      <c r="QSD306" s="472"/>
      <c r="QSE306" s="472"/>
      <c r="QSF306" s="472"/>
      <c r="QSG306" s="472"/>
      <c r="QSH306" s="472"/>
      <c r="QSI306" s="472"/>
      <c r="QSJ306" s="472"/>
      <c r="QSK306" s="472"/>
      <c r="QSL306" s="472"/>
      <c r="QSM306" s="472"/>
      <c r="QSN306" s="472"/>
      <c r="QSO306" s="472"/>
      <c r="QSP306" s="472"/>
      <c r="QSQ306" s="472"/>
      <c r="QSR306" s="472"/>
      <c r="QSS306" s="472"/>
      <c r="QST306" s="472"/>
      <c r="QSU306" s="472"/>
      <c r="QSV306" s="472"/>
      <c r="QSW306" s="472"/>
      <c r="QSX306" s="472"/>
      <c r="QSY306" s="472"/>
      <c r="QSZ306" s="472"/>
      <c r="QTA306" s="472"/>
      <c r="QTB306" s="472"/>
      <c r="QTC306" s="472"/>
      <c r="QTD306" s="472"/>
      <c r="QTE306" s="472"/>
      <c r="QTF306" s="472"/>
      <c r="QTG306" s="472"/>
      <c r="QTH306" s="472"/>
      <c r="QTI306" s="472"/>
      <c r="QTJ306" s="472"/>
      <c r="QTK306" s="472"/>
      <c r="QTL306" s="472"/>
      <c r="QTM306" s="472"/>
      <c r="QTN306" s="472"/>
      <c r="QTO306" s="472"/>
      <c r="QTP306" s="472"/>
      <c r="QTQ306" s="472"/>
      <c r="QTR306" s="472"/>
      <c r="QTS306" s="472"/>
      <c r="QTT306" s="472"/>
      <c r="QTU306" s="472"/>
      <c r="QTV306" s="472"/>
      <c r="QTW306" s="472"/>
      <c r="QTX306" s="472"/>
      <c r="QUA306" s="472"/>
      <c r="QUB306" s="472"/>
      <c r="QUC306" s="472"/>
      <c r="QUD306" s="472"/>
      <c r="QUE306" s="472"/>
      <c r="QUF306" s="472"/>
      <c r="QUG306" s="472"/>
      <c r="QUH306" s="472"/>
      <c r="QUI306" s="472"/>
      <c r="QUJ306" s="472"/>
      <c r="QUK306" s="472"/>
      <c r="QUL306" s="472"/>
      <c r="QUM306" s="472"/>
      <c r="QUN306" s="472"/>
      <c r="QUO306" s="472"/>
      <c r="QUP306" s="472"/>
      <c r="QUQ306" s="472"/>
      <c r="QUR306" s="472"/>
      <c r="QUS306" s="472"/>
      <c r="QUT306" s="472"/>
      <c r="QUU306" s="472"/>
      <c r="QUV306" s="472"/>
      <c r="QUW306" s="472"/>
      <c r="QUX306" s="472"/>
      <c r="QUY306" s="472"/>
      <c r="QUZ306" s="472"/>
      <c r="QVA306" s="472"/>
      <c r="QVB306" s="472"/>
      <c r="QVC306" s="472"/>
      <c r="QVD306" s="472"/>
      <c r="QVE306" s="472"/>
      <c r="QVF306" s="472"/>
      <c r="QVG306" s="472"/>
      <c r="QVH306" s="472"/>
      <c r="QVI306" s="472"/>
      <c r="QVJ306" s="472"/>
      <c r="QVK306" s="472"/>
      <c r="QVL306" s="472"/>
      <c r="QVM306" s="472"/>
      <c r="QVN306" s="472"/>
      <c r="QVO306" s="472"/>
      <c r="QVP306" s="472"/>
      <c r="QVQ306" s="472"/>
      <c r="QVR306" s="472"/>
      <c r="QVS306" s="472"/>
      <c r="QVT306" s="472"/>
      <c r="QVU306" s="472"/>
      <c r="QVV306" s="472"/>
      <c r="QVW306" s="472"/>
      <c r="QVX306" s="472"/>
      <c r="QVY306" s="472"/>
      <c r="QVZ306" s="472"/>
      <c r="QWA306" s="472"/>
      <c r="QWB306" s="472"/>
      <c r="QWC306" s="472"/>
      <c r="QWD306" s="472"/>
      <c r="QWE306" s="472"/>
      <c r="QWF306" s="472"/>
      <c r="QWG306" s="472"/>
      <c r="QWH306" s="472"/>
      <c r="QWI306" s="472"/>
      <c r="QWJ306" s="472"/>
      <c r="QWK306" s="472"/>
      <c r="QWL306" s="472"/>
      <c r="QWM306" s="472"/>
      <c r="QWN306" s="472"/>
      <c r="QWO306" s="472"/>
      <c r="QWP306" s="472"/>
      <c r="QWQ306" s="472"/>
      <c r="QWR306" s="472"/>
      <c r="QWS306" s="472"/>
      <c r="QWT306" s="472"/>
      <c r="QWU306" s="472"/>
      <c r="QWV306" s="472"/>
      <c r="QWW306" s="472"/>
      <c r="QWX306" s="472"/>
      <c r="QWY306" s="472"/>
      <c r="QWZ306" s="472"/>
      <c r="QXA306" s="472"/>
      <c r="QXB306" s="472"/>
      <c r="QXC306" s="472"/>
      <c r="QXD306" s="472"/>
      <c r="QXE306" s="472"/>
      <c r="QXF306" s="472"/>
      <c r="QXG306" s="472"/>
      <c r="QXH306" s="472"/>
      <c r="QXI306" s="472"/>
      <c r="QXJ306" s="472"/>
      <c r="QXK306" s="472"/>
      <c r="QXL306" s="472"/>
      <c r="QXM306" s="472"/>
      <c r="QXN306" s="472"/>
      <c r="QXO306" s="472"/>
      <c r="QXP306" s="472"/>
      <c r="QXQ306" s="472"/>
      <c r="QXR306" s="472"/>
      <c r="QXS306" s="472"/>
      <c r="QXT306" s="472"/>
      <c r="QXU306" s="472"/>
      <c r="QXV306" s="472"/>
      <c r="QXW306" s="472"/>
      <c r="QXX306" s="472"/>
      <c r="QXY306" s="472"/>
      <c r="QXZ306" s="472"/>
      <c r="QYA306" s="472"/>
      <c r="QYB306" s="472"/>
      <c r="QYC306" s="472"/>
      <c r="QYD306" s="472"/>
      <c r="QYE306" s="472"/>
      <c r="QYF306" s="472"/>
      <c r="QYG306" s="472"/>
      <c r="QYH306" s="472"/>
      <c r="QYI306" s="472"/>
      <c r="QYJ306" s="472"/>
      <c r="QYK306" s="472"/>
      <c r="QYL306" s="472"/>
      <c r="QYM306" s="472"/>
      <c r="QYN306" s="472"/>
      <c r="QYO306" s="472"/>
      <c r="QYP306" s="472"/>
      <c r="QYQ306" s="472"/>
      <c r="QYR306" s="472"/>
      <c r="QYS306" s="472"/>
      <c r="QYT306" s="472"/>
      <c r="QYU306" s="472"/>
      <c r="QYV306" s="472"/>
      <c r="QYW306" s="472"/>
      <c r="QYX306" s="472"/>
      <c r="QYY306" s="472"/>
      <c r="QYZ306" s="472"/>
      <c r="QZA306" s="472"/>
      <c r="QZB306" s="472"/>
      <c r="QZC306" s="472"/>
      <c r="QZD306" s="472"/>
      <c r="QZE306" s="472"/>
      <c r="QZF306" s="472"/>
      <c r="QZG306" s="472"/>
      <c r="QZH306" s="472"/>
      <c r="QZI306" s="472"/>
      <c r="QZJ306" s="472"/>
      <c r="QZK306" s="472"/>
      <c r="QZL306" s="472"/>
      <c r="QZM306" s="472"/>
      <c r="QZN306" s="472"/>
      <c r="QZO306" s="472"/>
      <c r="QZP306" s="472"/>
      <c r="QZQ306" s="472"/>
      <c r="QZR306" s="472"/>
      <c r="QZS306" s="472"/>
      <c r="QZT306" s="472"/>
      <c r="QZU306" s="472"/>
      <c r="QZV306" s="472"/>
      <c r="QZW306" s="472"/>
      <c r="QZX306" s="472"/>
      <c r="QZY306" s="472"/>
      <c r="QZZ306" s="472"/>
      <c r="RAA306" s="472"/>
      <c r="RAB306" s="472"/>
      <c r="RAC306" s="472"/>
      <c r="RAD306" s="472"/>
      <c r="RAE306" s="472"/>
      <c r="RAF306" s="472"/>
      <c r="RAG306" s="472"/>
      <c r="RAH306" s="472"/>
      <c r="RAI306" s="472"/>
      <c r="RAJ306" s="472"/>
      <c r="RAK306" s="472"/>
      <c r="RAL306" s="472"/>
      <c r="RAM306" s="472"/>
      <c r="RAN306" s="472"/>
      <c r="RAO306" s="472"/>
      <c r="RAP306" s="472"/>
      <c r="RAQ306" s="472"/>
      <c r="RAR306" s="472"/>
      <c r="RAS306" s="472"/>
      <c r="RAT306" s="472"/>
      <c r="RAU306" s="472"/>
      <c r="RAV306" s="472"/>
      <c r="RAW306" s="472"/>
      <c r="RAX306" s="472"/>
      <c r="RAY306" s="472"/>
      <c r="RAZ306" s="472"/>
      <c r="RBA306" s="472"/>
      <c r="RBB306" s="472"/>
      <c r="RBC306" s="472"/>
      <c r="RBD306" s="472"/>
      <c r="RBE306" s="472"/>
      <c r="RBF306" s="472"/>
      <c r="RBG306" s="472"/>
      <c r="RBH306" s="472"/>
      <c r="RBI306" s="472"/>
      <c r="RBJ306" s="472"/>
      <c r="RBK306" s="472"/>
      <c r="RBL306" s="472"/>
      <c r="RBM306" s="472"/>
      <c r="RBN306" s="472"/>
      <c r="RBO306" s="472"/>
      <c r="RBP306" s="472"/>
      <c r="RBQ306" s="472"/>
      <c r="RBR306" s="472"/>
      <c r="RBS306" s="472"/>
      <c r="RBT306" s="472"/>
      <c r="RBU306" s="472"/>
      <c r="RBV306" s="472"/>
      <c r="RBW306" s="472"/>
      <c r="RBX306" s="472"/>
      <c r="RBY306" s="472"/>
      <c r="RBZ306" s="472"/>
      <c r="RCA306" s="472"/>
      <c r="RCB306" s="472"/>
      <c r="RCC306" s="472"/>
      <c r="RCD306" s="472"/>
      <c r="RCE306" s="472"/>
      <c r="RCF306" s="472"/>
      <c r="RCG306" s="472"/>
      <c r="RCH306" s="472"/>
      <c r="RCI306" s="472"/>
      <c r="RCJ306" s="472"/>
      <c r="RCK306" s="472"/>
      <c r="RCL306" s="472"/>
      <c r="RCM306" s="472"/>
      <c r="RCN306" s="472"/>
      <c r="RCO306" s="472"/>
      <c r="RCP306" s="472"/>
      <c r="RCQ306" s="472"/>
      <c r="RCR306" s="472"/>
      <c r="RCS306" s="472"/>
      <c r="RCT306" s="472"/>
      <c r="RCU306" s="472"/>
      <c r="RCV306" s="472"/>
      <c r="RCW306" s="472"/>
      <c r="RCX306" s="472"/>
      <c r="RCY306" s="472"/>
      <c r="RCZ306" s="472"/>
      <c r="RDA306" s="472"/>
      <c r="RDB306" s="472"/>
      <c r="RDC306" s="472"/>
      <c r="RDD306" s="472"/>
      <c r="RDE306" s="472"/>
      <c r="RDF306" s="472"/>
      <c r="RDG306" s="472"/>
      <c r="RDH306" s="472"/>
      <c r="RDI306" s="472"/>
      <c r="RDJ306" s="472"/>
      <c r="RDK306" s="472"/>
      <c r="RDL306" s="472"/>
      <c r="RDM306" s="472"/>
      <c r="RDN306" s="472"/>
      <c r="RDO306" s="472"/>
      <c r="RDP306" s="472"/>
      <c r="RDQ306" s="472"/>
      <c r="RDR306" s="472"/>
      <c r="RDS306" s="472"/>
      <c r="RDT306" s="472"/>
      <c r="RDW306" s="472"/>
      <c r="RDX306" s="472"/>
      <c r="RDY306" s="472"/>
      <c r="RDZ306" s="472"/>
      <c r="REA306" s="472"/>
      <c r="REB306" s="472"/>
      <c r="REC306" s="472"/>
      <c r="RED306" s="472"/>
      <c r="REE306" s="472"/>
      <c r="REF306" s="472"/>
      <c r="REG306" s="472"/>
      <c r="REH306" s="472"/>
      <c r="REI306" s="472"/>
      <c r="REJ306" s="472"/>
      <c r="REK306" s="472"/>
      <c r="REL306" s="472"/>
      <c r="REM306" s="472"/>
      <c r="REN306" s="472"/>
      <c r="REO306" s="472"/>
      <c r="REP306" s="472"/>
      <c r="REQ306" s="472"/>
      <c r="RER306" s="472"/>
      <c r="RES306" s="472"/>
      <c r="RET306" s="472"/>
      <c r="REU306" s="472"/>
      <c r="REV306" s="472"/>
      <c r="REW306" s="472"/>
      <c r="REX306" s="472"/>
      <c r="REY306" s="472"/>
      <c r="REZ306" s="472"/>
      <c r="RFA306" s="472"/>
      <c r="RFB306" s="472"/>
      <c r="RFC306" s="472"/>
      <c r="RFD306" s="472"/>
      <c r="RFE306" s="472"/>
      <c r="RFF306" s="472"/>
      <c r="RFG306" s="472"/>
      <c r="RFH306" s="472"/>
      <c r="RFI306" s="472"/>
      <c r="RFJ306" s="472"/>
      <c r="RFK306" s="472"/>
      <c r="RFL306" s="472"/>
      <c r="RFM306" s="472"/>
      <c r="RFN306" s="472"/>
      <c r="RFO306" s="472"/>
      <c r="RFP306" s="472"/>
      <c r="RFQ306" s="472"/>
      <c r="RFR306" s="472"/>
      <c r="RFS306" s="472"/>
      <c r="RFT306" s="472"/>
      <c r="RFU306" s="472"/>
      <c r="RFV306" s="472"/>
      <c r="RFW306" s="472"/>
      <c r="RFX306" s="472"/>
      <c r="RFY306" s="472"/>
      <c r="RFZ306" s="472"/>
      <c r="RGA306" s="472"/>
      <c r="RGB306" s="472"/>
      <c r="RGC306" s="472"/>
      <c r="RGD306" s="472"/>
      <c r="RGE306" s="472"/>
      <c r="RGF306" s="472"/>
      <c r="RGG306" s="472"/>
      <c r="RGH306" s="472"/>
      <c r="RGI306" s="472"/>
      <c r="RGJ306" s="472"/>
      <c r="RGK306" s="472"/>
      <c r="RGL306" s="472"/>
      <c r="RGM306" s="472"/>
      <c r="RGN306" s="472"/>
      <c r="RGO306" s="472"/>
      <c r="RGP306" s="472"/>
      <c r="RGQ306" s="472"/>
      <c r="RGR306" s="472"/>
      <c r="RGS306" s="472"/>
      <c r="RGT306" s="472"/>
      <c r="RGU306" s="472"/>
      <c r="RGV306" s="472"/>
      <c r="RGW306" s="472"/>
      <c r="RGX306" s="472"/>
      <c r="RGY306" s="472"/>
      <c r="RGZ306" s="472"/>
      <c r="RHA306" s="472"/>
      <c r="RHB306" s="472"/>
      <c r="RHC306" s="472"/>
      <c r="RHD306" s="472"/>
      <c r="RHE306" s="472"/>
      <c r="RHF306" s="472"/>
      <c r="RHG306" s="472"/>
      <c r="RHH306" s="472"/>
      <c r="RHI306" s="472"/>
      <c r="RHJ306" s="472"/>
      <c r="RHK306" s="472"/>
      <c r="RHL306" s="472"/>
      <c r="RHM306" s="472"/>
      <c r="RHN306" s="472"/>
      <c r="RHO306" s="472"/>
      <c r="RHP306" s="472"/>
      <c r="RHQ306" s="472"/>
      <c r="RHR306" s="472"/>
      <c r="RHS306" s="472"/>
      <c r="RHT306" s="472"/>
      <c r="RHU306" s="472"/>
      <c r="RHV306" s="472"/>
      <c r="RHW306" s="472"/>
      <c r="RHX306" s="472"/>
      <c r="RHY306" s="472"/>
      <c r="RHZ306" s="472"/>
      <c r="RIA306" s="472"/>
      <c r="RIB306" s="472"/>
      <c r="RIC306" s="472"/>
      <c r="RID306" s="472"/>
      <c r="RIE306" s="472"/>
      <c r="RIF306" s="472"/>
      <c r="RIG306" s="472"/>
      <c r="RIH306" s="472"/>
      <c r="RII306" s="472"/>
      <c r="RIJ306" s="472"/>
      <c r="RIK306" s="472"/>
      <c r="RIL306" s="472"/>
      <c r="RIM306" s="472"/>
      <c r="RIN306" s="472"/>
      <c r="RIO306" s="472"/>
      <c r="RIP306" s="472"/>
      <c r="RIQ306" s="472"/>
      <c r="RIR306" s="472"/>
      <c r="RIS306" s="472"/>
      <c r="RIT306" s="472"/>
      <c r="RIU306" s="472"/>
      <c r="RIV306" s="472"/>
      <c r="RIW306" s="472"/>
      <c r="RIX306" s="472"/>
      <c r="RIY306" s="472"/>
      <c r="RIZ306" s="472"/>
      <c r="RJA306" s="472"/>
      <c r="RJB306" s="472"/>
      <c r="RJC306" s="472"/>
      <c r="RJD306" s="472"/>
      <c r="RJE306" s="472"/>
      <c r="RJF306" s="472"/>
      <c r="RJG306" s="472"/>
      <c r="RJH306" s="472"/>
      <c r="RJI306" s="472"/>
      <c r="RJJ306" s="472"/>
      <c r="RJK306" s="472"/>
      <c r="RJL306" s="472"/>
      <c r="RJM306" s="472"/>
      <c r="RJN306" s="472"/>
      <c r="RJO306" s="472"/>
      <c r="RJP306" s="472"/>
      <c r="RJQ306" s="472"/>
      <c r="RJR306" s="472"/>
      <c r="RJS306" s="472"/>
      <c r="RJT306" s="472"/>
      <c r="RJU306" s="472"/>
      <c r="RJV306" s="472"/>
      <c r="RJW306" s="472"/>
      <c r="RJX306" s="472"/>
      <c r="RJY306" s="472"/>
      <c r="RJZ306" s="472"/>
      <c r="RKA306" s="472"/>
      <c r="RKB306" s="472"/>
      <c r="RKC306" s="472"/>
      <c r="RKD306" s="472"/>
      <c r="RKE306" s="472"/>
      <c r="RKF306" s="472"/>
      <c r="RKG306" s="472"/>
      <c r="RKH306" s="472"/>
      <c r="RKI306" s="472"/>
      <c r="RKJ306" s="472"/>
      <c r="RKK306" s="472"/>
      <c r="RKL306" s="472"/>
      <c r="RKM306" s="472"/>
      <c r="RKN306" s="472"/>
      <c r="RKO306" s="472"/>
      <c r="RKP306" s="472"/>
      <c r="RKQ306" s="472"/>
      <c r="RKR306" s="472"/>
      <c r="RKS306" s="472"/>
      <c r="RKT306" s="472"/>
      <c r="RKU306" s="472"/>
      <c r="RKV306" s="472"/>
      <c r="RKW306" s="472"/>
      <c r="RKX306" s="472"/>
      <c r="RKY306" s="472"/>
      <c r="RKZ306" s="472"/>
      <c r="RLA306" s="472"/>
      <c r="RLB306" s="472"/>
      <c r="RLC306" s="472"/>
      <c r="RLD306" s="472"/>
      <c r="RLE306" s="472"/>
      <c r="RLF306" s="472"/>
      <c r="RLG306" s="472"/>
      <c r="RLH306" s="472"/>
      <c r="RLI306" s="472"/>
      <c r="RLJ306" s="472"/>
      <c r="RLK306" s="472"/>
      <c r="RLL306" s="472"/>
      <c r="RLM306" s="472"/>
      <c r="RLN306" s="472"/>
      <c r="RLO306" s="472"/>
      <c r="RLP306" s="472"/>
      <c r="RLQ306" s="472"/>
      <c r="RLR306" s="472"/>
      <c r="RLS306" s="472"/>
      <c r="RLT306" s="472"/>
      <c r="RLU306" s="472"/>
      <c r="RLV306" s="472"/>
      <c r="RLW306" s="472"/>
      <c r="RLX306" s="472"/>
      <c r="RLY306" s="472"/>
      <c r="RLZ306" s="472"/>
      <c r="RMA306" s="472"/>
      <c r="RMB306" s="472"/>
      <c r="RMC306" s="472"/>
      <c r="RMD306" s="472"/>
      <c r="RME306" s="472"/>
      <c r="RMF306" s="472"/>
      <c r="RMG306" s="472"/>
      <c r="RMH306" s="472"/>
      <c r="RMI306" s="472"/>
      <c r="RMJ306" s="472"/>
      <c r="RMK306" s="472"/>
      <c r="RML306" s="472"/>
      <c r="RMM306" s="472"/>
      <c r="RMN306" s="472"/>
      <c r="RMO306" s="472"/>
      <c r="RMP306" s="472"/>
      <c r="RMQ306" s="472"/>
      <c r="RMR306" s="472"/>
      <c r="RMS306" s="472"/>
      <c r="RMT306" s="472"/>
      <c r="RMU306" s="472"/>
      <c r="RMV306" s="472"/>
      <c r="RMW306" s="472"/>
      <c r="RMX306" s="472"/>
      <c r="RMY306" s="472"/>
      <c r="RMZ306" s="472"/>
      <c r="RNA306" s="472"/>
      <c r="RNB306" s="472"/>
      <c r="RNC306" s="472"/>
      <c r="RND306" s="472"/>
      <c r="RNE306" s="472"/>
      <c r="RNF306" s="472"/>
      <c r="RNG306" s="472"/>
      <c r="RNH306" s="472"/>
      <c r="RNI306" s="472"/>
      <c r="RNJ306" s="472"/>
      <c r="RNK306" s="472"/>
      <c r="RNL306" s="472"/>
      <c r="RNM306" s="472"/>
      <c r="RNN306" s="472"/>
      <c r="RNO306" s="472"/>
      <c r="RNP306" s="472"/>
      <c r="RNS306" s="472"/>
      <c r="RNT306" s="472"/>
      <c r="RNU306" s="472"/>
      <c r="RNV306" s="472"/>
      <c r="RNW306" s="472"/>
      <c r="RNX306" s="472"/>
      <c r="RNY306" s="472"/>
      <c r="RNZ306" s="472"/>
      <c r="ROA306" s="472"/>
      <c r="ROB306" s="472"/>
      <c r="ROC306" s="472"/>
      <c r="ROD306" s="472"/>
      <c r="ROE306" s="472"/>
      <c r="ROF306" s="472"/>
      <c r="ROG306" s="472"/>
      <c r="ROH306" s="472"/>
      <c r="ROI306" s="472"/>
      <c r="ROJ306" s="472"/>
      <c r="ROK306" s="472"/>
      <c r="ROL306" s="472"/>
      <c r="ROM306" s="472"/>
      <c r="RON306" s="472"/>
      <c r="ROO306" s="472"/>
      <c r="ROP306" s="472"/>
      <c r="ROQ306" s="472"/>
      <c r="ROR306" s="472"/>
      <c r="ROS306" s="472"/>
      <c r="ROT306" s="472"/>
      <c r="ROU306" s="472"/>
      <c r="ROV306" s="472"/>
      <c r="ROW306" s="472"/>
      <c r="ROX306" s="472"/>
      <c r="ROY306" s="472"/>
      <c r="ROZ306" s="472"/>
      <c r="RPA306" s="472"/>
      <c r="RPB306" s="472"/>
      <c r="RPC306" s="472"/>
      <c r="RPD306" s="472"/>
      <c r="RPE306" s="472"/>
      <c r="RPF306" s="472"/>
      <c r="RPG306" s="472"/>
      <c r="RPH306" s="472"/>
      <c r="RPI306" s="472"/>
      <c r="RPJ306" s="472"/>
      <c r="RPK306" s="472"/>
      <c r="RPL306" s="472"/>
      <c r="RPM306" s="472"/>
      <c r="RPN306" s="472"/>
      <c r="RPO306" s="472"/>
      <c r="RPP306" s="472"/>
      <c r="RPQ306" s="472"/>
      <c r="RPR306" s="472"/>
      <c r="RPS306" s="472"/>
      <c r="RPT306" s="472"/>
      <c r="RPU306" s="472"/>
      <c r="RPV306" s="472"/>
      <c r="RPW306" s="472"/>
      <c r="RPX306" s="472"/>
      <c r="RPY306" s="472"/>
      <c r="RPZ306" s="472"/>
      <c r="RQA306" s="472"/>
      <c r="RQB306" s="472"/>
      <c r="RQC306" s="472"/>
      <c r="RQD306" s="472"/>
      <c r="RQE306" s="472"/>
      <c r="RQF306" s="472"/>
      <c r="RQG306" s="472"/>
      <c r="RQH306" s="472"/>
      <c r="RQI306" s="472"/>
      <c r="RQJ306" s="472"/>
      <c r="RQK306" s="472"/>
      <c r="RQL306" s="472"/>
      <c r="RQM306" s="472"/>
      <c r="RQN306" s="472"/>
      <c r="RQO306" s="472"/>
      <c r="RQP306" s="472"/>
      <c r="RQQ306" s="472"/>
      <c r="RQR306" s="472"/>
      <c r="RQS306" s="472"/>
      <c r="RQT306" s="472"/>
      <c r="RQU306" s="472"/>
      <c r="RQV306" s="472"/>
      <c r="RQW306" s="472"/>
      <c r="RQX306" s="472"/>
      <c r="RQY306" s="472"/>
      <c r="RQZ306" s="472"/>
      <c r="RRA306" s="472"/>
      <c r="RRB306" s="472"/>
      <c r="RRC306" s="472"/>
      <c r="RRD306" s="472"/>
      <c r="RRE306" s="472"/>
      <c r="RRF306" s="472"/>
      <c r="RRG306" s="472"/>
      <c r="RRH306" s="472"/>
      <c r="RRI306" s="472"/>
      <c r="RRJ306" s="472"/>
      <c r="RRK306" s="472"/>
      <c r="RRL306" s="472"/>
      <c r="RRM306" s="472"/>
      <c r="RRN306" s="472"/>
      <c r="RRO306" s="472"/>
      <c r="RRP306" s="472"/>
      <c r="RRQ306" s="472"/>
      <c r="RRR306" s="472"/>
      <c r="RRS306" s="472"/>
      <c r="RRT306" s="472"/>
      <c r="RRU306" s="472"/>
      <c r="RRV306" s="472"/>
      <c r="RRW306" s="472"/>
      <c r="RRX306" s="472"/>
      <c r="RRY306" s="472"/>
      <c r="RRZ306" s="472"/>
      <c r="RSA306" s="472"/>
      <c r="RSB306" s="472"/>
      <c r="RSC306" s="472"/>
      <c r="RSD306" s="472"/>
      <c r="RSE306" s="472"/>
      <c r="RSF306" s="472"/>
      <c r="RSG306" s="472"/>
      <c r="RSH306" s="472"/>
      <c r="RSI306" s="472"/>
      <c r="RSJ306" s="472"/>
      <c r="RSK306" s="472"/>
      <c r="RSL306" s="472"/>
      <c r="RSM306" s="472"/>
      <c r="RSN306" s="472"/>
      <c r="RSO306" s="472"/>
      <c r="RSP306" s="472"/>
      <c r="RSQ306" s="472"/>
      <c r="RSR306" s="472"/>
      <c r="RSS306" s="472"/>
      <c r="RST306" s="472"/>
      <c r="RSU306" s="472"/>
      <c r="RSV306" s="472"/>
      <c r="RSW306" s="472"/>
      <c r="RSX306" s="472"/>
      <c r="RSY306" s="472"/>
      <c r="RSZ306" s="472"/>
      <c r="RTA306" s="472"/>
      <c r="RTB306" s="472"/>
      <c r="RTC306" s="472"/>
      <c r="RTD306" s="472"/>
      <c r="RTE306" s="472"/>
      <c r="RTF306" s="472"/>
      <c r="RTG306" s="472"/>
      <c r="RTH306" s="472"/>
      <c r="RTI306" s="472"/>
      <c r="RTJ306" s="472"/>
      <c r="RTK306" s="472"/>
      <c r="RTL306" s="472"/>
      <c r="RTM306" s="472"/>
      <c r="RTN306" s="472"/>
      <c r="RTO306" s="472"/>
      <c r="RTP306" s="472"/>
      <c r="RTQ306" s="472"/>
      <c r="RTR306" s="472"/>
      <c r="RTS306" s="472"/>
      <c r="RTT306" s="472"/>
      <c r="RTU306" s="472"/>
      <c r="RTV306" s="472"/>
      <c r="RTW306" s="472"/>
      <c r="RTX306" s="472"/>
      <c r="RTY306" s="472"/>
      <c r="RTZ306" s="472"/>
      <c r="RUA306" s="472"/>
      <c r="RUB306" s="472"/>
      <c r="RUC306" s="472"/>
      <c r="RUD306" s="472"/>
      <c r="RUE306" s="472"/>
      <c r="RUF306" s="472"/>
      <c r="RUG306" s="472"/>
      <c r="RUH306" s="472"/>
      <c r="RUI306" s="472"/>
      <c r="RUJ306" s="472"/>
      <c r="RUK306" s="472"/>
      <c r="RUL306" s="472"/>
      <c r="RUM306" s="472"/>
      <c r="RUN306" s="472"/>
      <c r="RUO306" s="472"/>
      <c r="RUP306" s="472"/>
      <c r="RUQ306" s="472"/>
      <c r="RUR306" s="472"/>
      <c r="RUS306" s="472"/>
      <c r="RUT306" s="472"/>
      <c r="RUU306" s="472"/>
      <c r="RUV306" s="472"/>
      <c r="RUW306" s="472"/>
      <c r="RUX306" s="472"/>
      <c r="RUY306" s="472"/>
      <c r="RUZ306" s="472"/>
      <c r="RVA306" s="472"/>
      <c r="RVB306" s="472"/>
      <c r="RVC306" s="472"/>
      <c r="RVD306" s="472"/>
      <c r="RVE306" s="472"/>
      <c r="RVF306" s="472"/>
      <c r="RVG306" s="472"/>
      <c r="RVH306" s="472"/>
      <c r="RVI306" s="472"/>
      <c r="RVJ306" s="472"/>
      <c r="RVK306" s="472"/>
      <c r="RVL306" s="472"/>
      <c r="RVM306" s="472"/>
      <c r="RVN306" s="472"/>
      <c r="RVO306" s="472"/>
      <c r="RVP306" s="472"/>
      <c r="RVQ306" s="472"/>
      <c r="RVR306" s="472"/>
      <c r="RVS306" s="472"/>
      <c r="RVT306" s="472"/>
      <c r="RVU306" s="472"/>
      <c r="RVV306" s="472"/>
      <c r="RVW306" s="472"/>
      <c r="RVX306" s="472"/>
      <c r="RVY306" s="472"/>
      <c r="RVZ306" s="472"/>
      <c r="RWA306" s="472"/>
      <c r="RWB306" s="472"/>
      <c r="RWC306" s="472"/>
      <c r="RWD306" s="472"/>
      <c r="RWE306" s="472"/>
      <c r="RWF306" s="472"/>
      <c r="RWG306" s="472"/>
      <c r="RWH306" s="472"/>
      <c r="RWI306" s="472"/>
      <c r="RWJ306" s="472"/>
      <c r="RWK306" s="472"/>
      <c r="RWL306" s="472"/>
      <c r="RWM306" s="472"/>
      <c r="RWN306" s="472"/>
      <c r="RWO306" s="472"/>
      <c r="RWP306" s="472"/>
      <c r="RWQ306" s="472"/>
      <c r="RWR306" s="472"/>
      <c r="RWS306" s="472"/>
      <c r="RWT306" s="472"/>
      <c r="RWU306" s="472"/>
      <c r="RWV306" s="472"/>
      <c r="RWW306" s="472"/>
      <c r="RWX306" s="472"/>
      <c r="RWY306" s="472"/>
      <c r="RWZ306" s="472"/>
      <c r="RXA306" s="472"/>
      <c r="RXB306" s="472"/>
      <c r="RXC306" s="472"/>
      <c r="RXD306" s="472"/>
      <c r="RXE306" s="472"/>
      <c r="RXF306" s="472"/>
      <c r="RXG306" s="472"/>
      <c r="RXH306" s="472"/>
      <c r="RXI306" s="472"/>
      <c r="RXJ306" s="472"/>
      <c r="RXK306" s="472"/>
      <c r="RXL306" s="472"/>
      <c r="RXO306" s="472"/>
      <c r="RXP306" s="472"/>
      <c r="RXQ306" s="472"/>
      <c r="RXR306" s="472"/>
      <c r="RXS306" s="472"/>
      <c r="RXT306" s="472"/>
      <c r="RXU306" s="472"/>
      <c r="RXV306" s="472"/>
      <c r="RXW306" s="472"/>
      <c r="RXX306" s="472"/>
      <c r="RXY306" s="472"/>
      <c r="RXZ306" s="472"/>
      <c r="RYA306" s="472"/>
      <c r="RYB306" s="472"/>
      <c r="RYC306" s="472"/>
      <c r="RYD306" s="472"/>
      <c r="RYE306" s="472"/>
      <c r="RYF306" s="472"/>
      <c r="RYG306" s="472"/>
      <c r="RYH306" s="472"/>
      <c r="RYI306" s="472"/>
      <c r="RYJ306" s="472"/>
      <c r="RYK306" s="472"/>
      <c r="RYL306" s="472"/>
      <c r="RYM306" s="472"/>
      <c r="RYN306" s="472"/>
      <c r="RYO306" s="472"/>
      <c r="RYP306" s="472"/>
      <c r="RYQ306" s="472"/>
      <c r="RYR306" s="472"/>
      <c r="RYS306" s="472"/>
      <c r="RYT306" s="472"/>
      <c r="RYU306" s="472"/>
      <c r="RYV306" s="472"/>
      <c r="RYW306" s="472"/>
      <c r="RYX306" s="472"/>
      <c r="RYY306" s="472"/>
      <c r="RYZ306" s="472"/>
      <c r="RZA306" s="472"/>
      <c r="RZB306" s="472"/>
      <c r="RZC306" s="472"/>
      <c r="RZD306" s="472"/>
      <c r="RZE306" s="472"/>
      <c r="RZF306" s="472"/>
      <c r="RZG306" s="472"/>
      <c r="RZH306" s="472"/>
      <c r="RZI306" s="472"/>
      <c r="RZJ306" s="472"/>
      <c r="RZK306" s="472"/>
      <c r="RZL306" s="472"/>
      <c r="RZM306" s="472"/>
      <c r="RZN306" s="472"/>
      <c r="RZO306" s="472"/>
      <c r="RZP306" s="472"/>
      <c r="RZQ306" s="472"/>
      <c r="RZR306" s="472"/>
      <c r="RZS306" s="472"/>
      <c r="RZT306" s="472"/>
      <c r="RZU306" s="472"/>
      <c r="RZV306" s="472"/>
      <c r="RZW306" s="472"/>
      <c r="RZX306" s="472"/>
      <c r="RZY306" s="472"/>
      <c r="RZZ306" s="472"/>
      <c r="SAA306" s="472"/>
      <c r="SAB306" s="472"/>
      <c r="SAC306" s="472"/>
      <c r="SAD306" s="472"/>
      <c r="SAE306" s="472"/>
      <c r="SAF306" s="472"/>
      <c r="SAG306" s="472"/>
      <c r="SAH306" s="472"/>
      <c r="SAI306" s="472"/>
      <c r="SAJ306" s="472"/>
      <c r="SAK306" s="472"/>
      <c r="SAL306" s="472"/>
      <c r="SAM306" s="472"/>
      <c r="SAN306" s="472"/>
      <c r="SAO306" s="472"/>
      <c r="SAP306" s="472"/>
      <c r="SAQ306" s="472"/>
      <c r="SAR306" s="472"/>
      <c r="SAS306" s="472"/>
      <c r="SAT306" s="472"/>
      <c r="SAU306" s="472"/>
      <c r="SAV306" s="472"/>
      <c r="SAW306" s="472"/>
      <c r="SAX306" s="472"/>
      <c r="SAY306" s="472"/>
      <c r="SAZ306" s="472"/>
      <c r="SBA306" s="472"/>
      <c r="SBB306" s="472"/>
      <c r="SBC306" s="472"/>
      <c r="SBD306" s="472"/>
      <c r="SBE306" s="472"/>
      <c r="SBF306" s="472"/>
      <c r="SBG306" s="472"/>
      <c r="SBH306" s="472"/>
      <c r="SBI306" s="472"/>
      <c r="SBJ306" s="472"/>
      <c r="SBK306" s="472"/>
      <c r="SBL306" s="472"/>
      <c r="SBM306" s="472"/>
      <c r="SBN306" s="472"/>
      <c r="SBO306" s="472"/>
      <c r="SBP306" s="472"/>
      <c r="SBQ306" s="472"/>
      <c r="SBR306" s="472"/>
      <c r="SBS306" s="472"/>
      <c r="SBT306" s="472"/>
      <c r="SBU306" s="472"/>
      <c r="SBV306" s="472"/>
      <c r="SBW306" s="472"/>
      <c r="SBX306" s="472"/>
      <c r="SBY306" s="472"/>
      <c r="SBZ306" s="472"/>
      <c r="SCA306" s="472"/>
      <c r="SCB306" s="472"/>
      <c r="SCC306" s="472"/>
      <c r="SCD306" s="472"/>
      <c r="SCE306" s="472"/>
      <c r="SCF306" s="472"/>
      <c r="SCG306" s="472"/>
      <c r="SCH306" s="472"/>
      <c r="SCI306" s="472"/>
      <c r="SCJ306" s="472"/>
      <c r="SCK306" s="472"/>
      <c r="SCL306" s="472"/>
      <c r="SCM306" s="472"/>
      <c r="SCN306" s="472"/>
      <c r="SCO306" s="472"/>
      <c r="SCP306" s="472"/>
      <c r="SCQ306" s="472"/>
      <c r="SCR306" s="472"/>
      <c r="SCS306" s="472"/>
      <c r="SCT306" s="472"/>
      <c r="SCU306" s="472"/>
      <c r="SCV306" s="472"/>
      <c r="SCW306" s="472"/>
      <c r="SCX306" s="472"/>
      <c r="SCY306" s="472"/>
      <c r="SCZ306" s="472"/>
      <c r="SDA306" s="472"/>
      <c r="SDB306" s="472"/>
      <c r="SDC306" s="472"/>
      <c r="SDD306" s="472"/>
      <c r="SDE306" s="472"/>
      <c r="SDF306" s="472"/>
      <c r="SDG306" s="472"/>
      <c r="SDH306" s="472"/>
      <c r="SDI306" s="472"/>
      <c r="SDJ306" s="472"/>
      <c r="SDK306" s="472"/>
      <c r="SDL306" s="472"/>
      <c r="SDM306" s="472"/>
      <c r="SDN306" s="472"/>
      <c r="SDO306" s="472"/>
      <c r="SDP306" s="472"/>
      <c r="SDQ306" s="472"/>
      <c r="SDR306" s="472"/>
      <c r="SDS306" s="472"/>
      <c r="SDT306" s="472"/>
      <c r="SDU306" s="472"/>
      <c r="SDV306" s="472"/>
      <c r="SDW306" s="472"/>
      <c r="SDX306" s="472"/>
      <c r="SDY306" s="472"/>
      <c r="SDZ306" s="472"/>
      <c r="SEA306" s="472"/>
      <c r="SEB306" s="472"/>
      <c r="SEC306" s="472"/>
      <c r="SED306" s="472"/>
      <c r="SEE306" s="472"/>
      <c r="SEF306" s="472"/>
      <c r="SEG306" s="472"/>
      <c r="SEH306" s="472"/>
      <c r="SEI306" s="472"/>
      <c r="SEJ306" s="472"/>
      <c r="SEK306" s="472"/>
      <c r="SEL306" s="472"/>
      <c r="SEM306" s="472"/>
      <c r="SEN306" s="472"/>
      <c r="SEO306" s="472"/>
      <c r="SEP306" s="472"/>
      <c r="SEQ306" s="472"/>
      <c r="SER306" s="472"/>
      <c r="SES306" s="472"/>
      <c r="SET306" s="472"/>
      <c r="SEU306" s="472"/>
      <c r="SEV306" s="472"/>
      <c r="SEW306" s="472"/>
      <c r="SEX306" s="472"/>
      <c r="SEY306" s="472"/>
      <c r="SEZ306" s="472"/>
      <c r="SFA306" s="472"/>
      <c r="SFB306" s="472"/>
      <c r="SFC306" s="472"/>
      <c r="SFD306" s="472"/>
      <c r="SFE306" s="472"/>
      <c r="SFF306" s="472"/>
      <c r="SFG306" s="472"/>
      <c r="SFH306" s="472"/>
      <c r="SFI306" s="472"/>
      <c r="SFJ306" s="472"/>
      <c r="SFK306" s="472"/>
      <c r="SFL306" s="472"/>
      <c r="SFM306" s="472"/>
      <c r="SFN306" s="472"/>
      <c r="SFO306" s="472"/>
      <c r="SFP306" s="472"/>
      <c r="SFQ306" s="472"/>
      <c r="SFR306" s="472"/>
      <c r="SFS306" s="472"/>
      <c r="SFT306" s="472"/>
      <c r="SFU306" s="472"/>
      <c r="SFV306" s="472"/>
      <c r="SFW306" s="472"/>
      <c r="SFX306" s="472"/>
      <c r="SFY306" s="472"/>
      <c r="SFZ306" s="472"/>
      <c r="SGA306" s="472"/>
      <c r="SGB306" s="472"/>
      <c r="SGC306" s="472"/>
      <c r="SGD306" s="472"/>
      <c r="SGE306" s="472"/>
      <c r="SGF306" s="472"/>
      <c r="SGG306" s="472"/>
      <c r="SGH306" s="472"/>
      <c r="SGI306" s="472"/>
      <c r="SGJ306" s="472"/>
      <c r="SGK306" s="472"/>
      <c r="SGL306" s="472"/>
      <c r="SGM306" s="472"/>
      <c r="SGN306" s="472"/>
      <c r="SGO306" s="472"/>
      <c r="SGP306" s="472"/>
      <c r="SGQ306" s="472"/>
      <c r="SGR306" s="472"/>
      <c r="SGS306" s="472"/>
      <c r="SGT306" s="472"/>
      <c r="SGU306" s="472"/>
      <c r="SGV306" s="472"/>
      <c r="SGW306" s="472"/>
      <c r="SGX306" s="472"/>
      <c r="SGY306" s="472"/>
      <c r="SGZ306" s="472"/>
      <c r="SHA306" s="472"/>
      <c r="SHB306" s="472"/>
      <c r="SHC306" s="472"/>
      <c r="SHD306" s="472"/>
      <c r="SHE306" s="472"/>
      <c r="SHF306" s="472"/>
      <c r="SHG306" s="472"/>
      <c r="SHH306" s="472"/>
      <c r="SHK306" s="472"/>
      <c r="SHL306" s="472"/>
      <c r="SHM306" s="472"/>
      <c r="SHN306" s="472"/>
      <c r="SHO306" s="472"/>
      <c r="SHP306" s="472"/>
      <c r="SHQ306" s="472"/>
      <c r="SHR306" s="472"/>
      <c r="SHS306" s="472"/>
      <c r="SHT306" s="472"/>
      <c r="SHU306" s="472"/>
      <c r="SHV306" s="472"/>
      <c r="SHW306" s="472"/>
      <c r="SHX306" s="472"/>
      <c r="SHY306" s="472"/>
      <c r="SHZ306" s="472"/>
      <c r="SIA306" s="472"/>
      <c r="SIB306" s="472"/>
      <c r="SIC306" s="472"/>
      <c r="SID306" s="472"/>
      <c r="SIE306" s="472"/>
      <c r="SIF306" s="472"/>
      <c r="SIG306" s="472"/>
      <c r="SIH306" s="472"/>
      <c r="SII306" s="472"/>
      <c r="SIJ306" s="472"/>
      <c r="SIK306" s="472"/>
      <c r="SIL306" s="472"/>
      <c r="SIM306" s="472"/>
      <c r="SIN306" s="472"/>
      <c r="SIO306" s="472"/>
      <c r="SIP306" s="472"/>
      <c r="SIQ306" s="472"/>
      <c r="SIR306" s="472"/>
      <c r="SIS306" s="472"/>
      <c r="SIT306" s="472"/>
      <c r="SIU306" s="472"/>
      <c r="SIV306" s="472"/>
      <c r="SIW306" s="472"/>
      <c r="SIX306" s="472"/>
      <c r="SIY306" s="472"/>
      <c r="SIZ306" s="472"/>
      <c r="SJA306" s="472"/>
      <c r="SJB306" s="472"/>
      <c r="SJC306" s="472"/>
      <c r="SJD306" s="472"/>
      <c r="SJE306" s="472"/>
      <c r="SJF306" s="472"/>
      <c r="SJG306" s="472"/>
      <c r="SJH306" s="472"/>
      <c r="SJI306" s="472"/>
      <c r="SJJ306" s="472"/>
      <c r="SJK306" s="472"/>
      <c r="SJL306" s="472"/>
      <c r="SJM306" s="472"/>
      <c r="SJN306" s="472"/>
      <c r="SJO306" s="472"/>
      <c r="SJP306" s="472"/>
      <c r="SJQ306" s="472"/>
      <c r="SJR306" s="472"/>
      <c r="SJS306" s="472"/>
      <c r="SJT306" s="472"/>
      <c r="SJU306" s="472"/>
      <c r="SJV306" s="472"/>
      <c r="SJW306" s="472"/>
      <c r="SJX306" s="472"/>
      <c r="SJY306" s="472"/>
      <c r="SJZ306" s="472"/>
      <c r="SKA306" s="472"/>
      <c r="SKB306" s="472"/>
      <c r="SKC306" s="472"/>
      <c r="SKD306" s="472"/>
      <c r="SKE306" s="472"/>
      <c r="SKF306" s="472"/>
      <c r="SKG306" s="472"/>
      <c r="SKH306" s="472"/>
      <c r="SKI306" s="472"/>
      <c r="SKJ306" s="472"/>
      <c r="SKK306" s="472"/>
      <c r="SKL306" s="472"/>
      <c r="SKM306" s="472"/>
      <c r="SKN306" s="472"/>
      <c r="SKO306" s="472"/>
      <c r="SKP306" s="472"/>
      <c r="SKQ306" s="472"/>
      <c r="SKR306" s="472"/>
      <c r="SKS306" s="472"/>
      <c r="SKT306" s="472"/>
      <c r="SKU306" s="472"/>
      <c r="SKV306" s="472"/>
      <c r="SKW306" s="472"/>
      <c r="SKX306" s="472"/>
      <c r="SKY306" s="472"/>
      <c r="SKZ306" s="472"/>
      <c r="SLA306" s="472"/>
      <c r="SLB306" s="472"/>
      <c r="SLC306" s="472"/>
      <c r="SLD306" s="472"/>
      <c r="SLE306" s="472"/>
      <c r="SLF306" s="472"/>
      <c r="SLG306" s="472"/>
      <c r="SLH306" s="472"/>
      <c r="SLI306" s="472"/>
      <c r="SLJ306" s="472"/>
      <c r="SLK306" s="472"/>
      <c r="SLL306" s="472"/>
      <c r="SLM306" s="472"/>
      <c r="SLN306" s="472"/>
      <c r="SLO306" s="472"/>
      <c r="SLP306" s="472"/>
      <c r="SLQ306" s="472"/>
      <c r="SLR306" s="472"/>
      <c r="SLS306" s="472"/>
      <c r="SLT306" s="472"/>
      <c r="SLU306" s="472"/>
      <c r="SLV306" s="472"/>
      <c r="SLW306" s="472"/>
      <c r="SLX306" s="472"/>
      <c r="SLY306" s="472"/>
      <c r="SLZ306" s="472"/>
      <c r="SMA306" s="472"/>
      <c r="SMB306" s="472"/>
      <c r="SMC306" s="472"/>
      <c r="SMD306" s="472"/>
      <c r="SME306" s="472"/>
      <c r="SMF306" s="472"/>
      <c r="SMG306" s="472"/>
      <c r="SMH306" s="472"/>
      <c r="SMI306" s="472"/>
      <c r="SMJ306" s="472"/>
      <c r="SMK306" s="472"/>
      <c r="SML306" s="472"/>
      <c r="SMM306" s="472"/>
      <c r="SMN306" s="472"/>
      <c r="SMO306" s="472"/>
      <c r="SMP306" s="472"/>
      <c r="SMQ306" s="472"/>
      <c r="SMR306" s="472"/>
      <c r="SMS306" s="472"/>
      <c r="SMT306" s="472"/>
      <c r="SMU306" s="472"/>
      <c r="SMV306" s="472"/>
      <c r="SMW306" s="472"/>
      <c r="SMX306" s="472"/>
      <c r="SMY306" s="472"/>
      <c r="SMZ306" s="472"/>
      <c r="SNA306" s="472"/>
      <c r="SNB306" s="472"/>
      <c r="SNC306" s="472"/>
      <c r="SND306" s="472"/>
      <c r="SNE306" s="472"/>
      <c r="SNF306" s="472"/>
      <c r="SNG306" s="472"/>
      <c r="SNH306" s="472"/>
      <c r="SNI306" s="472"/>
      <c r="SNJ306" s="472"/>
      <c r="SNK306" s="472"/>
      <c r="SNL306" s="472"/>
      <c r="SNM306" s="472"/>
      <c r="SNN306" s="472"/>
      <c r="SNO306" s="472"/>
      <c r="SNP306" s="472"/>
      <c r="SNQ306" s="472"/>
      <c r="SNR306" s="472"/>
      <c r="SNS306" s="472"/>
      <c r="SNT306" s="472"/>
      <c r="SNU306" s="472"/>
      <c r="SNV306" s="472"/>
      <c r="SNW306" s="472"/>
      <c r="SNX306" s="472"/>
      <c r="SNY306" s="472"/>
      <c r="SNZ306" s="472"/>
      <c r="SOA306" s="472"/>
      <c r="SOB306" s="472"/>
      <c r="SOC306" s="472"/>
      <c r="SOD306" s="472"/>
      <c r="SOE306" s="472"/>
      <c r="SOF306" s="472"/>
      <c r="SOG306" s="472"/>
      <c r="SOH306" s="472"/>
      <c r="SOI306" s="472"/>
      <c r="SOJ306" s="472"/>
      <c r="SOK306" s="472"/>
      <c r="SOL306" s="472"/>
      <c r="SOM306" s="472"/>
      <c r="SON306" s="472"/>
      <c r="SOO306" s="472"/>
      <c r="SOP306" s="472"/>
      <c r="SOQ306" s="472"/>
      <c r="SOR306" s="472"/>
      <c r="SOS306" s="472"/>
      <c r="SOT306" s="472"/>
      <c r="SOU306" s="472"/>
      <c r="SOV306" s="472"/>
      <c r="SOW306" s="472"/>
      <c r="SOX306" s="472"/>
      <c r="SOY306" s="472"/>
      <c r="SOZ306" s="472"/>
      <c r="SPA306" s="472"/>
      <c r="SPB306" s="472"/>
      <c r="SPC306" s="472"/>
      <c r="SPD306" s="472"/>
      <c r="SPE306" s="472"/>
      <c r="SPF306" s="472"/>
      <c r="SPG306" s="472"/>
      <c r="SPH306" s="472"/>
      <c r="SPI306" s="472"/>
      <c r="SPJ306" s="472"/>
      <c r="SPK306" s="472"/>
      <c r="SPL306" s="472"/>
      <c r="SPM306" s="472"/>
      <c r="SPN306" s="472"/>
      <c r="SPO306" s="472"/>
      <c r="SPP306" s="472"/>
      <c r="SPQ306" s="472"/>
      <c r="SPR306" s="472"/>
      <c r="SPS306" s="472"/>
      <c r="SPT306" s="472"/>
      <c r="SPU306" s="472"/>
      <c r="SPV306" s="472"/>
      <c r="SPW306" s="472"/>
      <c r="SPX306" s="472"/>
      <c r="SPY306" s="472"/>
      <c r="SPZ306" s="472"/>
      <c r="SQA306" s="472"/>
      <c r="SQB306" s="472"/>
      <c r="SQC306" s="472"/>
      <c r="SQD306" s="472"/>
      <c r="SQE306" s="472"/>
      <c r="SQF306" s="472"/>
      <c r="SQG306" s="472"/>
      <c r="SQH306" s="472"/>
      <c r="SQI306" s="472"/>
      <c r="SQJ306" s="472"/>
      <c r="SQK306" s="472"/>
      <c r="SQL306" s="472"/>
      <c r="SQM306" s="472"/>
      <c r="SQN306" s="472"/>
      <c r="SQO306" s="472"/>
      <c r="SQP306" s="472"/>
      <c r="SQQ306" s="472"/>
      <c r="SQR306" s="472"/>
      <c r="SQS306" s="472"/>
      <c r="SQT306" s="472"/>
      <c r="SQU306" s="472"/>
      <c r="SQV306" s="472"/>
      <c r="SQW306" s="472"/>
      <c r="SQX306" s="472"/>
      <c r="SQY306" s="472"/>
      <c r="SQZ306" s="472"/>
      <c r="SRA306" s="472"/>
      <c r="SRB306" s="472"/>
      <c r="SRC306" s="472"/>
      <c r="SRD306" s="472"/>
      <c r="SRG306" s="472"/>
      <c r="SRH306" s="472"/>
      <c r="SRI306" s="472"/>
      <c r="SRJ306" s="472"/>
      <c r="SRK306" s="472"/>
      <c r="SRL306" s="472"/>
      <c r="SRM306" s="472"/>
      <c r="SRN306" s="472"/>
      <c r="SRO306" s="472"/>
      <c r="SRP306" s="472"/>
      <c r="SRQ306" s="472"/>
      <c r="SRR306" s="472"/>
      <c r="SRS306" s="472"/>
      <c r="SRT306" s="472"/>
      <c r="SRU306" s="472"/>
      <c r="SRV306" s="472"/>
      <c r="SRW306" s="472"/>
      <c r="SRX306" s="472"/>
      <c r="SRY306" s="472"/>
      <c r="SRZ306" s="472"/>
      <c r="SSA306" s="472"/>
      <c r="SSB306" s="472"/>
      <c r="SSC306" s="472"/>
      <c r="SSD306" s="472"/>
      <c r="SSE306" s="472"/>
      <c r="SSF306" s="472"/>
      <c r="SSG306" s="472"/>
      <c r="SSH306" s="472"/>
      <c r="SSI306" s="472"/>
      <c r="SSJ306" s="472"/>
      <c r="SSK306" s="472"/>
      <c r="SSL306" s="472"/>
      <c r="SSM306" s="472"/>
      <c r="SSN306" s="472"/>
      <c r="SSO306" s="472"/>
      <c r="SSP306" s="472"/>
      <c r="SSQ306" s="472"/>
      <c r="SSR306" s="472"/>
      <c r="SSS306" s="472"/>
      <c r="SST306" s="472"/>
      <c r="SSU306" s="472"/>
      <c r="SSV306" s="472"/>
      <c r="SSW306" s="472"/>
      <c r="SSX306" s="472"/>
      <c r="SSY306" s="472"/>
      <c r="SSZ306" s="472"/>
      <c r="STA306" s="472"/>
      <c r="STB306" s="472"/>
      <c r="STC306" s="472"/>
      <c r="STD306" s="472"/>
      <c r="STE306" s="472"/>
      <c r="STF306" s="472"/>
      <c r="STG306" s="472"/>
      <c r="STH306" s="472"/>
      <c r="STI306" s="472"/>
      <c r="STJ306" s="472"/>
      <c r="STK306" s="472"/>
      <c r="STL306" s="472"/>
      <c r="STM306" s="472"/>
      <c r="STN306" s="472"/>
      <c r="STO306" s="472"/>
      <c r="STP306" s="472"/>
      <c r="STQ306" s="472"/>
      <c r="STR306" s="472"/>
      <c r="STS306" s="472"/>
      <c r="STT306" s="472"/>
      <c r="STU306" s="472"/>
      <c r="STV306" s="472"/>
      <c r="STW306" s="472"/>
      <c r="STX306" s="472"/>
      <c r="STY306" s="472"/>
      <c r="STZ306" s="472"/>
      <c r="SUA306" s="472"/>
      <c r="SUB306" s="472"/>
      <c r="SUC306" s="472"/>
      <c r="SUD306" s="472"/>
      <c r="SUE306" s="472"/>
      <c r="SUF306" s="472"/>
      <c r="SUG306" s="472"/>
      <c r="SUH306" s="472"/>
      <c r="SUI306" s="472"/>
      <c r="SUJ306" s="472"/>
      <c r="SUK306" s="472"/>
      <c r="SUL306" s="472"/>
      <c r="SUM306" s="472"/>
      <c r="SUN306" s="472"/>
      <c r="SUO306" s="472"/>
      <c r="SUP306" s="472"/>
      <c r="SUQ306" s="472"/>
      <c r="SUR306" s="472"/>
      <c r="SUS306" s="472"/>
      <c r="SUT306" s="472"/>
      <c r="SUU306" s="472"/>
      <c r="SUV306" s="472"/>
      <c r="SUW306" s="472"/>
      <c r="SUX306" s="472"/>
      <c r="SUY306" s="472"/>
      <c r="SUZ306" s="472"/>
      <c r="SVA306" s="472"/>
      <c r="SVB306" s="472"/>
      <c r="SVC306" s="472"/>
      <c r="SVD306" s="472"/>
      <c r="SVE306" s="472"/>
      <c r="SVF306" s="472"/>
      <c r="SVG306" s="472"/>
      <c r="SVH306" s="472"/>
      <c r="SVI306" s="472"/>
      <c r="SVJ306" s="472"/>
      <c r="SVK306" s="472"/>
      <c r="SVL306" s="472"/>
      <c r="SVM306" s="472"/>
      <c r="SVN306" s="472"/>
      <c r="SVO306" s="472"/>
      <c r="SVP306" s="472"/>
      <c r="SVQ306" s="472"/>
      <c r="SVR306" s="472"/>
      <c r="SVS306" s="472"/>
      <c r="SVT306" s="472"/>
      <c r="SVU306" s="472"/>
      <c r="SVV306" s="472"/>
      <c r="SVW306" s="472"/>
      <c r="SVX306" s="472"/>
      <c r="SVY306" s="472"/>
      <c r="SVZ306" s="472"/>
      <c r="SWA306" s="472"/>
      <c r="SWB306" s="472"/>
      <c r="SWC306" s="472"/>
      <c r="SWD306" s="472"/>
      <c r="SWE306" s="472"/>
      <c r="SWF306" s="472"/>
      <c r="SWG306" s="472"/>
      <c r="SWH306" s="472"/>
      <c r="SWI306" s="472"/>
      <c r="SWJ306" s="472"/>
      <c r="SWK306" s="472"/>
      <c r="SWL306" s="472"/>
      <c r="SWM306" s="472"/>
      <c r="SWN306" s="472"/>
      <c r="SWO306" s="472"/>
      <c r="SWP306" s="472"/>
      <c r="SWQ306" s="472"/>
      <c r="SWR306" s="472"/>
      <c r="SWS306" s="472"/>
      <c r="SWT306" s="472"/>
      <c r="SWU306" s="472"/>
      <c r="SWV306" s="472"/>
      <c r="SWW306" s="472"/>
      <c r="SWX306" s="472"/>
      <c r="SWY306" s="472"/>
      <c r="SWZ306" s="472"/>
      <c r="SXA306" s="472"/>
      <c r="SXB306" s="472"/>
      <c r="SXC306" s="472"/>
      <c r="SXD306" s="472"/>
      <c r="SXE306" s="472"/>
      <c r="SXF306" s="472"/>
      <c r="SXG306" s="472"/>
      <c r="SXH306" s="472"/>
      <c r="SXI306" s="472"/>
      <c r="SXJ306" s="472"/>
      <c r="SXK306" s="472"/>
      <c r="SXL306" s="472"/>
      <c r="SXM306" s="472"/>
      <c r="SXN306" s="472"/>
      <c r="SXO306" s="472"/>
      <c r="SXP306" s="472"/>
      <c r="SXQ306" s="472"/>
      <c r="SXR306" s="472"/>
      <c r="SXS306" s="472"/>
      <c r="SXT306" s="472"/>
      <c r="SXU306" s="472"/>
      <c r="SXV306" s="472"/>
      <c r="SXW306" s="472"/>
      <c r="SXX306" s="472"/>
      <c r="SXY306" s="472"/>
      <c r="SXZ306" s="472"/>
      <c r="SYA306" s="472"/>
      <c r="SYB306" s="472"/>
      <c r="SYC306" s="472"/>
      <c r="SYD306" s="472"/>
      <c r="SYE306" s="472"/>
      <c r="SYF306" s="472"/>
      <c r="SYG306" s="472"/>
      <c r="SYH306" s="472"/>
      <c r="SYI306" s="472"/>
      <c r="SYJ306" s="472"/>
      <c r="SYK306" s="472"/>
      <c r="SYL306" s="472"/>
      <c r="SYM306" s="472"/>
      <c r="SYN306" s="472"/>
      <c r="SYO306" s="472"/>
      <c r="SYP306" s="472"/>
      <c r="SYQ306" s="472"/>
      <c r="SYR306" s="472"/>
      <c r="SYS306" s="472"/>
      <c r="SYT306" s="472"/>
      <c r="SYU306" s="472"/>
      <c r="SYV306" s="472"/>
      <c r="SYW306" s="472"/>
      <c r="SYX306" s="472"/>
      <c r="SYY306" s="472"/>
      <c r="SYZ306" s="472"/>
      <c r="SZA306" s="472"/>
      <c r="SZB306" s="472"/>
      <c r="SZC306" s="472"/>
      <c r="SZD306" s="472"/>
      <c r="SZE306" s="472"/>
      <c r="SZF306" s="472"/>
      <c r="SZG306" s="472"/>
      <c r="SZH306" s="472"/>
      <c r="SZI306" s="472"/>
      <c r="SZJ306" s="472"/>
      <c r="SZK306" s="472"/>
      <c r="SZL306" s="472"/>
      <c r="SZM306" s="472"/>
      <c r="SZN306" s="472"/>
      <c r="SZO306" s="472"/>
      <c r="SZP306" s="472"/>
      <c r="SZQ306" s="472"/>
      <c r="SZR306" s="472"/>
      <c r="SZS306" s="472"/>
      <c r="SZT306" s="472"/>
      <c r="SZU306" s="472"/>
      <c r="SZV306" s="472"/>
      <c r="SZW306" s="472"/>
      <c r="SZX306" s="472"/>
      <c r="SZY306" s="472"/>
      <c r="SZZ306" s="472"/>
      <c r="TAA306" s="472"/>
      <c r="TAB306" s="472"/>
      <c r="TAC306" s="472"/>
      <c r="TAD306" s="472"/>
      <c r="TAE306" s="472"/>
      <c r="TAF306" s="472"/>
      <c r="TAG306" s="472"/>
      <c r="TAH306" s="472"/>
      <c r="TAI306" s="472"/>
      <c r="TAJ306" s="472"/>
      <c r="TAK306" s="472"/>
      <c r="TAL306" s="472"/>
      <c r="TAM306" s="472"/>
      <c r="TAN306" s="472"/>
      <c r="TAO306" s="472"/>
      <c r="TAP306" s="472"/>
      <c r="TAQ306" s="472"/>
      <c r="TAR306" s="472"/>
      <c r="TAS306" s="472"/>
      <c r="TAT306" s="472"/>
      <c r="TAU306" s="472"/>
      <c r="TAV306" s="472"/>
      <c r="TAW306" s="472"/>
      <c r="TAX306" s="472"/>
      <c r="TAY306" s="472"/>
      <c r="TAZ306" s="472"/>
      <c r="TBC306" s="472"/>
      <c r="TBD306" s="472"/>
      <c r="TBE306" s="472"/>
      <c r="TBF306" s="472"/>
      <c r="TBG306" s="472"/>
      <c r="TBH306" s="472"/>
      <c r="TBI306" s="472"/>
      <c r="TBJ306" s="472"/>
      <c r="TBK306" s="472"/>
      <c r="TBL306" s="472"/>
      <c r="TBM306" s="472"/>
      <c r="TBN306" s="472"/>
      <c r="TBO306" s="472"/>
      <c r="TBP306" s="472"/>
      <c r="TBQ306" s="472"/>
      <c r="TBR306" s="472"/>
      <c r="TBS306" s="472"/>
      <c r="TBT306" s="472"/>
      <c r="TBU306" s="472"/>
      <c r="TBV306" s="472"/>
      <c r="TBW306" s="472"/>
      <c r="TBX306" s="472"/>
      <c r="TBY306" s="472"/>
      <c r="TBZ306" s="472"/>
      <c r="TCA306" s="472"/>
      <c r="TCB306" s="472"/>
      <c r="TCC306" s="472"/>
      <c r="TCD306" s="472"/>
      <c r="TCE306" s="472"/>
      <c r="TCF306" s="472"/>
      <c r="TCG306" s="472"/>
      <c r="TCH306" s="472"/>
      <c r="TCI306" s="472"/>
      <c r="TCJ306" s="472"/>
      <c r="TCK306" s="472"/>
      <c r="TCL306" s="472"/>
      <c r="TCM306" s="472"/>
      <c r="TCN306" s="472"/>
      <c r="TCO306" s="472"/>
      <c r="TCP306" s="472"/>
      <c r="TCQ306" s="472"/>
      <c r="TCR306" s="472"/>
      <c r="TCS306" s="472"/>
      <c r="TCT306" s="472"/>
      <c r="TCU306" s="472"/>
      <c r="TCV306" s="472"/>
      <c r="TCW306" s="472"/>
      <c r="TCX306" s="472"/>
      <c r="TCY306" s="472"/>
      <c r="TCZ306" s="472"/>
      <c r="TDA306" s="472"/>
      <c r="TDB306" s="472"/>
      <c r="TDC306" s="472"/>
      <c r="TDD306" s="472"/>
      <c r="TDE306" s="472"/>
      <c r="TDF306" s="472"/>
      <c r="TDG306" s="472"/>
      <c r="TDH306" s="472"/>
      <c r="TDI306" s="472"/>
      <c r="TDJ306" s="472"/>
      <c r="TDK306" s="472"/>
      <c r="TDL306" s="472"/>
      <c r="TDM306" s="472"/>
      <c r="TDN306" s="472"/>
      <c r="TDO306" s="472"/>
      <c r="TDP306" s="472"/>
      <c r="TDQ306" s="472"/>
      <c r="TDR306" s="472"/>
      <c r="TDS306" s="472"/>
      <c r="TDT306" s="472"/>
      <c r="TDU306" s="472"/>
      <c r="TDV306" s="472"/>
      <c r="TDW306" s="472"/>
      <c r="TDX306" s="472"/>
      <c r="TDY306" s="472"/>
      <c r="TDZ306" s="472"/>
      <c r="TEA306" s="472"/>
      <c r="TEB306" s="472"/>
      <c r="TEC306" s="472"/>
      <c r="TED306" s="472"/>
      <c r="TEE306" s="472"/>
      <c r="TEF306" s="472"/>
      <c r="TEG306" s="472"/>
      <c r="TEH306" s="472"/>
      <c r="TEI306" s="472"/>
      <c r="TEJ306" s="472"/>
      <c r="TEK306" s="472"/>
      <c r="TEL306" s="472"/>
      <c r="TEM306" s="472"/>
      <c r="TEN306" s="472"/>
      <c r="TEO306" s="472"/>
      <c r="TEP306" s="472"/>
      <c r="TEQ306" s="472"/>
      <c r="TER306" s="472"/>
      <c r="TES306" s="472"/>
      <c r="TET306" s="472"/>
      <c r="TEU306" s="472"/>
      <c r="TEV306" s="472"/>
      <c r="TEW306" s="472"/>
      <c r="TEX306" s="472"/>
      <c r="TEY306" s="472"/>
      <c r="TEZ306" s="472"/>
      <c r="TFA306" s="472"/>
      <c r="TFB306" s="472"/>
      <c r="TFC306" s="472"/>
      <c r="TFD306" s="472"/>
      <c r="TFE306" s="472"/>
      <c r="TFF306" s="472"/>
      <c r="TFG306" s="472"/>
      <c r="TFH306" s="472"/>
      <c r="TFI306" s="472"/>
      <c r="TFJ306" s="472"/>
      <c r="TFK306" s="472"/>
      <c r="TFL306" s="472"/>
      <c r="TFM306" s="472"/>
      <c r="TFN306" s="472"/>
      <c r="TFO306" s="472"/>
      <c r="TFP306" s="472"/>
      <c r="TFQ306" s="472"/>
      <c r="TFR306" s="472"/>
      <c r="TFS306" s="472"/>
      <c r="TFT306" s="472"/>
      <c r="TFU306" s="472"/>
      <c r="TFV306" s="472"/>
      <c r="TFW306" s="472"/>
      <c r="TFX306" s="472"/>
      <c r="TFY306" s="472"/>
      <c r="TFZ306" s="472"/>
      <c r="TGA306" s="472"/>
      <c r="TGB306" s="472"/>
      <c r="TGC306" s="472"/>
      <c r="TGD306" s="472"/>
      <c r="TGE306" s="472"/>
      <c r="TGF306" s="472"/>
      <c r="TGG306" s="472"/>
      <c r="TGH306" s="472"/>
      <c r="TGI306" s="472"/>
      <c r="TGJ306" s="472"/>
      <c r="TGK306" s="472"/>
      <c r="TGL306" s="472"/>
      <c r="TGM306" s="472"/>
      <c r="TGN306" s="472"/>
      <c r="TGO306" s="472"/>
      <c r="TGP306" s="472"/>
      <c r="TGQ306" s="472"/>
      <c r="TGR306" s="472"/>
      <c r="TGS306" s="472"/>
      <c r="TGT306" s="472"/>
      <c r="TGU306" s="472"/>
      <c r="TGV306" s="472"/>
      <c r="TGW306" s="472"/>
      <c r="TGX306" s="472"/>
      <c r="TGY306" s="472"/>
      <c r="TGZ306" s="472"/>
      <c r="THA306" s="472"/>
      <c r="THB306" s="472"/>
      <c r="THC306" s="472"/>
      <c r="THD306" s="472"/>
      <c r="THE306" s="472"/>
      <c r="THF306" s="472"/>
      <c r="THG306" s="472"/>
      <c r="THH306" s="472"/>
      <c r="THI306" s="472"/>
      <c r="THJ306" s="472"/>
      <c r="THK306" s="472"/>
      <c r="THL306" s="472"/>
      <c r="THM306" s="472"/>
      <c r="THN306" s="472"/>
      <c r="THO306" s="472"/>
      <c r="THP306" s="472"/>
      <c r="THQ306" s="472"/>
      <c r="THR306" s="472"/>
      <c r="THS306" s="472"/>
      <c r="THT306" s="472"/>
      <c r="THU306" s="472"/>
      <c r="THV306" s="472"/>
      <c r="THW306" s="472"/>
      <c r="THX306" s="472"/>
      <c r="THY306" s="472"/>
      <c r="THZ306" s="472"/>
      <c r="TIA306" s="472"/>
      <c r="TIB306" s="472"/>
      <c r="TIC306" s="472"/>
      <c r="TID306" s="472"/>
      <c r="TIE306" s="472"/>
      <c r="TIF306" s="472"/>
      <c r="TIG306" s="472"/>
      <c r="TIH306" s="472"/>
      <c r="TII306" s="472"/>
      <c r="TIJ306" s="472"/>
      <c r="TIK306" s="472"/>
      <c r="TIL306" s="472"/>
      <c r="TIM306" s="472"/>
      <c r="TIN306" s="472"/>
      <c r="TIO306" s="472"/>
      <c r="TIP306" s="472"/>
      <c r="TIQ306" s="472"/>
      <c r="TIR306" s="472"/>
      <c r="TIS306" s="472"/>
      <c r="TIT306" s="472"/>
      <c r="TIU306" s="472"/>
      <c r="TIV306" s="472"/>
      <c r="TIW306" s="472"/>
      <c r="TIX306" s="472"/>
      <c r="TIY306" s="472"/>
      <c r="TIZ306" s="472"/>
      <c r="TJA306" s="472"/>
      <c r="TJB306" s="472"/>
      <c r="TJC306" s="472"/>
      <c r="TJD306" s="472"/>
      <c r="TJE306" s="472"/>
      <c r="TJF306" s="472"/>
      <c r="TJG306" s="472"/>
      <c r="TJH306" s="472"/>
      <c r="TJI306" s="472"/>
      <c r="TJJ306" s="472"/>
      <c r="TJK306" s="472"/>
      <c r="TJL306" s="472"/>
      <c r="TJM306" s="472"/>
      <c r="TJN306" s="472"/>
      <c r="TJO306" s="472"/>
      <c r="TJP306" s="472"/>
      <c r="TJQ306" s="472"/>
      <c r="TJR306" s="472"/>
      <c r="TJS306" s="472"/>
      <c r="TJT306" s="472"/>
      <c r="TJU306" s="472"/>
      <c r="TJV306" s="472"/>
      <c r="TJW306" s="472"/>
      <c r="TJX306" s="472"/>
      <c r="TJY306" s="472"/>
      <c r="TJZ306" s="472"/>
      <c r="TKA306" s="472"/>
      <c r="TKB306" s="472"/>
      <c r="TKC306" s="472"/>
      <c r="TKD306" s="472"/>
      <c r="TKE306" s="472"/>
      <c r="TKF306" s="472"/>
      <c r="TKG306" s="472"/>
      <c r="TKH306" s="472"/>
      <c r="TKI306" s="472"/>
      <c r="TKJ306" s="472"/>
      <c r="TKK306" s="472"/>
      <c r="TKL306" s="472"/>
      <c r="TKM306" s="472"/>
      <c r="TKN306" s="472"/>
      <c r="TKO306" s="472"/>
      <c r="TKP306" s="472"/>
      <c r="TKQ306" s="472"/>
      <c r="TKR306" s="472"/>
      <c r="TKS306" s="472"/>
      <c r="TKT306" s="472"/>
      <c r="TKU306" s="472"/>
      <c r="TKV306" s="472"/>
      <c r="TKY306" s="472"/>
      <c r="TKZ306" s="472"/>
      <c r="TLA306" s="472"/>
      <c r="TLB306" s="472"/>
      <c r="TLC306" s="472"/>
      <c r="TLD306" s="472"/>
      <c r="TLE306" s="472"/>
      <c r="TLF306" s="472"/>
      <c r="TLG306" s="472"/>
      <c r="TLH306" s="472"/>
      <c r="TLI306" s="472"/>
      <c r="TLJ306" s="472"/>
      <c r="TLK306" s="472"/>
      <c r="TLL306" s="472"/>
      <c r="TLM306" s="472"/>
      <c r="TLN306" s="472"/>
      <c r="TLO306" s="472"/>
      <c r="TLP306" s="472"/>
      <c r="TLQ306" s="472"/>
      <c r="TLR306" s="472"/>
      <c r="TLS306" s="472"/>
      <c r="TLT306" s="472"/>
      <c r="TLU306" s="472"/>
      <c r="TLV306" s="472"/>
      <c r="TLW306" s="472"/>
      <c r="TLX306" s="472"/>
      <c r="TLY306" s="472"/>
      <c r="TLZ306" s="472"/>
      <c r="TMA306" s="472"/>
      <c r="TMB306" s="472"/>
      <c r="TMC306" s="472"/>
      <c r="TMD306" s="472"/>
      <c r="TME306" s="472"/>
      <c r="TMF306" s="472"/>
      <c r="TMG306" s="472"/>
      <c r="TMH306" s="472"/>
      <c r="TMI306" s="472"/>
      <c r="TMJ306" s="472"/>
      <c r="TMK306" s="472"/>
      <c r="TML306" s="472"/>
      <c r="TMM306" s="472"/>
      <c r="TMN306" s="472"/>
      <c r="TMO306" s="472"/>
      <c r="TMP306" s="472"/>
      <c r="TMQ306" s="472"/>
      <c r="TMR306" s="472"/>
      <c r="TMS306" s="472"/>
      <c r="TMT306" s="472"/>
      <c r="TMU306" s="472"/>
      <c r="TMV306" s="472"/>
      <c r="TMW306" s="472"/>
      <c r="TMX306" s="472"/>
      <c r="TMY306" s="472"/>
      <c r="TMZ306" s="472"/>
      <c r="TNA306" s="472"/>
      <c r="TNB306" s="472"/>
      <c r="TNC306" s="472"/>
      <c r="TND306" s="472"/>
      <c r="TNE306" s="472"/>
      <c r="TNF306" s="472"/>
      <c r="TNG306" s="472"/>
      <c r="TNH306" s="472"/>
      <c r="TNI306" s="472"/>
      <c r="TNJ306" s="472"/>
      <c r="TNK306" s="472"/>
      <c r="TNL306" s="472"/>
      <c r="TNM306" s="472"/>
      <c r="TNN306" s="472"/>
      <c r="TNO306" s="472"/>
      <c r="TNP306" s="472"/>
      <c r="TNQ306" s="472"/>
      <c r="TNR306" s="472"/>
      <c r="TNS306" s="472"/>
      <c r="TNT306" s="472"/>
      <c r="TNU306" s="472"/>
      <c r="TNV306" s="472"/>
      <c r="TNW306" s="472"/>
      <c r="TNX306" s="472"/>
      <c r="TNY306" s="472"/>
      <c r="TNZ306" s="472"/>
      <c r="TOA306" s="472"/>
      <c r="TOB306" s="472"/>
      <c r="TOC306" s="472"/>
      <c r="TOD306" s="472"/>
      <c r="TOE306" s="472"/>
      <c r="TOF306" s="472"/>
      <c r="TOG306" s="472"/>
      <c r="TOH306" s="472"/>
      <c r="TOI306" s="472"/>
      <c r="TOJ306" s="472"/>
      <c r="TOK306" s="472"/>
      <c r="TOL306" s="472"/>
      <c r="TOM306" s="472"/>
      <c r="TON306" s="472"/>
      <c r="TOO306" s="472"/>
      <c r="TOP306" s="472"/>
      <c r="TOQ306" s="472"/>
      <c r="TOR306" s="472"/>
      <c r="TOS306" s="472"/>
      <c r="TOT306" s="472"/>
      <c r="TOU306" s="472"/>
      <c r="TOV306" s="472"/>
      <c r="TOW306" s="472"/>
      <c r="TOX306" s="472"/>
      <c r="TOY306" s="472"/>
      <c r="TOZ306" s="472"/>
      <c r="TPA306" s="472"/>
      <c r="TPB306" s="472"/>
      <c r="TPC306" s="472"/>
      <c r="TPD306" s="472"/>
      <c r="TPE306" s="472"/>
      <c r="TPF306" s="472"/>
      <c r="TPG306" s="472"/>
      <c r="TPH306" s="472"/>
      <c r="TPI306" s="472"/>
      <c r="TPJ306" s="472"/>
      <c r="TPK306" s="472"/>
      <c r="TPL306" s="472"/>
      <c r="TPM306" s="472"/>
      <c r="TPN306" s="472"/>
      <c r="TPO306" s="472"/>
      <c r="TPP306" s="472"/>
      <c r="TPQ306" s="472"/>
      <c r="TPR306" s="472"/>
      <c r="TPS306" s="472"/>
      <c r="TPT306" s="472"/>
      <c r="TPU306" s="472"/>
      <c r="TPV306" s="472"/>
      <c r="TPW306" s="472"/>
      <c r="TPX306" s="472"/>
      <c r="TPY306" s="472"/>
      <c r="TPZ306" s="472"/>
      <c r="TQA306" s="472"/>
      <c r="TQB306" s="472"/>
      <c r="TQC306" s="472"/>
      <c r="TQD306" s="472"/>
      <c r="TQE306" s="472"/>
      <c r="TQF306" s="472"/>
      <c r="TQG306" s="472"/>
      <c r="TQH306" s="472"/>
      <c r="TQI306" s="472"/>
      <c r="TQJ306" s="472"/>
      <c r="TQK306" s="472"/>
      <c r="TQL306" s="472"/>
      <c r="TQM306" s="472"/>
      <c r="TQN306" s="472"/>
      <c r="TQO306" s="472"/>
      <c r="TQP306" s="472"/>
      <c r="TQQ306" s="472"/>
      <c r="TQR306" s="472"/>
      <c r="TQS306" s="472"/>
      <c r="TQT306" s="472"/>
      <c r="TQU306" s="472"/>
      <c r="TQV306" s="472"/>
      <c r="TQW306" s="472"/>
      <c r="TQX306" s="472"/>
      <c r="TQY306" s="472"/>
      <c r="TQZ306" s="472"/>
      <c r="TRA306" s="472"/>
      <c r="TRB306" s="472"/>
      <c r="TRC306" s="472"/>
      <c r="TRD306" s="472"/>
      <c r="TRE306" s="472"/>
      <c r="TRF306" s="472"/>
      <c r="TRG306" s="472"/>
      <c r="TRH306" s="472"/>
      <c r="TRI306" s="472"/>
      <c r="TRJ306" s="472"/>
      <c r="TRK306" s="472"/>
      <c r="TRL306" s="472"/>
      <c r="TRM306" s="472"/>
      <c r="TRN306" s="472"/>
      <c r="TRO306" s="472"/>
      <c r="TRP306" s="472"/>
      <c r="TRQ306" s="472"/>
      <c r="TRR306" s="472"/>
      <c r="TRS306" s="472"/>
      <c r="TRT306" s="472"/>
      <c r="TRU306" s="472"/>
      <c r="TRV306" s="472"/>
      <c r="TRW306" s="472"/>
      <c r="TRX306" s="472"/>
      <c r="TRY306" s="472"/>
      <c r="TRZ306" s="472"/>
      <c r="TSA306" s="472"/>
      <c r="TSB306" s="472"/>
      <c r="TSC306" s="472"/>
      <c r="TSD306" s="472"/>
      <c r="TSE306" s="472"/>
      <c r="TSF306" s="472"/>
      <c r="TSG306" s="472"/>
      <c r="TSH306" s="472"/>
      <c r="TSI306" s="472"/>
      <c r="TSJ306" s="472"/>
      <c r="TSK306" s="472"/>
      <c r="TSL306" s="472"/>
      <c r="TSM306" s="472"/>
      <c r="TSN306" s="472"/>
      <c r="TSO306" s="472"/>
      <c r="TSP306" s="472"/>
      <c r="TSQ306" s="472"/>
      <c r="TSR306" s="472"/>
      <c r="TSS306" s="472"/>
      <c r="TST306" s="472"/>
      <c r="TSU306" s="472"/>
      <c r="TSV306" s="472"/>
      <c r="TSW306" s="472"/>
      <c r="TSX306" s="472"/>
      <c r="TSY306" s="472"/>
      <c r="TSZ306" s="472"/>
      <c r="TTA306" s="472"/>
      <c r="TTB306" s="472"/>
      <c r="TTC306" s="472"/>
      <c r="TTD306" s="472"/>
      <c r="TTE306" s="472"/>
      <c r="TTF306" s="472"/>
      <c r="TTG306" s="472"/>
      <c r="TTH306" s="472"/>
      <c r="TTI306" s="472"/>
      <c r="TTJ306" s="472"/>
      <c r="TTK306" s="472"/>
      <c r="TTL306" s="472"/>
      <c r="TTM306" s="472"/>
      <c r="TTN306" s="472"/>
      <c r="TTO306" s="472"/>
      <c r="TTP306" s="472"/>
      <c r="TTQ306" s="472"/>
      <c r="TTR306" s="472"/>
      <c r="TTS306" s="472"/>
      <c r="TTT306" s="472"/>
      <c r="TTU306" s="472"/>
      <c r="TTV306" s="472"/>
      <c r="TTW306" s="472"/>
      <c r="TTX306" s="472"/>
      <c r="TTY306" s="472"/>
      <c r="TTZ306" s="472"/>
      <c r="TUA306" s="472"/>
      <c r="TUB306" s="472"/>
      <c r="TUC306" s="472"/>
      <c r="TUD306" s="472"/>
      <c r="TUE306" s="472"/>
      <c r="TUF306" s="472"/>
      <c r="TUG306" s="472"/>
      <c r="TUH306" s="472"/>
      <c r="TUI306" s="472"/>
      <c r="TUJ306" s="472"/>
      <c r="TUK306" s="472"/>
      <c r="TUL306" s="472"/>
      <c r="TUM306" s="472"/>
      <c r="TUN306" s="472"/>
      <c r="TUO306" s="472"/>
      <c r="TUP306" s="472"/>
      <c r="TUQ306" s="472"/>
      <c r="TUR306" s="472"/>
      <c r="TUU306" s="472"/>
      <c r="TUV306" s="472"/>
      <c r="TUW306" s="472"/>
      <c r="TUX306" s="472"/>
      <c r="TUY306" s="472"/>
      <c r="TUZ306" s="472"/>
      <c r="TVA306" s="472"/>
      <c r="TVB306" s="472"/>
      <c r="TVC306" s="472"/>
      <c r="TVD306" s="472"/>
      <c r="TVE306" s="472"/>
      <c r="TVF306" s="472"/>
      <c r="TVG306" s="472"/>
      <c r="TVH306" s="472"/>
      <c r="TVI306" s="472"/>
      <c r="TVJ306" s="472"/>
      <c r="TVK306" s="472"/>
      <c r="TVL306" s="472"/>
      <c r="TVM306" s="472"/>
      <c r="TVN306" s="472"/>
      <c r="TVO306" s="472"/>
      <c r="TVP306" s="472"/>
      <c r="TVQ306" s="472"/>
      <c r="TVR306" s="472"/>
      <c r="TVS306" s="472"/>
      <c r="TVT306" s="472"/>
      <c r="TVU306" s="472"/>
      <c r="TVV306" s="472"/>
      <c r="TVW306" s="472"/>
      <c r="TVX306" s="472"/>
      <c r="TVY306" s="472"/>
      <c r="TVZ306" s="472"/>
      <c r="TWA306" s="472"/>
      <c r="TWB306" s="472"/>
      <c r="TWC306" s="472"/>
      <c r="TWD306" s="472"/>
      <c r="TWE306" s="472"/>
      <c r="TWF306" s="472"/>
      <c r="TWG306" s="472"/>
      <c r="TWH306" s="472"/>
      <c r="TWI306" s="472"/>
      <c r="TWJ306" s="472"/>
      <c r="TWK306" s="472"/>
      <c r="TWL306" s="472"/>
      <c r="TWM306" s="472"/>
      <c r="TWN306" s="472"/>
      <c r="TWO306" s="472"/>
      <c r="TWP306" s="472"/>
      <c r="TWQ306" s="472"/>
      <c r="TWR306" s="472"/>
      <c r="TWS306" s="472"/>
      <c r="TWT306" s="472"/>
      <c r="TWU306" s="472"/>
      <c r="TWV306" s="472"/>
      <c r="TWW306" s="472"/>
      <c r="TWX306" s="472"/>
      <c r="TWY306" s="472"/>
      <c r="TWZ306" s="472"/>
      <c r="TXA306" s="472"/>
      <c r="TXB306" s="472"/>
      <c r="TXC306" s="472"/>
      <c r="TXD306" s="472"/>
      <c r="TXE306" s="472"/>
      <c r="TXF306" s="472"/>
      <c r="TXG306" s="472"/>
      <c r="TXH306" s="472"/>
      <c r="TXI306" s="472"/>
      <c r="TXJ306" s="472"/>
      <c r="TXK306" s="472"/>
      <c r="TXL306" s="472"/>
      <c r="TXM306" s="472"/>
      <c r="TXN306" s="472"/>
      <c r="TXO306" s="472"/>
      <c r="TXP306" s="472"/>
      <c r="TXQ306" s="472"/>
      <c r="TXR306" s="472"/>
      <c r="TXS306" s="472"/>
      <c r="TXT306" s="472"/>
      <c r="TXU306" s="472"/>
      <c r="TXV306" s="472"/>
      <c r="TXW306" s="472"/>
      <c r="TXX306" s="472"/>
      <c r="TXY306" s="472"/>
      <c r="TXZ306" s="472"/>
      <c r="TYA306" s="472"/>
      <c r="TYB306" s="472"/>
      <c r="TYC306" s="472"/>
      <c r="TYD306" s="472"/>
      <c r="TYE306" s="472"/>
      <c r="TYF306" s="472"/>
      <c r="TYG306" s="472"/>
      <c r="TYH306" s="472"/>
      <c r="TYI306" s="472"/>
      <c r="TYJ306" s="472"/>
      <c r="TYK306" s="472"/>
      <c r="TYL306" s="472"/>
      <c r="TYM306" s="472"/>
      <c r="TYN306" s="472"/>
      <c r="TYO306" s="472"/>
      <c r="TYP306" s="472"/>
      <c r="TYQ306" s="472"/>
      <c r="TYR306" s="472"/>
      <c r="TYS306" s="472"/>
      <c r="TYT306" s="472"/>
      <c r="TYU306" s="472"/>
      <c r="TYV306" s="472"/>
      <c r="TYW306" s="472"/>
      <c r="TYX306" s="472"/>
      <c r="TYY306" s="472"/>
      <c r="TYZ306" s="472"/>
      <c r="TZA306" s="472"/>
      <c r="TZB306" s="472"/>
      <c r="TZC306" s="472"/>
      <c r="TZD306" s="472"/>
      <c r="TZE306" s="472"/>
      <c r="TZF306" s="472"/>
      <c r="TZG306" s="472"/>
      <c r="TZH306" s="472"/>
      <c r="TZI306" s="472"/>
      <c r="TZJ306" s="472"/>
      <c r="TZK306" s="472"/>
      <c r="TZL306" s="472"/>
      <c r="TZM306" s="472"/>
      <c r="TZN306" s="472"/>
      <c r="TZO306" s="472"/>
      <c r="TZP306" s="472"/>
      <c r="TZQ306" s="472"/>
      <c r="TZR306" s="472"/>
      <c r="TZS306" s="472"/>
      <c r="TZT306" s="472"/>
      <c r="TZU306" s="472"/>
      <c r="TZV306" s="472"/>
      <c r="TZW306" s="472"/>
      <c r="TZX306" s="472"/>
      <c r="TZY306" s="472"/>
      <c r="TZZ306" s="472"/>
      <c r="UAA306" s="472"/>
      <c r="UAB306" s="472"/>
      <c r="UAC306" s="472"/>
      <c r="UAD306" s="472"/>
      <c r="UAE306" s="472"/>
      <c r="UAF306" s="472"/>
      <c r="UAG306" s="472"/>
      <c r="UAH306" s="472"/>
      <c r="UAI306" s="472"/>
      <c r="UAJ306" s="472"/>
      <c r="UAK306" s="472"/>
      <c r="UAL306" s="472"/>
      <c r="UAM306" s="472"/>
      <c r="UAN306" s="472"/>
      <c r="UAO306" s="472"/>
      <c r="UAP306" s="472"/>
      <c r="UAQ306" s="472"/>
      <c r="UAR306" s="472"/>
      <c r="UAS306" s="472"/>
      <c r="UAT306" s="472"/>
      <c r="UAU306" s="472"/>
      <c r="UAV306" s="472"/>
      <c r="UAW306" s="472"/>
      <c r="UAX306" s="472"/>
      <c r="UAY306" s="472"/>
      <c r="UAZ306" s="472"/>
      <c r="UBA306" s="472"/>
      <c r="UBB306" s="472"/>
      <c r="UBC306" s="472"/>
      <c r="UBD306" s="472"/>
      <c r="UBE306" s="472"/>
      <c r="UBF306" s="472"/>
      <c r="UBG306" s="472"/>
      <c r="UBH306" s="472"/>
      <c r="UBI306" s="472"/>
      <c r="UBJ306" s="472"/>
      <c r="UBK306" s="472"/>
      <c r="UBL306" s="472"/>
      <c r="UBM306" s="472"/>
      <c r="UBN306" s="472"/>
      <c r="UBO306" s="472"/>
      <c r="UBP306" s="472"/>
      <c r="UBQ306" s="472"/>
      <c r="UBR306" s="472"/>
      <c r="UBS306" s="472"/>
      <c r="UBT306" s="472"/>
      <c r="UBU306" s="472"/>
      <c r="UBV306" s="472"/>
      <c r="UBW306" s="472"/>
      <c r="UBX306" s="472"/>
      <c r="UBY306" s="472"/>
      <c r="UBZ306" s="472"/>
      <c r="UCA306" s="472"/>
      <c r="UCB306" s="472"/>
      <c r="UCC306" s="472"/>
      <c r="UCD306" s="472"/>
      <c r="UCE306" s="472"/>
      <c r="UCF306" s="472"/>
      <c r="UCG306" s="472"/>
      <c r="UCH306" s="472"/>
      <c r="UCI306" s="472"/>
      <c r="UCJ306" s="472"/>
      <c r="UCK306" s="472"/>
      <c r="UCL306" s="472"/>
      <c r="UCM306" s="472"/>
      <c r="UCN306" s="472"/>
      <c r="UCO306" s="472"/>
      <c r="UCP306" s="472"/>
      <c r="UCQ306" s="472"/>
      <c r="UCR306" s="472"/>
      <c r="UCS306" s="472"/>
      <c r="UCT306" s="472"/>
      <c r="UCU306" s="472"/>
      <c r="UCV306" s="472"/>
      <c r="UCW306" s="472"/>
      <c r="UCX306" s="472"/>
      <c r="UCY306" s="472"/>
      <c r="UCZ306" s="472"/>
      <c r="UDA306" s="472"/>
      <c r="UDB306" s="472"/>
      <c r="UDC306" s="472"/>
      <c r="UDD306" s="472"/>
      <c r="UDE306" s="472"/>
      <c r="UDF306" s="472"/>
      <c r="UDG306" s="472"/>
      <c r="UDH306" s="472"/>
      <c r="UDI306" s="472"/>
      <c r="UDJ306" s="472"/>
      <c r="UDK306" s="472"/>
      <c r="UDL306" s="472"/>
      <c r="UDM306" s="472"/>
      <c r="UDN306" s="472"/>
      <c r="UDO306" s="472"/>
      <c r="UDP306" s="472"/>
      <c r="UDQ306" s="472"/>
      <c r="UDR306" s="472"/>
      <c r="UDS306" s="472"/>
      <c r="UDT306" s="472"/>
      <c r="UDU306" s="472"/>
      <c r="UDV306" s="472"/>
      <c r="UDW306" s="472"/>
      <c r="UDX306" s="472"/>
      <c r="UDY306" s="472"/>
      <c r="UDZ306" s="472"/>
      <c r="UEA306" s="472"/>
      <c r="UEB306" s="472"/>
      <c r="UEC306" s="472"/>
      <c r="UED306" s="472"/>
      <c r="UEE306" s="472"/>
      <c r="UEF306" s="472"/>
      <c r="UEG306" s="472"/>
      <c r="UEH306" s="472"/>
      <c r="UEI306" s="472"/>
      <c r="UEJ306" s="472"/>
      <c r="UEK306" s="472"/>
      <c r="UEL306" s="472"/>
      <c r="UEM306" s="472"/>
      <c r="UEN306" s="472"/>
      <c r="UEQ306" s="472"/>
      <c r="UER306" s="472"/>
      <c r="UES306" s="472"/>
      <c r="UET306" s="472"/>
      <c r="UEU306" s="472"/>
      <c r="UEV306" s="472"/>
      <c r="UEW306" s="472"/>
      <c r="UEX306" s="472"/>
      <c r="UEY306" s="472"/>
      <c r="UEZ306" s="472"/>
      <c r="UFA306" s="472"/>
      <c r="UFB306" s="472"/>
      <c r="UFC306" s="472"/>
      <c r="UFD306" s="472"/>
      <c r="UFE306" s="472"/>
      <c r="UFF306" s="472"/>
      <c r="UFG306" s="472"/>
      <c r="UFH306" s="472"/>
      <c r="UFI306" s="472"/>
      <c r="UFJ306" s="472"/>
      <c r="UFK306" s="472"/>
      <c r="UFL306" s="472"/>
      <c r="UFM306" s="472"/>
      <c r="UFN306" s="472"/>
      <c r="UFO306" s="472"/>
      <c r="UFP306" s="472"/>
      <c r="UFQ306" s="472"/>
      <c r="UFR306" s="472"/>
      <c r="UFS306" s="472"/>
      <c r="UFT306" s="472"/>
      <c r="UFU306" s="472"/>
      <c r="UFV306" s="472"/>
      <c r="UFW306" s="472"/>
      <c r="UFX306" s="472"/>
      <c r="UFY306" s="472"/>
      <c r="UFZ306" s="472"/>
      <c r="UGA306" s="472"/>
      <c r="UGB306" s="472"/>
      <c r="UGC306" s="472"/>
      <c r="UGD306" s="472"/>
      <c r="UGE306" s="472"/>
      <c r="UGF306" s="472"/>
      <c r="UGG306" s="472"/>
      <c r="UGH306" s="472"/>
      <c r="UGI306" s="472"/>
      <c r="UGJ306" s="472"/>
      <c r="UGK306" s="472"/>
      <c r="UGL306" s="472"/>
      <c r="UGM306" s="472"/>
      <c r="UGN306" s="472"/>
      <c r="UGO306" s="472"/>
      <c r="UGP306" s="472"/>
      <c r="UGQ306" s="472"/>
      <c r="UGR306" s="472"/>
      <c r="UGS306" s="472"/>
      <c r="UGT306" s="472"/>
      <c r="UGU306" s="472"/>
      <c r="UGV306" s="472"/>
      <c r="UGW306" s="472"/>
      <c r="UGX306" s="472"/>
      <c r="UGY306" s="472"/>
      <c r="UGZ306" s="472"/>
      <c r="UHA306" s="472"/>
      <c r="UHB306" s="472"/>
      <c r="UHC306" s="472"/>
      <c r="UHD306" s="472"/>
      <c r="UHE306" s="472"/>
      <c r="UHF306" s="472"/>
      <c r="UHG306" s="472"/>
      <c r="UHH306" s="472"/>
      <c r="UHI306" s="472"/>
      <c r="UHJ306" s="472"/>
      <c r="UHK306" s="472"/>
      <c r="UHL306" s="472"/>
      <c r="UHM306" s="472"/>
      <c r="UHN306" s="472"/>
      <c r="UHO306" s="472"/>
      <c r="UHP306" s="472"/>
      <c r="UHQ306" s="472"/>
      <c r="UHR306" s="472"/>
      <c r="UHS306" s="472"/>
      <c r="UHT306" s="472"/>
      <c r="UHU306" s="472"/>
      <c r="UHV306" s="472"/>
      <c r="UHW306" s="472"/>
      <c r="UHX306" s="472"/>
      <c r="UHY306" s="472"/>
      <c r="UHZ306" s="472"/>
      <c r="UIA306" s="472"/>
      <c r="UIB306" s="472"/>
      <c r="UIC306" s="472"/>
      <c r="UID306" s="472"/>
      <c r="UIE306" s="472"/>
      <c r="UIF306" s="472"/>
      <c r="UIG306" s="472"/>
      <c r="UIH306" s="472"/>
      <c r="UII306" s="472"/>
      <c r="UIJ306" s="472"/>
      <c r="UIK306" s="472"/>
      <c r="UIL306" s="472"/>
      <c r="UIM306" s="472"/>
      <c r="UIN306" s="472"/>
      <c r="UIO306" s="472"/>
      <c r="UIP306" s="472"/>
      <c r="UIQ306" s="472"/>
      <c r="UIR306" s="472"/>
      <c r="UIS306" s="472"/>
      <c r="UIT306" s="472"/>
      <c r="UIU306" s="472"/>
      <c r="UIV306" s="472"/>
      <c r="UIW306" s="472"/>
      <c r="UIX306" s="472"/>
      <c r="UIY306" s="472"/>
      <c r="UIZ306" s="472"/>
      <c r="UJA306" s="472"/>
      <c r="UJB306" s="472"/>
      <c r="UJC306" s="472"/>
      <c r="UJD306" s="472"/>
      <c r="UJE306" s="472"/>
      <c r="UJF306" s="472"/>
      <c r="UJG306" s="472"/>
      <c r="UJH306" s="472"/>
      <c r="UJI306" s="472"/>
      <c r="UJJ306" s="472"/>
      <c r="UJK306" s="472"/>
      <c r="UJL306" s="472"/>
      <c r="UJM306" s="472"/>
      <c r="UJN306" s="472"/>
      <c r="UJO306" s="472"/>
      <c r="UJP306" s="472"/>
      <c r="UJQ306" s="472"/>
      <c r="UJR306" s="472"/>
      <c r="UJS306" s="472"/>
      <c r="UJT306" s="472"/>
      <c r="UJU306" s="472"/>
      <c r="UJV306" s="472"/>
      <c r="UJW306" s="472"/>
      <c r="UJX306" s="472"/>
      <c r="UJY306" s="472"/>
      <c r="UJZ306" s="472"/>
      <c r="UKA306" s="472"/>
      <c r="UKB306" s="472"/>
      <c r="UKC306" s="472"/>
      <c r="UKD306" s="472"/>
      <c r="UKE306" s="472"/>
      <c r="UKF306" s="472"/>
      <c r="UKG306" s="472"/>
      <c r="UKH306" s="472"/>
      <c r="UKI306" s="472"/>
      <c r="UKJ306" s="472"/>
      <c r="UKK306" s="472"/>
      <c r="UKL306" s="472"/>
      <c r="UKM306" s="472"/>
      <c r="UKN306" s="472"/>
      <c r="UKO306" s="472"/>
      <c r="UKP306" s="472"/>
      <c r="UKQ306" s="472"/>
      <c r="UKR306" s="472"/>
      <c r="UKS306" s="472"/>
      <c r="UKT306" s="472"/>
      <c r="UKU306" s="472"/>
      <c r="UKV306" s="472"/>
      <c r="UKW306" s="472"/>
      <c r="UKX306" s="472"/>
      <c r="UKY306" s="472"/>
      <c r="UKZ306" s="472"/>
      <c r="ULA306" s="472"/>
      <c r="ULB306" s="472"/>
      <c r="ULC306" s="472"/>
      <c r="ULD306" s="472"/>
      <c r="ULE306" s="472"/>
      <c r="ULF306" s="472"/>
      <c r="ULG306" s="472"/>
      <c r="ULH306" s="472"/>
      <c r="ULI306" s="472"/>
      <c r="ULJ306" s="472"/>
      <c r="ULK306" s="472"/>
      <c r="ULL306" s="472"/>
      <c r="ULM306" s="472"/>
      <c r="ULN306" s="472"/>
      <c r="ULO306" s="472"/>
      <c r="ULP306" s="472"/>
      <c r="ULQ306" s="472"/>
      <c r="ULR306" s="472"/>
      <c r="ULS306" s="472"/>
      <c r="ULT306" s="472"/>
      <c r="ULU306" s="472"/>
      <c r="ULV306" s="472"/>
      <c r="ULW306" s="472"/>
      <c r="ULX306" s="472"/>
      <c r="ULY306" s="472"/>
      <c r="ULZ306" s="472"/>
      <c r="UMA306" s="472"/>
      <c r="UMB306" s="472"/>
      <c r="UMC306" s="472"/>
      <c r="UMD306" s="472"/>
      <c r="UME306" s="472"/>
      <c r="UMF306" s="472"/>
      <c r="UMG306" s="472"/>
      <c r="UMH306" s="472"/>
      <c r="UMI306" s="472"/>
      <c r="UMJ306" s="472"/>
      <c r="UMK306" s="472"/>
      <c r="UML306" s="472"/>
      <c r="UMM306" s="472"/>
      <c r="UMN306" s="472"/>
      <c r="UMO306" s="472"/>
      <c r="UMP306" s="472"/>
      <c r="UMQ306" s="472"/>
      <c r="UMR306" s="472"/>
      <c r="UMS306" s="472"/>
      <c r="UMT306" s="472"/>
      <c r="UMU306" s="472"/>
      <c r="UMV306" s="472"/>
      <c r="UMW306" s="472"/>
      <c r="UMX306" s="472"/>
      <c r="UMY306" s="472"/>
      <c r="UMZ306" s="472"/>
      <c r="UNA306" s="472"/>
      <c r="UNB306" s="472"/>
      <c r="UNC306" s="472"/>
      <c r="UND306" s="472"/>
      <c r="UNE306" s="472"/>
      <c r="UNF306" s="472"/>
      <c r="UNG306" s="472"/>
      <c r="UNH306" s="472"/>
      <c r="UNI306" s="472"/>
      <c r="UNJ306" s="472"/>
      <c r="UNK306" s="472"/>
      <c r="UNL306" s="472"/>
      <c r="UNM306" s="472"/>
      <c r="UNN306" s="472"/>
      <c r="UNO306" s="472"/>
      <c r="UNP306" s="472"/>
      <c r="UNQ306" s="472"/>
      <c r="UNR306" s="472"/>
      <c r="UNS306" s="472"/>
      <c r="UNT306" s="472"/>
      <c r="UNU306" s="472"/>
      <c r="UNV306" s="472"/>
      <c r="UNW306" s="472"/>
      <c r="UNX306" s="472"/>
      <c r="UNY306" s="472"/>
      <c r="UNZ306" s="472"/>
      <c r="UOA306" s="472"/>
      <c r="UOB306" s="472"/>
      <c r="UOC306" s="472"/>
      <c r="UOD306" s="472"/>
      <c r="UOE306" s="472"/>
      <c r="UOF306" s="472"/>
      <c r="UOG306" s="472"/>
      <c r="UOH306" s="472"/>
      <c r="UOI306" s="472"/>
      <c r="UOJ306" s="472"/>
      <c r="UOM306" s="472"/>
      <c r="UON306" s="472"/>
      <c r="UOO306" s="472"/>
      <c r="UOP306" s="472"/>
      <c r="UOQ306" s="472"/>
      <c r="UOR306" s="472"/>
      <c r="UOS306" s="472"/>
      <c r="UOT306" s="472"/>
      <c r="UOU306" s="472"/>
      <c r="UOV306" s="472"/>
      <c r="UOW306" s="472"/>
      <c r="UOX306" s="472"/>
      <c r="UOY306" s="472"/>
      <c r="UOZ306" s="472"/>
      <c r="UPA306" s="472"/>
      <c r="UPB306" s="472"/>
      <c r="UPC306" s="472"/>
      <c r="UPD306" s="472"/>
      <c r="UPE306" s="472"/>
      <c r="UPF306" s="472"/>
      <c r="UPG306" s="472"/>
      <c r="UPH306" s="472"/>
      <c r="UPI306" s="472"/>
      <c r="UPJ306" s="472"/>
      <c r="UPK306" s="472"/>
      <c r="UPL306" s="472"/>
      <c r="UPM306" s="472"/>
      <c r="UPN306" s="472"/>
      <c r="UPO306" s="472"/>
      <c r="UPP306" s="472"/>
      <c r="UPQ306" s="472"/>
      <c r="UPR306" s="472"/>
      <c r="UPS306" s="472"/>
      <c r="UPT306" s="472"/>
      <c r="UPU306" s="472"/>
      <c r="UPV306" s="472"/>
      <c r="UPW306" s="472"/>
      <c r="UPX306" s="472"/>
      <c r="UPY306" s="472"/>
      <c r="UPZ306" s="472"/>
      <c r="UQA306" s="472"/>
      <c r="UQB306" s="472"/>
      <c r="UQC306" s="472"/>
      <c r="UQD306" s="472"/>
      <c r="UQE306" s="472"/>
      <c r="UQF306" s="472"/>
      <c r="UQG306" s="472"/>
      <c r="UQH306" s="472"/>
      <c r="UQI306" s="472"/>
      <c r="UQJ306" s="472"/>
      <c r="UQK306" s="472"/>
      <c r="UQL306" s="472"/>
      <c r="UQM306" s="472"/>
      <c r="UQN306" s="472"/>
      <c r="UQO306" s="472"/>
      <c r="UQP306" s="472"/>
      <c r="UQQ306" s="472"/>
      <c r="UQR306" s="472"/>
      <c r="UQS306" s="472"/>
      <c r="UQT306" s="472"/>
      <c r="UQU306" s="472"/>
      <c r="UQV306" s="472"/>
      <c r="UQW306" s="472"/>
      <c r="UQX306" s="472"/>
      <c r="UQY306" s="472"/>
      <c r="UQZ306" s="472"/>
      <c r="URA306" s="472"/>
      <c r="URB306" s="472"/>
      <c r="URC306" s="472"/>
      <c r="URD306" s="472"/>
      <c r="URE306" s="472"/>
      <c r="URF306" s="472"/>
      <c r="URG306" s="472"/>
      <c r="URH306" s="472"/>
      <c r="URI306" s="472"/>
      <c r="URJ306" s="472"/>
      <c r="URK306" s="472"/>
      <c r="URL306" s="472"/>
      <c r="URM306" s="472"/>
      <c r="URN306" s="472"/>
      <c r="URO306" s="472"/>
      <c r="URP306" s="472"/>
      <c r="URQ306" s="472"/>
      <c r="URR306" s="472"/>
      <c r="URS306" s="472"/>
      <c r="URT306" s="472"/>
      <c r="URU306" s="472"/>
      <c r="URV306" s="472"/>
      <c r="URW306" s="472"/>
      <c r="URX306" s="472"/>
      <c r="URY306" s="472"/>
      <c r="URZ306" s="472"/>
      <c r="USA306" s="472"/>
      <c r="USB306" s="472"/>
      <c r="USC306" s="472"/>
      <c r="USD306" s="472"/>
      <c r="USE306" s="472"/>
      <c r="USF306" s="472"/>
      <c r="USG306" s="472"/>
      <c r="USH306" s="472"/>
      <c r="USI306" s="472"/>
      <c r="USJ306" s="472"/>
      <c r="USK306" s="472"/>
      <c r="USL306" s="472"/>
      <c r="USM306" s="472"/>
      <c r="USN306" s="472"/>
      <c r="USO306" s="472"/>
      <c r="USP306" s="472"/>
      <c r="USQ306" s="472"/>
      <c r="USR306" s="472"/>
      <c r="USS306" s="472"/>
      <c r="UST306" s="472"/>
      <c r="USU306" s="472"/>
      <c r="USV306" s="472"/>
      <c r="USW306" s="472"/>
      <c r="USX306" s="472"/>
      <c r="USY306" s="472"/>
      <c r="USZ306" s="472"/>
      <c r="UTA306" s="472"/>
      <c r="UTB306" s="472"/>
      <c r="UTC306" s="472"/>
      <c r="UTD306" s="472"/>
      <c r="UTE306" s="472"/>
      <c r="UTF306" s="472"/>
      <c r="UTG306" s="472"/>
      <c r="UTH306" s="472"/>
      <c r="UTI306" s="472"/>
      <c r="UTJ306" s="472"/>
      <c r="UTK306" s="472"/>
      <c r="UTL306" s="472"/>
      <c r="UTM306" s="472"/>
      <c r="UTN306" s="472"/>
      <c r="UTO306" s="472"/>
      <c r="UTP306" s="472"/>
      <c r="UTQ306" s="472"/>
      <c r="UTR306" s="472"/>
      <c r="UTS306" s="472"/>
      <c r="UTT306" s="472"/>
      <c r="UTU306" s="472"/>
      <c r="UTV306" s="472"/>
      <c r="UTW306" s="472"/>
      <c r="UTX306" s="472"/>
      <c r="UTY306" s="472"/>
      <c r="UTZ306" s="472"/>
      <c r="UUA306" s="472"/>
      <c r="UUB306" s="472"/>
      <c r="UUC306" s="472"/>
      <c r="UUD306" s="472"/>
      <c r="UUE306" s="472"/>
      <c r="UUF306" s="472"/>
      <c r="UUG306" s="472"/>
      <c r="UUH306" s="472"/>
      <c r="UUI306" s="472"/>
      <c r="UUJ306" s="472"/>
      <c r="UUK306" s="472"/>
      <c r="UUL306" s="472"/>
      <c r="UUM306" s="472"/>
      <c r="UUN306" s="472"/>
      <c r="UUO306" s="472"/>
      <c r="UUP306" s="472"/>
      <c r="UUQ306" s="472"/>
      <c r="UUR306" s="472"/>
      <c r="UUS306" s="472"/>
      <c r="UUT306" s="472"/>
      <c r="UUU306" s="472"/>
      <c r="UUV306" s="472"/>
      <c r="UUW306" s="472"/>
      <c r="UUX306" s="472"/>
      <c r="UUY306" s="472"/>
      <c r="UUZ306" s="472"/>
      <c r="UVA306" s="472"/>
      <c r="UVB306" s="472"/>
      <c r="UVC306" s="472"/>
      <c r="UVD306" s="472"/>
      <c r="UVE306" s="472"/>
      <c r="UVF306" s="472"/>
      <c r="UVG306" s="472"/>
      <c r="UVH306" s="472"/>
      <c r="UVI306" s="472"/>
      <c r="UVJ306" s="472"/>
      <c r="UVK306" s="472"/>
      <c r="UVL306" s="472"/>
      <c r="UVM306" s="472"/>
      <c r="UVN306" s="472"/>
      <c r="UVO306" s="472"/>
      <c r="UVP306" s="472"/>
      <c r="UVQ306" s="472"/>
      <c r="UVR306" s="472"/>
      <c r="UVS306" s="472"/>
      <c r="UVT306" s="472"/>
      <c r="UVU306" s="472"/>
      <c r="UVV306" s="472"/>
      <c r="UVW306" s="472"/>
      <c r="UVX306" s="472"/>
      <c r="UVY306" s="472"/>
      <c r="UVZ306" s="472"/>
      <c r="UWA306" s="472"/>
      <c r="UWB306" s="472"/>
      <c r="UWC306" s="472"/>
      <c r="UWD306" s="472"/>
      <c r="UWE306" s="472"/>
      <c r="UWF306" s="472"/>
      <c r="UWG306" s="472"/>
      <c r="UWH306" s="472"/>
      <c r="UWI306" s="472"/>
      <c r="UWJ306" s="472"/>
      <c r="UWK306" s="472"/>
      <c r="UWL306" s="472"/>
      <c r="UWM306" s="472"/>
      <c r="UWN306" s="472"/>
      <c r="UWO306" s="472"/>
      <c r="UWP306" s="472"/>
      <c r="UWQ306" s="472"/>
      <c r="UWR306" s="472"/>
      <c r="UWS306" s="472"/>
      <c r="UWT306" s="472"/>
      <c r="UWU306" s="472"/>
      <c r="UWV306" s="472"/>
      <c r="UWW306" s="472"/>
      <c r="UWX306" s="472"/>
      <c r="UWY306" s="472"/>
      <c r="UWZ306" s="472"/>
      <c r="UXA306" s="472"/>
      <c r="UXB306" s="472"/>
      <c r="UXC306" s="472"/>
      <c r="UXD306" s="472"/>
      <c r="UXE306" s="472"/>
      <c r="UXF306" s="472"/>
      <c r="UXG306" s="472"/>
      <c r="UXH306" s="472"/>
      <c r="UXI306" s="472"/>
      <c r="UXJ306" s="472"/>
      <c r="UXK306" s="472"/>
      <c r="UXL306" s="472"/>
      <c r="UXM306" s="472"/>
      <c r="UXN306" s="472"/>
      <c r="UXO306" s="472"/>
      <c r="UXP306" s="472"/>
      <c r="UXQ306" s="472"/>
      <c r="UXR306" s="472"/>
      <c r="UXS306" s="472"/>
      <c r="UXT306" s="472"/>
      <c r="UXU306" s="472"/>
      <c r="UXV306" s="472"/>
      <c r="UXW306" s="472"/>
      <c r="UXX306" s="472"/>
      <c r="UXY306" s="472"/>
      <c r="UXZ306" s="472"/>
      <c r="UYA306" s="472"/>
      <c r="UYB306" s="472"/>
      <c r="UYC306" s="472"/>
      <c r="UYD306" s="472"/>
      <c r="UYE306" s="472"/>
      <c r="UYF306" s="472"/>
      <c r="UYI306" s="472"/>
      <c r="UYJ306" s="472"/>
      <c r="UYK306" s="472"/>
      <c r="UYL306" s="472"/>
      <c r="UYM306" s="472"/>
      <c r="UYN306" s="472"/>
      <c r="UYO306" s="472"/>
      <c r="UYP306" s="472"/>
      <c r="UYQ306" s="472"/>
      <c r="UYR306" s="472"/>
      <c r="UYS306" s="472"/>
      <c r="UYT306" s="472"/>
      <c r="UYU306" s="472"/>
      <c r="UYV306" s="472"/>
      <c r="UYW306" s="472"/>
      <c r="UYX306" s="472"/>
      <c r="UYY306" s="472"/>
      <c r="UYZ306" s="472"/>
      <c r="UZA306" s="472"/>
      <c r="UZB306" s="472"/>
      <c r="UZC306" s="472"/>
      <c r="UZD306" s="472"/>
      <c r="UZE306" s="472"/>
      <c r="UZF306" s="472"/>
      <c r="UZG306" s="472"/>
      <c r="UZH306" s="472"/>
      <c r="UZI306" s="472"/>
      <c r="UZJ306" s="472"/>
      <c r="UZK306" s="472"/>
      <c r="UZL306" s="472"/>
      <c r="UZM306" s="472"/>
      <c r="UZN306" s="472"/>
      <c r="UZO306" s="472"/>
      <c r="UZP306" s="472"/>
      <c r="UZQ306" s="472"/>
      <c r="UZR306" s="472"/>
      <c r="UZS306" s="472"/>
      <c r="UZT306" s="472"/>
      <c r="UZU306" s="472"/>
      <c r="UZV306" s="472"/>
      <c r="UZW306" s="472"/>
      <c r="UZX306" s="472"/>
      <c r="UZY306" s="472"/>
      <c r="UZZ306" s="472"/>
      <c r="VAA306" s="472"/>
      <c r="VAB306" s="472"/>
      <c r="VAC306" s="472"/>
      <c r="VAD306" s="472"/>
      <c r="VAE306" s="472"/>
      <c r="VAF306" s="472"/>
      <c r="VAG306" s="472"/>
      <c r="VAH306" s="472"/>
      <c r="VAI306" s="472"/>
      <c r="VAJ306" s="472"/>
      <c r="VAK306" s="472"/>
      <c r="VAL306" s="472"/>
      <c r="VAM306" s="472"/>
      <c r="VAN306" s="472"/>
      <c r="VAO306" s="472"/>
      <c r="VAP306" s="472"/>
      <c r="VAQ306" s="472"/>
      <c r="VAR306" s="472"/>
      <c r="VAS306" s="472"/>
      <c r="VAT306" s="472"/>
      <c r="VAU306" s="472"/>
      <c r="VAV306" s="472"/>
      <c r="VAW306" s="472"/>
      <c r="VAX306" s="472"/>
      <c r="VAY306" s="472"/>
      <c r="VAZ306" s="472"/>
      <c r="VBA306" s="472"/>
      <c r="VBB306" s="472"/>
      <c r="VBC306" s="472"/>
      <c r="VBD306" s="472"/>
      <c r="VBE306" s="472"/>
      <c r="VBF306" s="472"/>
      <c r="VBG306" s="472"/>
      <c r="VBH306" s="472"/>
      <c r="VBI306" s="472"/>
      <c r="VBJ306" s="472"/>
      <c r="VBK306" s="472"/>
      <c r="VBL306" s="472"/>
      <c r="VBM306" s="472"/>
      <c r="VBN306" s="472"/>
      <c r="VBO306" s="472"/>
      <c r="VBP306" s="472"/>
      <c r="VBQ306" s="472"/>
      <c r="VBR306" s="472"/>
      <c r="VBS306" s="472"/>
      <c r="VBT306" s="472"/>
      <c r="VBU306" s="472"/>
      <c r="VBV306" s="472"/>
      <c r="VBW306" s="472"/>
      <c r="VBX306" s="472"/>
      <c r="VBY306" s="472"/>
      <c r="VBZ306" s="472"/>
      <c r="VCA306" s="472"/>
      <c r="VCB306" s="472"/>
      <c r="VCC306" s="472"/>
      <c r="VCD306" s="472"/>
      <c r="VCE306" s="472"/>
      <c r="VCF306" s="472"/>
      <c r="VCG306" s="472"/>
      <c r="VCH306" s="472"/>
      <c r="VCI306" s="472"/>
      <c r="VCJ306" s="472"/>
      <c r="VCK306" s="472"/>
      <c r="VCL306" s="472"/>
      <c r="VCM306" s="472"/>
      <c r="VCN306" s="472"/>
      <c r="VCO306" s="472"/>
      <c r="VCP306" s="472"/>
      <c r="VCQ306" s="472"/>
      <c r="VCR306" s="472"/>
      <c r="VCS306" s="472"/>
      <c r="VCT306" s="472"/>
      <c r="VCU306" s="472"/>
      <c r="VCV306" s="472"/>
      <c r="VCW306" s="472"/>
      <c r="VCX306" s="472"/>
      <c r="VCY306" s="472"/>
      <c r="VCZ306" s="472"/>
      <c r="VDA306" s="472"/>
      <c r="VDB306" s="472"/>
      <c r="VDC306" s="472"/>
      <c r="VDD306" s="472"/>
      <c r="VDE306" s="472"/>
      <c r="VDF306" s="472"/>
      <c r="VDG306" s="472"/>
      <c r="VDH306" s="472"/>
      <c r="VDI306" s="472"/>
      <c r="VDJ306" s="472"/>
      <c r="VDK306" s="472"/>
      <c r="VDL306" s="472"/>
      <c r="VDM306" s="472"/>
      <c r="VDN306" s="472"/>
      <c r="VDO306" s="472"/>
      <c r="VDP306" s="472"/>
      <c r="VDQ306" s="472"/>
      <c r="VDR306" s="472"/>
      <c r="VDS306" s="472"/>
      <c r="VDT306" s="472"/>
      <c r="VDU306" s="472"/>
      <c r="VDV306" s="472"/>
      <c r="VDW306" s="472"/>
      <c r="VDX306" s="472"/>
      <c r="VDY306" s="472"/>
      <c r="VDZ306" s="472"/>
      <c r="VEA306" s="472"/>
      <c r="VEB306" s="472"/>
      <c r="VEC306" s="472"/>
      <c r="VED306" s="472"/>
      <c r="VEE306" s="472"/>
      <c r="VEF306" s="472"/>
      <c r="VEG306" s="472"/>
      <c r="VEH306" s="472"/>
      <c r="VEI306" s="472"/>
      <c r="VEJ306" s="472"/>
      <c r="VEK306" s="472"/>
      <c r="VEL306" s="472"/>
      <c r="VEM306" s="472"/>
      <c r="VEN306" s="472"/>
      <c r="VEO306" s="472"/>
      <c r="VEP306" s="472"/>
      <c r="VEQ306" s="472"/>
      <c r="VER306" s="472"/>
      <c r="VES306" s="472"/>
      <c r="VET306" s="472"/>
      <c r="VEU306" s="472"/>
      <c r="VEV306" s="472"/>
      <c r="VEW306" s="472"/>
      <c r="VEX306" s="472"/>
      <c r="VEY306" s="472"/>
      <c r="VEZ306" s="472"/>
      <c r="VFA306" s="472"/>
      <c r="VFB306" s="472"/>
      <c r="VFC306" s="472"/>
      <c r="VFD306" s="472"/>
      <c r="VFE306" s="472"/>
      <c r="VFF306" s="472"/>
      <c r="VFG306" s="472"/>
      <c r="VFH306" s="472"/>
      <c r="VFI306" s="472"/>
      <c r="VFJ306" s="472"/>
      <c r="VFK306" s="472"/>
      <c r="VFL306" s="472"/>
      <c r="VFM306" s="472"/>
      <c r="VFN306" s="472"/>
      <c r="VFO306" s="472"/>
      <c r="VFP306" s="472"/>
      <c r="VFQ306" s="472"/>
      <c r="VFR306" s="472"/>
      <c r="VFS306" s="472"/>
      <c r="VFT306" s="472"/>
      <c r="VFU306" s="472"/>
      <c r="VFV306" s="472"/>
      <c r="VFW306" s="472"/>
      <c r="VFX306" s="472"/>
      <c r="VFY306" s="472"/>
      <c r="VFZ306" s="472"/>
      <c r="VGA306" s="472"/>
      <c r="VGB306" s="472"/>
      <c r="VGC306" s="472"/>
      <c r="VGD306" s="472"/>
      <c r="VGE306" s="472"/>
      <c r="VGF306" s="472"/>
      <c r="VGG306" s="472"/>
      <c r="VGH306" s="472"/>
      <c r="VGI306" s="472"/>
      <c r="VGJ306" s="472"/>
      <c r="VGK306" s="472"/>
      <c r="VGL306" s="472"/>
      <c r="VGM306" s="472"/>
      <c r="VGN306" s="472"/>
      <c r="VGO306" s="472"/>
      <c r="VGP306" s="472"/>
      <c r="VGQ306" s="472"/>
      <c r="VGR306" s="472"/>
      <c r="VGS306" s="472"/>
      <c r="VGT306" s="472"/>
      <c r="VGU306" s="472"/>
      <c r="VGV306" s="472"/>
      <c r="VGW306" s="472"/>
      <c r="VGX306" s="472"/>
      <c r="VGY306" s="472"/>
      <c r="VGZ306" s="472"/>
      <c r="VHA306" s="472"/>
      <c r="VHB306" s="472"/>
      <c r="VHC306" s="472"/>
      <c r="VHD306" s="472"/>
      <c r="VHE306" s="472"/>
      <c r="VHF306" s="472"/>
      <c r="VHG306" s="472"/>
      <c r="VHH306" s="472"/>
      <c r="VHI306" s="472"/>
      <c r="VHJ306" s="472"/>
      <c r="VHK306" s="472"/>
      <c r="VHL306" s="472"/>
      <c r="VHM306" s="472"/>
      <c r="VHN306" s="472"/>
      <c r="VHO306" s="472"/>
      <c r="VHP306" s="472"/>
      <c r="VHQ306" s="472"/>
      <c r="VHR306" s="472"/>
      <c r="VHS306" s="472"/>
      <c r="VHT306" s="472"/>
      <c r="VHU306" s="472"/>
      <c r="VHV306" s="472"/>
      <c r="VHW306" s="472"/>
      <c r="VHX306" s="472"/>
      <c r="VHY306" s="472"/>
      <c r="VHZ306" s="472"/>
      <c r="VIA306" s="472"/>
      <c r="VIB306" s="472"/>
      <c r="VIE306" s="472"/>
      <c r="VIF306" s="472"/>
      <c r="VIG306" s="472"/>
      <c r="VIH306" s="472"/>
      <c r="VII306" s="472"/>
      <c r="VIJ306" s="472"/>
      <c r="VIK306" s="472"/>
      <c r="VIL306" s="472"/>
      <c r="VIM306" s="472"/>
      <c r="VIN306" s="472"/>
      <c r="VIO306" s="472"/>
      <c r="VIP306" s="472"/>
      <c r="VIQ306" s="472"/>
      <c r="VIR306" s="472"/>
      <c r="VIS306" s="472"/>
      <c r="VIT306" s="472"/>
      <c r="VIU306" s="472"/>
      <c r="VIV306" s="472"/>
      <c r="VIW306" s="472"/>
      <c r="VIX306" s="472"/>
      <c r="VIY306" s="472"/>
      <c r="VIZ306" s="472"/>
      <c r="VJA306" s="472"/>
      <c r="VJB306" s="472"/>
      <c r="VJC306" s="472"/>
      <c r="VJD306" s="472"/>
      <c r="VJE306" s="472"/>
      <c r="VJF306" s="472"/>
      <c r="VJG306" s="472"/>
      <c r="VJH306" s="472"/>
      <c r="VJI306" s="472"/>
      <c r="VJJ306" s="472"/>
      <c r="VJK306" s="472"/>
      <c r="VJL306" s="472"/>
      <c r="VJM306" s="472"/>
      <c r="VJN306" s="472"/>
      <c r="VJO306" s="472"/>
      <c r="VJP306" s="472"/>
      <c r="VJQ306" s="472"/>
      <c r="VJR306" s="472"/>
      <c r="VJS306" s="472"/>
      <c r="VJT306" s="472"/>
      <c r="VJU306" s="472"/>
      <c r="VJV306" s="472"/>
      <c r="VJW306" s="472"/>
      <c r="VJX306" s="472"/>
      <c r="VJY306" s="472"/>
      <c r="VJZ306" s="472"/>
      <c r="VKA306" s="472"/>
      <c r="VKB306" s="472"/>
      <c r="VKC306" s="472"/>
      <c r="VKD306" s="472"/>
      <c r="VKE306" s="472"/>
      <c r="VKF306" s="472"/>
      <c r="VKG306" s="472"/>
      <c r="VKH306" s="472"/>
      <c r="VKI306" s="472"/>
      <c r="VKJ306" s="472"/>
      <c r="VKK306" s="472"/>
      <c r="VKL306" s="472"/>
      <c r="VKM306" s="472"/>
      <c r="VKN306" s="472"/>
      <c r="VKO306" s="472"/>
      <c r="VKP306" s="472"/>
      <c r="VKQ306" s="472"/>
      <c r="VKR306" s="472"/>
      <c r="VKS306" s="472"/>
      <c r="VKT306" s="472"/>
      <c r="VKU306" s="472"/>
      <c r="VKV306" s="472"/>
      <c r="VKW306" s="472"/>
      <c r="VKX306" s="472"/>
      <c r="VKY306" s="472"/>
      <c r="VKZ306" s="472"/>
      <c r="VLA306" s="472"/>
      <c r="VLB306" s="472"/>
      <c r="VLC306" s="472"/>
      <c r="VLD306" s="472"/>
      <c r="VLE306" s="472"/>
      <c r="VLF306" s="472"/>
      <c r="VLG306" s="472"/>
      <c r="VLH306" s="472"/>
      <c r="VLI306" s="472"/>
      <c r="VLJ306" s="472"/>
      <c r="VLK306" s="472"/>
      <c r="VLL306" s="472"/>
      <c r="VLM306" s="472"/>
      <c r="VLN306" s="472"/>
      <c r="VLO306" s="472"/>
      <c r="VLP306" s="472"/>
      <c r="VLQ306" s="472"/>
      <c r="VLR306" s="472"/>
      <c r="VLS306" s="472"/>
      <c r="VLT306" s="472"/>
      <c r="VLU306" s="472"/>
      <c r="VLV306" s="472"/>
      <c r="VLW306" s="472"/>
      <c r="VLX306" s="472"/>
      <c r="VLY306" s="472"/>
      <c r="VLZ306" s="472"/>
      <c r="VMA306" s="472"/>
      <c r="VMB306" s="472"/>
      <c r="VMC306" s="472"/>
      <c r="VMD306" s="472"/>
      <c r="VME306" s="472"/>
      <c r="VMF306" s="472"/>
      <c r="VMG306" s="472"/>
      <c r="VMH306" s="472"/>
      <c r="VMI306" s="472"/>
      <c r="VMJ306" s="472"/>
      <c r="VMK306" s="472"/>
      <c r="VML306" s="472"/>
      <c r="VMM306" s="472"/>
      <c r="VMN306" s="472"/>
      <c r="VMO306" s="472"/>
      <c r="VMP306" s="472"/>
      <c r="VMQ306" s="472"/>
      <c r="VMR306" s="472"/>
      <c r="VMS306" s="472"/>
      <c r="VMT306" s="472"/>
      <c r="VMU306" s="472"/>
      <c r="VMV306" s="472"/>
      <c r="VMW306" s="472"/>
      <c r="VMX306" s="472"/>
      <c r="VMY306" s="472"/>
      <c r="VMZ306" s="472"/>
      <c r="VNA306" s="472"/>
      <c r="VNB306" s="472"/>
      <c r="VNC306" s="472"/>
      <c r="VND306" s="472"/>
      <c r="VNE306" s="472"/>
      <c r="VNF306" s="472"/>
      <c r="VNG306" s="472"/>
      <c r="VNH306" s="472"/>
      <c r="VNI306" s="472"/>
      <c r="VNJ306" s="472"/>
      <c r="VNK306" s="472"/>
      <c r="VNL306" s="472"/>
      <c r="VNM306" s="472"/>
      <c r="VNN306" s="472"/>
      <c r="VNO306" s="472"/>
      <c r="VNP306" s="472"/>
      <c r="VNQ306" s="472"/>
      <c r="VNR306" s="472"/>
      <c r="VNS306" s="472"/>
      <c r="VNT306" s="472"/>
      <c r="VNU306" s="472"/>
      <c r="VNV306" s="472"/>
      <c r="VNW306" s="472"/>
      <c r="VNX306" s="472"/>
      <c r="VNY306" s="472"/>
      <c r="VNZ306" s="472"/>
      <c r="VOA306" s="472"/>
      <c r="VOB306" s="472"/>
      <c r="VOC306" s="472"/>
      <c r="VOD306" s="472"/>
      <c r="VOE306" s="472"/>
      <c r="VOF306" s="472"/>
      <c r="VOG306" s="472"/>
      <c r="VOH306" s="472"/>
      <c r="VOI306" s="472"/>
      <c r="VOJ306" s="472"/>
      <c r="VOK306" s="472"/>
      <c r="VOL306" s="472"/>
      <c r="VOM306" s="472"/>
      <c r="VON306" s="472"/>
      <c r="VOO306" s="472"/>
      <c r="VOP306" s="472"/>
      <c r="VOQ306" s="472"/>
      <c r="VOR306" s="472"/>
      <c r="VOS306" s="472"/>
      <c r="VOT306" s="472"/>
      <c r="VOU306" s="472"/>
      <c r="VOV306" s="472"/>
      <c r="VOW306" s="472"/>
      <c r="VOX306" s="472"/>
      <c r="VOY306" s="472"/>
      <c r="VOZ306" s="472"/>
      <c r="VPA306" s="472"/>
      <c r="VPB306" s="472"/>
      <c r="VPC306" s="472"/>
      <c r="VPD306" s="472"/>
      <c r="VPE306" s="472"/>
      <c r="VPF306" s="472"/>
      <c r="VPG306" s="472"/>
      <c r="VPH306" s="472"/>
      <c r="VPI306" s="472"/>
      <c r="VPJ306" s="472"/>
      <c r="VPK306" s="472"/>
      <c r="VPL306" s="472"/>
      <c r="VPM306" s="472"/>
      <c r="VPN306" s="472"/>
      <c r="VPO306" s="472"/>
      <c r="VPP306" s="472"/>
      <c r="VPQ306" s="472"/>
      <c r="VPR306" s="472"/>
      <c r="VPS306" s="472"/>
      <c r="VPT306" s="472"/>
      <c r="VPU306" s="472"/>
      <c r="VPV306" s="472"/>
      <c r="VPW306" s="472"/>
      <c r="VPX306" s="472"/>
      <c r="VPY306" s="472"/>
      <c r="VPZ306" s="472"/>
      <c r="VQA306" s="472"/>
      <c r="VQB306" s="472"/>
      <c r="VQC306" s="472"/>
      <c r="VQD306" s="472"/>
      <c r="VQE306" s="472"/>
      <c r="VQF306" s="472"/>
      <c r="VQG306" s="472"/>
      <c r="VQH306" s="472"/>
      <c r="VQI306" s="472"/>
      <c r="VQJ306" s="472"/>
      <c r="VQK306" s="472"/>
      <c r="VQL306" s="472"/>
      <c r="VQM306" s="472"/>
      <c r="VQN306" s="472"/>
      <c r="VQO306" s="472"/>
      <c r="VQP306" s="472"/>
      <c r="VQQ306" s="472"/>
      <c r="VQR306" s="472"/>
      <c r="VQS306" s="472"/>
      <c r="VQT306" s="472"/>
      <c r="VQU306" s="472"/>
      <c r="VQV306" s="472"/>
      <c r="VQW306" s="472"/>
      <c r="VQX306" s="472"/>
      <c r="VQY306" s="472"/>
      <c r="VQZ306" s="472"/>
      <c r="VRA306" s="472"/>
      <c r="VRB306" s="472"/>
      <c r="VRC306" s="472"/>
      <c r="VRD306" s="472"/>
      <c r="VRE306" s="472"/>
      <c r="VRF306" s="472"/>
      <c r="VRG306" s="472"/>
      <c r="VRH306" s="472"/>
      <c r="VRI306" s="472"/>
      <c r="VRJ306" s="472"/>
      <c r="VRK306" s="472"/>
      <c r="VRL306" s="472"/>
      <c r="VRM306" s="472"/>
      <c r="VRN306" s="472"/>
      <c r="VRO306" s="472"/>
      <c r="VRP306" s="472"/>
      <c r="VRQ306" s="472"/>
      <c r="VRR306" s="472"/>
      <c r="VRS306" s="472"/>
      <c r="VRT306" s="472"/>
      <c r="VRU306" s="472"/>
      <c r="VRV306" s="472"/>
      <c r="VRW306" s="472"/>
      <c r="VRX306" s="472"/>
      <c r="VSA306" s="472"/>
      <c r="VSB306" s="472"/>
      <c r="VSC306" s="472"/>
      <c r="VSD306" s="472"/>
      <c r="VSE306" s="472"/>
      <c r="VSF306" s="472"/>
      <c r="VSG306" s="472"/>
      <c r="VSH306" s="472"/>
      <c r="VSI306" s="472"/>
      <c r="VSJ306" s="472"/>
      <c r="VSK306" s="472"/>
      <c r="VSL306" s="472"/>
      <c r="VSM306" s="472"/>
      <c r="VSN306" s="472"/>
      <c r="VSO306" s="472"/>
      <c r="VSP306" s="472"/>
      <c r="VSQ306" s="472"/>
      <c r="VSR306" s="472"/>
      <c r="VSS306" s="472"/>
      <c r="VST306" s="472"/>
      <c r="VSU306" s="472"/>
      <c r="VSV306" s="472"/>
      <c r="VSW306" s="472"/>
      <c r="VSX306" s="472"/>
      <c r="VSY306" s="472"/>
      <c r="VSZ306" s="472"/>
      <c r="VTA306" s="472"/>
      <c r="VTB306" s="472"/>
      <c r="VTC306" s="472"/>
      <c r="VTD306" s="472"/>
      <c r="VTE306" s="472"/>
      <c r="VTF306" s="472"/>
      <c r="VTG306" s="472"/>
      <c r="VTH306" s="472"/>
      <c r="VTI306" s="472"/>
      <c r="VTJ306" s="472"/>
      <c r="VTK306" s="472"/>
      <c r="VTL306" s="472"/>
      <c r="VTM306" s="472"/>
      <c r="VTN306" s="472"/>
      <c r="VTO306" s="472"/>
      <c r="VTP306" s="472"/>
      <c r="VTQ306" s="472"/>
      <c r="VTR306" s="472"/>
      <c r="VTS306" s="472"/>
      <c r="VTT306" s="472"/>
      <c r="VTU306" s="472"/>
      <c r="VTV306" s="472"/>
      <c r="VTW306" s="472"/>
      <c r="VTX306" s="472"/>
      <c r="VTY306" s="472"/>
      <c r="VTZ306" s="472"/>
      <c r="VUA306" s="472"/>
      <c r="VUB306" s="472"/>
      <c r="VUC306" s="472"/>
      <c r="VUD306" s="472"/>
      <c r="VUE306" s="472"/>
      <c r="VUF306" s="472"/>
      <c r="VUG306" s="472"/>
      <c r="VUH306" s="472"/>
      <c r="VUI306" s="472"/>
      <c r="VUJ306" s="472"/>
      <c r="VUK306" s="472"/>
      <c r="VUL306" s="472"/>
      <c r="VUM306" s="472"/>
      <c r="VUN306" s="472"/>
      <c r="VUO306" s="472"/>
      <c r="VUP306" s="472"/>
      <c r="VUQ306" s="472"/>
      <c r="VUR306" s="472"/>
      <c r="VUS306" s="472"/>
      <c r="VUT306" s="472"/>
      <c r="VUU306" s="472"/>
      <c r="VUV306" s="472"/>
      <c r="VUW306" s="472"/>
      <c r="VUX306" s="472"/>
      <c r="VUY306" s="472"/>
      <c r="VUZ306" s="472"/>
      <c r="VVA306" s="472"/>
      <c r="VVB306" s="472"/>
      <c r="VVC306" s="472"/>
      <c r="VVD306" s="472"/>
      <c r="VVE306" s="472"/>
      <c r="VVF306" s="472"/>
      <c r="VVG306" s="472"/>
      <c r="VVH306" s="472"/>
      <c r="VVI306" s="472"/>
      <c r="VVJ306" s="472"/>
      <c r="VVK306" s="472"/>
      <c r="VVL306" s="472"/>
      <c r="VVM306" s="472"/>
      <c r="VVN306" s="472"/>
      <c r="VVO306" s="472"/>
      <c r="VVP306" s="472"/>
      <c r="VVQ306" s="472"/>
      <c r="VVR306" s="472"/>
      <c r="VVS306" s="472"/>
      <c r="VVT306" s="472"/>
      <c r="VVU306" s="472"/>
      <c r="VVV306" s="472"/>
      <c r="VVW306" s="472"/>
      <c r="VVX306" s="472"/>
      <c r="VVY306" s="472"/>
      <c r="VVZ306" s="472"/>
      <c r="VWA306" s="472"/>
      <c r="VWB306" s="472"/>
      <c r="VWC306" s="472"/>
      <c r="VWD306" s="472"/>
      <c r="VWE306" s="472"/>
      <c r="VWF306" s="472"/>
      <c r="VWG306" s="472"/>
      <c r="VWH306" s="472"/>
      <c r="VWI306" s="472"/>
      <c r="VWJ306" s="472"/>
      <c r="VWK306" s="472"/>
      <c r="VWL306" s="472"/>
      <c r="VWM306" s="472"/>
      <c r="VWN306" s="472"/>
      <c r="VWO306" s="472"/>
      <c r="VWP306" s="472"/>
      <c r="VWQ306" s="472"/>
      <c r="VWR306" s="472"/>
      <c r="VWS306" s="472"/>
      <c r="VWT306" s="472"/>
      <c r="VWU306" s="472"/>
      <c r="VWV306" s="472"/>
      <c r="VWW306" s="472"/>
      <c r="VWX306" s="472"/>
      <c r="VWY306" s="472"/>
      <c r="VWZ306" s="472"/>
      <c r="VXA306" s="472"/>
      <c r="VXB306" s="472"/>
      <c r="VXC306" s="472"/>
      <c r="VXD306" s="472"/>
      <c r="VXE306" s="472"/>
      <c r="VXF306" s="472"/>
      <c r="VXG306" s="472"/>
      <c r="VXH306" s="472"/>
      <c r="VXI306" s="472"/>
      <c r="VXJ306" s="472"/>
      <c r="VXK306" s="472"/>
      <c r="VXL306" s="472"/>
      <c r="VXM306" s="472"/>
      <c r="VXN306" s="472"/>
      <c r="VXO306" s="472"/>
      <c r="VXP306" s="472"/>
      <c r="VXQ306" s="472"/>
      <c r="VXR306" s="472"/>
      <c r="VXS306" s="472"/>
      <c r="VXT306" s="472"/>
      <c r="VXU306" s="472"/>
      <c r="VXV306" s="472"/>
      <c r="VXW306" s="472"/>
      <c r="VXX306" s="472"/>
      <c r="VXY306" s="472"/>
      <c r="VXZ306" s="472"/>
      <c r="VYA306" s="472"/>
      <c r="VYB306" s="472"/>
      <c r="VYC306" s="472"/>
      <c r="VYD306" s="472"/>
      <c r="VYE306" s="472"/>
      <c r="VYF306" s="472"/>
      <c r="VYG306" s="472"/>
      <c r="VYH306" s="472"/>
      <c r="VYI306" s="472"/>
      <c r="VYJ306" s="472"/>
      <c r="VYK306" s="472"/>
      <c r="VYL306" s="472"/>
      <c r="VYM306" s="472"/>
      <c r="VYN306" s="472"/>
      <c r="VYO306" s="472"/>
      <c r="VYP306" s="472"/>
      <c r="VYQ306" s="472"/>
      <c r="VYR306" s="472"/>
      <c r="VYS306" s="472"/>
      <c r="VYT306" s="472"/>
      <c r="VYU306" s="472"/>
      <c r="VYV306" s="472"/>
      <c r="VYW306" s="472"/>
      <c r="VYX306" s="472"/>
      <c r="VYY306" s="472"/>
      <c r="VYZ306" s="472"/>
      <c r="VZA306" s="472"/>
      <c r="VZB306" s="472"/>
      <c r="VZC306" s="472"/>
      <c r="VZD306" s="472"/>
      <c r="VZE306" s="472"/>
      <c r="VZF306" s="472"/>
      <c r="VZG306" s="472"/>
      <c r="VZH306" s="472"/>
      <c r="VZI306" s="472"/>
      <c r="VZJ306" s="472"/>
      <c r="VZK306" s="472"/>
      <c r="VZL306" s="472"/>
      <c r="VZM306" s="472"/>
      <c r="VZN306" s="472"/>
      <c r="VZO306" s="472"/>
      <c r="VZP306" s="472"/>
      <c r="VZQ306" s="472"/>
      <c r="VZR306" s="472"/>
      <c r="VZS306" s="472"/>
      <c r="VZT306" s="472"/>
      <c r="VZU306" s="472"/>
      <c r="VZV306" s="472"/>
      <c r="VZW306" s="472"/>
      <c r="VZX306" s="472"/>
      <c r="VZY306" s="472"/>
      <c r="VZZ306" s="472"/>
      <c r="WAA306" s="472"/>
      <c r="WAB306" s="472"/>
      <c r="WAC306" s="472"/>
      <c r="WAD306" s="472"/>
      <c r="WAE306" s="472"/>
      <c r="WAF306" s="472"/>
      <c r="WAG306" s="472"/>
      <c r="WAH306" s="472"/>
      <c r="WAI306" s="472"/>
      <c r="WAJ306" s="472"/>
      <c r="WAK306" s="472"/>
      <c r="WAL306" s="472"/>
      <c r="WAM306" s="472"/>
      <c r="WAN306" s="472"/>
      <c r="WAO306" s="472"/>
      <c r="WAP306" s="472"/>
      <c r="WAQ306" s="472"/>
      <c r="WAR306" s="472"/>
      <c r="WAS306" s="472"/>
      <c r="WAT306" s="472"/>
      <c r="WAU306" s="472"/>
      <c r="WAV306" s="472"/>
      <c r="WAW306" s="472"/>
      <c r="WAX306" s="472"/>
      <c r="WAY306" s="472"/>
      <c r="WAZ306" s="472"/>
      <c r="WBA306" s="472"/>
      <c r="WBB306" s="472"/>
      <c r="WBC306" s="472"/>
      <c r="WBD306" s="472"/>
      <c r="WBE306" s="472"/>
      <c r="WBF306" s="472"/>
      <c r="WBG306" s="472"/>
      <c r="WBH306" s="472"/>
      <c r="WBI306" s="472"/>
      <c r="WBJ306" s="472"/>
      <c r="WBK306" s="472"/>
      <c r="WBL306" s="472"/>
      <c r="WBM306" s="472"/>
      <c r="WBN306" s="472"/>
      <c r="WBO306" s="472"/>
      <c r="WBP306" s="472"/>
      <c r="WBQ306" s="472"/>
      <c r="WBR306" s="472"/>
      <c r="WBS306" s="472"/>
      <c r="WBT306" s="472"/>
      <c r="WBW306" s="472"/>
      <c r="WBX306" s="472"/>
      <c r="WBY306" s="472"/>
      <c r="WBZ306" s="472"/>
      <c r="WCA306" s="472"/>
      <c r="WCB306" s="472"/>
      <c r="WCC306" s="472"/>
      <c r="WCD306" s="472"/>
      <c r="WCE306" s="472"/>
      <c r="WCF306" s="472"/>
      <c r="WCG306" s="472"/>
      <c r="WCH306" s="472"/>
      <c r="WCI306" s="472"/>
      <c r="WCJ306" s="472"/>
      <c r="WCK306" s="472"/>
      <c r="WCL306" s="472"/>
      <c r="WCM306" s="472"/>
      <c r="WCN306" s="472"/>
      <c r="WCO306" s="472"/>
      <c r="WCP306" s="472"/>
      <c r="WCQ306" s="472"/>
      <c r="WCR306" s="472"/>
      <c r="WCS306" s="472"/>
      <c r="WCT306" s="472"/>
      <c r="WCU306" s="472"/>
      <c r="WCV306" s="472"/>
      <c r="WCW306" s="472"/>
      <c r="WCX306" s="472"/>
      <c r="WCY306" s="472"/>
      <c r="WCZ306" s="472"/>
      <c r="WDA306" s="472"/>
      <c r="WDB306" s="472"/>
      <c r="WDC306" s="472"/>
      <c r="WDD306" s="472"/>
      <c r="WDE306" s="472"/>
      <c r="WDF306" s="472"/>
      <c r="WDG306" s="472"/>
      <c r="WDH306" s="472"/>
      <c r="WDI306" s="472"/>
      <c r="WDJ306" s="472"/>
      <c r="WDK306" s="472"/>
      <c r="WDL306" s="472"/>
      <c r="WDM306" s="472"/>
      <c r="WDN306" s="472"/>
      <c r="WDO306" s="472"/>
      <c r="WDP306" s="472"/>
      <c r="WDQ306" s="472"/>
      <c r="WDR306" s="472"/>
      <c r="WDS306" s="472"/>
      <c r="WDT306" s="472"/>
      <c r="WDU306" s="472"/>
      <c r="WDV306" s="472"/>
      <c r="WDW306" s="472"/>
      <c r="WDX306" s="472"/>
      <c r="WDY306" s="472"/>
      <c r="WDZ306" s="472"/>
      <c r="WEA306" s="472"/>
      <c r="WEB306" s="472"/>
      <c r="WEC306" s="472"/>
      <c r="WED306" s="472"/>
      <c r="WEE306" s="472"/>
      <c r="WEF306" s="472"/>
      <c r="WEG306" s="472"/>
      <c r="WEH306" s="472"/>
      <c r="WEI306" s="472"/>
      <c r="WEJ306" s="472"/>
      <c r="WEK306" s="472"/>
      <c r="WEL306" s="472"/>
      <c r="WEM306" s="472"/>
      <c r="WEN306" s="472"/>
      <c r="WEO306" s="472"/>
      <c r="WEP306" s="472"/>
      <c r="WEQ306" s="472"/>
      <c r="WER306" s="472"/>
      <c r="WES306" s="472"/>
      <c r="WET306" s="472"/>
      <c r="WEU306" s="472"/>
      <c r="WEV306" s="472"/>
      <c r="WEW306" s="472"/>
      <c r="WEX306" s="472"/>
      <c r="WEY306" s="472"/>
      <c r="WEZ306" s="472"/>
      <c r="WFA306" s="472"/>
      <c r="WFB306" s="472"/>
      <c r="WFC306" s="472"/>
      <c r="WFD306" s="472"/>
      <c r="WFE306" s="472"/>
      <c r="WFF306" s="472"/>
      <c r="WFG306" s="472"/>
      <c r="WFH306" s="472"/>
      <c r="WFI306" s="472"/>
      <c r="WFJ306" s="472"/>
      <c r="WFK306" s="472"/>
      <c r="WFL306" s="472"/>
      <c r="WFM306" s="472"/>
      <c r="WFN306" s="472"/>
      <c r="WFO306" s="472"/>
      <c r="WFP306" s="472"/>
      <c r="WFQ306" s="472"/>
      <c r="WFR306" s="472"/>
      <c r="WFS306" s="472"/>
      <c r="WFT306" s="472"/>
      <c r="WFU306" s="472"/>
      <c r="WFV306" s="472"/>
      <c r="WFW306" s="472"/>
      <c r="WFX306" s="472"/>
      <c r="WFY306" s="472"/>
      <c r="WFZ306" s="472"/>
      <c r="WGA306" s="472"/>
      <c r="WGB306" s="472"/>
      <c r="WGC306" s="472"/>
      <c r="WGD306" s="472"/>
      <c r="WGE306" s="472"/>
      <c r="WGF306" s="472"/>
      <c r="WGG306" s="472"/>
      <c r="WGH306" s="472"/>
      <c r="WGI306" s="472"/>
      <c r="WGJ306" s="472"/>
      <c r="WGK306" s="472"/>
      <c r="WGL306" s="472"/>
      <c r="WGM306" s="472"/>
      <c r="WGN306" s="472"/>
      <c r="WGO306" s="472"/>
      <c r="WGP306" s="472"/>
      <c r="WGQ306" s="472"/>
      <c r="WGR306" s="472"/>
      <c r="WGS306" s="472"/>
      <c r="WGT306" s="472"/>
      <c r="WGU306" s="472"/>
      <c r="WGV306" s="472"/>
      <c r="WGW306" s="472"/>
      <c r="WGX306" s="472"/>
      <c r="WGY306" s="472"/>
      <c r="WGZ306" s="472"/>
      <c r="WHA306" s="472"/>
      <c r="WHB306" s="472"/>
      <c r="WHC306" s="472"/>
      <c r="WHD306" s="472"/>
      <c r="WHE306" s="472"/>
      <c r="WHF306" s="472"/>
      <c r="WHG306" s="472"/>
      <c r="WHH306" s="472"/>
      <c r="WHI306" s="472"/>
      <c r="WHJ306" s="472"/>
      <c r="WHK306" s="472"/>
      <c r="WHL306" s="472"/>
      <c r="WHM306" s="472"/>
      <c r="WHN306" s="472"/>
      <c r="WHO306" s="472"/>
      <c r="WHP306" s="472"/>
      <c r="WHQ306" s="472"/>
      <c r="WHR306" s="472"/>
      <c r="WHS306" s="472"/>
      <c r="WHT306" s="472"/>
      <c r="WHU306" s="472"/>
      <c r="WHV306" s="472"/>
      <c r="WHW306" s="472"/>
      <c r="WHX306" s="472"/>
      <c r="WHY306" s="472"/>
      <c r="WHZ306" s="472"/>
      <c r="WIA306" s="472"/>
      <c r="WIB306" s="472"/>
      <c r="WIC306" s="472"/>
      <c r="WID306" s="472"/>
      <c r="WIE306" s="472"/>
      <c r="WIF306" s="472"/>
      <c r="WIG306" s="472"/>
      <c r="WIH306" s="472"/>
      <c r="WII306" s="472"/>
      <c r="WIJ306" s="472"/>
      <c r="WIK306" s="472"/>
      <c r="WIL306" s="472"/>
      <c r="WIM306" s="472"/>
      <c r="WIN306" s="472"/>
      <c r="WIO306" s="472"/>
      <c r="WIP306" s="472"/>
      <c r="WIQ306" s="472"/>
      <c r="WIR306" s="472"/>
      <c r="WIS306" s="472"/>
      <c r="WIT306" s="472"/>
      <c r="WIU306" s="472"/>
      <c r="WIV306" s="472"/>
      <c r="WIW306" s="472"/>
      <c r="WIX306" s="472"/>
      <c r="WIY306" s="472"/>
      <c r="WIZ306" s="472"/>
      <c r="WJA306" s="472"/>
      <c r="WJB306" s="472"/>
      <c r="WJC306" s="472"/>
      <c r="WJD306" s="472"/>
      <c r="WJE306" s="472"/>
      <c r="WJF306" s="472"/>
      <c r="WJG306" s="472"/>
      <c r="WJH306" s="472"/>
      <c r="WJI306" s="472"/>
      <c r="WJJ306" s="472"/>
      <c r="WJK306" s="472"/>
      <c r="WJL306" s="472"/>
      <c r="WJM306" s="472"/>
      <c r="WJN306" s="472"/>
      <c r="WJO306" s="472"/>
      <c r="WJP306" s="472"/>
      <c r="WJQ306" s="472"/>
      <c r="WJR306" s="472"/>
      <c r="WJS306" s="472"/>
      <c r="WJT306" s="472"/>
      <c r="WJU306" s="472"/>
      <c r="WJV306" s="472"/>
      <c r="WJW306" s="472"/>
      <c r="WJX306" s="472"/>
      <c r="WJY306" s="472"/>
      <c r="WJZ306" s="472"/>
      <c r="WKA306" s="472"/>
      <c r="WKB306" s="472"/>
      <c r="WKC306" s="472"/>
      <c r="WKD306" s="472"/>
      <c r="WKE306" s="472"/>
      <c r="WKF306" s="472"/>
      <c r="WKG306" s="472"/>
      <c r="WKH306" s="472"/>
      <c r="WKI306" s="472"/>
      <c r="WKJ306" s="472"/>
      <c r="WKK306" s="472"/>
      <c r="WKL306" s="472"/>
      <c r="WKM306" s="472"/>
      <c r="WKN306" s="472"/>
      <c r="WKO306" s="472"/>
      <c r="WKP306" s="472"/>
      <c r="WKQ306" s="472"/>
      <c r="WKR306" s="472"/>
      <c r="WKS306" s="472"/>
      <c r="WKT306" s="472"/>
      <c r="WKU306" s="472"/>
      <c r="WKV306" s="472"/>
      <c r="WKW306" s="472"/>
      <c r="WKX306" s="472"/>
      <c r="WKY306" s="472"/>
      <c r="WKZ306" s="472"/>
      <c r="WLA306" s="472"/>
      <c r="WLB306" s="472"/>
      <c r="WLC306" s="472"/>
      <c r="WLD306" s="472"/>
      <c r="WLE306" s="472"/>
      <c r="WLF306" s="472"/>
      <c r="WLG306" s="472"/>
      <c r="WLH306" s="472"/>
      <c r="WLI306" s="472"/>
      <c r="WLJ306" s="472"/>
      <c r="WLK306" s="472"/>
      <c r="WLL306" s="472"/>
      <c r="WLM306" s="472"/>
      <c r="WLN306" s="472"/>
      <c r="WLO306" s="472"/>
      <c r="WLP306" s="472"/>
      <c r="WLS306" s="472"/>
      <c r="WLT306" s="472"/>
      <c r="WLU306" s="472"/>
      <c r="WLV306" s="472"/>
      <c r="WLW306" s="472"/>
      <c r="WLX306" s="472"/>
      <c r="WLY306" s="472"/>
      <c r="WLZ306" s="472"/>
      <c r="WMA306" s="472"/>
      <c r="WMB306" s="472"/>
      <c r="WMC306" s="472"/>
      <c r="WMD306" s="472"/>
      <c r="WME306" s="472"/>
      <c r="WMF306" s="472"/>
      <c r="WMG306" s="472"/>
      <c r="WMH306" s="472"/>
      <c r="WMI306" s="472"/>
      <c r="WMJ306" s="472"/>
      <c r="WMK306" s="472"/>
      <c r="WML306" s="472"/>
      <c r="WMM306" s="472"/>
      <c r="WMN306" s="472"/>
      <c r="WMO306" s="472"/>
      <c r="WMP306" s="472"/>
      <c r="WMQ306" s="472"/>
      <c r="WMR306" s="472"/>
      <c r="WMS306" s="472"/>
      <c r="WMT306" s="472"/>
      <c r="WMU306" s="472"/>
      <c r="WMV306" s="472"/>
      <c r="WMW306" s="472"/>
      <c r="WMX306" s="472"/>
      <c r="WMY306" s="472"/>
      <c r="WMZ306" s="472"/>
      <c r="WNA306" s="472"/>
      <c r="WNB306" s="472"/>
      <c r="WNC306" s="472"/>
      <c r="WND306" s="472"/>
      <c r="WNE306" s="472"/>
      <c r="WNF306" s="472"/>
      <c r="WNG306" s="472"/>
      <c r="WNH306" s="472"/>
      <c r="WNI306" s="472"/>
      <c r="WNJ306" s="472"/>
      <c r="WNK306" s="472"/>
      <c r="WNL306" s="472"/>
      <c r="WNM306" s="472"/>
      <c r="WNN306" s="472"/>
      <c r="WNO306" s="472"/>
      <c r="WNP306" s="472"/>
      <c r="WNQ306" s="472"/>
      <c r="WNR306" s="472"/>
      <c r="WNS306" s="472"/>
      <c r="WNT306" s="472"/>
      <c r="WNU306" s="472"/>
      <c r="WNV306" s="472"/>
      <c r="WNW306" s="472"/>
      <c r="WNX306" s="472"/>
      <c r="WNY306" s="472"/>
      <c r="WNZ306" s="472"/>
      <c r="WOA306" s="472"/>
      <c r="WOB306" s="472"/>
      <c r="WOC306" s="472"/>
      <c r="WOD306" s="472"/>
      <c r="WOE306" s="472"/>
      <c r="WOF306" s="472"/>
      <c r="WOG306" s="472"/>
      <c r="WOH306" s="472"/>
      <c r="WOI306" s="472"/>
      <c r="WOJ306" s="472"/>
      <c r="WOK306" s="472"/>
      <c r="WOL306" s="472"/>
      <c r="WOM306" s="472"/>
      <c r="WON306" s="472"/>
      <c r="WOO306" s="472"/>
      <c r="WOP306" s="472"/>
      <c r="WOQ306" s="472"/>
      <c r="WOR306" s="472"/>
      <c r="WOS306" s="472"/>
      <c r="WOT306" s="472"/>
      <c r="WOU306" s="472"/>
      <c r="WOV306" s="472"/>
      <c r="WOW306" s="472"/>
      <c r="WOX306" s="472"/>
      <c r="WOY306" s="472"/>
      <c r="WOZ306" s="472"/>
      <c r="WPA306" s="472"/>
      <c r="WPB306" s="472"/>
      <c r="WPC306" s="472"/>
      <c r="WPD306" s="472"/>
      <c r="WPE306" s="472"/>
      <c r="WPF306" s="472"/>
      <c r="WPG306" s="472"/>
      <c r="WPH306" s="472"/>
      <c r="WPI306" s="472"/>
      <c r="WPJ306" s="472"/>
      <c r="WPK306" s="472"/>
      <c r="WPL306" s="472"/>
      <c r="WPM306" s="472"/>
      <c r="WPN306" s="472"/>
      <c r="WPO306" s="472"/>
      <c r="WPP306" s="472"/>
      <c r="WPQ306" s="472"/>
      <c r="WPR306" s="472"/>
      <c r="WPS306" s="472"/>
      <c r="WPT306" s="472"/>
      <c r="WPU306" s="472"/>
      <c r="WPV306" s="472"/>
      <c r="WPW306" s="472"/>
      <c r="WPX306" s="472"/>
      <c r="WPY306" s="472"/>
      <c r="WPZ306" s="472"/>
      <c r="WQA306" s="472"/>
      <c r="WQB306" s="472"/>
      <c r="WQC306" s="472"/>
      <c r="WQD306" s="472"/>
      <c r="WQE306" s="472"/>
      <c r="WQF306" s="472"/>
      <c r="WQG306" s="472"/>
      <c r="WQH306" s="472"/>
      <c r="WQI306" s="472"/>
      <c r="WQJ306" s="472"/>
      <c r="WQK306" s="472"/>
      <c r="WQL306" s="472"/>
      <c r="WQM306" s="472"/>
      <c r="WQN306" s="472"/>
      <c r="WQO306" s="472"/>
      <c r="WQP306" s="472"/>
      <c r="WQQ306" s="472"/>
      <c r="WQR306" s="472"/>
      <c r="WQS306" s="472"/>
      <c r="WQT306" s="472"/>
      <c r="WQU306" s="472"/>
      <c r="WQV306" s="472"/>
      <c r="WQW306" s="472"/>
      <c r="WQX306" s="472"/>
      <c r="WQY306" s="472"/>
      <c r="WQZ306" s="472"/>
      <c r="WRA306" s="472"/>
      <c r="WRB306" s="472"/>
      <c r="WRC306" s="472"/>
      <c r="WRD306" s="472"/>
      <c r="WRE306" s="472"/>
      <c r="WRF306" s="472"/>
      <c r="WRG306" s="472"/>
      <c r="WRH306" s="472"/>
      <c r="WRI306" s="472"/>
      <c r="WRJ306" s="472"/>
      <c r="WRK306" s="472"/>
      <c r="WRL306" s="472"/>
      <c r="WRM306" s="472"/>
      <c r="WRN306" s="472"/>
      <c r="WRO306" s="472"/>
      <c r="WRP306" s="472"/>
      <c r="WRQ306" s="472"/>
      <c r="WRR306" s="472"/>
      <c r="WRS306" s="472"/>
      <c r="WRT306" s="472"/>
      <c r="WRU306" s="472"/>
      <c r="WRV306" s="472"/>
      <c r="WRW306" s="472"/>
      <c r="WRX306" s="472"/>
      <c r="WRY306" s="472"/>
      <c r="WRZ306" s="472"/>
      <c r="WSA306" s="472"/>
      <c r="WSB306" s="472"/>
      <c r="WSC306" s="472"/>
      <c r="WSD306" s="472"/>
      <c r="WSE306" s="472"/>
      <c r="WSF306" s="472"/>
      <c r="WSG306" s="472"/>
      <c r="WSH306" s="472"/>
      <c r="WSI306" s="472"/>
      <c r="WSJ306" s="472"/>
      <c r="WSK306" s="472"/>
      <c r="WSL306" s="472"/>
      <c r="WSM306" s="472"/>
      <c r="WSN306" s="472"/>
      <c r="WSO306" s="472"/>
      <c r="WSP306" s="472"/>
      <c r="WSQ306" s="472"/>
      <c r="WSR306" s="472"/>
      <c r="WSS306" s="472"/>
      <c r="WST306" s="472"/>
      <c r="WSU306" s="472"/>
      <c r="WSV306" s="472"/>
      <c r="WSW306" s="472"/>
      <c r="WSX306" s="472"/>
      <c r="WSY306" s="472"/>
      <c r="WSZ306" s="472"/>
      <c r="WTA306" s="472"/>
      <c r="WTB306" s="472"/>
      <c r="WTC306" s="472"/>
      <c r="WTD306" s="472"/>
      <c r="WTE306" s="472"/>
      <c r="WTF306" s="472"/>
      <c r="WTG306" s="472"/>
      <c r="WTH306" s="472"/>
      <c r="WTI306" s="472"/>
      <c r="WTJ306" s="472"/>
      <c r="WTK306" s="472"/>
      <c r="WTL306" s="472"/>
      <c r="WTM306" s="472"/>
      <c r="WTN306" s="472"/>
      <c r="WTO306" s="472"/>
      <c r="WTP306" s="472"/>
      <c r="WTQ306" s="472"/>
      <c r="WTR306" s="472"/>
      <c r="WTS306" s="472"/>
      <c r="WTT306" s="472"/>
      <c r="WTU306" s="472"/>
      <c r="WTV306" s="472"/>
      <c r="WTW306" s="472"/>
      <c r="WTX306" s="472"/>
      <c r="WTY306" s="472"/>
      <c r="WTZ306" s="472"/>
      <c r="WUA306" s="472"/>
      <c r="WUB306" s="472"/>
      <c r="WUC306" s="472"/>
      <c r="WUD306" s="472"/>
      <c r="WUE306" s="472"/>
      <c r="WUF306" s="472"/>
      <c r="WUG306" s="472"/>
      <c r="WUH306" s="472"/>
      <c r="WUI306" s="472"/>
      <c r="WUJ306" s="472"/>
      <c r="WUK306" s="472"/>
      <c r="WUL306" s="472"/>
      <c r="WUM306" s="472"/>
      <c r="WUN306" s="472"/>
      <c r="WUO306" s="472"/>
      <c r="WUP306" s="472"/>
      <c r="WUQ306" s="472"/>
      <c r="WUR306" s="472"/>
      <c r="WUS306" s="472"/>
      <c r="WUT306" s="472"/>
      <c r="WUU306" s="472"/>
      <c r="WUV306" s="472"/>
      <c r="WUW306" s="472"/>
      <c r="WUX306" s="472"/>
      <c r="WUY306" s="472"/>
      <c r="WUZ306" s="472"/>
      <c r="WVA306" s="472"/>
      <c r="WVB306" s="472"/>
      <c r="WVC306" s="472"/>
      <c r="WVD306" s="472"/>
      <c r="WVE306" s="472"/>
      <c r="WVF306" s="472"/>
      <c r="WVG306" s="472"/>
      <c r="WVH306" s="472"/>
      <c r="WVI306" s="472"/>
      <c r="WVJ306" s="472"/>
      <c r="WVK306" s="472"/>
      <c r="WVL306" s="472"/>
      <c r="WVO306" s="472"/>
      <c r="WVP306" s="472"/>
      <c r="WVQ306" s="472"/>
      <c r="WVR306" s="472"/>
      <c r="WVS306" s="472"/>
      <c r="WVT306" s="472"/>
      <c r="WVU306" s="472"/>
      <c r="WVV306" s="472"/>
      <c r="WVW306" s="472"/>
      <c r="WVX306" s="472"/>
      <c r="WVY306" s="472"/>
      <c r="WVZ306" s="472"/>
      <c r="WWA306" s="472"/>
      <c r="WWB306" s="472"/>
      <c r="WWC306" s="472"/>
      <c r="WWD306" s="472"/>
      <c r="WWE306" s="472"/>
      <c r="WWF306" s="472"/>
      <c r="WWG306" s="472"/>
      <c r="WWH306" s="472"/>
      <c r="WWI306" s="472"/>
      <c r="WWJ306" s="472"/>
      <c r="WWK306" s="472"/>
      <c r="WWL306" s="472"/>
      <c r="WWM306" s="472"/>
      <c r="WWN306" s="472"/>
      <c r="WWO306" s="472"/>
      <c r="WWP306" s="472"/>
      <c r="WWQ306" s="472"/>
      <c r="WWR306" s="472"/>
      <c r="WWS306" s="472"/>
      <c r="WWT306" s="472"/>
      <c r="WWU306" s="472"/>
      <c r="WWV306" s="472"/>
      <c r="WWW306" s="472"/>
      <c r="WWX306" s="472"/>
      <c r="WWY306" s="472"/>
      <c r="WWZ306" s="472"/>
      <c r="WXA306" s="472"/>
      <c r="WXB306" s="472"/>
      <c r="WXC306" s="472"/>
      <c r="WXD306" s="472"/>
      <c r="WXE306" s="472"/>
      <c r="WXF306" s="472"/>
      <c r="WXG306" s="472"/>
      <c r="WXH306" s="472"/>
      <c r="WXI306" s="472"/>
      <c r="WXJ306" s="472"/>
      <c r="WXK306" s="472"/>
      <c r="WXL306" s="472"/>
      <c r="WXM306" s="472"/>
      <c r="WXN306" s="472"/>
      <c r="WXO306" s="472"/>
      <c r="WXP306" s="472"/>
      <c r="WXQ306" s="472"/>
      <c r="WXR306" s="472"/>
      <c r="WXS306" s="472"/>
      <c r="WXT306" s="472"/>
      <c r="WXU306" s="472"/>
      <c r="WXV306" s="472"/>
      <c r="WXW306" s="472"/>
      <c r="WXX306" s="472"/>
      <c r="WXY306" s="472"/>
      <c r="WXZ306" s="472"/>
      <c r="WYA306" s="472"/>
      <c r="WYB306" s="472"/>
      <c r="WYC306" s="472"/>
      <c r="WYD306" s="472"/>
      <c r="WYE306" s="472"/>
      <c r="WYF306" s="472"/>
      <c r="WYG306" s="472"/>
      <c r="WYH306" s="472"/>
      <c r="WYI306" s="472"/>
      <c r="WYJ306" s="472"/>
      <c r="WYK306" s="472"/>
      <c r="WYL306" s="472"/>
      <c r="WYM306" s="472"/>
      <c r="WYN306" s="472"/>
      <c r="WYO306" s="472"/>
      <c r="WYP306" s="472"/>
      <c r="WYQ306" s="472"/>
      <c r="WYR306" s="472"/>
      <c r="WYS306" s="472"/>
      <c r="WYT306" s="472"/>
      <c r="WYU306" s="472"/>
      <c r="WYV306" s="472"/>
      <c r="WYW306" s="472"/>
      <c r="WYX306" s="472"/>
      <c r="WYY306" s="472"/>
      <c r="WYZ306" s="472"/>
      <c r="WZA306" s="472"/>
      <c r="WZB306" s="472"/>
      <c r="WZC306" s="472"/>
      <c r="WZD306" s="472"/>
      <c r="WZE306" s="472"/>
      <c r="WZF306" s="472"/>
      <c r="WZG306" s="472"/>
      <c r="WZH306" s="472"/>
      <c r="WZI306" s="472"/>
      <c r="WZJ306" s="472"/>
      <c r="WZK306" s="472"/>
      <c r="WZL306" s="472"/>
      <c r="WZM306" s="472"/>
      <c r="WZN306" s="472"/>
      <c r="WZO306" s="472"/>
      <c r="WZP306" s="472"/>
      <c r="WZQ306" s="472"/>
      <c r="WZR306" s="472"/>
      <c r="WZS306" s="472"/>
      <c r="WZT306" s="472"/>
      <c r="WZU306" s="472"/>
      <c r="WZV306" s="472"/>
      <c r="WZW306" s="472"/>
      <c r="WZX306" s="472"/>
      <c r="WZY306" s="472"/>
      <c r="WZZ306" s="472"/>
      <c r="XAA306" s="472"/>
      <c r="XAB306" s="472"/>
      <c r="XAC306" s="472"/>
      <c r="XAD306" s="472"/>
      <c r="XAE306" s="472"/>
      <c r="XAF306" s="472"/>
      <c r="XAG306" s="472"/>
      <c r="XAH306" s="472"/>
      <c r="XAI306" s="472"/>
      <c r="XAJ306" s="472"/>
      <c r="XAK306" s="472"/>
      <c r="XAL306" s="472"/>
      <c r="XAM306" s="472"/>
      <c r="XAN306" s="472"/>
      <c r="XAO306" s="472"/>
      <c r="XAP306" s="472"/>
      <c r="XAQ306" s="472"/>
      <c r="XAR306" s="472"/>
      <c r="XAS306" s="472"/>
      <c r="XAT306" s="472"/>
      <c r="XAU306" s="472"/>
      <c r="XAV306" s="472"/>
      <c r="XAW306" s="472"/>
      <c r="XAX306" s="472"/>
      <c r="XAY306" s="472"/>
      <c r="XAZ306" s="472"/>
      <c r="XBA306" s="472"/>
      <c r="XBB306" s="472"/>
      <c r="XBC306" s="472"/>
      <c r="XBD306" s="472"/>
      <c r="XBE306" s="472"/>
      <c r="XBF306" s="472"/>
      <c r="XBG306" s="472"/>
      <c r="XBH306" s="472"/>
      <c r="XBI306" s="472"/>
      <c r="XBJ306" s="472"/>
      <c r="XBK306" s="472"/>
      <c r="XBL306" s="472"/>
      <c r="XBM306" s="472"/>
      <c r="XBN306" s="472"/>
      <c r="XBO306" s="472"/>
      <c r="XBP306" s="472"/>
      <c r="XBQ306" s="472"/>
      <c r="XBR306" s="472"/>
      <c r="XBS306" s="472"/>
      <c r="XBT306" s="472"/>
      <c r="XBU306" s="472"/>
      <c r="XBV306" s="472"/>
      <c r="XBW306" s="472"/>
      <c r="XBX306" s="472"/>
      <c r="XBY306" s="472"/>
      <c r="XBZ306" s="472"/>
      <c r="XCA306" s="472"/>
      <c r="XCB306" s="472"/>
      <c r="XCC306" s="472"/>
      <c r="XCD306" s="472"/>
      <c r="XCE306" s="472"/>
      <c r="XCF306" s="472"/>
      <c r="XCG306" s="472"/>
      <c r="XCH306" s="472"/>
      <c r="XCI306" s="472"/>
      <c r="XCJ306" s="472"/>
      <c r="XCK306" s="472"/>
      <c r="XCL306" s="472"/>
      <c r="XCM306" s="472"/>
      <c r="XCN306" s="472"/>
      <c r="XCO306" s="472"/>
      <c r="XCP306" s="472"/>
      <c r="XCQ306" s="472"/>
      <c r="XCR306" s="472"/>
      <c r="XCS306" s="472"/>
      <c r="XCT306" s="472"/>
      <c r="XCU306" s="472"/>
      <c r="XCV306" s="472"/>
      <c r="XCW306" s="472"/>
      <c r="XCX306" s="472"/>
      <c r="XCY306" s="472"/>
      <c r="XCZ306" s="472"/>
      <c r="XDA306" s="472"/>
      <c r="XDB306" s="472"/>
      <c r="XDC306" s="472"/>
      <c r="XDD306" s="472"/>
      <c r="XDE306" s="472"/>
      <c r="XDF306" s="472"/>
      <c r="XDG306" s="472"/>
      <c r="XDH306" s="472"/>
      <c r="XDI306" s="472"/>
      <c r="XDJ306" s="472"/>
      <c r="XDK306" s="472"/>
      <c r="XDL306" s="472"/>
      <c r="XDM306" s="472"/>
      <c r="XDN306" s="472"/>
      <c r="XDO306" s="472"/>
      <c r="XDP306" s="472"/>
      <c r="XDQ306" s="472"/>
      <c r="XDR306" s="472"/>
    </row>
    <row r="307" spans="1:16346" s="447" customFormat="1" ht="30.75" customHeight="1">
      <c r="A307" s="702">
        <v>293</v>
      </c>
      <c r="B307" s="703">
        <v>293</v>
      </c>
      <c r="C307" s="704"/>
      <c r="D307" s="705"/>
      <c r="E307" s="622" t="s">
        <v>1317</v>
      </c>
      <c r="F307" s="715" t="s">
        <v>1318</v>
      </c>
      <c r="G307" s="707">
        <v>15</v>
      </c>
      <c r="H307" s="708">
        <v>7.5119999999999996</v>
      </c>
      <c r="I307" s="708"/>
      <c r="J307" s="708"/>
      <c r="K307" s="722">
        <v>674.08</v>
      </c>
      <c r="L307" s="708">
        <v>9.6</v>
      </c>
      <c r="M307" s="709"/>
      <c r="N307" s="708"/>
      <c r="O307" s="710">
        <v>15</v>
      </c>
      <c r="P307" s="708">
        <v>0.47</v>
      </c>
      <c r="Q307" s="711">
        <f t="shared" si="29"/>
        <v>17.581999999999997</v>
      </c>
      <c r="R307" s="695"/>
      <c r="S307" s="689">
        <f t="shared" si="30"/>
        <v>240000</v>
      </c>
      <c r="T307" s="634">
        <f t="shared" si="31"/>
        <v>0</v>
      </c>
      <c r="U307" s="635">
        <f t="shared" si="32"/>
        <v>306706.40000000002</v>
      </c>
      <c r="V307" s="635">
        <f t="shared" si="33"/>
        <v>0</v>
      </c>
      <c r="W307" s="636">
        <f t="shared" si="34"/>
        <v>15000</v>
      </c>
      <c r="X307" s="637">
        <f t="shared" si="28"/>
        <v>561706.4</v>
      </c>
      <c r="Y307" s="447">
        <v>543654.39999999991</v>
      </c>
      <c r="Z307" s="448"/>
    </row>
    <row r="308" spans="1:16346" s="447" customFormat="1" ht="30.75" customHeight="1">
      <c r="A308" s="702">
        <v>294</v>
      </c>
      <c r="B308" s="703">
        <v>294</v>
      </c>
      <c r="C308" s="704"/>
      <c r="D308" s="705"/>
      <c r="E308" s="622" t="s">
        <v>1319</v>
      </c>
      <c r="F308" s="715" t="s">
        <v>1320</v>
      </c>
      <c r="G308" s="707">
        <v>14</v>
      </c>
      <c r="H308" s="708">
        <v>7.0110000000000001</v>
      </c>
      <c r="I308" s="708"/>
      <c r="J308" s="708"/>
      <c r="K308" s="722">
        <v>676.28</v>
      </c>
      <c r="L308" s="708">
        <v>9.6319999999999997</v>
      </c>
      <c r="M308" s="709"/>
      <c r="N308" s="708"/>
      <c r="O308" s="710">
        <v>14</v>
      </c>
      <c r="P308" s="708">
        <v>0.438</v>
      </c>
      <c r="Q308" s="711">
        <f t="shared" si="29"/>
        <v>17.081</v>
      </c>
      <c r="R308" s="695"/>
      <c r="S308" s="689">
        <f t="shared" si="30"/>
        <v>224000</v>
      </c>
      <c r="T308" s="634">
        <f t="shared" si="31"/>
        <v>0</v>
      </c>
      <c r="U308" s="635">
        <f t="shared" si="32"/>
        <v>307707.39999999997</v>
      </c>
      <c r="V308" s="635">
        <f t="shared" si="33"/>
        <v>0</v>
      </c>
      <c r="W308" s="636">
        <f t="shared" si="34"/>
        <v>14000</v>
      </c>
      <c r="X308" s="637">
        <f t="shared" si="28"/>
        <v>545707.39999999991</v>
      </c>
      <c r="Y308" s="447">
        <v>565276</v>
      </c>
      <c r="Z308" s="448"/>
    </row>
    <row r="309" spans="1:16346" s="447" customFormat="1" ht="30.75" customHeight="1">
      <c r="A309" s="702">
        <v>295</v>
      </c>
      <c r="B309" s="703">
        <v>295</v>
      </c>
      <c r="C309" s="704"/>
      <c r="D309" s="705"/>
      <c r="E309" s="622" t="s">
        <v>1313</v>
      </c>
      <c r="F309" s="715" t="s">
        <v>1314</v>
      </c>
      <c r="G309" s="707">
        <v>14</v>
      </c>
      <c r="H309" s="708">
        <v>7.0110000000000001</v>
      </c>
      <c r="I309" s="708"/>
      <c r="J309" s="708"/>
      <c r="K309" s="722">
        <v>695.64</v>
      </c>
      <c r="L309" s="708">
        <v>9.9079999999999995</v>
      </c>
      <c r="M309" s="709"/>
      <c r="N309" s="708"/>
      <c r="O309" s="710">
        <v>14</v>
      </c>
      <c r="P309" s="708">
        <v>0.438</v>
      </c>
      <c r="Q309" s="711">
        <f t="shared" si="29"/>
        <v>17.356999999999999</v>
      </c>
      <c r="R309" s="695"/>
      <c r="S309" s="689">
        <f t="shared" si="30"/>
        <v>224000</v>
      </c>
      <c r="T309" s="634">
        <f t="shared" si="31"/>
        <v>0</v>
      </c>
      <c r="U309" s="635">
        <f t="shared" si="32"/>
        <v>316516.2</v>
      </c>
      <c r="V309" s="635">
        <f t="shared" si="33"/>
        <v>0</v>
      </c>
      <c r="W309" s="636">
        <f t="shared" si="34"/>
        <v>14000</v>
      </c>
      <c r="X309" s="637">
        <f t="shared" si="28"/>
        <v>554516.19999999995</v>
      </c>
      <c r="Y309" s="447">
        <v>531842.6</v>
      </c>
      <c r="Z309" s="448"/>
    </row>
    <row r="310" spans="1:16346" s="447" customFormat="1" ht="30.75" customHeight="1">
      <c r="A310" s="702">
        <v>296</v>
      </c>
      <c r="B310" s="703">
        <v>296</v>
      </c>
      <c r="C310" s="704"/>
      <c r="D310" s="705"/>
      <c r="E310" s="622" t="s">
        <v>1841</v>
      </c>
      <c r="F310" s="715" t="s">
        <v>1842</v>
      </c>
      <c r="G310" s="707">
        <v>14</v>
      </c>
      <c r="H310" s="708">
        <v>7.0110000000000001</v>
      </c>
      <c r="I310" s="708"/>
      <c r="J310" s="708"/>
      <c r="K310" s="722">
        <v>609.4</v>
      </c>
      <c r="L310" s="708">
        <v>8.6790000000000003</v>
      </c>
      <c r="M310" s="709"/>
      <c r="N310" s="708"/>
      <c r="O310" s="710">
        <v>14</v>
      </c>
      <c r="P310" s="708">
        <v>0.438</v>
      </c>
      <c r="Q310" s="711">
        <f t="shared" si="29"/>
        <v>16.128</v>
      </c>
      <c r="R310" s="695"/>
      <c r="S310" s="689">
        <f t="shared" si="30"/>
        <v>224000</v>
      </c>
      <c r="T310" s="634">
        <f t="shared" si="31"/>
        <v>0</v>
      </c>
      <c r="U310" s="635">
        <f t="shared" si="32"/>
        <v>277277</v>
      </c>
      <c r="V310" s="635">
        <f t="shared" si="33"/>
        <v>0</v>
      </c>
      <c r="W310" s="636">
        <f t="shared" si="34"/>
        <v>14000</v>
      </c>
      <c r="X310" s="637">
        <f t="shared" si="28"/>
        <v>515277</v>
      </c>
      <c r="Y310" s="447">
        <v>481609.4</v>
      </c>
      <c r="Z310" s="448"/>
    </row>
    <row r="311" spans="1:16346" s="447" customFormat="1" ht="30.75" customHeight="1">
      <c r="A311" s="702">
        <v>297</v>
      </c>
      <c r="B311" s="703">
        <v>297</v>
      </c>
      <c r="C311" s="704"/>
      <c r="D311" s="705"/>
      <c r="E311" s="622" t="s">
        <v>1956</v>
      </c>
      <c r="F311" s="623" t="s">
        <v>1957</v>
      </c>
      <c r="G311" s="707">
        <v>14</v>
      </c>
      <c r="H311" s="708">
        <v>7.0110000000000001</v>
      </c>
      <c r="I311" s="708"/>
      <c r="J311" s="708"/>
      <c r="K311" s="722">
        <v>629.64</v>
      </c>
      <c r="L311" s="708">
        <v>8.968</v>
      </c>
      <c r="M311" s="709"/>
      <c r="N311" s="708"/>
      <c r="O311" s="710">
        <v>14</v>
      </c>
      <c r="P311" s="708">
        <v>0.438</v>
      </c>
      <c r="Q311" s="711">
        <f t="shared" si="29"/>
        <v>16.416999999999998</v>
      </c>
      <c r="R311" s="695"/>
      <c r="S311" s="689">
        <f t="shared" si="30"/>
        <v>224000</v>
      </c>
      <c r="T311" s="634">
        <f t="shared" si="31"/>
        <v>0</v>
      </c>
      <c r="U311" s="635">
        <f t="shared" si="32"/>
        <v>286486.2</v>
      </c>
      <c r="V311" s="635">
        <f t="shared" si="33"/>
        <v>0</v>
      </c>
      <c r="W311" s="636">
        <f t="shared" si="34"/>
        <v>14000</v>
      </c>
      <c r="X311" s="637">
        <f t="shared" si="28"/>
        <v>524486.19999999995</v>
      </c>
      <c r="Y311" s="447">
        <v>495823.6</v>
      </c>
      <c r="Z311" s="448"/>
    </row>
    <row r="312" spans="1:16346" s="447" customFormat="1" ht="30.75" customHeight="1">
      <c r="A312" s="702">
        <v>298</v>
      </c>
      <c r="B312" s="703">
        <v>298</v>
      </c>
      <c r="C312" s="704"/>
      <c r="D312" s="705"/>
      <c r="E312" s="622" t="s">
        <v>1828</v>
      </c>
      <c r="F312" s="623" t="s">
        <v>1829</v>
      </c>
      <c r="G312" s="707">
        <v>13</v>
      </c>
      <c r="H312" s="708">
        <v>6.51</v>
      </c>
      <c r="I312" s="708"/>
      <c r="J312" s="708"/>
      <c r="K312" s="722">
        <v>663.52</v>
      </c>
      <c r="L312" s="708">
        <v>9.4499999999999993</v>
      </c>
      <c r="M312" s="709"/>
      <c r="N312" s="708"/>
      <c r="O312" s="710">
        <v>13</v>
      </c>
      <c r="P312" s="708">
        <v>0.40699999999999997</v>
      </c>
      <c r="Q312" s="711">
        <f t="shared" si="29"/>
        <v>16.366999999999997</v>
      </c>
      <c r="R312" s="695"/>
      <c r="S312" s="689">
        <f t="shared" si="30"/>
        <v>208000</v>
      </c>
      <c r="T312" s="634">
        <f t="shared" si="31"/>
        <v>0</v>
      </c>
      <c r="U312" s="635">
        <f t="shared" si="32"/>
        <v>301901.59999999998</v>
      </c>
      <c r="V312" s="635">
        <f t="shared" si="33"/>
        <v>0</v>
      </c>
      <c r="W312" s="636">
        <f t="shared" si="34"/>
        <v>13000</v>
      </c>
      <c r="X312" s="637">
        <f t="shared" si="28"/>
        <v>522901.6</v>
      </c>
      <c r="Y312" s="447">
        <v>585930.60000000009</v>
      </c>
      <c r="Z312" s="448"/>
    </row>
    <row r="313" spans="1:16346" s="447" customFormat="1" ht="30.75" customHeight="1">
      <c r="A313" s="702">
        <v>299</v>
      </c>
      <c r="B313" s="703">
        <v>299</v>
      </c>
      <c r="C313" s="704"/>
      <c r="D313" s="705"/>
      <c r="E313" s="622" t="s">
        <v>1341</v>
      </c>
      <c r="F313" s="623" t="s">
        <v>1342</v>
      </c>
      <c r="G313" s="707">
        <v>13</v>
      </c>
      <c r="H313" s="708">
        <v>6.51</v>
      </c>
      <c r="I313" s="708"/>
      <c r="J313" s="708"/>
      <c r="K313" s="722">
        <v>512.16</v>
      </c>
      <c r="L313" s="708">
        <v>7.2939999999999996</v>
      </c>
      <c r="M313" s="709"/>
      <c r="N313" s="708"/>
      <c r="O313" s="710">
        <v>13</v>
      </c>
      <c r="P313" s="708">
        <v>0.40699999999999997</v>
      </c>
      <c r="Q313" s="711">
        <f t="shared" si="29"/>
        <v>14.210999999999999</v>
      </c>
      <c r="R313" s="695"/>
      <c r="S313" s="689">
        <f t="shared" si="30"/>
        <v>208000</v>
      </c>
      <c r="T313" s="634">
        <f t="shared" si="31"/>
        <v>0</v>
      </c>
      <c r="U313" s="635">
        <f t="shared" si="32"/>
        <v>233032.8</v>
      </c>
      <c r="V313" s="635">
        <f t="shared" si="33"/>
        <v>0</v>
      </c>
      <c r="W313" s="636">
        <f t="shared" si="34"/>
        <v>13000</v>
      </c>
      <c r="X313" s="637">
        <f t="shared" si="28"/>
        <v>454032.8</v>
      </c>
      <c r="Y313" s="447">
        <v>533261</v>
      </c>
      <c r="Z313" s="448"/>
    </row>
    <row r="314" spans="1:16346" s="447" customFormat="1" ht="30.75" customHeight="1">
      <c r="A314" s="702">
        <v>300</v>
      </c>
      <c r="B314" s="703">
        <v>300</v>
      </c>
      <c r="C314" s="704"/>
      <c r="D314" s="705"/>
      <c r="E314" s="622" t="s">
        <v>1343</v>
      </c>
      <c r="F314" s="623" t="s">
        <v>1344</v>
      </c>
      <c r="G314" s="707">
        <v>13</v>
      </c>
      <c r="H314" s="708">
        <v>6.51</v>
      </c>
      <c r="I314" s="708"/>
      <c r="J314" s="708"/>
      <c r="K314" s="722">
        <v>484.88</v>
      </c>
      <c r="L314" s="708">
        <v>6.9059999999999997</v>
      </c>
      <c r="M314" s="709"/>
      <c r="N314" s="708"/>
      <c r="O314" s="710">
        <v>13</v>
      </c>
      <c r="P314" s="708">
        <v>0.40699999999999997</v>
      </c>
      <c r="Q314" s="711">
        <f t="shared" si="29"/>
        <v>13.823</v>
      </c>
      <c r="R314" s="695"/>
      <c r="S314" s="689">
        <f t="shared" si="30"/>
        <v>208000</v>
      </c>
      <c r="T314" s="634">
        <f t="shared" si="31"/>
        <v>0</v>
      </c>
      <c r="U314" s="635">
        <f t="shared" si="32"/>
        <v>220620.4</v>
      </c>
      <c r="V314" s="635">
        <f t="shared" si="33"/>
        <v>0</v>
      </c>
      <c r="W314" s="636">
        <f t="shared" si="34"/>
        <v>13000</v>
      </c>
      <c r="X314" s="637">
        <f t="shared" si="28"/>
        <v>441620.4</v>
      </c>
      <c r="Y314" s="447">
        <v>521266</v>
      </c>
      <c r="Z314" s="448"/>
    </row>
    <row r="315" spans="1:16346" s="447" customFormat="1" ht="30.75" customHeight="1">
      <c r="A315" s="702">
        <v>301</v>
      </c>
      <c r="B315" s="703">
        <v>301</v>
      </c>
      <c r="C315" s="704"/>
      <c r="D315" s="705"/>
      <c r="E315" s="622" t="s">
        <v>1958</v>
      </c>
      <c r="F315" s="623" t="s">
        <v>1959</v>
      </c>
      <c r="G315" s="707">
        <v>13</v>
      </c>
      <c r="H315" s="708">
        <v>6.51</v>
      </c>
      <c r="I315" s="708"/>
      <c r="J315" s="708"/>
      <c r="K315" s="722">
        <v>592.67999999999995</v>
      </c>
      <c r="L315" s="708">
        <v>8.4410000000000007</v>
      </c>
      <c r="M315" s="709"/>
      <c r="N315" s="708"/>
      <c r="O315" s="710">
        <v>13</v>
      </c>
      <c r="P315" s="708">
        <v>0.40699999999999997</v>
      </c>
      <c r="Q315" s="711">
        <f t="shared" si="29"/>
        <v>15.358000000000001</v>
      </c>
      <c r="R315" s="695"/>
      <c r="S315" s="689">
        <f t="shared" si="30"/>
        <v>208000</v>
      </c>
      <c r="T315" s="634">
        <f t="shared" si="31"/>
        <v>0</v>
      </c>
      <c r="U315" s="635">
        <f t="shared" si="32"/>
        <v>269669.39999999997</v>
      </c>
      <c r="V315" s="635">
        <f t="shared" si="33"/>
        <v>0</v>
      </c>
      <c r="W315" s="636">
        <f t="shared" si="34"/>
        <v>13000</v>
      </c>
      <c r="X315" s="637">
        <f t="shared" si="28"/>
        <v>490669.39999999997</v>
      </c>
      <c r="Y315" s="447">
        <v>486831.6</v>
      </c>
      <c r="Z315" s="448"/>
    </row>
    <row r="316" spans="1:16346" s="447" customFormat="1" ht="30.75" customHeight="1">
      <c r="A316" s="702">
        <v>302</v>
      </c>
      <c r="B316" s="703">
        <v>302</v>
      </c>
      <c r="C316" s="704"/>
      <c r="D316" s="705"/>
      <c r="E316" s="622" t="s">
        <v>1847</v>
      </c>
      <c r="F316" s="623" t="s">
        <v>1848</v>
      </c>
      <c r="G316" s="707">
        <v>13</v>
      </c>
      <c r="H316" s="708">
        <v>6.51</v>
      </c>
      <c r="I316" s="708"/>
      <c r="J316" s="708"/>
      <c r="K316" s="722">
        <v>484.44</v>
      </c>
      <c r="L316" s="708">
        <v>6.9</v>
      </c>
      <c r="M316" s="709"/>
      <c r="N316" s="708"/>
      <c r="O316" s="710">
        <v>13</v>
      </c>
      <c r="P316" s="708">
        <v>0.40699999999999997</v>
      </c>
      <c r="Q316" s="711">
        <f t="shared" si="29"/>
        <v>13.817</v>
      </c>
      <c r="R316" s="695"/>
      <c r="S316" s="689">
        <f t="shared" si="30"/>
        <v>208000</v>
      </c>
      <c r="T316" s="634">
        <f t="shared" si="31"/>
        <v>0</v>
      </c>
      <c r="U316" s="635">
        <f t="shared" si="32"/>
        <v>220420.2</v>
      </c>
      <c r="V316" s="635">
        <f t="shared" si="33"/>
        <v>0</v>
      </c>
      <c r="W316" s="636">
        <f t="shared" si="34"/>
        <v>13000</v>
      </c>
      <c r="X316" s="637">
        <f t="shared" si="28"/>
        <v>441420.2</v>
      </c>
      <c r="Y316" s="447">
        <v>563891.6</v>
      </c>
      <c r="Z316" s="448"/>
    </row>
    <row r="317" spans="1:16346" s="447" customFormat="1" ht="30.75" customHeight="1">
      <c r="A317" s="702">
        <v>303</v>
      </c>
      <c r="B317" s="703">
        <v>303</v>
      </c>
      <c r="C317" s="704"/>
      <c r="D317" s="705"/>
      <c r="E317" s="622" t="s">
        <v>1845</v>
      </c>
      <c r="F317" s="623" t="s">
        <v>1846</v>
      </c>
      <c r="G317" s="707">
        <v>14</v>
      </c>
      <c r="H317" s="708">
        <v>7.0110000000000001</v>
      </c>
      <c r="I317" s="708"/>
      <c r="J317" s="708"/>
      <c r="K317" s="722">
        <v>572.44000000000005</v>
      </c>
      <c r="L317" s="708">
        <v>8.1530000000000005</v>
      </c>
      <c r="M317" s="709"/>
      <c r="N317" s="708"/>
      <c r="O317" s="710">
        <v>14</v>
      </c>
      <c r="P317" s="708">
        <v>0.438</v>
      </c>
      <c r="Q317" s="711">
        <f t="shared" si="29"/>
        <v>15.602000000000002</v>
      </c>
      <c r="R317" s="695"/>
      <c r="S317" s="689">
        <f t="shared" si="30"/>
        <v>224000</v>
      </c>
      <c r="T317" s="634">
        <f t="shared" si="31"/>
        <v>0</v>
      </c>
      <c r="U317" s="635">
        <f t="shared" si="32"/>
        <v>260460.2</v>
      </c>
      <c r="V317" s="635">
        <f t="shared" si="33"/>
        <v>0</v>
      </c>
      <c r="W317" s="636">
        <f t="shared" si="34"/>
        <v>14000</v>
      </c>
      <c r="X317" s="637">
        <f t="shared" si="28"/>
        <v>498460.2</v>
      </c>
      <c r="Y317" s="447">
        <v>556684.39999999991</v>
      </c>
      <c r="Z317" s="448"/>
    </row>
    <row r="318" spans="1:16346" s="447" customFormat="1" ht="30.75" customHeight="1">
      <c r="A318" s="702">
        <v>304</v>
      </c>
      <c r="B318" s="703">
        <v>304</v>
      </c>
      <c r="C318" s="704"/>
      <c r="D318" s="705"/>
      <c r="E318" s="622" t="s">
        <v>1960</v>
      </c>
      <c r="F318" s="623" t="s">
        <v>1961</v>
      </c>
      <c r="G318" s="707">
        <v>14</v>
      </c>
      <c r="H318" s="708">
        <v>7.0110000000000001</v>
      </c>
      <c r="I318" s="708"/>
      <c r="J318" s="708"/>
      <c r="K318" s="722">
        <v>797.72</v>
      </c>
      <c r="L318" s="708">
        <v>11.361000000000001</v>
      </c>
      <c r="M318" s="709"/>
      <c r="N318" s="708"/>
      <c r="O318" s="710">
        <v>14</v>
      </c>
      <c r="P318" s="708">
        <v>0.438</v>
      </c>
      <c r="Q318" s="711">
        <f t="shared" si="29"/>
        <v>18.809999999999999</v>
      </c>
      <c r="R318" s="694"/>
      <c r="S318" s="689">
        <f t="shared" si="30"/>
        <v>224000</v>
      </c>
      <c r="T318" s="634">
        <f t="shared" si="31"/>
        <v>0</v>
      </c>
      <c r="U318" s="635">
        <f t="shared" si="32"/>
        <v>362962.60000000003</v>
      </c>
      <c r="V318" s="635">
        <f t="shared" si="33"/>
        <v>0</v>
      </c>
      <c r="W318" s="636">
        <f t="shared" si="34"/>
        <v>14000</v>
      </c>
      <c r="X318" s="637">
        <f t="shared" si="28"/>
        <v>600962.60000000009</v>
      </c>
      <c r="Y318" s="571">
        <v>564909.6</v>
      </c>
      <c r="Z318" s="448"/>
      <c r="AA318" s="571"/>
      <c r="AB318" s="571"/>
      <c r="AC318" s="571"/>
      <c r="AD318" s="571"/>
      <c r="AE318" s="571"/>
      <c r="AF318" s="571"/>
      <c r="AG318" s="571"/>
      <c r="AH318" s="571"/>
      <c r="AI318" s="571"/>
      <c r="AJ318" s="571"/>
      <c r="AK318" s="571"/>
      <c r="AL318" s="571"/>
      <c r="AM318" s="571"/>
      <c r="AN318" s="571"/>
      <c r="AO318" s="571"/>
      <c r="AP318" s="571"/>
      <c r="AQ318" s="571"/>
      <c r="AR318" s="571"/>
      <c r="AS318" s="571"/>
      <c r="AT318" s="571"/>
      <c r="AU318" s="571"/>
      <c r="AV318" s="571"/>
      <c r="AW318" s="571"/>
      <c r="AX318" s="571"/>
      <c r="AY318" s="571"/>
      <c r="AZ318" s="571"/>
      <c r="BA318" s="571"/>
      <c r="BB318" s="571"/>
      <c r="BC318" s="571"/>
      <c r="BD318" s="571"/>
      <c r="BE318" s="571"/>
      <c r="BF318" s="571"/>
      <c r="BG318" s="571"/>
      <c r="BH318" s="571"/>
      <c r="BI318" s="571"/>
      <c r="BJ318" s="571"/>
      <c r="BK318" s="571"/>
      <c r="BL318" s="571"/>
      <c r="BM318" s="571"/>
      <c r="BN318" s="571"/>
      <c r="BO318" s="571"/>
      <c r="BP318" s="571"/>
      <c r="BQ318" s="571"/>
      <c r="BR318" s="571"/>
      <c r="BS318" s="571"/>
      <c r="BT318" s="571"/>
      <c r="BU318" s="571"/>
      <c r="BV318" s="571"/>
      <c r="BW318" s="571"/>
      <c r="BX318" s="571"/>
      <c r="BY318" s="571"/>
      <c r="BZ318" s="571"/>
      <c r="CA318" s="571"/>
      <c r="CB318" s="571"/>
      <c r="CC318" s="571"/>
      <c r="CD318" s="571"/>
      <c r="CE318" s="571"/>
      <c r="CF318" s="571"/>
      <c r="CG318" s="571"/>
      <c r="CH318" s="571"/>
      <c r="CI318" s="571"/>
      <c r="CJ318" s="571"/>
      <c r="CK318" s="571"/>
      <c r="CL318" s="571"/>
      <c r="CM318" s="571"/>
      <c r="CN318" s="571"/>
      <c r="CO318" s="571"/>
      <c r="CP318" s="571"/>
      <c r="CQ318" s="571"/>
      <c r="CR318" s="571"/>
      <c r="CS318" s="571"/>
      <c r="CT318" s="571"/>
      <c r="CU318" s="571"/>
      <c r="CV318" s="571"/>
      <c r="CW318" s="571"/>
      <c r="CX318" s="571"/>
      <c r="CY318" s="571"/>
      <c r="CZ318" s="571"/>
      <c r="DA318" s="571"/>
      <c r="DB318" s="571"/>
      <c r="DC318" s="571"/>
      <c r="DD318" s="571"/>
      <c r="DE318" s="571"/>
      <c r="DF318" s="571"/>
      <c r="DG318" s="571"/>
      <c r="DH318" s="571"/>
      <c r="DI318" s="571"/>
      <c r="DJ318" s="571"/>
      <c r="DK318" s="571"/>
      <c r="DL318" s="571"/>
      <c r="DM318" s="571"/>
      <c r="DN318" s="571"/>
      <c r="DO318" s="571"/>
      <c r="DP318" s="571"/>
      <c r="DQ318" s="571"/>
      <c r="DR318" s="571"/>
      <c r="DS318" s="571"/>
      <c r="DT318" s="571"/>
      <c r="DU318" s="571"/>
      <c r="DV318" s="571"/>
      <c r="DW318" s="571"/>
      <c r="DX318" s="571"/>
      <c r="DY318" s="571"/>
      <c r="DZ318" s="571"/>
      <c r="EA318" s="571"/>
      <c r="EB318" s="571"/>
      <c r="EC318" s="571"/>
      <c r="ED318" s="571"/>
      <c r="EE318" s="571"/>
      <c r="EF318" s="571"/>
      <c r="EG318" s="571"/>
      <c r="EH318" s="571"/>
      <c r="EI318" s="571"/>
      <c r="EJ318" s="571"/>
      <c r="EK318" s="571"/>
      <c r="EL318" s="571"/>
      <c r="EM318" s="571"/>
      <c r="EN318" s="571"/>
      <c r="EO318" s="571"/>
      <c r="EP318" s="571"/>
      <c r="EQ318" s="571"/>
      <c r="ER318" s="571"/>
      <c r="ES318" s="571"/>
      <c r="ET318" s="571"/>
      <c r="EU318" s="571"/>
      <c r="EV318" s="571"/>
      <c r="EW318" s="571"/>
      <c r="EX318" s="571"/>
      <c r="EY318" s="571"/>
      <c r="EZ318" s="571"/>
      <c r="FA318" s="571"/>
      <c r="FB318" s="571"/>
      <c r="FC318" s="571"/>
      <c r="FD318" s="571"/>
      <c r="FE318" s="571"/>
      <c r="FF318" s="571"/>
      <c r="FG318" s="571"/>
      <c r="FH318" s="571"/>
      <c r="FI318" s="571"/>
      <c r="FJ318" s="571"/>
      <c r="FK318" s="571"/>
      <c r="FL318" s="571"/>
      <c r="FM318" s="571"/>
      <c r="FN318" s="571"/>
      <c r="FO318" s="571"/>
      <c r="FP318" s="571"/>
      <c r="FQ318" s="571"/>
      <c r="FR318" s="571"/>
      <c r="FS318" s="571"/>
      <c r="FT318" s="571"/>
      <c r="FU318" s="571"/>
      <c r="FV318" s="571"/>
      <c r="FW318" s="571"/>
      <c r="FX318" s="571"/>
      <c r="FY318" s="571"/>
      <c r="FZ318" s="571"/>
      <c r="GA318" s="571"/>
      <c r="GB318" s="571"/>
      <c r="GC318" s="571"/>
      <c r="GD318" s="571"/>
      <c r="GE318" s="571"/>
      <c r="GF318" s="571"/>
      <c r="GG318" s="571"/>
      <c r="GH318" s="571"/>
      <c r="GI318" s="571"/>
      <c r="GJ318" s="571"/>
      <c r="GK318" s="571"/>
      <c r="GL318" s="571"/>
      <c r="GM318" s="571"/>
      <c r="GN318" s="571"/>
      <c r="GO318" s="571"/>
      <c r="GP318" s="571"/>
      <c r="GQ318" s="571"/>
      <c r="GR318" s="571"/>
      <c r="GS318" s="571"/>
      <c r="GT318" s="571"/>
      <c r="GU318" s="571"/>
      <c r="GV318" s="571"/>
      <c r="GW318" s="571"/>
      <c r="GX318" s="571"/>
      <c r="GY318" s="571"/>
      <c r="GZ318" s="571"/>
      <c r="HA318" s="571"/>
      <c r="HB318" s="571"/>
      <c r="HC318" s="571"/>
      <c r="HD318" s="571"/>
      <c r="HE318" s="571"/>
      <c r="HF318" s="571"/>
      <c r="HG318" s="571"/>
      <c r="HH318" s="571"/>
      <c r="HI318" s="571"/>
      <c r="HJ318" s="571"/>
      <c r="HK318" s="571"/>
      <c r="HL318" s="571"/>
      <c r="HM318" s="571"/>
      <c r="HN318" s="571"/>
      <c r="HO318" s="571"/>
      <c r="HP318" s="571"/>
      <c r="HQ318" s="571"/>
      <c r="HR318" s="571"/>
      <c r="HS318" s="571"/>
      <c r="HT318" s="571"/>
      <c r="HU318" s="571"/>
      <c r="HV318" s="571"/>
      <c r="HW318" s="571"/>
      <c r="HX318" s="571"/>
      <c r="HY318" s="571"/>
      <c r="HZ318" s="571"/>
      <c r="IA318" s="571"/>
      <c r="IB318" s="571"/>
      <c r="IC318" s="571"/>
      <c r="ID318" s="571"/>
      <c r="IE318" s="571"/>
      <c r="IF318" s="571"/>
      <c r="IG318" s="571"/>
      <c r="IH318" s="571"/>
      <c r="II318" s="571"/>
      <c r="IJ318" s="571"/>
      <c r="IK318" s="571"/>
      <c r="IL318" s="571"/>
      <c r="IM318" s="571"/>
      <c r="IN318" s="571"/>
      <c r="IO318" s="571"/>
      <c r="IP318" s="571"/>
      <c r="IQ318" s="571"/>
      <c r="IR318" s="571"/>
      <c r="IS318" s="571"/>
      <c r="IT318" s="571"/>
      <c r="IU318" s="571"/>
      <c r="IV318" s="571"/>
      <c r="IW318" s="571"/>
      <c r="IX318" s="571"/>
      <c r="IY318" s="571"/>
      <c r="IZ318" s="571"/>
      <c r="JC318" s="571"/>
      <c r="JD318" s="571"/>
      <c r="JE318" s="571"/>
      <c r="JF318" s="571"/>
      <c r="JG318" s="571"/>
      <c r="JH318" s="571"/>
      <c r="JI318" s="571"/>
      <c r="JJ318" s="571"/>
      <c r="JK318" s="571"/>
      <c r="JL318" s="571"/>
      <c r="JM318" s="571"/>
      <c r="JN318" s="571"/>
      <c r="JO318" s="571"/>
      <c r="JP318" s="571"/>
      <c r="JQ318" s="571"/>
      <c r="JR318" s="571"/>
      <c r="JS318" s="571"/>
      <c r="JT318" s="571"/>
      <c r="JU318" s="571"/>
      <c r="JV318" s="571"/>
      <c r="JW318" s="571"/>
      <c r="JX318" s="571"/>
      <c r="JY318" s="571"/>
      <c r="JZ318" s="571"/>
      <c r="KA318" s="571"/>
      <c r="KB318" s="571"/>
      <c r="KC318" s="571"/>
      <c r="KD318" s="571"/>
      <c r="KE318" s="571"/>
      <c r="KF318" s="571"/>
      <c r="KG318" s="571"/>
      <c r="KH318" s="571"/>
      <c r="KI318" s="571"/>
      <c r="KJ318" s="571"/>
      <c r="KK318" s="571"/>
      <c r="KL318" s="571"/>
      <c r="KM318" s="571"/>
      <c r="KN318" s="571"/>
      <c r="KO318" s="571"/>
      <c r="KP318" s="571"/>
      <c r="KQ318" s="571"/>
      <c r="KR318" s="571"/>
      <c r="KS318" s="571"/>
      <c r="KT318" s="571"/>
      <c r="KU318" s="571"/>
      <c r="KV318" s="571"/>
      <c r="KW318" s="571"/>
      <c r="KX318" s="571"/>
      <c r="KY318" s="571"/>
      <c r="KZ318" s="571"/>
      <c r="LA318" s="571"/>
      <c r="LB318" s="571"/>
      <c r="LC318" s="571"/>
      <c r="LD318" s="571"/>
      <c r="LE318" s="571"/>
      <c r="LF318" s="571"/>
      <c r="LG318" s="571"/>
      <c r="LH318" s="571"/>
      <c r="LI318" s="571"/>
      <c r="LJ318" s="571"/>
      <c r="LK318" s="571"/>
      <c r="LL318" s="571"/>
      <c r="LM318" s="571"/>
      <c r="LN318" s="571"/>
      <c r="LO318" s="571"/>
      <c r="LP318" s="571"/>
      <c r="LQ318" s="571"/>
      <c r="LR318" s="571"/>
      <c r="LS318" s="571"/>
      <c r="LT318" s="571"/>
      <c r="LU318" s="571"/>
      <c r="LV318" s="571"/>
      <c r="LW318" s="571"/>
      <c r="LX318" s="571"/>
      <c r="LY318" s="571"/>
      <c r="LZ318" s="571"/>
      <c r="MA318" s="571"/>
      <c r="MB318" s="571"/>
      <c r="MC318" s="571"/>
      <c r="MD318" s="571"/>
      <c r="ME318" s="571"/>
      <c r="MF318" s="571"/>
      <c r="MG318" s="571"/>
      <c r="MH318" s="571"/>
      <c r="MI318" s="571"/>
      <c r="MJ318" s="571"/>
      <c r="MK318" s="571"/>
      <c r="ML318" s="571"/>
      <c r="MM318" s="571"/>
      <c r="MN318" s="571"/>
      <c r="MO318" s="571"/>
      <c r="MP318" s="571"/>
      <c r="MQ318" s="571"/>
      <c r="MR318" s="571"/>
      <c r="MS318" s="571"/>
      <c r="MT318" s="571"/>
      <c r="MU318" s="571"/>
      <c r="MV318" s="571"/>
      <c r="MW318" s="571"/>
      <c r="MX318" s="571"/>
      <c r="MY318" s="571"/>
      <c r="MZ318" s="571"/>
      <c r="NA318" s="571"/>
      <c r="NB318" s="571"/>
      <c r="NC318" s="571"/>
      <c r="ND318" s="571"/>
      <c r="NE318" s="571"/>
      <c r="NF318" s="571"/>
      <c r="NG318" s="571"/>
      <c r="NH318" s="571"/>
      <c r="NI318" s="571"/>
      <c r="NJ318" s="571"/>
      <c r="NK318" s="571"/>
      <c r="NL318" s="571"/>
      <c r="NM318" s="571"/>
      <c r="NN318" s="571"/>
      <c r="NO318" s="571"/>
      <c r="NP318" s="571"/>
      <c r="NQ318" s="571"/>
      <c r="NR318" s="571"/>
      <c r="NS318" s="571"/>
      <c r="NT318" s="571"/>
      <c r="NU318" s="571"/>
      <c r="NV318" s="571"/>
      <c r="NW318" s="571"/>
      <c r="NX318" s="571"/>
      <c r="NY318" s="571"/>
      <c r="NZ318" s="571"/>
      <c r="OA318" s="571"/>
      <c r="OB318" s="571"/>
      <c r="OC318" s="571"/>
      <c r="OD318" s="571"/>
      <c r="OE318" s="571"/>
      <c r="OF318" s="571"/>
      <c r="OG318" s="571"/>
      <c r="OH318" s="571"/>
      <c r="OI318" s="571"/>
      <c r="OJ318" s="571"/>
      <c r="OK318" s="571"/>
      <c r="OL318" s="571"/>
      <c r="OM318" s="571"/>
      <c r="ON318" s="571"/>
      <c r="OO318" s="571"/>
      <c r="OP318" s="571"/>
      <c r="OQ318" s="571"/>
      <c r="OR318" s="571"/>
      <c r="OS318" s="571"/>
      <c r="OT318" s="571"/>
      <c r="OU318" s="571"/>
      <c r="OV318" s="571"/>
      <c r="OW318" s="571"/>
      <c r="OX318" s="571"/>
      <c r="OY318" s="571"/>
      <c r="OZ318" s="571"/>
      <c r="PA318" s="571"/>
      <c r="PB318" s="571"/>
      <c r="PC318" s="571"/>
      <c r="PD318" s="571"/>
      <c r="PE318" s="571"/>
      <c r="PF318" s="571"/>
      <c r="PG318" s="571"/>
      <c r="PH318" s="571"/>
      <c r="PI318" s="571"/>
      <c r="PJ318" s="571"/>
      <c r="PK318" s="571"/>
      <c r="PL318" s="571"/>
      <c r="PM318" s="571"/>
      <c r="PN318" s="571"/>
      <c r="PO318" s="571"/>
      <c r="PP318" s="571"/>
      <c r="PQ318" s="571"/>
      <c r="PR318" s="571"/>
      <c r="PS318" s="571"/>
      <c r="PT318" s="571"/>
      <c r="PU318" s="571"/>
      <c r="PV318" s="571"/>
      <c r="PW318" s="571"/>
      <c r="PX318" s="571"/>
      <c r="PY318" s="571"/>
      <c r="PZ318" s="571"/>
      <c r="QA318" s="571"/>
      <c r="QB318" s="571"/>
      <c r="QC318" s="571"/>
      <c r="QD318" s="571"/>
      <c r="QE318" s="571"/>
      <c r="QF318" s="571"/>
      <c r="QG318" s="571"/>
      <c r="QH318" s="571"/>
      <c r="QI318" s="571"/>
      <c r="QJ318" s="571"/>
      <c r="QK318" s="571"/>
      <c r="QL318" s="571"/>
      <c r="QM318" s="571"/>
      <c r="QN318" s="571"/>
      <c r="QO318" s="571"/>
      <c r="QP318" s="571"/>
      <c r="QQ318" s="571"/>
      <c r="QR318" s="571"/>
      <c r="QS318" s="571"/>
      <c r="QT318" s="571"/>
      <c r="QU318" s="571"/>
      <c r="QV318" s="571"/>
      <c r="QW318" s="571"/>
      <c r="QX318" s="571"/>
      <c r="QY318" s="571"/>
      <c r="QZ318" s="571"/>
      <c r="RA318" s="571"/>
      <c r="RB318" s="571"/>
      <c r="RC318" s="571"/>
      <c r="RD318" s="571"/>
      <c r="RE318" s="571"/>
      <c r="RF318" s="571"/>
      <c r="RG318" s="571"/>
      <c r="RH318" s="571"/>
      <c r="RI318" s="571"/>
      <c r="RJ318" s="571"/>
      <c r="RK318" s="571"/>
      <c r="RL318" s="571"/>
      <c r="RM318" s="571"/>
      <c r="RN318" s="571"/>
      <c r="RO318" s="571"/>
      <c r="RP318" s="571"/>
      <c r="RQ318" s="571"/>
      <c r="RR318" s="571"/>
      <c r="RS318" s="571"/>
      <c r="RT318" s="571"/>
      <c r="RU318" s="571"/>
      <c r="RV318" s="571"/>
      <c r="RW318" s="571"/>
      <c r="RX318" s="571"/>
      <c r="RY318" s="571"/>
      <c r="RZ318" s="571"/>
      <c r="SA318" s="571"/>
      <c r="SB318" s="571"/>
      <c r="SC318" s="571"/>
      <c r="SD318" s="571"/>
      <c r="SE318" s="571"/>
      <c r="SF318" s="571"/>
      <c r="SG318" s="571"/>
      <c r="SH318" s="571"/>
      <c r="SI318" s="571"/>
      <c r="SJ318" s="571"/>
      <c r="SK318" s="571"/>
      <c r="SL318" s="571"/>
      <c r="SM318" s="571"/>
      <c r="SN318" s="571"/>
      <c r="SO318" s="571"/>
      <c r="SP318" s="571"/>
      <c r="SQ318" s="571"/>
      <c r="SR318" s="571"/>
      <c r="SS318" s="571"/>
      <c r="ST318" s="571"/>
      <c r="SU318" s="571"/>
      <c r="SV318" s="571"/>
      <c r="SY318" s="571"/>
      <c r="SZ318" s="571"/>
      <c r="TA318" s="571"/>
      <c r="TB318" s="571"/>
      <c r="TC318" s="571"/>
      <c r="TD318" s="571"/>
      <c r="TE318" s="571"/>
      <c r="TF318" s="571"/>
      <c r="TG318" s="571"/>
      <c r="TH318" s="571"/>
      <c r="TI318" s="571"/>
      <c r="TJ318" s="571"/>
      <c r="TK318" s="571"/>
      <c r="TL318" s="571"/>
      <c r="TM318" s="571"/>
      <c r="TN318" s="571"/>
      <c r="TO318" s="571"/>
      <c r="TP318" s="571"/>
      <c r="TQ318" s="571"/>
      <c r="TR318" s="571"/>
      <c r="TS318" s="571"/>
      <c r="TT318" s="571"/>
      <c r="TU318" s="571"/>
      <c r="TV318" s="571"/>
      <c r="TW318" s="571"/>
      <c r="TX318" s="571"/>
      <c r="TY318" s="571"/>
      <c r="TZ318" s="571"/>
      <c r="UA318" s="571"/>
      <c r="UB318" s="571"/>
      <c r="UC318" s="571"/>
      <c r="UD318" s="571"/>
      <c r="UE318" s="571"/>
      <c r="UF318" s="571"/>
      <c r="UG318" s="571"/>
      <c r="UH318" s="571"/>
      <c r="UI318" s="571"/>
      <c r="UJ318" s="571"/>
      <c r="UK318" s="571"/>
      <c r="UL318" s="571"/>
      <c r="UM318" s="571"/>
      <c r="UN318" s="571"/>
      <c r="UO318" s="571"/>
      <c r="UP318" s="571"/>
      <c r="UQ318" s="571"/>
      <c r="UR318" s="571"/>
      <c r="US318" s="571"/>
      <c r="UT318" s="571"/>
      <c r="UU318" s="571"/>
      <c r="UV318" s="571"/>
      <c r="UW318" s="571"/>
      <c r="UX318" s="571"/>
      <c r="UY318" s="571"/>
      <c r="UZ318" s="571"/>
      <c r="VA318" s="571"/>
      <c r="VB318" s="571"/>
      <c r="VC318" s="571"/>
      <c r="VD318" s="571"/>
      <c r="VE318" s="571"/>
      <c r="VF318" s="571"/>
      <c r="VG318" s="571"/>
      <c r="VH318" s="571"/>
      <c r="VI318" s="571"/>
      <c r="VJ318" s="571"/>
      <c r="VK318" s="571"/>
      <c r="VL318" s="571"/>
      <c r="VM318" s="571"/>
      <c r="VN318" s="571"/>
      <c r="VO318" s="571"/>
      <c r="VP318" s="571"/>
      <c r="VQ318" s="571"/>
      <c r="VR318" s="571"/>
      <c r="VS318" s="571"/>
      <c r="VT318" s="571"/>
      <c r="VU318" s="571"/>
      <c r="VV318" s="571"/>
      <c r="VW318" s="571"/>
      <c r="VX318" s="571"/>
      <c r="VY318" s="571"/>
      <c r="VZ318" s="571"/>
      <c r="WA318" s="571"/>
      <c r="WB318" s="571"/>
      <c r="WC318" s="571"/>
      <c r="WD318" s="571"/>
      <c r="WE318" s="571"/>
      <c r="WF318" s="571"/>
      <c r="WG318" s="571"/>
      <c r="WH318" s="571"/>
      <c r="WI318" s="571"/>
      <c r="WJ318" s="571"/>
      <c r="WK318" s="571"/>
      <c r="WL318" s="571"/>
      <c r="WM318" s="571"/>
      <c r="WN318" s="571"/>
      <c r="WO318" s="571"/>
      <c r="WP318" s="571"/>
      <c r="WQ318" s="571"/>
      <c r="WR318" s="571"/>
      <c r="WS318" s="571"/>
      <c r="WT318" s="571"/>
      <c r="WU318" s="571"/>
      <c r="WV318" s="571"/>
      <c r="WW318" s="571"/>
      <c r="WX318" s="571"/>
      <c r="WY318" s="571"/>
      <c r="WZ318" s="571"/>
      <c r="XA318" s="571"/>
      <c r="XB318" s="571"/>
      <c r="XC318" s="571"/>
      <c r="XD318" s="571"/>
      <c r="XE318" s="571"/>
      <c r="XF318" s="571"/>
      <c r="XG318" s="571"/>
      <c r="XH318" s="571"/>
      <c r="XI318" s="571"/>
      <c r="XJ318" s="571"/>
      <c r="XK318" s="571"/>
      <c r="XL318" s="571"/>
      <c r="XM318" s="571"/>
      <c r="XN318" s="571"/>
      <c r="XO318" s="571"/>
      <c r="XP318" s="571"/>
      <c r="XQ318" s="571"/>
      <c r="XR318" s="571"/>
      <c r="XS318" s="571"/>
      <c r="XT318" s="571"/>
      <c r="XU318" s="571"/>
      <c r="XV318" s="571"/>
      <c r="XW318" s="571"/>
      <c r="XX318" s="571"/>
      <c r="XY318" s="571"/>
      <c r="XZ318" s="571"/>
      <c r="YA318" s="571"/>
      <c r="YB318" s="571"/>
      <c r="YC318" s="571"/>
      <c r="YD318" s="571"/>
      <c r="YE318" s="571"/>
      <c r="YF318" s="571"/>
      <c r="YG318" s="571"/>
      <c r="YH318" s="571"/>
      <c r="YI318" s="571"/>
      <c r="YJ318" s="571"/>
      <c r="YK318" s="571"/>
      <c r="YL318" s="571"/>
      <c r="YM318" s="571"/>
      <c r="YN318" s="571"/>
      <c r="YO318" s="571"/>
      <c r="YP318" s="571"/>
      <c r="YQ318" s="571"/>
      <c r="YR318" s="571"/>
      <c r="YS318" s="571"/>
      <c r="YT318" s="571"/>
      <c r="YU318" s="571"/>
      <c r="YV318" s="571"/>
      <c r="YW318" s="571"/>
      <c r="YX318" s="571"/>
      <c r="YY318" s="571"/>
      <c r="YZ318" s="571"/>
      <c r="ZA318" s="571"/>
      <c r="ZB318" s="571"/>
      <c r="ZC318" s="571"/>
      <c r="ZD318" s="571"/>
      <c r="ZE318" s="571"/>
      <c r="ZF318" s="571"/>
      <c r="ZG318" s="571"/>
      <c r="ZH318" s="571"/>
      <c r="ZI318" s="571"/>
      <c r="ZJ318" s="571"/>
      <c r="ZK318" s="571"/>
      <c r="ZL318" s="571"/>
      <c r="ZM318" s="571"/>
      <c r="ZN318" s="571"/>
      <c r="ZO318" s="571"/>
      <c r="ZP318" s="571"/>
      <c r="ZQ318" s="571"/>
      <c r="ZR318" s="571"/>
      <c r="ZS318" s="571"/>
      <c r="ZT318" s="571"/>
      <c r="ZU318" s="571"/>
      <c r="ZV318" s="571"/>
      <c r="ZW318" s="571"/>
      <c r="ZX318" s="571"/>
      <c r="ZY318" s="571"/>
      <c r="ZZ318" s="571"/>
      <c r="AAA318" s="571"/>
      <c r="AAB318" s="571"/>
      <c r="AAC318" s="571"/>
      <c r="AAD318" s="571"/>
      <c r="AAE318" s="571"/>
      <c r="AAF318" s="571"/>
      <c r="AAG318" s="571"/>
      <c r="AAH318" s="571"/>
      <c r="AAI318" s="571"/>
      <c r="AAJ318" s="571"/>
      <c r="AAK318" s="571"/>
      <c r="AAL318" s="571"/>
      <c r="AAM318" s="571"/>
      <c r="AAN318" s="571"/>
      <c r="AAO318" s="571"/>
      <c r="AAP318" s="571"/>
      <c r="AAQ318" s="571"/>
      <c r="AAR318" s="571"/>
      <c r="AAS318" s="571"/>
      <c r="AAT318" s="571"/>
      <c r="AAU318" s="571"/>
      <c r="AAV318" s="571"/>
      <c r="AAW318" s="571"/>
      <c r="AAX318" s="571"/>
      <c r="AAY318" s="571"/>
      <c r="AAZ318" s="571"/>
      <c r="ABA318" s="571"/>
      <c r="ABB318" s="571"/>
      <c r="ABC318" s="571"/>
      <c r="ABD318" s="571"/>
      <c r="ABE318" s="571"/>
      <c r="ABF318" s="571"/>
      <c r="ABG318" s="571"/>
      <c r="ABH318" s="571"/>
      <c r="ABI318" s="571"/>
      <c r="ABJ318" s="571"/>
      <c r="ABK318" s="571"/>
      <c r="ABL318" s="571"/>
      <c r="ABM318" s="571"/>
      <c r="ABN318" s="571"/>
      <c r="ABO318" s="571"/>
      <c r="ABP318" s="571"/>
      <c r="ABQ318" s="571"/>
      <c r="ABR318" s="571"/>
      <c r="ABS318" s="571"/>
      <c r="ABT318" s="571"/>
      <c r="ABU318" s="571"/>
      <c r="ABV318" s="571"/>
      <c r="ABW318" s="571"/>
      <c r="ABX318" s="571"/>
      <c r="ABY318" s="571"/>
      <c r="ABZ318" s="571"/>
      <c r="ACA318" s="571"/>
      <c r="ACB318" s="571"/>
      <c r="ACC318" s="571"/>
      <c r="ACD318" s="571"/>
      <c r="ACE318" s="571"/>
      <c r="ACF318" s="571"/>
      <c r="ACG318" s="571"/>
      <c r="ACH318" s="571"/>
      <c r="ACI318" s="571"/>
      <c r="ACJ318" s="571"/>
      <c r="ACK318" s="571"/>
      <c r="ACL318" s="571"/>
      <c r="ACM318" s="571"/>
      <c r="ACN318" s="571"/>
      <c r="ACO318" s="571"/>
      <c r="ACP318" s="571"/>
      <c r="ACQ318" s="571"/>
      <c r="ACR318" s="571"/>
      <c r="ACU318" s="571"/>
      <c r="ACV318" s="571"/>
      <c r="ACW318" s="571"/>
      <c r="ACX318" s="571"/>
      <c r="ACY318" s="571"/>
      <c r="ACZ318" s="571"/>
      <c r="ADA318" s="571"/>
      <c r="ADB318" s="571"/>
      <c r="ADC318" s="571"/>
      <c r="ADD318" s="571"/>
      <c r="ADE318" s="571"/>
      <c r="ADF318" s="571"/>
      <c r="ADG318" s="571"/>
      <c r="ADH318" s="571"/>
      <c r="ADI318" s="571"/>
      <c r="ADJ318" s="571"/>
      <c r="ADK318" s="571"/>
      <c r="ADL318" s="571"/>
      <c r="ADM318" s="571"/>
      <c r="ADN318" s="571"/>
      <c r="ADO318" s="571"/>
      <c r="ADP318" s="571"/>
      <c r="ADQ318" s="571"/>
      <c r="ADR318" s="571"/>
      <c r="ADS318" s="571"/>
      <c r="ADT318" s="571"/>
      <c r="ADU318" s="571"/>
      <c r="ADV318" s="571"/>
      <c r="ADW318" s="571"/>
      <c r="ADX318" s="571"/>
      <c r="ADY318" s="571"/>
      <c r="ADZ318" s="571"/>
      <c r="AEA318" s="571"/>
      <c r="AEB318" s="571"/>
      <c r="AEC318" s="571"/>
      <c r="AED318" s="571"/>
      <c r="AEE318" s="571"/>
      <c r="AEF318" s="571"/>
      <c r="AEG318" s="571"/>
      <c r="AEH318" s="571"/>
      <c r="AEI318" s="571"/>
      <c r="AEJ318" s="571"/>
      <c r="AEK318" s="571"/>
      <c r="AEL318" s="571"/>
      <c r="AEM318" s="571"/>
      <c r="AEN318" s="571"/>
      <c r="AEO318" s="571"/>
      <c r="AEP318" s="571"/>
      <c r="AEQ318" s="571"/>
      <c r="AER318" s="571"/>
      <c r="AES318" s="571"/>
      <c r="AET318" s="571"/>
      <c r="AEU318" s="571"/>
      <c r="AEV318" s="571"/>
      <c r="AEW318" s="571"/>
      <c r="AEX318" s="571"/>
      <c r="AEY318" s="571"/>
      <c r="AEZ318" s="571"/>
      <c r="AFA318" s="571"/>
      <c r="AFB318" s="571"/>
      <c r="AFC318" s="571"/>
      <c r="AFD318" s="571"/>
      <c r="AFE318" s="571"/>
      <c r="AFF318" s="571"/>
      <c r="AFG318" s="571"/>
      <c r="AFH318" s="571"/>
      <c r="AFI318" s="571"/>
      <c r="AFJ318" s="571"/>
      <c r="AFK318" s="571"/>
      <c r="AFL318" s="571"/>
      <c r="AFM318" s="571"/>
      <c r="AFN318" s="571"/>
      <c r="AFO318" s="571"/>
      <c r="AFP318" s="571"/>
      <c r="AFQ318" s="571"/>
      <c r="AFR318" s="571"/>
      <c r="AFS318" s="571"/>
      <c r="AFT318" s="571"/>
      <c r="AFU318" s="571"/>
      <c r="AFV318" s="571"/>
      <c r="AFW318" s="571"/>
      <c r="AFX318" s="571"/>
      <c r="AFY318" s="571"/>
      <c r="AFZ318" s="571"/>
      <c r="AGA318" s="571"/>
      <c r="AGB318" s="571"/>
      <c r="AGC318" s="571"/>
      <c r="AGD318" s="571"/>
      <c r="AGE318" s="571"/>
      <c r="AGF318" s="571"/>
      <c r="AGG318" s="571"/>
      <c r="AGH318" s="571"/>
      <c r="AGI318" s="571"/>
      <c r="AGJ318" s="571"/>
      <c r="AGK318" s="571"/>
      <c r="AGL318" s="571"/>
      <c r="AGM318" s="571"/>
      <c r="AGN318" s="571"/>
      <c r="AGO318" s="571"/>
      <c r="AGP318" s="571"/>
      <c r="AGQ318" s="571"/>
      <c r="AGR318" s="571"/>
      <c r="AGS318" s="571"/>
      <c r="AGT318" s="571"/>
      <c r="AGU318" s="571"/>
      <c r="AGV318" s="571"/>
      <c r="AGW318" s="571"/>
      <c r="AGX318" s="571"/>
      <c r="AGY318" s="571"/>
      <c r="AGZ318" s="571"/>
      <c r="AHA318" s="571"/>
      <c r="AHB318" s="571"/>
      <c r="AHC318" s="571"/>
      <c r="AHD318" s="571"/>
      <c r="AHE318" s="571"/>
      <c r="AHF318" s="571"/>
      <c r="AHG318" s="571"/>
      <c r="AHH318" s="571"/>
      <c r="AHI318" s="571"/>
      <c r="AHJ318" s="571"/>
      <c r="AHK318" s="571"/>
      <c r="AHL318" s="571"/>
      <c r="AHM318" s="571"/>
      <c r="AHN318" s="571"/>
      <c r="AHO318" s="571"/>
      <c r="AHP318" s="571"/>
      <c r="AHQ318" s="571"/>
      <c r="AHR318" s="571"/>
      <c r="AHS318" s="571"/>
      <c r="AHT318" s="571"/>
      <c r="AHU318" s="571"/>
      <c r="AHV318" s="571"/>
      <c r="AHW318" s="571"/>
      <c r="AHX318" s="571"/>
      <c r="AHY318" s="571"/>
      <c r="AHZ318" s="571"/>
      <c r="AIA318" s="571"/>
      <c r="AIB318" s="571"/>
      <c r="AIC318" s="571"/>
      <c r="AID318" s="571"/>
      <c r="AIE318" s="571"/>
      <c r="AIF318" s="571"/>
      <c r="AIG318" s="571"/>
      <c r="AIH318" s="571"/>
      <c r="AII318" s="571"/>
      <c r="AIJ318" s="571"/>
      <c r="AIK318" s="571"/>
      <c r="AIL318" s="571"/>
      <c r="AIM318" s="571"/>
      <c r="AIN318" s="571"/>
      <c r="AIO318" s="571"/>
      <c r="AIP318" s="571"/>
      <c r="AIQ318" s="571"/>
      <c r="AIR318" s="571"/>
      <c r="AIS318" s="571"/>
      <c r="AIT318" s="571"/>
      <c r="AIU318" s="571"/>
      <c r="AIV318" s="571"/>
      <c r="AIW318" s="571"/>
      <c r="AIX318" s="571"/>
      <c r="AIY318" s="571"/>
      <c r="AIZ318" s="571"/>
      <c r="AJA318" s="571"/>
      <c r="AJB318" s="571"/>
      <c r="AJC318" s="571"/>
      <c r="AJD318" s="571"/>
      <c r="AJE318" s="571"/>
      <c r="AJF318" s="571"/>
      <c r="AJG318" s="571"/>
      <c r="AJH318" s="571"/>
      <c r="AJI318" s="571"/>
      <c r="AJJ318" s="571"/>
      <c r="AJK318" s="571"/>
      <c r="AJL318" s="571"/>
      <c r="AJM318" s="571"/>
      <c r="AJN318" s="571"/>
      <c r="AJO318" s="571"/>
      <c r="AJP318" s="571"/>
      <c r="AJQ318" s="571"/>
      <c r="AJR318" s="571"/>
      <c r="AJS318" s="571"/>
      <c r="AJT318" s="571"/>
      <c r="AJU318" s="571"/>
      <c r="AJV318" s="571"/>
      <c r="AJW318" s="571"/>
      <c r="AJX318" s="571"/>
      <c r="AJY318" s="571"/>
      <c r="AJZ318" s="571"/>
      <c r="AKA318" s="571"/>
      <c r="AKB318" s="571"/>
      <c r="AKC318" s="571"/>
      <c r="AKD318" s="571"/>
      <c r="AKE318" s="571"/>
      <c r="AKF318" s="571"/>
      <c r="AKG318" s="571"/>
      <c r="AKH318" s="571"/>
      <c r="AKI318" s="571"/>
      <c r="AKJ318" s="571"/>
      <c r="AKK318" s="571"/>
      <c r="AKL318" s="571"/>
      <c r="AKM318" s="571"/>
      <c r="AKN318" s="571"/>
      <c r="AKO318" s="571"/>
      <c r="AKP318" s="571"/>
      <c r="AKQ318" s="571"/>
      <c r="AKR318" s="571"/>
      <c r="AKS318" s="571"/>
      <c r="AKT318" s="571"/>
      <c r="AKU318" s="571"/>
      <c r="AKV318" s="571"/>
      <c r="AKW318" s="571"/>
      <c r="AKX318" s="571"/>
      <c r="AKY318" s="571"/>
      <c r="AKZ318" s="571"/>
      <c r="ALA318" s="571"/>
      <c r="ALB318" s="571"/>
      <c r="ALC318" s="571"/>
      <c r="ALD318" s="571"/>
      <c r="ALE318" s="571"/>
      <c r="ALF318" s="571"/>
      <c r="ALG318" s="571"/>
      <c r="ALH318" s="571"/>
      <c r="ALI318" s="571"/>
      <c r="ALJ318" s="571"/>
      <c r="ALK318" s="571"/>
      <c r="ALL318" s="571"/>
      <c r="ALM318" s="571"/>
      <c r="ALN318" s="571"/>
      <c r="ALO318" s="571"/>
      <c r="ALP318" s="571"/>
      <c r="ALQ318" s="571"/>
      <c r="ALR318" s="571"/>
      <c r="ALS318" s="571"/>
      <c r="ALT318" s="571"/>
      <c r="ALU318" s="571"/>
      <c r="ALV318" s="571"/>
      <c r="ALW318" s="571"/>
      <c r="ALX318" s="571"/>
      <c r="ALY318" s="571"/>
      <c r="ALZ318" s="571"/>
      <c r="AMA318" s="571"/>
      <c r="AMB318" s="571"/>
      <c r="AMC318" s="571"/>
      <c r="AMD318" s="571"/>
      <c r="AME318" s="571"/>
      <c r="AMF318" s="571"/>
      <c r="AMG318" s="571"/>
      <c r="AMH318" s="571"/>
      <c r="AMI318" s="571"/>
      <c r="AMJ318" s="571"/>
      <c r="AMK318" s="571"/>
      <c r="AML318" s="571"/>
      <c r="AMM318" s="571"/>
      <c r="AMN318" s="571"/>
      <c r="AMQ318" s="571"/>
      <c r="AMR318" s="571"/>
      <c r="AMS318" s="571"/>
      <c r="AMT318" s="571"/>
      <c r="AMU318" s="571"/>
      <c r="AMV318" s="571"/>
      <c r="AMW318" s="571"/>
      <c r="AMX318" s="571"/>
      <c r="AMY318" s="571"/>
      <c r="AMZ318" s="571"/>
      <c r="ANA318" s="571"/>
      <c r="ANB318" s="571"/>
      <c r="ANC318" s="571"/>
      <c r="AND318" s="571"/>
      <c r="ANE318" s="571"/>
      <c r="ANF318" s="571"/>
      <c r="ANG318" s="571"/>
      <c r="ANH318" s="571"/>
      <c r="ANI318" s="571"/>
      <c r="ANJ318" s="571"/>
      <c r="ANK318" s="571"/>
      <c r="ANL318" s="571"/>
      <c r="ANM318" s="571"/>
      <c r="ANN318" s="571"/>
      <c r="ANO318" s="571"/>
      <c r="ANP318" s="571"/>
      <c r="ANQ318" s="571"/>
      <c r="ANR318" s="571"/>
      <c r="ANS318" s="571"/>
      <c r="ANT318" s="571"/>
      <c r="ANU318" s="571"/>
      <c r="ANV318" s="571"/>
      <c r="ANW318" s="571"/>
      <c r="ANX318" s="571"/>
      <c r="ANY318" s="571"/>
      <c r="ANZ318" s="571"/>
      <c r="AOA318" s="571"/>
      <c r="AOB318" s="571"/>
      <c r="AOC318" s="571"/>
      <c r="AOD318" s="571"/>
      <c r="AOE318" s="571"/>
      <c r="AOF318" s="571"/>
      <c r="AOG318" s="571"/>
      <c r="AOH318" s="571"/>
      <c r="AOI318" s="571"/>
      <c r="AOJ318" s="571"/>
      <c r="AOK318" s="571"/>
      <c r="AOL318" s="571"/>
      <c r="AOM318" s="571"/>
      <c r="AON318" s="571"/>
      <c r="AOO318" s="571"/>
      <c r="AOP318" s="571"/>
      <c r="AOQ318" s="571"/>
      <c r="AOR318" s="571"/>
      <c r="AOS318" s="571"/>
      <c r="AOT318" s="571"/>
      <c r="AOU318" s="571"/>
      <c r="AOV318" s="571"/>
      <c r="AOW318" s="571"/>
      <c r="AOX318" s="571"/>
      <c r="AOY318" s="571"/>
      <c r="AOZ318" s="571"/>
      <c r="APA318" s="571"/>
      <c r="APB318" s="571"/>
      <c r="APC318" s="571"/>
      <c r="APD318" s="571"/>
      <c r="APE318" s="571"/>
      <c r="APF318" s="571"/>
      <c r="APG318" s="571"/>
      <c r="APH318" s="571"/>
      <c r="API318" s="571"/>
      <c r="APJ318" s="571"/>
      <c r="APK318" s="571"/>
      <c r="APL318" s="571"/>
      <c r="APM318" s="571"/>
      <c r="APN318" s="571"/>
      <c r="APO318" s="571"/>
      <c r="APP318" s="571"/>
      <c r="APQ318" s="571"/>
      <c r="APR318" s="571"/>
      <c r="APS318" s="571"/>
      <c r="APT318" s="571"/>
      <c r="APU318" s="571"/>
      <c r="APV318" s="571"/>
      <c r="APW318" s="571"/>
      <c r="APX318" s="571"/>
      <c r="APY318" s="571"/>
      <c r="APZ318" s="571"/>
      <c r="AQA318" s="571"/>
      <c r="AQB318" s="571"/>
      <c r="AQC318" s="571"/>
      <c r="AQD318" s="571"/>
      <c r="AQE318" s="571"/>
      <c r="AQF318" s="571"/>
      <c r="AQG318" s="571"/>
      <c r="AQH318" s="571"/>
      <c r="AQI318" s="571"/>
      <c r="AQJ318" s="571"/>
      <c r="AQK318" s="571"/>
      <c r="AQL318" s="571"/>
      <c r="AQM318" s="571"/>
      <c r="AQN318" s="571"/>
      <c r="AQO318" s="571"/>
      <c r="AQP318" s="571"/>
      <c r="AQQ318" s="571"/>
      <c r="AQR318" s="571"/>
      <c r="AQS318" s="571"/>
      <c r="AQT318" s="571"/>
      <c r="AQU318" s="571"/>
      <c r="AQV318" s="571"/>
      <c r="AQW318" s="571"/>
      <c r="AQX318" s="571"/>
      <c r="AQY318" s="571"/>
      <c r="AQZ318" s="571"/>
      <c r="ARA318" s="571"/>
      <c r="ARB318" s="571"/>
      <c r="ARC318" s="571"/>
      <c r="ARD318" s="571"/>
      <c r="ARE318" s="571"/>
      <c r="ARF318" s="571"/>
      <c r="ARG318" s="571"/>
      <c r="ARH318" s="571"/>
      <c r="ARI318" s="571"/>
      <c r="ARJ318" s="571"/>
      <c r="ARK318" s="571"/>
      <c r="ARL318" s="571"/>
      <c r="ARM318" s="571"/>
      <c r="ARN318" s="571"/>
      <c r="ARO318" s="571"/>
      <c r="ARP318" s="571"/>
      <c r="ARQ318" s="571"/>
      <c r="ARR318" s="571"/>
      <c r="ARS318" s="571"/>
      <c r="ART318" s="571"/>
      <c r="ARU318" s="571"/>
      <c r="ARV318" s="571"/>
      <c r="ARW318" s="571"/>
      <c r="ARX318" s="571"/>
      <c r="ARY318" s="571"/>
      <c r="ARZ318" s="571"/>
      <c r="ASA318" s="571"/>
      <c r="ASB318" s="571"/>
      <c r="ASC318" s="571"/>
      <c r="ASD318" s="571"/>
      <c r="ASE318" s="571"/>
      <c r="ASF318" s="571"/>
      <c r="ASG318" s="571"/>
      <c r="ASH318" s="571"/>
      <c r="ASI318" s="571"/>
      <c r="ASJ318" s="571"/>
      <c r="ASK318" s="571"/>
      <c r="ASL318" s="571"/>
      <c r="ASM318" s="571"/>
      <c r="ASN318" s="571"/>
      <c r="ASO318" s="571"/>
      <c r="ASP318" s="571"/>
      <c r="ASQ318" s="571"/>
      <c r="ASR318" s="571"/>
      <c r="ASS318" s="571"/>
      <c r="AST318" s="571"/>
      <c r="ASU318" s="571"/>
      <c r="ASV318" s="571"/>
      <c r="ASW318" s="571"/>
      <c r="ASX318" s="571"/>
      <c r="ASY318" s="571"/>
      <c r="ASZ318" s="571"/>
      <c r="ATA318" s="571"/>
      <c r="ATB318" s="571"/>
      <c r="ATC318" s="571"/>
      <c r="ATD318" s="571"/>
      <c r="ATE318" s="571"/>
      <c r="ATF318" s="571"/>
      <c r="ATG318" s="571"/>
      <c r="ATH318" s="571"/>
      <c r="ATI318" s="571"/>
      <c r="ATJ318" s="571"/>
      <c r="ATK318" s="571"/>
      <c r="ATL318" s="571"/>
      <c r="ATM318" s="571"/>
      <c r="ATN318" s="571"/>
      <c r="ATO318" s="571"/>
      <c r="ATP318" s="571"/>
      <c r="ATQ318" s="571"/>
      <c r="ATR318" s="571"/>
      <c r="ATS318" s="571"/>
      <c r="ATT318" s="571"/>
      <c r="ATU318" s="571"/>
      <c r="ATV318" s="571"/>
      <c r="ATW318" s="571"/>
      <c r="ATX318" s="571"/>
      <c r="ATY318" s="571"/>
      <c r="ATZ318" s="571"/>
      <c r="AUA318" s="571"/>
      <c r="AUB318" s="571"/>
      <c r="AUC318" s="571"/>
      <c r="AUD318" s="571"/>
      <c r="AUE318" s="571"/>
      <c r="AUF318" s="571"/>
      <c r="AUG318" s="571"/>
      <c r="AUH318" s="571"/>
      <c r="AUI318" s="571"/>
      <c r="AUJ318" s="571"/>
      <c r="AUK318" s="571"/>
      <c r="AUL318" s="571"/>
      <c r="AUM318" s="571"/>
      <c r="AUN318" s="571"/>
      <c r="AUO318" s="571"/>
      <c r="AUP318" s="571"/>
      <c r="AUQ318" s="571"/>
      <c r="AUR318" s="571"/>
      <c r="AUS318" s="571"/>
      <c r="AUT318" s="571"/>
      <c r="AUU318" s="571"/>
      <c r="AUV318" s="571"/>
      <c r="AUW318" s="571"/>
      <c r="AUX318" s="571"/>
      <c r="AUY318" s="571"/>
      <c r="AUZ318" s="571"/>
      <c r="AVA318" s="571"/>
      <c r="AVB318" s="571"/>
      <c r="AVC318" s="571"/>
      <c r="AVD318" s="571"/>
      <c r="AVE318" s="571"/>
      <c r="AVF318" s="571"/>
      <c r="AVG318" s="571"/>
      <c r="AVH318" s="571"/>
      <c r="AVI318" s="571"/>
      <c r="AVJ318" s="571"/>
      <c r="AVK318" s="571"/>
      <c r="AVL318" s="571"/>
      <c r="AVM318" s="571"/>
      <c r="AVN318" s="571"/>
      <c r="AVO318" s="571"/>
      <c r="AVP318" s="571"/>
      <c r="AVQ318" s="571"/>
      <c r="AVR318" s="571"/>
      <c r="AVS318" s="571"/>
      <c r="AVT318" s="571"/>
      <c r="AVU318" s="571"/>
      <c r="AVV318" s="571"/>
      <c r="AVW318" s="571"/>
      <c r="AVX318" s="571"/>
      <c r="AVY318" s="571"/>
      <c r="AVZ318" s="571"/>
      <c r="AWA318" s="571"/>
      <c r="AWB318" s="571"/>
      <c r="AWC318" s="571"/>
      <c r="AWD318" s="571"/>
      <c r="AWE318" s="571"/>
      <c r="AWF318" s="571"/>
      <c r="AWG318" s="571"/>
      <c r="AWH318" s="571"/>
      <c r="AWI318" s="571"/>
      <c r="AWJ318" s="571"/>
      <c r="AWM318" s="571"/>
      <c r="AWN318" s="571"/>
      <c r="AWO318" s="571"/>
      <c r="AWP318" s="571"/>
      <c r="AWQ318" s="571"/>
      <c r="AWR318" s="571"/>
      <c r="AWS318" s="571"/>
      <c r="AWT318" s="571"/>
      <c r="AWU318" s="571"/>
      <c r="AWV318" s="571"/>
      <c r="AWW318" s="571"/>
      <c r="AWX318" s="571"/>
      <c r="AWY318" s="571"/>
      <c r="AWZ318" s="571"/>
      <c r="AXA318" s="571"/>
      <c r="AXB318" s="571"/>
      <c r="AXC318" s="571"/>
      <c r="AXD318" s="571"/>
      <c r="AXE318" s="571"/>
      <c r="AXF318" s="571"/>
      <c r="AXG318" s="571"/>
      <c r="AXH318" s="571"/>
      <c r="AXI318" s="571"/>
      <c r="AXJ318" s="571"/>
      <c r="AXK318" s="571"/>
      <c r="AXL318" s="571"/>
      <c r="AXM318" s="571"/>
      <c r="AXN318" s="571"/>
      <c r="AXO318" s="571"/>
      <c r="AXP318" s="571"/>
      <c r="AXQ318" s="571"/>
      <c r="AXR318" s="571"/>
      <c r="AXS318" s="571"/>
      <c r="AXT318" s="571"/>
      <c r="AXU318" s="571"/>
      <c r="AXV318" s="571"/>
      <c r="AXW318" s="571"/>
      <c r="AXX318" s="571"/>
      <c r="AXY318" s="571"/>
      <c r="AXZ318" s="571"/>
      <c r="AYA318" s="571"/>
      <c r="AYB318" s="571"/>
      <c r="AYC318" s="571"/>
      <c r="AYD318" s="571"/>
      <c r="AYE318" s="571"/>
      <c r="AYF318" s="571"/>
      <c r="AYG318" s="571"/>
      <c r="AYH318" s="571"/>
      <c r="AYI318" s="571"/>
      <c r="AYJ318" s="571"/>
      <c r="AYK318" s="571"/>
      <c r="AYL318" s="571"/>
      <c r="AYM318" s="571"/>
      <c r="AYN318" s="571"/>
      <c r="AYO318" s="571"/>
      <c r="AYP318" s="571"/>
      <c r="AYQ318" s="571"/>
      <c r="AYR318" s="571"/>
      <c r="AYS318" s="571"/>
      <c r="AYT318" s="571"/>
      <c r="AYU318" s="571"/>
      <c r="AYV318" s="571"/>
      <c r="AYW318" s="571"/>
      <c r="AYX318" s="571"/>
      <c r="AYY318" s="571"/>
      <c r="AYZ318" s="571"/>
      <c r="AZA318" s="571"/>
      <c r="AZB318" s="571"/>
      <c r="AZC318" s="571"/>
      <c r="AZD318" s="571"/>
      <c r="AZE318" s="571"/>
      <c r="AZF318" s="571"/>
      <c r="AZG318" s="571"/>
      <c r="AZH318" s="571"/>
      <c r="AZI318" s="571"/>
      <c r="AZJ318" s="571"/>
      <c r="AZK318" s="571"/>
      <c r="AZL318" s="571"/>
      <c r="AZM318" s="571"/>
      <c r="AZN318" s="571"/>
      <c r="AZO318" s="571"/>
      <c r="AZP318" s="571"/>
      <c r="AZQ318" s="571"/>
      <c r="AZR318" s="571"/>
      <c r="AZS318" s="571"/>
      <c r="AZT318" s="571"/>
      <c r="AZU318" s="571"/>
      <c r="AZV318" s="571"/>
      <c r="AZW318" s="571"/>
      <c r="AZX318" s="571"/>
      <c r="AZY318" s="571"/>
      <c r="AZZ318" s="571"/>
      <c r="BAA318" s="571"/>
      <c r="BAB318" s="571"/>
      <c r="BAC318" s="571"/>
      <c r="BAD318" s="571"/>
      <c r="BAE318" s="571"/>
      <c r="BAF318" s="571"/>
      <c r="BAG318" s="571"/>
      <c r="BAH318" s="571"/>
      <c r="BAI318" s="571"/>
      <c r="BAJ318" s="571"/>
      <c r="BAK318" s="571"/>
      <c r="BAL318" s="571"/>
      <c r="BAM318" s="571"/>
      <c r="BAN318" s="571"/>
      <c r="BAO318" s="571"/>
      <c r="BAP318" s="571"/>
      <c r="BAQ318" s="571"/>
      <c r="BAR318" s="571"/>
      <c r="BAS318" s="571"/>
      <c r="BAT318" s="571"/>
      <c r="BAU318" s="571"/>
      <c r="BAV318" s="571"/>
      <c r="BAW318" s="571"/>
      <c r="BAX318" s="571"/>
      <c r="BAY318" s="571"/>
      <c r="BAZ318" s="571"/>
      <c r="BBA318" s="571"/>
      <c r="BBB318" s="571"/>
      <c r="BBC318" s="571"/>
      <c r="BBD318" s="571"/>
      <c r="BBE318" s="571"/>
      <c r="BBF318" s="571"/>
      <c r="BBG318" s="571"/>
      <c r="BBH318" s="571"/>
      <c r="BBI318" s="571"/>
      <c r="BBJ318" s="571"/>
      <c r="BBK318" s="571"/>
      <c r="BBL318" s="571"/>
      <c r="BBM318" s="571"/>
      <c r="BBN318" s="571"/>
      <c r="BBO318" s="571"/>
      <c r="BBP318" s="571"/>
      <c r="BBQ318" s="571"/>
      <c r="BBR318" s="571"/>
      <c r="BBS318" s="571"/>
      <c r="BBT318" s="571"/>
      <c r="BBU318" s="571"/>
      <c r="BBV318" s="571"/>
      <c r="BBW318" s="571"/>
      <c r="BBX318" s="571"/>
      <c r="BBY318" s="571"/>
      <c r="BBZ318" s="571"/>
      <c r="BCA318" s="571"/>
      <c r="BCB318" s="571"/>
      <c r="BCC318" s="571"/>
      <c r="BCD318" s="571"/>
      <c r="BCE318" s="571"/>
      <c r="BCF318" s="571"/>
      <c r="BCG318" s="571"/>
      <c r="BCH318" s="571"/>
      <c r="BCI318" s="571"/>
      <c r="BCJ318" s="571"/>
      <c r="BCK318" s="571"/>
      <c r="BCL318" s="571"/>
      <c r="BCM318" s="571"/>
      <c r="BCN318" s="571"/>
      <c r="BCO318" s="571"/>
      <c r="BCP318" s="571"/>
      <c r="BCQ318" s="571"/>
      <c r="BCR318" s="571"/>
      <c r="BCS318" s="571"/>
      <c r="BCT318" s="571"/>
      <c r="BCU318" s="571"/>
      <c r="BCV318" s="571"/>
      <c r="BCW318" s="571"/>
      <c r="BCX318" s="571"/>
      <c r="BCY318" s="571"/>
      <c r="BCZ318" s="571"/>
      <c r="BDA318" s="571"/>
      <c r="BDB318" s="571"/>
      <c r="BDC318" s="571"/>
      <c r="BDD318" s="571"/>
      <c r="BDE318" s="571"/>
      <c r="BDF318" s="571"/>
      <c r="BDG318" s="571"/>
      <c r="BDH318" s="571"/>
      <c r="BDI318" s="571"/>
      <c r="BDJ318" s="571"/>
      <c r="BDK318" s="571"/>
      <c r="BDL318" s="571"/>
      <c r="BDM318" s="571"/>
      <c r="BDN318" s="571"/>
      <c r="BDO318" s="571"/>
      <c r="BDP318" s="571"/>
      <c r="BDQ318" s="571"/>
      <c r="BDR318" s="571"/>
      <c r="BDS318" s="571"/>
      <c r="BDT318" s="571"/>
      <c r="BDU318" s="571"/>
      <c r="BDV318" s="571"/>
      <c r="BDW318" s="571"/>
      <c r="BDX318" s="571"/>
      <c r="BDY318" s="571"/>
      <c r="BDZ318" s="571"/>
      <c r="BEA318" s="571"/>
      <c r="BEB318" s="571"/>
      <c r="BEC318" s="571"/>
      <c r="BED318" s="571"/>
      <c r="BEE318" s="571"/>
      <c r="BEF318" s="571"/>
      <c r="BEG318" s="571"/>
      <c r="BEH318" s="571"/>
      <c r="BEI318" s="571"/>
      <c r="BEJ318" s="571"/>
      <c r="BEK318" s="571"/>
      <c r="BEL318" s="571"/>
      <c r="BEM318" s="571"/>
      <c r="BEN318" s="571"/>
      <c r="BEO318" s="571"/>
      <c r="BEP318" s="571"/>
      <c r="BEQ318" s="571"/>
      <c r="BER318" s="571"/>
      <c r="BES318" s="571"/>
      <c r="BET318" s="571"/>
      <c r="BEU318" s="571"/>
      <c r="BEV318" s="571"/>
      <c r="BEW318" s="571"/>
      <c r="BEX318" s="571"/>
      <c r="BEY318" s="571"/>
      <c r="BEZ318" s="571"/>
      <c r="BFA318" s="571"/>
      <c r="BFB318" s="571"/>
      <c r="BFC318" s="571"/>
      <c r="BFD318" s="571"/>
      <c r="BFE318" s="571"/>
      <c r="BFF318" s="571"/>
      <c r="BFG318" s="571"/>
      <c r="BFH318" s="571"/>
      <c r="BFI318" s="571"/>
      <c r="BFJ318" s="571"/>
      <c r="BFK318" s="571"/>
      <c r="BFL318" s="571"/>
      <c r="BFM318" s="571"/>
      <c r="BFN318" s="571"/>
      <c r="BFO318" s="571"/>
      <c r="BFP318" s="571"/>
      <c r="BFQ318" s="571"/>
      <c r="BFR318" s="571"/>
      <c r="BFS318" s="571"/>
      <c r="BFT318" s="571"/>
      <c r="BFU318" s="571"/>
      <c r="BFV318" s="571"/>
      <c r="BFW318" s="571"/>
      <c r="BFX318" s="571"/>
      <c r="BFY318" s="571"/>
      <c r="BFZ318" s="571"/>
      <c r="BGA318" s="571"/>
      <c r="BGB318" s="571"/>
      <c r="BGC318" s="571"/>
      <c r="BGD318" s="571"/>
      <c r="BGE318" s="571"/>
      <c r="BGF318" s="571"/>
      <c r="BGI318" s="571"/>
      <c r="BGJ318" s="571"/>
      <c r="BGK318" s="571"/>
      <c r="BGL318" s="571"/>
      <c r="BGM318" s="571"/>
      <c r="BGN318" s="571"/>
      <c r="BGO318" s="571"/>
      <c r="BGP318" s="571"/>
      <c r="BGQ318" s="571"/>
      <c r="BGR318" s="571"/>
      <c r="BGS318" s="571"/>
      <c r="BGT318" s="571"/>
      <c r="BGU318" s="571"/>
      <c r="BGV318" s="571"/>
      <c r="BGW318" s="571"/>
      <c r="BGX318" s="571"/>
      <c r="BGY318" s="571"/>
      <c r="BGZ318" s="571"/>
      <c r="BHA318" s="571"/>
      <c r="BHB318" s="571"/>
      <c r="BHC318" s="571"/>
      <c r="BHD318" s="571"/>
      <c r="BHE318" s="571"/>
      <c r="BHF318" s="571"/>
      <c r="BHG318" s="571"/>
      <c r="BHH318" s="571"/>
      <c r="BHI318" s="571"/>
      <c r="BHJ318" s="571"/>
      <c r="BHK318" s="571"/>
      <c r="BHL318" s="571"/>
      <c r="BHM318" s="571"/>
      <c r="BHN318" s="571"/>
      <c r="BHO318" s="571"/>
      <c r="BHP318" s="571"/>
      <c r="BHQ318" s="571"/>
      <c r="BHR318" s="571"/>
      <c r="BHS318" s="571"/>
      <c r="BHT318" s="571"/>
      <c r="BHU318" s="571"/>
      <c r="BHV318" s="571"/>
      <c r="BHW318" s="571"/>
      <c r="BHX318" s="571"/>
      <c r="BHY318" s="571"/>
      <c r="BHZ318" s="571"/>
      <c r="BIA318" s="571"/>
      <c r="BIB318" s="571"/>
      <c r="BIC318" s="571"/>
      <c r="BID318" s="571"/>
      <c r="BIE318" s="571"/>
      <c r="BIF318" s="571"/>
      <c r="BIG318" s="571"/>
      <c r="BIH318" s="571"/>
      <c r="BII318" s="571"/>
      <c r="BIJ318" s="571"/>
      <c r="BIK318" s="571"/>
      <c r="BIL318" s="571"/>
      <c r="BIM318" s="571"/>
      <c r="BIN318" s="571"/>
      <c r="BIO318" s="571"/>
      <c r="BIP318" s="571"/>
      <c r="BIQ318" s="571"/>
      <c r="BIR318" s="571"/>
      <c r="BIS318" s="571"/>
      <c r="BIT318" s="571"/>
      <c r="BIU318" s="571"/>
      <c r="BIV318" s="571"/>
      <c r="BIW318" s="571"/>
      <c r="BIX318" s="571"/>
      <c r="BIY318" s="571"/>
      <c r="BIZ318" s="571"/>
      <c r="BJA318" s="571"/>
      <c r="BJB318" s="571"/>
      <c r="BJC318" s="571"/>
      <c r="BJD318" s="571"/>
      <c r="BJE318" s="571"/>
      <c r="BJF318" s="571"/>
      <c r="BJG318" s="571"/>
      <c r="BJH318" s="571"/>
      <c r="BJI318" s="571"/>
      <c r="BJJ318" s="571"/>
      <c r="BJK318" s="571"/>
      <c r="BJL318" s="571"/>
      <c r="BJM318" s="571"/>
      <c r="BJN318" s="571"/>
      <c r="BJO318" s="571"/>
      <c r="BJP318" s="571"/>
      <c r="BJQ318" s="571"/>
      <c r="BJR318" s="571"/>
      <c r="BJS318" s="571"/>
      <c r="BJT318" s="571"/>
      <c r="BJU318" s="571"/>
      <c r="BJV318" s="571"/>
      <c r="BJW318" s="571"/>
      <c r="BJX318" s="571"/>
      <c r="BJY318" s="571"/>
      <c r="BJZ318" s="571"/>
      <c r="BKA318" s="571"/>
      <c r="BKB318" s="571"/>
      <c r="BKC318" s="571"/>
      <c r="BKD318" s="571"/>
      <c r="BKE318" s="571"/>
      <c r="BKF318" s="571"/>
      <c r="BKG318" s="571"/>
      <c r="BKH318" s="571"/>
      <c r="BKI318" s="571"/>
      <c r="BKJ318" s="571"/>
      <c r="BKK318" s="571"/>
      <c r="BKL318" s="571"/>
      <c r="BKM318" s="571"/>
      <c r="BKN318" s="571"/>
      <c r="BKO318" s="571"/>
      <c r="BKP318" s="571"/>
      <c r="BKQ318" s="571"/>
      <c r="BKR318" s="571"/>
      <c r="BKS318" s="571"/>
      <c r="BKT318" s="571"/>
      <c r="BKU318" s="571"/>
      <c r="BKV318" s="571"/>
      <c r="BKW318" s="571"/>
      <c r="BKX318" s="571"/>
      <c r="BKY318" s="571"/>
      <c r="BKZ318" s="571"/>
      <c r="BLA318" s="571"/>
      <c r="BLB318" s="571"/>
      <c r="BLC318" s="571"/>
      <c r="BLD318" s="571"/>
      <c r="BLE318" s="571"/>
      <c r="BLF318" s="571"/>
      <c r="BLG318" s="571"/>
      <c r="BLH318" s="571"/>
      <c r="BLI318" s="571"/>
      <c r="BLJ318" s="571"/>
      <c r="BLK318" s="571"/>
      <c r="BLL318" s="571"/>
      <c r="BLM318" s="571"/>
      <c r="BLN318" s="571"/>
      <c r="BLO318" s="571"/>
      <c r="BLP318" s="571"/>
      <c r="BLQ318" s="571"/>
      <c r="BLR318" s="571"/>
      <c r="BLS318" s="571"/>
      <c r="BLT318" s="571"/>
      <c r="BLU318" s="571"/>
      <c r="BLV318" s="571"/>
      <c r="BLW318" s="571"/>
      <c r="BLX318" s="571"/>
      <c r="BLY318" s="571"/>
      <c r="BLZ318" s="571"/>
      <c r="BMA318" s="571"/>
      <c r="BMB318" s="571"/>
      <c r="BMC318" s="571"/>
      <c r="BMD318" s="571"/>
      <c r="BME318" s="571"/>
      <c r="BMF318" s="571"/>
      <c r="BMG318" s="571"/>
      <c r="BMH318" s="571"/>
      <c r="BMI318" s="571"/>
      <c r="BMJ318" s="571"/>
      <c r="BMK318" s="571"/>
      <c r="BML318" s="571"/>
      <c r="BMM318" s="571"/>
      <c r="BMN318" s="571"/>
      <c r="BMO318" s="571"/>
      <c r="BMP318" s="571"/>
      <c r="BMQ318" s="571"/>
      <c r="BMR318" s="571"/>
      <c r="BMS318" s="571"/>
      <c r="BMT318" s="571"/>
      <c r="BMU318" s="571"/>
      <c r="BMV318" s="571"/>
      <c r="BMW318" s="571"/>
      <c r="BMX318" s="571"/>
      <c r="BMY318" s="571"/>
      <c r="BMZ318" s="571"/>
      <c r="BNA318" s="571"/>
      <c r="BNB318" s="571"/>
      <c r="BNC318" s="571"/>
      <c r="BND318" s="571"/>
      <c r="BNE318" s="571"/>
      <c r="BNF318" s="571"/>
      <c r="BNG318" s="571"/>
      <c r="BNH318" s="571"/>
      <c r="BNI318" s="571"/>
      <c r="BNJ318" s="571"/>
      <c r="BNK318" s="571"/>
      <c r="BNL318" s="571"/>
      <c r="BNM318" s="571"/>
      <c r="BNN318" s="571"/>
      <c r="BNO318" s="571"/>
      <c r="BNP318" s="571"/>
      <c r="BNQ318" s="571"/>
      <c r="BNR318" s="571"/>
      <c r="BNS318" s="571"/>
      <c r="BNT318" s="571"/>
      <c r="BNU318" s="571"/>
      <c r="BNV318" s="571"/>
      <c r="BNW318" s="571"/>
      <c r="BNX318" s="571"/>
      <c r="BNY318" s="571"/>
      <c r="BNZ318" s="571"/>
      <c r="BOA318" s="571"/>
      <c r="BOB318" s="571"/>
      <c r="BOC318" s="571"/>
      <c r="BOD318" s="571"/>
      <c r="BOE318" s="571"/>
      <c r="BOF318" s="571"/>
      <c r="BOG318" s="571"/>
      <c r="BOH318" s="571"/>
      <c r="BOI318" s="571"/>
      <c r="BOJ318" s="571"/>
      <c r="BOK318" s="571"/>
      <c r="BOL318" s="571"/>
      <c r="BOM318" s="571"/>
      <c r="BON318" s="571"/>
      <c r="BOO318" s="571"/>
      <c r="BOP318" s="571"/>
      <c r="BOQ318" s="571"/>
      <c r="BOR318" s="571"/>
      <c r="BOS318" s="571"/>
      <c r="BOT318" s="571"/>
      <c r="BOU318" s="571"/>
      <c r="BOV318" s="571"/>
      <c r="BOW318" s="571"/>
      <c r="BOX318" s="571"/>
      <c r="BOY318" s="571"/>
      <c r="BOZ318" s="571"/>
      <c r="BPA318" s="571"/>
      <c r="BPB318" s="571"/>
      <c r="BPC318" s="571"/>
      <c r="BPD318" s="571"/>
      <c r="BPE318" s="571"/>
      <c r="BPF318" s="571"/>
      <c r="BPG318" s="571"/>
      <c r="BPH318" s="571"/>
      <c r="BPI318" s="571"/>
      <c r="BPJ318" s="571"/>
      <c r="BPK318" s="571"/>
      <c r="BPL318" s="571"/>
      <c r="BPM318" s="571"/>
      <c r="BPN318" s="571"/>
      <c r="BPO318" s="571"/>
      <c r="BPP318" s="571"/>
      <c r="BPQ318" s="571"/>
      <c r="BPR318" s="571"/>
      <c r="BPS318" s="571"/>
      <c r="BPT318" s="571"/>
      <c r="BPU318" s="571"/>
      <c r="BPV318" s="571"/>
      <c r="BPW318" s="571"/>
      <c r="BPX318" s="571"/>
      <c r="BPY318" s="571"/>
      <c r="BPZ318" s="571"/>
      <c r="BQA318" s="571"/>
      <c r="BQB318" s="571"/>
      <c r="BQE318" s="571"/>
      <c r="BQF318" s="571"/>
      <c r="BQG318" s="571"/>
      <c r="BQH318" s="571"/>
      <c r="BQI318" s="571"/>
      <c r="BQJ318" s="571"/>
      <c r="BQK318" s="571"/>
      <c r="BQL318" s="571"/>
      <c r="BQM318" s="571"/>
      <c r="BQN318" s="571"/>
      <c r="BQO318" s="571"/>
      <c r="BQP318" s="571"/>
      <c r="BQQ318" s="571"/>
      <c r="BQR318" s="571"/>
      <c r="BQS318" s="571"/>
      <c r="BQT318" s="571"/>
      <c r="BQU318" s="571"/>
      <c r="BQV318" s="571"/>
      <c r="BQW318" s="571"/>
      <c r="BQX318" s="571"/>
      <c r="BQY318" s="571"/>
      <c r="BQZ318" s="571"/>
      <c r="BRA318" s="571"/>
      <c r="BRB318" s="571"/>
      <c r="BRC318" s="571"/>
      <c r="BRD318" s="571"/>
      <c r="BRE318" s="571"/>
      <c r="BRF318" s="571"/>
      <c r="BRG318" s="571"/>
      <c r="BRH318" s="571"/>
      <c r="BRI318" s="571"/>
      <c r="BRJ318" s="571"/>
      <c r="BRK318" s="571"/>
      <c r="BRL318" s="571"/>
      <c r="BRM318" s="571"/>
      <c r="BRN318" s="571"/>
      <c r="BRO318" s="571"/>
      <c r="BRP318" s="571"/>
      <c r="BRQ318" s="571"/>
      <c r="BRR318" s="571"/>
      <c r="BRS318" s="571"/>
      <c r="BRT318" s="571"/>
      <c r="BRU318" s="571"/>
      <c r="BRV318" s="571"/>
      <c r="BRW318" s="571"/>
      <c r="BRX318" s="571"/>
      <c r="BRY318" s="571"/>
      <c r="BRZ318" s="571"/>
      <c r="BSA318" s="571"/>
      <c r="BSB318" s="571"/>
      <c r="BSC318" s="571"/>
      <c r="BSD318" s="571"/>
      <c r="BSE318" s="571"/>
      <c r="BSF318" s="571"/>
      <c r="BSG318" s="571"/>
      <c r="BSH318" s="571"/>
      <c r="BSI318" s="571"/>
      <c r="BSJ318" s="571"/>
      <c r="BSK318" s="571"/>
      <c r="BSL318" s="571"/>
      <c r="BSM318" s="571"/>
      <c r="BSN318" s="571"/>
      <c r="BSO318" s="571"/>
      <c r="BSP318" s="571"/>
      <c r="BSQ318" s="571"/>
      <c r="BSR318" s="571"/>
      <c r="BSS318" s="571"/>
      <c r="BST318" s="571"/>
      <c r="BSU318" s="571"/>
      <c r="BSV318" s="571"/>
      <c r="BSW318" s="571"/>
      <c r="BSX318" s="571"/>
      <c r="BSY318" s="571"/>
      <c r="BSZ318" s="571"/>
      <c r="BTA318" s="571"/>
      <c r="BTB318" s="571"/>
      <c r="BTC318" s="571"/>
      <c r="BTD318" s="571"/>
      <c r="BTE318" s="571"/>
      <c r="BTF318" s="571"/>
      <c r="BTG318" s="571"/>
      <c r="BTH318" s="571"/>
      <c r="BTI318" s="571"/>
      <c r="BTJ318" s="571"/>
      <c r="BTK318" s="571"/>
      <c r="BTL318" s="571"/>
      <c r="BTM318" s="571"/>
      <c r="BTN318" s="571"/>
      <c r="BTO318" s="571"/>
      <c r="BTP318" s="571"/>
      <c r="BTQ318" s="571"/>
      <c r="BTR318" s="571"/>
      <c r="BTS318" s="571"/>
      <c r="BTT318" s="571"/>
      <c r="BTU318" s="571"/>
      <c r="BTV318" s="571"/>
      <c r="BTW318" s="571"/>
      <c r="BTX318" s="571"/>
      <c r="BTY318" s="571"/>
      <c r="BTZ318" s="571"/>
      <c r="BUA318" s="571"/>
      <c r="BUB318" s="571"/>
      <c r="BUC318" s="571"/>
      <c r="BUD318" s="571"/>
      <c r="BUE318" s="571"/>
      <c r="BUF318" s="571"/>
      <c r="BUG318" s="571"/>
      <c r="BUH318" s="571"/>
      <c r="BUI318" s="571"/>
      <c r="BUJ318" s="571"/>
      <c r="BUK318" s="571"/>
      <c r="BUL318" s="571"/>
      <c r="BUM318" s="571"/>
      <c r="BUN318" s="571"/>
      <c r="BUO318" s="571"/>
      <c r="BUP318" s="571"/>
      <c r="BUQ318" s="571"/>
      <c r="BUR318" s="571"/>
      <c r="BUS318" s="571"/>
      <c r="BUT318" s="571"/>
      <c r="BUU318" s="571"/>
      <c r="BUV318" s="571"/>
      <c r="BUW318" s="571"/>
      <c r="BUX318" s="571"/>
      <c r="BUY318" s="571"/>
      <c r="BUZ318" s="571"/>
      <c r="BVA318" s="571"/>
      <c r="BVB318" s="571"/>
      <c r="BVC318" s="571"/>
      <c r="BVD318" s="571"/>
      <c r="BVE318" s="571"/>
      <c r="BVF318" s="571"/>
      <c r="BVG318" s="571"/>
      <c r="BVH318" s="571"/>
      <c r="BVI318" s="571"/>
      <c r="BVJ318" s="571"/>
      <c r="BVK318" s="571"/>
      <c r="BVL318" s="571"/>
      <c r="BVM318" s="571"/>
      <c r="BVN318" s="571"/>
      <c r="BVO318" s="571"/>
      <c r="BVP318" s="571"/>
      <c r="BVQ318" s="571"/>
      <c r="BVR318" s="571"/>
      <c r="BVS318" s="571"/>
      <c r="BVT318" s="571"/>
      <c r="BVU318" s="571"/>
      <c r="BVV318" s="571"/>
      <c r="BVW318" s="571"/>
      <c r="BVX318" s="571"/>
      <c r="BVY318" s="571"/>
      <c r="BVZ318" s="571"/>
      <c r="BWA318" s="571"/>
      <c r="BWB318" s="571"/>
      <c r="BWC318" s="571"/>
      <c r="BWD318" s="571"/>
      <c r="BWE318" s="571"/>
      <c r="BWF318" s="571"/>
      <c r="BWG318" s="571"/>
      <c r="BWH318" s="571"/>
      <c r="BWI318" s="571"/>
      <c r="BWJ318" s="571"/>
      <c r="BWK318" s="571"/>
      <c r="BWL318" s="571"/>
      <c r="BWM318" s="571"/>
      <c r="BWN318" s="571"/>
      <c r="BWO318" s="571"/>
      <c r="BWP318" s="571"/>
      <c r="BWQ318" s="571"/>
      <c r="BWR318" s="571"/>
      <c r="BWS318" s="571"/>
      <c r="BWT318" s="571"/>
      <c r="BWU318" s="571"/>
      <c r="BWV318" s="571"/>
      <c r="BWW318" s="571"/>
      <c r="BWX318" s="571"/>
      <c r="BWY318" s="571"/>
      <c r="BWZ318" s="571"/>
      <c r="BXA318" s="571"/>
      <c r="BXB318" s="571"/>
      <c r="BXC318" s="571"/>
      <c r="BXD318" s="571"/>
      <c r="BXE318" s="571"/>
      <c r="BXF318" s="571"/>
      <c r="BXG318" s="571"/>
      <c r="BXH318" s="571"/>
      <c r="BXI318" s="571"/>
      <c r="BXJ318" s="571"/>
      <c r="BXK318" s="571"/>
      <c r="BXL318" s="571"/>
      <c r="BXM318" s="571"/>
      <c r="BXN318" s="571"/>
      <c r="BXO318" s="571"/>
      <c r="BXP318" s="571"/>
      <c r="BXQ318" s="571"/>
      <c r="BXR318" s="571"/>
      <c r="BXS318" s="571"/>
      <c r="BXT318" s="571"/>
      <c r="BXU318" s="571"/>
      <c r="BXV318" s="571"/>
      <c r="BXW318" s="571"/>
      <c r="BXX318" s="571"/>
      <c r="BXY318" s="571"/>
      <c r="BXZ318" s="571"/>
      <c r="BYA318" s="571"/>
      <c r="BYB318" s="571"/>
      <c r="BYC318" s="571"/>
      <c r="BYD318" s="571"/>
      <c r="BYE318" s="571"/>
      <c r="BYF318" s="571"/>
      <c r="BYG318" s="571"/>
      <c r="BYH318" s="571"/>
      <c r="BYI318" s="571"/>
      <c r="BYJ318" s="571"/>
      <c r="BYK318" s="571"/>
      <c r="BYL318" s="571"/>
      <c r="BYM318" s="571"/>
      <c r="BYN318" s="571"/>
      <c r="BYO318" s="571"/>
      <c r="BYP318" s="571"/>
      <c r="BYQ318" s="571"/>
      <c r="BYR318" s="571"/>
      <c r="BYS318" s="571"/>
      <c r="BYT318" s="571"/>
      <c r="BYU318" s="571"/>
      <c r="BYV318" s="571"/>
      <c r="BYW318" s="571"/>
      <c r="BYX318" s="571"/>
      <c r="BYY318" s="571"/>
      <c r="BYZ318" s="571"/>
      <c r="BZA318" s="571"/>
      <c r="BZB318" s="571"/>
      <c r="BZC318" s="571"/>
      <c r="BZD318" s="571"/>
      <c r="BZE318" s="571"/>
      <c r="BZF318" s="571"/>
      <c r="BZG318" s="571"/>
      <c r="BZH318" s="571"/>
      <c r="BZI318" s="571"/>
      <c r="BZJ318" s="571"/>
      <c r="BZK318" s="571"/>
      <c r="BZL318" s="571"/>
      <c r="BZM318" s="571"/>
      <c r="BZN318" s="571"/>
      <c r="BZO318" s="571"/>
      <c r="BZP318" s="571"/>
      <c r="BZQ318" s="571"/>
      <c r="BZR318" s="571"/>
      <c r="BZS318" s="571"/>
      <c r="BZT318" s="571"/>
      <c r="BZU318" s="571"/>
      <c r="BZV318" s="571"/>
      <c r="BZW318" s="571"/>
      <c r="BZX318" s="571"/>
      <c r="CAA318" s="571"/>
      <c r="CAB318" s="571"/>
      <c r="CAC318" s="571"/>
      <c r="CAD318" s="571"/>
      <c r="CAE318" s="571"/>
      <c r="CAF318" s="571"/>
      <c r="CAG318" s="571"/>
      <c r="CAH318" s="571"/>
      <c r="CAI318" s="571"/>
      <c r="CAJ318" s="571"/>
      <c r="CAK318" s="571"/>
      <c r="CAL318" s="571"/>
      <c r="CAM318" s="571"/>
      <c r="CAN318" s="571"/>
      <c r="CAO318" s="571"/>
      <c r="CAP318" s="571"/>
      <c r="CAQ318" s="571"/>
      <c r="CAR318" s="571"/>
      <c r="CAS318" s="571"/>
      <c r="CAT318" s="571"/>
      <c r="CAU318" s="571"/>
      <c r="CAV318" s="571"/>
      <c r="CAW318" s="571"/>
      <c r="CAX318" s="571"/>
      <c r="CAY318" s="571"/>
      <c r="CAZ318" s="571"/>
      <c r="CBA318" s="571"/>
      <c r="CBB318" s="571"/>
      <c r="CBC318" s="571"/>
      <c r="CBD318" s="571"/>
      <c r="CBE318" s="571"/>
      <c r="CBF318" s="571"/>
      <c r="CBG318" s="571"/>
      <c r="CBH318" s="571"/>
      <c r="CBI318" s="571"/>
      <c r="CBJ318" s="571"/>
      <c r="CBK318" s="571"/>
      <c r="CBL318" s="571"/>
      <c r="CBM318" s="571"/>
      <c r="CBN318" s="571"/>
      <c r="CBO318" s="571"/>
      <c r="CBP318" s="571"/>
      <c r="CBQ318" s="571"/>
      <c r="CBR318" s="571"/>
      <c r="CBS318" s="571"/>
      <c r="CBT318" s="571"/>
      <c r="CBU318" s="571"/>
      <c r="CBV318" s="571"/>
      <c r="CBW318" s="571"/>
      <c r="CBX318" s="571"/>
      <c r="CBY318" s="571"/>
      <c r="CBZ318" s="571"/>
      <c r="CCA318" s="571"/>
      <c r="CCB318" s="571"/>
      <c r="CCC318" s="571"/>
      <c r="CCD318" s="571"/>
      <c r="CCE318" s="571"/>
      <c r="CCF318" s="571"/>
      <c r="CCG318" s="571"/>
      <c r="CCH318" s="571"/>
      <c r="CCI318" s="571"/>
      <c r="CCJ318" s="571"/>
      <c r="CCK318" s="571"/>
      <c r="CCL318" s="571"/>
      <c r="CCM318" s="571"/>
      <c r="CCN318" s="571"/>
      <c r="CCO318" s="571"/>
      <c r="CCP318" s="571"/>
      <c r="CCQ318" s="571"/>
      <c r="CCR318" s="571"/>
      <c r="CCS318" s="571"/>
      <c r="CCT318" s="571"/>
      <c r="CCU318" s="571"/>
      <c r="CCV318" s="571"/>
      <c r="CCW318" s="571"/>
      <c r="CCX318" s="571"/>
      <c r="CCY318" s="571"/>
      <c r="CCZ318" s="571"/>
      <c r="CDA318" s="571"/>
      <c r="CDB318" s="571"/>
      <c r="CDC318" s="571"/>
      <c r="CDD318" s="571"/>
      <c r="CDE318" s="571"/>
      <c r="CDF318" s="571"/>
      <c r="CDG318" s="571"/>
      <c r="CDH318" s="571"/>
      <c r="CDI318" s="571"/>
      <c r="CDJ318" s="571"/>
      <c r="CDK318" s="571"/>
      <c r="CDL318" s="571"/>
      <c r="CDM318" s="571"/>
      <c r="CDN318" s="571"/>
      <c r="CDO318" s="571"/>
      <c r="CDP318" s="571"/>
      <c r="CDQ318" s="571"/>
      <c r="CDR318" s="571"/>
      <c r="CDS318" s="571"/>
      <c r="CDT318" s="571"/>
      <c r="CDU318" s="571"/>
      <c r="CDV318" s="571"/>
      <c r="CDW318" s="571"/>
      <c r="CDX318" s="571"/>
      <c r="CDY318" s="571"/>
      <c r="CDZ318" s="571"/>
      <c r="CEA318" s="571"/>
      <c r="CEB318" s="571"/>
      <c r="CEC318" s="571"/>
      <c r="CED318" s="571"/>
      <c r="CEE318" s="571"/>
      <c r="CEF318" s="571"/>
      <c r="CEG318" s="571"/>
      <c r="CEH318" s="571"/>
      <c r="CEI318" s="571"/>
      <c r="CEJ318" s="571"/>
      <c r="CEK318" s="571"/>
      <c r="CEL318" s="571"/>
      <c r="CEM318" s="571"/>
      <c r="CEN318" s="571"/>
      <c r="CEO318" s="571"/>
      <c r="CEP318" s="571"/>
      <c r="CEQ318" s="571"/>
      <c r="CER318" s="571"/>
      <c r="CES318" s="571"/>
      <c r="CET318" s="571"/>
      <c r="CEU318" s="571"/>
      <c r="CEV318" s="571"/>
      <c r="CEW318" s="571"/>
      <c r="CEX318" s="571"/>
      <c r="CEY318" s="571"/>
      <c r="CEZ318" s="571"/>
      <c r="CFA318" s="571"/>
      <c r="CFB318" s="571"/>
      <c r="CFC318" s="571"/>
      <c r="CFD318" s="571"/>
      <c r="CFE318" s="571"/>
      <c r="CFF318" s="571"/>
      <c r="CFG318" s="571"/>
      <c r="CFH318" s="571"/>
      <c r="CFI318" s="571"/>
      <c r="CFJ318" s="571"/>
      <c r="CFK318" s="571"/>
      <c r="CFL318" s="571"/>
      <c r="CFM318" s="571"/>
      <c r="CFN318" s="571"/>
      <c r="CFO318" s="571"/>
      <c r="CFP318" s="571"/>
      <c r="CFQ318" s="571"/>
      <c r="CFR318" s="571"/>
      <c r="CFS318" s="571"/>
      <c r="CFT318" s="571"/>
      <c r="CFU318" s="571"/>
      <c r="CFV318" s="571"/>
      <c r="CFW318" s="571"/>
      <c r="CFX318" s="571"/>
      <c r="CFY318" s="571"/>
      <c r="CFZ318" s="571"/>
      <c r="CGA318" s="571"/>
      <c r="CGB318" s="571"/>
      <c r="CGC318" s="571"/>
      <c r="CGD318" s="571"/>
      <c r="CGE318" s="571"/>
      <c r="CGF318" s="571"/>
      <c r="CGG318" s="571"/>
      <c r="CGH318" s="571"/>
      <c r="CGI318" s="571"/>
      <c r="CGJ318" s="571"/>
      <c r="CGK318" s="571"/>
      <c r="CGL318" s="571"/>
      <c r="CGM318" s="571"/>
      <c r="CGN318" s="571"/>
      <c r="CGO318" s="571"/>
      <c r="CGP318" s="571"/>
      <c r="CGQ318" s="571"/>
      <c r="CGR318" s="571"/>
      <c r="CGS318" s="571"/>
      <c r="CGT318" s="571"/>
      <c r="CGU318" s="571"/>
      <c r="CGV318" s="571"/>
      <c r="CGW318" s="571"/>
      <c r="CGX318" s="571"/>
      <c r="CGY318" s="571"/>
      <c r="CGZ318" s="571"/>
      <c r="CHA318" s="571"/>
      <c r="CHB318" s="571"/>
      <c r="CHC318" s="571"/>
      <c r="CHD318" s="571"/>
      <c r="CHE318" s="571"/>
      <c r="CHF318" s="571"/>
      <c r="CHG318" s="571"/>
      <c r="CHH318" s="571"/>
      <c r="CHI318" s="571"/>
      <c r="CHJ318" s="571"/>
      <c r="CHK318" s="571"/>
      <c r="CHL318" s="571"/>
      <c r="CHM318" s="571"/>
      <c r="CHN318" s="571"/>
      <c r="CHO318" s="571"/>
      <c r="CHP318" s="571"/>
      <c r="CHQ318" s="571"/>
      <c r="CHR318" s="571"/>
      <c r="CHS318" s="571"/>
      <c r="CHT318" s="571"/>
      <c r="CHU318" s="571"/>
      <c r="CHV318" s="571"/>
      <c r="CHW318" s="571"/>
      <c r="CHX318" s="571"/>
      <c r="CHY318" s="571"/>
      <c r="CHZ318" s="571"/>
      <c r="CIA318" s="571"/>
      <c r="CIB318" s="571"/>
      <c r="CIC318" s="571"/>
      <c r="CID318" s="571"/>
      <c r="CIE318" s="571"/>
      <c r="CIF318" s="571"/>
      <c r="CIG318" s="571"/>
      <c r="CIH318" s="571"/>
      <c r="CII318" s="571"/>
      <c r="CIJ318" s="571"/>
      <c r="CIK318" s="571"/>
      <c r="CIL318" s="571"/>
      <c r="CIM318" s="571"/>
      <c r="CIN318" s="571"/>
      <c r="CIO318" s="571"/>
      <c r="CIP318" s="571"/>
      <c r="CIQ318" s="571"/>
      <c r="CIR318" s="571"/>
      <c r="CIS318" s="571"/>
      <c r="CIT318" s="571"/>
      <c r="CIU318" s="571"/>
      <c r="CIV318" s="571"/>
      <c r="CIW318" s="571"/>
      <c r="CIX318" s="571"/>
      <c r="CIY318" s="571"/>
      <c r="CIZ318" s="571"/>
      <c r="CJA318" s="571"/>
      <c r="CJB318" s="571"/>
      <c r="CJC318" s="571"/>
      <c r="CJD318" s="571"/>
      <c r="CJE318" s="571"/>
      <c r="CJF318" s="571"/>
      <c r="CJG318" s="571"/>
      <c r="CJH318" s="571"/>
      <c r="CJI318" s="571"/>
      <c r="CJJ318" s="571"/>
      <c r="CJK318" s="571"/>
      <c r="CJL318" s="571"/>
      <c r="CJM318" s="571"/>
      <c r="CJN318" s="571"/>
      <c r="CJO318" s="571"/>
      <c r="CJP318" s="571"/>
      <c r="CJQ318" s="571"/>
      <c r="CJR318" s="571"/>
      <c r="CJS318" s="571"/>
      <c r="CJT318" s="571"/>
      <c r="CJW318" s="571"/>
      <c r="CJX318" s="571"/>
      <c r="CJY318" s="571"/>
      <c r="CJZ318" s="571"/>
      <c r="CKA318" s="571"/>
      <c r="CKB318" s="571"/>
      <c r="CKC318" s="571"/>
      <c r="CKD318" s="571"/>
      <c r="CKE318" s="571"/>
      <c r="CKF318" s="571"/>
      <c r="CKG318" s="571"/>
      <c r="CKH318" s="571"/>
      <c r="CKI318" s="571"/>
      <c r="CKJ318" s="571"/>
      <c r="CKK318" s="571"/>
      <c r="CKL318" s="571"/>
      <c r="CKM318" s="571"/>
      <c r="CKN318" s="571"/>
      <c r="CKO318" s="571"/>
      <c r="CKP318" s="571"/>
      <c r="CKQ318" s="571"/>
      <c r="CKR318" s="571"/>
      <c r="CKS318" s="571"/>
      <c r="CKT318" s="571"/>
      <c r="CKU318" s="571"/>
      <c r="CKV318" s="571"/>
      <c r="CKW318" s="571"/>
      <c r="CKX318" s="571"/>
      <c r="CKY318" s="571"/>
      <c r="CKZ318" s="571"/>
      <c r="CLA318" s="571"/>
      <c r="CLB318" s="571"/>
      <c r="CLC318" s="571"/>
      <c r="CLD318" s="571"/>
      <c r="CLE318" s="571"/>
      <c r="CLF318" s="571"/>
      <c r="CLG318" s="571"/>
      <c r="CLH318" s="571"/>
      <c r="CLI318" s="571"/>
      <c r="CLJ318" s="571"/>
      <c r="CLK318" s="571"/>
      <c r="CLL318" s="571"/>
      <c r="CLM318" s="571"/>
      <c r="CLN318" s="571"/>
      <c r="CLO318" s="571"/>
      <c r="CLP318" s="571"/>
      <c r="CLQ318" s="571"/>
      <c r="CLR318" s="571"/>
      <c r="CLS318" s="571"/>
      <c r="CLT318" s="571"/>
      <c r="CLU318" s="571"/>
      <c r="CLV318" s="571"/>
      <c r="CLW318" s="571"/>
      <c r="CLX318" s="571"/>
      <c r="CLY318" s="571"/>
      <c r="CLZ318" s="571"/>
      <c r="CMA318" s="571"/>
      <c r="CMB318" s="571"/>
      <c r="CMC318" s="571"/>
      <c r="CMD318" s="571"/>
      <c r="CME318" s="571"/>
      <c r="CMF318" s="571"/>
      <c r="CMG318" s="571"/>
      <c r="CMH318" s="571"/>
      <c r="CMI318" s="571"/>
      <c r="CMJ318" s="571"/>
      <c r="CMK318" s="571"/>
      <c r="CML318" s="571"/>
      <c r="CMM318" s="571"/>
      <c r="CMN318" s="571"/>
      <c r="CMO318" s="571"/>
      <c r="CMP318" s="571"/>
      <c r="CMQ318" s="571"/>
      <c r="CMR318" s="571"/>
      <c r="CMS318" s="571"/>
      <c r="CMT318" s="571"/>
      <c r="CMU318" s="571"/>
      <c r="CMV318" s="571"/>
      <c r="CMW318" s="571"/>
      <c r="CMX318" s="571"/>
      <c r="CMY318" s="571"/>
      <c r="CMZ318" s="571"/>
      <c r="CNA318" s="571"/>
      <c r="CNB318" s="571"/>
      <c r="CNC318" s="571"/>
      <c r="CND318" s="571"/>
      <c r="CNE318" s="571"/>
      <c r="CNF318" s="571"/>
      <c r="CNG318" s="571"/>
      <c r="CNH318" s="571"/>
      <c r="CNI318" s="571"/>
      <c r="CNJ318" s="571"/>
      <c r="CNK318" s="571"/>
      <c r="CNL318" s="571"/>
      <c r="CNM318" s="571"/>
      <c r="CNN318" s="571"/>
      <c r="CNO318" s="571"/>
      <c r="CNP318" s="571"/>
      <c r="CNQ318" s="571"/>
      <c r="CNR318" s="571"/>
      <c r="CNS318" s="571"/>
      <c r="CNT318" s="571"/>
      <c r="CNU318" s="571"/>
      <c r="CNV318" s="571"/>
      <c r="CNW318" s="571"/>
      <c r="CNX318" s="571"/>
      <c r="CNY318" s="571"/>
      <c r="CNZ318" s="571"/>
      <c r="COA318" s="571"/>
      <c r="COB318" s="571"/>
      <c r="COC318" s="571"/>
      <c r="COD318" s="571"/>
      <c r="COE318" s="571"/>
      <c r="COF318" s="571"/>
      <c r="COG318" s="571"/>
      <c r="COH318" s="571"/>
      <c r="COI318" s="571"/>
      <c r="COJ318" s="571"/>
      <c r="COK318" s="571"/>
      <c r="COL318" s="571"/>
      <c r="COM318" s="571"/>
      <c r="CON318" s="571"/>
      <c r="COO318" s="571"/>
      <c r="COP318" s="571"/>
      <c r="COQ318" s="571"/>
      <c r="COR318" s="571"/>
      <c r="COS318" s="571"/>
      <c r="COT318" s="571"/>
      <c r="COU318" s="571"/>
      <c r="COV318" s="571"/>
      <c r="COW318" s="571"/>
      <c r="COX318" s="571"/>
      <c r="COY318" s="571"/>
      <c r="COZ318" s="571"/>
      <c r="CPA318" s="571"/>
      <c r="CPB318" s="571"/>
      <c r="CPC318" s="571"/>
      <c r="CPD318" s="571"/>
      <c r="CPE318" s="571"/>
      <c r="CPF318" s="571"/>
      <c r="CPG318" s="571"/>
      <c r="CPH318" s="571"/>
      <c r="CPI318" s="571"/>
      <c r="CPJ318" s="571"/>
      <c r="CPK318" s="571"/>
      <c r="CPL318" s="571"/>
      <c r="CPM318" s="571"/>
      <c r="CPN318" s="571"/>
      <c r="CPO318" s="571"/>
      <c r="CPP318" s="571"/>
      <c r="CPQ318" s="571"/>
      <c r="CPR318" s="571"/>
      <c r="CPS318" s="571"/>
      <c r="CPT318" s="571"/>
      <c r="CPU318" s="571"/>
      <c r="CPV318" s="571"/>
      <c r="CPW318" s="571"/>
      <c r="CPX318" s="571"/>
      <c r="CPY318" s="571"/>
      <c r="CPZ318" s="571"/>
      <c r="CQA318" s="571"/>
      <c r="CQB318" s="571"/>
      <c r="CQC318" s="571"/>
      <c r="CQD318" s="571"/>
      <c r="CQE318" s="571"/>
      <c r="CQF318" s="571"/>
      <c r="CQG318" s="571"/>
      <c r="CQH318" s="571"/>
      <c r="CQI318" s="571"/>
      <c r="CQJ318" s="571"/>
      <c r="CQK318" s="571"/>
      <c r="CQL318" s="571"/>
      <c r="CQM318" s="571"/>
      <c r="CQN318" s="571"/>
      <c r="CQO318" s="571"/>
      <c r="CQP318" s="571"/>
      <c r="CQQ318" s="571"/>
      <c r="CQR318" s="571"/>
      <c r="CQS318" s="571"/>
      <c r="CQT318" s="571"/>
      <c r="CQU318" s="571"/>
      <c r="CQV318" s="571"/>
      <c r="CQW318" s="571"/>
      <c r="CQX318" s="571"/>
      <c r="CQY318" s="571"/>
      <c r="CQZ318" s="571"/>
      <c r="CRA318" s="571"/>
      <c r="CRB318" s="571"/>
      <c r="CRC318" s="571"/>
      <c r="CRD318" s="571"/>
      <c r="CRE318" s="571"/>
      <c r="CRF318" s="571"/>
      <c r="CRG318" s="571"/>
      <c r="CRH318" s="571"/>
      <c r="CRI318" s="571"/>
      <c r="CRJ318" s="571"/>
      <c r="CRK318" s="571"/>
      <c r="CRL318" s="571"/>
      <c r="CRM318" s="571"/>
      <c r="CRN318" s="571"/>
      <c r="CRO318" s="571"/>
      <c r="CRP318" s="571"/>
      <c r="CRQ318" s="571"/>
      <c r="CRR318" s="571"/>
      <c r="CRS318" s="571"/>
      <c r="CRT318" s="571"/>
      <c r="CRU318" s="571"/>
      <c r="CRV318" s="571"/>
      <c r="CRW318" s="571"/>
      <c r="CRX318" s="571"/>
      <c r="CRY318" s="571"/>
      <c r="CRZ318" s="571"/>
      <c r="CSA318" s="571"/>
      <c r="CSB318" s="571"/>
      <c r="CSC318" s="571"/>
      <c r="CSD318" s="571"/>
      <c r="CSE318" s="571"/>
      <c r="CSF318" s="571"/>
      <c r="CSG318" s="571"/>
      <c r="CSH318" s="571"/>
      <c r="CSI318" s="571"/>
      <c r="CSJ318" s="571"/>
      <c r="CSK318" s="571"/>
      <c r="CSL318" s="571"/>
      <c r="CSM318" s="571"/>
      <c r="CSN318" s="571"/>
      <c r="CSO318" s="571"/>
      <c r="CSP318" s="571"/>
      <c r="CSQ318" s="571"/>
      <c r="CSR318" s="571"/>
      <c r="CSS318" s="571"/>
      <c r="CST318" s="571"/>
      <c r="CSU318" s="571"/>
      <c r="CSV318" s="571"/>
      <c r="CSW318" s="571"/>
      <c r="CSX318" s="571"/>
      <c r="CSY318" s="571"/>
      <c r="CSZ318" s="571"/>
      <c r="CTA318" s="571"/>
      <c r="CTB318" s="571"/>
      <c r="CTC318" s="571"/>
      <c r="CTD318" s="571"/>
      <c r="CTE318" s="571"/>
      <c r="CTF318" s="571"/>
      <c r="CTG318" s="571"/>
      <c r="CTH318" s="571"/>
      <c r="CTI318" s="571"/>
      <c r="CTJ318" s="571"/>
      <c r="CTK318" s="571"/>
      <c r="CTL318" s="571"/>
      <c r="CTM318" s="571"/>
      <c r="CTN318" s="571"/>
      <c r="CTO318" s="571"/>
      <c r="CTP318" s="571"/>
      <c r="CTS318" s="571"/>
      <c r="CTT318" s="571"/>
      <c r="CTU318" s="571"/>
      <c r="CTV318" s="571"/>
      <c r="CTW318" s="571"/>
      <c r="CTX318" s="571"/>
      <c r="CTY318" s="571"/>
      <c r="CTZ318" s="571"/>
      <c r="CUA318" s="571"/>
      <c r="CUB318" s="571"/>
      <c r="CUC318" s="571"/>
      <c r="CUD318" s="571"/>
      <c r="CUE318" s="571"/>
      <c r="CUF318" s="571"/>
      <c r="CUG318" s="571"/>
      <c r="CUH318" s="571"/>
      <c r="CUI318" s="571"/>
      <c r="CUJ318" s="571"/>
      <c r="CUK318" s="571"/>
      <c r="CUL318" s="571"/>
      <c r="CUM318" s="571"/>
      <c r="CUN318" s="571"/>
      <c r="CUO318" s="571"/>
      <c r="CUP318" s="571"/>
      <c r="CUQ318" s="571"/>
      <c r="CUR318" s="571"/>
      <c r="CUS318" s="571"/>
      <c r="CUT318" s="571"/>
      <c r="CUU318" s="571"/>
      <c r="CUV318" s="571"/>
      <c r="CUW318" s="571"/>
      <c r="CUX318" s="571"/>
      <c r="CUY318" s="571"/>
      <c r="CUZ318" s="571"/>
      <c r="CVA318" s="571"/>
      <c r="CVB318" s="571"/>
      <c r="CVC318" s="571"/>
      <c r="CVD318" s="571"/>
      <c r="CVE318" s="571"/>
      <c r="CVF318" s="571"/>
      <c r="CVG318" s="571"/>
      <c r="CVH318" s="571"/>
      <c r="CVI318" s="571"/>
      <c r="CVJ318" s="571"/>
      <c r="CVK318" s="571"/>
      <c r="CVL318" s="571"/>
      <c r="CVM318" s="571"/>
      <c r="CVN318" s="571"/>
      <c r="CVO318" s="571"/>
      <c r="CVP318" s="571"/>
      <c r="CVQ318" s="571"/>
      <c r="CVR318" s="571"/>
      <c r="CVS318" s="571"/>
      <c r="CVT318" s="571"/>
      <c r="CVU318" s="571"/>
      <c r="CVV318" s="571"/>
      <c r="CVW318" s="571"/>
      <c r="CVX318" s="571"/>
      <c r="CVY318" s="571"/>
      <c r="CVZ318" s="571"/>
      <c r="CWA318" s="571"/>
      <c r="CWB318" s="571"/>
      <c r="CWC318" s="571"/>
      <c r="CWD318" s="571"/>
      <c r="CWE318" s="571"/>
      <c r="CWF318" s="571"/>
      <c r="CWG318" s="571"/>
      <c r="CWH318" s="571"/>
      <c r="CWI318" s="571"/>
      <c r="CWJ318" s="571"/>
      <c r="CWK318" s="571"/>
      <c r="CWL318" s="571"/>
      <c r="CWM318" s="571"/>
      <c r="CWN318" s="571"/>
      <c r="CWO318" s="571"/>
      <c r="CWP318" s="571"/>
      <c r="CWQ318" s="571"/>
      <c r="CWR318" s="571"/>
      <c r="CWS318" s="571"/>
      <c r="CWT318" s="571"/>
      <c r="CWU318" s="571"/>
      <c r="CWV318" s="571"/>
      <c r="CWW318" s="571"/>
      <c r="CWX318" s="571"/>
      <c r="CWY318" s="571"/>
      <c r="CWZ318" s="571"/>
      <c r="CXA318" s="571"/>
      <c r="CXB318" s="571"/>
      <c r="CXC318" s="571"/>
      <c r="CXD318" s="571"/>
      <c r="CXE318" s="571"/>
      <c r="CXF318" s="571"/>
      <c r="CXG318" s="571"/>
      <c r="CXH318" s="571"/>
      <c r="CXI318" s="571"/>
      <c r="CXJ318" s="571"/>
      <c r="CXK318" s="571"/>
      <c r="CXL318" s="571"/>
      <c r="CXM318" s="571"/>
      <c r="CXN318" s="571"/>
      <c r="CXO318" s="571"/>
      <c r="CXP318" s="571"/>
      <c r="CXQ318" s="571"/>
      <c r="CXR318" s="571"/>
      <c r="CXS318" s="571"/>
      <c r="CXT318" s="571"/>
      <c r="CXU318" s="571"/>
      <c r="CXV318" s="571"/>
      <c r="CXW318" s="571"/>
      <c r="CXX318" s="571"/>
      <c r="CXY318" s="571"/>
      <c r="CXZ318" s="571"/>
      <c r="CYA318" s="571"/>
      <c r="CYB318" s="571"/>
      <c r="CYC318" s="571"/>
      <c r="CYD318" s="571"/>
      <c r="CYE318" s="571"/>
      <c r="CYF318" s="571"/>
      <c r="CYG318" s="571"/>
      <c r="CYH318" s="571"/>
      <c r="CYI318" s="571"/>
      <c r="CYJ318" s="571"/>
      <c r="CYK318" s="571"/>
      <c r="CYL318" s="571"/>
      <c r="CYM318" s="571"/>
      <c r="CYN318" s="571"/>
      <c r="CYO318" s="571"/>
      <c r="CYP318" s="571"/>
      <c r="CYQ318" s="571"/>
      <c r="CYR318" s="571"/>
      <c r="CYS318" s="571"/>
      <c r="CYT318" s="571"/>
      <c r="CYU318" s="571"/>
      <c r="CYV318" s="571"/>
      <c r="CYW318" s="571"/>
      <c r="CYX318" s="571"/>
      <c r="CYY318" s="571"/>
      <c r="CYZ318" s="571"/>
      <c r="CZA318" s="571"/>
      <c r="CZB318" s="571"/>
      <c r="CZC318" s="571"/>
      <c r="CZD318" s="571"/>
      <c r="CZE318" s="571"/>
      <c r="CZF318" s="571"/>
      <c r="CZG318" s="571"/>
      <c r="CZH318" s="571"/>
      <c r="CZI318" s="571"/>
      <c r="CZJ318" s="571"/>
      <c r="CZK318" s="571"/>
      <c r="CZL318" s="571"/>
      <c r="CZM318" s="571"/>
      <c r="CZN318" s="571"/>
      <c r="CZO318" s="571"/>
      <c r="CZP318" s="571"/>
      <c r="CZQ318" s="571"/>
      <c r="CZR318" s="571"/>
      <c r="CZS318" s="571"/>
      <c r="CZT318" s="571"/>
      <c r="CZU318" s="571"/>
      <c r="CZV318" s="571"/>
      <c r="CZW318" s="571"/>
      <c r="CZX318" s="571"/>
      <c r="CZY318" s="571"/>
      <c r="CZZ318" s="571"/>
      <c r="DAA318" s="571"/>
      <c r="DAB318" s="571"/>
      <c r="DAC318" s="571"/>
      <c r="DAD318" s="571"/>
      <c r="DAE318" s="571"/>
      <c r="DAF318" s="571"/>
      <c r="DAG318" s="571"/>
      <c r="DAH318" s="571"/>
      <c r="DAI318" s="571"/>
      <c r="DAJ318" s="571"/>
      <c r="DAK318" s="571"/>
      <c r="DAL318" s="571"/>
      <c r="DAM318" s="571"/>
      <c r="DAN318" s="571"/>
      <c r="DAO318" s="571"/>
      <c r="DAP318" s="571"/>
      <c r="DAQ318" s="571"/>
      <c r="DAR318" s="571"/>
      <c r="DAS318" s="571"/>
      <c r="DAT318" s="571"/>
      <c r="DAU318" s="571"/>
      <c r="DAV318" s="571"/>
      <c r="DAW318" s="571"/>
      <c r="DAX318" s="571"/>
      <c r="DAY318" s="571"/>
      <c r="DAZ318" s="571"/>
      <c r="DBA318" s="571"/>
      <c r="DBB318" s="571"/>
      <c r="DBC318" s="571"/>
      <c r="DBD318" s="571"/>
      <c r="DBE318" s="571"/>
      <c r="DBF318" s="571"/>
      <c r="DBG318" s="571"/>
      <c r="DBH318" s="571"/>
      <c r="DBI318" s="571"/>
      <c r="DBJ318" s="571"/>
      <c r="DBK318" s="571"/>
      <c r="DBL318" s="571"/>
      <c r="DBM318" s="571"/>
      <c r="DBN318" s="571"/>
      <c r="DBO318" s="571"/>
      <c r="DBP318" s="571"/>
      <c r="DBQ318" s="571"/>
      <c r="DBR318" s="571"/>
      <c r="DBS318" s="571"/>
      <c r="DBT318" s="571"/>
      <c r="DBU318" s="571"/>
      <c r="DBV318" s="571"/>
      <c r="DBW318" s="571"/>
      <c r="DBX318" s="571"/>
      <c r="DBY318" s="571"/>
      <c r="DBZ318" s="571"/>
      <c r="DCA318" s="571"/>
      <c r="DCB318" s="571"/>
      <c r="DCC318" s="571"/>
      <c r="DCD318" s="571"/>
      <c r="DCE318" s="571"/>
      <c r="DCF318" s="571"/>
      <c r="DCG318" s="571"/>
      <c r="DCH318" s="571"/>
      <c r="DCI318" s="571"/>
      <c r="DCJ318" s="571"/>
      <c r="DCK318" s="571"/>
      <c r="DCL318" s="571"/>
      <c r="DCM318" s="571"/>
      <c r="DCN318" s="571"/>
      <c r="DCO318" s="571"/>
      <c r="DCP318" s="571"/>
      <c r="DCQ318" s="571"/>
      <c r="DCR318" s="571"/>
      <c r="DCS318" s="571"/>
      <c r="DCT318" s="571"/>
      <c r="DCU318" s="571"/>
      <c r="DCV318" s="571"/>
      <c r="DCW318" s="571"/>
      <c r="DCX318" s="571"/>
      <c r="DCY318" s="571"/>
      <c r="DCZ318" s="571"/>
      <c r="DDA318" s="571"/>
      <c r="DDB318" s="571"/>
      <c r="DDC318" s="571"/>
      <c r="DDD318" s="571"/>
      <c r="DDE318" s="571"/>
      <c r="DDF318" s="571"/>
      <c r="DDG318" s="571"/>
      <c r="DDH318" s="571"/>
      <c r="DDI318" s="571"/>
      <c r="DDJ318" s="571"/>
      <c r="DDK318" s="571"/>
      <c r="DDL318" s="571"/>
      <c r="DDO318" s="571"/>
      <c r="DDP318" s="571"/>
      <c r="DDQ318" s="571"/>
      <c r="DDR318" s="571"/>
      <c r="DDS318" s="571"/>
      <c r="DDT318" s="571"/>
      <c r="DDU318" s="571"/>
      <c r="DDV318" s="571"/>
      <c r="DDW318" s="571"/>
      <c r="DDX318" s="571"/>
      <c r="DDY318" s="571"/>
      <c r="DDZ318" s="571"/>
      <c r="DEA318" s="571"/>
      <c r="DEB318" s="571"/>
      <c r="DEC318" s="571"/>
      <c r="DED318" s="571"/>
      <c r="DEE318" s="571"/>
      <c r="DEF318" s="571"/>
      <c r="DEG318" s="571"/>
      <c r="DEH318" s="571"/>
      <c r="DEI318" s="571"/>
      <c r="DEJ318" s="571"/>
      <c r="DEK318" s="571"/>
      <c r="DEL318" s="571"/>
      <c r="DEM318" s="571"/>
      <c r="DEN318" s="571"/>
      <c r="DEO318" s="571"/>
      <c r="DEP318" s="571"/>
      <c r="DEQ318" s="571"/>
      <c r="DER318" s="571"/>
      <c r="DES318" s="571"/>
      <c r="DET318" s="571"/>
      <c r="DEU318" s="571"/>
      <c r="DEV318" s="571"/>
      <c r="DEW318" s="571"/>
      <c r="DEX318" s="571"/>
      <c r="DEY318" s="571"/>
      <c r="DEZ318" s="571"/>
      <c r="DFA318" s="571"/>
      <c r="DFB318" s="571"/>
      <c r="DFC318" s="571"/>
      <c r="DFD318" s="571"/>
      <c r="DFE318" s="571"/>
      <c r="DFF318" s="571"/>
      <c r="DFG318" s="571"/>
      <c r="DFH318" s="571"/>
      <c r="DFI318" s="571"/>
      <c r="DFJ318" s="571"/>
      <c r="DFK318" s="571"/>
      <c r="DFL318" s="571"/>
      <c r="DFM318" s="571"/>
      <c r="DFN318" s="571"/>
      <c r="DFO318" s="571"/>
      <c r="DFP318" s="571"/>
      <c r="DFQ318" s="571"/>
      <c r="DFR318" s="571"/>
      <c r="DFS318" s="571"/>
      <c r="DFT318" s="571"/>
      <c r="DFU318" s="571"/>
      <c r="DFV318" s="571"/>
      <c r="DFW318" s="571"/>
      <c r="DFX318" s="571"/>
      <c r="DFY318" s="571"/>
      <c r="DFZ318" s="571"/>
      <c r="DGA318" s="571"/>
      <c r="DGB318" s="571"/>
      <c r="DGC318" s="571"/>
      <c r="DGD318" s="571"/>
      <c r="DGE318" s="571"/>
      <c r="DGF318" s="571"/>
      <c r="DGG318" s="571"/>
      <c r="DGH318" s="571"/>
      <c r="DGI318" s="571"/>
      <c r="DGJ318" s="571"/>
      <c r="DGK318" s="571"/>
      <c r="DGL318" s="571"/>
      <c r="DGM318" s="571"/>
      <c r="DGN318" s="571"/>
      <c r="DGO318" s="571"/>
      <c r="DGP318" s="571"/>
      <c r="DGQ318" s="571"/>
      <c r="DGR318" s="571"/>
      <c r="DGS318" s="571"/>
      <c r="DGT318" s="571"/>
      <c r="DGU318" s="571"/>
      <c r="DGV318" s="571"/>
      <c r="DGW318" s="571"/>
      <c r="DGX318" s="571"/>
      <c r="DGY318" s="571"/>
      <c r="DGZ318" s="571"/>
      <c r="DHA318" s="571"/>
      <c r="DHB318" s="571"/>
      <c r="DHC318" s="571"/>
      <c r="DHD318" s="571"/>
      <c r="DHE318" s="571"/>
      <c r="DHF318" s="571"/>
      <c r="DHG318" s="571"/>
      <c r="DHH318" s="571"/>
      <c r="DHI318" s="571"/>
      <c r="DHJ318" s="571"/>
      <c r="DHK318" s="571"/>
      <c r="DHL318" s="571"/>
      <c r="DHM318" s="571"/>
      <c r="DHN318" s="571"/>
      <c r="DHO318" s="571"/>
      <c r="DHP318" s="571"/>
      <c r="DHQ318" s="571"/>
      <c r="DHR318" s="571"/>
      <c r="DHS318" s="571"/>
      <c r="DHT318" s="571"/>
      <c r="DHU318" s="571"/>
      <c r="DHV318" s="571"/>
      <c r="DHW318" s="571"/>
      <c r="DHX318" s="571"/>
      <c r="DHY318" s="571"/>
      <c r="DHZ318" s="571"/>
      <c r="DIA318" s="571"/>
      <c r="DIB318" s="571"/>
      <c r="DIC318" s="571"/>
      <c r="DID318" s="571"/>
      <c r="DIE318" s="571"/>
      <c r="DIF318" s="571"/>
      <c r="DIG318" s="571"/>
      <c r="DIH318" s="571"/>
      <c r="DII318" s="571"/>
      <c r="DIJ318" s="571"/>
      <c r="DIK318" s="571"/>
      <c r="DIL318" s="571"/>
      <c r="DIM318" s="571"/>
      <c r="DIN318" s="571"/>
      <c r="DIO318" s="571"/>
      <c r="DIP318" s="571"/>
      <c r="DIQ318" s="571"/>
      <c r="DIR318" s="571"/>
      <c r="DIS318" s="571"/>
      <c r="DIT318" s="571"/>
      <c r="DIU318" s="571"/>
      <c r="DIV318" s="571"/>
      <c r="DIW318" s="571"/>
      <c r="DIX318" s="571"/>
      <c r="DIY318" s="571"/>
      <c r="DIZ318" s="571"/>
      <c r="DJA318" s="571"/>
      <c r="DJB318" s="571"/>
      <c r="DJC318" s="571"/>
      <c r="DJD318" s="571"/>
      <c r="DJE318" s="571"/>
      <c r="DJF318" s="571"/>
      <c r="DJG318" s="571"/>
      <c r="DJH318" s="571"/>
      <c r="DJI318" s="571"/>
      <c r="DJJ318" s="571"/>
      <c r="DJK318" s="571"/>
      <c r="DJL318" s="571"/>
      <c r="DJM318" s="571"/>
      <c r="DJN318" s="571"/>
      <c r="DJO318" s="571"/>
      <c r="DJP318" s="571"/>
      <c r="DJQ318" s="571"/>
      <c r="DJR318" s="571"/>
      <c r="DJS318" s="571"/>
      <c r="DJT318" s="571"/>
      <c r="DJU318" s="571"/>
      <c r="DJV318" s="571"/>
      <c r="DJW318" s="571"/>
      <c r="DJX318" s="571"/>
      <c r="DJY318" s="571"/>
      <c r="DJZ318" s="571"/>
      <c r="DKA318" s="571"/>
      <c r="DKB318" s="571"/>
      <c r="DKC318" s="571"/>
      <c r="DKD318" s="571"/>
      <c r="DKE318" s="571"/>
      <c r="DKF318" s="571"/>
      <c r="DKG318" s="571"/>
      <c r="DKH318" s="571"/>
      <c r="DKI318" s="571"/>
      <c r="DKJ318" s="571"/>
      <c r="DKK318" s="571"/>
      <c r="DKL318" s="571"/>
      <c r="DKM318" s="571"/>
      <c r="DKN318" s="571"/>
      <c r="DKO318" s="571"/>
      <c r="DKP318" s="571"/>
      <c r="DKQ318" s="571"/>
      <c r="DKR318" s="571"/>
      <c r="DKS318" s="571"/>
      <c r="DKT318" s="571"/>
      <c r="DKU318" s="571"/>
      <c r="DKV318" s="571"/>
      <c r="DKW318" s="571"/>
      <c r="DKX318" s="571"/>
      <c r="DKY318" s="571"/>
      <c r="DKZ318" s="571"/>
      <c r="DLA318" s="571"/>
      <c r="DLB318" s="571"/>
      <c r="DLC318" s="571"/>
      <c r="DLD318" s="571"/>
      <c r="DLE318" s="571"/>
      <c r="DLF318" s="571"/>
      <c r="DLG318" s="571"/>
      <c r="DLH318" s="571"/>
      <c r="DLI318" s="571"/>
      <c r="DLJ318" s="571"/>
      <c r="DLK318" s="571"/>
      <c r="DLL318" s="571"/>
      <c r="DLM318" s="571"/>
      <c r="DLN318" s="571"/>
      <c r="DLO318" s="571"/>
      <c r="DLP318" s="571"/>
      <c r="DLQ318" s="571"/>
      <c r="DLR318" s="571"/>
      <c r="DLS318" s="571"/>
      <c r="DLT318" s="571"/>
      <c r="DLU318" s="571"/>
      <c r="DLV318" s="571"/>
      <c r="DLW318" s="571"/>
      <c r="DLX318" s="571"/>
      <c r="DLY318" s="571"/>
      <c r="DLZ318" s="571"/>
      <c r="DMA318" s="571"/>
      <c r="DMB318" s="571"/>
      <c r="DMC318" s="571"/>
      <c r="DMD318" s="571"/>
      <c r="DME318" s="571"/>
      <c r="DMF318" s="571"/>
      <c r="DMG318" s="571"/>
      <c r="DMH318" s="571"/>
      <c r="DMI318" s="571"/>
      <c r="DMJ318" s="571"/>
      <c r="DMK318" s="571"/>
      <c r="DML318" s="571"/>
      <c r="DMM318" s="571"/>
      <c r="DMN318" s="571"/>
      <c r="DMO318" s="571"/>
      <c r="DMP318" s="571"/>
      <c r="DMQ318" s="571"/>
      <c r="DMR318" s="571"/>
      <c r="DMS318" s="571"/>
      <c r="DMT318" s="571"/>
      <c r="DMU318" s="571"/>
      <c r="DMV318" s="571"/>
      <c r="DMW318" s="571"/>
      <c r="DMX318" s="571"/>
      <c r="DMY318" s="571"/>
      <c r="DMZ318" s="571"/>
      <c r="DNA318" s="571"/>
      <c r="DNB318" s="571"/>
      <c r="DNC318" s="571"/>
      <c r="DND318" s="571"/>
      <c r="DNE318" s="571"/>
      <c r="DNF318" s="571"/>
      <c r="DNG318" s="571"/>
      <c r="DNH318" s="571"/>
      <c r="DNK318" s="571"/>
      <c r="DNL318" s="571"/>
      <c r="DNM318" s="571"/>
      <c r="DNN318" s="571"/>
      <c r="DNO318" s="571"/>
      <c r="DNP318" s="571"/>
      <c r="DNQ318" s="571"/>
      <c r="DNR318" s="571"/>
      <c r="DNS318" s="571"/>
      <c r="DNT318" s="571"/>
      <c r="DNU318" s="571"/>
      <c r="DNV318" s="571"/>
      <c r="DNW318" s="571"/>
      <c r="DNX318" s="571"/>
      <c r="DNY318" s="571"/>
      <c r="DNZ318" s="571"/>
      <c r="DOA318" s="571"/>
      <c r="DOB318" s="571"/>
      <c r="DOC318" s="571"/>
      <c r="DOD318" s="571"/>
      <c r="DOE318" s="571"/>
      <c r="DOF318" s="571"/>
      <c r="DOG318" s="571"/>
      <c r="DOH318" s="571"/>
      <c r="DOI318" s="571"/>
      <c r="DOJ318" s="571"/>
      <c r="DOK318" s="571"/>
      <c r="DOL318" s="571"/>
      <c r="DOM318" s="571"/>
      <c r="DON318" s="571"/>
      <c r="DOO318" s="571"/>
      <c r="DOP318" s="571"/>
      <c r="DOQ318" s="571"/>
      <c r="DOR318" s="571"/>
      <c r="DOS318" s="571"/>
      <c r="DOT318" s="571"/>
      <c r="DOU318" s="571"/>
      <c r="DOV318" s="571"/>
      <c r="DOW318" s="571"/>
      <c r="DOX318" s="571"/>
      <c r="DOY318" s="571"/>
      <c r="DOZ318" s="571"/>
      <c r="DPA318" s="571"/>
      <c r="DPB318" s="571"/>
      <c r="DPC318" s="571"/>
      <c r="DPD318" s="571"/>
      <c r="DPE318" s="571"/>
      <c r="DPF318" s="571"/>
      <c r="DPG318" s="571"/>
      <c r="DPH318" s="571"/>
      <c r="DPI318" s="571"/>
      <c r="DPJ318" s="571"/>
      <c r="DPK318" s="571"/>
      <c r="DPL318" s="571"/>
      <c r="DPM318" s="571"/>
      <c r="DPN318" s="571"/>
      <c r="DPO318" s="571"/>
      <c r="DPP318" s="571"/>
      <c r="DPQ318" s="571"/>
      <c r="DPR318" s="571"/>
      <c r="DPS318" s="571"/>
      <c r="DPT318" s="571"/>
      <c r="DPU318" s="571"/>
      <c r="DPV318" s="571"/>
      <c r="DPW318" s="571"/>
      <c r="DPX318" s="571"/>
      <c r="DPY318" s="571"/>
      <c r="DPZ318" s="571"/>
      <c r="DQA318" s="571"/>
      <c r="DQB318" s="571"/>
      <c r="DQC318" s="571"/>
      <c r="DQD318" s="571"/>
      <c r="DQE318" s="571"/>
      <c r="DQF318" s="571"/>
      <c r="DQG318" s="571"/>
      <c r="DQH318" s="571"/>
      <c r="DQI318" s="571"/>
      <c r="DQJ318" s="571"/>
      <c r="DQK318" s="571"/>
      <c r="DQL318" s="571"/>
      <c r="DQM318" s="571"/>
      <c r="DQN318" s="571"/>
      <c r="DQO318" s="571"/>
      <c r="DQP318" s="571"/>
      <c r="DQQ318" s="571"/>
      <c r="DQR318" s="571"/>
      <c r="DQS318" s="571"/>
      <c r="DQT318" s="571"/>
      <c r="DQU318" s="571"/>
      <c r="DQV318" s="571"/>
      <c r="DQW318" s="571"/>
      <c r="DQX318" s="571"/>
      <c r="DQY318" s="571"/>
      <c r="DQZ318" s="571"/>
      <c r="DRA318" s="571"/>
      <c r="DRB318" s="571"/>
      <c r="DRC318" s="571"/>
      <c r="DRD318" s="571"/>
      <c r="DRE318" s="571"/>
      <c r="DRF318" s="571"/>
      <c r="DRG318" s="571"/>
      <c r="DRH318" s="571"/>
      <c r="DRI318" s="571"/>
      <c r="DRJ318" s="571"/>
      <c r="DRK318" s="571"/>
      <c r="DRL318" s="571"/>
      <c r="DRM318" s="571"/>
      <c r="DRN318" s="571"/>
      <c r="DRO318" s="571"/>
      <c r="DRP318" s="571"/>
      <c r="DRQ318" s="571"/>
      <c r="DRR318" s="571"/>
      <c r="DRS318" s="571"/>
      <c r="DRT318" s="571"/>
      <c r="DRU318" s="571"/>
      <c r="DRV318" s="571"/>
      <c r="DRW318" s="571"/>
      <c r="DRX318" s="571"/>
      <c r="DRY318" s="571"/>
      <c r="DRZ318" s="571"/>
      <c r="DSA318" s="571"/>
      <c r="DSB318" s="571"/>
      <c r="DSC318" s="571"/>
      <c r="DSD318" s="571"/>
      <c r="DSE318" s="571"/>
      <c r="DSF318" s="571"/>
      <c r="DSG318" s="571"/>
      <c r="DSH318" s="571"/>
      <c r="DSI318" s="571"/>
      <c r="DSJ318" s="571"/>
      <c r="DSK318" s="571"/>
      <c r="DSL318" s="571"/>
      <c r="DSM318" s="571"/>
      <c r="DSN318" s="571"/>
      <c r="DSO318" s="571"/>
      <c r="DSP318" s="571"/>
      <c r="DSQ318" s="571"/>
      <c r="DSR318" s="571"/>
      <c r="DSS318" s="571"/>
      <c r="DST318" s="571"/>
      <c r="DSU318" s="571"/>
      <c r="DSV318" s="571"/>
      <c r="DSW318" s="571"/>
      <c r="DSX318" s="571"/>
      <c r="DSY318" s="571"/>
      <c r="DSZ318" s="571"/>
      <c r="DTA318" s="571"/>
      <c r="DTB318" s="571"/>
      <c r="DTC318" s="571"/>
      <c r="DTD318" s="571"/>
      <c r="DTE318" s="571"/>
      <c r="DTF318" s="571"/>
      <c r="DTG318" s="571"/>
      <c r="DTH318" s="571"/>
      <c r="DTI318" s="571"/>
      <c r="DTJ318" s="571"/>
      <c r="DTK318" s="571"/>
      <c r="DTL318" s="571"/>
      <c r="DTM318" s="571"/>
      <c r="DTN318" s="571"/>
      <c r="DTO318" s="571"/>
      <c r="DTP318" s="571"/>
      <c r="DTQ318" s="571"/>
      <c r="DTR318" s="571"/>
      <c r="DTS318" s="571"/>
      <c r="DTT318" s="571"/>
      <c r="DTU318" s="571"/>
      <c r="DTV318" s="571"/>
      <c r="DTW318" s="571"/>
      <c r="DTX318" s="571"/>
      <c r="DTY318" s="571"/>
      <c r="DTZ318" s="571"/>
      <c r="DUA318" s="571"/>
      <c r="DUB318" s="571"/>
      <c r="DUC318" s="571"/>
      <c r="DUD318" s="571"/>
      <c r="DUE318" s="571"/>
      <c r="DUF318" s="571"/>
      <c r="DUG318" s="571"/>
      <c r="DUH318" s="571"/>
      <c r="DUI318" s="571"/>
      <c r="DUJ318" s="571"/>
      <c r="DUK318" s="571"/>
      <c r="DUL318" s="571"/>
      <c r="DUM318" s="571"/>
      <c r="DUN318" s="571"/>
      <c r="DUO318" s="571"/>
      <c r="DUP318" s="571"/>
      <c r="DUQ318" s="571"/>
      <c r="DUR318" s="571"/>
      <c r="DUS318" s="571"/>
      <c r="DUT318" s="571"/>
      <c r="DUU318" s="571"/>
      <c r="DUV318" s="571"/>
      <c r="DUW318" s="571"/>
      <c r="DUX318" s="571"/>
      <c r="DUY318" s="571"/>
      <c r="DUZ318" s="571"/>
      <c r="DVA318" s="571"/>
      <c r="DVB318" s="571"/>
      <c r="DVC318" s="571"/>
      <c r="DVD318" s="571"/>
      <c r="DVE318" s="571"/>
      <c r="DVF318" s="571"/>
      <c r="DVG318" s="571"/>
      <c r="DVH318" s="571"/>
      <c r="DVI318" s="571"/>
      <c r="DVJ318" s="571"/>
      <c r="DVK318" s="571"/>
      <c r="DVL318" s="571"/>
      <c r="DVM318" s="571"/>
      <c r="DVN318" s="571"/>
      <c r="DVO318" s="571"/>
      <c r="DVP318" s="571"/>
      <c r="DVQ318" s="571"/>
      <c r="DVR318" s="571"/>
      <c r="DVS318" s="571"/>
      <c r="DVT318" s="571"/>
      <c r="DVU318" s="571"/>
      <c r="DVV318" s="571"/>
      <c r="DVW318" s="571"/>
      <c r="DVX318" s="571"/>
      <c r="DVY318" s="571"/>
      <c r="DVZ318" s="571"/>
      <c r="DWA318" s="571"/>
      <c r="DWB318" s="571"/>
      <c r="DWC318" s="571"/>
      <c r="DWD318" s="571"/>
      <c r="DWE318" s="571"/>
      <c r="DWF318" s="571"/>
      <c r="DWG318" s="571"/>
      <c r="DWH318" s="571"/>
      <c r="DWI318" s="571"/>
      <c r="DWJ318" s="571"/>
      <c r="DWK318" s="571"/>
      <c r="DWL318" s="571"/>
      <c r="DWM318" s="571"/>
      <c r="DWN318" s="571"/>
      <c r="DWO318" s="571"/>
      <c r="DWP318" s="571"/>
      <c r="DWQ318" s="571"/>
      <c r="DWR318" s="571"/>
      <c r="DWS318" s="571"/>
      <c r="DWT318" s="571"/>
      <c r="DWU318" s="571"/>
      <c r="DWV318" s="571"/>
      <c r="DWW318" s="571"/>
      <c r="DWX318" s="571"/>
      <c r="DWY318" s="571"/>
      <c r="DWZ318" s="571"/>
      <c r="DXA318" s="571"/>
      <c r="DXB318" s="571"/>
      <c r="DXC318" s="571"/>
      <c r="DXD318" s="571"/>
      <c r="DXG318" s="571"/>
      <c r="DXH318" s="571"/>
      <c r="DXI318" s="571"/>
      <c r="DXJ318" s="571"/>
      <c r="DXK318" s="571"/>
      <c r="DXL318" s="571"/>
      <c r="DXM318" s="571"/>
      <c r="DXN318" s="571"/>
      <c r="DXO318" s="571"/>
      <c r="DXP318" s="571"/>
      <c r="DXQ318" s="571"/>
      <c r="DXR318" s="571"/>
      <c r="DXS318" s="571"/>
      <c r="DXT318" s="571"/>
      <c r="DXU318" s="571"/>
      <c r="DXV318" s="571"/>
      <c r="DXW318" s="571"/>
      <c r="DXX318" s="571"/>
      <c r="DXY318" s="571"/>
      <c r="DXZ318" s="571"/>
      <c r="DYA318" s="571"/>
      <c r="DYB318" s="571"/>
      <c r="DYC318" s="571"/>
      <c r="DYD318" s="571"/>
      <c r="DYE318" s="571"/>
      <c r="DYF318" s="571"/>
      <c r="DYG318" s="571"/>
      <c r="DYH318" s="571"/>
      <c r="DYI318" s="571"/>
      <c r="DYJ318" s="571"/>
      <c r="DYK318" s="571"/>
      <c r="DYL318" s="571"/>
      <c r="DYM318" s="571"/>
      <c r="DYN318" s="571"/>
      <c r="DYO318" s="571"/>
      <c r="DYP318" s="571"/>
      <c r="DYQ318" s="571"/>
      <c r="DYR318" s="571"/>
      <c r="DYS318" s="571"/>
      <c r="DYT318" s="571"/>
      <c r="DYU318" s="571"/>
      <c r="DYV318" s="571"/>
      <c r="DYW318" s="571"/>
      <c r="DYX318" s="571"/>
      <c r="DYY318" s="571"/>
      <c r="DYZ318" s="571"/>
      <c r="DZA318" s="571"/>
      <c r="DZB318" s="571"/>
      <c r="DZC318" s="571"/>
      <c r="DZD318" s="571"/>
      <c r="DZE318" s="571"/>
      <c r="DZF318" s="571"/>
      <c r="DZG318" s="571"/>
      <c r="DZH318" s="571"/>
      <c r="DZI318" s="571"/>
      <c r="DZJ318" s="571"/>
      <c r="DZK318" s="571"/>
      <c r="DZL318" s="571"/>
      <c r="DZM318" s="571"/>
      <c r="DZN318" s="571"/>
      <c r="DZO318" s="571"/>
      <c r="DZP318" s="571"/>
      <c r="DZQ318" s="571"/>
      <c r="DZR318" s="571"/>
      <c r="DZS318" s="571"/>
      <c r="DZT318" s="571"/>
      <c r="DZU318" s="571"/>
      <c r="DZV318" s="571"/>
      <c r="DZW318" s="571"/>
      <c r="DZX318" s="571"/>
      <c r="DZY318" s="571"/>
      <c r="DZZ318" s="571"/>
      <c r="EAA318" s="571"/>
      <c r="EAB318" s="571"/>
      <c r="EAC318" s="571"/>
      <c r="EAD318" s="571"/>
      <c r="EAE318" s="571"/>
      <c r="EAF318" s="571"/>
      <c r="EAG318" s="571"/>
      <c r="EAH318" s="571"/>
      <c r="EAI318" s="571"/>
      <c r="EAJ318" s="571"/>
      <c r="EAK318" s="571"/>
      <c r="EAL318" s="571"/>
      <c r="EAM318" s="571"/>
      <c r="EAN318" s="571"/>
      <c r="EAO318" s="571"/>
      <c r="EAP318" s="571"/>
      <c r="EAQ318" s="571"/>
      <c r="EAR318" s="571"/>
      <c r="EAS318" s="571"/>
      <c r="EAT318" s="571"/>
      <c r="EAU318" s="571"/>
      <c r="EAV318" s="571"/>
      <c r="EAW318" s="571"/>
      <c r="EAX318" s="571"/>
      <c r="EAY318" s="571"/>
      <c r="EAZ318" s="571"/>
      <c r="EBA318" s="571"/>
      <c r="EBB318" s="571"/>
      <c r="EBC318" s="571"/>
      <c r="EBD318" s="571"/>
      <c r="EBE318" s="571"/>
      <c r="EBF318" s="571"/>
      <c r="EBG318" s="571"/>
      <c r="EBH318" s="571"/>
      <c r="EBI318" s="571"/>
      <c r="EBJ318" s="571"/>
      <c r="EBK318" s="571"/>
      <c r="EBL318" s="571"/>
      <c r="EBM318" s="571"/>
      <c r="EBN318" s="571"/>
      <c r="EBO318" s="571"/>
      <c r="EBP318" s="571"/>
      <c r="EBQ318" s="571"/>
      <c r="EBR318" s="571"/>
      <c r="EBS318" s="571"/>
      <c r="EBT318" s="571"/>
      <c r="EBU318" s="571"/>
      <c r="EBV318" s="571"/>
      <c r="EBW318" s="571"/>
      <c r="EBX318" s="571"/>
      <c r="EBY318" s="571"/>
      <c r="EBZ318" s="571"/>
      <c r="ECA318" s="571"/>
      <c r="ECB318" s="571"/>
      <c r="ECC318" s="571"/>
      <c r="ECD318" s="571"/>
      <c r="ECE318" s="571"/>
      <c r="ECF318" s="571"/>
      <c r="ECG318" s="571"/>
      <c r="ECH318" s="571"/>
      <c r="ECI318" s="571"/>
      <c r="ECJ318" s="571"/>
      <c r="ECK318" s="571"/>
      <c r="ECL318" s="571"/>
      <c r="ECM318" s="571"/>
      <c r="ECN318" s="571"/>
      <c r="ECO318" s="571"/>
      <c r="ECP318" s="571"/>
      <c r="ECQ318" s="571"/>
      <c r="ECR318" s="571"/>
      <c r="ECS318" s="571"/>
      <c r="ECT318" s="571"/>
      <c r="ECU318" s="571"/>
      <c r="ECV318" s="571"/>
      <c r="ECW318" s="571"/>
      <c r="ECX318" s="571"/>
      <c r="ECY318" s="571"/>
      <c r="ECZ318" s="571"/>
      <c r="EDA318" s="571"/>
      <c r="EDB318" s="571"/>
      <c r="EDC318" s="571"/>
      <c r="EDD318" s="571"/>
      <c r="EDE318" s="571"/>
      <c r="EDF318" s="571"/>
      <c r="EDG318" s="571"/>
      <c r="EDH318" s="571"/>
      <c r="EDI318" s="571"/>
      <c r="EDJ318" s="571"/>
      <c r="EDK318" s="571"/>
      <c r="EDL318" s="571"/>
      <c r="EDM318" s="571"/>
      <c r="EDN318" s="571"/>
      <c r="EDO318" s="571"/>
      <c r="EDP318" s="571"/>
      <c r="EDQ318" s="571"/>
      <c r="EDR318" s="571"/>
      <c r="EDS318" s="571"/>
      <c r="EDT318" s="571"/>
      <c r="EDU318" s="571"/>
      <c r="EDV318" s="571"/>
      <c r="EDW318" s="571"/>
      <c r="EDX318" s="571"/>
      <c r="EDY318" s="571"/>
      <c r="EDZ318" s="571"/>
      <c r="EEA318" s="571"/>
      <c r="EEB318" s="571"/>
      <c r="EEC318" s="571"/>
      <c r="EED318" s="571"/>
      <c r="EEE318" s="571"/>
      <c r="EEF318" s="571"/>
      <c r="EEG318" s="571"/>
      <c r="EEH318" s="571"/>
      <c r="EEI318" s="571"/>
      <c r="EEJ318" s="571"/>
      <c r="EEK318" s="571"/>
      <c r="EEL318" s="571"/>
      <c r="EEM318" s="571"/>
      <c r="EEN318" s="571"/>
      <c r="EEO318" s="571"/>
      <c r="EEP318" s="571"/>
      <c r="EEQ318" s="571"/>
      <c r="EER318" s="571"/>
      <c r="EES318" s="571"/>
      <c r="EET318" s="571"/>
      <c r="EEU318" s="571"/>
      <c r="EEV318" s="571"/>
      <c r="EEW318" s="571"/>
      <c r="EEX318" s="571"/>
      <c r="EEY318" s="571"/>
      <c r="EEZ318" s="571"/>
      <c r="EFA318" s="571"/>
      <c r="EFB318" s="571"/>
      <c r="EFC318" s="571"/>
      <c r="EFD318" s="571"/>
      <c r="EFE318" s="571"/>
      <c r="EFF318" s="571"/>
      <c r="EFG318" s="571"/>
      <c r="EFH318" s="571"/>
      <c r="EFI318" s="571"/>
      <c r="EFJ318" s="571"/>
      <c r="EFK318" s="571"/>
      <c r="EFL318" s="571"/>
      <c r="EFM318" s="571"/>
      <c r="EFN318" s="571"/>
      <c r="EFO318" s="571"/>
      <c r="EFP318" s="571"/>
      <c r="EFQ318" s="571"/>
      <c r="EFR318" s="571"/>
      <c r="EFS318" s="571"/>
      <c r="EFT318" s="571"/>
      <c r="EFU318" s="571"/>
      <c r="EFV318" s="571"/>
      <c r="EFW318" s="571"/>
      <c r="EFX318" s="571"/>
      <c r="EFY318" s="571"/>
      <c r="EFZ318" s="571"/>
      <c r="EGA318" s="571"/>
      <c r="EGB318" s="571"/>
      <c r="EGC318" s="571"/>
      <c r="EGD318" s="571"/>
      <c r="EGE318" s="571"/>
      <c r="EGF318" s="571"/>
      <c r="EGG318" s="571"/>
      <c r="EGH318" s="571"/>
      <c r="EGI318" s="571"/>
      <c r="EGJ318" s="571"/>
      <c r="EGK318" s="571"/>
      <c r="EGL318" s="571"/>
      <c r="EGM318" s="571"/>
      <c r="EGN318" s="571"/>
      <c r="EGO318" s="571"/>
      <c r="EGP318" s="571"/>
      <c r="EGQ318" s="571"/>
      <c r="EGR318" s="571"/>
      <c r="EGS318" s="571"/>
      <c r="EGT318" s="571"/>
      <c r="EGU318" s="571"/>
      <c r="EGV318" s="571"/>
      <c r="EGW318" s="571"/>
      <c r="EGX318" s="571"/>
      <c r="EGY318" s="571"/>
      <c r="EGZ318" s="571"/>
      <c r="EHC318" s="571"/>
      <c r="EHD318" s="571"/>
      <c r="EHE318" s="571"/>
      <c r="EHF318" s="571"/>
      <c r="EHG318" s="571"/>
      <c r="EHH318" s="571"/>
      <c r="EHI318" s="571"/>
      <c r="EHJ318" s="571"/>
      <c r="EHK318" s="571"/>
      <c r="EHL318" s="571"/>
      <c r="EHM318" s="571"/>
      <c r="EHN318" s="571"/>
      <c r="EHO318" s="571"/>
      <c r="EHP318" s="571"/>
      <c r="EHQ318" s="571"/>
      <c r="EHR318" s="571"/>
      <c r="EHS318" s="571"/>
      <c r="EHT318" s="571"/>
      <c r="EHU318" s="571"/>
      <c r="EHV318" s="571"/>
      <c r="EHW318" s="571"/>
      <c r="EHX318" s="571"/>
      <c r="EHY318" s="571"/>
      <c r="EHZ318" s="571"/>
      <c r="EIA318" s="571"/>
      <c r="EIB318" s="571"/>
      <c r="EIC318" s="571"/>
      <c r="EID318" s="571"/>
      <c r="EIE318" s="571"/>
      <c r="EIF318" s="571"/>
      <c r="EIG318" s="571"/>
      <c r="EIH318" s="571"/>
      <c r="EII318" s="571"/>
      <c r="EIJ318" s="571"/>
      <c r="EIK318" s="571"/>
      <c r="EIL318" s="571"/>
      <c r="EIM318" s="571"/>
      <c r="EIN318" s="571"/>
      <c r="EIO318" s="571"/>
      <c r="EIP318" s="571"/>
      <c r="EIQ318" s="571"/>
      <c r="EIR318" s="571"/>
      <c r="EIS318" s="571"/>
      <c r="EIT318" s="571"/>
      <c r="EIU318" s="571"/>
      <c r="EIV318" s="571"/>
      <c r="EIW318" s="571"/>
      <c r="EIX318" s="571"/>
      <c r="EIY318" s="571"/>
      <c r="EIZ318" s="571"/>
      <c r="EJA318" s="571"/>
      <c r="EJB318" s="571"/>
      <c r="EJC318" s="571"/>
      <c r="EJD318" s="571"/>
      <c r="EJE318" s="571"/>
      <c r="EJF318" s="571"/>
      <c r="EJG318" s="571"/>
      <c r="EJH318" s="571"/>
      <c r="EJI318" s="571"/>
      <c r="EJJ318" s="571"/>
      <c r="EJK318" s="571"/>
      <c r="EJL318" s="571"/>
      <c r="EJM318" s="571"/>
      <c r="EJN318" s="571"/>
      <c r="EJO318" s="571"/>
      <c r="EJP318" s="571"/>
      <c r="EJQ318" s="571"/>
      <c r="EJR318" s="571"/>
      <c r="EJS318" s="571"/>
      <c r="EJT318" s="571"/>
      <c r="EJU318" s="571"/>
      <c r="EJV318" s="571"/>
      <c r="EJW318" s="571"/>
      <c r="EJX318" s="571"/>
      <c r="EJY318" s="571"/>
      <c r="EJZ318" s="571"/>
      <c r="EKA318" s="571"/>
      <c r="EKB318" s="571"/>
      <c r="EKC318" s="571"/>
      <c r="EKD318" s="571"/>
      <c r="EKE318" s="571"/>
      <c r="EKF318" s="571"/>
      <c r="EKG318" s="571"/>
      <c r="EKH318" s="571"/>
      <c r="EKI318" s="571"/>
      <c r="EKJ318" s="571"/>
      <c r="EKK318" s="571"/>
      <c r="EKL318" s="571"/>
      <c r="EKM318" s="571"/>
      <c r="EKN318" s="571"/>
      <c r="EKO318" s="571"/>
      <c r="EKP318" s="571"/>
      <c r="EKQ318" s="571"/>
      <c r="EKR318" s="571"/>
      <c r="EKS318" s="571"/>
      <c r="EKT318" s="571"/>
      <c r="EKU318" s="571"/>
      <c r="EKV318" s="571"/>
      <c r="EKW318" s="571"/>
      <c r="EKX318" s="571"/>
      <c r="EKY318" s="571"/>
      <c r="EKZ318" s="571"/>
      <c r="ELA318" s="571"/>
      <c r="ELB318" s="571"/>
      <c r="ELC318" s="571"/>
      <c r="ELD318" s="571"/>
      <c r="ELE318" s="571"/>
      <c r="ELF318" s="571"/>
      <c r="ELG318" s="571"/>
      <c r="ELH318" s="571"/>
      <c r="ELI318" s="571"/>
      <c r="ELJ318" s="571"/>
      <c r="ELK318" s="571"/>
      <c r="ELL318" s="571"/>
      <c r="ELM318" s="571"/>
      <c r="ELN318" s="571"/>
      <c r="ELO318" s="571"/>
      <c r="ELP318" s="571"/>
      <c r="ELQ318" s="571"/>
      <c r="ELR318" s="571"/>
      <c r="ELS318" s="571"/>
      <c r="ELT318" s="571"/>
      <c r="ELU318" s="571"/>
      <c r="ELV318" s="571"/>
      <c r="ELW318" s="571"/>
      <c r="ELX318" s="571"/>
      <c r="ELY318" s="571"/>
      <c r="ELZ318" s="571"/>
      <c r="EMA318" s="571"/>
      <c r="EMB318" s="571"/>
      <c r="EMC318" s="571"/>
      <c r="EMD318" s="571"/>
      <c r="EME318" s="571"/>
      <c r="EMF318" s="571"/>
      <c r="EMG318" s="571"/>
      <c r="EMH318" s="571"/>
      <c r="EMI318" s="571"/>
      <c r="EMJ318" s="571"/>
      <c r="EMK318" s="571"/>
      <c r="EML318" s="571"/>
      <c r="EMM318" s="571"/>
      <c r="EMN318" s="571"/>
      <c r="EMO318" s="571"/>
      <c r="EMP318" s="571"/>
      <c r="EMQ318" s="571"/>
      <c r="EMR318" s="571"/>
      <c r="EMS318" s="571"/>
      <c r="EMT318" s="571"/>
      <c r="EMU318" s="571"/>
      <c r="EMV318" s="571"/>
      <c r="EMW318" s="571"/>
      <c r="EMX318" s="571"/>
      <c r="EMY318" s="571"/>
      <c r="EMZ318" s="571"/>
      <c r="ENA318" s="571"/>
      <c r="ENB318" s="571"/>
      <c r="ENC318" s="571"/>
      <c r="END318" s="571"/>
      <c r="ENE318" s="571"/>
      <c r="ENF318" s="571"/>
      <c r="ENG318" s="571"/>
      <c r="ENH318" s="571"/>
      <c r="ENI318" s="571"/>
      <c r="ENJ318" s="571"/>
      <c r="ENK318" s="571"/>
      <c r="ENL318" s="571"/>
      <c r="ENM318" s="571"/>
      <c r="ENN318" s="571"/>
      <c r="ENO318" s="571"/>
      <c r="ENP318" s="571"/>
      <c r="ENQ318" s="571"/>
      <c r="ENR318" s="571"/>
      <c r="ENS318" s="571"/>
      <c r="ENT318" s="571"/>
      <c r="ENU318" s="571"/>
      <c r="ENV318" s="571"/>
      <c r="ENW318" s="571"/>
      <c r="ENX318" s="571"/>
      <c r="ENY318" s="571"/>
      <c r="ENZ318" s="571"/>
      <c r="EOA318" s="571"/>
      <c r="EOB318" s="571"/>
      <c r="EOC318" s="571"/>
      <c r="EOD318" s="571"/>
      <c r="EOE318" s="571"/>
      <c r="EOF318" s="571"/>
      <c r="EOG318" s="571"/>
      <c r="EOH318" s="571"/>
      <c r="EOI318" s="571"/>
      <c r="EOJ318" s="571"/>
      <c r="EOK318" s="571"/>
      <c r="EOL318" s="571"/>
      <c r="EOM318" s="571"/>
      <c r="EON318" s="571"/>
      <c r="EOO318" s="571"/>
      <c r="EOP318" s="571"/>
      <c r="EOQ318" s="571"/>
      <c r="EOR318" s="571"/>
      <c r="EOS318" s="571"/>
      <c r="EOT318" s="571"/>
      <c r="EOU318" s="571"/>
      <c r="EOV318" s="571"/>
      <c r="EOW318" s="571"/>
      <c r="EOX318" s="571"/>
      <c r="EOY318" s="571"/>
      <c r="EOZ318" s="571"/>
      <c r="EPA318" s="571"/>
      <c r="EPB318" s="571"/>
      <c r="EPC318" s="571"/>
      <c r="EPD318" s="571"/>
      <c r="EPE318" s="571"/>
      <c r="EPF318" s="571"/>
      <c r="EPG318" s="571"/>
      <c r="EPH318" s="571"/>
      <c r="EPI318" s="571"/>
      <c r="EPJ318" s="571"/>
      <c r="EPK318" s="571"/>
      <c r="EPL318" s="571"/>
      <c r="EPM318" s="571"/>
      <c r="EPN318" s="571"/>
      <c r="EPO318" s="571"/>
      <c r="EPP318" s="571"/>
      <c r="EPQ318" s="571"/>
      <c r="EPR318" s="571"/>
      <c r="EPS318" s="571"/>
      <c r="EPT318" s="571"/>
      <c r="EPU318" s="571"/>
      <c r="EPV318" s="571"/>
      <c r="EPW318" s="571"/>
      <c r="EPX318" s="571"/>
      <c r="EPY318" s="571"/>
      <c r="EPZ318" s="571"/>
      <c r="EQA318" s="571"/>
      <c r="EQB318" s="571"/>
      <c r="EQC318" s="571"/>
      <c r="EQD318" s="571"/>
      <c r="EQE318" s="571"/>
      <c r="EQF318" s="571"/>
      <c r="EQG318" s="571"/>
      <c r="EQH318" s="571"/>
      <c r="EQI318" s="571"/>
      <c r="EQJ318" s="571"/>
      <c r="EQK318" s="571"/>
      <c r="EQL318" s="571"/>
      <c r="EQM318" s="571"/>
      <c r="EQN318" s="571"/>
      <c r="EQO318" s="571"/>
      <c r="EQP318" s="571"/>
      <c r="EQQ318" s="571"/>
      <c r="EQR318" s="571"/>
      <c r="EQS318" s="571"/>
      <c r="EQT318" s="571"/>
      <c r="EQU318" s="571"/>
      <c r="EQV318" s="571"/>
      <c r="EQY318" s="571"/>
      <c r="EQZ318" s="571"/>
      <c r="ERA318" s="571"/>
      <c r="ERB318" s="571"/>
      <c r="ERC318" s="571"/>
      <c r="ERD318" s="571"/>
      <c r="ERE318" s="571"/>
      <c r="ERF318" s="571"/>
      <c r="ERG318" s="571"/>
      <c r="ERH318" s="571"/>
      <c r="ERI318" s="571"/>
      <c r="ERJ318" s="571"/>
      <c r="ERK318" s="571"/>
      <c r="ERL318" s="571"/>
      <c r="ERM318" s="571"/>
      <c r="ERN318" s="571"/>
      <c r="ERO318" s="571"/>
      <c r="ERP318" s="571"/>
      <c r="ERQ318" s="571"/>
      <c r="ERR318" s="571"/>
      <c r="ERS318" s="571"/>
      <c r="ERT318" s="571"/>
      <c r="ERU318" s="571"/>
      <c r="ERV318" s="571"/>
      <c r="ERW318" s="571"/>
      <c r="ERX318" s="571"/>
      <c r="ERY318" s="571"/>
      <c r="ERZ318" s="571"/>
      <c r="ESA318" s="571"/>
      <c r="ESB318" s="571"/>
      <c r="ESC318" s="571"/>
      <c r="ESD318" s="571"/>
      <c r="ESE318" s="571"/>
      <c r="ESF318" s="571"/>
      <c r="ESG318" s="571"/>
      <c r="ESH318" s="571"/>
      <c r="ESI318" s="571"/>
      <c r="ESJ318" s="571"/>
      <c r="ESK318" s="571"/>
      <c r="ESL318" s="571"/>
      <c r="ESM318" s="571"/>
      <c r="ESN318" s="571"/>
      <c r="ESO318" s="571"/>
      <c r="ESP318" s="571"/>
      <c r="ESQ318" s="571"/>
      <c r="ESR318" s="571"/>
      <c r="ESS318" s="571"/>
      <c r="EST318" s="571"/>
      <c r="ESU318" s="571"/>
      <c r="ESV318" s="571"/>
      <c r="ESW318" s="571"/>
      <c r="ESX318" s="571"/>
      <c r="ESY318" s="571"/>
      <c r="ESZ318" s="571"/>
      <c r="ETA318" s="571"/>
      <c r="ETB318" s="571"/>
      <c r="ETC318" s="571"/>
      <c r="ETD318" s="571"/>
      <c r="ETE318" s="571"/>
      <c r="ETF318" s="571"/>
      <c r="ETG318" s="571"/>
      <c r="ETH318" s="571"/>
      <c r="ETI318" s="571"/>
      <c r="ETJ318" s="571"/>
      <c r="ETK318" s="571"/>
      <c r="ETL318" s="571"/>
      <c r="ETM318" s="571"/>
      <c r="ETN318" s="571"/>
      <c r="ETO318" s="571"/>
      <c r="ETP318" s="571"/>
      <c r="ETQ318" s="571"/>
      <c r="ETR318" s="571"/>
      <c r="ETS318" s="571"/>
      <c r="ETT318" s="571"/>
      <c r="ETU318" s="571"/>
      <c r="ETV318" s="571"/>
      <c r="ETW318" s="571"/>
      <c r="ETX318" s="571"/>
      <c r="ETY318" s="571"/>
      <c r="ETZ318" s="571"/>
      <c r="EUA318" s="571"/>
      <c r="EUB318" s="571"/>
      <c r="EUC318" s="571"/>
      <c r="EUD318" s="571"/>
      <c r="EUE318" s="571"/>
      <c r="EUF318" s="571"/>
      <c r="EUG318" s="571"/>
      <c r="EUH318" s="571"/>
      <c r="EUI318" s="571"/>
      <c r="EUJ318" s="571"/>
      <c r="EUK318" s="571"/>
      <c r="EUL318" s="571"/>
      <c r="EUM318" s="571"/>
      <c r="EUN318" s="571"/>
      <c r="EUO318" s="571"/>
      <c r="EUP318" s="571"/>
      <c r="EUQ318" s="571"/>
      <c r="EUR318" s="571"/>
      <c r="EUS318" s="571"/>
      <c r="EUT318" s="571"/>
      <c r="EUU318" s="571"/>
      <c r="EUV318" s="571"/>
      <c r="EUW318" s="571"/>
      <c r="EUX318" s="571"/>
      <c r="EUY318" s="571"/>
      <c r="EUZ318" s="571"/>
      <c r="EVA318" s="571"/>
      <c r="EVB318" s="571"/>
      <c r="EVC318" s="571"/>
      <c r="EVD318" s="571"/>
      <c r="EVE318" s="571"/>
      <c r="EVF318" s="571"/>
      <c r="EVG318" s="571"/>
      <c r="EVH318" s="571"/>
      <c r="EVI318" s="571"/>
      <c r="EVJ318" s="571"/>
      <c r="EVK318" s="571"/>
      <c r="EVL318" s="571"/>
      <c r="EVM318" s="571"/>
      <c r="EVN318" s="571"/>
      <c r="EVO318" s="571"/>
      <c r="EVP318" s="571"/>
      <c r="EVQ318" s="571"/>
      <c r="EVR318" s="571"/>
      <c r="EVS318" s="571"/>
      <c r="EVT318" s="571"/>
      <c r="EVU318" s="571"/>
      <c r="EVV318" s="571"/>
      <c r="EVW318" s="571"/>
      <c r="EVX318" s="571"/>
      <c r="EVY318" s="571"/>
      <c r="EVZ318" s="571"/>
      <c r="EWA318" s="571"/>
      <c r="EWB318" s="571"/>
      <c r="EWC318" s="571"/>
      <c r="EWD318" s="571"/>
      <c r="EWE318" s="571"/>
      <c r="EWF318" s="571"/>
      <c r="EWG318" s="571"/>
      <c r="EWH318" s="571"/>
      <c r="EWI318" s="571"/>
      <c r="EWJ318" s="571"/>
      <c r="EWK318" s="571"/>
      <c r="EWL318" s="571"/>
      <c r="EWM318" s="571"/>
      <c r="EWN318" s="571"/>
      <c r="EWO318" s="571"/>
      <c r="EWP318" s="571"/>
      <c r="EWQ318" s="571"/>
      <c r="EWR318" s="571"/>
      <c r="EWS318" s="571"/>
      <c r="EWT318" s="571"/>
      <c r="EWU318" s="571"/>
      <c r="EWV318" s="571"/>
      <c r="EWW318" s="571"/>
      <c r="EWX318" s="571"/>
      <c r="EWY318" s="571"/>
      <c r="EWZ318" s="571"/>
      <c r="EXA318" s="571"/>
      <c r="EXB318" s="571"/>
      <c r="EXC318" s="571"/>
      <c r="EXD318" s="571"/>
      <c r="EXE318" s="571"/>
      <c r="EXF318" s="571"/>
      <c r="EXG318" s="571"/>
      <c r="EXH318" s="571"/>
      <c r="EXI318" s="571"/>
      <c r="EXJ318" s="571"/>
      <c r="EXK318" s="571"/>
      <c r="EXL318" s="571"/>
      <c r="EXM318" s="571"/>
      <c r="EXN318" s="571"/>
      <c r="EXO318" s="571"/>
      <c r="EXP318" s="571"/>
      <c r="EXQ318" s="571"/>
      <c r="EXR318" s="571"/>
      <c r="EXS318" s="571"/>
      <c r="EXT318" s="571"/>
      <c r="EXU318" s="571"/>
      <c r="EXV318" s="571"/>
      <c r="EXW318" s="571"/>
      <c r="EXX318" s="571"/>
      <c r="EXY318" s="571"/>
      <c r="EXZ318" s="571"/>
      <c r="EYA318" s="571"/>
      <c r="EYB318" s="571"/>
      <c r="EYC318" s="571"/>
      <c r="EYD318" s="571"/>
      <c r="EYE318" s="571"/>
      <c r="EYF318" s="571"/>
      <c r="EYG318" s="571"/>
      <c r="EYH318" s="571"/>
      <c r="EYI318" s="571"/>
      <c r="EYJ318" s="571"/>
      <c r="EYK318" s="571"/>
      <c r="EYL318" s="571"/>
      <c r="EYM318" s="571"/>
      <c r="EYN318" s="571"/>
      <c r="EYO318" s="571"/>
      <c r="EYP318" s="571"/>
      <c r="EYQ318" s="571"/>
      <c r="EYR318" s="571"/>
      <c r="EYS318" s="571"/>
      <c r="EYT318" s="571"/>
      <c r="EYU318" s="571"/>
      <c r="EYV318" s="571"/>
      <c r="EYW318" s="571"/>
      <c r="EYX318" s="571"/>
      <c r="EYY318" s="571"/>
      <c r="EYZ318" s="571"/>
      <c r="EZA318" s="571"/>
      <c r="EZB318" s="571"/>
      <c r="EZC318" s="571"/>
      <c r="EZD318" s="571"/>
      <c r="EZE318" s="571"/>
      <c r="EZF318" s="571"/>
      <c r="EZG318" s="571"/>
      <c r="EZH318" s="571"/>
      <c r="EZI318" s="571"/>
      <c r="EZJ318" s="571"/>
      <c r="EZK318" s="571"/>
      <c r="EZL318" s="571"/>
      <c r="EZM318" s="571"/>
      <c r="EZN318" s="571"/>
      <c r="EZO318" s="571"/>
      <c r="EZP318" s="571"/>
      <c r="EZQ318" s="571"/>
      <c r="EZR318" s="571"/>
      <c r="EZS318" s="571"/>
      <c r="EZT318" s="571"/>
      <c r="EZU318" s="571"/>
      <c r="EZV318" s="571"/>
      <c r="EZW318" s="571"/>
      <c r="EZX318" s="571"/>
      <c r="EZY318" s="571"/>
      <c r="EZZ318" s="571"/>
      <c r="FAA318" s="571"/>
      <c r="FAB318" s="571"/>
      <c r="FAC318" s="571"/>
      <c r="FAD318" s="571"/>
      <c r="FAE318" s="571"/>
      <c r="FAF318" s="571"/>
      <c r="FAG318" s="571"/>
      <c r="FAH318" s="571"/>
      <c r="FAI318" s="571"/>
      <c r="FAJ318" s="571"/>
      <c r="FAK318" s="571"/>
      <c r="FAL318" s="571"/>
      <c r="FAM318" s="571"/>
      <c r="FAN318" s="571"/>
      <c r="FAO318" s="571"/>
      <c r="FAP318" s="571"/>
      <c r="FAQ318" s="571"/>
      <c r="FAR318" s="571"/>
      <c r="FAU318" s="571"/>
      <c r="FAV318" s="571"/>
      <c r="FAW318" s="571"/>
      <c r="FAX318" s="571"/>
      <c r="FAY318" s="571"/>
      <c r="FAZ318" s="571"/>
      <c r="FBA318" s="571"/>
      <c r="FBB318" s="571"/>
      <c r="FBC318" s="571"/>
      <c r="FBD318" s="571"/>
      <c r="FBE318" s="571"/>
      <c r="FBF318" s="571"/>
      <c r="FBG318" s="571"/>
      <c r="FBH318" s="571"/>
      <c r="FBI318" s="571"/>
      <c r="FBJ318" s="571"/>
      <c r="FBK318" s="571"/>
      <c r="FBL318" s="571"/>
      <c r="FBM318" s="571"/>
      <c r="FBN318" s="571"/>
      <c r="FBO318" s="571"/>
      <c r="FBP318" s="571"/>
      <c r="FBQ318" s="571"/>
      <c r="FBR318" s="571"/>
      <c r="FBS318" s="571"/>
      <c r="FBT318" s="571"/>
      <c r="FBU318" s="571"/>
      <c r="FBV318" s="571"/>
      <c r="FBW318" s="571"/>
      <c r="FBX318" s="571"/>
      <c r="FBY318" s="571"/>
      <c r="FBZ318" s="571"/>
      <c r="FCA318" s="571"/>
      <c r="FCB318" s="571"/>
      <c r="FCC318" s="571"/>
      <c r="FCD318" s="571"/>
      <c r="FCE318" s="571"/>
      <c r="FCF318" s="571"/>
      <c r="FCG318" s="571"/>
      <c r="FCH318" s="571"/>
      <c r="FCI318" s="571"/>
      <c r="FCJ318" s="571"/>
      <c r="FCK318" s="571"/>
      <c r="FCL318" s="571"/>
      <c r="FCM318" s="571"/>
      <c r="FCN318" s="571"/>
      <c r="FCO318" s="571"/>
      <c r="FCP318" s="571"/>
      <c r="FCQ318" s="571"/>
      <c r="FCR318" s="571"/>
      <c r="FCS318" s="571"/>
      <c r="FCT318" s="571"/>
      <c r="FCU318" s="571"/>
      <c r="FCV318" s="571"/>
      <c r="FCW318" s="571"/>
      <c r="FCX318" s="571"/>
      <c r="FCY318" s="571"/>
      <c r="FCZ318" s="571"/>
      <c r="FDA318" s="571"/>
      <c r="FDB318" s="571"/>
      <c r="FDC318" s="571"/>
      <c r="FDD318" s="571"/>
      <c r="FDE318" s="571"/>
      <c r="FDF318" s="571"/>
      <c r="FDG318" s="571"/>
      <c r="FDH318" s="571"/>
      <c r="FDI318" s="571"/>
      <c r="FDJ318" s="571"/>
      <c r="FDK318" s="571"/>
      <c r="FDL318" s="571"/>
      <c r="FDM318" s="571"/>
      <c r="FDN318" s="571"/>
      <c r="FDO318" s="571"/>
      <c r="FDP318" s="571"/>
      <c r="FDQ318" s="571"/>
      <c r="FDR318" s="571"/>
      <c r="FDS318" s="571"/>
      <c r="FDT318" s="571"/>
      <c r="FDU318" s="571"/>
      <c r="FDV318" s="571"/>
      <c r="FDW318" s="571"/>
      <c r="FDX318" s="571"/>
      <c r="FDY318" s="571"/>
      <c r="FDZ318" s="571"/>
      <c r="FEA318" s="571"/>
      <c r="FEB318" s="571"/>
      <c r="FEC318" s="571"/>
      <c r="FED318" s="571"/>
      <c r="FEE318" s="571"/>
      <c r="FEF318" s="571"/>
      <c r="FEG318" s="571"/>
      <c r="FEH318" s="571"/>
      <c r="FEI318" s="571"/>
      <c r="FEJ318" s="571"/>
      <c r="FEK318" s="571"/>
      <c r="FEL318" s="571"/>
      <c r="FEM318" s="571"/>
      <c r="FEN318" s="571"/>
      <c r="FEO318" s="571"/>
      <c r="FEP318" s="571"/>
      <c r="FEQ318" s="571"/>
      <c r="FER318" s="571"/>
      <c r="FES318" s="571"/>
      <c r="FET318" s="571"/>
      <c r="FEU318" s="571"/>
      <c r="FEV318" s="571"/>
      <c r="FEW318" s="571"/>
      <c r="FEX318" s="571"/>
      <c r="FEY318" s="571"/>
      <c r="FEZ318" s="571"/>
      <c r="FFA318" s="571"/>
      <c r="FFB318" s="571"/>
      <c r="FFC318" s="571"/>
      <c r="FFD318" s="571"/>
      <c r="FFE318" s="571"/>
      <c r="FFF318" s="571"/>
      <c r="FFG318" s="571"/>
      <c r="FFH318" s="571"/>
      <c r="FFI318" s="571"/>
      <c r="FFJ318" s="571"/>
      <c r="FFK318" s="571"/>
      <c r="FFL318" s="571"/>
      <c r="FFM318" s="571"/>
      <c r="FFN318" s="571"/>
      <c r="FFO318" s="571"/>
      <c r="FFP318" s="571"/>
      <c r="FFQ318" s="571"/>
      <c r="FFR318" s="571"/>
      <c r="FFS318" s="571"/>
      <c r="FFT318" s="571"/>
      <c r="FFU318" s="571"/>
      <c r="FFV318" s="571"/>
      <c r="FFW318" s="571"/>
      <c r="FFX318" s="571"/>
      <c r="FFY318" s="571"/>
      <c r="FFZ318" s="571"/>
      <c r="FGA318" s="571"/>
      <c r="FGB318" s="571"/>
      <c r="FGC318" s="571"/>
      <c r="FGD318" s="571"/>
      <c r="FGE318" s="571"/>
      <c r="FGF318" s="571"/>
      <c r="FGG318" s="571"/>
      <c r="FGH318" s="571"/>
      <c r="FGI318" s="571"/>
      <c r="FGJ318" s="571"/>
      <c r="FGK318" s="571"/>
      <c r="FGL318" s="571"/>
      <c r="FGM318" s="571"/>
      <c r="FGN318" s="571"/>
      <c r="FGO318" s="571"/>
      <c r="FGP318" s="571"/>
      <c r="FGQ318" s="571"/>
      <c r="FGR318" s="571"/>
      <c r="FGS318" s="571"/>
      <c r="FGT318" s="571"/>
      <c r="FGU318" s="571"/>
      <c r="FGV318" s="571"/>
      <c r="FGW318" s="571"/>
      <c r="FGX318" s="571"/>
      <c r="FGY318" s="571"/>
      <c r="FGZ318" s="571"/>
      <c r="FHA318" s="571"/>
      <c r="FHB318" s="571"/>
      <c r="FHC318" s="571"/>
      <c r="FHD318" s="571"/>
      <c r="FHE318" s="571"/>
      <c r="FHF318" s="571"/>
      <c r="FHG318" s="571"/>
      <c r="FHH318" s="571"/>
      <c r="FHI318" s="571"/>
      <c r="FHJ318" s="571"/>
      <c r="FHK318" s="571"/>
      <c r="FHL318" s="571"/>
      <c r="FHM318" s="571"/>
      <c r="FHN318" s="571"/>
      <c r="FHO318" s="571"/>
      <c r="FHP318" s="571"/>
      <c r="FHQ318" s="571"/>
      <c r="FHR318" s="571"/>
      <c r="FHS318" s="571"/>
      <c r="FHT318" s="571"/>
      <c r="FHU318" s="571"/>
      <c r="FHV318" s="571"/>
      <c r="FHW318" s="571"/>
      <c r="FHX318" s="571"/>
      <c r="FHY318" s="571"/>
      <c r="FHZ318" s="571"/>
      <c r="FIA318" s="571"/>
      <c r="FIB318" s="571"/>
      <c r="FIC318" s="571"/>
      <c r="FID318" s="571"/>
      <c r="FIE318" s="571"/>
      <c r="FIF318" s="571"/>
      <c r="FIG318" s="571"/>
      <c r="FIH318" s="571"/>
      <c r="FII318" s="571"/>
      <c r="FIJ318" s="571"/>
      <c r="FIK318" s="571"/>
      <c r="FIL318" s="571"/>
      <c r="FIM318" s="571"/>
      <c r="FIN318" s="571"/>
      <c r="FIO318" s="571"/>
      <c r="FIP318" s="571"/>
      <c r="FIQ318" s="571"/>
      <c r="FIR318" s="571"/>
      <c r="FIS318" s="571"/>
      <c r="FIT318" s="571"/>
      <c r="FIU318" s="571"/>
      <c r="FIV318" s="571"/>
      <c r="FIW318" s="571"/>
      <c r="FIX318" s="571"/>
      <c r="FIY318" s="571"/>
      <c r="FIZ318" s="571"/>
      <c r="FJA318" s="571"/>
      <c r="FJB318" s="571"/>
      <c r="FJC318" s="571"/>
      <c r="FJD318" s="571"/>
      <c r="FJE318" s="571"/>
      <c r="FJF318" s="571"/>
      <c r="FJG318" s="571"/>
      <c r="FJH318" s="571"/>
      <c r="FJI318" s="571"/>
      <c r="FJJ318" s="571"/>
      <c r="FJK318" s="571"/>
      <c r="FJL318" s="571"/>
      <c r="FJM318" s="571"/>
      <c r="FJN318" s="571"/>
      <c r="FJO318" s="571"/>
      <c r="FJP318" s="571"/>
      <c r="FJQ318" s="571"/>
      <c r="FJR318" s="571"/>
      <c r="FJS318" s="571"/>
      <c r="FJT318" s="571"/>
      <c r="FJU318" s="571"/>
      <c r="FJV318" s="571"/>
      <c r="FJW318" s="571"/>
      <c r="FJX318" s="571"/>
      <c r="FJY318" s="571"/>
      <c r="FJZ318" s="571"/>
      <c r="FKA318" s="571"/>
      <c r="FKB318" s="571"/>
      <c r="FKC318" s="571"/>
      <c r="FKD318" s="571"/>
      <c r="FKE318" s="571"/>
      <c r="FKF318" s="571"/>
      <c r="FKG318" s="571"/>
      <c r="FKH318" s="571"/>
      <c r="FKI318" s="571"/>
      <c r="FKJ318" s="571"/>
      <c r="FKK318" s="571"/>
      <c r="FKL318" s="571"/>
      <c r="FKM318" s="571"/>
      <c r="FKN318" s="571"/>
      <c r="FKQ318" s="571"/>
      <c r="FKR318" s="571"/>
      <c r="FKS318" s="571"/>
      <c r="FKT318" s="571"/>
      <c r="FKU318" s="571"/>
      <c r="FKV318" s="571"/>
      <c r="FKW318" s="571"/>
      <c r="FKX318" s="571"/>
      <c r="FKY318" s="571"/>
      <c r="FKZ318" s="571"/>
      <c r="FLA318" s="571"/>
      <c r="FLB318" s="571"/>
      <c r="FLC318" s="571"/>
      <c r="FLD318" s="571"/>
      <c r="FLE318" s="571"/>
      <c r="FLF318" s="571"/>
      <c r="FLG318" s="571"/>
      <c r="FLH318" s="571"/>
      <c r="FLI318" s="571"/>
      <c r="FLJ318" s="571"/>
      <c r="FLK318" s="571"/>
      <c r="FLL318" s="571"/>
      <c r="FLM318" s="571"/>
      <c r="FLN318" s="571"/>
      <c r="FLO318" s="571"/>
      <c r="FLP318" s="571"/>
      <c r="FLQ318" s="571"/>
      <c r="FLR318" s="571"/>
      <c r="FLS318" s="571"/>
      <c r="FLT318" s="571"/>
      <c r="FLU318" s="571"/>
      <c r="FLV318" s="571"/>
      <c r="FLW318" s="571"/>
      <c r="FLX318" s="571"/>
      <c r="FLY318" s="571"/>
      <c r="FLZ318" s="571"/>
      <c r="FMA318" s="571"/>
      <c r="FMB318" s="571"/>
      <c r="FMC318" s="571"/>
      <c r="FMD318" s="571"/>
      <c r="FME318" s="571"/>
      <c r="FMF318" s="571"/>
      <c r="FMG318" s="571"/>
      <c r="FMH318" s="571"/>
      <c r="FMI318" s="571"/>
      <c r="FMJ318" s="571"/>
      <c r="FMK318" s="571"/>
      <c r="FML318" s="571"/>
      <c r="FMM318" s="571"/>
      <c r="FMN318" s="571"/>
      <c r="FMO318" s="571"/>
      <c r="FMP318" s="571"/>
      <c r="FMQ318" s="571"/>
      <c r="FMR318" s="571"/>
      <c r="FMS318" s="571"/>
      <c r="FMT318" s="571"/>
      <c r="FMU318" s="571"/>
      <c r="FMV318" s="571"/>
      <c r="FMW318" s="571"/>
      <c r="FMX318" s="571"/>
      <c r="FMY318" s="571"/>
      <c r="FMZ318" s="571"/>
      <c r="FNA318" s="571"/>
      <c r="FNB318" s="571"/>
      <c r="FNC318" s="571"/>
      <c r="FND318" s="571"/>
      <c r="FNE318" s="571"/>
      <c r="FNF318" s="571"/>
      <c r="FNG318" s="571"/>
      <c r="FNH318" s="571"/>
      <c r="FNI318" s="571"/>
      <c r="FNJ318" s="571"/>
      <c r="FNK318" s="571"/>
      <c r="FNL318" s="571"/>
      <c r="FNM318" s="571"/>
      <c r="FNN318" s="571"/>
      <c r="FNO318" s="571"/>
      <c r="FNP318" s="571"/>
      <c r="FNQ318" s="571"/>
      <c r="FNR318" s="571"/>
      <c r="FNS318" s="571"/>
      <c r="FNT318" s="571"/>
      <c r="FNU318" s="571"/>
      <c r="FNV318" s="571"/>
      <c r="FNW318" s="571"/>
      <c r="FNX318" s="571"/>
      <c r="FNY318" s="571"/>
      <c r="FNZ318" s="571"/>
      <c r="FOA318" s="571"/>
      <c r="FOB318" s="571"/>
      <c r="FOC318" s="571"/>
      <c r="FOD318" s="571"/>
      <c r="FOE318" s="571"/>
      <c r="FOF318" s="571"/>
      <c r="FOG318" s="571"/>
      <c r="FOH318" s="571"/>
      <c r="FOI318" s="571"/>
      <c r="FOJ318" s="571"/>
      <c r="FOK318" s="571"/>
      <c r="FOL318" s="571"/>
      <c r="FOM318" s="571"/>
      <c r="FON318" s="571"/>
      <c r="FOO318" s="571"/>
      <c r="FOP318" s="571"/>
      <c r="FOQ318" s="571"/>
      <c r="FOR318" s="571"/>
      <c r="FOS318" s="571"/>
      <c r="FOT318" s="571"/>
      <c r="FOU318" s="571"/>
      <c r="FOV318" s="571"/>
      <c r="FOW318" s="571"/>
      <c r="FOX318" s="571"/>
      <c r="FOY318" s="571"/>
      <c r="FOZ318" s="571"/>
      <c r="FPA318" s="571"/>
      <c r="FPB318" s="571"/>
      <c r="FPC318" s="571"/>
      <c r="FPD318" s="571"/>
      <c r="FPE318" s="571"/>
      <c r="FPF318" s="571"/>
      <c r="FPG318" s="571"/>
      <c r="FPH318" s="571"/>
      <c r="FPI318" s="571"/>
      <c r="FPJ318" s="571"/>
      <c r="FPK318" s="571"/>
      <c r="FPL318" s="571"/>
      <c r="FPM318" s="571"/>
      <c r="FPN318" s="571"/>
      <c r="FPO318" s="571"/>
      <c r="FPP318" s="571"/>
      <c r="FPQ318" s="571"/>
      <c r="FPR318" s="571"/>
      <c r="FPS318" s="571"/>
      <c r="FPT318" s="571"/>
      <c r="FPU318" s="571"/>
      <c r="FPV318" s="571"/>
      <c r="FPW318" s="571"/>
      <c r="FPX318" s="571"/>
      <c r="FPY318" s="571"/>
      <c r="FPZ318" s="571"/>
      <c r="FQA318" s="571"/>
      <c r="FQB318" s="571"/>
      <c r="FQC318" s="571"/>
      <c r="FQD318" s="571"/>
      <c r="FQE318" s="571"/>
      <c r="FQF318" s="571"/>
      <c r="FQG318" s="571"/>
      <c r="FQH318" s="571"/>
      <c r="FQI318" s="571"/>
      <c r="FQJ318" s="571"/>
      <c r="FQK318" s="571"/>
      <c r="FQL318" s="571"/>
      <c r="FQM318" s="571"/>
      <c r="FQN318" s="571"/>
      <c r="FQO318" s="571"/>
      <c r="FQP318" s="571"/>
      <c r="FQQ318" s="571"/>
      <c r="FQR318" s="571"/>
      <c r="FQS318" s="571"/>
      <c r="FQT318" s="571"/>
      <c r="FQU318" s="571"/>
      <c r="FQV318" s="571"/>
      <c r="FQW318" s="571"/>
      <c r="FQX318" s="571"/>
      <c r="FQY318" s="571"/>
      <c r="FQZ318" s="571"/>
      <c r="FRA318" s="571"/>
      <c r="FRB318" s="571"/>
      <c r="FRC318" s="571"/>
      <c r="FRD318" s="571"/>
      <c r="FRE318" s="571"/>
      <c r="FRF318" s="571"/>
      <c r="FRG318" s="571"/>
      <c r="FRH318" s="571"/>
      <c r="FRI318" s="571"/>
      <c r="FRJ318" s="571"/>
      <c r="FRK318" s="571"/>
      <c r="FRL318" s="571"/>
      <c r="FRM318" s="571"/>
      <c r="FRN318" s="571"/>
      <c r="FRO318" s="571"/>
      <c r="FRP318" s="571"/>
      <c r="FRQ318" s="571"/>
      <c r="FRR318" s="571"/>
      <c r="FRS318" s="571"/>
      <c r="FRT318" s="571"/>
      <c r="FRU318" s="571"/>
      <c r="FRV318" s="571"/>
      <c r="FRW318" s="571"/>
      <c r="FRX318" s="571"/>
      <c r="FRY318" s="571"/>
      <c r="FRZ318" s="571"/>
      <c r="FSA318" s="571"/>
      <c r="FSB318" s="571"/>
      <c r="FSC318" s="571"/>
      <c r="FSD318" s="571"/>
      <c r="FSE318" s="571"/>
      <c r="FSF318" s="571"/>
      <c r="FSG318" s="571"/>
      <c r="FSH318" s="571"/>
      <c r="FSI318" s="571"/>
      <c r="FSJ318" s="571"/>
      <c r="FSK318" s="571"/>
      <c r="FSL318" s="571"/>
      <c r="FSM318" s="571"/>
      <c r="FSN318" s="571"/>
      <c r="FSO318" s="571"/>
      <c r="FSP318" s="571"/>
      <c r="FSQ318" s="571"/>
      <c r="FSR318" s="571"/>
      <c r="FSS318" s="571"/>
      <c r="FST318" s="571"/>
      <c r="FSU318" s="571"/>
      <c r="FSV318" s="571"/>
      <c r="FSW318" s="571"/>
      <c r="FSX318" s="571"/>
      <c r="FSY318" s="571"/>
      <c r="FSZ318" s="571"/>
      <c r="FTA318" s="571"/>
      <c r="FTB318" s="571"/>
      <c r="FTC318" s="571"/>
      <c r="FTD318" s="571"/>
      <c r="FTE318" s="571"/>
      <c r="FTF318" s="571"/>
      <c r="FTG318" s="571"/>
      <c r="FTH318" s="571"/>
      <c r="FTI318" s="571"/>
      <c r="FTJ318" s="571"/>
      <c r="FTK318" s="571"/>
      <c r="FTL318" s="571"/>
      <c r="FTM318" s="571"/>
      <c r="FTN318" s="571"/>
      <c r="FTO318" s="571"/>
      <c r="FTP318" s="571"/>
      <c r="FTQ318" s="571"/>
      <c r="FTR318" s="571"/>
      <c r="FTS318" s="571"/>
      <c r="FTT318" s="571"/>
      <c r="FTU318" s="571"/>
      <c r="FTV318" s="571"/>
      <c r="FTW318" s="571"/>
      <c r="FTX318" s="571"/>
      <c r="FTY318" s="571"/>
      <c r="FTZ318" s="571"/>
      <c r="FUA318" s="571"/>
      <c r="FUB318" s="571"/>
      <c r="FUC318" s="571"/>
      <c r="FUD318" s="571"/>
      <c r="FUE318" s="571"/>
      <c r="FUF318" s="571"/>
      <c r="FUG318" s="571"/>
      <c r="FUH318" s="571"/>
      <c r="FUI318" s="571"/>
      <c r="FUJ318" s="571"/>
      <c r="FUM318" s="571"/>
      <c r="FUN318" s="571"/>
      <c r="FUO318" s="571"/>
      <c r="FUP318" s="571"/>
      <c r="FUQ318" s="571"/>
      <c r="FUR318" s="571"/>
      <c r="FUS318" s="571"/>
      <c r="FUT318" s="571"/>
      <c r="FUU318" s="571"/>
      <c r="FUV318" s="571"/>
      <c r="FUW318" s="571"/>
      <c r="FUX318" s="571"/>
      <c r="FUY318" s="571"/>
      <c r="FUZ318" s="571"/>
      <c r="FVA318" s="571"/>
      <c r="FVB318" s="571"/>
      <c r="FVC318" s="571"/>
      <c r="FVD318" s="571"/>
      <c r="FVE318" s="571"/>
      <c r="FVF318" s="571"/>
      <c r="FVG318" s="571"/>
      <c r="FVH318" s="571"/>
      <c r="FVI318" s="571"/>
      <c r="FVJ318" s="571"/>
      <c r="FVK318" s="571"/>
      <c r="FVL318" s="571"/>
      <c r="FVM318" s="571"/>
      <c r="FVN318" s="571"/>
      <c r="FVO318" s="571"/>
      <c r="FVP318" s="571"/>
      <c r="FVQ318" s="571"/>
      <c r="FVR318" s="571"/>
      <c r="FVS318" s="571"/>
      <c r="FVT318" s="571"/>
      <c r="FVU318" s="571"/>
      <c r="FVV318" s="571"/>
      <c r="FVW318" s="571"/>
      <c r="FVX318" s="571"/>
      <c r="FVY318" s="571"/>
      <c r="FVZ318" s="571"/>
      <c r="FWA318" s="571"/>
      <c r="FWB318" s="571"/>
      <c r="FWC318" s="571"/>
      <c r="FWD318" s="571"/>
      <c r="FWE318" s="571"/>
      <c r="FWF318" s="571"/>
      <c r="FWG318" s="571"/>
      <c r="FWH318" s="571"/>
      <c r="FWI318" s="571"/>
      <c r="FWJ318" s="571"/>
      <c r="FWK318" s="571"/>
      <c r="FWL318" s="571"/>
      <c r="FWM318" s="571"/>
      <c r="FWN318" s="571"/>
      <c r="FWO318" s="571"/>
      <c r="FWP318" s="571"/>
      <c r="FWQ318" s="571"/>
      <c r="FWR318" s="571"/>
      <c r="FWS318" s="571"/>
      <c r="FWT318" s="571"/>
      <c r="FWU318" s="571"/>
      <c r="FWV318" s="571"/>
      <c r="FWW318" s="571"/>
      <c r="FWX318" s="571"/>
      <c r="FWY318" s="571"/>
      <c r="FWZ318" s="571"/>
      <c r="FXA318" s="571"/>
      <c r="FXB318" s="571"/>
      <c r="FXC318" s="571"/>
      <c r="FXD318" s="571"/>
      <c r="FXE318" s="571"/>
      <c r="FXF318" s="571"/>
      <c r="FXG318" s="571"/>
      <c r="FXH318" s="571"/>
      <c r="FXI318" s="571"/>
      <c r="FXJ318" s="571"/>
      <c r="FXK318" s="571"/>
      <c r="FXL318" s="571"/>
      <c r="FXM318" s="571"/>
      <c r="FXN318" s="571"/>
      <c r="FXO318" s="571"/>
      <c r="FXP318" s="571"/>
      <c r="FXQ318" s="571"/>
      <c r="FXR318" s="571"/>
      <c r="FXS318" s="571"/>
      <c r="FXT318" s="571"/>
      <c r="FXU318" s="571"/>
      <c r="FXV318" s="571"/>
      <c r="FXW318" s="571"/>
      <c r="FXX318" s="571"/>
      <c r="FXY318" s="571"/>
      <c r="FXZ318" s="571"/>
      <c r="FYA318" s="571"/>
      <c r="FYB318" s="571"/>
      <c r="FYC318" s="571"/>
      <c r="FYD318" s="571"/>
      <c r="FYE318" s="571"/>
      <c r="FYF318" s="571"/>
      <c r="FYG318" s="571"/>
      <c r="FYH318" s="571"/>
      <c r="FYI318" s="571"/>
      <c r="FYJ318" s="571"/>
      <c r="FYK318" s="571"/>
      <c r="FYL318" s="571"/>
      <c r="FYM318" s="571"/>
      <c r="FYN318" s="571"/>
      <c r="FYO318" s="571"/>
      <c r="FYP318" s="571"/>
      <c r="FYQ318" s="571"/>
      <c r="FYR318" s="571"/>
      <c r="FYS318" s="571"/>
      <c r="FYT318" s="571"/>
      <c r="FYU318" s="571"/>
      <c r="FYV318" s="571"/>
      <c r="FYW318" s="571"/>
      <c r="FYX318" s="571"/>
      <c r="FYY318" s="571"/>
      <c r="FYZ318" s="571"/>
      <c r="FZA318" s="571"/>
      <c r="FZB318" s="571"/>
      <c r="FZC318" s="571"/>
      <c r="FZD318" s="571"/>
      <c r="FZE318" s="571"/>
      <c r="FZF318" s="571"/>
      <c r="FZG318" s="571"/>
      <c r="FZH318" s="571"/>
      <c r="FZI318" s="571"/>
      <c r="FZJ318" s="571"/>
      <c r="FZK318" s="571"/>
      <c r="FZL318" s="571"/>
      <c r="FZM318" s="571"/>
      <c r="FZN318" s="571"/>
      <c r="FZO318" s="571"/>
      <c r="FZP318" s="571"/>
      <c r="FZQ318" s="571"/>
      <c r="FZR318" s="571"/>
      <c r="FZS318" s="571"/>
      <c r="FZT318" s="571"/>
      <c r="FZU318" s="571"/>
      <c r="FZV318" s="571"/>
      <c r="FZW318" s="571"/>
      <c r="FZX318" s="571"/>
      <c r="FZY318" s="571"/>
      <c r="FZZ318" s="571"/>
      <c r="GAA318" s="571"/>
      <c r="GAB318" s="571"/>
      <c r="GAC318" s="571"/>
      <c r="GAD318" s="571"/>
      <c r="GAE318" s="571"/>
      <c r="GAF318" s="571"/>
      <c r="GAG318" s="571"/>
      <c r="GAH318" s="571"/>
      <c r="GAI318" s="571"/>
      <c r="GAJ318" s="571"/>
      <c r="GAK318" s="571"/>
      <c r="GAL318" s="571"/>
      <c r="GAM318" s="571"/>
      <c r="GAN318" s="571"/>
      <c r="GAO318" s="571"/>
      <c r="GAP318" s="571"/>
      <c r="GAQ318" s="571"/>
      <c r="GAR318" s="571"/>
      <c r="GAS318" s="571"/>
      <c r="GAT318" s="571"/>
      <c r="GAU318" s="571"/>
      <c r="GAV318" s="571"/>
      <c r="GAW318" s="571"/>
      <c r="GAX318" s="571"/>
      <c r="GAY318" s="571"/>
      <c r="GAZ318" s="571"/>
      <c r="GBA318" s="571"/>
      <c r="GBB318" s="571"/>
      <c r="GBC318" s="571"/>
      <c r="GBD318" s="571"/>
      <c r="GBE318" s="571"/>
      <c r="GBF318" s="571"/>
      <c r="GBG318" s="571"/>
      <c r="GBH318" s="571"/>
      <c r="GBI318" s="571"/>
      <c r="GBJ318" s="571"/>
      <c r="GBK318" s="571"/>
      <c r="GBL318" s="571"/>
      <c r="GBM318" s="571"/>
      <c r="GBN318" s="571"/>
      <c r="GBO318" s="571"/>
      <c r="GBP318" s="571"/>
      <c r="GBQ318" s="571"/>
      <c r="GBR318" s="571"/>
      <c r="GBS318" s="571"/>
      <c r="GBT318" s="571"/>
      <c r="GBU318" s="571"/>
      <c r="GBV318" s="571"/>
      <c r="GBW318" s="571"/>
      <c r="GBX318" s="571"/>
      <c r="GBY318" s="571"/>
      <c r="GBZ318" s="571"/>
      <c r="GCA318" s="571"/>
      <c r="GCB318" s="571"/>
      <c r="GCC318" s="571"/>
      <c r="GCD318" s="571"/>
      <c r="GCE318" s="571"/>
      <c r="GCF318" s="571"/>
      <c r="GCG318" s="571"/>
      <c r="GCH318" s="571"/>
      <c r="GCI318" s="571"/>
      <c r="GCJ318" s="571"/>
      <c r="GCK318" s="571"/>
      <c r="GCL318" s="571"/>
      <c r="GCM318" s="571"/>
      <c r="GCN318" s="571"/>
      <c r="GCO318" s="571"/>
      <c r="GCP318" s="571"/>
      <c r="GCQ318" s="571"/>
      <c r="GCR318" s="571"/>
      <c r="GCS318" s="571"/>
      <c r="GCT318" s="571"/>
      <c r="GCU318" s="571"/>
      <c r="GCV318" s="571"/>
      <c r="GCW318" s="571"/>
      <c r="GCX318" s="571"/>
      <c r="GCY318" s="571"/>
      <c r="GCZ318" s="571"/>
      <c r="GDA318" s="571"/>
      <c r="GDB318" s="571"/>
      <c r="GDC318" s="571"/>
      <c r="GDD318" s="571"/>
      <c r="GDE318" s="571"/>
      <c r="GDF318" s="571"/>
      <c r="GDG318" s="571"/>
      <c r="GDH318" s="571"/>
      <c r="GDI318" s="571"/>
      <c r="GDJ318" s="571"/>
      <c r="GDK318" s="571"/>
      <c r="GDL318" s="571"/>
      <c r="GDM318" s="571"/>
      <c r="GDN318" s="571"/>
      <c r="GDO318" s="571"/>
      <c r="GDP318" s="571"/>
      <c r="GDQ318" s="571"/>
      <c r="GDR318" s="571"/>
      <c r="GDS318" s="571"/>
      <c r="GDT318" s="571"/>
      <c r="GDU318" s="571"/>
      <c r="GDV318" s="571"/>
      <c r="GDW318" s="571"/>
      <c r="GDX318" s="571"/>
      <c r="GDY318" s="571"/>
      <c r="GDZ318" s="571"/>
      <c r="GEA318" s="571"/>
      <c r="GEB318" s="571"/>
      <c r="GEC318" s="571"/>
      <c r="GED318" s="571"/>
      <c r="GEE318" s="571"/>
      <c r="GEF318" s="571"/>
      <c r="GEI318" s="571"/>
      <c r="GEJ318" s="571"/>
      <c r="GEK318" s="571"/>
      <c r="GEL318" s="571"/>
      <c r="GEM318" s="571"/>
      <c r="GEN318" s="571"/>
      <c r="GEO318" s="571"/>
      <c r="GEP318" s="571"/>
      <c r="GEQ318" s="571"/>
      <c r="GER318" s="571"/>
      <c r="GES318" s="571"/>
      <c r="GET318" s="571"/>
      <c r="GEU318" s="571"/>
      <c r="GEV318" s="571"/>
      <c r="GEW318" s="571"/>
      <c r="GEX318" s="571"/>
      <c r="GEY318" s="571"/>
      <c r="GEZ318" s="571"/>
      <c r="GFA318" s="571"/>
      <c r="GFB318" s="571"/>
      <c r="GFC318" s="571"/>
      <c r="GFD318" s="571"/>
      <c r="GFE318" s="571"/>
      <c r="GFF318" s="571"/>
      <c r="GFG318" s="571"/>
      <c r="GFH318" s="571"/>
      <c r="GFI318" s="571"/>
      <c r="GFJ318" s="571"/>
      <c r="GFK318" s="571"/>
      <c r="GFL318" s="571"/>
      <c r="GFM318" s="571"/>
      <c r="GFN318" s="571"/>
      <c r="GFO318" s="571"/>
      <c r="GFP318" s="571"/>
      <c r="GFQ318" s="571"/>
      <c r="GFR318" s="571"/>
      <c r="GFS318" s="571"/>
      <c r="GFT318" s="571"/>
      <c r="GFU318" s="571"/>
      <c r="GFV318" s="571"/>
      <c r="GFW318" s="571"/>
      <c r="GFX318" s="571"/>
      <c r="GFY318" s="571"/>
      <c r="GFZ318" s="571"/>
      <c r="GGA318" s="571"/>
      <c r="GGB318" s="571"/>
      <c r="GGC318" s="571"/>
      <c r="GGD318" s="571"/>
      <c r="GGE318" s="571"/>
      <c r="GGF318" s="571"/>
      <c r="GGG318" s="571"/>
      <c r="GGH318" s="571"/>
      <c r="GGI318" s="571"/>
      <c r="GGJ318" s="571"/>
      <c r="GGK318" s="571"/>
      <c r="GGL318" s="571"/>
      <c r="GGM318" s="571"/>
      <c r="GGN318" s="571"/>
      <c r="GGO318" s="571"/>
      <c r="GGP318" s="571"/>
      <c r="GGQ318" s="571"/>
      <c r="GGR318" s="571"/>
      <c r="GGS318" s="571"/>
      <c r="GGT318" s="571"/>
      <c r="GGU318" s="571"/>
      <c r="GGV318" s="571"/>
      <c r="GGW318" s="571"/>
      <c r="GGX318" s="571"/>
      <c r="GGY318" s="571"/>
      <c r="GGZ318" s="571"/>
      <c r="GHA318" s="571"/>
      <c r="GHB318" s="571"/>
      <c r="GHC318" s="571"/>
      <c r="GHD318" s="571"/>
      <c r="GHE318" s="571"/>
      <c r="GHF318" s="571"/>
      <c r="GHG318" s="571"/>
      <c r="GHH318" s="571"/>
      <c r="GHI318" s="571"/>
      <c r="GHJ318" s="571"/>
      <c r="GHK318" s="571"/>
      <c r="GHL318" s="571"/>
      <c r="GHM318" s="571"/>
      <c r="GHN318" s="571"/>
      <c r="GHO318" s="571"/>
      <c r="GHP318" s="571"/>
      <c r="GHQ318" s="571"/>
      <c r="GHR318" s="571"/>
      <c r="GHS318" s="571"/>
      <c r="GHT318" s="571"/>
      <c r="GHU318" s="571"/>
      <c r="GHV318" s="571"/>
      <c r="GHW318" s="571"/>
      <c r="GHX318" s="571"/>
      <c r="GHY318" s="571"/>
      <c r="GHZ318" s="571"/>
      <c r="GIA318" s="571"/>
      <c r="GIB318" s="571"/>
      <c r="GIC318" s="571"/>
      <c r="GID318" s="571"/>
      <c r="GIE318" s="571"/>
      <c r="GIF318" s="571"/>
      <c r="GIG318" s="571"/>
      <c r="GIH318" s="571"/>
      <c r="GII318" s="571"/>
      <c r="GIJ318" s="571"/>
      <c r="GIK318" s="571"/>
      <c r="GIL318" s="571"/>
      <c r="GIM318" s="571"/>
      <c r="GIN318" s="571"/>
      <c r="GIO318" s="571"/>
      <c r="GIP318" s="571"/>
      <c r="GIQ318" s="571"/>
      <c r="GIR318" s="571"/>
      <c r="GIS318" s="571"/>
      <c r="GIT318" s="571"/>
      <c r="GIU318" s="571"/>
      <c r="GIV318" s="571"/>
      <c r="GIW318" s="571"/>
      <c r="GIX318" s="571"/>
      <c r="GIY318" s="571"/>
      <c r="GIZ318" s="571"/>
      <c r="GJA318" s="571"/>
      <c r="GJB318" s="571"/>
      <c r="GJC318" s="571"/>
      <c r="GJD318" s="571"/>
      <c r="GJE318" s="571"/>
      <c r="GJF318" s="571"/>
      <c r="GJG318" s="571"/>
      <c r="GJH318" s="571"/>
      <c r="GJI318" s="571"/>
      <c r="GJJ318" s="571"/>
      <c r="GJK318" s="571"/>
      <c r="GJL318" s="571"/>
      <c r="GJM318" s="571"/>
      <c r="GJN318" s="571"/>
      <c r="GJO318" s="571"/>
      <c r="GJP318" s="571"/>
      <c r="GJQ318" s="571"/>
      <c r="GJR318" s="571"/>
      <c r="GJS318" s="571"/>
      <c r="GJT318" s="571"/>
      <c r="GJU318" s="571"/>
      <c r="GJV318" s="571"/>
      <c r="GJW318" s="571"/>
      <c r="GJX318" s="571"/>
      <c r="GJY318" s="571"/>
      <c r="GJZ318" s="571"/>
      <c r="GKA318" s="571"/>
      <c r="GKB318" s="571"/>
      <c r="GKC318" s="571"/>
      <c r="GKD318" s="571"/>
      <c r="GKE318" s="571"/>
      <c r="GKF318" s="571"/>
      <c r="GKG318" s="571"/>
      <c r="GKH318" s="571"/>
      <c r="GKI318" s="571"/>
      <c r="GKJ318" s="571"/>
      <c r="GKK318" s="571"/>
      <c r="GKL318" s="571"/>
      <c r="GKM318" s="571"/>
      <c r="GKN318" s="571"/>
      <c r="GKO318" s="571"/>
      <c r="GKP318" s="571"/>
      <c r="GKQ318" s="571"/>
      <c r="GKR318" s="571"/>
      <c r="GKS318" s="571"/>
      <c r="GKT318" s="571"/>
      <c r="GKU318" s="571"/>
      <c r="GKV318" s="571"/>
      <c r="GKW318" s="571"/>
      <c r="GKX318" s="571"/>
      <c r="GKY318" s="571"/>
      <c r="GKZ318" s="571"/>
      <c r="GLA318" s="571"/>
      <c r="GLB318" s="571"/>
      <c r="GLC318" s="571"/>
      <c r="GLD318" s="571"/>
      <c r="GLE318" s="571"/>
      <c r="GLF318" s="571"/>
      <c r="GLG318" s="571"/>
      <c r="GLH318" s="571"/>
      <c r="GLI318" s="571"/>
      <c r="GLJ318" s="571"/>
      <c r="GLK318" s="571"/>
      <c r="GLL318" s="571"/>
      <c r="GLM318" s="571"/>
      <c r="GLN318" s="571"/>
      <c r="GLO318" s="571"/>
      <c r="GLP318" s="571"/>
      <c r="GLQ318" s="571"/>
      <c r="GLR318" s="571"/>
      <c r="GLS318" s="571"/>
      <c r="GLT318" s="571"/>
      <c r="GLU318" s="571"/>
      <c r="GLV318" s="571"/>
      <c r="GLW318" s="571"/>
      <c r="GLX318" s="571"/>
      <c r="GLY318" s="571"/>
      <c r="GLZ318" s="571"/>
      <c r="GMA318" s="571"/>
      <c r="GMB318" s="571"/>
      <c r="GMC318" s="571"/>
      <c r="GMD318" s="571"/>
      <c r="GME318" s="571"/>
      <c r="GMF318" s="571"/>
      <c r="GMG318" s="571"/>
      <c r="GMH318" s="571"/>
      <c r="GMI318" s="571"/>
      <c r="GMJ318" s="571"/>
      <c r="GMK318" s="571"/>
      <c r="GML318" s="571"/>
      <c r="GMM318" s="571"/>
      <c r="GMN318" s="571"/>
      <c r="GMO318" s="571"/>
      <c r="GMP318" s="571"/>
      <c r="GMQ318" s="571"/>
      <c r="GMR318" s="571"/>
      <c r="GMS318" s="571"/>
      <c r="GMT318" s="571"/>
      <c r="GMU318" s="571"/>
      <c r="GMV318" s="571"/>
      <c r="GMW318" s="571"/>
      <c r="GMX318" s="571"/>
      <c r="GMY318" s="571"/>
      <c r="GMZ318" s="571"/>
      <c r="GNA318" s="571"/>
      <c r="GNB318" s="571"/>
      <c r="GNC318" s="571"/>
      <c r="GND318" s="571"/>
      <c r="GNE318" s="571"/>
      <c r="GNF318" s="571"/>
      <c r="GNG318" s="571"/>
      <c r="GNH318" s="571"/>
      <c r="GNI318" s="571"/>
      <c r="GNJ318" s="571"/>
      <c r="GNK318" s="571"/>
      <c r="GNL318" s="571"/>
      <c r="GNM318" s="571"/>
      <c r="GNN318" s="571"/>
      <c r="GNO318" s="571"/>
      <c r="GNP318" s="571"/>
      <c r="GNQ318" s="571"/>
      <c r="GNR318" s="571"/>
      <c r="GNS318" s="571"/>
      <c r="GNT318" s="571"/>
      <c r="GNU318" s="571"/>
      <c r="GNV318" s="571"/>
      <c r="GNW318" s="571"/>
      <c r="GNX318" s="571"/>
      <c r="GNY318" s="571"/>
      <c r="GNZ318" s="571"/>
      <c r="GOA318" s="571"/>
      <c r="GOB318" s="571"/>
      <c r="GOE318" s="571"/>
      <c r="GOF318" s="571"/>
      <c r="GOG318" s="571"/>
      <c r="GOH318" s="571"/>
      <c r="GOI318" s="571"/>
      <c r="GOJ318" s="571"/>
      <c r="GOK318" s="571"/>
      <c r="GOL318" s="571"/>
      <c r="GOM318" s="571"/>
      <c r="GON318" s="571"/>
      <c r="GOO318" s="571"/>
      <c r="GOP318" s="571"/>
      <c r="GOQ318" s="571"/>
      <c r="GOR318" s="571"/>
      <c r="GOS318" s="571"/>
      <c r="GOT318" s="571"/>
      <c r="GOU318" s="571"/>
      <c r="GOV318" s="571"/>
      <c r="GOW318" s="571"/>
      <c r="GOX318" s="571"/>
      <c r="GOY318" s="571"/>
      <c r="GOZ318" s="571"/>
      <c r="GPA318" s="571"/>
      <c r="GPB318" s="571"/>
      <c r="GPC318" s="571"/>
      <c r="GPD318" s="571"/>
      <c r="GPE318" s="571"/>
      <c r="GPF318" s="571"/>
      <c r="GPG318" s="571"/>
      <c r="GPH318" s="571"/>
      <c r="GPI318" s="571"/>
      <c r="GPJ318" s="571"/>
      <c r="GPK318" s="571"/>
      <c r="GPL318" s="571"/>
      <c r="GPM318" s="571"/>
      <c r="GPN318" s="571"/>
      <c r="GPO318" s="571"/>
      <c r="GPP318" s="571"/>
      <c r="GPQ318" s="571"/>
      <c r="GPR318" s="571"/>
      <c r="GPS318" s="571"/>
      <c r="GPT318" s="571"/>
      <c r="GPU318" s="571"/>
      <c r="GPV318" s="571"/>
      <c r="GPW318" s="571"/>
      <c r="GPX318" s="571"/>
      <c r="GPY318" s="571"/>
      <c r="GPZ318" s="571"/>
      <c r="GQA318" s="571"/>
      <c r="GQB318" s="571"/>
      <c r="GQC318" s="571"/>
      <c r="GQD318" s="571"/>
      <c r="GQE318" s="571"/>
      <c r="GQF318" s="571"/>
      <c r="GQG318" s="571"/>
      <c r="GQH318" s="571"/>
      <c r="GQI318" s="571"/>
      <c r="GQJ318" s="571"/>
      <c r="GQK318" s="571"/>
      <c r="GQL318" s="571"/>
      <c r="GQM318" s="571"/>
      <c r="GQN318" s="571"/>
      <c r="GQO318" s="571"/>
      <c r="GQP318" s="571"/>
      <c r="GQQ318" s="571"/>
      <c r="GQR318" s="571"/>
      <c r="GQS318" s="571"/>
      <c r="GQT318" s="571"/>
      <c r="GQU318" s="571"/>
      <c r="GQV318" s="571"/>
      <c r="GQW318" s="571"/>
      <c r="GQX318" s="571"/>
      <c r="GQY318" s="571"/>
      <c r="GQZ318" s="571"/>
      <c r="GRA318" s="571"/>
      <c r="GRB318" s="571"/>
      <c r="GRC318" s="571"/>
      <c r="GRD318" s="571"/>
      <c r="GRE318" s="571"/>
      <c r="GRF318" s="571"/>
      <c r="GRG318" s="571"/>
      <c r="GRH318" s="571"/>
      <c r="GRI318" s="571"/>
      <c r="GRJ318" s="571"/>
      <c r="GRK318" s="571"/>
      <c r="GRL318" s="571"/>
      <c r="GRM318" s="571"/>
      <c r="GRN318" s="571"/>
      <c r="GRO318" s="571"/>
      <c r="GRP318" s="571"/>
      <c r="GRQ318" s="571"/>
      <c r="GRR318" s="571"/>
      <c r="GRS318" s="571"/>
      <c r="GRT318" s="571"/>
      <c r="GRU318" s="571"/>
      <c r="GRV318" s="571"/>
      <c r="GRW318" s="571"/>
      <c r="GRX318" s="571"/>
      <c r="GRY318" s="571"/>
      <c r="GRZ318" s="571"/>
      <c r="GSA318" s="571"/>
      <c r="GSB318" s="571"/>
      <c r="GSC318" s="571"/>
      <c r="GSD318" s="571"/>
      <c r="GSE318" s="571"/>
      <c r="GSF318" s="571"/>
      <c r="GSG318" s="571"/>
      <c r="GSH318" s="571"/>
      <c r="GSI318" s="571"/>
      <c r="GSJ318" s="571"/>
      <c r="GSK318" s="571"/>
      <c r="GSL318" s="571"/>
      <c r="GSM318" s="571"/>
      <c r="GSN318" s="571"/>
      <c r="GSO318" s="571"/>
      <c r="GSP318" s="571"/>
      <c r="GSQ318" s="571"/>
      <c r="GSR318" s="571"/>
      <c r="GSS318" s="571"/>
      <c r="GST318" s="571"/>
      <c r="GSU318" s="571"/>
      <c r="GSV318" s="571"/>
      <c r="GSW318" s="571"/>
      <c r="GSX318" s="571"/>
      <c r="GSY318" s="571"/>
      <c r="GSZ318" s="571"/>
      <c r="GTA318" s="571"/>
      <c r="GTB318" s="571"/>
      <c r="GTC318" s="571"/>
      <c r="GTD318" s="571"/>
      <c r="GTE318" s="571"/>
      <c r="GTF318" s="571"/>
      <c r="GTG318" s="571"/>
      <c r="GTH318" s="571"/>
      <c r="GTI318" s="571"/>
      <c r="GTJ318" s="571"/>
      <c r="GTK318" s="571"/>
      <c r="GTL318" s="571"/>
      <c r="GTM318" s="571"/>
      <c r="GTN318" s="571"/>
      <c r="GTO318" s="571"/>
      <c r="GTP318" s="571"/>
      <c r="GTQ318" s="571"/>
      <c r="GTR318" s="571"/>
      <c r="GTS318" s="571"/>
      <c r="GTT318" s="571"/>
      <c r="GTU318" s="571"/>
      <c r="GTV318" s="571"/>
      <c r="GTW318" s="571"/>
      <c r="GTX318" s="571"/>
      <c r="GTY318" s="571"/>
      <c r="GTZ318" s="571"/>
      <c r="GUA318" s="571"/>
      <c r="GUB318" s="571"/>
      <c r="GUC318" s="571"/>
      <c r="GUD318" s="571"/>
      <c r="GUE318" s="571"/>
      <c r="GUF318" s="571"/>
      <c r="GUG318" s="571"/>
      <c r="GUH318" s="571"/>
      <c r="GUI318" s="571"/>
      <c r="GUJ318" s="571"/>
      <c r="GUK318" s="571"/>
      <c r="GUL318" s="571"/>
      <c r="GUM318" s="571"/>
      <c r="GUN318" s="571"/>
      <c r="GUO318" s="571"/>
      <c r="GUP318" s="571"/>
      <c r="GUQ318" s="571"/>
      <c r="GUR318" s="571"/>
      <c r="GUS318" s="571"/>
      <c r="GUT318" s="571"/>
      <c r="GUU318" s="571"/>
      <c r="GUV318" s="571"/>
      <c r="GUW318" s="571"/>
      <c r="GUX318" s="571"/>
      <c r="GUY318" s="571"/>
      <c r="GUZ318" s="571"/>
      <c r="GVA318" s="571"/>
      <c r="GVB318" s="571"/>
      <c r="GVC318" s="571"/>
      <c r="GVD318" s="571"/>
      <c r="GVE318" s="571"/>
      <c r="GVF318" s="571"/>
      <c r="GVG318" s="571"/>
      <c r="GVH318" s="571"/>
      <c r="GVI318" s="571"/>
      <c r="GVJ318" s="571"/>
      <c r="GVK318" s="571"/>
      <c r="GVL318" s="571"/>
      <c r="GVM318" s="571"/>
      <c r="GVN318" s="571"/>
      <c r="GVO318" s="571"/>
      <c r="GVP318" s="571"/>
      <c r="GVQ318" s="571"/>
      <c r="GVR318" s="571"/>
      <c r="GVS318" s="571"/>
      <c r="GVT318" s="571"/>
      <c r="GVU318" s="571"/>
      <c r="GVV318" s="571"/>
      <c r="GVW318" s="571"/>
      <c r="GVX318" s="571"/>
      <c r="GVY318" s="571"/>
      <c r="GVZ318" s="571"/>
      <c r="GWA318" s="571"/>
      <c r="GWB318" s="571"/>
      <c r="GWC318" s="571"/>
      <c r="GWD318" s="571"/>
      <c r="GWE318" s="571"/>
      <c r="GWF318" s="571"/>
      <c r="GWG318" s="571"/>
      <c r="GWH318" s="571"/>
      <c r="GWI318" s="571"/>
      <c r="GWJ318" s="571"/>
      <c r="GWK318" s="571"/>
      <c r="GWL318" s="571"/>
      <c r="GWM318" s="571"/>
      <c r="GWN318" s="571"/>
      <c r="GWO318" s="571"/>
      <c r="GWP318" s="571"/>
      <c r="GWQ318" s="571"/>
      <c r="GWR318" s="571"/>
      <c r="GWS318" s="571"/>
      <c r="GWT318" s="571"/>
      <c r="GWU318" s="571"/>
      <c r="GWV318" s="571"/>
      <c r="GWW318" s="571"/>
      <c r="GWX318" s="571"/>
      <c r="GWY318" s="571"/>
      <c r="GWZ318" s="571"/>
      <c r="GXA318" s="571"/>
      <c r="GXB318" s="571"/>
      <c r="GXC318" s="571"/>
      <c r="GXD318" s="571"/>
      <c r="GXE318" s="571"/>
      <c r="GXF318" s="571"/>
      <c r="GXG318" s="571"/>
      <c r="GXH318" s="571"/>
      <c r="GXI318" s="571"/>
      <c r="GXJ318" s="571"/>
      <c r="GXK318" s="571"/>
      <c r="GXL318" s="571"/>
      <c r="GXM318" s="571"/>
      <c r="GXN318" s="571"/>
      <c r="GXO318" s="571"/>
      <c r="GXP318" s="571"/>
      <c r="GXQ318" s="571"/>
      <c r="GXR318" s="571"/>
      <c r="GXS318" s="571"/>
      <c r="GXT318" s="571"/>
      <c r="GXU318" s="571"/>
      <c r="GXV318" s="571"/>
      <c r="GXW318" s="571"/>
      <c r="GXX318" s="571"/>
      <c r="GYA318" s="571"/>
      <c r="GYB318" s="571"/>
      <c r="GYC318" s="571"/>
      <c r="GYD318" s="571"/>
      <c r="GYE318" s="571"/>
      <c r="GYF318" s="571"/>
      <c r="GYG318" s="571"/>
      <c r="GYH318" s="571"/>
      <c r="GYI318" s="571"/>
      <c r="GYJ318" s="571"/>
      <c r="GYK318" s="571"/>
      <c r="GYL318" s="571"/>
      <c r="GYM318" s="571"/>
      <c r="GYN318" s="571"/>
      <c r="GYO318" s="571"/>
      <c r="GYP318" s="571"/>
      <c r="GYQ318" s="571"/>
      <c r="GYR318" s="571"/>
      <c r="GYS318" s="571"/>
      <c r="GYT318" s="571"/>
      <c r="GYU318" s="571"/>
      <c r="GYV318" s="571"/>
      <c r="GYW318" s="571"/>
      <c r="GYX318" s="571"/>
      <c r="GYY318" s="571"/>
      <c r="GYZ318" s="571"/>
      <c r="GZA318" s="571"/>
      <c r="GZB318" s="571"/>
      <c r="GZC318" s="571"/>
      <c r="GZD318" s="571"/>
      <c r="GZE318" s="571"/>
      <c r="GZF318" s="571"/>
      <c r="GZG318" s="571"/>
      <c r="GZH318" s="571"/>
      <c r="GZI318" s="571"/>
      <c r="GZJ318" s="571"/>
      <c r="GZK318" s="571"/>
      <c r="GZL318" s="571"/>
      <c r="GZM318" s="571"/>
      <c r="GZN318" s="571"/>
      <c r="GZO318" s="571"/>
      <c r="GZP318" s="571"/>
      <c r="GZQ318" s="571"/>
      <c r="GZR318" s="571"/>
      <c r="GZS318" s="571"/>
      <c r="GZT318" s="571"/>
      <c r="GZU318" s="571"/>
      <c r="GZV318" s="571"/>
      <c r="GZW318" s="571"/>
      <c r="GZX318" s="571"/>
      <c r="GZY318" s="571"/>
      <c r="GZZ318" s="571"/>
      <c r="HAA318" s="571"/>
      <c r="HAB318" s="571"/>
      <c r="HAC318" s="571"/>
      <c r="HAD318" s="571"/>
      <c r="HAE318" s="571"/>
      <c r="HAF318" s="571"/>
      <c r="HAG318" s="571"/>
      <c r="HAH318" s="571"/>
      <c r="HAI318" s="571"/>
      <c r="HAJ318" s="571"/>
      <c r="HAK318" s="571"/>
      <c r="HAL318" s="571"/>
      <c r="HAM318" s="571"/>
      <c r="HAN318" s="571"/>
      <c r="HAO318" s="571"/>
      <c r="HAP318" s="571"/>
      <c r="HAQ318" s="571"/>
      <c r="HAR318" s="571"/>
      <c r="HAS318" s="571"/>
      <c r="HAT318" s="571"/>
      <c r="HAU318" s="571"/>
      <c r="HAV318" s="571"/>
      <c r="HAW318" s="571"/>
      <c r="HAX318" s="571"/>
      <c r="HAY318" s="571"/>
      <c r="HAZ318" s="571"/>
      <c r="HBA318" s="571"/>
      <c r="HBB318" s="571"/>
      <c r="HBC318" s="571"/>
      <c r="HBD318" s="571"/>
      <c r="HBE318" s="571"/>
      <c r="HBF318" s="571"/>
      <c r="HBG318" s="571"/>
      <c r="HBH318" s="571"/>
      <c r="HBI318" s="571"/>
      <c r="HBJ318" s="571"/>
      <c r="HBK318" s="571"/>
      <c r="HBL318" s="571"/>
      <c r="HBM318" s="571"/>
      <c r="HBN318" s="571"/>
      <c r="HBO318" s="571"/>
      <c r="HBP318" s="571"/>
      <c r="HBQ318" s="571"/>
      <c r="HBR318" s="571"/>
      <c r="HBS318" s="571"/>
      <c r="HBT318" s="571"/>
      <c r="HBU318" s="571"/>
      <c r="HBV318" s="571"/>
      <c r="HBW318" s="571"/>
      <c r="HBX318" s="571"/>
      <c r="HBY318" s="571"/>
      <c r="HBZ318" s="571"/>
      <c r="HCA318" s="571"/>
      <c r="HCB318" s="571"/>
      <c r="HCC318" s="571"/>
      <c r="HCD318" s="571"/>
      <c r="HCE318" s="571"/>
      <c r="HCF318" s="571"/>
      <c r="HCG318" s="571"/>
      <c r="HCH318" s="571"/>
      <c r="HCI318" s="571"/>
      <c r="HCJ318" s="571"/>
      <c r="HCK318" s="571"/>
      <c r="HCL318" s="571"/>
      <c r="HCM318" s="571"/>
      <c r="HCN318" s="571"/>
      <c r="HCO318" s="571"/>
      <c r="HCP318" s="571"/>
      <c r="HCQ318" s="571"/>
      <c r="HCR318" s="571"/>
      <c r="HCS318" s="571"/>
      <c r="HCT318" s="571"/>
      <c r="HCU318" s="571"/>
      <c r="HCV318" s="571"/>
      <c r="HCW318" s="571"/>
      <c r="HCX318" s="571"/>
      <c r="HCY318" s="571"/>
      <c r="HCZ318" s="571"/>
      <c r="HDA318" s="571"/>
      <c r="HDB318" s="571"/>
      <c r="HDC318" s="571"/>
      <c r="HDD318" s="571"/>
      <c r="HDE318" s="571"/>
      <c r="HDF318" s="571"/>
      <c r="HDG318" s="571"/>
      <c r="HDH318" s="571"/>
      <c r="HDI318" s="571"/>
      <c r="HDJ318" s="571"/>
      <c r="HDK318" s="571"/>
      <c r="HDL318" s="571"/>
      <c r="HDM318" s="571"/>
      <c r="HDN318" s="571"/>
      <c r="HDO318" s="571"/>
      <c r="HDP318" s="571"/>
      <c r="HDQ318" s="571"/>
      <c r="HDR318" s="571"/>
      <c r="HDS318" s="571"/>
      <c r="HDT318" s="571"/>
      <c r="HDU318" s="571"/>
      <c r="HDV318" s="571"/>
      <c r="HDW318" s="571"/>
      <c r="HDX318" s="571"/>
      <c r="HDY318" s="571"/>
      <c r="HDZ318" s="571"/>
      <c r="HEA318" s="571"/>
      <c r="HEB318" s="571"/>
      <c r="HEC318" s="571"/>
      <c r="HED318" s="571"/>
      <c r="HEE318" s="571"/>
      <c r="HEF318" s="571"/>
      <c r="HEG318" s="571"/>
      <c r="HEH318" s="571"/>
      <c r="HEI318" s="571"/>
      <c r="HEJ318" s="571"/>
      <c r="HEK318" s="571"/>
      <c r="HEL318" s="571"/>
      <c r="HEM318" s="571"/>
      <c r="HEN318" s="571"/>
      <c r="HEO318" s="571"/>
      <c r="HEP318" s="571"/>
      <c r="HEQ318" s="571"/>
      <c r="HER318" s="571"/>
      <c r="HES318" s="571"/>
      <c r="HET318" s="571"/>
      <c r="HEU318" s="571"/>
      <c r="HEV318" s="571"/>
      <c r="HEW318" s="571"/>
      <c r="HEX318" s="571"/>
      <c r="HEY318" s="571"/>
      <c r="HEZ318" s="571"/>
      <c r="HFA318" s="571"/>
      <c r="HFB318" s="571"/>
      <c r="HFC318" s="571"/>
      <c r="HFD318" s="571"/>
      <c r="HFE318" s="571"/>
      <c r="HFF318" s="571"/>
      <c r="HFG318" s="571"/>
      <c r="HFH318" s="571"/>
      <c r="HFI318" s="571"/>
      <c r="HFJ318" s="571"/>
      <c r="HFK318" s="571"/>
      <c r="HFL318" s="571"/>
      <c r="HFM318" s="571"/>
      <c r="HFN318" s="571"/>
      <c r="HFO318" s="571"/>
      <c r="HFP318" s="571"/>
      <c r="HFQ318" s="571"/>
      <c r="HFR318" s="571"/>
      <c r="HFS318" s="571"/>
      <c r="HFT318" s="571"/>
      <c r="HFU318" s="571"/>
      <c r="HFV318" s="571"/>
      <c r="HFW318" s="571"/>
      <c r="HFX318" s="571"/>
      <c r="HFY318" s="571"/>
      <c r="HFZ318" s="571"/>
      <c r="HGA318" s="571"/>
      <c r="HGB318" s="571"/>
      <c r="HGC318" s="571"/>
      <c r="HGD318" s="571"/>
      <c r="HGE318" s="571"/>
      <c r="HGF318" s="571"/>
      <c r="HGG318" s="571"/>
      <c r="HGH318" s="571"/>
      <c r="HGI318" s="571"/>
      <c r="HGJ318" s="571"/>
      <c r="HGK318" s="571"/>
      <c r="HGL318" s="571"/>
      <c r="HGM318" s="571"/>
      <c r="HGN318" s="571"/>
      <c r="HGO318" s="571"/>
      <c r="HGP318" s="571"/>
      <c r="HGQ318" s="571"/>
      <c r="HGR318" s="571"/>
      <c r="HGS318" s="571"/>
      <c r="HGT318" s="571"/>
      <c r="HGU318" s="571"/>
      <c r="HGV318" s="571"/>
      <c r="HGW318" s="571"/>
      <c r="HGX318" s="571"/>
      <c r="HGY318" s="571"/>
      <c r="HGZ318" s="571"/>
      <c r="HHA318" s="571"/>
      <c r="HHB318" s="571"/>
      <c r="HHC318" s="571"/>
      <c r="HHD318" s="571"/>
      <c r="HHE318" s="571"/>
      <c r="HHF318" s="571"/>
      <c r="HHG318" s="571"/>
      <c r="HHH318" s="571"/>
      <c r="HHI318" s="571"/>
      <c r="HHJ318" s="571"/>
      <c r="HHK318" s="571"/>
      <c r="HHL318" s="571"/>
      <c r="HHM318" s="571"/>
      <c r="HHN318" s="571"/>
      <c r="HHO318" s="571"/>
      <c r="HHP318" s="571"/>
      <c r="HHQ318" s="571"/>
      <c r="HHR318" s="571"/>
      <c r="HHS318" s="571"/>
      <c r="HHT318" s="571"/>
      <c r="HHW318" s="571"/>
      <c r="HHX318" s="571"/>
      <c r="HHY318" s="571"/>
      <c r="HHZ318" s="571"/>
      <c r="HIA318" s="571"/>
      <c r="HIB318" s="571"/>
      <c r="HIC318" s="571"/>
      <c r="HID318" s="571"/>
      <c r="HIE318" s="571"/>
      <c r="HIF318" s="571"/>
      <c r="HIG318" s="571"/>
      <c r="HIH318" s="571"/>
      <c r="HII318" s="571"/>
      <c r="HIJ318" s="571"/>
      <c r="HIK318" s="571"/>
      <c r="HIL318" s="571"/>
      <c r="HIM318" s="571"/>
      <c r="HIN318" s="571"/>
      <c r="HIO318" s="571"/>
      <c r="HIP318" s="571"/>
      <c r="HIQ318" s="571"/>
      <c r="HIR318" s="571"/>
      <c r="HIS318" s="571"/>
      <c r="HIT318" s="571"/>
      <c r="HIU318" s="571"/>
      <c r="HIV318" s="571"/>
      <c r="HIW318" s="571"/>
      <c r="HIX318" s="571"/>
      <c r="HIY318" s="571"/>
      <c r="HIZ318" s="571"/>
      <c r="HJA318" s="571"/>
      <c r="HJB318" s="571"/>
      <c r="HJC318" s="571"/>
      <c r="HJD318" s="571"/>
      <c r="HJE318" s="571"/>
      <c r="HJF318" s="571"/>
      <c r="HJG318" s="571"/>
      <c r="HJH318" s="571"/>
      <c r="HJI318" s="571"/>
      <c r="HJJ318" s="571"/>
      <c r="HJK318" s="571"/>
      <c r="HJL318" s="571"/>
      <c r="HJM318" s="571"/>
      <c r="HJN318" s="571"/>
      <c r="HJO318" s="571"/>
      <c r="HJP318" s="571"/>
      <c r="HJQ318" s="571"/>
      <c r="HJR318" s="571"/>
      <c r="HJS318" s="571"/>
      <c r="HJT318" s="571"/>
      <c r="HJU318" s="571"/>
      <c r="HJV318" s="571"/>
      <c r="HJW318" s="571"/>
      <c r="HJX318" s="571"/>
      <c r="HJY318" s="571"/>
      <c r="HJZ318" s="571"/>
      <c r="HKA318" s="571"/>
      <c r="HKB318" s="571"/>
      <c r="HKC318" s="571"/>
      <c r="HKD318" s="571"/>
      <c r="HKE318" s="571"/>
      <c r="HKF318" s="571"/>
      <c r="HKG318" s="571"/>
      <c r="HKH318" s="571"/>
      <c r="HKI318" s="571"/>
      <c r="HKJ318" s="571"/>
      <c r="HKK318" s="571"/>
      <c r="HKL318" s="571"/>
      <c r="HKM318" s="571"/>
      <c r="HKN318" s="571"/>
      <c r="HKO318" s="571"/>
      <c r="HKP318" s="571"/>
      <c r="HKQ318" s="571"/>
      <c r="HKR318" s="571"/>
      <c r="HKS318" s="571"/>
      <c r="HKT318" s="571"/>
      <c r="HKU318" s="571"/>
      <c r="HKV318" s="571"/>
      <c r="HKW318" s="571"/>
      <c r="HKX318" s="571"/>
      <c r="HKY318" s="571"/>
      <c r="HKZ318" s="571"/>
      <c r="HLA318" s="571"/>
      <c r="HLB318" s="571"/>
      <c r="HLC318" s="571"/>
      <c r="HLD318" s="571"/>
      <c r="HLE318" s="571"/>
      <c r="HLF318" s="571"/>
      <c r="HLG318" s="571"/>
      <c r="HLH318" s="571"/>
      <c r="HLI318" s="571"/>
      <c r="HLJ318" s="571"/>
      <c r="HLK318" s="571"/>
      <c r="HLL318" s="571"/>
      <c r="HLM318" s="571"/>
      <c r="HLN318" s="571"/>
      <c r="HLO318" s="571"/>
      <c r="HLP318" s="571"/>
      <c r="HLQ318" s="571"/>
      <c r="HLR318" s="571"/>
      <c r="HLS318" s="571"/>
      <c r="HLT318" s="571"/>
      <c r="HLU318" s="571"/>
      <c r="HLV318" s="571"/>
      <c r="HLW318" s="571"/>
      <c r="HLX318" s="571"/>
      <c r="HLY318" s="571"/>
      <c r="HLZ318" s="571"/>
      <c r="HMA318" s="571"/>
      <c r="HMB318" s="571"/>
      <c r="HMC318" s="571"/>
      <c r="HMD318" s="571"/>
      <c r="HME318" s="571"/>
      <c r="HMF318" s="571"/>
      <c r="HMG318" s="571"/>
      <c r="HMH318" s="571"/>
      <c r="HMI318" s="571"/>
      <c r="HMJ318" s="571"/>
      <c r="HMK318" s="571"/>
      <c r="HML318" s="571"/>
      <c r="HMM318" s="571"/>
      <c r="HMN318" s="571"/>
      <c r="HMO318" s="571"/>
      <c r="HMP318" s="571"/>
      <c r="HMQ318" s="571"/>
      <c r="HMR318" s="571"/>
      <c r="HMS318" s="571"/>
      <c r="HMT318" s="571"/>
      <c r="HMU318" s="571"/>
      <c r="HMV318" s="571"/>
      <c r="HMW318" s="571"/>
      <c r="HMX318" s="571"/>
      <c r="HMY318" s="571"/>
      <c r="HMZ318" s="571"/>
      <c r="HNA318" s="571"/>
      <c r="HNB318" s="571"/>
      <c r="HNC318" s="571"/>
      <c r="HND318" s="571"/>
      <c r="HNE318" s="571"/>
      <c r="HNF318" s="571"/>
      <c r="HNG318" s="571"/>
      <c r="HNH318" s="571"/>
      <c r="HNI318" s="571"/>
      <c r="HNJ318" s="571"/>
      <c r="HNK318" s="571"/>
      <c r="HNL318" s="571"/>
      <c r="HNM318" s="571"/>
      <c r="HNN318" s="571"/>
      <c r="HNO318" s="571"/>
      <c r="HNP318" s="571"/>
      <c r="HNQ318" s="571"/>
      <c r="HNR318" s="571"/>
      <c r="HNS318" s="571"/>
      <c r="HNT318" s="571"/>
      <c r="HNU318" s="571"/>
      <c r="HNV318" s="571"/>
      <c r="HNW318" s="571"/>
      <c r="HNX318" s="571"/>
      <c r="HNY318" s="571"/>
      <c r="HNZ318" s="571"/>
      <c r="HOA318" s="571"/>
      <c r="HOB318" s="571"/>
      <c r="HOC318" s="571"/>
      <c r="HOD318" s="571"/>
      <c r="HOE318" s="571"/>
      <c r="HOF318" s="571"/>
      <c r="HOG318" s="571"/>
      <c r="HOH318" s="571"/>
      <c r="HOI318" s="571"/>
      <c r="HOJ318" s="571"/>
      <c r="HOK318" s="571"/>
      <c r="HOL318" s="571"/>
      <c r="HOM318" s="571"/>
      <c r="HON318" s="571"/>
      <c r="HOO318" s="571"/>
      <c r="HOP318" s="571"/>
      <c r="HOQ318" s="571"/>
      <c r="HOR318" s="571"/>
      <c r="HOS318" s="571"/>
      <c r="HOT318" s="571"/>
      <c r="HOU318" s="571"/>
      <c r="HOV318" s="571"/>
      <c r="HOW318" s="571"/>
      <c r="HOX318" s="571"/>
      <c r="HOY318" s="571"/>
      <c r="HOZ318" s="571"/>
      <c r="HPA318" s="571"/>
      <c r="HPB318" s="571"/>
      <c r="HPC318" s="571"/>
      <c r="HPD318" s="571"/>
      <c r="HPE318" s="571"/>
      <c r="HPF318" s="571"/>
      <c r="HPG318" s="571"/>
      <c r="HPH318" s="571"/>
      <c r="HPI318" s="571"/>
      <c r="HPJ318" s="571"/>
      <c r="HPK318" s="571"/>
      <c r="HPL318" s="571"/>
      <c r="HPM318" s="571"/>
      <c r="HPN318" s="571"/>
      <c r="HPO318" s="571"/>
      <c r="HPP318" s="571"/>
      <c r="HPQ318" s="571"/>
      <c r="HPR318" s="571"/>
      <c r="HPS318" s="571"/>
      <c r="HPT318" s="571"/>
      <c r="HPU318" s="571"/>
      <c r="HPV318" s="571"/>
      <c r="HPW318" s="571"/>
      <c r="HPX318" s="571"/>
      <c r="HPY318" s="571"/>
      <c r="HPZ318" s="571"/>
      <c r="HQA318" s="571"/>
      <c r="HQB318" s="571"/>
      <c r="HQC318" s="571"/>
      <c r="HQD318" s="571"/>
      <c r="HQE318" s="571"/>
      <c r="HQF318" s="571"/>
      <c r="HQG318" s="571"/>
      <c r="HQH318" s="571"/>
      <c r="HQI318" s="571"/>
      <c r="HQJ318" s="571"/>
      <c r="HQK318" s="571"/>
      <c r="HQL318" s="571"/>
      <c r="HQM318" s="571"/>
      <c r="HQN318" s="571"/>
      <c r="HQO318" s="571"/>
      <c r="HQP318" s="571"/>
      <c r="HQQ318" s="571"/>
      <c r="HQR318" s="571"/>
      <c r="HQS318" s="571"/>
      <c r="HQT318" s="571"/>
      <c r="HQU318" s="571"/>
      <c r="HQV318" s="571"/>
      <c r="HQW318" s="571"/>
      <c r="HQX318" s="571"/>
      <c r="HQY318" s="571"/>
      <c r="HQZ318" s="571"/>
      <c r="HRA318" s="571"/>
      <c r="HRB318" s="571"/>
      <c r="HRC318" s="571"/>
      <c r="HRD318" s="571"/>
      <c r="HRE318" s="571"/>
      <c r="HRF318" s="571"/>
      <c r="HRG318" s="571"/>
      <c r="HRH318" s="571"/>
      <c r="HRI318" s="571"/>
      <c r="HRJ318" s="571"/>
      <c r="HRK318" s="571"/>
      <c r="HRL318" s="571"/>
      <c r="HRM318" s="571"/>
      <c r="HRN318" s="571"/>
      <c r="HRO318" s="571"/>
      <c r="HRP318" s="571"/>
      <c r="HRS318" s="571"/>
      <c r="HRT318" s="571"/>
      <c r="HRU318" s="571"/>
      <c r="HRV318" s="571"/>
      <c r="HRW318" s="571"/>
      <c r="HRX318" s="571"/>
      <c r="HRY318" s="571"/>
      <c r="HRZ318" s="571"/>
      <c r="HSA318" s="571"/>
      <c r="HSB318" s="571"/>
      <c r="HSC318" s="571"/>
      <c r="HSD318" s="571"/>
      <c r="HSE318" s="571"/>
      <c r="HSF318" s="571"/>
      <c r="HSG318" s="571"/>
      <c r="HSH318" s="571"/>
      <c r="HSI318" s="571"/>
      <c r="HSJ318" s="571"/>
      <c r="HSK318" s="571"/>
      <c r="HSL318" s="571"/>
      <c r="HSM318" s="571"/>
      <c r="HSN318" s="571"/>
      <c r="HSO318" s="571"/>
      <c r="HSP318" s="571"/>
      <c r="HSQ318" s="571"/>
      <c r="HSR318" s="571"/>
      <c r="HSS318" s="571"/>
      <c r="HST318" s="571"/>
      <c r="HSU318" s="571"/>
      <c r="HSV318" s="571"/>
      <c r="HSW318" s="571"/>
      <c r="HSX318" s="571"/>
      <c r="HSY318" s="571"/>
      <c r="HSZ318" s="571"/>
      <c r="HTA318" s="571"/>
      <c r="HTB318" s="571"/>
      <c r="HTC318" s="571"/>
      <c r="HTD318" s="571"/>
      <c r="HTE318" s="571"/>
      <c r="HTF318" s="571"/>
      <c r="HTG318" s="571"/>
      <c r="HTH318" s="571"/>
      <c r="HTI318" s="571"/>
      <c r="HTJ318" s="571"/>
      <c r="HTK318" s="571"/>
      <c r="HTL318" s="571"/>
      <c r="HTM318" s="571"/>
      <c r="HTN318" s="571"/>
      <c r="HTO318" s="571"/>
      <c r="HTP318" s="571"/>
      <c r="HTQ318" s="571"/>
      <c r="HTR318" s="571"/>
      <c r="HTS318" s="571"/>
      <c r="HTT318" s="571"/>
      <c r="HTU318" s="571"/>
      <c r="HTV318" s="571"/>
      <c r="HTW318" s="571"/>
      <c r="HTX318" s="571"/>
      <c r="HTY318" s="571"/>
      <c r="HTZ318" s="571"/>
      <c r="HUA318" s="571"/>
      <c r="HUB318" s="571"/>
      <c r="HUC318" s="571"/>
      <c r="HUD318" s="571"/>
      <c r="HUE318" s="571"/>
      <c r="HUF318" s="571"/>
      <c r="HUG318" s="571"/>
      <c r="HUH318" s="571"/>
      <c r="HUI318" s="571"/>
      <c r="HUJ318" s="571"/>
      <c r="HUK318" s="571"/>
      <c r="HUL318" s="571"/>
      <c r="HUM318" s="571"/>
      <c r="HUN318" s="571"/>
      <c r="HUO318" s="571"/>
      <c r="HUP318" s="571"/>
      <c r="HUQ318" s="571"/>
      <c r="HUR318" s="571"/>
      <c r="HUS318" s="571"/>
      <c r="HUT318" s="571"/>
      <c r="HUU318" s="571"/>
      <c r="HUV318" s="571"/>
      <c r="HUW318" s="571"/>
      <c r="HUX318" s="571"/>
      <c r="HUY318" s="571"/>
      <c r="HUZ318" s="571"/>
      <c r="HVA318" s="571"/>
      <c r="HVB318" s="571"/>
      <c r="HVC318" s="571"/>
      <c r="HVD318" s="571"/>
      <c r="HVE318" s="571"/>
      <c r="HVF318" s="571"/>
      <c r="HVG318" s="571"/>
      <c r="HVH318" s="571"/>
      <c r="HVI318" s="571"/>
      <c r="HVJ318" s="571"/>
      <c r="HVK318" s="571"/>
      <c r="HVL318" s="571"/>
      <c r="HVM318" s="571"/>
      <c r="HVN318" s="571"/>
      <c r="HVO318" s="571"/>
      <c r="HVP318" s="571"/>
      <c r="HVQ318" s="571"/>
      <c r="HVR318" s="571"/>
      <c r="HVS318" s="571"/>
      <c r="HVT318" s="571"/>
      <c r="HVU318" s="571"/>
      <c r="HVV318" s="571"/>
      <c r="HVW318" s="571"/>
      <c r="HVX318" s="571"/>
      <c r="HVY318" s="571"/>
      <c r="HVZ318" s="571"/>
      <c r="HWA318" s="571"/>
      <c r="HWB318" s="571"/>
      <c r="HWC318" s="571"/>
      <c r="HWD318" s="571"/>
      <c r="HWE318" s="571"/>
      <c r="HWF318" s="571"/>
      <c r="HWG318" s="571"/>
      <c r="HWH318" s="571"/>
      <c r="HWI318" s="571"/>
      <c r="HWJ318" s="571"/>
      <c r="HWK318" s="571"/>
      <c r="HWL318" s="571"/>
      <c r="HWM318" s="571"/>
      <c r="HWN318" s="571"/>
      <c r="HWO318" s="571"/>
      <c r="HWP318" s="571"/>
      <c r="HWQ318" s="571"/>
      <c r="HWR318" s="571"/>
      <c r="HWS318" s="571"/>
      <c r="HWT318" s="571"/>
      <c r="HWU318" s="571"/>
      <c r="HWV318" s="571"/>
      <c r="HWW318" s="571"/>
      <c r="HWX318" s="571"/>
      <c r="HWY318" s="571"/>
      <c r="HWZ318" s="571"/>
      <c r="HXA318" s="571"/>
      <c r="HXB318" s="571"/>
      <c r="HXC318" s="571"/>
      <c r="HXD318" s="571"/>
      <c r="HXE318" s="571"/>
      <c r="HXF318" s="571"/>
      <c r="HXG318" s="571"/>
      <c r="HXH318" s="571"/>
      <c r="HXI318" s="571"/>
      <c r="HXJ318" s="571"/>
      <c r="HXK318" s="571"/>
      <c r="HXL318" s="571"/>
      <c r="HXM318" s="571"/>
      <c r="HXN318" s="571"/>
      <c r="HXO318" s="571"/>
      <c r="HXP318" s="571"/>
      <c r="HXQ318" s="571"/>
      <c r="HXR318" s="571"/>
      <c r="HXS318" s="571"/>
      <c r="HXT318" s="571"/>
      <c r="HXU318" s="571"/>
      <c r="HXV318" s="571"/>
      <c r="HXW318" s="571"/>
      <c r="HXX318" s="571"/>
      <c r="HXY318" s="571"/>
      <c r="HXZ318" s="571"/>
      <c r="HYA318" s="571"/>
      <c r="HYB318" s="571"/>
      <c r="HYC318" s="571"/>
      <c r="HYD318" s="571"/>
      <c r="HYE318" s="571"/>
      <c r="HYF318" s="571"/>
      <c r="HYG318" s="571"/>
      <c r="HYH318" s="571"/>
      <c r="HYI318" s="571"/>
      <c r="HYJ318" s="571"/>
      <c r="HYK318" s="571"/>
      <c r="HYL318" s="571"/>
      <c r="HYM318" s="571"/>
      <c r="HYN318" s="571"/>
      <c r="HYO318" s="571"/>
      <c r="HYP318" s="571"/>
      <c r="HYQ318" s="571"/>
      <c r="HYR318" s="571"/>
      <c r="HYS318" s="571"/>
      <c r="HYT318" s="571"/>
      <c r="HYU318" s="571"/>
      <c r="HYV318" s="571"/>
      <c r="HYW318" s="571"/>
      <c r="HYX318" s="571"/>
      <c r="HYY318" s="571"/>
      <c r="HYZ318" s="571"/>
      <c r="HZA318" s="571"/>
      <c r="HZB318" s="571"/>
      <c r="HZC318" s="571"/>
      <c r="HZD318" s="571"/>
      <c r="HZE318" s="571"/>
      <c r="HZF318" s="571"/>
      <c r="HZG318" s="571"/>
      <c r="HZH318" s="571"/>
      <c r="HZI318" s="571"/>
      <c r="HZJ318" s="571"/>
      <c r="HZK318" s="571"/>
      <c r="HZL318" s="571"/>
      <c r="HZM318" s="571"/>
      <c r="HZN318" s="571"/>
      <c r="HZO318" s="571"/>
      <c r="HZP318" s="571"/>
      <c r="HZQ318" s="571"/>
      <c r="HZR318" s="571"/>
      <c r="HZS318" s="571"/>
      <c r="HZT318" s="571"/>
      <c r="HZU318" s="571"/>
      <c r="HZV318" s="571"/>
      <c r="HZW318" s="571"/>
      <c r="HZX318" s="571"/>
      <c r="HZY318" s="571"/>
      <c r="HZZ318" s="571"/>
      <c r="IAA318" s="571"/>
      <c r="IAB318" s="571"/>
      <c r="IAC318" s="571"/>
      <c r="IAD318" s="571"/>
      <c r="IAE318" s="571"/>
      <c r="IAF318" s="571"/>
      <c r="IAG318" s="571"/>
      <c r="IAH318" s="571"/>
      <c r="IAI318" s="571"/>
      <c r="IAJ318" s="571"/>
      <c r="IAK318" s="571"/>
      <c r="IAL318" s="571"/>
      <c r="IAM318" s="571"/>
      <c r="IAN318" s="571"/>
      <c r="IAO318" s="571"/>
      <c r="IAP318" s="571"/>
      <c r="IAQ318" s="571"/>
      <c r="IAR318" s="571"/>
      <c r="IAS318" s="571"/>
      <c r="IAT318" s="571"/>
      <c r="IAU318" s="571"/>
      <c r="IAV318" s="571"/>
      <c r="IAW318" s="571"/>
      <c r="IAX318" s="571"/>
      <c r="IAY318" s="571"/>
      <c r="IAZ318" s="571"/>
      <c r="IBA318" s="571"/>
      <c r="IBB318" s="571"/>
      <c r="IBC318" s="571"/>
      <c r="IBD318" s="571"/>
      <c r="IBE318" s="571"/>
      <c r="IBF318" s="571"/>
      <c r="IBG318" s="571"/>
      <c r="IBH318" s="571"/>
      <c r="IBI318" s="571"/>
      <c r="IBJ318" s="571"/>
      <c r="IBK318" s="571"/>
      <c r="IBL318" s="571"/>
      <c r="IBO318" s="571"/>
      <c r="IBP318" s="571"/>
      <c r="IBQ318" s="571"/>
      <c r="IBR318" s="571"/>
      <c r="IBS318" s="571"/>
      <c r="IBT318" s="571"/>
      <c r="IBU318" s="571"/>
      <c r="IBV318" s="571"/>
      <c r="IBW318" s="571"/>
      <c r="IBX318" s="571"/>
      <c r="IBY318" s="571"/>
      <c r="IBZ318" s="571"/>
      <c r="ICA318" s="571"/>
      <c r="ICB318" s="571"/>
      <c r="ICC318" s="571"/>
      <c r="ICD318" s="571"/>
      <c r="ICE318" s="571"/>
      <c r="ICF318" s="571"/>
      <c r="ICG318" s="571"/>
      <c r="ICH318" s="571"/>
      <c r="ICI318" s="571"/>
      <c r="ICJ318" s="571"/>
      <c r="ICK318" s="571"/>
      <c r="ICL318" s="571"/>
      <c r="ICM318" s="571"/>
      <c r="ICN318" s="571"/>
      <c r="ICO318" s="571"/>
      <c r="ICP318" s="571"/>
      <c r="ICQ318" s="571"/>
      <c r="ICR318" s="571"/>
      <c r="ICS318" s="571"/>
      <c r="ICT318" s="571"/>
      <c r="ICU318" s="571"/>
      <c r="ICV318" s="571"/>
      <c r="ICW318" s="571"/>
      <c r="ICX318" s="571"/>
      <c r="ICY318" s="571"/>
      <c r="ICZ318" s="571"/>
      <c r="IDA318" s="571"/>
      <c r="IDB318" s="571"/>
      <c r="IDC318" s="571"/>
      <c r="IDD318" s="571"/>
      <c r="IDE318" s="571"/>
      <c r="IDF318" s="571"/>
      <c r="IDG318" s="571"/>
      <c r="IDH318" s="571"/>
      <c r="IDI318" s="571"/>
      <c r="IDJ318" s="571"/>
      <c r="IDK318" s="571"/>
      <c r="IDL318" s="571"/>
      <c r="IDM318" s="571"/>
      <c r="IDN318" s="571"/>
      <c r="IDO318" s="571"/>
      <c r="IDP318" s="571"/>
      <c r="IDQ318" s="571"/>
      <c r="IDR318" s="571"/>
      <c r="IDS318" s="571"/>
      <c r="IDT318" s="571"/>
      <c r="IDU318" s="571"/>
      <c r="IDV318" s="571"/>
      <c r="IDW318" s="571"/>
      <c r="IDX318" s="571"/>
      <c r="IDY318" s="571"/>
      <c r="IDZ318" s="571"/>
      <c r="IEA318" s="571"/>
      <c r="IEB318" s="571"/>
      <c r="IEC318" s="571"/>
      <c r="IED318" s="571"/>
      <c r="IEE318" s="571"/>
      <c r="IEF318" s="571"/>
      <c r="IEG318" s="571"/>
      <c r="IEH318" s="571"/>
      <c r="IEI318" s="571"/>
      <c r="IEJ318" s="571"/>
      <c r="IEK318" s="571"/>
      <c r="IEL318" s="571"/>
      <c r="IEM318" s="571"/>
      <c r="IEN318" s="571"/>
      <c r="IEO318" s="571"/>
      <c r="IEP318" s="571"/>
      <c r="IEQ318" s="571"/>
      <c r="IER318" s="571"/>
      <c r="IES318" s="571"/>
      <c r="IET318" s="571"/>
      <c r="IEU318" s="571"/>
      <c r="IEV318" s="571"/>
      <c r="IEW318" s="571"/>
      <c r="IEX318" s="571"/>
      <c r="IEY318" s="571"/>
      <c r="IEZ318" s="571"/>
      <c r="IFA318" s="571"/>
      <c r="IFB318" s="571"/>
      <c r="IFC318" s="571"/>
      <c r="IFD318" s="571"/>
      <c r="IFE318" s="571"/>
      <c r="IFF318" s="571"/>
      <c r="IFG318" s="571"/>
      <c r="IFH318" s="571"/>
      <c r="IFI318" s="571"/>
      <c r="IFJ318" s="571"/>
      <c r="IFK318" s="571"/>
      <c r="IFL318" s="571"/>
      <c r="IFM318" s="571"/>
      <c r="IFN318" s="571"/>
      <c r="IFO318" s="571"/>
      <c r="IFP318" s="571"/>
      <c r="IFQ318" s="571"/>
      <c r="IFR318" s="571"/>
      <c r="IFS318" s="571"/>
      <c r="IFT318" s="571"/>
      <c r="IFU318" s="571"/>
      <c r="IFV318" s="571"/>
      <c r="IFW318" s="571"/>
      <c r="IFX318" s="571"/>
      <c r="IFY318" s="571"/>
      <c r="IFZ318" s="571"/>
      <c r="IGA318" s="571"/>
      <c r="IGB318" s="571"/>
      <c r="IGC318" s="571"/>
      <c r="IGD318" s="571"/>
      <c r="IGE318" s="571"/>
      <c r="IGF318" s="571"/>
      <c r="IGG318" s="571"/>
      <c r="IGH318" s="571"/>
      <c r="IGI318" s="571"/>
      <c r="IGJ318" s="571"/>
      <c r="IGK318" s="571"/>
      <c r="IGL318" s="571"/>
      <c r="IGM318" s="571"/>
      <c r="IGN318" s="571"/>
      <c r="IGO318" s="571"/>
      <c r="IGP318" s="571"/>
      <c r="IGQ318" s="571"/>
      <c r="IGR318" s="571"/>
      <c r="IGS318" s="571"/>
      <c r="IGT318" s="571"/>
      <c r="IGU318" s="571"/>
      <c r="IGV318" s="571"/>
      <c r="IGW318" s="571"/>
      <c r="IGX318" s="571"/>
      <c r="IGY318" s="571"/>
      <c r="IGZ318" s="571"/>
      <c r="IHA318" s="571"/>
      <c r="IHB318" s="571"/>
      <c r="IHC318" s="571"/>
      <c r="IHD318" s="571"/>
      <c r="IHE318" s="571"/>
      <c r="IHF318" s="571"/>
      <c r="IHG318" s="571"/>
      <c r="IHH318" s="571"/>
      <c r="IHI318" s="571"/>
      <c r="IHJ318" s="571"/>
      <c r="IHK318" s="571"/>
      <c r="IHL318" s="571"/>
      <c r="IHM318" s="571"/>
      <c r="IHN318" s="571"/>
      <c r="IHO318" s="571"/>
      <c r="IHP318" s="571"/>
      <c r="IHQ318" s="571"/>
      <c r="IHR318" s="571"/>
      <c r="IHS318" s="571"/>
      <c r="IHT318" s="571"/>
      <c r="IHU318" s="571"/>
      <c r="IHV318" s="571"/>
      <c r="IHW318" s="571"/>
      <c r="IHX318" s="571"/>
      <c r="IHY318" s="571"/>
      <c r="IHZ318" s="571"/>
      <c r="IIA318" s="571"/>
      <c r="IIB318" s="571"/>
      <c r="IIC318" s="571"/>
      <c r="IID318" s="571"/>
      <c r="IIE318" s="571"/>
      <c r="IIF318" s="571"/>
      <c r="IIG318" s="571"/>
      <c r="IIH318" s="571"/>
      <c r="III318" s="571"/>
      <c r="IIJ318" s="571"/>
      <c r="IIK318" s="571"/>
      <c r="IIL318" s="571"/>
      <c r="IIM318" s="571"/>
      <c r="IIN318" s="571"/>
      <c r="IIO318" s="571"/>
      <c r="IIP318" s="571"/>
      <c r="IIQ318" s="571"/>
      <c r="IIR318" s="571"/>
      <c r="IIS318" s="571"/>
      <c r="IIT318" s="571"/>
      <c r="IIU318" s="571"/>
      <c r="IIV318" s="571"/>
      <c r="IIW318" s="571"/>
      <c r="IIX318" s="571"/>
      <c r="IIY318" s="571"/>
      <c r="IIZ318" s="571"/>
      <c r="IJA318" s="571"/>
      <c r="IJB318" s="571"/>
      <c r="IJC318" s="571"/>
      <c r="IJD318" s="571"/>
      <c r="IJE318" s="571"/>
      <c r="IJF318" s="571"/>
      <c r="IJG318" s="571"/>
      <c r="IJH318" s="571"/>
      <c r="IJI318" s="571"/>
      <c r="IJJ318" s="571"/>
      <c r="IJK318" s="571"/>
      <c r="IJL318" s="571"/>
      <c r="IJM318" s="571"/>
      <c r="IJN318" s="571"/>
      <c r="IJO318" s="571"/>
      <c r="IJP318" s="571"/>
      <c r="IJQ318" s="571"/>
      <c r="IJR318" s="571"/>
      <c r="IJS318" s="571"/>
      <c r="IJT318" s="571"/>
      <c r="IJU318" s="571"/>
      <c r="IJV318" s="571"/>
      <c r="IJW318" s="571"/>
      <c r="IJX318" s="571"/>
      <c r="IJY318" s="571"/>
      <c r="IJZ318" s="571"/>
      <c r="IKA318" s="571"/>
      <c r="IKB318" s="571"/>
      <c r="IKC318" s="571"/>
      <c r="IKD318" s="571"/>
      <c r="IKE318" s="571"/>
      <c r="IKF318" s="571"/>
      <c r="IKG318" s="571"/>
      <c r="IKH318" s="571"/>
      <c r="IKI318" s="571"/>
      <c r="IKJ318" s="571"/>
      <c r="IKK318" s="571"/>
      <c r="IKL318" s="571"/>
      <c r="IKM318" s="571"/>
      <c r="IKN318" s="571"/>
      <c r="IKO318" s="571"/>
      <c r="IKP318" s="571"/>
      <c r="IKQ318" s="571"/>
      <c r="IKR318" s="571"/>
      <c r="IKS318" s="571"/>
      <c r="IKT318" s="571"/>
      <c r="IKU318" s="571"/>
      <c r="IKV318" s="571"/>
      <c r="IKW318" s="571"/>
      <c r="IKX318" s="571"/>
      <c r="IKY318" s="571"/>
      <c r="IKZ318" s="571"/>
      <c r="ILA318" s="571"/>
      <c r="ILB318" s="571"/>
      <c r="ILC318" s="571"/>
      <c r="ILD318" s="571"/>
      <c r="ILE318" s="571"/>
      <c r="ILF318" s="571"/>
      <c r="ILG318" s="571"/>
      <c r="ILH318" s="571"/>
      <c r="ILK318" s="571"/>
      <c r="ILL318" s="571"/>
      <c r="ILM318" s="571"/>
      <c r="ILN318" s="571"/>
      <c r="ILO318" s="571"/>
      <c r="ILP318" s="571"/>
      <c r="ILQ318" s="571"/>
      <c r="ILR318" s="571"/>
      <c r="ILS318" s="571"/>
      <c r="ILT318" s="571"/>
      <c r="ILU318" s="571"/>
      <c r="ILV318" s="571"/>
      <c r="ILW318" s="571"/>
      <c r="ILX318" s="571"/>
      <c r="ILY318" s="571"/>
      <c r="ILZ318" s="571"/>
      <c r="IMA318" s="571"/>
      <c r="IMB318" s="571"/>
      <c r="IMC318" s="571"/>
      <c r="IMD318" s="571"/>
      <c r="IME318" s="571"/>
      <c r="IMF318" s="571"/>
      <c r="IMG318" s="571"/>
      <c r="IMH318" s="571"/>
      <c r="IMI318" s="571"/>
      <c r="IMJ318" s="571"/>
      <c r="IMK318" s="571"/>
      <c r="IML318" s="571"/>
      <c r="IMM318" s="571"/>
      <c r="IMN318" s="571"/>
      <c r="IMO318" s="571"/>
      <c r="IMP318" s="571"/>
      <c r="IMQ318" s="571"/>
      <c r="IMR318" s="571"/>
      <c r="IMS318" s="571"/>
      <c r="IMT318" s="571"/>
      <c r="IMU318" s="571"/>
      <c r="IMV318" s="571"/>
      <c r="IMW318" s="571"/>
      <c r="IMX318" s="571"/>
      <c r="IMY318" s="571"/>
      <c r="IMZ318" s="571"/>
      <c r="INA318" s="571"/>
      <c r="INB318" s="571"/>
      <c r="INC318" s="571"/>
      <c r="IND318" s="571"/>
      <c r="INE318" s="571"/>
      <c r="INF318" s="571"/>
      <c r="ING318" s="571"/>
      <c r="INH318" s="571"/>
      <c r="INI318" s="571"/>
      <c r="INJ318" s="571"/>
      <c r="INK318" s="571"/>
      <c r="INL318" s="571"/>
      <c r="INM318" s="571"/>
      <c r="INN318" s="571"/>
      <c r="INO318" s="571"/>
      <c r="INP318" s="571"/>
      <c r="INQ318" s="571"/>
      <c r="INR318" s="571"/>
      <c r="INS318" s="571"/>
      <c r="INT318" s="571"/>
      <c r="INU318" s="571"/>
      <c r="INV318" s="571"/>
      <c r="INW318" s="571"/>
      <c r="INX318" s="571"/>
      <c r="INY318" s="571"/>
      <c r="INZ318" s="571"/>
      <c r="IOA318" s="571"/>
      <c r="IOB318" s="571"/>
      <c r="IOC318" s="571"/>
      <c r="IOD318" s="571"/>
      <c r="IOE318" s="571"/>
      <c r="IOF318" s="571"/>
      <c r="IOG318" s="571"/>
      <c r="IOH318" s="571"/>
      <c r="IOI318" s="571"/>
      <c r="IOJ318" s="571"/>
      <c r="IOK318" s="571"/>
      <c r="IOL318" s="571"/>
      <c r="IOM318" s="571"/>
      <c r="ION318" s="571"/>
      <c r="IOO318" s="571"/>
      <c r="IOP318" s="571"/>
      <c r="IOQ318" s="571"/>
      <c r="IOR318" s="571"/>
      <c r="IOS318" s="571"/>
      <c r="IOT318" s="571"/>
      <c r="IOU318" s="571"/>
      <c r="IOV318" s="571"/>
      <c r="IOW318" s="571"/>
      <c r="IOX318" s="571"/>
      <c r="IOY318" s="571"/>
      <c r="IOZ318" s="571"/>
      <c r="IPA318" s="571"/>
      <c r="IPB318" s="571"/>
      <c r="IPC318" s="571"/>
      <c r="IPD318" s="571"/>
      <c r="IPE318" s="571"/>
      <c r="IPF318" s="571"/>
      <c r="IPG318" s="571"/>
      <c r="IPH318" s="571"/>
      <c r="IPI318" s="571"/>
      <c r="IPJ318" s="571"/>
      <c r="IPK318" s="571"/>
      <c r="IPL318" s="571"/>
      <c r="IPM318" s="571"/>
      <c r="IPN318" s="571"/>
      <c r="IPO318" s="571"/>
      <c r="IPP318" s="571"/>
      <c r="IPQ318" s="571"/>
      <c r="IPR318" s="571"/>
      <c r="IPS318" s="571"/>
      <c r="IPT318" s="571"/>
      <c r="IPU318" s="571"/>
      <c r="IPV318" s="571"/>
      <c r="IPW318" s="571"/>
      <c r="IPX318" s="571"/>
      <c r="IPY318" s="571"/>
      <c r="IPZ318" s="571"/>
      <c r="IQA318" s="571"/>
      <c r="IQB318" s="571"/>
      <c r="IQC318" s="571"/>
      <c r="IQD318" s="571"/>
      <c r="IQE318" s="571"/>
      <c r="IQF318" s="571"/>
      <c r="IQG318" s="571"/>
      <c r="IQH318" s="571"/>
      <c r="IQI318" s="571"/>
      <c r="IQJ318" s="571"/>
      <c r="IQK318" s="571"/>
      <c r="IQL318" s="571"/>
      <c r="IQM318" s="571"/>
      <c r="IQN318" s="571"/>
      <c r="IQO318" s="571"/>
      <c r="IQP318" s="571"/>
      <c r="IQQ318" s="571"/>
      <c r="IQR318" s="571"/>
      <c r="IQS318" s="571"/>
      <c r="IQT318" s="571"/>
      <c r="IQU318" s="571"/>
      <c r="IQV318" s="571"/>
      <c r="IQW318" s="571"/>
      <c r="IQX318" s="571"/>
      <c r="IQY318" s="571"/>
      <c r="IQZ318" s="571"/>
      <c r="IRA318" s="571"/>
      <c r="IRB318" s="571"/>
      <c r="IRC318" s="571"/>
      <c r="IRD318" s="571"/>
      <c r="IRE318" s="571"/>
      <c r="IRF318" s="571"/>
      <c r="IRG318" s="571"/>
      <c r="IRH318" s="571"/>
      <c r="IRI318" s="571"/>
      <c r="IRJ318" s="571"/>
      <c r="IRK318" s="571"/>
      <c r="IRL318" s="571"/>
      <c r="IRM318" s="571"/>
      <c r="IRN318" s="571"/>
      <c r="IRO318" s="571"/>
      <c r="IRP318" s="571"/>
      <c r="IRQ318" s="571"/>
      <c r="IRR318" s="571"/>
      <c r="IRS318" s="571"/>
      <c r="IRT318" s="571"/>
      <c r="IRU318" s="571"/>
      <c r="IRV318" s="571"/>
      <c r="IRW318" s="571"/>
      <c r="IRX318" s="571"/>
      <c r="IRY318" s="571"/>
      <c r="IRZ318" s="571"/>
      <c r="ISA318" s="571"/>
      <c r="ISB318" s="571"/>
      <c r="ISC318" s="571"/>
      <c r="ISD318" s="571"/>
      <c r="ISE318" s="571"/>
      <c r="ISF318" s="571"/>
      <c r="ISG318" s="571"/>
      <c r="ISH318" s="571"/>
      <c r="ISI318" s="571"/>
      <c r="ISJ318" s="571"/>
      <c r="ISK318" s="571"/>
      <c r="ISL318" s="571"/>
      <c r="ISM318" s="571"/>
      <c r="ISN318" s="571"/>
      <c r="ISO318" s="571"/>
      <c r="ISP318" s="571"/>
      <c r="ISQ318" s="571"/>
      <c r="ISR318" s="571"/>
      <c r="ISS318" s="571"/>
      <c r="IST318" s="571"/>
      <c r="ISU318" s="571"/>
      <c r="ISV318" s="571"/>
      <c r="ISW318" s="571"/>
      <c r="ISX318" s="571"/>
      <c r="ISY318" s="571"/>
      <c r="ISZ318" s="571"/>
      <c r="ITA318" s="571"/>
      <c r="ITB318" s="571"/>
      <c r="ITC318" s="571"/>
      <c r="ITD318" s="571"/>
      <c r="ITE318" s="571"/>
      <c r="ITF318" s="571"/>
      <c r="ITG318" s="571"/>
      <c r="ITH318" s="571"/>
      <c r="ITI318" s="571"/>
      <c r="ITJ318" s="571"/>
      <c r="ITK318" s="571"/>
      <c r="ITL318" s="571"/>
      <c r="ITM318" s="571"/>
      <c r="ITN318" s="571"/>
      <c r="ITO318" s="571"/>
      <c r="ITP318" s="571"/>
      <c r="ITQ318" s="571"/>
      <c r="ITR318" s="571"/>
      <c r="ITS318" s="571"/>
      <c r="ITT318" s="571"/>
      <c r="ITU318" s="571"/>
      <c r="ITV318" s="571"/>
      <c r="ITW318" s="571"/>
      <c r="ITX318" s="571"/>
      <c r="ITY318" s="571"/>
      <c r="ITZ318" s="571"/>
      <c r="IUA318" s="571"/>
      <c r="IUB318" s="571"/>
      <c r="IUC318" s="571"/>
      <c r="IUD318" s="571"/>
      <c r="IUE318" s="571"/>
      <c r="IUF318" s="571"/>
      <c r="IUG318" s="571"/>
      <c r="IUH318" s="571"/>
      <c r="IUI318" s="571"/>
      <c r="IUJ318" s="571"/>
      <c r="IUK318" s="571"/>
      <c r="IUL318" s="571"/>
      <c r="IUM318" s="571"/>
      <c r="IUN318" s="571"/>
      <c r="IUO318" s="571"/>
      <c r="IUP318" s="571"/>
      <c r="IUQ318" s="571"/>
      <c r="IUR318" s="571"/>
      <c r="IUS318" s="571"/>
      <c r="IUT318" s="571"/>
      <c r="IUU318" s="571"/>
      <c r="IUV318" s="571"/>
      <c r="IUW318" s="571"/>
      <c r="IUX318" s="571"/>
      <c r="IUY318" s="571"/>
      <c r="IUZ318" s="571"/>
      <c r="IVA318" s="571"/>
      <c r="IVB318" s="571"/>
      <c r="IVC318" s="571"/>
      <c r="IVD318" s="571"/>
      <c r="IVG318" s="571"/>
      <c r="IVH318" s="571"/>
      <c r="IVI318" s="571"/>
      <c r="IVJ318" s="571"/>
      <c r="IVK318" s="571"/>
      <c r="IVL318" s="571"/>
      <c r="IVM318" s="571"/>
      <c r="IVN318" s="571"/>
      <c r="IVO318" s="571"/>
      <c r="IVP318" s="571"/>
      <c r="IVQ318" s="571"/>
      <c r="IVR318" s="571"/>
      <c r="IVS318" s="571"/>
      <c r="IVT318" s="571"/>
      <c r="IVU318" s="571"/>
      <c r="IVV318" s="571"/>
      <c r="IVW318" s="571"/>
      <c r="IVX318" s="571"/>
      <c r="IVY318" s="571"/>
      <c r="IVZ318" s="571"/>
      <c r="IWA318" s="571"/>
      <c r="IWB318" s="571"/>
      <c r="IWC318" s="571"/>
      <c r="IWD318" s="571"/>
      <c r="IWE318" s="571"/>
      <c r="IWF318" s="571"/>
      <c r="IWG318" s="571"/>
      <c r="IWH318" s="571"/>
      <c r="IWI318" s="571"/>
      <c r="IWJ318" s="571"/>
      <c r="IWK318" s="571"/>
      <c r="IWL318" s="571"/>
      <c r="IWM318" s="571"/>
      <c r="IWN318" s="571"/>
      <c r="IWO318" s="571"/>
      <c r="IWP318" s="571"/>
      <c r="IWQ318" s="571"/>
      <c r="IWR318" s="571"/>
      <c r="IWS318" s="571"/>
      <c r="IWT318" s="571"/>
      <c r="IWU318" s="571"/>
      <c r="IWV318" s="571"/>
      <c r="IWW318" s="571"/>
      <c r="IWX318" s="571"/>
      <c r="IWY318" s="571"/>
      <c r="IWZ318" s="571"/>
      <c r="IXA318" s="571"/>
      <c r="IXB318" s="571"/>
      <c r="IXC318" s="571"/>
      <c r="IXD318" s="571"/>
      <c r="IXE318" s="571"/>
      <c r="IXF318" s="571"/>
      <c r="IXG318" s="571"/>
      <c r="IXH318" s="571"/>
      <c r="IXI318" s="571"/>
      <c r="IXJ318" s="571"/>
      <c r="IXK318" s="571"/>
      <c r="IXL318" s="571"/>
      <c r="IXM318" s="571"/>
      <c r="IXN318" s="571"/>
      <c r="IXO318" s="571"/>
      <c r="IXP318" s="571"/>
      <c r="IXQ318" s="571"/>
      <c r="IXR318" s="571"/>
      <c r="IXS318" s="571"/>
      <c r="IXT318" s="571"/>
      <c r="IXU318" s="571"/>
      <c r="IXV318" s="571"/>
      <c r="IXW318" s="571"/>
      <c r="IXX318" s="571"/>
      <c r="IXY318" s="571"/>
      <c r="IXZ318" s="571"/>
      <c r="IYA318" s="571"/>
      <c r="IYB318" s="571"/>
      <c r="IYC318" s="571"/>
      <c r="IYD318" s="571"/>
      <c r="IYE318" s="571"/>
      <c r="IYF318" s="571"/>
      <c r="IYG318" s="571"/>
      <c r="IYH318" s="571"/>
      <c r="IYI318" s="571"/>
      <c r="IYJ318" s="571"/>
      <c r="IYK318" s="571"/>
      <c r="IYL318" s="571"/>
      <c r="IYM318" s="571"/>
      <c r="IYN318" s="571"/>
      <c r="IYO318" s="571"/>
      <c r="IYP318" s="571"/>
      <c r="IYQ318" s="571"/>
      <c r="IYR318" s="571"/>
      <c r="IYS318" s="571"/>
      <c r="IYT318" s="571"/>
      <c r="IYU318" s="571"/>
      <c r="IYV318" s="571"/>
      <c r="IYW318" s="571"/>
      <c r="IYX318" s="571"/>
      <c r="IYY318" s="571"/>
      <c r="IYZ318" s="571"/>
      <c r="IZA318" s="571"/>
      <c r="IZB318" s="571"/>
      <c r="IZC318" s="571"/>
      <c r="IZD318" s="571"/>
      <c r="IZE318" s="571"/>
      <c r="IZF318" s="571"/>
      <c r="IZG318" s="571"/>
      <c r="IZH318" s="571"/>
      <c r="IZI318" s="571"/>
      <c r="IZJ318" s="571"/>
      <c r="IZK318" s="571"/>
      <c r="IZL318" s="571"/>
      <c r="IZM318" s="571"/>
      <c r="IZN318" s="571"/>
      <c r="IZO318" s="571"/>
      <c r="IZP318" s="571"/>
      <c r="IZQ318" s="571"/>
      <c r="IZR318" s="571"/>
      <c r="IZS318" s="571"/>
      <c r="IZT318" s="571"/>
      <c r="IZU318" s="571"/>
      <c r="IZV318" s="571"/>
      <c r="IZW318" s="571"/>
      <c r="IZX318" s="571"/>
      <c r="IZY318" s="571"/>
      <c r="IZZ318" s="571"/>
      <c r="JAA318" s="571"/>
      <c r="JAB318" s="571"/>
      <c r="JAC318" s="571"/>
      <c r="JAD318" s="571"/>
      <c r="JAE318" s="571"/>
      <c r="JAF318" s="571"/>
      <c r="JAG318" s="571"/>
      <c r="JAH318" s="571"/>
      <c r="JAI318" s="571"/>
      <c r="JAJ318" s="571"/>
      <c r="JAK318" s="571"/>
      <c r="JAL318" s="571"/>
      <c r="JAM318" s="571"/>
      <c r="JAN318" s="571"/>
      <c r="JAO318" s="571"/>
      <c r="JAP318" s="571"/>
      <c r="JAQ318" s="571"/>
      <c r="JAR318" s="571"/>
      <c r="JAS318" s="571"/>
      <c r="JAT318" s="571"/>
      <c r="JAU318" s="571"/>
      <c r="JAV318" s="571"/>
      <c r="JAW318" s="571"/>
      <c r="JAX318" s="571"/>
      <c r="JAY318" s="571"/>
      <c r="JAZ318" s="571"/>
      <c r="JBA318" s="571"/>
      <c r="JBB318" s="571"/>
      <c r="JBC318" s="571"/>
      <c r="JBD318" s="571"/>
      <c r="JBE318" s="571"/>
      <c r="JBF318" s="571"/>
      <c r="JBG318" s="571"/>
      <c r="JBH318" s="571"/>
      <c r="JBI318" s="571"/>
      <c r="JBJ318" s="571"/>
      <c r="JBK318" s="571"/>
      <c r="JBL318" s="571"/>
      <c r="JBM318" s="571"/>
      <c r="JBN318" s="571"/>
      <c r="JBO318" s="571"/>
      <c r="JBP318" s="571"/>
      <c r="JBQ318" s="571"/>
      <c r="JBR318" s="571"/>
      <c r="JBS318" s="571"/>
      <c r="JBT318" s="571"/>
      <c r="JBU318" s="571"/>
      <c r="JBV318" s="571"/>
      <c r="JBW318" s="571"/>
      <c r="JBX318" s="571"/>
      <c r="JBY318" s="571"/>
      <c r="JBZ318" s="571"/>
      <c r="JCA318" s="571"/>
      <c r="JCB318" s="571"/>
      <c r="JCC318" s="571"/>
      <c r="JCD318" s="571"/>
      <c r="JCE318" s="571"/>
      <c r="JCF318" s="571"/>
      <c r="JCG318" s="571"/>
      <c r="JCH318" s="571"/>
      <c r="JCI318" s="571"/>
      <c r="JCJ318" s="571"/>
      <c r="JCK318" s="571"/>
      <c r="JCL318" s="571"/>
      <c r="JCM318" s="571"/>
      <c r="JCN318" s="571"/>
      <c r="JCO318" s="571"/>
      <c r="JCP318" s="571"/>
      <c r="JCQ318" s="571"/>
      <c r="JCR318" s="571"/>
      <c r="JCS318" s="571"/>
      <c r="JCT318" s="571"/>
      <c r="JCU318" s="571"/>
      <c r="JCV318" s="571"/>
      <c r="JCW318" s="571"/>
      <c r="JCX318" s="571"/>
      <c r="JCY318" s="571"/>
      <c r="JCZ318" s="571"/>
      <c r="JDA318" s="571"/>
      <c r="JDB318" s="571"/>
      <c r="JDC318" s="571"/>
      <c r="JDD318" s="571"/>
      <c r="JDE318" s="571"/>
      <c r="JDF318" s="571"/>
      <c r="JDG318" s="571"/>
      <c r="JDH318" s="571"/>
      <c r="JDI318" s="571"/>
      <c r="JDJ318" s="571"/>
      <c r="JDK318" s="571"/>
      <c r="JDL318" s="571"/>
      <c r="JDM318" s="571"/>
      <c r="JDN318" s="571"/>
      <c r="JDO318" s="571"/>
      <c r="JDP318" s="571"/>
      <c r="JDQ318" s="571"/>
      <c r="JDR318" s="571"/>
      <c r="JDS318" s="571"/>
      <c r="JDT318" s="571"/>
      <c r="JDU318" s="571"/>
      <c r="JDV318" s="571"/>
      <c r="JDW318" s="571"/>
      <c r="JDX318" s="571"/>
      <c r="JDY318" s="571"/>
      <c r="JDZ318" s="571"/>
      <c r="JEA318" s="571"/>
      <c r="JEB318" s="571"/>
      <c r="JEC318" s="571"/>
      <c r="JED318" s="571"/>
      <c r="JEE318" s="571"/>
      <c r="JEF318" s="571"/>
      <c r="JEG318" s="571"/>
      <c r="JEH318" s="571"/>
      <c r="JEI318" s="571"/>
      <c r="JEJ318" s="571"/>
      <c r="JEK318" s="571"/>
      <c r="JEL318" s="571"/>
      <c r="JEM318" s="571"/>
      <c r="JEN318" s="571"/>
      <c r="JEO318" s="571"/>
      <c r="JEP318" s="571"/>
      <c r="JEQ318" s="571"/>
      <c r="JER318" s="571"/>
      <c r="JES318" s="571"/>
      <c r="JET318" s="571"/>
      <c r="JEU318" s="571"/>
      <c r="JEV318" s="571"/>
      <c r="JEW318" s="571"/>
      <c r="JEX318" s="571"/>
      <c r="JEY318" s="571"/>
      <c r="JEZ318" s="571"/>
      <c r="JFC318" s="571"/>
      <c r="JFD318" s="571"/>
      <c r="JFE318" s="571"/>
      <c r="JFF318" s="571"/>
      <c r="JFG318" s="571"/>
      <c r="JFH318" s="571"/>
      <c r="JFI318" s="571"/>
      <c r="JFJ318" s="571"/>
      <c r="JFK318" s="571"/>
      <c r="JFL318" s="571"/>
      <c r="JFM318" s="571"/>
      <c r="JFN318" s="571"/>
      <c r="JFO318" s="571"/>
      <c r="JFP318" s="571"/>
      <c r="JFQ318" s="571"/>
      <c r="JFR318" s="571"/>
      <c r="JFS318" s="571"/>
      <c r="JFT318" s="571"/>
      <c r="JFU318" s="571"/>
      <c r="JFV318" s="571"/>
      <c r="JFW318" s="571"/>
      <c r="JFX318" s="571"/>
      <c r="JFY318" s="571"/>
      <c r="JFZ318" s="571"/>
      <c r="JGA318" s="571"/>
      <c r="JGB318" s="571"/>
      <c r="JGC318" s="571"/>
      <c r="JGD318" s="571"/>
      <c r="JGE318" s="571"/>
      <c r="JGF318" s="571"/>
      <c r="JGG318" s="571"/>
      <c r="JGH318" s="571"/>
      <c r="JGI318" s="571"/>
      <c r="JGJ318" s="571"/>
      <c r="JGK318" s="571"/>
      <c r="JGL318" s="571"/>
      <c r="JGM318" s="571"/>
      <c r="JGN318" s="571"/>
      <c r="JGO318" s="571"/>
      <c r="JGP318" s="571"/>
      <c r="JGQ318" s="571"/>
      <c r="JGR318" s="571"/>
      <c r="JGS318" s="571"/>
      <c r="JGT318" s="571"/>
      <c r="JGU318" s="571"/>
      <c r="JGV318" s="571"/>
      <c r="JGW318" s="571"/>
      <c r="JGX318" s="571"/>
      <c r="JGY318" s="571"/>
      <c r="JGZ318" s="571"/>
      <c r="JHA318" s="571"/>
      <c r="JHB318" s="571"/>
      <c r="JHC318" s="571"/>
      <c r="JHD318" s="571"/>
      <c r="JHE318" s="571"/>
      <c r="JHF318" s="571"/>
      <c r="JHG318" s="571"/>
      <c r="JHH318" s="571"/>
      <c r="JHI318" s="571"/>
      <c r="JHJ318" s="571"/>
      <c r="JHK318" s="571"/>
      <c r="JHL318" s="571"/>
      <c r="JHM318" s="571"/>
      <c r="JHN318" s="571"/>
      <c r="JHO318" s="571"/>
      <c r="JHP318" s="571"/>
      <c r="JHQ318" s="571"/>
      <c r="JHR318" s="571"/>
      <c r="JHS318" s="571"/>
      <c r="JHT318" s="571"/>
      <c r="JHU318" s="571"/>
      <c r="JHV318" s="571"/>
      <c r="JHW318" s="571"/>
      <c r="JHX318" s="571"/>
      <c r="JHY318" s="571"/>
      <c r="JHZ318" s="571"/>
      <c r="JIA318" s="571"/>
      <c r="JIB318" s="571"/>
      <c r="JIC318" s="571"/>
      <c r="JID318" s="571"/>
      <c r="JIE318" s="571"/>
      <c r="JIF318" s="571"/>
      <c r="JIG318" s="571"/>
      <c r="JIH318" s="571"/>
      <c r="JII318" s="571"/>
      <c r="JIJ318" s="571"/>
      <c r="JIK318" s="571"/>
      <c r="JIL318" s="571"/>
      <c r="JIM318" s="571"/>
      <c r="JIN318" s="571"/>
      <c r="JIO318" s="571"/>
      <c r="JIP318" s="571"/>
      <c r="JIQ318" s="571"/>
      <c r="JIR318" s="571"/>
      <c r="JIS318" s="571"/>
      <c r="JIT318" s="571"/>
      <c r="JIU318" s="571"/>
      <c r="JIV318" s="571"/>
      <c r="JIW318" s="571"/>
      <c r="JIX318" s="571"/>
      <c r="JIY318" s="571"/>
      <c r="JIZ318" s="571"/>
      <c r="JJA318" s="571"/>
      <c r="JJB318" s="571"/>
      <c r="JJC318" s="571"/>
      <c r="JJD318" s="571"/>
      <c r="JJE318" s="571"/>
      <c r="JJF318" s="571"/>
      <c r="JJG318" s="571"/>
      <c r="JJH318" s="571"/>
      <c r="JJI318" s="571"/>
      <c r="JJJ318" s="571"/>
      <c r="JJK318" s="571"/>
      <c r="JJL318" s="571"/>
      <c r="JJM318" s="571"/>
      <c r="JJN318" s="571"/>
      <c r="JJO318" s="571"/>
      <c r="JJP318" s="571"/>
      <c r="JJQ318" s="571"/>
      <c r="JJR318" s="571"/>
      <c r="JJS318" s="571"/>
      <c r="JJT318" s="571"/>
      <c r="JJU318" s="571"/>
      <c r="JJV318" s="571"/>
      <c r="JJW318" s="571"/>
      <c r="JJX318" s="571"/>
      <c r="JJY318" s="571"/>
      <c r="JJZ318" s="571"/>
      <c r="JKA318" s="571"/>
      <c r="JKB318" s="571"/>
      <c r="JKC318" s="571"/>
      <c r="JKD318" s="571"/>
      <c r="JKE318" s="571"/>
      <c r="JKF318" s="571"/>
      <c r="JKG318" s="571"/>
      <c r="JKH318" s="571"/>
      <c r="JKI318" s="571"/>
      <c r="JKJ318" s="571"/>
      <c r="JKK318" s="571"/>
      <c r="JKL318" s="571"/>
      <c r="JKM318" s="571"/>
      <c r="JKN318" s="571"/>
      <c r="JKO318" s="571"/>
      <c r="JKP318" s="571"/>
      <c r="JKQ318" s="571"/>
      <c r="JKR318" s="571"/>
      <c r="JKS318" s="571"/>
      <c r="JKT318" s="571"/>
      <c r="JKU318" s="571"/>
      <c r="JKV318" s="571"/>
      <c r="JKW318" s="571"/>
      <c r="JKX318" s="571"/>
      <c r="JKY318" s="571"/>
      <c r="JKZ318" s="571"/>
      <c r="JLA318" s="571"/>
      <c r="JLB318" s="571"/>
      <c r="JLC318" s="571"/>
      <c r="JLD318" s="571"/>
      <c r="JLE318" s="571"/>
      <c r="JLF318" s="571"/>
      <c r="JLG318" s="571"/>
      <c r="JLH318" s="571"/>
      <c r="JLI318" s="571"/>
      <c r="JLJ318" s="571"/>
      <c r="JLK318" s="571"/>
      <c r="JLL318" s="571"/>
      <c r="JLM318" s="571"/>
      <c r="JLN318" s="571"/>
      <c r="JLO318" s="571"/>
      <c r="JLP318" s="571"/>
      <c r="JLQ318" s="571"/>
      <c r="JLR318" s="571"/>
      <c r="JLS318" s="571"/>
      <c r="JLT318" s="571"/>
      <c r="JLU318" s="571"/>
      <c r="JLV318" s="571"/>
      <c r="JLW318" s="571"/>
      <c r="JLX318" s="571"/>
      <c r="JLY318" s="571"/>
      <c r="JLZ318" s="571"/>
      <c r="JMA318" s="571"/>
      <c r="JMB318" s="571"/>
      <c r="JMC318" s="571"/>
      <c r="JMD318" s="571"/>
      <c r="JME318" s="571"/>
      <c r="JMF318" s="571"/>
      <c r="JMG318" s="571"/>
      <c r="JMH318" s="571"/>
      <c r="JMI318" s="571"/>
      <c r="JMJ318" s="571"/>
      <c r="JMK318" s="571"/>
      <c r="JML318" s="571"/>
      <c r="JMM318" s="571"/>
      <c r="JMN318" s="571"/>
      <c r="JMO318" s="571"/>
      <c r="JMP318" s="571"/>
      <c r="JMQ318" s="571"/>
      <c r="JMR318" s="571"/>
      <c r="JMS318" s="571"/>
      <c r="JMT318" s="571"/>
      <c r="JMU318" s="571"/>
      <c r="JMV318" s="571"/>
      <c r="JMW318" s="571"/>
      <c r="JMX318" s="571"/>
      <c r="JMY318" s="571"/>
      <c r="JMZ318" s="571"/>
      <c r="JNA318" s="571"/>
      <c r="JNB318" s="571"/>
      <c r="JNC318" s="571"/>
      <c r="JND318" s="571"/>
      <c r="JNE318" s="571"/>
      <c r="JNF318" s="571"/>
      <c r="JNG318" s="571"/>
      <c r="JNH318" s="571"/>
      <c r="JNI318" s="571"/>
      <c r="JNJ318" s="571"/>
      <c r="JNK318" s="571"/>
      <c r="JNL318" s="571"/>
      <c r="JNM318" s="571"/>
      <c r="JNN318" s="571"/>
      <c r="JNO318" s="571"/>
      <c r="JNP318" s="571"/>
      <c r="JNQ318" s="571"/>
      <c r="JNR318" s="571"/>
      <c r="JNS318" s="571"/>
      <c r="JNT318" s="571"/>
      <c r="JNU318" s="571"/>
      <c r="JNV318" s="571"/>
      <c r="JNW318" s="571"/>
      <c r="JNX318" s="571"/>
      <c r="JNY318" s="571"/>
      <c r="JNZ318" s="571"/>
      <c r="JOA318" s="571"/>
      <c r="JOB318" s="571"/>
      <c r="JOC318" s="571"/>
      <c r="JOD318" s="571"/>
      <c r="JOE318" s="571"/>
      <c r="JOF318" s="571"/>
      <c r="JOG318" s="571"/>
      <c r="JOH318" s="571"/>
      <c r="JOI318" s="571"/>
      <c r="JOJ318" s="571"/>
      <c r="JOK318" s="571"/>
      <c r="JOL318" s="571"/>
      <c r="JOM318" s="571"/>
      <c r="JON318" s="571"/>
      <c r="JOO318" s="571"/>
      <c r="JOP318" s="571"/>
      <c r="JOQ318" s="571"/>
      <c r="JOR318" s="571"/>
      <c r="JOS318" s="571"/>
      <c r="JOT318" s="571"/>
      <c r="JOU318" s="571"/>
      <c r="JOV318" s="571"/>
      <c r="JOY318" s="571"/>
      <c r="JOZ318" s="571"/>
      <c r="JPA318" s="571"/>
      <c r="JPB318" s="571"/>
      <c r="JPC318" s="571"/>
      <c r="JPD318" s="571"/>
      <c r="JPE318" s="571"/>
      <c r="JPF318" s="571"/>
      <c r="JPG318" s="571"/>
      <c r="JPH318" s="571"/>
      <c r="JPI318" s="571"/>
      <c r="JPJ318" s="571"/>
      <c r="JPK318" s="571"/>
      <c r="JPL318" s="571"/>
      <c r="JPM318" s="571"/>
      <c r="JPN318" s="571"/>
      <c r="JPO318" s="571"/>
      <c r="JPP318" s="571"/>
      <c r="JPQ318" s="571"/>
      <c r="JPR318" s="571"/>
      <c r="JPS318" s="571"/>
      <c r="JPT318" s="571"/>
      <c r="JPU318" s="571"/>
      <c r="JPV318" s="571"/>
      <c r="JPW318" s="571"/>
      <c r="JPX318" s="571"/>
      <c r="JPY318" s="571"/>
      <c r="JPZ318" s="571"/>
      <c r="JQA318" s="571"/>
      <c r="JQB318" s="571"/>
      <c r="JQC318" s="571"/>
      <c r="JQD318" s="571"/>
      <c r="JQE318" s="571"/>
      <c r="JQF318" s="571"/>
      <c r="JQG318" s="571"/>
      <c r="JQH318" s="571"/>
      <c r="JQI318" s="571"/>
      <c r="JQJ318" s="571"/>
      <c r="JQK318" s="571"/>
      <c r="JQL318" s="571"/>
      <c r="JQM318" s="571"/>
      <c r="JQN318" s="571"/>
      <c r="JQO318" s="571"/>
      <c r="JQP318" s="571"/>
      <c r="JQQ318" s="571"/>
      <c r="JQR318" s="571"/>
      <c r="JQS318" s="571"/>
      <c r="JQT318" s="571"/>
      <c r="JQU318" s="571"/>
      <c r="JQV318" s="571"/>
      <c r="JQW318" s="571"/>
      <c r="JQX318" s="571"/>
      <c r="JQY318" s="571"/>
      <c r="JQZ318" s="571"/>
      <c r="JRA318" s="571"/>
      <c r="JRB318" s="571"/>
      <c r="JRC318" s="571"/>
      <c r="JRD318" s="571"/>
      <c r="JRE318" s="571"/>
      <c r="JRF318" s="571"/>
      <c r="JRG318" s="571"/>
      <c r="JRH318" s="571"/>
      <c r="JRI318" s="571"/>
      <c r="JRJ318" s="571"/>
      <c r="JRK318" s="571"/>
      <c r="JRL318" s="571"/>
      <c r="JRM318" s="571"/>
      <c r="JRN318" s="571"/>
      <c r="JRO318" s="571"/>
      <c r="JRP318" s="571"/>
      <c r="JRQ318" s="571"/>
      <c r="JRR318" s="571"/>
      <c r="JRS318" s="571"/>
      <c r="JRT318" s="571"/>
      <c r="JRU318" s="571"/>
      <c r="JRV318" s="571"/>
      <c r="JRW318" s="571"/>
      <c r="JRX318" s="571"/>
      <c r="JRY318" s="571"/>
      <c r="JRZ318" s="571"/>
      <c r="JSA318" s="571"/>
      <c r="JSB318" s="571"/>
      <c r="JSC318" s="571"/>
      <c r="JSD318" s="571"/>
      <c r="JSE318" s="571"/>
      <c r="JSF318" s="571"/>
      <c r="JSG318" s="571"/>
      <c r="JSH318" s="571"/>
      <c r="JSI318" s="571"/>
      <c r="JSJ318" s="571"/>
      <c r="JSK318" s="571"/>
      <c r="JSL318" s="571"/>
      <c r="JSM318" s="571"/>
      <c r="JSN318" s="571"/>
      <c r="JSO318" s="571"/>
      <c r="JSP318" s="571"/>
      <c r="JSQ318" s="571"/>
      <c r="JSR318" s="571"/>
      <c r="JSS318" s="571"/>
      <c r="JST318" s="571"/>
      <c r="JSU318" s="571"/>
      <c r="JSV318" s="571"/>
      <c r="JSW318" s="571"/>
      <c r="JSX318" s="571"/>
      <c r="JSY318" s="571"/>
      <c r="JSZ318" s="571"/>
      <c r="JTA318" s="571"/>
      <c r="JTB318" s="571"/>
      <c r="JTC318" s="571"/>
      <c r="JTD318" s="571"/>
      <c r="JTE318" s="571"/>
      <c r="JTF318" s="571"/>
      <c r="JTG318" s="571"/>
      <c r="JTH318" s="571"/>
      <c r="JTI318" s="571"/>
      <c r="JTJ318" s="571"/>
      <c r="JTK318" s="571"/>
      <c r="JTL318" s="571"/>
      <c r="JTM318" s="571"/>
      <c r="JTN318" s="571"/>
      <c r="JTO318" s="571"/>
      <c r="JTP318" s="571"/>
      <c r="JTQ318" s="571"/>
      <c r="JTR318" s="571"/>
      <c r="JTS318" s="571"/>
      <c r="JTT318" s="571"/>
      <c r="JTU318" s="571"/>
      <c r="JTV318" s="571"/>
      <c r="JTW318" s="571"/>
      <c r="JTX318" s="571"/>
      <c r="JTY318" s="571"/>
      <c r="JTZ318" s="571"/>
      <c r="JUA318" s="571"/>
      <c r="JUB318" s="571"/>
      <c r="JUC318" s="571"/>
      <c r="JUD318" s="571"/>
      <c r="JUE318" s="571"/>
      <c r="JUF318" s="571"/>
      <c r="JUG318" s="571"/>
      <c r="JUH318" s="571"/>
      <c r="JUI318" s="571"/>
      <c r="JUJ318" s="571"/>
      <c r="JUK318" s="571"/>
      <c r="JUL318" s="571"/>
      <c r="JUM318" s="571"/>
      <c r="JUN318" s="571"/>
      <c r="JUO318" s="571"/>
      <c r="JUP318" s="571"/>
      <c r="JUQ318" s="571"/>
      <c r="JUR318" s="571"/>
      <c r="JUS318" s="571"/>
      <c r="JUT318" s="571"/>
      <c r="JUU318" s="571"/>
      <c r="JUV318" s="571"/>
      <c r="JUW318" s="571"/>
      <c r="JUX318" s="571"/>
      <c r="JUY318" s="571"/>
      <c r="JUZ318" s="571"/>
      <c r="JVA318" s="571"/>
      <c r="JVB318" s="571"/>
      <c r="JVC318" s="571"/>
      <c r="JVD318" s="571"/>
      <c r="JVE318" s="571"/>
      <c r="JVF318" s="571"/>
      <c r="JVG318" s="571"/>
      <c r="JVH318" s="571"/>
      <c r="JVI318" s="571"/>
      <c r="JVJ318" s="571"/>
      <c r="JVK318" s="571"/>
      <c r="JVL318" s="571"/>
      <c r="JVM318" s="571"/>
      <c r="JVN318" s="571"/>
      <c r="JVO318" s="571"/>
      <c r="JVP318" s="571"/>
      <c r="JVQ318" s="571"/>
      <c r="JVR318" s="571"/>
      <c r="JVS318" s="571"/>
      <c r="JVT318" s="571"/>
      <c r="JVU318" s="571"/>
      <c r="JVV318" s="571"/>
      <c r="JVW318" s="571"/>
      <c r="JVX318" s="571"/>
      <c r="JVY318" s="571"/>
      <c r="JVZ318" s="571"/>
      <c r="JWA318" s="571"/>
      <c r="JWB318" s="571"/>
      <c r="JWC318" s="571"/>
      <c r="JWD318" s="571"/>
      <c r="JWE318" s="571"/>
      <c r="JWF318" s="571"/>
      <c r="JWG318" s="571"/>
      <c r="JWH318" s="571"/>
      <c r="JWI318" s="571"/>
      <c r="JWJ318" s="571"/>
      <c r="JWK318" s="571"/>
      <c r="JWL318" s="571"/>
      <c r="JWM318" s="571"/>
      <c r="JWN318" s="571"/>
      <c r="JWO318" s="571"/>
      <c r="JWP318" s="571"/>
      <c r="JWQ318" s="571"/>
      <c r="JWR318" s="571"/>
      <c r="JWS318" s="571"/>
      <c r="JWT318" s="571"/>
      <c r="JWU318" s="571"/>
      <c r="JWV318" s="571"/>
      <c r="JWW318" s="571"/>
      <c r="JWX318" s="571"/>
      <c r="JWY318" s="571"/>
      <c r="JWZ318" s="571"/>
      <c r="JXA318" s="571"/>
      <c r="JXB318" s="571"/>
      <c r="JXC318" s="571"/>
      <c r="JXD318" s="571"/>
      <c r="JXE318" s="571"/>
      <c r="JXF318" s="571"/>
      <c r="JXG318" s="571"/>
      <c r="JXH318" s="571"/>
      <c r="JXI318" s="571"/>
      <c r="JXJ318" s="571"/>
      <c r="JXK318" s="571"/>
      <c r="JXL318" s="571"/>
      <c r="JXM318" s="571"/>
      <c r="JXN318" s="571"/>
      <c r="JXO318" s="571"/>
      <c r="JXP318" s="571"/>
      <c r="JXQ318" s="571"/>
      <c r="JXR318" s="571"/>
      <c r="JXS318" s="571"/>
      <c r="JXT318" s="571"/>
      <c r="JXU318" s="571"/>
      <c r="JXV318" s="571"/>
      <c r="JXW318" s="571"/>
      <c r="JXX318" s="571"/>
      <c r="JXY318" s="571"/>
      <c r="JXZ318" s="571"/>
      <c r="JYA318" s="571"/>
      <c r="JYB318" s="571"/>
      <c r="JYC318" s="571"/>
      <c r="JYD318" s="571"/>
      <c r="JYE318" s="571"/>
      <c r="JYF318" s="571"/>
      <c r="JYG318" s="571"/>
      <c r="JYH318" s="571"/>
      <c r="JYI318" s="571"/>
      <c r="JYJ318" s="571"/>
      <c r="JYK318" s="571"/>
      <c r="JYL318" s="571"/>
      <c r="JYM318" s="571"/>
      <c r="JYN318" s="571"/>
      <c r="JYO318" s="571"/>
      <c r="JYP318" s="571"/>
      <c r="JYQ318" s="571"/>
      <c r="JYR318" s="571"/>
      <c r="JYU318" s="571"/>
      <c r="JYV318" s="571"/>
      <c r="JYW318" s="571"/>
      <c r="JYX318" s="571"/>
      <c r="JYY318" s="571"/>
      <c r="JYZ318" s="571"/>
      <c r="JZA318" s="571"/>
      <c r="JZB318" s="571"/>
      <c r="JZC318" s="571"/>
      <c r="JZD318" s="571"/>
      <c r="JZE318" s="571"/>
      <c r="JZF318" s="571"/>
      <c r="JZG318" s="571"/>
      <c r="JZH318" s="571"/>
      <c r="JZI318" s="571"/>
      <c r="JZJ318" s="571"/>
      <c r="JZK318" s="571"/>
      <c r="JZL318" s="571"/>
      <c r="JZM318" s="571"/>
      <c r="JZN318" s="571"/>
      <c r="JZO318" s="571"/>
      <c r="JZP318" s="571"/>
      <c r="JZQ318" s="571"/>
      <c r="JZR318" s="571"/>
      <c r="JZS318" s="571"/>
      <c r="JZT318" s="571"/>
      <c r="JZU318" s="571"/>
      <c r="JZV318" s="571"/>
      <c r="JZW318" s="571"/>
      <c r="JZX318" s="571"/>
      <c r="JZY318" s="571"/>
      <c r="JZZ318" s="571"/>
      <c r="KAA318" s="571"/>
      <c r="KAB318" s="571"/>
      <c r="KAC318" s="571"/>
      <c r="KAD318" s="571"/>
      <c r="KAE318" s="571"/>
      <c r="KAF318" s="571"/>
      <c r="KAG318" s="571"/>
      <c r="KAH318" s="571"/>
      <c r="KAI318" s="571"/>
      <c r="KAJ318" s="571"/>
      <c r="KAK318" s="571"/>
      <c r="KAL318" s="571"/>
      <c r="KAM318" s="571"/>
      <c r="KAN318" s="571"/>
      <c r="KAO318" s="571"/>
      <c r="KAP318" s="571"/>
      <c r="KAQ318" s="571"/>
      <c r="KAR318" s="571"/>
      <c r="KAS318" s="571"/>
      <c r="KAT318" s="571"/>
      <c r="KAU318" s="571"/>
      <c r="KAV318" s="571"/>
      <c r="KAW318" s="571"/>
      <c r="KAX318" s="571"/>
      <c r="KAY318" s="571"/>
      <c r="KAZ318" s="571"/>
      <c r="KBA318" s="571"/>
      <c r="KBB318" s="571"/>
      <c r="KBC318" s="571"/>
      <c r="KBD318" s="571"/>
      <c r="KBE318" s="571"/>
      <c r="KBF318" s="571"/>
      <c r="KBG318" s="571"/>
      <c r="KBH318" s="571"/>
      <c r="KBI318" s="571"/>
      <c r="KBJ318" s="571"/>
      <c r="KBK318" s="571"/>
      <c r="KBL318" s="571"/>
      <c r="KBM318" s="571"/>
      <c r="KBN318" s="571"/>
      <c r="KBO318" s="571"/>
      <c r="KBP318" s="571"/>
      <c r="KBQ318" s="571"/>
      <c r="KBR318" s="571"/>
      <c r="KBS318" s="571"/>
      <c r="KBT318" s="571"/>
      <c r="KBU318" s="571"/>
      <c r="KBV318" s="571"/>
      <c r="KBW318" s="571"/>
      <c r="KBX318" s="571"/>
      <c r="KBY318" s="571"/>
      <c r="KBZ318" s="571"/>
      <c r="KCA318" s="571"/>
      <c r="KCB318" s="571"/>
      <c r="KCC318" s="571"/>
      <c r="KCD318" s="571"/>
      <c r="KCE318" s="571"/>
      <c r="KCF318" s="571"/>
      <c r="KCG318" s="571"/>
      <c r="KCH318" s="571"/>
      <c r="KCI318" s="571"/>
      <c r="KCJ318" s="571"/>
      <c r="KCK318" s="571"/>
      <c r="KCL318" s="571"/>
      <c r="KCM318" s="571"/>
      <c r="KCN318" s="571"/>
      <c r="KCO318" s="571"/>
      <c r="KCP318" s="571"/>
      <c r="KCQ318" s="571"/>
      <c r="KCR318" s="571"/>
      <c r="KCS318" s="571"/>
      <c r="KCT318" s="571"/>
      <c r="KCU318" s="571"/>
      <c r="KCV318" s="571"/>
      <c r="KCW318" s="571"/>
      <c r="KCX318" s="571"/>
      <c r="KCY318" s="571"/>
      <c r="KCZ318" s="571"/>
      <c r="KDA318" s="571"/>
      <c r="KDB318" s="571"/>
      <c r="KDC318" s="571"/>
      <c r="KDD318" s="571"/>
      <c r="KDE318" s="571"/>
      <c r="KDF318" s="571"/>
      <c r="KDG318" s="571"/>
      <c r="KDH318" s="571"/>
      <c r="KDI318" s="571"/>
      <c r="KDJ318" s="571"/>
      <c r="KDK318" s="571"/>
      <c r="KDL318" s="571"/>
      <c r="KDM318" s="571"/>
      <c r="KDN318" s="571"/>
      <c r="KDO318" s="571"/>
      <c r="KDP318" s="571"/>
      <c r="KDQ318" s="571"/>
      <c r="KDR318" s="571"/>
      <c r="KDS318" s="571"/>
      <c r="KDT318" s="571"/>
      <c r="KDU318" s="571"/>
      <c r="KDV318" s="571"/>
      <c r="KDW318" s="571"/>
      <c r="KDX318" s="571"/>
      <c r="KDY318" s="571"/>
      <c r="KDZ318" s="571"/>
      <c r="KEA318" s="571"/>
      <c r="KEB318" s="571"/>
      <c r="KEC318" s="571"/>
      <c r="KED318" s="571"/>
      <c r="KEE318" s="571"/>
      <c r="KEF318" s="571"/>
      <c r="KEG318" s="571"/>
      <c r="KEH318" s="571"/>
      <c r="KEI318" s="571"/>
      <c r="KEJ318" s="571"/>
      <c r="KEK318" s="571"/>
      <c r="KEL318" s="571"/>
      <c r="KEM318" s="571"/>
      <c r="KEN318" s="571"/>
      <c r="KEO318" s="571"/>
      <c r="KEP318" s="571"/>
      <c r="KEQ318" s="571"/>
      <c r="KER318" s="571"/>
      <c r="KES318" s="571"/>
      <c r="KET318" s="571"/>
      <c r="KEU318" s="571"/>
      <c r="KEV318" s="571"/>
      <c r="KEW318" s="571"/>
      <c r="KEX318" s="571"/>
      <c r="KEY318" s="571"/>
      <c r="KEZ318" s="571"/>
      <c r="KFA318" s="571"/>
      <c r="KFB318" s="571"/>
      <c r="KFC318" s="571"/>
      <c r="KFD318" s="571"/>
      <c r="KFE318" s="571"/>
      <c r="KFF318" s="571"/>
      <c r="KFG318" s="571"/>
      <c r="KFH318" s="571"/>
      <c r="KFI318" s="571"/>
      <c r="KFJ318" s="571"/>
      <c r="KFK318" s="571"/>
      <c r="KFL318" s="571"/>
      <c r="KFM318" s="571"/>
      <c r="KFN318" s="571"/>
      <c r="KFO318" s="571"/>
      <c r="KFP318" s="571"/>
      <c r="KFQ318" s="571"/>
      <c r="KFR318" s="571"/>
      <c r="KFS318" s="571"/>
      <c r="KFT318" s="571"/>
      <c r="KFU318" s="571"/>
      <c r="KFV318" s="571"/>
      <c r="KFW318" s="571"/>
      <c r="KFX318" s="571"/>
      <c r="KFY318" s="571"/>
      <c r="KFZ318" s="571"/>
      <c r="KGA318" s="571"/>
      <c r="KGB318" s="571"/>
      <c r="KGC318" s="571"/>
      <c r="KGD318" s="571"/>
      <c r="KGE318" s="571"/>
      <c r="KGF318" s="571"/>
      <c r="KGG318" s="571"/>
      <c r="KGH318" s="571"/>
      <c r="KGI318" s="571"/>
      <c r="KGJ318" s="571"/>
      <c r="KGK318" s="571"/>
      <c r="KGL318" s="571"/>
      <c r="KGM318" s="571"/>
      <c r="KGN318" s="571"/>
      <c r="KGO318" s="571"/>
      <c r="KGP318" s="571"/>
      <c r="KGQ318" s="571"/>
      <c r="KGR318" s="571"/>
      <c r="KGS318" s="571"/>
      <c r="KGT318" s="571"/>
      <c r="KGU318" s="571"/>
      <c r="KGV318" s="571"/>
      <c r="KGW318" s="571"/>
      <c r="KGX318" s="571"/>
      <c r="KGY318" s="571"/>
      <c r="KGZ318" s="571"/>
      <c r="KHA318" s="571"/>
      <c r="KHB318" s="571"/>
      <c r="KHC318" s="571"/>
      <c r="KHD318" s="571"/>
      <c r="KHE318" s="571"/>
      <c r="KHF318" s="571"/>
      <c r="KHG318" s="571"/>
      <c r="KHH318" s="571"/>
      <c r="KHI318" s="571"/>
      <c r="KHJ318" s="571"/>
      <c r="KHK318" s="571"/>
      <c r="KHL318" s="571"/>
      <c r="KHM318" s="571"/>
      <c r="KHN318" s="571"/>
      <c r="KHO318" s="571"/>
      <c r="KHP318" s="571"/>
      <c r="KHQ318" s="571"/>
      <c r="KHR318" s="571"/>
      <c r="KHS318" s="571"/>
      <c r="KHT318" s="571"/>
      <c r="KHU318" s="571"/>
      <c r="KHV318" s="571"/>
      <c r="KHW318" s="571"/>
      <c r="KHX318" s="571"/>
      <c r="KHY318" s="571"/>
      <c r="KHZ318" s="571"/>
      <c r="KIA318" s="571"/>
      <c r="KIB318" s="571"/>
      <c r="KIC318" s="571"/>
      <c r="KID318" s="571"/>
      <c r="KIE318" s="571"/>
      <c r="KIF318" s="571"/>
      <c r="KIG318" s="571"/>
      <c r="KIH318" s="571"/>
      <c r="KII318" s="571"/>
      <c r="KIJ318" s="571"/>
      <c r="KIK318" s="571"/>
      <c r="KIL318" s="571"/>
      <c r="KIM318" s="571"/>
      <c r="KIN318" s="571"/>
      <c r="KIQ318" s="571"/>
      <c r="KIR318" s="571"/>
      <c r="KIS318" s="571"/>
      <c r="KIT318" s="571"/>
      <c r="KIU318" s="571"/>
      <c r="KIV318" s="571"/>
      <c r="KIW318" s="571"/>
      <c r="KIX318" s="571"/>
      <c r="KIY318" s="571"/>
      <c r="KIZ318" s="571"/>
      <c r="KJA318" s="571"/>
      <c r="KJB318" s="571"/>
      <c r="KJC318" s="571"/>
      <c r="KJD318" s="571"/>
      <c r="KJE318" s="571"/>
      <c r="KJF318" s="571"/>
      <c r="KJG318" s="571"/>
      <c r="KJH318" s="571"/>
      <c r="KJI318" s="571"/>
      <c r="KJJ318" s="571"/>
      <c r="KJK318" s="571"/>
      <c r="KJL318" s="571"/>
      <c r="KJM318" s="571"/>
      <c r="KJN318" s="571"/>
      <c r="KJO318" s="571"/>
      <c r="KJP318" s="571"/>
      <c r="KJQ318" s="571"/>
      <c r="KJR318" s="571"/>
      <c r="KJS318" s="571"/>
      <c r="KJT318" s="571"/>
      <c r="KJU318" s="571"/>
      <c r="KJV318" s="571"/>
      <c r="KJW318" s="571"/>
      <c r="KJX318" s="571"/>
      <c r="KJY318" s="571"/>
      <c r="KJZ318" s="571"/>
      <c r="KKA318" s="571"/>
      <c r="KKB318" s="571"/>
      <c r="KKC318" s="571"/>
      <c r="KKD318" s="571"/>
      <c r="KKE318" s="571"/>
      <c r="KKF318" s="571"/>
      <c r="KKG318" s="571"/>
      <c r="KKH318" s="571"/>
      <c r="KKI318" s="571"/>
      <c r="KKJ318" s="571"/>
      <c r="KKK318" s="571"/>
      <c r="KKL318" s="571"/>
      <c r="KKM318" s="571"/>
      <c r="KKN318" s="571"/>
      <c r="KKO318" s="571"/>
      <c r="KKP318" s="571"/>
      <c r="KKQ318" s="571"/>
      <c r="KKR318" s="571"/>
      <c r="KKS318" s="571"/>
      <c r="KKT318" s="571"/>
      <c r="KKU318" s="571"/>
      <c r="KKV318" s="571"/>
      <c r="KKW318" s="571"/>
      <c r="KKX318" s="571"/>
      <c r="KKY318" s="571"/>
      <c r="KKZ318" s="571"/>
      <c r="KLA318" s="571"/>
      <c r="KLB318" s="571"/>
      <c r="KLC318" s="571"/>
      <c r="KLD318" s="571"/>
      <c r="KLE318" s="571"/>
      <c r="KLF318" s="571"/>
      <c r="KLG318" s="571"/>
      <c r="KLH318" s="571"/>
      <c r="KLI318" s="571"/>
      <c r="KLJ318" s="571"/>
      <c r="KLK318" s="571"/>
      <c r="KLL318" s="571"/>
      <c r="KLM318" s="571"/>
      <c r="KLN318" s="571"/>
      <c r="KLO318" s="571"/>
      <c r="KLP318" s="571"/>
      <c r="KLQ318" s="571"/>
      <c r="KLR318" s="571"/>
      <c r="KLS318" s="571"/>
      <c r="KLT318" s="571"/>
      <c r="KLU318" s="571"/>
      <c r="KLV318" s="571"/>
      <c r="KLW318" s="571"/>
      <c r="KLX318" s="571"/>
      <c r="KLY318" s="571"/>
      <c r="KLZ318" s="571"/>
      <c r="KMA318" s="571"/>
      <c r="KMB318" s="571"/>
      <c r="KMC318" s="571"/>
      <c r="KMD318" s="571"/>
      <c r="KME318" s="571"/>
      <c r="KMF318" s="571"/>
      <c r="KMG318" s="571"/>
      <c r="KMH318" s="571"/>
      <c r="KMI318" s="571"/>
      <c r="KMJ318" s="571"/>
      <c r="KMK318" s="571"/>
      <c r="KML318" s="571"/>
      <c r="KMM318" s="571"/>
      <c r="KMN318" s="571"/>
      <c r="KMO318" s="571"/>
      <c r="KMP318" s="571"/>
      <c r="KMQ318" s="571"/>
      <c r="KMR318" s="571"/>
      <c r="KMS318" s="571"/>
      <c r="KMT318" s="571"/>
      <c r="KMU318" s="571"/>
      <c r="KMV318" s="571"/>
      <c r="KMW318" s="571"/>
      <c r="KMX318" s="571"/>
      <c r="KMY318" s="571"/>
      <c r="KMZ318" s="571"/>
      <c r="KNA318" s="571"/>
      <c r="KNB318" s="571"/>
      <c r="KNC318" s="571"/>
      <c r="KND318" s="571"/>
      <c r="KNE318" s="571"/>
      <c r="KNF318" s="571"/>
      <c r="KNG318" s="571"/>
      <c r="KNH318" s="571"/>
      <c r="KNI318" s="571"/>
      <c r="KNJ318" s="571"/>
      <c r="KNK318" s="571"/>
      <c r="KNL318" s="571"/>
      <c r="KNM318" s="571"/>
      <c r="KNN318" s="571"/>
      <c r="KNO318" s="571"/>
      <c r="KNP318" s="571"/>
      <c r="KNQ318" s="571"/>
      <c r="KNR318" s="571"/>
      <c r="KNS318" s="571"/>
      <c r="KNT318" s="571"/>
      <c r="KNU318" s="571"/>
      <c r="KNV318" s="571"/>
      <c r="KNW318" s="571"/>
      <c r="KNX318" s="571"/>
      <c r="KNY318" s="571"/>
      <c r="KNZ318" s="571"/>
      <c r="KOA318" s="571"/>
      <c r="KOB318" s="571"/>
      <c r="KOC318" s="571"/>
      <c r="KOD318" s="571"/>
      <c r="KOE318" s="571"/>
      <c r="KOF318" s="571"/>
      <c r="KOG318" s="571"/>
      <c r="KOH318" s="571"/>
      <c r="KOI318" s="571"/>
      <c r="KOJ318" s="571"/>
      <c r="KOK318" s="571"/>
      <c r="KOL318" s="571"/>
      <c r="KOM318" s="571"/>
      <c r="KON318" s="571"/>
      <c r="KOO318" s="571"/>
      <c r="KOP318" s="571"/>
      <c r="KOQ318" s="571"/>
      <c r="KOR318" s="571"/>
      <c r="KOS318" s="571"/>
      <c r="KOT318" s="571"/>
      <c r="KOU318" s="571"/>
      <c r="KOV318" s="571"/>
      <c r="KOW318" s="571"/>
      <c r="KOX318" s="571"/>
      <c r="KOY318" s="571"/>
      <c r="KOZ318" s="571"/>
      <c r="KPA318" s="571"/>
      <c r="KPB318" s="571"/>
      <c r="KPC318" s="571"/>
      <c r="KPD318" s="571"/>
      <c r="KPE318" s="571"/>
      <c r="KPF318" s="571"/>
      <c r="KPG318" s="571"/>
      <c r="KPH318" s="571"/>
      <c r="KPI318" s="571"/>
      <c r="KPJ318" s="571"/>
      <c r="KPK318" s="571"/>
      <c r="KPL318" s="571"/>
      <c r="KPM318" s="571"/>
      <c r="KPN318" s="571"/>
      <c r="KPO318" s="571"/>
      <c r="KPP318" s="571"/>
      <c r="KPQ318" s="571"/>
      <c r="KPR318" s="571"/>
      <c r="KPS318" s="571"/>
      <c r="KPT318" s="571"/>
      <c r="KPU318" s="571"/>
      <c r="KPV318" s="571"/>
      <c r="KPW318" s="571"/>
      <c r="KPX318" s="571"/>
      <c r="KPY318" s="571"/>
      <c r="KPZ318" s="571"/>
      <c r="KQA318" s="571"/>
      <c r="KQB318" s="571"/>
      <c r="KQC318" s="571"/>
      <c r="KQD318" s="571"/>
      <c r="KQE318" s="571"/>
      <c r="KQF318" s="571"/>
      <c r="KQG318" s="571"/>
      <c r="KQH318" s="571"/>
      <c r="KQI318" s="571"/>
      <c r="KQJ318" s="571"/>
      <c r="KQK318" s="571"/>
      <c r="KQL318" s="571"/>
      <c r="KQM318" s="571"/>
      <c r="KQN318" s="571"/>
      <c r="KQO318" s="571"/>
      <c r="KQP318" s="571"/>
      <c r="KQQ318" s="571"/>
      <c r="KQR318" s="571"/>
      <c r="KQS318" s="571"/>
      <c r="KQT318" s="571"/>
      <c r="KQU318" s="571"/>
      <c r="KQV318" s="571"/>
      <c r="KQW318" s="571"/>
      <c r="KQX318" s="571"/>
      <c r="KQY318" s="571"/>
      <c r="KQZ318" s="571"/>
      <c r="KRA318" s="571"/>
      <c r="KRB318" s="571"/>
      <c r="KRC318" s="571"/>
      <c r="KRD318" s="571"/>
      <c r="KRE318" s="571"/>
      <c r="KRF318" s="571"/>
      <c r="KRG318" s="571"/>
      <c r="KRH318" s="571"/>
      <c r="KRI318" s="571"/>
      <c r="KRJ318" s="571"/>
      <c r="KRK318" s="571"/>
      <c r="KRL318" s="571"/>
      <c r="KRM318" s="571"/>
      <c r="KRN318" s="571"/>
      <c r="KRO318" s="571"/>
      <c r="KRP318" s="571"/>
      <c r="KRQ318" s="571"/>
      <c r="KRR318" s="571"/>
      <c r="KRS318" s="571"/>
      <c r="KRT318" s="571"/>
      <c r="KRU318" s="571"/>
      <c r="KRV318" s="571"/>
      <c r="KRW318" s="571"/>
      <c r="KRX318" s="571"/>
      <c r="KRY318" s="571"/>
      <c r="KRZ318" s="571"/>
      <c r="KSA318" s="571"/>
      <c r="KSB318" s="571"/>
      <c r="KSC318" s="571"/>
      <c r="KSD318" s="571"/>
      <c r="KSE318" s="571"/>
      <c r="KSF318" s="571"/>
      <c r="KSG318" s="571"/>
      <c r="KSH318" s="571"/>
      <c r="KSI318" s="571"/>
      <c r="KSJ318" s="571"/>
      <c r="KSM318" s="571"/>
      <c r="KSN318" s="571"/>
      <c r="KSO318" s="571"/>
      <c r="KSP318" s="571"/>
      <c r="KSQ318" s="571"/>
      <c r="KSR318" s="571"/>
      <c r="KSS318" s="571"/>
      <c r="KST318" s="571"/>
      <c r="KSU318" s="571"/>
      <c r="KSV318" s="571"/>
      <c r="KSW318" s="571"/>
      <c r="KSX318" s="571"/>
      <c r="KSY318" s="571"/>
      <c r="KSZ318" s="571"/>
      <c r="KTA318" s="571"/>
      <c r="KTB318" s="571"/>
      <c r="KTC318" s="571"/>
      <c r="KTD318" s="571"/>
      <c r="KTE318" s="571"/>
      <c r="KTF318" s="571"/>
      <c r="KTG318" s="571"/>
      <c r="KTH318" s="571"/>
      <c r="KTI318" s="571"/>
      <c r="KTJ318" s="571"/>
      <c r="KTK318" s="571"/>
      <c r="KTL318" s="571"/>
      <c r="KTM318" s="571"/>
      <c r="KTN318" s="571"/>
      <c r="KTO318" s="571"/>
      <c r="KTP318" s="571"/>
      <c r="KTQ318" s="571"/>
      <c r="KTR318" s="571"/>
      <c r="KTS318" s="571"/>
      <c r="KTT318" s="571"/>
      <c r="KTU318" s="571"/>
      <c r="KTV318" s="571"/>
      <c r="KTW318" s="571"/>
      <c r="KTX318" s="571"/>
      <c r="KTY318" s="571"/>
      <c r="KTZ318" s="571"/>
      <c r="KUA318" s="571"/>
      <c r="KUB318" s="571"/>
      <c r="KUC318" s="571"/>
      <c r="KUD318" s="571"/>
      <c r="KUE318" s="571"/>
      <c r="KUF318" s="571"/>
      <c r="KUG318" s="571"/>
      <c r="KUH318" s="571"/>
      <c r="KUI318" s="571"/>
      <c r="KUJ318" s="571"/>
      <c r="KUK318" s="571"/>
      <c r="KUL318" s="571"/>
      <c r="KUM318" s="571"/>
      <c r="KUN318" s="571"/>
      <c r="KUO318" s="571"/>
      <c r="KUP318" s="571"/>
      <c r="KUQ318" s="571"/>
      <c r="KUR318" s="571"/>
      <c r="KUS318" s="571"/>
      <c r="KUT318" s="571"/>
      <c r="KUU318" s="571"/>
      <c r="KUV318" s="571"/>
      <c r="KUW318" s="571"/>
      <c r="KUX318" s="571"/>
      <c r="KUY318" s="571"/>
      <c r="KUZ318" s="571"/>
      <c r="KVA318" s="571"/>
      <c r="KVB318" s="571"/>
      <c r="KVC318" s="571"/>
      <c r="KVD318" s="571"/>
      <c r="KVE318" s="571"/>
      <c r="KVF318" s="571"/>
      <c r="KVG318" s="571"/>
      <c r="KVH318" s="571"/>
      <c r="KVI318" s="571"/>
      <c r="KVJ318" s="571"/>
      <c r="KVK318" s="571"/>
      <c r="KVL318" s="571"/>
      <c r="KVM318" s="571"/>
      <c r="KVN318" s="571"/>
      <c r="KVO318" s="571"/>
      <c r="KVP318" s="571"/>
      <c r="KVQ318" s="571"/>
      <c r="KVR318" s="571"/>
      <c r="KVS318" s="571"/>
      <c r="KVT318" s="571"/>
      <c r="KVU318" s="571"/>
      <c r="KVV318" s="571"/>
      <c r="KVW318" s="571"/>
      <c r="KVX318" s="571"/>
      <c r="KVY318" s="571"/>
      <c r="KVZ318" s="571"/>
      <c r="KWA318" s="571"/>
      <c r="KWB318" s="571"/>
      <c r="KWC318" s="571"/>
      <c r="KWD318" s="571"/>
      <c r="KWE318" s="571"/>
      <c r="KWF318" s="571"/>
      <c r="KWG318" s="571"/>
      <c r="KWH318" s="571"/>
      <c r="KWI318" s="571"/>
      <c r="KWJ318" s="571"/>
      <c r="KWK318" s="571"/>
      <c r="KWL318" s="571"/>
      <c r="KWM318" s="571"/>
      <c r="KWN318" s="571"/>
      <c r="KWO318" s="571"/>
      <c r="KWP318" s="571"/>
      <c r="KWQ318" s="571"/>
      <c r="KWR318" s="571"/>
      <c r="KWS318" s="571"/>
      <c r="KWT318" s="571"/>
      <c r="KWU318" s="571"/>
      <c r="KWV318" s="571"/>
      <c r="KWW318" s="571"/>
      <c r="KWX318" s="571"/>
      <c r="KWY318" s="571"/>
      <c r="KWZ318" s="571"/>
      <c r="KXA318" s="571"/>
      <c r="KXB318" s="571"/>
      <c r="KXC318" s="571"/>
      <c r="KXD318" s="571"/>
      <c r="KXE318" s="571"/>
      <c r="KXF318" s="571"/>
      <c r="KXG318" s="571"/>
      <c r="KXH318" s="571"/>
      <c r="KXI318" s="571"/>
      <c r="KXJ318" s="571"/>
      <c r="KXK318" s="571"/>
      <c r="KXL318" s="571"/>
      <c r="KXM318" s="571"/>
      <c r="KXN318" s="571"/>
      <c r="KXO318" s="571"/>
      <c r="KXP318" s="571"/>
      <c r="KXQ318" s="571"/>
      <c r="KXR318" s="571"/>
      <c r="KXS318" s="571"/>
      <c r="KXT318" s="571"/>
      <c r="KXU318" s="571"/>
      <c r="KXV318" s="571"/>
      <c r="KXW318" s="571"/>
      <c r="KXX318" s="571"/>
      <c r="KXY318" s="571"/>
      <c r="KXZ318" s="571"/>
      <c r="KYA318" s="571"/>
      <c r="KYB318" s="571"/>
      <c r="KYC318" s="571"/>
      <c r="KYD318" s="571"/>
      <c r="KYE318" s="571"/>
      <c r="KYF318" s="571"/>
      <c r="KYG318" s="571"/>
      <c r="KYH318" s="571"/>
      <c r="KYI318" s="571"/>
      <c r="KYJ318" s="571"/>
      <c r="KYK318" s="571"/>
      <c r="KYL318" s="571"/>
      <c r="KYM318" s="571"/>
      <c r="KYN318" s="571"/>
      <c r="KYO318" s="571"/>
      <c r="KYP318" s="571"/>
      <c r="KYQ318" s="571"/>
      <c r="KYR318" s="571"/>
      <c r="KYS318" s="571"/>
      <c r="KYT318" s="571"/>
      <c r="KYU318" s="571"/>
      <c r="KYV318" s="571"/>
      <c r="KYW318" s="571"/>
      <c r="KYX318" s="571"/>
      <c r="KYY318" s="571"/>
      <c r="KYZ318" s="571"/>
      <c r="KZA318" s="571"/>
      <c r="KZB318" s="571"/>
      <c r="KZC318" s="571"/>
      <c r="KZD318" s="571"/>
      <c r="KZE318" s="571"/>
      <c r="KZF318" s="571"/>
      <c r="KZG318" s="571"/>
      <c r="KZH318" s="571"/>
      <c r="KZI318" s="571"/>
      <c r="KZJ318" s="571"/>
      <c r="KZK318" s="571"/>
      <c r="KZL318" s="571"/>
      <c r="KZM318" s="571"/>
      <c r="KZN318" s="571"/>
      <c r="KZO318" s="571"/>
      <c r="KZP318" s="571"/>
      <c r="KZQ318" s="571"/>
      <c r="KZR318" s="571"/>
      <c r="KZS318" s="571"/>
      <c r="KZT318" s="571"/>
      <c r="KZU318" s="571"/>
      <c r="KZV318" s="571"/>
      <c r="KZW318" s="571"/>
      <c r="KZX318" s="571"/>
      <c r="KZY318" s="571"/>
      <c r="KZZ318" s="571"/>
      <c r="LAA318" s="571"/>
      <c r="LAB318" s="571"/>
      <c r="LAC318" s="571"/>
      <c r="LAD318" s="571"/>
      <c r="LAE318" s="571"/>
      <c r="LAF318" s="571"/>
      <c r="LAG318" s="571"/>
      <c r="LAH318" s="571"/>
      <c r="LAI318" s="571"/>
      <c r="LAJ318" s="571"/>
      <c r="LAK318" s="571"/>
      <c r="LAL318" s="571"/>
      <c r="LAM318" s="571"/>
      <c r="LAN318" s="571"/>
      <c r="LAO318" s="571"/>
      <c r="LAP318" s="571"/>
      <c r="LAQ318" s="571"/>
      <c r="LAR318" s="571"/>
      <c r="LAS318" s="571"/>
      <c r="LAT318" s="571"/>
      <c r="LAU318" s="571"/>
      <c r="LAV318" s="571"/>
      <c r="LAW318" s="571"/>
      <c r="LAX318" s="571"/>
      <c r="LAY318" s="571"/>
      <c r="LAZ318" s="571"/>
      <c r="LBA318" s="571"/>
      <c r="LBB318" s="571"/>
      <c r="LBC318" s="571"/>
      <c r="LBD318" s="571"/>
      <c r="LBE318" s="571"/>
      <c r="LBF318" s="571"/>
      <c r="LBG318" s="571"/>
      <c r="LBH318" s="571"/>
      <c r="LBI318" s="571"/>
      <c r="LBJ318" s="571"/>
      <c r="LBK318" s="571"/>
      <c r="LBL318" s="571"/>
      <c r="LBM318" s="571"/>
      <c r="LBN318" s="571"/>
      <c r="LBO318" s="571"/>
      <c r="LBP318" s="571"/>
      <c r="LBQ318" s="571"/>
      <c r="LBR318" s="571"/>
      <c r="LBS318" s="571"/>
      <c r="LBT318" s="571"/>
      <c r="LBU318" s="571"/>
      <c r="LBV318" s="571"/>
      <c r="LBW318" s="571"/>
      <c r="LBX318" s="571"/>
      <c r="LBY318" s="571"/>
      <c r="LBZ318" s="571"/>
      <c r="LCA318" s="571"/>
      <c r="LCB318" s="571"/>
      <c r="LCC318" s="571"/>
      <c r="LCD318" s="571"/>
      <c r="LCE318" s="571"/>
      <c r="LCF318" s="571"/>
      <c r="LCI318" s="571"/>
      <c r="LCJ318" s="571"/>
      <c r="LCK318" s="571"/>
      <c r="LCL318" s="571"/>
      <c r="LCM318" s="571"/>
      <c r="LCN318" s="571"/>
      <c r="LCO318" s="571"/>
      <c r="LCP318" s="571"/>
      <c r="LCQ318" s="571"/>
      <c r="LCR318" s="571"/>
      <c r="LCS318" s="571"/>
      <c r="LCT318" s="571"/>
      <c r="LCU318" s="571"/>
      <c r="LCV318" s="571"/>
      <c r="LCW318" s="571"/>
      <c r="LCX318" s="571"/>
      <c r="LCY318" s="571"/>
      <c r="LCZ318" s="571"/>
      <c r="LDA318" s="571"/>
      <c r="LDB318" s="571"/>
      <c r="LDC318" s="571"/>
      <c r="LDD318" s="571"/>
      <c r="LDE318" s="571"/>
      <c r="LDF318" s="571"/>
      <c r="LDG318" s="571"/>
      <c r="LDH318" s="571"/>
      <c r="LDI318" s="571"/>
      <c r="LDJ318" s="571"/>
      <c r="LDK318" s="571"/>
      <c r="LDL318" s="571"/>
      <c r="LDM318" s="571"/>
      <c r="LDN318" s="571"/>
      <c r="LDO318" s="571"/>
      <c r="LDP318" s="571"/>
      <c r="LDQ318" s="571"/>
      <c r="LDR318" s="571"/>
      <c r="LDS318" s="571"/>
      <c r="LDT318" s="571"/>
      <c r="LDU318" s="571"/>
      <c r="LDV318" s="571"/>
      <c r="LDW318" s="571"/>
      <c r="LDX318" s="571"/>
      <c r="LDY318" s="571"/>
      <c r="LDZ318" s="571"/>
      <c r="LEA318" s="571"/>
      <c r="LEB318" s="571"/>
      <c r="LEC318" s="571"/>
      <c r="LED318" s="571"/>
      <c r="LEE318" s="571"/>
      <c r="LEF318" s="571"/>
      <c r="LEG318" s="571"/>
      <c r="LEH318" s="571"/>
      <c r="LEI318" s="571"/>
      <c r="LEJ318" s="571"/>
      <c r="LEK318" s="571"/>
      <c r="LEL318" s="571"/>
      <c r="LEM318" s="571"/>
      <c r="LEN318" s="571"/>
      <c r="LEO318" s="571"/>
      <c r="LEP318" s="571"/>
      <c r="LEQ318" s="571"/>
      <c r="LER318" s="571"/>
      <c r="LES318" s="571"/>
      <c r="LET318" s="571"/>
      <c r="LEU318" s="571"/>
      <c r="LEV318" s="571"/>
      <c r="LEW318" s="571"/>
      <c r="LEX318" s="571"/>
      <c r="LEY318" s="571"/>
      <c r="LEZ318" s="571"/>
      <c r="LFA318" s="571"/>
      <c r="LFB318" s="571"/>
      <c r="LFC318" s="571"/>
      <c r="LFD318" s="571"/>
      <c r="LFE318" s="571"/>
      <c r="LFF318" s="571"/>
      <c r="LFG318" s="571"/>
      <c r="LFH318" s="571"/>
      <c r="LFI318" s="571"/>
      <c r="LFJ318" s="571"/>
      <c r="LFK318" s="571"/>
      <c r="LFL318" s="571"/>
      <c r="LFM318" s="571"/>
      <c r="LFN318" s="571"/>
      <c r="LFO318" s="571"/>
      <c r="LFP318" s="571"/>
      <c r="LFQ318" s="571"/>
      <c r="LFR318" s="571"/>
      <c r="LFS318" s="571"/>
      <c r="LFT318" s="571"/>
      <c r="LFU318" s="571"/>
      <c r="LFV318" s="571"/>
      <c r="LFW318" s="571"/>
      <c r="LFX318" s="571"/>
      <c r="LFY318" s="571"/>
      <c r="LFZ318" s="571"/>
      <c r="LGA318" s="571"/>
      <c r="LGB318" s="571"/>
      <c r="LGC318" s="571"/>
      <c r="LGD318" s="571"/>
      <c r="LGE318" s="571"/>
      <c r="LGF318" s="571"/>
      <c r="LGG318" s="571"/>
      <c r="LGH318" s="571"/>
      <c r="LGI318" s="571"/>
      <c r="LGJ318" s="571"/>
      <c r="LGK318" s="571"/>
      <c r="LGL318" s="571"/>
      <c r="LGM318" s="571"/>
      <c r="LGN318" s="571"/>
      <c r="LGO318" s="571"/>
      <c r="LGP318" s="571"/>
      <c r="LGQ318" s="571"/>
      <c r="LGR318" s="571"/>
      <c r="LGS318" s="571"/>
      <c r="LGT318" s="571"/>
      <c r="LGU318" s="571"/>
      <c r="LGV318" s="571"/>
      <c r="LGW318" s="571"/>
      <c r="LGX318" s="571"/>
      <c r="LGY318" s="571"/>
      <c r="LGZ318" s="571"/>
      <c r="LHA318" s="571"/>
      <c r="LHB318" s="571"/>
      <c r="LHC318" s="571"/>
      <c r="LHD318" s="571"/>
      <c r="LHE318" s="571"/>
      <c r="LHF318" s="571"/>
      <c r="LHG318" s="571"/>
      <c r="LHH318" s="571"/>
      <c r="LHI318" s="571"/>
      <c r="LHJ318" s="571"/>
      <c r="LHK318" s="571"/>
      <c r="LHL318" s="571"/>
      <c r="LHM318" s="571"/>
      <c r="LHN318" s="571"/>
      <c r="LHO318" s="571"/>
      <c r="LHP318" s="571"/>
      <c r="LHQ318" s="571"/>
      <c r="LHR318" s="571"/>
      <c r="LHS318" s="571"/>
      <c r="LHT318" s="571"/>
      <c r="LHU318" s="571"/>
      <c r="LHV318" s="571"/>
      <c r="LHW318" s="571"/>
      <c r="LHX318" s="571"/>
      <c r="LHY318" s="571"/>
      <c r="LHZ318" s="571"/>
      <c r="LIA318" s="571"/>
      <c r="LIB318" s="571"/>
      <c r="LIC318" s="571"/>
      <c r="LID318" s="571"/>
      <c r="LIE318" s="571"/>
      <c r="LIF318" s="571"/>
      <c r="LIG318" s="571"/>
      <c r="LIH318" s="571"/>
      <c r="LII318" s="571"/>
      <c r="LIJ318" s="571"/>
      <c r="LIK318" s="571"/>
      <c r="LIL318" s="571"/>
      <c r="LIM318" s="571"/>
      <c r="LIN318" s="571"/>
      <c r="LIO318" s="571"/>
      <c r="LIP318" s="571"/>
      <c r="LIQ318" s="571"/>
      <c r="LIR318" s="571"/>
      <c r="LIS318" s="571"/>
      <c r="LIT318" s="571"/>
      <c r="LIU318" s="571"/>
      <c r="LIV318" s="571"/>
      <c r="LIW318" s="571"/>
      <c r="LIX318" s="571"/>
      <c r="LIY318" s="571"/>
      <c r="LIZ318" s="571"/>
      <c r="LJA318" s="571"/>
      <c r="LJB318" s="571"/>
      <c r="LJC318" s="571"/>
      <c r="LJD318" s="571"/>
      <c r="LJE318" s="571"/>
      <c r="LJF318" s="571"/>
      <c r="LJG318" s="571"/>
      <c r="LJH318" s="571"/>
      <c r="LJI318" s="571"/>
      <c r="LJJ318" s="571"/>
      <c r="LJK318" s="571"/>
      <c r="LJL318" s="571"/>
      <c r="LJM318" s="571"/>
      <c r="LJN318" s="571"/>
      <c r="LJO318" s="571"/>
      <c r="LJP318" s="571"/>
      <c r="LJQ318" s="571"/>
      <c r="LJR318" s="571"/>
      <c r="LJS318" s="571"/>
      <c r="LJT318" s="571"/>
      <c r="LJU318" s="571"/>
      <c r="LJV318" s="571"/>
      <c r="LJW318" s="571"/>
      <c r="LJX318" s="571"/>
      <c r="LJY318" s="571"/>
      <c r="LJZ318" s="571"/>
      <c r="LKA318" s="571"/>
      <c r="LKB318" s="571"/>
      <c r="LKC318" s="571"/>
      <c r="LKD318" s="571"/>
      <c r="LKE318" s="571"/>
      <c r="LKF318" s="571"/>
      <c r="LKG318" s="571"/>
      <c r="LKH318" s="571"/>
      <c r="LKI318" s="571"/>
      <c r="LKJ318" s="571"/>
      <c r="LKK318" s="571"/>
      <c r="LKL318" s="571"/>
      <c r="LKM318" s="571"/>
      <c r="LKN318" s="571"/>
      <c r="LKO318" s="571"/>
      <c r="LKP318" s="571"/>
      <c r="LKQ318" s="571"/>
      <c r="LKR318" s="571"/>
      <c r="LKS318" s="571"/>
      <c r="LKT318" s="571"/>
      <c r="LKU318" s="571"/>
      <c r="LKV318" s="571"/>
      <c r="LKW318" s="571"/>
      <c r="LKX318" s="571"/>
      <c r="LKY318" s="571"/>
      <c r="LKZ318" s="571"/>
      <c r="LLA318" s="571"/>
      <c r="LLB318" s="571"/>
      <c r="LLC318" s="571"/>
      <c r="LLD318" s="571"/>
      <c r="LLE318" s="571"/>
      <c r="LLF318" s="571"/>
      <c r="LLG318" s="571"/>
      <c r="LLH318" s="571"/>
      <c r="LLI318" s="571"/>
      <c r="LLJ318" s="571"/>
      <c r="LLK318" s="571"/>
      <c r="LLL318" s="571"/>
      <c r="LLM318" s="571"/>
      <c r="LLN318" s="571"/>
      <c r="LLO318" s="571"/>
      <c r="LLP318" s="571"/>
      <c r="LLQ318" s="571"/>
      <c r="LLR318" s="571"/>
      <c r="LLS318" s="571"/>
      <c r="LLT318" s="571"/>
      <c r="LLU318" s="571"/>
      <c r="LLV318" s="571"/>
      <c r="LLW318" s="571"/>
      <c r="LLX318" s="571"/>
      <c r="LLY318" s="571"/>
      <c r="LLZ318" s="571"/>
      <c r="LMA318" s="571"/>
      <c r="LMB318" s="571"/>
      <c r="LME318" s="571"/>
      <c r="LMF318" s="571"/>
      <c r="LMG318" s="571"/>
      <c r="LMH318" s="571"/>
      <c r="LMI318" s="571"/>
      <c r="LMJ318" s="571"/>
      <c r="LMK318" s="571"/>
      <c r="LML318" s="571"/>
      <c r="LMM318" s="571"/>
      <c r="LMN318" s="571"/>
      <c r="LMO318" s="571"/>
      <c r="LMP318" s="571"/>
      <c r="LMQ318" s="571"/>
      <c r="LMR318" s="571"/>
      <c r="LMS318" s="571"/>
      <c r="LMT318" s="571"/>
      <c r="LMU318" s="571"/>
      <c r="LMV318" s="571"/>
      <c r="LMW318" s="571"/>
      <c r="LMX318" s="571"/>
      <c r="LMY318" s="571"/>
      <c r="LMZ318" s="571"/>
      <c r="LNA318" s="571"/>
      <c r="LNB318" s="571"/>
      <c r="LNC318" s="571"/>
      <c r="LND318" s="571"/>
      <c r="LNE318" s="571"/>
      <c r="LNF318" s="571"/>
      <c r="LNG318" s="571"/>
      <c r="LNH318" s="571"/>
      <c r="LNI318" s="571"/>
      <c r="LNJ318" s="571"/>
      <c r="LNK318" s="571"/>
      <c r="LNL318" s="571"/>
      <c r="LNM318" s="571"/>
      <c r="LNN318" s="571"/>
      <c r="LNO318" s="571"/>
      <c r="LNP318" s="571"/>
      <c r="LNQ318" s="571"/>
      <c r="LNR318" s="571"/>
      <c r="LNS318" s="571"/>
      <c r="LNT318" s="571"/>
      <c r="LNU318" s="571"/>
      <c r="LNV318" s="571"/>
      <c r="LNW318" s="571"/>
      <c r="LNX318" s="571"/>
      <c r="LNY318" s="571"/>
      <c r="LNZ318" s="571"/>
      <c r="LOA318" s="571"/>
      <c r="LOB318" s="571"/>
      <c r="LOC318" s="571"/>
      <c r="LOD318" s="571"/>
      <c r="LOE318" s="571"/>
      <c r="LOF318" s="571"/>
      <c r="LOG318" s="571"/>
      <c r="LOH318" s="571"/>
      <c r="LOI318" s="571"/>
      <c r="LOJ318" s="571"/>
      <c r="LOK318" s="571"/>
      <c r="LOL318" s="571"/>
      <c r="LOM318" s="571"/>
      <c r="LON318" s="571"/>
      <c r="LOO318" s="571"/>
      <c r="LOP318" s="571"/>
      <c r="LOQ318" s="571"/>
      <c r="LOR318" s="571"/>
      <c r="LOS318" s="571"/>
      <c r="LOT318" s="571"/>
      <c r="LOU318" s="571"/>
      <c r="LOV318" s="571"/>
      <c r="LOW318" s="571"/>
      <c r="LOX318" s="571"/>
      <c r="LOY318" s="571"/>
      <c r="LOZ318" s="571"/>
      <c r="LPA318" s="571"/>
      <c r="LPB318" s="571"/>
      <c r="LPC318" s="571"/>
      <c r="LPD318" s="571"/>
      <c r="LPE318" s="571"/>
      <c r="LPF318" s="571"/>
      <c r="LPG318" s="571"/>
      <c r="LPH318" s="571"/>
      <c r="LPI318" s="571"/>
      <c r="LPJ318" s="571"/>
      <c r="LPK318" s="571"/>
      <c r="LPL318" s="571"/>
      <c r="LPM318" s="571"/>
      <c r="LPN318" s="571"/>
      <c r="LPO318" s="571"/>
      <c r="LPP318" s="571"/>
      <c r="LPQ318" s="571"/>
      <c r="LPR318" s="571"/>
      <c r="LPS318" s="571"/>
      <c r="LPT318" s="571"/>
      <c r="LPU318" s="571"/>
      <c r="LPV318" s="571"/>
      <c r="LPW318" s="571"/>
      <c r="LPX318" s="571"/>
      <c r="LPY318" s="571"/>
      <c r="LPZ318" s="571"/>
      <c r="LQA318" s="571"/>
      <c r="LQB318" s="571"/>
      <c r="LQC318" s="571"/>
      <c r="LQD318" s="571"/>
      <c r="LQE318" s="571"/>
      <c r="LQF318" s="571"/>
      <c r="LQG318" s="571"/>
      <c r="LQH318" s="571"/>
      <c r="LQI318" s="571"/>
      <c r="LQJ318" s="571"/>
      <c r="LQK318" s="571"/>
      <c r="LQL318" s="571"/>
      <c r="LQM318" s="571"/>
      <c r="LQN318" s="571"/>
      <c r="LQO318" s="571"/>
      <c r="LQP318" s="571"/>
      <c r="LQQ318" s="571"/>
      <c r="LQR318" s="571"/>
      <c r="LQS318" s="571"/>
      <c r="LQT318" s="571"/>
      <c r="LQU318" s="571"/>
      <c r="LQV318" s="571"/>
      <c r="LQW318" s="571"/>
      <c r="LQX318" s="571"/>
      <c r="LQY318" s="571"/>
      <c r="LQZ318" s="571"/>
      <c r="LRA318" s="571"/>
      <c r="LRB318" s="571"/>
      <c r="LRC318" s="571"/>
      <c r="LRD318" s="571"/>
      <c r="LRE318" s="571"/>
      <c r="LRF318" s="571"/>
      <c r="LRG318" s="571"/>
      <c r="LRH318" s="571"/>
      <c r="LRI318" s="571"/>
      <c r="LRJ318" s="571"/>
      <c r="LRK318" s="571"/>
      <c r="LRL318" s="571"/>
      <c r="LRM318" s="571"/>
      <c r="LRN318" s="571"/>
      <c r="LRO318" s="571"/>
      <c r="LRP318" s="571"/>
      <c r="LRQ318" s="571"/>
      <c r="LRR318" s="571"/>
      <c r="LRS318" s="571"/>
      <c r="LRT318" s="571"/>
      <c r="LRU318" s="571"/>
      <c r="LRV318" s="571"/>
      <c r="LRW318" s="571"/>
      <c r="LRX318" s="571"/>
      <c r="LRY318" s="571"/>
      <c r="LRZ318" s="571"/>
      <c r="LSA318" s="571"/>
      <c r="LSB318" s="571"/>
      <c r="LSC318" s="571"/>
      <c r="LSD318" s="571"/>
      <c r="LSE318" s="571"/>
      <c r="LSF318" s="571"/>
      <c r="LSG318" s="571"/>
      <c r="LSH318" s="571"/>
      <c r="LSI318" s="571"/>
      <c r="LSJ318" s="571"/>
      <c r="LSK318" s="571"/>
      <c r="LSL318" s="571"/>
      <c r="LSM318" s="571"/>
      <c r="LSN318" s="571"/>
      <c r="LSO318" s="571"/>
      <c r="LSP318" s="571"/>
      <c r="LSQ318" s="571"/>
      <c r="LSR318" s="571"/>
      <c r="LSS318" s="571"/>
      <c r="LST318" s="571"/>
      <c r="LSU318" s="571"/>
      <c r="LSV318" s="571"/>
      <c r="LSW318" s="571"/>
      <c r="LSX318" s="571"/>
      <c r="LSY318" s="571"/>
      <c r="LSZ318" s="571"/>
      <c r="LTA318" s="571"/>
      <c r="LTB318" s="571"/>
      <c r="LTC318" s="571"/>
      <c r="LTD318" s="571"/>
      <c r="LTE318" s="571"/>
      <c r="LTF318" s="571"/>
      <c r="LTG318" s="571"/>
      <c r="LTH318" s="571"/>
      <c r="LTI318" s="571"/>
      <c r="LTJ318" s="571"/>
      <c r="LTK318" s="571"/>
      <c r="LTL318" s="571"/>
      <c r="LTM318" s="571"/>
      <c r="LTN318" s="571"/>
      <c r="LTO318" s="571"/>
      <c r="LTP318" s="571"/>
      <c r="LTQ318" s="571"/>
      <c r="LTR318" s="571"/>
      <c r="LTS318" s="571"/>
      <c r="LTT318" s="571"/>
      <c r="LTU318" s="571"/>
      <c r="LTV318" s="571"/>
      <c r="LTW318" s="571"/>
      <c r="LTX318" s="571"/>
      <c r="LTY318" s="571"/>
      <c r="LTZ318" s="571"/>
      <c r="LUA318" s="571"/>
      <c r="LUB318" s="571"/>
      <c r="LUC318" s="571"/>
      <c r="LUD318" s="571"/>
      <c r="LUE318" s="571"/>
      <c r="LUF318" s="571"/>
      <c r="LUG318" s="571"/>
      <c r="LUH318" s="571"/>
      <c r="LUI318" s="571"/>
      <c r="LUJ318" s="571"/>
      <c r="LUK318" s="571"/>
      <c r="LUL318" s="571"/>
      <c r="LUM318" s="571"/>
      <c r="LUN318" s="571"/>
      <c r="LUO318" s="571"/>
      <c r="LUP318" s="571"/>
      <c r="LUQ318" s="571"/>
      <c r="LUR318" s="571"/>
      <c r="LUS318" s="571"/>
      <c r="LUT318" s="571"/>
      <c r="LUU318" s="571"/>
      <c r="LUV318" s="571"/>
      <c r="LUW318" s="571"/>
      <c r="LUX318" s="571"/>
      <c r="LUY318" s="571"/>
      <c r="LUZ318" s="571"/>
      <c r="LVA318" s="571"/>
      <c r="LVB318" s="571"/>
      <c r="LVC318" s="571"/>
      <c r="LVD318" s="571"/>
      <c r="LVE318" s="571"/>
      <c r="LVF318" s="571"/>
      <c r="LVG318" s="571"/>
      <c r="LVH318" s="571"/>
      <c r="LVI318" s="571"/>
      <c r="LVJ318" s="571"/>
      <c r="LVK318" s="571"/>
      <c r="LVL318" s="571"/>
      <c r="LVM318" s="571"/>
      <c r="LVN318" s="571"/>
      <c r="LVO318" s="571"/>
      <c r="LVP318" s="571"/>
      <c r="LVQ318" s="571"/>
      <c r="LVR318" s="571"/>
      <c r="LVS318" s="571"/>
      <c r="LVT318" s="571"/>
      <c r="LVU318" s="571"/>
      <c r="LVV318" s="571"/>
      <c r="LVW318" s="571"/>
      <c r="LVX318" s="571"/>
      <c r="LWA318" s="571"/>
      <c r="LWB318" s="571"/>
      <c r="LWC318" s="571"/>
      <c r="LWD318" s="571"/>
      <c r="LWE318" s="571"/>
      <c r="LWF318" s="571"/>
      <c r="LWG318" s="571"/>
      <c r="LWH318" s="571"/>
      <c r="LWI318" s="571"/>
      <c r="LWJ318" s="571"/>
      <c r="LWK318" s="571"/>
      <c r="LWL318" s="571"/>
      <c r="LWM318" s="571"/>
      <c r="LWN318" s="571"/>
      <c r="LWO318" s="571"/>
      <c r="LWP318" s="571"/>
      <c r="LWQ318" s="571"/>
      <c r="LWR318" s="571"/>
      <c r="LWS318" s="571"/>
      <c r="LWT318" s="571"/>
      <c r="LWU318" s="571"/>
      <c r="LWV318" s="571"/>
      <c r="LWW318" s="571"/>
      <c r="LWX318" s="571"/>
      <c r="LWY318" s="571"/>
      <c r="LWZ318" s="571"/>
      <c r="LXA318" s="571"/>
      <c r="LXB318" s="571"/>
      <c r="LXC318" s="571"/>
      <c r="LXD318" s="571"/>
      <c r="LXE318" s="571"/>
      <c r="LXF318" s="571"/>
      <c r="LXG318" s="571"/>
      <c r="LXH318" s="571"/>
      <c r="LXI318" s="571"/>
      <c r="LXJ318" s="571"/>
      <c r="LXK318" s="571"/>
      <c r="LXL318" s="571"/>
      <c r="LXM318" s="571"/>
      <c r="LXN318" s="571"/>
      <c r="LXO318" s="571"/>
      <c r="LXP318" s="571"/>
      <c r="LXQ318" s="571"/>
      <c r="LXR318" s="571"/>
      <c r="LXS318" s="571"/>
      <c r="LXT318" s="571"/>
      <c r="LXU318" s="571"/>
      <c r="LXV318" s="571"/>
      <c r="LXW318" s="571"/>
      <c r="LXX318" s="571"/>
      <c r="LXY318" s="571"/>
      <c r="LXZ318" s="571"/>
      <c r="LYA318" s="571"/>
      <c r="LYB318" s="571"/>
      <c r="LYC318" s="571"/>
      <c r="LYD318" s="571"/>
      <c r="LYE318" s="571"/>
      <c r="LYF318" s="571"/>
      <c r="LYG318" s="571"/>
      <c r="LYH318" s="571"/>
      <c r="LYI318" s="571"/>
      <c r="LYJ318" s="571"/>
      <c r="LYK318" s="571"/>
      <c r="LYL318" s="571"/>
      <c r="LYM318" s="571"/>
      <c r="LYN318" s="571"/>
      <c r="LYO318" s="571"/>
      <c r="LYP318" s="571"/>
      <c r="LYQ318" s="571"/>
      <c r="LYR318" s="571"/>
      <c r="LYS318" s="571"/>
      <c r="LYT318" s="571"/>
      <c r="LYU318" s="571"/>
      <c r="LYV318" s="571"/>
      <c r="LYW318" s="571"/>
      <c r="LYX318" s="571"/>
      <c r="LYY318" s="571"/>
      <c r="LYZ318" s="571"/>
      <c r="LZA318" s="571"/>
      <c r="LZB318" s="571"/>
      <c r="LZC318" s="571"/>
      <c r="LZD318" s="571"/>
      <c r="LZE318" s="571"/>
      <c r="LZF318" s="571"/>
      <c r="LZG318" s="571"/>
      <c r="LZH318" s="571"/>
      <c r="LZI318" s="571"/>
      <c r="LZJ318" s="571"/>
      <c r="LZK318" s="571"/>
      <c r="LZL318" s="571"/>
      <c r="LZM318" s="571"/>
      <c r="LZN318" s="571"/>
      <c r="LZO318" s="571"/>
      <c r="LZP318" s="571"/>
      <c r="LZQ318" s="571"/>
      <c r="LZR318" s="571"/>
      <c r="LZS318" s="571"/>
      <c r="LZT318" s="571"/>
      <c r="LZU318" s="571"/>
      <c r="LZV318" s="571"/>
      <c r="LZW318" s="571"/>
      <c r="LZX318" s="571"/>
      <c r="LZY318" s="571"/>
      <c r="LZZ318" s="571"/>
      <c r="MAA318" s="571"/>
      <c r="MAB318" s="571"/>
      <c r="MAC318" s="571"/>
      <c r="MAD318" s="571"/>
      <c r="MAE318" s="571"/>
      <c r="MAF318" s="571"/>
      <c r="MAG318" s="571"/>
      <c r="MAH318" s="571"/>
      <c r="MAI318" s="571"/>
      <c r="MAJ318" s="571"/>
      <c r="MAK318" s="571"/>
      <c r="MAL318" s="571"/>
      <c r="MAM318" s="571"/>
      <c r="MAN318" s="571"/>
      <c r="MAO318" s="571"/>
      <c r="MAP318" s="571"/>
      <c r="MAQ318" s="571"/>
      <c r="MAR318" s="571"/>
      <c r="MAS318" s="571"/>
      <c r="MAT318" s="571"/>
      <c r="MAU318" s="571"/>
      <c r="MAV318" s="571"/>
      <c r="MAW318" s="571"/>
      <c r="MAX318" s="571"/>
      <c r="MAY318" s="571"/>
      <c r="MAZ318" s="571"/>
      <c r="MBA318" s="571"/>
      <c r="MBB318" s="571"/>
      <c r="MBC318" s="571"/>
      <c r="MBD318" s="571"/>
      <c r="MBE318" s="571"/>
      <c r="MBF318" s="571"/>
      <c r="MBG318" s="571"/>
      <c r="MBH318" s="571"/>
      <c r="MBI318" s="571"/>
      <c r="MBJ318" s="571"/>
      <c r="MBK318" s="571"/>
      <c r="MBL318" s="571"/>
      <c r="MBM318" s="571"/>
      <c r="MBN318" s="571"/>
      <c r="MBO318" s="571"/>
      <c r="MBP318" s="571"/>
      <c r="MBQ318" s="571"/>
      <c r="MBR318" s="571"/>
      <c r="MBS318" s="571"/>
      <c r="MBT318" s="571"/>
      <c r="MBU318" s="571"/>
      <c r="MBV318" s="571"/>
      <c r="MBW318" s="571"/>
      <c r="MBX318" s="571"/>
      <c r="MBY318" s="571"/>
      <c r="MBZ318" s="571"/>
      <c r="MCA318" s="571"/>
      <c r="MCB318" s="571"/>
      <c r="MCC318" s="571"/>
      <c r="MCD318" s="571"/>
      <c r="MCE318" s="571"/>
      <c r="MCF318" s="571"/>
      <c r="MCG318" s="571"/>
      <c r="MCH318" s="571"/>
      <c r="MCI318" s="571"/>
      <c r="MCJ318" s="571"/>
      <c r="MCK318" s="571"/>
      <c r="MCL318" s="571"/>
      <c r="MCM318" s="571"/>
      <c r="MCN318" s="571"/>
      <c r="MCO318" s="571"/>
      <c r="MCP318" s="571"/>
      <c r="MCQ318" s="571"/>
      <c r="MCR318" s="571"/>
      <c r="MCS318" s="571"/>
      <c r="MCT318" s="571"/>
      <c r="MCU318" s="571"/>
      <c r="MCV318" s="571"/>
      <c r="MCW318" s="571"/>
      <c r="MCX318" s="571"/>
      <c r="MCY318" s="571"/>
      <c r="MCZ318" s="571"/>
      <c r="MDA318" s="571"/>
      <c r="MDB318" s="571"/>
      <c r="MDC318" s="571"/>
      <c r="MDD318" s="571"/>
      <c r="MDE318" s="571"/>
      <c r="MDF318" s="571"/>
      <c r="MDG318" s="571"/>
      <c r="MDH318" s="571"/>
      <c r="MDI318" s="571"/>
      <c r="MDJ318" s="571"/>
      <c r="MDK318" s="571"/>
      <c r="MDL318" s="571"/>
      <c r="MDM318" s="571"/>
      <c r="MDN318" s="571"/>
      <c r="MDO318" s="571"/>
      <c r="MDP318" s="571"/>
      <c r="MDQ318" s="571"/>
      <c r="MDR318" s="571"/>
      <c r="MDS318" s="571"/>
      <c r="MDT318" s="571"/>
      <c r="MDU318" s="571"/>
      <c r="MDV318" s="571"/>
      <c r="MDW318" s="571"/>
      <c r="MDX318" s="571"/>
      <c r="MDY318" s="571"/>
      <c r="MDZ318" s="571"/>
      <c r="MEA318" s="571"/>
      <c r="MEB318" s="571"/>
      <c r="MEC318" s="571"/>
      <c r="MED318" s="571"/>
      <c r="MEE318" s="571"/>
      <c r="MEF318" s="571"/>
      <c r="MEG318" s="571"/>
      <c r="MEH318" s="571"/>
      <c r="MEI318" s="571"/>
      <c r="MEJ318" s="571"/>
      <c r="MEK318" s="571"/>
      <c r="MEL318" s="571"/>
      <c r="MEM318" s="571"/>
      <c r="MEN318" s="571"/>
      <c r="MEO318" s="571"/>
      <c r="MEP318" s="571"/>
      <c r="MEQ318" s="571"/>
      <c r="MER318" s="571"/>
      <c r="MES318" s="571"/>
      <c r="MET318" s="571"/>
      <c r="MEU318" s="571"/>
      <c r="MEV318" s="571"/>
      <c r="MEW318" s="571"/>
      <c r="MEX318" s="571"/>
      <c r="MEY318" s="571"/>
      <c r="MEZ318" s="571"/>
      <c r="MFA318" s="571"/>
      <c r="MFB318" s="571"/>
      <c r="MFC318" s="571"/>
      <c r="MFD318" s="571"/>
      <c r="MFE318" s="571"/>
      <c r="MFF318" s="571"/>
      <c r="MFG318" s="571"/>
      <c r="MFH318" s="571"/>
      <c r="MFI318" s="571"/>
      <c r="MFJ318" s="571"/>
      <c r="MFK318" s="571"/>
      <c r="MFL318" s="571"/>
      <c r="MFM318" s="571"/>
      <c r="MFN318" s="571"/>
      <c r="MFO318" s="571"/>
      <c r="MFP318" s="571"/>
      <c r="MFQ318" s="571"/>
      <c r="MFR318" s="571"/>
      <c r="MFS318" s="571"/>
      <c r="MFT318" s="571"/>
      <c r="MFW318" s="571"/>
      <c r="MFX318" s="571"/>
      <c r="MFY318" s="571"/>
      <c r="MFZ318" s="571"/>
      <c r="MGA318" s="571"/>
      <c r="MGB318" s="571"/>
      <c r="MGC318" s="571"/>
      <c r="MGD318" s="571"/>
      <c r="MGE318" s="571"/>
      <c r="MGF318" s="571"/>
      <c r="MGG318" s="571"/>
      <c r="MGH318" s="571"/>
      <c r="MGI318" s="571"/>
      <c r="MGJ318" s="571"/>
      <c r="MGK318" s="571"/>
      <c r="MGL318" s="571"/>
      <c r="MGM318" s="571"/>
      <c r="MGN318" s="571"/>
      <c r="MGO318" s="571"/>
      <c r="MGP318" s="571"/>
      <c r="MGQ318" s="571"/>
      <c r="MGR318" s="571"/>
      <c r="MGS318" s="571"/>
      <c r="MGT318" s="571"/>
      <c r="MGU318" s="571"/>
      <c r="MGV318" s="571"/>
      <c r="MGW318" s="571"/>
      <c r="MGX318" s="571"/>
      <c r="MGY318" s="571"/>
      <c r="MGZ318" s="571"/>
      <c r="MHA318" s="571"/>
      <c r="MHB318" s="571"/>
      <c r="MHC318" s="571"/>
      <c r="MHD318" s="571"/>
      <c r="MHE318" s="571"/>
      <c r="MHF318" s="571"/>
      <c r="MHG318" s="571"/>
      <c r="MHH318" s="571"/>
      <c r="MHI318" s="571"/>
      <c r="MHJ318" s="571"/>
      <c r="MHK318" s="571"/>
      <c r="MHL318" s="571"/>
      <c r="MHM318" s="571"/>
      <c r="MHN318" s="571"/>
      <c r="MHO318" s="571"/>
      <c r="MHP318" s="571"/>
      <c r="MHQ318" s="571"/>
      <c r="MHR318" s="571"/>
      <c r="MHS318" s="571"/>
      <c r="MHT318" s="571"/>
      <c r="MHU318" s="571"/>
      <c r="MHV318" s="571"/>
      <c r="MHW318" s="571"/>
      <c r="MHX318" s="571"/>
      <c r="MHY318" s="571"/>
      <c r="MHZ318" s="571"/>
      <c r="MIA318" s="571"/>
      <c r="MIB318" s="571"/>
      <c r="MIC318" s="571"/>
      <c r="MID318" s="571"/>
      <c r="MIE318" s="571"/>
      <c r="MIF318" s="571"/>
      <c r="MIG318" s="571"/>
      <c r="MIH318" s="571"/>
      <c r="MII318" s="571"/>
      <c r="MIJ318" s="571"/>
      <c r="MIK318" s="571"/>
      <c r="MIL318" s="571"/>
      <c r="MIM318" s="571"/>
      <c r="MIN318" s="571"/>
      <c r="MIO318" s="571"/>
      <c r="MIP318" s="571"/>
      <c r="MIQ318" s="571"/>
      <c r="MIR318" s="571"/>
      <c r="MIS318" s="571"/>
      <c r="MIT318" s="571"/>
      <c r="MIU318" s="571"/>
      <c r="MIV318" s="571"/>
      <c r="MIW318" s="571"/>
      <c r="MIX318" s="571"/>
      <c r="MIY318" s="571"/>
      <c r="MIZ318" s="571"/>
      <c r="MJA318" s="571"/>
      <c r="MJB318" s="571"/>
      <c r="MJC318" s="571"/>
      <c r="MJD318" s="571"/>
      <c r="MJE318" s="571"/>
      <c r="MJF318" s="571"/>
      <c r="MJG318" s="571"/>
      <c r="MJH318" s="571"/>
      <c r="MJI318" s="571"/>
      <c r="MJJ318" s="571"/>
      <c r="MJK318" s="571"/>
      <c r="MJL318" s="571"/>
      <c r="MJM318" s="571"/>
      <c r="MJN318" s="571"/>
      <c r="MJO318" s="571"/>
      <c r="MJP318" s="571"/>
      <c r="MJQ318" s="571"/>
      <c r="MJR318" s="571"/>
      <c r="MJS318" s="571"/>
      <c r="MJT318" s="571"/>
      <c r="MJU318" s="571"/>
      <c r="MJV318" s="571"/>
      <c r="MJW318" s="571"/>
      <c r="MJX318" s="571"/>
      <c r="MJY318" s="571"/>
      <c r="MJZ318" s="571"/>
      <c r="MKA318" s="571"/>
      <c r="MKB318" s="571"/>
      <c r="MKC318" s="571"/>
      <c r="MKD318" s="571"/>
      <c r="MKE318" s="571"/>
      <c r="MKF318" s="571"/>
      <c r="MKG318" s="571"/>
      <c r="MKH318" s="571"/>
      <c r="MKI318" s="571"/>
      <c r="MKJ318" s="571"/>
      <c r="MKK318" s="571"/>
      <c r="MKL318" s="571"/>
      <c r="MKM318" s="571"/>
      <c r="MKN318" s="571"/>
      <c r="MKO318" s="571"/>
      <c r="MKP318" s="571"/>
      <c r="MKQ318" s="571"/>
      <c r="MKR318" s="571"/>
      <c r="MKS318" s="571"/>
      <c r="MKT318" s="571"/>
      <c r="MKU318" s="571"/>
      <c r="MKV318" s="571"/>
      <c r="MKW318" s="571"/>
      <c r="MKX318" s="571"/>
      <c r="MKY318" s="571"/>
      <c r="MKZ318" s="571"/>
      <c r="MLA318" s="571"/>
      <c r="MLB318" s="571"/>
      <c r="MLC318" s="571"/>
      <c r="MLD318" s="571"/>
      <c r="MLE318" s="571"/>
      <c r="MLF318" s="571"/>
      <c r="MLG318" s="571"/>
      <c r="MLH318" s="571"/>
      <c r="MLI318" s="571"/>
      <c r="MLJ318" s="571"/>
      <c r="MLK318" s="571"/>
      <c r="MLL318" s="571"/>
      <c r="MLM318" s="571"/>
      <c r="MLN318" s="571"/>
      <c r="MLO318" s="571"/>
      <c r="MLP318" s="571"/>
      <c r="MLQ318" s="571"/>
      <c r="MLR318" s="571"/>
      <c r="MLS318" s="571"/>
      <c r="MLT318" s="571"/>
      <c r="MLU318" s="571"/>
      <c r="MLV318" s="571"/>
      <c r="MLW318" s="571"/>
      <c r="MLX318" s="571"/>
      <c r="MLY318" s="571"/>
      <c r="MLZ318" s="571"/>
      <c r="MMA318" s="571"/>
      <c r="MMB318" s="571"/>
      <c r="MMC318" s="571"/>
      <c r="MMD318" s="571"/>
      <c r="MME318" s="571"/>
      <c r="MMF318" s="571"/>
      <c r="MMG318" s="571"/>
      <c r="MMH318" s="571"/>
      <c r="MMI318" s="571"/>
      <c r="MMJ318" s="571"/>
      <c r="MMK318" s="571"/>
      <c r="MML318" s="571"/>
      <c r="MMM318" s="571"/>
      <c r="MMN318" s="571"/>
      <c r="MMO318" s="571"/>
      <c r="MMP318" s="571"/>
      <c r="MMQ318" s="571"/>
      <c r="MMR318" s="571"/>
      <c r="MMS318" s="571"/>
      <c r="MMT318" s="571"/>
      <c r="MMU318" s="571"/>
      <c r="MMV318" s="571"/>
      <c r="MMW318" s="571"/>
      <c r="MMX318" s="571"/>
      <c r="MMY318" s="571"/>
      <c r="MMZ318" s="571"/>
      <c r="MNA318" s="571"/>
      <c r="MNB318" s="571"/>
      <c r="MNC318" s="571"/>
      <c r="MND318" s="571"/>
      <c r="MNE318" s="571"/>
      <c r="MNF318" s="571"/>
      <c r="MNG318" s="571"/>
      <c r="MNH318" s="571"/>
      <c r="MNI318" s="571"/>
      <c r="MNJ318" s="571"/>
      <c r="MNK318" s="571"/>
      <c r="MNL318" s="571"/>
      <c r="MNM318" s="571"/>
      <c r="MNN318" s="571"/>
      <c r="MNO318" s="571"/>
      <c r="MNP318" s="571"/>
      <c r="MNQ318" s="571"/>
      <c r="MNR318" s="571"/>
      <c r="MNS318" s="571"/>
      <c r="MNT318" s="571"/>
      <c r="MNU318" s="571"/>
      <c r="MNV318" s="571"/>
      <c r="MNW318" s="571"/>
      <c r="MNX318" s="571"/>
      <c r="MNY318" s="571"/>
      <c r="MNZ318" s="571"/>
      <c r="MOA318" s="571"/>
      <c r="MOB318" s="571"/>
      <c r="MOC318" s="571"/>
      <c r="MOD318" s="571"/>
      <c r="MOE318" s="571"/>
      <c r="MOF318" s="571"/>
      <c r="MOG318" s="571"/>
      <c r="MOH318" s="571"/>
      <c r="MOI318" s="571"/>
      <c r="MOJ318" s="571"/>
      <c r="MOK318" s="571"/>
      <c r="MOL318" s="571"/>
      <c r="MOM318" s="571"/>
      <c r="MON318" s="571"/>
      <c r="MOO318" s="571"/>
      <c r="MOP318" s="571"/>
      <c r="MOQ318" s="571"/>
      <c r="MOR318" s="571"/>
      <c r="MOS318" s="571"/>
      <c r="MOT318" s="571"/>
      <c r="MOU318" s="571"/>
      <c r="MOV318" s="571"/>
      <c r="MOW318" s="571"/>
      <c r="MOX318" s="571"/>
      <c r="MOY318" s="571"/>
      <c r="MOZ318" s="571"/>
      <c r="MPA318" s="571"/>
      <c r="MPB318" s="571"/>
      <c r="MPC318" s="571"/>
      <c r="MPD318" s="571"/>
      <c r="MPE318" s="571"/>
      <c r="MPF318" s="571"/>
      <c r="MPG318" s="571"/>
      <c r="MPH318" s="571"/>
      <c r="MPI318" s="571"/>
      <c r="MPJ318" s="571"/>
      <c r="MPK318" s="571"/>
      <c r="MPL318" s="571"/>
      <c r="MPM318" s="571"/>
      <c r="MPN318" s="571"/>
      <c r="MPO318" s="571"/>
      <c r="MPP318" s="571"/>
      <c r="MPS318" s="571"/>
      <c r="MPT318" s="571"/>
      <c r="MPU318" s="571"/>
      <c r="MPV318" s="571"/>
      <c r="MPW318" s="571"/>
      <c r="MPX318" s="571"/>
      <c r="MPY318" s="571"/>
      <c r="MPZ318" s="571"/>
      <c r="MQA318" s="571"/>
      <c r="MQB318" s="571"/>
      <c r="MQC318" s="571"/>
      <c r="MQD318" s="571"/>
      <c r="MQE318" s="571"/>
      <c r="MQF318" s="571"/>
      <c r="MQG318" s="571"/>
      <c r="MQH318" s="571"/>
      <c r="MQI318" s="571"/>
      <c r="MQJ318" s="571"/>
      <c r="MQK318" s="571"/>
      <c r="MQL318" s="571"/>
      <c r="MQM318" s="571"/>
      <c r="MQN318" s="571"/>
      <c r="MQO318" s="571"/>
      <c r="MQP318" s="571"/>
      <c r="MQQ318" s="571"/>
      <c r="MQR318" s="571"/>
      <c r="MQS318" s="571"/>
      <c r="MQT318" s="571"/>
      <c r="MQU318" s="571"/>
      <c r="MQV318" s="571"/>
      <c r="MQW318" s="571"/>
      <c r="MQX318" s="571"/>
      <c r="MQY318" s="571"/>
      <c r="MQZ318" s="571"/>
      <c r="MRA318" s="571"/>
      <c r="MRB318" s="571"/>
      <c r="MRC318" s="571"/>
      <c r="MRD318" s="571"/>
      <c r="MRE318" s="571"/>
      <c r="MRF318" s="571"/>
      <c r="MRG318" s="571"/>
      <c r="MRH318" s="571"/>
      <c r="MRI318" s="571"/>
      <c r="MRJ318" s="571"/>
      <c r="MRK318" s="571"/>
      <c r="MRL318" s="571"/>
      <c r="MRM318" s="571"/>
      <c r="MRN318" s="571"/>
      <c r="MRO318" s="571"/>
      <c r="MRP318" s="571"/>
      <c r="MRQ318" s="571"/>
      <c r="MRR318" s="571"/>
      <c r="MRS318" s="571"/>
      <c r="MRT318" s="571"/>
      <c r="MRU318" s="571"/>
      <c r="MRV318" s="571"/>
      <c r="MRW318" s="571"/>
      <c r="MRX318" s="571"/>
      <c r="MRY318" s="571"/>
      <c r="MRZ318" s="571"/>
      <c r="MSA318" s="571"/>
      <c r="MSB318" s="571"/>
      <c r="MSC318" s="571"/>
      <c r="MSD318" s="571"/>
      <c r="MSE318" s="571"/>
      <c r="MSF318" s="571"/>
      <c r="MSG318" s="571"/>
      <c r="MSH318" s="571"/>
      <c r="MSI318" s="571"/>
      <c r="MSJ318" s="571"/>
      <c r="MSK318" s="571"/>
      <c r="MSL318" s="571"/>
      <c r="MSM318" s="571"/>
      <c r="MSN318" s="571"/>
      <c r="MSO318" s="571"/>
      <c r="MSP318" s="571"/>
      <c r="MSQ318" s="571"/>
      <c r="MSR318" s="571"/>
      <c r="MSS318" s="571"/>
      <c r="MST318" s="571"/>
      <c r="MSU318" s="571"/>
      <c r="MSV318" s="571"/>
      <c r="MSW318" s="571"/>
      <c r="MSX318" s="571"/>
      <c r="MSY318" s="571"/>
      <c r="MSZ318" s="571"/>
      <c r="MTA318" s="571"/>
      <c r="MTB318" s="571"/>
      <c r="MTC318" s="571"/>
      <c r="MTD318" s="571"/>
      <c r="MTE318" s="571"/>
      <c r="MTF318" s="571"/>
      <c r="MTG318" s="571"/>
      <c r="MTH318" s="571"/>
      <c r="MTI318" s="571"/>
      <c r="MTJ318" s="571"/>
      <c r="MTK318" s="571"/>
      <c r="MTL318" s="571"/>
      <c r="MTM318" s="571"/>
      <c r="MTN318" s="571"/>
      <c r="MTO318" s="571"/>
      <c r="MTP318" s="571"/>
      <c r="MTQ318" s="571"/>
      <c r="MTR318" s="571"/>
      <c r="MTS318" s="571"/>
      <c r="MTT318" s="571"/>
      <c r="MTU318" s="571"/>
      <c r="MTV318" s="571"/>
      <c r="MTW318" s="571"/>
      <c r="MTX318" s="571"/>
      <c r="MTY318" s="571"/>
      <c r="MTZ318" s="571"/>
      <c r="MUA318" s="571"/>
      <c r="MUB318" s="571"/>
      <c r="MUC318" s="571"/>
      <c r="MUD318" s="571"/>
      <c r="MUE318" s="571"/>
      <c r="MUF318" s="571"/>
      <c r="MUG318" s="571"/>
      <c r="MUH318" s="571"/>
      <c r="MUI318" s="571"/>
      <c r="MUJ318" s="571"/>
      <c r="MUK318" s="571"/>
      <c r="MUL318" s="571"/>
      <c r="MUM318" s="571"/>
      <c r="MUN318" s="571"/>
      <c r="MUO318" s="571"/>
      <c r="MUP318" s="571"/>
      <c r="MUQ318" s="571"/>
      <c r="MUR318" s="571"/>
      <c r="MUS318" s="571"/>
      <c r="MUT318" s="571"/>
      <c r="MUU318" s="571"/>
      <c r="MUV318" s="571"/>
      <c r="MUW318" s="571"/>
      <c r="MUX318" s="571"/>
      <c r="MUY318" s="571"/>
      <c r="MUZ318" s="571"/>
      <c r="MVA318" s="571"/>
      <c r="MVB318" s="571"/>
      <c r="MVC318" s="571"/>
      <c r="MVD318" s="571"/>
      <c r="MVE318" s="571"/>
      <c r="MVF318" s="571"/>
      <c r="MVG318" s="571"/>
      <c r="MVH318" s="571"/>
      <c r="MVI318" s="571"/>
      <c r="MVJ318" s="571"/>
      <c r="MVK318" s="571"/>
      <c r="MVL318" s="571"/>
      <c r="MVM318" s="571"/>
      <c r="MVN318" s="571"/>
      <c r="MVO318" s="571"/>
      <c r="MVP318" s="571"/>
      <c r="MVQ318" s="571"/>
      <c r="MVR318" s="571"/>
      <c r="MVS318" s="571"/>
      <c r="MVT318" s="571"/>
      <c r="MVU318" s="571"/>
      <c r="MVV318" s="571"/>
      <c r="MVW318" s="571"/>
      <c r="MVX318" s="571"/>
      <c r="MVY318" s="571"/>
      <c r="MVZ318" s="571"/>
      <c r="MWA318" s="571"/>
      <c r="MWB318" s="571"/>
      <c r="MWC318" s="571"/>
      <c r="MWD318" s="571"/>
      <c r="MWE318" s="571"/>
      <c r="MWF318" s="571"/>
      <c r="MWG318" s="571"/>
      <c r="MWH318" s="571"/>
      <c r="MWI318" s="571"/>
      <c r="MWJ318" s="571"/>
      <c r="MWK318" s="571"/>
      <c r="MWL318" s="571"/>
      <c r="MWM318" s="571"/>
      <c r="MWN318" s="571"/>
      <c r="MWO318" s="571"/>
      <c r="MWP318" s="571"/>
      <c r="MWQ318" s="571"/>
      <c r="MWR318" s="571"/>
      <c r="MWS318" s="571"/>
      <c r="MWT318" s="571"/>
      <c r="MWU318" s="571"/>
      <c r="MWV318" s="571"/>
      <c r="MWW318" s="571"/>
      <c r="MWX318" s="571"/>
      <c r="MWY318" s="571"/>
      <c r="MWZ318" s="571"/>
      <c r="MXA318" s="571"/>
      <c r="MXB318" s="571"/>
      <c r="MXC318" s="571"/>
      <c r="MXD318" s="571"/>
      <c r="MXE318" s="571"/>
      <c r="MXF318" s="571"/>
      <c r="MXG318" s="571"/>
      <c r="MXH318" s="571"/>
      <c r="MXI318" s="571"/>
      <c r="MXJ318" s="571"/>
      <c r="MXK318" s="571"/>
      <c r="MXL318" s="571"/>
      <c r="MXM318" s="571"/>
      <c r="MXN318" s="571"/>
      <c r="MXO318" s="571"/>
      <c r="MXP318" s="571"/>
      <c r="MXQ318" s="571"/>
      <c r="MXR318" s="571"/>
      <c r="MXS318" s="571"/>
      <c r="MXT318" s="571"/>
      <c r="MXU318" s="571"/>
      <c r="MXV318" s="571"/>
      <c r="MXW318" s="571"/>
      <c r="MXX318" s="571"/>
      <c r="MXY318" s="571"/>
      <c r="MXZ318" s="571"/>
      <c r="MYA318" s="571"/>
      <c r="MYB318" s="571"/>
      <c r="MYC318" s="571"/>
      <c r="MYD318" s="571"/>
      <c r="MYE318" s="571"/>
      <c r="MYF318" s="571"/>
      <c r="MYG318" s="571"/>
      <c r="MYH318" s="571"/>
      <c r="MYI318" s="571"/>
      <c r="MYJ318" s="571"/>
      <c r="MYK318" s="571"/>
      <c r="MYL318" s="571"/>
      <c r="MYM318" s="571"/>
      <c r="MYN318" s="571"/>
      <c r="MYO318" s="571"/>
      <c r="MYP318" s="571"/>
      <c r="MYQ318" s="571"/>
      <c r="MYR318" s="571"/>
      <c r="MYS318" s="571"/>
      <c r="MYT318" s="571"/>
      <c r="MYU318" s="571"/>
      <c r="MYV318" s="571"/>
      <c r="MYW318" s="571"/>
      <c r="MYX318" s="571"/>
      <c r="MYY318" s="571"/>
      <c r="MYZ318" s="571"/>
      <c r="MZA318" s="571"/>
      <c r="MZB318" s="571"/>
      <c r="MZC318" s="571"/>
      <c r="MZD318" s="571"/>
      <c r="MZE318" s="571"/>
      <c r="MZF318" s="571"/>
      <c r="MZG318" s="571"/>
      <c r="MZH318" s="571"/>
      <c r="MZI318" s="571"/>
      <c r="MZJ318" s="571"/>
      <c r="MZK318" s="571"/>
      <c r="MZL318" s="571"/>
      <c r="MZO318" s="571"/>
      <c r="MZP318" s="571"/>
      <c r="MZQ318" s="571"/>
      <c r="MZR318" s="571"/>
      <c r="MZS318" s="571"/>
      <c r="MZT318" s="571"/>
      <c r="MZU318" s="571"/>
      <c r="MZV318" s="571"/>
      <c r="MZW318" s="571"/>
      <c r="MZX318" s="571"/>
      <c r="MZY318" s="571"/>
      <c r="MZZ318" s="571"/>
      <c r="NAA318" s="571"/>
      <c r="NAB318" s="571"/>
      <c r="NAC318" s="571"/>
      <c r="NAD318" s="571"/>
      <c r="NAE318" s="571"/>
      <c r="NAF318" s="571"/>
      <c r="NAG318" s="571"/>
      <c r="NAH318" s="571"/>
      <c r="NAI318" s="571"/>
      <c r="NAJ318" s="571"/>
      <c r="NAK318" s="571"/>
      <c r="NAL318" s="571"/>
      <c r="NAM318" s="571"/>
      <c r="NAN318" s="571"/>
      <c r="NAO318" s="571"/>
      <c r="NAP318" s="571"/>
      <c r="NAQ318" s="571"/>
      <c r="NAR318" s="571"/>
      <c r="NAS318" s="571"/>
      <c r="NAT318" s="571"/>
      <c r="NAU318" s="571"/>
      <c r="NAV318" s="571"/>
      <c r="NAW318" s="571"/>
      <c r="NAX318" s="571"/>
      <c r="NAY318" s="571"/>
      <c r="NAZ318" s="571"/>
      <c r="NBA318" s="571"/>
      <c r="NBB318" s="571"/>
      <c r="NBC318" s="571"/>
      <c r="NBD318" s="571"/>
      <c r="NBE318" s="571"/>
      <c r="NBF318" s="571"/>
      <c r="NBG318" s="571"/>
      <c r="NBH318" s="571"/>
      <c r="NBI318" s="571"/>
      <c r="NBJ318" s="571"/>
      <c r="NBK318" s="571"/>
      <c r="NBL318" s="571"/>
      <c r="NBM318" s="571"/>
      <c r="NBN318" s="571"/>
      <c r="NBO318" s="571"/>
      <c r="NBP318" s="571"/>
      <c r="NBQ318" s="571"/>
      <c r="NBR318" s="571"/>
      <c r="NBS318" s="571"/>
      <c r="NBT318" s="571"/>
      <c r="NBU318" s="571"/>
      <c r="NBV318" s="571"/>
      <c r="NBW318" s="571"/>
      <c r="NBX318" s="571"/>
      <c r="NBY318" s="571"/>
      <c r="NBZ318" s="571"/>
      <c r="NCA318" s="571"/>
      <c r="NCB318" s="571"/>
      <c r="NCC318" s="571"/>
      <c r="NCD318" s="571"/>
      <c r="NCE318" s="571"/>
      <c r="NCF318" s="571"/>
      <c r="NCG318" s="571"/>
      <c r="NCH318" s="571"/>
      <c r="NCI318" s="571"/>
      <c r="NCJ318" s="571"/>
      <c r="NCK318" s="571"/>
      <c r="NCL318" s="571"/>
      <c r="NCM318" s="571"/>
      <c r="NCN318" s="571"/>
      <c r="NCO318" s="571"/>
      <c r="NCP318" s="571"/>
      <c r="NCQ318" s="571"/>
      <c r="NCR318" s="571"/>
      <c r="NCS318" s="571"/>
      <c r="NCT318" s="571"/>
      <c r="NCU318" s="571"/>
      <c r="NCV318" s="571"/>
      <c r="NCW318" s="571"/>
      <c r="NCX318" s="571"/>
      <c r="NCY318" s="571"/>
      <c r="NCZ318" s="571"/>
      <c r="NDA318" s="571"/>
      <c r="NDB318" s="571"/>
      <c r="NDC318" s="571"/>
      <c r="NDD318" s="571"/>
      <c r="NDE318" s="571"/>
      <c r="NDF318" s="571"/>
      <c r="NDG318" s="571"/>
      <c r="NDH318" s="571"/>
      <c r="NDI318" s="571"/>
      <c r="NDJ318" s="571"/>
      <c r="NDK318" s="571"/>
      <c r="NDL318" s="571"/>
      <c r="NDM318" s="571"/>
      <c r="NDN318" s="571"/>
      <c r="NDO318" s="571"/>
      <c r="NDP318" s="571"/>
      <c r="NDQ318" s="571"/>
      <c r="NDR318" s="571"/>
      <c r="NDS318" s="571"/>
      <c r="NDT318" s="571"/>
      <c r="NDU318" s="571"/>
      <c r="NDV318" s="571"/>
      <c r="NDW318" s="571"/>
      <c r="NDX318" s="571"/>
      <c r="NDY318" s="571"/>
      <c r="NDZ318" s="571"/>
      <c r="NEA318" s="571"/>
      <c r="NEB318" s="571"/>
      <c r="NEC318" s="571"/>
      <c r="NED318" s="571"/>
      <c r="NEE318" s="571"/>
      <c r="NEF318" s="571"/>
      <c r="NEG318" s="571"/>
      <c r="NEH318" s="571"/>
      <c r="NEI318" s="571"/>
      <c r="NEJ318" s="571"/>
      <c r="NEK318" s="571"/>
      <c r="NEL318" s="571"/>
      <c r="NEM318" s="571"/>
      <c r="NEN318" s="571"/>
      <c r="NEO318" s="571"/>
      <c r="NEP318" s="571"/>
      <c r="NEQ318" s="571"/>
      <c r="NER318" s="571"/>
      <c r="NES318" s="571"/>
      <c r="NET318" s="571"/>
      <c r="NEU318" s="571"/>
      <c r="NEV318" s="571"/>
      <c r="NEW318" s="571"/>
      <c r="NEX318" s="571"/>
      <c r="NEY318" s="571"/>
      <c r="NEZ318" s="571"/>
      <c r="NFA318" s="571"/>
      <c r="NFB318" s="571"/>
      <c r="NFC318" s="571"/>
      <c r="NFD318" s="571"/>
      <c r="NFE318" s="571"/>
      <c r="NFF318" s="571"/>
      <c r="NFG318" s="571"/>
      <c r="NFH318" s="571"/>
      <c r="NFI318" s="571"/>
      <c r="NFJ318" s="571"/>
      <c r="NFK318" s="571"/>
      <c r="NFL318" s="571"/>
      <c r="NFM318" s="571"/>
      <c r="NFN318" s="571"/>
      <c r="NFO318" s="571"/>
      <c r="NFP318" s="571"/>
      <c r="NFQ318" s="571"/>
      <c r="NFR318" s="571"/>
      <c r="NFS318" s="571"/>
      <c r="NFT318" s="571"/>
      <c r="NFU318" s="571"/>
      <c r="NFV318" s="571"/>
      <c r="NFW318" s="571"/>
      <c r="NFX318" s="571"/>
      <c r="NFY318" s="571"/>
      <c r="NFZ318" s="571"/>
      <c r="NGA318" s="571"/>
      <c r="NGB318" s="571"/>
      <c r="NGC318" s="571"/>
      <c r="NGD318" s="571"/>
      <c r="NGE318" s="571"/>
      <c r="NGF318" s="571"/>
      <c r="NGG318" s="571"/>
      <c r="NGH318" s="571"/>
      <c r="NGI318" s="571"/>
      <c r="NGJ318" s="571"/>
      <c r="NGK318" s="571"/>
      <c r="NGL318" s="571"/>
      <c r="NGM318" s="571"/>
      <c r="NGN318" s="571"/>
      <c r="NGO318" s="571"/>
      <c r="NGP318" s="571"/>
      <c r="NGQ318" s="571"/>
      <c r="NGR318" s="571"/>
      <c r="NGS318" s="571"/>
      <c r="NGT318" s="571"/>
      <c r="NGU318" s="571"/>
      <c r="NGV318" s="571"/>
      <c r="NGW318" s="571"/>
      <c r="NGX318" s="571"/>
      <c r="NGY318" s="571"/>
      <c r="NGZ318" s="571"/>
      <c r="NHA318" s="571"/>
      <c r="NHB318" s="571"/>
      <c r="NHC318" s="571"/>
      <c r="NHD318" s="571"/>
      <c r="NHE318" s="571"/>
      <c r="NHF318" s="571"/>
      <c r="NHG318" s="571"/>
      <c r="NHH318" s="571"/>
      <c r="NHI318" s="571"/>
      <c r="NHJ318" s="571"/>
      <c r="NHK318" s="571"/>
      <c r="NHL318" s="571"/>
      <c r="NHM318" s="571"/>
      <c r="NHN318" s="571"/>
      <c r="NHO318" s="571"/>
      <c r="NHP318" s="571"/>
      <c r="NHQ318" s="571"/>
      <c r="NHR318" s="571"/>
      <c r="NHS318" s="571"/>
      <c r="NHT318" s="571"/>
      <c r="NHU318" s="571"/>
      <c r="NHV318" s="571"/>
      <c r="NHW318" s="571"/>
      <c r="NHX318" s="571"/>
      <c r="NHY318" s="571"/>
      <c r="NHZ318" s="571"/>
      <c r="NIA318" s="571"/>
      <c r="NIB318" s="571"/>
      <c r="NIC318" s="571"/>
      <c r="NID318" s="571"/>
      <c r="NIE318" s="571"/>
      <c r="NIF318" s="571"/>
      <c r="NIG318" s="571"/>
      <c r="NIH318" s="571"/>
      <c r="NII318" s="571"/>
      <c r="NIJ318" s="571"/>
      <c r="NIK318" s="571"/>
      <c r="NIL318" s="571"/>
      <c r="NIM318" s="571"/>
      <c r="NIN318" s="571"/>
      <c r="NIO318" s="571"/>
      <c r="NIP318" s="571"/>
      <c r="NIQ318" s="571"/>
      <c r="NIR318" s="571"/>
      <c r="NIS318" s="571"/>
      <c r="NIT318" s="571"/>
      <c r="NIU318" s="571"/>
      <c r="NIV318" s="571"/>
      <c r="NIW318" s="571"/>
      <c r="NIX318" s="571"/>
      <c r="NIY318" s="571"/>
      <c r="NIZ318" s="571"/>
      <c r="NJA318" s="571"/>
      <c r="NJB318" s="571"/>
      <c r="NJC318" s="571"/>
      <c r="NJD318" s="571"/>
      <c r="NJE318" s="571"/>
      <c r="NJF318" s="571"/>
      <c r="NJG318" s="571"/>
      <c r="NJH318" s="571"/>
      <c r="NJK318" s="571"/>
      <c r="NJL318" s="571"/>
      <c r="NJM318" s="571"/>
      <c r="NJN318" s="571"/>
      <c r="NJO318" s="571"/>
      <c r="NJP318" s="571"/>
      <c r="NJQ318" s="571"/>
      <c r="NJR318" s="571"/>
      <c r="NJS318" s="571"/>
      <c r="NJT318" s="571"/>
      <c r="NJU318" s="571"/>
      <c r="NJV318" s="571"/>
      <c r="NJW318" s="571"/>
      <c r="NJX318" s="571"/>
      <c r="NJY318" s="571"/>
      <c r="NJZ318" s="571"/>
      <c r="NKA318" s="571"/>
      <c r="NKB318" s="571"/>
      <c r="NKC318" s="571"/>
      <c r="NKD318" s="571"/>
      <c r="NKE318" s="571"/>
      <c r="NKF318" s="571"/>
      <c r="NKG318" s="571"/>
      <c r="NKH318" s="571"/>
      <c r="NKI318" s="571"/>
      <c r="NKJ318" s="571"/>
      <c r="NKK318" s="571"/>
      <c r="NKL318" s="571"/>
      <c r="NKM318" s="571"/>
      <c r="NKN318" s="571"/>
      <c r="NKO318" s="571"/>
      <c r="NKP318" s="571"/>
      <c r="NKQ318" s="571"/>
      <c r="NKR318" s="571"/>
      <c r="NKS318" s="571"/>
      <c r="NKT318" s="571"/>
      <c r="NKU318" s="571"/>
      <c r="NKV318" s="571"/>
      <c r="NKW318" s="571"/>
      <c r="NKX318" s="571"/>
      <c r="NKY318" s="571"/>
      <c r="NKZ318" s="571"/>
      <c r="NLA318" s="571"/>
      <c r="NLB318" s="571"/>
      <c r="NLC318" s="571"/>
      <c r="NLD318" s="571"/>
      <c r="NLE318" s="571"/>
      <c r="NLF318" s="571"/>
      <c r="NLG318" s="571"/>
      <c r="NLH318" s="571"/>
      <c r="NLI318" s="571"/>
      <c r="NLJ318" s="571"/>
      <c r="NLK318" s="571"/>
      <c r="NLL318" s="571"/>
      <c r="NLM318" s="571"/>
      <c r="NLN318" s="571"/>
      <c r="NLO318" s="571"/>
      <c r="NLP318" s="571"/>
      <c r="NLQ318" s="571"/>
      <c r="NLR318" s="571"/>
      <c r="NLS318" s="571"/>
      <c r="NLT318" s="571"/>
      <c r="NLU318" s="571"/>
      <c r="NLV318" s="571"/>
      <c r="NLW318" s="571"/>
      <c r="NLX318" s="571"/>
      <c r="NLY318" s="571"/>
      <c r="NLZ318" s="571"/>
      <c r="NMA318" s="571"/>
      <c r="NMB318" s="571"/>
      <c r="NMC318" s="571"/>
      <c r="NMD318" s="571"/>
      <c r="NME318" s="571"/>
      <c r="NMF318" s="571"/>
      <c r="NMG318" s="571"/>
      <c r="NMH318" s="571"/>
      <c r="NMI318" s="571"/>
      <c r="NMJ318" s="571"/>
      <c r="NMK318" s="571"/>
      <c r="NML318" s="571"/>
      <c r="NMM318" s="571"/>
      <c r="NMN318" s="571"/>
      <c r="NMO318" s="571"/>
      <c r="NMP318" s="571"/>
      <c r="NMQ318" s="571"/>
      <c r="NMR318" s="571"/>
      <c r="NMS318" s="571"/>
      <c r="NMT318" s="571"/>
      <c r="NMU318" s="571"/>
      <c r="NMV318" s="571"/>
      <c r="NMW318" s="571"/>
      <c r="NMX318" s="571"/>
      <c r="NMY318" s="571"/>
      <c r="NMZ318" s="571"/>
      <c r="NNA318" s="571"/>
      <c r="NNB318" s="571"/>
      <c r="NNC318" s="571"/>
      <c r="NND318" s="571"/>
      <c r="NNE318" s="571"/>
      <c r="NNF318" s="571"/>
      <c r="NNG318" s="571"/>
      <c r="NNH318" s="571"/>
      <c r="NNI318" s="571"/>
      <c r="NNJ318" s="571"/>
      <c r="NNK318" s="571"/>
      <c r="NNL318" s="571"/>
      <c r="NNM318" s="571"/>
      <c r="NNN318" s="571"/>
      <c r="NNO318" s="571"/>
      <c r="NNP318" s="571"/>
      <c r="NNQ318" s="571"/>
      <c r="NNR318" s="571"/>
      <c r="NNS318" s="571"/>
      <c r="NNT318" s="571"/>
      <c r="NNU318" s="571"/>
      <c r="NNV318" s="571"/>
      <c r="NNW318" s="571"/>
      <c r="NNX318" s="571"/>
      <c r="NNY318" s="571"/>
      <c r="NNZ318" s="571"/>
      <c r="NOA318" s="571"/>
      <c r="NOB318" s="571"/>
      <c r="NOC318" s="571"/>
      <c r="NOD318" s="571"/>
      <c r="NOE318" s="571"/>
      <c r="NOF318" s="571"/>
      <c r="NOG318" s="571"/>
      <c r="NOH318" s="571"/>
      <c r="NOI318" s="571"/>
      <c r="NOJ318" s="571"/>
      <c r="NOK318" s="571"/>
      <c r="NOL318" s="571"/>
      <c r="NOM318" s="571"/>
      <c r="NON318" s="571"/>
      <c r="NOO318" s="571"/>
      <c r="NOP318" s="571"/>
      <c r="NOQ318" s="571"/>
      <c r="NOR318" s="571"/>
      <c r="NOS318" s="571"/>
      <c r="NOT318" s="571"/>
      <c r="NOU318" s="571"/>
      <c r="NOV318" s="571"/>
      <c r="NOW318" s="571"/>
      <c r="NOX318" s="571"/>
      <c r="NOY318" s="571"/>
      <c r="NOZ318" s="571"/>
      <c r="NPA318" s="571"/>
      <c r="NPB318" s="571"/>
      <c r="NPC318" s="571"/>
      <c r="NPD318" s="571"/>
      <c r="NPE318" s="571"/>
      <c r="NPF318" s="571"/>
      <c r="NPG318" s="571"/>
      <c r="NPH318" s="571"/>
      <c r="NPI318" s="571"/>
      <c r="NPJ318" s="571"/>
      <c r="NPK318" s="571"/>
      <c r="NPL318" s="571"/>
      <c r="NPM318" s="571"/>
      <c r="NPN318" s="571"/>
      <c r="NPO318" s="571"/>
      <c r="NPP318" s="571"/>
      <c r="NPQ318" s="571"/>
      <c r="NPR318" s="571"/>
      <c r="NPS318" s="571"/>
      <c r="NPT318" s="571"/>
      <c r="NPU318" s="571"/>
      <c r="NPV318" s="571"/>
      <c r="NPW318" s="571"/>
      <c r="NPX318" s="571"/>
      <c r="NPY318" s="571"/>
      <c r="NPZ318" s="571"/>
      <c r="NQA318" s="571"/>
      <c r="NQB318" s="571"/>
      <c r="NQC318" s="571"/>
      <c r="NQD318" s="571"/>
      <c r="NQE318" s="571"/>
      <c r="NQF318" s="571"/>
      <c r="NQG318" s="571"/>
      <c r="NQH318" s="571"/>
      <c r="NQI318" s="571"/>
      <c r="NQJ318" s="571"/>
      <c r="NQK318" s="571"/>
      <c r="NQL318" s="571"/>
      <c r="NQM318" s="571"/>
      <c r="NQN318" s="571"/>
      <c r="NQO318" s="571"/>
      <c r="NQP318" s="571"/>
      <c r="NQQ318" s="571"/>
      <c r="NQR318" s="571"/>
      <c r="NQS318" s="571"/>
      <c r="NQT318" s="571"/>
      <c r="NQU318" s="571"/>
      <c r="NQV318" s="571"/>
      <c r="NQW318" s="571"/>
      <c r="NQX318" s="571"/>
      <c r="NQY318" s="571"/>
      <c r="NQZ318" s="571"/>
      <c r="NRA318" s="571"/>
      <c r="NRB318" s="571"/>
      <c r="NRC318" s="571"/>
      <c r="NRD318" s="571"/>
      <c r="NRE318" s="571"/>
      <c r="NRF318" s="571"/>
      <c r="NRG318" s="571"/>
      <c r="NRH318" s="571"/>
      <c r="NRI318" s="571"/>
      <c r="NRJ318" s="571"/>
      <c r="NRK318" s="571"/>
      <c r="NRL318" s="571"/>
      <c r="NRM318" s="571"/>
      <c r="NRN318" s="571"/>
      <c r="NRO318" s="571"/>
      <c r="NRP318" s="571"/>
      <c r="NRQ318" s="571"/>
      <c r="NRR318" s="571"/>
      <c r="NRS318" s="571"/>
      <c r="NRT318" s="571"/>
      <c r="NRU318" s="571"/>
      <c r="NRV318" s="571"/>
      <c r="NRW318" s="571"/>
      <c r="NRX318" s="571"/>
      <c r="NRY318" s="571"/>
      <c r="NRZ318" s="571"/>
      <c r="NSA318" s="571"/>
      <c r="NSB318" s="571"/>
      <c r="NSC318" s="571"/>
      <c r="NSD318" s="571"/>
      <c r="NSE318" s="571"/>
      <c r="NSF318" s="571"/>
      <c r="NSG318" s="571"/>
      <c r="NSH318" s="571"/>
      <c r="NSI318" s="571"/>
      <c r="NSJ318" s="571"/>
      <c r="NSK318" s="571"/>
      <c r="NSL318" s="571"/>
      <c r="NSM318" s="571"/>
      <c r="NSN318" s="571"/>
      <c r="NSO318" s="571"/>
      <c r="NSP318" s="571"/>
      <c r="NSQ318" s="571"/>
      <c r="NSR318" s="571"/>
      <c r="NSS318" s="571"/>
      <c r="NST318" s="571"/>
      <c r="NSU318" s="571"/>
      <c r="NSV318" s="571"/>
      <c r="NSW318" s="571"/>
      <c r="NSX318" s="571"/>
      <c r="NSY318" s="571"/>
      <c r="NSZ318" s="571"/>
      <c r="NTA318" s="571"/>
      <c r="NTB318" s="571"/>
      <c r="NTC318" s="571"/>
      <c r="NTD318" s="571"/>
      <c r="NTG318" s="571"/>
      <c r="NTH318" s="571"/>
      <c r="NTI318" s="571"/>
      <c r="NTJ318" s="571"/>
      <c r="NTK318" s="571"/>
      <c r="NTL318" s="571"/>
      <c r="NTM318" s="571"/>
      <c r="NTN318" s="571"/>
      <c r="NTO318" s="571"/>
      <c r="NTP318" s="571"/>
      <c r="NTQ318" s="571"/>
      <c r="NTR318" s="571"/>
      <c r="NTS318" s="571"/>
      <c r="NTT318" s="571"/>
      <c r="NTU318" s="571"/>
      <c r="NTV318" s="571"/>
      <c r="NTW318" s="571"/>
      <c r="NTX318" s="571"/>
      <c r="NTY318" s="571"/>
      <c r="NTZ318" s="571"/>
      <c r="NUA318" s="571"/>
      <c r="NUB318" s="571"/>
      <c r="NUC318" s="571"/>
      <c r="NUD318" s="571"/>
      <c r="NUE318" s="571"/>
      <c r="NUF318" s="571"/>
      <c r="NUG318" s="571"/>
      <c r="NUH318" s="571"/>
      <c r="NUI318" s="571"/>
      <c r="NUJ318" s="571"/>
      <c r="NUK318" s="571"/>
      <c r="NUL318" s="571"/>
      <c r="NUM318" s="571"/>
      <c r="NUN318" s="571"/>
      <c r="NUO318" s="571"/>
      <c r="NUP318" s="571"/>
      <c r="NUQ318" s="571"/>
      <c r="NUR318" s="571"/>
      <c r="NUS318" s="571"/>
      <c r="NUT318" s="571"/>
      <c r="NUU318" s="571"/>
      <c r="NUV318" s="571"/>
      <c r="NUW318" s="571"/>
      <c r="NUX318" s="571"/>
      <c r="NUY318" s="571"/>
      <c r="NUZ318" s="571"/>
      <c r="NVA318" s="571"/>
      <c r="NVB318" s="571"/>
      <c r="NVC318" s="571"/>
      <c r="NVD318" s="571"/>
      <c r="NVE318" s="571"/>
      <c r="NVF318" s="571"/>
      <c r="NVG318" s="571"/>
      <c r="NVH318" s="571"/>
      <c r="NVI318" s="571"/>
      <c r="NVJ318" s="571"/>
      <c r="NVK318" s="571"/>
      <c r="NVL318" s="571"/>
      <c r="NVM318" s="571"/>
      <c r="NVN318" s="571"/>
      <c r="NVO318" s="571"/>
      <c r="NVP318" s="571"/>
      <c r="NVQ318" s="571"/>
      <c r="NVR318" s="571"/>
      <c r="NVS318" s="571"/>
      <c r="NVT318" s="571"/>
      <c r="NVU318" s="571"/>
      <c r="NVV318" s="571"/>
      <c r="NVW318" s="571"/>
      <c r="NVX318" s="571"/>
      <c r="NVY318" s="571"/>
      <c r="NVZ318" s="571"/>
      <c r="NWA318" s="571"/>
      <c r="NWB318" s="571"/>
      <c r="NWC318" s="571"/>
      <c r="NWD318" s="571"/>
      <c r="NWE318" s="571"/>
      <c r="NWF318" s="571"/>
      <c r="NWG318" s="571"/>
      <c r="NWH318" s="571"/>
      <c r="NWI318" s="571"/>
      <c r="NWJ318" s="571"/>
      <c r="NWK318" s="571"/>
      <c r="NWL318" s="571"/>
      <c r="NWM318" s="571"/>
      <c r="NWN318" s="571"/>
      <c r="NWO318" s="571"/>
      <c r="NWP318" s="571"/>
      <c r="NWQ318" s="571"/>
      <c r="NWR318" s="571"/>
      <c r="NWS318" s="571"/>
      <c r="NWT318" s="571"/>
      <c r="NWU318" s="571"/>
      <c r="NWV318" s="571"/>
      <c r="NWW318" s="571"/>
      <c r="NWX318" s="571"/>
      <c r="NWY318" s="571"/>
      <c r="NWZ318" s="571"/>
      <c r="NXA318" s="571"/>
      <c r="NXB318" s="571"/>
      <c r="NXC318" s="571"/>
      <c r="NXD318" s="571"/>
      <c r="NXE318" s="571"/>
      <c r="NXF318" s="571"/>
      <c r="NXG318" s="571"/>
      <c r="NXH318" s="571"/>
      <c r="NXI318" s="571"/>
      <c r="NXJ318" s="571"/>
      <c r="NXK318" s="571"/>
      <c r="NXL318" s="571"/>
      <c r="NXM318" s="571"/>
      <c r="NXN318" s="571"/>
      <c r="NXO318" s="571"/>
      <c r="NXP318" s="571"/>
      <c r="NXQ318" s="571"/>
      <c r="NXR318" s="571"/>
      <c r="NXS318" s="571"/>
      <c r="NXT318" s="571"/>
      <c r="NXU318" s="571"/>
      <c r="NXV318" s="571"/>
      <c r="NXW318" s="571"/>
      <c r="NXX318" s="571"/>
      <c r="NXY318" s="571"/>
      <c r="NXZ318" s="571"/>
      <c r="NYA318" s="571"/>
      <c r="NYB318" s="571"/>
      <c r="NYC318" s="571"/>
      <c r="NYD318" s="571"/>
      <c r="NYE318" s="571"/>
      <c r="NYF318" s="571"/>
      <c r="NYG318" s="571"/>
      <c r="NYH318" s="571"/>
      <c r="NYI318" s="571"/>
      <c r="NYJ318" s="571"/>
      <c r="NYK318" s="571"/>
      <c r="NYL318" s="571"/>
      <c r="NYM318" s="571"/>
      <c r="NYN318" s="571"/>
      <c r="NYO318" s="571"/>
      <c r="NYP318" s="571"/>
      <c r="NYQ318" s="571"/>
      <c r="NYR318" s="571"/>
      <c r="NYS318" s="571"/>
      <c r="NYT318" s="571"/>
      <c r="NYU318" s="571"/>
      <c r="NYV318" s="571"/>
      <c r="NYW318" s="571"/>
      <c r="NYX318" s="571"/>
      <c r="NYY318" s="571"/>
      <c r="NYZ318" s="571"/>
      <c r="NZA318" s="571"/>
      <c r="NZB318" s="571"/>
      <c r="NZC318" s="571"/>
      <c r="NZD318" s="571"/>
      <c r="NZE318" s="571"/>
      <c r="NZF318" s="571"/>
      <c r="NZG318" s="571"/>
      <c r="NZH318" s="571"/>
      <c r="NZI318" s="571"/>
      <c r="NZJ318" s="571"/>
      <c r="NZK318" s="571"/>
      <c r="NZL318" s="571"/>
      <c r="NZM318" s="571"/>
      <c r="NZN318" s="571"/>
      <c r="NZO318" s="571"/>
      <c r="NZP318" s="571"/>
      <c r="NZQ318" s="571"/>
      <c r="NZR318" s="571"/>
      <c r="NZS318" s="571"/>
      <c r="NZT318" s="571"/>
      <c r="NZU318" s="571"/>
      <c r="NZV318" s="571"/>
      <c r="NZW318" s="571"/>
      <c r="NZX318" s="571"/>
      <c r="NZY318" s="571"/>
      <c r="NZZ318" s="571"/>
      <c r="OAA318" s="571"/>
      <c r="OAB318" s="571"/>
      <c r="OAC318" s="571"/>
      <c r="OAD318" s="571"/>
      <c r="OAE318" s="571"/>
      <c r="OAF318" s="571"/>
      <c r="OAG318" s="571"/>
      <c r="OAH318" s="571"/>
      <c r="OAI318" s="571"/>
      <c r="OAJ318" s="571"/>
      <c r="OAK318" s="571"/>
      <c r="OAL318" s="571"/>
      <c r="OAM318" s="571"/>
      <c r="OAN318" s="571"/>
      <c r="OAO318" s="571"/>
      <c r="OAP318" s="571"/>
      <c r="OAQ318" s="571"/>
      <c r="OAR318" s="571"/>
      <c r="OAS318" s="571"/>
      <c r="OAT318" s="571"/>
      <c r="OAU318" s="571"/>
      <c r="OAV318" s="571"/>
      <c r="OAW318" s="571"/>
      <c r="OAX318" s="571"/>
      <c r="OAY318" s="571"/>
      <c r="OAZ318" s="571"/>
      <c r="OBA318" s="571"/>
      <c r="OBB318" s="571"/>
      <c r="OBC318" s="571"/>
      <c r="OBD318" s="571"/>
      <c r="OBE318" s="571"/>
      <c r="OBF318" s="571"/>
      <c r="OBG318" s="571"/>
      <c r="OBH318" s="571"/>
      <c r="OBI318" s="571"/>
      <c r="OBJ318" s="571"/>
      <c r="OBK318" s="571"/>
      <c r="OBL318" s="571"/>
      <c r="OBM318" s="571"/>
      <c r="OBN318" s="571"/>
      <c r="OBO318" s="571"/>
      <c r="OBP318" s="571"/>
      <c r="OBQ318" s="571"/>
      <c r="OBR318" s="571"/>
      <c r="OBS318" s="571"/>
      <c r="OBT318" s="571"/>
      <c r="OBU318" s="571"/>
      <c r="OBV318" s="571"/>
      <c r="OBW318" s="571"/>
      <c r="OBX318" s="571"/>
      <c r="OBY318" s="571"/>
      <c r="OBZ318" s="571"/>
      <c r="OCA318" s="571"/>
      <c r="OCB318" s="571"/>
      <c r="OCC318" s="571"/>
      <c r="OCD318" s="571"/>
      <c r="OCE318" s="571"/>
      <c r="OCF318" s="571"/>
      <c r="OCG318" s="571"/>
      <c r="OCH318" s="571"/>
      <c r="OCI318" s="571"/>
      <c r="OCJ318" s="571"/>
      <c r="OCK318" s="571"/>
      <c r="OCL318" s="571"/>
      <c r="OCM318" s="571"/>
      <c r="OCN318" s="571"/>
      <c r="OCO318" s="571"/>
      <c r="OCP318" s="571"/>
      <c r="OCQ318" s="571"/>
      <c r="OCR318" s="571"/>
      <c r="OCS318" s="571"/>
      <c r="OCT318" s="571"/>
      <c r="OCU318" s="571"/>
      <c r="OCV318" s="571"/>
      <c r="OCW318" s="571"/>
      <c r="OCX318" s="571"/>
      <c r="OCY318" s="571"/>
      <c r="OCZ318" s="571"/>
      <c r="ODC318" s="571"/>
      <c r="ODD318" s="571"/>
      <c r="ODE318" s="571"/>
      <c r="ODF318" s="571"/>
      <c r="ODG318" s="571"/>
      <c r="ODH318" s="571"/>
      <c r="ODI318" s="571"/>
      <c r="ODJ318" s="571"/>
      <c r="ODK318" s="571"/>
      <c r="ODL318" s="571"/>
      <c r="ODM318" s="571"/>
      <c r="ODN318" s="571"/>
      <c r="ODO318" s="571"/>
      <c r="ODP318" s="571"/>
      <c r="ODQ318" s="571"/>
      <c r="ODR318" s="571"/>
      <c r="ODS318" s="571"/>
      <c r="ODT318" s="571"/>
      <c r="ODU318" s="571"/>
      <c r="ODV318" s="571"/>
      <c r="ODW318" s="571"/>
      <c r="ODX318" s="571"/>
      <c r="ODY318" s="571"/>
      <c r="ODZ318" s="571"/>
      <c r="OEA318" s="571"/>
      <c r="OEB318" s="571"/>
      <c r="OEC318" s="571"/>
      <c r="OED318" s="571"/>
      <c r="OEE318" s="571"/>
      <c r="OEF318" s="571"/>
      <c r="OEG318" s="571"/>
      <c r="OEH318" s="571"/>
      <c r="OEI318" s="571"/>
      <c r="OEJ318" s="571"/>
      <c r="OEK318" s="571"/>
      <c r="OEL318" s="571"/>
      <c r="OEM318" s="571"/>
      <c r="OEN318" s="571"/>
      <c r="OEO318" s="571"/>
      <c r="OEP318" s="571"/>
      <c r="OEQ318" s="571"/>
      <c r="OER318" s="571"/>
      <c r="OES318" s="571"/>
      <c r="OET318" s="571"/>
      <c r="OEU318" s="571"/>
      <c r="OEV318" s="571"/>
      <c r="OEW318" s="571"/>
      <c r="OEX318" s="571"/>
      <c r="OEY318" s="571"/>
      <c r="OEZ318" s="571"/>
      <c r="OFA318" s="571"/>
      <c r="OFB318" s="571"/>
      <c r="OFC318" s="571"/>
      <c r="OFD318" s="571"/>
      <c r="OFE318" s="571"/>
      <c r="OFF318" s="571"/>
      <c r="OFG318" s="571"/>
      <c r="OFH318" s="571"/>
      <c r="OFI318" s="571"/>
      <c r="OFJ318" s="571"/>
      <c r="OFK318" s="571"/>
      <c r="OFL318" s="571"/>
      <c r="OFM318" s="571"/>
      <c r="OFN318" s="571"/>
      <c r="OFO318" s="571"/>
      <c r="OFP318" s="571"/>
      <c r="OFQ318" s="571"/>
      <c r="OFR318" s="571"/>
      <c r="OFS318" s="571"/>
      <c r="OFT318" s="571"/>
      <c r="OFU318" s="571"/>
      <c r="OFV318" s="571"/>
      <c r="OFW318" s="571"/>
      <c r="OFX318" s="571"/>
      <c r="OFY318" s="571"/>
      <c r="OFZ318" s="571"/>
      <c r="OGA318" s="571"/>
      <c r="OGB318" s="571"/>
      <c r="OGC318" s="571"/>
      <c r="OGD318" s="571"/>
      <c r="OGE318" s="571"/>
      <c r="OGF318" s="571"/>
      <c r="OGG318" s="571"/>
      <c r="OGH318" s="571"/>
      <c r="OGI318" s="571"/>
      <c r="OGJ318" s="571"/>
      <c r="OGK318" s="571"/>
      <c r="OGL318" s="571"/>
      <c r="OGM318" s="571"/>
      <c r="OGN318" s="571"/>
      <c r="OGO318" s="571"/>
      <c r="OGP318" s="571"/>
      <c r="OGQ318" s="571"/>
      <c r="OGR318" s="571"/>
      <c r="OGS318" s="571"/>
      <c r="OGT318" s="571"/>
      <c r="OGU318" s="571"/>
      <c r="OGV318" s="571"/>
      <c r="OGW318" s="571"/>
      <c r="OGX318" s="571"/>
      <c r="OGY318" s="571"/>
      <c r="OGZ318" s="571"/>
      <c r="OHA318" s="571"/>
      <c r="OHB318" s="571"/>
      <c r="OHC318" s="571"/>
      <c r="OHD318" s="571"/>
      <c r="OHE318" s="571"/>
      <c r="OHF318" s="571"/>
      <c r="OHG318" s="571"/>
      <c r="OHH318" s="571"/>
      <c r="OHI318" s="571"/>
      <c r="OHJ318" s="571"/>
      <c r="OHK318" s="571"/>
      <c r="OHL318" s="571"/>
      <c r="OHM318" s="571"/>
      <c r="OHN318" s="571"/>
      <c r="OHO318" s="571"/>
      <c r="OHP318" s="571"/>
      <c r="OHQ318" s="571"/>
      <c r="OHR318" s="571"/>
      <c r="OHS318" s="571"/>
      <c r="OHT318" s="571"/>
      <c r="OHU318" s="571"/>
      <c r="OHV318" s="571"/>
      <c r="OHW318" s="571"/>
      <c r="OHX318" s="571"/>
      <c r="OHY318" s="571"/>
      <c r="OHZ318" s="571"/>
      <c r="OIA318" s="571"/>
      <c r="OIB318" s="571"/>
      <c r="OIC318" s="571"/>
      <c r="OID318" s="571"/>
      <c r="OIE318" s="571"/>
      <c r="OIF318" s="571"/>
      <c r="OIG318" s="571"/>
      <c r="OIH318" s="571"/>
      <c r="OII318" s="571"/>
      <c r="OIJ318" s="571"/>
      <c r="OIK318" s="571"/>
      <c r="OIL318" s="571"/>
      <c r="OIM318" s="571"/>
      <c r="OIN318" s="571"/>
      <c r="OIO318" s="571"/>
      <c r="OIP318" s="571"/>
      <c r="OIQ318" s="571"/>
      <c r="OIR318" s="571"/>
      <c r="OIS318" s="571"/>
      <c r="OIT318" s="571"/>
      <c r="OIU318" s="571"/>
      <c r="OIV318" s="571"/>
      <c r="OIW318" s="571"/>
      <c r="OIX318" s="571"/>
      <c r="OIY318" s="571"/>
      <c r="OIZ318" s="571"/>
      <c r="OJA318" s="571"/>
      <c r="OJB318" s="571"/>
      <c r="OJC318" s="571"/>
      <c r="OJD318" s="571"/>
      <c r="OJE318" s="571"/>
      <c r="OJF318" s="571"/>
      <c r="OJG318" s="571"/>
      <c r="OJH318" s="571"/>
      <c r="OJI318" s="571"/>
      <c r="OJJ318" s="571"/>
      <c r="OJK318" s="571"/>
      <c r="OJL318" s="571"/>
      <c r="OJM318" s="571"/>
      <c r="OJN318" s="571"/>
      <c r="OJO318" s="571"/>
      <c r="OJP318" s="571"/>
      <c r="OJQ318" s="571"/>
      <c r="OJR318" s="571"/>
      <c r="OJS318" s="571"/>
      <c r="OJT318" s="571"/>
      <c r="OJU318" s="571"/>
      <c r="OJV318" s="571"/>
      <c r="OJW318" s="571"/>
      <c r="OJX318" s="571"/>
      <c r="OJY318" s="571"/>
      <c r="OJZ318" s="571"/>
      <c r="OKA318" s="571"/>
      <c r="OKB318" s="571"/>
      <c r="OKC318" s="571"/>
      <c r="OKD318" s="571"/>
      <c r="OKE318" s="571"/>
      <c r="OKF318" s="571"/>
      <c r="OKG318" s="571"/>
      <c r="OKH318" s="571"/>
      <c r="OKI318" s="571"/>
      <c r="OKJ318" s="571"/>
      <c r="OKK318" s="571"/>
      <c r="OKL318" s="571"/>
      <c r="OKM318" s="571"/>
      <c r="OKN318" s="571"/>
      <c r="OKO318" s="571"/>
      <c r="OKP318" s="571"/>
      <c r="OKQ318" s="571"/>
      <c r="OKR318" s="571"/>
      <c r="OKS318" s="571"/>
      <c r="OKT318" s="571"/>
      <c r="OKU318" s="571"/>
      <c r="OKV318" s="571"/>
      <c r="OKW318" s="571"/>
      <c r="OKX318" s="571"/>
      <c r="OKY318" s="571"/>
      <c r="OKZ318" s="571"/>
      <c r="OLA318" s="571"/>
      <c r="OLB318" s="571"/>
      <c r="OLC318" s="571"/>
      <c r="OLD318" s="571"/>
      <c r="OLE318" s="571"/>
      <c r="OLF318" s="571"/>
      <c r="OLG318" s="571"/>
      <c r="OLH318" s="571"/>
      <c r="OLI318" s="571"/>
      <c r="OLJ318" s="571"/>
      <c r="OLK318" s="571"/>
      <c r="OLL318" s="571"/>
      <c r="OLM318" s="571"/>
      <c r="OLN318" s="571"/>
      <c r="OLO318" s="571"/>
      <c r="OLP318" s="571"/>
      <c r="OLQ318" s="571"/>
      <c r="OLR318" s="571"/>
      <c r="OLS318" s="571"/>
      <c r="OLT318" s="571"/>
      <c r="OLU318" s="571"/>
      <c r="OLV318" s="571"/>
      <c r="OLW318" s="571"/>
      <c r="OLX318" s="571"/>
      <c r="OLY318" s="571"/>
      <c r="OLZ318" s="571"/>
      <c r="OMA318" s="571"/>
      <c r="OMB318" s="571"/>
      <c r="OMC318" s="571"/>
      <c r="OMD318" s="571"/>
      <c r="OME318" s="571"/>
      <c r="OMF318" s="571"/>
      <c r="OMG318" s="571"/>
      <c r="OMH318" s="571"/>
      <c r="OMI318" s="571"/>
      <c r="OMJ318" s="571"/>
      <c r="OMK318" s="571"/>
      <c r="OML318" s="571"/>
      <c r="OMM318" s="571"/>
      <c r="OMN318" s="571"/>
      <c r="OMO318" s="571"/>
      <c r="OMP318" s="571"/>
      <c r="OMQ318" s="571"/>
      <c r="OMR318" s="571"/>
      <c r="OMS318" s="571"/>
      <c r="OMT318" s="571"/>
      <c r="OMU318" s="571"/>
      <c r="OMV318" s="571"/>
      <c r="OMY318" s="571"/>
      <c r="OMZ318" s="571"/>
      <c r="ONA318" s="571"/>
      <c r="ONB318" s="571"/>
      <c r="ONC318" s="571"/>
      <c r="OND318" s="571"/>
      <c r="ONE318" s="571"/>
      <c r="ONF318" s="571"/>
      <c r="ONG318" s="571"/>
      <c r="ONH318" s="571"/>
      <c r="ONI318" s="571"/>
      <c r="ONJ318" s="571"/>
      <c r="ONK318" s="571"/>
      <c r="ONL318" s="571"/>
      <c r="ONM318" s="571"/>
      <c r="ONN318" s="571"/>
      <c r="ONO318" s="571"/>
      <c r="ONP318" s="571"/>
      <c r="ONQ318" s="571"/>
      <c r="ONR318" s="571"/>
      <c r="ONS318" s="571"/>
      <c r="ONT318" s="571"/>
      <c r="ONU318" s="571"/>
      <c r="ONV318" s="571"/>
      <c r="ONW318" s="571"/>
      <c r="ONX318" s="571"/>
      <c r="ONY318" s="571"/>
      <c r="ONZ318" s="571"/>
      <c r="OOA318" s="571"/>
      <c r="OOB318" s="571"/>
      <c r="OOC318" s="571"/>
      <c r="OOD318" s="571"/>
      <c r="OOE318" s="571"/>
      <c r="OOF318" s="571"/>
      <c r="OOG318" s="571"/>
      <c r="OOH318" s="571"/>
      <c r="OOI318" s="571"/>
      <c r="OOJ318" s="571"/>
      <c r="OOK318" s="571"/>
      <c r="OOL318" s="571"/>
      <c r="OOM318" s="571"/>
      <c r="OON318" s="571"/>
      <c r="OOO318" s="571"/>
      <c r="OOP318" s="571"/>
      <c r="OOQ318" s="571"/>
      <c r="OOR318" s="571"/>
      <c r="OOS318" s="571"/>
      <c r="OOT318" s="571"/>
      <c r="OOU318" s="571"/>
      <c r="OOV318" s="571"/>
      <c r="OOW318" s="571"/>
      <c r="OOX318" s="571"/>
      <c r="OOY318" s="571"/>
      <c r="OOZ318" s="571"/>
      <c r="OPA318" s="571"/>
      <c r="OPB318" s="571"/>
      <c r="OPC318" s="571"/>
      <c r="OPD318" s="571"/>
      <c r="OPE318" s="571"/>
      <c r="OPF318" s="571"/>
      <c r="OPG318" s="571"/>
      <c r="OPH318" s="571"/>
      <c r="OPI318" s="571"/>
      <c r="OPJ318" s="571"/>
      <c r="OPK318" s="571"/>
      <c r="OPL318" s="571"/>
      <c r="OPM318" s="571"/>
      <c r="OPN318" s="571"/>
      <c r="OPO318" s="571"/>
      <c r="OPP318" s="571"/>
      <c r="OPQ318" s="571"/>
      <c r="OPR318" s="571"/>
      <c r="OPS318" s="571"/>
      <c r="OPT318" s="571"/>
      <c r="OPU318" s="571"/>
      <c r="OPV318" s="571"/>
      <c r="OPW318" s="571"/>
      <c r="OPX318" s="571"/>
      <c r="OPY318" s="571"/>
      <c r="OPZ318" s="571"/>
      <c r="OQA318" s="571"/>
      <c r="OQB318" s="571"/>
      <c r="OQC318" s="571"/>
      <c r="OQD318" s="571"/>
      <c r="OQE318" s="571"/>
      <c r="OQF318" s="571"/>
      <c r="OQG318" s="571"/>
      <c r="OQH318" s="571"/>
      <c r="OQI318" s="571"/>
      <c r="OQJ318" s="571"/>
      <c r="OQK318" s="571"/>
      <c r="OQL318" s="571"/>
      <c r="OQM318" s="571"/>
      <c r="OQN318" s="571"/>
      <c r="OQO318" s="571"/>
      <c r="OQP318" s="571"/>
      <c r="OQQ318" s="571"/>
      <c r="OQR318" s="571"/>
      <c r="OQS318" s="571"/>
      <c r="OQT318" s="571"/>
      <c r="OQU318" s="571"/>
      <c r="OQV318" s="571"/>
      <c r="OQW318" s="571"/>
      <c r="OQX318" s="571"/>
      <c r="OQY318" s="571"/>
      <c r="OQZ318" s="571"/>
      <c r="ORA318" s="571"/>
      <c r="ORB318" s="571"/>
      <c r="ORC318" s="571"/>
      <c r="ORD318" s="571"/>
      <c r="ORE318" s="571"/>
      <c r="ORF318" s="571"/>
      <c r="ORG318" s="571"/>
      <c r="ORH318" s="571"/>
      <c r="ORI318" s="571"/>
      <c r="ORJ318" s="571"/>
      <c r="ORK318" s="571"/>
      <c r="ORL318" s="571"/>
      <c r="ORM318" s="571"/>
      <c r="ORN318" s="571"/>
      <c r="ORO318" s="571"/>
      <c r="ORP318" s="571"/>
      <c r="ORQ318" s="571"/>
      <c r="ORR318" s="571"/>
      <c r="ORS318" s="571"/>
      <c r="ORT318" s="571"/>
      <c r="ORU318" s="571"/>
      <c r="ORV318" s="571"/>
      <c r="ORW318" s="571"/>
      <c r="ORX318" s="571"/>
      <c r="ORY318" s="571"/>
      <c r="ORZ318" s="571"/>
      <c r="OSA318" s="571"/>
      <c r="OSB318" s="571"/>
      <c r="OSC318" s="571"/>
      <c r="OSD318" s="571"/>
      <c r="OSE318" s="571"/>
      <c r="OSF318" s="571"/>
      <c r="OSG318" s="571"/>
      <c r="OSH318" s="571"/>
      <c r="OSI318" s="571"/>
      <c r="OSJ318" s="571"/>
      <c r="OSK318" s="571"/>
      <c r="OSL318" s="571"/>
      <c r="OSM318" s="571"/>
      <c r="OSN318" s="571"/>
      <c r="OSO318" s="571"/>
      <c r="OSP318" s="571"/>
      <c r="OSQ318" s="571"/>
      <c r="OSR318" s="571"/>
      <c r="OSS318" s="571"/>
      <c r="OST318" s="571"/>
      <c r="OSU318" s="571"/>
      <c r="OSV318" s="571"/>
      <c r="OSW318" s="571"/>
      <c r="OSX318" s="571"/>
      <c r="OSY318" s="571"/>
      <c r="OSZ318" s="571"/>
      <c r="OTA318" s="571"/>
      <c r="OTB318" s="571"/>
      <c r="OTC318" s="571"/>
      <c r="OTD318" s="571"/>
      <c r="OTE318" s="571"/>
      <c r="OTF318" s="571"/>
      <c r="OTG318" s="571"/>
      <c r="OTH318" s="571"/>
      <c r="OTI318" s="571"/>
      <c r="OTJ318" s="571"/>
      <c r="OTK318" s="571"/>
      <c r="OTL318" s="571"/>
      <c r="OTM318" s="571"/>
      <c r="OTN318" s="571"/>
      <c r="OTO318" s="571"/>
      <c r="OTP318" s="571"/>
      <c r="OTQ318" s="571"/>
      <c r="OTR318" s="571"/>
      <c r="OTS318" s="571"/>
      <c r="OTT318" s="571"/>
      <c r="OTU318" s="571"/>
      <c r="OTV318" s="571"/>
      <c r="OTW318" s="571"/>
      <c r="OTX318" s="571"/>
      <c r="OTY318" s="571"/>
      <c r="OTZ318" s="571"/>
      <c r="OUA318" s="571"/>
      <c r="OUB318" s="571"/>
      <c r="OUC318" s="571"/>
      <c r="OUD318" s="571"/>
      <c r="OUE318" s="571"/>
      <c r="OUF318" s="571"/>
      <c r="OUG318" s="571"/>
      <c r="OUH318" s="571"/>
      <c r="OUI318" s="571"/>
      <c r="OUJ318" s="571"/>
      <c r="OUK318" s="571"/>
      <c r="OUL318" s="571"/>
      <c r="OUM318" s="571"/>
      <c r="OUN318" s="571"/>
      <c r="OUO318" s="571"/>
      <c r="OUP318" s="571"/>
      <c r="OUQ318" s="571"/>
      <c r="OUR318" s="571"/>
      <c r="OUS318" s="571"/>
      <c r="OUT318" s="571"/>
      <c r="OUU318" s="571"/>
      <c r="OUV318" s="571"/>
      <c r="OUW318" s="571"/>
      <c r="OUX318" s="571"/>
      <c r="OUY318" s="571"/>
      <c r="OUZ318" s="571"/>
      <c r="OVA318" s="571"/>
      <c r="OVB318" s="571"/>
      <c r="OVC318" s="571"/>
      <c r="OVD318" s="571"/>
      <c r="OVE318" s="571"/>
      <c r="OVF318" s="571"/>
      <c r="OVG318" s="571"/>
      <c r="OVH318" s="571"/>
      <c r="OVI318" s="571"/>
      <c r="OVJ318" s="571"/>
      <c r="OVK318" s="571"/>
      <c r="OVL318" s="571"/>
      <c r="OVM318" s="571"/>
      <c r="OVN318" s="571"/>
      <c r="OVO318" s="571"/>
      <c r="OVP318" s="571"/>
      <c r="OVQ318" s="571"/>
      <c r="OVR318" s="571"/>
      <c r="OVS318" s="571"/>
      <c r="OVT318" s="571"/>
      <c r="OVU318" s="571"/>
      <c r="OVV318" s="571"/>
      <c r="OVW318" s="571"/>
      <c r="OVX318" s="571"/>
      <c r="OVY318" s="571"/>
      <c r="OVZ318" s="571"/>
      <c r="OWA318" s="571"/>
      <c r="OWB318" s="571"/>
      <c r="OWC318" s="571"/>
      <c r="OWD318" s="571"/>
      <c r="OWE318" s="571"/>
      <c r="OWF318" s="571"/>
      <c r="OWG318" s="571"/>
      <c r="OWH318" s="571"/>
      <c r="OWI318" s="571"/>
      <c r="OWJ318" s="571"/>
      <c r="OWK318" s="571"/>
      <c r="OWL318" s="571"/>
      <c r="OWM318" s="571"/>
      <c r="OWN318" s="571"/>
      <c r="OWO318" s="571"/>
      <c r="OWP318" s="571"/>
      <c r="OWQ318" s="571"/>
      <c r="OWR318" s="571"/>
      <c r="OWU318" s="571"/>
      <c r="OWV318" s="571"/>
      <c r="OWW318" s="571"/>
      <c r="OWX318" s="571"/>
      <c r="OWY318" s="571"/>
      <c r="OWZ318" s="571"/>
      <c r="OXA318" s="571"/>
      <c r="OXB318" s="571"/>
      <c r="OXC318" s="571"/>
      <c r="OXD318" s="571"/>
      <c r="OXE318" s="571"/>
      <c r="OXF318" s="571"/>
      <c r="OXG318" s="571"/>
      <c r="OXH318" s="571"/>
      <c r="OXI318" s="571"/>
      <c r="OXJ318" s="571"/>
      <c r="OXK318" s="571"/>
      <c r="OXL318" s="571"/>
      <c r="OXM318" s="571"/>
      <c r="OXN318" s="571"/>
      <c r="OXO318" s="571"/>
      <c r="OXP318" s="571"/>
      <c r="OXQ318" s="571"/>
      <c r="OXR318" s="571"/>
      <c r="OXS318" s="571"/>
      <c r="OXT318" s="571"/>
      <c r="OXU318" s="571"/>
      <c r="OXV318" s="571"/>
      <c r="OXW318" s="571"/>
      <c r="OXX318" s="571"/>
      <c r="OXY318" s="571"/>
      <c r="OXZ318" s="571"/>
      <c r="OYA318" s="571"/>
      <c r="OYB318" s="571"/>
      <c r="OYC318" s="571"/>
      <c r="OYD318" s="571"/>
      <c r="OYE318" s="571"/>
      <c r="OYF318" s="571"/>
      <c r="OYG318" s="571"/>
      <c r="OYH318" s="571"/>
      <c r="OYI318" s="571"/>
      <c r="OYJ318" s="571"/>
      <c r="OYK318" s="571"/>
      <c r="OYL318" s="571"/>
      <c r="OYM318" s="571"/>
      <c r="OYN318" s="571"/>
      <c r="OYO318" s="571"/>
      <c r="OYP318" s="571"/>
      <c r="OYQ318" s="571"/>
      <c r="OYR318" s="571"/>
      <c r="OYS318" s="571"/>
      <c r="OYT318" s="571"/>
      <c r="OYU318" s="571"/>
      <c r="OYV318" s="571"/>
      <c r="OYW318" s="571"/>
      <c r="OYX318" s="571"/>
      <c r="OYY318" s="571"/>
      <c r="OYZ318" s="571"/>
      <c r="OZA318" s="571"/>
      <c r="OZB318" s="571"/>
      <c r="OZC318" s="571"/>
      <c r="OZD318" s="571"/>
      <c r="OZE318" s="571"/>
      <c r="OZF318" s="571"/>
      <c r="OZG318" s="571"/>
      <c r="OZH318" s="571"/>
      <c r="OZI318" s="571"/>
      <c r="OZJ318" s="571"/>
      <c r="OZK318" s="571"/>
      <c r="OZL318" s="571"/>
      <c r="OZM318" s="571"/>
      <c r="OZN318" s="571"/>
      <c r="OZO318" s="571"/>
      <c r="OZP318" s="571"/>
      <c r="OZQ318" s="571"/>
      <c r="OZR318" s="571"/>
      <c r="OZS318" s="571"/>
      <c r="OZT318" s="571"/>
      <c r="OZU318" s="571"/>
      <c r="OZV318" s="571"/>
      <c r="OZW318" s="571"/>
      <c r="OZX318" s="571"/>
      <c r="OZY318" s="571"/>
      <c r="OZZ318" s="571"/>
      <c r="PAA318" s="571"/>
      <c r="PAB318" s="571"/>
      <c r="PAC318" s="571"/>
      <c r="PAD318" s="571"/>
      <c r="PAE318" s="571"/>
      <c r="PAF318" s="571"/>
      <c r="PAG318" s="571"/>
      <c r="PAH318" s="571"/>
      <c r="PAI318" s="571"/>
      <c r="PAJ318" s="571"/>
      <c r="PAK318" s="571"/>
      <c r="PAL318" s="571"/>
      <c r="PAM318" s="571"/>
      <c r="PAN318" s="571"/>
      <c r="PAO318" s="571"/>
      <c r="PAP318" s="571"/>
      <c r="PAQ318" s="571"/>
      <c r="PAR318" s="571"/>
      <c r="PAS318" s="571"/>
      <c r="PAT318" s="571"/>
      <c r="PAU318" s="571"/>
      <c r="PAV318" s="571"/>
      <c r="PAW318" s="571"/>
      <c r="PAX318" s="571"/>
      <c r="PAY318" s="571"/>
      <c r="PAZ318" s="571"/>
      <c r="PBA318" s="571"/>
      <c r="PBB318" s="571"/>
      <c r="PBC318" s="571"/>
      <c r="PBD318" s="571"/>
      <c r="PBE318" s="571"/>
      <c r="PBF318" s="571"/>
      <c r="PBG318" s="571"/>
      <c r="PBH318" s="571"/>
      <c r="PBI318" s="571"/>
      <c r="PBJ318" s="571"/>
      <c r="PBK318" s="571"/>
      <c r="PBL318" s="571"/>
      <c r="PBM318" s="571"/>
      <c r="PBN318" s="571"/>
      <c r="PBO318" s="571"/>
      <c r="PBP318" s="571"/>
      <c r="PBQ318" s="571"/>
      <c r="PBR318" s="571"/>
      <c r="PBS318" s="571"/>
      <c r="PBT318" s="571"/>
      <c r="PBU318" s="571"/>
      <c r="PBV318" s="571"/>
      <c r="PBW318" s="571"/>
      <c r="PBX318" s="571"/>
      <c r="PBY318" s="571"/>
      <c r="PBZ318" s="571"/>
      <c r="PCA318" s="571"/>
      <c r="PCB318" s="571"/>
      <c r="PCC318" s="571"/>
      <c r="PCD318" s="571"/>
      <c r="PCE318" s="571"/>
      <c r="PCF318" s="571"/>
      <c r="PCG318" s="571"/>
      <c r="PCH318" s="571"/>
      <c r="PCI318" s="571"/>
      <c r="PCJ318" s="571"/>
      <c r="PCK318" s="571"/>
      <c r="PCL318" s="571"/>
      <c r="PCM318" s="571"/>
      <c r="PCN318" s="571"/>
      <c r="PCO318" s="571"/>
      <c r="PCP318" s="571"/>
      <c r="PCQ318" s="571"/>
      <c r="PCR318" s="571"/>
      <c r="PCS318" s="571"/>
      <c r="PCT318" s="571"/>
      <c r="PCU318" s="571"/>
      <c r="PCV318" s="571"/>
      <c r="PCW318" s="571"/>
      <c r="PCX318" s="571"/>
      <c r="PCY318" s="571"/>
      <c r="PCZ318" s="571"/>
      <c r="PDA318" s="571"/>
      <c r="PDB318" s="571"/>
      <c r="PDC318" s="571"/>
      <c r="PDD318" s="571"/>
      <c r="PDE318" s="571"/>
      <c r="PDF318" s="571"/>
      <c r="PDG318" s="571"/>
      <c r="PDH318" s="571"/>
      <c r="PDI318" s="571"/>
      <c r="PDJ318" s="571"/>
      <c r="PDK318" s="571"/>
      <c r="PDL318" s="571"/>
      <c r="PDM318" s="571"/>
      <c r="PDN318" s="571"/>
      <c r="PDO318" s="571"/>
      <c r="PDP318" s="571"/>
      <c r="PDQ318" s="571"/>
      <c r="PDR318" s="571"/>
      <c r="PDS318" s="571"/>
      <c r="PDT318" s="571"/>
      <c r="PDU318" s="571"/>
      <c r="PDV318" s="571"/>
      <c r="PDW318" s="571"/>
      <c r="PDX318" s="571"/>
      <c r="PDY318" s="571"/>
      <c r="PDZ318" s="571"/>
      <c r="PEA318" s="571"/>
      <c r="PEB318" s="571"/>
      <c r="PEC318" s="571"/>
      <c r="PED318" s="571"/>
      <c r="PEE318" s="571"/>
      <c r="PEF318" s="571"/>
      <c r="PEG318" s="571"/>
      <c r="PEH318" s="571"/>
      <c r="PEI318" s="571"/>
      <c r="PEJ318" s="571"/>
      <c r="PEK318" s="571"/>
      <c r="PEL318" s="571"/>
      <c r="PEM318" s="571"/>
      <c r="PEN318" s="571"/>
      <c r="PEO318" s="571"/>
      <c r="PEP318" s="571"/>
      <c r="PEQ318" s="571"/>
      <c r="PER318" s="571"/>
      <c r="PES318" s="571"/>
      <c r="PET318" s="571"/>
      <c r="PEU318" s="571"/>
      <c r="PEV318" s="571"/>
      <c r="PEW318" s="571"/>
      <c r="PEX318" s="571"/>
      <c r="PEY318" s="571"/>
      <c r="PEZ318" s="571"/>
      <c r="PFA318" s="571"/>
      <c r="PFB318" s="571"/>
      <c r="PFC318" s="571"/>
      <c r="PFD318" s="571"/>
      <c r="PFE318" s="571"/>
      <c r="PFF318" s="571"/>
      <c r="PFG318" s="571"/>
      <c r="PFH318" s="571"/>
      <c r="PFI318" s="571"/>
      <c r="PFJ318" s="571"/>
      <c r="PFK318" s="571"/>
      <c r="PFL318" s="571"/>
      <c r="PFM318" s="571"/>
      <c r="PFN318" s="571"/>
      <c r="PFO318" s="571"/>
      <c r="PFP318" s="571"/>
      <c r="PFQ318" s="571"/>
      <c r="PFR318" s="571"/>
      <c r="PFS318" s="571"/>
      <c r="PFT318" s="571"/>
      <c r="PFU318" s="571"/>
      <c r="PFV318" s="571"/>
      <c r="PFW318" s="571"/>
      <c r="PFX318" s="571"/>
      <c r="PFY318" s="571"/>
      <c r="PFZ318" s="571"/>
      <c r="PGA318" s="571"/>
      <c r="PGB318" s="571"/>
      <c r="PGC318" s="571"/>
      <c r="PGD318" s="571"/>
      <c r="PGE318" s="571"/>
      <c r="PGF318" s="571"/>
      <c r="PGG318" s="571"/>
      <c r="PGH318" s="571"/>
      <c r="PGI318" s="571"/>
      <c r="PGJ318" s="571"/>
      <c r="PGK318" s="571"/>
      <c r="PGL318" s="571"/>
      <c r="PGM318" s="571"/>
      <c r="PGN318" s="571"/>
      <c r="PGQ318" s="571"/>
      <c r="PGR318" s="571"/>
      <c r="PGS318" s="571"/>
      <c r="PGT318" s="571"/>
      <c r="PGU318" s="571"/>
      <c r="PGV318" s="571"/>
      <c r="PGW318" s="571"/>
      <c r="PGX318" s="571"/>
      <c r="PGY318" s="571"/>
      <c r="PGZ318" s="571"/>
      <c r="PHA318" s="571"/>
      <c r="PHB318" s="571"/>
      <c r="PHC318" s="571"/>
      <c r="PHD318" s="571"/>
      <c r="PHE318" s="571"/>
      <c r="PHF318" s="571"/>
      <c r="PHG318" s="571"/>
      <c r="PHH318" s="571"/>
      <c r="PHI318" s="571"/>
      <c r="PHJ318" s="571"/>
      <c r="PHK318" s="571"/>
      <c r="PHL318" s="571"/>
      <c r="PHM318" s="571"/>
      <c r="PHN318" s="571"/>
      <c r="PHO318" s="571"/>
      <c r="PHP318" s="571"/>
      <c r="PHQ318" s="571"/>
      <c r="PHR318" s="571"/>
      <c r="PHS318" s="571"/>
      <c r="PHT318" s="571"/>
      <c r="PHU318" s="571"/>
      <c r="PHV318" s="571"/>
      <c r="PHW318" s="571"/>
      <c r="PHX318" s="571"/>
      <c r="PHY318" s="571"/>
      <c r="PHZ318" s="571"/>
      <c r="PIA318" s="571"/>
      <c r="PIB318" s="571"/>
      <c r="PIC318" s="571"/>
      <c r="PID318" s="571"/>
      <c r="PIE318" s="571"/>
      <c r="PIF318" s="571"/>
      <c r="PIG318" s="571"/>
      <c r="PIH318" s="571"/>
      <c r="PII318" s="571"/>
      <c r="PIJ318" s="571"/>
      <c r="PIK318" s="571"/>
      <c r="PIL318" s="571"/>
      <c r="PIM318" s="571"/>
      <c r="PIN318" s="571"/>
      <c r="PIO318" s="571"/>
      <c r="PIP318" s="571"/>
      <c r="PIQ318" s="571"/>
      <c r="PIR318" s="571"/>
      <c r="PIS318" s="571"/>
      <c r="PIT318" s="571"/>
      <c r="PIU318" s="571"/>
      <c r="PIV318" s="571"/>
      <c r="PIW318" s="571"/>
      <c r="PIX318" s="571"/>
      <c r="PIY318" s="571"/>
      <c r="PIZ318" s="571"/>
      <c r="PJA318" s="571"/>
      <c r="PJB318" s="571"/>
      <c r="PJC318" s="571"/>
      <c r="PJD318" s="571"/>
      <c r="PJE318" s="571"/>
      <c r="PJF318" s="571"/>
      <c r="PJG318" s="571"/>
      <c r="PJH318" s="571"/>
      <c r="PJI318" s="571"/>
      <c r="PJJ318" s="571"/>
      <c r="PJK318" s="571"/>
      <c r="PJL318" s="571"/>
      <c r="PJM318" s="571"/>
      <c r="PJN318" s="571"/>
      <c r="PJO318" s="571"/>
      <c r="PJP318" s="571"/>
      <c r="PJQ318" s="571"/>
      <c r="PJR318" s="571"/>
      <c r="PJS318" s="571"/>
      <c r="PJT318" s="571"/>
      <c r="PJU318" s="571"/>
      <c r="PJV318" s="571"/>
      <c r="PJW318" s="571"/>
      <c r="PJX318" s="571"/>
      <c r="PJY318" s="571"/>
      <c r="PJZ318" s="571"/>
      <c r="PKA318" s="571"/>
      <c r="PKB318" s="571"/>
      <c r="PKC318" s="571"/>
      <c r="PKD318" s="571"/>
      <c r="PKE318" s="571"/>
      <c r="PKF318" s="571"/>
      <c r="PKG318" s="571"/>
      <c r="PKH318" s="571"/>
      <c r="PKI318" s="571"/>
      <c r="PKJ318" s="571"/>
      <c r="PKK318" s="571"/>
      <c r="PKL318" s="571"/>
      <c r="PKM318" s="571"/>
      <c r="PKN318" s="571"/>
      <c r="PKO318" s="571"/>
      <c r="PKP318" s="571"/>
      <c r="PKQ318" s="571"/>
      <c r="PKR318" s="571"/>
      <c r="PKS318" s="571"/>
      <c r="PKT318" s="571"/>
      <c r="PKU318" s="571"/>
      <c r="PKV318" s="571"/>
      <c r="PKW318" s="571"/>
      <c r="PKX318" s="571"/>
      <c r="PKY318" s="571"/>
      <c r="PKZ318" s="571"/>
      <c r="PLA318" s="571"/>
      <c r="PLB318" s="571"/>
      <c r="PLC318" s="571"/>
      <c r="PLD318" s="571"/>
      <c r="PLE318" s="571"/>
      <c r="PLF318" s="571"/>
      <c r="PLG318" s="571"/>
      <c r="PLH318" s="571"/>
      <c r="PLI318" s="571"/>
      <c r="PLJ318" s="571"/>
      <c r="PLK318" s="571"/>
      <c r="PLL318" s="571"/>
      <c r="PLM318" s="571"/>
      <c r="PLN318" s="571"/>
      <c r="PLO318" s="571"/>
      <c r="PLP318" s="571"/>
      <c r="PLQ318" s="571"/>
      <c r="PLR318" s="571"/>
      <c r="PLS318" s="571"/>
      <c r="PLT318" s="571"/>
      <c r="PLU318" s="571"/>
      <c r="PLV318" s="571"/>
      <c r="PLW318" s="571"/>
      <c r="PLX318" s="571"/>
      <c r="PLY318" s="571"/>
      <c r="PLZ318" s="571"/>
      <c r="PMA318" s="571"/>
      <c r="PMB318" s="571"/>
      <c r="PMC318" s="571"/>
      <c r="PMD318" s="571"/>
      <c r="PME318" s="571"/>
      <c r="PMF318" s="571"/>
      <c r="PMG318" s="571"/>
      <c r="PMH318" s="571"/>
      <c r="PMI318" s="571"/>
      <c r="PMJ318" s="571"/>
      <c r="PMK318" s="571"/>
      <c r="PML318" s="571"/>
      <c r="PMM318" s="571"/>
      <c r="PMN318" s="571"/>
      <c r="PMO318" s="571"/>
      <c r="PMP318" s="571"/>
      <c r="PMQ318" s="571"/>
      <c r="PMR318" s="571"/>
      <c r="PMS318" s="571"/>
      <c r="PMT318" s="571"/>
      <c r="PMU318" s="571"/>
      <c r="PMV318" s="571"/>
      <c r="PMW318" s="571"/>
      <c r="PMX318" s="571"/>
      <c r="PMY318" s="571"/>
      <c r="PMZ318" s="571"/>
      <c r="PNA318" s="571"/>
      <c r="PNB318" s="571"/>
      <c r="PNC318" s="571"/>
      <c r="PND318" s="571"/>
      <c r="PNE318" s="571"/>
      <c r="PNF318" s="571"/>
      <c r="PNG318" s="571"/>
      <c r="PNH318" s="571"/>
      <c r="PNI318" s="571"/>
      <c r="PNJ318" s="571"/>
      <c r="PNK318" s="571"/>
      <c r="PNL318" s="571"/>
      <c r="PNM318" s="571"/>
      <c r="PNN318" s="571"/>
      <c r="PNO318" s="571"/>
      <c r="PNP318" s="571"/>
      <c r="PNQ318" s="571"/>
      <c r="PNR318" s="571"/>
      <c r="PNS318" s="571"/>
      <c r="PNT318" s="571"/>
      <c r="PNU318" s="571"/>
      <c r="PNV318" s="571"/>
      <c r="PNW318" s="571"/>
      <c r="PNX318" s="571"/>
      <c r="PNY318" s="571"/>
      <c r="PNZ318" s="571"/>
      <c r="POA318" s="571"/>
      <c r="POB318" s="571"/>
      <c r="POC318" s="571"/>
      <c r="POD318" s="571"/>
      <c r="POE318" s="571"/>
      <c r="POF318" s="571"/>
      <c r="POG318" s="571"/>
      <c r="POH318" s="571"/>
      <c r="POI318" s="571"/>
      <c r="POJ318" s="571"/>
      <c r="POK318" s="571"/>
      <c r="POL318" s="571"/>
      <c r="POM318" s="571"/>
      <c r="PON318" s="571"/>
      <c r="POO318" s="571"/>
      <c r="POP318" s="571"/>
      <c r="POQ318" s="571"/>
      <c r="POR318" s="571"/>
      <c r="POS318" s="571"/>
      <c r="POT318" s="571"/>
      <c r="POU318" s="571"/>
      <c r="POV318" s="571"/>
      <c r="POW318" s="571"/>
      <c r="POX318" s="571"/>
      <c r="POY318" s="571"/>
      <c r="POZ318" s="571"/>
      <c r="PPA318" s="571"/>
      <c r="PPB318" s="571"/>
      <c r="PPC318" s="571"/>
      <c r="PPD318" s="571"/>
      <c r="PPE318" s="571"/>
      <c r="PPF318" s="571"/>
      <c r="PPG318" s="571"/>
      <c r="PPH318" s="571"/>
      <c r="PPI318" s="571"/>
      <c r="PPJ318" s="571"/>
      <c r="PPK318" s="571"/>
      <c r="PPL318" s="571"/>
      <c r="PPM318" s="571"/>
      <c r="PPN318" s="571"/>
      <c r="PPO318" s="571"/>
      <c r="PPP318" s="571"/>
      <c r="PPQ318" s="571"/>
      <c r="PPR318" s="571"/>
      <c r="PPS318" s="571"/>
      <c r="PPT318" s="571"/>
      <c r="PPU318" s="571"/>
      <c r="PPV318" s="571"/>
      <c r="PPW318" s="571"/>
      <c r="PPX318" s="571"/>
      <c r="PPY318" s="571"/>
      <c r="PPZ318" s="571"/>
      <c r="PQA318" s="571"/>
      <c r="PQB318" s="571"/>
      <c r="PQC318" s="571"/>
      <c r="PQD318" s="571"/>
      <c r="PQE318" s="571"/>
      <c r="PQF318" s="571"/>
      <c r="PQG318" s="571"/>
      <c r="PQH318" s="571"/>
      <c r="PQI318" s="571"/>
      <c r="PQJ318" s="571"/>
      <c r="PQM318" s="571"/>
      <c r="PQN318" s="571"/>
      <c r="PQO318" s="571"/>
      <c r="PQP318" s="571"/>
      <c r="PQQ318" s="571"/>
      <c r="PQR318" s="571"/>
      <c r="PQS318" s="571"/>
      <c r="PQT318" s="571"/>
      <c r="PQU318" s="571"/>
      <c r="PQV318" s="571"/>
      <c r="PQW318" s="571"/>
      <c r="PQX318" s="571"/>
      <c r="PQY318" s="571"/>
      <c r="PQZ318" s="571"/>
      <c r="PRA318" s="571"/>
      <c r="PRB318" s="571"/>
      <c r="PRC318" s="571"/>
      <c r="PRD318" s="571"/>
      <c r="PRE318" s="571"/>
      <c r="PRF318" s="571"/>
      <c r="PRG318" s="571"/>
      <c r="PRH318" s="571"/>
      <c r="PRI318" s="571"/>
      <c r="PRJ318" s="571"/>
      <c r="PRK318" s="571"/>
      <c r="PRL318" s="571"/>
      <c r="PRM318" s="571"/>
      <c r="PRN318" s="571"/>
      <c r="PRO318" s="571"/>
      <c r="PRP318" s="571"/>
      <c r="PRQ318" s="571"/>
      <c r="PRR318" s="571"/>
      <c r="PRS318" s="571"/>
      <c r="PRT318" s="571"/>
      <c r="PRU318" s="571"/>
      <c r="PRV318" s="571"/>
      <c r="PRW318" s="571"/>
      <c r="PRX318" s="571"/>
      <c r="PRY318" s="571"/>
      <c r="PRZ318" s="571"/>
      <c r="PSA318" s="571"/>
      <c r="PSB318" s="571"/>
      <c r="PSC318" s="571"/>
      <c r="PSD318" s="571"/>
      <c r="PSE318" s="571"/>
      <c r="PSF318" s="571"/>
      <c r="PSG318" s="571"/>
      <c r="PSH318" s="571"/>
      <c r="PSI318" s="571"/>
      <c r="PSJ318" s="571"/>
      <c r="PSK318" s="571"/>
      <c r="PSL318" s="571"/>
      <c r="PSM318" s="571"/>
      <c r="PSN318" s="571"/>
      <c r="PSO318" s="571"/>
      <c r="PSP318" s="571"/>
      <c r="PSQ318" s="571"/>
      <c r="PSR318" s="571"/>
      <c r="PSS318" s="571"/>
      <c r="PST318" s="571"/>
      <c r="PSU318" s="571"/>
      <c r="PSV318" s="571"/>
      <c r="PSW318" s="571"/>
      <c r="PSX318" s="571"/>
      <c r="PSY318" s="571"/>
      <c r="PSZ318" s="571"/>
      <c r="PTA318" s="571"/>
      <c r="PTB318" s="571"/>
      <c r="PTC318" s="571"/>
      <c r="PTD318" s="571"/>
      <c r="PTE318" s="571"/>
      <c r="PTF318" s="571"/>
      <c r="PTG318" s="571"/>
      <c r="PTH318" s="571"/>
      <c r="PTI318" s="571"/>
      <c r="PTJ318" s="571"/>
      <c r="PTK318" s="571"/>
      <c r="PTL318" s="571"/>
      <c r="PTM318" s="571"/>
      <c r="PTN318" s="571"/>
      <c r="PTO318" s="571"/>
      <c r="PTP318" s="571"/>
      <c r="PTQ318" s="571"/>
      <c r="PTR318" s="571"/>
      <c r="PTS318" s="571"/>
      <c r="PTT318" s="571"/>
      <c r="PTU318" s="571"/>
      <c r="PTV318" s="571"/>
      <c r="PTW318" s="571"/>
      <c r="PTX318" s="571"/>
      <c r="PTY318" s="571"/>
      <c r="PTZ318" s="571"/>
      <c r="PUA318" s="571"/>
      <c r="PUB318" s="571"/>
      <c r="PUC318" s="571"/>
      <c r="PUD318" s="571"/>
      <c r="PUE318" s="571"/>
      <c r="PUF318" s="571"/>
      <c r="PUG318" s="571"/>
      <c r="PUH318" s="571"/>
      <c r="PUI318" s="571"/>
      <c r="PUJ318" s="571"/>
      <c r="PUK318" s="571"/>
      <c r="PUL318" s="571"/>
      <c r="PUM318" s="571"/>
      <c r="PUN318" s="571"/>
      <c r="PUO318" s="571"/>
      <c r="PUP318" s="571"/>
      <c r="PUQ318" s="571"/>
      <c r="PUR318" s="571"/>
      <c r="PUS318" s="571"/>
      <c r="PUT318" s="571"/>
      <c r="PUU318" s="571"/>
      <c r="PUV318" s="571"/>
      <c r="PUW318" s="571"/>
      <c r="PUX318" s="571"/>
      <c r="PUY318" s="571"/>
      <c r="PUZ318" s="571"/>
      <c r="PVA318" s="571"/>
      <c r="PVB318" s="571"/>
      <c r="PVC318" s="571"/>
      <c r="PVD318" s="571"/>
      <c r="PVE318" s="571"/>
      <c r="PVF318" s="571"/>
      <c r="PVG318" s="571"/>
      <c r="PVH318" s="571"/>
      <c r="PVI318" s="571"/>
      <c r="PVJ318" s="571"/>
      <c r="PVK318" s="571"/>
      <c r="PVL318" s="571"/>
      <c r="PVM318" s="571"/>
      <c r="PVN318" s="571"/>
      <c r="PVO318" s="571"/>
      <c r="PVP318" s="571"/>
      <c r="PVQ318" s="571"/>
      <c r="PVR318" s="571"/>
      <c r="PVS318" s="571"/>
      <c r="PVT318" s="571"/>
      <c r="PVU318" s="571"/>
      <c r="PVV318" s="571"/>
      <c r="PVW318" s="571"/>
      <c r="PVX318" s="571"/>
      <c r="PVY318" s="571"/>
      <c r="PVZ318" s="571"/>
      <c r="PWA318" s="571"/>
      <c r="PWB318" s="571"/>
      <c r="PWC318" s="571"/>
      <c r="PWD318" s="571"/>
      <c r="PWE318" s="571"/>
      <c r="PWF318" s="571"/>
      <c r="PWG318" s="571"/>
      <c r="PWH318" s="571"/>
      <c r="PWI318" s="571"/>
      <c r="PWJ318" s="571"/>
      <c r="PWK318" s="571"/>
      <c r="PWL318" s="571"/>
      <c r="PWM318" s="571"/>
      <c r="PWN318" s="571"/>
      <c r="PWO318" s="571"/>
      <c r="PWP318" s="571"/>
      <c r="PWQ318" s="571"/>
      <c r="PWR318" s="571"/>
      <c r="PWS318" s="571"/>
      <c r="PWT318" s="571"/>
      <c r="PWU318" s="571"/>
      <c r="PWV318" s="571"/>
      <c r="PWW318" s="571"/>
      <c r="PWX318" s="571"/>
      <c r="PWY318" s="571"/>
      <c r="PWZ318" s="571"/>
      <c r="PXA318" s="571"/>
      <c r="PXB318" s="571"/>
      <c r="PXC318" s="571"/>
      <c r="PXD318" s="571"/>
      <c r="PXE318" s="571"/>
      <c r="PXF318" s="571"/>
      <c r="PXG318" s="571"/>
      <c r="PXH318" s="571"/>
      <c r="PXI318" s="571"/>
      <c r="PXJ318" s="571"/>
      <c r="PXK318" s="571"/>
      <c r="PXL318" s="571"/>
      <c r="PXM318" s="571"/>
      <c r="PXN318" s="571"/>
      <c r="PXO318" s="571"/>
      <c r="PXP318" s="571"/>
      <c r="PXQ318" s="571"/>
      <c r="PXR318" s="571"/>
      <c r="PXS318" s="571"/>
      <c r="PXT318" s="571"/>
      <c r="PXU318" s="571"/>
      <c r="PXV318" s="571"/>
      <c r="PXW318" s="571"/>
      <c r="PXX318" s="571"/>
      <c r="PXY318" s="571"/>
      <c r="PXZ318" s="571"/>
      <c r="PYA318" s="571"/>
      <c r="PYB318" s="571"/>
      <c r="PYC318" s="571"/>
      <c r="PYD318" s="571"/>
      <c r="PYE318" s="571"/>
      <c r="PYF318" s="571"/>
      <c r="PYG318" s="571"/>
      <c r="PYH318" s="571"/>
      <c r="PYI318" s="571"/>
      <c r="PYJ318" s="571"/>
      <c r="PYK318" s="571"/>
      <c r="PYL318" s="571"/>
      <c r="PYM318" s="571"/>
      <c r="PYN318" s="571"/>
      <c r="PYO318" s="571"/>
      <c r="PYP318" s="571"/>
      <c r="PYQ318" s="571"/>
      <c r="PYR318" s="571"/>
      <c r="PYS318" s="571"/>
      <c r="PYT318" s="571"/>
      <c r="PYU318" s="571"/>
      <c r="PYV318" s="571"/>
      <c r="PYW318" s="571"/>
      <c r="PYX318" s="571"/>
      <c r="PYY318" s="571"/>
      <c r="PYZ318" s="571"/>
      <c r="PZA318" s="571"/>
      <c r="PZB318" s="571"/>
      <c r="PZC318" s="571"/>
      <c r="PZD318" s="571"/>
      <c r="PZE318" s="571"/>
      <c r="PZF318" s="571"/>
      <c r="PZG318" s="571"/>
      <c r="PZH318" s="571"/>
      <c r="PZI318" s="571"/>
      <c r="PZJ318" s="571"/>
      <c r="PZK318" s="571"/>
      <c r="PZL318" s="571"/>
      <c r="PZM318" s="571"/>
      <c r="PZN318" s="571"/>
      <c r="PZO318" s="571"/>
      <c r="PZP318" s="571"/>
      <c r="PZQ318" s="571"/>
      <c r="PZR318" s="571"/>
      <c r="PZS318" s="571"/>
      <c r="PZT318" s="571"/>
      <c r="PZU318" s="571"/>
      <c r="PZV318" s="571"/>
      <c r="PZW318" s="571"/>
      <c r="PZX318" s="571"/>
      <c r="PZY318" s="571"/>
      <c r="PZZ318" s="571"/>
      <c r="QAA318" s="571"/>
      <c r="QAB318" s="571"/>
      <c r="QAC318" s="571"/>
      <c r="QAD318" s="571"/>
      <c r="QAE318" s="571"/>
      <c r="QAF318" s="571"/>
      <c r="QAI318" s="571"/>
      <c r="QAJ318" s="571"/>
      <c r="QAK318" s="571"/>
      <c r="QAL318" s="571"/>
      <c r="QAM318" s="571"/>
      <c r="QAN318" s="571"/>
      <c r="QAO318" s="571"/>
      <c r="QAP318" s="571"/>
      <c r="QAQ318" s="571"/>
      <c r="QAR318" s="571"/>
      <c r="QAS318" s="571"/>
      <c r="QAT318" s="571"/>
      <c r="QAU318" s="571"/>
      <c r="QAV318" s="571"/>
      <c r="QAW318" s="571"/>
      <c r="QAX318" s="571"/>
      <c r="QAY318" s="571"/>
      <c r="QAZ318" s="571"/>
      <c r="QBA318" s="571"/>
      <c r="QBB318" s="571"/>
      <c r="QBC318" s="571"/>
      <c r="QBD318" s="571"/>
      <c r="QBE318" s="571"/>
      <c r="QBF318" s="571"/>
      <c r="QBG318" s="571"/>
      <c r="QBH318" s="571"/>
      <c r="QBI318" s="571"/>
      <c r="QBJ318" s="571"/>
      <c r="QBK318" s="571"/>
      <c r="QBL318" s="571"/>
      <c r="QBM318" s="571"/>
      <c r="QBN318" s="571"/>
      <c r="QBO318" s="571"/>
      <c r="QBP318" s="571"/>
      <c r="QBQ318" s="571"/>
      <c r="QBR318" s="571"/>
      <c r="QBS318" s="571"/>
      <c r="QBT318" s="571"/>
      <c r="QBU318" s="571"/>
      <c r="QBV318" s="571"/>
      <c r="QBW318" s="571"/>
      <c r="QBX318" s="571"/>
      <c r="QBY318" s="571"/>
      <c r="QBZ318" s="571"/>
      <c r="QCA318" s="571"/>
      <c r="QCB318" s="571"/>
      <c r="QCC318" s="571"/>
      <c r="QCD318" s="571"/>
      <c r="QCE318" s="571"/>
      <c r="QCF318" s="571"/>
      <c r="QCG318" s="571"/>
      <c r="QCH318" s="571"/>
      <c r="QCI318" s="571"/>
      <c r="QCJ318" s="571"/>
      <c r="QCK318" s="571"/>
      <c r="QCL318" s="571"/>
      <c r="QCM318" s="571"/>
      <c r="QCN318" s="571"/>
      <c r="QCO318" s="571"/>
      <c r="QCP318" s="571"/>
      <c r="QCQ318" s="571"/>
      <c r="QCR318" s="571"/>
      <c r="QCS318" s="571"/>
      <c r="QCT318" s="571"/>
      <c r="QCU318" s="571"/>
      <c r="QCV318" s="571"/>
      <c r="QCW318" s="571"/>
      <c r="QCX318" s="571"/>
      <c r="QCY318" s="571"/>
      <c r="QCZ318" s="571"/>
      <c r="QDA318" s="571"/>
      <c r="QDB318" s="571"/>
      <c r="QDC318" s="571"/>
      <c r="QDD318" s="571"/>
      <c r="QDE318" s="571"/>
      <c r="QDF318" s="571"/>
      <c r="QDG318" s="571"/>
      <c r="QDH318" s="571"/>
      <c r="QDI318" s="571"/>
      <c r="QDJ318" s="571"/>
      <c r="QDK318" s="571"/>
      <c r="QDL318" s="571"/>
      <c r="QDM318" s="571"/>
      <c r="QDN318" s="571"/>
      <c r="QDO318" s="571"/>
      <c r="QDP318" s="571"/>
      <c r="QDQ318" s="571"/>
      <c r="QDR318" s="571"/>
      <c r="QDS318" s="571"/>
      <c r="QDT318" s="571"/>
      <c r="QDU318" s="571"/>
      <c r="QDV318" s="571"/>
      <c r="QDW318" s="571"/>
      <c r="QDX318" s="571"/>
      <c r="QDY318" s="571"/>
      <c r="QDZ318" s="571"/>
      <c r="QEA318" s="571"/>
      <c r="QEB318" s="571"/>
      <c r="QEC318" s="571"/>
      <c r="QED318" s="571"/>
      <c r="QEE318" s="571"/>
      <c r="QEF318" s="571"/>
      <c r="QEG318" s="571"/>
      <c r="QEH318" s="571"/>
      <c r="QEI318" s="571"/>
      <c r="QEJ318" s="571"/>
      <c r="QEK318" s="571"/>
      <c r="QEL318" s="571"/>
      <c r="QEM318" s="571"/>
      <c r="QEN318" s="571"/>
      <c r="QEO318" s="571"/>
      <c r="QEP318" s="571"/>
      <c r="QEQ318" s="571"/>
      <c r="QER318" s="571"/>
      <c r="QES318" s="571"/>
      <c r="QET318" s="571"/>
      <c r="QEU318" s="571"/>
      <c r="QEV318" s="571"/>
      <c r="QEW318" s="571"/>
      <c r="QEX318" s="571"/>
      <c r="QEY318" s="571"/>
      <c r="QEZ318" s="571"/>
      <c r="QFA318" s="571"/>
      <c r="QFB318" s="571"/>
      <c r="QFC318" s="571"/>
      <c r="QFD318" s="571"/>
      <c r="QFE318" s="571"/>
      <c r="QFF318" s="571"/>
      <c r="QFG318" s="571"/>
      <c r="QFH318" s="571"/>
      <c r="QFI318" s="571"/>
      <c r="QFJ318" s="571"/>
      <c r="QFK318" s="571"/>
      <c r="QFL318" s="571"/>
      <c r="QFM318" s="571"/>
      <c r="QFN318" s="571"/>
      <c r="QFO318" s="571"/>
      <c r="QFP318" s="571"/>
      <c r="QFQ318" s="571"/>
      <c r="QFR318" s="571"/>
      <c r="QFS318" s="571"/>
      <c r="QFT318" s="571"/>
      <c r="QFU318" s="571"/>
      <c r="QFV318" s="571"/>
      <c r="QFW318" s="571"/>
      <c r="QFX318" s="571"/>
      <c r="QFY318" s="571"/>
      <c r="QFZ318" s="571"/>
      <c r="QGA318" s="571"/>
      <c r="QGB318" s="571"/>
      <c r="QGC318" s="571"/>
      <c r="QGD318" s="571"/>
      <c r="QGE318" s="571"/>
      <c r="QGF318" s="571"/>
      <c r="QGG318" s="571"/>
      <c r="QGH318" s="571"/>
      <c r="QGI318" s="571"/>
      <c r="QGJ318" s="571"/>
      <c r="QGK318" s="571"/>
      <c r="QGL318" s="571"/>
      <c r="QGM318" s="571"/>
      <c r="QGN318" s="571"/>
      <c r="QGO318" s="571"/>
      <c r="QGP318" s="571"/>
      <c r="QGQ318" s="571"/>
      <c r="QGR318" s="571"/>
      <c r="QGS318" s="571"/>
      <c r="QGT318" s="571"/>
      <c r="QGU318" s="571"/>
      <c r="QGV318" s="571"/>
      <c r="QGW318" s="571"/>
      <c r="QGX318" s="571"/>
      <c r="QGY318" s="571"/>
      <c r="QGZ318" s="571"/>
      <c r="QHA318" s="571"/>
      <c r="QHB318" s="571"/>
      <c r="QHC318" s="571"/>
      <c r="QHD318" s="571"/>
      <c r="QHE318" s="571"/>
      <c r="QHF318" s="571"/>
      <c r="QHG318" s="571"/>
      <c r="QHH318" s="571"/>
      <c r="QHI318" s="571"/>
      <c r="QHJ318" s="571"/>
      <c r="QHK318" s="571"/>
      <c r="QHL318" s="571"/>
      <c r="QHM318" s="571"/>
      <c r="QHN318" s="571"/>
      <c r="QHO318" s="571"/>
      <c r="QHP318" s="571"/>
      <c r="QHQ318" s="571"/>
      <c r="QHR318" s="571"/>
      <c r="QHS318" s="571"/>
      <c r="QHT318" s="571"/>
      <c r="QHU318" s="571"/>
      <c r="QHV318" s="571"/>
      <c r="QHW318" s="571"/>
      <c r="QHX318" s="571"/>
      <c r="QHY318" s="571"/>
      <c r="QHZ318" s="571"/>
      <c r="QIA318" s="571"/>
      <c r="QIB318" s="571"/>
      <c r="QIC318" s="571"/>
      <c r="QID318" s="571"/>
      <c r="QIE318" s="571"/>
      <c r="QIF318" s="571"/>
      <c r="QIG318" s="571"/>
      <c r="QIH318" s="571"/>
      <c r="QII318" s="571"/>
      <c r="QIJ318" s="571"/>
      <c r="QIK318" s="571"/>
      <c r="QIL318" s="571"/>
      <c r="QIM318" s="571"/>
      <c r="QIN318" s="571"/>
      <c r="QIO318" s="571"/>
      <c r="QIP318" s="571"/>
      <c r="QIQ318" s="571"/>
      <c r="QIR318" s="571"/>
      <c r="QIS318" s="571"/>
      <c r="QIT318" s="571"/>
      <c r="QIU318" s="571"/>
      <c r="QIV318" s="571"/>
      <c r="QIW318" s="571"/>
      <c r="QIX318" s="571"/>
      <c r="QIY318" s="571"/>
      <c r="QIZ318" s="571"/>
      <c r="QJA318" s="571"/>
      <c r="QJB318" s="571"/>
      <c r="QJC318" s="571"/>
      <c r="QJD318" s="571"/>
      <c r="QJE318" s="571"/>
      <c r="QJF318" s="571"/>
      <c r="QJG318" s="571"/>
      <c r="QJH318" s="571"/>
      <c r="QJI318" s="571"/>
      <c r="QJJ318" s="571"/>
      <c r="QJK318" s="571"/>
      <c r="QJL318" s="571"/>
      <c r="QJM318" s="571"/>
      <c r="QJN318" s="571"/>
      <c r="QJO318" s="571"/>
      <c r="QJP318" s="571"/>
      <c r="QJQ318" s="571"/>
      <c r="QJR318" s="571"/>
      <c r="QJS318" s="571"/>
      <c r="QJT318" s="571"/>
      <c r="QJU318" s="571"/>
      <c r="QJV318" s="571"/>
      <c r="QJW318" s="571"/>
      <c r="QJX318" s="571"/>
      <c r="QJY318" s="571"/>
      <c r="QJZ318" s="571"/>
      <c r="QKA318" s="571"/>
      <c r="QKB318" s="571"/>
      <c r="QKE318" s="571"/>
      <c r="QKF318" s="571"/>
      <c r="QKG318" s="571"/>
      <c r="QKH318" s="571"/>
      <c r="QKI318" s="571"/>
      <c r="QKJ318" s="571"/>
      <c r="QKK318" s="571"/>
      <c r="QKL318" s="571"/>
      <c r="QKM318" s="571"/>
      <c r="QKN318" s="571"/>
      <c r="QKO318" s="571"/>
      <c r="QKP318" s="571"/>
      <c r="QKQ318" s="571"/>
      <c r="QKR318" s="571"/>
      <c r="QKS318" s="571"/>
      <c r="QKT318" s="571"/>
      <c r="QKU318" s="571"/>
      <c r="QKV318" s="571"/>
      <c r="QKW318" s="571"/>
      <c r="QKX318" s="571"/>
      <c r="QKY318" s="571"/>
      <c r="QKZ318" s="571"/>
      <c r="QLA318" s="571"/>
      <c r="QLB318" s="571"/>
      <c r="QLC318" s="571"/>
      <c r="QLD318" s="571"/>
      <c r="QLE318" s="571"/>
      <c r="QLF318" s="571"/>
      <c r="QLG318" s="571"/>
      <c r="QLH318" s="571"/>
      <c r="QLI318" s="571"/>
      <c r="QLJ318" s="571"/>
      <c r="QLK318" s="571"/>
      <c r="QLL318" s="571"/>
      <c r="QLM318" s="571"/>
      <c r="QLN318" s="571"/>
      <c r="QLO318" s="571"/>
      <c r="QLP318" s="571"/>
      <c r="QLQ318" s="571"/>
      <c r="QLR318" s="571"/>
      <c r="QLS318" s="571"/>
      <c r="QLT318" s="571"/>
      <c r="QLU318" s="571"/>
      <c r="QLV318" s="571"/>
      <c r="QLW318" s="571"/>
      <c r="QLX318" s="571"/>
      <c r="QLY318" s="571"/>
      <c r="QLZ318" s="571"/>
      <c r="QMA318" s="571"/>
      <c r="QMB318" s="571"/>
      <c r="QMC318" s="571"/>
      <c r="QMD318" s="571"/>
      <c r="QME318" s="571"/>
      <c r="QMF318" s="571"/>
      <c r="QMG318" s="571"/>
      <c r="QMH318" s="571"/>
      <c r="QMI318" s="571"/>
      <c r="QMJ318" s="571"/>
      <c r="QMK318" s="571"/>
      <c r="QML318" s="571"/>
      <c r="QMM318" s="571"/>
      <c r="QMN318" s="571"/>
      <c r="QMO318" s="571"/>
      <c r="QMP318" s="571"/>
      <c r="QMQ318" s="571"/>
      <c r="QMR318" s="571"/>
      <c r="QMS318" s="571"/>
      <c r="QMT318" s="571"/>
      <c r="QMU318" s="571"/>
      <c r="QMV318" s="571"/>
      <c r="QMW318" s="571"/>
      <c r="QMX318" s="571"/>
      <c r="QMY318" s="571"/>
      <c r="QMZ318" s="571"/>
      <c r="QNA318" s="571"/>
      <c r="QNB318" s="571"/>
      <c r="QNC318" s="571"/>
      <c r="QND318" s="571"/>
      <c r="QNE318" s="571"/>
      <c r="QNF318" s="571"/>
      <c r="QNG318" s="571"/>
      <c r="QNH318" s="571"/>
      <c r="QNI318" s="571"/>
      <c r="QNJ318" s="571"/>
      <c r="QNK318" s="571"/>
      <c r="QNL318" s="571"/>
      <c r="QNM318" s="571"/>
      <c r="QNN318" s="571"/>
      <c r="QNO318" s="571"/>
      <c r="QNP318" s="571"/>
      <c r="QNQ318" s="571"/>
      <c r="QNR318" s="571"/>
      <c r="QNS318" s="571"/>
      <c r="QNT318" s="571"/>
      <c r="QNU318" s="571"/>
      <c r="QNV318" s="571"/>
      <c r="QNW318" s="571"/>
      <c r="QNX318" s="571"/>
      <c r="QNY318" s="571"/>
      <c r="QNZ318" s="571"/>
      <c r="QOA318" s="571"/>
      <c r="QOB318" s="571"/>
      <c r="QOC318" s="571"/>
      <c r="QOD318" s="571"/>
      <c r="QOE318" s="571"/>
      <c r="QOF318" s="571"/>
      <c r="QOG318" s="571"/>
      <c r="QOH318" s="571"/>
      <c r="QOI318" s="571"/>
      <c r="QOJ318" s="571"/>
      <c r="QOK318" s="571"/>
      <c r="QOL318" s="571"/>
      <c r="QOM318" s="571"/>
      <c r="QON318" s="571"/>
      <c r="QOO318" s="571"/>
      <c r="QOP318" s="571"/>
      <c r="QOQ318" s="571"/>
      <c r="QOR318" s="571"/>
      <c r="QOS318" s="571"/>
      <c r="QOT318" s="571"/>
      <c r="QOU318" s="571"/>
      <c r="QOV318" s="571"/>
      <c r="QOW318" s="571"/>
      <c r="QOX318" s="571"/>
      <c r="QOY318" s="571"/>
      <c r="QOZ318" s="571"/>
      <c r="QPA318" s="571"/>
      <c r="QPB318" s="571"/>
      <c r="QPC318" s="571"/>
      <c r="QPD318" s="571"/>
      <c r="QPE318" s="571"/>
      <c r="QPF318" s="571"/>
      <c r="QPG318" s="571"/>
      <c r="QPH318" s="571"/>
      <c r="QPI318" s="571"/>
      <c r="QPJ318" s="571"/>
      <c r="QPK318" s="571"/>
      <c r="QPL318" s="571"/>
      <c r="QPM318" s="571"/>
      <c r="QPN318" s="571"/>
      <c r="QPO318" s="571"/>
      <c r="QPP318" s="571"/>
      <c r="QPQ318" s="571"/>
      <c r="QPR318" s="571"/>
      <c r="QPS318" s="571"/>
      <c r="QPT318" s="571"/>
      <c r="QPU318" s="571"/>
      <c r="QPV318" s="571"/>
      <c r="QPW318" s="571"/>
      <c r="QPX318" s="571"/>
      <c r="QPY318" s="571"/>
      <c r="QPZ318" s="571"/>
      <c r="QQA318" s="571"/>
      <c r="QQB318" s="571"/>
      <c r="QQC318" s="571"/>
      <c r="QQD318" s="571"/>
      <c r="QQE318" s="571"/>
      <c r="QQF318" s="571"/>
      <c r="QQG318" s="571"/>
      <c r="QQH318" s="571"/>
      <c r="QQI318" s="571"/>
      <c r="QQJ318" s="571"/>
      <c r="QQK318" s="571"/>
      <c r="QQL318" s="571"/>
      <c r="QQM318" s="571"/>
      <c r="QQN318" s="571"/>
      <c r="QQO318" s="571"/>
      <c r="QQP318" s="571"/>
      <c r="QQQ318" s="571"/>
      <c r="QQR318" s="571"/>
      <c r="QQS318" s="571"/>
      <c r="QQT318" s="571"/>
      <c r="QQU318" s="571"/>
      <c r="QQV318" s="571"/>
      <c r="QQW318" s="571"/>
      <c r="QQX318" s="571"/>
      <c r="QQY318" s="571"/>
      <c r="QQZ318" s="571"/>
      <c r="QRA318" s="571"/>
      <c r="QRB318" s="571"/>
      <c r="QRC318" s="571"/>
      <c r="QRD318" s="571"/>
      <c r="QRE318" s="571"/>
      <c r="QRF318" s="571"/>
      <c r="QRG318" s="571"/>
      <c r="QRH318" s="571"/>
      <c r="QRI318" s="571"/>
      <c r="QRJ318" s="571"/>
      <c r="QRK318" s="571"/>
      <c r="QRL318" s="571"/>
      <c r="QRM318" s="571"/>
      <c r="QRN318" s="571"/>
      <c r="QRO318" s="571"/>
      <c r="QRP318" s="571"/>
      <c r="QRQ318" s="571"/>
      <c r="QRR318" s="571"/>
      <c r="QRS318" s="571"/>
      <c r="QRT318" s="571"/>
      <c r="QRU318" s="571"/>
      <c r="QRV318" s="571"/>
      <c r="QRW318" s="571"/>
      <c r="QRX318" s="571"/>
      <c r="QRY318" s="571"/>
      <c r="QRZ318" s="571"/>
      <c r="QSA318" s="571"/>
      <c r="QSB318" s="571"/>
      <c r="QSC318" s="571"/>
      <c r="QSD318" s="571"/>
      <c r="QSE318" s="571"/>
      <c r="QSF318" s="571"/>
      <c r="QSG318" s="571"/>
      <c r="QSH318" s="571"/>
      <c r="QSI318" s="571"/>
      <c r="QSJ318" s="571"/>
      <c r="QSK318" s="571"/>
      <c r="QSL318" s="571"/>
      <c r="QSM318" s="571"/>
      <c r="QSN318" s="571"/>
      <c r="QSO318" s="571"/>
      <c r="QSP318" s="571"/>
      <c r="QSQ318" s="571"/>
      <c r="QSR318" s="571"/>
      <c r="QSS318" s="571"/>
      <c r="QST318" s="571"/>
      <c r="QSU318" s="571"/>
      <c r="QSV318" s="571"/>
      <c r="QSW318" s="571"/>
      <c r="QSX318" s="571"/>
      <c r="QSY318" s="571"/>
      <c r="QSZ318" s="571"/>
      <c r="QTA318" s="571"/>
      <c r="QTB318" s="571"/>
      <c r="QTC318" s="571"/>
      <c r="QTD318" s="571"/>
      <c r="QTE318" s="571"/>
      <c r="QTF318" s="571"/>
      <c r="QTG318" s="571"/>
      <c r="QTH318" s="571"/>
      <c r="QTI318" s="571"/>
      <c r="QTJ318" s="571"/>
      <c r="QTK318" s="571"/>
      <c r="QTL318" s="571"/>
      <c r="QTM318" s="571"/>
      <c r="QTN318" s="571"/>
      <c r="QTO318" s="571"/>
      <c r="QTP318" s="571"/>
      <c r="QTQ318" s="571"/>
      <c r="QTR318" s="571"/>
      <c r="QTS318" s="571"/>
      <c r="QTT318" s="571"/>
      <c r="QTU318" s="571"/>
      <c r="QTV318" s="571"/>
      <c r="QTW318" s="571"/>
      <c r="QTX318" s="571"/>
      <c r="QUA318" s="571"/>
      <c r="QUB318" s="571"/>
      <c r="QUC318" s="571"/>
      <c r="QUD318" s="571"/>
      <c r="QUE318" s="571"/>
      <c r="QUF318" s="571"/>
      <c r="QUG318" s="571"/>
      <c r="QUH318" s="571"/>
      <c r="QUI318" s="571"/>
      <c r="QUJ318" s="571"/>
      <c r="QUK318" s="571"/>
      <c r="QUL318" s="571"/>
      <c r="QUM318" s="571"/>
      <c r="QUN318" s="571"/>
      <c r="QUO318" s="571"/>
      <c r="QUP318" s="571"/>
      <c r="QUQ318" s="571"/>
      <c r="QUR318" s="571"/>
      <c r="QUS318" s="571"/>
      <c r="QUT318" s="571"/>
      <c r="QUU318" s="571"/>
      <c r="QUV318" s="571"/>
      <c r="QUW318" s="571"/>
      <c r="QUX318" s="571"/>
      <c r="QUY318" s="571"/>
      <c r="QUZ318" s="571"/>
      <c r="QVA318" s="571"/>
      <c r="QVB318" s="571"/>
      <c r="QVC318" s="571"/>
      <c r="QVD318" s="571"/>
      <c r="QVE318" s="571"/>
      <c r="QVF318" s="571"/>
      <c r="QVG318" s="571"/>
      <c r="QVH318" s="571"/>
      <c r="QVI318" s="571"/>
      <c r="QVJ318" s="571"/>
      <c r="QVK318" s="571"/>
      <c r="QVL318" s="571"/>
      <c r="QVM318" s="571"/>
      <c r="QVN318" s="571"/>
      <c r="QVO318" s="571"/>
      <c r="QVP318" s="571"/>
      <c r="QVQ318" s="571"/>
      <c r="QVR318" s="571"/>
      <c r="QVS318" s="571"/>
      <c r="QVT318" s="571"/>
      <c r="QVU318" s="571"/>
      <c r="QVV318" s="571"/>
      <c r="QVW318" s="571"/>
      <c r="QVX318" s="571"/>
      <c r="QVY318" s="571"/>
      <c r="QVZ318" s="571"/>
      <c r="QWA318" s="571"/>
      <c r="QWB318" s="571"/>
      <c r="QWC318" s="571"/>
      <c r="QWD318" s="571"/>
      <c r="QWE318" s="571"/>
      <c r="QWF318" s="571"/>
      <c r="QWG318" s="571"/>
      <c r="QWH318" s="571"/>
      <c r="QWI318" s="571"/>
      <c r="QWJ318" s="571"/>
      <c r="QWK318" s="571"/>
      <c r="QWL318" s="571"/>
      <c r="QWM318" s="571"/>
      <c r="QWN318" s="571"/>
      <c r="QWO318" s="571"/>
      <c r="QWP318" s="571"/>
      <c r="QWQ318" s="571"/>
      <c r="QWR318" s="571"/>
      <c r="QWS318" s="571"/>
      <c r="QWT318" s="571"/>
      <c r="QWU318" s="571"/>
      <c r="QWV318" s="571"/>
      <c r="QWW318" s="571"/>
      <c r="QWX318" s="571"/>
      <c r="QWY318" s="571"/>
      <c r="QWZ318" s="571"/>
      <c r="QXA318" s="571"/>
      <c r="QXB318" s="571"/>
      <c r="QXC318" s="571"/>
      <c r="QXD318" s="571"/>
      <c r="QXE318" s="571"/>
      <c r="QXF318" s="571"/>
      <c r="QXG318" s="571"/>
      <c r="QXH318" s="571"/>
      <c r="QXI318" s="571"/>
      <c r="QXJ318" s="571"/>
      <c r="QXK318" s="571"/>
      <c r="QXL318" s="571"/>
      <c r="QXM318" s="571"/>
      <c r="QXN318" s="571"/>
      <c r="QXO318" s="571"/>
      <c r="QXP318" s="571"/>
      <c r="QXQ318" s="571"/>
      <c r="QXR318" s="571"/>
      <c r="QXS318" s="571"/>
      <c r="QXT318" s="571"/>
      <c r="QXU318" s="571"/>
      <c r="QXV318" s="571"/>
      <c r="QXW318" s="571"/>
      <c r="QXX318" s="571"/>
      <c r="QXY318" s="571"/>
      <c r="QXZ318" s="571"/>
      <c r="QYA318" s="571"/>
      <c r="QYB318" s="571"/>
      <c r="QYC318" s="571"/>
      <c r="QYD318" s="571"/>
      <c r="QYE318" s="571"/>
      <c r="QYF318" s="571"/>
      <c r="QYG318" s="571"/>
      <c r="QYH318" s="571"/>
      <c r="QYI318" s="571"/>
      <c r="QYJ318" s="571"/>
      <c r="QYK318" s="571"/>
      <c r="QYL318" s="571"/>
      <c r="QYM318" s="571"/>
      <c r="QYN318" s="571"/>
      <c r="QYO318" s="571"/>
      <c r="QYP318" s="571"/>
      <c r="QYQ318" s="571"/>
      <c r="QYR318" s="571"/>
      <c r="QYS318" s="571"/>
      <c r="QYT318" s="571"/>
      <c r="QYU318" s="571"/>
      <c r="QYV318" s="571"/>
      <c r="QYW318" s="571"/>
      <c r="QYX318" s="571"/>
      <c r="QYY318" s="571"/>
      <c r="QYZ318" s="571"/>
      <c r="QZA318" s="571"/>
      <c r="QZB318" s="571"/>
      <c r="QZC318" s="571"/>
      <c r="QZD318" s="571"/>
      <c r="QZE318" s="571"/>
      <c r="QZF318" s="571"/>
      <c r="QZG318" s="571"/>
      <c r="QZH318" s="571"/>
      <c r="QZI318" s="571"/>
      <c r="QZJ318" s="571"/>
      <c r="QZK318" s="571"/>
      <c r="QZL318" s="571"/>
      <c r="QZM318" s="571"/>
      <c r="QZN318" s="571"/>
      <c r="QZO318" s="571"/>
      <c r="QZP318" s="571"/>
      <c r="QZQ318" s="571"/>
      <c r="QZR318" s="571"/>
      <c r="QZS318" s="571"/>
      <c r="QZT318" s="571"/>
      <c r="QZU318" s="571"/>
      <c r="QZV318" s="571"/>
      <c r="QZW318" s="571"/>
      <c r="QZX318" s="571"/>
      <c r="QZY318" s="571"/>
      <c r="QZZ318" s="571"/>
      <c r="RAA318" s="571"/>
      <c r="RAB318" s="571"/>
      <c r="RAC318" s="571"/>
      <c r="RAD318" s="571"/>
      <c r="RAE318" s="571"/>
      <c r="RAF318" s="571"/>
      <c r="RAG318" s="571"/>
      <c r="RAH318" s="571"/>
      <c r="RAI318" s="571"/>
      <c r="RAJ318" s="571"/>
      <c r="RAK318" s="571"/>
      <c r="RAL318" s="571"/>
      <c r="RAM318" s="571"/>
      <c r="RAN318" s="571"/>
      <c r="RAO318" s="571"/>
      <c r="RAP318" s="571"/>
      <c r="RAQ318" s="571"/>
      <c r="RAR318" s="571"/>
      <c r="RAS318" s="571"/>
      <c r="RAT318" s="571"/>
      <c r="RAU318" s="571"/>
      <c r="RAV318" s="571"/>
      <c r="RAW318" s="571"/>
      <c r="RAX318" s="571"/>
      <c r="RAY318" s="571"/>
      <c r="RAZ318" s="571"/>
      <c r="RBA318" s="571"/>
      <c r="RBB318" s="571"/>
      <c r="RBC318" s="571"/>
      <c r="RBD318" s="571"/>
      <c r="RBE318" s="571"/>
      <c r="RBF318" s="571"/>
      <c r="RBG318" s="571"/>
      <c r="RBH318" s="571"/>
      <c r="RBI318" s="571"/>
      <c r="RBJ318" s="571"/>
      <c r="RBK318" s="571"/>
      <c r="RBL318" s="571"/>
      <c r="RBM318" s="571"/>
      <c r="RBN318" s="571"/>
      <c r="RBO318" s="571"/>
      <c r="RBP318" s="571"/>
      <c r="RBQ318" s="571"/>
      <c r="RBR318" s="571"/>
      <c r="RBS318" s="571"/>
      <c r="RBT318" s="571"/>
      <c r="RBU318" s="571"/>
      <c r="RBV318" s="571"/>
      <c r="RBW318" s="571"/>
      <c r="RBX318" s="571"/>
      <c r="RBY318" s="571"/>
      <c r="RBZ318" s="571"/>
      <c r="RCA318" s="571"/>
      <c r="RCB318" s="571"/>
      <c r="RCC318" s="571"/>
      <c r="RCD318" s="571"/>
      <c r="RCE318" s="571"/>
      <c r="RCF318" s="571"/>
      <c r="RCG318" s="571"/>
      <c r="RCH318" s="571"/>
      <c r="RCI318" s="571"/>
      <c r="RCJ318" s="571"/>
      <c r="RCK318" s="571"/>
      <c r="RCL318" s="571"/>
      <c r="RCM318" s="571"/>
      <c r="RCN318" s="571"/>
      <c r="RCO318" s="571"/>
      <c r="RCP318" s="571"/>
      <c r="RCQ318" s="571"/>
      <c r="RCR318" s="571"/>
      <c r="RCS318" s="571"/>
      <c r="RCT318" s="571"/>
      <c r="RCU318" s="571"/>
      <c r="RCV318" s="571"/>
      <c r="RCW318" s="571"/>
      <c r="RCX318" s="571"/>
      <c r="RCY318" s="571"/>
      <c r="RCZ318" s="571"/>
      <c r="RDA318" s="571"/>
      <c r="RDB318" s="571"/>
      <c r="RDC318" s="571"/>
      <c r="RDD318" s="571"/>
      <c r="RDE318" s="571"/>
      <c r="RDF318" s="571"/>
      <c r="RDG318" s="571"/>
      <c r="RDH318" s="571"/>
      <c r="RDI318" s="571"/>
      <c r="RDJ318" s="571"/>
      <c r="RDK318" s="571"/>
      <c r="RDL318" s="571"/>
      <c r="RDM318" s="571"/>
      <c r="RDN318" s="571"/>
      <c r="RDO318" s="571"/>
      <c r="RDP318" s="571"/>
      <c r="RDQ318" s="571"/>
      <c r="RDR318" s="571"/>
      <c r="RDS318" s="571"/>
      <c r="RDT318" s="571"/>
      <c r="RDW318" s="571"/>
      <c r="RDX318" s="571"/>
      <c r="RDY318" s="571"/>
      <c r="RDZ318" s="571"/>
      <c r="REA318" s="571"/>
      <c r="REB318" s="571"/>
      <c r="REC318" s="571"/>
      <c r="RED318" s="571"/>
      <c r="REE318" s="571"/>
      <c r="REF318" s="571"/>
      <c r="REG318" s="571"/>
      <c r="REH318" s="571"/>
      <c r="REI318" s="571"/>
      <c r="REJ318" s="571"/>
      <c r="REK318" s="571"/>
      <c r="REL318" s="571"/>
      <c r="REM318" s="571"/>
      <c r="REN318" s="571"/>
      <c r="REO318" s="571"/>
      <c r="REP318" s="571"/>
      <c r="REQ318" s="571"/>
      <c r="RER318" s="571"/>
      <c r="RES318" s="571"/>
      <c r="RET318" s="571"/>
      <c r="REU318" s="571"/>
      <c r="REV318" s="571"/>
      <c r="REW318" s="571"/>
      <c r="REX318" s="571"/>
      <c r="REY318" s="571"/>
      <c r="REZ318" s="571"/>
      <c r="RFA318" s="571"/>
      <c r="RFB318" s="571"/>
      <c r="RFC318" s="571"/>
      <c r="RFD318" s="571"/>
      <c r="RFE318" s="571"/>
      <c r="RFF318" s="571"/>
      <c r="RFG318" s="571"/>
      <c r="RFH318" s="571"/>
      <c r="RFI318" s="571"/>
      <c r="RFJ318" s="571"/>
      <c r="RFK318" s="571"/>
      <c r="RFL318" s="571"/>
      <c r="RFM318" s="571"/>
      <c r="RFN318" s="571"/>
      <c r="RFO318" s="571"/>
      <c r="RFP318" s="571"/>
      <c r="RFQ318" s="571"/>
      <c r="RFR318" s="571"/>
      <c r="RFS318" s="571"/>
      <c r="RFT318" s="571"/>
      <c r="RFU318" s="571"/>
      <c r="RFV318" s="571"/>
      <c r="RFW318" s="571"/>
      <c r="RFX318" s="571"/>
      <c r="RFY318" s="571"/>
      <c r="RFZ318" s="571"/>
      <c r="RGA318" s="571"/>
      <c r="RGB318" s="571"/>
      <c r="RGC318" s="571"/>
      <c r="RGD318" s="571"/>
      <c r="RGE318" s="571"/>
      <c r="RGF318" s="571"/>
      <c r="RGG318" s="571"/>
      <c r="RGH318" s="571"/>
      <c r="RGI318" s="571"/>
      <c r="RGJ318" s="571"/>
      <c r="RGK318" s="571"/>
      <c r="RGL318" s="571"/>
      <c r="RGM318" s="571"/>
      <c r="RGN318" s="571"/>
      <c r="RGO318" s="571"/>
      <c r="RGP318" s="571"/>
      <c r="RGQ318" s="571"/>
      <c r="RGR318" s="571"/>
      <c r="RGS318" s="571"/>
      <c r="RGT318" s="571"/>
      <c r="RGU318" s="571"/>
      <c r="RGV318" s="571"/>
      <c r="RGW318" s="571"/>
      <c r="RGX318" s="571"/>
      <c r="RGY318" s="571"/>
      <c r="RGZ318" s="571"/>
      <c r="RHA318" s="571"/>
      <c r="RHB318" s="571"/>
      <c r="RHC318" s="571"/>
      <c r="RHD318" s="571"/>
      <c r="RHE318" s="571"/>
      <c r="RHF318" s="571"/>
      <c r="RHG318" s="571"/>
      <c r="RHH318" s="571"/>
      <c r="RHI318" s="571"/>
      <c r="RHJ318" s="571"/>
      <c r="RHK318" s="571"/>
      <c r="RHL318" s="571"/>
      <c r="RHM318" s="571"/>
      <c r="RHN318" s="571"/>
      <c r="RHO318" s="571"/>
      <c r="RHP318" s="571"/>
      <c r="RHQ318" s="571"/>
      <c r="RHR318" s="571"/>
      <c r="RHS318" s="571"/>
      <c r="RHT318" s="571"/>
      <c r="RHU318" s="571"/>
      <c r="RHV318" s="571"/>
      <c r="RHW318" s="571"/>
      <c r="RHX318" s="571"/>
      <c r="RHY318" s="571"/>
      <c r="RHZ318" s="571"/>
      <c r="RIA318" s="571"/>
      <c r="RIB318" s="571"/>
      <c r="RIC318" s="571"/>
      <c r="RID318" s="571"/>
      <c r="RIE318" s="571"/>
      <c r="RIF318" s="571"/>
      <c r="RIG318" s="571"/>
      <c r="RIH318" s="571"/>
      <c r="RII318" s="571"/>
      <c r="RIJ318" s="571"/>
      <c r="RIK318" s="571"/>
      <c r="RIL318" s="571"/>
      <c r="RIM318" s="571"/>
      <c r="RIN318" s="571"/>
      <c r="RIO318" s="571"/>
      <c r="RIP318" s="571"/>
      <c r="RIQ318" s="571"/>
      <c r="RIR318" s="571"/>
      <c r="RIS318" s="571"/>
      <c r="RIT318" s="571"/>
      <c r="RIU318" s="571"/>
      <c r="RIV318" s="571"/>
      <c r="RIW318" s="571"/>
      <c r="RIX318" s="571"/>
      <c r="RIY318" s="571"/>
      <c r="RIZ318" s="571"/>
      <c r="RJA318" s="571"/>
      <c r="RJB318" s="571"/>
      <c r="RJC318" s="571"/>
      <c r="RJD318" s="571"/>
      <c r="RJE318" s="571"/>
      <c r="RJF318" s="571"/>
      <c r="RJG318" s="571"/>
      <c r="RJH318" s="571"/>
      <c r="RJI318" s="571"/>
      <c r="RJJ318" s="571"/>
      <c r="RJK318" s="571"/>
      <c r="RJL318" s="571"/>
      <c r="RJM318" s="571"/>
      <c r="RJN318" s="571"/>
      <c r="RJO318" s="571"/>
      <c r="RJP318" s="571"/>
      <c r="RJQ318" s="571"/>
      <c r="RJR318" s="571"/>
      <c r="RJS318" s="571"/>
      <c r="RJT318" s="571"/>
      <c r="RJU318" s="571"/>
      <c r="RJV318" s="571"/>
      <c r="RJW318" s="571"/>
      <c r="RJX318" s="571"/>
      <c r="RJY318" s="571"/>
      <c r="RJZ318" s="571"/>
      <c r="RKA318" s="571"/>
      <c r="RKB318" s="571"/>
      <c r="RKC318" s="571"/>
      <c r="RKD318" s="571"/>
      <c r="RKE318" s="571"/>
      <c r="RKF318" s="571"/>
      <c r="RKG318" s="571"/>
      <c r="RKH318" s="571"/>
      <c r="RKI318" s="571"/>
      <c r="RKJ318" s="571"/>
      <c r="RKK318" s="571"/>
      <c r="RKL318" s="571"/>
      <c r="RKM318" s="571"/>
      <c r="RKN318" s="571"/>
      <c r="RKO318" s="571"/>
      <c r="RKP318" s="571"/>
      <c r="RKQ318" s="571"/>
      <c r="RKR318" s="571"/>
      <c r="RKS318" s="571"/>
      <c r="RKT318" s="571"/>
      <c r="RKU318" s="571"/>
      <c r="RKV318" s="571"/>
      <c r="RKW318" s="571"/>
      <c r="RKX318" s="571"/>
      <c r="RKY318" s="571"/>
      <c r="RKZ318" s="571"/>
      <c r="RLA318" s="571"/>
      <c r="RLB318" s="571"/>
      <c r="RLC318" s="571"/>
      <c r="RLD318" s="571"/>
      <c r="RLE318" s="571"/>
      <c r="RLF318" s="571"/>
      <c r="RLG318" s="571"/>
      <c r="RLH318" s="571"/>
      <c r="RLI318" s="571"/>
      <c r="RLJ318" s="571"/>
      <c r="RLK318" s="571"/>
      <c r="RLL318" s="571"/>
      <c r="RLM318" s="571"/>
      <c r="RLN318" s="571"/>
      <c r="RLO318" s="571"/>
      <c r="RLP318" s="571"/>
      <c r="RLQ318" s="571"/>
      <c r="RLR318" s="571"/>
      <c r="RLS318" s="571"/>
      <c r="RLT318" s="571"/>
      <c r="RLU318" s="571"/>
      <c r="RLV318" s="571"/>
      <c r="RLW318" s="571"/>
      <c r="RLX318" s="571"/>
      <c r="RLY318" s="571"/>
      <c r="RLZ318" s="571"/>
      <c r="RMA318" s="571"/>
      <c r="RMB318" s="571"/>
      <c r="RMC318" s="571"/>
      <c r="RMD318" s="571"/>
      <c r="RME318" s="571"/>
      <c r="RMF318" s="571"/>
      <c r="RMG318" s="571"/>
      <c r="RMH318" s="571"/>
      <c r="RMI318" s="571"/>
      <c r="RMJ318" s="571"/>
      <c r="RMK318" s="571"/>
      <c r="RML318" s="571"/>
      <c r="RMM318" s="571"/>
      <c r="RMN318" s="571"/>
      <c r="RMO318" s="571"/>
      <c r="RMP318" s="571"/>
      <c r="RMQ318" s="571"/>
      <c r="RMR318" s="571"/>
      <c r="RMS318" s="571"/>
      <c r="RMT318" s="571"/>
      <c r="RMU318" s="571"/>
      <c r="RMV318" s="571"/>
      <c r="RMW318" s="571"/>
      <c r="RMX318" s="571"/>
      <c r="RMY318" s="571"/>
      <c r="RMZ318" s="571"/>
      <c r="RNA318" s="571"/>
      <c r="RNB318" s="571"/>
      <c r="RNC318" s="571"/>
      <c r="RND318" s="571"/>
      <c r="RNE318" s="571"/>
      <c r="RNF318" s="571"/>
      <c r="RNG318" s="571"/>
      <c r="RNH318" s="571"/>
      <c r="RNI318" s="571"/>
      <c r="RNJ318" s="571"/>
      <c r="RNK318" s="571"/>
      <c r="RNL318" s="571"/>
      <c r="RNM318" s="571"/>
      <c r="RNN318" s="571"/>
      <c r="RNO318" s="571"/>
      <c r="RNP318" s="571"/>
      <c r="RNS318" s="571"/>
      <c r="RNT318" s="571"/>
      <c r="RNU318" s="571"/>
      <c r="RNV318" s="571"/>
      <c r="RNW318" s="571"/>
      <c r="RNX318" s="571"/>
      <c r="RNY318" s="571"/>
      <c r="RNZ318" s="571"/>
      <c r="ROA318" s="571"/>
      <c r="ROB318" s="571"/>
      <c r="ROC318" s="571"/>
      <c r="ROD318" s="571"/>
      <c r="ROE318" s="571"/>
      <c r="ROF318" s="571"/>
      <c r="ROG318" s="571"/>
      <c r="ROH318" s="571"/>
      <c r="ROI318" s="571"/>
      <c r="ROJ318" s="571"/>
      <c r="ROK318" s="571"/>
      <c r="ROL318" s="571"/>
      <c r="ROM318" s="571"/>
      <c r="RON318" s="571"/>
      <c r="ROO318" s="571"/>
      <c r="ROP318" s="571"/>
      <c r="ROQ318" s="571"/>
      <c r="ROR318" s="571"/>
      <c r="ROS318" s="571"/>
      <c r="ROT318" s="571"/>
      <c r="ROU318" s="571"/>
      <c r="ROV318" s="571"/>
      <c r="ROW318" s="571"/>
      <c r="ROX318" s="571"/>
      <c r="ROY318" s="571"/>
      <c r="ROZ318" s="571"/>
      <c r="RPA318" s="571"/>
      <c r="RPB318" s="571"/>
      <c r="RPC318" s="571"/>
      <c r="RPD318" s="571"/>
      <c r="RPE318" s="571"/>
      <c r="RPF318" s="571"/>
      <c r="RPG318" s="571"/>
      <c r="RPH318" s="571"/>
      <c r="RPI318" s="571"/>
      <c r="RPJ318" s="571"/>
      <c r="RPK318" s="571"/>
      <c r="RPL318" s="571"/>
      <c r="RPM318" s="571"/>
      <c r="RPN318" s="571"/>
      <c r="RPO318" s="571"/>
      <c r="RPP318" s="571"/>
      <c r="RPQ318" s="571"/>
      <c r="RPR318" s="571"/>
      <c r="RPS318" s="571"/>
      <c r="RPT318" s="571"/>
      <c r="RPU318" s="571"/>
      <c r="RPV318" s="571"/>
      <c r="RPW318" s="571"/>
      <c r="RPX318" s="571"/>
      <c r="RPY318" s="571"/>
      <c r="RPZ318" s="571"/>
      <c r="RQA318" s="571"/>
      <c r="RQB318" s="571"/>
      <c r="RQC318" s="571"/>
      <c r="RQD318" s="571"/>
      <c r="RQE318" s="571"/>
      <c r="RQF318" s="571"/>
      <c r="RQG318" s="571"/>
      <c r="RQH318" s="571"/>
      <c r="RQI318" s="571"/>
      <c r="RQJ318" s="571"/>
      <c r="RQK318" s="571"/>
      <c r="RQL318" s="571"/>
      <c r="RQM318" s="571"/>
      <c r="RQN318" s="571"/>
      <c r="RQO318" s="571"/>
      <c r="RQP318" s="571"/>
      <c r="RQQ318" s="571"/>
      <c r="RQR318" s="571"/>
      <c r="RQS318" s="571"/>
      <c r="RQT318" s="571"/>
      <c r="RQU318" s="571"/>
      <c r="RQV318" s="571"/>
      <c r="RQW318" s="571"/>
      <c r="RQX318" s="571"/>
      <c r="RQY318" s="571"/>
      <c r="RQZ318" s="571"/>
      <c r="RRA318" s="571"/>
      <c r="RRB318" s="571"/>
      <c r="RRC318" s="571"/>
      <c r="RRD318" s="571"/>
      <c r="RRE318" s="571"/>
      <c r="RRF318" s="571"/>
      <c r="RRG318" s="571"/>
      <c r="RRH318" s="571"/>
      <c r="RRI318" s="571"/>
      <c r="RRJ318" s="571"/>
      <c r="RRK318" s="571"/>
      <c r="RRL318" s="571"/>
      <c r="RRM318" s="571"/>
      <c r="RRN318" s="571"/>
      <c r="RRO318" s="571"/>
      <c r="RRP318" s="571"/>
      <c r="RRQ318" s="571"/>
      <c r="RRR318" s="571"/>
      <c r="RRS318" s="571"/>
      <c r="RRT318" s="571"/>
      <c r="RRU318" s="571"/>
      <c r="RRV318" s="571"/>
      <c r="RRW318" s="571"/>
      <c r="RRX318" s="571"/>
      <c r="RRY318" s="571"/>
      <c r="RRZ318" s="571"/>
      <c r="RSA318" s="571"/>
      <c r="RSB318" s="571"/>
      <c r="RSC318" s="571"/>
      <c r="RSD318" s="571"/>
      <c r="RSE318" s="571"/>
      <c r="RSF318" s="571"/>
      <c r="RSG318" s="571"/>
      <c r="RSH318" s="571"/>
      <c r="RSI318" s="571"/>
      <c r="RSJ318" s="571"/>
      <c r="RSK318" s="571"/>
      <c r="RSL318" s="571"/>
      <c r="RSM318" s="571"/>
      <c r="RSN318" s="571"/>
      <c r="RSO318" s="571"/>
      <c r="RSP318" s="571"/>
      <c r="RSQ318" s="571"/>
      <c r="RSR318" s="571"/>
      <c r="RSS318" s="571"/>
      <c r="RST318" s="571"/>
      <c r="RSU318" s="571"/>
      <c r="RSV318" s="571"/>
      <c r="RSW318" s="571"/>
      <c r="RSX318" s="571"/>
      <c r="RSY318" s="571"/>
      <c r="RSZ318" s="571"/>
      <c r="RTA318" s="571"/>
      <c r="RTB318" s="571"/>
      <c r="RTC318" s="571"/>
      <c r="RTD318" s="571"/>
      <c r="RTE318" s="571"/>
      <c r="RTF318" s="571"/>
      <c r="RTG318" s="571"/>
      <c r="RTH318" s="571"/>
      <c r="RTI318" s="571"/>
      <c r="RTJ318" s="571"/>
      <c r="RTK318" s="571"/>
      <c r="RTL318" s="571"/>
      <c r="RTM318" s="571"/>
      <c r="RTN318" s="571"/>
      <c r="RTO318" s="571"/>
      <c r="RTP318" s="571"/>
      <c r="RTQ318" s="571"/>
      <c r="RTR318" s="571"/>
      <c r="RTS318" s="571"/>
      <c r="RTT318" s="571"/>
      <c r="RTU318" s="571"/>
      <c r="RTV318" s="571"/>
      <c r="RTW318" s="571"/>
      <c r="RTX318" s="571"/>
      <c r="RTY318" s="571"/>
      <c r="RTZ318" s="571"/>
      <c r="RUA318" s="571"/>
      <c r="RUB318" s="571"/>
      <c r="RUC318" s="571"/>
      <c r="RUD318" s="571"/>
      <c r="RUE318" s="571"/>
      <c r="RUF318" s="571"/>
      <c r="RUG318" s="571"/>
      <c r="RUH318" s="571"/>
      <c r="RUI318" s="571"/>
      <c r="RUJ318" s="571"/>
      <c r="RUK318" s="571"/>
      <c r="RUL318" s="571"/>
      <c r="RUM318" s="571"/>
      <c r="RUN318" s="571"/>
      <c r="RUO318" s="571"/>
      <c r="RUP318" s="571"/>
      <c r="RUQ318" s="571"/>
      <c r="RUR318" s="571"/>
      <c r="RUS318" s="571"/>
      <c r="RUT318" s="571"/>
      <c r="RUU318" s="571"/>
      <c r="RUV318" s="571"/>
      <c r="RUW318" s="571"/>
      <c r="RUX318" s="571"/>
      <c r="RUY318" s="571"/>
      <c r="RUZ318" s="571"/>
      <c r="RVA318" s="571"/>
      <c r="RVB318" s="571"/>
      <c r="RVC318" s="571"/>
      <c r="RVD318" s="571"/>
      <c r="RVE318" s="571"/>
      <c r="RVF318" s="571"/>
      <c r="RVG318" s="571"/>
      <c r="RVH318" s="571"/>
      <c r="RVI318" s="571"/>
      <c r="RVJ318" s="571"/>
      <c r="RVK318" s="571"/>
      <c r="RVL318" s="571"/>
      <c r="RVM318" s="571"/>
      <c r="RVN318" s="571"/>
      <c r="RVO318" s="571"/>
      <c r="RVP318" s="571"/>
      <c r="RVQ318" s="571"/>
      <c r="RVR318" s="571"/>
      <c r="RVS318" s="571"/>
      <c r="RVT318" s="571"/>
      <c r="RVU318" s="571"/>
      <c r="RVV318" s="571"/>
      <c r="RVW318" s="571"/>
      <c r="RVX318" s="571"/>
      <c r="RVY318" s="571"/>
      <c r="RVZ318" s="571"/>
      <c r="RWA318" s="571"/>
      <c r="RWB318" s="571"/>
      <c r="RWC318" s="571"/>
      <c r="RWD318" s="571"/>
      <c r="RWE318" s="571"/>
      <c r="RWF318" s="571"/>
      <c r="RWG318" s="571"/>
      <c r="RWH318" s="571"/>
      <c r="RWI318" s="571"/>
      <c r="RWJ318" s="571"/>
      <c r="RWK318" s="571"/>
      <c r="RWL318" s="571"/>
      <c r="RWM318" s="571"/>
      <c r="RWN318" s="571"/>
      <c r="RWO318" s="571"/>
      <c r="RWP318" s="571"/>
      <c r="RWQ318" s="571"/>
      <c r="RWR318" s="571"/>
      <c r="RWS318" s="571"/>
      <c r="RWT318" s="571"/>
      <c r="RWU318" s="571"/>
      <c r="RWV318" s="571"/>
      <c r="RWW318" s="571"/>
      <c r="RWX318" s="571"/>
      <c r="RWY318" s="571"/>
      <c r="RWZ318" s="571"/>
      <c r="RXA318" s="571"/>
      <c r="RXB318" s="571"/>
      <c r="RXC318" s="571"/>
      <c r="RXD318" s="571"/>
      <c r="RXE318" s="571"/>
      <c r="RXF318" s="571"/>
      <c r="RXG318" s="571"/>
      <c r="RXH318" s="571"/>
      <c r="RXI318" s="571"/>
      <c r="RXJ318" s="571"/>
      <c r="RXK318" s="571"/>
      <c r="RXL318" s="571"/>
      <c r="RXO318" s="571"/>
      <c r="RXP318" s="571"/>
      <c r="RXQ318" s="571"/>
      <c r="RXR318" s="571"/>
      <c r="RXS318" s="571"/>
      <c r="RXT318" s="571"/>
      <c r="RXU318" s="571"/>
      <c r="RXV318" s="571"/>
      <c r="RXW318" s="571"/>
      <c r="RXX318" s="571"/>
      <c r="RXY318" s="571"/>
      <c r="RXZ318" s="571"/>
      <c r="RYA318" s="571"/>
      <c r="RYB318" s="571"/>
      <c r="RYC318" s="571"/>
      <c r="RYD318" s="571"/>
      <c r="RYE318" s="571"/>
      <c r="RYF318" s="571"/>
      <c r="RYG318" s="571"/>
      <c r="RYH318" s="571"/>
      <c r="RYI318" s="571"/>
      <c r="RYJ318" s="571"/>
      <c r="RYK318" s="571"/>
      <c r="RYL318" s="571"/>
      <c r="RYM318" s="571"/>
      <c r="RYN318" s="571"/>
      <c r="RYO318" s="571"/>
      <c r="RYP318" s="571"/>
      <c r="RYQ318" s="571"/>
      <c r="RYR318" s="571"/>
      <c r="RYS318" s="571"/>
      <c r="RYT318" s="571"/>
      <c r="RYU318" s="571"/>
      <c r="RYV318" s="571"/>
      <c r="RYW318" s="571"/>
      <c r="RYX318" s="571"/>
      <c r="RYY318" s="571"/>
      <c r="RYZ318" s="571"/>
      <c r="RZA318" s="571"/>
      <c r="RZB318" s="571"/>
      <c r="RZC318" s="571"/>
      <c r="RZD318" s="571"/>
      <c r="RZE318" s="571"/>
      <c r="RZF318" s="571"/>
      <c r="RZG318" s="571"/>
      <c r="RZH318" s="571"/>
      <c r="RZI318" s="571"/>
      <c r="RZJ318" s="571"/>
      <c r="RZK318" s="571"/>
      <c r="RZL318" s="571"/>
      <c r="RZM318" s="571"/>
      <c r="RZN318" s="571"/>
      <c r="RZO318" s="571"/>
      <c r="RZP318" s="571"/>
      <c r="RZQ318" s="571"/>
      <c r="RZR318" s="571"/>
      <c r="RZS318" s="571"/>
      <c r="RZT318" s="571"/>
      <c r="RZU318" s="571"/>
      <c r="RZV318" s="571"/>
      <c r="RZW318" s="571"/>
      <c r="RZX318" s="571"/>
      <c r="RZY318" s="571"/>
      <c r="RZZ318" s="571"/>
      <c r="SAA318" s="571"/>
      <c r="SAB318" s="571"/>
      <c r="SAC318" s="571"/>
      <c r="SAD318" s="571"/>
      <c r="SAE318" s="571"/>
      <c r="SAF318" s="571"/>
      <c r="SAG318" s="571"/>
      <c r="SAH318" s="571"/>
      <c r="SAI318" s="571"/>
      <c r="SAJ318" s="571"/>
      <c r="SAK318" s="571"/>
      <c r="SAL318" s="571"/>
      <c r="SAM318" s="571"/>
      <c r="SAN318" s="571"/>
      <c r="SAO318" s="571"/>
      <c r="SAP318" s="571"/>
      <c r="SAQ318" s="571"/>
      <c r="SAR318" s="571"/>
      <c r="SAS318" s="571"/>
      <c r="SAT318" s="571"/>
      <c r="SAU318" s="571"/>
      <c r="SAV318" s="571"/>
      <c r="SAW318" s="571"/>
      <c r="SAX318" s="571"/>
      <c r="SAY318" s="571"/>
      <c r="SAZ318" s="571"/>
      <c r="SBA318" s="571"/>
      <c r="SBB318" s="571"/>
      <c r="SBC318" s="571"/>
      <c r="SBD318" s="571"/>
      <c r="SBE318" s="571"/>
      <c r="SBF318" s="571"/>
      <c r="SBG318" s="571"/>
      <c r="SBH318" s="571"/>
      <c r="SBI318" s="571"/>
      <c r="SBJ318" s="571"/>
      <c r="SBK318" s="571"/>
      <c r="SBL318" s="571"/>
      <c r="SBM318" s="571"/>
      <c r="SBN318" s="571"/>
      <c r="SBO318" s="571"/>
      <c r="SBP318" s="571"/>
      <c r="SBQ318" s="571"/>
      <c r="SBR318" s="571"/>
      <c r="SBS318" s="571"/>
      <c r="SBT318" s="571"/>
      <c r="SBU318" s="571"/>
      <c r="SBV318" s="571"/>
      <c r="SBW318" s="571"/>
      <c r="SBX318" s="571"/>
      <c r="SBY318" s="571"/>
      <c r="SBZ318" s="571"/>
      <c r="SCA318" s="571"/>
      <c r="SCB318" s="571"/>
      <c r="SCC318" s="571"/>
      <c r="SCD318" s="571"/>
      <c r="SCE318" s="571"/>
      <c r="SCF318" s="571"/>
      <c r="SCG318" s="571"/>
      <c r="SCH318" s="571"/>
      <c r="SCI318" s="571"/>
      <c r="SCJ318" s="571"/>
      <c r="SCK318" s="571"/>
      <c r="SCL318" s="571"/>
      <c r="SCM318" s="571"/>
      <c r="SCN318" s="571"/>
      <c r="SCO318" s="571"/>
      <c r="SCP318" s="571"/>
      <c r="SCQ318" s="571"/>
      <c r="SCR318" s="571"/>
      <c r="SCS318" s="571"/>
      <c r="SCT318" s="571"/>
      <c r="SCU318" s="571"/>
      <c r="SCV318" s="571"/>
      <c r="SCW318" s="571"/>
      <c r="SCX318" s="571"/>
      <c r="SCY318" s="571"/>
      <c r="SCZ318" s="571"/>
      <c r="SDA318" s="571"/>
      <c r="SDB318" s="571"/>
      <c r="SDC318" s="571"/>
      <c r="SDD318" s="571"/>
      <c r="SDE318" s="571"/>
      <c r="SDF318" s="571"/>
      <c r="SDG318" s="571"/>
      <c r="SDH318" s="571"/>
      <c r="SDI318" s="571"/>
      <c r="SDJ318" s="571"/>
      <c r="SDK318" s="571"/>
      <c r="SDL318" s="571"/>
      <c r="SDM318" s="571"/>
      <c r="SDN318" s="571"/>
      <c r="SDO318" s="571"/>
      <c r="SDP318" s="571"/>
      <c r="SDQ318" s="571"/>
      <c r="SDR318" s="571"/>
      <c r="SDS318" s="571"/>
      <c r="SDT318" s="571"/>
      <c r="SDU318" s="571"/>
      <c r="SDV318" s="571"/>
      <c r="SDW318" s="571"/>
      <c r="SDX318" s="571"/>
      <c r="SDY318" s="571"/>
      <c r="SDZ318" s="571"/>
      <c r="SEA318" s="571"/>
      <c r="SEB318" s="571"/>
      <c r="SEC318" s="571"/>
      <c r="SED318" s="571"/>
      <c r="SEE318" s="571"/>
      <c r="SEF318" s="571"/>
      <c r="SEG318" s="571"/>
      <c r="SEH318" s="571"/>
      <c r="SEI318" s="571"/>
      <c r="SEJ318" s="571"/>
      <c r="SEK318" s="571"/>
      <c r="SEL318" s="571"/>
      <c r="SEM318" s="571"/>
      <c r="SEN318" s="571"/>
      <c r="SEO318" s="571"/>
      <c r="SEP318" s="571"/>
      <c r="SEQ318" s="571"/>
      <c r="SER318" s="571"/>
      <c r="SES318" s="571"/>
      <c r="SET318" s="571"/>
      <c r="SEU318" s="571"/>
      <c r="SEV318" s="571"/>
      <c r="SEW318" s="571"/>
      <c r="SEX318" s="571"/>
      <c r="SEY318" s="571"/>
      <c r="SEZ318" s="571"/>
      <c r="SFA318" s="571"/>
      <c r="SFB318" s="571"/>
      <c r="SFC318" s="571"/>
      <c r="SFD318" s="571"/>
      <c r="SFE318" s="571"/>
      <c r="SFF318" s="571"/>
      <c r="SFG318" s="571"/>
      <c r="SFH318" s="571"/>
      <c r="SFI318" s="571"/>
      <c r="SFJ318" s="571"/>
      <c r="SFK318" s="571"/>
      <c r="SFL318" s="571"/>
      <c r="SFM318" s="571"/>
      <c r="SFN318" s="571"/>
      <c r="SFO318" s="571"/>
      <c r="SFP318" s="571"/>
      <c r="SFQ318" s="571"/>
      <c r="SFR318" s="571"/>
      <c r="SFS318" s="571"/>
      <c r="SFT318" s="571"/>
      <c r="SFU318" s="571"/>
      <c r="SFV318" s="571"/>
      <c r="SFW318" s="571"/>
      <c r="SFX318" s="571"/>
      <c r="SFY318" s="571"/>
      <c r="SFZ318" s="571"/>
      <c r="SGA318" s="571"/>
      <c r="SGB318" s="571"/>
      <c r="SGC318" s="571"/>
      <c r="SGD318" s="571"/>
      <c r="SGE318" s="571"/>
      <c r="SGF318" s="571"/>
      <c r="SGG318" s="571"/>
      <c r="SGH318" s="571"/>
      <c r="SGI318" s="571"/>
      <c r="SGJ318" s="571"/>
      <c r="SGK318" s="571"/>
      <c r="SGL318" s="571"/>
      <c r="SGM318" s="571"/>
      <c r="SGN318" s="571"/>
      <c r="SGO318" s="571"/>
      <c r="SGP318" s="571"/>
      <c r="SGQ318" s="571"/>
      <c r="SGR318" s="571"/>
      <c r="SGS318" s="571"/>
      <c r="SGT318" s="571"/>
      <c r="SGU318" s="571"/>
      <c r="SGV318" s="571"/>
      <c r="SGW318" s="571"/>
      <c r="SGX318" s="571"/>
      <c r="SGY318" s="571"/>
      <c r="SGZ318" s="571"/>
      <c r="SHA318" s="571"/>
      <c r="SHB318" s="571"/>
      <c r="SHC318" s="571"/>
      <c r="SHD318" s="571"/>
      <c r="SHE318" s="571"/>
      <c r="SHF318" s="571"/>
      <c r="SHG318" s="571"/>
      <c r="SHH318" s="571"/>
      <c r="SHK318" s="571"/>
      <c r="SHL318" s="571"/>
      <c r="SHM318" s="571"/>
      <c r="SHN318" s="571"/>
      <c r="SHO318" s="571"/>
      <c r="SHP318" s="571"/>
      <c r="SHQ318" s="571"/>
      <c r="SHR318" s="571"/>
      <c r="SHS318" s="571"/>
      <c r="SHT318" s="571"/>
      <c r="SHU318" s="571"/>
      <c r="SHV318" s="571"/>
      <c r="SHW318" s="571"/>
      <c r="SHX318" s="571"/>
      <c r="SHY318" s="571"/>
      <c r="SHZ318" s="571"/>
      <c r="SIA318" s="571"/>
      <c r="SIB318" s="571"/>
      <c r="SIC318" s="571"/>
      <c r="SID318" s="571"/>
      <c r="SIE318" s="571"/>
      <c r="SIF318" s="571"/>
      <c r="SIG318" s="571"/>
      <c r="SIH318" s="571"/>
      <c r="SII318" s="571"/>
      <c r="SIJ318" s="571"/>
      <c r="SIK318" s="571"/>
      <c r="SIL318" s="571"/>
      <c r="SIM318" s="571"/>
      <c r="SIN318" s="571"/>
      <c r="SIO318" s="571"/>
      <c r="SIP318" s="571"/>
      <c r="SIQ318" s="571"/>
      <c r="SIR318" s="571"/>
      <c r="SIS318" s="571"/>
      <c r="SIT318" s="571"/>
      <c r="SIU318" s="571"/>
      <c r="SIV318" s="571"/>
      <c r="SIW318" s="571"/>
      <c r="SIX318" s="571"/>
      <c r="SIY318" s="571"/>
      <c r="SIZ318" s="571"/>
      <c r="SJA318" s="571"/>
      <c r="SJB318" s="571"/>
      <c r="SJC318" s="571"/>
      <c r="SJD318" s="571"/>
      <c r="SJE318" s="571"/>
      <c r="SJF318" s="571"/>
      <c r="SJG318" s="571"/>
      <c r="SJH318" s="571"/>
      <c r="SJI318" s="571"/>
      <c r="SJJ318" s="571"/>
      <c r="SJK318" s="571"/>
      <c r="SJL318" s="571"/>
      <c r="SJM318" s="571"/>
      <c r="SJN318" s="571"/>
      <c r="SJO318" s="571"/>
      <c r="SJP318" s="571"/>
      <c r="SJQ318" s="571"/>
      <c r="SJR318" s="571"/>
      <c r="SJS318" s="571"/>
      <c r="SJT318" s="571"/>
      <c r="SJU318" s="571"/>
      <c r="SJV318" s="571"/>
      <c r="SJW318" s="571"/>
      <c r="SJX318" s="571"/>
      <c r="SJY318" s="571"/>
      <c r="SJZ318" s="571"/>
      <c r="SKA318" s="571"/>
      <c r="SKB318" s="571"/>
      <c r="SKC318" s="571"/>
      <c r="SKD318" s="571"/>
      <c r="SKE318" s="571"/>
      <c r="SKF318" s="571"/>
      <c r="SKG318" s="571"/>
      <c r="SKH318" s="571"/>
      <c r="SKI318" s="571"/>
      <c r="SKJ318" s="571"/>
      <c r="SKK318" s="571"/>
      <c r="SKL318" s="571"/>
      <c r="SKM318" s="571"/>
      <c r="SKN318" s="571"/>
      <c r="SKO318" s="571"/>
      <c r="SKP318" s="571"/>
      <c r="SKQ318" s="571"/>
      <c r="SKR318" s="571"/>
      <c r="SKS318" s="571"/>
      <c r="SKT318" s="571"/>
      <c r="SKU318" s="571"/>
      <c r="SKV318" s="571"/>
      <c r="SKW318" s="571"/>
      <c r="SKX318" s="571"/>
      <c r="SKY318" s="571"/>
      <c r="SKZ318" s="571"/>
      <c r="SLA318" s="571"/>
      <c r="SLB318" s="571"/>
      <c r="SLC318" s="571"/>
      <c r="SLD318" s="571"/>
      <c r="SLE318" s="571"/>
      <c r="SLF318" s="571"/>
      <c r="SLG318" s="571"/>
      <c r="SLH318" s="571"/>
      <c r="SLI318" s="571"/>
      <c r="SLJ318" s="571"/>
      <c r="SLK318" s="571"/>
      <c r="SLL318" s="571"/>
      <c r="SLM318" s="571"/>
      <c r="SLN318" s="571"/>
      <c r="SLO318" s="571"/>
      <c r="SLP318" s="571"/>
      <c r="SLQ318" s="571"/>
      <c r="SLR318" s="571"/>
      <c r="SLS318" s="571"/>
      <c r="SLT318" s="571"/>
      <c r="SLU318" s="571"/>
      <c r="SLV318" s="571"/>
      <c r="SLW318" s="571"/>
      <c r="SLX318" s="571"/>
      <c r="SLY318" s="571"/>
      <c r="SLZ318" s="571"/>
      <c r="SMA318" s="571"/>
      <c r="SMB318" s="571"/>
      <c r="SMC318" s="571"/>
      <c r="SMD318" s="571"/>
      <c r="SME318" s="571"/>
      <c r="SMF318" s="571"/>
      <c r="SMG318" s="571"/>
      <c r="SMH318" s="571"/>
      <c r="SMI318" s="571"/>
      <c r="SMJ318" s="571"/>
      <c r="SMK318" s="571"/>
      <c r="SML318" s="571"/>
      <c r="SMM318" s="571"/>
      <c r="SMN318" s="571"/>
      <c r="SMO318" s="571"/>
      <c r="SMP318" s="571"/>
      <c r="SMQ318" s="571"/>
      <c r="SMR318" s="571"/>
      <c r="SMS318" s="571"/>
      <c r="SMT318" s="571"/>
      <c r="SMU318" s="571"/>
      <c r="SMV318" s="571"/>
      <c r="SMW318" s="571"/>
      <c r="SMX318" s="571"/>
      <c r="SMY318" s="571"/>
      <c r="SMZ318" s="571"/>
      <c r="SNA318" s="571"/>
      <c r="SNB318" s="571"/>
      <c r="SNC318" s="571"/>
      <c r="SND318" s="571"/>
      <c r="SNE318" s="571"/>
      <c r="SNF318" s="571"/>
      <c r="SNG318" s="571"/>
      <c r="SNH318" s="571"/>
      <c r="SNI318" s="571"/>
      <c r="SNJ318" s="571"/>
      <c r="SNK318" s="571"/>
      <c r="SNL318" s="571"/>
      <c r="SNM318" s="571"/>
      <c r="SNN318" s="571"/>
      <c r="SNO318" s="571"/>
      <c r="SNP318" s="571"/>
      <c r="SNQ318" s="571"/>
      <c r="SNR318" s="571"/>
      <c r="SNS318" s="571"/>
      <c r="SNT318" s="571"/>
      <c r="SNU318" s="571"/>
      <c r="SNV318" s="571"/>
      <c r="SNW318" s="571"/>
      <c r="SNX318" s="571"/>
      <c r="SNY318" s="571"/>
      <c r="SNZ318" s="571"/>
      <c r="SOA318" s="571"/>
      <c r="SOB318" s="571"/>
      <c r="SOC318" s="571"/>
      <c r="SOD318" s="571"/>
      <c r="SOE318" s="571"/>
      <c r="SOF318" s="571"/>
      <c r="SOG318" s="571"/>
      <c r="SOH318" s="571"/>
      <c r="SOI318" s="571"/>
      <c r="SOJ318" s="571"/>
      <c r="SOK318" s="571"/>
      <c r="SOL318" s="571"/>
      <c r="SOM318" s="571"/>
      <c r="SON318" s="571"/>
      <c r="SOO318" s="571"/>
      <c r="SOP318" s="571"/>
      <c r="SOQ318" s="571"/>
      <c r="SOR318" s="571"/>
      <c r="SOS318" s="571"/>
      <c r="SOT318" s="571"/>
      <c r="SOU318" s="571"/>
      <c r="SOV318" s="571"/>
      <c r="SOW318" s="571"/>
      <c r="SOX318" s="571"/>
      <c r="SOY318" s="571"/>
      <c r="SOZ318" s="571"/>
      <c r="SPA318" s="571"/>
      <c r="SPB318" s="571"/>
      <c r="SPC318" s="571"/>
      <c r="SPD318" s="571"/>
      <c r="SPE318" s="571"/>
      <c r="SPF318" s="571"/>
      <c r="SPG318" s="571"/>
      <c r="SPH318" s="571"/>
      <c r="SPI318" s="571"/>
      <c r="SPJ318" s="571"/>
      <c r="SPK318" s="571"/>
      <c r="SPL318" s="571"/>
      <c r="SPM318" s="571"/>
      <c r="SPN318" s="571"/>
      <c r="SPO318" s="571"/>
      <c r="SPP318" s="571"/>
      <c r="SPQ318" s="571"/>
      <c r="SPR318" s="571"/>
      <c r="SPS318" s="571"/>
      <c r="SPT318" s="571"/>
      <c r="SPU318" s="571"/>
      <c r="SPV318" s="571"/>
      <c r="SPW318" s="571"/>
      <c r="SPX318" s="571"/>
      <c r="SPY318" s="571"/>
      <c r="SPZ318" s="571"/>
      <c r="SQA318" s="571"/>
      <c r="SQB318" s="571"/>
      <c r="SQC318" s="571"/>
      <c r="SQD318" s="571"/>
      <c r="SQE318" s="571"/>
      <c r="SQF318" s="571"/>
      <c r="SQG318" s="571"/>
      <c r="SQH318" s="571"/>
      <c r="SQI318" s="571"/>
      <c r="SQJ318" s="571"/>
      <c r="SQK318" s="571"/>
      <c r="SQL318" s="571"/>
      <c r="SQM318" s="571"/>
      <c r="SQN318" s="571"/>
      <c r="SQO318" s="571"/>
      <c r="SQP318" s="571"/>
      <c r="SQQ318" s="571"/>
      <c r="SQR318" s="571"/>
      <c r="SQS318" s="571"/>
      <c r="SQT318" s="571"/>
      <c r="SQU318" s="571"/>
      <c r="SQV318" s="571"/>
      <c r="SQW318" s="571"/>
      <c r="SQX318" s="571"/>
      <c r="SQY318" s="571"/>
      <c r="SQZ318" s="571"/>
      <c r="SRA318" s="571"/>
      <c r="SRB318" s="571"/>
      <c r="SRC318" s="571"/>
      <c r="SRD318" s="571"/>
      <c r="SRG318" s="571"/>
      <c r="SRH318" s="571"/>
      <c r="SRI318" s="571"/>
      <c r="SRJ318" s="571"/>
      <c r="SRK318" s="571"/>
      <c r="SRL318" s="571"/>
      <c r="SRM318" s="571"/>
      <c r="SRN318" s="571"/>
      <c r="SRO318" s="571"/>
      <c r="SRP318" s="571"/>
      <c r="SRQ318" s="571"/>
      <c r="SRR318" s="571"/>
      <c r="SRS318" s="571"/>
      <c r="SRT318" s="571"/>
      <c r="SRU318" s="571"/>
      <c r="SRV318" s="571"/>
      <c r="SRW318" s="571"/>
      <c r="SRX318" s="571"/>
      <c r="SRY318" s="571"/>
      <c r="SRZ318" s="571"/>
      <c r="SSA318" s="571"/>
      <c r="SSB318" s="571"/>
      <c r="SSC318" s="571"/>
      <c r="SSD318" s="571"/>
      <c r="SSE318" s="571"/>
      <c r="SSF318" s="571"/>
      <c r="SSG318" s="571"/>
      <c r="SSH318" s="571"/>
      <c r="SSI318" s="571"/>
      <c r="SSJ318" s="571"/>
      <c r="SSK318" s="571"/>
      <c r="SSL318" s="571"/>
      <c r="SSM318" s="571"/>
      <c r="SSN318" s="571"/>
      <c r="SSO318" s="571"/>
      <c r="SSP318" s="571"/>
      <c r="SSQ318" s="571"/>
      <c r="SSR318" s="571"/>
      <c r="SSS318" s="571"/>
      <c r="SST318" s="571"/>
      <c r="SSU318" s="571"/>
      <c r="SSV318" s="571"/>
      <c r="SSW318" s="571"/>
      <c r="SSX318" s="571"/>
      <c r="SSY318" s="571"/>
      <c r="SSZ318" s="571"/>
      <c r="STA318" s="571"/>
      <c r="STB318" s="571"/>
      <c r="STC318" s="571"/>
      <c r="STD318" s="571"/>
      <c r="STE318" s="571"/>
      <c r="STF318" s="571"/>
      <c r="STG318" s="571"/>
      <c r="STH318" s="571"/>
      <c r="STI318" s="571"/>
      <c r="STJ318" s="571"/>
      <c r="STK318" s="571"/>
      <c r="STL318" s="571"/>
      <c r="STM318" s="571"/>
      <c r="STN318" s="571"/>
      <c r="STO318" s="571"/>
      <c r="STP318" s="571"/>
      <c r="STQ318" s="571"/>
      <c r="STR318" s="571"/>
      <c r="STS318" s="571"/>
      <c r="STT318" s="571"/>
      <c r="STU318" s="571"/>
      <c r="STV318" s="571"/>
      <c r="STW318" s="571"/>
      <c r="STX318" s="571"/>
      <c r="STY318" s="571"/>
      <c r="STZ318" s="571"/>
      <c r="SUA318" s="571"/>
      <c r="SUB318" s="571"/>
      <c r="SUC318" s="571"/>
      <c r="SUD318" s="571"/>
      <c r="SUE318" s="571"/>
      <c r="SUF318" s="571"/>
      <c r="SUG318" s="571"/>
      <c r="SUH318" s="571"/>
      <c r="SUI318" s="571"/>
      <c r="SUJ318" s="571"/>
      <c r="SUK318" s="571"/>
      <c r="SUL318" s="571"/>
      <c r="SUM318" s="571"/>
      <c r="SUN318" s="571"/>
      <c r="SUO318" s="571"/>
      <c r="SUP318" s="571"/>
      <c r="SUQ318" s="571"/>
      <c r="SUR318" s="571"/>
      <c r="SUS318" s="571"/>
      <c r="SUT318" s="571"/>
      <c r="SUU318" s="571"/>
      <c r="SUV318" s="571"/>
      <c r="SUW318" s="571"/>
      <c r="SUX318" s="571"/>
      <c r="SUY318" s="571"/>
      <c r="SUZ318" s="571"/>
      <c r="SVA318" s="571"/>
      <c r="SVB318" s="571"/>
      <c r="SVC318" s="571"/>
      <c r="SVD318" s="571"/>
      <c r="SVE318" s="571"/>
      <c r="SVF318" s="571"/>
      <c r="SVG318" s="571"/>
      <c r="SVH318" s="571"/>
      <c r="SVI318" s="571"/>
      <c r="SVJ318" s="571"/>
      <c r="SVK318" s="571"/>
      <c r="SVL318" s="571"/>
      <c r="SVM318" s="571"/>
      <c r="SVN318" s="571"/>
      <c r="SVO318" s="571"/>
      <c r="SVP318" s="571"/>
      <c r="SVQ318" s="571"/>
      <c r="SVR318" s="571"/>
      <c r="SVS318" s="571"/>
      <c r="SVT318" s="571"/>
      <c r="SVU318" s="571"/>
      <c r="SVV318" s="571"/>
      <c r="SVW318" s="571"/>
      <c r="SVX318" s="571"/>
      <c r="SVY318" s="571"/>
      <c r="SVZ318" s="571"/>
      <c r="SWA318" s="571"/>
      <c r="SWB318" s="571"/>
      <c r="SWC318" s="571"/>
      <c r="SWD318" s="571"/>
      <c r="SWE318" s="571"/>
      <c r="SWF318" s="571"/>
      <c r="SWG318" s="571"/>
      <c r="SWH318" s="571"/>
      <c r="SWI318" s="571"/>
      <c r="SWJ318" s="571"/>
      <c r="SWK318" s="571"/>
      <c r="SWL318" s="571"/>
      <c r="SWM318" s="571"/>
      <c r="SWN318" s="571"/>
      <c r="SWO318" s="571"/>
      <c r="SWP318" s="571"/>
      <c r="SWQ318" s="571"/>
      <c r="SWR318" s="571"/>
      <c r="SWS318" s="571"/>
      <c r="SWT318" s="571"/>
      <c r="SWU318" s="571"/>
      <c r="SWV318" s="571"/>
      <c r="SWW318" s="571"/>
      <c r="SWX318" s="571"/>
      <c r="SWY318" s="571"/>
      <c r="SWZ318" s="571"/>
      <c r="SXA318" s="571"/>
      <c r="SXB318" s="571"/>
      <c r="SXC318" s="571"/>
      <c r="SXD318" s="571"/>
      <c r="SXE318" s="571"/>
      <c r="SXF318" s="571"/>
      <c r="SXG318" s="571"/>
      <c r="SXH318" s="571"/>
      <c r="SXI318" s="571"/>
      <c r="SXJ318" s="571"/>
      <c r="SXK318" s="571"/>
      <c r="SXL318" s="571"/>
      <c r="SXM318" s="571"/>
      <c r="SXN318" s="571"/>
      <c r="SXO318" s="571"/>
      <c r="SXP318" s="571"/>
      <c r="SXQ318" s="571"/>
      <c r="SXR318" s="571"/>
      <c r="SXS318" s="571"/>
      <c r="SXT318" s="571"/>
      <c r="SXU318" s="571"/>
      <c r="SXV318" s="571"/>
      <c r="SXW318" s="571"/>
      <c r="SXX318" s="571"/>
      <c r="SXY318" s="571"/>
      <c r="SXZ318" s="571"/>
      <c r="SYA318" s="571"/>
      <c r="SYB318" s="571"/>
      <c r="SYC318" s="571"/>
      <c r="SYD318" s="571"/>
      <c r="SYE318" s="571"/>
      <c r="SYF318" s="571"/>
      <c r="SYG318" s="571"/>
      <c r="SYH318" s="571"/>
      <c r="SYI318" s="571"/>
      <c r="SYJ318" s="571"/>
      <c r="SYK318" s="571"/>
      <c r="SYL318" s="571"/>
      <c r="SYM318" s="571"/>
      <c r="SYN318" s="571"/>
      <c r="SYO318" s="571"/>
      <c r="SYP318" s="571"/>
      <c r="SYQ318" s="571"/>
      <c r="SYR318" s="571"/>
      <c r="SYS318" s="571"/>
      <c r="SYT318" s="571"/>
      <c r="SYU318" s="571"/>
      <c r="SYV318" s="571"/>
      <c r="SYW318" s="571"/>
      <c r="SYX318" s="571"/>
      <c r="SYY318" s="571"/>
      <c r="SYZ318" s="571"/>
      <c r="SZA318" s="571"/>
      <c r="SZB318" s="571"/>
      <c r="SZC318" s="571"/>
      <c r="SZD318" s="571"/>
      <c r="SZE318" s="571"/>
      <c r="SZF318" s="571"/>
      <c r="SZG318" s="571"/>
      <c r="SZH318" s="571"/>
      <c r="SZI318" s="571"/>
      <c r="SZJ318" s="571"/>
      <c r="SZK318" s="571"/>
      <c r="SZL318" s="571"/>
      <c r="SZM318" s="571"/>
      <c r="SZN318" s="571"/>
      <c r="SZO318" s="571"/>
      <c r="SZP318" s="571"/>
      <c r="SZQ318" s="571"/>
      <c r="SZR318" s="571"/>
      <c r="SZS318" s="571"/>
      <c r="SZT318" s="571"/>
      <c r="SZU318" s="571"/>
      <c r="SZV318" s="571"/>
      <c r="SZW318" s="571"/>
      <c r="SZX318" s="571"/>
      <c r="SZY318" s="571"/>
      <c r="SZZ318" s="571"/>
      <c r="TAA318" s="571"/>
      <c r="TAB318" s="571"/>
      <c r="TAC318" s="571"/>
      <c r="TAD318" s="571"/>
      <c r="TAE318" s="571"/>
      <c r="TAF318" s="571"/>
      <c r="TAG318" s="571"/>
      <c r="TAH318" s="571"/>
      <c r="TAI318" s="571"/>
      <c r="TAJ318" s="571"/>
      <c r="TAK318" s="571"/>
      <c r="TAL318" s="571"/>
      <c r="TAM318" s="571"/>
      <c r="TAN318" s="571"/>
      <c r="TAO318" s="571"/>
      <c r="TAP318" s="571"/>
      <c r="TAQ318" s="571"/>
      <c r="TAR318" s="571"/>
      <c r="TAS318" s="571"/>
      <c r="TAT318" s="571"/>
      <c r="TAU318" s="571"/>
      <c r="TAV318" s="571"/>
      <c r="TAW318" s="571"/>
      <c r="TAX318" s="571"/>
      <c r="TAY318" s="571"/>
      <c r="TAZ318" s="571"/>
      <c r="TBC318" s="571"/>
      <c r="TBD318" s="571"/>
      <c r="TBE318" s="571"/>
      <c r="TBF318" s="571"/>
      <c r="TBG318" s="571"/>
      <c r="TBH318" s="571"/>
      <c r="TBI318" s="571"/>
      <c r="TBJ318" s="571"/>
      <c r="TBK318" s="571"/>
      <c r="TBL318" s="571"/>
      <c r="TBM318" s="571"/>
      <c r="TBN318" s="571"/>
      <c r="TBO318" s="571"/>
      <c r="TBP318" s="571"/>
      <c r="TBQ318" s="571"/>
      <c r="TBR318" s="571"/>
      <c r="TBS318" s="571"/>
      <c r="TBT318" s="571"/>
      <c r="TBU318" s="571"/>
      <c r="TBV318" s="571"/>
      <c r="TBW318" s="571"/>
      <c r="TBX318" s="571"/>
      <c r="TBY318" s="571"/>
      <c r="TBZ318" s="571"/>
      <c r="TCA318" s="571"/>
      <c r="TCB318" s="571"/>
      <c r="TCC318" s="571"/>
      <c r="TCD318" s="571"/>
      <c r="TCE318" s="571"/>
      <c r="TCF318" s="571"/>
      <c r="TCG318" s="571"/>
      <c r="TCH318" s="571"/>
      <c r="TCI318" s="571"/>
      <c r="TCJ318" s="571"/>
      <c r="TCK318" s="571"/>
      <c r="TCL318" s="571"/>
      <c r="TCM318" s="571"/>
      <c r="TCN318" s="571"/>
      <c r="TCO318" s="571"/>
      <c r="TCP318" s="571"/>
      <c r="TCQ318" s="571"/>
      <c r="TCR318" s="571"/>
      <c r="TCS318" s="571"/>
      <c r="TCT318" s="571"/>
      <c r="TCU318" s="571"/>
      <c r="TCV318" s="571"/>
      <c r="TCW318" s="571"/>
      <c r="TCX318" s="571"/>
      <c r="TCY318" s="571"/>
      <c r="TCZ318" s="571"/>
      <c r="TDA318" s="571"/>
      <c r="TDB318" s="571"/>
      <c r="TDC318" s="571"/>
      <c r="TDD318" s="571"/>
      <c r="TDE318" s="571"/>
      <c r="TDF318" s="571"/>
      <c r="TDG318" s="571"/>
      <c r="TDH318" s="571"/>
      <c r="TDI318" s="571"/>
      <c r="TDJ318" s="571"/>
      <c r="TDK318" s="571"/>
      <c r="TDL318" s="571"/>
      <c r="TDM318" s="571"/>
      <c r="TDN318" s="571"/>
      <c r="TDO318" s="571"/>
      <c r="TDP318" s="571"/>
      <c r="TDQ318" s="571"/>
      <c r="TDR318" s="571"/>
      <c r="TDS318" s="571"/>
      <c r="TDT318" s="571"/>
      <c r="TDU318" s="571"/>
      <c r="TDV318" s="571"/>
      <c r="TDW318" s="571"/>
      <c r="TDX318" s="571"/>
      <c r="TDY318" s="571"/>
      <c r="TDZ318" s="571"/>
      <c r="TEA318" s="571"/>
      <c r="TEB318" s="571"/>
      <c r="TEC318" s="571"/>
      <c r="TED318" s="571"/>
      <c r="TEE318" s="571"/>
      <c r="TEF318" s="571"/>
      <c r="TEG318" s="571"/>
      <c r="TEH318" s="571"/>
      <c r="TEI318" s="571"/>
      <c r="TEJ318" s="571"/>
      <c r="TEK318" s="571"/>
      <c r="TEL318" s="571"/>
      <c r="TEM318" s="571"/>
      <c r="TEN318" s="571"/>
      <c r="TEO318" s="571"/>
      <c r="TEP318" s="571"/>
      <c r="TEQ318" s="571"/>
      <c r="TER318" s="571"/>
      <c r="TES318" s="571"/>
      <c r="TET318" s="571"/>
      <c r="TEU318" s="571"/>
      <c r="TEV318" s="571"/>
      <c r="TEW318" s="571"/>
      <c r="TEX318" s="571"/>
      <c r="TEY318" s="571"/>
      <c r="TEZ318" s="571"/>
      <c r="TFA318" s="571"/>
      <c r="TFB318" s="571"/>
      <c r="TFC318" s="571"/>
      <c r="TFD318" s="571"/>
      <c r="TFE318" s="571"/>
      <c r="TFF318" s="571"/>
      <c r="TFG318" s="571"/>
      <c r="TFH318" s="571"/>
      <c r="TFI318" s="571"/>
      <c r="TFJ318" s="571"/>
      <c r="TFK318" s="571"/>
      <c r="TFL318" s="571"/>
      <c r="TFM318" s="571"/>
      <c r="TFN318" s="571"/>
      <c r="TFO318" s="571"/>
      <c r="TFP318" s="571"/>
      <c r="TFQ318" s="571"/>
      <c r="TFR318" s="571"/>
      <c r="TFS318" s="571"/>
      <c r="TFT318" s="571"/>
      <c r="TFU318" s="571"/>
      <c r="TFV318" s="571"/>
      <c r="TFW318" s="571"/>
      <c r="TFX318" s="571"/>
      <c r="TFY318" s="571"/>
      <c r="TFZ318" s="571"/>
      <c r="TGA318" s="571"/>
      <c r="TGB318" s="571"/>
      <c r="TGC318" s="571"/>
      <c r="TGD318" s="571"/>
      <c r="TGE318" s="571"/>
      <c r="TGF318" s="571"/>
      <c r="TGG318" s="571"/>
      <c r="TGH318" s="571"/>
      <c r="TGI318" s="571"/>
      <c r="TGJ318" s="571"/>
      <c r="TGK318" s="571"/>
      <c r="TGL318" s="571"/>
      <c r="TGM318" s="571"/>
      <c r="TGN318" s="571"/>
      <c r="TGO318" s="571"/>
      <c r="TGP318" s="571"/>
      <c r="TGQ318" s="571"/>
      <c r="TGR318" s="571"/>
      <c r="TGS318" s="571"/>
      <c r="TGT318" s="571"/>
      <c r="TGU318" s="571"/>
      <c r="TGV318" s="571"/>
      <c r="TGW318" s="571"/>
      <c r="TGX318" s="571"/>
      <c r="TGY318" s="571"/>
      <c r="TGZ318" s="571"/>
      <c r="THA318" s="571"/>
      <c r="THB318" s="571"/>
      <c r="THC318" s="571"/>
      <c r="THD318" s="571"/>
      <c r="THE318" s="571"/>
      <c r="THF318" s="571"/>
      <c r="THG318" s="571"/>
      <c r="THH318" s="571"/>
      <c r="THI318" s="571"/>
      <c r="THJ318" s="571"/>
      <c r="THK318" s="571"/>
      <c r="THL318" s="571"/>
      <c r="THM318" s="571"/>
      <c r="THN318" s="571"/>
      <c r="THO318" s="571"/>
      <c r="THP318" s="571"/>
      <c r="THQ318" s="571"/>
      <c r="THR318" s="571"/>
      <c r="THS318" s="571"/>
      <c r="THT318" s="571"/>
      <c r="THU318" s="571"/>
      <c r="THV318" s="571"/>
      <c r="THW318" s="571"/>
      <c r="THX318" s="571"/>
      <c r="THY318" s="571"/>
      <c r="THZ318" s="571"/>
      <c r="TIA318" s="571"/>
      <c r="TIB318" s="571"/>
      <c r="TIC318" s="571"/>
      <c r="TID318" s="571"/>
      <c r="TIE318" s="571"/>
      <c r="TIF318" s="571"/>
      <c r="TIG318" s="571"/>
      <c r="TIH318" s="571"/>
      <c r="TII318" s="571"/>
      <c r="TIJ318" s="571"/>
      <c r="TIK318" s="571"/>
      <c r="TIL318" s="571"/>
      <c r="TIM318" s="571"/>
      <c r="TIN318" s="571"/>
      <c r="TIO318" s="571"/>
      <c r="TIP318" s="571"/>
      <c r="TIQ318" s="571"/>
      <c r="TIR318" s="571"/>
      <c r="TIS318" s="571"/>
      <c r="TIT318" s="571"/>
      <c r="TIU318" s="571"/>
      <c r="TIV318" s="571"/>
      <c r="TIW318" s="571"/>
      <c r="TIX318" s="571"/>
      <c r="TIY318" s="571"/>
      <c r="TIZ318" s="571"/>
      <c r="TJA318" s="571"/>
      <c r="TJB318" s="571"/>
      <c r="TJC318" s="571"/>
      <c r="TJD318" s="571"/>
      <c r="TJE318" s="571"/>
      <c r="TJF318" s="571"/>
      <c r="TJG318" s="571"/>
      <c r="TJH318" s="571"/>
      <c r="TJI318" s="571"/>
      <c r="TJJ318" s="571"/>
      <c r="TJK318" s="571"/>
      <c r="TJL318" s="571"/>
      <c r="TJM318" s="571"/>
      <c r="TJN318" s="571"/>
      <c r="TJO318" s="571"/>
      <c r="TJP318" s="571"/>
      <c r="TJQ318" s="571"/>
      <c r="TJR318" s="571"/>
      <c r="TJS318" s="571"/>
      <c r="TJT318" s="571"/>
      <c r="TJU318" s="571"/>
      <c r="TJV318" s="571"/>
      <c r="TJW318" s="571"/>
      <c r="TJX318" s="571"/>
      <c r="TJY318" s="571"/>
      <c r="TJZ318" s="571"/>
      <c r="TKA318" s="571"/>
      <c r="TKB318" s="571"/>
      <c r="TKC318" s="571"/>
      <c r="TKD318" s="571"/>
      <c r="TKE318" s="571"/>
      <c r="TKF318" s="571"/>
      <c r="TKG318" s="571"/>
      <c r="TKH318" s="571"/>
      <c r="TKI318" s="571"/>
      <c r="TKJ318" s="571"/>
      <c r="TKK318" s="571"/>
      <c r="TKL318" s="571"/>
      <c r="TKM318" s="571"/>
      <c r="TKN318" s="571"/>
      <c r="TKO318" s="571"/>
      <c r="TKP318" s="571"/>
      <c r="TKQ318" s="571"/>
      <c r="TKR318" s="571"/>
      <c r="TKS318" s="571"/>
      <c r="TKT318" s="571"/>
      <c r="TKU318" s="571"/>
      <c r="TKV318" s="571"/>
      <c r="TKY318" s="571"/>
      <c r="TKZ318" s="571"/>
      <c r="TLA318" s="571"/>
      <c r="TLB318" s="571"/>
      <c r="TLC318" s="571"/>
      <c r="TLD318" s="571"/>
      <c r="TLE318" s="571"/>
      <c r="TLF318" s="571"/>
      <c r="TLG318" s="571"/>
      <c r="TLH318" s="571"/>
      <c r="TLI318" s="571"/>
      <c r="TLJ318" s="571"/>
      <c r="TLK318" s="571"/>
      <c r="TLL318" s="571"/>
      <c r="TLM318" s="571"/>
      <c r="TLN318" s="571"/>
      <c r="TLO318" s="571"/>
      <c r="TLP318" s="571"/>
      <c r="TLQ318" s="571"/>
      <c r="TLR318" s="571"/>
      <c r="TLS318" s="571"/>
      <c r="TLT318" s="571"/>
      <c r="TLU318" s="571"/>
      <c r="TLV318" s="571"/>
      <c r="TLW318" s="571"/>
      <c r="TLX318" s="571"/>
      <c r="TLY318" s="571"/>
      <c r="TLZ318" s="571"/>
      <c r="TMA318" s="571"/>
      <c r="TMB318" s="571"/>
      <c r="TMC318" s="571"/>
      <c r="TMD318" s="571"/>
      <c r="TME318" s="571"/>
      <c r="TMF318" s="571"/>
      <c r="TMG318" s="571"/>
      <c r="TMH318" s="571"/>
      <c r="TMI318" s="571"/>
      <c r="TMJ318" s="571"/>
      <c r="TMK318" s="571"/>
      <c r="TML318" s="571"/>
      <c r="TMM318" s="571"/>
      <c r="TMN318" s="571"/>
      <c r="TMO318" s="571"/>
      <c r="TMP318" s="571"/>
      <c r="TMQ318" s="571"/>
      <c r="TMR318" s="571"/>
      <c r="TMS318" s="571"/>
      <c r="TMT318" s="571"/>
      <c r="TMU318" s="571"/>
      <c r="TMV318" s="571"/>
      <c r="TMW318" s="571"/>
      <c r="TMX318" s="571"/>
      <c r="TMY318" s="571"/>
      <c r="TMZ318" s="571"/>
      <c r="TNA318" s="571"/>
      <c r="TNB318" s="571"/>
      <c r="TNC318" s="571"/>
      <c r="TND318" s="571"/>
      <c r="TNE318" s="571"/>
      <c r="TNF318" s="571"/>
      <c r="TNG318" s="571"/>
      <c r="TNH318" s="571"/>
      <c r="TNI318" s="571"/>
      <c r="TNJ318" s="571"/>
      <c r="TNK318" s="571"/>
      <c r="TNL318" s="571"/>
      <c r="TNM318" s="571"/>
      <c r="TNN318" s="571"/>
      <c r="TNO318" s="571"/>
      <c r="TNP318" s="571"/>
      <c r="TNQ318" s="571"/>
      <c r="TNR318" s="571"/>
      <c r="TNS318" s="571"/>
      <c r="TNT318" s="571"/>
      <c r="TNU318" s="571"/>
      <c r="TNV318" s="571"/>
      <c r="TNW318" s="571"/>
      <c r="TNX318" s="571"/>
      <c r="TNY318" s="571"/>
      <c r="TNZ318" s="571"/>
      <c r="TOA318" s="571"/>
      <c r="TOB318" s="571"/>
      <c r="TOC318" s="571"/>
      <c r="TOD318" s="571"/>
      <c r="TOE318" s="571"/>
      <c r="TOF318" s="571"/>
      <c r="TOG318" s="571"/>
      <c r="TOH318" s="571"/>
      <c r="TOI318" s="571"/>
      <c r="TOJ318" s="571"/>
      <c r="TOK318" s="571"/>
      <c r="TOL318" s="571"/>
      <c r="TOM318" s="571"/>
      <c r="TON318" s="571"/>
      <c r="TOO318" s="571"/>
      <c r="TOP318" s="571"/>
      <c r="TOQ318" s="571"/>
      <c r="TOR318" s="571"/>
      <c r="TOS318" s="571"/>
      <c r="TOT318" s="571"/>
      <c r="TOU318" s="571"/>
      <c r="TOV318" s="571"/>
      <c r="TOW318" s="571"/>
      <c r="TOX318" s="571"/>
      <c r="TOY318" s="571"/>
      <c r="TOZ318" s="571"/>
      <c r="TPA318" s="571"/>
      <c r="TPB318" s="571"/>
      <c r="TPC318" s="571"/>
      <c r="TPD318" s="571"/>
      <c r="TPE318" s="571"/>
      <c r="TPF318" s="571"/>
      <c r="TPG318" s="571"/>
      <c r="TPH318" s="571"/>
      <c r="TPI318" s="571"/>
      <c r="TPJ318" s="571"/>
      <c r="TPK318" s="571"/>
      <c r="TPL318" s="571"/>
      <c r="TPM318" s="571"/>
      <c r="TPN318" s="571"/>
      <c r="TPO318" s="571"/>
      <c r="TPP318" s="571"/>
      <c r="TPQ318" s="571"/>
      <c r="TPR318" s="571"/>
      <c r="TPS318" s="571"/>
      <c r="TPT318" s="571"/>
      <c r="TPU318" s="571"/>
      <c r="TPV318" s="571"/>
      <c r="TPW318" s="571"/>
      <c r="TPX318" s="571"/>
      <c r="TPY318" s="571"/>
      <c r="TPZ318" s="571"/>
      <c r="TQA318" s="571"/>
      <c r="TQB318" s="571"/>
      <c r="TQC318" s="571"/>
      <c r="TQD318" s="571"/>
      <c r="TQE318" s="571"/>
      <c r="TQF318" s="571"/>
      <c r="TQG318" s="571"/>
      <c r="TQH318" s="571"/>
      <c r="TQI318" s="571"/>
      <c r="TQJ318" s="571"/>
      <c r="TQK318" s="571"/>
      <c r="TQL318" s="571"/>
      <c r="TQM318" s="571"/>
      <c r="TQN318" s="571"/>
      <c r="TQO318" s="571"/>
      <c r="TQP318" s="571"/>
      <c r="TQQ318" s="571"/>
      <c r="TQR318" s="571"/>
      <c r="TQS318" s="571"/>
      <c r="TQT318" s="571"/>
      <c r="TQU318" s="571"/>
      <c r="TQV318" s="571"/>
      <c r="TQW318" s="571"/>
      <c r="TQX318" s="571"/>
      <c r="TQY318" s="571"/>
      <c r="TQZ318" s="571"/>
      <c r="TRA318" s="571"/>
      <c r="TRB318" s="571"/>
      <c r="TRC318" s="571"/>
      <c r="TRD318" s="571"/>
      <c r="TRE318" s="571"/>
      <c r="TRF318" s="571"/>
      <c r="TRG318" s="571"/>
      <c r="TRH318" s="571"/>
      <c r="TRI318" s="571"/>
      <c r="TRJ318" s="571"/>
      <c r="TRK318" s="571"/>
      <c r="TRL318" s="571"/>
      <c r="TRM318" s="571"/>
      <c r="TRN318" s="571"/>
      <c r="TRO318" s="571"/>
      <c r="TRP318" s="571"/>
      <c r="TRQ318" s="571"/>
      <c r="TRR318" s="571"/>
      <c r="TRS318" s="571"/>
      <c r="TRT318" s="571"/>
      <c r="TRU318" s="571"/>
      <c r="TRV318" s="571"/>
      <c r="TRW318" s="571"/>
      <c r="TRX318" s="571"/>
      <c r="TRY318" s="571"/>
      <c r="TRZ318" s="571"/>
      <c r="TSA318" s="571"/>
      <c r="TSB318" s="571"/>
      <c r="TSC318" s="571"/>
      <c r="TSD318" s="571"/>
      <c r="TSE318" s="571"/>
      <c r="TSF318" s="571"/>
      <c r="TSG318" s="571"/>
      <c r="TSH318" s="571"/>
      <c r="TSI318" s="571"/>
      <c r="TSJ318" s="571"/>
      <c r="TSK318" s="571"/>
      <c r="TSL318" s="571"/>
      <c r="TSM318" s="571"/>
      <c r="TSN318" s="571"/>
      <c r="TSO318" s="571"/>
      <c r="TSP318" s="571"/>
      <c r="TSQ318" s="571"/>
      <c r="TSR318" s="571"/>
      <c r="TSS318" s="571"/>
      <c r="TST318" s="571"/>
      <c r="TSU318" s="571"/>
      <c r="TSV318" s="571"/>
      <c r="TSW318" s="571"/>
      <c r="TSX318" s="571"/>
      <c r="TSY318" s="571"/>
      <c r="TSZ318" s="571"/>
      <c r="TTA318" s="571"/>
      <c r="TTB318" s="571"/>
      <c r="TTC318" s="571"/>
      <c r="TTD318" s="571"/>
      <c r="TTE318" s="571"/>
      <c r="TTF318" s="571"/>
      <c r="TTG318" s="571"/>
      <c r="TTH318" s="571"/>
      <c r="TTI318" s="571"/>
      <c r="TTJ318" s="571"/>
      <c r="TTK318" s="571"/>
      <c r="TTL318" s="571"/>
      <c r="TTM318" s="571"/>
      <c r="TTN318" s="571"/>
      <c r="TTO318" s="571"/>
      <c r="TTP318" s="571"/>
      <c r="TTQ318" s="571"/>
      <c r="TTR318" s="571"/>
      <c r="TTS318" s="571"/>
      <c r="TTT318" s="571"/>
      <c r="TTU318" s="571"/>
      <c r="TTV318" s="571"/>
      <c r="TTW318" s="571"/>
      <c r="TTX318" s="571"/>
      <c r="TTY318" s="571"/>
      <c r="TTZ318" s="571"/>
      <c r="TUA318" s="571"/>
      <c r="TUB318" s="571"/>
      <c r="TUC318" s="571"/>
      <c r="TUD318" s="571"/>
      <c r="TUE318" s="571"/>
      <c r="TUF318" s="571"/>
      <c r="TUG318" s="571"/>
      <c r="TUH318" s="571"/>
      <c r="TUI318" s="571"/>
      <c r="TUJ318" s="571"/>
      <c r="TUK318" s="571"/>
      <c r="TUL318" s="571"/>
      <c r="TUM318" s="571"/>
      <c r="TUN318" s="571"/>
      <c r="TUO318" s="571"/>
      <c r="TUP318" s="571"/>
      <c r="TUQ318" s="571"/>
      <c r="TUR318" s="571"/>
      <c r="TUU318" s="571"/>
      <c r="TUV318" s="571"/>
      <c r="TUW318" s="571"/>
      <c r="TUX318" s="571"/>
      <c r="TUY318" s="571"/>
      <c r="TUZ318" s="571"/>
      <c r="TVA318" s="571"/>
      <c r="TVB318" s="571"/>
      <c r="TVC318" s="571"/>
      <c r="TVD318" s="571"/>
      <c r="TVE318" s="571"/>
      <c r="TVF318" s="571"/>
      <c r="TVG318" s="571"/>
      <c r="TVH318" s="571"/>
      <c r="TVI318" s="571"/>
      <c r="TVJ318" s="571"/>
      <c r="TVK318" s="571"/>
      <c r="TVL318" s="571"/>
      <c r="TVM318" s="571"/>
      <c r="TVN318" s="571"/>
      <c r="TVO318" s="571"/>
      <c r="TVP318" s="571"/>
      <c r="TVQ318" s="571"/>
      <c r="TVR318" s="571"/>
      <c r="TVS318" s="571"/>
      <c r="TVT318" s="571"/>
      <c r="TVU318" s="571"/>
      <c r="TVV318" s="571"/>
      <c r="TVW318" s="571"/>
      <c r="TVX318" s="571"/>
      <c r="TVY318" s="571"/>
      <c r="TVZ318" s="571"/>
      <c r="TWA318" s="571"/>
      <c r="TWB318" s="571"/>
      <c r="TWC318" s="571"/>
      <c r="TWD318" s="571"/>
      <c r="TWE318" s="571"/>
      <c r="TWF318" s="571"/>
      <c r="TWG318" s="571"/>
      <c r="TWH318" s="571"/>
      <c r="TWI318" s="571"/>
      <c r="TWJ318" s="571"/>
      <c r="TWK318" s="571"/>
      <c r="TWL318" s="571"/>
      <c r="TWM318" s="571"/>
      <c r="TWN318" s="571"/>
      <c r="TWO318" s="571"/>
      <c r="TWP318" s="571"/>
      <c r="TWQ318" s="571"/>
      <c r="TWR318" s="571"/>
      <c r="TWS318" s="571"/>
      <c r="TWT318" s="571"/>
      <c r="TWU318" s="571"/>
      <c r="TWV318" s="571"/>
      <c r="TWW318" s="571"/>
      <c r="TWX318" s="571"/>
      <c r="TWY318" s="571"/>
      <c r="TWZ318" s="571"/>
      <c r="TXA318" s="571"/>
      <c r="TXB318" s="571"/>
      <c r="TXC318" s="571"/>
      <c r="TXD318" s="571"/>
      <c r="TXE318" s="571"/>
      <c r="TXF318" s="571"/>
      <c r="TXG318" s="571"/>
      <c r="TXH318" s="571"/>
      <c r="TXI318" s="571"/>
      <c r="TXJ318" s="571"/>
      <c r="TXK318" s="571"/>
      <c r="TXL318" s="571"/>
      <c r="TXM318" s="571"/>
      <c r="TXN318" s="571"/>
      <c r="TXO318" s="571"/>
      <c r="TXP318" s="571"/>
      <c r="TXQ318" s="571"/>
      <c r="TXR318" s="571"/>
      <c r="TXS318" s="571"/>
      <c r="TXT318" s="571"/>
      <c r="TXU318" s="571"/>
      <c r="TXV318" s="571"/>
      <c r="TXW318" s="571"/>
      <c r="TXX318" s="571"/>
      <c r="TXY318" s="571"/>
      <c r="TXZ318" s="571"/>
      <c r="TYA318" s="571"/>
      <c r="TYB318" s="571"/>
      <c r="TYC318" s="571"/>
      <c r="TYD318" s="571"/>
      <c r="TYE318" s="571"/>
      <c r="TYF318" s="571"/>
      <c r="TYG318" s="571"/>
      <c r="TYH318" s="571"/>
      <c r="TYI318" s="571"/>
      <c r="TYJ318" s="571"/>
      <c r="TYK318" s="571"/>
      <c r="TYL318" s="571"/>
      <c r="TYM318" s="571"/>
      <c r="TYN318" s="571"/>
      <c r="TYO318" s="571"/>
      <c r="TYP318" s="571"/>
      <c r="TYQ318" s="571"/>
      <c r="TYR318" s="571"/>
      <c r="TYS318" s="571"/>
      <c r="TYT318" s="571"/>
      <c r="TYU318" s="571"/>
      <c r="TYV318" s="571"/>
      <c r="TYW318" s="571"/>
      <c r="TYX318" s="571"/>
      <c r="TYY318" s="571"/>
      <c r="TYZ318" s="571"/>
      <c r="TZA318" s="571"/>
      <c r="TZB318" s="571"/>
      <c r="TZC318" s="571"/>
      <c r="TZD318" s="571"/>
      <c r="TZE318" s="571"/>
      <c r="TZF318" s="571"/>
      <c r="TZG318" s="571"/>
      <c r="TZH318" s="571"/>
      <c r="TZI318" s="571"/>
      <c r="TZJ318" s="571"/>
      <c r="TZK318" s="571"/>
      <c r="TZL318" s="571"/>
      <c r="TZM318" s="571"/>
      <c r="TZN318" s="571"/>
      <c r="TZO318" s="571"/>
      <c r="TZP318" s="571"/>
      <c r="TZQ318" s="571"/>
      <c r="TZR318" s="571"/>
      <c r="TZS318" s="571"/>
      <c r="TZT318" s="571"/>
      <c r="TZU318" s="571"/>
      <c r="TZV318" s="571"/>
      <c r="TZW318" s="571"/>
      <c r="TZX318" s="571"/>
      <c r="TZY318" s="571"/>
      <c r="TZZ318" s="571"/>
      <c r="UAA318" s="571"/>
      <c r="UAB318" s="571"/>
      <c r="UAC318" s="571"/>
      <c r="UAD318" s="571"/>
      <c r="UAE318" s="571"/>
      <c r="UAF318" s="571"/>
      <c r="UAG318" s="571"/>
      <c r="UAH318" s="571"/>
      <c r="UAI318" s="571"/>
      <c r="UAJ318" s="571"/>
      <c r="UAK318" s="571"/>
      <c r="UAL318" s="571"/>
      <c r="UAM318" s="571"/>
      <c r="UAN318" s="571"/>
      <c r="UAO318" s="571"/>
      <c r="UAP318" s="571"/>
      <c r="UAQ318" s="571"/>
      <c r="UAR318" s="571"/>
      <c r="UAS318" s="571"/>
      <c r="UAT318" s="571"/>
      <c r="UAU318" s="571"/>
      <c r="UAV318" s="571"/>
      <c r="UAW318" s="571"/>
      <c r="UAX318" s="571"/>
      <c r="UAY318" s="571"/>
      <c r="UAZ318" s="571"/>
      <c r="UBA318" s="571"/>
      <c r="UBB318" s="571"/>
      <c r="UBC318" s="571"/>
      <c r="UBD318" s="571"/>
      <c r="UBE318" s="571"/>
      <c r="UBF318" s="571"/>
      <c r="UBG318" s="571"/>
      <c r="UBH318" s="571"/>
      <c r="UBI318" s="571"/>
      <c r="UBJ318" s="571"/>
      <c r="UBK318" s="571"/>
      <c r="UBL318" s="571"/>
      <c r="UBM318" s="571"/>
      <c r="UBN318" s="571"/>
      <c r="UBO318" s="571"/>
      <c r="UBP318" s="571"/>
      <c r="UBQ318" s="571"/>
      <c r="UBR318" s="571"/>
      <c r="UBS318" s="571"/>
      <c r="UBT318" s="571"/>
      <c r="UBU318" s="571"/>
      <c r="UBV318" s="571"/>
      <c r="UBW318" s="571"/>
      <c r="UBX318" s="571"/>
      <c r="UBY318" s="571"/>
      <c r="UBZ318" s="571"/>
      <c r="UCA318" s="571"/>
      <c r="UCB318" s="571"/>
      <c r="UCC318" s="571"/>
      <c r="UCD318" s="571"/>
      <c r="UCE318" s="571"/>
      <c r="UCF318" s="571"/>
      <c r="UCG318" s="571"/>
      <c r="UCH318" s="571"/>
      <c r="UCI318" s="571"/>
      <c r="UCJ318" s="571"/>
      <c r="UCK318" s="571"/>
      <c r="UCL318" s="571"/>
      <c r="UCM318" s="571"/>
      <c r="UCN318" s="571"/>
      <c r="UCO318" s="571"/>
      <c r="UCP318" s="571"/>
      <c r="UCQ318" s="571"/>
      <c r="UCR318" s="571"/>
      <c r="UCS318" s="571"/>
      <c r="UCT318" s="571"/>
      <c r="UCU318" s="571"/>
      <c r="UCV318" s="571"/>
      <c r="UCW318" s="571"/>
      <c r="UCX318" s="571"/>
      <c r="UCY318" s="571"/>
      <c r="UCZ318" s="571"/>
      <c r="UDA318" s="571"/>
      <c r="UDB318" s="571"/>
      <c r="UDC318" s="571"/>
      <c r="UDD318" s="571"/>
      <c r="UDE318" s="571"/>
      <c r="UDF318" s="571"/>
      <c r="UDG318" s="571"/>
      <c r="UDH318" s="571"/>
      <c r="UDI318" s="571"/>
      <c r="UDJ318" s="571"/>
      <c r="UDK318" s="571"/>
      <c r="UDL318" s="571"/>
      <c r="UDM318" s="571"/>
      <c r="UDN318" s="571"/>
      <c r="UDO318" s="571"/>
      <c r="UDP318" s="571"/>
      <c r="UDQ318" s="571"/>
      <c r="UDR318" s="571"/>
      <c r="UDS318" s="571"/>
      <c r="UDT318" s="571"/>
      <c r="UDU318" s="571"/>
      <c r="UDV318" s="571"/>
      <c r="UDW318" s="571"/>
      <c r="UDX318" s="571"/>
      <c r="UDY318" s="571"/>
      <c r="UDZ318" s="571"/>
      <c r="UEA318" s="571"/>
      <c r="UEB318" s="571"/>
      <c r="UEC318" s="571"/>
      <c r="UED318" s="571"/>
      <c r="UEE318" s="571"/>
      <c r="UEF318" s="571"/>
      <c r="UEG318" s="571"/>
      <c r="UEH318" s="571"/>
      <c r="UEI318" s="571"/>
      <c r="UEJ318" s="571"/>
      <c r="UEK318" s="571"/>
      <c r="UEL318" s="571"/>
      <c r="UEM318" s="571"/>
      <c r="UEN318" s="571"/>
      <c r="UEQ318" s="571"/>
      <c r="UER318" s="571"/>
      <c r="UES318" s="571"/>
      <c r="UET318" s="571"/>
      <c r="UEU318" s="571"/>
      <c r="UEV318" s="571"/>
      <c r="UEW318" s="571"/>
      <c r="UEX318" s="571"/>
      <c r="UEY318" s="571"/>
      <c r="UEZ318" s="571"/>
      <c r="UFA318" s="571"/>
      <c r="UFB318" s="571"/>
      <c r="UFC318" s="571"/>
      <c r="UFD318" s="571"/>
      <c r="UFE318" s="571"/>
      <c r="UFF318" s="571"/>
      <c r="UFG318" s="571"/>
      <c r="UFH318" s="571"/>
      <c r="UFI318" s="571"/>
      <c r="UFJ318" s="571"/>
      <c r="UFK318" s="571"/>
      <c r="UFL318" s="571"/>
      <c r="UFM318" s="571"/>
      <c r="UFN318" s="571"/>
      <c r="UFO318" s="571"/>
      <c r="UFP318" s="571"/>
      <c r="UFQ318" s="571"/>
      <c r="UFR318" s="571"/>
      <c r="UFS318" s="571"/>
      <c r="UFT318" s="571"/>
      <c r="UFU318" s="571"/>
      <c r="UFV318" s="571"/>
      <c r="UFW318" s="571"/>
      <c r="UFX318" s="571"/>
      <c r="UFY318" s="571"/>
      <c r="UFZ318" s="571"/>
      <c r="UGA318" s="571"/>
      <c r="UGB318" s="571"/>
      <c r="UGC318" s="571"/>
      <c r="UGD318" s="571"/>
      <c r="UGE318" s="571"/>
      <c r="UGF318" s="571"/>
      <c r="UGG318" s="571"/>
      <c r="UGH318" s="571"/>
      <c r="UGI318" s="571"/>
      <c r="UGJ318" s="571"/>
      <c r="UGK318" s="571"/>
      <c r="UGL318" s="571"/>
      <c r="UGM318" s="571"/>
      <c r="UGN318" s="571"/>
      <c r="UGO318" s="571"/>
      <c r="UGP318" s="571"/>
      <c r="UGQ318" s="571"/>
      <c r="UGR318" s="571"/>
      <c r="UGS318" s="571"/>
      <c r="UGT318" s="571"/>
      <c r="UGU318" s="571"/>
      <c r="UGV318" s="571"/>
      <c r="UGW318" s="571"/>
      <c r="UGX318" s="571"/>
      <c r="UGY318" s="571"/>
      <c r="UGZ318" s="571"/>
      <c r="UHA318" s="571"/>
      <c r="UHB318" s="571"/>
      <c r="UHC318" s="571"/>
      <c r="UHD318" s="571"/>
      <c r="UHE318" s="571"/>
      <c r="UHF318" s="571"/>
      <c r="UHG318" s="571"/>
      <c r="UHH318" s="571"/>
      <c r="UHI318" s="571"/>
      <c r="UHJ318" s="571"/>
      <c r="UHK318" s="571"/>
      <c r="UHL318" s="571"/>
      <c r="UHM318" s="571"/>
      <c r="UHN318" s="571"/>
      <c r="UHO318" s="571"/>
      <c r="UHP318" s="571"/>
      <c r="UHQ318" s="571"/>
      <c r="UHR318" s="571"/>
      <c r="UHS318" s="571"/>
      <c r="UHT318" s="571"/>
      <c r="UHU318" s="571"/>
      <c r="UHV318" s="571"/>
      <c r="UHW318" s="571"/>
      <c r="UHX318" s="571"/>
      <c r="UHY318" s="571"/>
      <c r="UHZ318" s="571"/>
      <c r="UIA318" s="571"/>
      <c r="UIB318" s="571"/>
      <c r="UIC318" s="571"/>
      <c r="UID318" s="571"/>
      <c r="UIE318" s="571"/>
      <c r="UIF318" s="571"/>
      <c r="UIG318" s="571"/>
      <c r="UIH318" s="571"/>
      <c r="UII318" s="571"/>
      <c r="UIJ318" s="571"/>
      <c r="UIK318" s="571"/>
      <c r="UIL318" s="571"/>
      <c r="UIM318" s="571"/>
      <c r="UIN318" s="571"/>
      <c r="UIO318" s="571"/>
      <c r="UIP318" s="571"/>
      <c r="UIQ318" s="571"/>
      <c r="UIR318" s="571"/>
      <c r="UIS318" s="571"/>
      <c r="UIT318" s="571"/>
      <c r="UIU318" s="571"/>
      <c r="UIV318" s="571"/>
      <c r="UIW318" s="571"/>
      <c r="UIX318" s="571"/>
      <c r="UIY318" s="571"/>
      <c r="UIZ318" s="571"/>
      <c r="UJA318" s="571"/>
      <c r="UJB318" s="571"/>
      <c r="UJC318" s="571"/>
      <c r="UJD318" s="571"/>
      <c r="UJE318" s="571"/>
      <c r="UJF318" s="571"/>
      <c r="UJG318" s="571"/>
      <c r="UJH318" s="571"/>
      <c r="UJI318" s="571"/>
      <c r="UJJ318" s="571"/>
      <c r="UJK318" s="571"/>
      <c r="UJL318" s="571"/>
      <c r="UJM318" s="571"/>
      <c r="UJN318" s="571"/>
      <c r="UJO318" s="571"/>
      <c r="UJP318" s="571"/>
      <c r="UJQ318" s="571"/>
      <c r="UJR318" s="571"/>
      <c r="UJS318" s="571"/>
      <c r="UJT318" s="571"/>
      <c r="UJU318" s="571"/>
      <c r="UJV318" s="571"/>
      <c r="UJW318" s="571"/>
      <c r="UJX318" s="571"/>
      <c r="UJY318" s="571"/>
      <c r="UJZ318" s="571"/>
      <c r="UKA318" s="571"/>
      <c r="UKB318" s="571"/>
      <c r="UKC318" s="571"/>
      <c r="UKD318" s="571"/>
      <c r="UKE318" s="571"/>
      <c r="UKF318" s="571"/>
      <c r="UKG318" s="571"/>
      <c r="UKH318" s="571"/>
      <c r="UKI318" s="571"/>
      <c r="UKJ318" s="571"/>
      <c r="UKK318" s="571"/>
      <c r="UKL318" s="571"/>
      <c r="UKM318" s="571"/>
      <c r="UKN318" s="571"/>
      <c r="UKO318" s="571"/>
      <c r="UKP318" s="571"/>
      <c r="UKQ318" s="571"/>
      <c r="UKR318" s="571"/>
      <c r="UKS318" s="571"/>
      <c r="UKT318" s="571"/>
      <c r="UKU318" s="571"/>
      <c r="UKV318" s="571"/>
      <c r="UKW318" s="571"/>
      <c r="UKX318" s="571"/>
      <c r="UKY318" s="571"/>
      <c r="UKZ318" s="571"/>
      <c r="ULA318" s="571"/>
      <c r="ULB318" s="571"/>
      <c r="ULC318" s="571"/>
      <c r="ULD318" s="571"/>
      <c r="ULE318" s="571"/>
      <c r="ULF318" s="571"/>
      <c r="ULG318" s="571"/>
      <c r="ULH318" s="571"/>
      <c r="ULI318" s="571"/>
      <c r="ULJ318" s="571"/>
      <c r="ULK318" s="571"/>
      <c r="ULL318" s="571"/>
      <c r="ULM318" s="571"/>
      <c r="ULN318" s="571"/>
      <c r="ULO318" s="571"/>
      <c r="ULP318" s="571"/>
      <c r="ULQ318" s="571"/>
      <c r="ULR318" s="571"/>
      <c r="ULS318" s="571"/>
      <c r="ULT318" s="571"/>
      <c r="ULU318" s="571"/>
      <c r="ULV318" s="571"/>
      <c r="ULW318" s="571"/>
      <c r="ULX318" s="571"/>
      <c r="ULY318" s="571"/>
      <c r="ULZ318" s="571"/>
      <c r="UMA318" s="571"/>
      <c r="UMB318" s="571"/>
      <c r="UMC318" s="571"/>
      <c r="UMD318" s="571"/>
      <c r="UME318" s="571"/>
      <c r="UMF318" s="571"/>
      <c r="UMG318" s="571"/>
      <c r="UMH318" s="571"/>
      <c r="UMI318" s="571"/>
      <c r="UMJ318" s="571"/>
      <c r="UMK318" s="571"/>
      <c r="UML318" s="571"/>
      <c r="UMM318" s="571"/>
      <c r="UMN318" s="571"/>
      <c r="UMO318" s="571"/>
      <c r="UMP318" s="571"/>
      <c r="UMQ318" s="571"/>
      <c r="UMR318" s="571"/>
      <c r="UMS318" s="571"/>
      <c r="UMT318" s="571"/>
      <c r="UMU318" s="571"/>
      <c r="UMV318" s="571"/>
      <c r="UMW318" s="571"/>
      <c r="UMX318" s="571"/>
      <c r="UMY318" s="571"/>
      <c r="UMZ318" s="571"/>
      <c r="UNA318" s="571"/>
      <c r="UNB318" s="571"/>
      <c r="UNC318" s="571"/>
      <c r="UND318" s="571"/>
      <c r="UNE318" s="571"/>
      <c r="UNF318" s="571"/>
      <c r="UNG318" s="571"/>
      <c r="UNH318" s="571"/>
      <c r="UNI318" s="571"/>
      <c r="UNJ318" s="571"/>
      <c r="UNK318" s="571"/>
      <c r="UNL318" s="571"/>
      <c r="UNM318" s="571"/>
      <c r="UNN318" s="571"/>
      <c r="UNO318" s="571"/>
      <c r="UNP318" s="571"/>
      <c r="UNQ318" s="571"/>
      <c r="UNR318" s="571"/>
      <c r="UNS318" s="571"/>
      <c r="UNT318" s="571"/>
      <c r="UNU318" s="571"/>
      <c r="UNV318" s="571"/>
      <c r="UNW318" s="571"/>
      <c r="UNX318" s="571"/>
      <c r="UNY318" s="571"/>
      <c r="UNZ318" s="571"/>
      <c r="UOA318" s="571"/>
      <c r="UOB318" s="571"/>
      <c r="UOC318" s="571"/>
      <c r="UOD318" s="571"/>
      <c r="UOE318" s="571"/>
      <c r="UOF318" s="571"/>
      <c r="UOG318" s="571"/>
      <c r="UOH318" s="571"/>
      <c r="UOI318" s="571"/>
      <c r="UOJ318" s="571"/>
      <c r="UOM318" s="571"/>
      <c r="UON318" s="571"/>
      <c r="UOO318" s="571"/>
      <c r="UOP318" s="571"/>
      <c r="UOQ318" s="571"/>
      <c r="UOR318" s="571"/>
      <c r="UOS318" s="571"/>
      <c r="UOT318" s="571"/>
      <c r="UOU318" s="571"/>
      <c r="UOV318" s="571"/>
      <c r="UOW318" s="571"/>
      <c r="UOX318" s="571"/>
      <c r="UOY318" s="571"/>
      <c r="UOZ318" s="571"/>
      <c r="UPA318" s="571"/>
      <c r="UPB318" s="571"/>
      <c r="UPC318" s="571"/>
      <c r="UPD318" s="571"/>
      <c r="UPE318" s="571"/>
      <c r="UPF318" s="571"/>
      <c r="UPG318" s="571"/>
      <c r="UPH318" s="571"/>
      <c r="UPI318" s="571"/>
      <c r="UPJ318" s="571"/>
      <c r="UPK318" s="571"/>
      <c r="UPL318" s="571"/>
      <c r="UPM318" s="571"/>
      <c r="UPN318" s="571"/>
      <c r="UPO318" s="571"/>
      <c r="UPP318" s="571"/>
      <c r="UPQ318" s="571"/>
      <c r="UPR318" s="571"/>
      <c r="UPS318" s="571"/>
      <c r="UPT318" s="571"/>
      <c r="UPU318" s="571"/>
      <c r="UPV318" s="571"/>
      <c r="UPW318" s="571"/>
      <c r="UPX318" s="571"/>
      <c r="UPY318" s="571"/>
      <c r="UPZ318" s="571"/>
      <c r="UQA318" s="571"/>
      <c r="UQB318" s="571"/>
      <c r="UQC318" s="571"/>
      <c r="UQD318" s="571"/>
      <c r="UQE318" s="571"/>
      <c r="UQF318" s="571"/>
      <c r="UQG318" s="571"/>
      <c r="UQH318" s="571"/>
      <c r="UQI318" s="571"/>
      <c r="UQJ318" s="571"/>
      <c r="UQK318" s="571"/>
      <c r="UQL318" s="571"/>
      <c r="UQM318" s="571"/>
      <c r="UQN318" s="571"/>
      <c r="UQO318" s="571"/>
      <c r="UQP318" s="571"/>
      <c r="UQQ318" s="571"/>
      <c r="UQR318" s="571"/>
      <c r="UQS318" s="571"/>
      <c r="UQT318" s="571"/>
      <c r="UQU318" s="571"/>
      <c r="UQV318" s="571"/>
      <c r="UQW318" s="571"/>
      <c r="UQX318" s="571"/>
      <c r="UQY318" s="571"/>
      <c r="UQZ318" s="571"/>
      <c r="URA318" s="571"/>
      <c r="URB318" s="571"/>
      <c r="URC318" s="571"/>
      <c r="URD318" s="571"/>
      <c r="URE318" s="571"/>
      <c r="URF318" s="571"/>
      <c r="URG318" s="571"/>
      <c r="URH318" s="571"/>
      <c r="URI318" s="571"/>
      <c r="URJ318" s="571"/>
      <c r="URK318" s="571"/>
      <c r="URL318" s="571"/>
      <c r="URM318" s="571"/>
      <c r="URN318" s="571"/>
      <c r="URO318" s="571"/>
      <c r="URP318" s="571"/>
      <c r="URQ318" s="571"/>
      <c r="URR318" s="571"/>
      <c r="URS318" s="571"/>
      <c r="URT318" s="571"/>
      <c r="URU318" s="571"/>
      <c r="URV318" s="571"/>
      <c r="URW318" s="571"/>
      <c r="URX318" s="571"/>
      <c r="URY318" s="571"/>
      <c r="URZ318" s="571"/>
      <c r="USA318" s="571"/>
      <c r="USB318" s="571"/>
      <c r="USC318" s="571"/>
      <c r="USD318" s="571"/>
      <c r="USE318" s="571"/>
      <c r="USF318" s="571"/>
      <c r="USG318" s="571"/>
      <c r="USH318" s="571"/>
      <c r="USI318" s="571"/>
      <c r="USJ318" s="571"/>
      <c r="USK318" s="571"/>
      <c r="USL318" s="571"/>
      <c r="USM318" s="571"/>
      <c r="USN318" s="571"/>
      <c r="USO318" s="571"/>
      <c r="USP318" s="571"/>
      <c r="USQ318" s="571"/>
      <c r="USR318" s="571"/>
      <c r="USS318" s="571"/>
      <c r="UST318" s="571"/>
      <c r="USU318" s="571"/>
      <c r="USV318" s="571"/>
      <c r="USW318" s="571"/>
      <c r="USX318" s="571"/>
      <c r="USY318" s="571"/>
      <c r="USZ318" s="571"/>
      <c r="UTA318" s="571"/>
      <c r="UTB318" s="571"/>
      <c r="UTC318" s="571"/>
      <c r="UTD318" s="571"/>
      <c r="UTE318" s="571"/>
      <c r="UTF318" s="571"/>
      <c r="UTG318" s="571"/>
      <c r="UTH318" s="571"/>
      <c r="UTI318" s="571"/>
      <c r="UTJ318" s="571"/>
      <c r="UTK318" s="571"/>
      <c r="UTL318" s="571"/>
      <c r="UTM318" s="571"/>
      <c r="UTN318" s="571"/>
      <c r="UTO318" s="571"/>
      <c r="UTP318" s="571"/>
      <c r="UTQ318" s="571"/>
      <c r="UTR318" s="571"/>
      <c r="UTS318" s="571"/>
      <c r="UTT318" s="571"/>
      <c r="UTU318" s="571"/>
      <c r="UTV318" s="571"/>
      <c r="UTW318" s="571"/>
      <c r="UTX318" s="571"/>
      <c r="UTY318" s="571"/>
      <c r="UTZ318" s="571"/>
      <c r="UUA318" s="571"/>
      <c r="UUB318" s="571"/>
      <c r="UUC318" s="571"/>
      <c r="UUD318" s="571"/>
      <c r="UUE318" s="571"/>
      <c r="UUF318" s="571"/>
      <c r="UUG318" s="571"/>
      <c r="UUH318" s="571"/>
      <c r="UUI318" s="571"/>
      <c r="UUJ318" s="571"/>
      <c r="UUK318" s="571"/>
      <c r="UUL318" s="571"/>
      <c r="UUM318" s="571"/>
      <c r="UUN318" s="571"/>
      <c r="UUO318" s="571"/>
      <c r="UUP318" s="571"/>
      <c r="UUQ318" s="571"/>
      <c r="UUR318" s="571"/>
      <c r="UUS318" s="571"/>
      <c r="UUT318" s="571"/>
      <c r="UUU318" s="571"/>
      <c r="UUV318" s="571"/>
      <c r="UUW318" s="571"/>
      <c r="UUX318" s="571"/>
      <c r="UUY318" s="571"/>
      <c r="UUZ318" s="571"/>
      <c r="UVA318" s="571"/>
      <c r="UVB318" s="571"/>
      <c r="UVC318" s="571"/>
      <c r="UVD318" s="571"/>
      <c r="UVE318" s="571"/>
      <c r="UVF318" s="571"/>
      <c r="UVG318" s="571"/>
      <c r="UVH318" s="571"/>
      <c r="UVI318" s="571"/>
      <c r="UVJ318" s="571"/>
      <c r="UVK318" s="571"/>
      <c r="UVL318" s="571"/>
      <c r="UVM318" s="571"/>
      <c r="UVN318" s="571"/>
      <c r="UVO318" s="571"/>
      <c r="UVP318" s="571"/>
      <c r="UVQ318" s="571"/>
      <c r="UVR318" s="571"/>
      <c r="UVS318" s="571"/>
      <c r="UVT318" s="571"/>
      <c r="UVU318" s="571"/>
      <c r="UVV318" s="571"/>
      <c r="UVW318" s="571"/>
      <c r="UVX318" s="571"/>
      <c r="UVY318" s="571"/>
      <c r="UVZ318" s="571"/>
      <c r="UWA318" s="571"/>
      <c r="UWB318" s="571"/>
      <c r="UWC318" s="571"/>
      <c r="UWD318" s="571"/>
      <c r="UWE318" s="571"/>
      <c r="UWF318" s="571"/>
      <c r="UWG318" s="571"/>
      <c r="UWH318" s="571"/>
      <c r="UWI318" s="571"/>
      <c r="UWJ318" s="571"/>
      <c r="UWK318" s="571"/>
      <c r="UWL318" s="571"/>
      <c r="UWM318" s="571"/>
      <c r="UWN318" s="571"/>
      <c r="UWO318" s="571"/>
      <c r="UWP318" s="571"/>
      <c r="UWQ318" s="571"/>
      <c r="UWR318" s="571"/>
      <c r="UWS318" s="571"/>
      <c r="UWT318" s="571"/>
      <c r="UWU318" s="571"/>
      <c r="UWV318" s="571"/>
      <c r="UWW318" s="571"/>
      <c r="UWX318" s="571"/>
      <c r="UWY318" s="571"/>
      <c r="UWZ318" s="571"/>
      <c r="UXA318" s="571"/>
      <c r="UXB318" s="571"/>
      <c r="UXC318" s="571"/>
      <c r="UXD318" s="571"/>
      <c r="UXE318" s="571"/>
      <c r="UXF318" s="571"/>
      <c r="UXG318" s="571"/>
      <c r="UXH318" s="571"/>
      <c r="UXI318" s="571"/>
      <c r="UXJ318" s="571"/>
      <c r="UXK318" s="571"/>
      <c r="UXL318" s="571"/>
      <c r="UXM318" s="571"/>
      <c r="UXN318" s="571"/>
      <c r="UXO318" s="571"/>
      <c r="UXP318" s="571"/>
      <c r="UXQ318" s="571"/>
      <c r="UXR318" s="571"/>
      <c r="UXS318" s="571"/>
      <c r="UXT318" s="571"/>
      <c r="UXU318" s="571"/>
      <c r="UXV318" s="571"/>
      <c r="UXW318" s="571"/>
      <c r="UXX318" s="571"/>
      <c r="UXY318" s="571"/>
      <c r="UXZ318" s="571"/>
      <c r="UYA318" s="571"/>
      <c r="UYB318" s="571"/>
      <c r="UYC318" s="571"/>
      <c r="UYD318" s="571"/>
      <c r="UYE318" s="571"/>
      <c r="UYF318" s="571"/>
      <c r="UYI318" s="571"/>
      <c r="UYJ318" s="571"/>
      <c r="UYK318" s="571"/>
      <c r="UYL318" s="571"/>
      <c r="UYM318" s="571"/>
      <c r="UYN318" s="571"/>
      <c r="UYO318" s="571"/>
      <c r="UYP318" s="571"/>
      <c r="UYQ318" s="571"/>
      <c r="UYR318" s="571"/>
      <c r="UYS318" s="571"/>
      <c r="UYT318" s="571"/>
      <c r="UYU318" s="571"/>
      <c r="UYV318" s="571"/>
      <c r="UYW318" s="571"/>
      <c r="UYX318" s="571"/>
      <c r="UYY318" s="571"/>
      <c r="UYZ318" s="571"/>
      <c r="UZA318" s="571"/>
      <c r="UZB318" s="571"/>
      <c r="UZC318" s="571"/>
      <c r="UZD318" s="571"/>
      <c r="UZE318" s="571"/>
      <c r="UZF318" s="571"/>
      <c r="UZG318" s="571"/>
      <c r="UZH318" s="571"/>
      <c r="UZI318" s="571"/>
      <c r="UZJ318" s="571"/>
      <c r="UZK318" s="571"/>
      <c r="UZL318" s="571"/>
      <c r="UZM318" s="571"/>
      <c r="UZN318" s="571"/>
      <c r="UZO318" s="571"/>
      <c r="UZP318" s="571"/>
      <c r="UZQ318" s="571"/>
      <c r="UZR318" s="571"/>
      <c r="UZS318" s="571"/>
      <c r="UZT318" s="571"/>
      <c r="UZU318" s="571"/>
      <c r="UZV318" s="571"/>
      <c r="UZW318" s="571"/>
      <c r="UZX318" s="571"/>
      <c r="UZY318" s="571"/>
      <c r="UZZ318" s="571"/>
      <c r="VAA318" s="571"/>
      <c r="VAB318" s="571"/>
      <c r="VAC318" s="571"/>
      <c r="VAD318" s="571"/>
      <c r="VAE318" s="571"/>
      <c r="VAF318" s="571"/>
      <c r="VAG318" s="571"/>
      <c r="VAH318" s="571"/>
      <c r="VAI318" s="571"/>
      <c r="VAJ318" s="571"/>
      <c r="VAK318" s="571"/>
      <c r="VAL318" s="571"/>
      <c r="VAM318" s="571"/>
      <c r="VAN318" s="571"/>
      <c r="VAO318" s="571"/>
      <c r="VAP318" s="571"/>
      <c r="VAQ318" s="571"/>
      <c r="VAR318" s="571"/>
      <c r="VAS318" s="571"/>
      <c r="VAT318" s="571"/>
      <c r="VAU318" s="571"/>
      <c r="VAV318" s="571"/>
      <c r="VAW318" s="571"/>
      <c r="VAX318" s="571"/>
      <c r="VAY318" s="571"/>
      <c r="VAZ318" s="571"/>
      <c r="VBA318" s="571"/>
      <c r="VBB318" s="571"/>
      <c r="VBC318" s="571"/>
      <c r="VBD318" s="571"/>
      <c r="VBE318" s="571"/>
      <c r="VBF318" s="571"/>
      <c r="VBG318" s="571"/>
      <c r="VBH318" s="571"/>
      <c r="VBI318" s="571"/>
      <c r="VBJ318" s="571"/>
      <c r="VBK318" s="571"/>
      <c r="VBL318" s="571"/>
      <c r="VBM318" s="571"/>
      <c r="VBN318" s="571"/>
      <c r="VBO318" s="571"/>
      <c r="VBP318" s="571"/>
      <c r="VBQ318" s="571"/>
      <c r="VBR318" s="571"/>
      <c r="VBS318" s="571"/>
      <c r="VBT318" s="571"/>
      <c r="VBU318" s="571"/>
      <c r="VBV318" s="571"/>
      <c r="VBW318" s="571"/>
      <c r="VBX318" s="571"/>
      <c r="VBY318" s="571"/>
      <c r="VBZ318" s="571"/>
      <c r="VCA318" s="571"/>
      <c r="VCB318" s="571"/>
      <c r="VCC318" s="571"/>
      <c r="VCD318" s="571"/>
      <c r="VCE318" s="571"/>
      <c r="VCF318" s="571"/>
      <c r="VCG318" s="571"/>
      <c r="VCH318" s="571"/>
      <c r="VCI318" s="571"/>
      <c r="VCJ318" s="571"/>
      <c r="VCK318" s="571"/>
      <c r="VCL318" s="571"/>
      <c r="VCM318" s="571"/>
      <c r="VCN318" s="571"/>
      <c r="VCO318" s="571"/>
      <c r="VCP318" s="571"/>
      <c r="VCQ318" s="571"/>
      <c r="VCR318" s="571"/>
      <c r="VCS318" s="571"/>
      <c r="VCT318" s="571"/>
      <c r="VCU318" s="571"/>
      <c r="VCV318" s="571"/>
      <c r="VCW318" s="571"/>
      <c r="VCX318" s="571"/>
      <c r="VCY318" s="571"/>
      <c r="VCZ318" s="571"/>
      <c r="VDA318" s="571"/>
      <c r="VDB318" s="571"/>
      <c r="VDC318" s="571"/>
      <c r="VDD318" s="571"/>
      <c r="VDE318" s="571"/>
      <c r="VDF318" s="571"/>
      <c r="VDG318" s="571"/>
      <c r="VDH318" s="571"/>
      <c r="VDI318" s="571"/>
      <c r="VDJ318" s="571"/>
      <c r="VDK318" s="571"/>
      <c r="VDL318" s="571"/>
      <c r="VDM318" s="571"/>
      <c r="VDN318" s="571"/>
      <c r="VDO318" s="571"/>
      <c r="VDP318" s="571"/>
      <c r="VDQ318" s="571"/>
      <c r="VDR318" s="571"/>
      <c r="VDS318" s="571"/>
      <c r="VDT318" s="571"/>
      <c r="VDU318" s="571"/>
      <c r="VDV318" s="571"/>
      <c r="VDW318" s="571"/>
      <c r="VDX318" s="571"/>
      <c r="VDY318" s="571"/>
      <c r="VDZ318" s="571"/>
      <c r="VEA318" s="571"/>
      <c r="VEB318" s="571"/>
      <c r="VEC318" s="571"/>
      <c r="VED318" s="571"/>
      <c r="VEE318" s="571"/>
      <c r="VEF318" s="571"/>
      <c r="VEG318" s="571"/>
      <c r="VEH318" s="571"/>
      <c r="VEI318" s="571"/>
      <c r="VEJ318" s="571"/>
      <c r="VEK318" s="571"/>
      <c r="VEL318" s="571"/>
      <c r="VEM318" s="571"/>
      <c r="VEN318" s="571"/>
      <c r="VEO318" s="571"/>
      <c r="VEP318" s="571"/>
      <c r="VEQ318" s="571"/>
      <c r="VER318" s="571"/>
      <c r="VES318" s="571"/>
      <c r="VET318" s="571"/>
      <c r="VEU318" s="571"/>
      <c r="VEV318" s="571"/>
      <c r="VEW318" s="571"/>
      <c r="VEX318" s="571"/>
      <c r="VEY318" s="571"/>
      <c r="VEZ318" s="571"/>
      <c r="VFA318" s="571"/>
      <c r="VFB318" s="571"/>
      <c r="VFC318" s="571"/>
      <c r="VFD318" s="571"/>
      <c r="VFE318" s="571"/>
      <c r="VFF318" s="571"/>
      <c r="VFG318" s="571"/>
      <c r="VFH318" s="571"/>
      <c r="VFI318" s="571"/>
      <c r="VFJ318" s="571"/>
      <c r="VFK318" s="571"/>
      <c r="VFL318" s="571"/>
      <c r="VFM318" s="571"/>
      <c r="VFN318" s="571"/>
      <c r="VFO318" s="571"/>
      <c r="VFP318" s="571"/>
      <c r="VFQ318" s="571"/>
      <c r="VFR318" s="571"/>
      <c r="VFS318" s="571"/>
      <c r="VFT318" s="571"/>
      <c r="VFU318" s="571"/>
      <c r="VFV318" s="571"/>
      <c r="VFW318" s="571"/>
      <c r="VFX318" s="571"/>
      <c r="VFY318" s="571"/>
      <c r="VFZ318" s="571"/>
      <c r="VGA318" s="571"/>
      <c r="VGB318" s="571"/>
      <c r="VGC318" s="571"/>
      <c r="VGD318" s="571"/>
      <c r="VGE318" s="571"/>
      <c r="VGF318" s="571"/>
      <c r="VGG318" s="571"/>
      <c r="VGH318" s="571"/>
      <c r="VGI318" s="571"/>
      <c r="VGJ318" s="571"/>
      <c r="VGK318" s="571"/>
      <c r="VGL318" s="571"/>
      <c r="VGM318" s="571"/>
      <c r="VGN318" s="571"/>
      <c r="VGO318" s="571"/>
      <c r="VGP318" s="571"/>
      <c r="VGQ318" s="571"/>
      <c r="VGR318" s="571"/>
      <c r="VGS318" s="571"/>
      <c r="VGT318" s="571"/>
      <c r="VGU318" s="571"/>
      <c r="VGV318" s="571"/>
      <c r="VGW318" s="571"/>
      <c r="VGX318" s="571"/>
      <c r="VGY318" s="571"/>
      <c r="VGZ318" s="571"/>
      <c r="VHA318" s="571"/>
      <c r="VHB318" s="571"/>
      <c r="VHC318" s="571"/>
      <c r="VHD318" s="571"/>
      <c r="VHE318" s="571"/>
      <c r="VHF318" s="571"/>
      <c r="VHG318" s="571"/>
      <c r="VHH318" s="571"/>
      <c r="VHI318" s="571"/>
      <c r="VHJ318" s="571"/>
      <c r="VHK318" s="571"/>
      <c r="VHL318" s="571"/>
      <c r="VHM318" s="571"/>
      <c r="VHN318" s="571"/>
      <c r="VHO318" s="571"/>
      <c r="VHP318" s="571"/>
      <c r="VHQ318" s="571"/>
      <c r="VHR318" s="571"/>
      <c r="VHS318" s="571"/>
      <c r="VHT318" s="571"/>
      <c r="VHU318" s="571"/>
      <c r="VHV318" s="571"/>
      <c r="VHW318" s="571"/>
      <c r="VHX318" s="571"/>
      <c r="VHY318" s="571"/>
      <c r="VHZ318" s="571"/>
      <c r="VIA318" s="571"/>
      <c r="VIB318" s="571"/>
      <c r="VIE318" s="571"/>
      <c r="VIF318" s="571"/>
      <c r="VIG318" s="571"/>
      <c r="VIH318" s="571"/>
      <c r="VII318" s="571"/>
      <c r="VIJ318" s="571"/>
      <c r="VIK318" s="571"/>
      <c r="VIL318" s="571"/>
      <c r="VIM318" s="571"/>
      <c r="VIN318" s="571"/>
      <c r="VIO318" s="571"/>
      <c r="VIP318" s="571"/>
      <c r="VIQ318" s="571"/>
      <c r="VIR318" s="571"/>
      <c r="VIS318" s="571"/>
      <c r="VIT318" s="571"/>
      <c r="VIU318" s="571"/>
      <c r="VIV318" s="571"/>
      <c r="VIW318" s="571"/>
      <c r="VIX318" s="571"/>
      <c r="VIY318" s="571"/>
      <c r="VIZ318" s="571"/>
      <c r="VJA318" s="571"/>
      <c r="VJB318" s="571"/>
      <c r="VJC318" s="571"/>
      <c r="VJD318" s="571"/>
      <c r="VJE318" s="571"/>
      <c r="VJF318" s="571"/>
      <c r="VJG318" s="571"/>
      <c r="VJH318" s="571"/>
      <c r="VJI318" s="571"/>
      <c r="VJJ318" s="571"/>
      <c r="VJK318" s="571"/>
      <c r="VJL318" s="571"/>
      <c r="VJM318" s="571"/>
      <c r="VJN318" s="571"/>
      <c r="VJO318" s="571"/>
      <c r="VJP318" s="571"/>
      <c r="VJQ318" s="571"/>
      <c r="VJR318" s="571"/>
      <c r="VJS318" s="571"/>
      <c r="VJT318" s="571"/>
      <c r="VJU318" s="571"/>
      <c r="VJV318" s="571"/>
      <c r="VJW318" s="571"/>
      <c r="VJX318" s="571"/>
      <c r="VJY318" s="571"/>
      <c r="VJZ318" s="571"/>
      <c r="VKA318" s="571"/>
      <c r="VKB318" s="571"/>
      <c r="VKC318" s="571"/>
      <c r="VKD318" s="571"/>
      <c r="VKE318" s="571"/>
      <c r="VKF318" s="571"/>
      <c r="VKG318" s="571"/>
      <c r="VKH318" s="571"/>
      <c r="VKI318" s="571"/>
      <c r="VKJ318" s="571"/>
      <c r="VKK318" s="571"/>
      <c r="VKL318" s="571"/>
      <c r="VKM318" s="571"/>
      <c r="VKN318" s="571"/>
      <c r="VKO318" s="571"/>
      <c r="VKP318" s="571"/>
      <c r="VKQ318" s="571"/>
      <c r="VKR318" s="571"/>
      <c r="VKS318" s="571"/>
      <c r="VKT318" s="571"/>
      <c r="VKU318" s="571"/>
      <c r="VKV318" s="571"/>
      <c r="VKW318" s="571"/>
      <c r="VKX318" s="571"/>
      <c r="VKY318" s="571"/>
      <c r="VKZ318" s="571"/>
      <c r="VLA318" s="571"/>
      <c r="VLB318" s="571"/>
      <c r="VLC318" s="571"/>
      <c r="VLD318" s="571"/>
      <c r="VLE318" s="571"/>
      <c r="VLF318" s="571"/>
      <c r="VLG318" s="571"/>
      <c r="VLH318" s="571"/>
      <c r="VLI318" s="571"/>
      <c r="VLJ318" s="571"/>
      <c r="VLK318" s="571"/>
      <c r="VLL318" s="571"/>
      <c r="VLM318" s="571"/>
      <c r="VLN318" s="571"/>
      <c r="VLO318" s="571"/>
      <c r="VLP318" s="571"/>
      <c r="VLQ318" s="571"/>
      <c r="VLR318" s="571"/>
      <c r="VLS318" s="571"/>
      <c r="VLT318" s="571"/>
      <c r="VLU318" s="571"/>
      <c r="VLV318" s="571"/>
      <c r="VLW318" s="571"/>
      <c r="VLX318" s="571"/>
      <c r="VLY318" s="571"/>
      <c r="VLZ318" s="571"/>
      <c r="VMA318" s="571"/>
      <c r="VMB318" s="571"/>
      <c r="VMC318" s="571"/>
      <c r="VMD318" s="571"/>
      <c r="VME318" s="571"/>
      <c r="VMF318" s="571"/>
      <c r="VMG318" s="571"/>
      <c r="VMH318" s="571"/>
      <c r="VMI318" s="571"/>
      <c r="VMJ318" s="571"/>
      <c r="VMK318" s="571"/>
      <c r="VML318" s="571"/>
      <c r="VMM318" s="571"/>
      <c r="VMN318" s="571"/>
      <c r="VMO318" s="571"/>
      <c r="VMP318" s="571"/>
      <c r="VMQ318" s="571"/>
      <c r="VMR318" s="571"/>
      <c r="VMS318" s="571"/>
      <c r="VMT318" s="571"/>
      <c r="VMU318" s="571"/>
      <c r="VMV318" s="571"/>
      <c r="VMW318" s="571"/>
      <c r="VMX318" s="571"/>
      <c r="VMY318" s="571"/>
      <c r="VMZ318" s="571"/>
      <c r="VNA318" s="571"/>
      <c r="VNB318" s="571"/>
      <c r="VNC318" s="571"/>
      <c r="VND318" s="571"/>
      <c r="VNE318" s="571"/>
      <c r="VNF318" s="571"/>
      <c r="VNG318" s="571"/>
      <c r="VNH318" s="571"/>
      <c r="VNI318" s="571"/>
      <c r="VNJ318" s="571"/>
      <c r="VNK318" s="571"/>
      <c r="VNL318" s="571"/>
      <c r="VNM318" s="571"/>
      <c r="VNN318" s="571"/>
      <c r="VNO318" s="571"/>
      <c r="VNP318" s="571"/>
      <c r="VNQ318" s="571"/>
      <c r="VNR318" s="571"/>
      <c r="VNS318" s="571"/>
      <c r="VNT318" s="571"/>
      <c r="VNU318" s="571"/>
      <c r="VNV318" s="571"/>
      <c r="VNW318" s="571"/>
      <c r="VNX318" s="571"/>
      <c r="VNY318" s="571"/>
      <c r="VNZ318" s="571"/>
      <c r="VOA318" s="571"/>
      <c r="VOB318" s="571"/>
      <c r="VOC318" s="571"/>
      <c r="VOD318" s="571"/>
      <c r="VOE318" s="571"/>
      <c r="VOF318" s="571"/>
      <c r="VOG318" s="571"/>
      <c r="VOH318" s="571"/>
      <c r="VOI318" s="571"/>
      <c r="VOJ318" s="571"/>
      <c r="VOK318" s="571"/>
      <c r="VOL318" s="571"/>
      <c r="VOM318" s="571"/>
      <c r="VON318" s="571"/>
      <c r="VOO318" s="571"/>
      <c r="VOP318" s="571"/>
      <c r="VOQ318" s="571"/>
      <c r="VOR318" s="571"/>
      <c r="VOS318" s="571"/>
      <c r="VOT318" s="571"/>
      <c r="VOU318" s="571"/>
      <c r="VOV318" s="571"/>
      <c r="VOW318" s="571"/>
      <c r="VOX318" s="571"/>
      <c r="VOY318" s="571"/>
      <c r="VOZ318" s="571"/>
      <c r="VPA318" s="571"/>
      <c r="VPB318" s="571"/>
      <c r="VPC318" s="571"/>
      <c r="VPD318" s="571"/>
      <c r="VPE318" s="571"/>
      <c r="VPF318" s="571"/>
      <c r="VPG318" s="571"/>
      <c r="VPH318" s="571"/>
      <c r="VPI318" s="571"/>
      <c r="VPJ318" s="571"/>
      <c r="VPK318" s="571"/>
      <c r="VPL318" s="571"/>
      <c r="VPM318" s="571"/>
      <c r="VPN318" s="571"/>
      <c r="VPO318" s="571"/>
      <c r="VPP318" s="571"/>
      <c r="VPQ318" s="571"/>
      <c r="VPR318" s="571"/>
      <c r="VPS318" s="571"/>
      <c r="VPT318" s="571"/>
      <c r="VPU318" s="571"/>
      <c r="VPV318" s="571"/>
      <c r="VPW318" s="571"/>
      <c r="VPX318" s="571"/>
      <c r="VPY318" s="571"/>
      <c r="VPZ318" s="571"/>
      <c r="VQA318" s="571"/>
      <c r="VQB318" s="571"/>
      <c r="VQC318" s="571"/>
      <c r="VQD318" s="571"/>
      <c r="VQE318" s="571"/>
      <c r="VQF318" s="571"/>
      <c r="VQG318" s="571"/>
      <c r="VQH318" s="571"/>
      <c r="VQI318" s="571"/>
      <c r="VQJ318" s="571"/>
      <c r="VQK318" s="571"/>
      <c r="VQL318" s="571"/>
      <c r="VQM318" s="571"/>
      <c r="VQN318" s="571"/>
      <c r="VQO318" s="571"/>
      <c r="VQP318" s="571"/>
      <c r="VQQ318" s="571"/>
      <c r="VQR318" s="571"/>
      <c r="VQS318" s="571"/>
      <c r="VQT318" s="571"/>
      <c r="VQU318" s="571"/>
      <c r="VQV318" s="571"/>
      <c r="VQW318" s="571"/>
      <c r="VQX318" s="571"/>
      <c r="VQY318" s="571"/>
      <c r="VQZ318" s="571"/>
      <c r="VRA318" s="571"/>
      <c r="VRB318" s="571"/>
      <c r="VRC318" s="571"/>
      <c r="VRD318" s="571"/>
      <c r="VRE318" s="571"/>
      <c r="VRF318" s="571"/>
      <c r="VRG318" s="571"/>
      <c r="VRH318" s="571"/>
      <c r="VRI318" s="571"/>
      <c r="VRJ318" s="571"/>
      <c r="VRK318" s="571"/>
      <c r="VRL318" s="571"/>
      <c r="VRM318" s="571"/>
      <c r="VRN318" s="571"/>
      <c r="VRO318" s="571"/>
      <c r="VRP318" s="571"/>
      <c r="VRQ318" s="571"/>
      <c r="VRR318" s="571"/>
      <c r="VRS318" s="571"/>
      <c r="VRT318" s="571"/>
      <c r="VRU318" s="571"/>
      <c r="VRV318" s="571"/>
      <c r="VRW318" s="571"/>
      <c r="VRX318" s="571"/>
      <c r="VSA318" s="571"/>
      <c r="VSB318" s="571"/>
      <c r="VSC318" s="571"/>
      <c r="VSD318" s="571"/>
      <c r="VSE318" s="571"/>
      <c r="VSF318" s="571"/>
      <c r="VSG318" s="571"/>
      <c r="VSH318" s="571"/>
      <c r="VSI318" s="571"/>
      <c r="VSJ318" s="571"/>
      <c r="VSK318" s="571"/>
      <c r="VSL318" s="571"/>
      <c r="VSM318" s="571"/>
      <c r="VSN318" s="571"/>
      <c r="VSO318" s="571"/>
      <c r="VSP318" s="571"/>
      <c r="VSQ318" s="571"/>
      <c r="VSR318" s="571"/>
      <c r="VSS318" s="571"/>
      <c r="VST318" s="571"/>
      <c r="VSU318" s="571"/>
      <c r="VSV318" s="571"/>
      <c r="VSW318" s="571"/>
      <c r="VSX318" s="571"/>
      <c r="VSY318" s="571"/>
      <c r="VSZ318" s="571"/>
      <c r="VTA318" s="571"/>
      <c r="VTB318" s="571"/>
      <c r="VTC318" s="571"/>
      <c r="VTD318" s="571"/>
      <c r="VTE318" s="571"/>
      <c r="VTF318" s="571"/>
      <c r="VTG318" s="571"/>
      <c r="VTH318" s="571"/>
      <c r="VTI318" s="571"/>
      <c r="VTJ318" s="571"/>
      <c r="VTK318" s="571"/>
      <c r="VTL318" s="571"/>
      <c r="VTM318" s="571"/>
      <c r="VTN318" s="571"/>
      <c r="VTO318" s="571"/>
      <c r="VTP318" s="571"/>
      <c r="VTQ318" s="571"/>
      <c r="VTR318" s="571"/>
      <c r="VTS318" s="571"/>
      <c r="VTT318" s="571"/>
      <c r="VTU318" s="571"/>
      <c r="VTV318" s="571"/>
      <c r="VTW318" s="571"/>
      <c r="VTX318" s="571"/>
      <c r="VTY318" s="571"/>
      <c r="VTZ318" s="571"/>
      <c r="VUA318" s="571"/>
      <c r="VUB318" s="571"/>
      <c r="VUC318" s="571"/>
      <c r="VUD318" s="571"/>
      <c r="VUE318" s="571"/>
      <c r="VUF318" s="571"/>
      <c r="VUG318" s="571"/>
      <c r="VUH318" s="571"/>
      <c r="VUI318" s="571"/>
      <c r="VUJ318" s="571"/>
      <c r="VUK318" s="571"/>
      <c r="VUL318" s="571"/>
      <c r="VUM318" s="571"/>
      <c r="VUN318" s="571"/>
      <c r="VUO318" s="571"/>
      <c r="VUP318" s="571"/>
      <c r="VUQ318" s="571"/>
      <c r="VUR318" s="571"/>
      <c r="VUS318" s="571"/>
      <c r="VUT318" s="571"/>
      <c r="VUU318" s="571"/>
      <c r="VUV318" s="571"/>
      <c r="VUW318" s="571"/>
      <c r="VUX318" s="571"/>
      <c r="VUY318" s="571"/>
      <c r="VUZ318" s="571"/>
      <c r="VVA318" s="571"/>
      <c r="VVB318" s="571"/>
      <c r="VVC318" s="571"/>
      <c r="VVD318" s="571"/>
      <c r="VVE318" s="571"/>
      <c r="VVF318" s="571"/>
      <c r="VVG318" s="571"/>
      <c r="VVH318" s="571"/>
      <c r="VVI318" s="571"/>
      <c r="VVJ318" s="571"/>
      <c r="VVK318" s="571"/>
      <c r="VVL318" s="571"/>
      <c r="VVM318" s="571"/>
      <c r="VVN318" s="571"/>
      <c r="VVO318" s="571"/>
      <c r="VVP318" s="571"/>
      <c r="VVQ318" s="571"/>
      <c r="VVR318" s="571"/>
      <c r="VVS318" s="571"/>
      <c r="VVT318" s="571"/>
      <c r="VVU318" s="571"/>
      <c r="VVV318" s="571"/>
      <c r="VVW318" s="571"/>
      <c r="VVX318" s="571"/>
      <c r="VVY318" s="571"/>
      <c r="VVZ318" s="571"/>
      <c r="VWA318" s="571"/>
      <c r="VWB318" s="571"/>
      <c r="VWC318" s="571"/>
      <c r="VWD318" s="571"/>
      <c r="VWE318" s="571"/>
      <c r="VWF318" s="571"/>
      <c r="VWG318" s="571"/>
      <c r="VWH318" s="571"/>
      <c r="VWI318" s="571"/>
      <c r="VWJ318" s="571"/>
      <c r="VWK318" s="571"/>
      <c r="VWL318" s="571"/>
      <c r="VWM318" s="571"/>
      <c r="VWN318" s="571"/>
      <c r="VWO318" s="571"/>
      <c r="VWP318" s="571"/>
      <c r="VWQ318" s="571"/>
      <c r="VWR318" s="571"/>
      <c r="VWS318" s="571"/>
      <c r="VWT318" s="571"/>
      <c r="VWU318" s="571"/>
      <c r="VWV318" s="571"/>
      <c r="VWW318" s="571"/>
      <c r="VWX318" s="571"/>
      <c r="VWY318" s="571"/>
      <c r="VWZ318" s="571"/>
      <c r="VXA318" s="571"/>
      <c r="VXB318" s="571"/>
      <c r="VXC318" s="571"/>
      <c r="VXD318" s="571"/>
      <c r="VXE318" s="571"/>
      <c r="VXF318" s="571"/>
      <c r="VXG318" s="571"/>
      <c r="VXH318" s="571"/>
      <c r="VXI318" s="571"/>
      <c r="VXJ318" s="571"/>
      <c r="VXK318" s="571"/>
      <c r="VXL318" s="571"/>
      <c r="VXM318" s="571"/>
      <c r="VXN318" s="571"/>
      <c r="VXO318" s="571"/>
      <c r="VXP318" s="571"/>
      <c r="VXQ318" s="571"/>
      <c r="VXR318" s="571"/>
      <c r="VXS318" s="571"/>
      <c r="VXT318" s="571"/>
      <c r="VXU318" s="571"/>
      <c r="VXV318" s="571"/>
      <c r="VXW318" s="571"/>
      <c r="VXX318" s="571"/>
      <c r="VXY318" s="571"/>
      <c r="VXZ318" s="571"/>
      <c r="VYA318" s="571"/>
      <c r="VYB318" s="571"/>
      <c r="VYC318" s="571"/>
      <c r="VYD318" s="571"/>
      <c r="VYE318" s="571"/>
      <c r="VYF318" s="571"/>
      <c r="VYG318" s="571"/>
      <c r="VYH318" s="571"/>
      <c r="VYI318" s="571"/>
      <c r="VYJ318" s="571"/>
      <c r="VYK318" s="571"/>
      <c r="VYL318" s="571"/>
      <c r="VYM318" s="571"/>
      <c r="VYN318" s="571"/>
      <c r="VYO318" s="571"/>
      <c r="VYP318" s="571"/>
      <c r="VYQ318" s="571"/>
      <c r="VYR318" s="571"/>
      <c r="VYS318" s="571"/>
      <c r="VYT318" s="571"/>
      <c r="VYU318" s="571"/>
      <c r="VYV318" s="571"/>
      <c r="VYW318" s="571"/>
      <c r="VYX318" s="571"/>
      <c r="VYY318" s="571"/>
      <c r="VYZ318" s="571"/>
      <c r="VZA318" s="571"/>
      <c r="VZB318" s="571"/>
      <c r="VZC318" s="571"/>
      <c r="VZD318" s="571"/>
      <c r="VZE318" s="571"/>
      <c r="VZF318" s="571"/>
      <c r="VZG318" s="571"/>
      <c r="VZH318" s="571"/>
      <c r="VZI318" s="571"/>
      <c r="VZJ318" s="571"/>
      <c r="VZK318" s="571"/>
      <c r="VZL318" s="571"/>
      <c r="VZM318" s="571"/>
      <c r="VZN318" s="571"/>
      <c r="VZO318" s="571"/>
      <c r="VZP318" s="571"/>
      <c r="VZQ318" s="571"/>
      <c r="VZR318" s="571"/>
      <c r="VZS318" s="571"/>
      <c r="VZT318" s="571"/>
      <c r="VZU318" s="571"/>
      <c r="VZV318" s="571"/>
      <c r="VZW318" s="571"/>
      <c r="VZX318" s="571"/>
      <c r="VZY318" s="571"/>
      <c r="VZZ318" s="571"/>
      <c r="WAA318" s="571"/>
      <c r="WAB318" s="571"/>
      <c r="WAC318" s="571"/>
      <c r="WAD318" s="571"/>
      <c r="WAE318" s="571"/>
      <c r="WAF318" s="571"/>
      <c r="WAG318" s="571"/>
      <c r="WAH318" s="571"/>
      <c r="WAI318" s="571"/>
      <c r="WAJ318" s="571"/>
      <c r="WAK318" s="571"/>
      <c r="WAL318" s="571"/>
      <c r="WAM318" s="571"/>
      <c r="WAN318" s="571"/>
      <c r="WAO318" s="571"/>
      <c r="WAP318" s="571"/>
      <c r="WAQ318" s="571"/>
      <c r="WAR318" s="571"/>
      <c r="WAS318" s="571"/>
      <c r="WAT318" s="571"/>
      <c r="WAU318" s="571"/>
      <c r="WAV318" s="571"/>
      <c r="WAW318" s="571"/>
      <c r="WAX318" s="571"/>
      <c r="WAY318" s="571"/>
      <c r="WAZ318" s="571"/>
      <c r="WBA318" s="571"/>
      <c r="WBB318" s="571"/>
      <c r="WBC318" s="571"/>
      <c r="WBD318" s="571"/>
      <c r="WBE318" s="571"/>
      <c r="WBF318" s="571"/>
      <c r="WBG318" s="571"/>
      <c r="WBH318" s="571"/>
      <c r="WBI318" s="571"/>
      <c r="WBJ318" s="571"/>
      <c r="WBK318" s="571"/>
      <c r="WBL318" s="571"/>
      <c r="WBM318" s="571"/>
      <c r="WBN318" s="571"/>
      <c r="WBO318" s="571"/>
      <c r="WBP318" s="571"/>
      <c r="WBQ318" s="571"/>
      <c r="WBR318" s="571"/>
      <c r="WBS318" s="571"/>
      <c r="WBT318" s="571"/>
      <c r="WBW318" s="571"/>
      <c r="WBX318" s="571"/>
      <c r="WBY318" s="571"/>
      <c r="WBZ318" s="571"/>
      <c r="WCA318" s="571"/>
      <c r="WCB318" s="571"/>
      <c r="WCC318" s="571"/>
      <c r="WCD318" s="571"/>
      <c r="WCE318" s="571"/>
      <c r="WCF318" s="571"/>
      <c r="WCG318" s="571"/>
      <c r="WCH318" s="571"/>
      <c r="WCI318" s="571"/>
      <c r="WCJ318" s="571"/>
      <c r="WCK318" s="571"/>
      <c r="WCL318" s="571"/>
      <c r="WCM318" s="571"/>
      <c r="WCN318" s="571"/>
      <c r="WCO318" s="571"/>
      <c r="WCP318" s="571"/>
      <c r="WCQ318" s="571"/>
      <c r="WCR318" s="571"/>
      <c r="WCS318" s="571"/>
      <c r="WCT318" s="571"/>
      <c r="WCU318" s="571"/>
      <c r="WCV318" s="571"/>
      <c r="WCW318" s="571"/>
      <c r="WCX318" s="571"/>
      <c r="WCY318" s="571"/>
      <c r="WCZ318" s="571"/>
      <c r="WDA318" s="571"/>
      <c r="WDB318" s="571"/>
      <c r="WDC318" s="571"/>
      <c r="WDD318" s="571"/>
      <c r="WDE318" s="571"/>
      <c r="WDF318" s="571"/>
      <c r="WDG318" s="571"/>
      <c r="WDH318" s="571"/>
      <c r="WDI318" s="571"/>
      <c r="WDJ318" s="571"/>
      <c r="WDK318" s="571"/>
      <c r="WDL318" s="571"/>
      <c r="WDM318" s="571"/>
      <c r="WDN318" s="571"/>
      <c r="WDO318" s="571"/>
      <c r="WDP318" s="571"/>
      <c r="WDQ318" s="571"/>
      <c r="WDR318" s="571"/>
      <c r="WDS318" s="571"/>
      <c r="WDT318" s="571"/>
      <c r="WDU318" s="571"/>
      <c r="WDV318" s="571"/>
      <c r="WDW318" s="571"/>
      <c r="WDX318" s="571"/>
      <c r="WDY318" s="571"/>
      <c r="WDZ318" s="571"/>
      <c r="WEA318" s="571"/>
      <c r="WEB318" s="571"/>
      <c r="WEC318" s="571"/>
      <c r="WED318" s="571"/>
      <c r="WEE318" s="571"/>
      <c r="WEF318" s="571"/>
      <c r="WEG318" s="571"/>
      <c r="WEH318" s="571"/>
      <c r="WEI318" s="571"/>
      <c r="WEJ318" s="571"/>
      <c r="WEK318" s="571"/>
      <c r="WEL318" s="571"/>
      <c r="WEM318" s="571"/>
      <c r="WEN318" s="571"/>
      <c r="WEO318" s="571"/>
      <c r="WEP318" s="571"/>
      <c r="WEQ318" s="571"/>
      <c r="WER318" s="571"/>
      <c r="WES318" s="571"/>
      <c r="WET318" s="571"/>
      <c r="WEU318" s="571"/>
      <c r="WEV318" s="571"/>
      <c r="WEW318" s="571"/>
      <c r="WEX318" s="571"/>
      <c r="WEY318" s="571"/>
      <c r="WEZ318" s="571"/>
      <c r="WFA318" s="571"/>
      <c r="WFB318" s="571"/>
      <c r="WFC318" s="571"/>
      <c r="WFD318" s="571"/>
      <c r="WFE318" s="571"/>
      <c r="WFF318" s="571"/>
      <c r="WFG318" s="571"/>
      <c r="WFH318" s="571"/>
      <c r="WFI318" s="571"/>
      <c r="WFJ318" s="571"/>
      <c r="WFK318" s="571"/>
      <c r="WFL318" s="571"/>
      <c r="WFM318" s="571"/>
      <c r="WFN318" s="571"/>
      <c r="WFO318" s="571"/>
      <c r="WFP318" s="571"/>
      <c r="WFQ318" s="571"/>
      <c r="WFR318" s="571"/>
      <c r="WFS318" s="571"/>
      <c r="WFT318" s="571"/>
      <c r="WFU318" s="571"/>
      <c r="WFV318" s="571"/>
      <c r="WFW318" s="571"/>
      <c r="WFX318" s="571"/>
      <c r="WFY318" s="571"/>
      <c r="WFZ318" s="571"/>
      <c r="WGA318" s="571"/>
      <c r="WGB318" s="571"/>
      <c r="WGC318" s="571"/>
      <c r="WGD318" s="571"/>
      <c r="WGE318" s="571"/>
      <c r="WGF318" s="571"/>
      <c r="WGG318" s="571"/>
      <c r="WGH318" s="571"/>
      <c r="WGI318" s="571"/>
      <c r="WGJ318" s="571"/>
      <c r="WGK318" s="571"/>
      <c r="WGL318" s="571"/>
      <c r="WGM318" s="571"/>
      <c r="WGN318" s="571"/>
      <c r="WGO318" s="571"/>
      <c r="WGP318" s="571"/>
      <c r="WGQ318" s="571"/>
      <c r="WGR318" s="571"/>
      <c r="WGS318" s="571"/>
      <c r="WGT318" s="571"/>
      <c r="WGU318" s="571"/>
      <c r="WGV318" s="571"/>
      <c r="WGW318" s="571"/>
      <c r="WGX318" s="571"/>
      <c r="WGY318" s="571"/>
      <c r="WGZ318" s="571"/>
      <c r="WHA318" s="571"/>
      <c r="WHB318" s="571"/>
      <c r="WHC318" s="571"/>
      <c r="WHD318" s="571"/>
      <c r="WHE318" s="571"/>
      <c r="WHF318" s="571"/>
      <c r="WHG318" s="571"/>
      <c r="WHH318" s="571"/>
      <c r="WHI318" s="571"/>
      <c r="WHJ318" s="571"/>
      <c r="WHK318" s="571"/>
      <c r="WHL318" s="571"/>
      <c r="WHM318" s="571"/>
      <c r="WHN318" s="571"/>
      <c r="WHO318" s="571"/>
      <c r="WHP318" s="571"/>
      <c r="WHQ318" s="571"/>
      <c r="WHR318" s="571"/>
      <c r="WHS318" s="571"/>
      <c r="WHT318" s="571"/>
      <c r="WHU318" s="571"/>
      <c r="WHV318" s="571"/>
      <c r="WHW318" s="571"/>
      <c r="WHX318" s="571"/>
      <c r="WHY318" s="571"/>
      <c r="WHZ318" s="571"/>
      <c r="WIA318" s="571"/>
      <c r="WIB318" s="571"/>
      <c r="WIC318" s="571"/>
      <c r="WID318" s="571"/>
      <c r="WIE318" s="571"/>
      <c r="WIF318" s="571"/>
      <c r="WIG318" s="571"/>
      <c r="WIH318" s="571"/>
      <c r="WII318" s="571"/>
      <c r="WIJ318" s="571"/>
      <c r="WIK318" s="571"/>
      <c r="WIL318" s="571"/>
      <c r="WIM318" s="571"/>
      <c r="WIN318" s="571"/>
      <c r="WIO318" s="571"/>
      <c r="WIP318" s="571"/>
      <c r="WIQ318" s="571"/>
      <c r="WIR318" s="571"/>
      <c r="WIS318" s="571"/>
      <c r="WIT318" s="571"/>
      <c r="WIU318" s="571"/>
      <c r="WIV318" s="571"/>
      <c r="WIW318" s="571"/>
      <c r="WIX318" s="571"/>
      <c r="WIY318" s="571"/>
      <c r="WIZ318" s="571"/>
      <c r="WJA318" s="571"/>
      <c r="WJB318" s="571"/>
      <c r="WJC318" s="571"/>
      <c r="WJD318" s="571"/>
      <c r="WJE318" s="571"/>
      <c r="WJF318" s="571"/>
      <c r="WJG318" s="571"/>
      <c r="WJH318" s="571"/>
      <c r="WJI318" s="571"/>
      <c r="WJJ318" s="571"/>
      <c r="WJK318" s="571"/>
      <c r="WJL318" s="571"/>
      <c r="WJM318" s="571"/>
      <c r="WJN318" s="571"/>
      <c r="WJO318" s="571"/>
      <c r="WJP318" s="571"/>
      <c r="WJQ318" s="571"/>
      <c r="WJR318" s="571"/>
      <c r="WJS318" s="571"/>
      <c r="WJT318" s="571"/>
      <c r="WJU318" s="571"/>
      <c r="WJV318" s="571"/>
      <c r="WJW318" s="571"/>
      <c r="WJX318" s="571"/>
      <c r="WJY318" s="571"/>
      <c r="WJZ318" s="571"/>
      <c r="WKA318" s="571"/>
      <c r="WKB318" s="571"/>
      <c r="WKC318" s="571"/>
      <c r="WKD318" s="571"/>
      <c r="WKE318" s="571"/>
      <c r="WKF318" s="571"/>
      <c r="WKG318" s="571"/>
      <c r="WKH318" s="571"/>
      <c r="WKI318" s="571"/>
      <c r="WKJ318" s="571"/>
      <c r="WKK318" s="571"/>
      <c r="WKL318" s="571"/>
      <c r="WKM318" s="571"/>
      <c r="WKN318" s="571"/>
      <c r="WKO318" s="571"/>
      <c r="WKP318" s="571"/>
      <c r="WKQ318" s="571"/>
      <c r="WKR318" s="571"/>
      <c r="WKS318" s="571"/>
      <c r="WKT318" s="571"/>
      <c r="WKU318" s="571"/>
      <c r="WKV318" s="571"/>
      <c r="WKW318" s="571"/>
      <c r="WKX318" s="571"/>
      <c r="WKY318" s="571"/>
      <c r="WKZ318" s="571"/>
      <c r="WLA318" s="571"/>
      <c r="WLB318" s="571"/>
      <c r="WLC318" s="571"/>
      <c r="WLD318" s="571"/>
      <c r="WLE318" s="571"/>
      <c r="WLF318" s="571"/>
      <c r="WLG318" s="571"/>
      <c r="WLH318" s="571"/>
      <c r="WLI318" s="571"/>
      <c r="WLJ318" s="571"/>
      <c r="WLK318" s="571"/>
      <c r="WLL318" s="571"/>
      <c r="WLM318" s="571"/>
      <c r="WLN318" s="571"/>
      <c r="WLO318" s="571"/>
      <c r="WLP318" s="571"/>
      <c r="WLS318" s="571"/>
      <c r="WLT318" s="571"/>
      <c r="WLU318" s="571"/>
      <c r="WLV318" s="571"/>
      <c r="WLW318" s="571"/>
      <c r="WLX318" s="571"/>
      <c r="WLY318" s="571"/>
      <c r="WLZ318" s="571"/>
      <c r="WMA318" s="571"/>
      <c r="WMB318" s="571"/>
      <c r="WMC318" s="571"/>
      <c r="WMD318" s="571"/>
      <c r="WME318" s="571"/>
      <c r="WMF318" s="571"/>
      <c r="WMG318" s="571"/>
      <c r="WMH318" s="571"/>
      <c r="WMI318" s="571"/>
      <c r="WMJ318" s="571"/>
      <c r="WMK318" s="571"/>
      <c r="WML318" s="571"/>
      <c r="WMM318" s="571"/>
      <c r="WMN318" s="571"/>
      <c r="WMO318" s="571"/>
      <c r="WMP318" s="571"/>
      <c r="WMQ318" s="571"/>
      <c r="WMR318" s="571"/>
      <c r="WMS318" s="571"/>
      <c r="WMT318" s="571"/>
      <c r="WMU318" s="571"/>
      <c r="WMV318" s="571"/>
      <c r="WMW318" s="571"/>
      <c r="WMX318" s="571"/>
      <c r="WMY318" s="571"/>
      <c r="WMZ318" s="571"/>
      <c r="WNA318" s="571"/>
      <c r="WNB318" s="571"/>
      <c r="WNC318" s="571"/>
      <c r="WND318" s="571"/>
      <c r="WNE318" s="571"/>
      <c r="WNF318" s="571"/>
      <c r="WNG318" s="571"/>
      <c r="WNH318" s="571"/>
      <c r="WNI318" s="571"/>
      <c r="WNJ318" s="571"/>
      <c r="WNK318" s="571"/>
      <c r="WNL318" s="571"/>
      <c r="WNM318" s="571"/>
      <c r="WNN318" s="571"/>
      <c r="WNO318" s="571"/>
      <c r="WNP318" s="571"/>
      <c r="WNQ318" s="571"/>
      <c r="WNR318" s="571"/>
      <c r="WNS318" s="571"/>
      <c r="WNT318" s="571"/>
      <c r="WNU318" s="571"/>
      <c r="WNV318" s="571"/>
      <c r="WNW318" s="571"/>
      <c r="WNX318" s="571"/>
      <c r="WNY318" s="571"/>
      <c r="WNZ318" s="571"/>
      <c r="WOA318" s="571"/>
      <c r="WOB318" s="571"/>
      <c r="WOC318" s="571"/>
      <c r="WOD318" s="571"/>
      <c r="WOE318" s="571"/>
      <c r="WOF318" s="571"/>
      <c r="WOG318" s="571"/>
      <c r="WOH318" s="571"/>
      <c r="WOI318" s="571"/>
      <c r="WOJ318" s="571"/>
      <c r="WOK318" s="571"/>
      <c r="WOL318" s="571"/>
      <c r="WOM318" s="571"/>
      <c r="WON318" s="571"/>
      <c r="WOO318" s="571"/>
      <c r="WOP318" s="571"/>
      <c r="WOQ318" s="571"/>
      <c r="WOR318" s="571"/>
      <c r="WOS318" s="571"/>
      <c r="WOT318" s="571"/>
      <c r="WOU318" s="571"/>
      <c r="WOV318" s="571"/>
      <c r="WOW318" s="571"/>
      <c r="WOX318" s="571"/>
      <c r="WOY318" s="571"/>
      <c r="WOZ318" s="571"/>
      <c r="WPA318" s="571"/>
      <c r="WPB318" s="571"/>
      <c r="WPC318" s="571"/>
      <c r="WPD318" s="571"/>
      <c r="WPE318" s="571"/>
      <c r="WPF318" s="571"/>
      <c r="WPG318" s="571"/>
      <c r="WPH318" s="571"/>
      <c r="WPI318" s="571"/>
      <c r="WPJ318" s="571"/>
      <c r="WPK318" s="571"/>
      <c r="WPL318" s="571"/>
      <c r="WPM318" s="571"/>
      <c r="WPN318" s="571"/>
      <c r="WPO318" s="571"/>
      <c r="WPP318" s="571"/>
      <c r="WPQ318" s="571"/>
      <c r="WPR318" s="571"/>
      <c r="WPS318" s="571"/>
      <c r="WPT318" s="571"/>
      <c r="WPU318" s="571"/>
      <c r="WPV318" s="571"/>
      <c r="WPW318" s="571"/>
      <c r="WPX318" s="571"/>
      <c r="WPY318" s="571"/>
      <c r="WPZ318" s="571"/>
      <c r="WQA318" s="571"/>
      <c r="WQB318" s="571"/>
      <c r="WQC318" s="571"/>
      <c r="WQD318" s="571"/>
      <c r="WQE318" s="571"/>
      <c r="WQF318" s="571"/>
      <c r="WQG318" s="571"/>
      <c r="WQH318" s="571"/>
      <c r="WQI318" s="571"/>
      <c r="WQJ318" s="571"/>
      <c r="WQK318" s="571"/>
      <c r="WQL318" s="571"/>
      <c r="WQM318" s="571"/>
      <c r="WQN318" s="571"/>
      <c r="WQO318" s="571"/>
      <c r="WQP318" s="571"/>
      <c r="WQQ318" s="571"/>
      <c r="WQR318" s="571"/>
      <c r="WQS318" s="571"/>
      <c r="WQT318" s="571"/>
      <c r="WQU318" s="571"/>
      <c r="WQV318" s="571"/>
      <c r="WQW318" s="571"/>
      <c r="WQX318" s="571"/>
      <c r="WQY318" s="571"/>
      <c r="WQZ318" s="571"/>
      <c r="WRA318" s="571"/>
      <c r="WRB318" s="571"/>
      <c r="WRC318" s="571"/>
      <c r="WRD318" s="571"/>
      <c r="WRE318" s="571"/>
      <c r="WRF318" s="571"/>
      <c r="WRG318" s="571"/>
      <c r="WRH318" s="571"/>
      <c r="WRI318" s="571"/>
      <c r="WRJ318" s="571"/>
      <c r="WRK318" s="571"/>
      <c r="WRL318" s="571"/>
      <c r="WRM318" s="571"/>
      <c r="WRN318" s="571"/>
      <c r="WRO318" s="571"/>
      <c r="WRP318" s="571"/>
      <c r="WRQ318" s="571"/>
      <c r="WRR318" s="571"/>
      <c r="WRS318" s="571"/>
      <c r="WRT318" s="571"/>
      <c r="WRU318" s="571"/>
      <c r="WRV318" s="571"/>
      <c r="WRW318" s="571"/>
      <c r="WRX318" s="571"/>
      <c r="WRY318" s="571"/>
      <c r="WRZ318" s="571"/>
      <c r="WSA318" s="571"/>
      <c r="WSB318" s="571"/>
      <c r="WSC318" s="571"/>
      <c r="WSD318" s="571"/>
      <c r="WSE318" s="571"/>
      <c r="WSF318" s="571"/>
      <c r="WSG318" s="571"/>
      <c r="WSH318" s="571"/>
      <c r="WSI318" s="571"/>
      <c r="WSJ318" s="571"/>
      <c r="WSK318" s="571"/>
      <c r="WSL318" s="571"/>
      <c r="WSM318" s="571"/>
      <c r="WSN318" s="571"/>
      <c r="WSO318" s="571"/>
      <c r="WSP318" s="571"/>
      <c r="WSQ318" s="571"/>
      <c r="WSR318" s="571"/>
      <c r="WSS318" s="571"/>
      <c r="WST318" s="571"/>
      <c r="WSU318" s="571"/>
      <c r="WSV318" s="571"/>
      <c r="WSW318" s="571"/>
      <c r="WSX318" s="571"/>
      <c r="WSY318" s="571"/>
      <c r="WSZ318" s="571"/>
      <c r="WTA318" s="571"/>
      <c r="WTB318" s="571"/>
      <c r="WTC318" s="571"/>
      <c r="WTD318" s="571"/>
      <c r="WTE318" s="571"/>
      <c r="WTF318" s="571"/>
      <c r="WTG318" s="571"/>
      <c r="WTH318" s="571"/>
      <c r="WTI318" s="571"/>
      <c r="WTJ318" s="571"/>
      <c r="WTK318" s="571"/>
      <c r="WTL318" s="571"/>
      <c r="WTM318" s="571"/>
      <c r="WTN318" s="571"/>
      <c r="WTO318" s="571"/>
      <c r="WTP318" s="571"/>
      <c r="WTQ318" s="571"/>
      <c r="WTR318" s="571"/>
      <c r="WTS318" s="571"/>
      <c r="WTT318" s="571"/>
      <c r="WTU318" s="571"/>
      <c r="WTV318" s="571"/>
      <c r="WTW318" s="571"/>
      <c r="WTX318" s="571"/>
      <c r="WTY318" s="571"/>
      <c r="WTZ318" s="571"/>
      <c r="WUA318" s="571"/>
      <c r="WUB318" s="571"/>
      <c r="WUC318" s="571"/>
      <c r="WUD318" s="571"/>
      <c r="WUE318" s="571"/>
      <c r="WUF318" s="571"/>
      <c r="WUG318" s="571"/>
      <c r="WUH318" s="571"/>
      <c r="WUI318" s="571"/>
      <c r="WUJ318" s="571"/>
      <c r="WUK318" s="571"/>
      <c r="WUL318" s="571"/>
      <c r="WUM318" s="571"/>
      <c r="WUN318" s="571"/>
      <c r="WUO318" s="571"/>
      <c r="WUP318" s="571"/>
      <c r="WUQ318" s="571"/>
      <c r="WUR318" s="571"/>
      <c r="WUS318" s="571"/>
      <c r="WUT318" s="571"/>
      <c r="WUU318" s="571"/>
      <c r="WUV318" s="571"/>
      <c r="WUW318" s="571"/>
      <c r="WUX318" s="571"/>
      <c r="WUY318" s="571"/>
      <c r="WUZ318" s="571"/>
      <c r="WVA318" s="571"/>
      <c r="WVB318" s="571"/>
      <c r="WVC318" s="571"/>
      <c r="WVD318" s="571"/>
      <c r="WVE318" s="571"/>
      <c r="WVF318" s="571"/>
      <c r="WVG318" s="571"/>
      <c r="WVH318" s="571"/>
      <c r="WVI318" s="571"/>
      <c r="WVJ318" s="571"/>
      <c r="WVK318" s="571"/>
      <c r="WVL318" s="571"/>
      <c r="WVO318" s="571"/>
      <c r="WVP318" s="571"/>
      <c r="WVQ318" s="571"/>
      <c r="WVR318" s="571"/>
      <c r="WVS318" s="571"/>
      <c r="WVT318" s="571"/>
      <c r="WVU318" s="571"/>
      <c r="WVV318" s="571"/>
      <c r="WVW318" s="571"/>
      <c r="WVX318" s="571"/>
      <c r="WVY318" s="571"/>
      <c r="WVZ318" s="571"/>
      <c r="WWA318" s="571"/>
      <c r="WWB318" s="571"/>
      <c r="WWC318" s="571"/>
      <c r="WWD318" s="571"/>
      <c r="WWE318" s="571"/>
      <c r="WWF318" s="571"/>
      <c r="WWG318" s="571"/>
      <c r="WWH318" s="571"/>
      <c r="WWI318" s="571"/>
      <c r="WWJ318" s="571"/>
      <c r="WWK318" s="571"/>
      <c r="WWL318" s="571"/>
      <c r="WWM318" s="571"/>
      <c r="WWN318" s="571"/>
      <c r="WWO318" s="571"/>
      <c r="WWP318" s="571"/>
      <c r="WWQ318" s="571"/>
      <c r="WWR318" s="571"/>
      <c r="WWS318" s="571"/>
      <c r="WWT318" s="571"/>
      <c r="WWU318" s="571"/>
      <c r="WWV318" s="571"/>
      <c r="WWW318" s="571"/>
      <c r="WWX318" s="571"/>
      <c r="WWY318" s="571"/>
      <c r="WWZ318" s="571"/>
      <c r="WXA318" s="571"/>
      <c r="WXB318" s="571"/>
      <c r="WXC318" s="571"/>
      <c r="WXD318" s="571"/>
      <c r="WXE318" s="571"/>
      <c r="WXF318" s="571"/>
      <c r="WXG318" s="571"/>
      <c r="WXH318" s="571"/>
      <c r="WXI318" s="571"/>
      <c r="WXJ318" s="571"/>
      <c r="WXK318" s="571"/>
      <c r="WXL318" s="571"/>
      <c r="WXM318" s="571"/>
      <c r="WXN318" s="571"/>
      <c r="WXO318" s="571"/>
      <c r="WXP318" s="571"/>
      <c r="WXQ318" s="571"/>
      <c r="WXR318" s="571"/>
      <c r="WXS318" s="571"/>
      <c r="WXT318" s="571"/>
      <c r="WXU318" s="571"/>
      <c r="WXV318" s="571"/>
      <c r="WXW318" s="571"/>
      <c r="WXX318" s="571"/>
      <c r="WXY318" s="571"/>
      <c r="WXZ318" s="571"/>
      <c r="WYA318" s="571"/>
      <c r="WYB318" s="571"/>
      <c r="WYC318" s="571"/>
      <c r="WYD318" s="571"/>
      <c r="WYE318" s="571"/>
      <c r="WYF318" s="571"/>
      <c r="WYG318" s="571"/>
      <c r="WYH318" s="571"/>
      <c r="WYI318" s="571"/>
      <c r="WYJ318" s="571"/>
      <c r="WYK318" s="571"/>
      <c r="WYL318" s="571"/>
      <c r="WYM318" s="571"/>
      <c r="WYN318" s="571"/>
      <c r="WYO318" s="571"/>
      <c r="WYP318" s="571"/>
      <c r="WYQ318" s="571"/>
      <c r="WYR318" s="571"/>
      <c r="WYS318" s="571"/>
      <c r="WYT318" s="571"/>
      <c r="WYU318" s="571"/>
      <c r="WYV318" s="571"/>
      <c r="WYW318" s="571"/>
      <c r="WYX318" s="571"/>
      <c r="WYY318" s="571"/>
      <c r="WYZ318" s="571"/>
      <c r="WZA318" s="571"/>
      <c r="WZB318" s="571"/>
      <c r="WZC318" s="571"/>
      <c r="WZD318" s="571"/>
      <c r="WZE318" s="571"/>
      <c r="WZF318" s="571"/>
      <c r="WZG318" s="571"/>
      <c r="WZH318" s="571"/>
      <c r="WZI318" s="571"/>
      <c r="WZJ318" s="571"/>
      <c r="WZK318" s="571"/>
      <c r="WZL318" s="571"/>
      <c r="WZM318" s="571"/>
      <c r="WZN318" s="571"/>
      <c r="WZO318" s="571"/>
      <c r="WZP318" s="571"/>
      <c r="WZQ318" s="571"/>
      <c r="WZR318" s="571"/>
      <c r="WZS318" s="571"/>
      <c r="WZT318" s="571"/>
      <c r="WZU318" s="571"/>
      <c r="WZV318" s="571"/>
      <c r="WZW318" s="571"/>
      <c r="WZX318" s="571"/>
      <c r="WZY318" s="571"/>
      <c r="WZZ318" s="571"/>
      <c r="XAA318" s="571"/>
      <c r="XAB318" s="571"/>
      <c r="XAC318" s="571"/>
      <c r="XAD318" s="571"/>
      <c r="XAE318" s="571"/>
      <c r="XAF318" s="571"/>
      <c r="XAG318" s="571"/>
      <c r="XAH318" s="571"/>
      <c r="XAI318" s="571"/>
      <c r="XAJ318" s="571"/>
      <c r="XAK318" s="571"/>
      <c r="XAL318" s="571"/>
      <c r="XAM318" s="571"/>
      <c r="XAN318" s="571"/>
      <c r="XAO318" s="571"/>
      <c r="XAP318" s="571"/>
      <c r="XAQ318" s="571"/>
      <c r="XAR318" s="571"/>
      <c r="XAS318" s="571"/>
      <c r="XAT318" s="571"/>
      <c r="XAU318" s="571"/>
      <c r="XAV318" s="571"/>
      <c r="XAW318" s="571"/>
      <c r="XAX318" s="571"/>
      <c r="XAY318" s="571"/>
      <c r="XAZ318" s="571"/>
      <c r="XBA318" s="571"/>
      <c r="XBB318" s="571"/>
      <c r="XBC318" s="571"/>
      <c r="XBD318" s="571"/>
      <c r="XBE318" s="571"/>
      <c r="XBF318" s="571"/>
      <c r="XBG318" s="571"/>
      <c r="XBH318" s="571"/>
      <c r="XBI318" s="571"/>
      <c r="XBJ318" s="571"/>
      <c r="XBK318" s="571"/>
      <c r="XBL318" s="571"/>
      <c r="XBM318" s="571"/>
      <c r="XBN318" s="571"/>
      <c r="XBO318" s="571"/>
      <c r="XBP318" s="571"/>
      <c r="XBQ318" s="571"/>
      <c r="XBR318" s="571"/>
      <c r="XBS318" s="571"/>
      <c r="XBT318" s="571"/>
      <c r="XBU318" s="571"/>
      <c r="XBV318" s="571"/>
      <c r="XBW318" s="571"/>
      <c r="XBX318" s="571"/>
      <c r="XBY318" s="571"/>
      <c r="XBZ318" s="571"/>
      <c r="XCA318" s="571"/>
      <c r="XCB318" s="571"/>
      <c r="XCC318" s="571"/>
      <c r="XCD318" s="571"/>
      <c r="XCE318" s="571"/>
      <c r="XCF318" s="571"/>
      <c r="XCG318" s="571"/>
      <c r="XCH318" s="571"/>
      <c r="XCI318" s="571"/>
      <c r="XCJ318" s="571"/>
      <c r="XCK318" s="571"/>
      <c r="XCL318" s="571"/>
      <c r="XCM318" s="571"/>
      <c r="XCN318" s="571"/>
      <c r="XCO318" s="571"/>
      <c r="XCP318" s="571"/>
      <c r="XCQ318" s="571"/>
      <c r="XCR318" s="571"/>
      <c r="XCS318" s="571"/>
      <c r="XCT318" s="571"/>
      <c r="XCU318" s="571"/>
      <c r="XCV318" s="571"/>
      <c r="XCW318" s="571"/>
      <c r="XCX318" s="571"/>
      <c r="XCY318" s="571"/>
      <c r="XCZ318" s="571"/>
      <c r="XDA318" s="571"/>
      <c r="XDB318" s="571"/>
      <c r="XDC318" s="571"/>
      <c r="XDD318" s="571"/>
      <c r="XDE318" s="571"/>
      <c r="XDF318" s="571"/>
      <c r="XDG318" s="571"/>
      <c r="XDH318" s="571"/>
      <c r="XDI318" s="571"/>
      <c r="XDJ318" s="571"/>
      <c r="XDK318" s="571"/>
      <c r="XDL318" s="571"/>
      <c r="XDM318" s="571"/>
      <c r="XDN318" s="571"/>
      <c r="XDO318" s="571"/>
      <c r="XDP318" s="571"/>
      <c r="XDQ318" s="571"/>
      <c r="XDR318" s="571"/>
    </row>
    <row r="319" spans="1:16346" s="447" customFormat="1" ht="30.75" customHeight="1">
      <c r="A319" s="702">
        <v>305</v>
      </c>
      <c r="B319" s="703">
        <v>305</v>
      </c>
      <c r="C319" s="704"/>
      <c r="D319" s="705"/>
      <c r="E319" s="622" t="s">
        <v>1831</v>
      </c>
      <c r="F319" s="623" t="s">
        <v>1832</v>
      </c>
      <c r="G319" s="707">
        <v>13</v>
      </c>
      <c r="H319" s="708">
        <v>6.51</v>
      </c>
      <c r="I319" s="708"/>
      <c r="J319" s="708"/>
      <c r="K319" s="722">
        <v>690.36</v>
      </c>
      <c r="L319" s="708">
        <v>9.8320000000000007</v>
      </c>
      <c r="M319" s="709"/>
      <c r="N319" s="708"/>
      <c r="O319" s="710">
        <v>13</v>
      </c>
      <c r="P319" s="708">
        <v>0.40699999999999997</v>
      </c>
      <c r="Q319" s="711">
        <f t="shared" si="29"/>
        <v>16.748999999999999</v>
      </c>
      <c r="R319" s="695"/>
      <c r="S319" s="689">
        <f t="shared" si="30"/>
        <v>208000</v>
      </c>
      <c r="T319" s="634">
        <f t="shared" si="31"/>
        <v>0</v>
      </c>
      <c r="U319" s="635">
        <f t="shared" si="32"/>
        <v>314113.8</v>
      </c>
      <c r="V319" s="635">
        <f t="shared" si="33"/>
        <v>0</v>
      </c>
      <c r="W319" s="636">
        <f t="shared" si="34"/>
        <v>13000</v>
      </c>
      <c r="X319" s="637">
        <f t="shared" si="28"/>
        <v>535113.80000000005</v>
      </c>
      <c r="Y319" s="447">
        <v>567712.39999999991</v>
      </c>
      <c r="Z319" s="448"/>
    </row>
    <row r="320" spans="1:16346" s="447" customFormat="1" ht="30.75" customHeight="1">
      <c r="A320" s="702">
        <v>306</v>
      </c>
      <c r="B320" s="703">
        <v>306</v>
      </c>
      <c r="C320" s="704"/>
      <c r="D320" s="705"/>
      <c r="E320" s="622" t="s">
        <v>1833</v>
      </c>
      <c r="F320" s="623" t="s">
        <v>1834</v>
      </c>
      <c r="G320" s="707">
        <v>13</v>
      </c>
      <c r="H320" s="708">
        <v>6.51</v>
      </c>
      <c r="I320" s="708"/>
      <c r="J320" s="708"/>
      <c r="K320" s="722">
        <v>611.16</v>
      </c>
      <c r="L320" s="708">
        <v>8.7040000000000006</v>
      </c>
      <c r="M320" s="709"/>
      <c r="N320" s="708"/>
      <c r="O320" s="710">
        <v>13</v>
      </c>
      <c r="P320" s="708">
        <v>0.40699999999999997</v>
      </c>
      <c r="Q320" s="711">
        <f t="shared" si="29"/>
        <v>15.621</v>
      </c>
      <c r="R320" s="695"/>
      <c r="S320" s="689">
        <f t="shared" si="30"/>
        <v>208000</v>
      </c>
      <c r="T320" s="634">
        <f t="shared" si="31"/>
        <v>0</v>
      </c>
      <c r="U320" s="635">
        <f t="shared" si="32"/>
        <v>278077.8</v>
      </c>
      <c r="V320" s="635">
        <f t="shared" si="33"/>
        <v>0</v>
      </c>
      <c r="W320" s="636">
        <f t="shared" si="34"/>
        <v>13000</v>
      </c>
      <c r="X320" s="637">
        <f t="shared" si="28"/>
        <v>499077.8</v>
      </c>
      <c r="Y320" s="447">
        <v>532477.19999999995</v>
      </c>
      <c r="Z320" s="448"/>
    </row>
    <row r="321" spans="1:26" s="447" customFormat="1" ht="30.75" customHeight="1">
      <c r="A321" s="702">
        <v>307</v>
      </c>
      <c r="B321" s="703">
        <v>307</v>
      </c>
      <c r="C321" s="704"/>
      <c r="D321" s="705"/>
      <c r="E321" s="622" t="s">
        <v>1670</v>
      </c>
      <c r="F321" s="623" t="s">
        <v>1671</v>
      </c>
      <c r="G321" s="707">
        <v>15</v>
      </c>
      <c r="H321" s="708">
        <v>7.5119999999999996</v>
      </c>
      <c r="I321" s="708"/>
      <c r="J321" s="708"/>
      <c r="K321" s="722">
        <v>715</v>
      </c>
      <c r="L321" s="708">
        <v>10.183</v>
      </c>
      <c r="M321" s="709"/>
      <c r="N321" s="708"/>
      <c r="O321" s="710">
        <v>15</v>
      </c>
      <c r="P321" s="708">
        <v>0.47</v>
      </c>
      <c r="Q321" s="711">
        <f t="shared" si="29"/>
        <v>18.164999999999999</v>
      </c>
      <c r="R321" s="695"/>
      <c r="S321" s="689">
        <f t="shared" si="30"/>
        <v>240000</v>
      </c>
      <c r="T321" s="634">
        <f t="shared" si="31"/>
        <v>0</v>
      </c>
      <c r="U321" s="635">
        <f t="shared" si="32"/>
        <v>325325</v>
      </c>
      <c r="V321" s="635">
        <f t="shared" si="33"/>
        <v>0</v>
      </c>
      <c r="W321" s="636">
        <f t="shared" si="34"/>
        <v>15000</v>
      </c>
      <c r="X321" s="637">
        <f t="shared" si="28"/>
        <v>580325</v>
      </c>
      <c r="Y321" s="447">
        <v>547275</v>
      </c>
      <c r="Z321" s="448"/>
    </row>
    <row r="322" spans="1:26" s="447" customFormat="1" ht="30.75" customHeight="1">
      <c r="A322" s="702">
        <v>308</v>
      </c>
      <c r="B322" s="703">
        <v>308</v>
      </c>
      <c r="C322" s="704"/>
      <c r="D322" s="705"/>
      <c r="E322" s="622" t="s">
        <v>1672</v>
      </c>
      <c r="F322" s="623" t="s">
        <v>1673</v>
      </c>
      <c r="G322" s="707">
        <v>15</v>
      </c>
      <c r="H322" s="708">
        <v>7.5119999999999996</v>
      </c>
      <c r="I322" s="708"/>
      <c r="J322" s="708"/>
      <c r="K322" s="722">
        <v>679.8</v>
      </c>
      <c r="L322" s="708">
        <v>9.6820000000000004</v>
      </c>
      <c r="M322" s="709"/>
      <c r="N322" s="708"/>
      <c r="O322" s="710">
        <v>15</v>
      </c>
      <c r="P322" s="708">
        <v>0.47</v>
      </c>
      <c r="Q322" s="711">
        <f t="shared" si="29"/>
        <v>17.663999999999998</v>
      </c>
      <c r="R322" s="695"/>
      <c r="S322" s="689">
        <f t="shared" si="30"/>
        <v>240000</v>
      </c>
      <c r="T322" s="634">
        <f t="shared" si="31"/>
        <v>0</v>
      </c>
      <c r="U322" s="635">
        <f t="shared" si="32"/>
        <v>309309</v>
      </c>
      <c r="V322" s="635">
        <f t="shared" si="33"/>
        <v>0</v>
      </c>
      <c r="W322" s="636">
        <f t="shared" si="34"/>
        <v>15000</v>
      </c>
      <c r="X322" s="637">
        <f t="shared" si="28"/>
        <v>564309</v>
      </c>
      <c r="Y322" s="447">
        <v>557685.4</v>
      </c>
      <c r="Z322" s="448"/>
    </row>
    <row r="323" spans="1:26" s="447" customFormat="1" ht="30.75" customHeight="1">
      <c r="A323" s="702">
        <v>309</v>
      </c>
      <c r="B323" s="703">
        <v>309</v>
      </c>
      <c r="C323" s="704"/>
      <c r="D323" s="705"/>
      <c r="E323" s="622" t="s">
        <v>1843</v>
      </c>
      <c r="F323" s="623" t="s">
        <v>1844</v>
      </c>
      <c r="G323" s="707">
        <v>14</v>
      </c>
      <c r="H323" s="708">
        <v>7.0110000000000001</v>
      </c>
      <c r="I323" s="708"/>
      <c r="J323" s="708"/>
      <c r="K323" s="722">
        <v>665.28</v>
      </c>
      <c r="L323" s="708">
        <v>9.4749999999999996</v>
      </c>
      <c r="M323" s="709"/>
      <c r="N323" s="708"/>
      <c r="O323" s="710">
        <v>14</v>
      </c>
      <c r="P323" s="708">
        <v>0.438</v>
      </c>
      <c r="Q323" s="711">
        <f t="shared" si="29"/>
        <v>16.923999999999999</v>
      </c>
      <c r="R323" s="695"/>
      <c r="S323" s="689">
        <f t="shared" si="30"/>
        <v>224000</v>
      </c>
      <c r="T323" s="634">
        <f t="shared" si="31"/>
        <v>0</v>
      </c>
      <c r="U323" s="635">
        <f t="shared" si="32"/>
        <v>302702.39999999997</v>
      </c>
      <c r="V323" s="635">
        <f t="shared" si="33"/>
        <v>0</v>
      </c>
      <c r="W323" s="636">
        <f t="shared" si="34"/>
        <v>14000</v>
      </c>
      <c r="X323" s="637">
        <f t="shared" si="28"/>
        <v>540702.39999999991</v>
      </c>
      <c r="Y323" s="447">
        <v>488833.6</v>
      </c>
      <c r="Z323" s="448"/>
    </row>
    <row r="324" spans="1:26" s="447" customFormat="1" ht="30.75" customHeight="1">
      <c r="A324" s="702">
        <v>310</v>
      </c>
      <c r="B324" s="703">
        <v>310</v>
      </c>
      <c r="C324" s="704"/>
      <c r="D324" s="705"/>
      <c r="E324" s="622" t="s">
        <v>958</v>
      </c>
      <c r="F324" s="623" t="s">
        <v>959</v>
      </c>
      <c r="G324" s="707">
        <v>15</v>
      </c>
      <c r="H324" s="708">
        <v>7.5119999999999996</v>
      </c>
      <c r="I324" s="708"/>
      <c r="J324" s="708"/>
      <c r="K324" s="722">
        <v>676.72</v>
      </c>
      <c r="L324" s="708">
        <v>9.6379999999999999</v>
      </c>
      <c r="M324" s="709"/>
      <c r="N324" s="708"/>
      <c r="O324" s="710">
        <v>15</v>
      </c>
      <c r="P324" s="708">
        <v>0.47</v>
      </c>
      <c r="Q324" s="711">
        <f t="shared" si="29"/>
        <v>17.619999999999997</v>
      </c>
      <c r="R324" s="695"/>
      <c r="S324" s="689">
        <f t="shared" si="30"/>
        <v>240000</v>
      </c>
      <c r="T324" s="634">
        <f t="shared" si="31"/>
        <v>0</v>
      </c>
      <c r="U324" s="635">
        <f t="shared" si="32"/>
        <v>307907.60000000003</v>
      </c>
      <c r="V324" s="635">
        <f t="shared" si="33"/>
        <v>0</v>
      </c>
      <c r="W324" s="636">
        <f t="shared" si="34"/>
        <v>15000</v>
      </c>
      <c r="X324" s="637">
        <f t="shared" si="28"/>
        <v>562907.60000000009</v>
      </c>
      <c r="Y324" s="447">
        <v>620782.39999999991</v>
      </c>
      <c r="Z324" s="448"/>
    </row>
    <row r="325" spans="1:26" s="447" customFormat="1" ht="30.75" customHeight="1">
      <c r="A325" s="702">
        <v>311</v>
      </c>
      <c r="B325" s="703">
        <v>311</v>
      </c>
      <c r="C325" s="704"/>
      <c r="D325" s="705"/>
      <c r="E325" s="622" t="s">
        <v>957</v>
      </c>
      <c r="F325" s="623" t="s">
        <v>939</v>
      </c>
      <c r="G325" s="707">
        <v>15</v>
      </c>
      <c r="H325" s="708">
        <v>7.5119999999999996</v>
      </c>
      <c r="I325" s="708"/>
      <c r="J325" s="708"/>
      <c r="K325" s="722">
        <v>665.72</v>
      </c>
      <c r="L325" s="708">
        <v>9.4809999999999999</v>
      </c>
      <c r="M325" s="709"/>
      <c r="N325" s="708"/>
      <c r="O325" s="710">
        <v>15</v>
      </c>
      <c r="P325" s="708">
        <v>0.47</v>
      </c>
      <c r="Q325" s="711">
        <f t="shared" si="29"/>
        <v>17.462999999999997</v>
      </c>
      <c r="R325" s="695"/>
      <c r="S325" s="689">
        <f t="shared" si="30"/>
        <v>240000</v>
      </c>
      <c r="T325" s="634">
        <f t="shared" si="31"/>
        <v>0</v>
      </c>
      <c r="U325" s="635">
        <f t="shared" si="32"/>
        <v>302902.60000000003</v>
      </c>
      <c r="V325" s="635">
        <f t="shared" si="33"/>
        <v>0</v>
      </c>
      <c r="W325" s="636">
        <f t="shared" si="34"/>
        <v>15000</v>
      </c>
      <c r="X325" s="637">
        <f t="shared" si="28"/>
        <v>557902.60000000009</v>
      </c>
      <c r="Y325" s="447">
        <v>609771.4</v>
      </c>
      <c r="Z325" s="448"/>
    </row>
    <row r="326" spans="1:26" s="447" customFormat="1" ht="30.75" customHeight="1">
      <c r="A326" s="702">
        <v>312</v>
      </c>
      <c r="B326" s="703">
        <v>312</v>
      </c>
      <c r="C326" s="704"/>
      <c r="D326" s="705"/>
      <c r="E326" s="622" t="s">
        <v>962</v>
      </c>
      <c r="F326" s="623" t="s">
        <v>963</v>
      </c>
      <c r="G326" s="707">
        <v>15</v>
      </c>
      <c r="H326" s="708">
        <v>7.5119999999999996</v>
      </c>
      <c r="I326" s="708"/>
      <c r="J326" s="708"/>
      <c r="K326" s="722">
        <v>638.44000000000005</v>
      </c>
      <c r="L326" s="708">
        <v>9.093</v>
      </c>
      <c r="M326" s="709"/>
      <c r="N326" s="708"/>
      <c r="O326" s="710">
        <v>15</v>
      </c>
      <c r="P326" s="708">
        <v>0.47</v>
      </c>
      <c r="Q326" s="711">
        <f t="shared" si="29"/>
        <v>17.074999999999999</v>
      </c>
      <c r="R326" s="695"/>
      <c r="S326" s="689">
        <f t="shared" si="30"/>
        <v>240000</v>
      </c>
      <c r="T326" s="634">
        <f t="shared" si="31"/>
        <v>0</v>
      </c>
      <c r="U326" s="635">
        <f t="shared" si="32"/>
        <v>290490.2</v>
      </c>
      <c r="V326" s="635">
        <f t="shared" si="33"/>
        <v>0</v>
      </c>
      <c r="W326" s="636">
        <f t="shared" si="34"/>
        <v>15000</v>
      </c>
      <c r="X326" s="637">
        <f t="shared" si="28"/>
        <v>545490.19999999995</v>
      </c>
      <c r="Y326" s="447">
        <v>566110.80000000005</v>
      </c>
      <c r="Z326" s="448"/>
    </row>
    <row r="327" spans="1:26" s="447" customFormat="1" ht="30.75" customHeight="1">
      <c r="A327" s="702">
        <v>313</v>
      </c>
      <c r="B327" s="703">
        <v>313</v>
      </c>
      <c r="C327" s="704"/>
      <c r="D327" s="705"/>
      <c r="E327" s="622" t="s">
        <v>1001</v>
      </c>
      <c r="F327" s="623" t="s">
        <v>1002</v>
      </c>
      <c r="G327" s="707">
        <v>15</v>
      </c>
      <c r="H327" s="708">
        <v>7.5119999999999996</v>
      </c>
      <c r="I327" s="708"/>
      <c r="J327" s="708"/>
      <c r="K327" s="722">
        <v>547.79999999999995</v>
      </c>
      <c r="L327" s="708">
        <v>7.8019999999999996</v>
      </c>
      <c r="M327" s="709"/>
      <c r="N327" s="708"/>
      <c r="O327" s="710">
        <v>15</v>
      </c>
      <c r="P327" s="708">
        <v>0.47</v>
      </c>
      <c r="Q327" s="711">
        <f t="shared" si="29"/>
        <v>15.784000000000001</v>
      </c>
      <c r="R327" s="695"/>
      <c r="S327" s="689">
        <f t="shared" si="30"/>
        <v>240000</v>
      </c>
      <c r="T327" s="634">
        <f t="shared" si="31"/>
        <v>0</v>
      </c>
      <c r="U327" s="635">
        <f t="shared" si="32"/>
        <v>249248.99999999997</v>
      </c>
      <c r="V327" s="635">
        <f t="shared" si="33"/>
        <v>0</v>
      </c>
      <c r="W327" s="636">
        <f t="shared" si="34"/>
        <v>15000</v>
      </c>
      <c r="X327" s="637">
        <f t="shared" si="28"/>
        <v>504249</v>
      </c>
      <c r="Y327" s="447">
        <v>564709.39999999991</v>
      </c>
      <c r="Z327" s="448"/>
    </row>
    <row r="328" spans="1:26" s="447" customFormat="1" ht="30.75" customHeight="1">
      <c r="A328" s="702">
        <v>314</v>
      </c>
      <c r="B328" s="703">
        <v>314</v>
      </c>
      <c r="C328" s="704"/>
      <c r="D328" s="705"/>
      <c r="E328" s="622" t="s">
        <v>953</v>
      </c>
      <c r="F328" s="623" t="s">
        <v>938</v>
      </c>
      <c r="G328" s="707">
        <v>15</v>
      </c>
      <c r="H328" s="708">
        <v>7.5119999999999996</v>
      </c>
      <c r="I328" s="708"/>
      <c r="J328" s="708"/>
      <c r="K328" s="722">
        <v>541.20000000000005</v>
      </c>
      <c r="L328" s="708">
        <v>7.7080000000000002</v>
      </c>
      <c r="M328" s="709"/>
      <c r="N328" s="708"/>
      <c r="O328" s="710">
        <v>15</v>
      </c>
      <c r="P328" s="708">
        <v>0.47</v>
      </c>
      <c r="Q328" s="711">
        <f t="shared" si="29"/>
        <v>15.69</v>
      </c>
      <c r="R328" s="695"/>
      <c r="S328" s="689">
        <f t="shared" si="30"/>
        <v>240000</v>
      </c>
      <c r="T328" s="634">
        <f t="shared" si="31"/>
        <v>0</v>
      </c>
      <c r="U328" s="635">
        <f t="shared" si="32"/>
        <v>246246.00000000003</v>
      </c>
      <c r="V328" s="635">
        <f t="shared" si="33"/>
        <v>0</v>
      </c>
      <c r="W328" s="636">
        <f t="shared" si="34"/>
        <v>15000</v>
      </c>
      <c r="X328" s="637">
        <f t="shared" si="28"/>
        <v>501246</v>
      </c>
      <c r="Y328" s="447">
        <v>555700.4</v>
      </c>
      <c r="Z328" s="448"/>
    </row>
    <row r="329" spans="1:26" s="447" customFormat="1" ht="30.75" customHeight="1">
      <c r="A329" s="702">
        <v>315</v>
      </c>
      <c r="B329" s="703">
        <v>315</v>
      </c>
      <c r="C329" s="704"/>
      <c r="D329" s="705"/>
      <c r="E329" s="622" t="s">
        <v>1378</v>
      </c>
      <c r="F329" s="623" t="s">
        <v>1379</v>
      </c>
      <c r="G329" s="707">
        <v>14</v>
      </c>
      <c r="H329" s="708">
        <v>7.0110000000000001</v>
      </c>
      <c r="I329" s="708"/>
      <c r="J329" s="708"/>
      <c r="K329" s="722">
        <v>614.67999999999995</v>
      </c>
      <c r="L329" s="708">
        <v>8.7539999999999996</v>
      </c>
      <c r="M329" s="709"/>
      <c r="N329" s="708"/>
      <c r="O329" s="710">
        <v>14</v>
      </c>
      <c r="P329" s="708">
        <v>0.438</v>
      </c>
      <c r="Q329" s="711">
        <f t="shared" si="29"/>
        <v>16.202999999999999</v>
      </c>
      <c r="R329" s="695"/>
      <c r="S329" s="689">
        <f t="shared" si="30"/>
        <v>224000</v>
      </c>
      <c r="T329" s="634">
        <f t="shared" si="31"/>
        <v>0</v>
      </c>
      <c r="U329" s="635">
        <f t="shared" si="32"/>
        <v>279679.39999999997</v>
      </c>
      <c r="V329" s="635">
        <f t="shared" si="33"/>
        <v>0</v>
      </c>
      <c r="W329" s="636">
        <f t="shared" si="34"/>
        <v>14000</v>
      </c>
      <c r="X329" s="637">
        <f t="shared" si="28"/>
        <v>517679.39999999997</v>
      </c>
      <c r="Y329" s="447">
        <v>541320</v>
      </c>
      <c r="Z329" s="448"/>
    </row>
    <row r="330" spans="1:26" s="447" customFormat="1" ht="30.75" customHeight="1">
      <c r="A330" s="702">
        <v>316</v>
      </c>
      <c r="B330" s="703">
        <v>316</v>
      </c>
      <c r="C330" s="704"/>
      <c r="D330" s="705"/>
      <c r="E330" s="622" t="s">
        <v>1370</v>
      </c>
      <c r="F330" s="623" t="s">
        <v>1371</v>
      </c>
      <c r="G330" s="707">
        <v>14</v>
      </c>
      <c r="H330" s="708">
        <v>7.0110000000000001</v>
      </c>
      <c r="I330" s="708"/>
      <c r="J330" s="708"/>
      <c r="K330" s="722">
        <v>673.64</v>
      </c>
      <c r="L330" s="708">
        <v>9.5939999999999994</v>
      </c>
      <c r="M330" s="709"/>
      <c r="N330" s="708"/>
      <c r="O330" s="710">
        <v>14</v>
      </c>
      <c r="P330" s="708">
        <v>0.438</v>
      </c>
      <c r="Q330" s="711">
        <f t="shared" si="29"/>
        <v>17.042999999999999</v>
      </c>
      <c r="R330" s="695"/>
      <c r="S330" s="689">
        <f t="shared" si="30"/>
        <v>224000</v>
      </c>
      <c r="T330" s="634">
        <f t="shared" si="31"/>
        <v>0</v>
      </c>
      <c r="U330" s="635">
        <f t="shared" si="32"/>
        <v>306506.2</v>
      </c>
      <c r="V330" s="635">
        <f t="shared" si="33"/>
        <v>0</v>
      </c>
      <c r="W330" s="636">
        <f t="shared" si="34"/>
        <v>14000</v>
      </c>
      <c r="X330" s="637">
        <f t="shared" si="28"/>
        <v>544506.19999999995</v>
      </c>
      <c r="Y330" s="447">
        <v>523485.2</v>
      </c>
      <c r="Z330" s="448"/>
    </row>
    <row r="331" spans="1:26" s="447" customFormat="1" ht="30.75" customHeight="1">
      <c r="A331" s="702">
        <v>317</v>
      </c>
      <c r="B331" s="703">
        <v>317</v>
      </c>
      <c r="C331" s="704"/>
      <c r="D331" s="705"/>
      <c r="E331" s="622" t="s">
        <v>947</v>
      </c>
      <c r="F331" s="623" t="s">
        <v>948</v>
      </c>
      <c r="G331" s="707">
        <v>14</v>
      </c>
      <c r="H331" s="708">
        <v>7.0110000000000001</v>
      </c>
      <c r="I331" s="708"/>
      <c r="J331" s="708"/>
      <c r="K331" s="722">
        <v>634.91999999999996</v>
      </c>
      <c r="L331" s="708">
        <v>9.0429999999999993</v>
      </c>
      <c r="M331" s="709"/>
      <c r="N331" s="708"/>
      <c r="O331" s="710">
        <v>14</v>
      </c>
      <c r="P331" s="708">
        <v>0.438</v>
      </c>
      <c r="Q331" s="711">
        <f t="shared" si="29"/>
        <v>16.491999999999997</v>
      </c>
      <c r="R331" s="695"/>
      <c r="S331" s="689">
        <f t="shared" si="30"/>
        <v>224000</v>
      </c>
      <c r="T331" s="634">
        <f t="shared" si="31"/>
        <v>0</v>
      </c>
      <c r="U331" s="635">
        <f t="shared" si="32"/>
        <v>288888.59999999998</v>
      </c>
      <c r="V331" s="635">
        <f t="shared" si="33"/>
        <v>0</v>
      </c>
      <c r="W331" s="636">
        <f t="shared" si="34"/>
        <v>14000</v>
      </c>
      <c r="X331" s="637">
        <f t="shared" si="28"/>
        <v>526888.6</v>
      </c>
      <c r="Y331" s="447">
        <v>538300</v>
      </c>
      <c r="Z331" s="448"/>
    </row>
    <row r="332" spans="1:26" s="447" customFormat="1" ht="30.75" customHeight="1">
      <c r="A332" s="702">
        <v>318</v>
      </c>
      <c r="B332" s="703">
        <v>318</v>
      </c>
      <c r="C332" s="704"/>
      <c r="D332" s="705"/>
      <c r="E332" s="622" t="s">
        <v>1004</v>
      </c>
      <c r="F332" s="623" t="s">
        <v>1005</v>
      </c>
      <c r="G332" s="707">
        <v>14</v>
      </c>
      <c r="H332" s="708">
        <v>7.0110000000000001</v>
      </c>
      <c r="I332" s="708"/>
      <c r="J332" s="708"/>
      <c r="K332" s="722">
        <v>673.64</v>
      </c>
      <c r="L332" s="708">
        <v>9.5939999999999994</v>
      </c>
      <c r="M332" s="709"/>
      <c r="N332" s="708"/>
      <c r="O332" s="710">
        <v>14</v>
      </c>
      <c r="P332" s="708">
        <v>0.438</v>
      </c>
      <c r="Q332" s="711">
        <f t="shared" si="29"/>
        <v>17.042999999999999</v>
      </c>
      <c r="R332" s="695"/>
      <c r="S332" s="689">
        <f t="shared" si="30"/>
        <v>224000</v>
      </c>
      <c r="T332" s="634">
        <f t="shared" si="31"/>
        <v>0</v>
      </c>
      <c r="U332" s="635">
        <f t="shared" si="32"/>
        <v>306506.2</v>
      </c>
      <c r="V332" s="635">
        <f t="shared" si="33"/>
        <v>0</v>
      </c>
      <c r="W332" s="636">
        <f t="shared" si="34"/>
        <v>14000</v>
      </c>
      <c r="X332" s="637">
        <f t="shared" si="28"/>
        <v>544506.19999999995</v>
      </c>
      <c r="Y332" s="447">
        <v>582927.60000000009</v>
      </c>
      <c r="Z332" s="448"/>
    </row>
    <row r="333" spans="1:26" s="447" customFormat="1" ht="30.75" customHeight="1">
      <c r="A333" s="702">
        <v>319</v>
      </c>
      <c r="B333" s="703">
        <v>319</v>
      </c>
      <c r="C333" s="704"/>
      <c r="D333" s="705"/>
      <c r="E333" s="622" t="s">
        <v>1849</v>
      </c>
      <c r="F333" s="623" t="s">
        <v>1850</v>
      </c>
      <c r="G333" s="707">
        <v>14</v>
      </c>
      <c r="H333" s="708">
        <v>7.0110000000000001</v>
      </c>
      <c r="I333" s="708"/>
      <c r="J333" s="708"/>
      <c r="K333" s="722">
        <v>645.48</v>
      </c>
      <c r="L333" s="708">
        <v>9.1929999999999996</v>
      </c>
      <c r="M333" s="709"/>
      <c r="N333" s="708"/>
      <c r="O333" s="710">
        <v>14</v>
      </c>
      <c r="P333" s="708">
        <v>0.438</v>
      </c>
      <c r="Q333" s="711">
        <f t="shared" si="29"/>
        <v>16.641999999999999</v>
      </c>
      <c r="R333" s="695"/>
      <c r="S333" s="689">
        <f t="shared" si="30"/>
        <v>224000</v>
      </c>
      <c r="T333" s="634">
        <f t="shared" si="31"/>
        <v>0</v>
      </c>
      <c r="U333" s="635">
        <f t="shared" si="32"/>
        <v>293693.40000000002</v>
      </c>
      <c r="V333" s="635">
        <f t="shared" si="33"/>
        <v>0</v>
      </c>
      <c r="W333" s="636">
        <f t="shared" si="34"/>
        <v>14000</v>
      </c>
      <c r="X333" s="637">
        <f t="shared" si="28"/>
        <v>531693.4</v>
      </c>
      <c r="Y333" s="447">
        <v>561105.80000000005</v>
      </c>
      <c r="Z333" s="448"/>
    </row>
    <row r="334" spans="1:26" s="447" customFormat="1" ht="30.75" customHeight="1">
      <c r="A334" s="702">
        <v>320</v>
      </c>
      <c r="B334" s="703">
        <v>320</v>
      </c>
      <c r="C334" s="723"/>
      <c r="D334" s="724"/>
      <c r="E334" s="725" t="s">
        <v>1853</v>
      </c>
      <c r="F334" s="715" t="s">
        <v>1854</v>
      </c>
      <c r="G334" s="707">
        <v>15</v>
      </c>
      <c r="H334" s="708">
        <v>7.5119999999999996</v>
      </c>
      <c r="I334" s="708"/>
      <c r="J334" s="708"/>
      <c r="K334" s="709">
        <v>710.6</v>
      </c>
      <c r="L334" s="708">
        <v>10.121</v>
      </c>
      <c r="M334" s="709"/>
      <c r="N334" s="708"/>
      <c r="O334" s="710">
        <v>15</v>
      </c>
      <c r="P334" s="708">
        <v>0.47</v>
      </c>
      <c r="Q334" s="711">
        <f t="shared" si="29"/>
        <v>18.102999999999998</v>
      </c>
      <c r="R334" s="697"/>
      <c r="S334" s="689">
        <f t="shared" si="30"/>
        <v>240000</v>
      </c>
      <c r="T334" s="634">
        <f t="shared" si="31"/>
        <v>0</v>
      </c>
      <c r="U334" s="635">
        <f t="shared" si="32"/>
        <v>323323</v>
      </c>
      <c r="V334" s="635">
        <f t="shared" si="33"/>
        <v>0</v>
      </c>
      <c r="W334" s="636">
        <f t="shared" si="34"/>
        <v>15000</v>
      </c>
      <c r="X334" s="637">
        <f t="shared" si="28"/>
        <v>578323</v>
      </c>
      <c r="Y334" s="447">
        <v>537882.60000000009</v>
      </c>
      <c r="Z334" s="448"/>
    </row>
    <row r="335" spans="1:26" s="628" customFormat="1" ht="30.75" customHeight="1">
      <c r="A335" s="716">
        <v>321</v>
      </c>
      <c r="B335" s="703">
        <v>321</v>
      </c>
      <c r="C335" s="736"/>
      <c r="D335" s="737"/>
      <c r="E335" s="726" t="s">
        <v>2080</v>
      </c>
      <c r="F335" s="727" t="s">
        <v>2081</v>
      </c>
      <c r="G335" s="707">
        <v>15</v>
      </c>
      <c r="H335" s="708">
        <v>7.5119999999999996</v>
      </c>
      <c r="I335" s="720"/>
      <c r="J335" s="708"/>
      <c r="K335" s="709">
        <v>530.64</v>
      </c>
      <c r="L335" s="708">
        <v>7.5579999999999998</v>
      </c>
      <c r="M335" s="710"/>
      <c r="N335" s="708"/>
      <c r="O335" s="710">
        <v>15</v>
      </c>
      <c r="P335" s="708">
        <v>0.47</v>
      </c>
      <c r="Q335" s="711">
        <f t="shared" si="29"/>
        <v>15.540000000000001</v>
      </c>
      <c r="R335" s="698"/>
      <c r="S335" s="689">
        <f t="shared" si="30"/>
        <v>240000</v>
      </c>
      <c r="T335" s="634">
        <f t="shared" si="31"/>
        <v>0</v>
      </c>
      <c r="U335" s="635">
        <f t="shared" si="32"/>
        <v>241441.19999999998</v>
      </c>
      <c r="V335" s="635">
        <f t="shared" si="33"/>
        <v>0</v>
      </c>
      <c r="W335" s="636">
        <f t="shared" si="34"/>
        <v>15000</v>
      </c>
      <c r="X335" s="637">
        <f t="shared" ref="X335:X398" si="35">S335+T335+U335+V335+W335</f>
        <v>496441.19999999995</v>
      </c>
      <c r="Y335" s="628">
        <v>624168.80000000005</v>
      </c>
      <c r="Z335" s="629"/>
    </row>
    <row r="336" spans="1:26" s="447" customFormat="1" ht="30.75" customHeight="1">
      <c r="A336" s="702">
        <v>322</v>
      </c>
      <c r="B336" s="703">
        <v>322</v>
      </c>
      <c r="C336" s="723"/>
      <c r="D336" s="724"/>
      <c r="E336" s="726" t="s">
        <v>966</v>
      </c>
      <c r="F336" s="727" t="s">
        <v>967</v>
      </c>
      <c r="G336" s="707">
        <v>14</v>
      </c>
      <c r="H336" s="708">
        <v>7.0110000000000001</v>
      </c>
      <c r="I336" s="708"/>
      <c r="J336" s="708"/>
      <c r="K336" s="709">
        <v>635.79999999999995</v>
      </c>
      <c r="L336" s="708">
        <v>9.0549999999999997</v>
      </c>
      <c r="M336" s="709"/>
      <c r="N336" s="708"/>
      <c r="O336" s="710">
        <v>14</v>
      </c>
      <c r="P336" s="708">
        <v>0.438</v>
      </c>
      <c r="Q336" s="711">
        <f t="shared" ref="Q336:Q399" si="36">H336+L336+N336+P336+J336</f>
        <v>16.503999999999998</v>
      </c>
      <c r="R336" s="697"/>
      <c r="S336" s="689">
        <f t="shared" ref="S336:S399" si="37">G336*16000</f>
        <v>224000</v>
      </c>
      <c r="T336" s="634">
        <f t="shared" ref="T336:T399" si="38">I336*17000</f>
        <v>0</v>
      </c>
      <c r="U336" s="635">
        <f t="shared" ref="U336:U399" si="39">K336*455</f>
        <v>289289</v>
      </c>
      <c r="V336" s="635">
        <f t="shared" ref="V336:V399" si="40">M336*555</f>
        <v>0</v>
      </c>
      <c r="W336" s="636">
        <f t="shared" ref="W336:W399" si="41">O336*1000</f>
        <v>14000</v>
      </c>
      <c r="X336" s="637">
        <f t="shared" si="35"/>
        <v>527289</v>
      </c>
      <c r="Y336" s="447">
        <v>628773.4</v>
      </c>
      <c r="Z336" s="448"/>
    </row>
    <row r="337" spans="1:26" s="447" customFormat="1" ht="30.75" customHeight="1">
      <c r="A337" s="702">
        <v>323</v>
      </c>
      <c r="B337" s="703">
        <v>323</v>
      </c>
      <c r="C337" s="728"/>
      <c r="D337" s="729"/>
      <c r="E337" s="726" t="s">
        <v>982</v>
      </c>
      <c r="F337" s="727" t="s">
        <v>983</v>
      </c>
      <c r="G337" s="707">
        <v>14</v>
      </c>
      <c r="H337" s="708">
        <v>7.0110000000000001</v>
      </c>
      <c r="I337" s="708"/>
      <c r="J337" s="708"/>
      <c r="K337" s="709">
        <v>557.04</v>
      </c>
      <c r="L337" s="708">
        <v>7.9340000000000002</v>
      </c>
      <c r="M337" s="709"/>
      <c r="N337" s="708"/>
      <c r="O337" s="710">
        <v>14</v>
      </c>
      <c r="P337" s="708">
        <v>0.438</v>
      </c>
      <c r="Q337" s="711">
        <f t="shared" si="36"/>
        <v>15.383000000000001</v>
      </c>
      <c r="R337" s="697"/>
      <c r="S337" s="689">
        <f t="shared" si="37"/>
        <v>224000</v>
      </c>
      <c r="T337" s="634">
        <f t="shared" si="38"/>
        <v>0</v>
      </c>
      <c r="U337" s="635">
        <f t="shared" si="39"/>
        <v>253453.19999999998</v>
      </c>
      <c r="V337" s="635">
        <f t="shared" si="40"/>
        <v>0</v>
      </c>
      <c r="W337" s="636">
        <f t="shared" si="41"/>
        <v>14000</v>
      </c>
      <c r="X337" s="637">
        <f t="shared" si="35"/>
        <v>491453.19999999995</v>
      </c>
      <c r="Y337" s="447">
        <v>620565.19999999995</v>
      </c>
      <c r="Z337" s="448"/>
    </row>
    <row r="338" spans="1:26" s="447" customFormat="1" ht="30.75" customHeight="1">
      <c r="A338" s="702">
        <v>324</v>
      </c>
      <c r="B338" s="703">
        <v>324</v>
      </c>
      <c r="C338" s="723"/>
      <c r="D338" s="724"/>
      <c r="E338" s="730" t="s">
        <v>1742</v>
      </c>
      <c r="F338" s="727" t="s">
        <v>1743</v>
      </c>
      <c r="G338" s="707">
        <v>14</v>
      </c>
      <c r="H338" s="708">
        <v>7.0110000000000001</v>
      </c>
      <c r="I338" s="708"/>
      <c r="J338" s="708"/>
      <c r="K338" s="709">
        <v>642.4</v>
      </c>
      <c r="L338" s="708">
        <v>9.1489999999999991</v>
      </c>
      <c r="M338" s="709"/>
      <c r="N338" s="708"/>
      <c r="O338" s="710">
        <v>14</v>
      </c>
      <c r="P338" s="708">
        <v>0.438</v>
      </c>
      <c r="Q338" s="711">
        <f t="shared" si="36"/>
        <v>16.597999999999999</v>
      </c>
      <c r="R338" s="697"/>
      <c r="S338" s="689">
        <f t="shared" si="37"/>
        <v>224000</v>
      </c>
      <c r="T338" s="634">
        <f t="shared" si="38"/>
        <v>0</v>
      </c>
      <c r="U338" s="635">
        <f t="shared" si="39"/>
        <v>292292</v>
      </c>
      <c r="V338" s="635">
        <f t="shared" si="40"/>
        <v>0</v>
      </c>
      <c r="W338" s="636">
        <f t="shared" si="41"/>
        <v>14000</v>
      </c>
      <c r="X338" s="637">
        <f t="shared" si="35"/>
        <v>530292</v>
      </c>
      <c r="Y338" s="447">
        <v>594356</v>
      </c>
      <c r="Z338" s="448"/>
    </row>
    <row r="339" spans="1:26" s="447" customFormat="1" ht="30.75" customHeight="1">
      <c r="A339" s="702">
        <v>325</v>
      </c>
      <c r="B339" s="703">
        <v>325</v>
      </c>
      <c r="C339" s="723"/>
      <c r="D339" s="724"/>
      <c r="E339" s="731" t="s">
        <v>1962</v>
      </c>
      <c r="F339" s="715" t="s">
        <v>1963</v>
      </c>
      <c r="G339" s="734">
        <v>14</v>
      </c>
      <c r="H339" s="708">
        <v>7.0110000000000001</v>
      </c>
      <c r="I339" s="708"/>
      <c r="J339" s="708"/>
      <c r="K339" s="709">
        <v>496.32</v>
      </c>
      <c r="L339" s="708">
        <v>7.069</v>
      </c>
      <c r="M339" s="709"/>
      <c r="N339" s="708"/>
      <c r="O339" s="710">
        <v>14</v>
      </c>
      <c r="P339" s="708">
        <v>0.438</v>
      </c>
      <c r="Q339" s="711">
        <f t="shared" si="36"/>
        <v>14.518000000000001</v>
      </c>
      <c r="R339" s="697"/>
      <c r="S339" s="689">
        <f t="shared" si="37"/>
        <v>224000</v>
      </c>
      <c r="T339" s="634">
        <f t="shared" si="38"/>
        <v>0</v>
      </c>
      <c r="U339" s="635">
        <f t="shared" si="39"/>
        <v>225825.6</v>
      </c>
      <c r="V339" s="635">
        <f t="shared" si="40"/>
        <v>0</v>
      </c>
      <c r="W339" s="636">
        <f t="shared" si="41"/>
        <v>14000</v>
      </c>
      <c r="X339" s="637">
        <f t="shared" si="35"/>
        <v>463825.6</v>
      </c>
      <c r="Y339" s="447">
        <v>566311</v>
      </c>
      <c r="Z339" s="448"/>
    </row>
    <row r="340" spans="1:26" s="447" customFormat="1" ht="30.75" customHeight="1">
      <c r="A340" s="702">
        <v>326</v>
      </c>
      <c r="B340" s="703">
        <v>326</v>
      </c>
      <c r="C340" s="723"/>
      <c r="D340" s="724"/>
      <c r="E340" s="731" t="s">
        <v>1382</v>
      </c>
      <c r="F340" s="715" t="s">
        <v>1383</v>
      </c>
      <c r="G340" s="707">
        <v>14</v>
      </c>
      <c r="H340" s="708">
        <v>7.0110000000000001</v>
      </c>
      <c r="I340" s="708"/>
      <c r="J340" s="708"/>
      <c r="K340" s="709">
        <v>547.36</v>
      </c>
      <c r="L340" s="708">
        <v>7.7960000000000003</v>
      </c>
      <c r="M340" s="709"/>
      <c r="N340" s="708"/>
      <c r="O340" s="710">
        <v>14</v>
      </c>
      <c r="P340" s="708">
        <v>0.438</v>
      </c>
      <c r="Q340" s="711">
        <f t="shared" si="36"/>
        <v>15.245000000000001</v>
      </c>
      <c r="R340" s="697"/>
      <c r="S340" s="689">
        <f t="shared" si="37"/>
        <v>224000</v>
      </c>
      <c r="T340" s="634">
        <f t="shared" si="38"/>
        <v>0</v>
      </c>
      <c r="U340" s="635">
        <f t="shared" si="39"/>
        <v>249048.80000000002</v>
      </c>
      <c r="V340" s="635">
        <f t="shared" si="40"/>
        <v>0</v>
      </c>
      <c r="W340" s="636">
        <f t="shared" si="41"/>
        <v>14000</v>
      </c>
      <c r="X340" s="637">
        <f t="shared" si="35"/>
        <v>487048.80000000005</v>
      </c>
      <c r="Y340" s="447">
        <v>565109.80000000005</v>
      </c>
      <c r="Z340" s="448"/>
    </row>
    <row r="341" spans="1:26" s="472" customFormat="1" ht="30.75" customHeight="1">
      <c r="A341" s="702">
        <v>327</v>
      </c>
      <c r="B341" s="703">
        <v>327</v>
      </c>
      <c r="C341" s="704"/>
      <c r="D341" s="705"/>
      <c r="E341" s="622" t="s">
        <v>1584</v>
      </c>
      <c r="F341" s="706" t="s">
        <v>1585</v>
      </c>
      <c r="G341" s="707">
        <v>14</v>
      </c>
      <c r="H341" s="708">
        <v>7.0110000000000001</v>
      </c>
      <c r="I341" s="708"/>
      <c r="J341" s="708"/>
      <c r="K341" s="722">
        <v>825.88</v>
      </c>
      <c r="L341" s="708">
        <v>11.762</v>
      </c>
      <c r="M341" s="709"/>
      <c r="N341" s="708"/>
      <c r="O341" s="710">
        <v>14</v>
      </c>
      <c r="P341" s="708">
        <v>0.438</v>
      </c>
      <c r="Q341" s="711">
        <f t="shared" si="36"/>
        <v>19.210999999999999</v>
      </c>
      <c r="R341" s="695"/>
      <c r="S341" s="689">
        <f t="shared" si="37"/>
        <v>224000</v>
      </c>
      <c r="T341" s="634">
        <f t="shared" si="38"/>
        <v>0</v>
      </c>
      <c r="U341" s="635">
        <f t="shared" si="39"/>
        <v>375775.4</v>
      </c>
      <c r="V341" s="635">
        <f t="shared" si="40"/>
        <v>0</v>
      </c>
      <c r="W341" s="636">
        <f t="shared" si="41"/>
        <v>14000</v>
      </c>
      <c r="X341" s="637">
        <f t="shared" si="35"/>
        <v>613775.4</v>
      </c>
      <c r="Y341" s="472">
        <v>708653.2</v>
      </c>
      <c r="Z341" s="473"/>
    </row>
    <row r="342" spans="1:26" s="472" customFormat="1" ht="30.75" customHeight="1">
      <c r="A342" s="702">
        <v>328</v>
      </c>
      <c r="B342" s="703">
        <v>328</v>
      </c>
      <c r="C342" s="704"/>
      <c r="D342" s="705"/>
      <c r="E342" s="622" t="s">
        <v>1586</v>
      </c>
      <c r="F342" s="706" t="s">
        <v>1587</v>
      </c>
      <c r="G342" s="707">
        <v>15</v>
      </c>
      <c r="H342" s="708">
        <v>7.5119999999999996</v>
      </c>
      <c r="I342" s="708"/>
      <c r="J342" s="708"/>
      <c r="K342" s="722">
        <v>863.72</v>
      </c>
      <c r="L342" s="708">
        <v>12.301</v>
      </c>
      <c r="M342" s="709"/>
      <c r="N342" s="708"/>
      <c r="O342" s="710">
        <v>15</v>
      </c>
      <c r="P342" s="708">
        <v>0.47</v>
      </c>
      <c r="Q342" s="711">
        <f t="shared" si="36"/>
        <v>20.282999999999998</v>
      </c>
      <c r="R342" s="695"/>
      <c r="S342" s="689">
        <f t="shared" si="37"/>
        <v>240000</v>
      </c>
      <c r="T342" s="634">
        <f t="shared" si="38"/>
        <v>0</v>
      </c>
      <c r="U342" s="635">
        <f t="shared" si="39"/>
        <v>392992.60000000003</v>
      </c>
      <c r="V342" s="635">
        <f t="shared" si="40"/>
        <v>0</v>
      </c>
      <c r="W342" s="636">
        <f t="shared" si="41"/>
        <v>15000</v>
      </c>
      <c r="X342" s="637">
        <f t="shared" si="35"/>
        <v>647992.60000000009</v>
      </c>
      <c r="Y342" s="472">
        <v>583728.4</v>
      </c>
      <c r="Z342" s="473"/>
    </row>
    <row r="343" spans="1:26" s="571" customFormat="1" ht="30.75" customHeight="1">
      <c r="A343" s="702">
        <v>329</v>
      </c>
      <c r="B343" s="703">
        <v>329</v>
      </c>
      <c r="C343" s="704"/>
      <c r="D343" s="705"/>
      <c r="E343" s="622" t="s">
        <v>2071</v>
      </c>
      <c r="F343" s="706" t="s">
        <v>2070</v>
      </c>
      <c r="G343" s="707">
        <v>15</v>
      </c>
      <c r="H343" s="708">
        <v>7.5119999999999996</v>
      </c>
      <c r="I343" s="708"/>
      <c r="J343" s="708"/>
      <c r="K343" s="722">
        <v>841.28</v>
      </c>
      <c r="L343" s="708">
        <v>11.981999999999999</v>
      </c>
      <c r="M343" s="709"/>
      <c r="N343" s="708"/>
      <c r="O343" s="710">
        <v>15</v>
      </c>
      <c r="P343" s="708">
        <v>0.47</v>
      </c>
      <c r="Q343" s="711">
        <f t="shared" si="36"/>
        <v>19.963999999999999</v>
      </c>
      <c r="R343" s="694"/>
      <c r="S343" s="689">
        <f t="shared" si="37"/>
        <v>240000</v>
      </c>
      <c r="T343" s="634">
        <f t="shared" si="38"/>
        <v>0</v>
      </c>
      <c r="U343" s="635">
        <f t="shared" si="39"/>
        <v>382782.39999999997</v>
      </c>
      <c r="V343" s="635">
        <f t="shared" si="40"/>
        <v>0</v>
      </c>
      <c r="W343" s="636">
        <f t="shared" si="41"/>
        <v>15000</v>
      </c>
      <c r="X343" s="637">
        <f>S343+T343+U343+V343+W343</f>
        <v>637782.39999999991</v>
      </c>
      <c r="Y343" s="571">
        <v>635380</v>
      </c>
      <c r="Z343" s="627"/>
    </row>
    <row r="344" spans="1:26" s="472" customFormat="1" ht="30.75" customHeight="1">
      <c r="A344" s="702">
        <v>330</v>
      </c>
      <c r="B344" s="703">
        <v>330</v>
      </c>
      <c r="C344" s="704"/>
      <c r="D344" s="705"/>
      <c r="E344" s="622" t="s">
        <v>1694</v>
      </c>
      <c r="F344" s="706" t="s">
        <v>1695</v>
      </c>
      <c r="G344" s="707">
        <v>15</v>
      </c>
      <c r="H344" s="708">
        <v>7.5119999999999996</v>
      </c>
      <c r="I344" s="708"/>
      <c r="J344" s="708"/>
      <c r="K344" s="722">
        <v>884.4</v>
      </c>
      <c r="L344" s="708">
        <v>12.596</v>
      </c>
      <c r="M344" s="709"/>
      <c r="N344" s="708"/>
      <c r="O344" s="710">
        <v>15</v>
      </c>
      <c r="P344" s="708">
        <v>0.47</v>
      </c>
      <c r="Q344" s="711">
        <f t="shared" si="36"/>
        <v>20.577999999999999</v>
      </c>
      <c r="R344" s="695"/>
      <c r="S344" s="689">
        <f t="shared" si="37"/>
        <v>240000</v>
      </c>
      <c r="T344" s="634">
        <f t="shared" si="38"/>
        <v>0</v>
      </c>
      <c r="U344" s="635">
        <f t="shared" si="39"/>
        <v>402402</v>
      </c>
      <c r="V344" s="635">
        <f t="shared" si="40"/>
        <v>0</v>
      </c>
      <c r="W344" s="636">
        <f t="shared" si="41"/>
        <v>15000</v>
      </c>
      <c r="X344" s="637">
        <f t="shared" si="35"/>
        <v>657402</v>
      </c>
      <c r="Y344" s="472">
        <v>601380</v>
      </c>
      <c r="Z344" s="473"/>
    </row>
    <row r="345" spans="1:26" s="472" customFormat="1" ht="30.75" customHeight="1">
      <c r="A345" s="702">
        <v>331</v>
      </c>
      <c r="B345" s="703">
        <v>331</v>
      </c>
      <c r="C345" s="704"/>
      <c r="D345" s="705"/>
      <c r="E345" s="622" t="s">
        <v>1560</v>
      </c>
      <c r="F345" s="706" t="s">
        <v>1561</v>
      </c>
      <c r="G345" s="707">
        <v>15</v>
      </c>
      <c r="H345" s="708">
        <v>7.5119999999999996</v>
      </c>
      <c r="I345" s="708"/>
      <c r="J345" s="708"/>
      <c r="K345" s="722">
        <v>886.6</v>
      </c>
      <c r="L345" s="708">
        <v>12.627000000000001</v>
      </c>
      <c r="M345" s="709"/>
      <c r="N345" s="708"/>
      <c r="O345" s="710">
        <v>15</v>
      </c>
      <c r="P345" s="708">
        <v>0.47</v>
      </c>
      <c r="Q345" s="711">
        <f t="shared" si="36"/>
        <v>20.608999999999998</v>
      </c>
      <c r="R345" s="695"/>
      <c r="S345" s="689">
        <f t="shared" si="37"/>
        <v>240000</v>
      </c>
      <c r="T345" s="634">
        <f t="shared" si="38"/>
        <v>0</v>
      </c>
      <c r="U345" s="635">
        <f t="shared" si="39"/>
        <v>403403</v>
      </c>
      <c r="V345" s="635">
        <f t="shared" si="40"/>
        <v>0</v>
      </c>
      <c r="W345" s="636">
        <f t="shared" si="41"/>
        <v>15000</v>
      </c>
      <c r="X345" s="637">
        <f t="shared" si="35"/>
        <v>658403</v>
      </c>
      <c r="Y345" s="472">
        <v>622418</v>
      </c>
      <c r="Z345" s="473"/>
    </row>
    <row r="346" spans="1:26" s="472" customFormat="1" ht="30.75" customHeight="1">
      <c r="A346" s="702">
        <v>332</v>
      </c>
      <c r="B346" s="703">
        <v>332</v>
      </c>
      <c r="C346" s="704"/>
      <c r="D346" s="705"/>
      <c r="E346" s="622" t="s">
        <v>1964</v>
      </c>
      <c r="F346" s="706" t="s">
        <v>1965</v>
      </c>
      <c r="G346" s="707">
        <v>10</v>
      </c>
      <c r="H346" s="708">
        <v>5.008</v>
      </c>
      <c r="I346" s="708"/>
      <c r="J346" s="708"/>
      <c r="K346" s="722">
        <v>474.76</v>
      </c>
      <c r="L346" s="708">
        <v>6.7619999999999996</v>
      </c>
      <c r="M346" s="709"/>
      <c r="N346" s="708"/>
      <c r="O346" s="710">
        <v>10</v>
      </c>
      <c r="P346" s="708">
        <v>0.313</v>
      </c>
      <c r="Q346" s="711">
        <f t="shared" si="36"/>
        <v>12.083</v>
      </c>
      <c r="R346" s="695"/>
      <c r="S346" s="689">
        <f t="shared" si="37"/>
        <v>160000</v>
      </c>
      <c r="T346" s="634">
        <f t="shared" si="38"/>
        <v>0</v>
      </c>
      <c r="U346" s="635">
        <f t="shared" si="39"/>
        <v>216015.8</v>
      </c>
      <c r="V346" s="635">
        <f t="shared" si="40"/>
        <v>0</v>
      </c>
      <c r="W346" s="636">
        <f t="shared" si="41"/>
        <v>10000</v>
      </c>
      <c r="X346" s="637">
        <f t="shared" si="35"/>
        <v>386015.8</v>
      </c>
      <c r="Y346" s="472">
        <v>602146.80000000005</v>
      </c>
      <c r="Z346" s="473"/>
    </row>
    <row r="347" spans="1:26" s="571" customFormat="1" ht="30.75" customHeight="1">
      <c r="A347" s="762">
        <v>333</v>
      </c>
      <c r="B347" s="763">
        <v>333</v>
      </c>
      <c r="C347" s="764"/>
      <c r="D347" s="765"/>
      <c r="E347" s="766" t="s">
        <v>2139</v>
      </c>
      <c r="F347" s="767" t="s">
        <v>2138</v>
      </c>
      <c r="G347" s="768">
        <v>15</v>
      </c>
      <c r="H347" s="769">
        <v>7.5119999999999996</v>
      </c>
      <c r="I347" s="769"/>
      <c r="J347" s="769"/>
      <c r="K347" s="770">
        <v>660.88</v>
      </c>
      <c r="L347" s="769">
        <v>9.4120000000000008</v>
      </c>
      <c r="M347" s="771"/>
      <c r="N347" s="769"/>
      <c r="O347" s="772">
        <v>15</v>
      </c>
      <c r="P347" s="769">
        <v>0.47</v>
      </c>
      <c r="Q347" s="773">
        <f t="shared" si="36"/>
        <v>17.393999999999998</v>
      </c>
      <c r="R347" s="694"/>
      <c r="S347" s="760">
        <f t="shared" si="37"/>
        <v>240000</v>
      </c>
      <c r="T347" s="761">
        <f t="shared" si="38"/>
        <v>0</v>
      </c>
      <c r="U347" s="680">
        <f t="shared" si="39"/>
        <v>300700.40000000002</v>
      </c>
      <c r="V347" s="680">
        <f t="shared" si="40"/>
        <v>0</v>
      </c>
      <c r="W347" s="680">
        <f t="shared" si="41"/>
        <v>15000</v>
      </c>
      <c r="X347" s="681">
        <f t="shared" si="35"/>
        <v>555700.4</v>
      </c>
      <c r="Y347" s="571">
        <v>607151.80000000005</v>
      </c>
      <c r="Z347" s="627"/>
    </row>
    <row r="348" spans="1:26" s="472" customFormat="1" ht="30.75" customHeight="1">
      <c r="A348" s="702">
        <v>334</v>
      </c>
      <c r="B348" s="703">
        <v>334</v>
      </c>
      <c r="C348" s="704"/>
      <c r="D348" s="705"/>
      <c r="E348" s="622" t="s">
        <v>960</v>
      </c>
      <c r="F348" s="706" t="s">
        <v>942</v>
      </c>
      <c r="G348" s="707">
        <v>15</v>
      </c>
      <c r="H348" s="708">
        <v>7.5119999999999996</v>
      </c>
      <c r="I348" s="708"/>
      <c r="J348" s="708"/>
      <c r="K348" s="722">
        <v>743.16</v>
      </c>
      <c r="L348" s="708">
        <v>10.584</v>
      </c>
      <c r="M348" s="709"/>
      <c r="N348" s="708"/>
      <c r="O348" s="710">
        <v>15</v>
      </c>
      <c r="P348" s="708">
        <v>0.47</v>
      </c>
      <c r="Q348" s="711">
        <f t="shared" si="36"/>
        <v>18.565999999999999</v>
      </c>
      <c r="R348" s="695"/>
      <c r="S348" s="689">
        <f t="shared" si="37"/>
        <v>240000</v>
      </c>
      <c r="T348" s="634">
        <f t="shared" si="38"/>
        <v>0</v>
      </c>
      <c r="U348" s="635">
        <f t="shared" si="39"/>
        <v>338137.8</v>
      </c>
      <c r="V348" s="635">
        <f t="shared" si="40"/>
        <v>0</v>
      </c>
      <c r="W348" s="636">
        <f t="shared" si="41"/>
        <v>15000</v>
      </c>
      <c r="X348" s="637">
        <f t="shared" si="35"/>
        <v>593137.80000000005</v>
      </c>
      <c r="Y348" s="472">
        <v>629374</v>
      </c>
      <c r="Z348" s="473"/>
    </row>
    <row r="349" spans="1:26" s="472" customFormat="1" ht="30.75" customHeight="1">
      <c r="A349" s="702">
        <v>335</v>
      </c>
      <c r="B349" s="703">
        <v>335</v>
      </c>
      <c r="C349" s="704"/>
      <c r="D349" s="705"/>
      <c r="E349" s="622" t="s">
        <v>961</v>
      </c>
      <c r="F349" s="706" t="s">
        <v>943</v>
      </c>
      <c r="G349" s="707">
        <v>15</v>
      </c>
      <c r="H349" s="708">
        <v>7.5119999999999996</v>
      </c>
      <c r="I349" s="708"/>
      <c r="J349" s="708"/>
      <c r="K349" s="722">
        <v>642.84</v>
      </c>
      <c r="L349" s="708">
        <v>9.1560000000000006</v>
      </c>
      <c r="M349" s="709"/>
      <c r="N349" s="708"/>
      <c r="O349" s="710">
        <v>15</v>
      </c>
      <c r="P349" s="708">
        <v>0.47</v>
      </c>
      <c r="Q349" s="711">
        <f t="shared" si="36"/>
        <v>17.137999999999998</v>
      </c>
      <c r="R349" s="695"/>
      <c r="S349" s="689">
        <f t="shared" si="37"/>
        <v>240000</v>
      </c>
      <c r="T349" s="634">
        <f t="shared" si="38"/>
        <v>0</v>
      </c>
      <c r="U349" s="635">
        <f t="shared" si="39"/>
        <v>292492.2</v>
      </c>
      <c r="V349" s="635">
        <f t="shared" si="40"/>
        <v>0</v>
      </c>
      <c r="W349" s="636">
        <f t="shared" si="41"/>
        <v>15000</v>
      </c>
      <c r="X349" s="637">
        <f t="shared" si="35"/>
        <v>547492.19999999995</v>
      </c>
      <c r="Y349" s="472">
        <v>611356</v>
      </c>
      <c r="Z349" s="473"/>
    </row>
    <row r="350" spans="1:26" s="472" customFormat="1" ht="30.75" customHeight="1">
      <c r="A350" s="702">
        <v>336</v>
      </c>
      <c r="B350" s="703">
        <v>336</v>
      </c>
      <c r="C350" s="704"/>
      <c r="D350" s="705"/>
      <c r="E350" s="622" t="s">
        <v>1376</v>
      </c>
      <c r="F350" s="706" t="s">
        <v>1377</v>
      </c>
      <c r="G350" s="707">
        <v>13</v>
      </c>
      <c r="H350" s="708">
        <v>6.51</v>
      </c>
      <c r="I350" s="708"/>
      <c r="J350" s="708"/>
      <c r="K350" s="722">
        <v>739.2</v>
      </c>
      <c r="L350" s="708">
        <v>10.528</v>
      </c>
      <c r="M350" s="709"/>
      <c r="N350" s="708"/>
      <c r="O350" s="710">
        <v>13</v>
      </c>
      <c r="P350" s="708">
        <v>0.40699999999999997</v>
      </c>
      <c r="Q350" s="711">
        <f t="shared" si="36"/>
        <v>17.445</v>
      </c>
      <c r="R350" s="695"/>
      <c r="S350" s="689">
        <f t="shared" si="37"/>
        <v>208000</v>
      </c>
      <c r="T350" s="634">
        <f t="shared" si="38"/>
        <v>0</v>
      </c>
      <c r="U350" s="635">
        <f t="shared" si="39"/>
        <v>336336</v>
      </c>
      <c r="V350" s="635">
        <f t="shared" si="40"/>
        <v>0</v>
      </c>
      <c r="W350" s="636">
        <f t="shared" si="41"/>
        <v>13000</v>
      </c>
      <c r="X350" s="637">
        <f t="shared" si="35"/>
        <v>557336</v>
      </c>
      <c r="Y350" s="472">
        <v>629391</v>
      </c>
      <c r="Z350" s="473"/>
    </row>
    <row r="351" spans="1:26" s="472" customFormat="1" ht="30.75" customHeight="1">
      <c r="A351" s="702">
        <v>337</v>
      </c>
      <c r="B351" s="703">
        <v>337</v>
      </c>
      <c r="C351" s="704"/>
      <c r="D351" s="705"/>
      <c r="E351" s="622" t="s">
        <v>1374</v>
      </c>
      <c r="F351" s="706" t="s">
        <v>1375</v>
      </c>
      <c r="G351" s="707">
        <v>13</v>
      </c>
      <c r="H351" s="708">
        <v>6.51</v>
      </c>
      <c r="I351" s="708"/>
      <c r="J351" s="708"/>
      <c r="K351" s="722">
        <v>696.08</v>
      </c>
      <c r="L351" s="708">
        <v>9.9139999999999997</v>
      </c>
      <c r="M351" s="709"/>
      <c r="N351" s="708"/>
      <c r="O351" s="710">
        <v>13</v>
      </c>
      <c r="P351" s="708">
        <v>0.40699999999999997</v>
      </c>
      <c r="Q351" s="711">
        <f t="shared" si="36"/>
        <v>16.831</v>
      </c>
      <c r="R351" s="695"/>
      <c r="S351" s="689">
        <f t="shared" si="37"/>
        <v>208000</v>
      </c>
      <c r="T351" s="634">
        <f t="shared" si="38"/>
        <v>0</v>
      </c>
      <c r="U351" s="635">
        <f t="shared" si="39"/>
        <v>316716.40000000002</v>
      </c>
      <c r="V351" s="635">
        <f t="shared" si="40"/>
        <v>0</v>
      </c>
      <c r="W351" s="636">
        <f t="shared" si="41"/>
        <v>13000</v>
      </c>
      <c r="X351" s="637">
        <f t="shared" si="35"/>
        <v>537716.4</v>
      </c>
      <c r="Y351" s="472">
        <v>638800.4</v>
      </c>
      <c r="Z351" s="473"/>
    </row>
    <row r="352" spans="1:26" s="472" customFormat="1" ht="30.75" customHeight="1">
      <c r="A352" s="702">
        <v>338</v>
      </c>
      <c r="B352" s="703">
        <v>338</v>
      </c>
      <c r="C352" s="704"/>
      <c r="D352" s="705"/>
      <c r="E352" s="622" t="s">
        <v>1966</v>
      </c>
      <c r="F352" s="706" t="s">
        <v>1967</v>
      </c>
      <c r="G352" s="707">
        <v>15</v>
      </c>
      <c r="H352" s="708">
        <v>7.5119999999999996</v>
      </c>
      <c r="I352" s="708"/>
      <c r="J352" s="708"/>
      <c r="K352" s="722">
        <v>799.92</v>
      </c>
      <c r="L352" s="708">
        <v>11.393000000000001</v>
      </c>
      <c r="M352" s="709"/>
      <c r="N352" s="708"/>
      <c r="O352" s="710">
        <v>15</v>
      </c>
      <c r="P352" s="708">
        <v>0.47</v>
      </c>
      <c r="Q352" s="711">
        <f t="shared" si="36"/>
        <v>19.375</v>
      </c>
      <c r="R352" s="695"/>
      <c r="S352" s="689">
        <f t="shared" si="37"/>
        <v>240000</v>
      </c>
      <c r="T352" s="634">
        <f t="shared" si="38"/>
        <v>0</v>
      </c>
      <c r="U352" s="635">
        <f t="shared" si="39"/>
        <v>363963.6</v>
      </c>
      <c r="V352" s="635">
        <f t="shared" si="40"/>
        <v>0</v>
      </c>
      <c r="W352" s="636">
        <f t="shared" si="41"/>
        <v>15000</v>
      </c>
      <c r="X352" s="637">
        <f t="shared" si="35"/>
        <v>618963.6</v>
      </c>
      <c r="Y352" s="472">
        <v>573718.4</v>
      </c>
      <c r="Z352" s="473"/>
    </row>
    <row r="353" spans="1:26" s="472" customFormat="1" ht="30.75" customHeight="1">
      <c r="A353" s="702">
        <v>339</v>
      </c>
      <c r="B353" s="703">
        <v>339</v>
      </c>
      <c r="C353" s="704"/>
      <c r="D353" s="705"/>
      <c r="E353" s="622" t="s">
        <v>1372</v>
      </c>
      <c r="F353" s="706" t="s">
        <v>1373</v>
      </c>
      <c r="G353" s="707">
        <v>15</v>
      </c>
      <c r="H353" s="708">
        <v>7.5119999999999996</v>
      </c>
      <c r="I353" s="708"/>
      <c r="J353" s="708"/>
      <c r="K353" s="722">
        <v>775.72</v>
      </c>
      <c r="L353" s="708">
        <v>11.048</v>
      </c>
      <c r="M353" s="709"/>
      <c r="N353" s="708"/>
      <c r="O353" s="710">
        <v>15</v>
      </c>
      <c r="P353" s="708">
        <v>0.47</v>
      </c>
      <c r="Q353" s="711">
        <f t="shared" si="36"/>
        <v>19.029999999999998</v>
      </c>
      <c r="R353" s="695"/>
      <c r="S353" s="689">
        <f t="shared" si="37"/>
        <v>240000</v>
      </c>
      <c r="T353" s="634">
        <f t="shared" si="38"/>
        <v>0</v>
      </c>
      <c r="U353" s="635">
        <f t="shared" si="39"/>
        <v>352952.60000000003</v>
      </c>
      <c r="V353" s="635">
        <f t="shared" si="40"/>
        <v>0</v>
      </c>
      <c r="W353" s="636">
        <f t="shared" si="41"/>
        <v>15000</v>
      </c>
      <c r="X353" s="637">
        <f t="shared" si="35"/>
        <v>607952.60000000009</v>
      </c>
      <c r="Y353" s="472">
        <v>564309</v>
      </c>
      <c r="Z353" s="473"/>
    </row>
    <row r="354" spans="1:26" s="447" customFormat="1" ht="30.75" customHeight="1">
      <c r="A354" s="702">
        <v>340</v>
      </c>
      <c r="B354" s="703">
        <v>340</v>
      </c>
      <c r="C354" s="704"/>
      <c r="D354" s="705"/>
      <c r="E354" s="622" t="s">
        <v>1010</v>
      </c>
      <c r="F354" s="706" t="s">
        <v>1011</v>
      </c>
      <c r="G354" s="707">
        <v>15</v>
      </c>
      <c r="H354" s="708">
        <v>7.5119999999999996</v>
      </c>
      <c r="I354" s="708"/>
      <c r="J354" s="708"/>
      <c r="K354" s="722">
        <v>869.88</v>
      </c>
      <c r="L354" s="708">
        <v>12.388999999999999</v>
      </c>
      <c r="M354" s="709"/>
      <c r="N354" s="708"/>
      <c r="O354" s="710">
        <v>15</v>
      </c>
      <c r="P354" s="708">
        <v>0.47</v>
      </c>
      <c r="Q354" s="711">
        <f t="shared" si="36"/>
        <v>20.370999999999999</v>
      </c>
      <c r="R354" s="695"/>
      <c r="S354" s="689">
        <f t="shared" si="37"/>
        <v>240000</v>
      </c>
      <c r="T354" s="634">
        <f t="shared" si="38"/>
        <v>0</v>
      </c>
      <c r="U354" s="635">
        <f t="shared" si="39"/>
        <v>395795.4</v>
      </c>
      <c r="V354" s="635">
        <f t="shared" si="40"/>
        <v>0</v>
      </c>
      <c r="W354" s="636">
        <f t="shared" si="41"/>
        <v>15000</v>
      </c>
      <c r="X354" s="637">
        <f t="shared" si="35"/>
        <v>650795.4</v>
      </c>
      <c r="Y354" s="447">
        <v>649394</v>
      </c>
      <c r="Z354" s="448"/>
    </row>
    <row r="355" spans="1:26" s="447" customFormat="1" ht="30.75" customHeight="1">
      <c r="A355" s="702">
        <v>341</v>
      </c>
      <c r="B355" s="703">
        <v>341</v>
      </c>
      <c r="C355" s="704"/>
      <c r="D355" s="705"/>
      <c r="E355" s="622" t="s">
        <v>1000</v>
      </c>
      <c r="F355" s="706" t="s">
        <v>2064</v>
      </c>
      <c r="G355" s="707">
        <v>15</v>
      </c>
      <c r="H355" s="708">
        <v>7.5119999999999996</v>
      </c>
      <c r="I355" s="708"/>
      <c r="J355" s="708"/>
      <c r="K355" s="722">
        <v>725.56000000000006</v>
      </c>
      <c r="L355" s="708">
        <v>10.334</v>
      </c>
      <c r="M355" s="709"/>
      <c r="N355" s="708"/>
      <c r="O355" s="710">
        <v>15</v>
      </c>
      <c r="P355" s="708">
        <v>0.47</v>
      </c>
      <c r="Q355" s="711">
        <f t="shared" si="36"/>
        <v>18.315999999999999</v>
      </c>
      <c r="R355" s="695"/>
      <c r="S355" s="689">
        <f t="shared" si="37"/>
        <v>240000</v>
      </c>
      <c r="T355" s="634">
        <f t="shared" si="38"/>
        <v>0</v>
      </c>
      <c r="U355" s="635">
        <f t="shared" si="39"/>
        <v>330129.80000000005</v>
      </c>
      <c r="V355" s="635">
        <f t="shared" si="40"/>
        <v>0</v>
      </c>
      <c r="W355" s="636">
        <f t="shared" si="41"/>
        <v>15000</v>
      </c>
      <c r="X355" s="637">
        <f t="shared" si="35"/>
        <v>585129.80000000005</v>
      </c>
      <c r="Y355" s="447">
        <v>632577.19999999995</v>
      </c>
      <c r="Z355" s="448"/>
    </row>
    <row r="356" spans="1:26" s="447" customFormat="1" ht="30.75" customHeight="1">
      <c r="A356" s="702">
        <v>342</v>
      </c>
      <c r="B356" s="703">
        <v>342</v>
      </c>
      <c r="C356" s="704"/>
      <c r="D356" s="713"/>
      <c r="E356" s="622" t="s">
        <v>1857</v>
      </c>
      <c r="F356" s="623" t="s">
        <v>1858</v>
      </c>
      <c r="G356" s="707">
        <v>14</v>
      </c>
      <c r="H356" s="708">
        <v>7.0110000000000001</v>
      </c>
      <c r="I356" s="708"/>
      <c r="J356" s="708"/>
      <c r="K356" s="722">
        <v>666.6</v>
      </c>
      <c r="L356" s="708">
        <v>9.4939999999999998</v>
      </c>
      <c r="M356" s="709"/>
      <c r="N356" s="708"/>
      <c r="O356" s="710">
        <v>14</v>
      </c>
      <c r="P356" s="708">
        <v>0.438</v>
      </c>
      <c r="Q356" s="711">
        <f t="shared" si="36"/>
        <v>16.942999999999998</v>
      </c>
      <c r="R356" s="695"/>
      <c r="S356" s="689">
        <f t="shared" si="37"/>
        <v>224000</v>
      </c>
      <c r="T356" s="634">
        <f t="shared" si="38"/>
        <v>0</v>
      </c>
      <c r="U356" s="635">
        <f t="shared" si="39"/>
        <v>303303</v>
      </c>
      <c r="V356" s="635">
        <f t="shared" si="40"/>
        <v>0</v>
      </c>
      <c r="W356" s="636">
        <f t="shared" si="41"/>
        <v>14000</v>
      </c>
      <c r="X356" s="637">
        <f t="shared" si="35"/>
        <v>541303</v>
      </c>
      <c r="Y356" s="447">
        <v>630792.39999999991</v>
      </c>
      <c r="Z356" s="448"/>
    </row>
    <row r="357" spans="1:26" s="447" customFormat="1" ht="30.75" customHeight="1">
      <c r="A357" s="702">
        <v>343</v>
      </c>
      <c r="B357" s="703">
        <v>343</v>
      </c>
      <c r="C357" s="704"/>
      <c r="D357" s="713"/>
      <c r="E357" s="622" t="s">
        <v>1380</v>
      </c>
      <c r="F357" s="623" t="s">
        <v>1381</v>
      </c>
      <c r="G357" s="707">
        <v>14</v>
      </c>
      <c r="H357" s="708">
        <v>7.0110000000000001</v>
      </c>
      <c r="I357" s="708"/>
      <c r="J357" s="708"/>
      <c r="K357" s="722">
        <v>718.08</v>
      </c>
      <c r="L357" s="708">
        <v>10.227</v>
      </c>
      <c r="M357" s="709"/>
      <c r="N357" s="708"/>
      <c r="O357" s="710">
        <v>14</v>
      </c>
      <c r="P357" s="708">
        <v>0.438</v>
      </c>
      <c r="Q357" s="711">
        <f t="shared" si="36"/>
        <v>17.675999999999998</v>
      </c>
      <c r="R357" s="695"/>
      <c r="S357" s="689">
        <f t="shared" si="37"/>
        <v>224000</v>
      </c>
      <c r="T357" s="634">
        <f t="shared" si="38"/>
        <v>0</v>
      </c>
      <c r="U357" s="635">
        <f t="shared" si="39"/>
        <v>326726.40000000002</v>
      </c>
      <c r="V357" s="635">
        <f t="shared" si="40"/>
        <v>0</v>
      </c>
      <c r="W357" s="636">
        <f t="shared" si="41"/>
        <v>14000</v>
      </c>
      <c r="X357" s="637">
        <f t="shared" si="35"/>
        <v>564726.4</v>
      </c>
      <c r="Y357" s="447">
        <v>644806.40000000002</v>
      </c>
      <c r="Z357" s="448"/>
    </row>
    <row r="358" spans="1:26" s="447" customFormat="1" ht="30.75" customHeight="1">
      <c r="A358" s="702">
        <v>344</v>
      </c>
      <c r="B358" s="703">
        <v>344</v>
      </c>
      <c r="C358" s="704"/>
      <c r="D358" s="705"/>
      <c r="E358" s="622" t="s">
        <v>949</v>
      </c>
      <c r="F358" s="706" t="s">
        <v>981</v>
      </c>
      <c r="G358" s="707">
        <v>15</v>
      </c>
      <c r="H358" s="708">
        <v>7.5119999999999996</v>
      </c>
      <c r="I358" s="708"/>
      <c r="J358" s="708"/>
      <c r="K358" s="722">
        <v>560.56000000000006</v>
      </c>
      <c r="L358" s="708">
        <v>7.984</v>
      </c>
      <c r="M358" s="709"/>
      <c r="N358" s="708"/>
      <c r="O358" s="710">
        <v>15</v>
      </c>
      <c r="P358" s="708">
        <v>0.47</v>
      </c>
      <c r="Q358" s="711">
        <f t="shared" si="36"/>
        <v>15.965999999999999</v>
      </c>
      <c r="R358" s="695"/>
      <c r="S358" s="689">
        <f t="shared" si="37"/>
        <v>240000</v>
      </c>
      <c r="T358" s="634">
        <f t="shared" si="38"/>
        <v>0</v>
      </c>
      <c r="U358" s="635">
        <f t="shared" si="39"/>
        <v>255054.80000000002</v>
      </c>
      <c r="V358" s="635">
        <f t="shared" si="40"/>
        <v>0</v>
      </c>
      <c r="W358" s="636">
        <f t="shared" si="41"/>
        <v>15000</v>
      </c>
      <c r="X358" s="637">
        <f t="shared" si="35"/>
        <v>510054.80000000005</v>
      </c>
      <c r="Y358" s="447">
        <v>491052.79999999999</v>
      </c>
      <c r="Z358" s="448"/>
    </row>
    <row r="359" spans="1:26" s="447" customFormat="1" ht="30.75" customHeight="1">
      <c r="A359" s="702">
        <v>345</v>
      </c>
      <c r="B359" s="703">
        <v>345</v>
      </c>
      <c r="C359" s="704"/>
      <c r="D359" s="705"/>
      <c r="E359" s="622" t="s">
        <v>1851</v>
      </c>
      <c r="F359" s="715" t="s">
        <v>1852</v>
      </c>
      <c r="G359" s="707">
        <v>14</v>
      </c>
      <c r="H359" s="708">
        <v>7.0110000000000001</v>
      </c>
      <c r="I359" s="708"/>
      <c r="J359" s="708"/>
      <c r="K359" s="722">
        <v>593.56000000000006</v>
      </c>
      <c r="L359" s="708">
        <v>8.4540000000000006</v>
      </c>
      <c r="M359" s="709"/>
      <c r="N359" s="708"/>
      <c r="O359" s="710">
        <v>14</v>
      </c>
      <c r="P359" s="708">
        <v>0.438</v>
      </c>
      <c r="Q359" s="711">
        <f t="shared" si="36"/>
        <v>15.903</v>
      </c>
      <c r="R359" s="695"/>
      <c r="S359" s="689">
        <f t="shared" si="37"/>
        <v>224000</v>
      </c>
      <c r="T359" s="634">
        <f t="shared" si="38"/>
        <v>0</v>
      </c>
      <c r="U359" s="635">
        <f t="shared" si="39"/>
        <v>270069.80000000005</v>
      </c>
      <c r="V359" s="635">
        <f t="shared" si="40"/>
        <v>0</v>
      </c>
      <c r="W359" s="636">
        <f t="shared" si="41"/>
        <v>14000</v>
      </c>
      <c r="X359" s="637">
        <f t="shared" si="35"/>
        <v>508069.80000000005</v>
      </c>
      <c r="Y359" s="447">
        <v>506719.39999999997</v>
      </c>
      <c r="Z359" s="448"/>
    </row>
    <row r="360" spans="1:26" s="447" customFormat="1" ht="30.75" customHeight="1">
      <c r="A360" s="702">
        <v>346</v>
      </c>
      <c r="B360" s="703">
        <v>346</v>
      </c>
      <c r="C360" s="704"/>
      <c r="D360" s="705"/>
      <c r="E360" s="622" t="s">
        <v>1597</v>
      </c>
      <c r="F360" s="715" t="s">
        <v>1598</v>
      </c>
      <c r="G360" s="707">
        <v>15</v>
      </c>
      <c r="H360" s="708">
        <v>7.5119999999999996</v>
      </c>
      <c r="I360" s="708"/>
      <c r="J360" s="708"/>
      <c r="K360" s="722">
        <v>706.2</v>
      </c>
      <c r="L360" s="708">
        <v>10.058</v>
      </c>
      <c r="M360" s="709"/>
      <c r="N360" s="708"/>
      <c r="O360" s="710">
        <v>15</v>
      </c>
      <c r="P360" s="708">
        <v>0.47</v>
      </c>
      <c r="Q360" s="711">
        <f t="shared" si="36"/>
        <v>18.04</v>
      </c>
      <c r="R360" s="695"/>
      <c r="S360" s="689">
        <f t="shared" si="37"/>
        <v>240000</v>
      </c>
      <c r="T360" s="634">
        <f t="shared" si="38"/>
        <v>0</v>
      </c>
      <c r="U360" s="635">
        <f t="shared" si="39"/>
        <v>321321</v>
      </c>
      <c r="V360" s="635">
        <f t="shared" si="40"/>
        <v>0</v>
      </c>
      <c r="W360" s="636">
        <f t="shared" si="41"/>
        <v>15000</v>
      </c>
      <c r="X360" s="637">
        <f t="shared" si="35"/>
        <v>576321</v>
      </c>
      <c r="Y360" s="447">
        <v>643388</v>
      </c>
      <c r="Z360" s="448"/>
    </row>
    <row r="361" spans="1:26" s="447" customFormat="1" ht="30.75" customHeight="1">
      <c r="A361" s="702">
        <v>347</v>
      </c>
      <c r="B361" s="703">
        <v>347</v>
      </c>
      <c r="C361" s="704"/>
      <c r="D361" s="705"/>
      <c r="E361" s="622" t="s">
        <v>1599</v>
      </c>
      <c r="F361" s="715" t="s">
        <v>1600</v>
      </c>
      <c r="G361" s="707">
        <v>15</v>
      </c>
      <c r="H361" s="708">
        <v>7.5119999999999996</v>
      </c>
      <c r="I361" s="708"/>
      <c r="J361" s="708"/>
      <c r="K361" s="722">
        <v>751.96</v>
      </c>
      <c r="L361" s="708">
        <v>10.71</v>
      </c>
      <c r="M361" s="709"/>
      <c r="N361" s="708"/>
      <c r="O361" s="710">
        <v>15</v>
      </c>
      <c r="P361" s="708">
        <v>0.47</v>
      </c>
      <c r="Q361" s="711">
        <f t="shared" si="36"/>
        <v>18.692</v>
      </c>
      <c r="R361" s="695"/>
      <c r="S361" s="689">
        <f t="shared" si="37"/>
        <v>240000</v>
      </c>
      <c r="T361" s="634">
        <f t="shared" si="38"/>
        <v>0</v>
      </c>
      <c r="U361" s="635">
        <f t="shared" si="39"/>
        <v>342141.8</v>
      </c>
      <c r="V361" s="635">
        <f t="shared" si="40"/>
        <v>0</v>
      </c>
      <c r="W361" s="636">
        <f t="shared" si="41"/>
        <v>15000</v>
      </c>
      <c r="X361" s="637">
        <f t="shared" si="35"/>
        <v>597141.80000000005</v>
      </c>
      <c r="Y361" s="447">
        <v>626371</v>
      </c>
      <c r="Z361" s="448"/>
    </row>
    <row r="362" spans="1:26" s="447" customFormat="1" ht="30.75" customHeight="1">
      <c r="A362" s="702">
        <v>348</v>
      </c>
      <c r="B362" s="703">
        <v>348</v>
      </c>
      <c r="C362" s="704"/>
      <c r="D362" s="705"/>
      <c r="E362" s="622" t="s">
        <v>1601</v>
      </c>
      <c r="F362" s="719" t="s">
        <v>1398</v>
      </c>
      <c r="G362" s="707">
        <v>15</v>
      </c>
      <c r="H362" s="708">
        <v>7.5119999999999996</v>
      </c>
      <c r="I362" s="708"/>
      <c r="J362" s="708"/>
      <c r="K362" s="722">
        <v>839.08</v>
      </c>
      <c r="L362" s="708">
        <v>11.95</v>
      </c>
      <c r="M362" s="709"/>
      <c r="N362" s="708"/>
      <c r="O362" s="710">
        <v>15</v>
      </c>
      <c r="P362" s="708">
        <v>0.47</v>
      </c>
      <c r="Q362" s="711">
        <f t="shared" si="36"/>
        <v>19.931999999999999</v>
      </c>
      <c r="R362" s="695"/>
      <c r="S362" s="689">
        <f t="shared" si="37"/>
        <v>240000</v>
      </c>
      <c r="T362" s="634">
        <f t="shared" si="38"/>
        <v>0</v>
      </c>
      <c r="U362" s="635">
        <f t="shared" si="39"/>
        <v>381781.4</v>
      </c>
      <c r="V362" s="635">
        <f t="shared" si="40"/>
        <v>0</v>
      </c>
      <c r="W362" s="636">
        <f t="shared" si="41"/>
        <v>15000</v>
      </c>
      <c r="X362" s="637">
        <f t="shared" si="35"/>
        <v>636781.4</v>
      </c>
      <c r="Y362" s="447">
        <v>636398</v>
      </c>
      <c r="Z362" s="448"/>
    </row>
    <row r="363" spans="1:26" s="447" customFormat="1" ht="30.75" customHeight="1">
      <c r="A363" s="702">
        <v>349</v>
      </c>
      <c r="B363" s="703">
        <v>349</v>
      </c>
      <c r="C363" s="704"/>
      <c r="D363" s="705"/>
      <c r="E363" s="622" t="s">
        <v>1399</v>
      </c>
      <c r="F363" s="719" t="s">
        <v>1400</v>
      </c>
      <c r="G363" s="707">
        <v>15</v>
      </c>
      <c r="H363" s="708">
        <v>7.5119999999999996</v>
      </c>
      <c r="I363" s="708"/>
      <c r="J363" s="708"/>
      <c r="K363" s="722">
        <v>802.56000000000006</v>
      </c>
      <c r="L363" s="708">
        <v>11.43</v>
      </c>
      <c r="M363" s="709"/>
      <c r="N363" s="708"/>
      <c r="O363" s="710">
        <v>15</v>
      </c>
      <c r="P363" s="708">
        <v>0.47</v>
      </c>
      <c r="Q363" s="711">
        <f t="shared" si="36"/>
        <v>19.411999999999999</v>
      </c>
      <c r="R363" s="695"/>
      <c r="S363" s="689">
        <f t="shared" si="37"/>
        <v>240000</v>
      </c>
      <c r="T363" s="634">
        <f t="shared" si="38"/>
        <v>0</v>
      </c>
      <c r="U363" s="635">
        <f t="shared" si="39"/>
        <v>365164.80000000005</v>
      </c>
      <c r="V363" s="635">
        <f t="shared" si="40"/>
        <v>0</v>
      </c>
      <c r="W363" s="636">
        <f t="shared" si="41"/>
        <v>15000</v>
      </c>
      <c r="X363" s="637">
        <f t="shared" si="35"/>
        <v>620164.80000000005</v>
      </c>
      <c r="Y363" s="447">
        <v>647992.60000000009</v>
      </c>
      <c r="Z363" s="448"/>
    </row>
    <row r="364" spans="1:26" s="447" customFormat="1" ht="30.75" customHeight="1">
      <c r="A364" s="702">
        <v>350</v>
      </c>
      <c r="B364" s="703">
        <v>350</v>
      </c>
      <c r="C364" s="704"/>
      <c r="D364" s="705"/>
      <c r="E364" s="622" t="s">
        <v>1968</v>
      </c>
      <c r="F364" s="719" t="s">
        <v>1969</v>
      </c>
      <c r="G364" s="707">
        <v>14</v>
      </c>
      <c r="H364" s="708">
        <v>7.0110000000000001</v>
      </c>
      <c r="I364" s="708"/>
      <c r="J364" s="708"/>
      <c r="K364" s="722">
        <v>708.84</v>
      </c>
      <c r="L364" s="708">
        <v>10.096</v>
      </c>
      <c r="M364" s="709"/>
      <c r="N364" s="708"/>
      <c r="O364" s="710">
        <v>14</v>
      </c>
      <c r="P364" s="708">
        <v>0.438</v>
      </c>
      <c r="Q364" s="711">
        <f t="shared" si="36"/>
        <v>17.544999999999998</v>
      </c>
      <c r="R364" s="695"/>
      <c r="S364" s="689">
        <f t="shared" si="37"/>
        <v>224000</v>
      </c>
      <c r="T364" s="634">
        <f t="shared" si="38"/>
        <v>0</v>
      </c>
      <c r="U364" s="635">
        <f t="shared" si="39"/>
        <v>322522.2</v>
      </c>
      <c r="V364" s="635">
        <f t="shared" si="40"/>
        <v>0</v>
      </c>
      <c r="W364" s="636">
        <f t="shared" si="41"/>
        <v>14000</v>
      </c>
      <c r="X364" s="637">
        <f t="shared" si="35"/>
        <v>560522.19999999995</v>
      </c>
      <c r="Y364" s="447">
        <v>604165.80000000005</v>
      </c>
      <c r="Z364" s="448"/>
    </row>
    <row r="365" spans="1:26" s="447" customFormat="1" ht="30.75" customHeight="1">
      <c r="A365" s="702">
        <v>351</v>
      </c>
      <c r="B365" s="703">
        <v>351</v>
      </c>
      <c r="C365" s="704"/>
      <c r="D365" s="705"/>
      <c r="E365" s="622" t="s">
        <v>946</v>
      </c>
      <c r="F365" s="719" t="s">
        <v>917</v>
      </c>
      <c r="G365" s="707">
        <v>14</v>
      </c>
      <c r="H365" s="708">
        <v>7.0110000000000001</v>
      </c>
      <c r="I365" s="708"/>
      <c r="J365" s="708"/>
      <c r="K365" s="722">
        <v>788.92</v>
      </c>
      <c r="L365" s="708">
        <v>11.236000000000001</v>
      </c>
      <c r="M365" s="709"/>
      <c r="N365" s="708"/>
      <c r="O365" s="710">
        <v>14</v>
      </c>
      <c r="P365" s="708">
        <v>0.438</v>
      </c>
      <c r="Q365" s="711">
        <f t="shared" si="36"/>
        <v>18.684999999999999</v>
      </c>
      <c r="R365" s="695"/>
      <c r="S365" s="689">
        <f t="shared" si="37"/>
        <v>224000</v>
      </c>
      <c r="T365" s="634">
        <f t="shared" si="38"/>
        <v>0</v>
      </c>
      <c r="U365" s="635">
        <f t="shared" si="39"/>
        <v>358958.6</v>
      </c>
      <c r="V365" s="635">
        <f t="shared" si="40"/>
        <v>0</v>
      </c>
      <c r="W365" s="636">
        <f t="shared" si="41"/>
        <v>14000</v>
      </c>
      <c r="X365" s="637">
        <f t="shared" si="35"/>
        <v>596958.6</v>
      </c>
      <c r="Y365" s="447">
        <v>574936.6</v>
      </c>
      <c r="Z365" s="448"/>
    </row>
    <row r="366" spans="1:26" s="447" customFormat="1" ht="30.75" customHeight="1">
      <c r="A366" s="702">
        <v>352</v>
      </c>
      <c r="B366" s="703">
        <v>352</v>
      </c>
      <c r="C366" s="704"/>
      <c r="D366" s="705"/>
      <c r="E366" s="622" t="s">
        <v>1606</v>
      </c>
      <c r="F366" s="719" t="s">
        <v>1607</v>
      </c>
      <c r="G366" s="707">
        <v>14</v>
      </c>
      <c r="H366" s="708">
        <v>7.0110000000000001</v>
      </c>
      <c r="I366" s="708"/>
      <c r="J366" s="708"/>
      <c r="K366" s="722">
        <v>445.28000000000003</v>
      </c>
      <c r="L366" s="708">
        <v>6.3419999999999996</v>
      </c>
      <c r="M366" s="709"/>
      <c r="N366" s="708"/>
      <c r="O366" s="710">
        <v>14</v>
      </c>
      <c r="P366" s="708">
        <v>0.438</v>
      </c>
      <c r="Q366" s="711">
        <f t="shared" si="36"/>
        <v>13.791</v>
      </c>
      <c r="R366" s="695"/>
      <c r="S366" s="689">
        <f t="shared" si="37"/>
        <v>224000</v>
      </c>
      <c r="T366" s="634">
        <f t="shared" si="38"/>
        <v>0</v>
      </c>
      <c r="U366" s="635">
        <f t="shared" si="39"/>
        <v>202602.40000000002</v>
      </c>
      <c r="V366" s="635">
        <f t="shared" si="40"/>
        <v>0</v>
      </c>
      <c r="W366" s="636">
        <f t="shared" si="41"/>
        <v>14000</v>
      </c>
      <c r="X366" s="637">
        <f t="shared" si="35"/>
        <v>440602.4</v>
      </c>
      <c r="Y366" s="447">
        <v>475820.6</v>
      </c>
      <c r="Z366" s="448"/>
    </row>
    <row r="367" spans="1:26" s="447" customFormat="1" ht="30.75" customHeight="1">
      <c r="A367" s="702">
        <v>353</v>
      </c>
      <c r="B367" s="703">
        <v>353</v>
      </c>
      <c r="C367" s="704"/>
      <c r="D367" s="705"/>
      <c r="E367" s="622" t="s">
        <v>1604</v>
      </c>
      <c r="F367" s="719" t="s">
        <v>1605</v>
      </c>
      <c r="G367" s="707">
        <v>14</v>
      </c>
      <c r="H367" s="708">
        <v>7.0110000000000001</v>
      </c>
      <c r="I367" s="708"/>
      <c r="J367" s="708"/>
      <c r="K367" s="722">
        <v>432.52</v>
      </c>
      <c r="L367" s="708">
        <v>6.16</v>
      </c>
      <c r="M367" s="709"/>
      <c r="N367" s="708"/>
      <c r="O367" s="710">
        <v>14</v>
      </c>
      <c r="P367" s="708">
        <v>0.438</v>
      </c>
      <c r="Q367" s="711">
        <f t="shared" si="36"/>
        <v>13.609</v>
      </c>
      <c r="R367" s="695"/>
      <c r="S367" s="689">
        <f t="shared" si="37"/>
        <v>224000</v>
      </c>
      <c r="T367" s="634">
        <f t="shared" si="38"/>
        <v>0</v>
      </c>
      <c r="U367" s="635">
        <f t="shared" si="39"/>
        <v>196796.6</v>
      </c>
      <c r="V367" s="635">
        <f t="shared" si="40"/>
        <v>0</v>
      </c>
      <c r="W367" s="636">
        <f t="shared" si="41"/>
        <v>14000</v>
      </c>
      <c r="X367" s="637">
        <f t="shared" si="35"/>
        <v>434796.6</v>
      </c>
      <c r="Y367" s="447">
        <v>468012.80000000005</v>
      </c>
      <c r="Z367" s="448"/>
    </row>
    <row r="368" spans="1:26" s="447" customFormat="1" ht="30.75" customHeight="1">
      <c r="A368" s="702">
        <v>354</v>
      </c>
      <c r="B368" s="703">
        <v>354</v>
      </c>
      <c r="C368" s="704"/>
      <c r="D368" s="705"/>
      <c r="E368" s="622" t="s">
        <v>950</v>
      </c>
      <c r="F368" s="719" t="s">
        <v>951</v>
      </c>
      <c r="G368" s="707">
        <v>14</v>
      </c>
      <c r="H368" s="708">
        <v>7.0110000000000001</v>
      </c>
      <c r="I368" s="708"/>
      <c r="J368" s="708"/>
      <c r="K368" s="722">
        <v>617.32000000000005</v>
      </c>
      <c r="L368" s="708">
        <v>8.7919999999999998</v>
      </c>
      <c r="M368" s="709"/>
      <c r="N368" s="708"/>
      <c r="O368" s="710">
        <v>14</v>
      </c>
      <c r="P368" s="708">
        <v>0.438</v>
      </c>
      <c r="Q368" s="711">
        <f t="shared" si="36"/>
        <v>16.241</v>
      </c>
      <c r="R368" s="695"/>
      <c r="S368" s="689">
        <f t="shared" si="37"/>
        <v>224000</v>
      </c>
      <c r="T368" s="634">
        <f t="shared" si="38"/>
        <v>0</v>
      </c>
      <c r="U368" s="635">
        <f t="shared" si="39"/>
        <v>280880.60000000003</v>
      </c>
      <c r="V368" s="635">
        <f t="shared" si="40"/>
        <v>0</v>
      </c>
      <c r="W368" s="636">
        <f t="shared" si="41"/>
        <v>14000</v>
      </c>
      <c r="X368" s="637">
        <f t="shared" si="35"/>
        <v>518880.60000000003</v>
      </c>
      <c r="Y368" s="447">
        <v>423219</v>
      </c>
      <c r="Z368" s="448"/>
    </row>
    <row r="369" spans="1:16346" s="447" customFormat="1" ht="30.75" customHeight="1">
      <c r="A369" s="702">
        <v>355</v>
      </c>
      <c r="B369" s="703">
        <v>355</v>
      </c>
      <c r="C369" s="704"/>
      <c r="D369" s="705"/>
      <c r="E369" s="622" t="s">
        <v>952</v>
      </c>
      <c r="F369" s="719" t="s">
        <v>941</v>
      </c>
      <c r="G369" s="707">
        <v>14</v>
      </c>
      <c r="H369" s="708">
        <v>7.0110000000000001</v>
      </c>
      <c r="I369" s="708"/>
      <c r="J369" s="708"/>
      <c r="K369" s="722">
        <v>549.56000000000006</v>
      </c>
      <c r="L369" s="708">
        <v>7.827</v>
      </c>
      <c r="M369" s="709"/>
      <c r="N369" s="708"/>
      <c r="O369" s="710">
        <v>14</v>
      </c>
      <c r="P369" s="708">
        <v>0.438</v>
      </c>
      <c r="Q369" s="711">
        <f t="shared" si="36"/>
        <v>15.276000000000002</v>
      </c>
      <c r="R369" s="695"/>
      <c r="S369" s="689">
        <f t="shared" si="37"/>
        <v>224000</v>
      </c>
      <c r="T369" s="634">
        <f t="shared" si="38"/>
        <v>0</v>
      </c>
      <c r="U369" s="635">
        <f t="shared" si="39"/>
        <v>250049.80000000002</v>
      </c>
      <c r="V369" s="635">
        <f t="shared" si="40"/>
        <v>0</v>
      </c>
      <c r="W369" s="636">
        <f t="shared" si="41"/>
        <v>14000</v>
      </c>
      <c r="X369" s="637">
        <f t="shared" si="35"/>
        <v>488049.80000000005</v>
      </c>
      <c r="Y369" s="472">
        <v>442421.19999999995</v>
      </c>
      <c r="Z369" s="448"/>
      <c r="AA369" s="472"/>
      <c r="AB369" s="472"/>
      <c r="AC369" s="472"/>
      <c r="AD369" s="472"/>
      <c r="AE369" s="472"/>
      <c r="AF369" s="472"/>
      <c r="AG369" s="472"/>
      <c r="AH369" s="472"/>
      <c r="AI369" s="472"/>
      <c r="AJ369" s="472"/>
      <c r="AK369" s="472"/>
      <c r="AL369" s="472"/>
      <c r="AM369" s="472"/>
      <c r="AN369" s="472"/>
      <c r="AO369" s="472"/>
      <c r="AP369" s="472"/>
      <c r="AQ369" s="472"/>
      <c r="AR369" s="472"/>
      <c r="AS369" s="472"/>
      <c r="AT369" s="472"/>
      <c r="AU369" s="472"/>
      <c r="AV369" s="472"/>
      <c r="AW369" s="472"/>
      <c r="AX369" s="472"/>
      <c r="AY369" s="472"/>
      <c r="AZ369" s="472"/>
      <c r="BA369" s="472"/>
      <c r="BB369" s="472"/>
      <c r="BC369" s="472"/>
      <c r="BD369" s="472"/>
      <c r="BE369" s="472"/>
      <c r="BF369" s="472"/>
      <c r="BG369" s="472"/>
      <c r="BH369" s="472"/>
      <c r="BI369" s="472"/>
      <c r="BJ369" s="472"/>
      <c r="BK369" s="472"/>
      <c r="BL369" s="472"/>
      <c r="BM369" s="472"/>
      <c r="BN369" s="472"/>
      <c r="BO369" s="472"/>
      <c r="BP369" s="472"/>
      <c r="BQ369" s="472"/>
      <c r="BR369" s="472"/>
      <c r="BS369" s="472"/>
      <c r="BT369" s="472"/>
      <c r="BU369" s="472"/>
      <c r="BV369" s="472"/>
      <c r="BW369" s="472"/>
      <c r="BX369" s="472"/>
      <c r="BY369" s="472"/>
      <c r="BZ369" s="472"/>
      <c r="CA369" s="472"/>
      <c r="CB369" s="472"/>
      <c r="CC369" s="472"/>
      <c r="CD369" s="472"/>
      <c r="CE369" s="472"/>
      <c r="CF369" s="472"/>
      <c r="CG369" s="472"/>
      <c r="CH369" s="472"/>
      <c r="CI369" s="472"/>
      <c r="CJ369" s="472"/>
      <c r="CK369" s="472"/>
      <c r="CL369" s="472"/>
      <c r="CM369" s="472"/>
      <c r="CN369" s="472"/>
      <c r="CO369" s="472"/>
      <c r="CP369" s="472"/>
      <c r="CQ369" s="472"/>
      <c r="CR369" s="472"/>
      <c r="CS369" s="472"/>
      <c r="CT369" s="472"/>
      <c r="CU369" s="472"/>
      <c r="CV369" s="472"/>
      <c r="CW369" s="472"/>
      <c r="CX369" s="472"/>
      <c r="CY369" s="472"/>
      <c r="CZ369" s="472"/>
      <c r="DA369" s="472"/>
      <c r="DB369" s="472"/>
      <c r="DC369" s="472"/>
      <c r="DD369" s="472"/>
      <c r="DE369" s="472"/>
      <c r="DF369" s="472"/>
      <c r="DG369" s="472"/>
      <c r="DH369" s="472"/>
      <c r="DI369" s="472"/>
      <c r="DJ369" s="472"/>
      <c r="DK369" s="472"/>
      <c r="DL369" s="472"/>
      <c r="DM369" s="472"/>
      <c r="DN369" s="472"/>
      <c r="DO369" s="472"/>
      <c r="DP369" s="472"/>
      <c r="DQ369" s="472"/>
      <c r="DR369" s="472"/>
      <c r="DS369" s="472"/>
      <c r="DT369" s="472"/>
      <c r="DU369" s="472"/>
      <c r="DV369" s="472"/>
      <c r="DW369" s="472"/>
      <c r="DX369" s="472"/>
      <c r="DY369" s="472"/>
      <c r="DZ369" s="472"/>
      <c r="EA369" s="472"/>
      <c r="EB369" s="472"/>
      <c r="EC369" s="472"/>
      <c r="ED369" s="472"/>
      <c r="EE369" s="472"/>
      <c r="EF369" s="472"/>
      <c r="EG369" s="472"/>
      <c r="EH369" s="472"/>
      <c r="EI369" s="472"/>
      <c r="EJ369" s="472"/>
      <c r="EK369" s="472"/>
      <c r="EL369" s="472"/>
      <c r="EM369" s="472"/>
      <c r="EN369" s="472"/>
      <c r="EO369" s="472"/>
      <c r="EP369" s="472"/>
      <c r="EQ369" s="472"/>
      <c r="ER369" s="472"/>
      <c r="ES369" s="472"/>
      <c r="ET369" s="472"/>
      <c r="EU369" s="472"/>
      <c r="EV369" s="472"/>
      <c r="EW369" s="472"/>
      <c r="EX369" s="472"/>
      <c r="EY369" s="472"/>
      <c r="EZ369" s="472"/>
      <c r="FA369" s="472"/>
      <c r="FB369" s="472"/>
      <c r="FC369" s="472"/>
      <c r="FD369" s="472"/>
      <c r="FE369" s="472"/>
      <c r="FF369" s="472"/>
      <c r="FG369" s="472"/>
      <c r="FH369" s="472"/>
      <c r="FI369" s="472"/>
      <c r="FJ369" s="472"/>
      <c r="FK369" s="472"/>
      <c r="FL369" s="472"/>
      <c r="FM369" s="472"/>
      <c r="FN369" s="472"/>
      <c r="FO369" s="472"/>
      <c r="FP369" s="472"/>
      <c r="FQ369" s="472"/>
      <c r="FR369" s="472"/>
      <c r="FS369" s="472"/>
      <c r="FT369" s="472"/>
      <c r="FU369" s="472"/>
      <c r="FV369" s="472"/>
      <c r="FW369" s="472"/>
      <c r="FX369" s="472"/>
      <c r="FY369" s="472"/>
      <c r="FZ369" s="472"/>
      <c r="GA369" s="472"/>
      <c r="GB369" s="472"/>
      <c r="GC369" s="472"/>
      <c r="GD369" s="472"/>
      <c r="GE369" s="472"/>
      <c r="GF369" s="472"/>
      <c r="GG369" s="472"/>
      <c r="GH369" s="472"/>
      <c r="GI369" s="472"/>
      <c r="GJ369" s="472"/>
      <c r="GK369" s="472"/>
      <c r="GL369" s="472"/>
      <c r="GM369" s="472"/>
      <c r="GN369" s="472"/>
      <c r="GO369" s="472"/>
      <c r="GP369" s="472"/>
      <c r="GQ369" s="472"/>
      <c r="GR369" s="472"/>
      <c r="GS369" s="472"/>
      <c r="GT369" s="472"/>
      <c r="GU369" s="472"/>
      <c r="GV369" s="472"/>
      <c r="GW369" s="472"/>
      <c r="GX369" s="472"/>
      <c r="GY369" s="472"/>
      <c r="GZ369" s="472"/>
      <c r="HA369" s="472"/>
      <c r="HB369" s="472"/>
      <c r="HC369" s="472"/>
      <c r="HD369" s="472"/>
      <c r="HE369" s="472"/>
      <c r="HF369" s="472"/>
      <c r="HG369" s="472"/>
      <c r="HH369" s="472"/>
      <c r="HI369" s="472"/>
      <c r="HJ369" s="472"/>
      <c r="HK369" s="472"/>
      <c r="HL369" s="472"/>
      <c r="HM369" s="472"/>
      <c r="HN369" s="472"/>
      <c r="HO369" s="472"/>
      <c r="HP369" s="472"/>
      <c r="HQ369" s="472"/>
      <c r="HR369" s="472"/>
      <c r="HS369" s="472"/>
      <c r="HT369" s="472"/>
      <c r="HU369" s="472"/>
      <c r="HV369" s="472"/>
      <c r="HW369" s="472"/>
      <c r="HX369" s="472"/>
      <c r="HY369" s="472"/>
      <c r="HZ369" s="472"/>
      <c r="IA369" s="472"/>
      <c r="IB369" s="472"/>
      <c r="IC369" s="472"/>
      <c r="ID369" s="472"/>
      <c r="IE369" s="472"/>
      <c r="IF369" s="472"/>
      <c r="IG369" s="472"/>
      <c r="IH369" s="472"/>
      <c r="II369" s="472"/>
      <c r="IJ369" s="472"/>
      <c r="IK369" s="472"/>
      <c r="IL369" s="472"/>
      <c r="IM369" s="472"/>
      <c r="IN369" s="472"/>
      <c r="IO369" s="472"/>
      <c r="IP369" s="472"/>
      <c r="IQ369" s="472"/>
      <c r="IR369" s="472"/>
      <c r="IS369" s="472"/>
      <c r="IT369" s="472"/>
      <c r="IU369" s="472"/>
      <c r="IV369" s="472"/>
      <c r="IW369" s="472"/>
      <c r="IX369" s="472"/>
      <c r="IY369" s="472"/>
      <c r="IZ369" s="472"/>
      <c r="JC369" s="472"/>
      <c r="JD369" s="472"/>
      <c r="JE369" s="472"/>
      <c r="JF369" s="472"/>
      <c r="JG369" s="472"/>
      <c r="JH369" s="472"/>
      <c r="JI369" s="472"/>
      <c r="JJ369" s="472"/>
      <c r="JK369" s="472"/>
      <c r="JL369" s="472"/>
      <c r="JM369" s="472"/>
      <c r="JN369" s="472"/>
      <c r="JO369" s="472"/>
      <c r="JP369" s="472"/>
      <c r="JQ369" s="472"/>
      <c r="JR369" s="472"/>
      <c r="JS369" s="472"/>
      <c r="JT369" s="472"/>
      <c r="JU369" s="472"/>
      <c r="JV369" s="472"/>
      <c r="JW369" s="472"/>
      <c r="JX369" s="472"/>
      <c r="JY369" s="472"/>
      <c r="JZ369" s="472"/>
      <c r="KA369" s="472"/>
      <c r="KB369" s="472"/>
      <c r="KC369" s="472"/>
      <c r="KD369" s="472"/>
      <c r="KE369" s="472"/>
      <c r="KF369" s="472"/>
      <c r="KG369" s="472"/>
      <c r="KH369" s="472"/>
      <c r="KI369" s="472"/>
      <c r="KJ369" s="472"/>
      <c r="KK369" s="472"/>
      <c r="KL369" s="472"/>
      <c r="KM369" s="472"/>
      <c r="KN369" s="472"/>
      <c r="KO369" s="472"/>
      <c r="KP369" s="472"/>
      <c r="KQ369" s="472"/>
      <c r="KR369" s="472"/>
      <c r="KS369" s="472"/>
      <c r="KT369" s="472"/>
      <c r="KU369" s="472"/>
      <c r="KV369" s="472"/>
      <c r="KW369" s="472"/>
      <c r="KX369" s="472"/>
      <c r="KY369" s="472"/>
      <c r="KZ369" s="472"/>
      <c r="LA369" s="472"/>
      <c r="LB369" s="472"/>
      <c r="LC369" s="472"/>
      <c r="LD369" s="472"/>
      <c r="LE369" s="472"/>
      <c r="LF369" s="472"/>
      <c r="LG369" s="472"/>
      <c r="LH369" s="472"/>
      <c r="LI369" s="472"/>
      <c r="LJ369" s="472"/>
      <c r="LK369" s="472"/>
      <c r="LL369" s="472"/>
      <c r="LM369" s="472"/>
      <c r="LN369" s="472"/>
      <c r="LO369" s="472"/>
      <c r="LP369" s="472"/>
      <c r="LQ369" s="472"/>
      <c r="LR369" s="472"/>
      <c r="LS369" s="472"/>
      <c r="LT369" s="472"/>
      <c r="LU369" s="472"/>
      <c r="LV369" s="472"/>
      <c r="LW369" s="472"/>
      <c r="LX369" s="472"/>
      <c r="LY369" s="472"/>
      <c r="LZ369" s="472"/>
      <c r="MA369" s="472"/>
      <c r="MB369" s="472"/>
      <c r="MC369" s="472"/>
      <c r="MD369" s="472"/>
      <c r="ME369" s="472"/>
      <c r="MF369" s="472"/>
      <c r="MG369" s="472"/>
      <c r="MH369" s="472"/>
      <c r="MI369" s="472"/>
      <c r="MJ369" s="472"/>
      <c r="MK369" s="472"/>
      <c r="ML369" s="472"/>
      <c r="MM369" s="472"/>
      <c r="MN369" s="472"/>
      <c r="MO369" s="472"/>
      <c r="MP369" s="472"/>
      <c r="MQ369" s="472"/>
      <c r="MR369" s="472"/>
      <c r="MS369" s="472"/>
      <c r="MT369" s="472"/>
      <c r="MU369" s="472"/>
      <c r="MV369" s="472"/>
      <c r="MW369" s="472"/>
      <c r="MX369" s="472"/>
      <c r="MY369" s="472"/>
      <c r="MZ369" s="472"/>
      <c r="NA369" s="472"/>
      <c r="NB369" s="472"/>
      <c r="NC369" s="472"/>
      <c r="ND369" s="472"/>
      <c r="NE369" s="472"/>
      <c r="NF369" s="472"/>
      <c r="NG369" s="472"/>
      <c r="NH369" s="472"/>
      <c r="NI369" s="472"/>
      <c r="NJ369" s="472"/>
      <c r="NK369" s="472"/>
      <c r="NL369" s="472"/>
      <c r="NM369" s="472"/>
      <c r="NN369" s="472"/>
      <c r="NO369" s="472"/>
      <c r="NP369" s="472"/>
      <c r="NQ369" s="472"/>
      <c r="NR369" s="472"/>
      <c r="NS369" s="472"/>
      <c r="NT369" s="472"/>
      <c r="NU369" s="472"/>
      <c r="NV369" s="472"/>
      <c r="NW369" s="472"/>
      <c r="NX369" s="472"/>
      <c r="NY369" s="472"/>
      <c r="NZ369" s="472"/>
      <c r="OA369" s="472"/>
      <c r="OB369" s="472"/>
      <c r="OC369" s="472"/>
      <c r="OD369" s="472"/>
      <c r="OE369" s="472"/>
      <c r="OF369" s="472"/>
      <c r="OG369" s="472"/>
      <c r="OH369" s="472"/>
      <c r="OI369" s="472"/>
      <c r="OJ369" s="472"/>
      <c r="OK369" s="472"/>
      <c r="OL369" s="472"/>
      <c r="OM369" s="472"/>
      <c r="ON369" s="472"/>
      <c r="OO369" s="472"/>
      <c r="OP369" s="472"/>
      <c r="OQ369" s="472"/>
      <c r="OR369" s="472"/>
      <c r="OS369" s="472"/>
      <c r="OT369" s="472"/>
      <c r="OU369" s="472"/>
      <c r="OV369" s="472"/>
      <c r="OW369" s="472"/>
      <c r="OX369" s="472"/>
      <c r="OY369" s="472"/>
      <c r="OZ369" s="472"/>
      <c r="PA369" s="472"/>
      <c r="PB369" s="472"/>
      <c r="PC369" s="472"/>
      <c r="PD369" s="472"/>
      <c r="PE369" s="472"/>
      <c r="PF369" s="472"/>
      <c r="PG369" s="472"/>
      <c r="PH369" s="472"/>
      <c r="PI369" s="472"/>
      <c r="PJ369" s="472"/>
      <c r="PK369" s="472"/>
      <c r="PL369" s="472"/>
      <c r="PM369" s="472"/>
      <c r="PN369" s="472"/>
      <c r="PO369" s="472"/>
      <c r="PP369" s="472"/>
      <c r="PQ369" s="472"/>
      <c r="PR369" s="472"/>
      <c r="PS369" s="472"/>
      <c r="PT369" s="472"/>
      <c r="PU369" s="472"/>
      <c r="PV369" s="472"/>
      <c r="PW369" s="472"/>
      <c r="PX369" s="472"/>
      <c r="PY369" s="472"/>
      <c r="PZ369" s="472"/>
      <c r="QA369" s="472"/>
      <c r="QB369" s="472"/>
      <c r="QC369" s="472"/>
      <c r="QD369" s="472"/>
      <c r="QE369" s="472"/>
      <c r="QF369" s="472"/>
      <c r="QG369" s="472"/>
      <c r="QH369" s="472"/>
      <c r="QI369" s="472"/>
      <c r="QJ369" s="472"/>
      <c r="QK369" s="472"/>
      <c r="QL369" s="472"/>
      <c r="QM369" s="472"/>
      <c r="QN369" s="472"/>
      <c r="QO369" s="472"/>
      <c r="QP369" s="472"/>
      <c r="QQ369" s="472"/>
      <c r="QR369" s="472"/>
      <c r="QS369" s="472"/>
      <c r="QT369" s="472"/>
      <c r="QU369" s="472"/>
      <c r="QV369" s="472"/>
      <c r="QW369" s="472"/>
      <c r="QX369" s="472"/>
      <c r="QY369" s="472"/>
      <c r="QZ369" s="472"/>
      <c r="RA369" s="472"/>
      <c r="RB369" s="472"/>
      <c r="RC369" s="472"/>
      <c r="RD369" s="472"/>
      <c r="RE369" s="472"/>
      <c r="RF369" s="472"/>
      <c r="RG369" s="472"/>
      <c r="RH369" s="472"/>
      <c r="RI369" s="472"/>
      <c r="RJ369" s="472"/>
      <c r="RK369" s="472"/>
      <c r="RL369" s="472"/>
      <c r="RM369" s="472"/>
      <c r="RN369" s="472"/>
      <c r="RO369" s="472"/>
      <c r="RP369" s="472"/>
      <c r="RQ369" s="472"/>
      <c r="RR369" s="472"/>
      <c r="RS369" s="472"/>
      <c r="RT369" s="472"/>
      <c r="RU369" s="472"/>
      <c r="RV369" s="472"/>
      <c r="RW369" s="472"/>
      <c r="RX369" s="472"/>
      <c r="RY369" s="472"/>
      <c r="RZ369" s="472"/>
      <c r="SA369" s="472"/>
      <c r="SB369" s="472"/>
      <c r="SC369" s="472"/>
      <c r="SD369" s="472"/>
      <c r="SE369" s="472"/>
      <c r="SF369" s="472"/>
      <c r="SG369" s="472"/>
      <c r="SH369" s="472"/>
      <c r="SI369" s="472"/>
      <c r="SJ369" s="472"/>
      <c r="SK369" s="472"/>
      <c r="SL369" s="472"/>
      <c r="SM369" s="472"/>
      <c r="SN369" s="472"/>
      <c r="SO369" s="472"/>
      <c r="SP369" s="472"/>
      <c r="SQ369" s="472"/>
      <c r="SR369" s="472"/>
      <c r="SS369" s="472"/>
      <c r="ST369" s="472"/>
      <c r="SU369" s="472"/>
      <c r="SV369" s="472"/>
      <c r="SY369" s="472"/>
      <c r="SZ369" s="472"/>
      <c r="TA369" s="472"/>
      <c r="TB369" s="472"/>
      <c r="TC369" s="472"/>
      <c r="TD369" s="472"/>
      <c r="TE369" s="472"/>
      <c r="TF369" s="472"/>
      <c r="TG369" s="472"/>
      <c r="TH369" s="472"/>
      <c r="TI369" s="472"/>
      <c r="TJ369" s="472"/>
      <c r="TK369" s="472"/>
      <c r="TL369" s="472"/>
      <c r="TM369" s="472"/>
      <c r="TN369" s="472"/>
      <c r="TO369" s="472"/>
      <c r="TP369" s="472"/>
      <c r="TQ369" s="472"/>
      <c r="TR369" s="472"/>
      <c r="TS369" s="472"/>
      <c r="TT369" s="472"/>
      <c r="TU369" s="472"/>
      <c r="TV369" s="472"/>
      <c r="TW369" s="472"/>
      <c r="TX369" s="472"/>
      <c r="TY369" s="472"/>
      <c r="TZ369" s="472"/>
      <c r="UA369" s="472"/>
      <c r="UB369" s="472"/>
      <c r="UC369" s="472"/>
      <c r="UD369" s="472"/>
      <c r="UE369" s="472"/>
      <c r="UF369" s="472"/>
      <c r="UG369" s="472"/>
      <c r="UH369" s="472"/>
      <c r="UI369" s="472"/>
      <c r="UJ369" s="472"/>
      <c r="UK369" s="472"/>
      <c r="UL369" s="472"/>
      <c r="UM369" s="472"/>
      <c r="UN369" s="472"/>
      <c r="UO369" s="472"/>
      <c r="UP369" s="472"/>
      <c r="UQ369" s="472"/>
      <c r="UR369" s="472"/>
      <c r="US369" s="472"/>
      <c r="UT369" s="472"/>
      <c r="UU369" s="472"/>
      <c r="UV369" s="472"/>
      <c r="UW369" s="472"/>
      <c r="UX369" s="472"/>
      <c r="UY369" s="472"/>
      <c r="UZ369" s="472"/>
      <c r="VA369" s="472"/>
      <c r="VB369" s="472"/>
      <c r="VC369" s="472"/>
      <c r="VD369" s="472"/>
      <c r="VE369" s="472"/>
      <c r="VF369" s="472"/>
      <c r="VG369" s="472"/>
      <c r="VH369" s="472"/>
      <c r="VI369" s="472"/>
      <c r="VJ369" s="472"/>
      <c r="VK369" s="472"/>
      <c r="VL369" s="472"/>
      <c r="VM369" s="472"/>
      <c r="VN369" s="472"/>
      <c r="VO369" s="472"/>
      <c r="VP369" s="472"/>
      <c r="VQ369" s="472"/>
      <c r="VR369" s="472"/>
      <c r="VS369" s="472"/>
      <c r="VT369" s="472"/>
      <c r="VU369" s="472"/>
      <c r="VV369" s="472"/>
      <c r="VW369" s="472"/>
      <c r="VX369" s="472"/>
      <c r="VY369" s="472"/>
      <c r="VZ369" s="472"/>
      <c r="WA369" s="472"/>
      <c r="WB369" s="472"/>
      <c r="WC369" s="472"/>
      <c r="WD369" s="472"/>
      <c r="WE369" s="472"/>
      <c r="WF369" s="472"/>
      <c r="WG369" s="472"/>
      <c r="WH369" s="472"/>
      <c r="WI369" s="472"/>
      <c r="WJ369" s="472"/>
      <c r="WK369" s="472"/>
      <c r="WL369" s="472"/>
      <c r="WM369" s="472"/>
      <c r="WN369" s="472"/>
      <c r="WO369" s="472"/>
      <c r="WP369" s="472"/>
      <c r="WQ369" s="472"/>
      <c r="WR369" s="472"/>
      <c r="WS369" s="472"/>
      <c r="WT369" s="472"/>
      <c r="WU369" s="472"/>
      <c r="WV369" s="472"/>
      <c r="WW369" s="472"/>
      <c r="WX369" s="472"/>
      <c r="WY369" s="472"/>
      <c r="WZ369" s="472"/>
      <c r="XA369" s="472"/>
      <c r="XB369" s="472"/>
      <c r="XC369" s="472"/>
      <c r="XD369" s="472"/>
      <c r="XE369" s="472"/>
      <c r="XF369" s="472"/>
      <c r="XG369" s="472"/>
      <c r="XH369" s="472"/>
      <c r="XI369" s="472"/>
      <c r="XJ369" s="472"/>
      <c r="XK369" s="472"/>
      <c r="XL369" s="472"/>
      <c r="XM369" s="472"/>
      <c r="XN369" s="472"/>
      <c r="XO369" s="472"/>
      <c r="XP369" s="472"/>
      <c r="XQ369" s="472"/>
      <c r="XR369" s="472"/>
      <c r="XS369" s="472"/>
      <c r="XT369" s="472"/>
      <c r="XU369" s="472"/>
      <c r="XV369" s="472"/>
      <c r="XW369" s="472"/>
      <c r="XX369" s="472"/>
      <c r="XY369" s="472"/>
      <c r="XZ369" s="472"/>
      <c r="YA369" s="472"/>
      <c r="YB369" s="472"/>
      <c r="YC369" s="472"/>
      <c r="YD369" s="472"/>
      <c r="YE369" s="472"/>
      <c r="YF369" s="472"/>
      <c r="YG369" s="472"/>
      <c r="YH369" s="472"/>
      <c r="YI369" s="472"/>
      <c r="YJ369" s="472"/>
      <c r="YK369" s="472"/>
      <c r="YL369" s="472"/>
      <c r="YM369" s="472"/>
      <c r="YN369" s="472"/>
      <c r="YO369" s="472"/>
      <c r="YP369" s="472"/>
      <c r="YQ369" s="472"/>
      <c r="YR369" s="472"/>
      <c r="YS369" s="472"/>
      <c r="YT369" s="472"/>
      <c r="YU369" s="472"/>
      <c r="YV369" s="472"/>
      <c r="YW369" s="472"/>
      <c r="YX369" s="472"/>
      <c r="YY369" s="472"/>
      <c r="YZ369" s="472"/>
      <c r="ZA369" s="472"/>
      <c r="ZB369" s="472"/>
      <c r="ZC369" s="472"/>
      <c r="ZD369" s="472"/>
      <c r="ZE369" s="472"/>
      <c r="ZF369" s="472"/>
      <c r="ZG369" s="472"/>
      <c r="ZH369" s="472"/>
      <c r="ZI369" s="472"/>
      <c r="ZJ369" s="472"/>
      <c r="ZK369" s="472"/>
      <c r="ZL369" s="472"/>
      <c r="ZM369" s="472"/>
      <c r="ZN369" s="472"/>
      <c r="ZO369" s="472"/>
      <c r="ZP369" s="472"/>
      <c r="ZQ369" s="472"/>
      <c r="ZR369" s="472"/>
      <c r="ZS369" s="472"/>
      <c r="ZT369" s="472"/>
      <c r="ZU369" s="472"/>
      <c r="ZV369" s="472"/>
      <c r="ZW369" s="472"/>
      <c r="ZX369" s="472"/>
      <c r="ZY369" s="472"/>
      <c r="ZZ369" s="472"/>
      <c r="AAA369" s="472"/>
      <c r="AAB369" s="472"/>
      <c r="AAC369" s="472"/>
      <c r="AAD369" s="472"/>
      <c r="AAE369" s="472"/>
      <c r="AAF369" s="472"/>
      <c r="AAG369" s="472"/>
      <c r="AAH369" s="472"/>
      <c r="AAI369" s="472"/>
      <c r="AAJ369" s="472"/>
      <c r="AAK369" s="472"/>
      <c r="AAL369" s="472"/>
      <c r="AAM369" s="472"/>
      <c r="AAN369" s="472"/>
      <c r="AAO369" s="472"/>
      <c r="AAP369" s="472"/>
      <c r="AAQ369" s="472"/>
      <c r="AAR369" s="472"/>
      <c r="AAS369" s="472"/>
      <c r="AAT369" s="472"/>
      <c r="AAU369" s="472"/>
      <c r="AAV369" s="472"/>
      <c r="AAW369" s="472"/>
      <c r="AAX369" s="472"/>
      <c r="AAY369" s="472"/>
      <c r="AAZ369" s="472"/>
      <c r="ABA369" s="472"/>
      <c r="ABB369" s="472"/>
      <c r="ABC369" s="472"/>
      <c r="ABD369" s="472"/>
      <c r="ABE369" s="472"/>
      <c r="ABF369" s="472"/>
      <c r="ABG369" s="472"/>
      <c r="ABH369" s="472"/>
      <c r="ABI369" s="472"/>
      <c r="ABJ369" s="472"/>
      <c r="ABK369" s="472"/>
      <c r="ABL369" s="472"/>
      <c r="ABM369" s="472"/>
      <c r="ABN369" s="472"/>
      <c r="ABO369" s="472"/>
      <c r="ABP369" s="472"/>
      <c r="ABQ369" s="472"/>
      <c r="ABR369" s="472"/>
      <c r="ABS369" s="472"/>
      <c r="ABT369" s="472"/>
      <c r="ABU369" s="472"/>
      <c r="ABV369" s="472"/>
      <c r="ABW369" s="472"/>
      <c r="ABX369" s="472"/>
      <c r="ABY369" s="472"/>
      <c r="ABZ369" s="472"/>
      <c r="ACA369" s="472"/>
      <c r="ACB369" s="472"/>
      <c r="ACC369" s="472"/>
      <c r="ACD369" s="472"/>
      <c r="ACE369" s="472"/>
      <c r="ACF369" s="472"/>
      <c r="ACG369" s="472"/>
      <c r="ACH369" s="472"/>
      <c r="ACI369" s="472"/>
      <c r="ACJ369" s="472"/>
      <c r="ACK369" s="472"/>
      <c r="ACL369" s="472"/>
      <c r="ACM369" s="472"/>
      <c r="ACN369" s="472"/>
      <c r="ACO369" s="472"/>
      <c r="ACP369" s="472"/>
      <c r="ACQ369" s="472"/>
      <c r="ACR369" s="472"/>
      <c r="ACU369" s="472"/>
      <c r="ACV369" s="472"/>
      <c r="ACW369" s="472"/>
      <c r="ACX369" s="472"/>
      <c r="ACY369" s="472"/>
      <c r="ACZ369" s="472"/>
      <c r="ADA369" s="472"/>
      <c r="ADB369" s="472"/>
      <c r="ADC369" s="472"/>
      <c r="ADD369" s="472"/>
      <c r="ADE369" s="472"/>
      <c r="ADF369" s="472"/>
      <c r="ADG369" s="472"/>
      <c r="ADH369" s="472"/>
      <c r="ADI369" s="472"/>
      <c r="ADJ369" s="472"/>
      <c r="ADK369" s="472"/>
      <c r="ADL369" s="472"/>
      <c r="ADM369" s="472"/>
      <c r="ADN369" s="472"/>
      <c r="ADO369" s="472"/>
      <c r="ADP369" s="472"/>
      <c r="ADQ369" s="472"/>
      <c r="ADR369" s="472"/>
      <c r="ADS369" s="472"/>
      <c r="ADT369" s="472"/>
      <c r="ADU369" s="472"/>
      <c r="ADV369" s="472"/>
      <c r="ADW369" s="472"/>
      <c r="ADX369" s="472"/>
      <c r="ADY369" s="472"/>
      <c r="ADZ369" s="472"/>
      <c r="AEA369" s="472"/>
      <c r="AEB369" s="472"/>
      <c r="AEC369" s="472"/>
      <c r="AED369" s="472"/>
      <c r="AEE369" s="472"/>
      <c r="AEF369" s="472"/>
      <c r="AEG369" s="472"/>
      <c r="AEH369" s="472"/>
      <c r="AEI369" s="472"/>
      <c r="AEJ369" s="472"/>
      <c r="AEK369" s="472"/>
      <c r="AEL369" s="472"/>
      <c r="AEM369" s="472"/>
      <c r="AEN369" s="472"/>
      <c r="AEO369" s="472"/>
      <c r="AEP369" s="472"/>
      <c r="AEQ369" s="472"/>
      <c r="AER369" s="472"/>
      <c r="AES369" s="472"/>
      <c r="AET369" s="472"/>
      <c r="AEU369" s="472"/>
      <c r="AEV369" s="472"/>
      <c r="AEW369" s="472"/>
      <c r="AEX369" s="472"/>
      <c r="AEY369" s="472"/>
      <c r="AEZ369" s="472"/>
      <c r="AFA369" s="472"/>
      <c r="AFB369" s="472"/>
      <c r="AFC369" s="472"/>
      <c r="AFD369" s="472"/>
      <c r="AFE369" s="472"/>
      <c r="AFF369" s="472"/>
      <c r="AFG369" s="472"/>
      <c r="AFH369" s="472"/>
      <c r="AFI369" s="472"/>
      <c r="AFJ369" s="472"/>
      <c r="AFK369" s="472"/>
      <c r="AFL369" s="472"/>
      <c r="AFM369" s="472"/>
      <c r="AFN369" s="472"/>
      <c r="AFO369" s="472"/>
      <c r="AFP369" s="472"/>
      <c r="AFQ369" s="472"/>
      <c r="AFR369" s="472"/>
      <c r="AFS369" s="472"/>
      <c r="AFT369" s="472"/>
      <c r="AFU369" s="472"/>
      <c r="AFV369" s="472"/>
      <c r="AFW369" s="472"/>
      <c r="AFX369" s="472"/>
      <c r="AFY369" s="472"/>
      <c r="AFZ369" s="472"/>
      <c r="AGA369" s="472"/>
      <c r="AGB369" s="472"/>
      <c r="AGC369" s="472"/>
      <c r="AGD369" s="472"/>
      <c r="AGE369" s="472"/>
      <c r="AGF369" s="472"/>
      <c r="AGG369" s="472"/>
      <c r="AGH369" s="472"/>
      <c r="AGI369" s="472"/>
      <c r="AGJ369" s="472"/>
      <c r="AGK369" s="472"/>
      <c r="AGL369" s="472"/>
      <c r="AGM369" s="472"/>
      <c r="AGN369" s="472"/>
      <c r="AGO369" s="472"/>
      <c r="AGP369" s="472"/>
      <c r="AGQ369" s="472"/>
      <c r="AGR369" s="472"/>
      <c r="AGS369" s="472"/>
      <c r="AGT369" s="472"/>
      <c r="AGU369" s="472"/>
      <c r="AGV369" s="472"/>
      <c r="AGW369" s="472"/>
      <c r="AGX369" s="472"/>
      <c r="AGY369" s="472"/>
      <c r="AGZ369" s="472"/>
      <c r="AHA369" s="472"/>
      <c r="AHB369" s="472"/>
      <c r="AHC369" s="472"/>
      <c r="AHD369" s="472"/>
      <c r="AHE369" s="472"/>
      <c r="AHF369" s="472"/>
      <c r="AHG369" s="472"/>
      <c r="AHH369" s="472"/>
      <c r="AHI369" s="472"/>
      <c r="AHJ369" s="472"/>
      <c r="AHK369" s="472"/>
      <c r="AHL369" s="472"/>
      <c r="AHM369" s="472"/>
      <c r="AHN369" s="472"/>
      <c r="AHO369" s="472"/>
      <c r="AHP369" s="472"/>
      <c r="AHQ369" s="472"/>
      <c r="AHR369" s="472"/>
      <c r="AHS369" s="472"/>
      <c r="AHT369" s="472"/>
      <c r="AHU369" s="472"/>
      <c r="AHV369" s="472"/>
      <c r="AHW369" s="472"/>
      <c r="AHX369" s="472"/>
      <c r="AHY369" s="472"/>
      <c r="AHZ369" s="472"/>
      <c r="AIA369" s="472"/>
      <c r="AIB369" s="472"/>
      <c r="AIC369" s="472"/>
      <c r="AID369" s="472"/>
      <c r="AIE369" s="472"/>
      <c r="AIF369" s="472"/>
      <c r="AIG369" s="472"/>
      <c r="AIH369" s="472"/>
      <c r="AII369" s="472"/>
      <c r="AIJ369" s="472"/>
      <c r="AIK369" s="472"/>
      <c r="AIL369" s="472"/>
      <c r="AIM369" s="472"/>
      <c r="AIN369" s="472"/>
      <c r="AIO369" s="472"/>
      <c r="AIP369" s="472"/>
      <c r="AIQ369" s="472"/>
      <c r="AIR369" s="472"/>
      <c r="AIS369" s="472"/>
      <c r="AIT369" s="472"/>
      <c r="AIU369" s="472"/>
      <c r="AIV369" s="472"/>
      <c r="AIW369" s="472"/>
      <c r="AIX369" s="472"/>
      <c r="AIY369" s="472"/>
      <c r="AIZ369" s="472"/>
      <c r="AJA369" s="472"/>
      <c r="AJB369" s="472"/>
      <c r="AJC369" s="472"/>
      <c r="AJD369" s="472"/>
      <c r="AJE369" s="472"/>
      <c r="AJF369" s="472"/>
      <c r="AJG369" s="472"/>
      <c r="AJH369" s="472"/>
      <c r="AJI369" s="472"/>
      <c r="AJJ369" s="472"/>
      <c r="AJK369" s="472"/>
      <c r="AJL369" s="472"/>
      <c r="AJM369" s="472"/>
      <c r="AJN369" s="472"/>
      <c r="AJO369" s="472"/>
      <c r="AJP369" s="472"/>
      <c r="AJQ369" s="472"/>
      <c r="AJR369" s="472"/>
      <c r="AJS369" s="472"/>
      <c r="AJT369" s="472"/>
      <c r="AJU369" s="472"/>
      <c r="AJV369" s="472"/>
      <c r="AJW369" s="472"/>
      <c r="AJX369" s="472"/>
      <c r="AJY369" s="472"/>
      <c r="AJZ369" s="472"/>
      <c r="AKA369" s="472"/>
      <c r="AKB369" s="472"/>
      <c r="AKC369" s="472"/>
      <c r="AKD369" s="472"/>
      <c r="AKE369" s="472"/>
      <c r="AKF369" s="472"/>
      <c r="AKG369" s="472"/>
      <c r="AKH369" s="472"/>
      <c r="AKI369" s="472"/>
      <c r="AKJ369" s="472"/>
      <c r="AKK369" s="472"/>
      <c r="AKL369" s="472"/>
      <c r="AKM369" s="472"/>
      <c r="AKN369" s="472"/>
      <c r="AKO369" s="472"/>
      <c r="AKP369" s="472"/>
      <c r="AKQ369" s="472"/>
      <c r="AKR369" s="472"/>
      <c r="AKS369" s="472"/>
      <c r="AKT369" s="472"/>
      <c r="AKU369" s="472"/>
      <c r="AKV369" s="472"/>
      <c r="AKW369" s="472"/>
      <c r="AKX369" s="472"/>
      <c r="AKY369" s="472"/>
      <c r="AKZ369" s="472"/>
      <c r="ALA369" s="472"/>
      <c r="ALB369" s="472"/>
      <c r="ALC369" s="472"/>
      <c r="ALD369" s="472"/>
      <c r="ALE369" s="472"/>
      <c r="ALF369" s="472"/>
      <c r="ALG369" s="472"/>
      <c r="ALH369" s="472"/>
      <c r="ALI369" s="472"/>
      <c r="ALJ369" s="472"/>
      <c r="ALK369" s="472"/>
      <c r="ALL369" s="472"/>
      <c r="ALM369" s="472"/>
      <c r="ALN369" s="472"/>
      <c r="ALO369" s="472"/>
      <c r="ALP369" s="472"/>
      <c r="ALQ369" s="472"/>
      <c r="ALR369" s="472"/>
      <c r="ALS369" s="472"/>
      <c r="ALT369" s="472"/>
      <c r="ALU369" s="472"/>
      <c r="ALV369" s="472"/>
      <c r="ALW369" s="472"/>
      <c r="ALX369" s="472"/>
      <c r="ALY369" s="472"/>
      <c r="ALZ369" s="472"/>
      <c r="AMA369" s="472"/>
      <c r="AMB369" s="472"/>
      <c r="AMC369" s="472"/>
      <c r="AMD369" s="472"/>
      <c r="AME369" s="472"/>
      <c r="AMF369" s="472"/>
      <c r="AMG369" s="472"/>
      <c r="AMH369" s="472"/>
      <c r="AMI369" s="472"/>
      <c r="AMJ369" s="472"/>
      <c r="AMK369" s="472"/>
      <c r="AML369" s="472"/>
      <c r="AMM369" s="472"/>
      <c r="AMN369" s="472"/>
      <c r="AMQ369" s="472"/>
      <c r="AMR369" s="472"/>
      <c r="AMS369" s="472"/>
      <c r="AMT369" s="472"/>
      <c r="AMU369" s="472"/>
      <c r="AMV369" s="472"/>
      <c r="AMW369" s="472"/>
      <c r="AMX369" s="472"/>
      <c r="AMY369" s="472"/>
      <c r="AMZ369" s="472"/>
      <c r="ANA369" s="472"/>
      <c r="ANB369" s="472"/>
      <c r="ANC369" s="472"/>
      <c r="AND369" s="472"/>
      <c r="ANE369" s="472"/>
      <c r="ANF369" s="472"/>
      <c r="ANG369" s="472"/>
      <c r="ANH369" s="472"/>
      <c r="ANI369" s="472"/>
      <c r="ANJ369" s="472"/>
      <c r="ANK369" s="472"/>
      <c r="ANL369" s="472"/>
      <c r="ANM369" s="472"/>
      <c r="ANN369" s="472"/>
      <c r="ANO369" s="472"/>
      <c r="ANP369" s="472"/>
      <c r="ANQ369" s="472"/>
      <c r="ANR369" s="472"/>
      <c r="ANS369" s="472"/>
      <c r="ANT369" s="472"/>
      <c r="ANU369" s="472"/>
      <c r="ANV369" s="472"/>
      <c r="ANW369" s="472"/>
      <c r="ANX369" s="472"/>
      <c r="ANY369" s="472"/>
      <c r="ANZ369" s="472"/>
      <c r="AOA369" s="472"/>
      <c r="AOB369" s="472"/>
      <c r="AOC369" s="472"/>
      <c r="AOD369" s="472"/>
      <c r="AOE369" s="472"/>
      <c r="AOF369" s="472"/>
      <c r="AOG369" s="472"/>
      <c r="AOH369" s="472"/>
      <c r="AOI369" s="472"/>
      <c r="AOJ369" s="472"/>
      <c r="AOK369" s="472"/>
      <c r="AOL369" s="472"/>
      <c r="AOM369" s="472"/>
      <c r="AON369" s="472"/>
      <c r="AOO369" s="472"/>
      <c r="AOP369" s="472"/>
      <c r="AOQ369" s="472"/>
      <c r="AOR369" s="472"/>
      <c r="AOS369" s="472"/>
      <c r="AOT369" s="472"/>
      <c r="AOU369" s="472"/>
      <c r="AOV369" s="472"/>
      <c r="AOW369" s="472"/>
      <c r="AOX369" s="472"/>
      <c r="AOY369" s="472"/>
      <c r="AOZ369" s="472"/>
      <c r="APA369" s="472"/>
      <c r="APB369" s="472"/>
      <c r="APC369" s="472"/>
      <c r="APD369" s="472"/>
      <c r="APE369" s="472"/>
      <c r="APF369" s="472"/>
      <c r="APG369" s="472"/>
      <c r="APH369" s="472"/>
      <c r="API369" s="472"/>
      <c r="APJ369" s="472"/>
      <c r="APK369" s="472"/>
      <c r="APL369" s="472"/>
      <c r="APM369" s="472"/>
      <c r="APN369" s="472"/>
      <c r="APO369" s="472"/>
      <c r="APP369" s="472"/>
      <c r="APQ369" s="472"/>
      <c r="APR369" s="472"/>
      <c r="APS369" s="472"/>
      <c r="APT369" s="472"/>
      <c r="APU369" s="472"/>
      <c r="APV369" s="472"/>
      <c r="APW369" s="472"/>
      <c r="APX369" s="472"/>
      <c r="APY369" s="472"/>
      <c r="APZ369" s="472"/>
      <c r="AQA369" s="472"/>
      <c r="AQB369" s="472"/>
      <c r="AQC369" s="472"/>
      <c r="AQD369" s="472"/>
      <c r="AQE369" s="472"/>
      <c r="AQF369" s="472"/>
      <c r="AQG369" s="472"/>
      <c r="AQH369" s="472"/>
      <c r="AQI369" s="472"/>
      <c r="AQJ369" s="472"/>
      <c r="AQK369" s="472"/>
      <c r="AQL369" s="472"/>
      <c r="AQM369" s="472"/>
      <c r="AQN369" s="472"/>
      <c r="AQO369" s="472"/>
      <c r="AQP369" s="472"/>
      <c r="AQQ369" s="472"/>
      <c r="AQR369" s="472"/>
      <c r="AQS369" s="472"/>
      <c r="AQT369" s="472"/>
      <c r="AQU369" s="472"/>
      <c r="AQV369" s="472"/>
      <c r="AQW369" s="472"/>
      <c r="AQX369" s="472"/>
      <c r="AQY369" s="472"/>
      <c r="AQZ369" s="472"/>
      <c r="ARA369" s="472"/>
      <c r="ARB369" s="472"/>
      <c r="ARC369" s="472"/>
      <c r="ARD369" s="472"/>
      <c r="ARE369" s="472"/>
      <c r="ARF369" s="472"/>
      <c r="ARG369" s="472"/>
      <c r="ARH369" s="472"/>
      <c r="ARI369" s="472"/>
      <c r="ARJ369" s="472"/>
      <c r="ARK369" s="472"/>
      <c r="ARL369" s="472"/>
      <c r="ARM369" s="472"/>
      <c r="ARN369" s="472"/>
      <c r="ARO369" s="472"/>
      <c r="ARP369" s="472"/>
      <c r="ARQ369" s="472"/>
      <c r="ARR369" s="472"/>
      <c r="ARS369" s="472"/>
      <c r="ART369" s="472"/>
      <c r="ARU369" s="472"/>
      <c r="ARV369" s="472"/>
      <c r="ARW369" s="472"/>
      <c r="ARX369" s="472"/>
      <c r="ARY369" s="472"/>
      <c r="ARZ369" s="472"/>
      <c r="ASA369" s="472"/>
      <c r="ASB369" s="472"/>
      <c r="ASC369" s="472"/>
      <c r="ASD369" s="472"/>
      <c r="ASE369" s="472"/>
      <c r="ASF369" s="472"/>
      <c r="ASG369" s="472"/>
      <c r="ASH369" s="472"/>
      <c r="ASI369" s="472"/>
      <c r="ASJ369" s="472"/>
      <c r="ASK369" s="472"/>
      <c r="ASL369" s="472"/>
      <c r="ASM369" s="472"/>
      <c r="ASN369" s="472"/>
      <c r="ASO369" s="472"/>
      <c r="ASP369" s="472"/>
      <c r="ASQ369" s="472"/>
      <c r="ASR369" s="472"/>
      <c r="ASS369" s="472"/>
      <c r="AST369" s="472"/>
      <c r="ASU369" s="472"/>
      <c r="ASV369" s="472"/>
      <c r="ASW369" s="472"/>
      <c r="ASX369" s="472"/>
      <c r="ASY369" s="472"/>
      <c r="ASZ369" s="472"/>
      <c r="ATA369" s="472"/>
      <c r="ATB369" s="472"/>
      <c r="ATC369" s="472"/>
      <c r="ATD369" s="472"/>
      <c r="ATE369" s="472"/>
      <c r="ATF369" s="472"/>
      <c r="ATG369" s="472"/>
      <c r="ATH369" s="472"/>
      <c r="ATI369" s="472"/>
      <c r="ATJ369" s="472"/>
      <c r="ATK369" s="472"/>
      <c r="ATL369" s="472"/>
      <c r="ATM369" s="472"/>
      <c r="ATN369" s="472"/>
      <c r="ATO369" s="472"/>
      <c r="ATP369" s="472"/>
      <c r="ATQ369" s="472"/>
      <c r="ATR369" s="472"/>
      <c r="ATS369" s="472"/>
      <c r="ATT369" s="472"/>
      <c r="ATU369" s="472"/>
      <c r="ATV369" s="472"/>
      <c r="ATW369" s="472"/>
      <c r="ATX369" s="472"/>
      <c r="ATY369" s="472"/>
      <c r="ATZ369" s="472"/>
      <c r="AUA369" s="472"/>
      <c r="AUB369" s="472"/>
      <c r="AUC369" s="472"/>
      <c r="AUD369" s="472"/>
      <c r="AUE369" s="472"/>
      <c r="AUF369" s="472"/>
      <c r="AUG369" s="472"/>
      <c r="AUH369" s="472"/>
      <c r="AUI369" s="472"/>
      <c r="AUJ369" s="472"/>
      <c r="AUK369" s="472"/>
      <c r="AUL369" s="472"/>
      <c r="AUM369" s="472"/>
      <c r="AUN369" s="472"/>
      <c r="AUO369" s="472"/>
      <c r="AUP369" s="472"/>
      <c r="AUQ369" s="472"/>
      <c r="AUR369" s="472"/>
      <c r="AUS369" s="472"/>
      <c r="AUT369" s="472"/>
      <c r="AUU369" s="472"/>
      <c r="AUV369" s="472"/>
      <c r="AUW369" s="472"/>
      <c r="AUX369" s="472"/>
      <c r="AUY369" s="472"/>
      <c r="AUZ369" s="472"/>
      <c r="AVA369" s="472"/>
      <c r="AVB369" s="472"/>
      <c r="AVC369" s="472"/>
      <c r="AVD369" s="472"/>
      <c r="AVE369" s="472"/>
      <c r="AVF369" s="472"/>
      <c r="AVG369" s="472"/>
      <c r="AVH369" s="472"/>
      <c r="AVI369" s="472"/>
      <c r="AVJ369" s="472"/>
      <c r="AVK369" s="472"/>
      <c r="AVL369" s="472"/>
      <c r="AVM369" s="472"/>
      <c r="AVN369" s="472"/>
      <c r="AVO369" s="472"/>
      <c r="AVP369" s="472"/>
      <c r="AVQ369" s="472"/>
      <c r="AVR369" s="472"/>
      <c r="AVS369" s="472"/>
      <c r="AVT369" s="472"/>
      <c r="AVU369" s="472"/>
      <c r="AVV369" s="472"/>
      <c r="AVW369" s="472"/>
      <c r="AVX369" s="472"/>
      <c r="AVY369" s="472"/>
      <c r="AVZ369" s="472"/>
      <c r="AWA369" s="472"/>
      <c r="AWB369" s="472"/>
      <c r="AWC369" s="472"/>
      <c r="AWD369" s="472"/>
      <c r="AWE369" s="472"/>
      <c r="AWF369" s="472"/>
      <c r="AWG369" s="472"/>
      <c r="AWH369" s="472"/>
      <c r="AWI369" s="472"/>
      <c r="AWJ369" s="472"/>
      <c r="AWM369" s="472"/>
      <c r="AWN369" s="472"/>
      <c r="AWO369" s="472"/>
      <c r="AWP369" s="472"/>
      <c r="AWQ369" s="472"/>
      <c r="AWR369" s="472"/>
      <c r="AWS369" s="472"/>
      <c r="AWT369" s="472"/>
      <c r="AWU369" s="472"/>
      <c r="AWV369" s="472"/>
      <c r="AWW369" s="472"/>
      <c r="AWX369" s="472"/>
      <c r="AWY369" s="472"/>
      <c r="AWZ369" s="472"/>
      <c r="AXA369" s="472"/>
      <c r="AXB369" s="472"/>
      <c r="AXC369" s="472"/>
      <c r="AXD369" s="472"/>
      <c r="AXE369" s="472"/>
      <c r="AXF369" s="472"/>
      <c r="AXG369" s="472"/>
      <c r="AXH369" s="472"/>
      <c r="AXI369" s="472"/>
      <c r="AXJ369" s="472"/>
      <c r="AXK369" s="472"/>
      <c r="AXL369" s="472"/>
      <c r="AXM369" s="472"/>
      <c r="AXN369" s="472"/>
      <c r="AXO369" s="472"/>
      <c r="AXP369" s="472"/>
      <c r="AXQ369" s="472"/>
      <c r="AXR369" s="472"/>
      <c r="AXS369" s="472"/>
      <c r="AXT369" s="472"/>
      <c r="AXU369" s="472"/>
      <c r="AXV369" s="472"/>
      <c r="AXW369" s="472"/>
      <c r="AXX369" s="472"/>
      <c r="AXY369" s="472"/>
      <c r="AXZ369" s="472"/>
      <c r="AYA369" s="472"/>
      <c r="AYB369" s="472"/>
      <c r="AYC369" s="472"/>
      <c r="AYD369" s="472"/>
      <c r="AYE369" s="472"/>
      <c r="AYF369" s="472"/>
      <c r="AYG369" s="472"/>
      <c r="AYH369" s="472"/>
      <c r="AYI369" s="472"/>
      <c r="AYJ369" s="472"/>
      <c r="AYK369" s="472"/>
      <c r="AYL369" s="472"/>
      <c r="AYM369" s="472"/>
      <c r="AYN369" s="472"/>
      <c r="AYO369" s="472"/>
      <c r="AYP369" s="472"/>
      <c r="AYQ369" s="472"/>
      <c r="AYR369" s="472"/>
      <c r="AYS369" s="472"/>
      <c r="AYT369" s="472"/>
      <c r="AYU369" s="472"/>
      <c r="AYV369" s="472"/>
      <c r="AYW369" s="472"/>
      <c r="AYX369" s="472"/>
      <c r="AYY369" s="472"/>
      <c r="AYZ369" s="472"/>
      <c r="AZA369" s="472"/>
      <c r="AZB369" s="472"/>
      <c r="AZC369" s="472"/>
      <c r="AZD369" s="472"/>
      <c r="AZE369" s="472"/>
      <c r="AZF369" s="472"/>
      <c r="AZG369" s="472"/>
      <c r="AZH369" s="472"/>
      <c r="AZI369" s="472"/>
      <c r="AZJ369" s="472"/>
      <c r="AZK369" s="472"/>
      <c r="AZL369" s="472"/>
      <c r="AZM369" s="472"/>
      <c r="AZN369" s="472"/>
      <c r="AZO369" s="472"/>
      <c r="AZP369" s="472"/>
      <c r="AZQ369" s="472"/>
      <c r="AZR369" s="472"/>
      <c r="AZS369" s="472"/>
      <c r="AZT369" s="472"/>
      <c r="AZU369" s="472"/>
      <c r="AZV369" s="472"/>
      <c r="AZW369" s="472"/>
      <c r="AZX369" s="472"/>
      <c r="AZY369" s="472"/>
      <c r="AZZ369" s="472"/>
      <c r="BAA369" s="472"/>
      <c r="BAB369" s="472"/>
      <c r="BAC369" s="472"/>
      <c r="BAD369" s="472"/>
      <c r="BAE369" s="472"/>
      <c r="BAF369" s="472"/>
      <c r="BAG369" s="472"/>
      <c r="BAH369" s="472"/>
      <c r="BAI369" s="472"/>
      <c r="BAJ369" s="472"/>
      <c r="BAK369" s="472"/>
      <c r="BAL369" s="472"/>
      <c r="BAM369" s="472"/>
      <c r="BAN369" s="472"/>
      <c r="BAO369" s="472"/>
      <c r="BAP369" s="472"/>
      <c r="BAQ369" s="472"/>
      <c r="BAR369" s="472"/>
      <c r="BAS369" s="472"/>
      <c r="BAT369" s="472"/>
      <c r="BAU369" s="472"/>
      <c r="BAV369" s="472"/>
      <c r="BAW369" s="472"/>
      <c r="BAX369" s="472"/>
      <c r="BAY369" s="472"/>
      <c r="BAZ369" s="472"/>
      <c r="BBA369" s="472"/>
      <c r="BBB369" s="472"/>
      <c r="BBC369" s="472"/>
      <c r="BBD369" s="472"/>
      <c r="BBE369" s="472"/>
      <c r="BBF369" s="472"/>
      <c r="BBG369" s="472"/>
      <c r="BBH369" s="472"/>
      <c r="BBI369" s="472"/>
      <c r="BBJ369" s="472"/>
      <c r="BBK369" s="472"/>
      <c r="BBL369" s="472"/>
      <c r="BBM369" s="472"/>
      <c r="BBN369" s="472"/>
      <c r="BBO369" s="472"/>
      <c r="BBP369" s="472"/>
      <c r="BBQ369" s="472"/>
      <c r="BBR369" s="472"/>
      <c r="BBS369" s="472"/>
      <c r="BBT369" s="472"/>
      <c r="BBU369" s="472"/>
      <c r="BBV369" s="472"/>
      <c r="BBW369" s="472"/>
      <c r="BBX369" s="472"/>
      <c r="BBY369" s="472"/>
      <c r="BBZ369" s="472"/>
      <c r="BCA369" s="472"/>
      <c r="BCB369" s="472"/>
      <c r="BCC369" s="472"/>
      <c r="BCD369" s="472"/>
      <c r="BCE369" s="472"/>
      <c r="BCF369" s="472"/>
      <c r="BCG369" s="472"/>
      <c r="BCH369" s="472"/>
      <c r="BCI369" s="472"/>
      <c r="BCJ369" s="472"/>
      <c r="BCK369" s="472"/>
      <c r="BCL369" s="472"/>
      <c r="BCM369" s="472"/>
      <c r="BCN369" s="472"/>
      <c r="BCO369" s="472"/>
      <c r="BCP369" s="472"/>
      <c r="BCQ369" s="472"/>
      <c r="BCR369" s="472"/>
      <c r="BCS369" s="472"/>
      <c r="BCT369" s="472"/>
      <c r="BCU369" s="472"/>
      <c r="BCV369" s="472"/>
      <c r="BCW369" s="472"/>
      <c r="BCX369" s="472"/>
      <c r="BCY369" s="472"/>
      <c r="BCZ369" s="472"/>
      <c r="BDA369" s="472"/>
      <c r="BDB369" s="472"/>
      <c r="BDC369" s="472"/>
      <c r="BDD369" s="472"/>
      <c r="BDE369" s="472"/>
      <c r="BDF369" s="472"/>
      <c r="BDG369" s="472"/>
      <c r="BDH369" s="472"/>
      <c r="BDI369" s="472"/>
      <c r="BDJ369" s="472"/>
      <c r="BDK369" s="472"/>
      <c r="BDL369" s="472"/>
      <c r="BDM369" s="472"/>
      <c r="BDN369" s="472"/>
      <c r="BDO369" s="472"/>
      <c r="BDP369" s="472"/>
      <c r="BDQ369" s="472"/>
      <c r="BDR369" s="472"/>
      <c r="BDS369" s="472"/>
      <c r="BDT369" s="472"/>
      <c r="BDU369" s="472"/>
      <c r="BDV369" s="472"/>
      <c r="BDW369" s="472"/>
      <c r="BDX369" s="472"/>
      <c r="BDY369" s="472"/>
      <c r="BDZ369" s="472"/>
      <c r="BEA369" s="472"/>
      <c r="BEB369" s="472"/>
      <c r="BEC369" s="472"/>
      <c r="BED369" s="472"/>
      <c r="BEE369" s="472"/>
      <c r="BEF369" s="472"/>
      <c r="BEG369" s="472"/>
      <c r="BEH369" s="472"/>
      <c r="BEI369" s="472"/>
      <c r="BEJ369" s="472"/>
      <c r="BEK369" s="472"/>
      <c r="BEL369" s="472"/>
      <c r="BEM369" s="472"/>
      <c r="BEN369" s="472"/>
      <c r="BEO369" s="472"/>
      <c r="BEP369" s="472"/>
      <c r="BEQ369" s="472"/>
      <c r="BER369" s="472"/>
      <c r="BES369" s="472"/>
      <c r="BET369" s="472"/>
      <c r="BEU369" s="472"/>
      <c r="BEV369" s="472"/>
      <c r="BEW369" s="472"/>
      <c r="BEX369" s="472"/>
      <c r="BEY369" s="472"/>
      <c r="BEZ369" s="472"/>
      <c r="BFA369" s="472"/>
      <c r="BFB369" s="472"/>
      <c r="BFC369" s="472"/>
      <c r="BFD369" s="472"/>
      <c r="BFE369" s="472"/>
      <c r="BFF369" s="472"/>
      <c r="BFG369" s="472"/>
      <c r="BFH369" s="472"/>
      <c r="BFI369" s="472"/>
      <c r="BFJ369" s="472"/>
      <c r="BFK369" s="472"/>
      <c r="BFL369" s="472"/>
      <c r="BFM369" s="472"/>
      <c r="BFN369" s="472"/>
      <c r="BFO369" s="472"/>
      <c r="BFP369" s="472"/>
      <c r="BFQ369" s="472"/>
      <c r="BFR369" s="472"/>
      <c r="BFS369" s="472"/>
      <c r="BFT369" s="472"/>
      <c r="BFU369" s="472"/>
      <c r="BFV369" s="472"/>
      <c r="BFW369" s="472"/>
      <c r="BFX369" s="472"/>
      <c r="BFY369" s="472"/>
      <c r="BFZ369" s="472"/>
      <c r="BGA369" s="472"/>
      <c r="BGB369" s="472"/>
      <c r="BGC369" s="472"/>
      <c r="BGD369" s="472"/>
      <c r="BGE369" s="472"/>
      <c r="BGF369" s="472"/>
      <c r="BGI369" s="472"/>
      <c r="BGJ369" s="472"/>
      <c r="BGK369" s="472"/>
      <c r="BGL369" s="472"/>
      <c r="BGM369" s="472"/>
      <c r="BGN369" s="472"/>
      <c r="BGO369" s="472"/>
      <c r="BGP369" s="472"/>
      <c r="BGQ369" s="472"/>
      <c r="BGR369" s="472"/>
      <c r="BGS369" s="472"/>
      <c r="BGT369" s="472"/>
      <c r="BGU369" s="472"/>
      <c r="BGV369" s="472"/>
      <c r="BGW369" s="472"/>
      <c r="BGX369" s="472"/>
      <c r="BGY369" s="472"/>
      <c r="BGZ369" s="472"/>
      <c r="BHA369" s="472"/>
      <c r="BHB369" s="472"/>
      <c r="BHC369" s="472"/>
      <c r="BHD369" s="472"/>
      <c r="BHE369" s="472"/>
      <c r="BHF369" s="472"/>
      <c r="BHG369" s="472"/>
      <c r="BHH369" s="472"/>
      <c r="BHI369" s="472"/>
      <c r="BHJ369" s="472"/>
      <c r="BHK369" s="472"/>
      <c r="BHL369" s="472"/>
      <c r="BHM369" s="472"/>
      <c r="BHN369" s="472"/>
      <c r="BHO369" s="472"/>
      <c r="BHP369" s="472"/>
      <c r="BHQ369" s="472"/>
      <c r="BHR369" s="472"/>
      <c r="BHS369" s="472"/>
      <c r="BHT369" s="472"/>
      <c r="BHU369" s="472"/>
      <c r="BHV369" s="472"/>
      <c r="BHW369" s="472"/>
      <c r="BHX369" s="472"/>
      <c r="BHY369" s="472"/>
      <c r="BHZ369" s="472"/>
      <c r="BIA369" s="472"/>
      <c r="BIB369" s="472"/>
      <c r="BIC369" s="472"/>
      <c r="BID369" s="472"/>
      <c r="BIE369" s="472"/>
      <c r="BIF369" s="472"/>
      <c r="BIG369" s="472"/>
      <c r="BIH369" s="472"/>
      <c r="BII369" s="472"/>
      <c r="BIJ369" s="472"/>
      <c r="BIK369" s="472"/>
      <c r="BIL369" s="472"/>
      <c r="BIM369" s="472"/>
      <c r="BIN369" s="472"/>
      <c r="BIO369" s="472"/>
      <c r="BIP369" s="472"/>
      <c r="BIQ369" s="472"/>
      <c r="BIR369" s="472"/>
      <c r="BIS369" s="472"/>
      <c r="BIT369" s="472"/>
      <c r="BIU369" s="472"/>
      <c r="BIV369" s="472"/>
      <c r="BIW369" s="472"/>
      <c r="BIX369" s="472"/>
      <c r="BIY369" s="472"/>
      <c r="BIZ369" s="472"/>
      <c r="BJA369" s="472"/>
      <c r="BJB369" s="472"/>
      <c r="BJC369" s="472"/>
      <c r="BJD369" s="472"/>
      <c r="BJE369" s="472"/>
      <c r="BJF369" s="472"/>
      <c r="BJG369" s="472"/>
      <c r="BJH369" s="472"/>
      <c r="BJI369" s="472"/>
      <c r="BJJ369" s="472"/>
      <c r="BJK369" s="472"/>
      <c r="BJL369" s="472"/>
      <c r="BJM369" s="472"/>
      <c r="BJN369" s="472"/>
      <c r="BJO369" s="472"/>
      <c r="BJP369" s="472"/>
      <c r="BJQ369" s="472"/>
      <c r="BJR369" s="472"/>
      <c r="BJS369" s="472"/>
      <c r="BJT369" s="472"/>
      <c r="BJU369" s="472"/>
      <c r="BJV369" s="472"/>
      <c r="BJW369" s="472"/>
      <c r="BJX369" s="472"/>
      <c r="BJY369" s="472"/>
      <c r="BJZ369" s="472"/>
      <c r="BKA369" s="472"/>
      <c r="BKB369" s="472"/>
      <c r="BKC369" s="472"/>
      <c r="BKD369" s="472"/>
      <c r="BKE369" s="472"/>
      <c r="BKF369" s="472"/>
      <c r="BKG369" s="472"/>
      <c r="BKH369" s="472"/>
      <c r="BKI369" s="472"/>
      <c r="BKJ369" s="472"/>
      <c r="BKK369" s="472"/>
      <c r="BKL369" s="472"/>
      <c r="BKM369" s="472"/>
      <c r="BKN369" s="472"/>
      <c r="BKO369" s="472"/>
      <c r="BKP369" s="472"/>
      <c r="BKQ369" s="472"/>
      <c r="BKR369" s="472"/>
      <c r="BKS369" s="472"/>
      <c r="BKT369" s="472"/>
      <c r="BKU369" s="472"/>
      <c r="BKV369" s="472"/>
      <c r="BKW369" s="472"/>
      <c r="BKX369" s="472"/>
      <c r="BKY369" s="472"/>
      <c r="BKZ369" s="472"/>
      <c r="BLA369" s="472"/>
      <c r="BLB369" s="472"/>
      <c r="BLC369" s="472"/>
      <c r="BLD369" s="472"/>
      <c r="BLE369" s="472"/>
      <c r="BLF369" s="472"/>
      <c r="BLG369" s="472"/>
      <c r="BLH369" s="472"/>
      <c r="BLI369" s="472"/>
      <c r="BLJ369" s="472"/>
      <c r="BLK369" s="472"/>
      <c r="BLL369" s="472"/>
      <c r="BLM369" s="472"/>
      <c r="BLN369" s="472"/>
      <c r="BLO369" s="472"/>
      <c r="BLP369" s="472"/>
      <c r="BLQ369" s="472"/>
      <c r="BLR369" s="472"/>
      <c r="BLS369" s="472"/>
      <c r="BLT369" s="472"/>
      <c r="BLU369" s="472"/>
      <c r="BLV369" s="472"/>
      <c r="BLW369" s="472"/>
      <c r="BLX369" s="472"/>
      <c r="BLY369" s="472"/>
      <c r="BLZ369" s="472"/>
      <c r="BMA369" s="472"/>
      <c r="BMB369" s="472"/>
      <c r="BMC369" s="472"/>
      <c r="BMD369" s="472"/>
      <c r="BME369" s="472"/>
      <c r="BMF369" s="472"/>
      <c r="BMG369" s="472"/>
      <c r="BMH369" s="472"/>
      <c r="BMI369" s="472"/>
      <c r="BMJ369" s="472"/>
      <c r="BMK369" s="472"/>
      <c r="BML369" s="472"/>
      <c r="BMM369" s="472"/>
      <c r="BMN369" s="472"/>
      <c r="BMO369" s="472"/>
      <c r="BMP369" s="472"/>
      <c r="BMQ369" s="472"/>
      <c r="BMR369" s="472"/>
      <c r="BMS369" s="472"/>
      <c r="BMT369" s="472"/>
      <c r="BMU369" s="472"/>
      <c r="BMV369" s="472"/>
      <c r="BMW369" s="472"/>
      <c r="BMX369" s="472"/>
      <c r="BMY369" s="472"/>
      <c r="BMZ369" s="472"/>
      <c r="BNA369" s="472"/>
      <c r="BNB369" s="472"/>
      <c r="BNC369" s="472"/>
      <c r="BND369" s="472"/>
      <c r="BNE369" s="472"/>
      <c r="BNF369" s="472"/>
      <c r="BNG369" s="472"/>
      <c r="BNH369" s="472"/>
      <c r="BNI369" s="472"/>
      <c r="BNJ369" s="472"/>
      <c r="BNK369" s="472"/>
      <c r="BNL369" s="472"/>
      <c r="BNM369" s="472"/>
      <c r="BNN369" s="472"/>
      <c r="BNO369" s="472"/>
      <c r="BNP369" s="472"/>
      <c r="BNQ369" s="472"/>
      <c r="BNR369" s="472"/>
      <c r="BNS369" s="472"/>
      <c r="BNT369" s="472"/>
      <c r="BNU369" s="472"/>
      <c r="BNV369" s="472"/>
      <c r="BNW369" s="472"/>
      <c r="BNX369" s="472"/>
      <c r="BNY369" s="472"/>
      <c r="BNZ369" s="472"/>
      <c r="BOA369" s="472"/>
      <c r="BOB369" s="472"/>
      <c r="BOC369" s="472"/>
      <c r="BOD369" s="472"/>
      <c r="BOE369" s="472"/>
      <c r="BOF369" s="472"/>
      <c r="BOG369" s="472"/>
      <c r="BOH369" s="472"/>
      <c r="BOI369" s="472"/>
      <c r="BOJ369" s="472"/>
      <c r="BOK369" s="472"/>
      <c r="BOL369" s="472"/>
      <c r="BOM369" s="472"/>
      <c r="BON369" s="472"/>
      <c r="BOO369" s="472"/>
      <c r="BOP369" s="472"/>
      <c r="BOQ369" s="472"/>
      <c r="BOR369" s="472"/>
      <c r="BOS369" s="472"/>
      <c r="BOT369" s="472"/>
      <c r="BOU369" s="472"/>
      <c r="BOV369" s="472"/>
      <c r="BOW369" s="472"/>
      <c r="BOX369" s="472"/>
      <c r="BOY369" s="472"/>
      <c r="BOZ369" s="472"/>
      <c r="BPA369" s="472"/>
      <c r="BPB369" s="472"/>
      <c r="BPC369" s="472"/>
      <c r="BPD369" s="472"/>
      <c r="BPE369" s="472"/>
      <c r="BPF369" s="472"/>
      <c r="BPG369" s="472"/>
      <c r="BPH369" s="472"/>
      <c r="BPI369" s="472"/>
      <c r="BPJ369" s="472"/>
      <c r="BPK369" s="472"/>
      <c r="BPL369" s="472"/>
      <c r="BPM369" s="472"/>
      <c r="BPN369" s="472"/>
      <c r="BPO369" s="472"/>
      <c r="BPP369" s="472"/>
      <c r="BPQ369" s="472"/>
      <c r="BPR369" s="472"/>
      <c r="BPS369" s="472"/>
      <c r="BPT369" s="472"/>
      <c r="BPU369" s="472"/>
      <c r="BPV369" s="472"/>
      <c r="BPW369" s="472"/>
      <c r="BPX369" s="472"/>
      <c r="BPY369" s="472"/>
      <c r="BPZ369" s="472"/>
      <c r="BQA369" s="472"/>
      <c r="BQB369" s="472"/>
      <c r="BQE369" s="472"/>
      <c r="BQF369" s="472"/>
      <c r="BQG369" s="472"/>
      <c r="BQH369" s="472"/>
      <c r="BQI369" s="472"/>
      <c r="BQJ369" s="472"/>
      <c r="BQK369" s="472"/>
      <c r="BQL369" s="472"/>
      <c r="BQM369" s="472"/>
      <c r="BQN369" s="472"/>
      <c r="BQO369" s="472"/>
      <c r="BQP369" s="472"/>
      <c r="BQQ369" s="472"/>
      <c r="BQR369" s="472"/>
      <c r="BQS369" s="472"/>
      <c r="BQT369" s="472"/>
      <c r="BQU369" s="472"/>
      <c r="BQV369" s="472"/>
      <c r="BQW369" s="472"/>
      <c r="BQX369" s="472"/>
      <c r="BQY369" s="472"/>
      <c r="BQZ369" s="472"/>
      <c r="BRA369" s="472"/>
      <c r="BRB369" s="472"/>
      <c r="BRC369" s="472"/>
      <c r="BRD369" s="472"/>
      <c r="BRE369" s="472"/>
      <c r="BRF369" s="472"/>
      <c r="BRG369" s="472"/>
      <c r="BRH369" s="472"/>
      <c r="BRI369" s="472"/>
      <c r="BRJ369" s="472"/>
      <c r="BRK369" s="472"/>
      <c r="BRL369" s="472"/>
      <c r="BRM369" s="472"/>
      <c r="BRN369" s="472"/>
      <c r="BRO369" s="472"/>
      <c r="BRP369" s="472"/>
      <c r="BRQ369" s="472"/>
      <c r="BRR369" s="472"/>
      <c r="BRS369" s="472"/>
      <c r="BRT369" s="472"/>
      <c r="BRU369" s="472"/>
      <c r="BRV369" s="472"/>
      <c r="BRW369" s="472"/>
      <c r="BRX369" s="472"/>
      <c r="BRY369" s="472"/>
      <c r="BRZ369" s="472"/>
      <c r="BSA369" s="472"/>
      <c r="BSB369" s="472"/>
      <c r="BSC369" s="472"/>
      <c r="BSD369" s="472"/>
      <c r="BSE369" s="472"/>
      <c r="BSF369" s="472"/>
      <c r="BSG369" s="472"/>
      <c r="BSH369" s="472"/>
      <c r="BSI369" s="472"/>
      <c r="BSJ369" s="472"/>
      <c r="BSK369" s="472"/>
      <c r="BSL369" s="472"/>
      <c r="BSM369" s="472"/>
      <c r="BSN369" s="472"/>
      <c r="BSO369" s="472"/>
      <c r="BSP369" s="472"/>
      <c r="BSQ369" s="472"/>
      <c r="BSR369" s="472"/>
      <c r="BSS369" s="472"/>
      <c r="BST369" s="472"/>
      <c r="BSU369" s="472"/>
      <c r="BSV369" s="472"/>
      <c r="BSW369" s="472"/>
      <c r="BSX369" s="472"/>
      <c r="BSY369" s="472"/>
      <c r="BSZ369" s="472"/>
      <c r="BTA369" s="472"/>
      <c r="BTB369" s="472"/>
      <c r="BTC369" s="472"/>
      <c r="BTD369" s="472"/>
      <c r="BTE369" s="472"/>
      <c r="BTF369" s="472"/>
      <c r="BTG369" s="472"/>
      <c r="BTH369" s="472"/>
      <c r="BTI369" s="472"/>
      <c r="BTJ369" s="472"/>
      <c r="BTK369" s="472"/>
      <c r="BTL369" s="472"/>
      <c r="BTM369" s="472"/>
      <c r="BTN369" s="472"/>
      <c r="BTO369" s="472"/>
      <c r="BTP369" s="472"/>
      <c r="BTQ369" s="472"/>
      <c r="BTR369" s="472"/>
      <c r="BTS369" s="472"/>
      <c r="BTT369" s="472"/>
      <c r="BTU369" s="472"/>
      <c r="BTV369" s="472"/>
      <c r="BTW369" s="472"/>
      <c r="BTX369" s="472"/>
      <c r="BTY369" s="472"/>
      <c r="BTZ369" s="472"/>
      <c r="BUA369" s="472"/>
      <c r="BUB369" s="472"/>
      <c r="BUC369" s="472"/>
      <c r="BUD369" s="472"/>
      <c r="BUE369" s="472"/>
      <c r="BUF369" s="472"/>
      <c r="BUG369" s="472"/>
      <c r="BUH369" s="472"/>
      <c r="BUI369" s="472"/>
      <c r="BUJ369" s="472"/>
      <c r="BUK369" s="472"/>
      <c r="BUL369" s="472"/>
      <c r="BUM369" s="472"/>
      <c r="BUN369" s="472"/>
      <c r="BUO369" s="472"/>
      <c r="BUP369" s="472"/>
      <c r="BUQ369" s="472"/>
      <c r="BUR369" s="472"/>
      <c r="BUS369" s="472"/>
      <c r="BUT369" s="472"/>
      <c r="BUU369" s="472"/>
      <c r="BUV369" s="472"/>
      <c r="BUW369" s="472"/>
      <c r="BUX369" s="472"/>
      <c r="BUY369" s="472"/>
      <c r="BUZ369" s="472"/>
      <c r="BVA369" s="472"/>
      <c r="BVB369" s="472"/>
      <c r="BVC369" s="472"/>
      <c r="BVD369" s="472"/>
      <c r="BVE369" s="472"/>
      <c r="BVF369" s="472"/>
      <c r="BVG369" s="472"/>
      <c r="BVH369" s="472"/>
      <c r="BVI369" s="472"/>
      <c r="BVJ369" s="472"/>
      <c r="BVK369" s="472"/>
      <c r="BVL369" s="472"/>
      <c r="BVM369" s="472"/>
      <c r="BVN369" s="472"/>
      <c r="BVO369" s="472"/>
      <c r="BVP369" s="472"/>
      <c r="BVQ369" s="472"/>
      <c r="BVR369" s="472"/>
      <c r="BVS369" s="472"/>
      <c r="BVT369" s="472"/>
      <c r="BVU369" s="472"/>
      <c r="BVV369" s="472"/>
      <c r="BVW369" s="472"/>
      <c r="BVX369" s="472"/>
      <c r="BVY369" s="472"/>
      <c r="BVZ369" s="472"/>
      <c r="BWA369" s="472"/>
      <c r="BWB369" s="472"/>
      <c r="BWC369" s="472"/>
      <c r="BWD369" s="472"/>
      <c r="BWE369" s="472"/>
      <c r="BWF369" s="472"/>
      <c r="BWG369" s="472"/>
      <c r="BWH369" s="472"/>
      <c r="BWI369" s="472"/>
      <c r="BWJ369" s="472"/>
      <c r="BWK369" s="472"/>
      <c r="BWL369" s="472"/>
      <c r="BWM369" s="472"/>
      <c r="BWN369" s="472"/>
      <c r="BWO369" s="472"/>
      <c r="BWP369" s="472"/>
      <c r="BWQ369" s="472"/>
      <c r="BWR369" s="472"/>
      <c r="BWS369" s="472"/>
      <c r="BWT369" s="472"/>
      <c r="BWU369" s="472"/>
      <c r="BWV369" s="472"/>
      <c r="BWW369" s="472"/>
      <c r="BWX369" s="472"/>
      <c r="BWY369" s="472"/>
      <c r="BWZ369" s="472"/>
      <c r="BXA369" s="472"/>
      <c r="BXB369" s="472"/>
      <c r="BXC369" s="472"/>
      <c r="BXD369" s="472"/>
      <c r="BXE369" s="472"/>
      <c r="BXF369" s="472"/>
      <c r="BXG369" s="472"/>
      <c r="BXH369" s="472"/>
      <c r="BXI369" s="472"/>
      <c r="BXJ369" s="472"/>
      <c r="BXK369" s="472"/>
      <c r="BXL369" s="472"/>
      <c r="BXM369" s="472"/>
      <c r="BXN369" s="472"/>
      <c r="BXO369" s="472"/>
      <c r="BXP369" s="472"/>
      <c r="BXQ369" s="472"/>
      <c r="BXR369" s="472"/>
      <c r="BXS369" s="472"/>
      <c r="BXT369" s="472"/>
      <c r="BXU369" s="472"/>
      <c r="BXV369" s="472"/>
      <c r="BXW369" s="472"/>
      <c r="BXX369" s="472"/>
      <c r="BXY369" s="472"/>
      <c r="BXZ369" s="472"/>
      <c r="BYA369" s="472"/>
      <c r="BYB369" s="472"/>
      <c r="BYC369" s="472"/>
      <c r="BYD369" s="472"/>
      <c r="BYE369" s="472"/>
      <c r="BYF369" s="472"/>
      <c r="BYG369" s="472"/>
      <c r="BYH369" s="472"/>
      <c r="BYI369" s="472"/>
      <c r="BYJ369" s="472"/>
      <c r="BYK369" s="472"/>
      <c r="BYL369" s="472"/>
      <c r="BYM369" s="472"/>
      <c r="BYN369" s="472"/>
      <c r="BYO369" s="472"/>
      <c r="BYP369" s="472"/>
      <c r="BYQ369" s="472"/>
      <c r="BYR369" s="472"/>
      <c r="BYS369" s="472"/>
      <c r="BYT369" s="472"/>
      <c r="BYU369" s="472"/>
      <c r="BYV369" s="472"/>
      <c r="BYW369" s="472"/>
      <c r="BYX369" s="472"/>
      <c r="BYY369" s="472"/>
      <c r="BYZ369" s="472"/>
      <c r="BZA369" s="472"/>
      <c r="BZB369" s="472"/>
      <c r="BZC369" s="472"/>
      <c r="BZD369" s="472"/>
      <c r="BZE369" s="472"/>
      <c r="BZF369" s="472"/>
      <c r="BZG369" s="472"/>
      <c r="BZH369" s="472"/>
      <c r="BZI369" s="472"/>
      <c r="BZJ369" s="472"/>
      <c r="BZK369" s="472"/>
      <c r="BZL369" s="472"/>
      <c r="BZM369" s="472"/>
      <c r="BZN369" s="472"/>
      <c r="BZO369" s="472"/>
      <c r="BZP369" s="472"/>
      <c r="BZQ369" s="472"/>
      <c r="BZR369" s="472"/>
      <c r="BZS369" s="472"/>
      <c r="BZT369" s="472"/>
      <c r="BZU369" s="472"/>
      <c r="BZV369" s="472"/>
      <c r="BZW369" s="472"/>
      <c r="BZX369" s="472"/>
      <c r="CAA369" s="472"/>
      <c r="CAB369" s="472"/>
      <c r="CAC369" s="472"/>
      <c r="CAD369" s="472"/>
      <c r="CAE369" s="472"/>
      <c r="CAF369" s="472"/>
      <c r="CAG369" s="472"/>
      <c r="CAH369" s="472"/>
      <c r="CAI369" s="472"/>
      <c r="CAJ369" s="472"/>
      <c r="CAK369" s="472"/>
      <c r="CAL369" s="472"/>
      <c r="CAM369" s="472"/>
      <c r="CAN369" s="472"/>
      <c r="CAO369" s="472"/>
      <c r="CAP369" s="472"/>
      <c r="CAQ369" s="472"/>
      <c r="CAR369" s="472"/>
      <c r="CAS369" s="472"/>
      <c r="CAT369" s="472"/>
      <c r="CAU369" s="472"/>
      <c r="CAV369" s="472"/>
      <c r="CAW369" s="472"/>
      <c r="CAX369" s="472"/>
      <c r="CAY369" s="472"/>
      <c r="CAZ369" s="472"/>
      <c r="CBA369" s="472"/>
      <c r="CBB369" s="472"/>
      <c r="CBC369" s="472"/>
      <c r="CBD369" s="472"/>
      <c r="CBE369" s="472"/>
      <c r="CBF369" s="472"/>
      <c r="CBG369" s="472"/>
      <c r="CBH369" s="472"/>
      <c r="CBI369" s="472"/>
      <c r="CBJ369" s="472"/>
      <c r="CBK369" s="472"/>
      <c r="CBL369" s="472"/>
      <c r="CBM369" s="472"/>
      <c r="CBN369" s="472"/>
      <c r="CBO369" s="472"/>
      <c r="CBP369" s="472"/>
      <c r="CBQ369" s="472"/>
      <c r="CBR369" s="472"/>
      <c r="CBS369" s="472"/>
      <c r="CBT369" s="472"/>
      <c r="CBU369" s="472"/>
      <c r="CBV369" s="472"/>
      <c r="CBW369" s="472"/>
      <c r="CBX369" s="472"/>
      <c r="CBY369" s="472"/>
      <c r="CBZ369" s="472"/>
      <c r="CCA369" s="472"/>
      <c r="CCB369" s="472"/>
      <c r="CCC369" s="472"/>
      <c r="CCD369" s="472"/>
      <c r="CCE369" s="472"/>
      <c r="CCF369" s="472"/>
      <c r="CCG369" s="472"/>
      <c r="CCH369" s="472"/>
      <c r="CCI369" s="472"/>
      <c r="CCJ369" s="472"/>
      <c r="CCK369" s="472"/>
      <c r="CCL369" s="472"/>
      <c r="CCM369" s="472"/>
      <c r="CCN369" s="472"/>
      <c r="CCO369" s="472"/>
      <c r="CCP369" s="472"/>
      <c r="CCQ369" s="472"/>
      <c r="CCR369" s="472"/>
      <c r="CCS369" s="472"/>
      <c r="CCT369" s="472"/>
      <c r="CCU369" s="472"/>
      <c r="CCV369" s="472"/>
      <c r="CCW369" s="472"/>
      <c r="CCX369" s="472"/>
      <c r="CCY369" s="472"/>
      <c r="CCZ369" s="472"/>
      <c r="CDA369" s="472"/>
      <c r="CDB369" s="472"/>
      <c r="CDC369" s="472"/>
      <c r="CDD369" s="472"/>
      <c r="CDE369" s="472"/>
      <c r="CDF369" s="472"/>
      <c r="CDG369" s="472"/>
      <c r="CDH369" s="472"/>
      <c r="CDI369" s="472"/>
      <c r="CDJ369" s="472"/>
      <c r="CDK369" s="472"/>
      <c r="CDL369" s="472"/>
      <c r="CDM369" s="472"/>
      <c r="CDN369" s="472"/>
      <c r="CDO369" s="472"/>
      <c r="CDP369" s="472"/>
      <c r="CDQ369" s="472"/>
      <c r="CDR369" s="472"/>
      <c r="CDS369" s="472"/>
      <c r="CDT369" s="472"/>
      <c r="CDU369" s="472"/>
      <c r="CDV369" s="472"/>
      <c r="CDW369" s="472"/>
      <c r="CDX369" s="472"/>
      <c r="CDY369" s="472"/>
      <c r="CDZ369" s="472"/>
      <c r="CEA369" s="472"/>
      <c r="CEB369" s="472"/>
      <c r="CEC369" s="472"/>
      <c r="CED369" s="472"/>
      <c r="CEE369" s="472"/>
      <c r="CEF369" s="472"/>
      <c r="CEG369" s="472"/>
      <c r="CEH369" s="472"/>
      <c r="CEI369" s="472"/>
      <c r="CEJ369" s="472"/>
      <c r="CEK369" s="472"/>
      <c r="CEL369" s="472"/>
      <c r="CEM369" s="472"/>
      <c r="CEN369" s="472"/>
      <c r="CEO369" s="472"/>
      <c r="CEP369" s="472"/>
      <c r="CEQ369" s="472"/>
      <c r="CER369" s="472"/>
      <c r="CES369" s="472"/>
      <c r="CET369" s="472"/>
      <c r="CEU369" s="472"/>
      <c r="CEV369" s="472"/>
      <c r="CEW369" s="472"/>
      <c r="CEX369" s="472"/>
      <c r="CEY369" s="472"/>
      <c r="CEZ369" s="472"/>
      <c r="CFA369" s="472"/>
      <c r="CFB369" s="472"/>
      <c r="CFC369" s="472"/>
      <c r="CFD369" s="472"/>
      <c r="CFE369" s="472"/>
      <c r="CFF369" s="472"/>
      <c r="CFG369" s="472"/>
      <c r="CFH369" s="472"/>
      <c r="CFI369" s="472"/>
      <c r="CFJ369" s="472"/>
      <c r="CFK369" s="472"/>
      <c r="CFL369" s="472"/>
      <c r="CFM369" s="472"/>
      <c r="CFN369" s="472"/>
      <c r="CFO369" s="472"/>
      <c r="CFP369" s="472"/>
      <c r="CFQ369" s="472"/>
      <c r="CFR369" s="472"/>
      <c r="CFS369" s="472"/>
      <c r="CFT369" s="472"/>
      <c r="CFU369" s="472"/>
      <c r="CFV369" s="472"/>
      <c r="CFW369" s="472"/>
      <c r="CFX369" s="472"/>
      <c r="CFY369" s="472"/>
      <c r="CFZ369" s="472"/>
      <c r="CGA369" s="472"/>
      <c r="CGB369" s="472"/>
      <c r="CGC369" s="472"/>
      <c r="CGD369" s="472"/>
      <c r="CGE369" s="472"/>
      <c r="CGF369" s="472"/>
      <c r="CGG369" s="472"/>
      <c r="CGH369" s="472"/>
      <c r="CGI369" s="472"/>
      <c r="CGJ369" s="472"/>
      <c r="CGK369" s="472"/>
      <c r="CGL369" s="472"/>
      <c r="CGM369" s="472"/>
      <c r="CGN369" s="472"/>
      <c r="CGO369" s="472"/>
      <c r="CGP369" s="472"/>
      <c r="CGQ369" s="472"/>
      <c r="CGR369" s="472"/>
      <c r="CGS369" s="472"/>
      <c r="CGT369" s="472"/>
      <c r="CGU369" s="472"/>
      <c r="CGV369" s="472"/>
      <c r="CGW369" s="472"/>
      <c r="CGX369" s="472"/>
      <c r="CGY369" s="472"/>
      <c r="CGZ369" s="472"/>
      <c r="CHA369" s="472"/>
      <c r="CHB369" s="472"/>
      <c r="CHC369" s="472"/>
      <c r="CHD369" s="472"/>
      <c r="CHE369" s="472"/>
      <c r="CHF369" s="472"/>
      <c r="CHG369" s="472"/>
      <c r="CHH369" s="472"/>
      <c r="CHI369" s="472"/>
      <c r="CHJ369" s="472"/>
      <c r="CHK369" s="472"/>
      <c r="CHL369" s="472"/>
      <c r="CHM369" s="472"/>
      <c r="CHN369" s="472"/>
      <c r="CHO369" s="472"/>
      <c r="CHP369" s="472"/>
      <c r="CHQ369" s="472"/>
      <c r="CHR369" s="472"/>
      <c r="CHS369" s="472"/>
      <c r="CHT369" s="472"/>
      <c r="CHU369" s="472"/>
      <c r="CHV369" s="472"/>
      <c r="CHW369" s="472"/>
      <c r="CHX369" s="472"/>
      <c r="CHY369" s="472"/>
      <c r="CHZ369" s="472"/>
      <c r="CIA369" s="472"/>
      <c r="CIB369" s="472"/>
      <c r="CIC369" s="472"/>
      <c r="CID369" s="472"/>
      <c r="CIE369" s="472"/>
      <c r="CIF369" s="472"/>
      <c r="CIG369" s="472"/>
      <c r="CIH369" s="472"/>
      <c r="CII369" s="472"/>
      <c r="CIJ369" s="472"/>
      <c r="CIK369" s="472"/>
      <c r="CIL369" s="472"/>
      <c r="CIM369" s="472"/>
      <c r="CIN369" s="472"/>
      <c r="CIO369" s="472"/>
      <c r="CIP369" s="472"/>
      <c r="CIQ369" s="472"/>
      <c r="CIR369" s="472"/>
      <c r="CIS369" s="472"/>
      <c r="CIT369" s="472"/>
      <c r="CIU369" s="472"/>
      <c r="CIV369" s="472"/>
      <c r="CIW369" s="472"/>
      <c r="CIX369" s="472"/>
      <c r="CIY369" s="472"/>
      <c r="CIZ369" s="472"/>
      <c r="CJA369" s="472"/>
      <c r="CJB369" s="472"/>
      <c r="CJC369" s="472"/>
      <c r="CJD369" s="472"/>
      <c r="CJE369" s="472"/>
      <c r="CJF369" s="472"/>
      <c r="CJG369" s="472"/>
      <c r="CJH369" s="472"/>
      <c r="CJI369" s="472"/>
      <c r="CJJ369" s="472"/>
      <c r="CJK369" s="472"/>
      <c r="CJL369" s="472"/>
      <c r="CJM369" s="472"/>
      <c r="CJN369" s="472"/>
      <c r="CJO369" s="472"/>
      <c r="CJP369" s="472"/>
      <c r="CJQ369" s="472"/>
      <c r="CJR369" s="472"/>
      <c r="CJS369" s="472"/>
      <c r="CJT369" s="472"/>
      <c r="CJW369" s="472"/>
      <c r="CJX369" s="472"/>
      <c r="CJY369" s="472"/>
      <c r="CJZ369" s="472"/>
      <c r="CKA369" s="472"/>
      <c r="CKB369" s="472"/>
      <c r="CKC369" s="472"/>
      <c r="CKD369" s="472"/>
      <c r="CKE369" s="472"/>
      <c r="CKF369" s="472"/>
      <c r="CKG369" s="472"/>
      <c r="CKH369" s="472"/>
      <c r="CKI369" s="472"/>
      <c r="CKJ369" s="472"/>
      <c r="CKK369" s="472"/>
      <c r="CKL369" s="472"/>
      <c r="CKM369" s="472"/>
      <c r="CKN369" s="472"/>
      <c r="CKO369" s="472"/>
      <c r="CKP369" s="472"/>
      <c r="CKQ369" s="472"/>
      <c r="CKR369" s="472"/>
      <c r="CKS369" s="472"/>
      <c r="CKT369" s="472"/>
      <c r="CKU369" s="472"/>
      <c r="CKV369" s="472"/>
      <c r="CKW369" s="472"/>
      <c r="CKX369" s="472"/>
      <c r="CKY369" s="472"/>
      <c r="CKZ369" s="472"/>
      <c r="CLA369" s="472"/>
      <c r="CLB369" s="472"/>
      <c r="CLC369" s="472"/>
      <c r="CLD369" s="472"/>
      <c r="CLE369" s="472"/>
      <c r="CLF369" s="472"/>
      <c r="CLG369" s="472"/>
      <c r="CLH369" s="472"/>
      <c r="CLI369" s="472"/>
      <c r="CLJ369" s="472"/>
      <c r="CLK369" s="472"/>
      <c r="CLL369" s="472"/>
      <c r="CLM369" s="472"/>
      <c r="CLN369" s="472"/>
      <c r="CLO369" s="472"/>
      <c r="CLP369" s="472"/>
      <c r="CLQ369" s="472"/>
      <c r="CLR369" s="472"/>
      <c r="CLS369" s="472"/>
      <c r="CLT369" s="472"/>
      <c r="CLU369" s="472"/>
      <c r="CLV369" s="472"/>
      <c r="CLW369" s="472"/>
      <c r="CLX369" s="472"/>
      <c r="CLY369" s="472"/>
      <c r="CLZ369" s="472"/>
      <c r="CMA369" s="472"/>
      <c r="CMB369" s="472"/>
      <c r="CMC369" s="472"/>
      <c r="CMD369" s="472"/>
      <c r="CME369" s="472"/>
      <c r="CMF369" s="472"/>
      <c r="CMG369" s="472"/>
      <c r="CMH369" s="472"/>
      <c r="CMI369" s="472"/>
      <c r="CMJ369" s="472"/>
      <c r="CMK369" s="472"/>
      <c r="CML369" s="472"/>
      <c r="CMM369" s="472"/>
      <c r="CMN369" s="472"/>
      <c r="CMO369" s="472"/>
      <c r="CMP369" s="472"/>
      <c r="CMQ369" s="472"/>
      <c r="CMR369" s="472"/>
      <c r="CMS369" s="472"/>
      <c r="CMT369" s="472"/>
      <c r="CMU369" s="472"/>
      <c r="CMV369" s="472"/>
      <c r="CMW369" s="472"/>
      <c r="CMX369" s="472"/>
      <c r="CMY369" s="472"/>
      <c r="CMZ369" s="472"/>
      <c r="CNA369" s="472"/>
      <c r="CNB369" s="472"/>
      <c r="CNC369" s="472"/>
      <c r="CND369" s="472"/>
      <c r="CNE369" s="472"/>
      <c r="CNF369" s="472"/>
      <c r="CNG369" s="472"/>
      <c r="CNH369" s="472"/>
      <c r="CNI369" s="472"/>
      <c r="CNJ369" s="472"/>
      <c r="CNK369" s="472"/>
      <c r="CNL369" s="472"/>
      <c r="CNM369" s="472"/>
      <c r="CNN369" s="472"/>
      <c r="CNO369" s="472"/>
      <c r="CNP369" s="472"/>
      <c r="CNQ369" s="472"/>
      <c r="CNR369" s="472"/>
      <c r="CNS369" s="472"/>
      <c r="CNT369" s="472"/>
      <c r="CNU369" s="472"/>
      <c r="CNV369" s="472"/>
      <c r="CNW369" s="472"/>
      <c r="CNX369" s="472"/>
      <c r="CNY369" s="472"/>
      <c r="CNZ369" s="472"/>
      <c r="COA369" s="472"/>
      <c r="COB369" s="472"/>
      <c r="COC369" s="472"/>
      <c r="COD369" s="472"/>
      <c r="COE369" s="472"/>
      <c r="COF369" s="472"/>
      <c r="COG369" s="472"/>
      <c r="COH369" s="472"/>
      <c r="COI369" s="472"/>
      <c r="COJ369" s="472"/>
      <c r="COK369" s="472"/>
      <c r="COL369" s="472"/>
      <c r="COM369" s="472"/>
      <c r="CON369" s="472"/>
      <c r="COO369" s="472"/>
      <c r="COP369" s="472"/>
      <c r="COQ369" s="472"/>
      <c r="COR369" s="472"/>
      <c r="COS369" s="472"/>
      <c r="COT369" s="472"/>
      <c r="COU369" s="472"/>
      <c r="COV369" s="472"/>
      <c r="COW369" s="472"/>
      <c r="COX369" s="472"/>
      <c r="COY369" s="472"/>
      <c r="COZ369" s="472"/>
      <c r="CPA369" s="472"/>
      <c r="CPB369" s="472"/>
      <c r="CPC369" s="472"/>
      <c r="CPD369" s="472"/>
      <c r="CPE369" s="472"/>
      <c r="CPF369" s="472"/>
      <c r="CPG369" s="472"/>
      <c r="CPH369" s="472"/>
      <c r="CPI369" s="472"/>
      <c r="CPJ369" s="472"/>
      <c r="CPK369" s="472"/>
      <c r="CPL369" s="472"/>
      <c r="CPM369" s="472"/>
      <c r="CPN369" s="472"/>
      <c r="CPO369" s="472"/>
      <c r="CPP369" s="472"/>
      <c r="CPQ369" s="472"/>
      <c r="CPR369" s="472"/>
      <c r="CPS369" s="472"/>
      <c r="CPT369" s="472"/>
      <c r="CPU369" s="472"/>
      <c r="CPV369" s="472"/>
      <c r="CPW369" s="472"/>
      <c r="CPX369" s="472"/>
      <c r="CPY369" s="472"/>
      <c r="CPZ369" s="472"/>
      <c r="CQA369" s="472"/>
      <c r="CQB369" s="472"/>
      <c r="CQC369" s="472"/>
      <c r="CQD369" s="472"/>
      <c r="CQE369" s="472"/>
      <c r="CQF369" s="472"/>
      <c r="CQG369" s="472"/>
      <c r="CQH369" s="472"/>
      <c r="CQI369" s="472"/>
      <c r="CQJ369" s="472"/>
      <c r="CQK369" s="472"/>
      <c r="CQL369" s="472"/>
      <c r="CQM369" s="472"/>
      <c r="CQN369" s="472"/>
      <c r="CQO369" s="472"/>
      <c r="CQP369" s="472"/>
      <c r="CQQ369" s="472"/>
      <c r="CQR369" s="472"/>
      <c r="CQS369" s="472"/>
      <c r="CQT369" s="472"/>
      <c r="CQU369" s="472"/>
      <c r="CQV369" s="472"/>
      <c r="CQW369" s="472"/>
      <c r="CQX369" s="472"/>
      <c r="CQY369" s="472"/>
      <c r="CQZ369" s="472"/>
      <c r="CRA369" s="472"/>
      <c r="CRB369" s="472"/>
      <c r="CRC369" s="472"/>
      <c r="CRD369" s="472"/>
      <c r="CRE369" s="472"/>
      <c r="CRF369" s="472"/>
      <c r="CRG369" s="472"/>
      <c r="CRH369" s="472"/>
      <c r="CRI369" s="472"/>
      <c r="CRJ369" s="472"/>
      <c r="CRK369" s="472"/>
      <c r="CRL369" s="472"/>
      <c r="CRM369" s="472"/>
      <c r="CRN369" s="472"/>
      <c r="CRO369" s="472"/>
      <c r="CRP369" s="472"/>
      <c r="CRQ369" s="472"/>
      <c r="CRR369" s="472"/>
      <c r="CRS369" s="472"/>
      <c r="CRT369" s="472"/>
      <c r="CRU369" s="472"/>
      <c r="CRV369" s="472"/>
      <c r="CRW369" s="472"/>
      <c r="CRX369" s="472"/>
      <c r="CRY369" s="472"/>
      <c r="CRZ369" s="472"/>
      <c r="CSA369" s="472"/>
      <c r="CSB369" s="472"/>
      <c r="CSC369" s="472"/>
      <c r="CSD369" s="472"/>
      <c r="CSE369" s="472"/>
      <c r="CSF369" s="472"/>
      <c r="CSG369" s="472"/>
      <c r="CSH369" s="472"/>
      <c r="CSI369" s="472"/>
      <c r="CSJ369" s="472"/>
      <c r="CSK369" s="472"/>
      <c r="CSL369" s="472"/>
      <c r="CSM369" s="472"/>
      <c r="CSN369" s="472"/>
      <c r="CSO369" s="472"/>
      <c r="CSP369" s="472"/>
      <c r="CSQ369" s="472"/>
      <c r="CSR369" s="472"/>
      <c r="CSS369" s="472"/>
      <c r="CST369" s="472"/>
      <c r="CSU369" s="472"/>
      <c r="CSV369" s="472"/>
      <c r="CSW369" s="472"/>
      <c r="CSX369" s="472"/>
      <c r="CSY369" s="472"/>
      <c r="CSZ369" s="472"/>
      <c r="CTA369" s="472"/>
      <c r="CTB369" s="472"/>
      <c r="CTC369" s="472"/>
      <c r="CTD369" s="472"/>
      <c r="CTE369" s="472"/>
      <c r="CTF369" s="472"/>
      <c r="CTG369" s="472"/>
      <c r="CTH369" s="472"/>
      <c r="CTI369" s="472"/>
      <c r="CTJ369" s="472"/>
      <c r="CTK369" s="472"/>
      <c r="CTL369" s="472"/>
      <c r="CTM369" s="472"/>
      <c r="CTN369" s="472"/>
      <c r="CTO369" s="472"/>
      <c r="CTP369" s="472"/>
      <c r="CTS369" s="472"/>
      <c r="CTT369" s="472"/>
      <c r="CTU369" s="472"/>
      <c r="CTV369" s="472"/>
      <c r="CTW369" s="472"/>
      <c r="CTX369" s="472"/>
      <c r="CTY369" s="472"/>
      <c r="CTZ369" s="472"/>
      <c r="CUA369" s="472"/>
      <c r="CUB369" s="472"/>
      <c r="CUC369" s="472"/>
      <c r="CUD369" s="472"/>
      <c r="CUE369" s="472"/>
      <c r="CUF369" s="472"/>
      <c r="CUG369" s="472"/>
      <c r="CUH369" s="472"/>
      <c r="CUI369" s="472"/>
      <c r="CUJ369" s="472"/>
      <c r="CUK369" s="472"/>
      <c r="CUL369" s="472"/>
      <c r="CUM369" s="472"/>
      <c r="CUN369" s="472"/>
      <c r="CUO369" s="472"/>
      <c r="CUP369" s="472"/>
      <c r="CUQ369" s="472"/>
      <c r="CUR369" s="472"/>
      <c r="CUS369" s="472"/>
      <c r="CUT369" s="472"/>
      <c r="CUU369" s="472"/>
      <c r="CUV369" s="472"/>
      <c r="CUW369" s="472"/>
      <c r="CUX369" s="472"/>
      <c r="CUY369" s="472"/>
      <c r="CUZ369" s="472"/>
      <c r="CVA369" s="472"/>
      <c r="CVB369" s="472"/>
      <c r="CVC369" s="472"/>
      <c r="CVD369" s="472"/>
      <c r="CVE369" s="472"/>
      <c r="CVF369" s="472"/>
      <c r="CVG369" s="472"/>
      <c r="CVH369" s="472"/>
      <c r="CVI369" s="472"/>
      <c r="CVJ369" s="472"/>
      <c r="CVK369" s="472"/>
      <c r="CVL369" s="472"/>
      <c r="CVM369" s="472"/>
      <c r="CVN369" s="472"/>
      <c r="CVO369" s="472"/>
      <c r="CVP369" s="472"/>
      <c r="CVQ369" s="472"/>
      <c r="CVR369" s="472"/>
      <c r="CVS369" s="472"/>
      <c r="CVT369" s="472"/>
      <c r="CVU369" s="472"/>
      <c r="CVV369" s="472"/>
      <c r="CVW369" s="472"/>
      <c r="CVX369" s="472"/>
      <c r="CVY369" s="472"/>
      <c r="CVZ369" s="472"/>
      <c r="CWA369" s="472"/>
      <c r="CWB369" s="472"/>
      <c r="CWC369" s="472"/>
      <c r="CWD369" s="472"/>
      <c r="CWE369" s="472"/>
      <c r="CWF369" s="472"/>
      <c r="CWG369" s="472"/>
      <c r="CWH369" s="472"/>
      <c r="CWI369" s="472"/>
      <c r="CWJ369" s="472"/>
      <c r="CWK369" s="472"/>
      <c r="CWL369" s="472"/>
      <c r="CWM369" s="472"/>
      <c r="CWN369" s="472"/>
      <c r="CWO369" s="472"/>
      <c r="CWP369" s="472"/>
      <c r="CWQ369" s="472"/>
      <c r="CWR369" s="472"/>
      <c r="CWS369" s="472"/>
      <c r="CWT369" s="472"/>
      <c r="CWU369" s="472"/>
      <c r="CWV369" s="472"/>
      <c r="CWW369" s="472"/>
      <c r="CWX369" s="472"/>
      <c r="CWY369" s="472"/>
      <c r="CWZ369" s="472"/>
      <c r="CXA369" s="472"/>
      <c r="CXB369" s="472"/>
      <c r="CXC369" s="472"/>
      <c r="CXD369" s="472"/>
      <c r="CXE369" s="472"/>
      <c r="CXF369" s="472"/>
      <c r="CXG369" s="472"/>
      <c r="CXH369" s="472"/>
      <c r="CXI369" s="472"/>
      <c r="CXJ369" s="472"/>
      <c r="CXK369" s="472"/>
      <c r="CXL369" s="472"/>
      <c r="CXM369" s="472"/>
      <c r="CXN369" s="472"/>
      <c r="CXO369" s="472"/>
      <c r="CXP369" s="472"/>
      <c r="CXQ369" s="472"/>
      <c r="CXR369" s="472"/>
      <c r="CXS369" s="472"/>
      <c r="CXT369" s="472"/>
      <c r="CXU369" s="472"/>
      <c r="CXV369" s="472"/>
      <c r="CXW369" s="472"/>
      <c r="CXX369" s="472"/>
      <c r="CXY369" s="472"/>
      <c r="CXZ369" s="472"/>
      <c r="CYA369" s="472"/>
      <c r="CYB369" s="472"/>
      <c r="CYC369" s="472"/>
      <c r="CYD369" s="472"/>
      <c r="CYE369" s="472"/>
      <c r="CYF369" s="472"/>
      <c r="CYG369" s="472"/>
      <c r="CYH369" s="472"/>
      <c r="CYI369" s="472"/>
      <c r="CYJ369" s="472"/>
      <c r="CYK369" s="472"/>
      <c r="CYL369" s="472"/>
      <c r="CYM369" s="472"/>
      <c r="CYN369" s="472"/>
      <c r="CYO369" s="472"/>
      <c r="CYP369" s="472"/>
      <c r="CYQ369" s="472"/>
      <c r="CYR369" s="472"/>
      <c r="CYS369" s="472"/>
      <c r="CYT369" s="472"/>
      <c r="CYU369" s="472"/>
      <c r="CYV369" s="472"/>
      <c r="CYW369" s="472"/>
      <c r="CYX369" s="472"/>
      <c r="CYY369" s="472"/>
      <c r="CYZ369" s="472"/>
      <c r="CZA369" s="472"/>
      <c r="CZB369" s="472"/>
      <c r="CZC369" s="472"/>
      <c r="CZD369" s="472"/>
      <c r="CZE369" s="472"/>
      <c r="CZF369" s="472"/>
      <c r="CZG369" s="472"/>
      <c r="CZH369" s="472"/>
      <c r="CZI369" s="472"/>
      <c r="CZJ369" s="472"/>
      <c r="CZK369" s="472"/>
      <c r="CZL369" s="472"/>
      <c r="CZM369" s="472"/>
      <c r="CZN369" s="472"/>
      <c r="CZO369" s="472"/>
      <c r="CZP369" s="472"/>
      <c r="CZQ369" s="472"/>
      <c r="CZR369" s="472"/>
      <c r="CZS369" s="472"/>
      <c r="CZT369" s="472"/>
      <c r="CZU369" s="472"/>
      <c r="CZV369" s="472"/>
      <c r="CZW369" s="472"/>
      <c r="CZX369" s="472"/>
      <c r="CZY369" s="472"/>
      <c r="CZZ369" s="472"/>
      <c r="DAA369" s="472"/>
      <c r="DAB369" s="472"/>
      <c r="DAC369" s="472"/>
      <c r="DAD369" s="472"/>
      <c r="DAE369" s="472"/>
      <c r="DAF369" s="472"/>
      <c r="DAG369" s="472"/>
      <c r="DAH369" s="472"/>
      <c r="DAI369" s="472"/>
      <c r="DAJ369" s="472"/>
      <c r="DAK369" s="472"/>
      <c r="DAL369" s="472"/>
      <c r="DAM369" s="472"/>
      <c r="DAN369" s="472"/>
      <c r="DAO369" s="472"/>
      <c r="DAP369" s="472"/>
      <c r="DAQ369" s="472"/>
      <c r="DAR369" s="472"/>
      <c r="DAS369" s="472"/>
      <c r="DAT369" s="472"/>
      <c r="DAU369" s="472"/>
      <c r="DAV369" s="472"/>
      <c r="DAW369" s="472"/>
      <c r="DAX369" s="472"/>
      <c r="DAY369" s="472"/>
      <c r="DAZ369" s="472"/>
      <c r="DBA369" s="472"/>
      <c r="DBB369" s="472"/>
      <c r="DBC369" s="472"/>
      <c r="DBD369" s="472"/>
      <c r="DBE369" s="472"/>
      <c r="DBF369" s="472"/>
      <c r="DBG369" s="472"/>
      <c r="DBH369" s="472"/>
      <c r="DBI369" s="472"/>
      <c r="DBJ369" s="472"/>
      <c r="DBK369" s="472"/>
      <c r="DBL369" s="472"/>
      <c r="DBM369" s="472"/>
      <c r="DBN369" s="472"/>
      <c r="DBO369" s="472"/>
      <c r="DBP369" s="472"/>
      <c r="DBQ369" s="472"/>
      <c r="DBR369" s="472"/>
      <c r="DBS369" s="472"/>
      <c r="DBT369" s="472"/>
      <c r="DBU369" s="472"/>
      <c r="DBV369" s="472"/>
      <c r="DBW369" s="472"/>
      <c r="DBX369" s="472"/>
      <c r="DBY369" s="472"/>
      <c r="DBZ369" s="472"/>
      <c r="DCA369" s="472"/>
      <c r="DCB369" s="472"/>
      <c r="DCC369" s="472"/>
      <c r="DCD369" s="472"/>
      <c r="DCE369" s="472"/>
      <c r="DCF369" s="472"/>
      <c r="DCG369" s="472"/>
      <c r="DCH369" s="472"/>
      <c r="DCI369" s="472"/>
      <c r="DCJ369" s="472"/>
      <c r="DCK369" s="472"/>
      <c r="DCL369" s="472"/>
      <c r="DCM369" s="472"/>
      <c r="DCN369" s="472"/>
      <c r="DCO369" s="472"/>
      <c r="DCP369" s="472"/>
      <c r="DCQ369" s="472"/>
      <c r="DCR369" s="472"/>
      <c r="DCS369" s="472"/>
      <c r="DCT369" s="472"/>
      <c r="DCU369" s="472"/>
      <c r="DCV369" s="472"/>
      <c r="DCW369" s="472"/>
      <c r="DCX369" s="472"/>
      <c r="DCY369" s="472"/>
      <c r="DCZ369" s="472"/>
      <c r="DDA369" s="472"/>
      <c r="DDB369" s="472"/>
      <c r="DDC369" s="472"/>
      <c r="DDD369" s="472"/>
      <c r="DDE369" s="472"/>
      <c r="DDF369" s="472"/>
      <c r="DDG369" s="472"/>
      <c r="DDH369" s="472"/>
      <c r="DDI369" s="472"/>
      <c r="DDJ369" s="472"/>
      <c r="DDK369" s="472"/>
      <c r="DDL369" s="472"/>
      <c r="DDO369" s="472"/>
      <c r="DDP369" s="472"/>
      <c r="DDQ369" s="472"/>
      <c r="DDR369" s="472"/>
      <c r="DDS369" s="472"/>
      <c r="DDT369" s="472"/>
      <c r="DDU369" s="472"/>
      <c r="DDV369" s="472"/>
      <c r="DDW369" s="472"/>
      <c r="DDX369" s="472"/>
      <c r="DDY369" s="472"/>
      <c r="DDZ369" s="472"/>
      <c r="DEA369" s="472"/>
      <c r="DEB369" s="472"/>
      <c r="DEC369" s="472"/>
      <c r="DED369" s="472"/>
      <c r="DEE369" s="472"/>
      <c r="DEF369" s="472"/>
      <c r="DEG369" s="472"/>
      <c r="DEH369" s="472"/>
      <c r="DEI369" s="472"/>
      <c r="DEJ369" s="472"/>
      <c r="DEK369" s="472"/>
      <c r="DEL369" s="472"/>
      <c r="DEM369" s="472"/>
      <c r="DEN369" s="472"/>
      <c r="DEO369" s="472"/>
      <c r="DEP369" s="472"/>
      <c r="DEQ369" s="472"/>
      <c r="DER369" s="472"/>
      <c r="DES369" s="472"/>
      <c r="DET369" s="472"/>
      <c r="DEU369" s="472"/>
      <c r="DEV369" s="472"/>
      <c r="DEW369" s="472"/>
      <c r="DEX369" s="472"/>
      <c r="DEY369" s="472"/>
      <c r="DEZ369" s="472"/>
      <c r="DFA369" s="472"/>
      <c r="DFB369" s="472"/>
      <c r="DFC369" s="472"/>
      <c r="DFD369" s="472"/>
      <c r="DFE369" s="472"/>
      <c r="DFF369" s="472"/>
      <c r="DFG369" s="472"/>
      <c r="DFH369" s="472"/>
      <c r="DFI369" s="472"/>
      <c r="DFJ369" s="472"/>
      <c r="DFK369" s="472"/>
      <c r="DFL369" s="472"/>
      <c r="DFM369" s="472"/>
      <c r="DFN369" s="472"/>
      <c r="DFO369" s="472"/>
      <c r="DFP369" s="472"/>
      <c r="DFQ369" s="472"/>
      <c r="DFR369" s="472"/>
      <c r="DFS369" s="472"/>
      <c r="DFT369" s="472"/>
      <c r="DFU369" s="472"/>
      <c r="DFV369" s="472"/>
      <c r="DFW369" s="472"/>
      <c r="DFX369" s="472"/>
      <c r="DFY369" s="472"/>
      <c r="DFZ369" s="472"/>
      <c r="DGA369" s="472"/>
      <c r="DGB369" s="472"/>
      <c r="DGC369" s="472"/>
      <c r="DGD369" s="472"/>
      <c r="DGE369" s="472"/>
      <c r="DGF369" s="472"/>
      <c r="DGG369" s="472"/>
      <c r="DGH369" s="472"/>
      <c r="DGI369" s="472"/>
      <c r="DGJ369" s="472"/>
      <c r="DGK369" s="472"/>
      <c r="DGL369" s="472"/>
      <c r="DGM369" s="472"/>
      <c r="DGN369" s="472"/>
      <c r="DGO369" s="472"/>
      <c r="DGP369" s="472"/>
      <c r="DGQ369" s="472"/>
      <c r="DGR369" s="472"/>
      <c r="DGS369" s="472"/>
      <c r="DGT369" s="472"/>
      <c r="DGU369" s="472"/>
      <c r="DGV369" s="472"/>
      <c r="DGW369" s="472"/>
      <c r="DGX369" s="472"/>
      <c r="DGY369" s="472"/>
      <c r="DGZ369" s="472"/>
      <c r="DHA369" s="472"/>
      <c r="DHB369" s="472"/>
      <c r="DHC369" s="472"/>
      <c r="DHD369" s="472"/>
      <c r="DHE369" s="472"/>
      <c r="DHF369" s="472"/>
      <c r="DHG369" s="472"/>
      <c r="DHH369" s="472"/>
      <c r="DHI369" s="472"/>
      <c r="DHJ369" s="472"/>
      <c r="DHK369" s="472"/>
      <c r="DHL369" s="472"/>
      <c r="DHM369" s="472"/>
      <c r="DHN369" s="472"/>
      <c r="DHO369" s="472"/>
      <c r="DHP369" s="472"/>
      <c r="DHQ369" s="472"/>
      <c r="DHR369" s="472"/>
      <c r="DHS369" s="472"/>
      <c r="DHT369" s="472"/>
      <c r="DHU369" s="472"/>
      <c r="DHV369" s="472"/>
      <c r="DHW369" s="472"/>
      <c r="DHX369" s="472"/>
      <c r="DHY369" s="472"/>
      <c r="DHZ369" s="472"/>
      <c r="DIA369" s="472"/>
      <c r="DIB369" s="472"/>
      <c r="DIC369" s="472"/>
      <c r="DID369" s="472"/>
      <c r="DIE369" s="472"/>
      <c r="DIF369" s="472"/>
      <c r="DIG369" s="472"/>
      <c r="DIH369" s="472"/>
      <c r="DII369" s="472"/>
      <c r="DIJ369" s="472"/>
      <c r="DIK369" s="472"/>
      <c r="DIL369" s="472"/>
      <c r="DIM369" s="472"/>
      <c r="DIN369" s="472"/>
      <c r="DIO369" s="472"/>
      <c r="DIP369" s="472"/>
      <c r="DIQ369" s="472"/>
      <c r="DIR369" s="472"/>
      <c r="DIS369" s="472"/>
      <c r="DIT369" s="472"/>
      <c r="DIU369" s="472"/>
      <c r="DIV369" s="472"/>
      <c r="DIW369" s="472"/>
      <c r="DIX369" s="472"/>
      <c r="DIY369" s="472"/>
      <c r="DIZ369" s="472"/>
      <c r="DJA369" s="472"/>
      <c r="DJB369" s="472"/>
      <c r="DJC369" s="472"/>
      <c r="DJD369" s="472"/>
      <c r="DJE369" s="472"/>
      <c r="DJF369" s="472"/>
      <c r="DJG369" s="472"/>
      <c r="DJH369" s="472"/>
      <c r="DJI369" s="472"/>
      <c r="DJJ369" s="472"/>
      <c r="DJK369" s="472"/>
      <c r="DJL369" s="472"/>
      <c r="DJM369" s="472"/>
      <c r="DJN369" s="472"/>
      <c r="DJO369" s="472"/>
      <c r="DJP369" s="472"/>
      <c r="DJQ369" s="472"/>
      <c r="DJR369" s="472"/>
      <c r="DJS369" s="472"/>
      <c r="DJT369" s="472"/>
      <c r="DJU369" s="472"/>
      <c r="DJV369" s="472"/>
      <c r="DJW369" s="472"/>
      <c r="DJX369" s="472"/>
      <c r="DJY369" s="472"/>
      <c r="DJZ369" s="472"/>
      <c r="DKA369" s="472"/>
      <c r="DKB369" s="472"/>
      <c r="DKC369" s="472"/>
      <c r="DKD369" s="472"/>
      <c r="DKE369" s="472"/>
      <c r="DKF369" s="472"/>
      <c r="DKG369" s="472"/>
      <c r="DKH369" s="472"/>
      <c r="DKI369" s="472"/>
      <c r="DKJ369" s="472"/>
      <c r="DKK369" s="472"/>
      <c r="DKL369" s="472"/>
      <c r="DKM369" s="472"/>
      <c r="DKN369" s="472"/>
      <c r="DKO369" s="472"/>
      <c r="DKP369" s="472"/>
      <c r="DKQ369" s="472"/>
      <c r="DKR369" s="472"/>
      <c r="DKS369" s="472"/>
      <c r="DKT369" s="472"/>
      <c r="DKU369" s="472"/>
      <c r="DKV369" s="472"/>
      <c r="DKW369" s="472"/>
      <c r="DKX369" s="472"/>
      <c r="DKY369" s="472"/>
      <c r="DKZ369" s="472"/>
      <c r="DLA369" s="472"/>
      <c r="DLB369" s="472"/>
      <c r="DLC369" s="472"/>
      <c r="DLD369" s="472"/>
      <c r="DLE369" s="472"/>
      <c r="DLF369" s="472"/>
      <c r="DLG369" s="472"/>
      <c r="DLH369" s="472"/>
      <c r="DLI369" s="472"/>
      <c r="DLJ369" s="472"/>
      <c r="DLK369" s="472"/>
      <c r="DLL369" s="472"/>
      <c r="DLM369" s="472"/>
      <c r="DLN369" s="472"/>
      <c r="DLO369" s="472"/>
      <c r="DLP369" s="472"/>
      <c r="DLQ369" s="472"/>
      <c r="DLR369" s="472"/>
      <c r="DLS369" s="472"/>
      <c r="DLT369" s="472"/>
      <c r="DLU369" s="472"/>
      <c r="DLV369" s="472"/>
      <c r="DLW369" s="472"/>
      <c r="DLX369" s="472"/>
      <c r="DLY369" s="472"/>
      <c r="DLZ369" s="472"/>
      <c r="DMA369" s="472"/>
      <c r="DMB369" s="472"/>
      <c r="DMC369" s="472"/>
      <c r="DMD369" s="472"/>
      <c r="DME369" s="472"/>
      <c r="DMF369" s="472"/>
      <c r="DMG369" s="472"/>
      <c r="DMH369" s="472"/>
      <c r="DMI369" s="472"/>
      <c r="DMJ369" s="472"/>
      <c r="DMK369" s="472"/>
      <c r="DML369" s="472"/>
      <c r="DMM369" s="472"/>
      <c r="DMN369" s="472"/>
      <c r="DMO369" s="472"/>
      <c r="DMP369" s="472"/>
      <c r="DMQ369" s="472"/>
      <c r="DMR369" s="472"/>
      <c r="DMS369" s="472"/>
      <c r="DMT369" s="472"/>
      <c r="DMU369" s="472"/>
      <c r="DMV369" s="472"/>
      <c r="DMW369" s="472"/>
      <c r="DMX369" s="472"/>
      <c r="DMY369" s="472"/>
      <c r="DMZ369" s="472"/>
      <c r="DNA369" s="472"/>
      <c r="DNB369" s="472"/>
      <c r="DNC369" s="472"/>
      <c r="DND369" s="472"/>
      <c r="DNE369" s="472"/>
      <c r="DNF369" s="472"/>
      <c r="DNG369" s="472"/>
      <c r="DNH369" s="472"/>
      <c r="DNK369" s="472"/>
      <c r="DNL369" s="472"/>
      <c r="DNM369" s="472"/>
      <c r="DNN369" s="472"/>
      <c r="DNO369" s="472"/>
      <c r="DNP369" s="472"/>
      <c r="DNQ369" s="472"/>
      <c r="DNR369" s="472"/>
      <c r="DNS369" s="472"/>
      <c r="DNT369" s="472"/>
      <c r="DNU369" s="472"/>
      <c r="DNV369" s="472"/>
      <c r="DNW369" s="472"/>
      <c r="DNX369" s="472"/>
      <c r="DNY369" s="472"/>
      <c r="DNZ369" s="472"/>
      <c r="DOA369" s="472"/>
      <c r="DOB369" s="472"/>
      <c r="DOC369" s="472"/>
      <c r="DOD369" s="472"/>
      <c r="DOE369" s="472"/>
      <c r="DOF369" s="472"/>
      <c r="DOG369" s="472"/>
      <c r="DOH369" s="472"/>
      <c r="DOI369" s="472"/>
      <c r="DOJ369" s="472"/>
      <c r="DOK369" s="472"/>
      <c r="DOL369" s="472"/>
      <c r="DOM369" s="472"/>
      <c r="DON369" s="472"/>
      <c r="DOO369" s="472"/>
      <c r="DOP369" s="472"/>
      <c r="DOQ369" s="472"/>
      <c r="DOR369" s="472"/>
      <c r="DOS369" s="472"/>
      <c r="DOT369" s="472"/>
      <c r="DOU369" s="472"/>
      <c r="DOV369" s="472"/>
      <c r="DOW369" s="472"/>
      <c r="DOX369" s="472"/>
      <c r="DOY369" s="472"/>
      <c r="DOZ369" s="472"/>
      <c r="DPA369" s="472"/>
      <c r="DPB369" s="472"/>
      <c r="DPC369" s="472"/>
      <c r="DPD369" s="472"/>
      <c r="DPE369" s="472"/>
      <c r="DPF369" s="472"/>
      <c r="DPG369" s="472"/>
      <c r="DPH369" s="472"/>
      <c r="DPI369" s="472"/>
      <c r="DPJ369" s="472"/>
      <c r="DPK369" s="472"/>
      <c r="DPL369" s="472"/>
      <c r="DPM369" s="472"/>
      <c r="DPN369" s="472"/>
      <c r="DPO369" s="472"/>
      <c r="DPP369" s="472"/>
      <c r="DPQ369" s="472"/>
      <c r="DPR369" s="472"/>
      <c r="DPS369" s="472"/>
      <c r="DPT369" s="472"/>
      <c r="DPU369" s="472"/>
      <c r="DPV369" s="472"/>
      <c r="DPW369" s="472"/>
      <c r="DPX369" s="472"/>
      <c r="DPY369" s="472"/>
      <c r="DPZ369" s="472"/>
      <c r="DQA369" s="472"/>
      <c r="DQB369" s="472"/>
      <c r="DQC369" s="472"/>
      <c r="DQD369" s="472"/>
      <c r="DQE369" s="472"/>
      <c r="DQF369" s="472"/>
      <c r="DQG369" s="472"/>
      <c r="DQH369" s="472"/>
      <c r="DQI369" s="472"/>
      <c r="DQJ369" s="472"/>
      <c r="DQK369" s="472"/>
      <c r="DQL369" s="472"/>
      <c r="DQM369" s="472"/>
      <c r="DQN369" s="472"/>
      <c r="DQO369" s="472"/>
      <c r="DQP369" s="472"/>
      <c r="DQQ369" s="472"/>
      <c r="DQR369" s="472"/>
      <c r="DQS369" s="472"/>
      <c r="DQT369" s="472"/>
      <c r="DQU369" s="472"/>
      <c r="DQV369" s="472"/>
      <c r="DQW369" s="472"/>
      <c r="DQX369" s="472"/>
      <c r="DQY369" s="472"/>
      <c r="DQZ369" s="472"/>
      <c r="DRA369" s="472"/>
      <c r="DRB369" s="472"/>
      <c r="DRC369" s="472"/>
      <c r="DRD369" s="472"/>
      <c r="DRE369" s="472"/>
      <c r="DRF369" s="472"/>
      <c r="DRG369" s="472"/>
      <c r="DRH369" s="472"/>
      <c r="DRI369" s="472"/>
      <c r="DRJ369" s="472"/>
      <c r="DRK369" s="472"/>
      <c r="DRL369" s="472"/>
      <c r="DRM369" s="472"/>
      <c r="DRN369" s="472"/>
      <c r="DRO369" s="472"/>
      <c r="DRP369" s="472"/>
      <c r="DRQ369" s="472"/>
      <c r="DRR369" s="472"/>
      <c r="DRS369" s="472"/>
      <c r="DRT369" s="472"/>
      <c r="DRU369" s="472"/>
      <c r="DRV369" s="472"/>
      <c r="DRW369" s="472"/>
      <c r="DRX369" s="472"/>
      <c r="DRY369" s="472"/>
      <c r="DRZ369" s="472"/>
      <c r="DSA369" s="472"/>
      <c r="DSB369" s="472"/>
      <c r="DSC369" s="472"/>
      <c r="DSD369" s="472"/>
      <c r="DSE369" s="472"/>
      <c r="DSF369" s="472"/>
      <c r="DSG369" s="472"/>
      <c r="DSH369" s="472"/>
      <c r="DSI369" s="472"/>
      <c r="DSJ369" s="472"/>
      <c r="DSK369" s="472"/>
      <c r="DSL369" s="472"/>
      <c r="DSM369" s="472"/>
      <c r="DSN369" s="472"/>
      <c r="DSO369" s="472"/>
      <c r="DSP369" s="472"/>
      <c r="DSQ369" s="472"/>
      <c r="DSR369" s="472"/>
      <c r="DSS369" s="472"/>
      <c r="DST369" s="472"/>
      <c r="DSU369" s="472"/>
      <c r="DSV369" s="472"/>
      <c r="DSW369" s="472"/>
      <c r="DSX369" s="472"/>
      <c r="DSY369" s="472"/>
      <c r="DSZ369" s="472"/>
      <c r="DTA369" s="472"/>
      <c r="DTB369" s="472"/>
      <c r="DTC369" s="472"/>
      <c r="DTD369" s="472"/>
      <c r="DTE369" s="472"/>
      <c r="DTF369" s="472"/>
      <c r="DTG369" s="472"/>
      <c r="DTH369" s="472"/>
      <c r="DTI369" s="472"/>
      <c r="DTJ369" s="472"/>
      <c r="DTK369" s="472"/>
      <c r="DTL369" s="472"/>
      <c r="DTM369" s="472"/>
      <c r="DTN369" s="472"/>
      <c r="DTO369" s="472"/>
      <c r="DTP369" s="472"/>
      <c r="DTQ369" s="472"/>
      <c r="DTR369" s="472"/>
      <c r="DTS369" s="472"/>
      <c r="DTT369" s="472"/>
      <c r="DTU369" s="472"/>
      <c r="DTV369" s="472"/>
      <c r="DTW369" s="472"/>
      <c r="DTX369" s="472"/>
      <c r="DTY369" s="472"/>
      <c r="DTZ369" s="472"/>
      <c r="DUA369" s="472"/>
      <c r="DUB369" s="472"/>
      <c r="DUC369" s="472"/>
      <c r="DUD369" s="472"/>
      <c r="DUE369" s="472"/>
      <c r="DUF369" s="472"/>
      <c r="DUG369" s="472"/>
      <c r="DUH369" s="472"/>
      <c r="DUI369" s="472"/>
      <c r="DUJ369" s="472"/>
      <c r="DUK369" s="472"/>
      <c r="DUL369" s="472"/>
      <c r="DUM369" s="472"/>
      <c r="DUN369" s="472"/>
      <c r="DUO369" s="472"/>
      <c r="DUP369" s="472"/>
      <c r="DUQ369" s="472"/>
      <c r="DUR369" s="472"/>
      <c r="DUS369" s="472"/>
      <c r="DUT369" s="472"/>
      <c r="DUU369" s="472"/>
      <c r="DUV369" s="472"/>
      <c r="DUW369" s="472"/>
      <c r="DUX369" s="472"/>
      <c r="DUY369" s="472"/>
      <c r="DUZ369" s="472"/>
      <c r="DVA369" s="472"/>
      <c r="DVB369" s="472"/>
      <c r="DVC369" s="472"/>
      <c r="DVD369" s="472"/>
      <c r="DVE369" s="472"/>
      <c r="DVF369" s="472"/>
      <c r="DVG369" s="472"/>
      <c r="DVH369" s="472"/>
      <c r="DVI369" s="472"/>
      <c r="DVJ369" s="472"/>
      <c r="DVK369" s="472"/>
      <c r="DVL369" s="472"/>
      <c r="DVM369" s="472"/>
      <c r="DVN369" s="472"/>
      <c r="DVO369" s="472"/>
      <c r="DVP369" s="472"/>
      <c r="DVQ369" s="472"/>
      <c r="DVR369" s="472"/>
      <c r="DVS369" s="472"/>
      <c r="DVT369" s="472"/>
      <c r="DVU369" s="472"/>
      <c r="DVV369" s="472"/>
      <c r="DVW369" s="472"/>
      <c r="DVX369" s="472"/>
      <c r="DVY369" s="472"/>
      <c r="DVZ369" s="472"/>
      <c r="DWA369" s="472"/>
      <c r="DWB369" s="472"/>
      <c r="DWC369" s="472"/>
      <c r="DWD369" s="472"/>
      <c r="DWE369" s="472"/>
      <c r="DWF369" s="472"/>
      <c r="DWG369" s="472"/>
      <c r="DWH369" s="472"/>
      <c r="DWI369" s="472"/>
      <c r="DWJ369" s="472"/>
      <c r="DWK369" s="472"/>
      <c r="DWL369" s="472"/>
      <c r="DWM369" s="472"/>
      <c r="DWN369" s="472"/>
      <c r="DWO369" s="472"/>
      <c r="DWP369" s="472"/>
      <c r="DWQ369" s="472"/>
      <c r="DWR369" s="472"/>
      <c r="DWS369" s="472"/>
      <c r="DWT369" s="472"/>
      <c r="DWU369" s="472"/>
      <c r="DWV369" s="472"/>
      <c r="DWW369" s="472"/>
      <c r="DWX369" s="472"/>
      <c r="DWY369" s="472"/>
      <c r="DWZ369" s="472"/>
      <c r="DXA369" s="472"/>
      <c r="DXB369" s="472"/>
      <c r="DXC369" s="472"/>
      <c r="DXD369" s="472"/>
      <c r="DXG369" s="472"/>
      <c r="DXH369" s="472"/>
      <c r="DXI369" s="472"/>
      <c r="DXJ369" s="472"/>
      <c r="DXK369" s="472"/>
      <c r="DXL369" s="472"/>
      <c r="DXM369" s="472"/>
      <c r="DXN369" s="472"/>
      <c r="DXO369" s="472"/>
      <c r="DXP369" s="472"/>
      <c r="DXQ369" s="472"/>
      <c r="DXR369" s="472"/>
      <c r="DXS369" s="472"/>
      <c r="DXT369" s="472"/>
      <c r="DXU369" s="472"/>
      <c r="DXV369" s="472"/>
      <c r="DXW369" s="472"/>
      <c r="DXX369" s="472"/>
      <c r="DXY369" s="472"/>
      <c r="DXZ369" s="472"/>
      <c r="DYA369" s="472"/>
      <c r="DYB369" s="472"/>
      <c r="DYC369" s="472"/>
      <c r="DYD369" s="472"/>
      <c r="DYE369" s="472"/>
      <c r="DYF369" s="472"/>
      <c r="DYG369" s="472"/>
      <c r="DYH369" s="472"/>
      <c r="DYI369" s="472"/>
      <c r="DYJ369" s="472"/>
      <c r="DYK369" s="472"/>
      <c r="DYL369" s="472"/>
      <c r="DYM369" s="472"/>
      <c r="DYN369" s="472"/>
      <c r="DYO369" s="472"/>
      <c r="DYP369" s="472"/>
      <c r="DYQ369" s="472"/>
      <c r="DYR369" s="472"/>
      <c r="DYS369" s="472"/>
      <c r="DYT369" s="472"/>
      <c r="DYU369" s="472"/>
      <c r="DYV369" s="472"/>
      <c r="DYW369" s="472"/>
      <c r="DYX369" s="472"/>
      <c r="DYY369" s="472"/>
      <c r="DYZ369" s="472"/>
      <c r="DZA369" s="472"/>
      <c r="DZB369" s="472"/>
      <c r="DZC369" s="472"/>
      <c r="DZD369" s="472"/>
      <c r="DZE369" s="472"/>
      <c r="DZF369" s="472"/>
      <c r="DZG369" s="472"/>
      <c r="DZH369" s="472"/>
      <c r="DZI369" s="472"/>
      <c r="DZJ369" s="472"/>
      <c r="DZK369" s="472"/>
      <c r="DZL369" s="472"/>
      <c r="DZM369" s="472"/>
      <c r="DZN369" s="472"/>
      <c r="DZO369" s="472"/>
      <c r="DZP369" s="472"/>
      <c r="DZQ369" s="472"/>
      <c r="DZR369" s="472"/>
      <c r="DZS369" s="472"/>
      <c r="DZT369" s="472"/>
      <c r="DZU369" s="472"/>
      <c r="DZV369" s="472"/>
      <c r="DZW369" s="472"/>
      <c r="DZX369" s="472"/>
      <c r="DZY369" s="472"/>
      <c r="DZZ369" s="472"/>
      <c r="EAA369" s="472"/>
      <c r="EAB369" s="472"/>
      <c r="EAC369" s="472"/>
      <c r="EAD369" s="472"/>
      <c r="EAE369" s="472"/>
      <c r="EAF369" s="472"/>
      <c r="EAG369" s="472"/>
      <c r="EAH369" s="472"/>
      <c r="EAI369" s="472"/>
      <c r="EAJ369" s="472"/>
      <c r="EAK369" s="472"/>
      <c r="EAL369" s="472"/>
      <c r="EAM369" s="472"/>
      <c r="EAN369" s="472"/>
      <c r="EAO369" s="472"/>
      <c r="EAP369" s="472"/>
      <c r="EAQ369" s="472"/>
      <c r="EAR369" s="472"/>
      <c r="EAS369" s="472"/>
      <c r="EAT369" s="472"/>
      <c r="EAU369" s="472"/>
      <c r="EAV369" s="472"/>
      <c r="EAW369" s="472"/>
      <c r="EAX369" s="472"/>
      <c r="EAY369" s="472"/>
      <c r="EAZ369" s="472"/>
      <c r="EBA369" s="472"/>
      <c r="EBB369" s="472"/>
      <c r="EBC369" s="472"/>
      <c r="EBD369" s="472"/>
      <c r="EBE369" s="472"/>
      <c r="EBF369" s="472"/>
      <c r="EBG369" s="472"/>
      <c r="EBH369" s="472"/>
      <c r="EBI369" s="472"/>
      <c r="EBJ369" s="472"/>
      <c r="EBK369" s="472"/>
      <c r="EBL369" s="472"/>
      <c r="EBM369" s="472"/>
      <c r="EBN369" s="472"/>
      <c r="EBO369" s="472"/>
      <c r="EBP369" s="472"/>
      <c r="EBQ369" s="472"/>
      <c r="EBR369" s="472"/>
      <c r="EBS369" s="472"/>
      <c r="EBT369" s="472"/>
      <c r="EBU369" s="472"/>
      <c r="EBV369" s="472"/>
      <c r="EBW369" s="472"/>
      <c r="EBX369" s="472"/>
      <c r="EBY369" s="472"/>
      <c r="EBZ369" s="472"/>
      <c r="ECA369" s="472"/>
      <c r="ECB369" s="472"/>
      <c r="ECC369" s="472"/>
      <c r="ECD369" s="472"/>
      <c r="ECE369" s="472"/>
      <c r="ECF369" s="472"/>
      <c r="ECG369" s="472"/>
      <c r="ECH369" s="472"/>
      <c r="ECI369" s="472"/>
      <c r="ECJ369" s="472"/>
      <c r="ECK369" s="472"/>
      <c r="ECL369" s="472"/>
      <c r="ECM369" s="472"/>
      <c r="ECN369" s="472"/>
      <c r="ECO369" s="472"/>
      <c r="ECP369" s="472"/>
      <c r="ECQ369" s="472"/>
      <c r="ECR369" s="472"/>
      <c r="ECS369" s="472"/>
      <c r="ECT369" s="472"/>
      <c r="ECU369" s="472"/>
      <c r="ECV369" s="472"/>
      <c r="ECW369" s="472"/>
      <c r="ECX369" s="472"/>
      <c r="ECY369" s="472"/>
      <c r="ECZ369" s="472"/>
      <c r="EDA369" s="472"/>
      <c r="EDB369" s="472"/>
      <c r="EDC369" s="472"/>
      <c r="EDD369" s="472"/>
      <c r="EDE369" s="472"/>
      <c r="EDF369" s="472"/>
      <c r="EDG369" s="472"/>
      <c r="EDH369" s="472"/>
      <c r="EDI369" s="472"/>
      <c r="EDJ369" s="472"/>
      <c r="EDK369" s="472"/>
      <c r="EDL369" s="472"/>
      <c r="EDM369" s="472"/>
      <c r="EDN369" s="472"/>
      <c r="EDO369" s="472"/>
      <c r="EDP369" s="472"/>
      <c r="EDQ369" s="472"/>
      <c r="EDR369" s="472"/>
      <c r="EDS369" s="472"/>
      <c r="EDT369" s="472"/>
      <c r="EDU369" s="472"/>
      <c r="EDV369" s="472"/>
      <c r="EDW369" s="472"/>
      <c r="EDX369" s="472"/>
      <c r="EDY369" s="472"/>
      <c r="EDZ369" s="472"/>
      <c r="EEA369" s="472"/>
      <c r="EEB369" s="472"/>
      <c r="EEC369" s="472"/>
      <c r="EED369" s="472"/>
      <c r="EEE369" s="472"/>
      <c r="EEF369" s="472"/>
      <c r="EEG369" s="472"/>
      <c r="EEH369" s="472"/>
      <c r="EEI369" s="472"/>
      <c r="EEJ369" s="472"/>
      <c r="EEK369" s="472"/>
      <c r="EEL369" s="472"/>
      <c r="EEM369" s="472"/>
      <c r="EEN369" s="472"/>
      <c r="EEO369" s="472"/>
      <c r="EEP369" s="472"/>
      <c r="EEQ369" s="472"/>
      <c r="EER369" s="472"/>
      <c r="EES369" s="472"/>
      <c r="EET369" s="472"/>
      <c r="EEU369" s="472"/>
      <c r="EEV369" s="472"/>
      <c r="EEW369" s="472"/>
      <c r="EEX369" s="472"/>
      <c r="EEY369" s="472"/>
      <c r="EEZ369" s="472"/>
      <c r="EFA369" s="472"/>
      <c r="EFB369" s="472"/>
      <c r="EFC369" s="472"/>
      <c r="EFD369" s="472"/>
      <c r="EFE369" s="472"/>
      <c r="EFF369" s="472"/>
      <c r="EFG369" s="472"/>
      <c r="EFH369" s="472"/>
      <c r="EFI369" s="472"/>
      <c r="EFJ369" s="472"/>
      <c r="EFK369" s="472"/>
      <c r="EFL369" s="472"/>
      <c r="EFM369" s="472"/>
      <c r="EFN369" s="472"/>
      <c r="EFO369" s="472"/>
      <c r="EFP369" s="472"/>
      <c r="EFQ369" s="472"/>
      <c r="EFR369" s="472"/>
      <c r="EFS369" s="472"/>
      <c r="EFT369" s="472"/>
      <c r="EFU369" s="472"/>
      <c r="EFV369" s="472"/>
      <c r="EFW369" s="472"/>
      <c r="EFX369" s="472"/>
      <c r="EFY369" s="472"/>
      <c r="EFZ369" s="472"/>
      <c r="EGA369" s="472"/>
      <c r="EGB369" s="472"/>
      <c r="EGC369" s="472"/>
      <c r="EGD369" s="472"/>
      <c r="EGE369" s="472"/>
      <c r="EGF369" s="472"/>
      <c r="EGG369" s="472"/>
      <c r="EGH369" s="472"/>
      <c r="EGI369" s="472"/>
      <c r="EGJ369" s="472"/>
      <c r="EGK369" s="472"/>
      <c r="EGL369" s="472"/>
      <c r="EGM369" s="472"/>
      <c r="EGN369" s="472"/>
      <c r="EGO369" s="472"/>
      <c r="EGP369" s="472"/>
      <c r="EGQ369" s="472"/>
      <c r="EGR369" s="472"/>
      <c r="EGS369" s="472"/>
      <c r="EGT369" s="472"/>
      <c r="EGU369" s="472"/>
      <c r="EGV369" s="472"/>
      <c r="EGW369" s="472"/>
      <c r="EGX369" s="472"/>
      <c r="EGY369" s="472"/>
      <c r="EGZ369" s="472"/>
      <c r="EHC369" s="472"/>
      <c r="EHD369" s="472"/>
      <c r="EHE369" s="472"/>
      <c r="EHF369" s="472"/>
      <c r="EHG369" s="472"/>
      <c r="EHH369" s="472"/>
      <c r="EHI369" s="472"/>
      <c r="EHJ369" s="472"/>
      <c r="EHK369" s="472"/>
      <c r="EHL369" s="472"/>
      <c r="EHM369" s="472"/>
      <c r="EHN369" s="472"/>
      <c r="EHO369" s="472"/>
      <c r="EHP369" s="472"/>
      <c r="EHQ369" s="472"/>
      <c r="EHR369" s="472"/>
      <c r="EHS369" s="472"/>
      <c r="EHT369" s="472"/>
      <c r="EHU369" s="472"/>
      <c r="EHV369" s="472"/>
      <c r="EHW369" s="472"/>
      <c r="EHX369" s="472"/>
      <c r="EHY369" s="472"/>
      <c r="EHZ369" s="472"/>
      <c r="EIA369" s="472"/>
      <c r="EIB369" s="472"/>
      <c r="EIC369" s="472"/>
      <c r="EID369" s="472"/>
      <c r="EIE369" s="472"/>
      <c r="EIF369" s="472"/>
      <c r="EIG369" s="472"/>
      <c r="EIH369" s="472"/>
      <c r="EII369" s="472"/>
      <c r="EIJ369" s="472"/>
      <c r="EIK369" s="472"/>
      <c r="EIL369" s="472"/>
      <c r="EIM369" s="472"/>
      <c r="EIN369" s="472"/>
      <c r="EIO369" s="472"/>
      <c r="EIP369" s="472"/>
      <c r="EIQ369" s="472"/>
      <c r="EIR369" s="472"/>
      <c r="EIS369" s="472"/>
      <c r="EIT369" s="472"/>
      <c r="EIU369" s="472"/>
      <c r="EIV369" s="472"/>
      <c r="EIW369" s="472"/>
      <c r="EIX369" s="472"/>
      <c r="EIY369" s="472"/>
      <c r="EIZ369" s="472"/>
      <c r="EJA369" s="472"/>
      <c r="EJB369" s="472"/>
      <c r="EJC369" s="472"/>
      <c r="EJD369" s="472"/>
      <c r="EJE369" s="472"/>
      <c r="EJF369" s="472"/>
      <c r="EJG369" s="472"/>
      <c r="EJH369" s="472"/>
      <c r="EJI369" s="472"/>
      <c r="EJJ369" s="472"/>
      <c r="EJK369" s="472"/>
      <c r="EJL369" s="472"/>
      <c r="EJM369" s="472"/>
      <c r="EJN369" s="472"/>
      <c r="EJO369" s="472"/>
      <c r="EJP369" s="472"/>
      <c r="EJQ369" s="472"/>
      <c r="EJR369" s="472"/>
      <c r="EJS369" s="472"/>
      <c r="EJT369" s="472"/>
      <c r="EJU369" s="472"/>
      <c r="EJV369" s="472"/>
      <c r="EJW369" s="472"/>
      <c r="EJX369" s="472"/>
      <c r="EJY369" s="472"/>
      <c r="EJZ369" s="472"/>
      <c r="EKA369" s="472"/>
      <c r="EKB369" s="472"/>
      <c r="EKC369" s="472"/>
      <c r="EKD369" s="472"/>
      <c r="EKE369" s="472"/>
      <c r="EKF369" s="472"/>
      <c r="EKG369" s="472"/>
      <c r="EKH369" s="472"/>
      <c r="EKI369" s="472"/>
      <c r="EKJ369" s="472"/>
      <c r="EKK369" s="472"/>
      <c r="EKL369" s="472"/>
      <c r="EKM369" s="472"/>
      <c r="EKN369" s="472"/>
      <c r="EKO369" s="472"/>
      <c r="EKP369" s="472"/>
      <c r="EKQ369" s="472"/>
      <c r="EKR369" s="472"/>
      <c r="EKS369" s="472"/>
      <c r="EKT369" s="472"/>
      <c r="EKU369" s="472"/>
      <c r="EKV369" s="472"/>
      <c r="EKW369" s="472"/>
      <c r="EKX369" s="472"/>
      <c r="EKY369" s="472"/>
      <c r="EKZ369" s="472"/>
      <c r="ELA369" s="472"/>
      <c r="ELB369" s="472"/>
      <c r="ELC369" s="472"/>
      <c r="ELD369" s="472"/>
      <c r="ELE369" s="472"/>
      <c r="ELF369" s="472"/>
      <c r="ELG369" s="472"/>
      <c r="ELH369" s="472"/>
      <c r="ELI369" s="472"/>
      <c r="ELJ369" s="472"/>
      <c r="ELK369" s="472"/>
      <c r="ELL369" s="472"/>
      <c r="ELM369" s="472"/>
      <c r="ELN369" s="472"/>
      <c r="ELO369" s="472"/>
      <c r="ELP369" s="472"/>
      <c r="ELQ369" s="472"/>
      <c r="ELR369" s="472"/>
      <c r="ELS369" s="472"/>
      <c r="ELT369" s="472"/>
      <c r="ELU369" s="472"/>
      <c r="ELV369" s="472"/>
      <c r="ELW369" s="472"/>
      <c r="ELX369" s="472"/>
      <c r="ELY369" s="472"/>
      <c r="ELZ369" s="472"/>
      <c r="EMA369" s="472"/>
      <c r="EMB369" s="472"/>
      <c r="EMC369" s="472"/>
      <c r="EMD369" s="472"/>
      <c r="EME369" s="472"/>
      <c r="EMF369" s="472"/>
      <c r="EMG369" s="472"/>
      <c r="EMH369" s="472"/>
      <c r="EMI369" s="472"/>
      <c r="EMJ369" s="472"/>
      <c r="EMK369" s="472"/>
      <c r="EML369" s="472"/>
      <c r="EMM369" s="472"/>
      <c r="EMN369" s="472"/>
      <c r="EMO369" s="472"/>
      <c r="EMP369" s="472"/>
      <c r="EMQ369" s="472"/>
      <c r="EMR369" s="472"/>
      <c r="EMS369" s="472"/>
      <c r="EMT369" s="472"/>
      <c r="EMU369" s="472"/>
      <c r="EMV369" s="472"/>
      <c r="EMW369" s="472"/>
      <c r="EMX369" s="472"/>
      <c r="EMY369" s="472"/>
      <c r="EMZ369" s="472"/>
      <c r="ENA369" s="472"/>
      <c r="ENB369" s="472"/>
      <c r="ENC369" s="472"/>
      <c r="END369" s="472"/>
      <c r="ENE369" s="472"/>
      <c r="ENF369" s="472"/>
      <c r="ENG369" s="472"/>
      <c r="ENH369" s="472"/>
      <c r="ENI369" s="472"/>
      <c r="ENJ369" s="472"/>
      <c r="ENK369" s="472"/>
      <c r="ENL369" s="472"/>
      <c r="ENM369" s="472"/>
      <c r="ENN369" s="472"/>
      <c r="ENO369" s="472"/>
      <c r="ENP369" s="472"/>
      <c r="ENQ369" s="472"/>
      <c r="ENR369" s="472"/>
      <c r="ENS369" s="472"/>
      <c r="ENT369" s="472"/>
      <c r="ENU369" s="472"/>
      <c r="ENV369" s="472"/>
      <c r="ENW369" s="472"/>
      <c r="ENX369" s="472"/>
      <c r="ENY369" s="472"/>
      <c r="ENZ369" s="472"/>
      <c r="EOA369" s="472"/>
      <c r="EOB369" s="472"/>
      <c r="EOC369" s="472"/>
      <c r="EOD369" s="472"/>
      <c r="EOE369" s="472"/>
      <c r="EOF369" s="472"/>
      <c r="EOG369" s="472"/>
      <c r="EOH369" s="472"/>
      <c r="EOI369" s="472"/>
      <c r="EOJ369" s="472"/>
      <c r="EOK369" s="472"/>
      <c r="EOL369" s="472"/>
      <c r="EOM369" s="472"/>
      <c r="EON369" s="472"/>
      <c r="EOO369" s="472"/>
      <c r="EOP369" s="472"/>
      <c r="EOQ369" s="472"/>
      <c r="EOR369" s="472"/>
      <c r="EOS369" s="472"/>
      <c r="EOT369" s="472"/>
      <c r="EOU369" s="472"/>
      <c r="EOV369" s="472"/>
      <c r="EOW369" s="472"/>
      <c r="EOX369" s="472"/>
      <c r="EOY369" s="472"/>
      <c r="EOZ369" s="472"/>
      <c r="EPA369" s="472"/>
      <c r="EPB369" s="472"/>
      <c r="EPC369" s="472"/>
      <c r="EPD369" s="472"/>
      <c r="EPE369" s="472"/>
      <c r="EPF369" s="472"/>
      <c r="EPG369" s="472"/>
      <c r="EPH369" s="472"/>
      <c r="EPI369" s="472"/>
      <c r="EPJ369" s="472"/>
      <c r="EPK369" s="472"/>
      <c r="EPL369" s="472"/>
      <c r="EPM369" s="472"/>
      <c r="EPN369" s="472"/>
      <c r="EPO369" s="472"/>
      <c r="EPP369" s="472"/>
      <c r="EPQ369" s="472"/>
      <c r="EPR369" s="472"/>
      <c r="EPS369" s="472"/>
      <c r="EPT369" s="472"/>
      <c r="EPU369" s="472"/>
      <c r="EPV369" s="472"/>
      <c r="EPW369" s="472"/>
      <c r="EPX369" s="472"/>
      <c r="EPY369" s="472"/>
      <c r="EPZ369" s="472"/>
      <c r="EQA369" s="472"/>
      <c r="EQB369" s="472"/>
      <c r="EQC369" s="472"/>
      <c r="EQD369" s="472"/>
      <c r="EQE369" s="472"/>
      <c r="EQF369" s="472"/>
      <c r="EQG369" s="472"/>
      <c r="EQH369" s="472"/>
      <c r="EQI369" s="472"/>
      <c r="EQJ369" s="472"/>
      <c r="EQK369" s="472"/>
      <c r="EQL369" s="472"/>
      <c r="EQM369" s="472"/>
      <c r="EQN369" s="472"/>
      <c r="EQO369" s="472"/>
      <c r="EQP369" s="472"/>
      <c r="EQQ369" s="472"/>
      <c r="EQR369" s="472"/>
      <c r="EQS369" s="472"/>
      <c r="EQT369" s="472"/>
      <c r="EQU369" s="472"/>
      <c r="EQV369" s="472"/>
      <c r="EQY369" s="472"/>
      <c r="EQZ369" s="472"/>
      <c r="ERA369" s="472"/>
      <c r="ERB369" s="472"/>
      <c r="ERC369" s="472"/>
      <c r="ERD369" s="472"/>
      <c r="ERE369" s="472"/>
      <c r="ERF369" s="472"/>
      <c r="ERG369" s="472"/>
      <c r="ERH369" s="472"/>
      <c r="ERI369" s="472"/>
      <c r="ERJ369" s="472"/>
      <c r="ERK369" s="472"/>
      <c r="ERL369" s="472"/>
      <c r="ERM369" s="472"/>
      <c r="ERN369" s="472"/>
      <c r="ERO369" s="472"/>
      <c r="ERP369" s="472"/>
      <c r="ERQ369" s="472"/>
      <c r="ERR369" s="472"/>
      <c r="ERS369" s="472"/>
      <c r="ERT369" s="472"/>
      <c r="ERU369" s="472"/>
      <c r="ERV369" s="472"/>
      <c r="ERW369" s="472"/>
      <c r="ERX369" s="472"/>
      <c r="ERY369" s="472"/>
      <c r="ERZ369" s="472"/>
      <c r="ESA369" s="472"/>
      <c r="ESB369" s="472"/>
      <c r="ESC369" s="472"/>
      <c r="ESD369" s="472"/>
      <c r="ESE369" s="472"/>
      <c r="ESF369" s="472"/>
      <c r="ESG369" s="472"/>
      <c r="ESH369" s="472"/>
      <c r="ESI369" s="472"/>
      <c r="ESJ369" s="472"/>
      <c r="ESK369" s="472"/>
      <c r="ESL369" s="472"/>
      <c r="ESM369" s="472"/>
      <c r="ESN369" s="472"/>
      <c r="ESO369" s="472"/>
      <c r="ESP369" s="472"/>
      <c r="ESQ369" s="472"/>
      <c r="ESR369" s="472"/>
      <c r="ESS369" s="472"/>
      <c r="EST369" s="472"/>
      <c r="ESU369" s="472"/>
      <c r="ESV369" s="472"/>
      <c r="ESW369" s="472"/>
      <c r="ESX369" s="472"/>
      <c r="ESY369" s="472"/>
      <c r="ESZ369" s="472"/>
      <c r="ETA369" s="472"/>
      <c r="ETB369" s="472"/>
      <c r="ETC369" s="472"/>
      <c r="ETD369" s="472"/>
      <c r="ETE369" s="472"/>
      <c r="ETF369" s="472"/>
      <c r="ETG369" s="472"/>
      <c r="ETH369" s="472"/>
      <c r="ETI369" s="472"/>
      <c r="ETJ369" s="472"/>
      <c r="ETK369" s="472"/>
      <c r="ETL369" s="472"/>
      <c r="ETM369" s="472"/>
      <c r="ETN369" s="472"/>
      <c r="ETO369" s="472"/>
      <c r="ETP369" s="472"/>
      <c r="ETQ369" s="472"/>
      <c r="ETR369" s="472"/>
      <c r="ETS369" s="472"/>
      <c r="ETT369" s="472"/>
      <c r="ETU369" s="472"/>
      <c r="ETV369" s="472"/>
      <c r="ETW369" s="472"/>
      <c r="ETX369" s="472"/>
      <c r="ETY369" s="472"/>
      <c r="ETZ369" s="472"/>
      <c r="EUA369" s="472"/>
      <c r="EUB369" s="472"/>
      <c r="EUC369" s="472"/>
      <c r="EUD369" s="472"/>
      <c r="EUE369" s="472"/>
      <c r="EUF369" s="472"/>
      <c r="EUG369" s="472"/>
      <c r="EUH369" s="472"/>
      <c r="EUI369" s="472"/>
      <c r="EUJ369" s="472"/>
      <c r="EUK369" s="472"/>
      <c r="EUL369" s="472"/>
      <c r="EUM369" s="472"/>
      <c r="EUN369" s="472"/>
      <c r="EUO369" s="472"/>
      <c r="EUP369" s="472"/>
      <c r="EUQ369" s="472"/>
      <c r="EUR369" s="472"/>
      <c r="EUS369" s="472"/>
      <c r="EUT369" s="472"/>
      <c r="EUU369" s="472"/>
      <c r="EUV369" s="472"/>
      <c r="EUW369" s="472"/>
      <c r="EUX369" s="472"/>
      <c r="EUY369" s="472"/>
      <c r="EUZ369" s="472"/>
      <c r="EVA369" s="472"/>
      <c r="EVB369" s="472"/>
      <c r="EVC369" s="472"/>
      <c r="EVD369" s="472"/>
      <c r="EVE369" s="472"/>
      <c r="EVF369" s="472"/>
      <c r="EVG369" s="472"/>
      <c r="EVH369" s="472"/>
      <c r="EVI369" s="472"/>
      <c r="EVJ369" s="472"/>
      <c r="EVK369" s="472"/>
      <c r="EVL369" s="472"/>
      <c r="EVM369" s="472"/>
      <c r="EVN369" s="472"/>
      <c r="EVO369" s="472"/>
      <c r="EVP369" s="472"/>
      <c r="EVQ369" s="472"/>
      <c r="EVR369" s="472"/>
      <c r="EVS369" s="472"/>
      <c r="EVT369" s="472"/>
      <c r="EVU369" s="472"/>
      <c r="EVV369" s="472"/>
      <c r="EVW369" s="472"/>
      <c r="EVX369" s="472"/>
      <c r="EVY369" s="472"/>
      <c r="EVZ369" s="472"/>
      <c r="EWA369" s="472"/>
      <c r="EWB369" s="472"/>
      <c r="EWC369" s="472"/>
      <c r="EWD369" s="472"/>
      <c r="EWE369" s="472"/>
      <c r="EWF369" s="472"/>
      <c r="EWG369" s="472"/>
      <c r="EWH369" s="472"/>
      <c r="EWI369" s="472"/>
      <c r="EWJ369" s="472"/>
      <c r="EWK369" s="472"/>
      <c r="EWL369" s="472"/>
      <c r="EWM369" s="472"/>
      <c r="EWN369" s="472"/>
      <c r="EWO369" s="472"/>
      <c r="EWP369" s="472"/>
      <c r="EWQ369" s="472"/>
      <c r="EWR369" s="472"/>
      <c r="EWS369" s="472"/>
      <c r="EWT369" s="472"/>
      <c r="EWU369" s="472"/>
      <c r="EWV369" s="472"/>
      <c r="EWW369" s="472"/>
      <c r="EWX369" s="472"/>
      <c r="EWY369" s="472"/>
      <c r="EWZ369" s="472"/>
      <c r="EXA369" s="472"/>
      <c r="EXB369" s="472"/>
      <c r="EXC369" s="472"/>
      <c r="EXD369" s="472"/>
      <c r="EXE369" s="472"/>
      <c r="EXF369" s="472"/>
      <c r="EXG369" s="472"/>
      <c r="EXH369" s="472"/>
      <c r="EXI369" s="472"/>
      <c r="EXJ369" s="472"/>
      <c r="EXK369" s="472"/>
      <c r="EXL369" s="472"/>
      <c r="EXM369" s="472"/>
      <c r="EXN369" s="472"/>
      <c r="EXO369" s="472"/>
      <c r="EXP369" s="472"/>
      <c r="EXQ369" s="472"/>
      <c r="EXR369" s="472"/>
      <c r="EXS369" s="472"/>
      <c r="EXT369" s="472"/>
      <c r="EXU369" s="472"/>
      <c r="EXV369" s="472"/>
      <c r="EXW369" s="472"/>
      <c r="EXX369" s="472"/>
      <c r="EXY369" s="472"/>
      <c r="EXZ369" s="472"/>
      <c r="EYA369" s="472"/>
      <c r="EYB369" s="472"/>
      <c r="EYC369" s="472"/>
      <c r="EYD369" s="472"/>
      <c r="EYE369" s="472"/>
      <c r="EYF369" s="472"/>
      <c r="EYG369" s="472"/>
      <c r="EYH369" s="472"/>
      <c r="EYI369" s="472"/>
      <c r="EYJ369" s="472"/>
      <c r="EYK369" s="472"/>
      <c r="EYL369" s="472"/>
      <c r="EYM369" s="472"/>
      <c r="EYN369" s="472"/>
      <c r="EYO369" s="472"/>
      <c r="EYP369" s="472"/>
      <c r="EYQ369" s="472"/>
      <c r="EYR369" s="472"/>
      <c r="EYS369" s="472"/>
      <c r="EYT369" s="472"/>
      <c r="EYU369" s="472"/>
      <c r="EYV369" s="472"/>
      <c r="EYW369" s="472"/>
      <c r="EYX369" s="472"/>
      <c r="EYY369" s="472"/>
      <c r="EYZ369" s="472"/>
      <c r="EZA369" s="472"/>
      <c r="EZB369" s="472"/>
      <c r="EZC369" s="472"/>
      <c r="EZD369" s="472"/>
      <c r="EZE369" s="472"/>
      <c r="EZF369" s="472"/>
      <c r="EZG369" s="472"/>
      <c r="EZH369" s="472"/>
      <c r="EZI369" s="472"/>
      <c r="EZJ369" s="472"/>
      <c r="EZK369" s="472"/>
      <c r="EZL369" s="472"/>
      <c r="EZM369" s="472"/>
      <c r="EZN369" s="472"/>
      <c r="EZO369" s="472"/>
      <c r="EZP369" s="472"/>
      <c r="EZQ369" s="472"/>
      <c r="EZR369" s="472"/>
      <c r="EZS369" s="472"/>
      <c r="EZT369" s="472"/>
      <c r="EZU369" s="472"/>
      <c r="EZV369" s="472"/>
      <c r="EZW369" s="472"/>
      <c r="EZX369" s="472"/>
      <c r="EZY369" s="472"/>
      <c r="EZZ369" s="472"/>
      <c r="FAA369" s="472"/>
      <c r="FAB369" s="472"/>
      <c r="FAC369" s="472"/>
      <c r="FAD369" s="472"/>
      <c r="FAE369" s="472"/>
      <c r="FAF369" s="472"/>
      <c r="FAG369" s="472"/>
      <c r="FAH369" s="472"/>
      <c r="FAI369" s="472"/>
      <c r="FAJ369" s="472"/>
      <c r="FAK369" s="472"/>
      <c r="FAL369" s="472"/>
      <c r="FAM369" s="472"/>
      <c r="FAN369" s="472"/>
      <c r="FAO369" s="472"/>
      <c r="FAP369" s="472"/>
      <c r="FAQ369" s="472"/>
      <c r="FAR369" s="472"/>
      <c r="FAU369" s="472"/>
      <c r="FAV369" s="472"/>
      <c r="FAW369" s="472"/>
      <c r="FAX369" s="472"/>
      <c r="FAY369" s="472"/>
      <c r="FAZ369" s="472"/>
      <c r="FBA369" s="472"/>
      <c r="FBB369" s="472"/>
      <c r="FBC369" s="472"/>
      <c r="FBD369" s="472"/>
      <c r="FBE369" s="472"/>
      <c r="FBF369" s="472"/>
      <c r="FBG369" s="472"/>
      <c r="FBH369" s="472"/>
      <c r="FBI369" s="472"/>
      <c r="FBJ369" s="472"/>
      <c r="FBK369" s="472"/>
      <c r="FBL369" s="472"/>
      <c r="FBM369" s="472"/>
      <c r="FBN369" s="472"/>
      <c r="FBO369" s="472"/>
      <c r="FBP369" s="472"/>
      <c r="FBQ369" s="472"/>
      <c r="FBR369" s="472"/>
      <c r="FBS369" s="472"/>
      <c r="FBT369" s="472"/>
      <c r="FBU369" s="472"/>
      <c r="FBV369" s="472"/>
      <c r="FBW369" s="472"/>
      <c r="FBX369" s="472"/>
      <c r="FBY369" s="472"/>
      <c r="FBZ369" s="472"/>
      <c r="FCA369" s="472"/>
      <c r="FCB369" s="472"/>
      <c r="FCC369" s="472"/>
      <c r="FCD369" s="472"/>
      <c r="FCE369" s="472"/>
      <c r="FCF369" s="472"/>
      <c r="FCG369" s="472"/>
      <c r="FCH369" s="472"/>
      <c r="FCI369" s="472"/>
      <c r="FCJ369" s="472"/>
      <c r="FCK369" s="472"/>
      <c r="FCL369" s="472"/>
      <c r="FCM369" s="472"/>
      <c r="FCN369" s="472"/>
      <c r="FCO369" s="472"/>
      <c r="FCP369" s="472"/>
      <c r="FCQ369" s="472"/>
      <c r="FCR369" s="472"/>
      <c r="FCS369" s="472"/>
      <c r="FCT369" s="472"/>
      <c r="FCU369" s="472"/>
      <c r="FCV369" s="472"/>
      <c r="FCW369" s="472"/>
      <c r="FCX369" s="472"/>
      <c r="FCY369" s="472"/>
      <c r="FCZ369" s="472"/>
      <c r="FDA369" s="472"/>
      <c r="FDB369" s="472"/>
      <c r="FDC369" s="472"/>
      <c r="FDD369" s="472"/>
      <c r="FDE369" s="472"/>
      <c r="FDF369" s="472"/>
      <c r="FDG369" s="472"/>
      <c r="FDH369" s="472"/>
      <c r="FDI369" s="472"/>
      <c r="FDJ369" s="472"/>
      <c r="FDK369" s="472"/>
      <c r="FDL369" s="472"/>
      <c r="FDM369" s="472"/>
      <c r="FDN369" s="472"/>
      <c r="FDO369" s="472"/>
      <c r="FDP369" s="472"/>
      <c r="FDQ369" s="472"/>
      <c r="FDR369" s="472"/>
      <c r="FDS369" s="472"/>
      <c r="FDT369" s="472"/>
      <c r="FDU369" s="472"/>
      <c r="FDV369" s="472"/>
      <c r="FDW369" s="472"/>
      <c r="FDX369" s="472"/>
      <c r="FDY369" s="472"/>
      <c r="FDZ369" s="472"/>
      <c r="FEA369" s="472"/>
      <c r="FEB369" s="472"/>
      <c r="FEC369" s="472"/>
      <c r="FED369" s="472"/>
      <c r="FEE369" s="472"/>
      <c r="FEF369" s="472"/>
      <c r="FEG369" s="472"/>
      <c r="FEH369" s="472"/>
      <c r="FEI369" s="472"/>
      <c r="FEJ369" s="472"/>
      <c r="FEK369" s="472"/>
      <c r="FEL369" s="472"/>
      <c r="FEM369" s="472"/>
      <c r="FEN369" s="472"/>
      <c r="FEO369" s="472"/>
      <c r="FEP369" s="472"/>
      <c r="FEQ369" s="472"/>
      <c r="FER369" s="472"/>
      <c r="FES369" s="472"/>
      <c r="FET369" s="472"/>
      <c r="FEU369" s="472"/>
      <c r="FEV369" s="472"/>
      <c r="FEW369" s="472"/>
      <c r="FEX369" s="472"/>
      <c r="FEY369" s="472"/>
      <c r="FEZ369" s="472"/>
      <c r="FFA369" s="472"/>
      <c r="FFB369" s="472"/>
      <c r="FFC369" s="472"/>
      <c r="FFD369" s="472"/>
      <c r="FFE369" s="472"/>
      <c r="FFF369" s="472"/>
      <c r="FFG369" s="472"/>
      <c r="FFH369" s="472"/>
      <c r="FFI369" s="472"/>
      <c r="FFJ369" s="472"/>
      <c r="FFK369" s="472"/>
      <c r="FFL369" s="472"/>
      <c r="FFM369" s="472"/>
      <c r="FFN369" s="472"/>
      <c r="FFO369" s="472"/>
      <c r="FFP369" s="472"/>
      <c r="FFQ369" s="472"/>
      <c r="FFR369" s="472"/>
      <c r="FFS369" s="472"/>
      <c r="FFT369" s="472"/>
      <c r="FFU369" s="472"/>
      <c r="FFV369" s="472"/>
      <c r="FFW369" s="472"/>
      <c r="FFX369" s="472"/>
      <c r="FFY369" s="472"/>
      <c r="FFZ369" s="472"/>
      <c r="FGA369" s="472"/>
      <c r="FGB369" s="472"/>
      <c r="FGC369" s="472"/>
      <c r="FGD369" s="472"/>
      <c r="FGE369" s="472"/>
      <c r="FGF369" s="472"/>
      <c r="FGG369" s="472"/>
      <c r="FGH369" s="472"/>
      <c r="FGI369" s="472"/>
      <c r="FGJ369" s="472"/>
      <c r="FGK369" s="472"/>
      <c r="FGL369" s="472"/>
      <c r="FGM369" s="472"/>
      <c r="FGN369" s="472"/>
      <c r="FGO369" s="472"/>
      <c r="FGP369" s="472"/>
      <c r="FGQ369" s="472"/>
      <c r="FGR369" s="472"/>
      <c r="FGS369" s="472"/>
      <c r="FGT369" s="472"/>
      <c r="FGU369" s="472"/>
      <c r="FGV369" s="472"/>
      <c r="FGW369" s="472"/>
      <c r="FGX369" s="472"/>
      <c r="FGY369" s="472"/>
      <c r="FGZ369" s="472"/>
      <c r="FHA369" s="472"/>
      <c r="FHB369" s="472"/>
      <c r="FHC369" s="472"/>
      <c r="FHD369" s="472"/>
      <c r="FHE369" s="472"/>
      <c r="FHF369" s="472"/>
      <c r="FHG369" s="472"/>
      <c r="FHH369" s="472"/>
      <c r="FHI369" s="472"/>
      <c r="FHJ369" s="472"/>
      <c r="FHK369" s="472"/>
      <c r="FHL369" s="472"/>
      <c r="FHM369" s="472"/>
      <c r="FHN369" s="472"/>
      <c r="FHO369" s="472"/>
      <c r="FHP369" s="472"/>
      <c r="FHQ369" s="472"/>
      <c r="FHR369" s="472"/>
      <c r="FHS369" s="472"/>
      <c r="FHT369" s="472"/>
      <c r="FHU369" s="472"/>
      <c r="FHV369" s="472"/>
      <c r="FHW369" s="472"/>
      <c r="FHX369" s="472"/>
      <c r="FHY369" s="472"/>
      <c r="FHZ369" s="472"/>
      <c r="FIA369" s="472"/>
      <c r="FIB369" s="472"/>
      <c r="FIC369" s="472"/>
      <c r="FID369" s="472"/>
      <c r="FIE369" s="472"/>
      <c r="FIF369" s="472"/>
      <c r="FIG369" s="472"/>
      <c r="FIH369" s="472"/>
      <c r="FII369" s="472"/>
      <c r="FIJ369" s="472"/>
      <c r="FIK369" s="472"/>
      <c r="FIL369" s="472"/>
      <c r="FIM369" s="472"/>
      <c r="FIN369" s="472"/>
      <c r="FIO369" s="472"/>
      <c r="FIP369" s="472"/>
      <c r="FIQ369" s="472"/>
      <c r="FIR369" s="472"/>
      <c r="FIS369" s="472"/>
      <c r="FIT369" s="472"/>
      <c r="FIU369" s="472"/>
      <c r="FIV369" s="472"/>
      <c r="FIW369" s="472"/>
      <c r="FIX369" s="472"/>
      <c r="FIY369" s="472"/>
      <c r="FIZ369" s="472"/>
      <c r="FJA369" s="472"/>
      <c r="FJB369" s="472"/>
      <c r="FJC369" s="472"/>
      <c r="FJD369" s="472"/>
      <c r="FJE369" s="472"/>
      <c r="FJF369" s="472"/>
      <c r="FJG369" s="472"/>
      <c r="FJH369" s="472"/>
      <c r="FJI369" s="472"/>
      <c r="FJJ369" s="472"/>
      <c r="FJK369" s="472"/>
      <c r="FJL369" s="472"/>
      <c r="FJM369" s="472"/>
      <c r="FJN369" s="472"/>
      <c r="FJO369" s="472"/>
      <c r="FJP369" s="472"/>
      <c r="FJQ369" s="472"/>
      <c r="FJR369" s="472"/>
      <c r="FJS369" s="472"/>
      <c r="FJT369" s="472"/>
      <c r="FJU369" s="472"/>
      <c r="FJV369" s="472"/>
      <c r="FJW369" s="472"/>
      <c r="FJX369" s="472"/>
      <c r="FJY369" s="472"/>
      <c r="FJZ369" s="472"/>
      <c r="FKA369" s="472"/>
      <c r="FKB369" s="472"/>
      <c r="FKC369" s="472"/>
      <c r="FKD369" s="472"/>
      <c r="FKE369" s="472"/>
      <c r="FKF369" s="472"/>
      <c r="FKG369" s="472"/>
      <c r="FKH369" s="472"/>
      <c r="FKI369" s="472"/>
      <c r="FKJ369" s="472"/>
      <c r="FKK369" s="472"/>
      <c r="FKL369" s="472"/>
      <c r="FKM369" s="472"/>
      <c r="FKN369" s="472"/>
      <c r="FKQ369" s="472"/>
      <c r="FKR369" s="472"/>
      <c r="FKS369" s="472"/>
      <c r="FKT369" s="472"/>
      <c r="FKU369" s="472"/>
      <c r="FKV369" s="472"/>
      <c r="FKW369" s="472"/>
      <c r="FKX369" s="472"/>
      <c r="FKY369" s="472"/>
      <c r="FKZ369" s="472"/>
      <c r="FLA369" s="472"/>
      <c r="FLB369" s="472"/>
      <c r="FLC369" s="472"/>
      <c r="FLD369" s="472"/>
      <c r="FLE369" s="472"/>
      <c r="FLF369" s="472"/>
      <c r="FLG369" s="472"/>
      <c r="FLH369" s="472"/>
      <c r="FLI369" s="472"/>
      <c r="FLJ369" s="472"/>
      <c r="FLK369" s="472"/>
      <c r="FLL369" s="472"/>
      <c r="FLM369" s="472"/>
      <c r="FLN369" s="472"/>
      <c r="FLO369" s="472"/>
      <c r="FLP369" s="472"/>
      <c r="FLQ369" s="472"/>
      <c r="FLR369" s="472"/>
      <c r="FLS369" s="472"/>
      <c r="FLT369" s="472"/>
      <c r="FLU369" s="472"/>
      <c r="FLV369" s="472"/>
      <c r="FLW369" s="472"/>
      <c r="FLX369" s="472"/>
      <c r="FLY369" s="472"/>
      <c r="FLZ369" s="472"/>
      <c r="FMA369" s="472"/>
      <c r="FMB369" s="472"/>
      <c r="FMC369" s="472"/>
      <c r="FMD369" s="472"/>
      <c r="FME369" s="472"/>
      <c r="FMF369" s="472"/>
      <c r="FMG369" s="472"/>
      <c r="FMH369" s="472"/>
      <c r="FMI369" s="472"/>
      <c r="FMJ369" s="472"/>
      <c r="FMK369" s="472"/>
      <c r="FML369" s="472"/>
      <c r="FMM369" s="472"/>
      <c r="FMN369" s="472"/>
      <c r="FMO369" s="472"/>
      <c r="FMP369" s="472"/>
      <c r="FMQ369" s="472"/>
      <c r="FMR369" s="472"/>
      <c r="FMS369" s="472"/>
      <c r="FMT369" s="472"/>
      <c r="FMU369" s="472"/>
      <c r="FMV369" s="472"/>
      <c r="FMW369" s="472"/>
      <c r="FMX369" s="472"/>
      <c r="FMY369" s="472"/>
      <c r="FMZ369" s="472"/>
      <c r="FNA369" s="472"/>
      <c r="FNB369" s="472"/>
      <c r="FNC369" s="472"/>
      <c r="FND369" s="472"/>
      <c r="FNE369" s="472"/>
      <c r="FNF369" s="472"/>
      <c r="FNG369" s="472"/>
      <c r="FNH369" s="472"/>
      <c r="FNI369" s="472"/>
      <c r="FNJ369" s="472"/>
      <c r="FNK369" s="472"/>
      <c r="FNL369" s="472"/>
      <c r="FNM369" s="472"/>
      <c r="FNN369" s="472"/>
      <c r="FNO369" s="472"/>
      <c r="FNP369" s="472"/>
      <c r="FNQ369" s="472"/>
      <c r="FNR369" s="472"/>
      <c r="FNS369" s="472"/>
      <c r="FNT369" s="472"/>
      <c r="FNU369" s="472"/>
      <c r="FNV369" s="472"/>
      <c r="FNW369" s="472"/>
      <c r="FNX369" s="472"/>
      <c r="FNY369" s="472"/>
      <c r="FNZ369" s="472"/>
      <c r="FOA369" s="472"/>
      <c r="FOB369" s="472"/>
      <c r="FOC369" s="472"/>
      <c r="FOD369" s="472"/>
      <c r="FOE369" s="472"/>
      <c r="FOF369" s="472"/>
      <c r="FOG369" s="472"/>
      <c r="FOH369" s="472"/>
      <c r="FOI369" s="472"/>
      <c r="FOJ369" s="472"/>
      <c r="FOK369" s="472"/>
      <c r="FOL369" s="472"/>
      <c r="FOM369" s="472"/>
      <c r="FON369" s="472"/>
      <c r="FOO369" s="472"/>
      <c r="FOP369" s="472"/>
      <c r="FOQ369" s="472"/>
      <c r="FOR369" s="472"/>
      <c r="FOS369" s="472"/>
      <c r="FOT369" s="472"/>
      <c r="FOU369" s="472"/>
      <c r="FOV369" s="472"/>
      <c r="FOW369" s="472"/>
      <c r="FOX369" s="472"/>
      <c r="FOY369" s="472"/>
      <c r="FOZ369" s="472"/>
      <c r="FPA369" s="472"/>
      <c r="FPB369" s="472"/>
      <c r="FPC369" s="472"/>
      <c r="FPD369" s="472"/>
      <c r="FPE369" s="472"/>
      <c r="FPF369" s="472"/>
      <c r="FPG369" s="472"/>
      <c r="FPH369" s="472"/>
      <c r="FPI369" s="472"/>
      <c r="FPJ369" s="472"/>
      <c r="FPK369" s="472"/>
      <c r="FPL369" s="472"/>
      <c r="FPM369" s="472"/>
      <c r="FPN369" s="472"/>
      <c r="FPO369" s="472"/>
      <c r="FPP369" s="472"/>
      <c r="FPQ369" s="472"/>
      <c r="FPR369" s="472"/>
      <c r="FPS369" s="472"/>
      <c r="FPT369" s="472"/>
      <c r="FPU369" s="472"/>
      <c r="FPV369" s="472"/>
      <c r="FPW369" s="472"/>
      <c r="FPX369" s="472"/>
      <c r="FPY369" s="472"/>
      <c r="FPZ369" s="472"/>
      <c r="FQA369" s="472"/>
      <c r="FQB369" s="472"/>
      <c r="FQC369" s="472"/>
      <c r="FQD369" s="472"/>
      <c r="FQE369" s="472"/>
      <c r="FQF369" s="472"/>
      <c r="FQG369" s="472"/>
      <c r="FQH369" s="472"/>
      <c r="FQI369" s="472"/>
      <c r="FQJ369" s="472"/>
      <c r="FQK369" s="472"/>
      <c r="FQL369" s="472"/>
      <c r="FQM369" s="472"/>
      <c r="FQN369" s="472"/>
      <c r="FQO369" s="472"/>
      <c r="FQP369" s="472"/>
      <c r="FQQ369" s="472"/>
      <c r="FQR369" s="472"/>
      <c r="FQS369" s="472"/>
      <c r="FQT369" s="472"/>
      <c r="FQU369" s="472"/>
      <c r="FQV369" s="472"/>
      <c r="FQW369" s="472"/>
      <c r="FQX369" s="472"/>
      <c r="FQY369" s="472"/>
      <c r="FQZ369" s="472"/>
      <c r="FRA369" s="472"/>
      <c r="FRB369" s="472"/>
      <c r="FRC369" s="472"/>
      <c r="FRD369" s="472"/>
      <c r="FRE369" s="472"/>
      <c r="FRF369" s="472"/>
      <c r="FRG369" s="472"/>
      <c r="FRH369" s="472"/>
      <c r="FRI369" s="472"/>
      <c r="FRJ369" s="472"/>
      <c r="FRK369" s="472"/>
      <c r="FRL369" s="472"/>
      <c r="FRM369" s="472"/>
      <c r="FRN369" s="472"/>
      <c r="FRO369" s="472"/>
      <c r="FRP369" s="472"/>
      <c r="FRQ369" s="472"/>
      <c r="FRR369" s="472"/>
      <c r="FRS369" s="472"/>
      <c r="FRT369" s="472"/>
      <c r="FRU369" s="472"/>
      <c r="FRV369" s="472"/>
      <c r="FRW369" s="472"/>
      <c r="FRX369" s="472"/>
      <c r="FRY369" s="472"/>
      <c r="FRZ369" s="472"/>
      <c r="FSA369" s="472"/>
      <c r="FSB369" s="472"/>
      <c r="FSC369" s="472"/>
      <c r="FSD369" s="472"/>
      <c r="FSE369" s="472"/>
      <c r="FSF369" s="472"/>
      <c r="FSG369" s="472"/>
      <c r="FSH369" s="472"/>
      <c r="FSI369" s="472"/>
      <c r="FSJ369" s="472"/>
      <c r="FSK369" s="472"/>
      <c r="FSL369" s="472"/>
      <c r="FSM369" s="472"/>
      <c r="FSN369" s="472"/>
      <c r="FSO369" s="472"/>
      <c r="FSP369" s="472"/>
      <c r="FSQ369" s="472"/>
      <c r="FSR369" s="472"/>
      <c r="FSS369" s="472"/>
      <c r="FST369" s="472"/>
      <c r="FSU369" s="472"/>
      <c r="FSV369" s="472"/>
      <c r="FSW369" s="472"/>
      <c r="FSX369" s="472"/>
      <c r="FSY369" s="472"/>
      <c r="FSZ369" s="472"/>
      <c r="FTA369" s="472"/>
      <c r="FTB369" s="472"/>
      <c r="FTC369" s="472"/>
      <c r="FTD369" s="472"/>
      <c r="FTE369" s="472"/>
      <c r="FTF369" s="472"/>
      <c r="FTG369" s="472"/>
      <c r="FTH369" s="472"/>
      <c r="FTI369" s="472"/>
      <c r="FTJ369" s="472"/>
      <c r="FTK369" s="472"/>
      <c r="FTL369" s="472"/>
      <c r="FTM369" s="472"/>
      <c r="FTN369" s="472"/>
      <c r="FTO369" s="472"/>
      <c r="FTP369" s="472"/>
      <c r="FTQ369" s="472"/>
      <c r="FTR369" s="472"/>
      <c r="FTS369" s="472"/>
      <c r="FTT369" s="472"/>
      <c r="FTU369" s="472"/>
      <c r="FTV369" s="472"/>
      <c r="FTW369" s="472"/>
      <c r="FTX369" s="472"/>
      <c r="FTY369" s="472"/>
      <c r="FTZ369" s="472"/>
      <c r="FUA369" s="472"/>
      <c r="FUB369" s="472"/>
      <c r="FUC369" s="472"/>
      <c r="FUD369" s="472"/>
      <c r="FUE369" s="472"/>
      <c r="FUF369" s="472"/>
      <c r="FUG369" s="472"/>
      <c r="FUH369" s="472"/>
      <c r="FUI369" s="472"/>
      <c r="FUJ369" s="472"/>
      <c r="FUM369" s="472"/>
      <c r="FUN369" s="472"/>
      <c r="FUO369" s="472"/>
      <c r="FUP369" s="472"/>
      <c r="FUQ369" s="472"/>
      <c r="FUR369" s="472"/>
      <c r="FUS369" s="472"/>
      <c r="FUT369" s="472"/>
      <c r="FUU369" s="472"/>
      <c r="FUV369" s="472"/>
      <c r="FUW369" s="472"/>
      <c r="FUX369" s="472"/>
      <c r="FUY369" s="472"/>
      <c r="FUZ369" s="472"/>
      <c r="FVA369" s="472"/>
      <c r="FVB369" s="472"/>
      <c r="FVC369" s="472"/>
      <c r="FVD369" s="472"/>
      <c r="FVE369" s="472"/>
      <c r="FVF369" s="472"/>
      <c r="FVG369" s="472"/>
      <c r="FVH369" s="472"/>
      <c r="FVI369" s="472"/>
      <c r="FVJ369" s="472"/>
      <c r="FVK369" s="472"/>
      <c r="FVL369" s="472"/>
      <c r="FVM369" s="472"/>
      <c r="FVN369" s="472"/>
      <c r="FVO369" s="472"/>
      <c r="FVP369" s="472"/>
      <c r="FVQ369" s="472"/>
      <c r="FVR369" s="472"/>
      <c r="FVS369" s="472"/>
      <c r="FVT369" s="472"/>
      <c r="FVU369" s="472"/>
      <c r="FVV369" s="472"/>
      <c r="FVW369" s="472"/>
      <c r="FVX369" s="472"/>
      <c r="FVY369" s="472"/>
      <c r="FVZ369" s="472"/>
      <c r="FWA369" s="472"/>
      <c r="FWB369" s="472"/>
      <c r="FWC369" s="472"/>
      <c r="FWD369" s="472"/>
      <c r="FWE369" s="472"/>
      <c r="FWF369" s="472"/>
      <c r="FWG369" s="472"/>
      <c r="FWH369" s="472"/>
      <c r="FWI369" s="472"/>
      <c r="FWJ369" s="472"/>
      <c r="FWK369" s="472"/>
      <c r="FWL369" s="472"/>
      <c r="FWM369" s="472"/>
      <c r="FWN369" s="472"/>
      <c r="FWO369" s="472"/>
      <c r="FWP369" s="472"/>
      <c r="FWQ369" s="472"/>
      <c r="FWR369" s="472"/>
      <c r="FWS369" s="472"/>
      <c r="FWT369" s="472"/>
      <c r="FWU369" s="472"/>
      <c r="FWV369" s="472"/>
      <c r="FWW369" s="472"/>
      <c r="FWX369" s="472"/>
      <c r="FWY369" s="472"/>
      <c r="FWZ369" s="472"/>
      <c r="FXA369" s="472"/>
      <c r="FXB369" s="472"/>
      <c r="FXC369" s="472"/>
      <c r="FXD369" s="472"/>
      <c r="FXE369" s="472"/>
      <c r="FXF369" s="472"/>
      <c r="FXG369" s="472"/>
      <c r="FXH369" s="472"/>
      <c r="FXI369" s="472"/>
      <c r="FXJ369" s="472"/>
      <c r="FXK369" s="472"/>
      <c r="FXL369" s="472"/>
      <c r="FXM369" s="472"/>
      <c r="FXN369" s="472"/>
      <c r="FXO369" s="472"/>
      <c r="FXP369" s="472"/>
      <c r="FXQ369" s="472"/>
      <c r="FXR369" s="472"/>
      <c r="FXS369" s="472"/>
      <c r="FXT369" s="472"/>
      <c r="FXU369" s="472"/>
      <c r="FXV369" s="472"/>
      <c r="FXW369" s="472"/>
      <c r="FXX369" s="472"/>
      <c r="FXY369" s="472"/>
      <c r="FXZ369" s="472"/>
      <c r="FYA369" s="472"/>
      <c r="FYB369" s="472"/>
      <c r="FYC369" s="472"/>
      <c r="FYD369" s="472"/>
      <c r="FYE369" s="472"/>
      <c r="FYF369" s="472"/>
      <c r="FYG369" s="472"/>
      <c r="FYH369" s="472"/>
      <c r="FYI369" s="472"/>
      <c r="FYJ369" s="472"/>
      <c r="FYK369" s="472"/>
      <c r="FYL369" s="472"/>
      <c r="FYM369" s="472"/>
      <c r="FYN369" s="472"/>
      <c r="FYO369" s="472"/>
      <c r="FYP369" s="472"/>
      <c r="FYQ369" s="472"/>
      <c r="FYR369" s="472"/>
      <c r="FYS369" s="472"/>
      <c r="FYT369" s="472"/>
      <c r="FYU369" s="472"/>
      <c r="FYV369" s="472"/>
      <c r="FYW369" s="472"/>
      <c r="FYX369" s="472"/>
      <c r="FYY369" s="472"/>
      <c r="FYZ369" s="472"/>
      <c r="FZA369" s="472"/>
      <c r="FZB369" s="472"/>
      <c r="FZC369" s="472"/>
      <c r="FZD369" s="472"/>
      <c r="FZE369" s="472"/>
      <c r="FZF369" s="472"/>
      <c r="FZG369" s="472"/>
      <c r="FZH369" s="472"/>
      <c r="FZI369" s="472"/>
      <c r="FZJ369" s="472"/>
      <c r="FZK369" s="472"/>
      <c r="FZL369" s="472"/>
      <c r="FZM369" s="472"/>
      <c r="FZN369" s="472"/>
      <c r="FZO369" s="472"/>
      <c r="FZP369" s="472"/>
      <c r="FZQ369" s="472"/>
      <c r="FZR369" s="472"/>
      <c r="FZS369" s="472"/>
      <c r="FZT369" s="472"/>
      <c r="FZU369" s="472"/>
      <c r="FZV369" s="472"/>
      <c r="FZW369" s="472"/>
      <c r="FZX369" s="472"/>
      <c r="FZY369" s="472"/>
      <c r="FZZ369" s="472"/>
      <c r="GAA369" s="472"/>
      <c r="GAB369" s="472"/>
      <c r="GAC369" s="472"/>
      <c r="GAD369" s="472"/>
      <c r="GAE369" s="472"/>
      <c r="GAF369" s="472"/>
      <c r="GAG369" s="472"/>
      <c r="GAH369" s="472"/>
      <c r="GAI369" s="472"/>
      <c r="GAJ369" s="472"/>
      <c r="GAK369" s="472"/>
      <c r="GAL369" s="472"/>
      <c r="GAM369" s="472"/>
      <c r="GAN369" s="472"/>
      <c r="GAO369" s="472"/>
      <c r="GAP369" s="472"/>
      <c r="GAQ369" s="472"/>
      <c r="GAR369" s="472"/>
      <c r="GAS369" s="472"/>
      <c r="GAT369" s="472"/>
      <c r="GAU369" s="472"/>
      <c r="GAV369" s="472"/>
      <c r="GAW369" s="472"/>
      <c r="GAX369" s="472"/>
      <c r="GAY369" s="472"/>
      <c r="GAZ369" s="472"/>
      <c r="GBA369" s="472"/>
      <c r="GBB369" s="472"/>
      <c r="GBC369" s="472"/>
      <c r="GBD369" s="472"/>
      <c r="GBE369" s="472"/>
      <c r="GBF369" s="472"/>
      <c r="GBG369" s="472"/>
      <c r="GBH369" s="472"/>
      <c r="GBI369" s="472"/>
      <c r="GBJ369" s="472"/>
      <c r="GBK369" s="472"/>
      <c r="GBL369" s="472"/>
      <c r="GBM369" s="472"/>
      <c r="GBN369" s="472"/>
      <c r="GBO369" s="472"/>
      <c r="GBP369" s="472"/>
      <c r="GBQ369" s="472"/>
      <c r="GBR369" s="472"/>
      <c r="GBS369" s="472"/>
      <c r="GBT369" s="472"/>
      <c r="GBU369" s="472"/>
      <c r="GBV369" s="472"/>
      <c r="GBW369" s="472"/>
      <c r="GBX369" s="472"/>
      <c r="GBY369" s="472"/>
      <c r="GBZ369" s="472"/>
      <c r="GCA369" s="472"/>
      <c r="GCB369" s="472"/>
      <c r="GCC369" s="472"/>
      <c r="GCD369" s="472"/>
      <c r="GCE369" s="472"/>
      <c r="GCF369" s="472"/>
      <c r="GCG369" s="472"/>
      <c r="GCH369" s="472"/>
      <c r="GCI369" s="472"/>
      <c r="GCJ369" s="472"/>
      <c r="GCK369" s="472"/>
      <c r="GCL369" s="472"/>
      <c r="GCM369" s="472"/>
      <c r="GCN369" s="472"/>
      <c r="GCO369" s="472"/>
      <c r="GCP369" s="472"/>
      <c r="GCQ369" s="472"/>
      <c r="GCR369" s="472"/>
      <c r="GCS369" s="472"/>
      <c r="GCT369" s="472"/>
      <c r="GCU369" s="472"/>
      <c r="GCV369" s="472"/>
      <c r="GCW369" s="472"/>
      <c r="GCX369" s="472"/>
      <c r="GCY369" s="472"/>
      <c r="GCZ369" s="472"/>
      <c r="GDA369" s="472"/>
      <c r="GDB369" s="472"/>
      <c r="GDC369" s="472"/>
      <c r="GDD369" s="472"/>
      <c r="GDE369" s="472"/>
      <c r="GDF369" s="472"/>
      <c r="GDG369" s="472"/>
      <c r="GDH369" s="472"/>
      <c r="GDI369" s="472"/>
      <c r="GDJ369" s="472"/>
      <c r="GDK369" s="472"/>
      <c r="GDL369" s="472"/>
      <c r="GDM369" s="472"/>
      <c r="GDN369" s="472"/>
      <c r="GDO369" s="472"/>
      <c r="GDP369" s="472"/>
      <c r="GDQ369" s="472"/>
      <c r="GDR369" s="472"/>
      <c r="GDS369" s="472"/>
      <c r="GDT369" s="472"/>
      <c r="GDU369" s="472"/>
      <c r="GDV369" s="472"/>
      <c r="GDW369" s="472"/>
      <c r="GDX369" s="472"/>
      <c r="GDY369" s="472"/>
      <c r="GDZ369" s="472"/>
      <c r="GEA369" s="472"/>
      <c r="GEB369" s="472"/>
      <c r="GEC369" s="472"/>
      <c r="GED369" s="472"/>
      <c r="GEE369" s="472"/>
      <c r="GEF369" s="472"/>
      <c r="GEI369" s="472"/>
      <c r="GEJ369" s="472"/>
      <c r="GEK369" s="472"/>
      <c r="GEL369" s="472"/>
      <c r="GEM369" s="472"/>
      <c r="GEN369" s="472"/>
      <c r="GEO369" s="472"/>
      <c r="GEP369" s="472"/>
      <c r="GEQ369" s="472"/>
      <c r="GER369" s="472"/>
      <c r="GES369" s="472"/>
      <c r="GET369" s="472"/>
      <c r="GEU369" s="472"/>
      <c r="GEV369" s="472"/>
      <c r="GEW369" s="472"/>
      <c r="GEX369" s="472"/>
      <c r="GEY369" s="472"/>
      <c r="GEZ369" s="472"/>
      <c r="GFA369" s="472"/>
      <c r="GFB369" s="472"/>
      <c r="GFC369" s="472"/>
      <c r="GFD369" s="472"/>
      <c r="GFE369" s="472"/>
      <c r="GFF369" s="472"/>
      <c r="GFG369" s="472"/>
      <c r="GFH369" s="472"/>
      <c r="GFI369" s="472"/>
      <c r="GFJ369" s="472"/>
      <c r="GFK369" s="472"/>
      <c r="GFL369" s="472"/>
      <c r="GFM369" s="472"/>
      <c r="GFN369" s="472"/>
      <c r="GFO369" s="472"/>
      <c r="GFP369" s="472"/>
      <c r="GFQ369" s="472"/>
      <c r="GFR369" s="472"/>
      <c r="GFS369" s="472"/>
      <c r="GFT369" s="472"/>
      <c r="GFU369" s="472"/>
      <c r="GFV369" s="472"/>
      <c r="GFW369" s="472"/>
      <c r="GFX369" s="472"/>
      <c r="GFY369" s="472"/>
      <c r="GFZ369" s="472"/>
      <c r="GGA369" s="472"/>
      <c r="GGB369" s="472"/>
      <c r="GGC369" s="472"/>
      <c r="GGD369" s="472"/>
      <c r="GGE369" s="472"/>
      <c r="GGF369" s="472"/>
      <c r="GGG369" s="472"/>
      <c r="GGH369" s="472"/>
      <c r="GGI369" s="472"/>
      <c r="GGJ369" s="472"/>
      <c r="GGK369" s="472"/>
      <c r="GGL369" s="472"/>
      <c r="GGM369" s="472"/>
      <c r="GGN369" s="472"/>
      <c r="GGO369" s="472"/>
      <c r="GGP369" s="472"/>
      <c r="GGQ369" s="472"/>
      <c r="GGR369" s="472"/>
      <c r="GGS369" s="472"/>
      <c r="GGT369" s="472"/>
      <c r="GGU369" s="472"/>
      <c r="GGV369" s="472"/>
      <c r="GGW369" s="472"/>
      <c r="GGX369" s="472"/>
      <c r="GGY369" s="472"/>
      <c r="GGZ369" s="472"/>
      <c r="GHA369" s="472"/>
      <c r="GHB369" s="472"/>
      <c r="GHC369" s="472"/>
      <c r="GHD369" s="472"/>
      <c r="GHE369" s="472"/>
      <c r="GHF369" s="472"/>
      <c r="GHG369" s="472"/>
      <c r="GHH369" s="472"/>
      <c r="GHI369" s="472"/>
      <c r="GHJ369" s="472"/>
      <c r="GHK369" s="472"/>
      <c r="GHL369" s="472"/>
      <c r="GHM369" s="472"/>
      <c r="GHN369" s="472"/>
      <c r="GHO369" s="472"/>
      <c r="GHP369" s="472"/>
      <c r="GHQ369" s="472"/>
      <c r="GHR369" s="472"/>
      <c r="GHS369" s="472"/>
      <c r="GHT369" s="472"/>
      <c r="GHU369" s="472"/>
      <c r="GHV369" s="472"/>
      <c r="GHW369" s="472"/>
      <c r="GHX369" s="472"/>
      <c r="GHY369" s="472"/>
      <c r="GHZ369" s="472"/>
      <c r="GIA369" s="472"/>
      <c r="GIB369" s="472"/>
      <c r="GIC369" s="472"/>
      <c r="GID369" s="472"/>
      <c r="GIE369" s="472"/>
      <c r="GIF369" s="472"/>
      <c r="GIG369" s="472"/>
      <c r="GIH369" s="472"/>
      <c r="GII369" s="472"/>
      <c r="GIJ369" s="472"/>
      <c r="GIK369" s="472"/>
      <c r="GIL369" s="472"/>
      <c r="GIM369" s="472"/>
      <c r="GIN369" s="472"/>
      <c r="GIO369" s="472"/>
      <c r="GIP369" s="472"/>
      <c r="GIQ369" s="472"/>
      <c r="GIR369" s="472"/>
      <c r="GIS369" s="472"/>
      <c r="GIT369" s="472"/>
      <c r="GIU369" s="472"/>
      <c r="GIV369" s="472"/>
      <c r="GIW369" s="472"/>
      <c r="GIX369" s="472"/>
      <c r="GIY369" s="472"/>
      <c r="GIZ369" s="472"/>
      <c r="GJA369" s="472"/>
      <c r="GJB369" s="472"/>
      <c r="GJC369" s="472"/>
      <c r="GJD369" s="472"/>
      <c r="GJE369" s="472"/>
      <c r="GJF369" s="472"/>
      <c r="GJG369" s="472"/>
      <c r="GJH369" s="472"/>
      <c r="GJI369" s="472"/>
      <c r="GJJ369" s="472"/>
      <c r="GJK369" s="472"/>
      <c r="GJL369" s="472"/>
      <c r="GJM369" s="472"/>
      <c r="GJN369" s="472"/>
      <c r="GJO369" s="472"/>
      <c r="GJP369" s="472"/>
      <c r="GJQ369" s="472"/>
      <c r="GJR369" s="472"/>
      <c r="GJS369" s="472"/>
      <c r="GJT369" s="472"/>
      <c r="GJU369" s="472"/>
      <c r="GJV369" s="472"/>
      <c r="GJW369" s="472"/>
      <c r="GJX369" s="472"/>
      <c r="GJY369" s="472"/>
      <c r="GJZ369" s="472"/>
      <c r="GKA369" s="472"/>
      <c r="GKB369" s="472"/>
      <c r="GKC369" s="472"/>
      <c r="GKD369" s="472"/>
      <c r="GKE369" s="472"/>
      <c r="GKF369" s="472"/>
      <c r="GKG369" s="472"/>
      <c r="GKH369" s="472"/>
      <c r="GKI369" s="472"/>
      <c r="GKJ369" s="472"/>
      <c r="GKK369" s="472"/>
      <c r="GKL369" s="472"/>
      <c r="GKM369" s="472"/>
      <c r="GKN369" s="472"/>
      <c r="GKO369" s="472"/>
      <c r="GKP369" s="472"/>
      <c r="GKQ369" s="472"/>
      <c r="GKR369" s="472"/>
      <c r="GKS369" s="472"/>
      <c r="GKT369" s="472"/>
      <c r="GKU369" s="472"/>
      <c r="GKV369" s="472"/>
      <c r="GKW369" s="472"/>
      <c r="GKX369" s="472"/>
      <c r="GKY369" s="472"/>
      <c r="GKZ369" s="472"/>
      <c r="GLA369" s="472"/>
      <c r="GLB369" s="472"/>
      <c r="GLC369" s="472"/>
      <c r="GLD369" s="472"/>
      <c r="GLE369" s="472"/>
      <c r="GLF369" s="472"/>
      <c r="GLG369" s="472"/>
      <c r="GLH369" s="472"/>
      <c r="GLI369" s="472"/>
      <c r="GLJ369" s="472"/>
      <c r="GLK369" s="472"/>
      <c r="GLL369" s="472"/>
      <c r="GLM369" s="472"/>
      <c r="GLN369" s="472"/>
      <c r="GLO369" s="472"/>
      <c r="GLP369" s="472"/>
      <c r="GLQ369" s="472"/>
      <c r="GLR369" s="472"/>
      <c r="GLS369" s="472"/>
      <c r="GLT369" s="472"/>
      <c r="GLU369" s="472"/>
      <c r="GLV369" s="472"/>
      <c r="GLW369" s="472"/>
      <c r="GLX369" s="472"/>
      <c r="GLY369" s="472"/>
      <c r="GLZ369" s="472"/>
      <c r="GMA369" s="472"/>
      <c r="GMB369" s="472"/>
      <c r="GMC369" s="472"/>
      <c r="GMD369" s="472"/>
      <c r="GME369" s="472"/>
      <c r="GMF369" s="472"/>
      <c r="GMG369" s="472"/>
      <c r="GMH369" s="472"/>
      <c r="GMI369" s="472"/>
      <c r="GMJ369" s="472"/>
      <c r="GMK369" s="472"/>
      <c r="GML369" s="472"/>
      <c r="GMM369" s="472"/>
      <c r="GMN369" s="472"/>
      <c r="GMO369" s="472"/>
      <c r="GMP369" s="472"/>
      <c r="GMQ369" s="472"/>
      <c r="GMR369" s="472"/>
      <c r="GMS369" s="472"/>
      <c r="GMT369" s="472"/>
      <c r="GMU369" s="472"/>
      <c r="GMV369" s="472"/>
      <c r="GMW369" s="472"/>
      <c r="GMX369" s="472"/>
      <c r="GMY369" s="472"/>
      <c r="GMZ369" s="472"/>
      <c r="GNA369" s="472"/>
      <c r="GNB369" s="472"/>
      <c r="GNC369" s="472"/>
      <c r="GND369" s="472"/>
      <c r="GNE369" s="472"/>
      <c r="GNF369" s="472"/>
      <c r="GNG369" s="472"/>
      <c r="GNH369" s="472"/>
      <c r="GNI369" s="472"/>
      <c r="GNJ369" s="472"/>
      <c r="GNK369" s="472"/>
      <c r="GNL369" s="472"/>
      <c r="GNM369" s="472"/>
      <c r="GNN369" s="472"/>
      <c r="GNO369" s="472"/>
      <c r="GNP369" s="472"/>
      <c r="GNQ369" s="472"/>
      <c r="GNR369" s="472"/>
      <c r="GNS369" s="472"/>
      <c r="GNT369" s="472"/>
      <c r="GNU369" s="472"/>
      <c r="GNV369" s="472"/>
      <c r="GNW369" s="472"/>
      <c r="GNX369" s="472"/>
      <c r="GNY369" s="472"/>
      <c r="GNZ369" s="472"/>
      <c r="GOA369" s="472"/>
      <c r="GOB369" s="472"/>
      <c r="GOE369" s="472"/>
      <c r="GOF369" s="472"/>
      <c r="GOG369" s="472"/>
      <c r="GOH369" s="472"/>
      <c r="GOI369" s="472"/>
      <c r="GOJ369" s="472"/>
      <c r="GOK369" s="472"/>
      <c r="GOL369" s="472"/>
      <c r="GOM369" s="472"/>
      <c r="GON369" s="472"/>
      <c r="GOO369" s="472"/>
      <c r="GOP369" s="472"/>
      <c r="GOQ369" s="472"/>
      <c r="GOR369" s="472"/>
      <c r="GOS369" s="472"/>
      <c r="GOT369" s="472"/>
      <c r="GOU369" s="472"/>
      <c r="GOV369" s="472"/>
      <c r="GOW369" s="472"/>
      <c r="GOX369" s="472"/>
      <c r="GOY369" s="472"/>
      <c r="GOZ369" s="472"/>
      <c r="GPA369" s="472"/>
      <c r="GPB369" s="472"/>
      <c r="GPC369" s="472"/>
      <c r="GPD369" s="472"/>
      <c r="GPE369" s="472"/>
      <c r="GPF369" s="472"/>
      <c r="GPG369" s="472"/>
      <c r="GPH369" s="472"/>
      <c r="GPI369" s="472"/>
      <c r="GPJ369" s="472"/>
      <c r="GPK369" s="472"/>
      <c r="GPL369" s="472"/>
      <c r="GPM369" s="472"/>
      <c r="GPN369" s="472"/>
      <c r="GPO369" s="472"/>
      <c r="GPP369" s="472"/>
      <c r="GPQ369" s="472"/>
      <c r="GPR369" s="472"/>
      <c r="GPS369" s="472"/>
      <c r="GPT369" s="472"/>
      <c r="GPU369" s="472"/>
      <c r="GPV369" s="472"/>
      <c r="GPW369" s="472"/>
      <c r="GPX369" s="472"/>
      <c r="GPY369" s="472"/>
      <c r="GPZ369" s="472"/>
      <c r="GQA369" s="472"/>
      <c r="GQB369" s="472"/>
      <c r="GQC369" s="472"/>
      <c r="GQD369" s="472"/>
      <c r="GQE369" s="472"/>
      <c r="GQF369" s="472"/>
      <c r="GQG369" s="472"/>
      <c r="GQH369" s="472"/>
      <c r="GQI369" s="472"/>
      <c r="GQJ369" s="472"/>
      <c r="GQK369" s="472"/>
      <c r="GQL369" s="472"/>
      <c r="GQM369" s="472"/>
      <c r="GQN369" s="472"/>
      <c r="GQO369" s="472"/>
      <c r="GQP369" s="472"/>
      <c r="GQQ369" s="472"/>
      <c r="GQR369" s="472"/>
      <c r="GQS369" s="472"/>
      <c r="GQT369" s="472"/>
      <c r="GQU369" s="472"/>
      <c r="GQV369" s="472"/>
      <c r="GQW369" s="472"/>
      <c r="GQX369" s="472"/>
      <c r="GQY369" s="472"/>
      <c r="GQZ369" s="472"/>
      <c r="GRA369" s="472"/>
      <c r="GRB369" s="472"/>
      <c r="GRC369" s="472"/>
      <c r="GRD369" s="472"/>
      <c r="GRE369" s="472"/>
      <c r="GRF369" s="472"/>
      <c r="GRG369" s="472"/>
      <c r="GRH369" s="472"/>
      <c r="GRI369" s="472"/>
      <c r="GRJ369" s="472"/>
      <c r="GRK369" s="472"/>
      <c r="GRL369" s="472"/>
      <c r="GRM369" s="472"/>
      <c r="GRN369" s="472"/>
      <c r="GRO369" s="472"/>
      <c r="GRP369" s="472"/>
      <c r="GRQ369" s="472"/>
      <c r="GRR369" s="472"/>
      <c r="GRS369" s="472"/>
      <c r="GRT369" s="472"/>
      <c r="GRU369" s="472"/>
      <c r="GRV369" s="472"/>
      <c r="GRW369" s="472"/>
      <c r="GRX369" s="472"/>
      <c r="GRY369" s="472"/>
      <c r="GRZ369" s="472"/>
      <c r="GSA369" s="472"/>
      <c r="GSB369" s="472"/>
      <c r="GSC369" s="472"/>
      <c r="GSD369" s="472"/>
      <c r="GSE369" s="472"/>
      <c r="GSF369" s="472"/>
      <c r="GSG369" s="472"/>
      <c r="GSH369" s="472"/>
      <c r="GSI369" s="472"/>
      <c r="GSJ369" s="472"/>
      <c r="GSK369" s="472"/>
      <c r="GSL369" s="472"/>
      <c r="GSM369" s="472"/>
      <c r="GSN369" s="472"/>
      <c r="GSO369" s="472"/>
      <c r="GSP369" s="472"/>
      <c r="GSQ369" s="472"/>
      <c r="GSR369" s="472"/>
      <c r="GSS369" s="472"/>
      <c r="GST369" s="472"/>
      <c r="GSU369" s="472"/>
      <c r="GSV369" s="472"/>
      <c r="GSW369" s="472"/>
      <c r="GSX369" s="472"/>
      <c r="GSY369" s="472"/>
      <c r="GSZ369" s="472"/>
      <c r="GTA369" s="472"/>
      <c r="GTB369" s="472"/>
      <c r="GTC369" s="472"/>
      <c r="GTD369" s="472"/>
      <c r="GTE369" s="472"/>
      <c r="GTF369" s="472"/>
      <c r="GTG369" s="472"/>
      <c r="GTH369" s="472"/>
      <c r="GTI369" s="472"/>
      <c r="GTJ369" s="472"/>
      <c r="GTK369" s="472"/>
      <c r="GTL369" s="472"/>
      <c r="GTM369" s="472"/>
      <c r="GTN369" s="472"/>
      <c r="GTO369" s="472"/>
      <c r="GTP369" s="472"/>
      <c r="GTQ369" s="472"/>
      <c r="GTR369" s="472"/>
      <c r="GTS369" s="472"/>
      <c r="GTT369" s="472"/>
      <c r="GTU369" s="472"/>
      <c r="GTV369" s="472"/>
      <c r="GTW369" s="472"/>
      <c r="GTX369" s="472"/>
      <c r="GTY369" s="472"/>
      <c r="GTZ369" s="472"/>
      <c r="GUA369" s="472"/>
      <c r="GUB369" s="472"/>
      <c r="GUC369" s="472"/>
      <c r="GUD369" s="472"/>
      <c r="GUE369" s="472"/>
      <c r="GUF369" s="472"/>
      <c r="GUG369" s="472"/>
      <c r="GUH369" s="472"/>
      <c r="GUI369" s="472"/>
      <c r="GUJ369" s="472"/>
      <c r="GUK369" s="472"/>
      <c r="GUL369" s="472"/>
      <c r="GUM369" s="472"/>
      <c r="GUN369" s="472"/>
      <c r="GUO369" s="472"/>
      <c r="GUP369" s="472"/>
      <c r="GUQ369" s="472"/>
      <c r="GUR369" s="472"/>
      <c r="GUS369" s="472"/>
      <c r="GUT369" s="472"/>
      <c r="GUU369" s="472"/>
      <c r="GUV369" s="472"/>
      <c r="GUW369" s="472"/>
      <c r="GUX369" s="472"/>
      <c r="GUY369" s="472"/>
      <c r="GUZ369" s="472"/>
      <c r="GVA369" s="472"/>
      <c r="GVB369" s="472"/>
      <c r="GVC369" s="472"/>
      <c r="GVD369" s="472"/>
      <c r="GVE369" s="472"/>
      <c r="GVF369" s="472"/>
      <c r="GVG369" s="472"/>
      <c r="GVH369" s="472"/>
      <c r="GVI369" s="472"/>
      <c r="GVJ369" s="472"/>
      <c r="GVK369" s="472"/>
      <c r="GVL369" s="472"/>
      <c r="GVM369" s="472"/>
      <c r="GVN369" s="472"/>
      <c r="GVO369" s="472"/>
      <c r="GVP369" s="472"/>
      <c r="GVQ369" s="472"/>
      <c r="GVR369" s="472"/>
      <c r="GVS369" s="472"/>
      <c r="GVT369" s="472"/>
      <c r="GVU369" s="472"/>
      <c r="GVV369" s="472"/>
      <c r="GVW369" s="472"/>
      <c r="GVX369" s="472"/>
      <c r="GVY369" s="472"/>
      <c r="GVZ369" s="472"/>
      <c r="GWA369" s="472"/>
      <c r="GWB369" s="472"/>
      <c r="GWC369" s="472"/>
      <c r="GWD369" s="472"/>
      <c r="GWE369" s="472"/>
      <c r="GWF369" s="472"/>
      <c r="GWG369" s="472"/>
      <c r="GWH369" s="472"/>
      <c r="GWI369" s="472"/>
      <c r="GWJ369" s="472"/>
      <c r="GWK369" s="472"/>
      <c r="GWL369" s="472"/>
      <c r="GWM369" s="472"/>
      <c r="GWN369" s="472"/>
      <c r="GWO369" s="472"/>
      <c r="GWP369" s="472"/>
      <c r="GWQ369" s="472"/>
      <c r="GWR369" s="472"/>
      <c r="GWS369" s="472"/>
      <c r="GWT369" s="472"/>
      <c r="GWU369" s="472"/>
      <c r="GWV369" s="472"/>
      <c r="GWW369" s="472"/>
      <c r="GWX369" s="472"/>
      <c r="GWY369" s="472"/>
      <c r="GWZ369" s="472"/>
      <c r="GXA369" s="472"/>
      <c r="GXB369" s="472"/>
      <c r="GXC369" s="472"/>
      <c r="GXD369" s="472"/>
      <c r="GXE369" s="472"/>
      <c r="GXF369" s="472"/>
      <c r="GXG369" s="472"/>
      <c r="GXH369" s="472"/>
      <c r="GXI369" s="472"/>
      <c r="GXJ369" s="472"/>
      <c r="GXK369" s="472"/>
      <c r="GXL369" s="472"/>
      <c r="GXM369" s="472"/>
      <c r="GXN369" s="472"/>
      <c r="GXO369" s="472"/>
      <c r="GXP369" s="472"/>
      <c r="GXQ369" s="472"/>
      <c r="GXR369" s="472"/>
      <c r="GXS369" s="472"/>
      <c r="GXT369" s="472"/>
      <c r="GXU369" s="472"/>
      <c r="GXV369" s="472"/>
      <c r="GXW369" s="472"/>
      <c r="GXX369" s="472"/>
      <c r="GYA369" s="472"/>
      <c r="GYB369" s="472"/>
      <c r="GYC369" s="472"/>
      <c r="GYD369" s="472"/>
      <c r="GYE369" s="472"/>
      <c r="GYF369" s="472"/>
      <c r="GYG369" s="472"/>
      <c r="GYH369" s="472"/>
      <c r="GYI369" s="472"/>
      <c r="GYJ369" s="472"/>
      <c r="GYK369" s="472"/>
      <c r="GYL369" s="472"/>
      <c r="GYM369" s="472"/>
      <c r="GYN369" s="472"/>
      <c r="GYO369" s="472"/>
      <c r="GYP369" s="472"/>
      <c r="GYQ369" s="472"/>
      <c r="GYR369" s="472"/>
      <c r="GYS369" s="472"/>
      <c r="GYT369" s="472"/>
      <c r="GYU369" s="472"/>
      <c r="GYV369" s="472"/>
      <c r="GYW369" s="472"/>
      <c r="GYX369" s="472"/>
      <c r="GYY369" s="472"/>
      <c r="GYZ369" s="472"/>
      <c r="GZA369" s="472"/>
      <c r="GZB369" s="472"/>
      <c r="GZC369" s="472"/>
      <c r="GZD369" s="472"/>
      <c r="GZE369" s="472"/>
      <c r="GZF369" s="472"/>
      <c r="GZG369" s="472"/>
      <c r="GZH369" s="472"/>
      <c r="GZI369" s="472"/>
      <c r="GZJ369" s="472"/>
      <c r="GZK369" s="472"/>
      <c r="GZL369" s="472"/>
      <c r="GZM369" s="472"/>
      <c r="GZN369" s="472"/>
      <c r="GZO369" s="472"/>
      <c r="GZP369" s="472"/>
      <c r="GZQ369" s="472"/>
      <c r="GZR369" s="472"/>
      <c r="GZS369" s="472"/>
      <c r="GZT369" s="472"/>
      <c r="GZU369" s="472"/>
      <c r="GZV369" s="472"/>
      <c r="GZW369" s="472"/>
      <c r="GZX369" s="472"/>
      <c r="GZY369" s="472"/>
      <c r="GZZ369" s="472"/>
      <c r="HAA369" s="472"/>
      <c r="HAB369" s="472"/>
      <c r="HAC369" s="472"/>
      <c r="HAD369" s="472"/>
      <c r="HAE369" s="472"/>
      <c r="HAF369" s="472"/>
      <c r="HAG369" s="472"/>
      <c r="HAH369" s="472"/>
      <c r="HAI369" s="472"/>
      <c r="HAJ369" s="472"/>
      <c r="HAK369" s="472"/>
      <c r="HAL369" s="472"/>
      <c r="HAM369" s="472"/>
      <c r="HAN369" s="472"/>
      <c r="HAO369" s="472"/>
      <c r="HAP369" s="472"/>
      <c r="HAQ369" s="472"/>
      <c r="HAR369" s="472"/>
      <c r="HAS369" s="472"/>
      <c r="HAT369" s="472"/>
      <c r="HAU369" s="472"/>
      <c r="HAV369" s="472"/>
      <c r="HAW369" s="472"/>
      <c r="HAX369" s="472"/>
      <c r="HAY369" s="472"/>
      <c r="HAZ369" s="472"/>
      <c r="HBA369" s="472"/>
      <c r="HBB369" s="472"/>
      <c r="HBC369" s="472"/>
      <c r="HBD369" s="472"/>
      <c r="HBE369" s="472"/>
      <c r="HBF369" s="472"/>
      <c r="HBG369" s="472"/>
      <c r="HBH369" s="472"/>
      <c r="HBI369" s="472"/>
      <c r="HBJ369" s="472"/>
      <c r="HBK369" s="472"/>
      <c r="HBL369" s="472"/>
      <c r="HBM369" s="472"/>
      <c r="HBN369" s="472"/>
      <c r="HBO369" s="472"/>
      <c r="HBP369" s="472"/>
      <c r="HBQ369" s="472"/>
      <c r="HBR369" s="472"/>
      <c r="HBS369" s="472"/>
      <c r="HBT369" s="472"/>
      <c r="HBU369" s="472"/>
      <c r="HBV369" s="472"/>
      <c r="HBW369" s="472"/>
      <c r="HBX369" s="472"/>
      <c r="HBY369" s="472"/>
      <c r="HBZ369" s="472"/>
      <c r="HCA369" s="472"/>
      <c r="HCB369" s="472"/>
      <c r="HCC369" s="472"/>
      <c r="HCD369" s="472"/>
      <c r="HCE369" s="472"/>
      <c r="HCF369" s="472"/>
      <c r="HCG369" s="472"/>
      <c r="HCH369" s="472"/>
      <c r="HCI369" s="472"/>
      <c r="HCJ369" s="472"/>
      <c r="HCK369" s="472"/>
      <c r="HCL369" s="472"/>
      <c r="HCM369" s="472"/>
      <c r="HCN369" s="472"/>
      <c r="HCO369" s="472"/>
      <c r="HCP369" s="472"/>
      <c r="HCQ369" s="472"/>
      <c r="HCR369" s="472"/>
      <c r="HCS369" s="472"/>
      <c r="HCT369" s="472"/>
      <c r="HCU369" s="472"/>
      <c r="HCV369" s="472"/>
      <c r="HCW369" s="472"/>
      <c r="HCX369" s="472"/>
      <c r="HCY369" s="472"/>
      <c r="HCZ369" s="472"/>
      <c r="HDA369" s="472"/>
      <c r="HDB369" s="472"/>
      <c r="HDC369" s="472"/>
      <c r="HDD369" s="472"/>
      <c r="HDE369" s="472"/>
      <c r="HDF369" s="472"/>
      <c r="HDG369" s="472"/>
      <c r="HDH369" s="472"/>
      <c r="HDI369" s="472"/>
      <c r="HDJ369" s="472"/>
      <c r="HDK369" s="472"/>
      <c r="HDL369" s="472"/>
      <c r="HDM369" s="472"/>
      <c r="HDN369" s="472"/>
      <c r="HDO369" s="472"/>
      <c r="HDP369" s="472"/>
      <c r="HDQ369" s="472"/>
      <c r="HDR369" s="472"/>
      <c r="HDS369" s="472"/>
      <c r="HDT369" s="472"/>
      <c r="HDU369" s="472"/>
      <c r="HDV369" s="472"/>
      <c r="HDW369" s="472"/>
      <c r="HDX369" s="472"/>
      <c r="HDY369" s="472"/>
      <c r="HDZ369" s="472"/>
      <c r="HEA369" s="472"/>
      <c r="HEB369" s="472"/>
      <c r="HEC369" s="472"/>
      <c r="HED369" s="472"/>
      <c r="HEE369" s="472"/>
      <c r="HEF369" s="472"/>
      <c r="HEG369" s="472"/>
      <c r="HEH369" s="472"/>
      <c r="HEI369" s="472"/>
      <c r="HEJ369" s="472"/>
      <c r="HEK369" s="472"/>
      <c r="HEL369" s="472"/>
      <c r="HEM369" s="472"/>
      <c r="HEN369" s="472"/>
      <c r="HEO369" s="472"/>
      <c r="HEP369" s="472"/>
      <c r="HEQ369" s="472"/>
      <c r="HER369" s="472"/>
      <c r="HES369" s="472"/>
      <c r="HET369" s="472"/>
      <c r="HEU369" s="472"/>
      <c r="HEV369" s="472"/>
      <c r="HEW369" s="472"/>
      <c r="HEX369" s="472"/>
      <c r="HEY369" s="472"/>
      <c r="HEZ369" s="472"/>
      <c r="HFA369" s="472"/>
      <c r="HFB369" s="472"/>
      <c r="HFC369" s="472"/>
      <c r="HFD369" s="472"/>
      <c r="HFE369" s="472"/>
      <c r="HFF369" s="472"/>
      <c r="HFG369" s="472"/>
      <c r="HFH369" s="472"/>
      <c r="HFI369" s="472"/>
      <c r="HFJ369" s="472"/>
      <c r="HFK369" s="472"/>
      <c r="HFL369" s="472"/>
      <c r="HFM369" s="472"/>
      <c r="HFN369" s="472"/>
      <c r="HFO369" s="472"/>
      <c r="HFP369" s="472"/>
      <c r="HFQ369" s="472"/>
      <c r="HFR369" s="472"/>
      <c r="HFS369" s="472"/>
      <c r="HFT369" s="472"/>
      <c r="HFU369" s="472"/>
      <c r="HFV369" s="472"/>
      <c r="HFW369" s="472"/>
      <c r="HFX369" s="472"/>
      <c r="HFY369" s="472"/>
      <c r="HFZ369" s="472"/>
      <c r="HGA369" s="472"/>
      <c r="HGB369" s="472"/>
      <c r="HGC369" s="472"/>
      <c r="HGD369" s="472"/>
      <c r="HGE369" s="472"/>
      <c r="HGF369" s="472"/>
      <c r="HGG369" s="472"/>
      <c r="HGH369" s="472"/>
      <c r="HGI369" s="472"/>
      <c r="HGJ369" s="472"/>
      <c r="HGK369" s="472"/>
      <c r="HGL369" s="472"/>
      <c r="HGM369" s="472"/>
      <c r="HGN369" s="472"/>
      <c r="HGO369" s="472"/>
      <c r="HGP369" s="472"/>
      <c r="HGQ369" s="472"/>
      <c r="HGR369" s="472"/>
      <c r="HGS369" s="472"/>
      <c r="HGT369" s="472"/>
      <c r="HGU369" s="472"/>
      <c r="HGV369" s="472"/>
      <c r="HGW369" s="472"/>
      <c r="HGX369" s="472"/>
      <c r="HGY369" s="472"/>
      <c r="HGZ369" s="472"/>
      <c r="HHA369" s="472"/>
      <c r="HHB369" s="472"/>
      <c r="HHC369" s="472"/>
      <c r="HHD369" s="472"/>
      <c r="HHE369" s="472"/>
      <c r="HHF369" s="472"/>
      <c r="HHG369" s="472"/>
      <c r="HHH369" s="472"/>
      <c r="HHI369" s="472"/>
      <c r="HHJ369" s="472"/>
      <c r="HHK369" s="472"/>
      <c r="HHL369" s="472"/>
      <c r="HHM369" s="472"/>
      <c r="HHN369" s="472"/>
      <c r="HHO369" s="472"/>
      <c r="HHP369" s="472"/>
      <c r="HHQ369" s="472"/>
      <c r="HHR369" s="472"/>
      <c r="HHS369" s="472"/>
      <c r="HHT369" s="472"/>
      <c r="HHW369" s="472"/>
      <c r="HHX369" s="472"/>
      <c r="HHY369" s="472"/>
      <c r="HHZ369" s="472"/>
      <c r="HIA369" s="472"/>
      <c r="HIB369" s="472"/>
      <c r="HIC369" s="472"/>
      <c r="HID369" s="472"/>
      <c r="HIE369" s="472"/>
      <c r="HIF369" s="472"/>
      <c r="HIG369" s="472"/>
      <c r="HIH369" s="472"/>
      <c r="HII369" s="472"/>
      <c r="HIJ369" s="472"/>
      <c r="HIK369" s="472"/>
      <c r="HIL369" s="472"/>
      <c r="HIM369" s="472"/>
      <c r="HIN369" s="472"/>
      <c r="HIO369" s="472"/>
      <c r="HIP369" s="472"/>
      <c r="HIQ369" s="472"/>
      <c r="HIR369" s="472"/>
      <c r="HIS369" s="472"/>
      <c r="HIT369" s="472"/>
      <c r="HIU369" s="472"/>
      <c r="HIV369" s="472"/>
      <c r="HIW369" s="472"/>
      <c r="HIX369" s="472"/>
      <c r="HIY369" s="472"/>
      <c r="HIZ369" s="472"/>
      <c r="HJA369" s="472"/>
      <c r="HJB369" s="472"/>
      <c r="HJC369" s="472"/>
      <c r="HJD369" s="472"/>
      <c r="HJE369" s="472"/>
      <c r="HJF369" s="472"/>
      <c r="HJG369" s="472"/>
      <c r="HJH369" s="472"/>
      <c r="HJI369" s="472"/>
      <c r="HJJ369" s="472"/>
      <c r="HJK369" s="472"/>
      <c r="HJL369" s="472"/>
      <c r="HJM369" s="472"/>
      <c r="HJN369" s="472"/>
      <c r="HJO369" s="472"/>
      <c r="HJP369" s="472"/>
      <c r="HJQ369" s="472"/>
      <c r="HJR369" s="472"/>
      <c r="HJS369" s="472"/>
      <c r="HJT369" s="472"/>
      <c r="HJU369" s="472"/>
      <c r="HJV369" s="472"/>
      <c r="HJW369" s="472"/>
      <c r="HJX369" s="472"/>
      <c r="HJY369" s="472"/>
      <c r="HJZ369" s="472"/>
      <c r="HKA369" s="472"/>
      <c r="HKB369" s="472"/>
      <c r="HKC369" s="472"/>
      <c r="HKD369" s="472"/>
      <c r="HKE369" s="472"/>
      <c r="HKF369" s="472"/>
      <c r="HKG369" s="472"/>
      <c r="HKH369" s="472"/>
      <c r="HKI369" s="472"/>
      <c r="HKJ369" s="472"/>
      <c r="HKK369" s="472"/>
      <c r="HKL369" s="472"/>
      <c r="HKM369" s="472"/>
      <c r="HKN369" s="472"/>
      <c r="HKO369" s="472"/>
      <c r="HKP369" s="472"/>
      <c r="HKQ369" s="472"/>
      <c r="HKR369" s="472"/>
      <c r="HKS369" s="472"/>
      <c r="HKT369" s="472"/>
      <c r="HKU369" s="472"/>
      <c r="HKV369" s="472"/>
      <c r="HKW369" s="472"/>
      <c r="HKX369" s="472"/>
      <c r="HKY369" s="472"/>
      <c r="HKZ369" s="472"/>
      <c r="HLA369" s="472"/>
      <c r="HLB369" s="472"/>
      <c r="HLC369" s="472"/>
      <c r="HLD369" s="472"/>
      <c r="HLE369" s="472"/>
      <c r="HLF369" s="472"/>
      <c r="HLG369" s="472"/>
      <c r="HLH369" s="472"/>
      <c r="HLI369" s="472"/>
      <c r="HLJ369" s="472"/>
      <c r="HLK369" s="472"/>
      <c r="HLL369" s="472"/>
      <c r="HLM369" s="472"/>
      <c r="HLN369" s="472"/>
      <c r="HLO369" s="472"/>
      <c r="HLP369" s="472"/>
      <c r="HLQ369" s="472"/>
      <c r="HLR369" s="472"/>
      <c r="HLS369" s="472"/>
      <c r="HLT369" s="472"/>
      <c r="HLU369" s="472"/>
      <c r="HLV369" s="472"/>
      <c r="HLW369" s="472"/>
      <c r="HLX369" s="472"/>
      <c r="HLY369" s="472"/>
      <c r="HLZ369" s="472"/>
      <c r="HMA369" s="472"/>
      <c r="HMB369" s="472"/>
      <c r="HMC369" s="472"/>
      <c r="HMD369" s="472"/>
      <c r="HME369" s="472"/>
      <c r="HMF369" s="472"/>
      <c r="HMG369" s="472"/>
      <c r="HMH369" s="472"/>
      <c r="HMI369" s="472"/>
      <c r="HMJ369" s="472"/>
      <c r="HMK369" s="472"/>
      <c r="HML369" s="472"/>
      <c r="HMM369" s="472"/>
      <c r="HMN369" s="472"/>
      <c r="HMO369" s="472"/>
      <c r="HMP369" s="472"/>
      <c r="HMQ369" s="472"/>
      <c r="HMR369" s="472"/>
      <c r="HMS369" s="472"/>
      <c r="HMT369" s="472"/>
      <c r="HMU369" s="472"/>
      <c r="HMV369" s="472"/>
      <c r="HMW369" s="472"/>
      <c r="HMX369" s="472"/>
      <c r="HMY369" s="472"/>
      <c r="HMZ369" s="472"/>
      <c r="HNA369" s="472"/>
      <c r="HNB369" s="472"/>
      <c r="HNC369" s="472"/>
      <c r="HND369" s="472"/>
      <c r="HNE369" s="472"/>
      <c r="HNF369" s="472"/>
      <c r="HNG369" s="472"/>
      <c r="HNH369" s="472"/>
      <c r="HNI369" s="472"/>
      <c r="HNJ369" s="472"/>
      <c r="HNK369" s="472"/>
      <c r="HNL369" s="472"/>
      <c r="HNM369" s="472"/>
      <c r="HNN369" s="472"/>
      <c r="HNO369" s="472"/>
      <c r="HNP369" s="472"/>
      <c r="HNQ369" s="472"/>
      <c r="HNR369" s="472"/>
      <c r="HNS369" s="472"/>
      <c r="HNT369" s="472"/>
      <c r="HNU369" s="472"/>
      <c r="HNV369" s="472"/>
      <c r="HNW369" s="472"/>
      <c r="HNX369" s="472"/>
      <c r="HNY369" s="472"/>
      <c r="HNZ369" s="472"/>
      <c r="HOA369" s="472"/>
      <c r="HOB369" s="472"/>
      <c r="HOC369" s="472"/>
      <c r="HOD369" s="472"/>
      <c r="HOE369" s="472"/>
      <c r="HOF369" s="472"/>
      <c r="HOG369" s="472"/>
      <c r="HOH369" s="472"/>
      <c r="HOI369" s="472"/>
      <c r="HOJ369" s="472"/>
      <c r="HOK369" s="472"/>
      <c r="HOL369" s="472"/>
      <c r="HOM369" s="472"/>
      <c r="HON369" s="472"/>
      <c r="HOO369" s="472"/>
      <c r="HOP369" s="472"/>
      <c r="HOQ369" s="472"/>
      <c r="HOR369" s="472"/>
      <c r="HOS369" s="472"/>
      <c r="HOT369" s="472"/>
      <c r="HOU369" s="472"/>
      <c r="HOV369" s="472"/>
      <c r="HOW369" s="472"/>
      <c r="HOX369" s="472"/>
      <c r="HOY369" s="472"/>
      <c r="HOZ369" s="472"/>
      <c r="HPA369" s="472"/>
      <c r="HPB369" s="472"/>
      <c r="HPC369" s="472"/>
      <c r="HPD369" s="472"/>
      <c r="HPE369" s="472"/>
      <c r="HPF369" s="472"/>
      <c r="HPG369" s="472"/>
      <c r="HPH369" s="472"/>
      <c r="HPI369" s="472"/>
      <c r="HPJ369" s="472"/>
      <c r="HPK369" s="472"/>
      <c r="HPL369" s="472"/>
      <c r="HPM369" s="472"/>
      <c r="HPN369" s="472"/>
      <c r="HPO369" s="472"/>
      <c r="HPP369" s="472"/>
      <c r="HPQ369" s="472"/>
      <c r="HPR369" s="472"/>
      <c r="HPS369" s="472"/>
      <c r="HPT369" s="472"/>
      <c r="HPU369" s="472"/>
      <c r="HPV369" s="472"/>
      <c r="HPW369" s="472"/>
      <c r="HPX369" s="472"/>
      <c r="HPY369" s="472"/>
      <c r="HPZ369" s="472"/>
      <c r="HQA369" s="472"/>
      <c r="HQB369" s="472"/>
      <c r="HQC369" s="472"/>
      <c r="HQD369" s="472"/>
      <c r="HQE369" s="472"/>
      <c r="HQF369" s="472"/>
      <c r="HQG369" s="472"/>
      <c r="HQH369" s="472"/>
      <c r="HQI369" s="472"/>
      <c r="HQJ369" s="472"/>
      <c r="HQK369" s="472"/>
      <c r="HQL369" s="472"/>
      <c r="HQM369" s="472"/>
      <c r="HQN369" s="472"/>
      <c r="HQO369" s="472"/>
      <c r="HQP369" s="472"/>
      <c r="HQQ369" s="472"/>
      <c r="HQR369" s="472"/>
      <c r="HQS369" s="472"/>
      <c r="HQT369" s="472"/>
      <c r="HQU369" s="472"/>
      <c r="HQV369" s="472"/>
      <c r="HQW369" s="472"/>
      <c r="HQX369" s="472"/>
      <c r="HQY369" s="472"/>
      <c r="HQZ369" s="472"/>
      <c r="HRA369" s="472"/>
      <c r="HRB369" s="472"/>
      <c r="HRC369" s="472"/>
      <c r="HRD369" s="472"/>
      <c r="HRE369" s="472"/>
      <c r="HRF369" s="472"/>
      <c r="HRG369" s="472"/>
      <c r="HRH369" s="472"/>
      <c r="HRI369" s="472"/>
      <c r="HRJ369" s="472"/>
      <c r="HRK369" s="472"/>
      <c r="HRL369" s="472"/>
      <c r="HRM369" s="472"/>
      <c r="HRN369" s="472"/>
      <c r="HRO369" s="472"/>
      <c r="HRP369" s="472"/>
      <c r="HRS369" s="472"/>
      <c r="HRT369" s="472"/>
      <c r="HRU369" s="472"/>
      <c r="HRV369" s="472"/>
      <c r="HRW369" s="472"/>
      <c r="HRX369" s="472"/>
      <c r="HRY369" s="472"/>
      <c r="HRZ369" s="472"/>
      <c r="HSA369" s="472"/>
      <c r="HSB369" s="472"/>
      <c r="HSC369" s="472"/>
      <c r="HSD369" s="472"/>
      <c r="HSE369" s="472"/>
      <c r="HSF369" s="472"/>
      <c r="HSG369" s="472"/>
      <c r="HSH369" s="472"/>
      <c r="HSI369" s="472"/>
      <c r="HSJ369" s="472"/>
      <c r="HSK369" s="472"/>
      <c r="HSL369" s="472"/>
      <c r="HSM369" s="472"/>
      <c r="HSN369" s="472"/>
      <c r="HSO369" s="472"/>
      <c r="HSP369" s="472"/>
      <c r="HSQ369" s="472"/>
      <c r="HSR369" s="472"/>
      <c r="HSS369" s="472"/>
      <c r="HST369" s="472"/>
      <c r="HSU369" s="472"/>
      <c r="HSV369" s="472"/>
      <c r="HSW369" s="472"/>
      <c r="HSX369" s="472"/>
      <c r="HSY369" s="472"/>
      <c r="HSZ369" s="472"/>
      <c r="HTA369" s="472"/>
      <c r="HTB369" s="472"/>
      <c r="HTC369" s="472"/>
      <c r="HTD369" s="472"/>
      <c r="HTE369" s="472"/>
      <c r="HTF369" s="472"/>
      <c r="HTG369" s="472"/>
      <c r="HTH369" s="472"/>
      <c r="HTI369" s="472"/>
      <c r="HTJ369" s="472"/>
      <c r="HTK369" s="472"/>
      <c r="HTL369" s="472"/>
      <c r="HTM369" s="472"/>
      <c r="HTN369" s="472"/>
      <c r="HTO369" s="472"/>
      <c r="HTP369" s="472"/>
      <c r="HTQ369" s="472"/>
      <c r="HTR369" s="472"/>
      <c r="HTS369" s="472"/>
      <c r="HTT369" s="472"/>
      <c r="HTU369" s="472"/>
      <c r="HTV369" s="472"/>
      <c r="HTW369" s="472"/>
      <c r="HTX369" s="472"/>
      <c r="HTY369" s="472"/>
      <c r="HTZ369" s="472"/>
      <c r="HUA369" s="472"/>
      <c r="HUB369" s="472"/>
      <c r="HUC369" s="472"/>
      <c r="HUD369" s="472"/>
      <c r="HUE369" s="472"/>
      <c r="HUF369" s="472"/>
      <c r="HUG369" s="472"/>
      <c r="HUH369" s="472"/>
      <c r="HUI369" s="472"/>
      <c r="HUJ369" s="472"/>
      <c r="HUK369" s="472"/>
      <c r="HUL369" s="472"/>
      <c r="HUM369" s="472"/>
      <c r="HUN369" s="472"/>
      <c r="HUO369" s="472"/>
      <c r="HUP369" s="472"/>
      <c r="HUQ369" s="472"/>
      <c r="HUR369" s="472"/>
      <c r="HUS369" s="472"/>
      <c r="HUT369" s="472"/>
      <c r="HUU369" s="472"/>
      <c r="HUV369" s="472"/>
      <c r="HUW369" s="472"/>
      <c r="HUX369" s="472"/>
      <c r="HUY369" s="472"/>
      <c r="HUZ369" s="472"/>
      <c r="HVA369" s="472"/>
      <c r="HVB369" s="472"/>
      <c r="HVC369" s="472"/>
      <c r="HVD369" s="472"/>
      <c r="HVE369" s="472"/>
      <c r="HVF369" s="472"/>
      <c r="HVG369" s="472"/>
      <c r="HVH369" s="472"/>
      <c r="HVI369" s="472"/>
      <c r="HVJ369" s="472"/>
      <c r="HVK369" s="472"/>
      <c r="HVL369" s="472"/>
      <c r="HVM369" s="472"/>
      <c r="HVN369" s="472"/>
      <c r="HVO369" s="472"/>
      <c r="HVP369" s="472"/>
      <c r="HVQ369" s="472"/>
      <c r="HVR369" s="472"/>
      <c r="HVS369" s="472"/>
      <c r="HVT369" s="472"/>
      <c r="HVU369" s="472"/>
      <c r="HVV369" s="472"/>
      <c r="HVW369" s="472"/>
      <c r="HVX369" s="472"/>
      <c r="HVY369" s="472"/>
      <c r="HVZ369" s="472"/>
      <c r="HWA369" s="472"/>
      <c r="HWB369" s="472"/>
      <c r="HWC369" s="472"/>
      <c r="HWD369" s="472"/>
      <c r="HWE369" s="472"/>
      <c r="HWF369" s="472"/>
      <c r="HWG369" s="472"/>
      <c r="HWH369" s="472"/>
      <c r="HWI369" s="472"/>
      <c r="HWJ369" s="472"/>
      <c r="HWK369" s="472"/>
      <c r="HWL369" s="472"/>
      <c r="HWM369" s="472"/>
      <c r="HWN369" s="472"/>
      <c r="HWO369" s="472"/>
      <c r="HWP369" s="472"/>
      <c r="HWQ369" s="472"/>
      <c r="HWR369" s="472"/>
      <c r="HWS369" s="472"/>
      <c r="HWT369" s="472"/>
      <c r="HWU369" s="472"/>
      <c r="HWV369" s="472"/>
      <c r="HWW369" s="472"/>
      <c r="HWX369" s="472"/>
      <c r="HWY369" s="472"/>
      <c r="HWZ369" s="472"/>
      <c r="HXA369" s="472"/>
      <c r="HXB369" s="472"/>
      <c r="HXC369" s="472"/>
      <c r="HXD369" s="472"/>
      <c r="HXE369" s="472"/>
      <c r="HXF369" s="472"/>
      <c r="HXG369" s="472"/>
      <c r="HXH369" s="472"/>
      <c r="HXI369" s="472"/>
      <c r="HXJ369" s="472"/>
      <c r="HXK369" s="472"/>
      <c r="HXL369" s="472"/>
      <c r="HXM369" s="472"/>
      <c r="HXN369" s="472"/>
      <c r="HXO369" s="472"/>
      <c r="HXP369" s="472"/>
      <c r="HXQ369" s="472"/>
      <c r="HXR369" s="472"/>
      <c r="HXS369" s="472"/>
      <c r="HXT369" s="472"/>
      <c r="HXU369" s="472"/>
      <c r="HXV369" s="472"/>
      <c r="HXW369" s="472"/>
      <c r="HXX369" s="472"/>
      <c r="HXY369" s="472"/>
      <c r="HXZ369" s="472"/>
      <c r="HYA369" s="472"/>
      <c r="HYB369" s="472"/>
      <c r="HYC369" s="472"/>
      <c r="HYD369" s="472"/>
      <c r="HYE369" s="472"/>
      <c r="HYF369" s="472"/>
      <c r="HYG369" s="472"/>
      <c r="HYH369" s="472"/>
      <c r="HYI369" s="472"/>
      <c r="HYJ369" s="472"/>
      <c r="HYK369" s="472"/>
      <c r="HYL369" s="472"/>
      <c r="HYM369" s="472"/>
      <c r="HYN369" s="472"/>
      <c r="HYO369" s="472"/>
      <c r="HYP369" s="472"/>
      <c r="HYQ369" s="472"/>
      <c r="HYR369" s="472"/>
      <c r="HYS369" s="472"/>
      <c r="HYT369" s="472"/>
      <c r="HYU369" s="472"/>
      <c r="HYV369" s="472"/>
      <c r="HYW369" s="472"/>
      <c r="HYX369" s="472"/>
      <c r="HYY369" s="472"/>
      <c r="HYZ369" s="472"/>
      <c r="HZA369" s="472"/>
      <c r="HZB369" s="472"/>
      <c r="HZC369" s="472"/>
      <c r="HZD369" s="472"/>
      <c r="HZE369" s="472"/>
      <c r="HZF369" s="472"/>
      <c r="HZG369" s="472"/>
      <c r="HZH369" s="472"/>
      <c r="HZI369" s="472"/>
      <c r="HZJ369" s="472"/>
      <c r="HZK369" s="472"/>
      <c r="HZL369" s="472"/>
      <c r="HZM369" s="472"/>
      <c r="HZN369" s="472"/>
      <c r="HZO369" s="472"/>
      <c r="HZP369" s="472"/>
      <c r="HZQ369" s="472"/>
      <c r="HZR369" s="472"/>
      <c r="HZS369" s="472"/>
      <c r="HZT369" s="472"/>
      <c r="HZU369" s="472"/>
      <c r="HZV369" s="472"/>
      <c r="HZW369" s="472"/>
      <c r="HZX369" s="472"/>
      <c r="HZY369" s="472"/>
      <c r="HZZ369" s="472"/>
      <c r="IAA369" s="472"/>
      <c r="IAB369" s="472"/>
      <c r="IAC369" s="472"/>
      <c r="IAD369" s="472"/>
      <c r="IAE369" s="472"/>
      <c r="IAF369" s="472"/>
      <c r="IAG369" s="472"/>
      <c r="IAH369" s="472"/>
      <c r="IAI369" s="472"/>
      <c r="IAJ369" s="472"/>
      <c r="IAK369" s="472"/>
      <c r="IAL369" s="472"/>
      <c r="IAM369" s="472"/>
      <c r="IAN369" s="472"/>
      <c r="IAO369" s="472"/>
      <c r="IAP369" s="472"/>
      <c r="IAQ369" s="472"/>
      <c r="IAR369" s="472"/>
      <c r="IAS369" s="472"/>
      <c r="IAT369" s="472"/>
      <c r="IAU369" s="472"/>
      <c r="IAV369" s="472"/>
      <c r="IAW369" s="472"/>
      <c r="IAX369" s="472"/>
      <c r="IAY369" s="472"/>
      <c r="IAZ369" s="472"/>
      <c r="IBA369" s="472"/>
      <c r="IBB369" s="472"/>
      <c r="IBC369" s="472"/>
      <c r="IBD369" s="472"/>
      <c r="IBE369" s="472"/>
      <c r="IBF369" s="472"/>
      <c r="IBG369" s="472"/>
      <c r="IBH369" s="472"/>
      <c r="IBI369" s="472"/>
      <c r="IBJ369" s="472"/>
      <c r="IBK369" s="472"/>
      <c r="IBL369" s="472"/>
      <c r="IBO369" s="472"/>
      <c r="IBP369" s="472"/>
      <c r="IBQ369" s="472"/>
      <c r="IBR369" s="472"/>
      <c r="IBS369" s="472"/>
      <c r="IBT369" s="472"/>
      <c r="IBU369" s="472"/>
      <c r="IBV369" s="472"/>
      <c r="IBW369" s="472"/>
      <c r="IBX369" s="472"/>
      <c r="IBY369" s="472"/>
      <c r="IBZ369" s="472"/>
      <c r="ICA369" s="472"/>
      <c r="ICB369" s="472"/>
      <c r="ICC369" s="472"/>
      <c r="ICD369" s="472"/>
      <c r="ICE369" s="472"/>
      <c r="ICF369" s="472"/>
      <c r="ICG369" s="472"/>
      <c r="ICH369" s="472"/>
      <c r="ICI369" s="472"/>
      <c r="ICJ369" s="472"/>
      <c r="ICK369" s="472"/>
      <c r="ICL369" s="472"/>
      <c r="ICM369" s="472"/>
      <c r="ICN369" s="472"/>
      <c r="ICO369" s="472"/>
      <c r="ICP369" s="472"/>
      <c r="ICQ369" s="472"/>
      <c r="ICR369" s="472"/>
      <c r="ICS369" s="472"/>
      <c r="ICT369" s="472"/>
      <c r="ICU369" s="472"/>
      <c r="ICV369" s="472"/>
      <c r="ICW369" s="472"/>
      <c r="ICX369" s="472"/>
      <c r="ICY369" s="472"/>
      <c r="ICZ369" s="472"/>
      <c r="IDA369" s="472"/>
      <c r="IDB369" s="472"/>
      <c r="IDC369" s="472"/>
      <c r="IDD369" s="472"/>
      <c r="IDE369" s="472"/>
      <c r="IDF369" s="472"/>
      <c r="IDG369" s="472"/>
      <c r="IDH369" s="472"/>
      <c r="IDI369" s="472"/>
      <c r="IDJ369" s="472"/>
      <c r="IDK369" s="472"/>
      <c r="IDL369" s="472"/>
      <c r="IDM369" s="472"/>
      <c r="IDN369" s="472"/>
      <c r="IDO369" s="472"/>
      <c r="IDP369" s="472"/>
      <c r="IDQ369" s="472"/>
      <c r="IDR369" s="472"/>
      <c r="IDS369" s="472"/>
      <c r="IDT369" s="472"/>
      <c r="IDU369" s="472"/>
      <c r="IDV369" s="472"/>
      <c r="IDW369" s="472"/>
      <c r="IDX369" s="472"/>
      <c r="IDY369" s="472"/>
      <c r="IDZ369" s="472"/>
      <c r="IEA369" s="472"/>
      <c r="IEB369" s="472"/>
      <c r="IEC369" s="472"/>
      <c r="IED369" s="472"/>
      <c r="IEE369" s="472"/>
      <c r="IEF369" s="472"/>
      <c r="IEG369" s="472"/>
      <c r="IEH369" s="472"/>
      <c r="IEI369" s="472"/>
      <c r="IEJ369" s="472"/>
      <c r="IEK369" s="472"/>
      <c r="IEL369" s="472"/>
      <c r="IEM369" s="472"/>
      <c r="IEN369" s="472"/>
      <c r="IEO369" s="472"/>
      <c r="IEP369" s="472"/>
      <c r="IEQ369" s="472"/>
      <c r="IER369" s="472"/>
      <c r="IES369" s="472"/>
      <c r="IET369" s="472"/>
      <c r="IEU369" s="472"/>
      <c r="IEV369" s="472"/>
      <c r="IEW369" s="472"/>
      <c r="IEX369" s="472"/>
      <c r="IEY369" s="472"/>
      <c r="IEZ369" s="472"/>
      <c r="IFA369" s="472"/>
      <c r="IFB369" s="472"/>
      <c r="IFC369" s="472"/>
      <c r="IFD369" s="472"/>
      <c r="IFE369" s="472"/>
      <c r="IFF369" s="472"/>
      <c r="IFG369" s="472"/>
      <c r="IFH369" s="472"/>
      <c r="IFI369" s="472"/>
      <c r="IFJ369" s="472"/>
      <c r="IFK369" s="472"/>
      <c r="IFL369" s="472"/>
      <c r="IFM369" s="472"/>
      <c r="IFN369" s="472"/>
      <c r="IFO369" s="472"/>
      <c r="IFP369" s="472"/>
      <c r="IFQ369" s="472"/>
      <c r="IFR369" s="472"/>
      <c r="IFS369" s="472"/>
      <c r="IFT369" s="472"/>
      <c r="IFU369" s="472"/>
      <c r="IFV369" s="472"/>
      <c r="IFW369" s="472"/>
      <c r="IFX369" s="472"/>
      <c r="IFY369" s="472"/>
      <c r="IFZ369" s="472"/>
      <c r="IGA369" s="472"/>
      <c r="IGB369" s="472"/>
      <c r="IGC369" s="472"/>
      <c r="IGD369" s="472"/>
      <c r="IGE369" s="472"/>
      <c r="IGF369" s="472"/>
      <c r="IGG369" s="472"/>
      <c r="IGH369" s="472"/>
      <c r="IGI369" s="472"/>
      <c r="IGJ369" s="472"/>
      <c r="IGK369" s="472"/>
      <c r="IGL369" s="472"/>
      <c r="IGM369" s="472"/>
      <c r="IGN369" s="472"/>
      <c r="IGO369" s="472"/>
      <c r="IGP369" s="472"/>
      <c r="IGQ369" s="472"/>
      <c r="IGR369" s="472"/>
      <c r="IGS369" s="472"/>
      <c r="IGT369" s="472"/>
      <c r="IGU369" s="472"/>
      <c r="IGV369" s="472"/>
      <c r="IGW369" s="472"/>
      <c r="IGX369" s="472"/>
      <c r="IGY369" s="472"/>
      <c r="IGZ369" s="472"/>
      <c r="IHA369" s="472"/>
      <c r="IHB369" s="472"/>
      <c r="IHC369" s="472"/>
      <c r="IHD369" s="472"/>
      <c r="IHE369" s="472"/>
      <c r="IHF369" s="472"/>
      <c r="IHG369" s="472"/>
      <c r="IHH369" s="472"/>
      <c r="IHI369" s="472"/>
      <c r="IHJ369" s="472"/>
      <c r="IHK369" s="472"/>
      <c r="IHL369" s="472"/>
      <c r="IHM369" s="472"/>
      <c r="IHN369" s="472"/>
      <c r="IHO369" s="472"/>
      <c r="IHP369" s="472"/>
      <c r="IHQ369" s="472"/>
      <c r="IHR369" s="472"/>
      <c r="IHS369" s="472"/>
      <c r="IHT369" s="472"/>
      <c r="IHU369" s="472"/>
      <c r="IHV369" s="472"/>
      <c r="IHW369" s="472"/>
      <c r="IHX369" s="472"/>
      <c r="IHY369" s="472"/>
      <c r="IHZ369" s="472"/>
      <c r="IIA369" s="472"/>
      <c r="IIB369" s="472"/>
      <c r="IIC369" s="472"/>
      <c r="IID369" s="472"/>
      <c r="IIE369" s="472"/>
      <c r="IIF369" s="472"/>
      <c r="IIG369" s="472"/>
      <c r="IIH369" s="472"/>
      <c r="III369" s="472"/>
      <c r="IIJ369" s="472"/>
      <c r="IIK369" s="472"/>
      <c r="IIL369" s="472"/>
      <c r="IIM369" s="472"/>
      <c r="IIN369" s="472"/>
      <c r="IIO369" s="472"/>
      <c r="IIP369" s="472"/>
      <c r="IIQ369" s="472"/>
      <c r="IIR369" s="472"/>
      <c r="IIS369" s="472"/>
      <c r="IIT369" s="472"/>
      <c r="IIU369" s="472"/>
      <c r="IIV369" s="472"/>
      <c r="IIW369" s="472"/>
      <c r="IIX369" s="472"/>
      <c r="IIY369" s="472"/>
      <c r="IIZ369" s="472"/>
      <c r="IJA369" s="472"/>
      <c r="IJB369" s="472"/>
      <c r="IJC369" s="472"/>
      <c r="IJD369" s="472"/>
      <c r="IJE369" s="472"/>
      <c r="IJF369" s="472"/>
      <c r="IJG369" s="472"/>
      <c r="IJH369" s="472"/>
      <c r="IJI369" s="472"/>
      <c r="IJJ369" s="472"/>
      <c r="IJK369" s="472"/>
      <c r="IJL369" s="472"/>
      <c r="IJM369" s="472"/>
      <c r="IJN369" s="472"/>
      <c r="IJO369" s="472"/>
      <c r="IJP369" s="472"/>
      <c r="IJQ369" s="472"/>
      <c r="IJR369" s="472"/>
      <c r="IJS369" s="472"/>
      <c r="IJT369" s="472"/>
      <c r="IJU369" s="472"/>
      <c r="IJV369" s="472"/>
      <c r="IJW369" s="472"/>
      <c r="IJX369" s="472"/>
      <c r="IJY369" s="472"/>
      <c r="IJZ369" s="472"/>
      <c r="IKA369" s="472"/>
      <c r="IKB369" s="472"/>
      <c r="IKC369" s="472"/>
      <c r="IKD369" s="472"/>
      <c r="IKE369" s="472"/>
      <c r="IKF369" s="472"/>
      <c r="IKG369" s="472"/>
      <c r="IKH369" s="472"/>
      <c r="IKI369" s="472"/>
      <c r="IKJ369" s="472"/>
      <c r="IKK369" s="472"/>
      <c r="IKL369" s="472"/>
      <c r="IKM369" s="472"/>
      <c r="IKN369" s="472"/>
      <c r="IKO369" s="472"/>
      <c r="IKP369" s="472"/>
      <c r="IKQ369" s="472"/>
      <c r="IKR369" s="472"/>
      <c r="IKS369" s="472"/>
      <c r="IKT369" s="472"/>
      <c r="IKU369" s="472"/>
      <c r="IKV369" s="472"/>
      <c r="IKW369" s="472"/>
      <c r="IKX369" s="472"/>
      <c r="IKY369" s="472"/>
      <c r="IKZ369" s="472"/>
      <c r="ILA369" s="472"/>
      <c r="ILB369" s="472"/>
      <c r="ILC369" s="472"/>
      <c r="ILD369" s="472"/>
      <c r="ILE369" s="472"/>
      <c r="ILF369" s="472"/>
      <c r="ILG369" s="472"/>
      <c r="ILH369" s="472"/>
      <c r="ILK369" s="472"/>
      <c r="ILL369" s="472"/>
      <c r="ILM369" s="472"/>
      <c r="ILN369" s="472"/>
      <c r="ILO369" s="472"/>
      <c r="ILP369" s="472"/>
      <c r="ILQ369" s="472"/>
      <c r="ILR369" s="472"/>
      <c r="ILS369" s="472"/>
      <c r="ILT369" s="472"/>
      <c r="ILU369" s="472"/>
      <c r="ILV369" s="472"/>
      <c r="ILW369" s="472"/>
      <c r="ILX369" s="472"/>
      <c r="ILY369" s="472"/>
      <c r="ILZ369" s="472"/>
      <c r="IMA369" s="472"/>
      <c r="IMB369" s="472"/>
      <c r="IMC369" s="472"/>
      <c r="IMD369" s="472"/>
      <c r="IME369" s="472"/>
      <c r="IMF369" s="472"/>
      <c r="IMG369" s="472"/>
      <c r="IMH369" s="472"/>
      <c r="IMI369" s="472"/>
      <c r="IMJ369" s="472"/>
      <c r="IMK369" s="472"/>
      <c r="IML369" s="472"/>
      <c r="IMM369" s="472"/>
      <c r="IMN369" s="472"/>
      <c r="IMO369" s="472"/>
      <c r="IMP369" s="472"/>
      <c r="IMQ369" s="472"/>
      <c r="IMR369" s="472"/>
      <c r="IMS369" s="472"/>
      <c r="IMT369" s="472"/>
      <c r="IMU369" s="472"/>
      <c r="IMV369" s="472"/>
      <c r="IMW369" s="472"/>
      <c r="IMX369" s="472"/>
      <c r="IMY369" s="472"/>
      <c r="IMZ369" s="472"/>
      <c r="INA369" s="472"/>
      <c r="INB369" s="472"/>
      <c r="INC369" s="472"/>
      <c r="IND369" s="472"/>
      <c r="INE369" s="472"/>
      <c r="INF369" s="472"/>
      <c r="ING369" s="472"/>
      <c r="INH369" s="472"/>
      <c r="INI369" s="472"/>
      <c r="INJ369" s="472"/>
      <c r="INK369" s="472"/>
      <c r="INL369" s="472"/>
      <c r="INM369" s="472"/>
      <c r="INN369" s="472"/>
      <c r="INO369" s="472"/>
      <c r="INP369" s="472"/>
      <c r="INQ369" s="472"/>
      <c r="INR369" s="472"/>
      <c r="INS369" s="472"/>
      <c r="INT369" s="472"/>
      <c r="INU369" s="472"/>
      <c r="INV369" s="472"/>
      <c r="INW369" s="472"/>
      <c r="INX369" s="472"/>
      <c r="INY369" s="472"/>
      <c r="INZ369" s="472"/>
      <c r="IOA369" s="472"/>
      <c r="IOB369" s="472"/>
      <c r="IOC369" s="472"/>
      <c r="IOD369" s="472"/>
      <c r="IOE369" s="472"/>
      <c r="IOF369" s="472"/>
      <c r="IOG369" s="472"/>
      <c r="IOH369" s="472"/>
      <c r="IOI369" s="472"/>
      <c r="IOJ369" s="472"/>
      <c r="IOK369" s="472"/>
      <c r="IOL369" s="472"/>
      <c r="IOM369" s="472"/>
      <c r="ION369" s="472"/>
      <c r="IOO369" s="472"/>
      <c r="IOP369" s="472"/>
      <c r="IOQ369" s="472"/>
      <c r="IOR369" s="472"/>
      <c r="IOS369" s="472"/>
      <c r="IOT369" s="472"/>
      <c r="IOU369" s="472"/>
      <c r="IOV369" s="472"/>
      <c r="IOW369" s="472"/>
      <c r="IOX369" s="472"/>
      <c r="IOY369" s="472"/>
      <c r="IOZ369" s="472"/>
      <c r="IPA369" s="472"/>
      <c r="IPB369" s="472"/>
      <c r="IPC369" s="472"/>
      <c r="IPD369" s="472"/>
      <c r="IPE369" s="472"/>
      <c r="IPF369" s="472"/>
      <c r="IPG369" s="472"/>
      <c r="IPH369" s="472"/>
      <c r="IPI369" s="472"/>
      <c r="IPJ369" s="472"/>
      <c r="IPK369" s="472"/>
      <c r="IPL369" s="472"/>
      <c r="IPM369" s="472"/>
      <c r="IPN369" s="472"/>
      <c r="IPO369" s="472"/>
      <c r="IPP369" s="472"/>
      <c r="IPQ369" s="472"/>
      <c r="IPR369" s="472"/>
      <c r="IPS369" s="472"/>
      <c r="IPT369" s="472"/>
      <c r="IPU369" s="472"/>
      <c r="IPV369" s="472"/>
      <c r="IPW369" s="472"/>
      <c r="IPX369" s="472"/>
      <c r="IPY369" s="472"/>
      <c r="IPZ369" s="472"/>
      <c r="IQA369" s="472"/>
      <c r="IQB369" s="472"/>
      <c r="IQC369" s="472"/>
      <c r="IQD369" s="472"/>
      <c r="IQE369" s="472"/>
      <c r="IQF369" s="472"/>
      <c r="IQG369" s="472"/>
      <c r="IQH369" s="472"/>
      <c r="IQI369" s="472"/>
      <c r="IQJ369" s="472"/>
      <c r="IQK369" s="472"/>
      <c r="IQL369" s="472"/>
      <c r="IQM369" s="472"/>
      <c r="IQN369" s="472"/>
      <c r="IQO369" s="472"/>
      <c r="IQP369" s="472"/>
      <c r="IQQ369" s="472"/>
      <c r="IQR369" s="472"/>
      <c r="IQS369" s="472"/>
      <c r="IQT369" s="472"/>
      <c r="IQU369" s="472"/>
      <c r="IQV369" s="472"/>
      <c r="IQW369" s="472"/>
      <c r="IQX369" s="472"/>
      <c r="IQY369" s="472"/>
      <c r="IQZ369" s="472"/>
      <c r="IRA369" s="472"/>
      <c r="IRB369" s="472"/>
      <c r="IRC369" s="472"/>
      <c r="IRD369" s="472"/>
      <c r="IRE369" s="472"/>
      <c r="IRF369" s="472"/>
      <c r="IRG369" s="472"/>
      <c r="IRH369" s="472"/>
      <c r="IRI369" s="472"/>
      <c r="IRJ369" s="472"/>
      <c r="IRK369" s="472"/>
      <c r="IRL369" s="472"/>
      <c r="IRM369" s="472"/>
      <c r="IRN369" s="472"/>
      <c r="IRO369" s="472"/>
      <c r="IRP369" s="472"/>
      <c r="IRQ369" s="472"/>
      <c r="IRR369" s="472"/>
      <c r="IRS369" s="472"/>
      <c r="IRT369" s="472"/>
      <c r="IRU369" s="472"/>
      <c r="IRV369" s="472"/>
      <c r="IRW369" s="472"/>
      <c r="IRX369" s="472"/>
      <c r="IRY369" s="472"/>
      <c r="IRZ369" s="472"/>
      <c r="ISA369" s="472"/>
      <c r="ISB369" s="472"/>
      <c r="ISC369" s="472"/>
      <c r="ISD369" s="472"/>
      <c r="ISE369" s="472"/>
      <c r="ISF369" s="472"/>
      <c r="ISG369" s="472"/>
      <c r="ISH369" s="472"/>
      <c r="ISI369" s="472"/>
      <c r="ISJ369" s="472"/>
      <c r="ISK369" s="472"/>
      <c r="ISL369" s="472"/>
      <c r="ISM369" s="472"/>
      <c r="ISN369" s="472"/>
      <c r="ISO369" s="472"/>
      <c r="ISP369" s="472"/>
      <c r="ISQ369" s="472"/>
      <c r="ISR369" s="472"/>
      <c r="ISS369" s="472"/>
      <c r="IST369" s="472"/>
      <c r="ISU369" s="472"/>
      <c r="ISV369" s="472"/>
      <c r="ISW369" s="472"/>
      <c r="ISX369" s="472"/>
      <c r="ISY369" s="472"/>
      <c r="ISZ369" s="472"/>
      <c r="ITA369" s="472"/>
      <c r="ITB369" s="472"/>
      <c r="ITC369" s="472"/>
      <c r="ITD369" s="472"/>
      <c r="ITE369" s="472"/>
      <c r="ITF369" s="472"/>
      <c r="ITG369" s="472"/>
      <c r="ITH369" s="472"/>
      <c r="ITI369" s="472"/>
      <c r="ITJ369" s="472"/>
      <c r="ITK369" s="472"/>
      <c r="ITL369" s="472"/>
      <c r="ITM369" s="472"/>
      <c r="ITN369" s="472"/>
      <c r="ITO369" s="472"/>
      <c r="ITP369" s="472"/>
      <c r="ITQ369" s="472"/>
      <c r="ITR369" s="472"/>
      <c r="ITS369" s="472"/>
      <c r="ITT369" s="472"/>
      <c r="ITU369" s="472"/>
      <c r="ITV369" s="472"/>
      <c r="ITW369" s="472"/>
      <c r="ITX369" s="472"/>
      <c r="ITY369" s="472"/>
      <c r="ITZ369" s="472"/>
      <c r="IUA369" s="472"/>
      <c r="IUB369" s="472"/>
      <c r="IUC369" s="472"/>
      <c r="IUD369" s="472"/>
      <c r="IUE369" s="472"/>
      <c r="IUF369" s="472"/>
      <c r="IUG369" s="472"/>
      <c r="IUH369" s="472"/>
      <c r="IUI369" s="472"/>
      <c r="IUJ369" s="472"/>
      <c r="IUK369" s="472"/>
      <c r="IUL369" s="472"/>
      <c r="IUM369" s="472"/>
      <c r="IUN369" s="472"/>
      <c r="IUO369" s="472"/>
      <c r="IUP369" s="472"/>
      <c r="IUQ369" s="472"/>
      <c r="IUR369" s="472"/>
      <c r="IUS369" s="472"/>
      <c r="IUT369" s="472"/>
      <c r="IUU369" s="472"/>
      <c r="IUV369" s="472"/>
      <c r="IUW369" s="472"/>
      <c r="IUX369" s="472"/>
      <c r="IUY369" s="472"/>
      <c r="IUZ369" s="472"/>
      <c r="IVA369" s="472"/>
      <c r="IVB369" s="472"/>
      <c r="IVC369" s="472"/>
      <c r="IVD369" s="472"/>
      <c r="IVG369" s="472"/>
      <c r="IVH369" s="472"/>
      <c r="IVI369" s="472"/>
      <c r="IVJ369" s="472"/>
      <c r="IVK369" s="472"/>
      <c r="IVL369" s="472"/>
      <c r="IVM369" s="472"/>
      <c r="IVN369" s="472"/>
      <c r="IVO369" s="472"/>
      <c r="IVP369" s="472"/>
      <c r="IVQ369" s="472"/>
      <c r="IVR369" s="472"/>
      <c r="IVS369" s="472"/>
      <c r="IVT369" s="472"/>
      <c r="IVU369" s="472"/>
      <c r="IVV369" s="472"/>
      <c r="IVW369" s="472"/>
      <c r="IVX369" s="472"/>
      <c r="IVY369" s="472"/>
      <c r="IVZ369" s="472"/>
      <c r="IWA369" s="472"/>
      <c r="IWB369" s="472"/>
      <c r="IWC369" s="472"/>
      <c r="IWD369" s="472"/>
      <c r="IWE369" s="472"/>
      <c r="IWF369" s="472"/>
      <c r="IWG369" s="472"/>
      <c r="IWH369" s="472"/>
      <c r="IWI369" s="472"/>
      <c r="IWJ369" s="472"/>
      <c r="IWK369" s="472"/>
      <c r="IWL369" s="472"/>
      <c r="IWM369" s="472"/>
      <c r="IWN369" s="472"/>
      <c r="IWO369" s="472"/>
      <c r="IWP369" s="472"/>
      <c r="IWQ369" s="472"/>
      <c r="IWR369" s="472"/>
      <c r="IWS369" s="472"/>
      <c r="IWT369" s="472"/>
      <c r="IWU369" s="472"/>
      <c r="IWV369" s="472"/>
      <c r="IWW369" s="472"/>
      <c r="IWX369" s="472"/>
      <c r="IWY369" s="472"/>
      <c r="IWZ369" s="472"/>
      <c r="IXA369" s="472"/>
      <c r="IXB369" s="472"/>
      <c r="IXC369" s="472"/>
      <c r="IXD369" s="472"/>
      <c r="IXE369" s="472"/>
      <c r="IXF369" s="472"/>
      <c r="IXG369" s="472"/>
      <c r="IXH369" s="472"/>
      <c r="IXI369" s="472"/>
      <c r="IXJ369" s="472"/>
      <c r="IXK369" s="472"/>
      <c r="IXL369" s="472"/>
      <c r="IXM369" s="472"/>
      <c r="IXN369" s="472"/>
      <c r="IXO369" s="472"/>
      <c r="IXP369" s="472"/>
      <c r="IXQ369" s="472"/>
      <c r="IXR369" s="472"/>
      <c r="IXS369" s="472"/>
      <c r="IXT369" s="472"/>
      <c r="IXU369" s="472"/>
      <c r="IXV369" s="472"/>
      <c r="IXW369" s="472"/>
      <c r="IXX369" s="472"/>
      <c r="IXY369" s="472"/>
      <c r="IXZ369" s="472"/>
      <c r="IYA369" s="472"/>
      <c r="IYB369" s="472"/>
      <c r="IYC369" s="472"/>
      <c r="IYD369" s="472"/>
      <c r="IYE369" s="472"/>
      <c r="IYF369" s="472"/>
      <c r="IYG369" s="472"/>
      <c r="IYH369" s="472"/>
      <c r="IYI369" s="472"/>
      <c r="IYJ369" s="472"/>
      <c r="IYK369" s="472"/>
      <c r="IYL369" s="472"/>
      <c r="IYM369" s="472"/>
      <c r="IYN369" s="472"/>
      <c r="IYO369" s="472"/>
      <c r="IYP369" s="472"/>
      <c r="IYQ369" s="472"/>
      <c r="IYR369" s="472"/>
      <c r="IYS369" s="472"/>
      <c r="IYT369" s="472"/>
      <c r="IYU369" s="472"/>
      <c r="IYV369" s="472"/>
      <c r="IYW369" s="472"/>
      <c r="IYX369" s="472"/>
      <c r="IYY369" s="472"/>
      <c r="IYZ369" s="472"/>
      <c r="IZA369" s="472"/>
      <c r="IZB369" s="472"/>
      <c r="IZC369" s="472"/>
      <c r="IZD369" s="472"/>
      <c r="IZE369" s="472"/>
      <c r="IZF369" s="472"/>
      <c r="IZG369" s="472"/>
      <c r="IZH369" s="472"/>
      <c r="IZI369" s="472"/>
      <c r="IZJ369" s="472"/>
      <c r="IZK369" s="472"/>
      <c r="IZL369" s="472"/>
      <c r="IZM369" s="472"/>
      <c r="IZN369" s="472"/>
      <c r="IZO369" s="472"/>
      <c r="IZP369" s="472"/>
      <c r="IZQ369" s="472"/>
      <c r="IZR369" s="472"/>
      <c r="IZS369" s="472"/>
      <c r="IZT369" s="472"/>
      <c r="IZU369" s="472"/>
      <c r="IZV369" s="472"/>
      <c r="IZW369" s="472"/>
      <c r="IZX369" s="472"/>
      <c r="IZY369" s="472"/>
      <c r="IZZ369" s="472"/>
      <c r="JAA369" s="472"/>
      <c r="JAB369" s="472"/>
      <c r="JAC369" s="472"/>
      <c r="JAD369" s="472"/>
      <c r="JAE369" s="472"/>
      <c r="JAF369" s="472"/>
      <c r="JAG369" s="472"/>
      <c r="JAH369" s="472"/>
      <c r="JAI369" s="472"/>
      <c r="JAJ369" s="472"/>
      <c r="JAK369" s="472"/>
      <c r="JAL369" s="472"/>
      <c r="JAM369" s="472"/>
      <c r="JAN369" s="472"/>
      <c r="JAO369" s="472"/>
      <c r="JAP369" s="472"/>
      <c r="JAQ369" s="472"/>
      <c r="JAR369" s="472"/>
      <c r="JAS369" s="472"/>
      <c r="JAT369" s="472"/>
      <c r="JAU369" s="472"/>
      <c r="JAV369" s="472"/>
      <c r="JAW369" s="472"/>
      <c r="JAX369" s="472"/>
      <c r="JAY369" s="472"/>
      <c r="JAZ369" s="472"/>
      <c r="JBA369" s="472"/>
      <c r="JBB369" s="472"/>
      <c r="JBC369" s="472"/>
      <c r="JBD369" s="472"/>
      <c r="JBE369" s="472"/>
      <c r="JBF369" s="472"/>
      <c r="JBG369" s="472"/>
      <c r="JBH369" s="472"/>
      <c r="JBI369" s="472"/>
      <c r="JBJ369" s="472"/>
      <c r="JBK369" s="472"/>
      <c r="JBL369" s="472"/>
      <c r="JBM369" s="472"/>
      <c r="JBN369" s="472"/>
      <c r="JBO369" s="472"/>
      <c r="JBP369" s="472"/>
      <c r="JBQ369" s="472"/>
      <c r="JBR369" s="472"/>
      <c r="JBS369" s="472"/>
      <c r="JBT369" s="472"/>
      <c r="JBU369" s="472"/>
      <c r="JBV369" s="472"/>
      <c r="JBW369" s="472"/>
      <c r="JBX369" s="472"/>
      <c r="JBY369" s="472"/>
      <c r="JBZ369" s="472"/>
      <c r="JCA369" s="472"/>
      <c r="JCB369" s="472"/>
      <c r="JCC369" s="472"/>
      <c r="JCD369" s="472"/>
      <c r="JCE369" s="472"/>
      <c r="JCF369" s="472"/>
      <c r="JCG369" s="472"/>
      <c r="JCH369" s="472"/>
      <c r="JCI369" s="472"/>
      <c r="JCJ369" s="472"/>
      <c r="JCK369" s="472"/>
      <c r="JCL369" s="472"/>
      <c r="JCM369" s="472"/>
      <c r="JCN369" s="472"/>
      <c r="JCO369" s="472"/>
      <c r="JCP369" s="472"/>
      <c r="JCQ369" s="472"/>
      <c r="JCR369" s="472"/>
      <c r="JCS369" s="472"/>
      <c r="JCT369" s="472"/>
      <c r="JCU369" s="472"/>
      <c r="JCV369" s="472"/>
      <c r="JCW369" s="472"/>
      <c r="JCX369" s="472"/>
      <c r="JCY369" s="472"/>
      <c r="JCZ369" s="472"/>
      <c r="JDA369" s="472"/>
      <c r="JDB369" s="472"/>
      <c r="JDC369" s="472"/>
      <c r="JDD369" s="472"/>
      <c r="JDE369" s="472"/>
      <c r="JDF369" s="472"/>
      <c r="JDG369" s="472"/>
      <c r="JDH369" s="472"/>
      <c r="JDI369" s="472"/>
      <c r="JDJ369" s="472"/>
      <c r="JDK369" s="472"/>
      <c r="JDL369" s="472"/>
      <c r="JDM369" s="472"/>
      <c r="JDN369" s="472"/>
      <c r="JDO369" s="472"/>
      <c r="JDP369" s="472"/>
      <c r="JDQ369" s="472"/>
      <c r="JDR369" s="472"/>
      <c r="JDS369" s="472"/>
      <c r="JDT369" s="472"/>
      <c r="JDU369" s="472"/>
      <c r="JDV369" s="472"/>
      <c r="JDW369" s="472"/>
      <c r="JDX369" s="472"/>
      <c r="JDY369" s="472"/>
      <c r="JDZ369" s="472"/>
      <c r="JEA369" s="472"/>
      <c r="JEB369" s="472"/>
      <c r="JEC369" s="472"/>
      <c r="JED369" s="472"/>
      <c r="JEE369" s="472"/>
      <c r="JEF369" s="472"/>
      <c r="JEG369" s="472"/>
      <c r="JEH369" s="472"/>
      <c r="JEI369" s="472"/>
      <c r="JEJ369" s="472"/>
      <c r="JEK369" s="472"/>
      <c r="JEL369" s="472"/>
      <c r="JEM369" s="472"/>
      <c r="JEN369" s="472"/>
      <c r="JEO369" s="472"/>
      <c r="JEP369" s="472"/>
      <c r="JEQ369" s="472"/>
      <c r="JER369" s="472"/>
      <c r="JES369" s="472"/>
      <c r="JET369" s="472"/>
      <c r="JEU369" s="472"/>
      <c r="JEV369" s="472"/>
      <c r="JEW369" s="472"/>
      <c r="JEX369" s="472"/>
      <c r="JEY369" s="472"/>
      <c r="JEZ369" s="472"/>
      <c r="JFC369" s="472"/>
      <c r="JFD369" s="472"/>
      <c r="JFE369" s="472"/>
      <c r="JFF369" s="472"/>
      <c r="JFG369" s="472"/>
      <c r="JFH369" s="472"/>
      <c r="JFI369" s="472"/>
      <c r="JFJ369" s="472"/>
      <c r="JFK369" s="472"/>
      <c r="JFL369" s="472"/>
      <c r="JFM369" s="472"/>
      <c r="JFN369" s="472"/>
      <c r="JFO369" s="472"/>
      <c r="JFP369" s="472"/>
      <c r="JFQ369" s="472"/>
      <c r="JFR369" s="472"/>
      <c r="JFS369" s="472"/>
      <c r="JFT369" s="472"/>
      <c r="JFU369" s="472"/>
      <c r="JFV369" s="472"/>
      <c r="JFW369" s="472"/>
      <c r="JFX369" s="472"/>
      <c r="JFY369" s="472"/>
      <c r="JFZ369" s="472"/>
      <c r="JGA369" s="472"/>
      <c r="JGB369" s="472"/>
      <c r="JGC369" s="472"/>
      <c r="JGD369" s="472"/>
      <c r="JGE369" s="472"/>
      <c r="JGF369" s="472"/>
      <c r="JGG369" s="472"/>
      <c r="JGH369" s="472"/>
      <c r="JGI369" s="472"/>
      <c r="JGJ369" s="472"/>
      <c r="JGK369" s="472"/>
      <c r="JGL369" s="472"/>
      <c r="JGM369" s="472"/>
      <c r="JGN369" s="472"/>
      <c r="JGO369" s="472"/>
      <c r="JGP369" s="472"/>
      <c r="JGQ369" s="472"/>
      <c r="JGR369" s="472"/>
      <c r="JGS369" s="472"/>
      <c r="JGT369" s="472"/>
      <c r="JGU369" s="472"/>
      <c r="JGV369" s="472"/>
      <c r="JGW369" s="472"/>
      <c r="JGX369" s="472"/>
      <c r="JGY369" s="472"/>
      <c r="JGZ369" s="472"/>
      <c r="JHA369" s="472"/>
      <c r="JHB369" s="472"/>
      <c r="JHC369" s="472"/>
      <c r="JHD369" s="472"/>
      <c r="JHE369" s="472"/>
      <c r="JHF369" s="472"/>
      <c r="JHG369" s="472"/>
      <c r="JHH369" s="472"/>
      <c r="JHI369" s="472"/>
      <c r="JHJ369" s="472"/>
      <c r="JHK369" s="472"/>
      <c r="JHL369" s="472"/>
      <c r="JHM369" s="472"/>
      <c r="JHN369" s="472"/>
      <c r="JHO369" s="472"/>
      <c r="JHP369" s="472"/>
      <c r="JHQ369" s="472"/>
      <c r="JHR369" s="472"/>
      <c r="JHS369" s="472"/>
      <c r="JHT369" s="472"/>
      <c r="JHU369" s="472"/>
      <c r="JHV369" s="472"/>
      <c r="JHW369" s="472"/>
      <c r="JHX369" s="472"/>
      <c r="JHY369" s="472"/>
      <c r="JHZ369" s="472"/>
      <c r="JIA369" s="472"/>
      <c r="JIB369" s="472"/>
      <c r="JIC369" s="472"/>
      <c r="JID369" s="472"/>
      <c r="JIE369" s="472"/>
      <c r="JIF369" s="472"/>
      <c r="JIG369" s="472"/>
      <c r="JIH369" s="472"/>
      <c r="JII369" s="472"/>
      <c r="JIJ369" s="472"/>
      <c r="JIK369" s="472"/>
      <c r="JIL369" s="472"/>
      <c r="JIM369" s="472"/>
      <c r="JIN369" s="472"/>
      <c r="JIO369" s="472"/>
      <c r="JIP369" s="472"/>
      <c r="JIQ369" s="472"/>
      <c r="JIR369" s="472"/>
      <c r="JIS369" s="472"/>
      <c r="JIT369" s="472"/>
      <c r="JIU369" s="472"/>
      <c r="JIV369" s="472"/>
      <c r="JIW369" s="472"/>
      <c r="JIX369" s="472"/>
      <c r="JIY369" s="472"/>
      <c r="JIZ369" s="472"/>
      <c r="JJA369" s="472"/>
      <c r="JJB369" s="472"/>
      <c r="JJC369" s="472"/>
      <c r="JJD369" s="472"/>
      <c r="JJE369" s="472"/>
      <c r="JJF369" s="472"/>
      <c r="JJG369" s="472"/>
      <c r="JJH369" s="472"/>
      <c r="JJI369" s="472"/>
      <c r="JJJ369" s="472"/>
      <c r="JJK369" s="472"/>
      <c r="JJL369" s="472"/>
      <c r="JJM369" s="472"/>
      <c r="JJN369" s="472"/>
      <c r="JJO369" s="472"/>
      <c r="JJP369" s="472"/>
      <c r="JJQ369" s="472"/>
      <c r="JJR369" s="472"/>
      <c r="JJS369" s="472"/>
      <c r="JJT369" s="472"/>
      <c r="JJU369" s="472"/>
      <c r="JJV369" s="472"/>
      <c r="JJW369" s="472"/>
      <c r="JJX369" s="472"/>
      <c r="JJY369" s="472"/>
      <c r="JJZ369" s="472"/>
      <c r="JKA369" s="472"/>
      <c r="JKB369" s="472"/>
      <c r="JKC369" s="472"/>
      <c r="JKD369" s="472"/>
      <c r="JKE369" s="472"/>
      <c r="JKF369" s="472"/>
      <c r="JKG369" s="472"/>
      <c r="JKH369" s="472"/>
      <c r="JKI369" s="472"/>
      <c r="JKJ369" s="472"/>
      <c r="JKK369" s="472"/>
      <c r="JKL369" s="472"/>
      <c r="JKM369" s="472"/>
      <c r="JKN369" s="472"/>
      <c r="JKO369" s="472"/>
      <c r="JKP369" s="472"/>
      <c r="JKQ369" s="472"/>
      <c r="JKR369" s="472"/>
      <c r="JKS369" s="472"/>
      <c r="JKT369" s="472"/>
      <c r="JKU369" s="472"/>
      <c r="JKV369" s="472"/>
      <c r="JKW369" s="472"/>
      <c r="JKX369" s="472"/>
      <c r="JKY369" s="472"/>
      <c r="JKZ369" s="472"/>
      <c r="JLA369" s="472"/>
      <c r="JLB369" s="472"/>
      <c r="JLC369" s="472"/>
      <c r="JLD369" s="472"/>
      <c r="JLE369" s="472"/>
      <c r="JLF369" s="472"/>
      <c r="JLG369" s="472"/>
      <c r="JLH369" s="472"/>
      <c r="JLI369" s="472"/>
      <c r="JLJ369" s="472"/>
      <c r="JLK369" s="472"/>
      <c r="JLL369" s="472"/>
      <c r="JLM369" s="472"/>
      <c r="JLN369" s="472"/>
      <c r="JLO369" s="472"/>
      <c r="JLP369" s="472"/>
      <c r="JLQ369" s="472"/>
      <c r="JLR369" s="472"/>
      <c r="JLS369" s="472"/>
      <c r="JLT369" s="472"/>
      <c r="JLU369" s="472"/>
      <c r="JLV369" s="472"/>
      <c r="JLW369" s="472"/>
      <c r="JLX369" s="472"/>
      <c r="JLY369" s="472"/>
      <c r="JLZ369" s="472"/>
      <c r="JMA369" s="472"/>
      <c r="JMB369" s="472"/>
      <c r="JMC369" s="472"/>
      <c r="JMD369" s="472"/>
      <c r="JME369" s="472"/>
      <c r="JMF369" s="472"/>
      <c r="JMG369" s="472"/>
      <c r="JMH369" s="472"/>
      <c r="JMI369" s="472"/>
      <c r="JMJ369" s="472"/>
      <c r="JMK369" s="472"/>
      <c r="JML369" s="472"/>
      <c r="JMM369" s="472"/>
      <c r="JMN369" s="472"/>
      <c r="JMO369" s="472"/>
      <c r="JMP369" s="472"/>
      <c r="JMQ369" s="472"/>
      <c r="JMR369" s="472"/>
      <c r="JMS369" s="472"/>
      <c r="JMT369" s="472"/>
      <c r="JMU369" s="472"/>
      <c r="JMV369" s="472"/>
      <c r="JMW369" s="472"/>
      <c r="JMX369" s="472"/>
      <c r="JMY369" s="472"/>
      <c r="JMZ369" s="472"/>
      <c r="JNA369" s="472"/>
      <c r="JNB369" s="472"/>
      <c r="JNC369" s="472"/>
      <c r="JND369" s="472"/>
      <c r="JNE369" s="472"/>
      <c r="JNF369" s="472"/>
      <c r="JNG369" s="472"/>
      <c r="JNH369" s="472"/>
      <c r="JNI369" s="472"/>
      <c r="JNJ369" s="472"/>
      <c r="JNK369" s="472"/>
      <c r="JNL369" s="472"/>
      <c r="JNM369" s="472"/>
      <c r="JNN369" s="472"/>
      <c r="JNO369" s="472"/>
      <c r="JNP369" s="472"/>
      <c r="JNQ369" s="472"/>
      <c r="JNR369" s="472"/>
      <c r="JNS369" s="472"/>
      <c r="JNT369" s="472"/>
      <c r="JNU369" s="472"/>
      <c r="JNV369" s="472"/>
      <c r="JNW369" s="472"/>
      <c r="JNX369" s="472"/>
      <c r="JNY369" s="472"/>
      <c r="JNZ369" s="472"/>
      <c r="JOA369" s="472"/>
      <c r="JOB369" s="472"/>
      <c r="JOC369" s="472"/>
      <c r="JOD369" s="472"/>
      <c r="JOE369" s="472"/>
      <c r="JOF369" s="472"/>
      <c r="JOG369" s="472"/>
      <c r="JOH369" s="472"/>
      <c r="JOI369" s="472"/>
      <c r="JOJ369" s="472"/>
      <c r="JOK369" s="472"/>
      <c r="JOL369" s="472"/>
      <c r="JOM369" s="472"/>
      <c r="JON369" s="472"/>
      <c r="JOO369" s="472"/>
      <c r="JOP369" s="472"/>
      <c r="JOQ369" s="472"/>
      <c r="JOR369" s="472"/>
      <c r="JOS369" s="472"/>
      <c r="JOT369" s="472"/>
      <c r="JOU369" s="472"/>
      <c r="JOV369" s="472"/>
      <c r="JOY369" s="472"/>
      <c r="JOZ369" s="472"/>
      <c r="JPA369" s="472"/>
      <c r="JPB369" s="472"/>
      <c r="JPC369" s="472"/>
      <c r="JPD369" s="472"/>
      <c r="JPE369" s="472"/>
      <c r="JPF369" s="472"/>
      <c r="JPG369" s="472"/>
      <c r="JPH369" s="472"/>
      <c r="JPI369" s="472"/>
      <c r="JPJ369" s="472"/>
      <c r="JPK369" s="472"/>
      <c r="JPL369" s="472"/>
      <c r="JPM369" s="472"/>
      <c r="JPN369" s="472"/>
      <c r="JPO369" s="472"/>
      <c r="JPP369" s="472"/>
      <c r="JPQ369" s="472"/>
      <c r="JPR369" s="472"/>
      <c r="JPS369" s="472"/>
      <c r="JPT369" s="472"/>
      <c r="JPU369" s="472"/>
      <c r="JPV369" s="472"/>
      <c r="JPW369" s="472"/>
      <c r="JPX369" s="472"/>
      <c r="JPY369" s="472"/>
      <c r="JPZ369" s="472"/>
      <c r="JQA369" s="472"/>
      <c r="JQB369" s="472"/>
      <c r="JQC369" s="472"/>
      <c r="JQD369" s="472"/>
      <c r="JQE369" s="472"/>
      <c r="JQF369" s="472"/>
      <c r="JQG369" s="472"/>
      <c r="JQH369" s="472"/>
      <c r="JQI369" s="472"/>
      <c r="JQJ369" s="472"/>
      <c r="JQK369" s="472"/>
      <c r="JQL369" s="472"/>
      <c r="JQM369" s="472"/>
      <c r="JQN369" s="472"/>
      <c r="JQO369" s="472"/>
      <c r="JQP369" s="472"/>
      <c r="JQQ369" s="472"/>
      <c r="JQR369" s="472"/>
      <c r="JQS369" s="472"/>
      <c r="JQT369" s="472"/>
      <c r="JQU369" s="472"/>
      <c r="JQV369" s="472"/>
      <c r="JQW369" s="472"/>
      <c r="JQX369" s="472"/>
      <c r="JQY369" s="472"/>
      <c r="JQZ369" s="472"/>
      <c r="JRA369" s="472"/>
      <c r="JRB369" s="472"/>
      <c r="JRC369" s="472"/>
      <c r="JRD369" s="472"/>
      <c r="JRE369" s="472"/>
      <c r="JRF369" s="472"/>
      <c r="JRG369" s="472"/>
      <c r="JRH369" s="472"/>
      <c r="JRI369" s="472"/>
      <c r="JRJ369" s="472"/>
      <c r="JRK369" s="472"/>
      <c r="JRL369" s="472"/>
      <c r="JRM369" s="472"/>
      <c r="JRN369" s="472"/>
      <c r="JRO369" s="472"/>
      <c r="JRP369" s="472"/>
      <c r="JRQ369" s="472"/>
      <c r="JRR369" s="472"/>
      <c r="JRS369" s="472"/>
      <c r="JRT369" s="472"/>
      <c r="JRU369" s="472"/>
      <c r="JRV369" s="472"/>
      <c r="JRW369" s="472"/>
      <c r="JRX369" s="472"/>
      <c r="JRY369" s="472"/>
      <c r="JRZ369" s="472"/>
      <c r="JSA369" s="472"/>
      <c r="JSB369" s="472"/>
      <c r="JSC369" s="472"/>
      <c r="JSD369" s="472"/>
      <c r="JSE369" s="472"/>
      <c r="JSF369" s="472"/>
      <c r="JSG369" s="472"/>
      <c r="JSH369" s="472"/>
      <c r="JSI369" s="472"/>
      <c r="JSJ369" s="472"/>
      <c r="JSK369" s="472"/>
      <c r="JSL369" s="472"/>
      <c r="JSM369" s="472"/>
      <c r="JSN369" s="472"/>
      <c r="JSO369" s="472"/>
      <c r="JSP369" s="472"/>
      <c r="JSQ369" s="472"/>
      <c r="JSR369" s="472"/>
      <c r="JSS369" s="472"/>
      <c r="JST369" s="472"/>
      <c r="JSU369" s="472"/>
      <c r="JSV369" s="472"/>
      <c r="JSW369" s="472"/>
      <c r="JSX369" s="472"/>
      <c r="JSY369" s="472"/>
      <c r="JSZ369" s="472"/>
      <c r="JTA369" s="472"/>
      <c r="JTB369" s="472"/>
      <c r="JTC369" s="472"/>
      <c r="JTD369" s="472"/>
      <c r="JTE369" s="472"/>
      <c r="JTF369" s="472"/>
      <c r="JTG369" s="472"/>
      <c r="JTH369" s="472"/>
      <c r="JTI369" s="472"/>
      <c r="JTJ369" s="472"/>
      <c r="JTK369" s="472"/>
      <c r="JTL369" s="472"/>
      <c r="JTM369" s="472"/>
      <c r="JTN369" s="472"/>
      <c r="JTO369" s="472"/>
      <c r="JTP369" s="472"/>
      <c r="JTQ369" s="472"/>
      <c r="JTR369" s="472"/>
      <c r="JTS369" s="472"/>
      <c r="JTT369" s="472"/>
      <c r="JTU369" s="472"/>
      <c r="JTV369" s="472"/>
      <c r="JTW369" s="472"/>
      <c r="JTX369" s="472"/>
      <c r="JTY369" s="472"/>
      <c r="JTZ369" s="472"/>
      <c r="JUA369" s="472"/>
      <c r="JUB369" s="472"/>
      <c r="JUC369" s="472"/>
      <c r="JUD369" s="472"/>
      <c r="JUE369" s="472"/>
      <c r="JUF369" s="472"/>
      <c r="JUG369" s="472"/>
      <c r="JUH369" s="472"/>
      <c r="JUI369" s="472"/>
      <c r="JUJ369" s="472"/>
      <c r="JUK369" s="472"/>
      <c r="JUL369" s="472"/>
      <c r="JUM369" s="472"/>
      <c r="JUN369" s="472"/>
      <c r="JUO369" s="472"/>
      <c r="JUP369" s="472"/>
      <c r="JUQ369" s="472"/>
      <c r="JUR369" s="472"/>
      <c r="JUS369" s="472"/>
      <c r="JUT369" s="472"/>
      <c r="JUU369" s="472"/>
      <c r="JUV369" s="472"/>
      <c r="JUW369" s="472"/>
      <c r="JUX369" s="472"/>
      <c r="JUY369" s="472"/>
      <c r="JUZ369" s="472"/>
      <c r="JVA369" s="472"/>
      <c r="JVB369" s="472"/>
      <c r="JVC369" s="472"/>
      <c r="JVD369" s="472"/>
      <c r="JVE369" s="472"/>
      <c r="JVF369" s="472"/>
      <c r="JVG369" s="472"/>
      <c r="JVH369" s="472"/>
      <c r="JVI369" s="472"/>
      <c r="JVJ369" s="472"/>
      <c r="JVK369" s="472"/>
      <c r="JVL369" s="472"/>
      <c r="JVM369" s="472"/>
      <c r="JVN369" s="472"/>
      <c r="JVO369" s="472"/>
      <c r="JVP369" s="472"/>
      <c r="JVQ369" s="472"/>
      <c r="JVR369" s="472"/>
      <c r="JVS369" s="472"/>
      <c r="JVT369" s="472"/>
      <c r="JVU369" s="472"/>
      <c r="JVV369" s="472"/>
      <c r="JVW369" s="472"/>
      <c r="JVX369" s="472"/>
      <c r="JVY369" s="472"/>
      <c r="JVZ369" s="472"/>
      <c r="JWA369" s="472"/>
      <c r="JWB369" s="472"/>
      <c r="JWC369" s="472"/>
      <c r="JWD369" s="472"/>
      <c r="JWE369" s="472"/>
      <c r="JWF369" s="472"/>
      <c r="JWG369" s="472"/>
      <c r="JWH369" s="472"/>
      <c r="JWI369" s="472"/>
      <c r="JWJ369" s="472"/>
      <c r="JWK369" s="472"/>
      <c r="JWL369" s="472"/>
      <c r="JWM369" s="472"/>
      <c r="JWN369" s="472"/>
      <c r="JWO369" s="472"/>
      <c r="JWP369" s="472"/>
      <c r="JWQ369" s="472"/>
      <c r="JWR369" s="472"/>
      <c r="JWS369" s="472"/>
      <c r="JWT369" s="472"/>
      <c r="JWU369" s="472"/>
      <c r="JWV369" s="472"/>
      <c r="JWW369" s="472"/>
      <c r="JWX369" s="472"/>
      <c r="JWY369" s="472"/>
      <c r="JWZ369" s="472"/>
      <c r="JXA369" s="472"/>
      <c r="JXB369" s="472"/>
      <c r="JXC369" s="472"/>
      <c r="JXD369" s="472"/>
      <c r="JXE369" s="472"/>
      <c r="JXF369" s="472"/>
      <c r="JXG369" s="472"/>
      <c r="JXH369" s="472"/>
      <c r="JXI369" s="472"/>
      <c r="JXJ369" s="472"/>
      <c r="JXK369" s="472"/>
      <c r="JXL369" s="472"/>
      <c r="JXM369" s="472"/>
      <c r="JXN369" s="472"/>
      <c r="JXO369" s="472"/>
      <c r="JXP369" s="472"/>
      <c r="JXQ369" s="472"/>
      <c r="JXR369" s="472"/>
      <c r="JXS369" s="472"/>
      <c r="JXT369" s="472"/>
      <c r="JXU369" s="472"/>
      <c r="JXV369" s="472"/>
      <c r="JXW369" s="472"/>
      <c r="JXX369" s="472"/>
      <c r="JXY369" s="472"/>
      <c r="JXZ369" s="472"/>
      <c r="JYA369" s="472"/>
      <c r="JYB369" s="472"/>
      <c r="JYC369" s="472"/>
      <c r="JYD369" s="472"/>
      <c r="JYE369" s="472"/>
      <c r="JYF369" s="472"/>
      <c r="JYG369" s="472"/>
      <c r="JYH369" s="472"/>
      <c r="JYI369" s="472"/>
      <c r="JYJ369" s="472"/>
      <c r="JYK369" s="472"/>
      <c r="JYL369" s="472"/>
      <c r="JYM369" s="472"/>
      <c r="JYN369" s="472"/>
      <c r="JYO369" s="472"/>
      <c r="JYP369" s="472"/>
      <c r="JYQ369" s="472"/>
      <c r="JYR369" s="472"/>
      <c r="JYU369" s="472"/>
      <c r="JYV369" s="472"/>
      <c r="JYW369" s="472"/>
      <c r="JYX369" s="472"/>
      <c r="JYY369" s="472"/>
      <c r="JYZ369" s="472"/>
      <c r="JZA369" s="472"/>
      <c r="JZB369" s="472"/>
      <c r="JZC369" s="472"/>
      <c r="JZD369" s="472"/>
      <c r="JZE369" s="472"/>
      <c r="JZF369" s="472"/>
      <c r="JZG369" s="472"/>
      <c r="JZH369" s="472"/>
      <c r="JZI369" s="472"/>
      <c r="JZJ369" s="472"/>
      <c r="JZK369" s="472"/>
      <c r="JZL369" s="472"/>
      <c r="JZM369" s="472"/>
      <c r="JZN369" s="472"/>
      <c r="JZO369" s="472"/>
      <c r="JZP369" s="472"/>
      <c r="JZQ369" s="472"/>
      <c r="JZR369" s="472"/>
      <c r="JZS369" s="472"/>
      <c r="JZT369" s="472"/>
      <c r="JZU369" s="472"/>
      <c r="JZV369" s="472"/>
      <c r="JZW369" s="472"/>
      <c r="JZX369" s="472"/>
      <c r="JZY369" s="472"/>
      <c r="JZZ369" s="472"/>
      <c r="KAA369" s="472"/>
      <c r="KAB369" s="472"/>
      <c r="KAC369" s="472"/>
      <c r="KAD369" s="472"/>
      <c r="KAE369" s="472"/>
      <c r="KAF369" s="472"/>
      <c r="KAG369" s="472"/>
      <c r="KAH369" s="472"/>
      <c r="KAI369" s="472"/>
      <c r="KAJ369" s="472"/>
      <c r="KAK369" s="472"/>
      <c r="KAL369" s="472"/>
      <c r="KAM369" s="472"/>
      <c r="KAN369" s="472"/>
      <c r="KAO369" s="472"/>
      <c r="KAP369" s="472"/>
      <c r="KAQ369" s="472"/>
      <c r="KAR369" s="472"/>
      <c r="KAS369" s="472"/>
      <c r="KAT369" s="472"/>
      <c r="KAU369" s="472"/>
      <c r="KAV369" s="472"/>
      <c r="KAW369" s="472"/>
      <c r="KAX369" s="472"/>
      <c r="KAY369" s="472"/>
      <c r="KAZ369" s="472"/>
      <c r="KBA369" s="472"/>
      <c r="KBB369" s="472"/>
      <c r="KBC369" s="472"/>
      <c r="KBD369" s="472"/>
      <c r="KBE369" s="472"/>
      <c r="KBF369" s="472"/>
      <c r="KBG369" s="472"/>
      <c r="KBH369" s="472"/>
      <c r="KBI369" s="472"/>
      <c r="KBJ369" s="472"/>
      <c r="KBK369" s="472"/>
      <c r="KBL369" s="472"/>
      <c r="KBM369" s="472"/>
      <c r="KBN369" s="472"/>
      <c r="KBO369" s="472"/>
      <c r="KBP369" s="472"/>
      <c r="KBQ369" s="472"/>
      <c r="KBR369" s="472"/>
      <c r="KBS369" s="472"/>
      <c r="KBT369" s="472"/>
      <c r="KBU369" s="472"/>
      <c r="KBV369" s="472"/>
      <c r="KBW369" s="472"/>
      <c r="KBX369" s="472"/>
      <c r="KBY369" s="472"/>
      <c r="KBZ369" s="472"/>
      <c r="KCA369" s="472"/>
      <c r="KCB369" s="472"/>
      <c r="KCC369" s="472"/>
      <c r="KCD369" s="472"/>
      <c r="KCE369" s="472"/>
      <c r="KCF369" s="472"/>
      <c r="KCG369" s="472"/>
      <c r="KCH369" s="472"/>
      <c r="KCI369" s="472"/>
      <c r="KCJ369" s="472"/>
      <c r="KCK369" s="472"/>
      <c r="KCL369" s="472"/>
      <c r="KCM369" s="472"/>
      <c r="KCN369" s="472"/>
      <c r="KCO369" s="472"/>
      <c r="KCP369" s="472"/>
      <c r="KCQ369" s="472"/>
      <c r="KCR369" s="472"/>
      <c r="KCS369" s="472"/>
      <c r="KCT369" s="472"/>
      <c r="KCU369" s="472"/>
      <c r="KCV369" s="472"/>
      <c r="KCW369" s="472"/>
      <c r="KCX369" s="472"/>
      <c r="KCY369" s="472"/>
      <c r="KCZ369" s="472"/>
      <c r="KDA369" s="472"/>
      <c r="KDB369" s="472"/>
      <c r="KDC369" s="472"/>
      <c r="KDD369" s="472"/>
      <c r="KDE369" s="472"/>
      <c r="KDF369" s="472"/>
      <c r="KDG369" s="472"/>
      <c r="KDH369" s="472"/>
      <c r="KDI369" s="472"/>
      <c r="KDJ369" s="472"/>
      <c r="KDK369" s="472"/>
      <c r="KDL369" s="472"/>
      <c r="KDM369" s="472"/>
      <c r="KDN369" s="472"/>
      <c r="KDO369" s="472"/>
      <c r="KDP369" s="472"/>
      <c r="KDQ369" s="472"/>
      <c r="KDR369" s="472"/>
      <c r="KDS369" s="472"/>
      <c r="KDT369" s="472"/>
      <c r="KDU369" s="472"/>
      <c r="KDV369" s="472"/>
      <c r="KDW369" s="472"/>
      <c r="KDX369" s="472"/>
      <c r="KDY369" s="472"/>
      <c r="KDZ369" s="472"/>
      <c r="KEA369" s="472"/>
      <c r="KEB369" s="472"/>
      <c r="KEC369" s="472"/>
      <c r="KED369" s="472"/>
      <c r="KEE369" s="472"/>
      <c r="KEF369" s="472"/>
      <c r="KEG369" s="472"/>
      <c r="KEH369" s="472"/>
      <c r="KEI369" s="472"/>
      <c r="KEJ369" s="472"/>
      <c r="KEK369" s="472"/>
      <c r="KEL369" s="472"/>
      <c r="KEM369" s="472"/>
      <c r="KEN369" s="472"/>
      <c r="KEO369" s="472"/>
      <c r="KEP369" s="472"/>
      <c r="KEQ369" s="472"/>
      <c r="KER369" s="472"/>
      <c r="KES369" s="472"/>
      <c r="KET369" s="472"/>
      <c r="KEU369" s="472"/>
      <c r="KEV369" s="472"/>
      <c r="KEW369" s="472"/>
      <c r="KEX369" s="472"/>
      <c r="KEY369" s="472"/>
      <c r="KEZ369" s="472"/>
      <c r="KFA369" s="472"/>
      <c r="KFB369" s="472"/>
      <c r="KFC369" s="472"/>
      <c r="KFD369" s="472"/>
      <c r="KFE369" s="472"/>
      <c r="KFF369" s="472"/>
      <c r="KFG369" s="472"/>
      <c r="KFH369" s="472"/>
      <c r="KFI369" s="472"/>
      <c r="KFJ369" s="472"/>
      <c r="KFK369" s="472"/>
      <c r="KFL369" s="472"/>
      <c r="KFM369" s="472"/>
      <c r="KFN369" s="472"/>
      <c r="KFO369" s="472"/>
      <c r="KFP369" s="472"/>
      <c r="KFQ369" s="472"/>
      <c r="KFR369" s="472"/>
      <c r="KFS369" s="472"/>
      <c r="KFT369" s="472"/>
      <c r="KFU369" s="472"/>
      <c r="KFV369" s="472"/>
      <c r="KFW369" s="472"/>
      <c r="KFX369" s="472"/>
      <c r="KFY369" s="472"/>
      <c r="KFZ369" s="472"/>
      <c r="KGA369" s="472"/>
      <c r="KGB369" s="472"/>
      <c r="KGC369" s="472"/>
      <c r="KGD369" s="472"/>
      <c r="KGE369" s="472"/>
      <c r="KGF369" s="472"/>
      <c r="KGG369" s="472"/>
      <c r="KGH369" s="472"/>
      <c r="KGI369" s="472"/>
      <c r="KGJ369" s="472"/>
      <c r="KGK369" s="472"/>
      <c r="KGL369" s="472"/>
      <c r="KGM369" s="472"/>
      <c r="KGN369" s="472"/>
      <c r="KGO369" s="472"/>
      <c r="KGP369" s="472"/>
      <c r="KGQ369" s="472"/>
      <c r="KGR369" s="472"/>
      <c r="KGS369" s="472"/>
      <c r="KGT369" s="472"/>
      <c r="KGU369" s="472"/>
      <c r="KGV369" s="472"/>
      <c r="KGW369" s="472"/>
      <c r="KGX369" s="472"/>
      <c r="KGY369" s="472"/>
      <c r="KGZ369" s="472"/>
      <c r="KHA369" s="472"/>
      <c r="KHB369" s="472"/>
      <c r="KHC369" s="472"/>
      <c r="KHD369" s="472"/>
      <c r="KHE369" s="472"/>
      <c r="KHF369" s="472"/>
      <c r="KHG369" s="472"/>
      <c r="KHH369" s="472"/>
      <c r="KHI369" s="472"/>
      <c r="KHJ369" s="472"/>
      <c r="KHK369" s="472"/>
      <c r="KHL369" s="472"/>
      <c r="KHM369" s="472"/>
      <c r="KHN369" s="472"/>
      <c r="KHO369" s="472"/>
      <c r="KHP369" s="472"/>
      <c r="KHQ369" s="472"/>
      <c r="KHR369" s="472"/>
      <c r="KHS369" s="472"/>
      <c r="KHT369" s="472"/>
      <c r="KHU369" s="472"/>
      <c r="KHV369" s="472"/>
      <c r="KHW369" s="472"/>
      <c r="KHX369" s="472"/>
      <c r="KHY369" s="472"/>
      <c r="KHZ369" s="472"/>
      <c r="KIA369" s="472"/>
      <c r="KIB369" s="472"/>
      <c r="KIC369" s="472"/>
      <c r="KID369" s="472"/>
      <c r="KIE369" s="472"/>
      <c r="KIF369" s="472"/>
      <c r="KIG369" s="472"/>
      <c r="KIH369" s="472"/>
      <c r="KII369" s="472"/>
      <c r="KIJ369" s="472"/>
      <c r="KIK369" s="472"/>
      <c r="KIL369" s="472"/>
      <c r="KIM369" s="472"/>
      <c r="KIN369" s="472"/>
      <c r="KIQ369" s="472"/>
      <c r="KIR369" s="472"/>
      <c r="KIS369" s="472"/>
      <c r="KIT369" s="472"/>
      <c r="KIU369" s="472"/>
      <c r="KIV369" s="472"/>
      <c r="KIW369" s="472"/>
      <c r="KIX369" s="472"/>
      <c r="KIY369" s="472"/>
      <c r="KIZ369" s="472"/>
      <c r="KJA369" s="472"/>
      <c r="KJB369" s="472"/>
      <c r="KJC369" s="472"/>
      <c r="KJD369" s="472"/>
      <c r="KJE369" s="472"/>
      <c r="KJF369" s="472"/>
      <c r="KJG369" s="472"/>
      <c r="KJH369" s="472"/>
      <c r="KJI369" s="472"/>
      <c r="KJJ369" s="472"/>
      <c r="KJK369" s="472"/>
      <c r="KJL369" s="472"/>
      <c r="KJM369" s="472"/>
      <c r="KJN369" s="472"/>
      <c r="KJO369" s="472"/>
      <c r="KJP369" s="472"/>
      <c r="KJQ369" s="472"/>
      <c r="KJR369" s="472"/>
      <c r="KJS369" s="472"/>
      <c r="KJT369" s="472"/>
      <c r="KJU369" s="472"/>
      <c r="KJV369" s="472"/>
      <c r="KJW369" s="472"/>
      <c r="KJX369" s="472"/>
      <c r="KJY369" s="472"/>
      <c r="KJZ369" s="472"/>
      <c r="KKA369" s="472"/>
      <c r="KKB369" s="472"/>
      <c r="KKC369" s="472"/>
      <c r="KKD369" s="472"/>
      <c r="KKE369" s="472"/>
      <c r="KKF369" s="472"/>
      <c r="KKG369" s="472"/>
      <c r="KKH369" s="472"/>
      <c r="KKI369" s="472"/>
      <c r="KKJ369" s="472"/>
      <c r="KKK369" s="472"/>
      <c r="KKL369" s="472"/>
      <c r="KKM369" s="472"/>
      <c r="KKN369" s="472"/>
      <c r="KKO369" s="472"/>
      <c r="KKP369" s="472"/>
      <c r="KKQ369" s="472"/>
      <c r="KKR369" s="472"/>
      <c r="KKS369" s="472"/>
      <c r="KKT369" s="472"/>
      <c r="KKU369" s="472"/>
      <c r="KKV369" s="472"/>
      <c r="KKW369" s="472"/>
      <c r="KKX369" s="472"/>
      <c r="KKY369" s="472"/>
      <c r="KKZ369" s="472"/>
      <c r="KLA369" s="472"/>
      <c r="KLB369" s="472"/>
      <c r="KLC369" s="472"/>
      <c r="KLD369" s="472"/>
      <c r="KLE369" s="472"/>
      <c r="KLF369" s="472"/>
      <c r="KLG369" s="472"/>
      <c r="KLH369" s="472"/>
      <c r="KLI369" s="472"/>
      <c r="KLJ369" s="472"/>
      <c r="KLK369" s="472"/>
      <c r="KLL369" s="472"/>
      <c r="KLM369" s="472"/>
      <c r="KLN369" s="472"/>
      <c r="KLO369" s="472"/>
      <c r="KLP369" s="472"/>
      <c r="KLQ369" s="472"/>
      <c r="KLR369" s="472"/>
      <c r="KLS369" s="472"/>
      <c r="KLT369" s="472"/>
      <c r="KLU369" s="472"/>
      <c r="KLV369" s="472"/>
      <c r="KLW369" s="472"/>
      <c r="KLX369" s="472"/>
      <c r="KLY369" s="472"/>
      <c r="KLZ369" s="472"/>
      <c r="KMA369" s="472"/>
      <c r="KMB369" s="472"/>
      <c r="KMC369" s="472"/>
      <c r="KMD369" s="472"/>
      <c r="KME369" s="472"/>
      <c r="KMF369" s="472"/>
      <c r="KMG369" s="472"/>
      <c r="KMH369" s="472"/>
      <c r="KMI369" s="472"/>
      <c r="KMJ369" s="472"/>
      <c r="KMK369" s="472"/>
      <c r="KML369" s="472"/>
      <c r="KMM369" s="472"/>
      <c r="KMN369" s="472"/>
      <c r="KMO369" s="472"/>
      <c r="KMP369" s="472"/>
      <c r="KMQ369" s="472"/>
      <c r="KMR369" s="472"/>
      <c r="KMS369" s="472"/>
      <c r="KMT369" s="472"/>
      <c r="KMU369" s="472"/>
      <c r="KMV369" s="472"/>
      <c r="KMW369" s="472"/>
      <c r="KMX369" s="472"/>
      <c r="KMY369" s="472"/>
      <c r="KMZ369" s="472"/>
      <c r="KNA369" s="472"/>
      <c r="KNB369" s="472"/>
      <c r="KNC369" s="472"/>
      <c r="KND369" s="472"/>
      <c r="KNE369" s="472"/>
      <c r="KNF369" s="472"/>
      <c r="KNG369" s="472"/>
      <c r="KNH369" s="472"/>
      <c r="KNI369" s="472"/>
      <c r="KNJ369" s="472"/>
      <c r="KNK369" s="472"/>
      <c r="KNL369" s="472"/>
      <c r="KNM369" s="472"/>
      <c r="KNN369" s="472"/>
      <c r="KNO369" s="472"/>
      <c r="KNP369" s="472"/>
      <c r="KNQ369" s="472"/>
      <c r="KNR369" s="472"/>
      <c r="KNS369" s="472"/>
      <c r="KNT369" s="472"/>
      <c r="KNU369" s="472"/>
      <c r="KNV369" s="472"/>
      <c r="KNW369" s="472"/>
      <c r="KNX369" s="472"/>
      <c r="KNY369" s="472"/>
      <c r="KNZ369" s="472"/>
      <c r="KOA369" s="472"/>
      <c r="KOB369" s="472"/>
      <c r="KOC369" s="472"/>
      <c r="KOD369" s="472"/>
      <c r="KOE369" s="472"/>
      <c r="KOF369" s="472"/>
      <c r="KOG369" s="472"/>
      <c r="KOH369" s="472"/>
      <c r="KOI369" s="472"/>
      <c r="KOJ369" s="472"/>
      <c r="KOK369" s="472"/>
      <c r="KOL369" s="472"/>
      <c r="KOM369" s="472"/>
      <c r="KON369" s="472"/>
      <c r="KOO369" s="472"/>
      <c r="KOP369" s="472"/>
      <c r="KOQ369" s="472"/>
      <c r="KOR369" s="472"/>
      <c r="KOS369" s="472"/>
      <c r="KOT369" s="472"/>
      <c r="KOU369" s="472"/>
      <c r="KOV369" s="472"/>
      <c r="KOW369" s="472"/>
      <c r="KOX369" s="472"/>
      <c r="KOY369" s="472"/>
      <c r="KOZ369" s="472"/>
      <c r="KPA369" s="472"/>
      <c r="KPB369" s="472"/>
      <c r="KPC369" s="472"/>
      <c r="KPD369" s="472"/>
      <c r="KPE369" s="472"/>
      <c r="KPF369" s="472"/>
      <c r="KPG369" s="472"/>
      <c r="KPH369" s="472"/>
      <c r="KPI369" s="472"/>
      <c r="KPJ369" s="472"/>
      <c r="KPK369" s="472"/>
      <c r="KPL369" s="472"/>
      <c r="KPM369" s="472"/>
      <c r="KPN369" s="472"/>
      <c r="KPO369" s="472"/>
      <c r="KPP369" s="472"/>
      <c r="KPQ369" s="472"/>
      <c r="KPR369" s="472"/>
      <c r="KPS369" s="472"/>
      <c r="KPT369" s="472"/>
      <c r="KPU369" s="472"/>
      <c r="KPV369" s="472"/>
      <c r="KPW369" s="472"/>
      <c r="KPX369" s="472"/>
      <c r="KPY369" s="472"/>
      <c r="KPZ369" s="472"/>
      <c r="KQA369" s="472"/>
      <c r="KQB369" s="472"/>
      <c r="KQC369" s="472"/>
      <c r="KQD369" s="472"/>
      <c r="KQE369" s="472"/>
      <c r="KQF369" s="472"/>
      <c r="KQG369" s="472"/>
      <c r="KQH369" s="472"/>
      <c r="KQI369" s="472"/>
      <c r="KQJ369" s="472"/>
      <c r="KQK369" s="472"/>
      <c r="KQL369" s="472"/>
      <c r="KQM369" s="472"/>
      <c r="KQN369" s="472"/>
      <c r="KQO369" s="472"/>
      <c r="KQP369" s="472"/>
      <c r="KQQ369" s="472"/>
      <c r="KQR369" s="472"/>
      <c r="KQS369" s="472"/>
      <c r="KQT369" s="472"/>
      <c r="KQU369" s="472"/>
      <c r="KQV369" s="472"/>
      <c r="KQW369" s="472"/>
      <c r="KQX369" s="472"/>
      <c r="KQY369" s="472"/>
      <c r="KQZ369" s="472"/>
      <c r="KRA369" s="472"/>
      <c r="KRB369" s="472"/>
      <c r="KRC369" s="472"/>
      <c r="KRD369" s="472"/>
      <c r="KRE369" s="472"/>
      <c r="KRF369" s="472"/>
      <c r="KRG369" s="472"/>
      <c r="KRH369" s="472"/>
      <c r="KRI369" s="472"/>
      <c r="KRJ369" s="472"/>
      <c r="KRK369" s="472"/>
      <c r="KRL369" s="472"/>
      <c r="KRM369" s="472"/>
      <c r="KRN369" s="472"/>
      <c r="KRO369" s="472"/>
      <c r="KRP369" s="472"/>
      <c r="KRQ369" s="472"/>
      <c r="KRR369" s="472"/>
      <c r="KRS369" s="472"/>
      <c r="KRT369" s="472"/>
      <c r="KRU369" s="472"/>
      <c r="KRV369" s="472"/>
      <c r="KRW369" s="472"/>
      <c r="KRX369" s="472"/>
      <c r="KRY369" s="472"/>
      <c r="KRZ369" s="472"/>
      <c r="KSA369" s="472"/>
      <c r="KSB369" s="472"/>
      <c r="KSC369" s="472"/>
      <c r="KSD369" s="472"/>
      <c r="KSE369" s="472"/>
      <c r="KSF369" s="472"/>
      <c r="KSG369" s="472"/>
      <c r="KSH369" s="472"/>
      <c r="KSI369" s="472"/>
      <c r="KSJ369" s="472"/>
      <c r="KSM369" s="472"/>
      <c r="KSN369" s="472"/>
      <c r="KSO369" s="472"/>
      <c r="KSP369" s="472"/>
      <c r="KSQ369" s="472"/>
      <c r="KSR369" s="472"/>
      <c r="KSS369" s="472"/>
      <c r="KST369" s="472"/>
      <c r="KSU369" s="472"/>
      <c r="KSV369" s="472"/>
      <c r="KSW369" s="472"/>
      <c r="KSX369" s="472"/>
      <c r="KSY369" s="472"/>
      <c r="KSZ369" s="472"/>
      <c r="KTA369" s="472"/>
      <c r="KTB369" s="472"/>
      <c r="KTC369" s="472"/>
      <c r="KTD369" s="472"/>
      <c r="KTE369" s="472"/>
      <c r="KTF369" s="472"/>
      <c r="KTG369" s="472"/>
      <c r="KTH369" s="472"/>
      <c r="KTI369" s="472"/>
      <c r="KTJ369" s="472"/>
      <c r="KTK369" s="472"/>
      <c r="KTL369" s="472"/>
      <c r="KTM369" s="472"/>
      <c r="KTN369" s="472"/>
      <c r="KTO369" s="472"/>
      <c r="KTP369" s="472"/>
      <c r="KTQ369" s="472"/>
      <c r="KTR369" s="472"/>
      <c r="KTS369" s="472"/>
      <c r="KTT369" s="472"/>
      <c r="KTU369" s="472"/>
      <c r="KTV369" s="472"/>
      <c r="KTW369" s="472"/>
      <c r="KTX369" s="472"/>
      <c r="KTY369" s="472"/>
      <c r="KTZ369" s="472"/>
      <c r="KUA369" s="472"/>
      <c r="KUB369" s="472"/>
      <c r="KUC369" s="472"/>
      <c r="KUD369" s="472"/>
      <c r="KUE369" s="472"/>
      <c r="KUF369" s="472"/>
      <c r="KUG369" s="472"/>
      <c r="KUH369" s="472"/>
      <c r="KUI369" s="472"/>
      <c r="KUJ369" s="472"/>
      <c r="KUK369" s="472"/>
      <c r="KUL369" s="472"/>
      <c r="KUM369" s="472"/>
      <c r="KUN369" s="472"/>
      <c r="KUO369" s="472"/>
      <c r="KUP369" s="472"/>
      <c r="KUQ369" s="472"/>
      <c r="KUR369" s="472"/>
      <c r="KUS369" s="472"/>
      <c r="KUT369" s="472"/>
      <c r="KUU369" s="472"/>
      <c r="KUV369" s="472"/>
      <c r="KUW369" s="472"/>
      <c r="KUX369" s="472"/>
      <c r="KUY369" s="472"/>
      <c r="KUZ369" s="472"/>
      <c r="KVA369" s="472"/>
      <c r="KVB369" s="472"/>
      <c r="KVC369" s="472"/>
      <c r="KVD369" s="472"/>
      <c r="KVE369" s="472"/>
      <c r="KVF369" s="472"/>
      <c r="KVG369" s="472"/>
      <c r="KVH369" s="472"/>
      <c r="KVI369" s="472"/>
      <c r="KVJ369" s="472"/>
      <c r="KVK369" s="472"/>
      <c r="KVL369" s="472"/>
      <c r="KVM369" s="472"/>
      <c r="KVN369" s="472"/>
      <c r="KVO369" s="472"/>
      <c r="KVP369" s="472"/>
      <c r="KVQ369" s="472"/>
      <c r="KVR369" s="472"/>
      <c r="KVS369" s="472"/>
      <c r="KVT369" s="472"/>
      <c r="KVU369" s="472"/>
      <c r="KVV369" s="472"/>
      <c r="KVW369" s="472"/>
      <c r="KVX369" s="472"/>
      <c r="KVY369" s="472"/>
      <c r="KVZ369" s="472"/>
      <c r="KWA369" s="472"/>
      <c r="KWB369" s="472"/>
      <c r="KWC369" s="472"/>
      <c r="KWD369" s="472"/>
      <c r="KWE369" s="472"/>
      <c r="KWF369" s="472"/>
      <c r="KWG369" s="472"/>
      <c r="KWH369" s="472"/>
      <c r="KWI369" s="472"/>
      <c r="KWJ369" s="472"/>
      <c r="KWK369" s="472"/>
      <c r="KWL369" s="472"/>
      <c r="KWM369" s="472"/>
      <c r="KWN369" s="472"/>
      <c r="KWO369" s="472"/>
      <c r="KWP369" s="472"/>
      <c r="KWQ369" s="472"/>
      <c r="KWR369" s="472"/>
      <c r="KWS369" s="472"/>
      <c r="KWT369" s="472"/>
      <c r="KWU369" s="472"/>
      <c r="KWV369" s="472"/>
      <c r="KWW369" s="472"/>
      <c r="KWX369" s="472"/>
      <c r="KWY369" s="472"/>
      <c r="KWZ369" s="472"/>
      <c r="KXA369" s="472"/>
      <c r="KXB369" s="472"/>
      <c r="KXC369" s="472"/>
      <c r="KXD369" s="472"/>
      <c r="KXE369" s="472"/>
      <c r="KXF369" s="472"/>
      <c r="KXG369" s="472"/>
      <c r="KXH369" s="472"/>
      <c r="KXI369" s="472"/>
      <c r="KXJ369" s="472"/>
      <c r="KXK369" s="472"/>
      <c r="KXL369" s="472"/>
      <c r="KXM369" s="472"/>
      <c r="KXN369" s="472"/>
      <c r="KXO369" s="472"/>
      <c r="KXP369" s="472"/>
      <c r="KXQ369" s="472"/>
      <c r="KXR369" s="472"/>
      <c r="KXS369" s="472"/>
      <c r="KXT369" s="472"/>
      <c r="KXU369" s="472"/>
      <c r="KXV369" s="472"/>
      <c r="KXW369" s="472"/>
      <c r="KXX369" s="472"/>
      <c r="KXY369" s="472"/>
      <c r="KXZ369" s="472"/>
      <c r="KYA369" s="472"/>
      <c r="KYB369" s="472"/>
      <c r="KYC369" s="472"/>
      <c r="KYD369" s="472"/>
      <c r="KYE369" s="472"/>
      <c r="KYF369" s="472"/>
      <c r="KYG369" s="472"/>
      <c r="KYH369" s="472"/>
      <c r="KYI369" s="472"/>
      <c r="KYJ369" s="472"/>
      <c r="KYK369" s="472"/>
      <c r="KYL369" s="472"/>
      <c r="KYM369" s="472"/>
      <c r="KYN369" s="472"/>
      <c r="KYO369" s="472"/>
      <c r="KYP369" s="472"/>
      <c r="KYQ369" s="472"/>
      <c r="KYR369" s="472"/>
      <c r="KYS369" s="472"/>
      <c r="KYT369" s="472"/>
      <c r="KYU369" s="472"/>
      <c r="KYV369" s="472"/>
      <c r="KYW369" s="472"/>
      <c r="KYX369" s="472"/>
      <c r="KYY369" s="472"/>
      <c r="KYZ369" s="472"/>
      <c r="KZA369" s="472"/>
      <c r="KZB369" s="472"/>
      <c r="KZC369" s="472"/>
      <c r="KZD369" s="472"/>
      <c r="KZE369" s="472"/>
      <c r="KZF369" s="472"/>
      <c r="KZG369" s="472"/>
      <c r="KZH369" s="472"/>
      <c r="KZI369" s="472"/>
      <c r="KZJ369" s="472"/>
      <c r="KZK369" s="472"/>
      <c r="KZL369" s="472"/>
      <c r="KZM369" s="472"/>
      <c r="KZN369" s="472"/>
      <c r="KZO369" s="472"/>
      <c r="KZP369" s="472"/>
      <c r="KZQ369" s="472"/>
      <c r="KZR369" s="472"/>
      <c r="KZS369" s="472"/>
      <c r="KZT369" s="472"/>
      <c r="KZU369" s="472"/>
      <c r="KZV369" s="472"/>
      <c r="KZW369" s="472"/>
      <c r="KZX369" s="472"/>
      <c r="KZY369" s="472"/>
      <c r="KZZ369" s="472"/>
      <c r="LAA369" s="472"/>
      <c r="LAB369" s="472"/>
      <c r="LAC369" s="472"/>
      <c r="LAD369" s="472"/>
      <c r="LAE369" s="472"/>
      <c r="LAF369" s="472"/>
      <c r="LAG369" s="472"/>
      <c r="LAH369" s="472"/>
      <c r="LAI369" s="472"/>
      <c r="LAJ369" s="472"/>
      <c r="LAK369" s="472"/>
      <c r="LAL369" s="472"/>
      <c r="LAM369" s="472"/>
      <c r="LAN369" s="472"/>
      <c r="LAO369" s="472"/>
      <c r="LAP369" s="472"/>
      <c r="LAQ369" s="472"/>
      <c r="LAR369" s="472"/>
      <c r="LAS369" s="472"/>
      <c r="LAT369" s="472"/>
      <c r="LAU369" s="472"/>
      <c r="LAV369" s="472"/>
      <c r="LAW369" s="472"/>
      <c r="LAX369" s="472"/>
      <c r="LAY369" s="472"/>
      <c r="LAZ369" s="472"/>
      <c r="LBA369" s="472"/>
      <c r="LBB369" s="472"/>
      <c r="LBC369" s="472"/>
      <c r="LBD369" s="472"/>
      <c r="LBE369" s="472"/>
      <c r="LBF369" s="472"/>
      <c r="LBG369" s="472"/>
      <c r="LBH369" s="472"/>
      <c r="LBI369" s="472"/>
      <c r="LBJ369" s="472"/>
      <c r="LBK369" s="472"/>
      <c r="LBL369" s="472"/>
      <c r="LBM369" s="472"/>
      <c r="LBN369" s="472"/>
      <c r="LBO369" s="472"/>
      <c r="LBP369" s="472"/>
      <c r="LBQ369" s="472"/>
      <c r="LBR369" s="472"/>
      <c r="LBS369" s="472"/>
      <c r="LBT369" s="472"/>
      <c r="LBU369" s="472"/>
      <c r="LBV369" s="472"/>
      <c r="LBW369" s="472"/>
      <c r="LBX369" s="472"/>
      <c r="LBY369" s="472"/>
      <c r="LBZ369" s="472"/>
      <c r="LCA369" s="472"/>
      <c r="LCB369" s="472"/>
      <c r="LCC369" s="472"/>
      <c r="LCD369" s="472"/>
      <c r="LCE369" s="472"/>
      <c r="LCF369" s="472"/>
      <c r="LCI369" s="472"/>
      <c r="LCJ369" s="472"/>
      <c r="LCK369" s="472"/>
      <c r="LCL369" s="472"/>
      <c r="LCM369" s="472"/>
      <c r="LCN369" s="472"/>
      <c r="LCO369" s="472"/>
      <c r="LCP369" s="472"/>
      <c r="LCQ369" s="472"/>
      <c r="LCR369" s="472"/>
      <c r="LCS369" s="472"/>
      <c r="LCT369" s="472"/>
      <c r="LCU369" s="472"/>
      <c r="LCV369" s="472"/>
      <c r="LCW369" s="472"/>
      <c r="LCX369" s="472"/>
      <c r="LCY369" s="472"/>
      <c r="LCZ369" s="472"/>
      <c r="LDA369" s="472"/>
      <c r="LDB369" s="472"/>
      <c r="LDC369" s="472"/>
      <c r="LDD369" s="472"/>
      <c r="LDE369" s="472"/>
      <c r="LDF369" s="472"/>
      <c r="LDG369" s="472"/>
      <c r="LDH369" s="472"/>
      <c r="LDI369" s="472"/>
      <c r="LDJ369" s="472"/>
      <c r="LDK369" s="472"/>
      <c r="LDL369" s="472"/>
      <c r="LDM369" s="472"/>
      <c r="LDN369" s="472"/>
      <c r="LDO369" s="472"/>
      <c r="LDP369" s="472"/>
      <c r="LDQ369" s="472"/>
      <c r="LDR369" s="472"/>
      <c r="LDS369" s="472"/>
      <c r="LDT369" s="472"/>
      <c r="LDU369" s="472"/>
      <c r="LDV369" s="472"/>
      <c r="LDW369" s="472"/>
      <c r="LDX369" s="472"/>
      <c r="LDY369" s="472"/>
      <c r="LDZ369" s="472"/>
      <c r="LEA369" s="472"/>
      <c r="LEB369" s="472"/>
      <c r="LEC369" s="472"/>
      <c r="LED369" s="472"/>
      <c r="LEE369" s="472"/>
      <c r="LEF369" s="472"/>
      <c r="LEG369" s="472"/>
      <c r="LEH369" s="472"/>
      <c r="LEI369" s="472"/>
      <c r="LEJ369" s="472"/>
      <c r="LEK369" s="472"/>
      <c r="LEL369" s="472"/>
      <c r="LEM369" s="472"/>
      <c r="LEN369" s="472"/>
      <c r="LEO369" s="472"/>
      <c r="LEP369" s="472"/>
      <c r="LEQ369" s="472"/>
      <c r="LER369" s="472"/>
      <c r="LES369" s="472"/>
      <c r="LET369" s="472"/>
      <c r="LEU369" s="472"/>
      <c r="LEV369" s="472"/>
      <c r="LEW369" s="472"/>
      <c r="LEX369" s="472"/>
      <c r="LEY369" s="472"/>
      <c r="LEZ369" s="472"/>
      <c r="LFA369" s="472"/>
      <c r="LFB369" s="472"/>
      <c r="LFC369" s="472"/>
      <c r="LFD369" s="472"/>
      <c r="LFE369" s="472"/>
      <c r="LFF369" s="472"/>
      <c r="LFG369" s="472"/>
      <c r="LFH369" s="472"/>
      <c r="LFI369" s="472"/>
      <c r="LFJ369" s="472"/>
      <c r="LFK369" s="472"/>
      <c r="LFL369" s="472"/>
      <c r="LFM369" s="472"/>
      <c r="LFN369" s="472"/>
      <c r="LFO369" s="472"/>
      <c r="LFP369" s="472"/>
      <c r="LFQ369" s="472"/>
      <c r="LFR369" s="472"/>
      <c r="LFS369" s="472"/>
      <c r="LFT369" s="472"/>
      <c r="LFU369" s="472"/>
      <c r="LFV369" s="472"/>
      <c r="LFW369" s="472"/>
      <c r="LFX369" s="472"/>
      <c r="LFY369" s="472"/>
      <c r="LFZ369" s="472"/>
      <c r="LGA369" s="472"/>
      <c r="LGB369" s="472"/>
      <c r="LGC369" s="472"/>
      <c r="LGD369" s="472"/>
      <c r="LGE369" s="472"/>
      <c r="LGF369" s="472"/>
      <c r="LGG369" s="472"/>
      <c r="LGH369" s="472"/>
      <c r="LGI369" s="472"/>
      <c r="LGJ369" s="472"/>
      <c r="LGK369" s="472"/>
      <c r="LGL369" s="472"/>
      <c r="LGM369" s="472"/>
      <c r="LGN369" s="472"/>
      <c r="LGO369" s="472"/>
      <c r="LGP369" s="472"/>
      <c r="LGQ369" s="472"/>
      <c r="LGR369" s="472"/>
      <c r="LGS369" s="472"/>
      <c r="LGT369" s="472"/>
      <c r="LGU369" s="472"/>
      <c r="LGV369" s="472"/>
      <c r="LGW369" s="472"/>
      <c r="LGX369" s="472"/>
      <c r="LGY369" s="472"/>
      <c r="LGZ369" s="472"/>
      <c r="LHA369" s="472"/>
      <c r="LHB369" s="472"/>
      <c r="LHC369" s="472"/>
      <c r="LHD369" s="472"/>
      <c r="LHE369" s="472"/>
      <c r="LHF369" s="472"/>
      <c r="LHG369" s="472"/>
      <c r="LHH369" s="472"/>
      <c r="LHI369" s="472"/>
      <c r="LHJ369" s="472"/>
      <c r="LHK369" s="472"/>
      <c r="LHL369" s="472"/>
      <c r="LHM369" s="472"/>
      <c r="LHN369" s="472"/>
      <c r="LHO369" s="472"/>
      <c r="LHP369" s="472"/>
      <c r="LHQ369" s="472"/>
      <c r="LHR369" s="472"/>
      <c r="LHS369" s="472"/>
      <c r="LHT369" s="472"/>
      <c r="LHU369" s="472"/>
      <c r="LHV369" s="472"/>
      <c r="LHW369" s="472"/>
      <c r="LHX369" s="472"/>
      <c r="LHY369" s="472"/>
      <c r="LHZ369" s="472"/>
      <c r="LIA369" s="472"/>
      <c r="LIB369" s="472"/>
      <c r="LIC369" s="472"/>
      <c r="LID369" s="472"/>
      <c r="LIE369" s="472"/>
      <c r="LIF369" s="472"/>
      <c r="LIG369" s="472"/>
      <c r="LIH369" s="472"/>
      <c r="LII369" s="472"/>
      <c r="LIJ369" s="472"/>
      <c r="LIK369" s="472"/>
      <c r="LIL369" s="472"/>
      <c r="LIM369" s="472"/>
      <c r="LIN369" s="472"/>
      <c r="LIO369" s="472"/>
      <c r="LIP369" s="472"/>
      <c r="LIQ369" s="472"/>
      <c r="LIR369" s="472"/>
      <c r="LIS369" s="472"/>
      <c r="LIT369" s="472"/>
      <c r="LIU369" s="472"/>
      <c r="LIV369" s="472"/>
      <c r="LIW369" s="472"/>
      <c r="LIX369" s="472"/>
      <c r="LIY369" s="472"/>
      <c r="LIZ369" s="472"/>
      <c r="LJA369" s="472"/>
      <c r="LJB369" s="472"/>
      <c r="LJC369" s="472"/>
      <c r="LJD369" s="472"/>
      <c r="LJE369" s="472"/>
      <c r="LJF369" s="472"/>
      <c r="LJG369" s="472"/>
      <c r="LJH369" s="472"/>
      <c r="LJI369" s="472"/>
      <c r="LJJ369" s="472"/>
      <c r="LJK369" s="472"/>
      <c r="LJL369" s="472"/>
      <c r="LJM369" s="472"/>
      <c r="LJN369" s="472"/>
      <c r="LJO369" s="472"/>
      <c r="LJP369" s="472"/>
      <c r="LJQ369" s="472"/>
      <c r="LJR369" s="472"/>
      <c r="LJS369" s="472"/>
      <c r="LJT369" s="472"/>
      <c r="LJU369" s="472"/>
      <c r="LJV369" s="472"/>
      <c r="LJW369" s="472"/>
      <c r="LJX369" s="472"/>
      <c r="LJY369" s="472"/>
      <c r="LJZ369" s="472"/>
      <c r="LKA369" s="472"/>
      <c r="LKB369" s="472"/>
      <c r="LKC369" s="472"/>
      <c r="LKD369" s="472"/>
      <c r="LKE369" s="472"/>
      <c r="LKF369" s="472"/>
      <c r="LKG369" s="472"/>
      <c r="LKH369" s="472"/>
      <c r="LKI369" s="472"/>
      <c r="LKJ369" s="472"/>
      <c r="LKK369" s="472"/>
      <c r="LKL369" s="472"/>
      <c r="LKM369" s="472"/>
      <c r="LKN369" s="472"/>
      <c r="LKO369" s="472"/>
      <c r="LKP369" s="472"/>
      <c r="LKQ369" s="472"/>
      <c r="LKR369" s="472"/>
      <c r="LKS369" s="472"/>
      <c r="LKT369" s="472"/>
      <c r="LKU369" s="472"/>
      <c r="LKV369" s="472"/>
      <c r="LKW369" s="472"/>
      <c r="LKX369" s="472"/>
      <c r="LKY369" s="472"/>
      <c r="LKZ369" s="472"/>
      <c r="LLA369" s="472"/>
      <c r="LLB369" s="472"/>
      <c r="LLC369" s="472"/>
      <c r="LLD369" s="472"/>
      <c r="LLE369" s="472"/>
      <c r="LLF369" s="472"/>
      <c r="LLG369" s="472"/>
      <c r="LLH369" s="472"/>
      <c r="LLI369" s="472"/>
      <c r="LLJ369" s="472"/>
      <c r="LLK369" s="472"/>
      <c r="LLL369" s="472"/>
      <c r="LLM369" s="472"/>
      <c r="LLN369" s="472"/>
      <c r="LLO369" s="472"/>
      <c r="LLP369" s="472"/>
      <c r="LLQ369" s="472"/>
      <c r="LLR369" s="472"/>
      <c r="LLS369" s="472"/>
      <c r="LLT369" s="472"/>
      <c r="LLU369" s="472"/>
      <c r="LLV369" s="472"/>
      <c r="LLW369" s="472"/>
      <c r="LLX369" s="472"/>
      <c r="LLY369" s="472"/>
      <c r="LLZ369" s="472"/>
      <c r="LMA369" s="472"/>
      <c r="LMB369" s="472"/>
      <c r="LME369" s="472"/>
      <c r="LMF369" s="472"/>
      <c r="LMG369" s="472"/>
      <c r="LMH369" s="472"/>
      <c r="LMI369" s="472"/>
      <c r="LMJ369" s="472"/>
      <c r="LMK369" s="472"/>
      <c r="LML369" s="472"/>
      <c r="LMM369" s="472"/>
      <c r="LMN369" s="472"/>
      <c r="LMO369" s="472"/>
      <c r="LMP369" s="472"/>
      <c r="LMQ369" s="472"/>
      <c r="LMR369" s="472"/>
      <c r="LMS369" s="472"/>
      <c r="LMT369" s="472"/>
      <c r="LMU369" s="472"/>
      <c r="LMV369" s="472"/>
      <c r="LMW369" s="472"/>
      <c r="LMX369" s="472"/>
      <c r="LMY369" s="472"/>
      <c r="LMZ369" s="472"/>
      <c r="LNA369" s="472"/>
      <c r="LNB369" s="472"/>
      <c r="LNC369" s="472"/>
      <c r="LND369" s="472"/>
      <c r="LNE369" s="472"/>
      <c r="LNF369" s="472"/>
      <c r="LNG369" s="472"/>
      <c r="LNH369" s="472"/>
      <c r="LNI369" s="472"/>
      <c r="LNJ369" s="472"/>
      <c r="LNK369" s="472"/>
      <c r="LNL369" s="472"/>
      <c r="LNM369" s="472"/>
      <c r="LNN369" s="472"/>
      <c r="LNO369" s="472"/>
      <c r="LNP369" s="472"/>
      <c r="LNQ369" s="472"/>
      <c r="LNR369" s="472"/>
      <c r="LNS369" s="472"/>
      <c r="LNT369" s="472"/>
      <c r="LNU369" s="472"/>
      <c r="LNV369" s="472"/>
      <c r="LNW369" s="472"/>
      <c r="LNX369" s="472"/>
      <c r="LNY369" s="472"/>
      <c r="LNZ369" s="472"/>
      <c r="LOA369" s="472"/>
      <c r="LOB369" s="472"/>
      <c r="LOC369" s="472"/>
      <c r="LOD369" s="472"/>
      <c r="LOE369" s="472"/>
      <c r="LOF369" s="472"/>
      <c r="LOG369" s="472"/>
      <c r="LOH369" s="472"/>
      <c r="LOI369" s="472"/>
      <c r="LOJ369" s="472"/>
      <c r="LOK369" s="472"/>
      <c r="LOL369" s="472"/>
      <c r="LOM369" s="472"/>
      <c r="LON369" s="472"/>
      <c r="LOO369" s="472"/>
      <c r="LOP369" s="472"/>
      <c r="LOQ369" s="472"/>
      <c r="LOR369" s="472"/>
      <c r="LOS369" s="472"/>
      <c r="LOT369" s="472"/>
      <c r="LOU369" s="472"/>
      <c r="LOV369" s="472"/>
      <c r="LOW369" s="472"/>
      <c r="LOX369" s="472"/>
      <c r="LOY369" s="472"/>
      <c r="LOZ369" s="472"/>
      <c r="LPA369" s="472"/>
      <c r="LPB369" s="472"/>
      <c r="LPC369" s="472"/>
      <c r="LPD369" s="472"/>
      <c r="LPE369" s="472"/>
      <c r="LPF369" s="472"/>
      <c r="LPG369" s="472"/>
      <c r="LPH369" s="472"/>
      <c r="LPI369" s="472"/>
      <c r="LPJ369" s="472"/>
      <c r="LPK369" s="472"/>
      <c r="LPL369" s="472"/>
      <c r="LPM369" s="472"/>
      <c r="LPN369" s="472"/>
      <c r="LPO369" s="472"/>
      <c r="LPP369" s="472"/>
      <c r="LPQ369" s="472"/>
      <c r="LPR369" s="472"/>
      <c r="LPS369" s="472"/>
      <c r="LPT369" s="472"/>
      <c r="LPU369" s="472"/>
      <c r="LPV369" s="472"/>
      <c r="LPW369" s="472"/>
      <c r="LPX369" s="472"/>
      <c r="LPY369" s="472"/>
      <c r="LPZ369" s="472"/>
      <c r="LQA369" s="472"/>
      <c r="LQB369" s="472"/>
      <c r="LQC369" s="472"/>
      <c r="LQD369" s="472"/>
      <c r="LQE369" s="472"/>
      <c r="LQF369" s="472"/>
      <c r="LQG369" s="472"/>
      <c r="LQH369" s="472"/>
      <c r="LQI369" s="472"/>
      <c r="LQJ369" s="472"/>
      <c r="LQK369" s="472"/>
      <c r="LQL369" s="472"/>
      <c r="LQM369" s="472"/>
      <c r="LQN369" s="472"/>
      <c r="LQO369" s="472"/>
      <c r="LQP369" s="472"/>
      <c r="LQQ369" s="472"/>
      <c r="LQR369" s="472"/>
      <c r="LQS369" s="472"/>
      <c r="LQT369" s="472"/>
      <c r="LQU369" s="472"/>
      <c r="LQV369" s="472"/>
      <c r="LQW369" s="472"/>
      <c r="LQX369" s="472"/>
      <c r="LQY369" s="472"/>
      <c r="LQZ369" s="472"/>
      <c r="LRA369" s="472"/>
      <c r="LRB369" s="472"/>
      <c r="LRC369" s="472"/>
      <c r="LRD369" s="472"/>
      <c r="LRE369" s="472"/>
      <c r="LRF369" s="472"/>
      <c r="LRG369" s="472"/>
      <c r="LRH369" s="472"/>
      <c r="LRI369" s="472"/>
      <c r="LRJ369" s="472"/>
      <c r="LRK369" s="472"/>
      <c r="LRL369" s="472"/>
      <c r="LRM369" s="472"/>
      <c r="LRN369" s="472"/>
      <c r="LRO369" s="472"/>
      <c r="LRP369" s="472"/>
      <c r="LRQ369" s="472"/>
      <c r="LRR369" s="472"/>
      <c r="LRS369" s="472"/>
      <c r="LRT369" s="472"/>
      <c r="LRU369" s="472"/>
      <c r="LRV369" s="472"/>
      <c r="LRW369" s="472"/>
      <c r="LRX369" s="472"/>
      <c r="LRY369" s="472"/>
      <c r="LRZ369" s="472"/>
      <c r="LSA369" s="472"/>
      <c r="LSB369" s="472"/>
      <c r="LSC369" s="472"/>
      <c r="LSD369" s="472"/>
      <c r="LSE369" s="472"/>
      <c r="LSF369" s="472"/>
      <c r="LSG369" s="472"/>
      <c r="LSH369" s="472"/>
      <c r="LSI369" s="472"/>
      <c r="LSJ369" s="472"/>
      <c r="LSK369" s="472"/>
      <c r="LSL369" s="472"/>
      <c r="LSM369" s="472"/>
      <c r="LSN369" s="472"/>
      <c r="LSO369" s="472"/>
      <c r="LSP369" s="472"/>
      <c r="LSQ369" s="472"/>
      <c r="LSR369" s="472"/>
      <c r="LSS369" s="472"/>
      <c r="LST369" s="472"/>
      <c r="LSU369" s="472"/>
      <c r="LSV369" s="472"/>
      <c r="LSW369" s="472"/>
      <c r="LSX369" s="472"/>
      <c r="LSY369" s="472"/>
      <c r="LSZ369" s="472"/>
      <c r="LTA369" s="472"/>
      <c r="LTB369" s="472"/>
      <c r="LTC369" s="472"/>
      <c r="LTD369" s="472"/>
      <c r="LTE369" s="472"/>
      <c r="LTF369" s="472"/>
      <c r="LTG369" s="472"/>
      <c r="LTH369" s="472"/>
      <c r="LTI369" s="472"/>
      <c r="LTJ369" s="472"/>
      <c r="LTK369" s="472"/>
      <c r="LTL369" s="472"/>
      <c r="LTM369" s="472"/>
      <c r="LTN369" s="472"/>
      <c r="LTO369" s="472"/>
      <c r="LTP369" s="472"/>
      <c r="LTQ369" s="472"/>
      <c r="LTR369" s="472"/>
      <c r="LTS369" s="472"/>
      <c r="LTT369" s="472"/>
      <c r="LTU369" s="472"/>
      <c r="LTV369" s="472"/>
      <c r="LTW369" s="472"/>
      <c r="LTX369" s="472"/>
      <c r="LTY369" s="472"/>
      <c r="LTZ369" s="472"/>
      <c r="LUA369" s="472"/>
      <c r="LUB369" s="472"/>
      <c r="LUC369" s="472"/>
      <c r="LUD369" s="472"/>
      <c r="LUE369" s="472"/>
      <c r="LUF369" s="472"/>
      <c r="LUG369" s="472"/>
      <c r="LUH369" s="472"/>
      <c r="LUI369" s="472"/>
      <c r="LUJ369" s="472"/>
      <c r="LUK369" s="472"/>
      <c r="LUL369" s="472"/>
      <c r="LUM369" s="472"/>
      <c r="LUN369" s="472"/>
      <c r="LUO369" s="472"/>
      <c r="LUP369" s="472"/>
      <c r="LUQ369" s="472"/>
      <c r="LUR369" s="472"/>
      <c r="LUS369" s="472"/>
      <c r="LUT369" s="472"/>
      <c r="LUU369" s="472"/>
      <c r="LUV369" s="472"/>
      <c r="LUW369" s="472"/>
      <c r="LUX369" s="472"/>
      <c r="LUY369" s="472"/>
      <c r="LUZ369" s="472"/>
      <c r="LVA369" s="472"/>
      <c r="LVB369" s="472"/>
      <c r="LVC369" s="472"/>
      <c r="LVD369" s="472"/>
      <c r="LVE369" s="472"/>
      <c r="LVF369" s="472"/>
      <c r="LVG369" s="472"/>
      <c r="LVH369" s="472"/>
      <c r="LVI369" s="472"/>
      <c r="LVJ369" s="472"/>
      <c r="LVK369" s="472"/>
      <c r="LVL369" s="472"/>
      <c r="LVM369" s="472"/>
      <c r="LVN369" s="472"/>
      <c r="LVO369" s="472"/>
      <c r="LVP369" s="472"/>
      <c r="LVQ369" s="472"/>
      <c r="LVR369" s="472"/>
      <c r="LVS369" s="472"/>
      <c r="LVT369" s="472"/>
      <c r="LVU369" s="472"/>
      <c r="LVV369" s="472"/>
      <c r="LVW369" s="472"/>
      <c r="LVX369" s="472"/>
      <c r="LWA369" s="472"/>
      <c r="LWB369" s="472"/>
      <c r="LWC369" s="472"/>
      <c r="LWD369" s="472"/>
      <c r="LWE369" s="472"/>
      <c r="LWF369" s="472"/>
      <c r="LWG369" s="472"/>
      <c r="LWH369" s="472"/>
      <c r="LWI369" s="472"/>
      <c r="LWJ369" s="472"/>
      <c r="LWK369" s="472"/>
      <c r="LWL369" s="472"/>
      <c r="LWM369" s="472"/>
      <c r="LWN369" s="472"/>
      <c r="LWO369" s="472"/>
      <c r="LWP369" s="472"/>
      <c r="LWQ369" s="472"/>
      <c r="LWR369" s="472"/>
      <c r="LWS369" s="472"/>
      <c r="LWT369" s="472"/>
      <c r="LWU369" s="472"/>
      <c r="LWV369" s="472"/>
      <c r="LWW369" s="472"/>
      <c r="LWX369" s="472"/>
      <c r="LWY369" s="472"/>
      <c r="LWZ369" s="472"/>
      <c r="LXA369" s="472"/>
      <c r="LXB369" s="472"/>
      <c r="LXC369" s="472"/>
      <c r="LXD369" s="472"/>
      <c r="LXE369" s="472"/>
      <c r="LXF369" s="472"/>
      <c r="LXG369" s="472"/>
      <c r="LXH369" s="472"/>
      <c r="LXI369" s="472"/>
      <c r="LXJ369" s="472"/>
      <c r="LXK369" s="472"/>
      <c r="LXL369" s="472"/>
      <c r="LXM369" s="472"/>
      <c r="LXN369" s="472"/>
      <c r="LXO369" s="472"/>
      <c r="LXP369" s="472"/>
      <c r="LXQ369" s="472"/>
      <c r="LXR369" s="472"/>
      <c r="LXS369" s="472"/>
      <c r="LXT369" s="472"/>
      <c r="LXU369" s="472"/>
      <c r="LXV369" s="472"/>
      <c r="LXW369" s="472"/>
      <c r="LXX369" s="472"/>
      <c r="LXY369" s="472"/>
      <c r="LXZ369" s="472"/>
      <c r="LYA369" s="472"/>
      <c r="LYB369" s="472"/>
      <c r="LYC369" s="472"/>
      <c r="LYD369" s="472"/>
      <c r="LYE369" s="472"/>
      <c r="LYF369" s="472"/>
      <c r="LYG369" s="472"/>
      <c r="LYH369" s="472"/>
      <c r="LYI369" s="472"/>
      <c r="LYJ369" s="472"/>
      <c r="LYK369" s="472"/>
      <c r="LYL369" s="472"/>
      <c r="LYM369" s="472"/>
      <c r="LYN369" s="472"/>
      <c r="LYO369" s="472"/>
      <c r="LYP369" s="472"/>
      <c r="LYQ369" s="472"/>
      <c r="LYR369" s="472"/>
      <c r="LYS369" s="472"/>
      <c r="LYT369" s="472"/>
      <c r="LYU369" s="472"/>
      <c r="LYV369" s="472"/>
      <c r="LYW369" s="472"/>
      <c r="LYX369" s="472"/>
      <c r="LYY369" s="472"/>
      <c r="LYZ369" s="472"/>
      <c r="LZA369" s="472"/>
      <c r="LZB369" s="472"/>
      <c r="LZC369" s="472"/>
      <c r="LZD369" s="472"/>
      <c r="LZE369" s="472"/>
      <c r="LZF369" s="472"/>
      <c r="LZG369" s="472"/>
      <c r="LZH369" s="472"/>
      <c r="LZI369" s="472"/>
      <c r="LZJ369" s="472"/>
      <c r="LZK369" s="472"/>
      <c r="LZL369" s="472"/>
      <c r="LZM369" s="472"/>
      <c r="LZN369" s="472"/>
      <c r="LZO369" s="472"/>
      <c r="LZP369" s="472"/>
      <c r="LZQ369" s="472"/>
      <c r="LZR369" s="472"/>
      <c r="LZS369" s="472"/>
      <c r="LZT369" s="472"/>
      <c r="LZU369" s="472"/>
      <c r="LZV369" s="472"/>
      <c r="LZW369" s="472"/>
      <c r="LZX369" s="472"/>
      <c r="LZY369" s="472"/>
      <c r="LZZ369" s="472"/>
      <c r="MAA369" s="472"/>
      <c r="MAB369" s="472"/>
      <c r="MAC369" s="472"/>
      <c r="MAD369" s="472"/>
      <c r="MAE369" s="472"/>
      <c r="MAF369" s="472"/>
      <c r="MAG369" s="472"/>
      <c r="MAH369" s="472"/>
      <c r="MAI369" s="472"/>
      <c r="MAJ369" s="472"/>
      <c r="MAK369" s="472"/>
      <c r="MAL369" s="472"/>
      <c r="MAM369" s="472"/>
      <c r="MAN369" s="472"/>
      <c r="MAO369" s="472"/>
      <c r="MAP369" s="472"/>
      <c r="MAQ369" s="472"/>
      <c r="MAR369" s="472"/>
      <c r="MAS369" s="472"/>
      <c r="MAT369" s="472"/>
      <c r="MAU369" s="472"/>
      <c r="MAV369" s="472"/>
      <c r="MAW369" s="472"/>
      <c r="MAX369" s="472"/>
      <c r="MAY369" s="472"/>
      <c r="MAZ369" s="472"/>
      <c r="MBA369" s="472"/>
      <c r="MBB369" s="472"/>
      <c r="MBC369" s="472"/>
      <c r="MBD369" s="472"/>
      <c r="MBE369" s="472"/>
      <c r="MBF369" s="472"/>
      <c r="MBG369" s="472"/>
      <c r="MBH369" s="472"/>
      <c r="MBI369" s="472"/>
      <c r="MBJ369" s="472"/>
      <c r="MBK369" s="472"/>
      <c r="MBL369" s="472"/>
      <c r="MBM369" s="472"/>
      <c r="MBN369" s="472"/>
      <c r="MBO369" s="472"/>
      <c r="MBP369" s="472"/>
      <c r="MBQ369" s="472"/>
      <c r="MBR369" s="472"/>
      <c r="MBS369" s="472"/>
      <c r="MBT369" s="472"/>
      <c r="MBU369" s="472"/>
      <c r="MBV369" s="472"/>
      <c r="MBW369" s="472"/>
      <c r="MBX369" s="472"/>
      <c r="MBY369" s="472"/>
      <c r="MBZ369" s="472"/>
      <c r="MCA369" s="472"/>
      <c r="MCB369" s="472"/>
      <c r="MCC369" s="472"/>
      <c r="MCD369" s="472"/>
      <c r="MCE369" s="472"/>
      <c r="MCF369" s="472"/>
      <c r="MCG369" s="472"/>
      <c r="MCH369" s="472"/>
      <c r="MCI369" s="472"/>
      <c r="MCJ369" s="472"/>
      <c r="MCK369" s="472"/>
      <c r="MCL369" s="472"/>
      <c r="MCM369" s="472"/>
      <c r="MCN369" s="472"/>
      <c r="MCO369" s="472"/>
      <c r="MCP369" s="472"/>
      <c r="MCQ369" s="472"/>
      <c r="MCR369" s="472"/>
      <c r="MCS369" s="472"/>
      <c r="MCT369" s="472"/>
      <c r="MCU369" s="472"/>
      <c r="MCV369" s="472"/>
      <c r="MCW369" s="472"/>
      <c r="MCX369" s="472"/>
      <c r="MCY369" s="472"/>
      <c r="MCZ369" s="472"/>
      <c r="MDA369" s="472"/>
      <c r="MDB369" s="472"/>
      <c r="MDC369" s="472"/>
      <c r="MDD369" s="472"/>
      <c r="MDE369" s="472"/>
      <c r="MDF369" s="472"/>
      <c r="MDG369" s="472"/>
      <c r="MDH369" s="472"/>
      <c r="MDI369" s="472"/>
      <c r="MDJ369" s="472"/>
      <c r="MDK369" s="472"/>
      <c r="MDL369" s="472"/>
      <c r="MDM369" s="472"/>
      <c r="MDN369" s="472"/>
      <c r="MDO369" s="472"/>
      <c r="MDP369" s="472"/>
      <c r="MDQ369" s="472"/>
      <c r="MDR369" s="472"/>
      <c r="MDS369" s="472"/>
      <c r="MDT369" s="472"/>
      <c r="MDU369" s="472"/>
      <c r="MDV369" s="472"/>
      <c r="MDW369" s="472"/>
      <c r="MDX369" s="472"/>
      <c r="MDY369" s="472"/>
      <c r="MDZ369" s="472"/>
      <c r="MEA369" s="472"/>
      <c r="MEB369" s="472"/>
      <c r="MEC369" s="472"/>
      <c r="MED369" s="472"/>
      <c r="MEE369" s="472"/>
      <c r="MEF369" s="472"/>
      <c r="MEG369" s="472"/>
      <c r="MEH369" s="472"/>
      <c r="MEI369" s="472"/>
      <c r="MEJ369" s="472"/>
      <c r="MEK369" s="472"/>
      <c r="MEL369" s="472"/>
      <c r="MEM369" s="472"/>
      <c r="MEN369" s="472"/>
      <c r="MEO369" s="472"/>
      <c r="MEP369" s="472"/>
      <c r="MEQ369" s="472"/>
      <c r="MER369" s="472"/>
      <c r="MES369" s="472"/>
      <c r="MET369" s="472"/>
      <c r="MEU369" s="472"/>
      <c r="MEV369" s="472"/>
      <c r="MEW369" s="472"/>
      <c r="MEX369" s="472"/>
      <c r="MEY369" s="472"/>
      <c r="MEZ369" s="472"/>
      <c r="MFA369" s="472"/>
      <c r="MFB369" s="472"/>
      <c r="MFC369" s="472"/>
      <c r="MFD369" s="472"/>
      <c r="MFE369" s="472"/>
      <c r="MFF369" s="472"/>
      <c r="MFG369" s="472"/>
      <c r="MFH369" s="472"/>
      <c r="MFI369" s="472"/>
      <c r="MFJ369" s="472"/>
      <c r="MFK369" s="472"/>
      <c r="MFL369" s="472"/>
      <c r="MFM369" s="472"/>
      <c r="MFN369" s="472"/>
      <c r="MFO369" s="472"/>
      <c r="MFP369" s="472"/>
      <c r="MFQ369" s="472"/>
      <c r="MFR369" s="472"/>
      <c r="MFS369" s="472"/>
      <c r="MFT369" s="472"/>
      <c r="MFW369" s="472"/>
      <c r="MFX369" s="472"/>
      <c r="MFY369" s="472"/>
      <c r="MFZ369" s="472"/>
      <c r="MGA369" s="472"/>
      <c r="MGB369" s="472"/>
      <c r="MGC369" s="472"/>
      <c r="MGD369" s="472"/>
      <c r="MGE369" s="472"/>
      <c r="MGF369" s="472"/>
      <c r="MGG369" s="472"/>
      <c r="MGH369" s="472"/>
      <c r="MGI369" s="472"/>
      <c r="MGJ369" s="472"/>
      <c r="MGK369" s="472"/>
      <c r="MGL369" s="472"/>
      <c r="MGM369" s="472"/>
      <c r="MGN369" s="472"/>
      <c r="MGO369" s="472"/>
      <c r="MGP369" s="472"/>
      <c r="MGQ369" s="472"/>
      <c r="MGR369" s="472"/>
      <c r="MGS369" s="472"/>
      <c r="MGT369" s="472"/>
      <c r="MGU369" s="472"/>
      <c r="MGV369" s="472"/>
      <c r="MGW369" s="472"/>
      <c r="MGX369" s="472"/>
      <c r="MGY369" s="472"/>
      <c r="MGZ369" s="472"/>
      <c r="MHA369" s="472"/>
      <c r="MHB369" s="472"/>
      <c r="MHC369" s="472"/>
      <c r="MHD369" s="472"/>
      <c r="MHE369" s="472"/>
      <c r="MHF369" s="472"/>
      <c r="MHG369" s="472"/>
      <c r="MHH369" s="472"/>
      <c r="MHI369" s="472"/>
      <c r="MHJ369" s="472"/>
      <c r="MHK369" s="472"/>
      <c r="MHL369" s="472"/>
      <c r="MHM369" s="472"/>
      <c r="MHN369" s="472"/>
      <c r="MHO369" s="472"/>
      <c r="MHP369" s="472"/>
      <c r="MHQ369" s="472"/>
      <c r="MHR369" s="472"/>
      <c r="MHS369" s="472"/>
      <c r="MHT369" s="472"/>
      <c r="MHU369" s="472"/>
      <c r="MHV369" s="472"/>
      <c r="MHW369" s="472"/>
      <c r="MHX369" s="472"/>
      <c r="MHY369" s="472"/>
      <c r="MHZ369" s="472"/>
      <c r="MIA369" s="472"/>
      <c r="MIB369" s="472"/>
      <c r="MIC369" s="472"/>
      <c r="MID369" s="472"/>
      <c r="MIE369" s="472"/>
      <c r="MIF369" s="472"/>
      <c r="MIG369" s="472"/>
      <c r="MIH369" s="472"/>
      <c r="MII369" s="472"/>
      <c r="MIJ369" s="472"/>
      <c r="MIK369" s="472"/>
      <c r="MIL369" s="472"/>
      <c r="MIM369" s="472"/>
      <c r="MIN369" s="472"/>
      <c r="MIO369" s="472"/>
      <c r="MIP369" s="472"/>
      <c r="MIQ369" s="472"/>
      <c r="MIR369" s="472"/>
      <c r="MIS369" s="472"/>
      <c r="MIT369" s="472"/>
      <c r="MIU369" s="472"/>
      <c r="MIV369" s="472"/>
      <c r="MIW369" s="472"/>
      <c r="MIX369" s="472"/>
      <c r="MIY369" s="472"/>
      <c r="MIZ369" s="472"/>
      <c r="MJA369" s="472"/>
      <c r="MJB369" s="472"/>
      <c r="MJC369" s="472"/>
      <c r="MJD369" s="472"/>
      <c r="MJE369" s="472"/>
      <c r="MJF369" s="472"/>
      <c r="MJG369" s="472"/>
      <c r="MJH369" s="472"/>
      <c r="MJI369" s="472"/>
      <c r="MJJ369" s="472"/>
      <c r="MJK369" s="472"/>
      <c r="MJL369" s="472"/>
      <c r="MJM369" s="472"/>
      <c r="MJN369" s="472"/>
      <c r="MJO369" s="472"/>
      <c r="MJP369" s="472"/>
      <c r="MJQ369" s="472"/>
      <c r="MJR369" s="472"/>
      <c r="MJS369" s="472"/>
      <c r="MJT369" s="472"/>
      <c r="MJU369" s="472"/>
      <c r="MJV369" s="472"/>
      <c r="MJW369" s="472"/>
      <c r="MJX369" s="472"/>
      <c r="MJY369" s="472"/>
      <c r="MJZ369" s="472"/>
      <c r="MKA369" s="472"/>
      <c r="MKB369" s="472"/>
      <c r="MKC369" s="472"/>
      <c r="MKD369" s="472"/>
      <c r="MKE369" s="472"/>
      <c r="MKF369" s="472"/>
      <c r="MKG369" s="472"/>
      <c r="MKH369" s="472"/>
      <c r="MKI369" s="472"/>
      <c r="MKJ369" s="472"/>
      <c r="MKK369" s="472"/>
      <c r="MKL369" s="472"/>
      <c r="MKM369" s="472"/>
      <c r="MKN369" s="472"/>
      <c r="MKO369" s="472"/>
      <c r="MKP369" s="472"/>
      <c r="MKQ369" s="472"/>
      <c r="MKR369" s="472"/>
      <c r="MKS369" s="472"/>
      <c r="MKT369" s="472"/>
      <c r="MKU369" s="472"/>
      <c r="MKV369" s="472"/>
      <c r="MKW369" s="472"/>
      <c r="MKX369" s="472"/>
      <c r="MKY369" s="472"/>
      <c r="MKZ369" s="472"/>
      <c r="MLA369" s="472"/>
      <c r="MLB369" s="472"/>
      <c r="MLC369" s="472"/>
      <c r="MLD369" s="472"/>
      <c r="MLE369" s="472"/>
      <c r="MLF369" s="472"/>
      <c r="MLG369" s="472"/>
      <c r="MLH369" s="472"/>
      <c r="MLI369" s="472"/>
      <c r="MLJ369" s="472"/>
      <c r="MLK369" s="472"/>
      <c r="MLL369" s="472"/>
      <c r="MLM369" s="472"/>
      <c r="MLN369" s="472"/>
      <c r="MLO369" s="472"/>
      <c r="MLP369" s="472"/>
      <c r="MLQ369" s="472"/>
      <c r="MLR369" s="472"/>
      <c r="MLS369" s="472"/>
      <c r="MLT369" s="472"/>
      <c r="MLU369" s="472"/>
      <c r="MLV369" s="472"/>
      <c r="MLW369" s="472"/>
      <c r="MLX369" s="472"/>
      <c r="MLY369" s="472"/>
      <c r="MLZ369" s="472"/>
      <c r="MMA369" s="472"/>
      <c r="MMB369" s="472"/>
      <c r="MMC369" s="472"/>
      <c r="MMD369" s="472"/>
      <c r="MME369" s="472"/>
      <c r="MMF369" s="472"/>
      <c r="MMG369" s="472"/>
      <c r="MMH369" s="472"/>
      <c r="MMI369" s="472"/>
      <c r="MMJ369" s="472"/>
      <c r="MMK369" s="472"/>
      <c r="MML369" s="472"/>
      <c r="MMM369" s="472"/>
      <c r="MMN369" s="472"/>
      <c r="MMO369" s="472"/>
      <c r="MMP369" s="472"/>
      <c r="MMQ369" s="472"/>
      <c r="MMR369" s="472"/>
      <c r="MMS369" s="472"/>
      <c r="MMT369" s="472"/>
      <c r="MMU369" s="472"/>
      <c r="MMV369" s="472"/>
      <c r="MMW369" s="472"/>
      <c r="MMX369" s="472"/>
      <c r="MMY369" s="472"/>
      <c r="MMZ369" s="472"/>
      <c r="MNA369" s="472"/>
      <c r="MNB369" s="472"/>
      <c r="MNC369" s="472"/>
      <c r="MND369" s="472"/>
      <c r="MNE369" s="472"/>
      <c r="MNF369" s="472"/>
      <c r="MNG369" s="472"/>
      <c r="MNH369" s="472"/>
      <c r="MNI369" s="472"/>
      <c r="MNJ369" s="472"/>
      <c r="MNK369" s="472"/>
      <c r="MNL369" s="472"/>
      <c r="MNM369" s="472"/>
      <c r="MNN369" s="472"/>
      <c r="MNO369" s="472"/>
      <c r="MNP369" s="472"/>
      <c r="MNQ369" s="472"/>
      <c r="MNR369" s="472"/>
      <c r="MNS369" s="472"/>
      <c r="MNT369" s="472"/>
      <c r="MNU369" s="472"/>
      <c r="MNV369" s="472"/>
      <c r="MNW369" s="472"/>
      <c r="MNX369" s="472"/>
      <c r="MNY369" s="472"/>
      <c r="MNZ369" s="472"/>
      <c r="MOA369" s="472"/>
      <c r="MOB369" s="472"/>
      <c r="MOC369" s="472"/>
      <c r="MOD369" s="472"/>
      <c r="MOE369" s="472"/>
      <c r="MOF369" s="472"/>
      <c r="MOG369" s="472"/>
      <c r="MOH369" s="472"/>
      <c r="MOI369" s="472"/>
      <c r="MOJ369" s="472"/>
      <c r="MOK369" s="472"/>
      <c r="MOL369" s="472"/>
      <c r="MOM369" s="472"/>
      <c r="MON369" s="472"/>
      <c r="MOO369" s="472"/>
      <c r="MOP369" s="472"/>
      <c r="MOQ369" s="472"/>
      <c r="MOR369" s="472"/>
      <c r="MOS369" s="472"/>
      <c r="MOT369" s="472"/>
      <c r="MOU369" s="472"/>
      <c r="MOV369" s="472"/>
      <c r="MOW369" s="472"/>
      <c r="MOX369" s="472"/>
      <c r="MOY369" s="472"/>
      <c r="MOZ369" s="472"/>
      <c r="MPA369" s="472"/>
      <c r="MPB369" s="472"/>
      <c r="MPC369" s="472"/>
      <c r="MPD369" s="472"/>
      <c r="MPE369" s="472"/>
      <c r="MPF369" s="472"/>
      <c r="MPG369" s="472"/>
      <c r="MPH369" s="472"/>
      <c r="MPI369" s="472"/>
      <c r="MPJ369" s="472"/>
      <c r="MPK369" s="472"/>
      <c r="MPL369" s="472"/>
      <c r="MPM369" s="472"/>
      <c r="MPN369" s="472"/>
      <c r="MPO369" s="472"/>
      <c r="MPP369" s="472"/>
      <c r="MPS369" s="472"/>
      <c r="MPT369" s="472"/>
      <c r="MPU369" s="472"/>
      <c r="MPV369" s="472"/>
      <c r="MPW369" s="472"/>
      <c r="MPX369" s="472"/>
      <c r="MPY369" s="472"/>
      <c r="MPZ369" s="472"/>
      <c r="MQA369" s="472"/>
      <c r="MQB369" s="472"/>
      <c r="MQC369" s="472"/>
      <c r="MQD369" s="472"/>
      <c r="MQE369" s="472"/>
      <c r="MQF369" s="472"/>
      <c r="MQG369" s="472"/>
      <c r="MQH369" s="472"/>
      <c r="MQI369" s="472"/>
      <c r="MQJ369" s="472"/>
      <c r="MQK369" s="472"/>
      <c r="MQL369" s="472"/>
      <c r="MQM369" s="472"/>
      <c r="MQN369" s="472"/>
      <c r="MQO369" s="472"/>
      <c r="MQP369" s="472"/>
      <c r="MQQ369" s="472"/>
      <c r="MQR369" s="472"/>
      <c r="MQS369" s="472"/>
      <c r="MQT369" s="472"/>
      <c r="MQU369" s="472"/>
      <c r="MQV369" s="472"/>
      <c r="MQW369" s="472"/>
      <c r="MQX369" s="472"/>
      <c r="MQY369" s="472"/>
      <c r="MQZ369" s="472"/>
      <c r="MRA369" s="472"/>
      <c r="MRB369" s="472"/>
      <c r="MRC369" s="472"/>
      <c r="MRD369" s="472"/>
      <c r="MRE369" s="472"/>
      <c r="MRF369" s="472"/>
      <c r="MRG369" s="472"/>
      <c r="MRH369" s="472"/>
      <c r="MRI369" s="472"/>
      <c r="MRJ369" s="472"/>
      <c r="MRK369" s="472"/>
      <c r="MRL369" s="472"/>
      <c r="MRM369" s="472"/>
      <c r="MRN369" s="472"/>
      <c r="MRO369" s="472"/>
      <c r="MRP369" s="472"/>
      <c r="MRQ369" s="472"/>
      <c r="MRR369" s="472"/>
      <c r="MRS369" s="472"/>
      <c r="MRT369" s="472"/>
      <c r="MRU369" s="472"/>
      <c r="MRV369" s="472"/>
      <c r="MRW369" s="472"/>
      <c r="MRX369" s="472"/>
      <c r="MRY369" s="472"/>
      <c r="MRZ369" s="472"/>
      <c r="MSA369" s="472"/>
      <c r="MSB369" s="472"/>
      <c r="MSC369" s="472"/>
      <c r="MSD369" s="472"/>
      <c r="MSE369" s="472"/>
      <c r="MSF369" s="472"/>
      <c r="MSG369" s="472"/>
      <c r="MSH369" s="472"/>
      <c r="MSI369" s="472"/>
      <c r="MSJ369" s="472"/>
      <c r="MSK369" s="472"/>
      <c r="MSL369" s="472"/>
      <c r="MSM369" s="472"/>
      <c r="MSN369" s="472"/>
      <c r="MSO369" s="472"/>
      <c r="MSP369" s="472"/>
      <c r="MSQ369" s="472"/>
      <c r="MSR369" s="472"/>
      <c r="MSS369" s="472"/>
      <c r="MST369" s="472"/>
      <c r="MSU369" s="472"/>
      <c r="MSV369" s="472"/>
      <c r="MSW369" s="472"/>
      <c r="MSX369" s="472"/>
      <c r="MSY369" s="472"/>
      <c r="MSZ369" s="472"/>
      <c r="MTA369" s="472"/>
      <c r="MTB369" s="472"/>
      <c r="MTC369" s="472"/>
      <c r="MTD369" s="472"/>
      <c r="MTE369" s="472"/>
      <c r="MTF369" s="472"/>
      <c r="MTG369" s="472"/>
      <c r="MTH369" s="472"/>
      <c r="MTI369" s="472"/>
      <c r="MTJ369" s="472"/>
      <c r="MTK369" s="472"/>
      <c r="MTL369" s="472"/>
      <c r="MTM369" s="472"/>
      <c r="MTN369" s="472"/>
      <c r="MTO369" s="472"/>
      <c r="MTP369" s="472"/>
      <c r="MTQ369" s="472"/>
      <c r="MTR369" s="472"/>
      <c r="MTS369" s="472"/>
      <c r="MTT369" s="472"/>
      <c r="MTU369" s="472"/>
      <c r="MTV369" s="472"/>
      <c r="MTW369" s="472"/>
      <c r="MTX369" s="472"/>
      <c r="MTY369" s="472"/>
      <c r="MTZ369" s="472"/>
      <c r="MUA369" s="472"/>
      <c r="MUB369" s="472"/>
      <c r="MUC369" s="472"/>
      <c r="MUD369" s="472"/>
      <c r="MUE369" s="472"/>
      <c r="MUF369" s="472"/>
      <c r="MUG369" s="472"/>
      <c r="MUH369" s="472"/>
      <c r="MUI369" s="472"/>
      <c r="MUJ369" s="472"/>
      <c r="MUK369" s="472"/>
      <c r="MUL369" s="472"/>
      <c r="MUM369" s="472"/>
      <c r="MUN369" s="472"/>
      <c r="MUO369" s="472"/>
      <c r="MUP369" s="472"/>
      <c r="MUQ369" s="472"/>
      <c r="MUR369" s="472"/>
      <c r="MUS369" s="472"/>
      <c r="MUT369" s="472"/>
      <c r="MUU369" s="472"/>
      <c r="MUV369" s="472"/>
      <c r="MUW369" s="472"/>
      <c r="MUX369" s="472"/>
      <c r="MUY369" s="472"/>
      <c r="MUZ369" s="472"/>
      <c r="MVA369" s="472"/>
      <c r="MVB369" s="472"/>
      <c r="MVC369" s="472"/>
      <c r="MVD369" s="472"/>
      <c r="MVE369" s="472"/>
      <c r="MVF369" s="472"/>
      <c r="MVG369" s="472"/>
      <c r="MVH369" s="472"/>
      <c r="MVI369" s="472"/>
      <c r="MVJ369" s="472"/>
      <c r="MVK369" s="472"/>
      <c r="MVL369" s="472"/>
      <c r="MVM369" s="472"/>
      <c r="MVN369" s="472"/>
      <c r="MVO369" s="472"/>
      <c r="MVP369" s="472"/>
      <c r="MVQ369" s="472"/>
      <c r="MVR369" s="472"/>
      <c r="MVS369" s="472"/>
      <c r="MVT369" s="472"/>
      <c r="MVU369" s="472"/>
      <c r="MVV369" s="472"/>
      <c r="MVW369" s="472"/>
      <c r="MVX369" s="472"/>
      <c r="MVY369" s="472"/>
      <c r="MVZ369" s="472"/>
      <c r="MWA369" s="472"/>
      <c r="MWB369" s="472"/>
      <c r="MWC369" s="472"/>
      <c r="MWD369" s="472"/>
      <c r="MWE369" s="472"/>
      <c r="MWF369" s="472"/>
      <c r="MWG369" s="472"/>
      <c r="MWH369" s="472"/>
      <c r="MWI369" s="472"/>
      <c r="MWJ369" s="472"/>
      <c r="MWK369" s="472"/>
      <c r="MWL369" s="472"/>
      <c r="MWM369" s="472"/>
      <c r="MWN369" s="472"/>
      <c r="MWO369" s="472"/>
      <c r="MWP369" s="472"/>
      <c r="MWQ369" s="472"/>
      <c r="MWR369" s="472"/>
      <c r="MWS369" s="472"/>
      <c r="MWT369" s="472"/>
      <c r="MWU369" s="472"/>
      <c r="MWV369" s="472"/>
      <c r="MWW369" s="472"/>
      <c r="MWX369" s="472"/>
      <c r="MWY369" s="472"/>
      <c r="MWZ369" s="472"/>
      <c r="MXA369" s="472"/>
      <c r="MXB369" s="472"/>
      <c r="MXC369" s="472"/>
      <c r="MXD369" s="472"/>
      <c r="MXE369" s="472"/>
      <c r="MXF369" s="472"/>
      <c r="MXG369" s="472"/>
      <c r="MXH369" s="472"/>
      <c r="MXI369" s="472"/>
      <c r="MXJ369" s="472"/>
      <c r="MXK369" s="472"/>
      <c r="MXL369" s="472"/>
      <c r="MXM369" s="472"/>
      <c r="MXN369" s="472"/>
      <c r="MXO369" s="472"/>
      <c r="MXP369" s="472"/>
      <c r="MXQ369" s="472"/>
      <c r="MXR369" s="472"/>
      <c r="MXS369" s="472"/>
      <c r="MXT369" s="472"/>
      <c r="MXU369" s="472"/>
      <c r="MXV369" s="472"/>
      <c r="MXW369" s="472"/>
      <c r="MXX369" s="472"/>
      <c r="MXY369" s="472"/>
      <c r="MXZ369" s="472"/>
      <c r="MYA369" s="472"/>
      <c r="MYB369" s="472"/>
      <c r="MYC369" s="472"/>
      <c r="MYD369" s="472"/>
      <c r="MYE369" s="472"/>
      <c r="MYF369" s="472"/>
      <c r="MYG369" s="472"/>
      <c r="MYH369" s="472"/>
      <c r="MYI369" s="472"/>
      <c r="MYJ369" s="472"/>
      <c r="MYK369" s="472"/>
      <c r="MYL369" s="472"/>
      <c r="MYM369" s="472"/>
      <c r="MYN369" s="472"/>
      <c r="MYO369" s="472"/>
      <c r="MYP369" s="472"/>
      <c r="MYQ369" s="472"/>
      <c r="MYR369" s="472"/>
      <c r="MYS369" s="472"/>
      <c r="MYT369" s="472"/>
      <c r="MYU369" s="472"/>
      <c r="MYV369" s="472"/>
      <c r="MYW369" s="472"/>
      <c r="MYX369" s="472"/>
      <c r="MYY369" s="472"/>
      <c r="MYZ369" s="472"/>
      <c r="MZA369" s="472"/>
      <c r="MZB369" s="472"/>
      <c r="MZC369" s="472"/>
      <c r="MZD369" s="472"/>
      <c r="MZE369" s="472"/>
      <c r="MZF369" s="472"/>
      <c r="MZG369" s="472"/>
      <c r="MZH369" s="472"/>
      <c r="MZI369" s="472"/>
      <c r="MZJ369" s="472"/>
      <c r="MZK369" s="472"/>
      <c r="MZL369" s="472"/>
      <c r="MZO369" s="472"/>
      <c r="MZP369" s="472"/>
      <c r="MZQ369" s="472"/>
      <c r="MZR369" s="472"/>
      <c r="MZS369" s="472"/>
      <c r="MZT369" s="472"/>
      <c r="MZU369" s="472"/>
      <c r="MZV369" s="472"/>
      <c r="MZW369" s="472"/>
      <c r="MZX369" s="472"/>
      <c r="MZY369" s="472"/>
      <c r="MZZ369" s="472"/>
      <c r="NAA369" s="472"/>
      <c r="NAB369" s="472"/>
      <c r="NAC369" s="472"/>
      <c r="NAD369" s="472"/>
      <c r="NAE369" s="472"/>
      <c r="NAF369" s="472"/>
      <c r="NAG369" s="472"/>
      <c r="NAH369" s="472"/>
      <c r="NAI369" s="472"/>
      <c r="NAJ369" s="472"/>
      <c r="NAK369" s="472"/>
      <c r="NAL369" s="472"/>
      <c r="NAM369" s="472"/>
      <c r="NAN369" s="472"/>
      <c r="NAO369" s="472"/>
      <c r="NAP369" s="472"/>
      <c r="NAQ369" s="472"/>
      <c r="NAR369" s="472"/>
      <c r="NAS369" s="472"/>
      <c r="NAT369" s="472"/>
      <c r="NAU369" s="472"/>
      <c r="NAV369" s="472"/>
      <c r="NAW369" s="472"/>
      <c r="NAX369" s="472"/>
      <c r="NAY369" s="472"/>
      <c r="NAZ369" s="472"/>
      <c r="NBA369" s="472"/>
      <c r="NBB369" s="472"/>
      <c r="NBC369" s="472"/>
      <c r="NBD369" s="472"/>
      <c r="NBE369" s="472"/>
      <c r="NBF369" s="472"/>
      <c r="NBG369" s="472"/>
      <c r="NBH369" s="472"/>
      <c r="NBI369" s="472"/>
      <c r="NBJ369" s="472"/>
      <c r="NBK369" s="472"/>
      <c r="NBL369" s="472"/>
      <c r="NBM369" s="472"/>
      <c r="NBN369" s="472"/>
      <c r="NBO369" s="472"/>
      <c r="NBP369" s="472"/>
      <c r="NBQ369" s="472"/>
      <c r="NBR369" s="472"/>
      <c r="NBS369" s="472"/>
      <c r="NBT369" s="472"/>
      <c r="NBU369" s="472"/>
      <c r="NBV369" s="472"/>
      <c r="NBW369" s="472"/>
      <c r="NBX369" s="472"/>
      <c r="NBY369" s="472"/>
      <c r="NBZ369" s="472"/>
      <c r="NCA369" s="472"/>
      <c r="NCB369" s="472"/>
      <c r="NCC369" s="472"/>
      <c r="NCD369" s="472"/>
      <c r="NCE369" s="472"/>
      <c r="NCF369" s="472"/>
      <c r="NCG369" s="472"/>
      <c r="NCH369" s="472"/>
      <c r="NCI369" s="472"/>
      <c r="NCJ369" s="472"/>
      <c r="NCK369" s="472"/>
      <c r="NCL369" s="472"/>
      <c r="NCM369" s="472"/>
      <c r="NCN369" s="472"/>
      <c r="NCO369" s="472"/>
      <c r="NCP369" s="472"/>
      <c r="NCQ369" s="472"/>
      <c r="NCR369" s="472"/>
      <c r="NCS369" s="472"/>
      <c r="NCT369" s="472"/>
      <c r="NCU369" s="472"/>
      <c r="NCV369" s="472"/>
      <c r="NCW369" s="472"/>
      <c r="NCX369" s="472"/>
      <c r="NCY369" s="472"/>
      <c r="NCZ369" s="472"/>
      <c r="NDA369" s="472"/>
      <c r="NDB369" s="472"/>
      <c r="NDC369" s="472"/>
      <c r="NDD369" s="472"/>
      <c r="NDE369" s="472"/>
      <c r="NDF369" s="472"/>
      <c r="NDG369" s="472"/>
      <c r="NDH369" s="472"/>
      <c r="NDI369" s="472"/>
      <c r="NDJ369" s="472"/>
      <c r="NDK369" s="472"/>
      <c r="NDL369" s="472"/>
      <c r="NDM369" s="472"/>
      <c r="NDN369" s="472"/>
      <c r="NDO369" s="472"/>
      <c r="NDP369" s="472"/>
      <c r="NDQ369" s="472"/>
      <c r="NDR369" s="472"/>
      <c r="NDS369" s="472"/>
      <c r="NDT369" s="472"/>
      <c r="NDU369" s="472"/>
      <c r="NDV369" s="472"/>
      <c r="NDW369" s="472"/>
      <c r="NDX369" s="472"/>
      <c r="NDY369" s="472"/>
      <c r="NDZ369" s="472"/>
      <c r="NEA369" s="472"/>
      <c r="NEB369" s="472"/>
      <c r="NEC369" s="472"/>
      <c r="NED369" s="472"/>
      <c r="NEE369" s="472"/>
      <c r="NEF369" s="472"/>
      <c r="NEG369" s="472"/>
      <c r="NEH369" s="472"/>
      <c r="NEI369" s="472"/>
      <c r="NEJ369" s="472"/>
      <c r="NEK369" s="472"/>
      <c r="NEL369" s="472"/>
      <c r="NEM369" s="472"/>
      <c r="NEN369" s="472"/>
      <c r="NEO369" s="472"/>
      <c r="NEP369" s="472"/>
      <c r="NEQ369" s="472"/>
      <c r="NER369" s="472"/>
      <c r="NES369" s="472"/>
      <c r="NET369" s="472"/>
      <c r="NEU369" s="472"/>
      <c r="NEV369" s="472"/>
      <c r="NEW369" s="472"/>
      <c r="NEX369" s="472"/>
      <c r="NEY369" s="472"/>
      <c r="NEZ369" s="472"/>
      <c r="NFA369" s="472"/>
      <c r="NFB369" s="472"/>
      <c r="NFC369" s="472"/>
      <c r="NFD369" s="472"/>
      <c r="NFE369" s="472"/>
      <c r="NFF369" s="472"/>
      <c r="NFG369" s="472"/>
      <c r="NFH369" s="472"/>
      <c r="NFI369" s="472"/>
      <c r="NFJ369" s="472"/>
      <c r="NFK369" s="472"/>
      <c r="NFL369" s="472"/>
      <c r="NFM369" s="472"/>
      <c r="NFN369" s="472"/>
      <c r="NFO369" s="472"/>
      <c r="NFP369" s="472"/>
      <c r="NFQ369" s="472"/>
      <c r="NFR369" s="472"/>
      <c r="NFS369" s="472"/>
      <c r="NFT369" s="472"/>
      <c r="NFU369" s="472"/>
      <c r="NFV369" s="472"/>
      <c r="NFW369" s="472"/>
      <c r="NFX369" s="472"/>
      <c r="NFY369" s="472"/>
      <c r="NFZ369" s="472"/>
      <c r="NGA369" s="472"/>
      <c r="NGB369" s="472"/>
      <c r="NGC369" s="472"/>
      <c r="NGD369" s="472"/>
      <c r="NGE369" s="472"/>
      <c r="NGF369" s="472"/>
      <c r="NGG369" s="472"/>
      <c r="NGH369" s="472"/>
      <c r="NGI369" s="472"/>
      <c r="NGJ369" s="472"/>
      <c r="NGK369" s="472"/>
      <c r="NGL369" s="472"/>
      <c r="NGM369" s="472"/>
      <c r="NGN369" s="472"/>
      <c r="NGO369" s="472"/>
      <c r="NGP369" s="472"/>
      <c r="NGQ369" s="472"/>
      <c r="NGR369" s="472"/>
      <c r="NGS369" s="472"/>
      <c r="NGT369" s="472"/>
      <c r="NGU369" s="472"/>
      <c r="NGV369" s="472"/>
      <c r="NGW369" s="472"/>
      <c r="NGX369" s="472"/>
      <c r="NGY369" s="472"/>
      <c r="NGZ369" s="472"/>
      <c r="NHA369" s="472"/>
      <c r="NHB369" s="472"/>
      <c r="NHC369" s="472"/>
      <c r="NHD369" s="472"/>
      <c r="NHE369" s="472"/>
      <c r="NHF369" s="472"/>
      <c r="NHG369" s="472"/>
      <c r="NHH369" s="472"/>
      <c r="NHI369" s="472"/>
      <c r="NHJ369" s="472"/>
      <c r="NHK369" s="472"/>
      <c r="NHL369" s="472"/>
      <c r="NHM369" s="472"/>
      <c r="NHN369" s="472"/>
      <c r="NHO369" s="472"/>
      <c r="NHP369" s="472"/>
      <c r="NHQ369" s="472"/>
      <c r="NHR369" s="472"/>
      <c r="NHS369" s="472"/>
      <c r="NHT369" s="472"/>
      <c r="NHU369" s="472"/>
      <c r="NHV369" s="472"/>
      <c r="NHW369" s="472"/>
      <c r="NHX369" s="472"/>
      <c r="NHY369" s="472"/>
      <c r="NHZ369" s="472"/>
      <c r="NIA369" s="472"/>
      <c r="NIB369" s="472"/>
      <c r="NIC369" s="472"/>
      <c r="NID369" s="472"/>
      <c r="NIE369" s="472"/>
      <c r="NIF369" s="472"/>
      <c r="NIG369" s="472"/>
      <c r="NIH369" s="472"/>
      <c r="NII369" s="472"/>
      <c r="NIJ369" s="472"/>
      <c r="NIK369" s="472"/>
      <c r="NIL369" s="472"/>
      <c r="NIM369" s="472"/>
      <c r="NIN369" s="472"/>
      <c r="NIO369" s="472"/>
      <c r="NIP369" s="472"/>
      <c r="NIQ369" s="472"/>
      <c r="NIR369" s="472"/>
      <c r="NIS369" s="472"/>
      <c r="NIT369" s="472"/>
      <c r="NIU369" s="472"/>
      <c r="NIV369" s="472"/>
      <c r="NIW369" s="472"/>
      <c r="NIX369" s="472"/>
      <c r="NIY369" s="472"/>
      <c r="NIZ369" s="472"/>
      <c r="NJA369" s="472"/>
      <c r="NJB369" s="472"/>
      <c r="NJC369" s="472"/>
      <c r="NJD369" s="472"/>
      <c r="NJE369" s="472"/>
      <c r="NJF369" s="472"/>
      <c r="NJG369" s="472"/>
      <c r="NJH369" s="472"/>
      <c r="NJK369" s="472"/>
      <c r="NJL369" s="472"/>
      <c r="NJM369" s="472"/>
      <c r="NJN369" s="472"/>
      <c r="NJO369" s="472"/>
      <c r="NJP369" s="472"/>
      <c r="NJQ369" s="472"/>
      <c r="NJR369" s="472"/>
      <c r="NJS369" s="472"/>
      <c r="NJT369" s="472"/>
      <c r="NJU369" s="472"/>
      <c r="NJV369" s="472"/>
      <c r="NJW369" s="472"/>
      <c r="NJX369" s="472"/>
      <c r="NJY369" s="472"/>
      <c r="NJZ369" s="472"/>
      <c r="NKA369" s="472"/>
      <c r="NKB369" s="472"/>
      <c r="NKC369" s="472"/>
      <c r="NKD369" s="472"/>
      <c r="NKE369" s="472"/>
      <c r="NKF369" s="472"/>
      <c r="NKG369" s="472"/>
      <c r="NKH369" s="472"/>
      <c r="NKI369" s="472"/>
      <c r="NKJ369" s="472"/>
      <c r="NKK369" s="472"/>
      <c r="NKL369" s="472"/>
      <c r="NKM369" s="472"/>
      <c r="NKN369" s="472"/>
      <c r="NKO369" s="472"/>
      <c r="NKP369" s="472"/>
      <c r="NKQ369" s="472"/>
      <c r="NKR369" s="472"/>
      <c r="NKS369" s="472"/>
      <c r="NKT369" s="472"/>
      <c r="NKU369" s="472"/>
      <c r="NKV369" s="472"/>
      <c r="NKW369" s="472"/>
      <c r="NKX369" s="472"/>
      <c r="NKY369" s="472"/>
      <c r="NKZ369" s="472"/>
      <c r="NLA369" s="472"/>
      <c r="NLB369" s="472"/>
      <c r="NLC369" s="472"/>
      <c r="NLD369" s="472"/>
      <c r="NLE369" s="472"/>
      <c r="NLF369" s="472"/>
      <c r="NLG369" s="472"/>
      <c r="NLH369" s="472"/>
      <c r="NLI369" s="472"/>
      <c r="NLJ369" s="472"/>
      <c r="NLK369" s="472"/>
      <c r="NLL369" s="472"/>
      <c r="NLM369" s="472"/>
      <c r="NLN369" s="472"/>
      <c r="NLO369" s="472"/>
      <c r="NLP369" s="472"/>
      <c r="NLQ369" s="472"/>
      <c r="NLR369" s="472"/>
      <c r="NLS369" s="472"/>
      <c r="NLT369" s="472"/>
      <c r="NLU369" s="472"/>
      <c r="NLV369" s="472"/>
      <c r="NLW369" s="472"/>
      <c r="NLX369" s="472"/>
      <c r="NLY369" s="472"/>
      <c r="NLZ369" s="472"/>
      <c r="NMA369" s="472"/>
      <c r="NMB369" s="472"/>
      <c r="NMC369" s="472"/>
      <c r="NMD369" s="472"/>
      <c r="NME369" s="472"/>
      <c r="NMF369" s="472"/>
      <c r="NMG369" s="472"/>
      <c r="NMH369" s="472"/>
      <c r="NMI369" s="472"/>
      <c r="NMJ369" s="472"/>
      <c r="NMK369" s="472"/>
      <c r="NML369" s="472"/>
      <c r="NMM369" s="472"/>
      <c r="NMN369" s="472"/>
      <c r="NMO369" s="472"/>
      <c r="NMP369" s="472"/>
      <c r="NMQ369" s="472"/>
      <c r="NMR369" s="472"/>
      <c r="NMS369" s="472"/>
      <c r="NMT369" s="472"/>
      <c r="NMU369" s="472"/>
      <c r="NMV369" s="472"/>
      <c r="NMW369" s="472"/>
      <c r="NMX369" s="472"/>
      <c r="NMY369" s="472"/>
      <c r="NMZ369" s="472"/>
      <c r="NNA369" s="472"/>
      <c r="NNB369" s="472"/>
      <c r="NNC369" s="472"/>
      <c r="NND369" s="472"/>
      <c r="NNE369" s="472"/>
      <c r="NNF369" s="472"/>
      <c r="NNG369" s="472"/>
      <c r="NNH369" s="472"/>
      <c r="NNI369" s="472"/>
      <c r="NNJ369" s="472"/>
      <c r="NNK369" s="472"/>
      <c r="NNL369" s="472"/>
      <c r="NNM369" s="472"/>
      <c r="NNN369" s="472"/>
      <c r="NNO369" s="472"/>
      <c r="NNP369" s="472"/>
      <c r="NNQ369" s="472"/>
      <c r="NNR369" s="472"/>
      <c r="NNS369" s="472"/>
      <c r="NNT369" s="472"/>
      <c r="NNU369" s="472"/>
      <c r="NNV369" s="472"/>
      <c r="NNW369" s="472"/>
      <c r="NNX369" s="472"/>
      <c r="NNY369" s="472"/>
      <c r="NNZ369" s="472"/>
      <c r="NOA369" s="472"/>
      <c r="NOB369" s="472"/>
      <c r="NOC369" s="472"/>
      <c r="NOD369" s="472"/>
      <c r="NOE369" s="472"/>
      <c r="NOF369" s="472"/>
      <c r="NOG369" s="472"/>
      <c r="NOH369" s="472"/>
      <c r="NOI369" s="472"/>
      <c r="NOJ369" s="472"/>
      <c r="NOK369" s="472"/>
      <c r="NOL369" s="472"/>
      <c r="NOM369" s="472"/>
      <c r="NON369" s="472"/>
      <c r="NOO369" s="472"/>
      <c r="NOP369" s="472"/>
      <c r="NOQ369" s="472"/>
      <c r="NOR369" s="472"/>
      <c r="NOS369" s="472"/>
      <c r="NOT369" s="472"/>
      <c r="NOU369" s="472"/>
      <c r="NOV369" s="472"/>
      <c r="NOW369" s="472"/>
      <c r="NOX369" s="472"/>
      <c r="NOY369" s="472"/>
      <c r="NOZ369" s="472"/>
      <c r="NPA369" s="472"/>
      <c r="NPB369" s="472"/>
      <c r="NPC369" s="472"/>
      <c r="NPD369" s="472"/>
      <c r="NPE369" s="472"/>
      <c r="NPF369" s="472"/>
      <c r="NPG369" s="472"/>
      <c r="NPH369" s="472"/>
      <c r="NPI369" s="472"/>
      <c r="NPJ369" s="472"/>
      <c r="NPK369" s="472"/>
      <c r="NPL369" s="472"/>
      <c r="NPM369" s="472"/>
      <c r="NPN369" s="472"/>
      <c r="NPO369" s="472"/>
      <c r="NPP369" s="472"/>
      <c r="NPQ369" s="472"/>
      <c r="NPR369" s="472"/>
      <c r="NPS369" s="472"/>
      <c r="NPT369" s="472"/>
      <c r="NPU369" s="472"/>
      <c r="NPV369" s="472"/>
      <c r="NPW369" s="472"/>
      <c r="NPX369" s="472"/>
      <c r="NPY369" s="472"/>
      <c r="NPZ369" s="472"/>
      <c r="NQA369" s="472"/>
      <c r="NQB369" s="472"/>
      <c r="NQC369" s="472"/>
      <c r="NQD369" s="472"/>
      <c r="NQE369" s="472"/>
      <c r="NQF369" s="472"/>
      <c r="NQG369" s="472"/>
      <c r="NQH369" s="472"/>
      <c r="NQI369" s="472"/>
      <c r="NQJ369" s="472"/>
      <c r="NQK369" s="472"/>
      <c r="NQL369" s="472"/>
      <c r="NQM369" s="472"/>
      <c r="NQN369" s="472"/>
      <c r="NQO369" s="472"/>
      <c r="NQP369" s="472"/>
      <c r="NQQ369" s="472"/>
      <c r="NQR369" s="472"/>
      <c r="NQS369" s="472"/>
      <c r="NQT369" s="472"/>
      <c r="NQU369" s="472"/>
      <c r="NQV369" s="472"/>
      <c r="NQW369" s="472"/>
      <c r="NQX369" s="472"/>
      <c r="NQY369" s="472"/>
      <c r="NQZ369" s="472"/>
      <c r="NRA369" s="472"/>
      <c r="NRB369" s="472"/>
      <c r="NRC369" s="472"/>
      <c r="NRD369" s="472"/>
      <c r="NRE369" s="472"/>
      <c r="NRF369" s="472"/>
      <c r="NRG369" s="472"/>
      <c r="NRH369" s="472"/>
      <c r="NRI369" s="472"/>
      <c r="NRJ369" s="472"/>
      <c r="NRK369" s="472"/>
      <c r="NRL369" s="472"/>
      <c r="NRM369" s="472"/>
      <c r="NRN369" s="472"/>
      <c r="NRO369" s="472"/>
      <c r="NRP369" s="472"/>
      <c r="NRQ369" s="472"/>
      <c r="NRR369" s="472"/>
      <c r="NRS369" s="472"/>
      <c r="NRT369" s="472"/>
      <c r="NRU369" s="472"/>
      <c r="NRV369" s="472"/>
      <c r="NRW369" s="472"/>
      <c r="NRX369" s="472"/>
      <c r="NRY369" s="472"/>
      <c r="NRZ369" s="472"/>
      <c r="NSA369" s="472"/>
      <c r="NSB369" s="472"/>
      <c r="NSC369" s="472"/>
      <c r="NSD369" s="472"/>
      <c r="NSE369" s="472"/>
      <c r="NSF369" s="472"/>
      <c r="NSG369" s="472"/>
      <c r="NSH369" s="472"/>
      <c r="NSI369" s="472"/>
      <c r="NSJ369" s="472"/>
      <c r="NSK369" s="472"/>
      <c r="NSL369" s="472"/>
      <c r="NSM369" s="472"/>
      <c r="NSN369" s="472"/>
      <c r="NSO369" s="472"/>
      <c r="NSP369" s="472"/>
      <c r="NSQ369" s="472"/>
      <c r="NSR369" s="472"/>
      <c r="NSS369" s="472"/>
      <c r="NST369" s="472"/>
      <c r="NSU369" s="472"/>
      <c r="NSV369" s="472"/>
      <c r="NSW369" s="472"/>
      <c r="NSX369" s="472"/>
      <c r="NSY369" s="472"/>
      <c r="NSZ369" s="472"/>
      <c r="NTA369" s="472"/>
      <c r="NTB369" s="472"/>
      <c r="NTC369" s="472"/>
      <c r="NTD369" s="472"/>
      <c r="NTG369" s="472"/>
      <c r="NTH369" s="472"/>
      <c r="NTI369" s="472"/>
      <c r="NTJ369" s="472"/>
      <c r="NTK369" s="472"/>
      <c r="NTL369" s="472"/>
      <c r="NTM369" s="472"/>
      <c r="NTN369" s="472"/>
      <c r="NTO369" s="472"/>
      <c r="NTP369" s="472"/>
      <c r="NTQ369" s="472"/>
      <c r="NTR369" s="472"/>
      <c r="NTS369" s="472"/>
      <c r="NTT369" s="472"/>
      <c r="NTU369" s="472"/>
      <c r="NTV369" s="472"/>
      <c r="NTW369" s="472"/>
      <c r="NTX369" s="472"/>
      <c r="NTY369" s="472"/>
      <c r="NTZ369" s="472"/>
      <c r="NUA369" s="472"/>
      <c r="NUB369" s="472"/>
      <c r="NUC369" s="472"/>
      <c r="NUD369" s="472"/>
      <c r="NUE369" s="472"/>
      <c r="NUF369" s="472"/>
      <c r="NUG369" s="472"/>
      <c r="NUH369" s="472"/>
      <c r="NUI369" s="472"/>
      <c r="NUJ369" s="472"/>
      <c r="NUK369" s="472"/>
      <c r="NUL369" s="472"/>
      <c r="NUM369" s="472"/>
      <c r="NUN369" s="472"/>
      <c r="NUO369" s="472"/>
      <c r="NUP369" s="472"/>
      <c r="NUQ369" s="472"/>
      <c r="NUR369" s="472"/>
      <c r="NUS369" s="472"/>
      <c r="NUT369" s="472"/>
      <c r="NUU369" s="472"/>
      <c r="NUV369" s="472"/>
      <c r="NUW369" s="472"/>
      <c r="NUX369" s="472"/>
      <c r="NUY369" s="472"/>
      <c r="NUZ369" s="472"/>
      <c r="NVA369" s="472"/>
      <c r="NVB369" s="472"/>
      <c r="NVC369" s="472"/>
      <c r="NVD369" s="472"/>
      <c r="NVE369" s="472"/>
      <c r="NVF369" s="472"/>
      <c r="NVG369" s="472"/>
      <c r="NVH369" s="472"/>
      <c r="NVI369" s="472"/>
      <c r="NVJ369" s="472"/>
      <c r="NVK369" s="472"/>
      <c r="NVL369" s="472"/>
      <c r="NVM369" s="472"/>
      <c r="NVN369" s="472"/>
      <c r="NVO369" s="472"/>
      <c r="NVP369" s="472"/>
      <c r="NVQ369" s="472"/>
      <c r="NVR369" s="472"/>
      <c r="NVS369" s="472"/>
      <c r="NVT369" s="472"/>
      <c r="NVU369" s="472"/>
      <c r="NVV369" s="472"/>
      <c r="NVW369" s="472"/>
      <c r="NVX369" s="472"/>
      <c r="NVY369" s="472"/>
      <c r="NVZ369" s="472"/>
      <c r="NWA369" s="472"/>
      <c r="NWB369" s="472"/>
      <c r="NWC369" s="472"/>
      <c r="NWD369" s="472"/>
      <c r="NWE369" s="472"/>
      <c r="NWF369" s="472"/>
      <c r="NWG369" s="472"/>
      <c r="NWH369" s="472"/>
      <c r="NWI369" s="472"/>
      <c r="NWJ369" s="472"/>
      <c r="NWK369" s="472"/>
      <c r="NWL369" s="472"/>
      <c r="NWM369" s="472"/>
      <c r="NWN369" s="472"/>
      <c r="NWO369" s="472"/>
      <c r="NWP369" s="472"/>
      <c r="NWQ369" s="472"/>
      <c r="NWR369" s="472"/>
      <c r="NWS369" s="472"/>
      <c r="NWT369" s="472"/>
      <c r="NWU369" s="472"/>
      <c r="NWV369" s="472"/>
      <c r="NWW369" s="472"/>
      <c r="NWX369" s="472"/>
      <c r="NWY369" s="472"/>
      <c r="NWZ369" s="472"/>
      <c r="NXA369" s="472"/>
      <c r="NXB369" s="472"/>
      <c r="NXC369" s="472"/>
      <c r="NXD369" s="472"/>
      <c r="NXE369" s="472"/>
      <c r="NXF369" s="472"/>
      <c r="NXG369" s="472"/>
      <c r="NXH369" s="472"/>
      <c r="NXI369" s="472"/>
      <c r="NXJ369" s="472"/>
      <c r="NXK369" s="472"/>
      <c r="NXL369" s="472"/>
      <c r="NXM369" s="472"/>
      <c r="NXN369" s="472"/>
      <c r="NXO369" s="472"/>
      <c r="NXP369" s="472"/>
      <c r="NXQ369" s="472"/>
      <c r="NXR369" s="472"/>
      <c r="NXS369" s="472"/>
      <c r="NXT369" s="472"/>
      <c r="NXU369" s="472"/>
      <c r="NXV369" s="472"/>
      <c r="NXW369" s="472"/>
      <c r="NXX369" s="472"/>
      <c r="NXY369" s="472"/>
      <c r="NXZ369" s="472"/>
      <c r="NYA369" s="472"/>
      <c r="NYB369" s="472"/>
      <c r="NYC369" s="472"/>
      <c r="NYD369" s="472"/>
      <c r="NYE369" s="472"/>
      <c r="NYF369" s="472"/>
      <c r="NYG369" s="472"/>
      <c r="NYH369" s="472"/>
      <c r="NYI369" s="472"/>
      <c r="NYJ369" s="472"/>
      <c r="NYK369" s="472"/>
      <c r="NYL369" s="472"/>
      <c r="NYM369" s="472"/>
      <c r="NYN369" s="472"/>
      <c r="NYO369" s="472"/>
      <c r="NYP369" s="472"/>
      <c r="NYQ369" s="472"/>
      <c r="NYR369" s="472"/>
      <c r="NYS369" s="472"/>
      <c r="NYT369" s="472"/>
      <c r="NYU369" s="472"/>
      <c r="NYV369" s="472"/>
      <c r="NYW369" s="472"/>
      <c r="NYX369" s="472"/>
      <c r="NYY369" s="472"/>
      <c r="NYZ369" s="472"/>
      <c r="NZA369" s="472"/>
      <c r="NZB369" s="472"/>
      <c r="NZC369" s="472"/>
      <c r="NZD369" s="472"/>
      <c r="NZE369" s="472"/>
      <c r="NZF369" s="472"/>
      <c r="NZG369" s="472"/>
      <c r="NZH369" s="472"/>
      <c r="NZI369" s="472"/>
      <c r="NZJ369" s="472"/>
      <c r="NZK369" s="472"/>
      <c r="NZL369" s="472"/>
      <c r="NZM369" s="472"/>
      <c r="NZN369" s="472"/>
      <c r="NZO369" s="472"/>
      <c r="NZP369" s="472"/>
      <c r="NZQ369" s="472"/>
      <c r="NZR369" s="472"/>
      <c r="NZS369" s="472"/>
      <c r="NZT369" s="472"/>
      <c r="NZU369" s="472"/>
      <c r="NZV369" s="472"/>
      <c r="NZW369" s="472"/>
      <c r="NZX369" s="472"/>
      <c r="NZY369" s="472"/>
      <c r="NZZ369" s="472"/>
      <c r="OAA369" s="472"/>
      <c r="OAB369" s="472"/>
      <c r="OAC369" s="472"/>
      <c r="OAD369" s="472"/>
      <c r="OAE369" s="472"/>
      <c r="OAF369" s="472"/>
      <c r="OAG369" s="472"/>
      <c r="OAH369" s="472"/>
      <c r="OAI369" s="472"/>
      <c r="OAJ369" s="472"/>
      <c r="OAK369" s="472"/>
      <c r="OAL369" s="472"/>
      <c r="OAM369" s="472"/>
      <c r="OAN369" s="472"/>
      <c r="OAO369" s="472"/>
      <c r="OAP369" s="472"/>
      <c r="OAQ369" s="472"/>
      <c r="OAR369" s="472"/>
      <c r="OAS369" s="472"/>
      <c r="OAT369" s="472"/>
      <c r="OAU369" s="472"/>
      <c r="OAV369" s="472"/>
      <c r="OAW369" s="472"/>
      <c r="OAX369" s="472"/>
      <c r="OAY369" s="472"/>
      <c r="OAZ369" s="472"/>
      <c r="OBA369" s="472"/>
      <c r="OBB369" s="472"/>
      <c r="OBC369" s="472"/>
      <c r="OBD369" s="472"/>
      <c r="OBE369" s="472"/>
      <c r="OBF369" s="472"/>
      <c r="OBG369" s="472"/>
      <c r="OBH369" s="472"/>
      <c r="OBI369" s="472"/>
      <c r="OBJ369" s="472"/>
      <c r="OBK369" s="472"/>
      <c r="OBL369" s="472"/>
      <c r="OBM369" s="472"/>
      <c r="OBN369" s="472"/>
      <c r="OBO369" s="472"/>
      <c r="OBP369" s="472"/>
      <c r="OBQ369" s="472"/>
      <c r="OBR369" s="472"/>
      <c r="OBS369" s="472"/>
      <c r="OBT369" s="472"/>
      <c r="OBU369" s="472"/>
      <c r="OBV369" s="472"/>
      <c r="OBW369" s="472"/>
      <c r="OBX369" s="472"/>
      <c r="OBY369" s="472"/>
      <c r="OBZ369" s="472"/>
      <c r="OCA369" s="472"/>
      <c r="OCB369" s="472"/>
      <c r="OCC369" s="472"/>
      <c r="OCD369" s="472"/>
      <c r="OCE369" s="472"/>
      <c r="OCF369" s="472"/>
      <c r="OCG369" s="472"/>
      <c r="OCH369" s="472"/>
      <c r="OCI369" s="472"/>
      <c r="OCJ369" s="472"/>
      <c r="OCK369" s="472"/>
      <c r="OCL369" s="472"/>
      <c r="OCM369" s="472"/>
      <c r="OCN369" s="472"/>
      <c r="OCO369" s="472"/>
      <c r="OCP369" s="472"/>
      <c r="OCQ369" s="472"/>
      <c r="OCR369" s="472"/>
      <c r="OCS369" s="472"/>
      <c r="OCT369" s="472"/>
      <c r="OCU369" s="472"/>
      <c r="OCV369" s="472"/>
      <c r="OCW369" s="472"/>
      <c r="OCX369" s="472"/>
      <c r="OCY369" s="472"/>
      <c r="OCZ369" s="472"/>
      <c r="ODC369" s="472"/>
      <c r="ODD369" s="472"/>
      <c r="ODE369" s="472"/>
      <c r="ODF369" s="472"/>
      <c r="ODG369" s="472"/>
      <c r="ODH369" s="472"/>
      <c r="ODI369" s="472"/>
      <c r="ODJ369" s="472"/>
      <c r="ODK369" s="472"/>
      <c r="ODL369" s="472"/>
      <c r="ODM369" s="472"/>
      <c r="ODN369" s="472"/>
      <c r="ODO369" s="472"/>
      <c r="ODP369" s="472"/>
      <c r="ODQ369" s="472"/>
      <c r="ODR369" s="472"/>
      <c r="ODS369" s="472"/>
      <c r="ODT369" s="472"/>
      <c r="ODU369" s="472"/>
      <c r="ODV369" s="472"/>
      <c r="ODW369" s="472"/>
      <c r="ODX369" s="472"/>
      <c r="ODY369" s="472"/>
      <c r="ODZ369" s="472"/>
      <c r="OEA369" s="472"/>
      <c r="OEB369" s="472"/>
      <c r="OEC369" s="472"/>
      <c r="OED369" s="472"/>
      <c r="OEE369" s="472"/>
      <c r="OEF369" s="472"/>
      <c r="OEG369" s="472"/>
      <c r="OEH369" s="472"/>
      <c r="OEI369" s="472"/>
      <c r="OEJ369" s="472"/>
      <c r="OEK369" s="472"/>
      <c r="OEL369" s="472"/>
      <c r="OEM369" s="472"/>
      <c r="OEN369" s="472"/>
      <c r="OEO369" s="472"/>
      <c r="OEP369" s="472"/>
      <c r="OEQ369" s="472"/>
      <c r="OER369" s="472"/>
      <c r="OES369" s="472"/>
      <c r="OET369" s="472"/>
      <c r="OEU369" s="472"/>
      <c r="OEV369" s="472"/>
      <c r="OEW369" s="472"/>
      <c r="OEX369" s="472"/>
      <c r="OEY369" s="472"/>
      <c r="OEZ369" s="472"/>
      <c r="OFA369" s="472"/>
      <c r="OFB369" s="472"/>
      <c r="OFC369" s="472"/>
      <c r="OFD369" s="472"/>
      <c r="OFE369" s="472"/>
      <c r="OFF369" s="472"/>
      <c r="OFG369" s="472"/>
      <c r="OFH369" s="472"/>
      <c r="OFI369" s="472"/>
      <c r="OFJ369" s="472"/>
      <c r="OFK369" s="472"/>
      <c r="OFL369" s="472"/>
      <c r="OFM369" s="472"/>
      <c r="OFN369" s="472"/>
      <c r="OFO369" s="472"/>
      <c r="OFP369" s="472"/>
      <c r="OFQ369" s="472"/>
      <c r="OFR369" s="472"/>
      <c r="OFS369" s="472"/>
      <c r="OFT369" s="472"/>
      <c r="OFU369" s="472"/>
      <c r="OFV369" s="472"/>
      <c r="OFW369" s="472"/>
      <c r="OFX369" s="472"/>
      <c r="OFY369" s="472"/>
      <c r="OFZ369" s="472"/>
      <c r="OGA369" s="472"/>
      <c r="OGB369" s="472"/>
      <c r="OGC369" s="472"/>
      <c r="OGD369" s="472"/>
      <c r="OGE369" s="472"/>
      <c r="OGF369" s="472"/>
      <c r="OGG369" s="472"/>
      <c r="OGH369" s="472"/>
      <c r="OGI369" s="472"/>
      <c r="OGJ369" s="472"/>
      <c r="OGK369" s="472"/>
      <c r="OGL369" s="472"/>
      <c r="OGM369" s="472"/>
      <c r="OGN369" s="472"/>
      <c r="OGO369" s="472"/>
      <c r="OGP369" s="472"/>
      <c r="OGQ369" s="472"/>
      <c r="OGR369" s="472"/>
      <c r="OGS369" s="472"/>
      <c r="OGT369" s="472"/>
      <c r="OGU369" s="472"/>
      <c r="OGV369" s="472"/>
      <c r="OGW369" s="472"/>
      <c r="OGX369" s="472"/>
      <c r="OGY369" s="472"/>
      <c r="OGZ369" s="472"/>
      <c r="OHA369" s="472"/>
      <c r="OHB369" s="472"/>
      <c r="OHC369" s="472"/>
      <c r="OHD369" s="472"/>
      <c r="OHE369" s="472"/>
      <c r="OHF369" s="472"/>
      <c r="OHG369" s="472"/>
      <c r="OHH369" s="472"/>
      <c r="OHI369" s="472"/>
      <c r="OHJ369" s="472"/>
      <c r="OHK369" s="472"/>
      <c r="OHL369" s="472"/>
      <c r="OHM369" s="472"/>
      <c r="OHN369" s="472"/>
      <c r="OHO369" s="472"/>
      <c r="OHP369" s="472"/>
      <c r="OHQ369" s="472"/>
      <c r="OHR369" s="472"/>
      <c r="OHS369" s="472"/>
      <c r="OHT369" s="472"/>
      <c r="OHU369" s="472"/>
      <c r="OHV369" s="472"/>
      <c r="OHW369" s="472"/>
      <c r="OHX369" s="472"/>
      <c r="OHY369" s="472"/>
      <c r="OHZ369" s="472"/>
      <c r="OIA369" s="472"/>
      <c r="OIB369" s="472"/>
      <c r="OIC369" s="472"/>
      <c r="OID369" s="472"/>
      <c r="OIE369" s="472"/>
      <c r="OIF369" s="472"/>
      <c r="OIG369" s="472"/>
      <c r="OIH369" s="472"/>
      <c r="OII369" s="472"/>
      <c r="OIJ369" s="472"/>
      <c r="OIK369" s="472"/>
      <c r="OIL369" s="472"/>
      <c r="OIM369" s="472"/>
      <c r="OIN369" s="472"/>
      <c r="OIO369" s="472"/>
      <c r="OIP369" s="472"/>
      <c r="OIQ369" s="472"/>
      <c r="OIR369" s="472"/>
      <c r="OIS369" s="472"/>
      <c r="OIT369" s="472"/>
      <c r="OIU369" s="472"/>
      <c r="OIV369" s="472"/>
      <c r="OIW369" s="472"/>
      <c r="OIX369" s="472"/>
      <c r="OIY369" s="472"/>
      <c r="OIZ369" s="472"/>
      <c r="OJA369" s="472"/>
      <c r="OJB369" s="472"/>
      <c r="OJC369" s="472"/>
      <c r="OJD369" s="472"/>
      <c r="OJE369" s="472"/>
      <c r="OJF369" s="472"/>
      <c r="OJG369" s="472"/>
      <c r="OJH369" s="472"/>
      <c r="OJI369" s="472"/>
      <c r="OJJ369" s="472"/>
      <c r="OJK369" s="472"/>
      <c r="OJL369" s="472"/>
      <c r="OJM369" s="472"/>
      <c r="OJN369" s="472"/>
      <c r="OJO369" s="472"/>
      <c r="OJP369" s="472"/>
      <c r="OJQ369" s="472"/>
      <c r="OJR369" s="472"/>
      <c r="OJS369" s="472"/>
      <c r="OJT369" s="472"/>
      <c r="OJU369" s="472"/>
      <c r="OJV369" s="472"/>
      <c r="OJW369" s="472"/>
      <c r="OJX369" s="472"/>
      <c r="OJY369" s="472"/>
      <c r="OJZ369" s="472"/>
      <c r="OKA369" s="472"/>
      <c r="OKB369" s="472"/>
      <c r="OKC369" s="472"/>
      <c r="OKD369" s="472"/>
      <c r="OKE369" s="472"/>
      <c r="OKF369" s="472"/>
      <c r="OKG369" s="472"/>
      <c r="OKH369" s="472"/>
      <c r="OKI369" s="472"/>
      <c r="OKJ369" s="472"/>
      <c r="OKK369" s="472"/>
      <c r="OKL369" s="472"/>
      <c r="OKM369" s="472"/>
      <c r="OKN369" s="472"/>
      <c r="OKO369" s="472"/>
      <c r="OKP369" s="472"/>
      <c r="OKQ369" s="472"/>
      <c r="OKR369" s="472"/>
      <c r="OKS369" s="472"/>
      <c r="OKT369" s="472"/>
      <c r="OKU369" s="472"/>
      <c r="OKV369" s="472"/>
      <c r="OKW369" s="472"/>
      <c r="OKX369" s="472"/>
      <c r="OKY369" s="472"/>
      <c r="OKZ369" s="472"/>
      <c r="OLA369" s="472"/>
      <c r="OLB369" s="472"/>
      <c r="OLC369" s="472"/>
      <c r="OLD369" s="472"/>
      <c r="OLE369" s="472"/>
      <c r="OLF369" s="472"/>
      <c r="OLG369" s="472"/>
      <c r="OLH369" s="472"/>
      <c r="OLI369" s="472"/>
      <c r="OLJ369" s="472"/>
      <c r="OLK369" s="472"/>
      <c r="OLL369" s="472"/>
      <c r="OLM369" s="472"/>
      <c r="OLN369" s="472"/>
      <c r="OLO369" s="472"/>
      <c r="OLP369" s="472"/>
      <c r="OLQ369" s="472"/>
      <c r="OLR369" s="472"/>
      <c r="OLS369" s="472"/>
      <c r="OLT369" s="472"/>
      <c r="OLU369" s="472"/>
      <c r="OLV369" s="472"/>
      <c r="OLW369" s="472"/>
      <c r="OLX369" s="472"/>
      <c r="OLY369" s="472"/>
      <c r="OLZ369" s="472"/>
      <c r="OMA369" s="472"/>
      <c r="OMB369" s="472"/>
      <c r="OMC369" s="472"/>
      <c r="OMD369" s="472"/>
      <c r="OME369" s="472"/>
      <c r="OMF369" s="472"/>
      <c r="OMG369" s="472"/>
      <c r="OMH369" s="472"/>
      <c r="OMI369" s="472"/>
      <c r="OMJ369" s="472"/>
      <c r="OMK369" s="472"/>
      <c r="OML369" s="472"/>
      <c r="OMM369" s="472"/>
      <c r="OMN369" s="472"/>
      <c r="OMO369" s="472"/>
      <c r="OMP369" s="472"/>
      <c r="OMQ369" s="472"/>
      <c r="OMR369" s="472"/>
      <c r="OMS369" s="472"/>
      <c r="OMT369" s="472"/>
      <c r="OMU369" s="472"/>
      <c r="OMV369" s="472"/>
      <c r="OMY369" s="472"/>
      <c r="OMZ369" s="472"/>
      <c r="ONA369" s="472"/>
      <c r="ONB369" s="472"/>
      <c r="ONC369" s="472"/>
      <c r="OND369" s="472"/>
      <c r="ONE369" s="472"/>
      <c r="ONF369" s="472"/>
      <c r="ONG369" s="472"/>
      <c r="ONH369" s="472"/>
      <c r="ONI369" s="472"/>
      <c r="ONJ369" s="472"/>
      <c r="ONK369" s="472"/>
      <c r="ONL369" s="472"/>
      <c r="ONM369" s="472"/>
      <c r="ONN369" s="472"/>
      <c r="ONO369" s="472"/>
      <c r="ONP369" s="472"/>
      <c r="ONQ369" s="472"/>
      <c r="ONR369" s="472"/>
      <c r="ONS369" s="472"/>
      <c r="ONT369" s="472"/>
      <c r="ONU369" s="472"/>
      <c r="ONV369" s="472"/>
      <c r="ONW369" s="472"/>
      <c r="ONX369" s="472"/>
      <c r="ONY369" s="472"/>
      <c r="ONZ369" s="472"/>
      <c r="OOA369" s="472"/>
      <c r="OOB369" s="472"/>
      <c r="OOC369" s="472"/>
      <c r="OOD369" s="472"/>
      <c r="OOE369" s="472"/>
      <c r="OOF369" s="472"/>
      <c r="OOG369" s="472"/>
      <c r="OOH369" s="472"/>
      <c r="OOI369" s="472"/>
      <c r="OOJ369" s="472"/>
      <c r="OOK369" s="472"/>
      <c r="OOL369" s="472"/>
      <c r="OOM369" s="472"/>
      <c r="OON369" s="472"/>
      <c r="OOO369" s="472"/>
      <c r="OOP369" s="472"/>
      <c r="OOQ369" s="472"/>
      <c r="OOR369" s="472"/>
      <c r="OOS369" s="472"/>
      <c r="OOT369" s="472"/>
      <c r="OOU369" s="472"/>
      <c r="OOV369" s="472"/>
      <c r="OOW369" s="472"/>
      <c r="OOX369" s="472"/>
      <c r="OOY369" s="472"/>
      <c r="OOZ369" s="472"/>
      <c r="OPA369" s="472"/>
      <c r="OPB369" s="472"/>
      <c r="OPC369" s="472"/>
      <c r="OPD369" s="472"/>
      <c r="OPE369" s="472"/>
      <c r="OPF369" s="472"/>
      <c r="OPG369" s="472"/>
      <c r="OPH369" s="472"/>
      <c r="OPI369" s="472"/>
      <c r="OPJ369" s="472"/>
      <c r="OPK369" s="472"/>
      <c r="OPL369" s="472"/>
      <c r="OPM369" s="472"/>
      <c r="OPN369" s="472"/>
      <c r="OPO369" s="472"/>
      <c r="OPP369" s="472"/>
      <c r="OPQ369" s="472"/>
      <c r="OPR369" s="472"/>
      <c r="OPS369" s="472"/>
      <c r="OPT369" s="472"/>
      <c r="OPU369" s="472"/>
      <c r="OPV369" s="472"/>
      <c r="OPW369" s="472"/>
      <c r="OPX369" s="472"/>
      <c r="OPY369" s="472"/>
      <c r="OPZ369" s="472"/>
      <c r="OQA369" s="472"/>
      <c r="OQB369" s="472"/>
      <c r="OQC369" s="472"/>
      <c r="OQD369" s="472"/>
      <c r="OQE369" s="472"/>
      <c r="OQF369" s="472"/>
      <c r="OQG369" s="472"/>
      <c r="OQH369" s="472"/>
      <c r="OQI369" s="472"/>
      <c r="OQJ369" s="472"/>
      <c r="OQK369" s="472"/>
      <c r="OQL369" s="472"/>
      <c r="OQM369" s="472"/>
      <c r="OQN369" s="472"/>
      <c r="OQO369" s="472"/>
      <c r="OQP369" s="472"/>
      <c r="OQQ369" s="472"/>
      <c r="OQR369" s="472"/>
      <c r="OQS369" s="472"/>
      <c r="OQT369" s="472"/>
      <c r="OQU369" s="472"/>
      <c r="OQV369" s="472"/>
      <c r="OQW369" s="472"/>
      <c r="OQX369" s="472"/>
      <c r="OQY369" s="472"/>
      <c r="OQZ369" s="472"/>
      <c r="ORA369" s="472"/>
      <c r="ORB369" s="472"/>
      <c r="ORC369" s="472"/>
      <c r="ORD369" s="472"/>
      <c r="ORE369" s="472"/>
      <c r="ORF369" s="472"/>
      <c r="ORG369" s="472"/>
      <c r="ORH369" s="472"/>
      <c r="ORI369" s="472"/>
      <c r="ORJ369" s="472"/>
      <c r="ORK369" s="472"/>
      <c r="ORL369" s="472"/>
      <c r="ORM369" s="472"/>
      <c r="ORN369" s="472"/>
      <c r="ORO369" s="472"/>
      <c r="ORP369" s="472"/>
      <c r="ORQ369" s="472"/>
      <c r="ORR369" s="472"/>
      <c r="ORS369" s="472"/>
      <c r="ORT369" s="472"/>
      <c r="ORU369" s="472"/>
      <c r="ORV369" s="472"/>
      <c r="ORW369" s="472"/>
      <c r="ORX369" s="472"/>
      <c r="ORY369" s="472"/>
      <c r="ORZ369" s="472"/>
      <c r="OSA369" s="472"/>
      <c r="OSB369" s="472"/>
      <c r="OSC369" s="472"/>
      <c r="OSD369" s="472"/>
      <c r="OSE369" s="472"/>
      <c r="OSF369" s="472"/>
      <c r="OSG369" s="472"/>
      <c r="OSH369" s="472"/>
      <c r="OSI369" s="472"/>
      <c r="OSJ369" s="472"/>
      <c r="OSK369" s="472"/>
      <c r="OSL369" s="472"/>
      <c r="OSM369" s="472"/>
      <c r="OSN369" s="472"/>
      <c r="OSO369" s="472"/>
      <c r="OSP369" s="472"/>
      <c r="OSQ369" s="472"/>
      <c r="OSR369" s="472"/>
      <c r="OSS369" s="472"/>
      <c r="OST369" s="472"/>
      <c r="OSU369" s="472"/>
      <c r="OSV369" s="472"/>
      <c r="OSW369" s="472"/>
      <c r="OSX369" s="472"/>
      <c r="OSY369" s="472"/>
      <c r="OSZ369" s="472"/>
      <c r="OTA369" s="472"/>
      <c r="OTB369" s="472"/>
      <c r="OTC369" s="472"/>
      <c r="OTD369" s="472"/>
      <c r="OTE369" s="472"/>
      <c r="OTF369" s="472"/>
      <c r="OTG369" s="472"/>
      <c r="OTH369" s="472"/>
      <c r="OTI369" s="472"/>
      <c r="OTJ369" s="472"/>
      <c r="OTK369" s="472"/>
      <c r="OTL369" s="472"/>
      <c r="OTM369" s="472"/>
      <c r="OTN369" s="472"/>
      <c r="OTO369" s="472"/>
      <c r="OTP369" s="472"/>
      <c r="OTQ369" s="472"/>
      <c r="OTR369" s="472"/>
      <c r="OTS369" s="472"/>
      <c r="OTT369" s="472"/>
      <c r="OTU369" s="472"/>
      <c r="OTV369" s="472"/>
      <c r="OTW369" s="472"/>
      <c r="OTX369" s="472"/>
      <c r="OTY369" s="472"/>
      <c r="OTZ369" s="472"/>
      <c r="OUA369" s="472"/>
      <c r="OUB369" s="472"/>
      <c r="OUC369" s="472"/>
      <c r="OUD369" s="472"/>
      <c r="OUE369" s="472"/>
      <c r="OUF369" s="472"/>
      <c r="OUG369" s="472"/>
      <c r="OUH369" s="472"/>
      <c r="OUI369" s="472"/>
      <c r="OUJ369" s="472"/>
      <c r="OUK369" s="472"/>
      <c r="OUL369" s="472"/>
      <c r="OUM369" s="472"/>
      <c r="OUN369" s="472"/>
      <c r="OUO369" s="472"/>
      <c r="OUP369" s="472"/>
      <c r="OUQ369" s="472"/>
      <c r="OUR369" s="472"/>
      <c r="OUS369" s="472"/>
      <c r="OUT369" s="472"/>
      <c r="OUU369" s="472"/>
      <c r="OUV369" s="472"/>
      <c r="OUW369" s="472"/>
      <c r="OUX369" s="472"/>
      <c r="OUY369" s="472"/>
      <c r="OUZ369" s="472"/>
      <c r="OVA369" s="472"/>
      <c r="OVB369" s="472"/>
      <c r="OVC369" s="472"/>
      <c r="OVD369" s="472"/>
      <c r="OVE369" s="472"/>
      <c r="OVF369" s="472"/>
      <c r="OVG369" s="472"/>
      <c r="OVH369" s="472"/>
      <c r="OVI369" s="472"/>
      <c r="OVJ369" s="472"/>
      <c r="OVK369" s="472"/>
      <c r="OVL369" s="472"/>
      <c r="OVM369" s="472"/>
      <c r="OVN369" s="472"/>
      <c r="OVO369" s="472"/>
      <c r="OVP369" s="472"/>
      <c r="OVQ369" s="472"/>
      <c r="OVR369" s="472"/>
      <c r="OVS369" s="472"/>
      <c r="OVT369" s="472"/>
      <c r="OVU369" s="472"/>
      <c r="OVV369" s="472"/>
      <c r="OVW369" s="472"/>
      <c r="OVX369" s="472"/>
      <c r="OVY369" s="472"/>
      <c r="OVZ369" s="472"/>
      <c r="OWA369" s="472"/>
      <c r="OWB369" s="472"/>
      <c r="OWC369" s="472"/>
      <c r="OWD369" s="472"/>
      <c r="OWE369" s="472"/>
      <c r="OWF369" s="472"/>
      <c r="OWG369" s="472"/>
      <c r="OWH369" s="472"/>
      <c r="OWI369" s="472"/>
      <c r="OWJ369" s="472"/>
      <c r="OWK369" s="472"/>
      <c r="OWL369" s="472"/>
      <c r="OWM369" s="472"/>
      <c r="OWN369" s="472"/>
      <c r="OWO369" s="472"/>
      <c r="OWP369" s="472"/>
      <c r="OWQ369" s="472"/>
      <c r="OWR369" s="472"/>
      <c r="OWU369" s="472"/>
      <c r="OWV369" s="472"/>
      <c r="OWW369" s="472"/>
      <c r="OWX369" s="472"/>
      <c r="OWY369" s="472"/>
      <c r="OWZ369" s="472"/>
      <c r="OXA369" s="472"/>
      <c r="OXB369" s="472"/>
      <c r="OXC369" s="472"/>
      <c r="OXD369" s="472"/>
      <c r="OXE369" s="472"/>
      <c r="OXF369" s="472"/>
      <c r="OXG369" s="472"/>
      <c r="OXH369" s="472"/>
      <c r="OXI369" s="472"/>
      <c r="OXJ369" s="472"/>
      <c r="OXK369" s="472"/>
      <c r="OXL369" s="472"/>
      <c r="OXM369" s="472"/>
      <c r="OXN369" s="472"/>
      <c r="OXO369" s="472"/>
      <c r="OXP369" s="472"/>
      <c r="OXQ369" s="472"/>
      <c r="OXR369" s="472"/>
      <c r="OXS369" s="472"/>
      <c r="OXT369" s="472"/>
      <c r="OXU369" s="472"/>
      <c r="OXV369" s="472"/>
      <c r="OXW369" s="472"/>
      <c r="OXX369" s="472"/>
      <c r="OXY369" s="472"/>
      <c r="OXZ369" s="472"/>
      <c r="OYA369" s="472"/>
      <c r="OYB369" s="472"/>
      <c r="OYC369" s="472"/>
      <c r="OYD369" s="472"/>
      <c r="OYE369" s="472"/>
      <c r="OYF369" s="472"/>
      <c r="OYG369" s="472"/>
      <c r="OYH369" s="472"/>
      <c r="OYI369" s="472"/>
      <c r="OYJ369" s="472"/>
      <c r="OYK369" s="472"/>
      <c r="OYL369" s="472"/>
      <c r="OYM369" s="472"/>
      <c r="OYN369" s="472"/>
      <c r="OYO369" s="472"/>
      <c r="OYP369" s="472"/>
      <c r="OYQ369" s="472"/>
      <c r="OYR369" s="472"/>
      <c r="OYS369" s="472"/>
      <c r="OYT369" s="472"/>
      <c r="OYU369" s="472"/>
      <c r="OYV369" s="472"/>
      <c r="OYW369" s="472"/>
      <c r="OYX369" s="472"/>
      <c r="OYY369" s="472"/>
      <c r="OYZ369" s="472"/>
      <c r="OZA369" s="472"/>
      <c r="OZB369" s="472"/>
      <c r="OZC369" s="472"/>
      <c r="OZD369" s="472"/>
      <c r="OZE369" s="472"/>
      <c r="OZF369" s="472"/>
      <c r="OZG369" s="472"/>
      <c r="OZH369" s="472"/>
      <c r="OZI369" s="472"/>
      <c r="OZJ369" s="472"/>
      <c r="OZK369" s="472"/>
      <c r="OZL369" s="472"/>
      <c r="OZM369" s="472"/>
      <c r="OZN369" s="472"/>
      <c r="OZO369" s="472"/>
      <c r="OZP369" s="472"/>
      <c r="OZQ369" s="472"/>
      <c r="OZR369" s="472"/>
      <c r="OZS369" s="472"/>
      <c r="OZT369" s="472"/>
      <c r="OZU369" s="472"/>
      <c r="OZV369" s="472"/>
      <c r="OZW369" s="472"/>
      <c r="OZX369" s="472"/>
      <c r="OZY369" s="472"/>
      <c r="OZZ369" s="472"/>
      <c r="PAA369" s="472"/>
      <c r="PAB369" s="472"/>
      <c r="PAC369" s="472"/>
      <c r="PAD369" s="472"/>
      <c r="PAE369" s="472"/>
      <c r="PAF369" s="472"/>
      <c r="PAG369" s="472"/>
      <c r="PAH369" s="472"/>
      <c r="PAI369" s="472"/>
      <c r="PAJ369" s="472"/>
      <c r="PAK369" s="472"/>
      <c r="PAL369" s="472"/>
      <c r="PAM369" s="472"/>
      <c r="PAN369" s="472"/>
      <c r="PAO369" s="472"/>
      <c r="PAP369" s="472"/>
      <c r="PAQ369" s="472"/>
      <c r="PAR369" s="472"/>
      <c r="PAS369" s="472"/>
      <c r="PAT369" s="472"/>
      <c r="PAU369" s="472"/>
      <c r="PAV369" s="472"/>
      <c r="PAW369" s="472"/>
      <c r="PAX369" s="472"/>
      <c r="PAY369" s="472"/>
      <c r="PAZ369" s="472"/>
      <c r="PBA369" s="472"/>
      <c r="PBB369" s="472"/>
      <c r="PBC369" s="472"/>
      <c r="PBD369" s="472"/>
      <c r="PBE369" s="472"/>
      <c r="PBF369" s="472"/>
      <c r="PBG369" s="472"/>
      <c r="PBH369" s="472"/>
      <c r="PBI369" s="472"/>
      <c r="PBJ369" s="472"/>
      <c r="PBK369" s="472"/>
      <c r="PBL369" s="472"/>
      <c r="PBM369" s="472"/>
      <c r="PBN369" s="472"/>
      <c r="PBO369" s="472"/>
      <c r="PBP369" s="472"/>
      <c r="PBQ369" s="472"/>
      <c r="PBR369" s="472"/>
      <c r="PBS369" s="472"/>
      <c r="PBT369" s="472"/>
      <c r="PBU369" s="472"/>
      <c r="PBV369" s="472"/>
      <c r="PBW369" s="472"/>
      <c r="PBX369" s="472"/>
      <c r="PBY369" s="472"/>
      <c r="PBZ369" s="472"/>
      <c r="PCA369" s="472"/>
      <c r="PCB369" s="472"/>
      <c r="PCC369" s="472"/>
      <c r="PCD369" s="472"/>
      <c r="PCE369" s="472"/>
      <c r="PCF369" s="472"/>
      <c r="PCG369" s="472"/>
      <c r="PCH369" s="472"/>
      <c r="PCI369" s="472"/>
      <c r="PCJ369" s="472"/>
      <c r="PCK369" s="472"/>
      <c r="PCL369" s="472"/>
      <c r="PCM369" s="472"/>
      <c r="PCN369" s="472"/>
      <c r="PCO369" s="472"/>
      <c r="PCP369" s="472"/>
      <c r="PCQ369" s="472"/>
      <c r="PCR369" s="472"/>
      <c r="PCS369" s="472"/>
      <c r="PCT369" s="472"/>
      <c r="PCU369" s="472"/>
      <c r="PCV369" s="472"/>
      <c r="PCW369" s="472"/>
      <c r="PCX369" s="472"/>
      <c r="PCY369" s="472"/>
      <c r="PCZ369" s="472"/>
      <c r="PDA369" s="472"/>
      <c r="PDB369" s="472"/>
      <c r="PDC369" s="472"/>
      <c r="PDD369" s="472"/>
      <c r="PDE369" s="472"/>
      <c r="PDF369" s="472"/>
      <c r="PDG369" s="472"/>
      <c r="PDH369" s="472"/>
      <c r="PDI369" s="472"/>
      <c r="PDJ369" s="472"/>
      <c r="PDK369" s="472"/>
      <c r="PDL369" s="472"/>
      <c r="PDM369" s="472"/>
      <c r="PDN369" s="472"/>
      <c r="PDO369" s="472"/>
      <c r="PDP369" s="472"/>
      <c r="PDQ369" s="472"/>
      <c r="PDR369" s="472"/>
      <c r="PDS369" s="472"/>
      <c r="PDT369" s="472"/>
      <c r="PDU369" s="472"/>
      <c r="PDV369" s="472"/>
      <c r="PDW369" s="472"/>
      <c r="PDX369" s="472"/>
      <c r="PDY369" s="472"/>
      <c r="PDZ369" s="472"/>
      <c r="PEA369" s="472"/>
      <c r="PEB369" s="472"/>
      <c r="PEC369" s="472"/>
      <c r="PED369" s="472"/>
      <c r="PEE369" s="472"/>
      <c r="PEF369" s="472"/>
      <c r="PEG369" s="472"/>
      <c r="PEH369" s="472"/>
      <c r="PEI369" s="472"/>
      <c r="PEJ369" s="472"/>
      <c r="PEK369" s="472"/>
      <c r="PEL369" s="472"/>
      <c r="PEM369" s="472"/>
      <c r="PEN369" s="472"/>
      <c r="PEO369" s="472"/>
      <c r="PEP369" s="472"/>
      <c r="PEQ369" s="472"/>
      <c r="PER369" s="472"/>
      <c r="PES369" s="472"/>
      <c r="PET369" s="472"/>
      <c r="PEU369" s="472"/>
      <c r="PEV369" s="472"/>
      <c r="PEW369" s="472"/>
      <c r="PEX369" s="472"/>
      <c r="PEY369" s="472"/>
      <c r="PEZ369" s="472"/>
      <c r="PFA369" s="472"/>
      <c r="PFB369" s="472"/>
      <c r="PFC369" s="472"/>
      <c r="PFD369" s="472"/>
      <c r="PFE369" s="472"/>
      <c r="PFF369" s="472"/>
      <c r="PFG369" s="472"/>
      <c r="PFH369" s="472"/>
      <c r="PFI369" s="472"/>
      <c r="PFJ369" s="472"/>
      <c r="PFK369" s="472"/>
      <c r="PFL369" s="472"/>
      <c r="PFM369" s="472"/>
      <c r="PFN369" s="472"/>
      <c r="PFO369" s="472"/>
      <c r="PFP369" s="472"/>
      <c r="PFQ369" s="472"/>
      <c r="PFR369" s="472"/>
      <c r="PFS369" s="472"/>
      <c r="PFT369" s="472"/>
      <c r="PFU369" s="472"/>
      <c r="PFV369" s="472"/>
      <c r="PFW369" s="472"/>
      <c r="PFX369" s="472"/>
      <c r="PFY369" s="472"/>
      <c r="PFZ369" s="472"/>
      <c r="PGA369" s="472"/>
      <c r="PGB369" s="472"/>
      <c r="PGC369" s="472"/>
      <c r="PGD369" s="472"/>
      <c r="PGE369" s="472"/>
      <c r="PGF369" s="472"/>
      <c r="PGG369" s="472"/>
      <c r="PGH369" s="472"/>
      <c r="PGI369" s="472"/>
      <c r="PGJ369" s="472"/>
      <c r="PGK369" s="472"/>
      <c r="PGL369" s="472"/>
      <c r="PGM369" s="472"/>
      <c r="PGN369" s="472"/>
      <c r="PGQ369" s="472"/>
      <c r="PGR369" s="472"/>
      <c r="PGS369" s="472"/>
      <c r="PGT369" s="472"/>
      <c r="PGU369" s="472"/>
      <c r="PGV369" s="472"/>
      <c r="PGW369" s="472"/>
      <c r="PGX369" s="472"/>
      <c r="PGY369" s="472"/>
      <c r="PGZ369" s="472"/>
      <c r="PHA369" s="472"/>
      <c r="PHB369" s="472"/>
      <c r="PHC369" s="472"/>
      <c r="PHD369" s="472"/>
      <c r="PHE369" s="472"/>
      <c r="PHF369" s="472"/>
      <c r="PHG369" s="472"/>
      <c r="PHH369" s="472"/>
      <c r="PHI369" s="472"/>
      <c r="PHJ369" s="472"/>
      <c r="PHK369" s="472"/>
      <c r="PHL369" s="472"/>
      <c r="PHM369" s="472"/>
      <c r="PHN369" s="472"/>
      <c r="PHO369" s="472"/>
      <c r="PHP369" s="472"/>
      <c r="PHQ369" s="472"/>
      <c r="PHR369" s="472"/>
      <c r="PHS369" s="472"/>
      <c r="PHT369" s="472"/>
      <c r="PHU369" s="472"/>
      <c r="PHV369" s="472"/>
      <c r="PHW369" s="472"/>
      <c r="PHX369" s="472"/>
      <c r="PHY369" s="472"/>
      <c r="PHZ369" s="472"/>
      <c r="PIA369" s="472"/>
      <c r="PIB369" s="472"/>
      <c r="PIC369" s="472"/>
      <c r="PID369" s="472"/>
      <c r="PIE369" s="472"/>
      <c r="PIF369" s="472"/>
      <c r="PIG369" s="472"/>
      <c r="PIH369" s="472"/>
      <c r="PII369" s="472"/>
      <c r="PIJ369" s="472"/>
      <c r="PIK369" s="472"/>
      <c r="PIL369" s="472"/>
      <c r="PIM369" s="472"/>
      <c r="PIN369" s="472"/>
      <c r="PIO369" s="472"/>
      <c r="PIP369" s="472"/>
      <c r="PIQ369" s="472"/>
      <c r="PIR369" s="472"/>
      <c r="PIS369" s="472"/>
      <c r="PIT369" s="472"/>
      <c r="PIU369" s="472"/>
      <c r="PIV369" s="472"/>
      <c r="PIW369" s="472"/>
      <c r="PIX369" s="472"/>
      <c r="PIY369" s="472"/>
      <c r="PIZ369" s="472"/>
      <c r="PJA369" s="472"/>
      <c r="PJB369" s="472"/>
      <c r="PJC369" s="472"/>
      <c r="PJD369" s="472"/>
      <c r="PJE369" s="472"/>
      <c r="PJF369" s="472"/>
      <c r="PJG369" s="472"/>
      <c r="PJH369" s="472"/>
      <c r="PJI369" s="472"/>
      <c r="PJJ369" s="472"/>
      <c r="PJK369" s="472"/>
      <c r="PJL369" s="472"/>
      <c r="PJM369" s="472"/>
      <c r="PJN369" s="472"/>
      <c r="PJO369" s="472"/>
      <c r="PJP369" s="472"/>
      <c r="PJQ369" s="472"/>
      <c r="PJR369" s="472"/>
      <c r="PJS369" s="472"/>
      <c r="PJT369" s="472"/>
      <c r="PJU369" s="472"/>
      <c r="PJV369" s="472"/>
      <c r="PJW369" s="472"/>
      <c r="PJX369" s="472"/>
      <c r="PJY369" s="472"/>
      <c r="PJZ369" s="472"/>
      <c r="PKA369" s="472"/>
      <c r="PKB369" s="472"/>
      <c r="PKC369" s="472"/>
      <c r="PKD369" s="472"/>
      <c r="PKE369" s="472"/>
      <c r="PKF369" s="472"/>
      <c r="PKG369" s="472"/>
      <c r="PKH369" s="472"/>
      <c r="PKI369" s="472"/>
      <c r="PKJ369" s="472"/>
      <c r="PKK369" s="472"/>
      <c r="PKL369" s="472"/>
      <c r="PKM369" s="472"/>
      <c r="PKN369" s="472"/>
      <c r="PKO369" s="472"/>
      <c r="PKP369" s="472"/>
      <c r="PKQ369" s="472"/>
      <c r="PKR369" s="472"/>
      <c r="PKS369" s="472"/>
      <c r="PKT369" s="472"/>
      <c r="PKU369" s="472"/>
      <c r="PKV369" s="472"/>
      <c r="PKW369" s="472"/>
      <c r="PKX369" s="472"/>
      <c r="PKY369" s="472"/>
      <c r="PKZ369" s="472"/>
      <c r="PLA369" s="472"/>
      <c r="PLB369" s="472"/>
      <c r="PLC369" s="472"/>
      <c r="PLD369" s="472"/>
      <c r="PLE369" s="472"/>
      <c r="PLF369" s="472"/>
      <c r="PLG369" s="472"/>
      <c r="PLH369" s="472"/>
      <c r="PLI369" s="472"/>
      <c r="PLJ369" s="472"/>
      <c r="PLK369" s="472"/>
      <c r="PLL369" s="472"/>
      <c r="PLM369" s="472"/>
      <c r="PLN369" s="472"/>
      <c r="PLO369" s="472"/>
      <c r="PLP369" s="472"/>
      <c r="PLQ369" s="472"/>
      <c r="PLR369" s="472"/>
      <c r="PLS369" s="472"/>
      <c r="PLT369" s="472"/>
      <c r="PLU369" s="472"/>
      <c r="PLV369" s="472"/>
      <c r="PLW369" s="472"/>
      <c r="PLX369" s="472"/>
      <c r="PLY369" s="472"/>
      <c r="PLZ369" s="472"/>
      <c r="PMA369" s="472"/>
      <c r="PMB369" s="472"/>
      <c r="PMC369" s="472"/>
      <c r="PMD369" s="472"/>
      <c r="PME369" s="472"/>
      <c r="PMF369" s="472"/>
      <c r="PMG369" s="472"/>
      <c r="PMH369" s="472"/>
      <c r="PMI369" s="472"/>
      <c r="PMJ369" s="472"/>
      <c r="PMK369" s="472"/>
      <c r="PML369" s="472"/>
      <c r="PMM369" s="472"/>
      <c r="PMN369" s="472"/>
      <c r="PMO369" s="472"/>
      <c r="PMP369" s="472"/>
      <c r="PMQ369" s="472"/>
      <c r="PMR369" s="472"/>
      <c r="PMS369" s="472"/>
      <c r="PMT369" s="472"/>
      <c r="PMU369" s="472"/>
      <c r="PMV369" s="472"/>
      <c r="PMW369" s="472"/>
      <c r="PMX369" s="472"/>
      <c r="PMY369" s="472"/>
      <c r="PMZ369" s="472"/>
      <c r="PNA369" s="472"/>
      <c r="PNB369" s="472"/>
      <c r="PNC369" s="472"/>
      <c r="PND369" s="472"/>
      <c r="PNE369" s="472"/>
      <c r="PNF369" s="472"/>
      <c r="PNG369" s="472"/>
      <c r="PNH369" s="472"/>
      <c r="PNI369" s="472"/>
      <c r="PNJ369" s="472"/>
      <c r="PNK369" s="472"/>
      <c r="PNL369" s="472"/>
      <c r="PNM369" s="472"/>
      <c r="PNN369" s="472"/>
      <c r="PNO369" s="472"/>
      <c r="PNP369" s="472"/>
      <c r="PNQ369" s="472"/>
      <c r="PNR369" s="472"/>
      <c r="PNS369" s="472"/>
      <c r="PNT369" s="472"/>
      <c r="PNU369" s="472"/>
      <c r="PNV369" s="472"/>
      <c r="PNW369" s="472"/>
      <c r="PNX369" s="472"/>
      <c r="PNY369" s="472"/>
      <c r="PNZ369" s="472"/>
      <c r="POA369" s="472"/>
      <c r="POB369" s="472"/>
      <c r="POC369" s="472"/>
      <c r="POD369" s="472"/>
      <c r="POE369" s="472"/>
      <c r="POF369" s="472"/>
      <c r="POG369" s="472"/>
      <c r="POH369" s="472"/>
      <c r="POI369" s="472"/>
      <c r="POJ369" s="472"/>
      <c r="POK369" s="472"/>
      <c r="POL369" s="472"/>
      <c r="POM369" s="472"/>
      <c r="PON369" s="472"/>
      <c r="POO369" s="472"/>
      <c r="POP369" s="472"/>
      <c r="POQ369" s="472"/>
      <c r="POR369" s="472"/>
      <c r="POS369" s="472"/>
      <c r="POT369" s="472"/>
      <c r="POU369" s="472"/>
      <c r="POV369" s="472"/>
      <c r="POW369" s="472"/>
      <c r="POX369" s="472"/>
      <c r="POY369" s="472"/>
      <c r="POZ369" s="472"/>
      <c r="PPA369" s="472"/>
      <c r="PPB369" s="472"/>
      <c r="PPC369" s="472"/>
      <c r="PPD369" s="472"/>
      <c r="PPE369" s="472"/>
      <c r="PPF369" s="472"/>
      <c r="PPG369" s="472"/>
      <c r="PPH369" s="472"/>
      <c r="PPI369" s="472"/>
      <c r="PPJ369" s="472"/>
      <c r="PPK369" s="472"/>
      <c r="PPL369" s="472"/>
      <c r="PPM369" s="472"/>
      <c r="PPN369" s="472"/>
      <c r="PPO369" s="472"/>
      <c r="PPP369" s="472"/>
      <c r="PPQ369" s="472"/>
      <c r="PPR369" s="472"/>
      <c r="PPS369" s="472"/>
      <c r="PPT369" s="472"/>
      <c r="PPU369" s="472"/>
      <c r="PPV369" s="472"/>
      <c r="PPW369" s="472"/>
      <c r="PPX369" s="472"/>
      <c r="PPY369" s="472"/>
      <c r="PPZ369" s="472"/>
      <c r="PQA369" s="472"/>
      <c r="PQB369" s="472"/>
      <c r="PQC369" s="472"/>
      <c r="PQD369" s="472"/>
      <c r="PQE369" s="472"/>
      <c r="PQF369" s="472"/>
      <c r="PQG369" s="472"/>
      <c r="PQH369" s="472"/>
      <c r="PQI369" s="472"/>
      <c r="PQJ369" s="472"/>
      <c r="PQM369" s="472"/>
      <c r="PQN369" s="472"/>
      <c r="PQO369" s="472"/>
      <c r="PQP369" s="472"/>
      <c r="PQQ369" s="472"/>
      <c r="PQR369" s="472"/>
      <c r="PQS369" s="472"/>
      <c r="PQT369" s="472"/>
      <c r="PQU369" s="472"/>
      <c r="PQV369" s="472"/>
      <c r="PQW369" s="472"/>
      <c r="PQX369" s="472"/>
      <c r="PQY369" s="472"/>
      <c r="PQZ369" s="472"/>
      <c r="PRA369" s="472"/>
      <c r="PRB369" s="472"/>
      <c r="PRC369" s="472"/>
      <c r="PRD369" s="472"/>
      <c r="PRE369" s="472"/>
      <c r="PRF369" s="472"/>
      <c r="PRG369" s="472"/>
      <c r="PRH369" s="472"/>
      <c r="PRI369" s="472"/>
      <c r="PRJ369" s="472"/>
      <c r="PRK369" s="472"/>
      <c r="PRL369" s="472"/>
      <c r="PRM369" s="472"/>
      <c r="PRN369" s="472"/>
      <c r="PRO369" s="472"/>
      <c r="PRP369" s="472"/>
      <c r="PRQ369" s="472"/>
      <c r="PRR369" s="472"/>
      <c r="PRS369" s="472"/>
      <c r="PRT369" s="472"/>
      <c r="PRU369" s="472"/>
      <c r="PRV369" s="472"/>
      <c r="PRW369" s="472"/>
      <c r="PRX369" s="472"/>
      <c r="PRY369" s="472"/>
      <c r="PRZ369" s="472"/>
      <c r="PSA369" s="472"/>
      <c r="PSB369" s="472"/>
      <c r="PSC369" s="472"/>
      <c r="PSD369" s="472"/>
      <c r="PSE369" s="472"/>
      <c r="PSF369" s="472"/>
      <c r="PSG369" s="472"/>
      <c r="PSH369" s="472"/>
      <c r="PSI369" s="472"/>
      <c r="PSJ369" s="472"/>
      <c r="PSK369" s="472"/>
      <c r="PSL369" s="472"/>
      <c r="PSM369" s="472"/>
      <c r="PSN369" s="472"/>
      <c r="PSO369" s="472"/>
      <c r="PSP369" s="472"/>
      <c r="PSQ369" s="472"/>
      <c r="PSR369" s="472"/>
      <c r="PSS369" s="472"/>
      <c r="PST369" s="472"/>
      <c r="PSU369" s="472"/>
      <c r="PSV369" s="472"/>
      <c r="PSW369" s="472"/>
      <c r="PSX369" s="472"/>
      <c r="PSY369" s="472"/>
      <c r="PSZ369" s="472"/>
      <c r="PTA369" s="472"/>
      <c r="PTB369" s="472"/>
      <c r="PTC369" s="472"/>
      <c r="PTD369" s="472"/>
      <c r="PTE369" s="472"/>
      <c r="PTF369" s="472"/>
      <c r="PTG369" s="472"/>
      <c r="PTH369" s="472"/>
      <c r="PTI369" s="472"/>
      <c r="PTJ369" s="472"/>
      <c r="PTK369" s="472"/>
      <c r="PTL369" s="472"/>
      <c r="PTM369" s="472"/>
      <c r="PTN369" s="472"/>
      <c r="PTO369" s="472"/>
      <c r="PTP369" s="472"/>
      <c r="PTQ369" s="472"/>
      <c r="PTR369" s="472"/>
      <c r="PTS369" s="472"/>
      <c r="PTT369" s="472"/>
      <c r="PTU369" s="472"/>
      <c r="PTV369" s="472"/>
      <c r="PTW369" s="472"/>
      <c r="PTX369" s="472"/>
      <c r="PTY369" s="472"/>
      <c r="PTZ369" s="472"/>
      <c r="PUA369" s="472"/>
      <c r="PUB369" s="472"/>
      <c r="PUC369" s="472"/>
      <c r="PUD369" s="472"/>
      <c r="PUE369" s="472"/>
      <c r="PUF369" s="472"/>
      <c r="PUG369" s="472"/>
      <c r="PUH369" s="472"/>
      <c r="PUI369" s="472"/>
      <c r="PUJ369" s="472"/>
      <c r="PUK369" s="472"/>
      <c r="PUL369" s="472"/>
      <c r="PUM369" s="472"/>
      <c r="PUN369" s="472"/>
      <c r="PUO369" s="472"/>
      <c r="PUP369" s="472"/>
      <c r="PUQ369" s="472"/>
      <c r="PUR369" s="472"/>
      <c r="PUS369" s="472"/>
      <c r="PUT369" s="472"/>
      <c r="PUU369" s="472"/>
      <c r="PUV369" s="472"/>
      <c r="PUW369" s="472"/>
      <c r="PUX369" s="472"/>
      <c r="PUY369" s="472"/>
      <c r="PUZ369" s="472"/>
      <c r="PVA369" s="472"/>
      <c r="PVB369" s="472"/>
      <c r="PVC369" s="472"/>
      <c r="PVD369" s="472"/>
      <c r="PVE369" s="472"/>
      <c r="PVF369" s="472"/>
      <c r="PVG369" s="472"/>
      <c r="PVH369" s="472"/>
      <c r="PVI369" s="472"/>
      <c r="PVJ369" s="472"/>
      <c r="PVK369" s="472"/>
      <c r="PVL369" s="472"/>
      <c r="PVM369" s="472"/>
      <c r="PVN369" s="472"/>
      <c r="PVO369" s="472"/>
      <c r="PVP369" s="472"/>
      <c r="PVQ369" s="472"/>
      <c r="PVR369" s="472"/>
      <c r="PVS369" s="472"/>
      <c r="PVT369" s="472"/>
      <c r="PVU369" s="472"/>
      <c r="PVV369" s="472"/>
      <c r="PVW369" s="472"/>
      <c r="PVX369" s="472"/>
      <c r="PVY369" s="472"/>
      <c r="PVZ369" s="472"/>
      <c r="PWA369" s="472"/>
      <c r="PWB369" s="472"/>
      <c r="PWC369" s="472"/>
      <c r="PWD369" s="472"/>
      <c r="PWE369" s="472"/>
      <c r="PWF369" s="472"/>
      <c r="PWG369" s="472"/>
      <c r="PWH369" s="472"/>
      <c r="PWI369" s="472"/>
      <c r="PWJ369" s="472"/>
      <c r="PWK369" s="472"/>
      <c r="PWL369" s="472"/>
      <c r="PWM369" s="472"/>
      <c r="PWN369" s="472"/>
      <c r="PWO369" s="472"/>
      <c r="PWP369" s="472"/>
      <c r="PWQ369" s="472"/>
      <c r="PWR369" s="472"/>
      <c r="PWS369" s="472"/>
      <c r="PWT369" s="472"/>
      <c r="PWU369" s="472"/>
      <c r="PWV369" s="472"/>
      <c r="PWW369" s="472"/>
      <c r="PWX369" s="472"/>
      <c r="PWY369" s="472"/>
      <c r="PWZ369" s="472"/>
      <c r="PXA369" s="472"/>
      <c r="PXB369" s="472"/>
      <c r="PXC369" s="472"/>
      <c r="PXD369" s="472"/>
      <c r="PXE369" s="472"/>
      <c r="PXF369" s="472"/>
      <c r="PXG369" s="472"/>
      <c r="PXH369" s="472"/>
      <c r="PXI369" s="472"/>
      <c r="PXJ369" s="472"/>
      <c r="PXK369" s="472"/>
      <c r="PXL369" s="472"/>
      <c r="PXM369" s="472"/>
      <c r="PXN369" s="472"/>
      <c r="PXO369" s="472"/>
      <c r="PXP369" s="472"/>
      <c r="PXQ369" s="472"/>
      <c r="PXR369" s="472"/>
      <c r="PXS369" s="472"/>
      <c r="PXT369" s="472"/>
      <c r="PXU369" s="472"/>
      <c r="PXV369" s="472"/>
      <c r="PXW369" s="472"/>
      <c r="PXX369" s="472"/>
      <c r="PXY369" s="472"/>
      <c r="PXZ369" s="472"/>
      <c r="PYA369" s="472"/>
      <c r="PYB369" s="472"/>
      <c r="PYC369" s="472"/>
      <c r="PYD369" s="472"/>
      <c r="PYE369" s="472"/>
      <c r="PYF369" s="472"/>
      <c r="PYG369" s="472"/>
      <c r="PYH369" s="472"/>
      <c r="PYI369" s="472"/>
      <c r="PYJ369" s="472"/>
      <c r="PYK369" s="472"/>
      <c r="PYL369" s="472"/>
      <c r="PYM369" s="472"/>
      <c r="PYN369" s="472"/>
      <c r="PYO369" s="472"/>
      <c r="PYP369" s="472"/>
      <c r="PYQ369" s="472"/>
      <c r="PYR369" s="472"/>
      <c r="PYS369" s="472"/>
      <c r="PYT369" s="472"/>
      <c r="PYU369" s="472"/>
      <c r="PYV369" s="472"/>
      <c r="PYW369" s="472"/>
      <c r="PYX369" s="472"/>
      <c r="PYY369" s="472"/>
      <c r="PYZ369" s="472"/>
      <c r="PZA369" s="472"/>
      <c r="PZB369" s="472"/>
      <c r="PZC369" s="472"/>
      <c r="PZD369" s="472"/>
      <c r="PZE369" s="472"/>
      <c r="PZF369" s="472"/>
      <c r="PZG369" s="472"/>
      <c r="PZH369" s="472"/>
      <c r="PZI369" s="472"/>
      <c r="PZJ369" s="472"/>
      <c r="PZK369" s="472"/>
      <c r="PZL369" s="472"/>
      <c r="PZM369" s="472"/>
      <c r="PZN369" s="472"/>
      <c r="PZO369" s="472"/>
      <c r="PZP369" s="472"/>
      <c r="PZQ369" s="472"/>
      <c r="PZR369" s="472"/>
      <c r="PZS369" s="472"/>
      <c r="PZT369" s="472"/>
      <c r="PZU369" s="472"/>
      <c r="PZV369" s="472"/>
      <c r="PZW369" s="472"/>
      <c r="PZX369" s="472"/>
      <c r="PZY369" s="472"/>
      <c r="PZZ369" s="472"/>
      <c r="QAA369" s="472"/>
      <c r="QAB369" s="472"/>
      <c r="QAC369" s="472"/>
      <c r="QAD369" s="472"/>
      <c r="QAE369" s="472"/>
      <c r="QAF369" s="472"/>
      <c r="QAI369" s="472"/>
      <c r="QAJ369" s="472"/>
      <c r="QAK369" s="472"/>
      <c r="QAL369" s="472"/>
      <c r="QAM369" s="472"/>
      <c r="QAN369" s="472"/>
      <c r="QAO369" s="472"/>
      <c r="QAP369" s="472"/>
      <c r="QAQ369" s="472"/>
      <c r="QAR369" s="472"/>
      <c r="QAS369" s="472"/>
      <c r="QAT369" s="472"/>
      <c r="QAU369" s="472"/>
      <c r="QAV369" s="472"/>
      <c r="QAW369" s="472"/>
      <c r="QAX369" s="472"/>
      <c r="QAY369" s="472"/>
      <c r="QAZ369" s="472"/>
      <c r="QBA369" s="472"/>
      <c r="QBB369" s="472"/>
      <c r="QBC369" s="472"/>
      <c r="QBD369" s="472"/>
      <c r="QBE369" s="472"/>
      <c r="QBF369" s="472"/>
      <c r="QBG369" s="472"/>
      <c r="QBH369" s="472"/>
      <c r="QBI369" s="472"/>
      <c r="QBJ369" s="472"/>
      <c r="QBK369" s="472"/>
      <c r="QBL369" s="472"/>
      <c r="QBM369" s="472"/>
      <c r="QBN369" s="472"/>
      <c r="QBO369" s="472"/>
      <c r="QBP369" s="472"/>
      <c r="QBQ369" s="472"/>
      <c r="QBR369" s="472"/>
      <c r="QBS369" s="472"/>
      <c r="QBT369" s="472"/>
      <c r="QBU369" s="472"/>
      <c r="QBV369" s="472"/>
      <c r="QBW369" s="472"/>
      <c r="QBX369" s="472"/>
      <c r="QBY369" s="472"/>
      <c r="QBZ369" s="472"/>
      <c r="QCA369" s="472"/>
      <c r="QCB369" s="472"/>
      <c r="QCC369" s="472"/>
      <c r="QCD369" s="472"/>
      <c r="QCE369" s="472"/>
      <c r="QCF369" s="472"/>
      <c r="QCG369" s="472"/>
      <c r="QCH369" s="472"/>
      <c r="QCI369" s="472"/>
      <c r="QCJ369" s="472"/>
      <c r="QCK369" s="472"/>
      <c r="QCL369" s="472"/>
      <c r="QCM369" s="472"/>
      <c r="QCN369" s="472"/>
      <c r="QCO369" s="472"/>
      <c r="QCP369" s="472"/>
      <c r="QCQ369" s="472"/>
      <c r="QCR369" s="472"/>
      <c r="QCS369" s="472"/>
      <c r="QCT369" s="472"/>
      <c r="QCU369" s="472"/>
      <c r="QCV369" s="472"/>
      <c r="QCW369" s="472"/>
      <c r="QCX369" s="472"/>
      <c r="QCY369" s="472"/>
      <c r="QCZ369" s="472"/>
      <c r="QDA369" s="472"/>
      <c r="QDB369" s="472"/>
      <c r="QDC369" s="472"/>
      <c r="QDD369" s="472"/>
      <c r="QDE369" s="472"/>
      <c r="QDF369" s="472"/>
      <c r="QDG369" s="472"/>
      <c r="QDH369" s="472"/>
      <c r="QDI369" s="472"/>
      <c r="QDJ369" s="472"/>
      <c r="QDK369" s="472"/>
      <c r="QDL369" s="472"/>
      <c r="QDM369" s="472"/>
      <c r="QDN369" s="472"/>
      <c r="QDO369" s="472"/>
      <c r="QDP369" s="472"/>
      <c r="QDQ369" s="472"/>
      <c r="QDR369" s="472"/>
      <c r="QDS369" s="472"/>
      <c r="QDT369" s="472"/>
      <c r="QDU369" s="472"/>
      <c r="QDV369" s="472"/>
      <c r="QDW369" s="472"/>
      <c r="QDX369" s="472"/>
      <c r="QDY369" s="472"/>
      <c r="QDZ369" s="472"/>
      <c r="QEA369" s="472"/>
      <c r="QEB369" s="472"/>
      <c r="QEC369" s="472"/>
      <c r="QED369" s="472"/>
      <c r="QEE369" s="472"/>
      <c r="QEF369" s="472"/>
      <c r="QEG369" s="472"/>
      <c r="QEH369" s="472"/>
      <c r="QEI369" s="472"/>
      <c r="QEJ369" s="472"/>
      <c r="QEK369" s="472"/>
      <c r="QEL369" s="472"/>
      <c r="QEM369" s="472"/>
      <c r="QEN369" s="472"/>
      <c r="QEO369" s="472"/>
      <c r="QEP369" s="472"/>
      <c r="QEQ369" s="472"/>
      <c r="QER369" s="472"/>
      <c r="QES369" s="472"/>
      <c r="QET369" s="472"/>
      <c r="QEU369" s="472"/>
      <c r="QEV369" s="472"/>
      <c r="QEW369" s="472"/>
      <c r="QEX369" s="472"/>
      <c r="QEY369" s="472"/>
      <c r="QEZ369" s="472"/>
      <c r="QFA369" s="472"/>
      <c r="QFB369" s="472"/>
      <c r="QFC369" s="472"/>
      <c r="QFD369" s="472"/>
      <c r="QFE369" s="472"/>
      <c r="QFF369" s="472"/>
      <c r="QFG369" s="472"/>
      <c r="QFH369" s="472"/>
      <c r="QFI369" s="472"/>
      <c r="QFJ369" s="472"/>
      <c r="QFK369" s="472"/>
      <c r="QFL369" s="472"/>
      <c r="QFM369" s="472"/>
      <c r="QFN369" s="472"/>
      <c r="QFO369" s="472"/>
      <c r="QFP369" s="472"/>
      <c r="QFQ369" s="472"/>
      <c r="QFR369" s="472"/>
      <c r="QFS369" s="472"/>
      <c r="QFT369" s="472"/>
      <c r="QFU369" s="472"/>
      <c r="QFV369" s="472"/>
      <c r="QFW369" s="472"/>
      <c r="QFX369" s="472"/>
      <c r="QFY369" s="472"/>
      <c r="QFZ369" s="472"/>
      <c r="QGA369" s="472"/>
      <c r="QGB369" s="472"/>
      <c r="QGC369" s="472"/>
      <c r="QGD369" s="472"/>
      <c r="QGE369" s="472"/>
      <c r="QGF369" s="472"/>
      <c r="QGG369" s="472"/>
      <c r="QGH369" s="472"/>
      <c r="QGI369" s="472"/>
      <c r="QGJ369" s="472"/>
      <c r="QGK369" s="472"/>
      <c r="QGL369" s="472"/>
      <c r="QGM369" s="472"/>
      <c r="QGN369" s="472"/>
      <c r="QGO369" s="472"/>
      <c r="QGP369" s="472"/>
      <c r="QGQ369" s="472"/>
      <c r="QGR369" s="472"/>
      <c r="QGS369" s="472"/>
      <c r="QGT369" s="472"/>
      <c r="QGU369" s="472"/>
      <c r="QGV369" s="472"/>
      <c r="QGW369" s="472"/>
      <c r="QGX369" s="472"/>
      <c r="QGY369" s="472"/>
      <c r="QGZ369" s="472"/>
      <c r="QHA369" s="472"/>
      <c r="QHB369" s="472"/>
      <c r="QHC369" s="472"/>
      <c r="QHD369" s="472"/>
      <c r="QHE369" s="472"/>
      <c r="QHF369" s="472"/>
      <c r="QHG369" s="472"/>
      <c r="QHH369" s="472"/>
      <c r="QHI369" s="472"/>
      <c r="QHJ369" s="472"/>
      <c r="QHK369" s="472"/>
      <c r="QHL369" s="472"/>
      <c r="QHM369" s="472"/>
      <c r="QHN369" s="472"/>
      <c r="QHO369" s="472"/>
      <c r="QHP369" s="472"/>
      <c r="QHQ369" s="472"/>
      <c r="QHR369" s="472"/>
      <c r="QHS369" s="472"/>
      <c r="QHT369" s="472"/>
      <c r="QHU369" s="472"/>
      <c r="QHV369" s="472"/>
      <c r="QHW369" s="472"/>
      <c r="QHX369" s="472"/>
      <c r="QHY369" s="472"/>
      <c r="QHZ369" s="472"/>
      <c r="QIA369" s="472"/>
      <c r="QIB369" s="472"/>
      <c r="QIC369" s="472"/>
      <c r="QID369" s="472"/>
      <c r="QIE369" s="472"/>
      <c r="QIF369" s="472"/>
      <c r="QIG369" s="472"/>
      <c r="QIH369" s="472"/>
      <c r="QII369" s="472"/>
      <c r="QIJ369" s="472"/>
      <c r="QIK369" s="472"/>
      <c r="QIL369" s="472"/>
      <c r="QIM369" s="472"/>
      <c r="QIN369" s="472"/>
      <c r="QIO369" s="472"/>
      <c r="QIP369" s="472"/>
      <c r="QIQ369" s="472"/>
      <c r="QIR369" s="472"/>
      <c r="QIS369" s="472"/>
      <c r="QIT369" s="472"/>
      <c r="QIU369" s="472"/>
      <c r="QIV369" s="472"/>
      <c r="QIW369" s="472"/>
      <c r="QIX369" s="472"/>
      <c r="QIY369" s="472"/>
      <c r="QIZ369" s="472"/>
      <c r="QJA369" s="472"/>
      <c r="QJB369" s="472"/>
      <c r="QJC369" s="472"/>
      <c r="QJD369" s="472"/>
      <c r="QJE369" s="472"/>
      <c r="QJF369" s="472"/>
      <c r="QJG369" s="472"/>
      <c r="QJH369" s="472"/>
      <c r="QJI369" s="472"/>
      <c r="QJJ369" s="472"/>
      <c r="QJK369" s="472"/>
      <c r="QJL369" s="472"/>
      <c r="QJM369" s="472"/>
      <c r="QJN369" s="472"/>
      <c r="QJO369" s="472"/>
      <c r="QJP369" s="472"/>
      <c r="QJQ369" s="472"/>
      <c r="QJR369" s="472"/>
      <c r="QJS369" s="472"/>
      <c r="QJT369" s="472"/>
      <c r="QJU369" s="472"/>
      <c r="QJV369" s="472"/>
      <c r="QJW369" s="472"/>
      <c r="QJX369" s="472"/>
      <c r="QJY369" s="472"/>
      <c r="QJZ369" s="472"/>
      <c r="QKA369" s="472"/>
      <c r="QKB369" s="472"/>
      <c r="QKE369" s="472"/>
      <c r="QKF369" s="472"/>
      <c r="QKG369" s="472"/>
      <c r="QKH369" s="472"/>
      <c r="QKI369" s="472"/>
      <c r="QKJ369" s="472"/>
      <c r="QKK369" s="472"/>
      <c r="QKL369" s="472"/>
      <c r="QKM369" s="472"/>
      <c r="QKN369" s="472"/>
      <c r="QKO369" s="472"/>
      <c r="QKP369" s="472"/>
      <c r="QKQ369" s="472"/>
      <c r="QKR369" s="472"/>
      <c r="QKS369" s="472"/>
      <c r="QKT369" s="472"/>
      <c r="QKU369" s="472"/>
      <c r="QKV369" s="472"/>
      <c r="QKW369" s="472"/>
      <c r="QKX369" s="472"/>
      <c r="QKY369" s="472"/>
      <c r="QKZ369" s="472"/>
      <c r="QLA369" s="472"/>
      <c r="QLB369" s="472"/>
      <c r="QLC369" s="472"/>
      <c r="QLD369" s="472"/>
      <c r="QLE369" s="472"/>
      <c r="QLF369" s="472"/>
      <c r="QLG369" s="472"/>
      <c r="QLH369" s="472"/>
      <c r="QLI369" s="472"/>
      <c r="QLJ369" s="472"/>
      <c r="QLK369" s="472"/>
      <c r="QLL369" s="472"/>
      <c r="QLM369" s="472"/>
      <c r="QLN369" s="472"/>
      <c r="QLO369" s="472"/>
      <c r="QLP369" s="472"/>
      <c r="QLQ369" s="472"/>
      <c r="QLR369" s="472"/>
      <c r="QLS369" s="472"/>
      <c r="QLT369" s="472"/>
      <c r="QLU369" s="472"/>
      <c r="QLV369" s="472"/>
      <c r="QLW369" s="472"/>
      <c r="QLX369" s="472"/>
      <c r="QLY369" s="472"/>
      <c r="QLZ369" s="472"/>
      <c r="QMA369" s="472"/>
      <c r="QMB369" s="472"/>
      <c r="QMC369" s="472"/>
      <c r="QMD369" s="472"/>
      <c r="QME369" s="472"/>
      <c r="QMF369" s="472"/>
      <c r="QMG369" s="472"/>
      <c r="QMH369" s="472"/>
      <c r="QMI369" s="472"/>
      <c r="QMJ369" s="472"/>
      <c r="QMK369" s="472"/>
      <c r="QML369" s="472"/>
      <c r="QMM369" s="472"/>
      <c r="QMN369" s="472"/>
      <c r="QMO369" s="472"/>
      <c r="QMP369" s="472"/>
      <c r="QMQ369" s="472"/>
      <c r="QMR369" s="472"/>
      <c r="QMS369" s="472"/>
      <c r="QMT369" s="472"/>
      <c r="QMU369" s="472"/>
      <c r="QMV369" s="472"/>
      <c r="QMW369" s="472"/>
      <c r="QMX369" s="472"/>
      <c r="QMY369" s="472"/>
      <c r="QMZ369" s="472"/>
      <c r="QNA369" s="472"/>
      <c r="QNB369" s="472"/>
      <c r="QNC369" s="472"/>
      <c r="QND369" s="472"/>
      <c r="QNE369" s="472"/>
      <c r="QNF369" s="472"/>
      <c r="QNG369" s="472"/>
      <c r="QNH369" s="472"/>
      <c r="QNI369" s="472"/>
      <c r="QNJ369" s="472"/>
      <c r="QNK369" s="472"/>
      <c r="QNL369" s="472"/>
      <c r="QNM369" s="472"/>
      <c r="QNN369" s="472"/>
      <c r="QNO369" s="472"/>
      <c r="QNP369" s="472"/>
      <c r="QNQ369" s="472"/>
      <c r="QNR369" s="472"/>
      <c r="QNS369" s="472"/>
      <c r="QNT369" s="472"/>
      <c r="QNU369" s="472"/>
      <c r="QNV369" s="472"/>
      <c r="QNW369" s="472"/>
      <c r="QNX369" s="472"/>
      <c r="QNY369" s="472"/>
      <c r="QNZ369" s="472"/>
      <c r="QOA369" s="472"/>
      <c r="QOB369" s="472"/>
      <c r="QOC369" s="472"/>
      <c r="QOD369" s="472"/>
      <c r="QOE369" s="472"/>
      <c r="QOF369" s="472"/>
      <c r="QOG369" s="472"/>
      <c r="QOH369" s="472"/>
      <c r="QOI369" s="472"/>
      <c r="QOJ369" s="472"/>
      <c r="QOK369" s="472"/>
      <c r="QOL369" s="472"/>
      <c r="QOM369" s="472"/>
      <c r="QON369" s="472"/>
      <c r="QOO369" s="472"/>
      <c r="QOP369" s="472"/>
      <c r="QOQ369" s="472"/>
      <c r="QOR369" s="472"/>
      <c r="QOS369" s="472"/>
      <c r="QOT369" s="472"/>
      <c r="QOU369" s="472"/>
      <c r="QOV369" s="472"/>
      <c r="QOW369" s="472"/>
      <c r="QOX369" s="472"/>
      <c r="QOY369" s="472"/>
      <c r="QOZ369" s="472"/>
      <c r="QPA369" s="472"/>
      <c r="QPB369" s="472"/>
      <c r="QPC369" s="472"/>
      <c r="QPD369" s="472"/>
      <c r="QPE369" s="472"/>
      <c r="QPF369" s="472"/>
      <c r="QPG369" s="472"/>
      <c r="QPH369" s="472"/>
      <c r="QPI369" s="472"/>
      <c r="QPJ369" s="472"/>
      <c r="QPK369" s="472"/>
      <c r="QPL369" s="472"/>
      <c r="QPM369" s="472"/>
      <c r="QPN369" s="472"/>
      <c r="QPO369" s="472"/>
      <c r="QPP369" s="472"/>
      <c r="QPQ369" s="472"/>
      <c r="QPR369" s="472"/>
      <c r="QPS369" s="472"/>
      <c r="QPT369" s="472"/>
      <c r="QPU369" s="472"/>
      <c r="QPV369" s="472"/>
      <c r="QPW369" s="472"/>
      <c r="QPX369" s="472"/>
      <c r="QPY369" s="472"/>
      <c r="QPZ369" s="472"/>
      <c r="QQA369" s="472"/>
      <c r="QQB369" s="472"/>
      <c r="QQC369" s="472"/>
      <c r="QQD369" s="472"/>
      <c r="QQE369" s="472"/>
      <c r="QQF369" s="472"/>
      <c r="QQG369" s="472"/>
      <c r="QQH369" s="472"/>
      <c r="QQI369" s="472"/>
      <c r="QQJ369" s="472"/>
      <c r="QQK369" s="472"/>
      <c r="QQL369" s="472"/>
      <c r="QQM369" s="472"/>
      <c r="QQN369" s="472"/>
      <c r="QQO369" s="472"/>
      <c r="QQP369" s="472"/>
      <c r="QQQ369" s="472"/>
      <c r="QQR369" s="472"/>
      <c r="QQS369" s="472"/>
      <c r="QQT369" s="472"/>
      <c r="QQU369" s="472"/>
      <c r="QQV369" s="472"/>
      <c r="QQW369" s="472"/>
      <c r="QQX369" s="472"/>
      <c r="QQY369" s="472"/>
      <c r="QQZ369" s="472"/>
      <c r="QRA369" s="472"/>
      <c r="QRB369" s="472"/>
      <c r="QRC369" s="472"/>
      <c r="QRD369" s="472"/>
      <c r="QRE369" s="472"/>
      <c r="QRF369" s="472"/>
      <c r="QRG369" s="472"/>
      <c r="QRH369" s="472"/>
      <c r="QRI369" s="472"/>
      <c r="QRJ369" s="472"/>
      <c r="QRK369" s="472"/>
      <c r="QRL369" s="472"/>
      <c r="QRM369" s="472"/>
      <c r="QRN369" s="472"/>
      <c r="QRO369" s="472"/>
      <c r="QRP369" s="472"/>
      <c r="QRQ369" s="472"/>
      <c r="QRR369" s="472"/>
      <c r="QRS369" s="472"/>
      <c r="QRT369" s="472"/>
      <c r="QRU369" s="472"/>
      <c r="QRV369" s="472"/>
      <c r="QRW369" s="472"/>
      <c r="QRX369" s="472"/>
      <c r="QRY369" s="472"/>
      <c r="QRZ369" s="472"/>
      <c r="QSA369" s="472"/>
      <c r="QSB369" s="472"/>
      <c r="QSC369" s="472"/>
      <c r="QSD369" s="472"/>
      <c r="QSE369" s="472"/>
      <c r="QSF369" s="472"/>
      <c r="QSG369" s="472"/>
      <c r="QSH369" s="472"/>
      <c r="QSI369" s="472"/>
      <c r="QSJ369" s="472"/>
      <c r="QSK369" s="472"/>
      <c r="QSL369" s="472"/>
      <c r="QSM369" s="472"/>
      <c r="QSN369" s="472"/>
      <c r="QSO369" s="472"/>
      <c r="QSP369" s="472"/>
      <c r="QSQ369" s="472"/>
      <c r="QSR369" s="472"/>
      <c r="QSS369" s="472"/>
      <c r="QST369" s="472"/>
      <c r="QSU369" s="472"/>
      <c r="QSV369" s="472"/>
      <c r="QSW369" s="472"/>
      <c r="QSX369" s="472"/>
      <c r="QSY369" s="472"/>
      <c r="QSZ369" s="472"/>
      <c r="QTA369" s="472"/>
      <c r="QTB369" s="472"/>
      <c r="QTC369" s="472"/>
      <c r="QTD369" s="472"/>
      <c r="QTE369" s="472"/>
      <c r="QTF369" s="472"/>
      <c r="QTG369" s="472"/>
      <c r="QTH369" s="472"/>
      <c r="QTI369" s="472"/>
      <c r="QTJ369" s="472"/>
      <c r="QTK369" s="472"/>
      <c r="QTL369" s="472"/>
      <c r="QTM369" s="472"/>
      <c r="QTN369" s="472"/>
      <c r="QTO369" s="472"/>
      <c r="QTP369" s="472"/>
      <c r="QTQ369" s="472"/>
      <c r="QTR369" s="472"/>
      <c r="QTS369" s="472"/>
      <c r="QTT369" s="472"/>
      <c r="QTU369" s="472"/>
      <c r="QTV369" s="472"/>
      <c r="QTW369" s="472"/>
      <c r="QTX369" s="472"/>
      <c r="QUA369" s="472"/>
      <c r="QUB369" s="472"/>
      <c r="QUC369" s="472"/>
      <c r="QUD369" s="472"/>
      <c r="QUE369" s="472"/>
      <c r="QUF369" s="472"/>
      <c r="QUG369" s="472"/>
      <c r="QUH369" s="472"/>
      <c r="QUI369" s="472"/>
      <c r="QUJ369" s="472"/>
      <c r="QUK369" s="472"/>
      <c r="QUL369" s="472"/>
      <c r="QUM369" s="472"/>
      <c r="QUN369" s="472"/>
      <c r="QUO369" s="472"/>
      <c r="QUP369" s="472"/>
      <c r="QUQ369" s="472"/>
      <c r="QUR369" s="472"/>
      <c r="QUS369" s="472"/>
      <c r="QUT369" s="472"/>
      <c r="QUU369" s="472"/>
      <c r="QUV369" s="472"/>
      <c r="QUW369" s="472"/>
      <c r="QUX369" s="472"/>
      <c r="QUY369" s="472"/>
      <c r="QUZ369" s="472"/>
      <c r="QVA369" s="472"/>
      <c r="QVB369" s="472"/>
      <c r="QVC369" s="472"/>
      <c r="QVD369" s="472"/>
      <c r="QVE369" s="472"/>
      <c r="QVF369" s="472"/>
      <c r="QVG369" s="472"/>
      <c r="QVH369" s="472"/>
      <c r="QVI369" s="472"/>
      <c r="QVJ369" s="472"/>
      <c r="QVK369" s="472"/>
      <c r="QVL369" s="472"/>
      <c r="QVM369" s="472"/>
      <c r="QVN369" s="472"/>
      <c r="QVO369" s="472"/>
      <c r="QVP369" s="472"/>
      <c r="QVQ369" s="472"/>
      <c r="QVR369" s="472"/>
      <c r="QVS369" s="472"/>
      <c r="QVT369" s="472"/>
      <c r="QVU369" s="472"/>
      <c r="QVV369" s="472"/>
      <c r="QVW369" s="472"/>
      <c r="QVX369" s="472"/>
      <c r="QVY369" s="472"/>
      <c r="QVZ369" s="472"/>
      <c r="QWA369" s="472"/>
      <c r="QWB369" s="472"/>
      <c r="QWC369" s="472"/>
      <c r="QWD369" s="472"/>
      <c r="QWE369" s="472"/>
      <c r="QWF369" s="472"/>
      <c r="QWG369" s="472"/>
      <c r="QWH369" s="472"/>
      <c r="QWI369" s="472"/>
      <c r="QWJ369" s="472"/>
      <c r="QWK369" s="472"/>
      <c r="QWL369" s="472"/>
      <c r="QWM369" s="472"/>
      <c r="QWN369" s="472"/>
      <c r="QWO369" s="472"/>
      <c r="QWP369" s="472"/>
      <c r="QWQ369" s="472"/>
      <c r="QWR369" s="472"/>
      <c r="QWS369" s="472"/>
      <c r="QWT369" s="472"/>
      <c r="QWU369" s="472"/>
      <c r="QWV369" s="472"/>
      <c r="QWW369" s="472"/>
      <c r="QWX369" s="472"/>
      <c r="QWY369" s="472"/>
      <c r="QWZ369" s="472"/>
      <c r="QXA369" s="472"/>
      <c r="QXB369" s="472"/>
      <c r="QXC369" s="472"/>
      <c r="QXD369" s="472"/>
      <c r="QXE369" s="472"/>
      <c r="QXF369" s="472"/>
      <c r="QXG369" s="472"/>
      <c r="QXH369" s="472"/>
      <c r="QXI369" s="472"/>
      <c r="QXJ369" s="472"/>
      <c r="QXK369" s="472"/>
      <c r="QXL369" s="472"/>
      <c r="QXM369" s="472"/>
      <c r="QXN369" s="472"/>
      <c r="QXO369" s="472"/>
      <c r="QXP369" s="472"/>
      <c r="QXQ369" s="472"/>
      <c r="QXR369" s="472"/>
      <c r="QXS369" s="472"/>
      <c r="QXT369" s="472"/>
      <c r="QXU369" s="472"/>
      <c r="QXV369" s="472"/>
      <c r="QXW369" s="472"/>
      <c r="QXX369" s="472"/>
      <c r="QXY369" s="472"/>
      <c r="QXZ369" s="472"/>
      <c r="QYA369" s="472"/>
      <c r="QYB369" s="472"/>
      <c r="QYC369" s="472"/>
      <c r="QYD369" s="472"/>
      <c r="QYE369" s="472"/>
      <c r="QYF369" s="472"/>
      <c r="QYG369" s="472"/>
      <c r="QYH369" s="472"/>
      <c r="QYI369" s="472"/>
      <c r="QYJ369" s="472"/>
      <c r="QYK369" s="472"/>
      <c r="QYL369" s="472"/>
      <c r="QYM369" s="472"/>
      <c r="QYN369" s="472"/>
      <c r="QYO369" s="472"/>
      <c r="QYP369" s="472"/>
      <c r="QYQ369" s="472"/>
      <c r="QYR369" s="472"/>
      <c r="QYS369" s="472"/>
      <c r="QYT369" s="472"/>
      <c r="QYU369" s="472"/>
      <c r="QYV369" s="472"/>
      <c r="QYW369" s="472"/>
      <c r="QYX369" s="472"/>
      <c r="QYY369" s="472"/>
      <c r="QYZ369" s="472"/>
      <c r="QZA369" s="472"/>
      <c r="QZB369" s="472"/>
      <c r="QZC369" s="472"/>
      <c r="QZD369" s="472"/>
      <c r="QZE369" s="472"/>
      <c r="QZF369" s="472"/>
      <c r="QZG369" s="472"/>
      <c r="QZH369" s="472"/>
      <c r="QZI369" s="472"/>
      <c r="QZJ369" s="472"/>
      <c r="QZK369" s="472"/>
      <c r="QZL369" s="472"/>
      <c r="QZM369" s="472"/>
      <c r="QZN369" s="472"/>
      <c r="QZO369" s="472"/>
      <c r="QZP369" s="472"/>
      <c r="QZQ369" s="472"/>
      <c r="QZR369" s="472"/>
      <c r="QZS369" s="472"/>
      <c r="QZT369" s="472"/>
      <c r="QZU369" s="472"/>
      <c r="QZV369" s="472"/>
      <c r="QZW369" s="472"/>
      <c r="QZX369" s="472"/>
      <c r="QZY369" s="472"/>
      <c r="QZZ369" s="472"/>
      <c r="RAA369" s="472"/>
      <c r="RAB369" s="472"/>
      <c r="RAC369" s="472"/>
      <c r="RAD369" s="472"/>
      <c r="RAE369" s="472"/>
      <c r="RAF369" s="472"/>
      <c r="RAG369" s="472"/>
      <c r="RAH369" s="472"/>
      <c r="RAI369" s="472"/>
      <c r="RAJ369" s="472"/>
      <c r="RAK369" s="472"/>
      <c r="RAL369" s="472"/>
      <c r="RAM369" s="472"/>
      <c r="RAN369" s="472"/>
      <c r="RAO369" s="472"/>
      <c r="RAP369" s="472"/>
      <c r="RAQ369" s="472"/>
      <c r="RAR369" s="472"/>
      <c r="RAS369" s="472"/>
      <c r="RAT369" s="472"/>
      <c r="RAU369" s="472"/>
      <c r="RAV369" s="472"/>
      <c r="RAW369" s="472"/>
      <c r="RAX369" s="472"/>
      <c r="RAY369" s="472"/>
      <c r="RAZ369" s="472"/>
      <c r="RBA369" s="472"/>
      <c r="RBB369" s="472"/>
      <c r="RBC369" s="472"/>
      <c r="RBD369" s="472"/>
      <c r="RBE369" s="472"/>
      <c r="RBF369" s="472"/>
      <c r="RBG369" s="472"/>
      <c r="RBH369" s="472"/>
      <c r="RBI369" s="472"/>
      <c r="RBJ369" s="472"/>
      <c r="RBK369" s="472"/>
      <c r="RBL369" s="472"/>
      <c r="RBM369" s="472"/>
      <c r="RBN369" s="472"/>
      <c r="RBO369" s="472"/>
      <c r="RBP369" s="472"/>
      <c r="RBQ369" s="472"/>
      <c r="RBR369" s="472"/>
      <c r="RBS369" s="472"/>
      <c r="RBT369" s="472"/>
      <c r="RBU369" s="472"/>
      <c r="RBV369" s="472"/>
      <c r="RBW369" s="472"/>
      <c r="RBX369" s="472"/>
      <c r="RBY369" s="472"/>
      <c r="RBZ369" s="472"/>
      <c r="RCA369" s="472"/>
      <c r="RCB369" s="472"/>
      <c r="RCC369" s="472"/>
      <c r="RCD369" s="472"/>
      <c r="RCE369" s="472"/>
      <c r="RCF369" s="472"/>
      <c r="RCG369" s="472"/>
      <c r="RCH369" s="472"/>
      <c r="RCI369" s="472"/>
      <c r="RCJ369" s="472"/>
      <c r="RCK369" s="472"/>
      <c r="RCL369" s="472"/>
      <c r="RCM369" s="472"/>
      <c r="RCN369" s="472"/>
      <c r="RCO369" s="472"/>
      <c r="RCP369" s="472"/>
      <c r="RCQ369" s="472"/>
      <c r="RCR369" s="472"/>
      <c r="RCS369" s="472"/>
      <c r="RCT369" s="472"/>
      <c r="RCU369" s="472"/>
      <c r="RCV369" s="472"/>
      <c r="RCW369" s="472"/>
      <c r="RCX369" s="472"/>
      <c r="RCY369" s="472"/>
      <c r="RCZ369" s="472"/>
      <c r="RDA369" s="472"/>
      <c r="RDB369" s="472"/>
      <c r="RDC369" s="472"/>
      <c r="RDD369" s="472"/>
      <c r="RDE369" s="472"/>
      <c r="RDF369" s="472"/>
      <c r="RDG369" s="472"/>
      <c r="RDH369" s="472"/>
      <c r="RDI369" s="472"/>
      <c r="RDJ369" s="472"/>
      <c r="RDK369" s="472"/>
      <c r="RDL369" s="472"/>
      <c r="RDM369" s="472"/>
      <c r="RDN369" s="472"/>
      <c r="RDO369" s="472"/>
      <c r="RDP369" s="472"/>
      <c r="RDQ369" s="472"/>
      <c r="RDR369" s="472"/>
      <c r="RDS369" s="472"/>
      <c r="RDT369" s="472"/>
      <c r="RDW369" s="472"/>
      <c r="RDX369" s="472"/>
      <c r="RDY369" s="472"/>
      <c r="RDZ369" s="472"/>
      <c r="REA369" s="472"/>
      <c r="REB369" s="472"/>
      <c r="REC369" s="472"/>
      <c r="RED369" s="472"/>
      <c r="REE369" s="472"/>
      <c r="REF369" s="472"/>
      <c r="REG369" s="472"/>
      <c r="REH369" s="472"/>
      <c r="REI369" s="472"/>
      <c r="REJ369" s="472"/>
      <c r="REK369" s="472"/>
      <c r="REL369" s="472"/>
      <c r="REM369" s="472"/>
      <c r="REN369" s="472"/>
      <c r="REO369" s="472"/>
      <c r="REP369" s="472"/>
      <c r="REQ369" s="472"/>
      <c r="RER369" s="472"/>
      <c r="RES369" s="472"/>
      <c r="RET369" s="472"/>
      <c r="REU369" s="472"/>
      <c r="REV369" s="472"/>
      <c r="REW369" s="472"/>
      <c r="REX369" s="472"/>
      <c r="REY369" s="472"/>
      <c r="REZ369" s="472"/>
      <c r="RFA369" s="472"/>
      <c r="RFB369" s="472"/>
      <c r="RFC369" s="472"/>
      <c r="RFD369" s="472"/>
      <c r="RFE369" s="472"/>
      <c r="RFF369" s="472"/>
      <c r="RFG369" s="472"/>
      <c r="RFH369" s="472"/>
      <c r="RFI369" s="472"/>
      <c r="RFJ369" s="472"/>
      <c r="RFK369" s="472"/>
      <c r="RFL369" s="472"/>
      <c r="RFM369" s="472"/>
      <c r="RFN369" s="472"/>
      <c r="RFO369" s="472"/>
      <c r="RFP369" s="472"/>
      <c r="RFQ369" s="472"/>
      <c r="RFR369" s="472"/>
      <c r="RFS369" s="472"/>
      <c r="RFT369" s="472"/>
      <c r="RFU369" s="472"/>
      <c r="RFV369" s="472"/>
      <c r="RFW369" s="472"/>
      <c r="RFX369" s="472"/>
      <c r="RFY369" s="472"/>
      <c r="RFZ369" s="472"/>
      <c r="RGA369" s="472"/>
      <c r="RGB369" s="472"/>
      <c r="RGC369" s="472"/>
      <c r="RGD369" s="472"/>
      <c r="RGE369" s="472"/>
      <c r="RGF369" s="472"/>
      <c r="RGG369" s="472"/>
      <c r="RGH369" s="472"/>
      <c r="RGI369" s="472"/>
      <c r="RGJ369" s="472"/>
      <c r="RGK369" s="472"/>
      <c r="RGL369" s="472"/>
      <c r="RGM369" s="472"/>
      <c r="RGN369" s="472"/>
      <c r="RGO369" s="472"/>
      <c r="RGP369" s="472"/>
      <c r="RGQ369" s="472"/>
      <c r="RGR369" s="472"/>
      <c r="RGS369" s="472"/>
      <c r="RGT369" s="472"/>
      <c r="RGU369" s="472"/>
      <c r="RGV369" s="472"/>
      <c r="RGW369" s="472"/>
      <c r="RGX369" s="472"/>
      <c r="RGY369" s="472"/>
      <c r="RGZ369" s="472"/>
      <c r="RHA369" s="472"/>
      <c r="RHB369" s="472"/>
      <c r="RHC369" s="472"/>
      <c r="RHD369" s="472"/>
      <c r="RHE369" s="472"/>
      <c r="RHF369" s="472"/>
      <c r="RHG369" s="472"/>
      <c r="RHH369" s="472"/>
      <c r="RHI369" s="472"/>
      <c r="RHJ369" s="472"/>
      <c r="RHK369" s="472"/>
      <c r="RHL369" s="472"/>
      <c r="RHM369" s="472"/>
      <c r="RHN369" s="472"/>
      <c r="RHO369" s="472"/>
      <c r="RHP369" s="472"/>
      <c r="RHQ369" s="472"/>
      <c r="RHR369" s="472"/>
      <c r="RHS369" s="472"/>
      <c r="RHT369" s="472"/>
      <c r="RHU369" s="472"/>
      <c r="RHV369" s="472"/>
      <c r="RHW369" s="472"/>
      <c r="RHX369" s="472"/>
      <c r="RHY369" s="472"/>
      <c r="RHZ369" s="472"/>
      <c r="RIA369" s="472"/>
      <c r="RIB369" s="472"/>
      <c r="RIC369" s="472"/>
      <c r="RID369" s="472"/>
      <c r="RIE369" s="472"/>
      <c r="RIF369" s="472"/>
      <c r="RIG369" s="472"/>
      <c r="RIH369" s="472"/>
      <c r="RII369" s="472"/>
      <c r="RIJ369" s="472"/>
      <c r="RIK369" s="472"/>
      <c r="RIL369" s="472"/>
      <c r="RIM369" s="472"/>
      <c r="RIN369" s="472"/>
      <c r="RIO369" s="472"/>
      <c r="RIP369" s="472"/>
      <c r="RIQ369" s="472"/>
      <c r="RIR369" s="472"/>
      <c r="RIS369" s="472"/>
      <c r="RIT369" s="472"/>
      <c r="RIU369" s="472"/>
      <c r="RIV369" s="472"/>
      <c r="RIW369" s="472"/>
      <c r="RIX369" s="472"/>
      <c r="RIY369" s="472"/>
      <c r="RIZ369" s="472"/>
      <c r="RJA369" s="472"/>
      <c r="RJB369" s="472"/>
      <c r="RJC369" s="472"/>
      <c r="RJD369" s="472"/>
      <c r="RJE369" s="472"/>
      <c r="RJF369" s="472"/>
      <c r="RJG369" s="472"/>
      <c r="RJH369" s="472"/>
      <c r="RJI369" s="472"/>
      <c r="RJJ369" s="472"/>
      <c r="RJK369" s="472"/>
      <c r="RJL369" s="472"/>
      <c r="RJM369" s="472"/>
      <c r="RJN369" s="472"/>
      <c r="RJO369" s="472"/>
      <c r="RJP369" s="472"/>
      <c r="RJQ369" s="472"/>
      <c r="RJR369" s="472"/>
      <c r="RJS369" s="472"/>
      <c r="RJT369" s="472"/>
      <c r="RJU369" s="472"/>
      <c r="RJV369" s="472"/>
      <c r="RJW369" s="472"/>
      <c r="RJX369" s="472"/>
      <c r="RJY369" s="472"/>
      <c r="RJZ369" s="472"/>
      <c r="RKA369" s="472"/>
      <c r="RKB369" s="472"/>
      <c r="RKC369" s="472"/>
      <c r="RKD369" s="472"/>
      <c r="RKE369" s="472"/>
      <c r="RKF369" s="472"/>
      <c r="RKG369" s="472"/>
      <c r="RKH369" s="472"/>
      <c r="RKI369" s="472"/>
      <c r="RKJ369" s="472"/>
      <c r="RKK369" s="472"/>
      <c r="RKL369" s="472"/>
      <c r="RKM369" s="472"/>
      <c r="RKN369" s="472"/>
      <c r="RKO369" s="472"/>
      <c r="RKP369" s="472"/>
      <c r="RKQ369" s="472"/>
      <c r="RKR369" s="472"/>
      <c r="RKS369" s="472"/>
      <c r="RKT369" s="472"/>
      <c r="RKU369" s="472"/>
      <c r="RKV369" s="472"/>
      <c r="RKW369" s="472"/>
      <c r="RKX369" s="472"/>
      <c r="RKY369" s="472"/>
      <c r="RKZ369" s="472"/>
      <c r="RLA369" s="472"/>
      <c r="RLB369" s="472"/>
      <c r="RLC369" s="472"/>
      <c r="RLD369" s="472"/>
      <c r="RLE369" s="472"/>
      <c r="RLF369" s="472"/>
      <c r="RLG369" s="472"/>
      <c r="RLH369" s="472"/>
      <c r="RLI369" s="472"/>
      <c r="RLJ369" s="472"/>
      <c r="RLK369" s="472"/>
      <c r="RLL369" s="472"/>
      <c r="RLM369" s="472"/>
      <c r="RLN369" s="472"/>
      <c r="RLO369" s="472"/>
      <c r="RLP369" s="472"/>
      <c r="RLQ369" s="472"/>
      <c r="RLR369" s="472"/>
      <c r="RLS369" s="472"/>
      <c r="RLT369" s="472"/>
      <c r="RLU369" s="472"/>
      <c r="RLV369" s="472"/>
      <c r="RLW369" s="472"/>
      <c r="RLX369" s="472"/>
      <c r="RLY369" s="472"/>
      <c r="RLZ369" s="472"/>
      <c r="RMA369" s="472"/>
      <c r="RMB369" s="472"/>
      <c r="RMC369" s="472"/>
      <c r="RMD369" s="472"/>
      <c r="RME369" s="472"/>
      <c r="RMF369" s="472"/>
      <c r="RMG369" s="472"/>
      <c r="RMH369" s="472"/>
      <c r="RMI369" s="472"/>
      <c r="RMJ369" s="472"/>
      <c r="RMK369" s="472"/>
      <c r="RML369" s="472"/>
      <c r="RMM369" s="472"/>
      <c r="RMN369" s="472"/>
      <c r="RMO369" s="472"/>
      <c r="RMP369" s="472"/>
      <c r="RMQ369" s="472"/>
      <c r="RMR369" s="472"/>
      <c r="RMS369" s="472"/>
      <c r="RMT369" s="472"/>
      <c r="RMU369" s="472"/>
      <c r="RMV369" s="472"/>
      <c r="RMW369" s="472"/>
      <c r="RMX369" s="472"/>
      <c r="RMY369" s="472"/>
      <c r="RMZ369" s="472"/>
      <c r="RNA369" s="472"/>
      <c r="RNB369" s="472"/>
      <c r="RNC369" s="472"/>
      <c r="RND369" s="472"/>
      <c r="RNE369" s="472"/>
      <c r="RNF369" s="472"/>
      <c r="RNG369" s="472"/>
      <c r="RNH369" s="472"/>
      <c r="RNI369" s="472"/>
      <c r="RNJ369" s="472"/>
      <c r="RNK369" s="472"/>
      <c r="RNL369" s="472"/>
      <c r="RNM369" s="472"/>
      <c r="RNN369" s="472"/>
      <c r="RNO369" s="472"/>
      <c r="RNP369" s="472"/>
      <c r="RNS369" s="472"/>
      <c r="RNT369" s="472"/>
      <c r="RNU369" s="472"/>
      <c r="RNV369" s="472"/>
      <c r="RNW369" s="472"/>
      <c r="RNX369" s="472"/>
      <c r="RNY369" s="472"/>
      <c r="RNZ369" s="472"/>
      <c r="ROA369" s="472"/>
      <c r="ROB369" s="472"/>
      <c r="ROC369" s="472"/>
      <c r="ROD369" s="472"/>
      <c r="ROE369" s="472"/>
      <c r="ROF369" s="472"/>
      <c r="ROG369" s="472"/>
      <c r="ROH369" s="472"/>
      <c r="ROI369" s="472"/>
      <c r="ROJ369" s="472"/>
      <c r="ROK369" s="472"/>
      <c r="ROL369" s="472"/>
      <c r="ROM369" s="472"/>
      <c r="RON369" s="472"/>
      <c r="ROO369" s="472"/>
      <c r="ROP369" s="472"/>
      <c r="ROQ369" s="472"/>
      <c r="ROR369" s="472"/>
      <c r="ROS369" s="472"/>
      <c r="ROT369" s="472"/>
      <c r="ROU369" s="472"/>
      <c r="ROV369" s="472"/>
      <c r="ROW369" s="472"/>
      <c r="ROX369" s="472"/>
      <c r="ROY369" s="472"/>
      <c r="ROZ369" s="472"/>
      <c r="RPA369" s="472"/>
      <c r="RPB369" s="472"/>
      <c r="RPC369" s="472"/>
      <c r="RPD369" s="472"/>
      <c r="RPE369" s="472"/>
      <c r="RPF369" s="472"/>
      <c r="RPG369" s="472"/>
      <c r="RPH369" s="472"/>
      <c r="RPI369" s="472"/>
      <c r="RPJ369" s="472"/>
      <c r="RPK369" s="472"/>
      <c r="RPL369" s="472"/>
      <c r="RPM369" s="472"/>
      <c r="RPN369" s="472"/>
      <c r="RPO369" s="472"/>
      <c r="RPP369" s="472"/>
      <c r="RPQ369" s="472"/>
      <c r="RPR369" s="472"/>
      <c r="RPS369" s="472"/>
      <c r="RPT369" s="472"/>
      <c r="RPU369" s="472"/>
      <c r="RPV369" s="472"/>
      <c r="RPW369" s="472"/>
      <c r="RPX369" s="472"/>
      <c r="RPY369" s="472"/>
      <c r="RPZ369" s="472"/>
      <c r="RQA369" s="472"/>
      <c r="RQB369" s="472"/>
      <c r="RQC369" s="472"/>
      <c r="RQD369" s="472"/>
      <c r="RQE369" s="472"/>
      <c r="RQF369" s="472"/>
      <c r="RQG369" s="472"/>
      <c r="RQH369" s="472"/>
      <c r="RQI369" s="472"/>
      <c r="RQJ369" s="472"/>
      <c r="RQK369" s="472"/>
      <c r="RQL369" s="472"/>
      <c r="RQM369" s="472"/>
      <c r="RQN369" s="472"/>
      <c r="RQO369" s="472"/>
      <c r="RQP369" s="472"/>
      <c r="RQQ369" s="472"/>
      <c r="RQR369" s="472"/>
      <c r="RQS369" s="472"/>
      <c r="RQT369" s="472"/>
      <c r="RQU369" s="472"/>
      <c r="RQV369" s="472"/>
      <c r="RQW369" s="472"/>
      <c r="RQX369" s="472"/>
      <c r="RQY369" s="472"/>
      <c r="RQZ369" s="472"/>
      <c r="RRA369" s="472"/>
      <c r="RRB369" s="472"/>
      <c r="RRC369" s="472"/>
      <c r="RRD369" s="472"/>
      <c r="RRE369" s="472"/>
      <c r="RRF369" s="472"/>
      <c r="RRG369" s="472"/>
      <c r="RRH369" s="472"/>
      <c r="RRI369" s="472"/>
      <c r="RRJ369" s="472"/>
      <c r="RRK369" s="472"/>
      <c r="RRL369" s="472"/>
      <c r="RRM369" s="472"/>
      <c r="RRN369" s="472"/>
      <c r="RRO369" s="472"/>
      <c r="RRP369" s="472"/>
      <c r="RRQ369" s="472"/>
      <c r="RRR369" s="472"/>
      <c r="RRS369" s="472"/>
      <c r="RRT369" s="472"/>
      <c r="RRU369" s="472"/>
      <c r="RRV369" s="472"/>
      <c r="RRW369" s="472"/>
      <c r="RRX369" s="472"/>
      <c r="RRY369" s="472"/>
      <c r="RRZ369" s="472"/>
      <c r="RSA369" s="472"/>
      <c r="RSB369" s="472"/>
      <c r="RSC369" s="472"/>
      <c r="RSD369" s="472"/>
      <c r="RSE369" s="472"/>
      <c r="RSF369" s="472"/>
      <c r="RSG369" s="472"/>
      <c r="RSH369" s="472"/>
      <c r="RSI369" s="472"/>
      <c r="RSJ369" s="472"/>
      <c r="RSK369" s="472"/>
      <c r="RSL369" s="472"/>
      <c r="RSM369" s="472"/>
      <c r="RSN369" s="472"/>
      <c r="RSO369" s="472"/>
      <c r="RSP369" s="472"/>
      <c r="RSQ369" s="472"/>
      <c r="RSR369" s="472"/>
      <c r="RSS369" s="472"/>
      <c r="RST369" s="472"/>
      <c r="RSU369" s="472"/>
      <c r="RSV369" s="472"/>
      <c r="RSW369" s="472"/>
      <c r="RSX369" s="472"/>
      <c r="RSY369" s="472"/>
      <c r="RSZ369" s="472"/>
      <c r="RTA369" s="472"/>
      <c r="RTB369" s="472"/>
      <c r="RTC369" s="472"/>
      <c r="RTD369" s="472"/>
      <c r="RTE369" s="472"/>
      <c r="RTF369" s="472"/>
      <c r="RTG369" s="472"/>
      <c r="RTH369" s="472"/>
      <c r="RTI369" s="472"/>
      <c r="RTJ369" s="472"/>
      <c r="RTK369" s="472"/>
      <c r="RTL369" s="472"/>
      <c r="RTM369" s="472"/>
      <c r="RTN369" s="472"/>
      <c r="RTO369" s="472"/>
      <c r="RTP369" s="472"/>
      <c r="RTQ369" s="472"/>
      <c r="RTR369" s="472"/>
      <c r="RTS369" s="472"/>
      <c r="RTT369" s="472"/>
      <c r="RTU369" s="472"/>
      <c r="RTV369" s="472"/>
      <c r="RTW369" s="472"/>
      <c r="RTX369" s="472"/>
      <c r="RTY369" s="472"/>
      <c r="RTZ369" s="472"/>
      <c r="RUA369" s="472"/>
      <c r="RUB369" s="472"/>
      <c r="RUC369" s="472"/>
      <c r="RUD369" s="472"/>
      <c r="RUE369" s="472"/>
      <c r="RUF369" s="472"/>
      <c r="RUG369" s="472"/>
      <c r="RUH369" s="472"/>
      <c r="RUI369" s="472"/>
      <c r="RUJ369" s="472"/>
      <c r="RUK369" s="472"/>
      <c r="RUL369" s="472"/>
      <c r="RUM369" s="472"/>
      <c r="RUN369" s="472"/>
      <c r="RUO369" s="472"/>
      <c r="RUP369" s="472"/>
      <c r="RUQ369" s="472"/>
      <c r="RUR369" s="472"/>
      <c r="RUS369" s="472"/>
      <c r="RUT369" s="472"/>
      <c r="RUU369" s="472"/>
      <c r="RUV369" s="472"/>
      <c r="RUW369" s="472"/>
      <c r="RUX369" s="472"/>
      <c r="RUY369" s="472"/>
      <c r="RUZ369" s="472"/>
      <c r="RVA369" s="472"/>
      <c r="RVB369" s="472"/>
      <c r="RVC369" s="472"/>
      <c r="RVD369" s="472"/>
      <c r="RVE369" s="472"/>
      <c r="RVF369" s="472"/>
      <c r="RVG369" s="472"/>
      <c r="RVH369" s="472"/>
      <c r="RVI369" s="472"/>
      <c r="RVJ369" s="472"/>
      <c r="RVK369" s="472"/>
      <c r="RVL369" s="472"/>
      <c r="RVM369" s="472"/>
      <c r="RVN369" s="472"/>
      <c r="RVO369" s="472"/>
      <c r="RVP369" s="472"/>
      <c r="RVQ369" s="472"/>
      <c r="RVR369" s="472"/>
      <c r="RVS369" s="472"/>
      <c r="RVT369" s="472"/>
      <c r="RVU369" s="472"/>
      <c r="RVV369" s="472"/>
      <c r="RVW369" s="472"/>
      <c r="RVX369" s="472"/>
      <c r="RVY369" s="472"/>
      <c r="RVZ369" s="472"/>
      <c r="RWA369" s="472"/>
      <c r="RWB369" s="472"/>
      <c r="RWC369" s="472"/>
      <c r="RWD369" s="472"/>
      <c r="RWE369" s="472"/>
      <c r="RWF369" s="472"/>
      <c r="RWG369" s="472"/>
      <c r="RWH369" s="472"/>
      <c r="RWI369" s="472"/>
      <c r="RWJ369" s="472"/>
      <c r="RWK369" s="472"/>
      <c r="RWL369" s="472"/>
      <c r="RWM369" s="472"/>
      <c r="RWN369" s="472"/>
      <c r="RWO369" s="472"/>
      <c r="RWP369" s="472"/>
      <c r="RWQ369" s="472"/>
      <c r="RWR369" s="472"/>
      <c r="RWS369" s="472"/>
      <c r="RWT369" s="472"/>
      <c r="RWU369" s="472"/>
      <c r="RWV369" s="472"/>
      <c r="RWW369" s="472"/>
      <c r="RWX369" s="472"/>
      <c r="RWY369" s="472"/>
      <c r="RWZ369" s="472"/>
      <c r="RXA369" s="472"/>
      <c r="RXB369" s="472"/>
      <c r="RXC369" s="472"/>
      <c r="RXD369" s="472"/>
      <c r="RXE369" s="472"/>
      <c r="RXF369" s="472"/>
      <c r="RXG369" s="472"/>
      <c r="RXH369" s="472"/>
      <c r="RXI369" s="472"/>
      <c r="RXJ369" s="472"/>
      <c r="RXK369" s="472"/>
      <c r="RXL369" s="472"/>
      <c r="RXO369" s="472"/>
      <c r="RXP369" s="472"/>
      <c r="RXQ369" s="472"/>
      <c r="RXR369" s="472"/>
      <c r="RXS369" s="472"/>
      <c r="RXT369" s="472"/>
      <c r="RXU369" s="472"/>
      <c r="RXV369" s="472"/>
      <c r="RXW369" s="472"/>
      <c r="RXX369" s="472"/>
      <c r="RXY369" s="472"/>
      <c r="RXZ369" s="472"/>
      <c r="RYA369" s="472"/>
      <c r="RYB369" s="472"/>
      <c r="RYC369" s="472"/>
      <c r="RYD369" s="472"/>
      <c r="RYE369" s="472"/>
      <c r="RYF369" s="472"/>
      <c r="RYG369" s="472"/>
      <c r="RYH369" s="472"/>
      <c r="RYI369" s="472"/>
      <c r="RYJ369" s="472"/>
      <c r="RYK369" s="472"/>
      <c r="RYL369" s="472"/>
      <c r="RYM369" s="472"/>
      <c r="RYN369" s="472"/>
      <c r="RYO369" s="472"/>
      <c r="RYP369" s="472"/>
      <c r="RYQ369" s="472"/>
      <c r="RYR369" s="472"/>
      <c r="RYS369" s="472"/>
      <c r="RYT369" s="472"/>
      <c r="RYU369" s="472"/>
      <c r="RYV369" s="472"/>
      <c r="RYW369" s="472"/>
      <c r="RYX369" s="472"/>
      <c r="RYY369" s="472"/>
      <c r="RYZ369" s="472"/>
      <c r="RZA369" s="472"/>
      <c r="RZB369" s="472"/>
      <c r="RZC369" s="472"/>
      <c r="RZD369" s="472"/>
      <c r="RZE369" s="472"/>
      <c r="RZF369" s="472"/>
      <c r="RZG369" s="472"/>
      <c r="RZH369" s="472"/>
      <c r="RZI369" s="472"/>
      <c r="RZJ369" s="472"/>
      <c r="RZK369" s="472"/>
      <c r="RZL369" s="472"/>
      <c r="RZM369" s="472"/>
      <c r="RZN369" s="472"/>
      <c r="RZO369" s="472"/>
      <c r="RZP369" s="472"/>
      <c r="RZQ369" s="472"/>
      <c r="RZR369" s="472"/>
      <c r="RZS369" s="472"/>
      <c r="RZT369" s="472"/>
      <c r="RZU369" s="472"/>
      <c r="RZV369" s="472"/>
      <c r="RZW369" s="472"/>
      <c r="RZX369" s="472"/>
      <c r="RZY369" s="472"/>
      <c r="RZZ369" s="472"/>
      <c r="SAA369" s="472"/>
      <c r="SAB369" s="472"/>
      <c r="SAC369" s="472"/>
      <c r="SAD369" s="472"/>
      <c r="SAE369" s="472"/>
      <c r="SAF369" s="472"/>
      <c r="SAG369" s="472"/>
      <c r="SAH369" s="472"/>
      <c r="SAI369" s="472"/>
      <c r="SAJ369" s="472"/>
      <c r="SAK369" s="472"/>
      <c r="SAL369" s="472"/>
      <c r="SAM369" s="472"/>
      <c r="SAN369" s="472"/>
      <c r="SAO369" s="472"/>
      <c r="SAP369" s="472"/>
      <c r="SAQ369" s="472"/>
      <c r="SAR369" s="472"/>
      <c r="SAS369" s="472"/>
      <c r="SAT369" s="472"/>
      <c r="SAU369" s="472"/>
      <c r="SAV369" s="472"/>
      <c r="SAW369" s="472"/>
      <c r="SAX369" s="472"/>
      <c r="SAY369" s="472"/>
      <c r="SAZ369" s="472"/>
      <c r="SBA369" s="472"/>
      <c r="SBB369" s="472"/>
      <c r="SBC369" s="472"/>
      <c r="SBD369" s="472"/>
      <c r="SBE369" s="472"/>
      <c r="SBF369" s="472"/>
      <c r="SBG369" s="472"/>
      <c r="SBH369" s="472"/>
      <c r="SBI369" s="472"/>
      <c r="SBJ369" s="472"/>
      <c r="SBK369" s="472"/>
      <c r="SBL369" s="472"/>
      <c r="SBM369" s="472"/>
      <c r="SBN369" s="472"/>
      <c r="SBO369" s="472"/>
      <c r="SBP369" s="472"/>
      <c r="SBQ369" s="472"/>
      <c r="SBR369" s="472"/>
      <c r="SBS369" s="472"/>
      <c r="SBT369" s="472"/>
      <c r="SBU369" s="472"/>
      <c r="SBV369" s="472"/>
      <c r="SBW369" s="472"/>
      <c r="SBX369" s="472"/>
      <c r="SBY369" s="472"/>
      <c r="SBZ369" s="472"/>
      <c r="SCA369" s="472"/>
      <c r="SCB369" s="472"/>
      <c r="SCC369" s="472"/>
      <c r="SCD369" s="472"/>
      <c r="SCE369" s="472"/>
      <c r="SCF369" s="472"/>
      <c r="SCG369" s="472"/>
      <c r="SCH369" s="472"/>
      <c r="SCI369" s="472"/>
      <c r="SCJ369" s="472"/>
      <c r="SCK369" s="472"/>
      <c r="SCL369" s="472"/>
      <c r="SCM369" s="472"/>
      <c r="SCN369" s="472"/>
      <c r="SCO369" s="472"/>
      <c r="SCP369" s="472"/>
      <c r="SCQ369" s="472"/>
      <c r="SCR369" s="472"/>
      <c r="SCS369" s="472"/>
      <c r="SCT369" s="472"/>
      <c r="SCU369" s="472"/>
      <c r="SCV369" s="472"/>
      <c r="SCW369" s="472"/>
      <c r="SCX369" s="472"/>
      <c r="SCY369" s="472"/>
      <c r="SCZ369" s="472"/>
      <c r="SDA369" s="472"/>
      <c r="SDB369" s="472"/>
      <c r="SDC369" s="472"/>
      <c r="SDD369" s="472"/>
      <c r="SDE369" s="472"/>
      <c r="SDF369" s="472"/>
      <c r="SDG369" s="472"/>
      <c r="SDH369" s="472"/>
      <c r="SDI369" s="472"/>
      <c r="SDJ369" s="472"/>
      <c r="SDK369" s="472"/>
      <c r="SDL369" s="472"/>
      <c r="SDM369" s="472"/>
      <c r="SDN369" s="472"/>
      <c r="SDO369" s="472"/>
      <c r="SDP369" s="472"/>
      <c r="SDQ369" s="472"/>
      <c r="SDR369" s="472"/>
      <c r="SDS369" s="472"/>
      <c r="SDT369" s="472"/>
      <c r="SDU369" s="472"/>
      <c r="SDV369" s="472"/>
      <c r="SDW369" s="472"/>
      <c r="SDX369" s="472"/>
      <c r="SDY369" s="472"/>
      <c r="SDZ369" s="472"/>
      <c r="SEA369" s="472"/>
      <c r="SEB369" s="472"/>
      <c r="SEC369" s="472"/>
      <c r="SED369" s="472"/>
      <c r="SEE369" s="472"/>
      <c r="SEF369" s="472"/>
      <c r="SEG369" s="472"/>
      <c r="SEH369" s="472"/>
      <c r="SEI369" s="472"/>
      <c r="SEJ369" s="472"/>
      <c r="SEK369" s="472"/>
      <c r="SEL369" s="472"/>
      <c r="SEM369" s="472"/>
      <c r="SEN369" s="472"/>
      <c r="SEO369" s="472"/>
      <c r="SEP369" s="472"/>
      <c r="SEQ369" s="472"/>
      <c r="SER369" s="472"/>
      <c r="SES369" s="472"/>
      <c r="SET369" s="472"/>
      <c r="SEU369" s="472"/>
      <c r="SEV369" s="472"/>
      <c r="SEW369" s="472"/>
      <c r="SEX369" s="472"/>
      <c r="SEY369" s="472"/>
      <c r="SEZ369" s="472"/>
      <c r="SFA369" s="472"/>
      <c r="SFB369" s="472"/>
      <c r="SFC369" s="472"/>
      <c r="SFD369" s="472"/>
      <c r="SFE369" s="472"/>
      <c r="SFF369" s="472"/>
      <c r="SFG369" s="472"/>
      <c r="SFH369" s="472"/>
      <c r="SFI369" s="472"/>
      <c r="SFJ369" s="472"/>
      <c r="SFK369" s="472"/>
      <c r="SFL369" s="472"/>
      <c r="SFM369" s="472"/>
      <c r="SFN369" s="472"/>
      <c r="SFO369" s="472"/>
      <c r="SFP369" s="472"/>
      <c r="SFQ369" s="472"/>
      <c r="SFR369" s="472"/>
      <c r="SFS369" s="472"/>
      <c r="SFT369" s="472"/>
      <c r="SFU369" s="472"/>
      <c r="SFV369" s="472"/>
      <c r="SFW369" s="472"/>
      <c r="SFX369" s="472"/>
      <c r="SFY369" s="472"/>
      <c r="SFZ369" s="472"/>
      <c r="SGA369" s="472"/>
      <c r="SGB369" s="472"/>
      <c r="SGC369" s="472"/>
      <c r="SGD369" s="472"/>
      <c r="SGE369" s="472"/>
      <c r="SGF369" s="472"/>
      <c r="SGG369" s="472"/>
      <c r="SGH369" s="472"/>
      <c r="SGI369" s="472"/>
      <c r="SGJ369" s="472"/>
      <c r="SGK369" s="472"/>
      <c r="SGL369" s="472"/>
      <c r="SGM369" s="472"/>
      <c r="SGN369" s="472"/>
      <c r="SGO369" s="472"/>
      <c r="SGP369" s="472"/>
      <c r="SGQ369" s="472"/>
      <c r="SGR369" s="472"/>
      <c r="SGS369" s="472"/>
      <c r="SGT369" s="472"/>
      <c r="SGU369" s="472"/>
      <c r="SGV369" s="472"/>
      <c r="SGW369" s="472"/>
      <c r="SGX369" s="472"/>
      <c r="SGY369" s="472"/>
      <c r="SGZ369" s="472"/>
      <c r="SHA369" s="472"/>
      <c r="SHB369" s="472"/>
      <c r="SHC369" s="472"/>
      <c r="SHD369" s="472"/>
      <c r="SHE369" s="472"/>
      <c r="SHF369" s="472"/>
      <c r="SHG369" s="472"/>
      <c r="SHH369" s="472"/>
      <c r="SHK369" s="472"/>
      <c r="SHL369" s="472"/>
      <c r="SHM369" s="472"/>
      <c r="SHN369" s="472"/>
      <c r="SHO369" s="472"/>
      <c r="SHP369" s="472"/>
      <c r="SHQ369" s="472"/>
      <c r="SHR369" s="472"/>
      <c r="SHS369" s="472"/>
      <c r="SHT369" s="472"/>
      <c r="SHU369" s="472"/>
      <c r="SHV369" s="472"/>
      <c r="SHW369" s="472"/>
      <c r="SHX369" s="472"/>
      <c r="SHY369" s="472"/>
      <c r="SHZ369" s="472"/>
      <c r="SIA369" s="472"/>
      <c r="SIB369" s="472"/>
      <c r="SIC369" s="472"/>
      <c r="SID369" s="472"/>
      <c r="SIE369" s="472"/>
      <c r="SIF369" s="472"/>
      <c r="SIG369" s="472"/>
      <c r="SIH369" s="472"/>
      <c r="SII369" s="472"/>
      <c r="SIJ369" s="472"/>
      <c r="SIK369" s="472"/>
      <c r="SIL369" s="472"/>
      <c r="SIM369" s="472"/>
      <c r="SIN369" s="472"/>
      <c r="SIO369" s="472"/>
      <c r="SIP369" s="472"/>
      <c r="SIQ369" s="472"/>
      <c r="SIR369" s="472"/>
      <c r="SIS369" s="472"/>
      <c r="SIT369" s="472"/>
      <c r="SIU369" s="472"/>
      <c r="SIV369" s="472"/>
      <c r="SIW369" s="472"/>
      <c r="SIX369" s="472"/>
      <c r="SIY369" s="472"/>
      <c r="SIZ369" s="472"/>
      <c r="SJA369" s="472"/>
      <c r="SJB369" s="472"/>
      <c r="SJC369" s="472"/>
      <c r="SJD369" s="472"/>
      <c r="SJE369" s="472"/>
      <c r="SJF369" s="472"/>
      <c r="SJG369" s="472"/>
      <c r="SJH369" s="472"/>
      <c r="SJI369" s="472"/>
      <c r="SJJ369" s="472"/>
      <c r="SJK369" s="472"/>
      <c r="SJL369" s="472"/>
      <c r="SJM369" s="472"/>
      <c r="SJN369" s="472"/>
      <c r="SJO369" s="472"/>
      <c r="SJP369" s="472"/>
      <c r="SJQ369" s="472"/>
      <c r="SJR369" s="472"/>
      <c r="SJS369" s="472"/>
      <c r="SJT369" s="472"/>
      <c r="SJU369" s="472"/>
      <c r="SJV369" s="472"/>
      <c r="SJW369" s="472"/>
      <c r="SJX369" s="472"/>
      <c r="SJY369" s="472"/>
      <c r="SJZ369" s="472"/>
      <c r="SKA369" s="472"/>
      <c r="SKB369" s="472"/>
      <c r="SKC369" s="472"/>
      <c r="SKD369" s="472"/>
      <c r="SKE369" s="472"/>
      <c r="SKF369" s="472"/>
      <c r="SKG369" s="472"/>
      <c r="SKH369" s="472"/>
      <c r="SKI369" s="472"/>
      <c r="SKJ369" s="472"/>
      <c r="SKK369" s="472"/>
      <c r="SKL369" s="472"/>
      <c r="SKM369" s="472"/>
      <c r="SKN369" s="472"/>
      <c r="SKO369" s="472"/>
      <c r="SKP369" s="472"/>
      <c r="SKQ369" s="472"/>
      <c r="SKR369" s="472"/>
      <c r="SKS369" s="472"/>
      <c r="SKT369" s="472"/>
      <c r="SKU369" s="472"/>
      <c r="SKV369" s="472"/>
      <c r="SKW369" s="472"/>
      <c r="SKX369" s="472"/>
      <c r="SKY369" s="472"/>
      <c r="SKZ369" s="472"/>
      <c r="SLA369" s="472"/>
      <c r="SLB369" s="472"/>
      <c r="SLC369" s="472"/>
      <c r="SLD369" s="472"/>
      <c r="SLE369" s="472"/>
      <c r="SLF369" s="472"/>
      <c r="SLG369" s="472"/>
      <c r="SLH369" s="472"/>
      <c r="SLI369" s="472"/>
      <c r="SLJ369" s="472"/>
      <c r="SLK369" s="472"/>
      <c r="SLL369" s="472"/>
      <c r="SLM369" s="472"/>
      <c r="SLN369" s="472"/>
      <c r="SLO369" s="472"/>
      <c r="SLP369" s="472"/>
      <c r="SLQ369" s="472"/>
      <c r="SLR369" s="472"/>
      <c r="SLS369" s="472"/>
      <c r="SLT369" s="472"/>
      <c r="SLU369" s="472"/>
      <c r="SLV369" s="472"/>
      <c r="SLW369" s="472"/>
      <c r="SLX369" s="472"/>
      <c r="SLY369" s="472"/>
      <c r="SLZ369" s="472"/>
      <c r="SMA369" s="472"/>
      <c r="SMB369" s="472"/>
      <c r="SMC369" s="472"/>
      <c r="SMD369" s="472"/>
      <c r="SME369" s="472"/>
      <c r="SMF369" s="472"/>
      <c r="SMG369" s="472"/>
      <c r="SMH369" s="472"/>
      <c r="SMI369" s="472"/>
      <c r="SMJ369" s="472"/>
      <c r="SMK369" s="472"/>
      <c r="SML369" s="472"/>
      <c r="SMM369" s="472"/>
      <c r="SMN369" s="472"/>
      <c r="SMO369" s="472"/>
      <c r="SMP369" s="472"/>
      <c r="SMQ369" s="472"/>
      <c r="SMR369" s="472"/>
      <c r="SMS369" s="472"/>
      <c r="SMT369" s="472"/>
      <c r="SMU369" s="472"/>
      <c r="SMV369" s="472"/>
      <c r="SMW369" s="472"/>
      <c r="SMX369" s="472"/>
      <c r="SMY369" s="472"/>
      <c r="SMZ369" s="472"/>
      <c r="SNA369" s="472"/>
      <c r="SNB369" s="472"/>
      <c r="SNC369" s="472"/>
      <c r="SND369" s="472"/>
      <c r="SNE369" s="472"/>
      <c r="SNF369" s="472"/>
      <c r="SNG369" s="472"/>
      <c r="SNH369" s="472"/>
      <c r="SNI369" s="472"/>
      <c r="SNJ369" s="472"/>
      <c r="SNK369" s="472"/>
      <c r="SNL369" s="472"/>
      <c r="SNM369" s="472"/>
      <c r="SNN369" s="472"/>
      <c r="SNO369" s="472"/>
      <c r="SNP369" s="472"/>
      <c r="SNQ369" s="472"/>
      <c r="SNR369" s="472"/>
      <c r="SNS369" s="472"/>
      <c r="SNT369" s="472"/>
      <c r="SNU369" s="472"/>
      <c r="SNV369" s="472"/>
      <c r="SNW369" s="472"/>
      <c r="SNX369" s="472"/>
      <c r="SNY369" s="472"/>
      <c r="SNZ369" s="472"/>
      <c r="SOA369" s="472"/>
      <c r="SOB369" s="472"/>
      <c r="SOC369" s="472"/>
      <c r="SOD369" s="472"/>
      <c r="SOE369" s="472"/>
      <c r="SOF369" s="472"/>
      <c r="SOG369" s="472"/>
      <c r="SOH369" s="472"/>
      <c r="SOI369" s="472"/>
      <c r="SOJ369" s="472"/>
      <c r="SOK369" s="472"/>
      <c r="SOL369" s="472"/>
      <c r="SOM369" s="472"/>
      <c r="SON369" s="472"/>
      <c r="SOO369" s="472"/>
      <c r="SOP369" s="472"/>
      <c r="SOQ369" s="472"/>
      <c r="SOR369" s="472"/>
      <c r="SOS369" s="472"/>
      <c r="SOT369" s="472"/>
      <c r="SOU369" s="472"/>
      <c r="SOV369" s="472"/>
      <c r="SOW369" s="472"/>
      <c r="SOX369" s="472"/>
      <c r="SOY369" s="472"/>
      <c r="SOZ369" s="472"/>
      <c r="SPA369" s="472"/>
      <c r="SPB369" s="472"/>
      <c r="SPC369" s="472"/>
      <c r="SPD369" s="472"/>
      <c r="SPE369" s="472"/>
      <c r="SPF369" s="472"/>
      <c r="SPG369" s="472"/>
      <c r="SPH369" s="472"/>
      <c r="SPI369" s="472"/>
      <c r="SPJ369" s="472"/>
      <c r="SPK369" s="472"/>
      <c r="SPL369" s="472"/>
      <c r="SPM369" s="472"/>
      <c r="SPN369" s="472"/>
      <c r="SPO369" s="472"/>
      <c r="SPP369" s="472"/>
      <c r="SPQ369" s="472"/>
      <c r="SPR369" s="472"/>
      <c r="SPS369" s="472"/>
      <c r="SPT369" s="472"/>
      <c r="SPU369" s="472"/>
      <c r="SPV369" s="472"/>
      <c r="SPW369" s="472"/>
      <c r="SPX369" s="472"/>
      <c r="SPY369" s="472"/>
      <c r="SPZ369" s="472"/>
      <c r="SQA369" s="472"/>
      <c r="SQB369" s="472"/>
      <c r="SQC369" s="472"/>
      <c r="SQD369" s="472"/>
      <c r="SQE369" s="472"/>
      <c r="SQF369" s="472"/>
      <c r="SQG369" s="472"/>
      <c r="SQH369" s="472"/>
      <c r="SQI369" s="472"/>
      <c r="SQJ369" s="472"/>
      <c r="SQK369" s="472"/>
      <c r="SQL369" s="472"/>
      <c r="SQM369" s="472"/>
      <c r="SQN369" s="472"/>
      <c r="SQO369" s="472"/>
      <c r="SQP369" s="472"/>
      <c r="SQQ369" s="472"/>
      <c r="SQR369" s="472"/>
      <c r="SQS369" s="472"/>
      <c r="SQT369" s="472"/>
      <c r="SQU369" s="472"/>
      <c r="SQV369" s="472"/>
      <c r="SQW369" s="472"/>
      <c r="SQX369" s="472"/>
      <c r="SQY369" s="472"/>
      <c r="SQZ369" s="472"/>
      <c r="SRA369" s="472"/>
      <c r="SRB369" s="472"/>
      <c r="SRC369" s="472"/>
      <c r="SRD369" s="472"/>
      <c r="SRG369" s="472"/>
      <c r="SRH369" s="472"/>
      <c r="SRI369" s="472"/>
      <c r="SRJ369" s="472"/>
      <c r="SRK369" s="472"/>
      <c r="SRL369" s="472"/>
      <c r="SRM369" s="472"/>
      <c r="SRN369" s="472"/>
      <c r="SRO369" s="472"/>
      <c r="SRP369" s="472"/>
      <c r="SRQ369" s="472"/>
      <c r="SRR369" s="472"/>
      <c r="SRS369" s="472"/>
      <c r="SRT369" s="472"/>
      <c r="SRU369" s="472"/>
      <c r="SRV369" s="472"/>
      <c r="SRW369" s="472"/>
      <c r="SRX369" s="472"/>
      <c r="SRY369" s="472"/>
      <c r="SRZ369" s="472"/>
      <c r="SSA369" s="472"/>
      <c r="SSB369" s="472"/>
      <c r="SSC369" s="472"/>
      <c r="SSD369" s="472"/>
      <c r="SSE369" s="472"/>
      <c r="SSF369" s="472"/>
      <c r="SSG369" s="472"/>
      <c r="SSH369" s="472"/>
      <c r="SSI369" s="472"/>
      <c r="SSJ369" s="472"/>
      <c r="SSK369" s="472"/>
      <c r="SSL369" s="472"/>
      <c r="SSM369" s="472"/>
      <c r="SSN369" s="472"/>
      <c r="SSO369" s="472"/>
      <c r="SSP369" s="472"/>
      <c r="SSQ369" s="472"/>
      <c r="SSR369" s="472"/>
      <c r="SSS369" s="472"/>
      <c r="SST369" s="472"/>
      <c r="SSU369" s="472"/>
      <c r="SSV369" s="472"/>
      <c r="SSW369" s="472"/>
      <c r="SSX369" s="472"/>
      <c r="SSY369" s="472"/>
      <c r="SSZ369" s="472"/>
      <c r="STA369" s="472"/>
      <c r="STB369" s="472"/>
      <c r="STC369" s="472"/>
      <c r="STD369" s="472"/>
      <c r="STE369" s="472"/>
      <c r="STF369" s="472"/>
      <c r="STG369" s="472"/>
      <c r="STH369" s="472"/>
      <c r="STI369" s="472"/>
      <c r="STJ369" s="472"/>
      <c r="STK369" s="472"/>
      <c r="STL369" s="472"/>
      <c r="STM369" s="472"/>
      <c r="STN369" s="472"/>
      <c r="STO369" s="472"/>
      <c r="STP369" s="472"/>
      <c r="STQ369" s="472"/>
      <c r="STR369" s="472"/>
      <c r="STS369" s="472"/>
      <c r="STT369" s="472"/>
      <c r="STU369" s="472"/>
      <c r="STV369" s="472"/>
      <c r="STW369" s="472"/>
      <c r="STX369" s="472"/>
      <c r="STY369" s="472"/>
      <c r="STZ369" s="472"/>
      <c r="SUA369" s="472"/>
      <c r="SUB369" s="472"/>
      <c r="SUC369" s="472"/>
      <c r="SUD369" s="472"/>
      <c r="SUE369" s="472"/>
      <c r="SUF369" s="472"/>
      <c r="SUG369" s="472"/>
      <c r="SUH369" s="472"/>
      <c r="SUI369" s="472"/>
      <c r="SUJ369" s="472"/>
      <c r="SUK369" s="472"/>
      <c r="SUL369" s="472"/>
      <c r="SUM369" s="472"/>
      <c r="SUN369" s="472"/>
      <c r="SUO369" s="472"/>
      <c r="SUP369" s="472"/>
      <c r="SUQ369" s="472"/>
      <c r="SUR369" s="472"/>
      <c r="SUS369" s="472"/>
      <c r="SUT369" s="472"/>
      <c r="SUU369" s="472"/>
      <c r="SUV369" s="472"/>
      <c r="SUW369" s="472"/>
      <c r="SUX369" s="472"/>
      <c r="SUY369" s="472"/>
      <c r="SUZ369" s="472"/>
      <c r="SVA369" s="472"/>
      <c r="SVB369" s="472"/>
      <c r="SVC369" s="472"/>
      <c r="SVD369" s="472"/>
      <c r="SVE369" s="472"/>
      <c r="SVF369" s="472"/>
      <c r="SVG369" s="472"/>
      <c r="SVH369" s="472"/>
      <c r="SVI369" s="472"/>
      <c r="SVJ369" s="472"/>
      <c r="SVK369" s="472"/>
      <c r="SVL369" s="472"/>
      <c r="SVM369" s="472"/>
      <c r="SVN369" s="472"/>
      <c r="SVO369" s="472"/>
      <c r="SVP369" s="472"/>
      <c r="SVQ369" s="472"/>
      <c r="SVR369" s="472"/>
      <c r="SVS369" s="472"/>
      <c r="SVT369" s="472"/>
      <c r="SVU369" s="472"/>
      <c r="SVV369" s="472"/>
      <c r="SVW369" s="472"/>
      <c r="SVX369" s="472"/>
      <c r="SVY369" s="472"/>
      <c r="SVZ369" s="472"/>
      <c r="SWA369" s="472"/>
      <c r="SWB369" s="472"/>
      <c r="SWC369" s="472"/>
      <c r="SWD369" s="472"/>
      <c r="SWE369" s="472"/>
      <c r="SWF369" s="472"/>
      <c r="SWG369" s="472"/>
      <c r="SWH369" s="472"/>
      <c r="SWI369" s="472"/>
      <c r="SWJ369" s="472"/>
      <c r="SWK369" s="472"/>
      <c r="SWL369" s="472"/>
      <c r="SWM369" s="472"/>
      <c r="SWN369" s="472"/>
      <c r="SWO369" s="472"/>
      <c r="SWP369" s="472"/>
      <c r="SWQ369" s="472"/>
      <c r="SWR369" s="472"/>
      <c r="SWS369" s="472"/>
      <c r="SWT369" s="472"/>
      <c r="SWU369" s="472"/>
      <c r="SWV369" s="472"/>
      <c r="SWW369" s="472"/>
      <c r="SWX369" s="472"/>
      <c r="SWY369" s="472"/>
      <c r="SWZ369" s="472"/>
      <c r="SXA369" s="472"/>
      <c r="SXB369" s="472"/>
      <c r="SXC369" s="472"/>
      <c r="SXD369" s="472"/>
      <c r="SXE369" s="472"/>
      <c r="SXF369" s="472"/>
      <c r="SXG369" s="472"/>
      <c r="SXH369" s="472"/>
      <c r="SXI369" s="472"/>
      <c r="SXJ369" s="472"/>
      <c r="SXK369" s="472"/>
      <c r="SXL369" s="472"/>
      <c r="SXM369" s="472"/>
      <c r="SXN369" s="472"/>
      <c r="SXO369" s="472"/>
      <c r="SXP369" s="472"/>
      <c r="SXQ369" s="472"/>
      <c r="SXR369" s="472"/>
      <c r="SXS369" s="472"/>
      <c r="SXT369" s="472"/>
      <c r="SXU369" s="472"/>
      <c r="SXV369" s="472"/>
      <c r="SXW369" s="472"/>
      <c r="SXX369" s="472"/>
      <c r="SXY369" s="472"/>
      <c r="SXZ369" s="472"/>
      <c r="SYA369" s="472"/>
      <c r="SYB369" s="472"/>
      <c r="SYC369" s="472"/>
      <c r="SYD369" s="472"/>
      <c r="SYE369" s="472"/>
      <c r="SYF369" s="472"/>
      <c r="SYG369" s="472"/>
      <c r="SYH369" s="472"/>
      <c r="SYI369" s="472"/>
      <c r="SYJ369" s="472"/>
      <c r="SYK369" s="472"/>
      <c r="SYL369" s="472"/>
      <c r="SYM369" s="472"/>
      <c r="SYN369" s="472"/>
      <c r="SYO369" s="472"/>
      <c r="SYP369" s="472"/>
      <c r="SYQ369" s="472"/>
      <c r="SYR369" s="472"/>
      <c r="SYS369" s="472"/>
      <c r="SYT369" s="472"/>
      <c r="SYU369" s="472"/>
      <c r="SYV369" s="472"/>
      <c r="SYW369" s="472"/>
      <c r="SYX369" s="472"/>
      <c r="SYY369" s="472"/>
      <c r="SYZ369" s="472"/>
      <c r="SZA369" s="472"/>
      <c r="SZB369" s="472"/>
      <c r="SZC369" s="472"/>
      <c r="SZD369" s="472"/>
      <c r="SZE369" s="472"/>
      <c r="SZF369" s="472"/>
      <c r="SZG369" s="472"/>
      <c r="SZH369" s="472"/>
      <c r="SZI369" s="472"/>
      <c r="SZJ369" s="472"/>
      <c r="SZK369" s="472"/>
      <c r="SZL369" s="472"/>
      <c r="SZM369" s="472"/>
      <c r="SZN369" s="472"/>
      <c r="SZO369" s="472"/>
      <c r="SZP369" s="472"/>
      <c r="SZQ369" s="472"/>
      <c r="SZR369" s="472"/>
      <c r="SZS369" s="472"/>
      <c r="SZT369" s="472"/>
      <c r="SZU369" s="472"/>
      <c r="SZV369" s="472"/>
      <c r="SZW369" s="472"/>
      <c r="SZX369" s="472"/>
      <c r="SZY369" s="472"/>
      <c r="SZZ369" s="472"/>
      <c r="TAA369" s="472"/>
      <c r="TAB369" s="472"/>
      <c r="TAC369" s="472"/>
      <c r="TAD369" s="472"/>
      <c r="TAE369" s="472"/>
      <c r="TAF369" s="472"/>
      <c r="TAG369" s="472"/>
      <c r="TAH369" s="472"/>
      <c r="TAI369" s="472"/>
      <c r="TAJ369" s="472"/>
      <c r="TAK369" s="472"/>
      <c r="TAL369" s="472"/>
      <c r="TAM369" s="472"/>
      <c r="TAN369" s="472"/>
      <c r="TAO369" s="472"/>
      <c r="TAP369" s="472"/>
      <c r="TAQ369" s="472"/>
      <c r="TAR369" s="472"/>
      <c r="TAS369" s="472"/>
      <c r="TAT369" s="472"/>
      <c r="TAU369" s="472"/>
      <c r="TAV369" s="472"/>
      <c r="TAW369" s="472"/>
      <c r="TAX369" s="472"/>
      <c r="TAY369" s="472"/>
      <c r="TAZ369" s="472"/>
      <c r="TBC369" s="472"/>
      <c r="TBD369" s="472"/>
      <c r="TBE369" s="472"/>
      <c r="TBF369" s="472"/>
      <c r="TBG369" s="472"/>
      <c r="TBH369" s="472"/>
      <c r="TBI369" s="472"/>
      <c r="TBJ369" s="472"/>
      <c r="TBK369" s="472"/>
      <c r="TBL369" s="472"/>
      <c r="TBM369" s="472"/>
      <c r="TBN369" s="472"/>
      <c r="TBO369" s="472"/>
      <c r="TBP369" s="472"/>
      <c r="TBQ369" s="472"/>
      <c r="TBR369" s="472"/>
      <c r="TBS369" s="472"/>
      <c r="TBT369" s="472"/>
      <c r="TBU369" s="472"/>
      <c r="TBV369" s="472"/>
      <c r="TBW369" s="472"/>
      <c r="TBX369" s="472"/>
      <c r="TBY369" s="472"/>
      <c r="TBZ369" s="472"/>
      <c r="TCA369" s="472"/>
      <c r="TCB369" s="472"/>
      <c r="TCC369" s="472"/>
      <c r="TCD369" s="472"/>
      <c r="TCE369" s="472"/>
      <c r="TCF369" s="472"/>
      <c r="TCG369" s="472"/>
      <c r="TCH369" s="472"/>
      <c r="TCI369" s="472"/>
      <c r="TCJ369" s="472"/>
      <c r="TCK369" s="472"/>
      <c r="TCL369" s="472"/>
      <c r="TCM369" s="472"/>
      <c r="TCN369" s="472"/>
      <c r="TCO369" s="472"/>
      <c r="TCP369" s="472"/>
      <c r="TCQ369" s="472"/>
      <c r="TCR369" s="472"/>
      <c r="TCS369" s="472"/>
      <c r="TCT369" s="472"/>
      <c r="TCU369" s="472"/>
      <c r="TCV369" s="472"/>
      <c r="TCW369" s="472"/>
      <c r="TCX369" s="472"/>
      <c r="TCY369" s="472"/>
      <c r="TCZ369" s="472"/>
      <c r="TDA369" s="472"/>
      <c r="TDB369" s="472"/>
      <c r="TDC369" s="472"/>
      <c r="TDD369" s="472"/>
      <c r="TDE369" s="472"/>
      <c r="TDF369" s="472"/>
      <c r="TDG369" s="472"/>
      <c r="TDH369" s="472"/>
      <c r="TDI369" s="472"/>
      <c r="TDJ369" s="472"/>
      <c r="TDK369" s="472"/>
      <c r="TDL369" s="472"/>
      <c r="TDM369" s="472"/>
      <c r="TDN369" s="472"/>
      <c r="TDO369" s="472"/>
      <c r="TDP369" s="472"/>
      <c r="TDQ369" s="472"/>
      <c r="TDR369" s="472"/>
      <c r="TDS369" s="472"/>
      <c r="TDT369" s="472"/>
      <c r="TDU369" s="472"/>
      <c r="TDV369" s="472"/>
      <c r="TDW369" s="472"/>
      <c r="TDX369" s="472"/>
      <c r="TDY369" s="472"/>
      <c r="TDZ369" s="472"/>
      <c r="TEA369" s="472"/>
      <c r="TEB369" s="472"/>
      <c r="TEC369" s="472"/>
      <c r="TED369" s="472"/>
      <c r="TEE369" s="472"/>
      <c r="TEF369" s="472"/>
      <c r="TEG369" s="472"/>
      <c r="TEH369" s="472"/>
      <c r="TEI369" s="472"/>
      <c r="TEJ369" s="472"/>
      <c r="TEK369" s="472"/>
      <c r="TEL369" s="472"/>
      <c r="TEM369" s="472"/>
      <c r="TEN369" s="472"/>
      <c r="TEO369" s="472"/>
      <c r="TEP369" s="472"/>
      <c r="TEQ369" s="472"/>
      <c r="TER369" s="472"/>
      <c r="TES369" s="472"/>
      <c r="TET369" s="472"/>
      <c r="TEU369" s="472"/>
      <c r="TEV369" s="472"/>
      <c r="TEW369" s="472"/>
      <c r="TEX369" s="472"/>
      <c r="TEY369" s="472"/>
      <c r="TEZ369" s="472"/>
      <c r="TFA369" s="472"/>
      <c r="TFB369" s="472"/>
      <c r="TFC369" s="472"/>
      <c r="TFD369" s="472"/>
      <c r="TFE369" s="472"/>
      <c r="TFF369" s="472"/>
      <c r="TFG369" s="472"/>
      <c r="TFH369" s="472"/>
      <c r="TFI369" s="472"/>
      <c r="TFJ369" s="472"/>
      <c r="TFK369" s="472"/>
      <c r="TFL369" s="472"/>
      <c r="TFM369" s="472"/>
      <c r="TFN369" s="472"/>
      <c r="TFO369" s="472"/>
      <c r="TFP369" s="472"/>
      <c r="TFQ369" s="472"/>
      <c r="TFR369" s="472"/>
      <c r="TFS369" s="472"/>
      <c r="TFT369" s="472"/>
      <c r="TFU369" s="472"/>
      <c r="TFV369" s="472"/>
      <c r="TFW369" s="472"/>
      <c r="TFX369" s="472"/>
      <c r="TFY369" s="472"/>
      <c r="TFZ369" s="472"/>
      <c r="TGA369" s="472"/>
      <c r="TGB369" s="472"/>
      <c r="TGC369" s="472"/>
      <c r="TGD369" s="472"/>
      <c r="TGE369" s="472"/>
      <c r="TGF369" s="472"/>
      <c r="TGG369" s="472"/>
      <c r="TGH369" s="472"/>
      <c r="TGI369" s="472"/>
      <c r="TGJ369" s="472"/>
      <c r="TGK369" s="472"/>
      <c r="TGL369" s="472"/>
      <c r="TGM369" s="472"/>
      <c r="TGN369" s="472"/>
      <c r="TGO369" s="472"/>
      <c r="TGP369" s="472"/>
      <c r="TGQ369" s="472"/>
      <c r="TGR369" s="472"/>
      <c r="TGS369" s="472"/>
      <c r="TGT369" s="472"/>
      <c r="TGU369" s="472"/>
      <c r="TGV369" s="472"/>
      <c r="TGW369" s="472"/>
      <c r="TGX369" s="472"/>
      <c r="TGY369" s="472"/>
      <c r="TGZ369" s="472"/>
      <c r="THA369" s="472"/>
      <c r="THB369" s="472"/>
      <c r="THC369" s="472"/>
      <c r="THD369" s="472"/>
      <c r="THE369" s="472"/>
      <c r="THF369" s="472"/>
      <c r="THG369" s="472"/>
      <c r="THH369" s="472"/>
      <c r="THI369" s="472"/>
      <c r="THJ369" s="472"/>
      <c r="THK369" s="472"/>
      <c r="THL369" s="472"/>
      <c r="THM369" s="472"/>
      <c r="THN369" s="472"/>
      <c r="THO369" s="472"/>
      <c r="THP369" s="472"/>
      <c r="THQ369" s="472"/>
      <c r="THR369" s="472"/>
      <c r="THS369" s="472"/>
      <c r="THT369" s="472"/>
      <c r="THU369" s="472"/>
      <c r="THV369" s="472"/>
      <c r="THW369" s="472"/>
      <c r="THX369" s="472"/>
      <c r="THY369" s="472"/>
      <c r="THZ369" s="472"/>
      <c r="TIA369" s="472"/>
      <c r="TIB369" s="472"/>
      <c r="TIC369" s="472"/>
      <c r="TID369" s="472"/>
      <c r="TIE369" s="472"/>
      <c r="TIF369" s="472"/>
      <c r="TIG369" s="472"/>
      <c r="TIH369" s="472"/>
      <c r="TII369" s="472"/>
      <c r="TIJ369" s="472"/>
      <c r="TIK369" s="472"/>
      <c r="TIL369" s="472"/>
      <c r="TIM369" s="472"/>
      <c r="TIN369" s="472"/>
      <c r="TIO369" s="472"/>
      <c r="TIP369" s="472"/>
      <c r="TIQ369" s="472"/>
      <c r="TIR369" s="472"/>
      <c r="TIS369" s="472"/>
      <c r="TIT369" s="472"/>
      <c r="TIU369" s="472"/>
      <c r="TIV369" s="472"/>
      <c r="TIW369" s="472"/>
      <c r="TIX369" s="472"/>
      <c r="TIY369" s="472"/>
      <c r="TIZ369" s="472"/>
      <c r="TJA369" s="472"/>
      <c r="TJB369" s="472"/>
      <c r="TJC369" s="472"/>
      <c r="TJD369" s="472"/>
      <c r="TJE369" s="472"/>
      <c r="TJF369" s="472"/>
      <c r="TJG369" s="472"/>
      <c r="TJH369" s="472"/>
      <c r="TJI369" s="472"/>
      <c r="TJJ369" s="472"/>
      <c r="TJK369" s="472"/>
      <c r="TJL369" s="472"/>
      <c r="TJM369" s="472"/>
      <c r="TJN369" s="472"/>
      <c r="TJO369" s="472"/>
      <c r="TJP369" s="472"/>
      <c r="TJQ369" s="472"/>
      <c r="TJR369" s="472"/>
      <c r="TJS369" s="472"/>
      <c r="TJT369" s="472"/>
      <c r="TJU369" s="472"/>
      <c r="TJV369" s="472"/>
      <c r="TJW369" s="472"/>
      <c r="TJX369" s="472"/>
      <c r="TJY369" s="472"/>
      <c r="TJZ369" s="472"/>
      <c r="TKA369" s="472"/>
      <c r="TKB369" s="472"/>
      <c r="TKC369" s="472"/>
      <c r="TKD369" s="472"/>
      <c r="TKE369" s="472"/>
      <c r="TKF369" s="472"/>
      <c r="TKG369" s="472"/>
      <c r="TKH369" s="472"/>
      <c r="TKI369" s="472"/>
      <c r="TKJ369" s="472"/>
      <c r="TKK369" s="472"/>
      <c r="TKL369" s="472"/>
      <c r="TKM369" s="472"/>
      <c r="TKN369" s="472"/>
      <c r="TKO369" s="472"/>
      <c r="TKP369" s="472"/>
      <c r="TKQ369" s="472"/>
      <c r="TKR369" s="472"/>
      <c r="TKS369" s="472"/>
      <c r="TKT369" s="472"/>
      <c r="TKU369" s="472"/>
      <c r="TKV369" s="472"/>
      <c r="TKY369" s="472"/>
      <c r="TKZ369" s="472"/>
      <c r="TLA369" s="472"/>
      <c r="TLB369" s="472"/>
      <c r="TLC369" s="472"/>
      <c r="TLD369" s="472"/>
      <c r="TLE369" s="472"/>
      <c r="TLF369" s="472"/>
      <c r="TLG369" s="472"/>
      <c r="TLH369" s="472"/>
      <c r="TLI369" s="472"/>
      <c r="TLJ369" s="472"/>
      <c r="TLK369" s="472"/>
      <c r="TLL369" s="472"/>
      <c r="TLM369" s="472"/>
      <c r="TLN369" s="472"/>
      <c r="TLO369" s="472"/>
      <c r="TLP369" s="472"/>
      <c r="TLQ369" s="472"/>
      <c r="TLR369" s="472"/>
      <c r="TLS369" s="472"/>
      <c r="TLT369" s="472"/>
      <c r="TLU369" s="472"/>
      <c r="TLV369" s="472"/>
      <c r="TLW369" s="472"/>
      <c r="TLX369" s="472"/>
      <c r="TLY369" s="472"/>
      <c r="TLZ369" s="472"/>
      <c r="TMA369" s="472"/>
      <c r="TMB369" s="472"/>
      <c r="TMC369" s="472"/>
      <c r="TMD369" s="472"/>
      <c r="TME369" s="472"/>
      <c r="TMF369" s="472"/>
      <c r="TMG369" s="472"/>
      <c r="TMH369" s="472"/>
      <c r="TMI369" s="472"/>
      <c r="TMJ369" s="472"/>
      <c r="TMK369" s="472"/>
      <c r="TML369" s="472"/>
      <c r="TMM369" s="472"/>
      <c r="TMN369" s="472"/>
      <c r="TMO369" s="472"/>
      <c r="TMP369" s="472"/>
      <c r="TMQ369" s="472"/>
      <c r="TMR369" s="472"/>
      <c r="TMS369" s="472"/>
      <c r="TMT369" s="472"/>
      <c r="TMU369" s="472"/>
      <c r="TMV369" s="472"/>
      <c r="TMW369" s="472"/>
      <c r="TMX369" s="472"/>
      <c r="TMY369" s="472"/>
      <c r="TMZ369" s="472"/>
      <c r="TNA369" s="472"/>
      <c r="TNB369" s="472"/>
      <c r="TNC369" s="472"/>
      <c r="TND369" s="472"/>
      <c r="TNE369" s="472"/>
      <c r="TNF369" s="472"/>
      <c r="TNG369" s="472"/>
      <c r="TNH369" s="472"/>
      <c r="TNI369" s="472"/>
      <c r="TNJ369" s="472"/>
      <c r="TNK369" s="472"/>
      <c r="TNL369" s="472"/>
      <c r="TNM369" s="472"/>
      <c r="TNN369" s="472"/>
      <c r="TNO369" s="472"/>
      <c r="TNP369" s="472"/>
      <c r="TNQ369" s="472"/>
      <c r="TNR369" s="472"/>
      <c r="TNS369" s="472"/>
      <c r="TNT369" s="472"/>
      <c r="TNU369" s="472"/>
      <c r="TNV369" s="472"/>
      <c r="TNW369" s="472"/>
      <c r="TNX369" s="472"/>
      <c r="TNY369" s="472"/>
      <c r="TNZ369" s="472"/>
      <c r="TOA369" s="472"/>
      <c r="TOB369" s="472"/>
      <c r="TOC369" s="472"/>
      <c r="TOD369" s="472"/>
      <c r="TOE369" s="472"/>
      <c r="TOF369" s="472"/>
      <c r="TOG369" s="472"/>
      <c r="TOH369" s="472"/>
      <c r="TOI369" s="472"/>
      <c r="TOJ369" s="472"/>
      <c r="TOK369" s="472"/>
      <c r="TOL369" s="472"/>
      <c r="TOM369" s="472"/>
      <c r="TON369" s="472"/>
      <c r="TOO369" s="472"/>
      <c r="TOP369" s="472"/>
      <c r="TOQ369" s="472"/>
      <c r="TOR369" s="472"/>
      <c r="TOS369" s="472"/>
      <c r="TOT369" s="472"/>
      <c r="TOU369" s="472"/>
      <c r="TOV369" s="472"/>
      <c r="TOW369" s="472"/>
      <c r="TOX369" s="472"/>
      <c r="TOY369" s="472"/>
      <c r="TOZ369" s="472"/>
      <c r="TPA369" s="472"/>
      <c r="TPB369" s="472"/>
      <c r="TPC369" s="472"/>
      <c r="TPD369" s="472"/>
      <c r="TPE369" s="472"/>
      <c r="TPF369" s="472"/>
      <c r="TPG369" s="472"/>
      <c r="TPH369" s="472"/>
      <c r="TPI369" s="472"/>
      <c r="TPJ369" s="472"/>
      <c r="TPK369" s="472"/>
      <c r="TPL369" s="472"/>
      <c r="TPM369" s="472"/>
      <c r="TPN369" s="472"/>
      <c r="TPO369" s="472"/>
      <c r="TPP369" s="472"/>
      <c r="TPQ369" s="472"/>
      <c r="TPR369" s="472"/>
      <c r="TPS369" s="472"/>
      <c r="TPT369" s="472"/>
      <c r="TPU369" s="472"/>
      <c r="TPV369" s="472"/>
      <c r="TPW369" s="472"/>
      <c r="TPX369" s="472"/>
      <c r="TPY369" s="472"/>
      <c r="TPZ369" s="472"/>
      <c r="TQA369" s="472"/>
      <c r="TQB369" s="472"/>
      <c r="TQC369" s="472"/>
      <c r="TQD369" s="472"/>
      <c r="TQE369" s="472"/>
      <c r="TQF369" s="472"/>
      <c r="TQG369" s="472"/>
      <c r="TQH369" s="472"/>
      <c r="TQI369" s="472"/>
      <c r="TQJ369" s="472"/>
      <c r="TQK369" s="472"/>
      <c r="TQL369" s="472"/>
      <c r="TQM369" s="472"/>
      <c r="TQN369" s="472"/>
      <c r="TQO369" s="472"/>
      <c r="TQP369" s="472"/>
      <c r="TQQ369" s="472"/>
      <c r="TQR369" s="472"/>
      <c r="TQS369" s="472"/>
      <c r="TQT369" s="472"/>
      <c r="TQU369" s="472"/>
      <c r="TQV369" s="472"/>
      <c r="TQW369" s="472"/>
      <c r="TQX369" s="472"/>
      <c r="TQY369" s="472"/>
      <c r="TQZ369" s="472"/>
      <c r="TRA369" s="472"/>
      <c r="TRB369" s="472"/>
      <c r="TRC369" s="472"/>
      <c r="TRD369" s="472"/>
      <c r="TRE369" s="472"/>
      <c r="TRF369" s="472"/>
      <c r="TRG369" s="472"/>
      <c r="TRH369" s="472"/>
      <c r="TRI369" s="472"/>
      <c r="TRJ369" s="472"/>
      <c r="TRK369" s="472"/>
      <c r="TRL369" s="472"/>
      <c r="TRM369" s="472"/>
      <c r="TRN369" s="472"/>
      <c r="TRO369" s="472"/>
      <c r="TRP369" s="472"/>
      <c r="TRQ369" s="472"/>
      <c r="TRR369" s="472"/>
      <c r="TRS369" s="472"/>
      <c r="TRT369" s="472"/>
      <c r="TRU369" s="472"/>
      <c r="TRV369" s="472"/>
      <c r="TRW369" s="472"/>
      <c r="TRX369" s="472"/>
      <c r="TRY369" s="472"/>
      <c r="TRZ369" s="472"/>
      <c r="TSA369" s="472"/>
      <c r="TSB369" s="472"/>
      <c r="TSC369" s="472"/>
      <c r="TSD369" s="472"/>
      <c r="TSE369" s="472"/>
      <c r="TSF369" s="472"/>
      <c r="TSG369" s="472"/>
      <c r="TSH369" s="472"/>
      <c r="TSI369" s="472"/>
      <c r="TSJ369" s="472"/>
      <c r="TSK369" s="472"/>
      <c r="TSL369" s="472"/>
      <c r="TSM369" s="472"/>
      <c r="TSN369" s="472"/>
      <c r="TSO369" s="472"/>
      <c r="TSP369" s="472"/>
      <c r="TSQ369" s="472"/>
      <c r="TSR369" s="472"/>
      <c r="TSS369" s="472"/>
      <c r="TST369" s="472"/>
      <c r="TSU369" s="472"/>
      <c r="TSV369" s="472"/>
      <c r="TSW369" s="472"/>
      <c r="TSX369" s="472"/>
      <c r="TSY369" s="472"/>
      <c r="TSZ369" s="472"/>
      <c r="TTA369" s="472"/>
      <c r="TTB369" s="472"/>
      <c r="TTC369" s="472"/>
      <c r="TTD369" s="472"/>
      <c r="TTE369" s="472"/>
      <c r="TTF369" s="472"/>
      <c r="TTG369" s="472"/>
      <c r="TTH369" s="472"/>
      <c r="TTI369" s="472"/>
      <c r="TTJ369" s="472"/>
      <c r="TTK369" s="472"/>
      <c r="TTL369" s="472"/>
      <c r="TTM369" s="472"/>
      <c r="TTN369" s="472"/>
      <c r="TTO369" s="472"/>
      <c r="TTP369" s="472"/>
      <c r="TTQ369" s="472"/>
      <c r="TTR369" s="472"/>
      <c r="TTS369" s="472"/>
      <c r="TTT369" s="472"/>
      <c r="TTU369" s="472"/>
      <c r="TTV369" s="472"/>
      <c r="TTW369" s="472"/>
      <c r="TTX369" s="472"/>
      <c r="TTY369" s="472"/>
      <c r="TTZ369" s="472"/>
      <c r="TUA369" s="472"/>
      <c r="TUB369" s="472"/>
      <c r="TUC369" s="472"/>
      <c r="TUD369" s="472"/>
      <c r="TUE369" s="472"/>
      <c r="TUF369" s="472"/>
      <c r="TUG369" s="472"/>
      <c r="TUH369" s="472"/>
      <c r="TUI369" s="472"/>
      <c r="TUJ369" s="472"/>
      <c r="TUK369" s="472"/>
      <c r="TUL369" s="472"/>
      <c r="TUM369" s="472"/>
      <c r="TUN369" s="472"/>
      <c r="TUO369" s="472"/>
      <c r="TUP369" s="472"/>
      <c r="TUQ369" s="472"/>
      <c r="TUR369" s="472"/>
      <c r="TUU369" s="472"/>
      <c r="TUV369" s="472"/>
      <c r="TUW369" s="472"/>
      <c r="TUX369" s="472"/>
      <c r="TUY369" s="472"/>
      <c r="TUZ369" s="472"/>
      <c r="TVA369" s="472"/>
      <c r="TVB369" s="472"/>
      <c r="TVC369" s="472"/>
      <c r="TVD369" s="472"/>
      <c r="TVE369" s="472"/>
      <c r="TVF369" s="472"/>
      <c r="TVG369" s="472"/>
      <c r="TVH369" s="472"/>
      <c r="TVI369" s="472"/>
      <c r="TVJ369" s="472"/>
      <c r="TVK369" s="472"/>
      <c r="TVL369" s="472"/>
      <c r="TVM369" s="472"/>
      <c r="TVN369" s="472"/>
      <c r="TVO369" s="472"/>
      <c r="TVP369" s="472"/>
      <c r="TVQ369" s="472"/>
      <c r="TVR369" s="472"/>
      <c r="TVS369" s="472"/>
      <c r="TVT369" s="472"/>
      <c r="TVU369" s="472"/>
      <c r="TVV369" s="472"/>
      <c r="TVW369" s="472"/>
      <c r="TVX369" s="472"/>
      <c r="TVY369" s="472"/>
      <c r="TVZ369" s="472"/>
      <c r="TWA369" s="472"/>
      <c r="TWB369" s="472"/>
      <c r="TWC369" s="472"/>
      <c r="TWD369" s="472"/>
      <c r="TWE369" s="472"/>
      <c r="TWF369" s="472"/>
      <c r="TWG369" s="472"/>
      <c r="TWH369" s="472"/>
      <c r="TWI369" s="472"/>
      <c r="TWJ369" s="472"/>
      <c r="TWK369" s="472"/>
      <c r="TWL369" s="472"/>
      <c r="TWM369" s="472"/>
      <c r="TWN369" s="472"/>
      <c r="TWO369" s="472"/>
      <c r="TWP369" s="472"/>
      <c r="TWQ369" s="472"/>
      <c r="TWR369" s="472"/>
      <c r="TWS369" s="472"/>
      <c r="TWT369" s="472"/>
      <c r="TWU369" s="472"/>
      <c r="TWV369" s="472"/>
      <c r="TWW369" s="472"/>
      <c r="TWX369" s="472"/>
      <c r="TWY369" s="472"/>
      <c r="TWZ369" s="472"/>
      <c r="TXA369" s="472"/>
      <c r="TXB369" s="472"/>
      <c r="TXC369" s="472"/>
      <c r="TXD369" s="472"/>
      <c r="TXE369" s="472"/>
      <c r="TXF369" s="472"/>
      <c r="TXG369" s="472"/>
      <c r="TXH369" s="472"/>
      <c r="TXI369" s="472"/>
      <c r="TXJ369" s="472"/>
      <c r="TXK369" s="472"/>
      <c r="TXL369" s="472"/>
      <c r="TXM369" s="472"/>
      <c r="TXN369" s="472"/>
      <c r="TXO369" s="472"/>
      <c r="TXP369" s="472"/>
      <c r="TXQ369" s="472"/>
      <c r="TXR369" s="472"/>
      <c r="TXS369" s="472"/>
      <c r="TXT369" s="472"/>
      <c r="TXU369" s="472"/>
      <c r="TXV369" s="472"/>
      <c r="TXW369" s="472"/>
      <c r="TXX369" s="472"/>
      <c r="TXY369" s="472"/>
      <c r="TXZ369" s="472"/>
      <c r="TYA369" s="472"/>
      <c r="TYB369" s="472"/>
      <c r="TYC369" s="472"/>
      <c r="TYD369" s="472"/>
      <c r="TYE369" s="472"/>
      <c r="TYF369" s="472"/>
      <c r="TYG369" s="472"/>
      <c r="TYH369" s="472"/>
      <c r="TYI369" s="472"/>
      <c r="TYJ369" s="472"/>
      <c r="TYK369" s="472"/>
      <c r="TYL369" s="472"/>
      <c r="TYM369" s="472"/>
      <c r="TYN369" s="472"/>
      <c r="TYO369" s="472"/>
      <c r="TYP369" s="472"/>
      <c r="TYQ369" s="472"/>
      <c r="TYR369" s="472"/>
      <c r="TYS369" s="472"/>
      <c r="TYT369" s="472"/>
      <c r="TYU369" s="472"/>
      <c r="TYV369" s="472"/>
      <c r="TYW369" s="472"/>
      <c r="TYX369" s="472"/>
      <c r="TYY369" s="472"/>
      <c r="TYZ369" s="472"/>
      <c r="TZA369" s="472"/>
      <c r="TZB369" s="472"/>
      <c r="TZC369" s="472"/>
      <c r="TZD369" s="472"/>
      <c r="TZE369" s="472"/>
      <c r="TZF369" s="472"/>
      <c r="TZG369" s="472"/>
      <c r="TZH369" s="472"/>
      <c r="TZI369" s="472"/>
      <c r="TZJ369" s="472"/>
      <c r="TZK369" s="472"/>
      <c r="TZL369" s="472"/>
      <c r="TZM369" s="472"/>
      <c r="TZN369" s="472"/>
      <c r="TZO369" s="472"/>
      <c r="TZP369" s="472"/>
      <c r="TZQ369" s="472"/>
      <c r="TZR369" s="472"/>
      <c r="TZS369" s="472"/>
      <c r="TZT369" s="472"/>
      <c r="TZU369" s="472"/>
      <c r="TZV369" s="472"/>
      <c r="TZW369" s="472"/>
      <c r="TZX369" s="472"/>
      <c r="TZY369" s="472"/>
      <c r="TZZ369" s="472"/>
      <c r="UAA369" s="472"/>
      <c r="UAB369" s="472"/>
      <c r="UAC369" s="472"/>
      <c r="UAD369" s="472"/>
      <c r="UAE369" s="472"/>
      <c r="UAF369" s="472"/>
      <c r="UAG369" s="472"/>
      <c r="UAH369" s="472"/>
      <c r="UAI369" s="472"/>
      <c r="UAJ369" s="472"/>
      <c r="UAK369" s="472"/>
      <c r="UAL369" s="472"/>
      <c r="UAM369" s="472"/>
      <c r="UAN369" s="472"/>
      <c r="UAO369" s="472"/>
      <c r="UAP369" s="472"/>
      <c r="UAQ369" s="472"/>
      <c r="UAR369" s="472"/>
      <c r="UAS369" s="472"/>
      <c r="UAT369" s="472"/>
      <c r="UAU369" s="472"/>
      <c r="UAV369" s="472"/>
      <c r="UAW369" s="472"/>
      <c r="UAX369" s="472"/>
      <c r="UAY369" s="472"/>
      <c r="UAZ369" s="472"/>
      <c r="UBA369" s="472"/>
      <c r="UBB369" s="472"/>
      <c r="UBC369" s="472"/>
      <c r="UBD369" s="472"/>
      <c r="UBE369" s="472"/>
      <c r="UBF369" s="472"/>
      <c r="UBG369" s="472"/>
      <c r="UBH369" s="472"/>
      <c r="UBI369" s="472"/>
      <c r="UBJ369" s="472"/>
      <c r="UBK369" s="472"/>
      <c r="UBL369" s="472"/>
      <c r="UBM369" s="472"/>
      <c r="UBN369" s="472"/>
      <c r="UBO369" s="472"/>
      <c r="UBP369" s="472"/>
      <c r="UBQ369" s="472"/>
      <c r="UBR369" s="472"/>
      <c r="UBS369" s="472"/>
      <c r="UBT369" s="472"/>
      <c r="UBU369" s="472"/>
      <c r="UBV369" s="472"/>
      <c r="UBW369" s="472"/>
      <c r="UBX369" s="472"/>
      <c r="UBY369" s="472"/>
      <c r="UBZ369" s="472"/>
      <c r="UCA369" s="472"/>
      <c r="UCB369" s="472"/>
      <c r="UCC369" s="472"/>
      <c r="UCD369" s="472"/>
      <c r="UCE369" s="472"/>
      <c r="UCF369" s="472"/>
      <c r="UCG369" s="472"/>
      <c r="UCH369" s="472"/>
      <c r="UCI369" s="472"/>
      <c r="UCJ369" s="472"/>
      <c r="UCK369" s="472"/>
      <c r="UCL369" s="472"/>
      <c r="UCM369" s="472"/>
      <c r="UCN369" s="472"/>
      <c r="UCO369" s="472"/>
      <c r="UCP369" s="472"/>
      <c r="UCQ369" s="472"/>
      <c r="UCR369" s="472"/>
      <c r="UCS369" s="472"/>
      <c r="UCT369" s="472"/>
      <c r="UCU369" s="472"/>
      <c r="UCV369" s="472"/>
      <c r="UCW369" s="472"/>
      <c r="UCX369" s="472"/>
      <c r="UCY369" s="472"/>
      <c r="UCZ369" s="472"/>
      <c r="UDA369" s="472"/>
      <c r="UDB369" s="472"/>
      <c r="UDC369" s="472"/>
      <c r="UDD369" s="472"/>
      <c r="UDE369" s="472"/>
      <c r="UDF369" s="472"/>
      <c r="UDG369" s="472"/>
      <c r="UDH369" s="472"/>
      <c r="UDI369" s="472"/>
      <c r="UDJ369" s="472"/>
      <c r="UDK369" s="472"/>
      <c r="UDL369" s="472"/>
      <c r="UDM369" s="472"/>
      <c r="UDN369" s="472"/>
      <c r="UDO369" s="472"/>
      <c r="UDP369" s="472"/>
      <c r="UDQ369" s="472"/>
      <c r="UDR369" s="472"/>
      <c r="UDS369" s="472"/>
      <c r="UDT369" s="472"/>
      <c r="UDU369" s="472"/>
      <c r="UDV369" s="472"/>
      <c r="UDW369" s="472"/>
      <c r="UDX369" s="472"/>
      <c r="UDY369" s="472"/>
      <c r="UDZ369" s="472"/>
      <c r="UEA369" s="472"/>
      <c r="UEB369" s="472"/>
      <c r="UEC369" s="472"/>
      <c r="UED369" s="472"/>
      <c r="UEE369" s="472"/>
      <c r="UEF369" s="472"/>
      <c r="UEG369" s="472"/>
      <c r="UEH369" s="472"/>
      <c r="UEI369" s="472"/>
      <c r="UEJ369" s="472"/>
      <c r="UEK369" s="472"/>
      <c r="UEL369" s="472"/>
      <c r="UEM369" s="472"/>
      <c r="UEN369" s="472"/>
      <c r="UEQ369" s="472"/>
      <c r="UER369" s="472"/>
      <c r="UES369" s="472"/>
      <c r="UET369" s="472"/>
      <c r="UEU369" s="472"/>
      <c r="UEV369" s="472"/>
      <c r="UEW369" s="472"/>
      <c r="UEX369" s="472"/>
      <c r="UEY369" s="472"/>
      <c r="UEZ369" s="472"/>
      <c r="UFA369" s="472"/>
      <c r="UFB369" s="472"/>
      <c r="UFC369" s="472"/>
      <c r="UFD369" s="472"/>
      <c r="UFE369" s="472"/>
      <c r="UFF369" s="472"/>
      <c r="UFG369" s="472"/>
      <c r="UFH369" s="472"/>
      <c r="UFI369" s="472"/>
      <c r="UFJ369" s="472"/>
      <c r="UFK369" s="472"/>
      <c r="UFL369" s="472"/>
      <c r="UFM369" s="472"/>
      <c r="UFN369" s="472"/>
      <c r="UFO369" s="472"/>
      <c r="UFP369" s="472"/>
      <c r="UFQ369" s="472"/>
      <c r="UFR369" s="472"/>
      <c r="UFS369" s="472"/>
      <c r="UFT369" s="472"/>
      <c r="UFU369" s="472"/>
      <c r="UFV369" s="472"/>
      <c r="UFW369" s="472"/>
      <c r="UFX369" s="472"/>
      <c r="UFY369" s="472"/>
      <c r="UFZ369" s="472"/>
      <c r="UGA369" s="472"/>
      <c r="UGB369" s="472"/>
      <c r="UGC369" s="472"/>
      <c r="UGD369" s="472"/>
      <c r="UGE369" s="472"/>
      <c r="UGF369" s="472"/>
      <c r="UGG369" s="472"/>
      <c r="UGH369" s="472"/>
      <c r="UGI369" s="472"/>
      <c r="UGJ369" s="472"/>
      <c r="UGK369" s="472"/>
      <c r="UGL369" s="472"/>
      <c r="UGM369" s="472"/>
      <c r="UGN369" s="472"/>
      <c r="UGO369" s="472"/>
      <c r="UGP369" s="472"/>
      <c r="UGQ369" s="472"/>
      <c r="UGR369" s="472"/>
      <c r="UGS369" s="472"/>
      <c r="UGT369" s="472"/>
      <c r="UGU369" s="472"/>
      <c r="UGV369" s="472"/>
      <c r="UGW369" s="472"/>
      <c r="UGX369" s="472"/>
      <c r="UGY369" s="472"/>
      <c r="UGZ369" s="472"/>
      <c r="UHA369" s="472"/>
      <c r="UHB369" s="472"/>
      <c r="UHC369" s="472"/>
      <c r="UHD369" s="472"/>
      <c r="UHE369" s="472"/>
      <c r="UHF369" s="472"/>
      <c r="UHG369" s="472"/>
      <c r="UHH369" s="472"/>
      <c r="UHI369" s="472"/>
      <c r="UHJ369" s="472"/>
      <c r="UHK369" s="472"/>
      <c r="UHL369" s="472"/>
      <c r="UHM369" s="472"/>
      <c r="UHN369" s="472"/>
      <c r="UHO369" s="472"/>
      <c r="UHP369" s="472"/>
      <c r="UHQ369" s="472"/>
      <c r="UHR369" s="472"/>
      <c r="UHS369" s="472"/>
      <c r="UHT369" s="472"/>
      <c r="UHU369" s="472"/>
      <c r="UHV369" s="472"/>
      <c r="UHW369" s="472"/>
      <c r="UHX369" s="472"/>
      <c r="UHY369" s="472"/>
      <c r="UHZ369" s="472"/>
      <c r="UIA369" s="472"/>
      <c r="UIB369" s="472"/>
      <c r="UIC369" s="472"/>
      <c r="UID369" s="472"/>
      <c r="UIE369" s="472"/>
      <c r="UIF369" s="472"/>
      <c r="UIG369" s="472"/>
      <c r="UIH369" s="472"/>
      <c r="UII369" s="472"/>
      <c r="UIJ369" s="472"/>
      <c r="UIK369" s="472"/>
      <c r="UIL369" s="472"/>
      <c r="UIM369" s="472"/>
      <c r="UIN369" s="472"/>
      <c r="UIO369" s="472"/>
      <c r="UIP369" s="472"/>
      <c r="UIQ369" s="472"/>
      <c r="UIR369" s="472"/>
      <c r="UIS369" s="472"/>
      <c r="UIT369" s="472"/>
      <c r="UIU369" s="472"/>
      <c r="UIV369" s="472"/>
      <c r="UIW369" s="472"/>
      <c r="UIX369" s="472"/>
      <c r="UIY369" s="472"/>
      <c r="UIZ369" s="472"/>
      <c r="UJA369" s="472"/>
      <c r="UJB369" s="472"/>
      <c r="UJC369" s="472"/>
      <c r="UJD369" s="472"/>
      <c r="UJE369" s="472"/>
      <c r="UJF369" s="472"/>
      <c r="UJG369" s="472"/>
      <c r="UJH369" s="472"/>
      <c r="UJI369" s="472"/>
      <c r="UJJ369" s="472"/>
      <c r="UJK369" s="472"/>
      <c r="UJL369" s="472"/>
      <c r="UJM369" s="472"/>
      <c r="UJN369" s="472"/>
      <c r="UJO369" s="472"/>
      <c r="UJP369" s="472"/>
      <c r="UJQ369" s="472"/>
      <c r="UJR369" s="472"/>
      <c r="UJS369" s="472"/>
      <c r="UJT369" s="472"/>
      <c r="UJU369" s="472"/>
      <c r="UJV369" s="472"/>
      <c r="UJW369" s="472"/>
      <c r="UJX369" s="472"/>
      <c r="UJY369" s="472"/>
      <c r="UJZ369" s="472"/>
      <c r="UKA369" s="472"/>
      <c r="UKB369" s="472"/>
      <c r="UKC369" s="472"/>
      <c r="UKD369" s="472"/>
      <c r="UKE369" s="472"/>
      <c r="UKF369" s="472"/>
      <c r="UKG369" s="472"/>
      <c r="UKH369" s="472"/>
      <c r="UKI369" s="472"/>
      <c r="UKJ369" s="472"/>
      <c r="UKK369" s="472"/>
      <c r="UKL369" s="472"/>
      <c r="UKM369" s="472"/>
      <c r="UKN369" s="472"/>
      <c r="UKO369" s="472"/>
      <c r="UKP369" s="472"/>
      <c r="UKQ369" s="472"/>
      <c r="UKR369" s="472"/>
      <c r="UKS369" s="472"/>
      <c r="UKT369" s="472"/>
      <c r="UKU369" s="472"/>
      <c r="UKV369" s="472"/>
      <c r="UKW369" s="472"/>
      <c r="UKX369" s="472"/>
      <c r="UKY369" s="472"/>
      <c r="UKZ369" s="472"/>
      <c r="ULA369" s="472"/>
      <c r="ULB369" s="472"/>
      <c r="ULC369" s="472"/>
      <c r="ULD369" s="472"/>
      <c r="ULE369" s="472"/>
      <c r="ULF369" s="472"/>
      <c r="ULG369" s="472"/>
      <c r="ULH369" s="472"/>
      <c r="ULI369" s="472"/>
      <c r="ULJ369" s="472"/>
      <c r="ULK369" s="472"/>
      <c r="ULL369" s="472"/>
      <c r="ULM369" s="472"/>
      <c r="ULN369" s="472"/>
      <c r="ULO369" s="472"/>
      <c r="ULP369" s="472"/>
      <c r="ULQ369" s="472"/>
      <c r="ULR369" s="472"/>
      <c r="ULS369" s="472"/>
      <c r="ULT369" s="472"/>
      <c r="ULU369" s="472"/>
      <c r="ULV369" s="472"/>
      <c r="ULW369" s="472"/>
      <c r="ULX369" s="472"/>
      <c r="ULY369" s="472"/>
      <c r="ULZ369" s="472"/>
      <c r="UMA369" s="472"/>
      <c r="UMB369" s="472"/>
      <c r="UMC369" s="472"/>
      <c r="UMD369" s="472"/>
      <c r="UME369" s="472"/>
      <c r="UMF369" s="472"/>
      <c r="UMG369" s="472"/>
      <c r="UMH369" s="472"/>
      <c r="UMI369" s="472"/>
      <c r="UMJ369" s="472"/>
      <c r="UMK369" s="472"/>
      <c r="UML369" s="472"/>
      <c r="UMM369" s="472"/>
      <c r="UMN369" s="472"/>
      <c r="UMO369" s="472"/>
      <c r="UMP369" s="472"/>
      <c r="UMQ369" s="472"/>
      <c r="UMR369" s="472"/>
      <c r="UMS369" s="472"/>
      <c r="UMT369" s="472"/>
      <c r="UMU369" s="472"/>
      <c r="UMV369" s="472"/>
      <c r="UMW369" s="472"/>
      <c r="UMX369" s="472"/>
      <c r="UMY369" s="472"/>
      <c r="UMZ369" s="472"/>
      <c r="UNA369" s="472"/>
      <c r="UNB369" s="472"/>
      <c r="UNC369" s="472"/>
      <c r="UND369" s="472"/>
      <c r="UNE369" s="472"/>
      <c r="UNF369" s="472"/>
      <c r="UNG369" s="472"/>
      <c r="UNH369" s="472"/>
      <c r="UNI369" s="472"/>
      <c r="UNJ369" s="472"/>
      <c r="UNK369" s="472"/>
      <c r="UNL369" s="472"/>
      <c r="UNM369" s="472"/>
      <c r="UNN369" s="472"/>
      <c r="UNO369" s="472"/>
      <c r="UNP369" s="472"/>
      <c r="UNQ369" s="472"/>
      <c r="UNR369" s="472"/>
      <c r="UNS369" s="472"/>
      <c r="UNT369" s="472"/>
      <c r="UNU369" s="472"/>
      <c r="UNV369" s="472"/>
      <c r="UNW369" s="472"/>
      <c r="UNX369" s="472"/>
      <c r="UNY369" s="472"/>
      <c r="UNZ369" s="472"/>
      <c r="UOA369" s="472"/>
      <c r="UOB369" s="472"/>
      <c r="UOC369" s="472"/>
      <c r="UOD369" s="472"/>
      <c r="UOE369" s="472"/>
      <c r="UOF369" s="472"/>
      <c r="UOG369" s="472"/>
      <c r="UOH369" s="472"/>
      <c r="UOI369" s="472"/>
      <c r="UOJ369" s="472"/>
      <c r="UOM369" s="472"/>
      <c r="UON369" s="472"/>
      <c r="UOO369" s="472"/>
      <c r="UOP369" s="472"/>
      <c r="UOQ369" s="472"/>
      <c r="UOR369" s="472"/>
      <c r="UOS369" s="472"/>
      <c r="UOT369" s="472"/>
      <c r="UOU369" s="472"/>
      <c r="UOV369" s="472"/>
      <c r="UOW369" s="472"/>
      <c r="UOX369" s="472"/>
      <c r="UOY369" s="472"/>
      <c r="UOZ369" s="472"/>
      <c r="UPA369" s="472"/>
      <c r="UPB369" s="472"/>
      <c r="UPC369" s="472"/>
      <c r="UPD369" s="472"/>
      <c r="UPE369" s="472"/>
      <c r="UPF369" s="472"/>
      <c r="UPG369" s="472"/>
      <c r="UPH369" s="472"/>
      <c r="UPI369" s="472"/>
      <c r="UPJ369" s="472"/>
      <c r="UPK369" s="472"/>
      <c r="UPL369" s="472"/>
      <c r="UPM369" s="472"/>
      <c r="UPN369" s="472"/>
      <c r="UPO369" s="472"/>
      <c r="UPP369" s="472"/>
      <c r="UPQ369" s="472"/>
      <c r="UPR369" s="472"/>
      <c r="UPS369" s="472"/>
      <c r="UPT369" s="472"/>
      <c r="UPU369" s="472"/>
      <c r="UPV369" s="472"/>
      <c r="UPW369" s="472"/>
      <c r="UPX369" s="472"/>
      <c r="UPY369" s="472"/>
      <c r="UPZ369" s="472"/>
      <c r="UQA369" s="472"/>
      <c r="UQB369" s="472"/>
      <c r="UQC369" s="472"/>
      <c r="UQD369" s="472"/>
      <c r="UQE369" s="472"/>
      <c r="UQF369" s="472"/>
      <c r="UQG369" s="472"/>
      <c r="UQH369" s="472"/>
      <c r="UQI369" s="472"/>
      <c r="UQJ369" s="472"/>
      <c r="UQK369" s="472"/>
      <c r="UQL369" s="472"/>
      <c r="UQM369" s="472"/>
      <c r="UQN369" s="472"/>
      <c r="UQO369" s="472"/>
      <c r="UQP369" s="472"/>
      <c r="UQQ369" s="472"/>
      <c r="UQR369" s="472"/>
      <c r="UQS369" s="472"/>
      <c r="UQT369" s="472"/>
      <c r="UQU369" s="472"/>
      <c r="UQV369" s="472"/>
      <c r="UQW369" s="472"/>
      <c r="UQX369" s="472"/>
      <c r="UQY369" s="472"/>
      <c r="UQZ369" s="472"/>
      <c r="URA369" s="472"/>
      <c r="URB369" s="472"/>
      <c r="URC369" s="472"/>
      <c r="URD369" s="472"/>
      <c r="URE369" s="472"/>
      <c r="URF369" s="472"/>
      <c r="URG369" s="472"/>
      <c r="URH369" s="472"/>
      <c r="URI369" s="472"/>
      <c r="URJ369" s="472"/>
      <c r="URK369" s="472"/>
      <c r="URL369" s="472"/>
      <c r="URM369" s="472"/>
      <c r="URN369" s="472"/>
      <c r="URO369" s="472"/>
      <c r="URP369" s="472"/>
      <c r="URQ369" s="472"/>
      <c r="URR369" s="472"/>
      <c r="URS369" s="472"/>
      <c r="URT369" s="472"/>
      <c r="URU369" s="472"/>
      <c r="URV369" s="472"/>
      <c r="URW369" s="472"/>
      <c r="URX369" s="472"/>
      <c r="URY369" s="472"/>
      <c r="URZ369" s="472"/>
      <c r="USA369" s="472"/>
      <c r="USB369" s="472"/>
      <c r="USC369" s="472"/>
      <c r="USD369" s="472"/>
      <c r="USE369" s="472"/>
      <c r="USF369" s="472"/>
      <c r="USG369" s="472"/>
      <c r="USH369" s="472"/>
      <c r="USI369" s="472"/>
      <c r="USJ369" s="472"/>
      <c r="USK369" s="472"/>
      <c r="USL369" s="472"/>
      <c r="USM369" s="472"/>
      <c r="USN369" s="472"/>
      <c r="USO369" s="472"/>
      <c r="USP369" s="472"/>
      <c r="USQ369" s="472"/>
      <c r="USR369" s="472"/>
      <c r="USS369" s="472"/>
      <c r="UST369" s="472"/>
      <c r="USU369" s="472"/>
      <c r="USV369" s="472"/>
      <c r="USW369" s="472"/>
      <c r="USX369" s="472"/>
      <c r="USY369" s="472"/>
      <c r="USZ369" s="472"/>
      <c r="UTA369" s="472"/>
      <c r="UTB369" s="472"/>
      <c r="UTC369" s="472"/>
      <c r="UTD369" s="472"/>
      <c r="UTE369" s="472"/>
      <c r="UTF369" s="472"/>
      <c r="UTG369" s="472"/>
      <c r="UTH369" s="472"/>
      <c r="UTI369" s="472"/>
      <c r="UTJ369" s="472"/>
      <c r="UTK369" s="472"/>
      <c r="UTL369" s="472"/>
      <c r="UTM369" s="472"/>
      <c r="UTN369" s="472"/>
      <c r="UTO369" s="472"/>
      <c r="UTP369" s="472"/>
      <c r="UTQ369" s="472"/>
      <c r="UTR369" s="472"/>
      <c r="UTS369" s="472"/>
      <c r="UTT369" s="472"/>
      <c r="UTU369" s="472"/>
      <c r="UTV369" s="472"/>
      <c r="UTW369" s="472"/>
      <c r="UTX369" s="472"/>
      <c r="UTY369" s="472"/>
      <c r="UTZ369" s="472"/>
      <c r="UUA369" s="472"/>
      <c r="UUB369" s="472"/>
      <c r="UUC369" s="472"/>
      <c r="UUD369" s="472"/>
      <c r="UUE369" s="472"/>
      <c r="UUF369" s="472"/>
      <c r="UUG369" s="472"/>
      <c r="UUH369" s="472"/>
      <c r="UUI369" s="472"/>
      <c r="UUJ369" s="472"/>
      <c r="UUK369" s="472"/>
      <c r="UUL369" s="472"/>
      <c r="UUM369" s="472"/>
      <c r="UUN369" s="472"/>
      <c r="UUO369" s="472"/>
      <c r="UUP369" s="472"/>
      <c r="UUQ369" s="472"/>
      <c r="UUR369" s="472"/>
      <c r="UUS369" s="472"/>
      <c r="UUT369" s="472"/>
      <c r="UUU369" s="472"/>
      <c r="UUV369" s="472"/>
      <c r="UUW369" s="472"/>
      <c r="UUX369" s="472"/>
      <c r="UUY369" s="472"/>
      <c r="UUZ369" s="472"/>
      <c r="UVA369" s="472"/>
      <c r="UVB369" s="472"/>
      <c r="UVC369" s="472"/>
      <c r="UVD369" s="472"/>
      <c r="UVE369" s="472"/>
      <c r="UVF369" s="472"/>
      <c r="UVG369" s="472"/>
      <c r="UVH369" s="472"/>
      <c r="UVI369" s="472"/>
      <c r="UVJ369" s="472"/>
      <c r="UVK369" s="472"/>
      <c r="UVL369" s="472"/>
      <c r="UVM369" s="472"/>
      <c r="UVN369" s="472"/>
      <c r="UVO369" s="472"/>
      <c r="UVP369" s="472"/>
      <c r="UVQ369" s="472"/>
      <c r="UVR369" s="472"/>
      <c r="UVS369" s="472"/>
      <c r="UVT369" s="472"/>
      <c r="UVU369" s="472"/>
      <c r="UVV369" s="472"/>
      <c r="UVW369" s="472"/>
      <c r="UVX369" s="472"/>
      <c r="UVY369" s="472"/>
      <c r="UVZ369" s="472"/>
      <c r="UWA369" s="472"/>
      <c r="UWB369" s="472"/>
      <c r="UWC369" s="472"/>
      <c r="UWD369" s="472"/>
      <c r="UWE369" s="472"/>
      <c r="UWF369" s="472"/>
      <c r="UWG369" s="472"/>
      <c r="UWH369" s="472"/>
      <c r="UWI369" s="472"/>
      <c r="UWJ369" s="472"/>
      <c r="UWK369" s="472"/>
      <c r="UWL369" s="472"/>
      <c r="UWM369" s="472"/>
      <c r="UWN369" s="472"/>
      <c r="UWO369" s="472"/>
      <c r="UWP369" s="472"/>
      <c r="UWQ369" s="472"/>
      <c r="UWR369" s="472"/>
      <c r="UWS369" s="472"/>
      <c r="UWT369" s="472"/>
      <c r="UWU369" s="472"/>
      <c r="UWV369" s="472"/>
      <c r="UWW369" s="472"/>
      <c r="UWX369" s="472"/>
      <c r="UWY369" s="472"/>
      <c r="UWZ369" s="472"/>
      <c r="UXA369" s="472"/>
      <c r="UXB369" s="472"/>
      <c r="UXC369" s="472"/>
      <c r="UXD369" s="472"/>
      <c r="UXE369" s="472"/>
      <c r="UXF369" s="472"/>
      <c r="UXG369" s="472"/>
      <c r="UXH369" s="472"/>
      <c r="UXI369" s="472"/>
      <c r="UXJ369" s="472"/>
      <c r="UXK369" s="472"/>
      <c r="UXL369" s="472"/>
      <c r="UXM369" s="472"/>
      <c r="UXN369" s="472"/>
      <c r="UXO369" s="472"/>
      <c r="UXP369" s="472"/>
      <c r="UXQ369" s="472"/>
      <c r="UXR369" s="472"/>
      <c r="UXS369" s="472"/>
      <c r="UXT369" s="472"/>
      <c r="UXU369" s="472"/>
      <c r="UXV369" s="472"/>
      <c r="UXW369" s="472"/>
      <c r="UXX369" s="472"/>
      <c r="UXY369" s="472"/>
      <c r="UXZ369" s="472"/>
      <c r="UYA369" s="472"/>
      <c r="UYB369" s="472"/>
      <c r="UYC369" s="472"/>
      <c r="UYD369" s="472"/>
      <c r="UYE369" s="472"/>
      <c r="UYF369" s="472"/>
      <c r="UYI369" s="472"/>
      <c r="UYJ369" s="472"/>
      <c r="UYK369" s="472"/>
      <c r="UYL369" s="472"/>
      <c r="UYM369" s="472"/>
      <c r="UYN369" s="472"/>
      <c r="UYO369" s="472"/>
      <c r="UYP369" s="472"/>
      <c r="UYQ369" s="472"/>
      <c r="UYR369" s="472"/>
      <c r="UYS369" s="472"/>
      <c r="UYT369" s="472"/>
      <c r="UYU369" s="472"/>
      <c r="UYV369" s="472"/>
      <c r="UYW369" s="472"/>
      <c r="UYX369" s="472"/>
      <c r="UYY369" s="472"/>
      <c r="UYZ369" s="472"/>
      <c r="UZA369" s="472"/>
      <c r="UZB369" s="472"/>
      <c r="UZC369" s="472"/>
      <c r="UZD369" s="472"/>
      <c r="UZE369" s="472"/>
      <c r="UZF369" s="472"/>
      <c r="UZG369" s="472"/>
      <c r="UZH369" s="472"/>
      <c r="UZI369" s="472"/>
      <c r="UZJ369" s="472"/>
      <c r="UZK369" s="472"/>
      <c r="UZL369" s="472"/>
      <c r="UZM369" s="472"/>
      <c r="UZN369" s="472"/>
      <c r="UZO369" s="472"/>
      <c r="UZP369" s="472"/>
      <c r="UZQ369" s="472"/>
      <c r="UZR369" s="472"/>
      <c r="UZS369" s="472"/>
      <c r="UZT369" s="472"/>
      <c r="UZU369" s="472"/>
      <c r="UZV369" s="472"/>
      <c r="UZW369" s="472"/>
      <c r="UZX369" s="472"/>
      <c r="UZY369" s="472"/>
      <c r="UZZ369" s="472"/>
      <c r="VAA369" s="472"/>
      <c r="VAB369" s="472"/>
      <c r="VAC369" s="472"/>
      <c r="VAD369" s="472"/>
      <c r="VAE369" s="472"/>
      <c r="VAF369" s="472"/>
      <c r="VAG369" s="472"/>
      <c r="VAH369" s="472"/>
      <c r="VAI369" s="472"/>
      <c r="VAJ369" s="472"/>
      <c r="VAK369" s="472"/>
      <c r="VAL369" s="472"/>
      <c r="VAM369" s="472"/>
      <c r="VAN369" s="472"/>
      <c r="VAO369" s="472"/>
      <c r="VAP369" s="472"/>
      <c r="VAQ369" s="472"/>
      <c r="VAR369" s="472"/>
      <c r="VAS369" s="472"/>
      <c r="VAT369" s="472"/>
      <c r="VAU369" s="472"/>
      <c r="VAV369" s="472"/>
      <c r="VAW369" s="472"/>
      <c r="VAX369" s="472"/>
      <c r="VAY369" s="472"/>
      <c r="VAZ369" s="472"/>
      <c r="VBA369" s="472"/>
      <c r="VBB369" s="472"/>
      <c r="VBC369" s="472"/>
      <c r="VBD369" s="472"/>
      <c r="VBE369" s="472"/>
      <c r="VBF369" s="472"/>
      <c r="VBG369" s="472"/>
      <c r="VBH369" s="472"/>
      <c r="VBI369" s="472"/>
      <c r="VBJ369" s="472"/>
      <c r="VBK369" s="472"/>
      <c r="VBL369" s="472"/>
      <c r="VBM369" s="472"/>
      <c r="VBN369" s="472"/>
      <c r="VBO369" s="472"/>
      <c r="VBP369" s="472"/>
      <c r="VBQ369" s="472"/>
      <c r="VBR369" s="472"/>
      <c r="VBS369" s="472"/>
      <c r="VBT369" s="472"/>
      <c r="VBU369" s="472"/>
      <c r="VBV369" s="472"/>
      <c r="VBW369" s="472"/>
      <c r="VBX369" s="472"/>
      <c r="VBY369" s="472"/>
      <c r="VBZ369" s="472"/>
      <c r="VCA369" s="472"/>
      <c r="VCB369" s="472"/>
      <c r="VCC369" s="472"/>
      <c r="VCD369" s="472"/>
      <c r="VCE369" s="472"/>
      <c r="VCF369" s="472"/>
      <c r="VCG369" s="472"/>
      <c r="VCH369" s="472"/>
      <c r="VCI369" s="472"/>
      <c r="VCJ369" s="472"/>
      <c r="VCK369" s="472"/>
      <c r="VCL369" s="472"/>
      <c r="VCM369" s="472"/>
      <c r="VCN369" s="472"/>
      <c r="VCO369" s="472"/>
      <c r="VCP369" s="472"/>
      <c r="VCQ369" s="472"/>
      <c r="VCR369" s="472"/>
      <c r="VCS369" s="472"/>
      <c r="VCT369" s="472"/>
      <c r="VCU369" s="472"/>
      <c r="VCV369" s="472"/>
      <c r="VCW369" s="472"/>
      <c r="VCX369" s="472"/>
      <c r="VCY369" s="472"/>
      <c r="VCZ369" s="472"/>
      <c r="VDA369" s="472"/>
      <c r="VDB369" s="472"/>
      <c r="VDC369" s="472"/>
      <c r="VDD369" s="472"/>
      <c r="VDE369" s="472"/>
      <c r="VDF369" s="472"/>
      <c r="VDG369" s="472"/>
      <c r="VDH369" s="472"/>
      <c r="VDI369" s="472"/>
      <c r="VDJ369" s="472"/>
      <c r="VDK369" s="472"/>
      <c r="VDL369" s="472"/>
      <c r="VDM369" s="472"/>
      <c r="VDN369" s="472"/>
      <c r="VDO369" s="472"/>
      <c r="VDP369" s="472"/>
      <c r="VDQ369" s="472"/>
      <c r="VDR369" s="472"/>
      <c r="VDS369" s="472"/>
      <c r="VDT369" s="472"/>
      <c r="VDU369" s="472"/>
      <c r="VDV369" s="472"/>
      <c r="VDW369" s="472"/>
      <c r="VDX369" s="472"/>
      <c r="VDY369" s="472"/>
      <c r="VDZ369" s="472"/>
      <c r="VEA369" s="472"/>
      <c r="VEB369" s="472"/>
      <c r="VEC369" s="472"/>
      <c r="VED369" s="472"/>
      <c r="VEE369" s="472"/>
      <c r="VEF369" s="472"/>
      <c r="VEG369" s="472"/>
      <c r="VEH369" s="472"/>
      <c r="VEI369" s="472"/>
      <c r="VEJ369" s="472"/>
      <c r="VEK369" s="472"/>
      <c r="VEL369" s="472"/>
      <c r="VEM369" s="472"/>
      <c r="VEN369" s="472"/>
      <c r="VEO369" s="472"/>
      <c r="VEP369" s="472"/>
      <c r="VEQ369" s="472"/>
      <c r="VER369" s="472"/>
      <c r="VES369" s="472"/>
      <c r="VET369" s="472"/>
      <c r="VEU369" s="472"/>
      <c r="VEV369" s="472"/>
      <c r="VEW369" s="472"/>
      <c r="VEX369" s="472"/>
      <c r="VEY369" s="472"/>
      <c r="VEZ369" s="472"/>
      <c r="VFA369" s="472"/>
      <c r="VFB369" s="472"/>
      <c r="VFC369" s="472"/>
      <c r="VFD369" s="472"/>
      <c r="VFE369" s="472"/>
      <c r="VFF369" s="472"/>
      <c r="VFG369" s="472"/>
      <c r="VFH369" s="472"/>
      <c r="VFI369" s="472"/>
      <c r="VFJ369" s="472"/>
      <c r="VFK369" s="472"/>
      <c r="VFL369" s="472"/>
      <c r="VFM369" s="472"/>
      <c r="VFN369" s="472"/>
      <c r="VFO369" s="472"/>
      <c r="VFP369" s="472"/>
      <c r="VFQ369" s="472"/>
      <c r="VFR369" s="472"/>
      <c r="VFS369" s="472"/>
      <c r="VFT369" s="472"/>
      <c r="VFU369" s="472"/>
      <c r="VFV369" s="472"/>
      <c r="VFW369" s="472"/>
      <c r="VFX369" s="472"/>
      <c r="VFY369" s="472"/>
      <c r="VFZ369" s="472"/>
      <c r="VGA369" s="472"/>
      <c r="VGB369" s="472"/>
      <c r="VGC369" s="472"/>
      <c r="VGD369" s="472"/>
      <c r="VGE369" s="472"/>
      <c r="VGF369" s="472"/>
      <c r="VGG369" s="472"/>
      <c r="VGH369" s="472"/>
      <c r="VGI369" s="472"/>
      <c r="VGJ369" s="472"/>
      <c r="VGK369" s="472"/>
      <c r="VGL369" s="472"/>
      <c r="VGM369" s="472"/>
      <c r="VGN369" s="472"/>
      <c r="VGO369" s="472"/>
      <c r="VGP369" s="472"/>
      <c r="VGQ369" s="472"/>
      <c r="VGR369" s="472"/>
      <c r="VGS369" s="472"/>
      <c r="VGT369" s="472"/>
      <c r="VGU369" s="472"/>
      <c r="VGV369" s="472"/>
      <c r="VGW369" s="472"/>
      <c r="VGX369" s="472"/>
      <c r="VGY369" s="472"/>
      <c r="VGZ369" s="472"/>
      <c r="VHA369" s="472"/>
      <c r="VHB369" s="472"/>
      <c r="VHC369" s="472"/>
      <c r="VHD369" s="472"/>
      <c r="VHE369" s="472"/>
      <c r="VHF369" s="472"/>
      <c r="VHG369" s="472"/>
      <c r="VHH369" s="472"/>
      <c r="VHI369" s="472"/>
      <c r="VHJ369" s="472"/>
      <c r="VHK369" s="472"/>
      <c r="VHL369" s="472"/>
      <c r="VHM369" s="472"/>
      <c r="VHN369" s="472"/>
      <c r="VHO369" s="472"/>
      <c r="VHP369" s="472"/>
      <c r="VHQ369" s="472"/>
      <c r="VHR369" s="472"/>
      <c r="VHS369" s="472"/>
      <c r="VHT369" s="472"/>
      <c r="VHU369" s="472"/>
      <c r="VHV369" s="472"/>
      <c r="VHW369" s="472"/>
      <c r="VHX369" s="472"/>
      <c r="VHY369" s="472"/>
      <c r="VHZ369" s="472"/>
      <c r="VIA369" s="472"/>
      <c r="VIB369" s="472"/>
      <c r="VIE369" s="472"/>
      <c r="VIF369" s="472"/>
      <c r="VIG369" s="472"/>
      <c r="VIH369" s="472"/>
      <c r="VII369" s="472"/>
      <c r="VIJ369" s="472"/>
      <c r="VIK369" s="472"/>
      <c r="VIL369" s="472"/>
      <c r="VIM369" s="472"/>
      <c r="VIN369" s="472"/>
      <c r="VIO369" s="472"/>
      <c r="VIP369" s="472"/>
      <c r="VIQ369" s="472"/>
      <c r="VIR369" s="472"/>
      <c r="VIS369" s="472"/>
      <c r="VIT369" s="472"/>
      <c r="VIU369" s="472"/>
      <c r="VIV369" s="472"/>
      <c r="VIW369" s="472"/>
      <c r="VIX369" s="472"/>
      <c r="VIY369" s="472"/>
      <c r="VIZ369" s="472"/>
      <c r="VJA369" s="472"/>
      <c r="VJB369" s="472"/>
      <c r="VJC369" s="472"/>
      <c r="VJD369" s="472"/>
      <c r="VJE369" s="472"/>
      <c r="VJF369" s="472"/>
      <c r="VJG369" s="472"/>
      <c r="VJH369" s="472"/>
      <c r="VJI369" s="472"/>
      <c r="VJJ369" s="472"/>
      <c r="VJK369" s="472"/>
      <c r="VJL369" s="472"/>
      <c r="VJM369" s="472"/>
      <c r="VJN369" s="472"/>
      <c r="VJO369" s="472"/>
      <c r="VJP369" s="472"/>
      <c r="VJQ369" s="472"/>
      <c r="VJR369" s="472"/>
      <c r="VJS369" s="472"/>
      <c r="VJT369" s="472"/>
      <c r="VJU369" s="472"/>
      <c r="VJV369" s="472"/>
      <c r="VJW369" s="472"/>
      <c r="VJX369" s="472"/>
      <c r="VJY369" s="472"/>
      <c r="VJZ369" s="472"/>
      <c r="VKA369" s="472"/>
      <c r="VKB369" s="472"/>
      <c r="VKC369" s="472"/>
      <c r="VKD369" s="472"/>
      <c r="VKE369" s="472"/>
      <c r="VKF369" s="472"/>
      <c r="VKG369" s="472"/>
      <c r="VKH369" s="472"/>
      <c r="VKI369" s="472"/>
      <c r="VKJ369" s="472"/>
      <c r="VKK369" s="472"/>
      <c r="VKL369" s="472"/>
      <c r="VKM369" s="472"/>
      <c r="VKN369" s="472"/>
      <c r="VKO369" s="472"/>
      <c r="VKP369" s="472"/>
      <c r="VKQ369" s="472"/>
      <c r="VKR369" s="472"/>
      <c r="VKS369" s="472"/>
      <c r="VKT369" s="472"/>
      <c r="VKU369" s="472"/>
      <c r="VKV369" s="472"/>
      <c r="VKW369" s="472"/>
      <c r="VKX369" s="472"/>
      <c r="VKY369" s="472"/>
      <c r="VKZ369" s="472"/>
      <c r="VLA369" s="472"/>
      <c r="VLB369" s="472"/>
      <c r="VLC369" s="472"/>
      <c r="VLD369" s="472"/>
      <c r="VLE369" s="472"/>
      <c r="VLF369" s="472"/>
      <c r="VLG369" s="472"/>
      <c r="VLH369" s="472"/>
      <c r="VLI369" s="472"/>
      <c r="VLJ369" s="472"/>
      <c r="VLK369" s="472"/>
      <c r="VLL369" s="472"/>
      <c r="VLM369" s="472"/>
      <c r="VLN369" s="472"/>
      <c r="VLO369" s="472"/>
      <c r="VLP369" s="472"/>
      <c r="VLQ369" s="472"/>
      <c r="VLR369" s="472"/>
      <c r="VLS369" s="472"/>
      <c r="VLT369" s="472"/>
      <c r="VLU369" s="472"/>
      <c r="VLV369" s="472"/>
      <c r="VLW369" s="472"/>
      <c r="VLX369" s="472"/>
      <c r="VLY369" s="472"/>
      <c r="VLZ369" s="472"/>
      <c r="VMA369" s="472"/>
      <c r="VMB369" s="472"/>
      <c r="VMC369" s="472"/>
      <c r="VMD369" s="472"/>
      <c r="VME369" s="472"/>
      <c r="VMF369" s="472"/>
      <c r="VMG369" s="472"/>
      <c r="VMH369" s="472"/>
      <c r="VMI369" s="472"/>
      <c r="VMJ369" s="472"/>
      <c r="VMK369" s="472"/>
      <c r="VML369" s="472"/>
      <c r="VMM369" s="472"/>
      <c r="VMN369" s="472"/>
      <c r="VMO369" s="472"/>
      <c r="VMP369" s="472"/>
      <c r="VMQ369" s="472"/>
      <c r="VMR369" s="472"/>
      <c r="VMS369" s="472"/>
      <c r="VMT369" s="472"/>
      <c r="VMU369" s="472"/>
      <c r="VMV369" s="472"/>
      <c r="VMW369" s="472"/>
      <c r="VMX369" s="472"/>
      <c r="VMY369" s="472"/>
      <c r="VMZ369" s="472"/>
      <c r="VNA369" s="472"/>
      <c r="VNB369" s="472"/>
      <c r="VNC369" s="472"/>
      <c r="VND369" s="472"/>
      <c r="VNE369" s="472"/>
      <c r="VNF369" s="472"/>
      <c r="VNG369" s="472"/>
      <c r="VNH369" s="472"/>
      <c r="VNI369" s="472"/>
      <c r="VNJ369" s="472"/>
      <c r="VNK369" s="472"/>
      <c r="VNL369" s="472"/>
      <c r="VNM369" s="472"/>
      <c r="VNN369" s="472"/>
      <c r="VNO369" s="472"/>
      <c r="VNP369" s="472"/>
      <c r="VNQ369" s="472"/>
      <c r="VNR369" s="472"/>
      <c r="VNS369" s="472"/>
      <c r="VNT369" s="472"/>
      <c r="VNU369" s="472"/>
      <c r="VNV369" s="472"/>
      <c r="VNW369" s="472"/>
      <c r="VNX369" s="472"/>
      <c r="VNY369" s="472"/>
      <c r="VNZ369" s="472"/>
      <c r="VOA369" s="472"/>
      <c r="VOB369" s="472"/>
      <c r="VOC369" s="472"/>
      <c r="VOD369" s="472"/>
      <c r="VOE369" s="472"/>
      <c r="VOF369" s="472"/>
      <c r="VOG369" s="472"/>
      <c r="VOH369" s="472"/>
      <c r="VOI369" s="472"/>
      <c r="VOJ369" s="472"/>
      <c r="VOK369" s="472"/>
      <c r="VOL369" s="472"/>
      <c r="VOM369" s="472"/>
      <c r="VON369" s="472"/>
      <c r="VOO369" s="472"/>
      <c r="VOP369" s="472"/>
      <c r="VOQ369" s="472"/>
      <c r="VOR369" s="472"/>
      <c r="VOS369" s="472"/>
      <c r="VOT369" s="472"/>
      <c r="VOU369" s="472"/>
      <c r="VOV369" s="472"/>
      <c r="VOW369" s="472"/>
      <c r="VOX369" s="472"/>
      <c r="VOY369" s="472"/>
      <c r="VOZ369" s="472"/>
      <c r="VPA369" s="472"/>
      <c r="VPB369" s="472"/>
      <c r="VPC369" s="472"/>
      <c r="VPD369" s="472"/>
      <c r="VPE369" s="472"/>
      <c r="VPF369" s="472"/>
      <c r="VPG369" s="472"/>
      <c r="VPH369" s="472"/>
      <c r="VPI369" s="472"/>
      <c r="VPJ369" s="472"/>
      <c r="VPK369" s="472"/>
      <c r="VPL369" s="472"/>
      <c r="VPM369" s="472"/>
      <c r="VPN369" s="472"/>
      <c r="VPO369" s="472"/>
      <c r="VPP369" s="472"/>
      <c r="VPQ369" s="472"/>
      <c r="VPR369" s="472"/>
      <c r="VPS369" s="472"/>
      <c r="VPT369" s="472"/>
      <c r="VPU369" s="472"/>
      <c r="VPV369" s="472"/>
      <c r="VPW369" s="472"/>
      <c r="VPX369" s="472"/>
      <c r="VPY369" s="472"/>
      <c r="VPZ369" s="472"/>
      <c r="VQA369" s="472"/>
      <c r="VQB369" s="472"/>
      <c r="VQC369" s="472"/>
      <c r="VQD369" s="472"/>
      <c r="VQE369" s="472"/>
      <c r="VQF369" s="472"/>
      <c r="VQG369" s="472"/>
      <c r="VQH369" s="472"/>
      <c r="VQI369" s="472"/>
      <c r="VQJ369" s="472"/>
      <c r="VQK369" s="472"/>
      <c r="VQL369" s="472"/>
      <c r="VQM369" s="472"/>
      <c r="VQN369" s="472"/>
      <c r="VQO369" s="472"/>
      <c r="VQP369" s="472"/>
      <c r="VQQ369" s="472"/>
      <c r="VQR369" s="472"/>
      <c r="VQS369" s="472"/>
      <c r="VQT369" s="472"/>
      <c r="VQU369" s="472"/>
      <c r="VQV369" s="472"/>
      <c r="VQW369" s="472"/>
      <c r="VQX369" s="472"/>
      <c r="VQY369" s="472"/>
      <c r="VQZ369" s="472"/>
      <c r="VRA369" s="472"/>
      <c r="VRB369" s="472"/>
      <c r="VRC369" s="472"/>
      <c r="VRD369" s="472"/>
      <c r="VRE369" s="472"/>
      <c r="VRF369" s="472"/>
      <c r="VRG369" s="472"/>
      <c r="VRH369" s="472"/>
      <c r="VRI369" s="472"/>
      <c r="VRJ369" s="472"/>
      <c r="VRK369" s="472"/>
      <c r="VRL369" s="472"/>
      <c r="VRM369" s="472"/>
      <c r="VRN369" s="472"/>
      <c r="VRO369" s="472"/>
      <c r="VRP369" s="472"/>
      <c r="VRQ369" s="472"/>
      <c r="VRR369" s="472"/>
      <c r="VRS369" s="472"/>
      <c r="VRT369" s="472"/>
      <c r="VRU369" s="472"/>
      <c r="VRV369" s="472"/>
      <c r="VRW369" s="472"/>
      <c r="VRX369" s="472"/>
      <c r="VSA369" s="472"/>
      <c r="VSB369" s="472"/>
      <c r="VSC369" s="472"/>
      <c r="VSD369" s="472"/>
      <c r="VSE369" s="472"/>
      <c r="VSF369" s="472"/>
      <c r="VSG369" s="472"/>
      <c r="VSH369" s="472"/>
      <c r="VSI369" s="472"/>
      <c r="VSJ369" s="472"/>
      <c r="VSK369" s="472"/>
      <c r="VSL369" s="472"/>
      <c r="VSM369" s="472"/>
      <c r="VSN369" s="472"/>
      <c r="VSO369" s="472"/>
      <c r="VSP369" s="472"/>
      <c r="VSQ369" s="472"/>
      <c r="VSR369" s="472"/>
      <c r="VSS369" s="472"/>
      <c r="VST369" s="472"/>
      <c r="VSU369" s="472"/>
      <c r="VSV369" s="472"/>
      <c r="VSW369" s="472"/>
      <c r="VSX369" s="472"/>
      <c r="VSY369" s="472"/>
      <c r="VSZ369" s="472"/>
      <c r="VTA369" s="472"/>
      <c r="VTB369" s="472"/>
      <c r="VTC369" s="472"/>
      <c r="VTD369" s="472"/>
      <c r="VTE369" s="472"/>
      <c r="VTF369" s="472"/>
      <c r="VTG369" s="472"/>
      <c r="VTH369" s="472"/>
      <c r="VTI369" s="472"/>
      <c r="VTJ369" s="472"/>
      <c r="VTK369" s="472"/>
      <c r="VTL369" s="472"/>
      <c r="VTM369" s="472"/>
      <c r="VTN369" s="472"/>
      <c r="VTO369" s="472"/>
      <c r="VTP369" s="472"/>
      <c r="VTQ369" s="472"/>
      <c r="VTR369" s="472"/>
      <c r="VTS369" s="472"/>
      <c r="VTT369" s="472"/>
      <c r="VTU369" s="472"/>
      <c r="VTV369" s="472"/>
      <c r="VTW369" s="472"/>
      <c r="VTX369" s="472"/>
      <c r="VTY369" s="472"/>
      <c r="VTZ369" s="472"/>
      <c r="VUA369" s="472"/>
      <c r="VUB369" s="472"/>
      <c r="VUC369" s="472"/>
      <c r="VUD369" s="472"/>
      <c r="VUE369" s="472"/>
      <c r="VUF369" s="472"/>
      <c r="VUG369" s="472"/>
      <c r="VUH369" s="472"/>
      <c r="VUI369" s="472"/>
      <c r="VUJ369" s="472"/>
      <c r="VUK369" s="472"/>
      <c r="VUL369" s="472"/>
      <c r="VUM369" s="472"/>
      <c r="VUN369" s="472"/>
      <c r="VUO369" s="472"/>
      <c r="VUP369" s="472"/>
      <c r="VUQ369" s="472"/>
      <c r="VUR369" s="472"/>
      <c r="VUS369" s="472"/>
      <c r="VUT369" s="472"/>
      <c r="VUU369" s="472"/>
      <c r="VUV369" s="472"/>
      <c r="VUW369" s="472"/>
      <c r="VUX369" s="472"/>
      <c r="VUY369" s="472"/>
      <c r="VUZ369" s="472"/>
      <c r="VVA369" s="472"/>
      <c r="VVB369" s="472"/>
      <c r="VVC369" s="472"/>
      <c r="VVD369" s="472"/>
      <c r="VVE369" s="472"/>
      <c r="VVF369" s="472"/>
      <c r="VVG369" s="472"/>
      <c r="VVH369" s="472"/>
      <c r="VVI369" s="472"/>
      <c r="VVJ369" s="472"/>
      <c r="VVK369" s="472"/>
      <c r="VVL369" s="472"/>
      <c r="VVM369" s="472"/>
      <c r="VVN369" s="472"/>
      <c r="VVO369" s="472"/>
      <c r="VVP369" s="472"/>
      <c r="VVQ369" s="472"/>
      <c r="VVR369" s="472"/>
      <c r="VVS369" s="472"/>
      <c r="VVT369" s="472"/>
      <c r="VVU369" s="472"/>
      <c r="VVV369" s="472"/>
      <c r="VVW369" s="472"/>
      <c r="VVX369" s="472"/>
      <c r="VVY369" s="472"/>
      <c r="VVZ369" s="472"/>
      <c r="VWA369" s="472"/>
      <c r="VWB369" s="472"/>
      <c r="VWC369" s="472"/>
      <c r="VWD369" s="472"/>
      <c r="VWE369" s="472"/>
      <c r="VWF369" s="472"/>
      <c r="VWG369" s="472"/>
      <c r="VWH369" s="472"/>
      <c r="VWI369" s="472"/>
      <c r="VWJ369" s="472"/>
      <c r="VWK369" s="472"/>
      <c r="VWL369" s="472"/>
      <c r="VWM369" s="472"/>
      <c r="VWN369" s="472"/>
      <c r="VWO369" s="472"/>
      <c r="VWP369" s="472"/>
      <c r="VWQ369" s="472"/>
      <c r="VWR369" s="472"/>
      <c r="VWS369" s="472"/>
      <c r="VWT369" s="472"/>
      <c r="VWU369" s="472"/>
      <c r="VWV369" s="472"/>
      <c r="VWW369" s="472"/>
      <c r="VWX369" s="472"/>
      <c r="VWY369" s="472"/>
      <c r="VWZ369" s="472"/>
      <c r="VXA369" s="472"/>
      <c r="VXB369" s="472"/>
      <c r="VXC369" s="472"/>
      <c r="VXD369" s="472"/>
      <c r="VXE369" s="472"/>
      <c r="VXF369" s="472"/>
      <c r="VXG369" s="472"/>
      <c r="VXH369" s="472"/>
      <c r="VXI369" s="472"/>
      <c r="VXJ369" s="472"/>
      <c r="VXK369" s="472"/>
      <c r="VXL369" s="472"/>
      <c r="VXM369" s="472"/>
      <c r="VXN369" s="472"/>
      <c r="VXO369" s="472"/>
      <c r="VXP369" s="472"/>
      <c r="VXQ369" s="472"/>
      <c r="VXR369" s="472"/>
      <c r="VXS369" s="472"/>
      <c r="VXT369" s="472"/>
      <c r="VXU369" s="472"/>
      <c r="VXV369" s="472"/>
      <c r="VXW369" s="472"/>
      <c r="VXX369" s="472"/>
      <c r="VXY369" s="472"/>
      <c r="VXZ369" s="472"/>
      <c r="VYA369" s="472"/>
      <c r="VYB369" s="472"/>
      <c r="VYC369" s="472"/>
      <c r="VYD369" s="472"/>
      <c r="VYE369" s="472"/>
      <c r="VYF369" s="472"/>
      <c r="VYG369" s="472"/>
      <c r="VYH369" s="472"/>
      <c r="VYI369" s="472"/>
      <c r="VYJ369" s="472"/>
      <c r="VYK369" s="472"/>
      <c r="VYL369" s="472"/>
      <c r="VYM369" s="472"/>
      <c r="VYN369" s="472"/>
      <c r="VYO369" s="472"/>
      <c r="VYP369" s="472"/>
      <c r="VYQ369" s="472"/>
      <c r="VYR369" s="472"/>
      <c r="VYS369" s="472"/>
      <c r="VYT369" s="472"/>
      <c r="VYU369" s="472"/>
      <c r="VYV369" s="472"/>
      <c r="VYW369" s="472"/>
      <c r="VYX369" s="472"/>
      <c r="VYY369" s="472"/>
      <c r="VYZ369" s="472"/>
      <c r="VZA369" s="472"/>
      <c r="VZB369" s="472"/>
      <c r="VZC369" s="472"/>
      <c r="VZD369" s="472"/>
      <c r="VZE369" s="472"/>
      <c r="VZF369" s="472"/>
      <c r="VZG369" s="472"/>
      <c r="VZH369" s="472"/>
      <c r="VZI369" s="472"/>
      <c r="VZJ369" s="472"/>
      <c r="VZK369" s="472"/>
      <c r="VZL369" s="472"/>
      <c r="VZM369" s="472"/>
      <c r="VZN369" s="472"/>
      <c r="VZO369" s="472"/>
      <c r="VZP369" s="472"/>
      <c r="VZQ369" s="472"/>
      <c r="VZR369" s="472"/>
      <c r="VZS369" s="472"/>
      <c r="VZT369" s="472"/>
      <c r="VZU369" s="472"/>
      <c r="VZV369" s="472"/>
      <c r="VZW369" s="472"/>
      <c r="VZX369" s="472"/>
      <c r="VZY369" s="472"/>
      <c r="VZZ369" s="472"/>
      <c r="WAA369" s="472"/>
      <c r="WAB369" s="472"/>
      <c r="WAC369" s="472"/>
      <c r="WAD369" s="472"/>
      <c r="WAE369" s="472"/>
      <c r="WAF369" s="472"/>
      <c r="WAG369" s="472"/>
      <c r="WAH369" s="472"/>
      <c r="WAI369" s="472"/>
      <c r="WAJ369" s="472"/>
      <c r="WAK369" s="472"/>
      <c r="WAL369" s="472"/>
      <c r="WAM369" s="472"/>
      <c r="WAN369" s="472"/>
      <c r="WAO369" s="472"/>
      <c r="WAP369" s="472"/>
      <c r="WAQ369" s="472"/>
      <c r="WAR369" s="472"/>
      <c r="WAS369" s="472"/>
      <c r="WAT369" s="472"/>
      <c r="WAU369" s="472"/>
      <c r="WAV369" s="472"/>
      <c r="WAW369" s="472"/>
      <c r="WAX369" s="472"/>
      <c r="WAY369" s="472"/>
      <c r="WAZ369" s="472"/>
      <c r="WBA369" s="472"/>
      <c r="WBB369" s="472"/>
      <c r="WBC369" s="472"/>
      <c r="WBD369" s="472"/>
      <c r="WBE369" s="472"/>
      <c r="WBF369" s="472"/>
      <c r="WBG369" s="472"/>
      <c r="WBH369" s="472"/>
      <c r="WBI369" s="472"/>
      <c r="WBJ369" s="472"/>
      <c r="WBK369" s="472"/>
      <c r="WBL369" s="472"/>
      <c r="WBM369" s="472"/>
      <c r="WBN369" s="472"/>
      <c r="WBO369" s="472"/>
      <c r="WBP369" s="472"/>
      <c r="WBQ369" s="472"/>
      <c r="WBR369" s="472"/>
      <c r="WBS369" s="472"/>
      <c r="WBT369" s="472"/>
      <c r="WBW369" s="472"/>
      <c r="WBX369" s="472"/>
      <c r="WBY369" s="472"/>
      <c r="WBZ369" s="472"/>
      <c r="WCA369" s="472"/>
      <c r="WCB369" s="472"/>
      <c r="WCC369" s="472"/>
      <c r="WCD369" s="472"/>
      <c r="WCE369" s="472"/>
      <c r="WCF369" s="472"/>
      <c r="WCG369" s="472"/>
      <c r="WCH369" s="472"/>
      <c r="WCI369" s="472"/>
      <c r="WCJ369" s="472"/>
      <c r="WCK369" s="472"/>
      <c r="WCL369" s="472"/>
      <c r="WCM369" s="472"/>
      <c r="WCN369" s="472"/>
      <c r="WCO369" s="472"/>
      <c r="WCP369" s="472"/>
      <c r="WCQ369" s="472"/>
      <c r="WCR369" s="472"/>
      <c r="WCS369" s="472"/>
      <c r="WCT369" s="472"/>
      <c r="WCU369" s="472"/>
      <c r="WCV369" s="472"/>
      <c r="WCW369" s="472"/>
      <c r="WCX369" s="472"/>
      <c r="WCY369" s="472"/>
      <c r="WCZ369" s="472"/>
      <c r="WDA369" s="472"/>
      <c r="WDB369" s="472"/>
      <c r="WDC369" s="472"/>
      <c r="WDD369" s="472"/>
      <c r="WDE369" s="472"/>
      <c r="WDF369" s="472"/>
      <c r="WDG369" s="472"/>
      <c r="WDH369" s="472"/>
      <c r="WDI369" s="472"/>
      <c r="WDJ369" s="472"/>
      <c r="WDK369" s="472"/>
      <c r="WDL369" s="472"/>
      <c r="WDM369" s="472"/>
      <c r="WDN369" s="472"/>
      <c r="WDO369" s="472"/>
      <c r="WDP369" s="472"/>
      <c r="WDQ369" s="472"/>
      <c r="WDR369" s="472"/>
      <c r="WDS369" s="472"/>
      <c r="WDT369" s="472"/>
      <c r="WDU369" s="472"/>
      <c r="WDV369" s="472"/>
      <c r="WDW369" s="472"/>
      <c r="WDX369" s="472"/>
      <c r="WDY369" s="472"/>
      <c r="WDZ369" s="472"/>
      <c r="WEA369" s="472"/>
      <c r="WEB369" s="472"/>
      <c r="WEC369" s="472"/>
      <c r="WED369" s="472"/>
      <c r="WEE369" s="472"/>
      <c r="WEF369" s="472"/>
      <c r="WEG369" s="472"/>
      <c r="WEH369" s="472"/>
      <c r="WEI369" s="472"/>
      <c r="WEJ369" s="472"/>
      <c r="WEK369" s="472"/>
      <c r="WEL369" s="472"/>
      <c r="WEM369" s="472"/>
      <c r="WEN369" s="472"/>
      <c r="WEO369" s="472"/>
      <c r="WEP369" s="472"/>
      <c r="WEQ369" s="472"/>
      <c r="WER369" s="472"/>
      <c r="WES369" s="472"/>
      <c r="WET369" s="472"/>
      <c r="WEU369" s="472"/>
      <c r="WEV369" s="472"/>
      <c r="WEW369" s="472"/>
      <c r="WEX369" s="472"/>
      <c r="WEY369" s="472"/>
      <c r="WEZ369" s="472"/>
      <c r="WFA369" s="472"/>
      <c r="WFB369" s="472"/>
      <c r="WFC369" s="472"/>
      <c r="WFD369" s="472"/>
      <c r="WFE369" s="472"/>
      <c r="WFF369" s="472"/>
      <c r="WFG369" s="472"/>
      <c r="WFH369" s="472"/>
      <c r="WFI369" s="472"/>
      <c r="WFJ369" s="472"/>
      <c r="WFK369" s="472"/>
      <c r="WFL369" s="472"/>
      <c r="WFM369" s="472"/>
      <c r="WFN369" s="472"/>
      <c r="WFO369" s="472"/>
      <c r="WFP369" s="472"/>
      <c r="WFQ369" s="472"/>
      <c r="WFR369" s="472"/>
      <c r="WFS369" s="472"/>
      <c r="WFT369" s="472"/>
      <c r="WFU369" s="472"/>
      <c r="WFV369" s="472"/>
      <c r="WFW369" s="472"/>
      <c r="WFX369" s="472"/>
      <c r="WFY369" s="472"/>
      <c r="WFZ369" s="472"/>
      <c r="WGA369" s="472"/>
      <c r="WGB369" s="472"/>
      <c r="WGC369" s="472"/>
      <c r="WGD369" s="472"/>
      <c r="WGE369" s="472"/>
      <c r="WGF369" s="472"/>
      <c r="WGG369" s="472"/>
      <c r="WGH369" s="472"/>
      <c r="WGI369" s="472"/>
      <c r="WGJ369" s="472"/>
      <c r="WGK369" s="472"/>
      <c r="WGL369" s="472"/>
      <c r="WGM369" s="472"/>
      <c r="WGN369" s="472"/>
      <c r="WGO369" s="472"/>
      <c r="WGP369" s="472"/>
      <c r="WGQ369" s="472"/>
      <c r="WGR369" s="472"/>
      <c r="WGS369" s="472"/>
      <c r="WGT369" s="472"/>
      <c r="WGU369" s="472"/>
      <c r="WGV369" s="472"/>
      <c r="WGW369" s="472"/>
      <c r="WGX369" s="472"/>
      <c r="WGY369" s="472"/>
      <c r="WGZ369" s="472"/>
      <c r="WHA369" s="472"/>
      <c r="WHB369" s="472"/>
      <c r="WHC369" s="472"/>
      <c r="WHD369" s="472"/>
      <c r="WHE369" s="472"/>
      <c r="WHF369" s="472"/>
      <c r="WHG369" s="472"/>
      <c r="WHH369" s="472"/>
      <c r="WHI369" s="472"/>
      <c r="WHJ369" s="472"/>
      <c r="WHK369" s="472"/>
      <c r="WHL369" s="472"/>
      <c r="WHM369" s="472"/>
      <c r="WHN369" s="472"/>
      <c r="WHO369" s="472"/>
      <c r="WHP369" s="472"/>
      <c r="WHQ369" s="472"/>
      <c r="WHR369" s="472"/>
      <c r="WHS369" s="472"/>
      <c r="WHT369" s="472"/>
      <c r="WHU369" s="472"/>
      <c r="WHV369" s="472"/>
      <c r="WHW369" s="472"/>
      <c r="WHX369" s="472"/>
      <c r="WHY369" s="472"/>
      <c r="WHZ369" s="472"/>
      <c r="WIA369" s="472"/>
      <c r="WIB369" s="472"/>
      <c r="WIC369" s="472"/>
      <c r="WID369" s="472"/>
      <c r="WIE369" s="472"/>
      <c r="WIF369" s="472"/>
      <c r="WIG369" s="472"/>
      <c r="WIH369" s="472"/>
      <c r="WII369" s="472"/>
      <c r="WIJ369" s="472"/>
      <c r="WIK369" s="472"/>
      <c r="WIL369" s="472"/>
      <c r="WIM369" s="472"/>
      <c r="WIN369" s="472"/>
      <c r="WIO369" s="472"/>
      <c r="WIP369" s="472"/>
      <c r="WIQ369" s="472"/>
      <c r="WIR369" s="472"/>
      <c r="WIS369" s="472"/>
      <c r="WIT369" s="472"/>
      <c r="WIU369" s="472"/>
      <c r="WIV369" s="472"/>
      <c r="WIW369" s="472"/>
      <c r="WIX369" s="472"/>
      <c r="WIY369" s="472"/>
      <c r="WIZ369" s="472"/>
      <c r="WJA369" s="472"/>
      <c r="WJB369" s="472"/>
      <c r="WJC369" s="472"/>
      <c r="WJD369" s="472"/>
      <c r="WJE369" s="472"/>
      <c r="WJF369" s="472"/>
      <c r="WJG369" s="472"/>
      <c r="WJH369" s="472"/>
      <c r="WJI369" s="472"/>
      <c r="WJJ369" s="472"/>
      <c r="WJK369" s="472"/>
      <c r="WJL369" s="472"/>
      <c r="WJM369" s="472"/>
      <c r="WJN369" s="472"/>
      <c r="WJO369" s="472"/>
      <c r="WJP369" s="472"/>
      <c r="WJQ369" s="472"/>
      <c r="WJR369" s="472"/>
      <c r="WJS369" s="472"/>
      <c r="WJT369" s="472"/>
      <c r="WJU369" s="472"/>
      <c r="WJV369" s="472"/>
      <c r="WJW369" s="472"/>
      <c r="WJX369" s="472"/>
      <c r="WJY369" s="472"/>
      <c r="WJZ369" s="472"/>
      <c r="WKA369" s="472"/>
      <c r="WKB369" s="472"/>
      <c r="WKC369" s="472"/>
      <c r="WKD369" s="472"/>
      <c r="WKE369" s="472"/>
      <c r="WKF369" s="472"/>
      <c r="WKG369" s="472"/>
      <c r="WKH369" s="472"/>
      <c r="WKI369" s="472"/>
      <c r="WKJ369" s="472"/>
      <c r="WKK369" s="472"/>
      <c r="WKL369" s="472"/>
      <c r="WKM369" s="472"/>
      <c r="WKN369" s="472"/>
      <c r="WKO369" s="472"/>
      <c r="WKP369" s="472"/>
      <c r="WKQ369" s="472"/>
      <c r="WKR369" s="472"/>
      <c r="WKS369" s="472"/>
      <c r="WKT369" s="472"/>
      <c r="WKU369" s="472"/>
      <c r="WKV369" s="472"/>
      <c r="WKW369" s="472"/>
      <c r="WKX369" s="472"/>
      <c r="WKY369" s="472"/>
      <c r="WKZ369" s="472"/>
      <c r="WLA369" s="472"/>
      <c r="WLB369" s="472"/>
      <c r="WLC369" s="472"/>
      <c r="WLD369" s="472"/>
      <c r="WLE369" s="472"/>
      <c r="WLF369" s="472"/>
      <c r="WLG369" s="472"/>
      <c r="WLH369" s="472"/>
      <c r="WLI369" s="472"/>
      <c r="WLJ369" s="472"/>
      <c r="WLK369" s="472"/>
      <c r="WLL369" s="472"/>
      <c r="WLM369" s="472"/>
      <c r="WLN369" s="472"/>
      <c r="WLO369" s="472"/>
      <c r="WLP369" s="472"/>
      <c r="WLS369" s="472"/>
      <c r="WLT369" s="472"/>
      <c r="WLU369" s="472"/>
      <c r="WLV369" s="472"/>
      <c r="WLW369" s="472"/>
      <c r="WLX369" s="472"/>
      <c r="WLY369" s="472"/>
      <c r="WLZ369" s="472"/>
      <c r="WMA369" s="472"/>
      <c r="WMB369" s="472"/>
      <c r="WMC369" s="472"/>
      <c r="WMD369" s="472"/>
      <c r="WME369" s="472"/>
      <c r="WMF369" s="472"/>
      <c r="WMG369" s="472"/>
      <c r="WMH369" s="472"/>
      <c r="WMI369" s="472"/>
      <c r="WMJ369" s="472"/>
      <c r="WMK369" s="472"/>
      <c r="WML369" s="472"/>
      <c r="WMM369" s="472"/>
      <c r="WMN369" s="472"/>
      <c r="WMO369" s="472"/>
      <c r="WMP369" s="472"/>
      <c r="WMQ369" s="472"/>
      <c r="WMR369" s="472"/>
      <c r="WMS369" s="472"/>
      <c r="WMT369" s="472"/>
      <c r="WMU369" s="472"/>
      <c r="WMV369" s="472"/>
      <c r="WMW369" s="472"/>
      <c r="WMX369" s="472"/>
      <c r="WMY369" s="472"/>
      <c r="WMZ369" s="472"/>
      <c r="WNA369" s="472"/>
      <c r="WNB369" s="472"/>
      <c r="WNC369" s="472"/>
      <c r="WND369" s="472"/>
      <c r="WNE369" s="472"/>
      <c r="WNF369" s="472"/>
      <c r="WNG369" s="472"/>
      <c r="WNH369" s="472"/>
      <c r="WNI369" s="472"/>
      <c r="WNJ369" s="472"/>
      <c r="WNK369" s="472"/>
      <c r="WNL369" s="472"/>
      <c r="WNM369" s="472"/>
      <c r="WNN369" s="472"/>
      <c r="WNO369" s="472"/>
      <c r="WNP369" s="472"/>
      <c r="WNQ369" s="472"/>
      <c r="WNR369" s="472"/>
      <c r="WNS369" s="472"/>
      <c r="WNT369" s="472"/>
      <c r="WNU369" s="472"/>
      <c r="WNV369" s="472"/>
      <c r="WNW369" s="472"/>
      <c r="WNX369" s="472"/>
      <c r="WNY369" s="472"/>
      <c r="WNZ369" s="472"/>
      <c r="WOA369" s="472"/>
      <c r="WOB369" s="472"/>
      <c r="WOC369" s="472"/>
      <c r="WOD369" s="472"/>
      <c r="WOE369" s="472"/>
      <c r="WOF369" s="472"/>
      <c r="WOG369" s="472"/>
      <c r="WOH369" s="472"/>
      <c r="WOI369" s="472"/>
      <c r="WOJ369" s="472"/>
      <c r="WOK369" s="472"/>
      <c r="WOL369" s="472"/>
      <c r="WOM369" s="472"/>
      <c r="WON369" s="472"/>
      <c r="WOO369" s="472"/>
      <c r="WOP369" s="472"/>
      <c r="WOQ369" s="472"/>
      <c r="WOR369" s="472"/>
      <c r="WOS369" s="472"/>
      <c r="WOT369" s="472"/>
      <c r="WOU369" s="472"/>
      <c r="WOV369" s="472"/>
      <c r="WOW369" s="472"/>
      <c r="WOX369" s="472"/>
      <c r="WOY369" s="472"/>
      <c r="WOZ369" s="472"/>
      <c r="WPA369" s="472"/>
      <c r="WPB369" s="472"/>
      <c r="WPC369" s="472"/>
      <c r="WPD369" s="472"/>
      <c r="WPE369" s="472"/>
      <c r="WPF369" s="472"/>
      <c r="WPG369" s="472"/>
      <c r="WPH369" s="472"/>
      <c r="WPI369" s="472"/>
      <c r="WPJ369" s="472"/>
      <c r="WPK369" s="472"/>
      <c r="WPL369" s="472"/>
      <c r="WPM369" s="472"/>
      <c r="WPN369" s="472"/>
      <c r="WPO369" s="472"/>
      <c r="WPP369" s="472"/>
      <c r="WPQ369" s="472"/>
      <c r="WPR369" s="472"/>
      <c r="WPS369" s="472"/>
      <c r="WPT369" s="472"/>
      <c r="WPU369" s="472"/>
      <c r="WPV369" s="472"/>
      <c r="WPW369" s="472"/>
      <c r="WPX369" s="472"/>
      <c r="WPY369" s="472"/>
      <c r="WPZ369" s="472"/>
      <c r="WQA369" s="472"/>
      <c r="WQB369" s="472"/>
      <c r="WQC369" s="472"/>
      <c r="WQD369" s="472"/>
      <c r="WQE369" s="472"/>
      <c r="WQF369" s="472"/>
      <c r="WQG369" s="472"/>
      <c r="WQH369" s="472"/>
      <c r="WQI369" s="472"/>
      <c r="WQJ369" s="472"/>
      <c r="WQK369" s="472"/>
      <c r="WQL369" s="472"/>
      <c r="WQM369" s="472"/>
      <c r="WQN369" s="472"/>
      <c r="WQO369" s="472"/>
      <c r="WQP369" s="472"/>
      <c r="WQQ369" s="472"/>
      <c r="WQR369" s="472"/>
      <c r="WQS369" s="472"/>
      <c r="WQT369" s="472"/>
      <c r="WQU369" s="472"/>
      <c r="WQV369" s="472"/>
      <c r="WQW369" s="472"/>
      <c r="WQX369" s="472"/>
      <c r="WQY369" s="472"/>
      <c r="WQZ369" s="472"/>
      <c r="WRA369" s="472"/>
      <c r="WRB369" s="472"/>
      <c r="WRC369" s="472"/>
      <c r="WRD369" s="472"/>
      <c r="WRE369" s="472"/>
      <c r="WRF369" s="472"/>
      <c r="WRG369" s="472"/>
      <c r="WRH369" s="472"/>
      <c r="WRI369" s="472"/>
      <c r="WRJ369" s="472"/>
      <c r="WRK369" s="472"/>
      <c r="WRL369" s="472"/>
      <c r="WRM369" s="472"/>
      <c r="WRN369" s="472"/>
      <c r="WRO369" s="472"/>
      <c r="WRP369" s="472"/>
      <c r="WRQ369" s="472"/>
      <c r="WRR369" s="472"/>
      <c r="WRS369" s="472"/>
      <c r="WRT369" s="472"/>
      <c r="WRU369" s="472"/>
      <c r="WRV369" s="472"/>
      <c r="WRW369" s="472"/>
      <c r="WRX369" s="472"/>
      <c r="WRY369" s="472"/>
      <c r="WRZ369" s="472"/>
      <c r="WSA369" s="472"/>
      <c r="WSB369" s="472"/>
      <c r="WSC369" s="472"/>
      <c r="WSD369" s="472"/>
      <c r="WSE369" s="472"/>
      <c r="WSF369" s="472"/>
      <c r="WSG369" s="472"/>
      <c r="WSH369" s="472"/>
      <c r="WSI369" s="472"/>
      <c r="WSJ369" s="472"/>
      <c r="WSK369" s="472"/>
      <c r="WSL369" s="472"/>
      <c r="WSM369" s="472"/>
      <c r="WSN369" s="472"/>
      <c r="WSO369" s="472"/>
      <c r="WSP369" s="472"/>
      <c r="WSQ369" s="472"/>
      <c r="WSR369" s="472"/>
      <c r="WSS369" s="472"/>
      <c r="WST369" s="472"/>
      <c r="WSU369" s="472"/>
      <c r="WSV369" s="472"/>
      <c r="WSW369" s="472"/>
      <c r="WSX369" s="472"/>
      <c r="WSY369" s="472"/>
      <c r="WSZ369" s="472"/>
      <c r="WTA369" s="472"/>
      <c r="WTB369" s="472"/>
      <c r="WTC369" s="472"/>
      <c r="WTD369" s="472"/>
      <c r="WTE369" s="472"/>
      <c r="WTF369" s="472"/>
      <c r="WTG369" s="472"/>
      <c r="WTH369" s="472"/>
      <c r="WTI369" s="472"/>
      <c r="WTJ369" s="472"/>
      <c r="WTK369" s="472"/>
      <c r="WTL369" s="472"/>
      <c r="WTM369" s="472"/>
      <c r="WTN369" s="472"/>
      <c r="WTO369" s="472"/>
      <c r="WTP369" s="472"/>
      <c r="WTQ369" s="472"/>
      <c r="WTR369" s="472"/>
      <c r="WTS369" s="472"/>
      <c r="WTT369" s="472"/>
      <c r="WTU369" s="472"/>
      <c r="WTV369" s="472"/>
      <c r="WTW369" s="472"/>
      <c r="WTX369" s="472"/>
      <c r="WTY369" s="472"/>
      <c r="WTZ369" s="472"/>
      <c r="WUA369" s="472"/>
      <c r="WUB369" s="472"/>
      <c r="WUC369" s="472"/>
      <c r="WUD369" s="472"/>
      <c r="WUE369" s="472"/>
      <c r="WUF369" s="472"/>
      <c r="WUG369" s="472"/>
      <c r="WUH369" s="472"/>
      <c r="WUI369" s="472"/>
      <c r="WUJ369" s="472"/>
      <c r="WUK369" s="472"/>
      <c r="WUL369" s="472"/>
      <c r="WUM369" s="472"/>
      <c r="WUN369" s="472"/>
      <c r="WUO369" s="472"/>
      <c r="WUP369" s="472"/>
      <c r="WUQ369" s="472"/>
      <c r="WUR369" s="472"/>
      <c r="WUS369" s="472"/>
      <c r="WUT369" s="472"/>
      <c r="WUU369" s="472"/>
      <c r="WUV369" s="472"/>
      <c r="WUW369" s="472"/>
      <c r="WUX369" s="472"/>
      <c r="WUY369" s="472"/>
      <c r="WUZ369" s="472"/>
      <c r="WVA369" s="472"/>
      <c r="WVB369" s="472"/>
      <c r="WVC369" s="472"/>
      <c r="WVD369" s="472"/>
      <c r="WVE369" s="472"/>
      <c r="WVF369" s="472"/>
      <c r="WVG369" s="472"/>
      <c r="WVH369" s="472"/>
      <c r="WVI369" s="472"/>
      <c r="WVJ369" s="472"/>
      <c r="WVK369" s="472"/>
      <c r="WVL369" s="472"/>
      <c r="WVO369" s="472"/>
      <c r="WVP369" s="472"/>
      <c r="WVQ369" s="472"/>
      <c r="WVR369" s="472"/>
      <c r="WVS369" s="472"/>
      <c r="WVT369" s="472"/>
      <c r="WVU369" s="472"/>
      <c r="WVV369" s="472"/>
      <c r="WVW369" s="472"/>
      <c r="WVX369" s="472"/>
      <c r="WVY369" s="472"/>
      <c r="WVZ369" s="472"/>
      <c r="WWA369" s="472"/>
      <c r="WWB369" s="472"/>
      <c r="WWC369" s="472"/>
      <c r="WWD369" s="472"/>
      <c r="WWE369" s="472"/>
      <c r="WWF369" s="472"/>
      <c r="WWG369" s="472"/>
      <c r="WWH369" s="472"/>
      <c r="WWI369" s="472"/>
      <c r="WWJ369" s="472"/>
      <c r="WWK369" s="472"/>
      <c r="WWL369" s="472"/>
      <c r="WWM369" s="472"/>
      <c r="WWN369" s="472"/>
      <c r="WWO369" s="472"/>
      <c r="WWP369" s="472"/>
      <c r="WWQ369" s="472"/>
      <c r="WWR369" s="472"/>
      <c r="WWS369" s="472"/>
      <c r="WWT369" s="472"/>
      <c r="WWU369" s="472"/>
      <c r="WWV369" s="472"/>
      <c r="WWW369" s="472"/>
      <c r="WWX369" s="472"/>
      <c r="WWY369" s="472"/>
      <c r="WWZ369" s="472"/>
      <c r="WXA369" s="472"/>
      <c r="WXB369" s="472"/>
      <c r="WXC369" s="472"/>
      <c r="WXD369" s="472"/>
      <c r="WXE369" s="472"/>
      <c r="WXF369" s="472"/>
      <c r="WXG369" s="472"/>
      <c r="WXH369" s="472"/>
      <c r="WXI369" s="472"/>
      <c r="WXJ369" s="472"/>
      <c r="WXK369" s="472"/>
      <c r="WXL369" s="472"/>
      <c r="WXM369" s="472"/>
      <c r="WXN369" s="472"/>
      <c r="WXO369" s="472"/>
      <c r="WXP369" s="472"/>
      <c r="WXQ369" s="472"/>
      <c r="WXR369" s="472"/>
      <c r="WXS369" s="472"/>
      <c r="WXT369" s="472"/>
      <c r="WXU369" s="472"/>
      <c r="WXV369" s="472"/>
      <c r="WXW369" s="472"/>
      <c r="WXX369" s="472"/>
      <c r="WXY369" s="472"/>
      <c r="WXZ369" s="472"/>
      <c r="WYA369" s="472"/>
      <c r="WYB369" s="472"/>
      <c r="WYC369" s="472"/>
      <c r="WYD369" s="472"/>
      <c r="WYE369" s="472"/>
      <c r="WYF369" s="472"/>
      <c r="WYG369" s="472"/>
      <c r="WYH369" s="472"/>
      <c r="WYI369" s="472"/>
      <c r="WYJ369" s="472"/>
      <c r="WYK369" s="472"/>
      <c r="WYL369" s="472"/>
      <c r="WYM369" s="472"/>
      <c r="WYN369" s="472"/>
      <c r="WYO369" s="472"/>
      <c r="WYP369" s="472"/>
      <c r="WYQ369" s="472"/>
      <c r="WYR369" s="472"/>
      <c r="WYS369" s="472"/>
      <c r="WYT369" s="472"/>
      <c r="WYU369" s="472"/>
      <c r="WYV369" s="472"/>
      <c r="WYW369" s="472"/>
      <c r="WYX369" s="472"/>
      <c r="WYY369" s="472"/>
      <c r="WYZ369" s="472"/>
      <c r="WZA369" s="472"/>
      <c r="WZB369" s="472"/>
      <c r="WZC369" s="472"/>
      <c r="WZD369" s="472"/>
      <c r="WZE369" s="472"/>
      <c r="WZF369" s="472"/>
      <c r="WZG369" s="472"/>
      <c r="WZH369" s="472"/>
      <c r="WZI369" s="472"/>
      <c r="WZJ369" s="472"/>
      <c r="WZK369" s="472"/>
      <c r="WZL369" s="472"/>
      <c r="WZM369" s="472"/>
      <c r="WZN369" s="472"/>
      <c r="WZO369" s="472"/>
      <c r="WZP369" s="472"/>
      <c r="WZQ369" s="472"/>
      <c r="WZR369" s="472"/>
      <c r="WZS369" s="472"/>
      <c r="WZT369" s="472"/>
      <c r="WZU369" s="472"/>
      <c r="WZV369" s="472"/>
      <c r="WZW369" s="472"/>
      <c r="WZX369" s="472"/>
      <c r="WZY369" s="472"/>
      <c r="WZZ369" s="472"/>
      <c r="XAA369" s="472"/>
      <c r="XAB369" s="472"/>
      <c r="XAC369" s="472"/>
      <c r="XAD369" s="472"/>
      <c r="XAE369" s="472"/>
      <c r="XAF369" s="472"/>
      <c r="XAG369" s="472"/>
      <c r="XAH369" s="472"/>
      <c r="XAI369" s="472"/>
      <c r="XAJ369" s="472"/>
      <c r="XAK369" s="472"/>
      <c r="XAL369" s="472"/>
      <c r="XAM369" s="472"/>
      <c r="XAN369" s="472"/>
      <c r="XAO369" s="472"/>
      <c r="XAP369" s="472"/>
      <c r="XAQ369" s="472"/>
      <c r="XAR369" s="472"/>
      <c r="XAS369" s="472"/>
      <c r="XAT369" s="472"/>
      <c r="XAU369" s="472"/>
      <c r="XAV369" s="472"/>
      <c r="XAW369" s="472"/>
      <c r="XAX369" s="472"/>
      <c r="XAY369" s="472"/>
      <c r="XAZ369" s="472"/>
      <c r="XBA369" s="472"/>
      <c r="XBB369" s="472"/>
      <c r="XBC369" s="472"/>
      <c r="XBD369" s="472"/>
      <c r="XBE369" s="472"/>
      <c r="XBF369" s="472"/>
      <c r="XBG369" s="472"/>
      <c r="XBH369" s="472"/>
      <c r="XBI369" s="472"/>
      <c r="XBJ369" s="472"/>
      <c r="XBK369" s="472"/>
      <c r="XBL369" s="472"/>
      <c r="XBM369" s="472"/>
      <c r="XBN369" s="472"/>
      <c r="XBO369" s="472"/>
      <c r="XBP369" s="472"/>
      <c r="XBQ369" s="472"/>
      <c r="XBR369" s="472"/>
      <c r="XBS369" s="472"/>
      <c r="XBT369" s="472"/>
      <c r="XBU369" s="472"/>
      <c r="XBV369" s="472"/>
      <c r="XBW369" s="472"/>
      <c r="XBX369" s="472"/>
      <c r="XBY369" s="472"/>
      <c r="XBZ369" s="472"/>
      <c r="XCA369" s="472"/>
      <c r="XCB369" s="472"/>
      <c r="XCC369" s="472"/>
      <c r="XCD369" s="472"/>
      <c r="XCE369" s="472"/>
      <c r="XCF369" s="472"/>
      <c r="XCG369" s="472"/>
      <c r="XCH369" s="472"/>
      <c r="XCI369" s="472"/>
      <c r="XCJ369" s="472"/>
      <c r="XCK369" s="472"/>
      <c r="XCL369" s="472"/>
      <c r="XCM369" s="472"/>
      <c r="XCN369" s="472"/>
      <c r="XCO369" s="472"/>
      <c r="XCP369" s="472"/>
      <c r="XCQ369" s="472"/>
      <c r="XCR369" s="472"/>
      <c r="XCS369" s="472"/>
      <c r="XCT369" s="472"/>
      <c r="XCU369" s="472"/>
      <c r="XCV369" s="472"/>
      <c r="XCW369" s="472"/>
      <c r="XCX369" s="472"/>
      <c r="XCY369" s="472"/>
      <c r="XCZ369" s="472"/>
      <c r="XDA369" s="472"/>
      <c r="XDB369" s="472"/>
      <c r="XDC369" s="472"/>
      <c r="XDD369" s="472"/>
      <c r="XDE369" s="472"/>
      <c r="XDF369" s="472"/>
      <c r="XDG369" s="472"/>
      <c r="XDH369" s="472"/>
      <c r="XDI369" s="472"/>
      <c r="XDJ369" s="472"/>
      <c r="XDK369" s="472"/>
      <c r="XDL369" s="472"/>
      <c r="XDM369" s="472"/>
      <c r="XDN369" s="472"/>
      <c r="XDO369" s="472"/>
      <c r="XDP369" s="472"/>
      <c r="XDQ369" s="472"/>
      <c r="XDR369" s="472"/>
    </row>
    <row r="370" spans="1:16346" s="447" customFormat="1" ht="30.75" customHeight="1">
      <c r="A370" s="702">
        <v>356</v>
      </c>
      <c r="B370" s="703">
        <v>356</v>
      </c>
      <c r="C370" s="704"/>
      <c r="D370" s="705"/>
      <c r="E370" s="622" t="s">
        <v>1384</v>
      </c>
      <c r="F370" s="715" t="s">
        <v>1385</v>
      </c>
      <c r="G370" s="707">
        <v>13</v>
      </c>
      <c r="H370" s="708">
        <v>6.51</v>
      </c>
      <c r="I370" s="708"/>
      <c r="J370" s="708"/>
      <c r="K370" s="722">
        <v>597.96</v>
      </c>
      <c r="L370" s="708">
        <v>8.516</v>
      </c>
      <c r="M370" s="709"/>
      <c r="N370" s="708"/>
      <c r="O370" s="710">
        <v>13</v>
      </c>
      <c r="P370" s="708">
        <v>0.40699999999999997</v>
      </c>
      <c r="Q370" s="711">
        <f t="shared" si="36"/>
        <v>15.433</v>
      </c>
      <c r="R370" s="695"/>
      <c r="S370" s="689">
        <f t="shared" si="37"/>
        <v>208000</v>
      </c>
      <c r="T370" s="634">
        <f t="shared" si="38"/>
        <v>0</v>
      </c>
      <c r="U370" s="635">
        <f t="shared" si="39"/>
        <v>272071.8</v>
      </c>
      <c r="V370" s="635">
        <f t="shared" si="40"/>
        <v>0</v>
      </c>
      <c r="W370" s="636">
        <f t="shared" si="41"/>
        <v>13000</v>
      </c>
      <c r="X370" s="637">
        <f t="shared" si="35"/>
        <v>493071.8</v>
      </c>
      <c r="Y370" s="447">
        <v>542704.39999999991</v>
      </c>
      <c r="Z370" s="448"/>
    </row>
    <row r="371" spans="1:16346" s="447" customFormat="1" ht="30.75" customHeight="1">
      <c r="A371" s="702">
        <v>357</v>
      </c>
      <c r="B371" s="703">
        <v>357</v>
      </c>
      <c r="C371" s="704"/>
      <c r="D371" s="705"/>
      <c r="E371" s="622" t="s">
        <v>1855</v>
      </c>
      <c r="F371" s="715" t="s">
        <v>1856</v>
      </c>
      <c r="G371" s="707">
        <v>13</v>
      </c>
      <c r="H371" s="708">
        <v>6.51</v>
      </c>
      <c r="I371" s="708"/>
      <c r="J371" s="708"/>
      <c r="K371" s="722">
        <v>592.67999999999995</v>
      </c>
      <c r="L371" s="708">
        <v>8.4410000000000007</v>
      </c>
      <c r="M371" s="709"/>
      <c r="N371" s="708"/>
      <c r="O371" s="710">
        <v>13</v>
      </c>
      <c r="P371" s="708">
        <v>0.40699999999999997</v>
      </c>
      <c r="Q371" s="711">
        <f t="shared" si="36"/>
        <v>15.358000000000001</v>
      </c>
      <c r="R371" s="695"/>
      <c r="S371" s="689">
        <f t="shared" si="37"/>
        <v>208000</v>
      </c>
      <c r="T371" s="634">
        <f t="shared" si="38"/>
        <v>0</v>
      </c>
      <c r="U371" s="635">
        <f t="shared" si="39"/>
        <v>269669.39999999997</v>
      </c>
      <c r="V371" s="635">
        <f t="shared" si="40"/>
        <v>0</v>
      </c>
      <c r="W371" s="636">
        <f t="shared" si="41"/>
        <v>13000</v>
      </c>
      <c r="X371" s="637">
        <f t="shared" si="35"/>
        <v>490669.39999999997</v>
      </c>
      <c r="Y371" s="447">
        <v>543305</v>
      </c>
      <c r="Z371" s="448"/>
    </row>
    <row r="372" spans="1:16346" s="447" customFormat="1" ht="30.75" customHeight="1">
      <c r="A372" s="702">
        <v>358</v>
      </c>
      <c r="B372" s="703">
        <v>358</v>
      </c>
      <c r="C372" s="704"/>
      <c r="D372" s="705"/>
      <c r="E372" s="622" t="s">
        <v>1860</v>
      </c>
      <c r="F372" s="715" t="s">
        <v>1861</v>
      </c>
      <c r="G372" s="707">
        <v>15</v>
      </c>
      <c r="H372" s="708">
        <v>7.5119999999999996</v>
      </c>
      <c r="I372" s="708"/>
      <c r="J372" s="708"/>
      <c r="K372" s="722">
        <v>645.91999999999996</v>
      </c>
      <c r="L372" s="708">
        <v>9.1989999999999998</v>
      </c>
      <c r="M372" s="709"/>
      <c r="N372" s="708"/>
      <c r="O372" s="710">
        <v>15</v>
      </c>
      <c r="P372" s="708">
        <v>0.47</v>
      </c>
      <c r="Q372" s="711">
        <f t="shared" si="36"/>
        <v>17.180999999999997</v>
      </c>
      <c r="R372" s="695"/>
      <c r="S372" s="689">
        <f t="shared" si="37"/>
        <v>240000</v>
      </c>
      <c r="T372" s="634">
        <f t="shared" si="38"/>
        <v>0</v>
      </c>
      <c r="U372" s="635">
        <f t="shared" si="39"/>
        <v>293893.59999999998</v>
      </c>
      <c r="V372" s="635">
        <f t="shared" si="40"/>
        <v>0</v>
      </c>
      <c r="W372" s="636">
        <f t="shared" si="41"/>
        <v>15000</v>
      </c>
      <c r="X372" s="637">
        <f t="shared" si="35"/>
        <v>548893.6</v>
      </c>
      <c r="Y372" s="447">
        <v>632377</v>
      </c>
      <c r="Z372" s="448"/>
    </row>
    <row r="373" spans="1:16346" s="447" customFormat="1" ht="30.75" customHeight="1">
      <c r="A373" s="702">
        <v>359</v>
      </c>
      <c r="B373" s="703">
        <v>359</v>
      </c>
      <c r="C373" s="704"/>
      <c r="D373" s="705"/>
      <c r="E373" s="622" t="s">
        <v>1368</v>
      </c>
      <c r="F373" s="715" t="s">
        <v>1369</v>
      </c>
      <c r="G373" s="707">
        <v>15</v>
      </c>
      <c r="H373" s="708">
        <v>7.5119999999999996</v>
      </c>
      <c r="I373" s="708"/>
      <c r="J373" s="708"/>
      <c r="K373" s="722">
        <v>712.36</v>
      </c>
      <c r="L373" s="708">
        <v>10.146000000000001</v>
      </c>
      <c r="M373" s="709"/>
      <c r="N373" s="708"/>
      <c r="O373" s="710">
        <v>15</v>
      </c>
      <c r="P373" s="708">
        <v>0.47</v>
      </c>
      <c r="Q373" s="711">
        <f t="shared" si="36"/>
        <v>18.128</v>
      </c>
      <c r="R373" s="695"/>
      <c r="S373" s="689">
        <f t="shared" si="37"/>
        <v>240000</v>
      </c>
      <c r="T373" s="634">
        <f t="shared" si="38"/>
        <v>0</v>
      </c>
      <c r="U373" s="635">
        <f t="shared" si="39"/>
        <v>324123.8</v>
      </c>
      <c r="V373" s="635">
        <f t="shared" si="40"/>
        <v>0</v>
      </c>
      <c r="W373" s="636">
        <f t="shared" si="41"/>
        <v>15000</v>
      </c>
      <c r="X373" s="637">
        <f t="shared" si="35"/>
        <v>579123.80000000005</v>
      </c>
      <c r="Y373" s="447">
        <v>619764.39999999991</v>
      </c>
      <c r="Z373" s="448"/>
    </row>
    <row r="374" spans="1:16346" s="447" customFormat="1" ht="30.75" customHeight="1">
      <c r="A374" s="702">
        <v>360</v>
      </c>
      <c r="B374" s="703">
        <v>360</v>
      </c>
      <c r="C374" s="704"/>
      <c r="D374" s="705"/>
      <c r="E374" s="622" t="s">
        <v>1970</v>
      </c>
      <c r="F374" s="623" t="s">
        <v>1971</v>
      </c>
      <c r="G374" s="707">
        <v>15</v>
      </c>
      <c r="H374" s="708">
        <v>7.5119999999999996</v>
      </c>
      <c r="I374" s="708"/>
      <c r="J374" s="708"/>
      <c r="K374" s="722">
        <v>601.04</v>
      </c>
      <c r="L374" s="708">
        <v>8.56</v>
      </c>
      <c r="M374" s="709"/>
      <c r="N374" s="708"/>
      <c r="O374" s="710">
        <v>15</v>
      </c>
      <c r="P374" s="708">
        <v>0.47</v>
      </c>
      <c r="Q374" s="711">
        <f t="shared" si="36"/>
        <v>16.541999999999998</v>
      </c>
      <c r="R374" s="695"/>
      <c r="S374" s="689">
        <f t="shared" si="37"/>
        <v>240000</v>
      </c>
      <c r="T374" s="634">
        <f t="shared" si="38"/>
        <v>0</v>
      </c>
      <c r="U374" s="635">
        <f t="shared" si="39"/>
        <v>273473.2</v>
      </c>
      <c r="V374" s="635">
        <f t="shared" si="40"/>
        <v>0</v>
      </c>
      <c r="W374" s="636">
        <f t="shared" si="41"/>
        <v>15000</v>
      </c>
      <c r="X374" s="637">
        <f t="shared" si="35"/>
        <v>528473.19999999995</v>
      </c>
      <c r="Y374" s="447">
        <v>492488.2</v>
      </c>
      <c r="Z374" s="448"/>
    </row>
    <row r="375" spans="1:16346" s="447" customFormat="1" ht="30.75" customHeight="1">
      <c r="A375" s="702">
        <v>361</v>
      </c>
      <c r="B375" s="703">
        <v>361</v>
      </c>
      <c r="C375" s="704"/>
      <c r="D375" s="705"/>
      <c r="E375" s="622" t="s">
        <v>1602</v>
      </c>
      <c r="F375" s="623" t="s">
        <v>1603</v>
      </c>
      <c r="G375" s="707">
        <v>15</v>
      </c>
      <c r="H375" s="708">
        <v>7.5119999999999996</v>
      </c>
      <c r="I375" s="708"/>
      <c r="J375" s="708"/>
      <c r="K375" s="722">
        <v>734.8</v>
      </c>
      <c r="L375" s="708">
        <v>10.465</v>
      </c>
      <c r="M375" s="709"/>
      <c r="N375" s="708"/>
      <c r="O375" s="710">
        <v>15</v>
      </c>
      <c r="P375" s="708">
        <v>0.47</v>
      </c>
      <c r="Q375" s="711">
        <f t="shared" si="36"/>
        <v>18.446999999999999</v>
      </c>
      <c r="R375" s="695"/>
      <c r="S375" s="689">
        <f t="shared" si="37"/>
        <v>240000</v>
      </c>
      <c r="T375" s="634">
        <f t="shared" si="38"/>
        <v>0</v>
      </c>
      <c r="U375" s="635">
        <f t="shared" si="39"/>
        <v>334334</v>
      </c>
      <c r="V375" s="635">
        <f t="shared" si="40"/>
        <v>0</v>
      </c>
      <c r="W375" s="636">
        <f t="shared" si="41"/>
        <v>15000</v>
      </c>
      <c r="X375" s="637">
        <f t="shared" si="35"/>
        <v>589334</v>
      </c>
      <c r="Y375" s="447">
        <v>620599.19999999995</v>
      </c>
      <c r="Z375" s="448"/>
    </row>
    <row r="376" spans="1:16346" s="447" customFormat="1" ht="30.75" customHeight="1">
      <c r="A376" s="702">
        <v>362</v>
      </c>
      <c r="B376" s="703">
        <v>362</v>
      </c>
      <c r="C376" s="704"/>
      <c r="D376" s="705"/>
      <c r="E376" s="622" t="s">
        <v>1148</v>
      </c>
      <c r="F376" s="623" t="s">
        <v>1149</v>
      </c>
      <c r="G376" s="707">
        <v>15</v>
      </c>
      <c r="H376" s="708">
        <v>7.5119999999999996</v>
      </c>
      <c r="I376" s="708"/>
      <c r="J376" s="708"/>
      <c r="K376" s="722">
        <v>753.72</v>
      </c>
      <c r="L376" s="708">
        <v>10.734999999999999</v>
      </c>
      <c r="M376" s="709"/>
      <c r="N376" s="708"/>
      <c r="O376" s="710">
        <v>15</v>
      </c>
      <c r="P376" s="708">
        <v>0.47</v>
      </c>
      <c r="Q376" s="711">
        <f t="shared" si="36"/>
        <v>18.716999999999999</v>
      </c>
      <c r="R376" s="695"/>
      <c r="S376" s="689">
        <f t="shared" si="37"/>
        <v>240000</v>
      </c>
      <c r="T376" s="634">
        <f t="shared" si="38"/>
        <v>0</v>
      </c>
      <c r="U376" s="635">
        <f t="shared" si="39"/>
        <v>342942.60000000003</v>
      </c>
      <c r="V376" s="635">
        <f t="shared" si="40"/>
        <v>0</v>
      </c>
      <c r="W376" s="636">
        <f t="shared" si="41"/>
        <v>15000</v>
      </c>
      <c r="X376" s="637">
        <f t="shared" si="35"/>
        <v>597942.60000000009</v>
      </c>
      <c r="Y376" s="447">
        <v>568947.60000000009</v>
      </c>
      <c r="Z376" s="448"/>
    </row>
    <row r="377" spans="1:16346" s="447" customFormat="1" ht="30.75" customHeight="1">
      <c r="A377" s="702">
        <v>363</v>
      </c>
      <c r="B377" s="703">
        <v>363</v>
      </c>
      <c r="C377" s="704"/>
      <c r="D377" s="705"/>
      <c r="E377" s="622" t="s">
        <v>954</v>
      </c>
      <c r="F377" s="623" t="s">
        <v>940</v>
      </c>
      <c r="G377" s="707">
        <v>15</v>
      </c>
      <c r="H377" s="708">
        <v>7.5119999999999996</v>
      </c>
      <c r="I377" s="708"/>
      <c r="J377" s="708"/>
      <c r="K377" s="722">
        <v>559.67999999999995</v>
      </c>
      <c r="L377" s="708">
        <v>7.9710000000000001</v>
      </c>
      <c r="M377" s="709"/>
      <c r="N377" s="708"/>
      <c r="O377" s="710">
        <v>15</v>
      </c>
      <c r="P377" s="708">
        <v>0.47</v>
      </c>
      <c r="Q377" s="711">
        <f t="shared" si="36"/>
        <v>15.953000000000001</v>
      </c>
      <c r="R377" s="695"/>
      <c r="S377" s="689">
        <f t="shared" si="37"/>
        <v>240000</v>
      </c>
      <c r="T377" s="634">
        <f t="shared" si="38"/>
        <v>0</v>
      </c>
      <c r="U377" s="635">
        <f t="shared" si="39"/>
        <v>254654.39999999997</v>
      </c>
      <c r="V377" s="635">
        <f t="shared" si="40"/>
        <v>0</v>
      </c>
      <c r="W377" s="636">
        <f t="shared" si="41"/>
        <v>15000</v>
      </c>
      <c r="X377" s="637">
        <f t="shared" si="35"/>
        <v>509654.39999999997</v>
      </c>
      <c r="Y377" s="447">
        <v>571115.80000000005</v>
      </c>
      <c r="Z377" s="448"/>
    </row>
    <row r="378" spans="1:16346" s="447" customFormat="1" ht="30.75" customHeight="1">
      <c r="A378" s="702">
        <v>364</v>
      </c>
      <c r="B378" s="703">
        <v>364</v>
      </c>
      <c r="C378" s="704"/>
      <c r="D378" s="705"/>
      <c r="E378" s="622" t="s">
        <v>955</v>
      </c>
      <c r="F378" s="623" t="s">
        <v>956</v>
      </c>
      <c r="G378" s="707">
        <v>15</v>
      </c>
      <c r="H378" s="708">
        <v>7.5119999999999996</v>
      </c>
      <c r="I378" s="708"/>
      <c r="J378" s="708"/>
      <c r="K378" s="722">
        <v>563.20000000000005</v>
      </c>
      <c r="L378" s="708">
        <v>8.0210000000000008</v>
      </c>
      <c r="M378" s="709"/>
      <c r="N378" s="708"/>
      <c r="O378" s="710">
        <v>15</v>
      </c>
      <c r="P378" s="708">
        <v>0.47</v>
      </c>
      <c r="Q378" s="711">
        <f t="shared" si="36"/>
        <v>16.003</v>
      </c>
      <c r="R378" s="695"/>
      <c r="S378" s="689">
        <f t="shared" si="37"/>
        <v>240000</v>
      </c>
      <c r="T378" s="634">
        <f t="shared" si="38"/>
        <v>0</v>
      </c>
      <c r="U378" s="635">
        <f t="shared" si="39"/>
        <v>256256.00000000003</v>
      </c>
      <c r="V378" s="635">
        <f t="shared" si="40"/>
        <v>0</v>
      </c>
      <c r="W378" s="636">
        <f t="shared" si="41"/>
        <v>15000</v>
      </c>
      <c r="X378" s="637">
        <f t="shared" si="35"/>
        <v>511256</v>
      </c>
      <c r="Y378" s="447">
        <v>569914.6</v>
      </c>
      <c r="Z378" s="448"/>
    </row>
    <row r="379" spans="1:16346" s="447" customFormat="1" ht="30.75" customHeight="1">
      <c r="A379" s="702">
        <v>365</v>
      </c>
      <c r="B379" s="703">
        <v>365</v>
      </c>
      <c r="C379" s="704"/>
      <c r="D379" s="705"/>
      <c r="E379" s="622" t="s">
        <v>1401</v>
      </c>
      <c r="F379" s="623" t="s">
        <v>1859</v>
      </c>
      <c r="G379" s="707">
        <v>15</v>
      </c>
      <c r="H379" s="708">
        <v>7.5119999999999996</v>
      </c>
      <c r="I379" s="708"/>
      <c r="J379" s="708"/>
      <c r="K379" s="722">
        <v>689.48</v>
      </c>
      <c r="L379" s="708">
        <v>9.82</v>
      </c>
      <c r="M379" s="709"/>
      <c r="N379" s="708"/>
      <c r="O379" s="710">
        <v>15</v>
      </c>
      <c r="P379" s="708">
        <v>0.47</v>
      </c>
      <c r="Q379" s="711">
        <f t="shared" si="36"/>
        <v>17.802</v>
      </c>
      <c r="R379" s="695"/>
      <c r="S379" s="689">
        <f t="shared" si="37"/>
        <v>240000</v>
      </c>
      <c r="T379" s="634">
        <f t="shared" si="38"/>
        <v>0</v>
      </c>
      <c r="U379" s="635">
        <f t="shared" si="39"/>
        <v>313713.40000000002</v>
      </c>
      <c r="V379" s="635">
        <f t="shared" si="40"/>
        <v>0</v>
      </c>
      <c r="W379" s="636">
        <f t="shared" si="41"/>
        <v>15000</v>
      </c>
      <c r="X379" s="637">
        <f t="shared" si="35"/>
        <v>568713.4</v>
      </c>
      <c r="Y379" s="447">
        <v>568913.6</v>
      </c>
      <c r="Z379" s="448"/>
    </row>
    <row r="380" spans="1:16346" s="447" customFormat="1" ht="30.75" customHeight="1">
      <c r="A380" s="702">
        <v>366</v>
      </c>
      <c r="B380" s="703">
        <v>366</v>
      </c>
      <c r="C380" s="704"/>
      <c r="D380" s="705"/>
      <c r="E380" s="622" t="s">
        <v>1402</v>
      </c>
      <c r="F380" s="623" t="s">
        <v>1403</v>
      </c>
      <c r="G380" s="707">
        <v>15</v>
      </c>
      <c r="H380" s="708">
        <v>7.5119999999999996</v>
      </c>
      <c r="I380" s="708"/>
      <c r="J380" s="708"/>
      <c r="K380" s="722">
        <v>689.48</v>
      </c>
      <c r="L380" s="708">
        <v>9.82</v>
      </c>
      <c r="M380" s="709"/>
      <c r="N380" s="708"/>
      <c r="O380" s="710">
        <v>15</v>
      </c>
      <c r="P380" s="708">
        <v>0.47</v>
      </c>
      <c r="Q380" s="711">
        <f t="shared" si="36"/>
        <v>17.802</v>
      </c>
      <c r="R380" s="695"/>
      <c r="S380" s="689">
        <f t="shared" si="37"/>
        <v>240000</v>
      </c>
      <c r="T380" s="634">
        <f t="shared" si="38"/>
        <v>0</v>
      </c>
      <c r="U380" s="635">
        <f t="shared" si="39"/>
        <v>313713.40000000002</v>
      </c>
      <c r="V380" s="635">
        <f t="shared" si="40"/>
        <v>0</v>
      </c>
      <c r="W380" s="636">
        <f t="shared" si="41"/>
        <v>15000</v>
      </c>
      <c r="X380" s="637">
        <f t="shared" si="35"/>
        <v>568713.4</v>
      </c>
      <c r="Y380" s="447">
        <v>543688.4</v>
      </c>
      <c r="Z380" s="448"/>
    </row>
    <row r="381" spans="1:16346" s="447" customFormat="1" ht="30.75" customHeight="1">
      <c r="A381" s="702">
        <v>367</v>
      </c>
      <c r="B381" s="703">
        <v>367</v>
      </c>
      <c r="C381" s="704"/>
      <c r="D381" s="705"/>
      <c r="E381" s="622" t="s">
        <v>1612</v>
      </c>
      <c r="F381" s="623" t="s">
        <v>1613</v>
      </c>
      <c r="G381" s="707">
        <v>15</v>
      </c>
      <c r="H381" s="708">
        <v>7.5119999999999996</v>
      </c>
      <c r="I381" s="708"/>
      <c r="J381" s="708"/>
      <c r="K381" s="722">
        <v>677.6</v>
      </c>
      <c r="L381" s="708">
        <v>9.6509999999999998</v>
      </c>
      <c r="M381" s="709"/>
      <c r="N381" s="708"/>
      <c r="O381" s="710">
        <v>15</v>
      </c>
      <c r="P381" s="708">
        <v>0.47</v>
      </c>
      <c r="Q381" s="711">
        <f t="shared" si="36"/>
        <v>17.632999999999999</v>
      </c>
      <c r="R381" s="694"/>
      <c r="S381" s="689">
        <f t="shared" si="37"/>
        <v>240000</v>
      </c>
      <c r="T381" s="634">
        <f t="shared" si="38"/>
        <v>0</v>
      </c>
      <c r="U381" s="635">
        <f t="shared" si="39"/>
        <v>308308</v>
      </c>
      <c r="V381" s="635">
        <f t="shared" si="40"/>
        <v>0</v>
      </c>
      <c r="W381" s="636">
        <f t="shared" si="41"/>
        <v>15000</v>
      </c>
      <c r="X381" s="637">
        <f t="shared" si="35"/>
        <v>563308</v>
      </c>
      <c r="Y381" s="571">
        <v>568330</v>
      </c>
      <c r="Z381" s="448"/>
      <c r="AA381" s="571"/>
      <c r="AB381" s="571"/>
      <c r="AC381" s="571"/>
      <c r="AD381" s="571"/>
      <c r="AE381" s="571"/>
      <c r="AF381" s="571"/>
      <c r="AG381" s="571"/>
      <c r="AH381" s="571"/>
      <c r="AI381" s="571"/>
      <c r="AJ381" s="571"/>
      <c r="AK381" s="571"/>
      <c r="AL381" s="571"/>
      <c r="AM381" s="571"/>
      <c r="AN381" s="571"/>
      <c r="AO381" s="571"/>
      <c r="AP381" s="571"/>
      <c r="AQ381" s="571"/>
      <c r="AR381" s="571"/>
      <c r="AS381" s="571"/>
      <c r="AT381" s="571"/>
      <c r="AU381" s="571"/>
      <c r="AV381" s="571"/>
      <c r="AW381" s="571"/>
      <c r="AX381" s="571"/>
      <c r="AY381" s="571"/>
      <c r="AZ381" s="571"/>
      <c r="BA381" s="571"/>
      <c r="BB381" s="571"/>
      <c r="BC381" s="571"/>
      <c r="BD381" s="571"/>
      <c r="BE381" s="571"/>
      <c r="BF381" s="571"/>
      <c r="BG381" s="571"/>
      <c r="BH381" s="571"/>
      <c r="BI381" s="571"/>
      <c r="BJ381" s="571"/>
      <c r="BK381" s="571"/>
      <c r="BL381" s="571"/>
      <c r="BM381" s="571"/>
      <c r="BN381" s="571"/>
      <c r="BO381" s="571"/>
      <c r="BP381" s="571"/>
      <c r="BQ381" s="571"/>
      <c r="BR381" s="571"/>
      <c r="BS381" s="571"/>
      <c r="BT381" s="571"/>
      <c r="BU381" s="571"/>
      <c r="BV381" s="571"/>
      <c r="BW381" s="571"/>
      <c r="BX381" s="571"/>
      <c r="BY381" s="571"/>
      <c r="BZ381" s="571"/>
      <c r="CA381" s="571"/>
      <c r="CB381" s="571"/>
      <c r="CC381" s="571"/>
      <c r="CD381" s="571"/>
      <c r="CE381" s="571"/>
      <c r="CF381" s="571"/>
      <c r="CG381" s="571"/>
      <c r="CH381" s="571"/>
      <c r="CI381" s="571"/>
      <c r="CJ381" s="571"/>
      <c r="CK381" s="571"/>
      <c r="CL381" s="571"/>
      <c r="CM381" s="571"/>
      <c r="CN381" s="571"/>
      <c r="CO381" s="571"/>
      <c r="CP381" s="571"/>
      <c r="CQ381" s="571"/>
      <c r="CR381" s="571"/>
      <c r="CS381" s="571"/>
      <c r="CT381" s="571"/>
      <c r="CU381" s="571"/>
      <c r="CV381" s="571"/>
      <c r="CW381" s="571"/>
      <c r="CX381" s="571"/>
      <c r="CY381" s="571"/>
      <c r="CZ381" s="571"/>
      <c r="DA381" s="571"/>
      <c r="DB381" s="571"/>
      <c r="DC381" s="571"/>
      <c r="DD381" s="571"/>
      <c r="DE381" s="571"/>
      <c r="DF381" s="571"/>
      <c r="DG381" s="571"/>
      <c r="DH381" s="571"/>
      <c r="DI381" s="571"/>
      <c r="DJ381" s="571"/>
      <c r="DK381" s="571"/>
      <c r="DL381" s="571"/>
      <c r="DM381" s="571"/>
      <c r="DN381" s="571"/>
      <c r="DO381" s="571"/>
      <c r="DP381" s="571"/>
      <c r="DQ381" s="571"/>
      <c r="DR381" s="571"/>
      <c r="DS381" s="571"/>
      <c r="DT381" s="571"/>
      <c r="DU381" s="571"/>
      <c r="DV381" s="571"/>
      <c r="DW381" s="571"/>
      <c r="DX381" s="571"/>
      <c r="DY381" s="571"/>
      <c r="DZ381" s="571"/>
      <c r="EA381" s="571"/>
      <c r="EB381" s="571"/>
      <c r="EC381" s="571"/>
      <c r="ED381" s="571"/>
      <c r="EE381" s="571"/>
      <c r="EF381" s="571"/>
      <c r="EG381" s="571"/>
      <c r="EH381" s="571"/>
      <c r="EI381" s="571"/>
      <c r="EJ381" s="571"/>
      <c r="EK381" s="571"/>
      <c r="EL381" s="571"/>
      <c r="EM381" s="571"/>
      <c r="EN381" s="571"/>
      <c r="EO381" s="571"/>
      <c r="EP381" s="571"/>
      <c r="EQ381" s="571"/>
      <c r="ER381" s="571"/>
      <c r="ES381" s="571"/>
      <c r="ET381" s="571"/>
      <c r="EU381" s="571"/>
      <c r="EV381" s="571"/>
      <c r="EW381" s="571"/>
      <c r="EX381" s="571"/>
      <c r="EY381" s="571"/>
      <c r="EZ381" s="571"/>
      <c r="FA381" s="571"/>
      <c r="FB381" s="571"/>
      <c r="FC381" s="571"/>
      <c r="FD381" s="571"/>
      <c r="FE381" s="571"/>
      <c r="FF381" s="571"/>
      <c r="FG381" s="571"/>
      <c r="FH381" s="571"/>
      <c r="FI381" s="571"/>
      <c r="FJ381" s="571"/>
      <c r="FK381" s="571"/>
      <c r="FL381" s="571"/>
      <c r="FM381" s="571"/>
      <c r="FN381" s="571"/>
      <c r="FO381" s="571"/>
      <c r="FP381" s="571"/>
      <c r="FQ381" s="571"/>
      <c r="FR381" s="571"/>
      <c r="FS381" s="571"/>
      <c r="FT381" s="571"/>
      <c r="FU381" s="571"/>
      <c r="FV381" s="571"/>
      <c r="FW381" s="571"/>
      <c r="FX381" s="571"/>
      <c r="FY381" s="571"/>
      <c r="FZ381" s="571"/>
      <c r="GA381" s="571"/>
      <c r="GB381" s="571"/>
      <c r="GC381" s="571"/>
      <c r="GD381" s="571"/>
      <c r="GE381" s="571"/>
      <c r="GF381" s="571"/>
      <c r="GG381" s="571"/>
      <c r="GH381" s="571"/>
      <c r="GI381" s="571"/>
      <c r="GJ381" s="571"/>
      <c r="GK381" s="571"/>
      <c r="GL381" s="571"/>
      <c r="GM381" s="571"/>
      <c r="GN381" s="571"/>
      <c r="GO381" s="571"/>
      <c r="GP381" s="571"/>
      <c r="GQ381" s="571"/>
      <c r="GR381" s="571"/>
      <c r="GS381" s="571"/>
      <c r="GT381" s="571"/>
      <c r="GU381" s="571"/>
      <c r="GV381" s="571"/>
      <c r="GW381" s="571"/>
      <c r="GX381" s="571"/>
      <c r="GY381" s="571"/>
      <c r="GZ381" s="571"/>
      <c r="HA381" s="571"/>
      <c r="HB381" s="571"/>
      <c r="HC381" s="571"/>
      <c r="HD381" s="571"/>
      <c r="HE381" s="571"/>
      <c r="HF381" s="571"/>
      <c r="HG381" s="571"/>
      <c r="HH381" s="571"/>
      <c r="HI381" s="571"/>
      <c r="HJ381" s="571"/>
      <c r="HK381" s="571"/>
      <c r="HL381" s="571"/>
      <c r="HM381" s="571"/>
      <c r="HN381" s="571"/>
      <c r="HO381" s="571"/>
      <c r="HP381" s="571"/>
      <c r="HQ381" s="571"/>
      <c r="HR381" s="571"/>
      <c r="HS381" s="571"/>
      <c r="HT381" s="571"/>
      <c r="HU381" s="571"/>
      <c r="HV381" s="571"/>
      <c r="HW381" s="571"/>
      <c r="HX381" s="571"/>
      <c r="HY381" s="571"/>
      <c r="HZ381" s="571"/>
      <c r="IA381" s="571"/>
      <c r="IB381" s="571"/>
      <c r="IC381" s="571"/>
      <c r="ID381" s="571"/>
      <c r="IE381" s="571"/>
      <c r="IF381" s="571"/>
      <c r="IG381" s="571"/>
      <c r="IH381" s="571"/>
      <c r="II381" s="571"/>
      <c r="IJ381" s="571"/>
      <c r="IK381" s="571"/>
      <c r="IL381" s="571"/>
      <c r="IM381" s="571"/>
      <c r="IN381" s="571"/>
      <c r="IO381" s="571"/>
      <c r="IP381" s="571"/>
      <c r="IQ381" s="571"/>
      <c r="IR381" s="571"/>
      <c r="IS381" s="571"/>
      <c r="IT381" s="571"/>
      <c r="IU381" s="571"/>
      <c r="IV381" s="571"/>
      <c r="IW381" s="571"/>
      <c r="IX381" s="571"/>
      <c r="IY381" s="571"/>
      <c r="IZ381" s="571"/>
      <c r="JC381" s="571"/>
      <c r="JD381" s="571"/>
      <c r="JE381" s="571"/>
      <c r="JF381" s="571"/>
      <c r="JG381" s="571"/>
      <c r="JH381" s="571"/>
      <c r="JI381" s="571"/>
      <c r="JJ381" s="571"/>
      <c r="JK381" s="571"/>
      <c r="JL381" s="571"/>
      <c r="JM381" s="571"/>
      <c r="JN381" s="571"/>
      <c r="JO381" s="571"/>
      <c r="JP381" s="571"/>
      <c r="JQ381" s="571"/>
      <c r="JR381" s="571"/>
      <c r="JS381" s="571"/>
      <c r="JT381" s="571"/>
      <c r="JU381" s="571"/>
      <c r="JV381" s="571"/>
      <c r="JW381" s="571"/>
      <c r="JX381" s="571"/>
      <c r="JY381" s="571"/>
      <c r="JZ381" s="571"/>
      <c r="KA381" s="571"/>
      <c r="KB381" s="571"/>
      <c r="KC381" s="571"/>
      <c r="KD381" s="571"/>
      <c r="KE381" s="571"/>
      <c r="KF381" s="571"/>
      <c r="KG381" s="571"/>
      <c r="KH381" s="571"/>
      <c r="KI381" s="571"/>
      <c r="KJ381" s="571"/>
      <c r="KK381" s="571"/>
      <c r="KL381" s="571"/>
      <c r="KM381" s="571"/>
      <c r="KN381" s="571"/>
      <c r="KO381" s="571"/>
      <c r="KP381" s="571"/>
      <c r="KQ381" s="571"/>
      <c r="KR381" s="571"/>
      <c r="KS381" s="571"/>
      <c r="KT381" s="571"/>
      <c r="KU381" s="571"/>
      <c r="KV381" s="571"/>
      <c r="KW381" s="571"/>
      <c r="KX381" s="571"/>
      <c r="KY381" s="571"/>
      <c r="KZ381" s="571"/>
      <c r="LA381" s="571"/>
      <c r="LB381" s="571"/>
      <c r="LC381" s="571"/>
      <c r="LD381" s="571"/>
      <c r="LE381" s="571"/>
      <c r="LF381" s="571"/>
      <c r="LG381" s="571"/>
      <c r="LH381" s="571"/>
      <c r="LI381" s="571"/>
      <c r="LJ381" s="571"/>
      <c r="LK381" s="571"/>
      <c r="LL381" s="571"/>
      <c r="LM381" s="571"/>
      <c r="LN381" s="571"/>
      <c r="LO381" s="571"/>
      <c r="LP381" s="571"/>
      <c r="LQ381" s="571"/>
      <c r="LR381" s="571"/>
      <c r="LS381" s="571"/>
      <c r="LT381" s="571"/>
      <c r="LU381" s="571"/>
      <c r="LV381" s="571"/>
      <c r="LW381" s="571"/>
      <c r="LX381" s="571"/>
      <c r="LY381" s="571"/>
      <c r="LZ381" s="571"/>
      <c r="MA381" s="571"/>
      <c r="MB381" s="571"/>
      <c r="MC381" s="571"/>
      <c r="MD381" s="571"/>
      <c r="ME381" s="571"/>
      <c r="MF381" s="571"/>
      <c r="MG381" s="571"/>
      <c r="MH381" s="571"/>
      <c r="MI381" s="571"/>
      <c r="MJ381" s="571"/>
      <c r="MK381" s="571"/>
      <c r="ML381" s="571"/>
      <c r="MM381" s="571"/>
      <c r="MN381" s="571"/>
      <c r="MO381" s="571"/>
      <c r="MP381" s="571"/>
      <c r="MQ381" s="571"/>
      <c r="MR381" s="571"/>
      <c r="MS381" s="571"/>
      <c r="MT381" s="571"/>
      <c r="MU381" s="571"/>
      <c r="MV381" s="571"/>
      <c r="MW381" s="571"/>
      <c r="MX381" s="571"/>
      <c r="MY381" s="571"/>
      <c r="MZ381" s="571"/>
      <c r="NA381" s="571"/>
      <c r="NB381" s="571"/>
      <c r="NC381" s="571"/>
      <c r="ND381" s="571"/>
      <c r="NE381" s="571"/>
      <c r="NF381" s="571"/>
      <c r="NG381" s="571"/>
      <c r="NH381" s="571"/>
      <c r="NI381" s="571"/>
      <c r="NJ381" s="571"/>
      <c r="NK381" s="571"/>
      <c r="NL381" s="571"/>
      <c r="NM381" s="571"/>
      <c r="NN381" s="571"/>
      <c r="NO381" s="571"/>
      <c r="NP381" s="571"/>
      <c r="NQ381" s="571"/>
      <c r="NR381" s="571"/>
      <c r="NS381" s="571"/>
      <c r="NT381" s="571"/>
      <c r="NU381" s="571"/>
      <c r="NV381" s="571"/>
      <c r="NW381" s="571"/>
      <c r="NX381" s="571"/>
      <c r="NY381" s="571"/>
      <c r="NZ381" s="571"/>
      <c r="OA381" s="571"/>
      <c r="OB381" s="571"/>
      <c r="OC381" s="571"/>
      <c r="OD381" s="571"/>
      <c r="OE381" s="571"/>
      <c r="OF381" s="571"/>
      <c r="OG381" s="571"/>
      <c r="OH381" s="571"/>
      <c r="OI381" s="571"/>
      <c r="OJ381" s="571"/>
      <c r="OK381" s="571"/>
      <c r="OL381" s="571"/>
      <c r="OM381" s="571"/>
      <c r="ON381" s="571"/>
      <c r="OO381" s="571"/>
      <c r="OP381" s="571"/>
      <c r="OQ381" s="571"/>
      <c r="OR381" s="571"/>
      <c r="OS381" s="571"/>
      <c r="OT381" s="571"/>
      <c r="OU381" s="571"/>
      <c r="OV381" s="571"/>
      <c r="OW381" s="571"/>
      <c r="OX381" s="571"/>
      <c r="OY381" s="571"/>
      <c r="OZ381" s="571"/>
      <c r="PA381" s="571"/>
      <c r="PB381" s="571"/>
      <c r="PC381" s="571"/>
      <c r="PD381" s="571"/>
      <c r="PE381" s="571"/>
      <c r="PF381" s="571"/>
      <c r="PG381" s="571"/>
      <c r="PH381" s="571"/>
      <c r="PI381" s="571"/>
      <c r="PJ381" s="571"/>
      <c r="PK381" s="571"/>
      <c r="PL381" s="571"/>
      <c r="PM381" s="571"/>
      <c r="PN381" s="571"/>
      <c r="PO381" s="571"/>
      <c r="PP381" s="571"/>
      <c r="PQ381" s="571"/>
      <c r="PR381" s="571"/>
      <c r="PS381" s="571"/>
      <c r="PT381" s="571"/>
      <c r="PU381" s="571"/>
      <c r="PV381" s="571"/>
      <c r="PW381" s="571"/>
      <c r="PX381" s="571"/>
      <c r="PY381" s="571"/>
      <c r="PZ381" s="571"/>
      <c r="QA381" s="571"/>
      <c r="QB381" s="571"/>
      <c r="QC381" s="571"/>
      <c r="QD381" s="571"/>
      <c r="QE381" s="571"/>
      <c r="QF381" s="571"/>
      <c r="QG381" s="571"/>
      <c r="QH381" s="571"/>
      <c r="QI381" s="571"/>
      <c r="QJ381" s="571"/>
      <c r="QK381" s="571"/>
      <c r="QL381" s="571"/>
      <c r="QM381" s="571"/>
      <c r="QN381" s="571"/>
      <c r="QO381" s="571"/>
      <c r="QP381" s="571"/>
      <c r="QQ381" s="571"/>
      <c r="QR381" s="571"/>
      <c r="QS381" s="571"/>
      <c r="QT381" s="571"/>
      <c r="QU381" s="571"/>
      <c r="QV381" s="571"/>
      <c r="QW381" s="571"/>
      <c r="QX381" s="571"/>
      <c r="QY381" s="571"/>
      <c r="QZ381" s="571"/>
      <c r="RA381" s="571"/>
      <c r="RB381" s="571"/>
      <c r="RC381" s="571"/>
      <c r="RD381" s="571"/>
      <c r="RE381" s="571"/>
      <c r="RF381" s="571"/>
      <c r="RG381" s="571"/>
      <c r="RH381" s="571"/>
      <c r="RI381" s="571"/>
      <c r="RJ381" s="571"/>
      <c r="RK381" s="571"/>
      <c r="RL381" s="571"/>
      <c r="RM381" s="571"/>
      <c r="RN381" s="571"/>
      <c r="RO381" s="571"/>
      <c r="RP381" s="571"/>
      <c r="RQ381" s="571"/>
      <c r="RR381" s="571"/>
      <c r="RS381" s="571"/>
      <c r="RT381" s="571"/>
      <c r="RU381" s="571"/>
      <c r="RV381" s="571"/>
      <c r="RW381" s="571"/>
      <c r="RX381" s="571"/>
      <c r="RY381" s="571"/>
      <c r="RZ381" s="571"/>
      <c r="SA381" s="571"/>
      <c r="SB381" s="571"/>
      <c r="SC381" s="571"/>
      <c r="SD381" s="571"/>
      <c r="SE381" s="571"/>
      <c r="SF381" s="571"/>
      <c r="SG381" s="571"/>
      <c r="SH381" s="571"/>
      <c r="SI381" s="571"/>
      <c r="SJ381" s="571"/>
      <c r="SK381" s="571"/>
      <c r="SL381" s="571"/>
      <c r="SM381" s="571"/>
      <c r="SN381" s="571"/>
      <c r="SO381" s="571"/>
      <c r="SP381" s="571"/>
      <c r="SQ381" s="571"/>
      <c r="SR381" s="571"/>
      <c r="SS381" s="571"/>
      <c r="ST381" s="571"/>
      <c r="SU381" s="571"/>
      <c r="SV381" s="571"/>
      <c r="SY381" s="571"/>
      <c r="SZ381" s="571"/>
      <c r="TA381" s="571"/>
      <c r="TB381" s="571"/>
      <c r="TC381" s="571"/>
      <c r="TD381" s="571"/>
      <c r="TE381" s="571"/>
      <c r="TF381" s="571"/>
      <c r="TG381" s="571"/>
      <c r="TH381" s="571"/>
      <c r="TI381" s="571"/>
      <c r="TJ381" s="571"/>
      <c r="TK381" s="571"/>
      <c r="TL381" s="571"/>
      <c r="TM381" s="571"/>
      <c r="TN381" s="571"/>
      <c r="TO381" s="571"/>
      <c r="TP381" s="571"/>
      <c r="TQ381" s="571"/>
      <c r="TR381" s="571"/>
      <c r="TS381" s="571"/>
      <c r="TT381" s="571"/>
      <c r="TU381" s="571"/>
      <c r="TV381" s="571"/>
      <c r="TW381" s="571"/>
      <c r="TX381" s="571"/>
      <c r="TY381" s="571"/>
      <c r="TZ381" s="571"/>
      <c r="UA381" s="571"/>
      <c r="UB381" s="571"/>
      <c r="UC381" s="571"/>
      <c r="UD381" s="571"/>
      <c r="UE381" s="571"/>
      <c r="UF381" s="571"/>
      <c r="UG381" s="571"/>
      <c r="UH381" s="571"/>
      <c r="UI381" s="571"/>
      <c r="UJ381" s="571"/>
      <c r="UK381" s="571"/>
      <c r="UL381" s="571"/>
      <c r="UM381" s="571"/>
      <c r="UN381" s="571"/>
      <c r="UO381" s="571"/>
      <c r="UP381" s="571"/>
      <c r="UQ381" s="571"/>
      <c r="UR381" s="571"/>
      <c r="US381" s="571"/>
      <c r="UT381" s="571"/>
      <c r="UU381" s="571"/>
      <c r="UV381" s="571"/>
      <c r="UW381" s="571"/>
      <c r="UX381" s="571"/>
      <c r="UY381" s="571"/>
      <c r="UZ381" s="571"/>
      <c r="VA381" s="571"/>
      <c r="VB381" s="571"/>
      <c r="VC381" s="571"/>
      <c r="VD381" s="571"/>
      <c r="VE381" s="571"/>
      <c r="VF381" s="571"/>
      <c r="VG381" s="571"/>
      <c r="VH381" s="571"/>
      <c r="VI381" s="571"/>
      <c r="VJ381" s="571"/>
      <c r="VK381" s="571"/>
      <c r="VL381" s="571"/>
      <c r="VM381" s="571"/>
      <c r="VN381" s="571"/>
      <c r="VO381" s="571"/>
      <c r="VP381" s="571"/>
      <c r="VQ381" s="571"/>
      <c r="VR381" s="571"/>
      <c r="VS381" s="571"/>
      <c r="VT381" s="571"/>
      <c r="VU381" s="571"/>
      <c r="VV381" s="571"/>
      <c r="VW381" s="571"/>
      <c r="VX381" s="571"/>
      <c r="VY381" s="571"/>
      <c r="VZ381" s="571"/>
      <c r="WA381" s="571"/>
      <c r="WB381" s="571"/>
      <c r="WC381" s="571"/>
      <c r="WD381" s="571"/>
      <c r="WE381" s="571"/>
      <c r="WF381" s="571"/>
      <c r="WG381" s="571"/>
      <c r="WH381" s="571"/>
      <c r="WI381" s="571"/>
      <c r="WJ381" s="571"/>
      <c r="WK381" s="571"/>
      <c r="WL381" s="571"/>
      <c r="WM381" s="571"/>
      <c r="WN381" s="571"/>
      <c r="WO381" s="571"/>
      <c r="WP381" s="571"/>
      <c r="WQ381" s="571"/>
      <c r="WR381" s="571"/>
      <c r="WS381" s="571"/>
      <c r="WT381" s="571"/>
      <c r="WU381" s="571"/>
      <c r="WV381" s="571"/>
      <c r="WW381" s="571"/>
      <c r="WX381" s="571"/>
      <c r="WY381" s="571"/>
      <c r="WZ381" s="571"/>
      <c r="XA381" s="571"/>
      <c r="XB381" s="571"/>
      <c r="XC381" s="571"/>
      <c r="XD381" s="571"/>
      <c r="XE381" s="571"/>
      <c r="XF381" s="571"/>
      <c r="XG381" s="571"/>
      <c r="XH381" s="571"/>
      <c r="XI381" s="571"/>
      <c r="XJ381" s="571"/>
      <c r="XK381" s="571"/>
      <c r="XL381" s="571"/>
      <c r="XM381" s="571"/>
      <c r="XN381" s="571"/>
      <c r="XO381" s="571"/>
      <c r="XP381" s="571"/>
      <c r="XQ381" s="571"/>
      <c r="XR381" s="571"/>
      <c r="XS381" s="571"/>
      <c r="XT381" s="571"/>
      <c r="XU381" s="571"/>
      <c r="XV381" s="571"/>
      <c r="XW381" s="571"/>
      <c r="XX381" s="571"/>
      <c r="XY381" s="571"/>
      <c r="XZ381" s="571"/>
      <c r="YA381" s="571"/>
      <c r="YB381" s="571"/>
      <c r="YC381" s="571"/>
      <c r="YD381" s="571"/>
      <c r="YE381" s="571"/>
      <c r="YF381" s="571"/>
      <c r="YG381" s="571"/>
      <c r="YH381" s="571"/>
      <c r="YI381" s="571"/>
      <c r="YJ381" s="571"/>
      <c r="YK381" s="571"/>
      <c r="YL381" s="571"/>
      <c r="YM381" s="571"/>
      <c r="YN381" s="571"/>
      <c r="YO381" s="571"/>
      <c r="YP381" s="571"/>
      <c r="YQ381" s="571"/>
      <c r="YR381" s="571"/>
      <c r="YS381" s="571"/>
      <c r="YT381" s="571"/>
      <c r="YU381" s="571"/>
      <c r="YV381" s="571"/>
      <c r="YW381" s="571"/>
      <c r="YX381" s="571"/>
      <c r="YY381" s="571"/>
      <c r="YZ381" s="571"/>
      <c r="ZA381" s="571"/>
      <c r="ZB381" s="571"/>
      <c r="ZC381" s="571"/>
      <c r="ZD381" s="571"/>
      <c r="ZE381" s="571"/>
      <c r="ZF381" s="571"/>
      <c r="ZG381" s="571"/>
      <c r="ZH381" s="571"/>
      <c r="ZI381" s="571"/>
      <c r="ZJ381" s="571"/>
      <c r="ZK381" s="571"/>
      <c r="ZL381" s="571"/>
      <c r="ZM381" s="571"/>
      <c r="ZN381" s="571"/>
      <c r="ZO381" s="571"/>
      <c r="ZP381" s="571"/>
      <c r="ZQ381" s="571"/>
      <c r="ZR381" s="571"/>
      <c r="ZS381" s="571"/>
      <c r="ZT381" s="571"/>
      <c r="ZU381" s="571"/>
      <c r="ZV381" s="571"/>
      <c r="ZW381" s="571"/>
      <c r="ZX381" s="571"/>
      <c r="ZY381" s="571"/>
      <c r="ZZ381" s="571"/>
      <c r="AAA381" s="571"/>
      <c r="AAB381" s="571"/>
      <c r="AAC381" s="571"/>
      <c r="AAD381" s="571"/>
      <c r="AAE381" s="571"/>
      <c r="AAF381" s="571"/>
      <c r="AAG381" s="571"/>
      <c r="AAH381" s="571"/>
      <c r="AAI381" s="571"/>
      <c r="AAJ381" s="571"/>
      <c r="AAK381" s="571"/>
      <c r="AAL381" s="571"/>
      <c r="AAM381" s="571"/>
      <c r="AAN381" s="571"/>
      <c r="AAO381" s="571"/>
      <c r="AAP381" s="571"/>
      <c r="AAQ381" s="571"/>
      <c r="AAR381" s="571"/>
      <c r="AAS381" s="571"/>
      <c r="AAT381" s="571"/>
      <c r="AAU381" s="571"/>
      <c r="AAV381" s="571"/>
      <c r="AAW381" s="571"/>
      <c r="AAX381" s="571"/>
      <c r="AAY381" s="571"/>
      <c r="AAZ381" s="571"/>
      <c r="ABA381" s="571"/>
      <c r="ABB381" s="571"/>
      <c r="ABC381" s="571"/>
      <c r="ABD381" s="571"/>
      <c r="ABE381" s="571"/>
      <c r="ABF381" s="571"/>
      <c r="ABG381" s="571"/>
      <c r="ABH381" s="571"/>
      <c r="ABI381" s="571"/>
      <c r="ABJ381" s="571"/>
      <c r="ABK381" s="571"/>
      <c r="ABL381" s="571"/>
      <c r="ABM381" s="571"/>
      <c r="ABN381" s="571"/>
      <c r="ABO381" s="571"/>
      <c r="ABP381" s="571"/>
      <c r="ABQ381" s="571"/>
      <c r="ABR381" s="571"/>
      <c r="ABS381" s="571"/>
      <c r="ABT381" s="571"/>
      <c r="ABU381" s="571"/>
      <c r="ABV381" s="571"/>
      <c r="ABW381" s="571"/>
      <c r="ABX381" s="571"/>
      <c r="ABY381" s="571"/>
      <c r="ABZ381" s="571"/>
      <c r="ACA381" s="571"/>
      <c r="ACB381" s="571"/>
      <c r="ACC381" s="571"/>
      <c r="ACD381" s="571"/>
      <c r="ACE381" s="571"/>
      <c r="ACF381" s="571"/>
      <c r="ACG381" s="571"/>
      <c r="ACH381" s="571"/>
      <c r="ACI381" s="571"/>
      <c r="ACJ381" s="571"/>
      <c r="ACK381" s="571"/>
      <c r="ACL381" s="571"/>
      <c r="ACM381" s="571"/>
      <c r="ACN381" s="571"/>
      <c r="ACO381" s="571"/>
      <c r="ACP381" s="571"/>
      <c r="ACQ381" s="571"/>
      <c r="ACR381" s="571"/>
      <c r="ACU381" s="571"/>
      <c r="ACV381" s="571"/>
      <c r="ACW381" s="571"/>
      <c r="ACX381" s="571"/>
      <c r="ACY381" s="571"/>
      <c r="ACZ381" s="571"/>
      <c r="ADA381" s="571"/>
      <c r="ADB381" s="571"/>
      <c r="ADC381" s="571"/>
      <c r="ADD381" s="571"/>
      <c r="ADE381" s="571"/>
      <c r="ADF381" s="571"/>
      <c r="ADG381" s="571"/>
      <c r="ADH381" s="571"/>
      <c r="ADI381" s="571"/>
      <c r="ADJ381" s="571"/>
      <c r="ADK381" s="571"/>
      <c r="ADL381" s="571"/>
      <c r="ADM381" s="571"/>
      <c r="ADN381" s="571"/>
      <c r="ADO381" s="571"/>
      <c r="ADP381" s="571"/>
      <c r="ADQ381" s="571"/>
      <c r="ADR381" s="571"/>
      <c r="ADS381" s="571"/>
      <c r="ADT381" s="571"/>
      <c r="ADU381" s="571"/>
      <c r="ADV381" s="571"/>
      <c r="ADW381" s="571"/>
      <c r="ADX381" s="571"/>
      <c r="ADY381" s="571"/>
      <c r="ADZ381" s="571"/>
      <c r="AEA381" s="571"/>
      <c r="AEB381" s="571"/>
      <c r="AEC381" s="571"/>
      <c r="AED381" s="571"/>
      <c r="AEE381" s="571"/>
      <c r="AEF381" s="571"/>
      <c r="AEG381" s="571"/>
      <c r="AEH381" s="571"/>
      <c r="AEI381" s="571"/>
      <c r="AEJ381" s="571"/>
      <c r="AEK381" s="571"/>
      <c r="AEL381" s="571"/>
      <c r="AEM381" s="571"/>
      <c r="AEN381" s="571"/>
      <c r="AEO381" s="571"/>
      <c r="AEP381" s="571"/>
      <c r="AEQ381" s="571"/>
      <c r="AER381" s="571"/>
      <c r="AES381" s="571"/>
      <c r="AET381" s="571"/>
      <c r="AEU381" s="571"/>
      <c r="AEV381" s="571"/>
      <c r="AEW381" s="571"/>
      <c r="AEX381" s="571"/>
      <c r="AEY381" s="571"/>
      <c r="AEZ381" s="571"/>
      <c r="AFA381" s="571"/>
      <c r="AFB381" s="571"/>
      <c r="AFC381" s="571"/>
      <c r="AFD381" s="571"/>
      <c r="AFE381" s="571"/>
      <c r="AFF381" s="571"/>
      <c r="AFG381" s="571"/>
      <c r="AFH381" s="571"/>
      <c r="AFI381" s="571"/>
      <c r="AFJ381" s="571"/>
      <c r="AFK381" s="571"/>
      <c r="AFL381" s="571"/>
      <c r="AFM381" s="571"/>
      <c r="AFN381" s="571"/>
      <c r="AFO381" s="571"/>
      <c r="AFP381" s="571"/>
      <c r="AFQ381" s="571"/>
      <c r="AFR381" s="571"/>
      <c r="AFS381" s="571"/>
      <c r="AFT381" s="571"/>
      <c r="AFU381" s="571"/>
      <c r="AFV381" s="571"/>
      <c r="AFW381" s="571"/>
      <c r="AFX381" s="571"/>
      <c r="AFY381" s="571"/>
      <c r="AFZ381" s="571"/>
      <c r="AGA381" s="571"/>
      <c r="AGB381" s="571"/>
      <c r="AGC381" s="571"/>
      <c r="AGD381" s="571"/>
      <c r="AGE381" s="571"/>
      <c r="AGF381" s="571"/>
      <c r="AGG381" s="571"/>
      <c r="AGH381" s="571"/>
      <c r="AGI381" s="571"/>
      <c r="AGJ381" s="571"/>
      <c r="AGK381" s="571"/>
      <c r="AGL381" s="571"/>
      <c r="AGM381" s="571"/>
      <c r="AGN381" s="571"/>
      <c r="AGO381" s="571"/>
      <c r="AGP381" s="571"/>
      <c r="AGQ381" s="571"/>
      <c r="AGR381" s="571"/>
      <c r="AGS381" s="571"/>
      <c r="AGT381" s="571"/>
      <c r="AGU381" s="571"/>
      <c r="AGV381" s="571"/>
      <c r="AGW381" s="571"/>
      <c r="AGX381" s="571"/>
      <c r="AGY381" s="571"/>
      <c r="AGZ381" s="571"/>
      <c r="AHA381" s="571"/>
      <c r="AHB381" s="571"/>
      <c r="AHC381" s="571"/>
      <c r="AHD381" s="571"/>
      <c r="AHE381" s="571"/>
      <c r="AHF381" s="571"/>
      <c r="AHG381" s="571"/>
      <c r="AHH381" s="571"/>
      <c r="AHI381" s="571"/>
      <c r="AHJ381" s="571"/>
      <c r="AHK381" s="571"/>
      <c r="AHL381" s="571"/>
      <c r="AHM381" s="571"/>
      <c r="AHN381" s="571"/>
      <c r="AHO381" s="571"/>
      <c r="AHP381" s="571"/>
      <c r="AHQ381" s="571"/>
      <c r="AHR381" s="571"/>
      <c r="AHS381" s="571"/>
      <c r="AHT381" s="571"/>
      <c r="AHU381" s="571"/>
      <c r="AHV381" s="571"/>
      <c r="AHW381" s="571"/>
      <c r="AHX381" s="571"/>
      <c r="AHY381" s="571"/>
      <c r="AHZ381" s="571"/>
      <c r="AIA381" s="571"/>
      <c r="AIB381" s="571"/>
      <c r="AIC381" s="571"/>
      <c r="AID381" s="571"/>
      <c r="AIE381" s="571"/>
      <c r="AIF381" s="571"/>
      <c r="AIG381" s="571"/>
      <c r="AIH381" s="571"/>
      <c r="AII381" s="571"/>
      <c r="AIJ381" s="571"/>
      <c r="AIK381" s="571"/>
      <c r="AIL381" s="571"/>
      <c r="AIM381" s="571"/>
      <c r="AIN381" s="571"/>
      <c r="AIO381" s="571"/>
      <c r="AIP381" s="571"/>
      <c r="AIQ381" s="571"/>
      <c r="AIR381" s="571"/>
      <c r="AIS381" s="571"/>
      <c r="AIT381" s="571"/>
      <c r="AIU381" s="571"/>
      <c r="AIV381" s="571"/>
      <c r="AIW381" s="571"/>
      <c r="AIX381" s="571"/>
      <c r="AIY381" s="571"/>
      <c r="AIZ381" s="571"/>
      <c r="AJA381" s="571"/>
      <c r="AJB381" s="571"/>
      <c r="AJC381" s="571"/>
      <c r="AJD381" s="571"/>
      <c r="AJE381" s="571"/>
      <c r="AJF381" s="571"/>
      <c r="AJG381" s="571"/>
      <c r="AJH381" s="571"/>
      <c r="AJI381" s="571"/>
      <c r="AJJ381" s="571"/>
      <c r="AJK381" s="571"/>
      <c r="AJL381" s="571"/>
      <c r="AJM381" s="571"/>
      <c r="AJN381" s="571"/>
      <c r="AJO381" s="571"/>
      <c r="AJP381" s="571"/>
      <c r="AJQ381" s="571"/>
      <c r="AJR381" s="571"/>
      <c r="AJS381" s="571"/>
      <c r="AJT381" s="571"/>
      <c r="AJU381" s="571"/>
      <c r="AJV381" s="571"/>
      <c r="AJW381" s="571"/>
      <c r="AJX381" s="571"/>
      <c r="AJY381" s="571"/>
      <c r="AJZ381" s="571"/>
      <c r="AKA381" s="571"/>
      <c r="AKB381" s="571"/>
      <c r="AKC381" s="571"/>
      <c r="AKD381" s="571"/>
      <c r="AKE381" s="571"/>
      <c r="AKF381" s="571"/>
      <c r="AKG381" s="571"/>
      <c r="AKH381" s="571"/>
      <c r="AKI381" s="571"/>
      <c r="AKJ381" s="571"/>
      <c r="AKK381" s="571"/>
      <c r="AKL381" s="571"/>
      <c r="AKM381" s="571"/>
      <c r="AKN381" s="571"/>
      <c r="AKO381" s="571"/>
      <c r="AKP381" s="571"/>
      <c r="AKQ381" s="571"/>
      <c r="AKR381" s="571"/>
      <c r="AKS381" s="571"/>
      <c r="AKT381" s="571"/>
      <c r="AKU381" s="571"/>
      <c r="AKV381" s="571"/>
      <c r="AKW381" s="571"/>
      <c r="AKX381" s="571"/>
      <c r="AKY381" s="571"/>
      <c r="AKZ381" s="571"/>
      <c r="ALA381" s="571"/>
      <c r="ALB381" s="571"/>
      <c r="ALC381" s="571"/>
      <c r="ALD381" s="571"/>
      <c r="ALE381" s="571"/>
      <c r="ALF381" s="571"/>
      <c r="ALG381" s="571"/>
      <c r="ALH381" s="571"/>
      <c r="ALI381" s="571"/>
      <c r="ALJ381" s="571"/>
      <c r="ALK381" s="571"/>
      <c r="ALL381" s="571"/>
      <c r="ALM381" s="571"/>
      <c r="ALN381" s="571"/>
      <c r="ALO381" s="571"/>
      <c r="ALP381" s="571"/>
      <c r="ALQ381" s="571"/>
      <c r="ALR381" s="571"/>
      <c r="ALS381" s="571"/>
      <c r="ALT381" s="571"/>
      <c r="ALU381" s="571"/>
      <c r="ALV381" s="571"/>
      <c r="ALW381" s="571"/>
      <c r="ALX381" s="571"/>
      <c r="ALY381" s="571"/>
      <c r="ALZ381" s="571"/>
      <c r="AMA381" s="571"/>
      <c r="AMB381" s="571"/>
      <c r="AMC381" s="571"/>
      <c r="AMD381" s="571"/>
      <c r="AME381" s="571"/>
      <c r="AMF381" s="571"/>
      <c r="AMG381" s="571"/>
      <c r="AMH381" s="571"/>
      <c r="AMI381" s="571"/>
      <c r="AMJ381" s="571"/>
      <c r="AMK381" s="571"/>
      <c r="AML381" s="571"/>
      <c r="AMM381" s="571"/>
      <c r="AMN381" s="571"/>
      <c r="AMQ381" s="571"/>
      <c r="AMR381" s="571"/>
      <c r="AMS381" s="571"/>
      <c r="AMT381" s="571"/>
      <c r="AMU381" s="571"/>
      <c r="AMV381" s="571"/>
      <c r="AMW381" s="571"/>
      <c r="AMX381" s="571"/>
      <c r="AMY381" s="571"/>
      <c r="AMZ381" s="571"/>
      <c r="ANA381" s="571"/>
      <c r="ANB381" s="571"/>
      <c r="ANC381" s="571"/>
      <c r="AND381" s="571"/>
      <c r="ANE381" s="571"/>
      <c r="ANF381" s="571"/>
      <c r="ANG381" s="571"/>
      <c r="ANH381" s="571"/>
      <c r="ANI381" s="571"/>
      <c r="ANJ381" s="571"/>
      <c r="ANK381" s="571"/>
      <c r="ANL381" s="571"/>
      <c r="ANM381" s="571"/>
      <c r="ANN381" s="571"/>
      <c r="ANO381" s="571"/>
      <c r="ANP381" s="571"/>
      <c r="ANQ381" s="571"/>
      <c r="ANR381" s="571"/>
      <c r="ANS381" s="571"/>
      <c r="ANT381" s="571"/>
      <c r="ANU381" s="571"/>
      <c r="ANV381" s="571"/>
      <c r="ANW381" s="571"/>
      <c r="ANX381" s="571"/>
      <c r="ANY381" s="571"/>
      <c r="ANZ381" s="571"/>
      <c r="AOA381" s="571"/>
      <c r="AOB381" s="571"/>
      <c r="AOC381" s="571"/>
      <c r="AOD381" s="571"/>
      <c r="AOE381" s="571"/>
      <c r="AOF381" s="571"/>
      <c r="AOG381" s="571"/>
      <c r="AOH381" s="571"/>
      <c r="AOI381" s="571"/>
      <c r="AOJ381" s="571"/>
      <c r="AOK381" s="571"/>
      <c r="AOL381" s="571"/>
      <c r="AOM381" s="571"/>
      <c r="AON381" s="571"/>
      <c r="AOO381" s="571"/>
      <c r="AOP381" s="571"/>
      <c r="AOQ381" s="571"/>
      <c r="AOR381" s="571"/>
      <c r="AOS381" s="571"/>
      <c r="AOT381" s="571"/>
      <c r="AOU381" s="571"/>
      <c r="AOV381" s="571"/>
      <c r="AOW381" s="571"/>
      <c r="AOX381" s="571"/>
      <c r="AOY381" s="571"/>
      <c r="AOZ381" s="571"/>
      <c r="APA381" s="571"/>
      <c r="APB381" s="571"/>
      <c r="APC381" s="571"/>
      <c r="APD381" s="571"/>
      <c r="APE381" s="571"/>
      <c r="APF381" s="571"/>
      <c r="APG381" s="571"/>
      <c r="APH381" s="571"/>
      <c r="API381" s="571"/>
      <c r="APJ381" s="571"/>
      <c r="APK381" s="571"/>
      <c r="APL381" s="571"/>
      <c r="APM381" s="571"/>
      <c r="APN381" s="571"/>
      <c r="APO381" s="571"/>
      <c r="APP381" s="571"/>
      <c r="APQ381" s="571"/>
      <c r="APR381" s="571"/>
      <c r="APS381" s="571"/>
      <c r="APT381" s="571"/>
      <c r="APU381" s="571"/>
      <c r="APV381" s="571"/>
      <c r="APW381" s="571"/>
      <c r="APX381" s="571"/>
      <c r="APY381" s="571"/>
      <c r="APZ381" s="571"/>
      <c r="AQA381" s="571"/>
      <c r="AQB381" s="571"/>
      <c r="AQC381" s="571"/>
      <c r="AQD381" s="571"/>
      <c r="AQE381" s="571"/>
      <c r="AQF381" s="571"/>
      <c r="AQG381" s="571"/>
      <c r="AQH381" s="571"/>
      <c r="AQI381" s="571"/>
      <c r="AQJ381" s="571"/>
      <c r="AQK381" s="571"/>
      <c r="AQL381" s="571"/>
      <c r="AQM381" s="571"/>
      <c r="AQN381" s="571"/>
      <c r="AQO381" s="571"/>
      <c r="AQP381" s="571"/>
      <c r="AQQ381" s="571"/>
      <c r="AQR381" s="571"/>
      <c r="AQS381" s="571"/>
      <c r="AQT381" s="571"/>
      <c r="AQU381" s="571"/>
      <c r="AQV381" s="571"/>
      <c r="AQW381" s="571"/>
      <c r="AQX381" s="571"/>
      <c r="AQY381" s="571"/>
      <c r="AQZ381" s="571"/>
      <c r="ARA381" s="571"/>
      <c r="ARB381" s="571"/>
      <c r="ARC381" s="571"/>
      <c r="ARD381" s="571"/>
      <c r="ARE381" s="571"/>
      <c r="ARF381" s="571"/>
      <c r="ARG381" s="571"/>
      <c r="ARH381" s="571"/>
      <c r="ARI381" s="571"/>
      <c r="ARJ381" s="571"/>
      <c r="ARK381" s="571"/>
      <c r="ARL381" s="571"/>
      <c r="ARM381" s="571"/>
      <c r="ARN381" s="571"/>
      <c r="ARO381" s="571"/>
      <c r="ARP381" s="571"/>
      <c r="ARQ381" s="571"/>
      <c r="ARR381" s="571"/>
      <c r="ARS381" s="571"/>
      <c r="ART381" s="571"/>
      <c r="ARU381" s="571"/>
      <c r="ARV381" s="571"/>
      <c r="ARW381" s="571"/>
      <c r="ARX381" s="571"/>
      <c r="ARY381" s="571"/>
      <c r="ARZ381" s="571"/>
      <c r="ASA381" s="571"/>
      <c r="ASB381" s="571"/>
      <c r="ASC381" s="571"/>
      <c r="ASD381" s="571"/>
      <c r="ASE381" s="571"/>
      <c r="ASF381" s="571"/>
      <c r="ASG381" s="571"/>
      <c r="ASH381" s="571"/>
      <c r="ASI381" s="571"/>
      <c r="ASJ381" s="571"/>
      <c r="ASK381" s="571"/>
      <c r="ASL381" s="571"/>
      <c r="ASM381" s="571"/>
      <c r="ASN381" s="571"/>
      <c r="ASO381" s="571"/>
      <c r="ASP381" s="571"/>
      <c r="ASQ381" s="571"/>
      <c r="ASR381" s="571"/>
      <c r="ASS381" s="571"/>
      <c r="AST381" s="571"/>
      <c r="ASU381" s="571"/>
      <c r="ASV381" s="571"/>
      <c r="ASW381" s="571"/>
      <c r="ASX381" s="571"/>
      <c r="ASY381" s="571"/>
      <c r="ASZ381" s="571"/>
      <c r="ATA381" s="571"/>
      <c r="ATB381" s="571"/>
      <c r="ATC381" s="571"/>
      <c r="ATD381" s="571"/>
      <c r="ATE381" s="571"/>
      <c r="ATF381" s="571"/>
      <c r="ATG381" s="571"/>
      <c r="ATH381" s="571"/>
      <c r="ATI381" s="571"/>
      <c r="ATJ381" s="571"/>
      <c r="ATK381" s="571"/>
      <c r="ATL381" s="571"/>
      <c r="ATM381" s="571"/>
      <c r="ATN381" s="571"/>
      <c r="ATO381" s="571"/>
      <c r="ATP381" s="571"/>
      <c r="ATQ381" s="571"/>
      <c r="ATR381" s="571"/>
      <c r="ATS381" s="571"/>
      <c r="ATT381" s="571"/>
      <c r="ATU381" s="571"/>
      <c r="ATV381" s="571"/>
      <c r="ATW381" s="571"/>
      <c r="ATX381" s="571"/>
      <c r="ATY381" s="571"/>
      <c r="ATZ381" s="571"/>
      <c r="AUA381" s="571"/>
      <c r="AUB381" s="571"/>
      <c r="AUC381" s="571"/>
      <c r="AUD381" s="571"/>
      <c r="AUE381" s="571"/>
      <c r="AUF381" s="571"/>
      <c r="AUG381" s="571"/>
      <c r="AUH381" s="571"/>
      <c r="AUI381" s="571"/>
      <c r="AUJ381" s="571"/>
      <c r="AUK381" s="571"/>
      <c r="AUL381" s="571"/>
      <c r="AUM381" s="571"/>
      <c r="AUN381" s="571"/>
      <c r="AUO381" s="571"/>
      <c r="AUP381" s="571"/>
      <c r="AUQ381" s="571"/>
      <c r="AUR381" s="571"/>
      <c r="AUS381" s="571"/>
      <c r="AUT381" s="571"/>
      <c r="AUU381" s="571"/>
      <c r="AUV381" s="571"/>
      <c r="AUW381" s="571"/>
      <c r="AUX381" s="571"/>
      <c r="AUY381" s="571"/>
      <c r="AUZ381" s="571"/>
      <c r="AVA381" s="571"/>
      <c r="AVB381" s="571"/>
      <c r="AVC381" s="571"/>
      <c r="AVD381" s="571"/>
      <c r="AVE381" s="571"/>
      <c r="AVF381" s="571"/>
      <c r="AVG381" s="571"/>
      <c r="AVH381" s="571"/>
      <c r="AVI381" s="571"/>
      <c r="AVJ381" s="571"/>
      <c r="AVK381" s="571"/>
      <c r="AVL381" s="571"/>
      <c r="AVM381" s="571"/>
      <c r="AVN381" s="571"/>
      <c r="AVO381" s="571"/>
      <c r="AVP381" s="571"/>
      <c r="AVQ381" s="571"/>
      <c r="AVR381" s="571"/>
      <c r="AVS381" s="571"/>
      <c r="AVT381" s="571"/>
      <c r="AVU381" s="571"/>
      <c r="AVV381" s="571"/>
      <c r="AVW381" s="571"/>
      <c r="AVX381" s="571"/>
      <c r="AVY381" s="571"/>
      <c r="AVZ381" s="571"/>
      <c r="AWA381" s="571"/>
      <c r="AWB381" s="571"/>
      <c r="AWC381" s="571"/>
      <c r="AWD381" s="571"/>
      <c r="AWE381" s="571"/>
      <c r="AWF381" s="571"/>
      <c r="AWG381" s="571"/>
      <c r="AWH381" s="571"/>
      <c r="AWI381" s="571"/>
      <c r="AWJ381" s="571"/>
      <c r="AWM381" s="571"/>
      <c r="AWN381" s="571"/>
      <c r="AWO381" s="571"/>
      <c r="AWP381" s="571"/>
      <c r="AWQ381" s="571"/>
      <c r="AWR381" s="571"/>
      <c r="AWS381" s="571"/>
      <c r="AWT381" s="571"/>
      <c r="AWU381" s="571"/>
      <c r="AWV381" s="571"/>
      <c r="AWW381" s="571"/>
      <c r="AWX381" s="571"/>
      <c r="AWY381" s="571"/>
      <c r="AWZ381" s="571"/>
      <c r="AXA381" s="571"/>
      <c r="AXB381" s="571"/>
      <c r="AXC381" s="571"/>
      <c r="AXD381" s="571"/>
      <c r="AXE381" s="571"/>
      <c r="AXF381" s="571"/>
      <c r="AXG381" s="571"/>
      <c r="AXH381" s="571"/>
      <c r="AXI381" s="571"/>
      <c r="AXJ381" s="571"/>
      <c r="AXK381" s="571"/>
      <c r="AXL381" s="571"/>
      <c r="AXM381" s="571"/>
      <c r="AXN381" s="571"/>
      <c r="AXO381" s="571"/>
      <c r="AXP381" s="571"/>
      <c r="AXQ381" s="571"/>
      <c r="AXR381" s="571"/>
      <c r="AXS381" s="571"/>
      <c r="AXT381" s="571"/>
      <c r="AXU381" s="571"/>
      <c r="AXV381" s="571"/>
      <c r="AXW381" s="571"/>
      <c r="AXX381" s="571"/>
      <c r="AXY381" s="571"/>
      <c r="AXZ381" s="571"/>
      <c r="AYA381" s="571"/>
      <c r="AYB381" s="571"/>
      <c r="AYC381" s="571"/>
      <c r="AYD381" s="571"/>
      <c r="AYE381" s="571"/>
      <c r="AYF381" s="571"/>
      <c r="AYG381" s="571"/>
      <c r="AYH381" s="571"/>
      <c r="AYI381" s="571"/>
      <c r="AYJ381" s="571"/>
      <c r="AYK381" s="571"/>
      <c r="AYL381" s="571"/>
      <c r="AYM381" s="571"/>
      <c r="AYN381" s="571"/>
      <c r="AYO381" s="571"/>
      <c r="AYP381" s="571"/>
      <c r="AYQ381" s="571"/>
      <c r="AYR381" s="571"/>
      <c r="AYS381" s="571"/>
      <c r="AYT381" s="571"/>
      <c r="AYU381" s="571"/>
      <c r="AYV381" s="571"/>
      <c r="AYW381" s="571"/>
      <c r="AYX381" s="571"/>
      <c r="AYY381" s="571"/>
      <c r="AYZ381" s="571"/>
      <c r="AZA381" s="571"/>
      <c r="AZB381" s="571"/>
      <c r="AZC381" s="571"/>
      <c r="AZD381" s="571"/>
      <c r="AZE381" s="571"/>
      <c r="AZF381" s="571"/>
      <c r="AZG381" s="571"/>
      <c r="AZH381" s="571"/>
      <c r="AZI381" s="571"/>
      <c r="AZJ381" s="571"/>
      <c r="AZK381" s="571"/>
      <c r="AZL381" s="571"/>
      <c r="AZM381" s="571"/>
      <c r="AZN381" s="571"/>
      <c r="AZO381" s="571"/>
      <c r="AZP381" s="571"/>
      <c r="AZQ381" s="571"/>
      <c r="AZR381" s="571"/>
      <c r="AZS381" s="571"/>
      <c r="AZT381" s="571"/>
      <c r="AZU381" s="571"/>
      <c r="AZV381" s="571"/>
      <c r="AZW381" s="571"/>
      <c r="AZX381" s="571"/>
      <c r="AZY381" s="571"/>
      <c r="AZZ381" s="571"/>
      <c r="BAA381" s="571"/>
      <c r="BAB381" s="571"/>
      <c r="BAC381" s="571"/>
      <c r="BAD381" s="571"/>
      <c r="BAE381" s="571"/>
      <c r="BAF381" s="571"/>
      <c r="BAG381" s="571"/>
      <c r="BAH381" s="571"/>
      <c r="BAI381" s="571"/>
      <c r="BAJ381" s="571"/>
      <c r="BAK381" s="571"/>
      <c r="BAL381" s="571"/>
      <c r="BAM381" s="571"/>
      <c r="BAN381" s="571"/>
      <c r="BAO381" s="571"/>
      <c r="BAP381" s="571"/>
      <c r="BAQ381" s="571"/>
      <c r="BAR381" s="571"/>
      <c r="BAS381" s="571"/>
      <c r="BAT381" s="571"/>
      <c r="BAU381" s="571"/>
      <c r="BAV381" s="571"/>
      <c r="BAW381" s="571"/>
      <c r="BAX381" s="571"/>
      <c r="BAY381" s="571"/>
      <c r="BAZ381" s="571"/>
      <c r="BBA381" s="571"/>
      <c r="BBB381" s="571"/>
      <c r="BBC381" s="571"/>
      <c r="BBD381" s="571"/>
      <c r="BBE381" s="571"/>
      <c r="BBF381" s="571"/>
      <c r="BBG381" s="571"/>
      <c r="BBH381" s="571"/>
      <c r="BBI381" s="571"/>
      <c r="BBJ381" s="571"/>
      <c r="BBK381" s="571"/>
      <c r="BBL381" s="571"/>
      <c r="BBM381" s="571"/>
      <c r="BBN381" s="571"/>
      <c r="BBO381" s="571"/>
      <c r="BBP381" s="571"/>
      <c r="BBQ381" s="571"/>
      <c r="BBR381" s="571"/>
      <c r="BBS381" s="571"/>
      <c r="BBT381" s="571"/>
      <c r="BBU381" s="571"/>
      <c r="BBV381" s="571"/>
      <c r="BBW381" s="571"/>
      <c r="BBX381" s="571"/>
      <c r="BBY381" s="571"/>
      <c r="BBZ381" s="571"/>
      <c r="BCA381" s="571"/>
      <c r="BCB381" s="571"/>
      <c r="BCC381" s="571"/>
      <c r="BCD381" s="571"/>
      <c r="BCE381" s="571"/>
      <c r="BCF381" s="571"/>
      <c r="BCG381" s="571"/>
      <c r="BCH381" s="571"/>
      <c r="BCI381" s="571"/>
      <c r="BCJ381" s="571"/>
      <c r="BCK381" s="571"/>
      <c r="BCL381" s="571"/>
      <c r="BCM381" s="571"/>
      <c r="BCN381" s="571"/>
      <c r="BCO381" s="571"/>
      <c r="BCP381" s="571"/>
      <c r="BCQ381" s="571"/>
      <c r="BCR381" s="571"/>
      <c r="BCS381" s="571"/>
      <c r="BCT381" s="571"/>
      <c r="BCU381" s="571"/>
      <c r="BCV381" s="571"/>
      <c r="BCW381" s="571"/>
      <c r="BCX381" s="571"/>
      <c r="BCY381" s="571"/>
      <c r="BCZ381" s="571"/>
      <c r="BDA381" s="571"/>
      <c r="BDB381" s="571"/>
      <c r="BDC381" s="571"/>
      <c r="BDD381" s="571"/>
      <c r="BDE381" s="571"/>
      <c r="BDF381" s="571"/>
      <c r="BDG381" s="571"/>
      <c r="BDH381" s="571"/>
      <c r="BDI381" s="571"/>
      <c r="BDJ381" s="571"/>
      <c r="BDK381" s="571"/>
      <c r="BDL381" s="571"/>
      <c r="BDM381" s="571"/>
      <c r="BDN381" s="571"/>
      <c r="BDO381" s="571"/>
      <c r="BDP381" s="571"/>
      <c r="BDQ381" s="571"/>
      <c r="BDR381" s="571"/>
      <c r="BDS381" s="571"/>
      <c r="BDT381" s="571"/>
      <c r="BDU381" s="571"/>
      <c r="BDV381" s="571"/>
      <c r="BDW381" s="571"/>
      <c r="BDX381" s="571"/>
      <c r="BDY381" s="571"/>
      <c r="BDZ381" s="571"/>
      <c r="BEA381" s="571"/>
      <c r="BEB381" s="571"/>
      <c r="BEC381" s="571"/>
      <c r="BED381" s="571"/>
      <c r="BEE381" s="571"/>
      <c r="BEF381" s="571"/>
      <c r="BEG381" s="571"/>
      <c r="BEH381" s="571"/>
      <c r="BEI381" s="571"/>
      <c r="BEJ381" s="571"/>
      <c r="BEK381" s="571"/>
      <c r="BEL381" s="571"/>
      <c r="BEM381" s="571"/>
      <c r="BEN381" s="571"/>
      <c r="BEO381" s="571"/>
      <c r="BEP381" s="571"/>
      <c r="BEQ381" s="571"/>
      <c r="BER381" s="571"/>
      <c r="BES381" s="571"/>
      <c r="BET381" s="571"/>
      <c r="BEU381" s="571"/>
      <c r="BEV381" s="571"/>
      <c r="BEW381" s="571"/>
      <c r="BEX381" s="571"/>
      <c r="BEY381" s="571"/>
      <c r="BEZ381" s="571"/>
      <c r="BFA381" s="571"/>
      <c r="BFB381" s="571"/>
      <c r="BFC381" s="571"/>
      <c r="BFD381" s="571"/>
      <c r="BFE381" s="571"/>
      <c r="BFF381" s="571"/>
      <c r="BFG381" s="571"/>
      <c r="BFH381" s="571"/>
      <c r="BFI381" s="571"/>
      <c r="BFJ381" s="571"/>
      <c r="BFK381" s="571"/>
      <c r="BFL381" s="571"/>
      <c r="BFM381" s="571"/>
      <c r="BFN381" s="571"/>
      <c r="BFO381" s="571"/>
      <c r="BFP381" s="571"/>
      <c r="BFQ381" s="571"/>
      <c r="BFR381" s="571"/>
      <c r="BFS381" s="571"/>
      <c r="BFT381" s="571"/>
      <c r="BFU381" s="571"/>
      <c r="BFV381" s="571"/>
      <c r="BFW381" s="571"/>
      <c r="BFX381" s="571"/>
      <c r="BFY381" s="571"/>
      <c r="BFZ381" s="571"/>
      <c r="BGA381" s="571"/>
      <c r="BGB381" s="571"/>
      <c r="BGC381" s="571"/>
      <c r="BGD381" s="571"/>
      <c r="BGE381" s="571"/>
      <c r="BGF381" s="571"/>
      <c r="BGI381" s="571"/>
      <c r="BGJ381" s="571"/>
      <c r="BGK381" s="571"/>
      <c r="BGL381" s="571"/>
      <c r="BGM381" s="571"/>
      <c r="BGN381" s="571"/>
      <c r="BGO381" s="571"/>
      <c r="BGP381" s="571"/>
      <c r="BGQ381" s="571"/>
      <c r="BGR381" s="571"/>
      <c r="BGS381" s="571"/>
      <c r="BGT381" s="571"/>
      <c r="BGU381" s="571"/>
      <c r="BGV381" s="571"/>
      <c r="BGW381" s="571"/>
      <c r="BGX381" s="571"/>
      <c r="BGY381" s="571"/>
      <c r="BGZ381" s="571"/>
      <c r="BHA381" s="571"/>
      <c r="BHB381" s="571"/>
      <c r="BHC381" s="571"/>
      <c r="BHD381" s="571"/>
      <c r="BHE381" s="571"/>
      <c r="BHF381" s="571"/>
      <c r="BHG381" s="571"/>
      <c r="BHH381" s="571"/>
      <c r="BHI381" s="571"/>
      <c r="BHJ381" s="571"/>
      <c r="BHK381" s="571"/>
      <c r="BHL381" s="571"/>
      <c r="BHM381" s="571"/>
      <c r="BHN381" s="571"/>
      <c r="BHO381" s="571"/>
      <c r="BHP381" s="571"/>
      <c r="BHQ381" s="571"/>
      <c r="BHR381" s="571"/>
      <c r="BHS381" s="571"/>
      <c r="BHT381" s="571"/>
      <c r="BHU381" s="571"/>
      <c r="BHV381" s="571"/>
      <c r="BHW381" s="571"/>
      <c r="BHX381" s="571"/>
      <c r="BHY381" s="571"/>
      <c r="BHZ381" s="571"/>
      <c r="BIA381" s="571"/>
      <c r="BIB381" s="571"/>
      <c r="BIC381" s="571"/>
      <c r="BID381" s="571"/>
      <c r="BIE381" s="571"/>
      <c r="BIF381" s="571"/>
      <c r="BIG381" s="571"/>
      <c r="BIH381" s="571"/>
      <c r="BII381" s="571"/>
      <c r="BIJ381" s="571"/>
      <c r="BIK381" s="571"/>
      <c r="BIL381" s="571"/>
      <c r="BIM381" s="571"/>
      <c r="BIN381" s="571"/>
      <c r="BIO381" s="571"/>
      <c r="BIP381" s="571"/>
      <c r="BIQ381" s="571"/>
      <c r="BIR381" s="571"/>
      <c r="BIS381" s="571"/>
      <c r="BIT381" s="571"/>
      <c r="BIU381" s="571"/>
      <c r="BIV381" s="571"/>
      <c r="BIW381" s="571"/>
      <c r="BIX381" s="571"/>
      <c r="BIY381" s="571"/>
      <c r="BIZ381" s="571"/>
      <c r="BJA381" s="571"/>
      <c r="BJB381" s="571"/>
      <c r="BJC381" s="571"/>
      <c r="BJD381" s="571"/>
      <c r="BJE381" s="571"/>
      <c r="BJF381" s="571"/>
      <c r="BJG381" s="571"/>
      <c r="BJH381" s="571"/>
      <c r="BJI381" s="571"/>
      <c r="BJJ381" s="571"/>
      <c r="BJK381" s="571"/>
      <c r="BJL381" s="571"/>
      <c r="BJM381" s="571"/>
      <c r="BJN381" s="571"/>
      <c r="BJO381" s="571"/>
      <c r="BJP381" s="571"/>
      <c r="BJQ381" s="571"/>
      <c r="BJR381" s="571"/>
      <c r="BJS381" s="571"/>
      <c r="BJT381" s="571"/>
      <c r="BJU381" s="571"/>
      <c r="BJV381" s="571"/>
      <c r="BJW381" s="571"/>
      <c r="BJX381" s="571"/>
      <c r="BJY381" s="571"/>
      <c r="BJZ381" s="571"/>
      <c r="BKA381" s="571"/>
      <c r="BKB381" s="571"/>
      <c r="BKC381" s="571"/>
      <c r="BKD381" s="571"/>
      <c r="BKE381" s="571"/>
      <c r="BKF381" s="571"/>
      <c r="BKG381" s="571"/>
      <c r="BKH381" s="571"/>
      <c r="BKI381" s="571"/>
      <c r="BKJ381" s="571"/>
      <c r="BKK381" s="571"/>
      <c r="BKL381" s="571"/>
      <c r="BKM381" s="571"/>
      <c r="BKN381" s="571"/>
      <c r="BKO381" s="571"/>
      <c r="BKP381" s="571"/>
      <c r="BKQ381" s="571"/>
      <c r="BKR381" s="571"/>
      <c r="BKS381" s="571"/>
      <c r="BKT381" s="571"/>
      <c r="BKU381" s="571"/>
      <c r="BKV381" s="571"/>
      <c r="BKW381" s="571"/>
      <c r="BKX381" s="571"/>
      <c r="BKY381" s="571"/>
      <c r="BKZ381" s="571"/>
      <c r="BLA381" s="571"/>
      <c r="BLB381" s="571"/>
      <c r="BLC381" s="571"/>
      <c r="BLD381" s="571"/>
      <c r="BLE381" s="571"/>
      <c r="BLF381" s="571"/>
      <c r="BLG381" s="571"/>
      <c r="BLH381" s="571"/>
      <c r="BLI381" s="571"/>
      <c r="BLJ381" s="571"/>
      <c r="BLK381" s="571"/>
      <c r="BLL381" s="571"/>
      <c r="BLM381" s="571"/>
      <c r="BLN381" s="571"/>
      <c r="BLO381" s="571"/>
      <c r="BLP381" s="571"/>
      <c r="BLQ381" s="571"/>
      <c r="BLR381" s="571"/>
      <c r="BLS381" s="571"/>
      <c r="BLT381" s="571"/>
      <c r="BLU381" s="571"/>
      <c r="BLV381" s="571"/>
      <c r="BLW381" s="571"/>
      <c r="BLX381" s="571"/>
      <c r="BLY381" s="571"/>
      <c r="BLZ381" s="571"/>
      <c r="BMA381" s="571"/>
      <c r="BMB381" s="571"/>
      <c r="BMC381" s="571"/>
      <c r="BMD381" s="571"/>
      <c r="BME381" s="571"/>
      <c r="BMF381" s="571"/>
      <c r="BMG381" s="571"/>
      <c r="BMH381" s="571"/>
      <c r="BMI381" s="571"/>
      <c r="BMJ381" s="571"/>
      <c r="BMK381" s="571"/>
      <c r="BML381" s="571"/>
      <c r="BMM381" s="571"/>
      <c r="BMN381" s="571"/>
      <c r="BMO381" s="571"/>
      <c r="BMP381" s="571"/>
      <c r="BMQ381" s="571"/>
      <c r="BMR381" s="571"/>
      <c r="BMS381" s="571"/>
      <c r="BMT381" s="571"/>
      <c r="BMU381" s="571"/>
      <c r="BMV381" s="571"/>
      <c r="BMW381" s="571"/>
      <c r="BMX381" s="571"/>
      <c r="BMY381" s="571"/>
      <c r="BMZ381" s="571"/>
      <c r="BNA381" s="571"/>
      <c r="BNB381" s="571"/>
      <c r="BNC381" s="571"/>
      <c r="BND381" s="571"/>
      <c r="BNE381" s="571"/>
      <c r="BNF381" s="571"/>
      <c r="BNG381" s="571"/>
      <c r="BNH381" s="571"/>
      <c r="BNI381" s="571"/>
      <c r="BNJ381" s="571"/>
      <c r="BNK381" s="571"/>
      <c r="BNL381" s="571"/>
      <c r="BNM381" s="571"/>
      <c r="BNN381" s="571"/>
      <c r="BNO381" s="571"/>
      <c r="BNP381" s="571"/>
      <c r="BNQ381" s="571"/>
      <c r="BNR381" s="571"/>
      <c r="BNS381" s="571"/>
      <c r="BNT381" s="571"/>
      <c r="BNU381" s="571"/>
      <c r="BNV381" s="571"/>
      <c r="BNW381" s="571"/>
      <c r="BNX381" s="571"/>
      <c r="BNY381" s="571"/>
      <c r="BNZ381" s="571"/>
      <c r="BOA381" s="571"/>
      <c r="BOB381" s="571"/>
      <c r="BOC381" s="571"/>
      <c r="BOD381" s="571"/>
      <c r="BOE381" s="571"/>
      <c r="BOF381" s="571"/>
      <c r="BOG381" s="571"/>
      <c r="BOH381" s="571"/>
      <c r="BOI381" s="571"/>
      <c r="BOJ381" s="571"/>
      <c r="BOK381" s="571"/>
      <c r="BOL381" s="571"/>
      <c r="BOM381" s="571"/>
      <c r="BON381" s="571"/>
      <c r="BOO381" s="571"/>
      <c r="BOP381" s="571"/>
      <c r="BOQ381" s="571"/>
      <c r="BOR381" s="571"/>
      <c r="BOS381" s="571"/>
      <c r="BOT381" s="571"/>
      <c r="BOU381" s="571"/>
      <c r="BOV381" s="571"/>
      <c r="BOW381" s="571"/>
      <c r="BOX381" s="571"/>
      <c r="BOY381" s="571"/>
      <c r="BOZ381" s="571"/>
      <c r="BPA381" s="571"/>
      <c r="BPB381" s="571"/>
      <c r="BPC381" s="571"/>
      <c r="BPD381" s="571"/>
      <c r="BPE381" s="571"/>
      <c r="BPF381" s="571"/>
      <c r="BPG381" s="571"/>
      <c r="BPH381" s="571"/>
      <c r="BPI381" s="571"/>
      <c r="BPJ381" s="571"/>
      <c r="BPK381" s="571"/>
      <c r="BPL381" s="571"/>
      <c r="BPM381" s="571"/>
      <c r="BPN381" s="571"/>
      <c r="BPO381" s="571"/>
      <c r="BPP381" s="571"/>
      <c r="BPQ381" s="571"/>
      <c r="BPR381" s="571"/>
      <c r="BPS381" s="571"/>
      <c r="BPT381" s="571"/>
      <c r="BPU381" s="571"/>
      <c r="BPV381" s="571"/>
      <c r="BPW381" s="571"/>
      <c r="BPX381" s="571"/>
      <c r="BPY381" s="571"/>
      <c r="BPZ381" s="571"/>
      <c r="BQA381" s="571"/>
      <c r="BQB381" s="571"/>
      <c r="BQE381" s="571"/>
      <c r="BQF381" s="571"/>
      <c r="BQG381" s="571"/>
      <c r="BQH381" s="571"/>
      <c r="BQI381" s="571"/>
      <c r="BQJ381" s="571"/>
      <c r="BQK381" s="571"/>
      <c r="BQL381" s="571"/>
      <c r="BQM381" s="571"/>
      <c r="BQN381" s="571"/>
      <c r="BQO381" s="571"/>
      <c r="BQP381" s="571"/>
      <c r="BQQ381" s="571"/>
      <c r="BQR381" s="571"/>
      <c r="BQS381" s="571"/>
      <c r="BQT381" s="571"/>
      <c r="BQU381" s="571"/>
      <c r="BQV381" s="571"/>
      <c r="BQW381" s="571"/>
      <c r="BQX381" s="571"/>
      <c r="BQY381" s="571"/>
      <c r="BQZ381" s="571"/>
      <c r="BRA381" s="571"/>
      <c r="BRB381" s="571"/>
      <c r="BRC381" s="571"/>
      <c r="BRD381" s="571"/>
      <c r="BRE381" s="571"/>
      <c r="BRF381" s="571"/>
      <c r="BRG381" s="571"/>
      <c r="BRH381" s="571"/>
      <c r="BRI381" s="571"/>
      <c r="BRJ381" s="571"/>
      <c r="BRK381" s="571"/>
      <c r="BRL381" s="571"/>
      <c r="BRM381" s="571"/>
      <c r="BRN381" s="571"/>
      <c r="BRO381" s="571"/>
      <c r="BRP381" s="571"/>
      <c r="BRQ381" s="571"/>
      <c r="BRR381" s="571"/>
      <c r="BRS381" s="571"/>
      <c r="BRT381" s="571"/>
      <c r="BRU381" s="571"/>
      <c r="BRV381" s="571"/>
      <c r="BRW381" s="571"/>
      <c r="BRX381" s="571"/>
      <c r="BRY381" s="571"/>
      <c r="BRZ381" s="571"/>
      <c r="BSA381" s="571"/>
      <c r="BSB381" s="571"/>
      <c r="BSC381" s="571"/>
      <c r="BSD381" s="571"/>
      <c r="BSE381" s="571"/>
      <c r="BSF381" s="571"/>
      <c r="BSG381" s="571"/>
      <c r="BSH381" s="571"/>
      <c r="BSI381" s="571"/>
      <c r="BSJ381" s="571"/>
      <c r="BSK381" s="571"/>
      <c r="BSL381" s="571"/>
      <c r="BSM381" s="571"/>
      <c r="BSN381" s="571"/>
      <c r="BSO381" s="571"/>
      <c r="BSP381" s="571"/>
      <c r="BSQ381" s="571"/>
      <c r="BSR381" s="571"/>
      <c r="BSS381" s="571"/>
      <c r="BST381" s="571"/>
      <c r="BSU381" s="571"/>
      <c r="BSV381" s="571"/>
      <c r="BSW381" s="571"/>
      <c r="BSX381" s="571"/>
      <c r="BSY381" s="571"/>
      <c r="BSZ381" s="571"/>
      <c r="BTA381" s="571"/>
      <c r="BTB381" s="571"/>
      <c r="BTC381" s="571"/>
      <c r="BTD381" s="571"/>
      <c r="BTE381" s="571"/>
      <c r="BTF381" s="571"/>
      <c r="BTG381" s="571"/>
      <c r="BTH381" s="571"/>
      <c r="BTI381" s="571"/>
      <c r="BTJ381" s="571"/>
      <c r="BTK381" s="571"/>
      <c r="BTL381" s="571"/>
      <c r="BTM381" s="571"/>
      <c r="BTN381" s="571"/>
      <c r="BTO381" s="571"/>
      <c r="BTP381" s="571"/>
      <c r="BTQ381" s="571"/>
      <c r="BTR381" s="571"/>
      <c r="BTS381" s="571"/>
      <c r="BTT381" s="571"/>
      <c r="BTU381" s="571"/>
      <c r="BTV381" s="571"/>
      <c r="BTW381" s="571"/>
      <c r="BTX381" s="571"/>
      <c r="BTY381" s="571"/>
      <c r="BTZ381" s="571"/>
      <c r="BUA381" s="571"/>
      <c r="BUB381" s="571"/>
      <c r="BUC381" s="571"/>
      <c r="BUD381" s="571"/>
      <c r="BUE381" s="571"/>
      <c r="BUF381" s="571"/>
      <c r="BUG381" s="571"/>
      <c r="BUH381" s="571"/>
      <c r="BUI381" s="571"/>
      <c r="BUJ381" s="571"/>
      <c r="BUK381" s="571"/>
      <c r="BUL381" s="571"/>
      <c r="BUM381" s="571"/>
      <c r="BUN381" s="571"/>
      <c r="BUO381" s="571"/>
      <c r="BUP381" s="571"/>
      <c r="BUQ381" s="571"/>
      <c r="BUR381" s="571"/>
      <c r="BUS381" s="571"/>
      <c r="BUT381" s="571"/>
      <c r="BUU381" s="571"/>
      <c r="BUV381" s="571"/>
      <c r="BUW381" s="571"/>
      <c r="BUX381" s="571"/>
      <c r="BUY381" s="571"/>
      <c r="BUZ381" s="571"/>
      <c r="BVA381" s="571"/>
      <c r="BVB381" s="571"/>
      <c r="BVC381" s="571"/>
      <c r="BVD381" s="571"/>
      <c r="BVE381" s="571"/>
      <c r="BVF381" s="571"/>
      <c r="BVG381" s="571"/>
      <c r="BVH381" s="571"/>
      <c r="BVI381" s="571"/>
      <c r="BVJ381" s="571"/>
      <c r="BVK381" s="571"/>
      <c r="BVL381" s="571"/>
      <c r="BVM381" s="571"/>
      <c r="BVN381" s="571"/>
      <c r="BVO381" s="571"/>
      <c r="BVP381" s="571"/>
      <c r="BVQ381" s="571"/>
      <c r="BVR381" s="571"/>
      <c r="BVS381" s="571"/>
      <c r="BVT381" s="571"/>
      <c r="BVU381" s="571"/>
      <c r="BVV381" s="571"/>
      <c r="BVW381" s="571"/>
      <c r="BVX381" s="571"/>
      <c r="BVY381" s="571"/>
      <c r="BVZ381" s="571"/>
      <c r="BWA381" s="571"/>
      <c r="BWB381" s="571"/>
      <c r="BWC381" s="571"/>
      <c r="BWD381" s="571"/>
      <c r="BWE381" s="571"/>
      <c r="BWF381" s="571"/>
      <c r="BWG381" s="571"/>
      <c r="BWH381" s="571"/>
      <c r="BWI381" s="571"/>
      <c r="BWJ381" s="571"/>
      <c r="BWK381" s="571"/>
      <c r="BWL381" s="571"/>
      <c r="BWM381" s="571"/>
      <c r="BWN381" s="571"/>
      <c r="BWO381" s="571"/>
      <c r="BWP381" s="571"/>
      <c r="BWQ381" s="571"/>
      <c r="BWR381" s="571"/>
      <c r="BWS381" s="571"/>
      <c r="BWT381" s="571"/>
      <c r="BWU381" s="571"/>
      <c r="BWV381" s="571"/>
      <c r="BWW381" s="571"/>
      <c r="BWX381" s="571"/>
      <c r="BWY381" s="571"/>
      <c r="BWZ381" s="571"/>
      <c r="BXA381" s="571"/>
      <c r="BXB381" s="571"/>
      <c r="BXC381" s="571"/>
      <c r="BXD381" s="571"/>
      <c r="BXE381" s="571"/>
      <c r="BXF381" s="571"/>
      <c r="BXG381" s="571"/>
      <c r="BXH381" s="571"/>
      <c r="BXI381" s="571"/>
      <c r="BXJ381" s="571"/>
      <c r="BXK381" s="571"/>
      <c r="BXL381" s="571"/>
      <c r="BXM381" s="571"/>
      <c r="BXN381" s="571"/>
      <c r="BXO381" s="571"/>
      <c r="BXP381" s="571"/>
      <c r="BXQ381" s="571"/>
      <c r="BXR381" s="571"/>
      <c r="BXS381" s="571"/>
      <c r="BXT381" s="571"/>
      <c r="BXU381" s="571"/>
      <c r="BXV381" s="571"/>
      <c r="BXW381" s="571"/>
      <c r="BXX381" s="571"/>
      <c r="BXY381" s="571"/>
      <c r="BXZ381" s="571"/>
      <c r="BYA381" s="571"/>
      <c r="BYB381" s="571"/>
      <c r="BYC381" s="571"/>
      <c r="BYD381" s="571"/>
      <c r="BYE381" s="571"/>
      <c r="BYF381" s="571"/>
      <c r="BYG381" s="571"/>
      <c r="BYH381" s="571"/>
      <c r="BYI381" s="571"/>
      <c r="BYJ381" s="571"/>
      <c r="BYK381" s="571"/>
      <c r="BYL381" s="571"/>
      <c r="BYM381" s="571"/>
      <c r="BYN381" s="571"/>
      <c r="BYO381" s="571"/>
      <c r="BYP381" s="571"/>
      <c r="BYQ381" s="571"/>
      <c r="BYR381" s="571"/>
      <c r="BYS381" s="571"/>
      <c r="BYT381" s="571"/>
      <c r="BYU381" s="571"/>
      <c r="BYV381" s="571"/>
      <c r="BYW381" s="571"/>
      <c r="BYX381" s="571"/>
      <c r="BYY381" s="571"/>
      <c r="BYZ381" s="571"/>
      <c r="BZA381" s="571"/>
      <c r="BZB381" s="571"/>
      <c r="BZC381" s="571"/>
      <c r="BZD381" s="571"/>
      <c r="BZE381" s="571"/>
      <c r="BZF381" s="571"/>
      <c r="BZG381" s="571"/>
      <c r="BZH381" s="571"/>
      <c r="BZI381" s="571"/>
      <c r="BZJ381" s="571"/>
      <c r="BZK381" s="571"/>
      <c r="BZL381" s="571"/>
      <c r="BZM381" s="571"/>
      <c r="BZN381" s="571"/>
      <c r="BZO381" s="571"/>
      <c r="BZP381" s="571"/>
      <c r="BZQ381" s="571"/>
      <c r="BZR381" s="571"/>
      <c r="BZS381" s="571"/>
      <c r="BZT381" s="571"/>
      <c r="BZU381" s="571"/>
      <c r="BZV381" s="571"/>
      <c r="BZW381" s="571"/>
      <c r="BZX381" s="571"/>
      <c r="CAA381" s="571"/>
      <c r="CAB381" s="571"/>
      <c r="CAC381" s="571"/>
      <c r="CAD381" s="571"/>
      <c r="CAE381" s="571"/>
      <c r="CAF381" s="571"/>
      <c r="CAG381" s="571"/>
      <c r="CAH381" s="571"/>
      <c r="CAI381" s="571"/>
      <c r="CAJ381" s="571"/>
      <c r="CAK381" s="571"/>
      <c r="CAL381" s="571"/>
      <c r="CAM381" s="571"/>
      <c r="CAN381" s="571"/>
      <c r="CAO381" s="571"/>
      <c r="CAP381" s="571"/>
      <c r="CAQ381" s="571"/>
      <c r="CAR381" s="571"/>
      <c r="CAS381" s="571"/>
      <c r="CAT381" s="571"/>
      <c r="CAU381" s="571"/>
      <c r="CAV381" s="571"/>
      <c r="CAW381" s="571"/>
      <c r="CAX381" s="571"/>
      <c r="CAY381" s="571"/>
      <c r="CAZ381" s="571"/>
      <c r="CBA381" s="571"/>
      <c r="CBB381" s="571"/>
      <c r="CBC381" s="571"/>
      <c r="CBD381" s="571"/>
      <c r="CBE381" s="571"/>
      <c r="CBF381" s="571"/>
      <c r="CBG381" s="571"/>
      <c r="CBH381" s="571"/>
      <c r="CBI381" s="571"/>
      <c r="CBJ381" s="571"/>
      <c r="CBK381" s="571"/>
      <c r="CBL381" s="571"/>
      <c r="CBM381" s="571"/>
      <c r="CBN381" s="571"/>
      <c r="CBO381" s="571"/>
      <c r="CBP381" s="571"/>
      <c r="CBQ381" s="571"/>
      <c r="CBR381" s="571"/>
      <c r="CBS381" s="571"/>
      <c r="CBT381" s="571"/>
      <c r="CBU381" s="571"/>
      <c r="CBV381" s="571"/>
      <c r="CBW381" s="571"/>
      <c r="CBX381" s="571"/>
      <c r="CBY381" s="571"/>
      <c r="CBZ381" s="571"/>
      <c r="CCA381" s="571"/>
      <c r="CCB381" s="571"/>
      <c r="CCC381" s="571"/>
      <c r="CCD381" s="571"/>
      <c r="CCE381" s="571"/>
      <c r="CCF381" s="571"/>
      <c r="CCG381" s="571"/>
      <c r="CCH381" s="571"/>
      <c r="CCI381" s="571"/>
      <c r="CCJ381" s="571"/>
      <c r="CCK381" s="571"/>
      <c r="CCL381" s="571"/>
      <c r="CCM381" s="571"/>
      <c r="CCN381" s="571"/>
      <c r="CCO381" s="571"/>
      <c r="CCP381" s="571"/>
      <c r="CCQ381" s="571"/>
      <c r="CCR381" s="571"/>
      <c r="CCS381" s="571"/>
      <c r="CCT381" s="571"/>
      <c r="CCU381" s="571"/>
      <c r="CCV381" s="571"/>
      <c r="CCW381" s="571"/>
      <c r="CCX381" s="571"/>
      <c r="CCY381" s="571"/>
      <c r="CCZ381" s="571"/>
      <c r="CDA381" s="571"/>
      <c r="CDB381" s="571"/>
      <c r="CDC381" s="571"/>
      <c r="CDD381" s="571"/>
      <c r="CDE381" s="571"/>
      <c r="CDF381" s="571"/>
      <c r="CDG381" s="571"/>
      <c r="CDH381" s="571"/>
      <c r="CDI381" s="571"/>
      <c r="CDJ381" s="571"/>
      <c r="CDK381" s="571"/>
      <c r="CDL381" s="571"/>
      <c r="CDM381" s="571"/>
      <c r="CDN381" s="571"/>
      <c r="CDO381" s="571"/>
      <c r="CDP381" s="571"/>
      <c r="CDQ381" s="571"/>
      <c r="CDR381" s="571"/>
      <c r="CDS381" s="571"/>
      <c r="CDT381" s="571"/>
      <c r="CDU381" s="571"/>
      <c r="CDV381" s="571"/>
      <c r="CDW381" s="571"/>
      <c r="CDX381" s="571"/>
      <c r="CDY381" s="571"/>
      <c r="CDZ381" s="571"/>
      <c r="CEA381" s="571"/>
      <c r="CEB381" s="571"/>
      <c r="CEC381" s="571"/>
      <c r="CED381" s="571"/>
      <c r="CEE381" s="571"/>
      <c r="CEF381" s="571"/>
      <c r="CEG381" s="571"/>
      <c r="CEH381" s="571"/>
      <c r="CEI381" s="571"/>
      <c r="CEJ381" s="571"/>
      <c r="CEK381" s="571"/>
      <c r="CEL381" s="571"/>
      <c r="CEM381" s="571"/>
      <c r="CEN381" s="571"/>
      <c r="CEO381" s="571"/>
      <c r="CEP381" s="571"/>
      <c r="CEQ381" s="571"/>
      <c r="CER381" s="571"/>
      <c r="CES381" s="571"/>
      <c r="CET381" s="571"/>
      <c r="CEU381" s="571"/>
      <c r="CEV381" s="571"/>
      <c r="CEW381" s="571"/>
      <c r="CEX381" s="571"/>
      <c r="CEY381" s="571"/>
      <c r="CEZ381" s="571"/>
      <c r="CFA381" s="571"/>
      <c r="CFB381" s="571"/>
      <c r="CFC381" s="571"/>
      <c r="CFD381" s="571"/>
      <c r="CFE381" s="571"/>
      <c r="CFF381" s="571"/>
      <c r="CFG381" s="571"/>
      <c r="CFH381" s="571"/>
      <c r="CFI381" s="571"/>
      <c r="CFJ381" s="571"/>
      <c r="CFK381" s="571"/>
      <c r="CFL381" s="571"/>
      <c r="CFM381" s="571"/>
      <c r="CFN381" s="571"/>
      <c r="CFO381" s="571"/>
      <c r="CFP381" s="571"/>
      <c r="CFQ381" s="571"/>
      <c r="CFR381" s="571"/>
      <c r="CFS381" s="571"/>
      <c r="CFT381" s="571"/>
      <c r="CFU381" s="571"/>
      <c r="CFV381" s="571"/>
      <c r="CFW381" s="571"/>
      <c r="CFX381" s="571"/>
      <c r="CFY381" s="571"/>
      <c r="CFZ381" s="571"/>
      <c r="CGA381" s="571"/>
      <c r="CGB381" s="571"/>
      <c r="CGC381" s="571"/>
      <c r="CGD381" s="571"/>
      <c r="CGE381" s="571"/>
      <c r="CGF381" s="571"/>
      <c r="CGG381" s="571"/>
      <c r="CGH381" s="571"/>
      <c r="CGI381" s="571"/>
      <c r="CGJ381" s="571"/>
      <c r="CGK381" s="571"/>
      <c r="CGL381" s="571"/>
      <c r="CGM381" s="571"/>
      <c r="CGN381" s="571"/>
      <c r="CGO381" s="571"/>
      <c r="CGP381" s="571"/>
      <c r="CGQ381" s="571"/>
      <c r="CGR381" s="571"/>
      <c r="CGS381" s="571"/>
      <c r="CGT381" s="571"/>
      <c r="CGU381" s="571"/>
      <c r="CGV381" s="571"/>
      <c r="CGW381" s="571"/>
      <c r="CGX381" s="571"/>
      <c r="CGY381" s="571"/>
      <c r="CGZ381" s="571"/>
      <c r="CHA381" s="571"/>
      <c r="CHB381" s="571"/>
      <c r="CHC381" s="571"/>
      <c r="CHD381" s="571"/>
      <c r="CHE381" s="571"/>
      <c r="CHF381" s="571"/>
      <c r="CHG381" s="571"/>
      <c r="CHH381" s="571"/>
      <c r="CHI381" s="571"/>
      <c r="CHJ381" s="571"/>
      <c r="CHK381" s="571"/>
      <c r="CHL381" s="571"/>
      <c r="CHM381" s="571"/>
      <c r="CHN381" s="571"/>
      <c r="CHO381" s="571"/>
      <c r="CHP381" s="571"/>
      <c r="CHQ381" s="571"/>
      <c r="CHR381" s="571"/>
      <c r="CHS381" s="571"/>
      <c r="CHT381" s="571"/>
      <c r="CHU381" s="571"/>
      <c r="CHV381" s="571"/>
      <c r="CHW381" s="571"/>
      <c r="CHX381" s="571"/>
      <c r="CHY381" s="571"/>
      <c r="CHZ381" s="571"/>
      <c r="CIA381" s="571"/>
      <c r="CIB381" s="571"/>
      <c r="CIC381" s="571"/>
      <c r="CID381" s="571"/>
      <c r="CIE381" s="571"/>
      <c r="CIF381" s="571"/>
      <c r="CIG381" s="571"/>
      <c r="CIH381" s="571"/>
      <c r="CII381" s="571"/>
      <c r="CIJ381" s="571"/>
      <c r="CIK381" s="571"/>
      <c r="CIL381" s="571"/>
      <c r="CIM381" s="571"/>
      <c r="CIN381" s="571"/>
      <c r="CIO381" s="571"/>
      <c r="CIP381" s="571"/>
      <c r="CIQ381" s="571"/>
      <c r="CIR381" s="571"/>
      <c r="CIS381" s="571"/>
      <c r="CIT381" s="571"/>
      <c r="CIU381" s="571"/>
      <c r="CIV381" s="571"/>
      <c r="CIW381" s="571"/>
      <c r="CIX381" s="571"/>
      <c r="CIY381" s="571"/>
      <c r="CIZ381" s="571"/>
      <c r="CJA381" s="571"/>
      <c r="CJB381" s="571"/>
      <c r="CJC381" s="571"/>
      <c r="CJD381" s="571"/>
      <c r="CJE381" s="571"/>
      <c r="CJF381" s="571"/>
      <c r="CJG381" s="571"/>
      <c r="CJH381" s="571"/>
      <c r="CJI381" s="571"/>
      <c r="CJJ381" s="571"/>
      <c r="CJK381" s="571"/>
      <c r="CJL381" s="571"/>
      <c r="CJM381" s="571"/>
      <c r="CJN381" s="571"/>
      <c r="CJO381" s="571"/>
      <c r="CJP381" s="571"/>
      <c r="CJQ381" s="571"/>
      <c r="CJR381" s="571"/>
      <c r="CJS381" s="571"/>
      <c r="CJT381" s="571"/>
      <c r="CJW381" s="571"/>
      <c r="CJX381" s="571"/>
      <c r="CJY381" s="571"/>
      <c r="CJZ381" s="571"/>
      <c r="CKA381" s="571"/>
      <c r="CKB381" s="571"/>
      <c r="CKC381" s="571"/>
      <c r="CKD381" s="571"/>
      <c r="CKE381" s="571"/>
      <c r="CKF381" s="571"/>
      <c r="CKG381" s="571"/>
      <c r="CKH381" s="571"/>
      <c r="CKI381" s="571"/>
      <c r="CKJ381" s="571"/>
      <c r="CKK381" s="571"/>
      <c r="CKL381" s="571"/>
      <c r="CKM381" s="571"/>
      <c r="CKN381" s="571"/>
      <c r="CKO381" s="571"/>
      <c r="CKP381" s="571"/>
      <c r="CKQ381" s="571"/>
      <c r="CKR381" s="571"/>
      <c r="CKS381" s="571"/>
      <c r="CKT381" s="571"/>
      <c r="CKU381" s="571"/>
      <c r="CKV381" s="571"/>
      <c r="CKW381" s="571"/>
      <c r="CKX381" s="571"/>
      <c r="CKY381" s="571"/>
      <c r="CKZ381" s="571"/>
      <c r="CLA381" s="571"/>
      <c r="CLB381" s="571"/>
      <c r="CLC381" s="571"/>
      <c r="CLD381" s="571"/>
      <c r="CLE381" s="571"/>
      <c r="CLF381" s="571"/>
      <c r="CLG381" s="571"/>
      <c r="CLH381" s="571"/>
      <c r="CLI381" s="571"/>
      <c r="CLJ381" s="571"/>
      <c r="CLK381" s="571"/>
      <c r="CLL381" s="571"/>
      <c r="CLM381" s="571"/>
      <c r="CLN381" s="571"/>
      <c r="CLO381" s="571"/>
      <c r="CLP381" s="571"/>
      <c r="CLQ381" s="571"/>
      <c r="CLR381" s="571"/>
      <c r="CLS381" s="571"/>
      <c r="CLT381" s="571"/>
      <c r="CLU381" s="571"/>
      <c r="CLV381" s="571"/>
      <c r="CLW381" s="571"/>
      <c r="CLX381" s="571"/>
      <c r="CLY381" s="571"/>
      <c r="CLZ381" s="571"/>
      <c r="CMA381" s="571"/>
      <c r="CMB381" s="571"/>
      <c r="CMC381" s="571"/>
      <c r="CMD381" s="571"/>
      <c r="CME381" s="571"/>
      <c r="CMF381" s="571"/>
      <c r="CMG381" s="571"/>
      <c r="CMH381" s="571"/>
      <c r="CMI381" s="571"/>
      <c r="CMJ381" s="571"/>
      <c r="CMK381" s="571"/>
      <c r="CML381" s="571"/>
      <c r="CMM381" s="571"/>
      <c r="CMN381" s="571"/>
      <c r="CMO381" s="571"/>
      <c r="CMP381" s="571"/>
      <c r="CMQ381" s="571"/>
      <c r="CMR381" s="571"/>
      <c r="CMS381" s="571"/>
      <c r="CMT381" s="571"/>
      <c r="CMU381" s="571"/>
      <c r="CMV381" s="571"/>
      <c r="CMW381" s="571"/>
      <c r="CMX381" s="571"/>
      <c r="CMY381" s="571"/>
      <c r="CMZ381" s="571"/>
      <c r="CNA381" s="571"/>
      <c r="CNB381" s="571"/>
      <c r="CNC381" s="571"/>
      <c r="CND381" s="571"/>
      <c r="CNE381" s="571"/>
      <c r="CNF381" s="571"/>
      <c r="CNG381" s="571"/>
      <c r="CNH381" s="571"/>
      <c r="CNI381" s="571"/>
      <c r="CNJ381" s="571"/>
      <c r="CNK381" s="571"/>
      <c r="CNL381" s="571"/>
      <c r="CNM381" s="571"/>
      <c r="CNN381" s="571"/>
      <c r="CNO381" s="571"/>
      <c r="CNP381" s="571"/>
      <c r="CNQ381" s="571"/>
      <c r="CNR381" s="571"/>
      <c r="CNS381" s="571"/>
      <c r="CNT381" s="571"/>
      <c r="CNU381" s="571"/>
      <c r="CNV381" s="571"/>
      <c r="CNW381" s="571"/>
      <c r="CNX381" s="571"/>
      <c r="CNY381" s="571"/>
      <c r="CNZ381" s="571"/>
      <c r="COA381" s="571"/>
      <c r="COB381" s="571"/>
      <c r="COC381" s="571"/>
      <c r="COD381" s="571"/>
      <c r="COE381" s="571"/>
      <c r="COF381" s="571"/>
      <c r="COG381" s="571"/>
      <c r="COH381" s="571"/>
      <c r="COI381" s="571"/>
      <c r="COJ381" s="571"/>
      <c r="COK381" s="571"/>
      <c r="COL381" s="571"/>
      <c r="COM381" s="571"/>
      <c r="CON381" s="571"/>
      <c r="COO381" s="571"/>
      <c r="COP381" s="571"/>
      <c r="COQ381" s="571"/>
      <c r="COR381" s="571"/>
      <c r="COS381" s="571"/>
      <c r="COT381" s="571"/>
      <c r="COU381" s="571"/>
      <c r="COV381" s="571"/>
      <c r="COW381" s="571"/>
      <c r="COX381" s="571"/>
      <c r="COY381" s="571"/>
      <c r="COZ381" s="571"/>
      <c r="CPA381" s="571"/>
      <c r="CPB381" s="571"/>
      <c r="CPC381" s="571"/>
      <c r="CPD381" s="571"/>
      <c r="CPE381" s="571"/>
      <c r="CPF381" s="571"/>
      <c r="CPG381" s="571"/>
      <c r="CPH381" s="571"/>
      <c r="CPI381" s="571"/>
      <c r="CPJ381" s="571"/>
      <c r="CPK381" s="571"/>
      <c r="CPL381" s="571"/>
      <c r="CPM381" s="571"/>
      <c r="CPN381" s="571"/>
      <c r="CPO381" s="571"/>
      <c r="CPP381" s="571"/>
      <c r="CPQ381" s="571"/>
      <c r="CPR381" s="571"/>
      <c r="CPS381" s="571"/>
      <c r="CPT381" s="571"/>
      <c r="CPU381" s="571"/>
      <c r="CPV381" s="571"/>
      <c r="CPW381" s="571"/>
      <c r="CPX381" s="571"/>
      <c r="CPY381" s="571"/>
      <c r="CPZ381" s="571"/>
      <c r="CQA381" s="571"/>
      <c r="CQB381" s="571"/>
      <c r="CQC381" s="571"/>
      <c r="CQD381" s="571"/>
      <c r="CQE381" s="571"/>
      <c r="CQF381" s="571"/>
      <c r="CQG381" s="571"/>
      <c r="CQH381" s="571"/>
      <c r="CQI381" s="571"/>
      <c r="CQJ381" s="571"/>
      <c r="CQK381" s="571"/>
      <c r="CQL381" s="571"/>
      <c r="CQM381" s="571"/>
      <c r="CQN381" s="571"/>
      <c r="CQO381" s="571"/>
      <c r="CQP381" s="571"/>
      <c r="CQQ381" s="571"/>
      <c r="CQR381" s="571"/>
      <c r="CQS381" s="571"/>
      <c r="CQT381" s="571"/>
      <c r="CQU381" s="571"/>
      <c r="CQV381" s="571"/>
      <c r="CQW381" s="571"/>
      <c r="CQX381" s="571"/>
      <c r="CQY381" s="571"/>
      <c r="CQZ381" s="571"/>
      <c r="CRA381" s="571"/>
      <c r="CRB381" s="571"/>
      <c r="CRC381" s="571"/>
      <c r="CRD381" s="571"/>
      <c r="CRE381" s="571"/>
      <c r="CRF381" s="571"/>
      <c r="CRG381" s="571"/>
      <c r="CRH381" s="571"/>
      <c r="CRI381" s="571"/>
      <c r="CRJ381" s="571"/>
      <c r="CRK381" s="571"/>
      <c r="CRL381" s="571"/>
      <c r="CRM381" s="571"/>
      <c r="CRN381" s="571"/>
      <c r="CRO381" s="571"/>
      <c r="CRP381" s="571"/>
      <c r="CRQ381" s="571"/>
      <c r="CRR381" s="571"/>
      <c r="CRS381" s="571"/>
      <c r="CRT381" s="571"/>
      <c r="CRU381" s="571"/>
      <c r="CRV381" s="571"/>
      <c r="CRW381" s="571"/>
      <c r="CRX381" s="571"/>
      <c r="CRY381" s="571"/>
      <c r="CRZ381" s="571"/>
      <c r="CSA381" s="571"/>
      <c r="CSB381" s="571"/>
      <c r="CSC381" s="571"/>
      <c r="CSD381" s="571"/>
      <c r="CSE381" s="571"/>
      <c r="CSF381" s="571"/>
      <c r="CSG381" s="571"/>
      <c r="CSH381" s="571"/>
      <c r="CSI381" s="571"/>
      <c r="CSJ381" s="571"/>
      <c r="CSK381" s="571"/>
      <c r="CSL381" s="571"/>
      <c r="CSM381" s="571"/>
      <c r="CSN381" s="571"/>
      <c r="CSO381" s="571"/>
      <c r="CSP381" s="571"/>
      <c r="CSQ381" s="571"/>
      <c r="CSR381" s="571"/>
      <c r="CSS381" s="571"/>
      <c r="CST381" s="571"/>
      <c r="CSU381" s="571"/>
      <c r="CSV381" s="571"/>
      <c r="CSW381" s="571"/>
      <c r="CSX381" s="571"/>
      <c r="CSY381" s="571"/>
      <c r="CSZ381" s="571"/>
      <c r="CTA381" s="571"/>
      <c r="CTB381" s="571"/>
      <c r="CTC381" s="571"/>
      <c r="CTD381" s="571"/>
      <c r="CTE381" s="571"/>
      <c r="CTF381" s="571"/>
      <c r="CTG381" s="571"/>
      <c r="CTH381" s="571"/>
      <c r="CTI381" s="571"/>
      <c r="CTJ381" s="571"/>
      <c r="CTK381" s="571"/>
      <c r="CTL381" s="571"/>
      <c r="CTM381" s="571"/>
      <c r="CTN381" s="571"/>
      <c r="CTO381" s="571"/>
      <c r="CTP381" s="571"/>
      <c r="CTS381" s="571"/>
      <c r="CTT381" s="571"/>
      <c r="CTU381" s="571"/>
      <c r="CTV381" s="571"/>
      <c r="CTW381" s="571"/>
      <c r="CTX381" s="571"/>
      <c r="CTY381" s="571"/>
      <c r="CTZ381" s="571"/>
      <c r="CUA381" s="571"/>
      <c r="CUB381" s="571"/>
      <c r="CUC381" s="571"/>
      <c r="CUD381" s="571"/>
      <c r="CUE381" s="571"/>
      <c r="CUF381" s="571"/>
      <c r="CUG381" s="571"/>
      <c r="CUH381" s="571"/>
      <c r="CUI381" s="571"/>
      <c r="CUJ381" s="571"/>
      <c r="CUK381" s="571"/>
      <c r="CUL381" s="571"/>
      <c r="CUM381" s="571"/>
      <c r="CUN381" s="571"/>
      <c r="CUO381" s="571"/>
      <c r="CUP381" s="571"/>
      <c r="CUQ381" s="571"/>
      <c r="CUR381" s="571"/>
      <c r="CUS381" s="571"/>
      <c r="CUT381" s="571"/>
      <c r="CUU381" s="571"/>
      <c r="CUV381" s="571"/>
      <c r="CUW381" s="571"/>
      <c r="CUX381" s="571"/>
      <c r="CUY381" s="571"/>
      <c r="CUZ381" s="571"/>
      <c r="CVA381" s="571"/>
      <c r="CVB381" s="571"/>
      <c r="CVC381" s="571"/>
      <c r="CVD381" s="571"/>
      <c r="CVE381" s="571"/>
      <c r="CVF381" s="571"/>
      <c r="CVG381" s="571"/>
      <c r="CVH381" s="571"/>
      <c r="CVI381" s="571"/>
      <c r="CVJ381" s="571"/>
      <c r="CVK381" s="571"/>
      <c r="CVL381" s="571"/>
      <c r="CVM381" s="571"/>
      <c r="CVN381" s="571"/>
      <c r="CVO381" s="571"/>
      <c r="CVP381" s="571"/>
      <c r="CVQ381" s="571"/>
      <c r="CVR381" s="571"/>
      <c r="CVS381" s="571"/>
      <c r="CVT381" s="571"/>
      <c r="CVU381" s="571"/>
      <c r="CVV381" s="571"/>
      <c r="CVW381" s="571"/>
      <c r="CVX381" s="571"/>
      <c r="CVY381" s="571"/>
      <c r="CVZ381" s="571"/>
      <c r="CWA381" s="571"/>
      <c r="CWB381" s="571"/>
      <c r="CWC381" s="571"/>
      <c r="CWD381" s="571"/>
      <c r="CWE381" s="571"/>
      <c r="CWF381" s="571"/>
      <c r="CWG381" s="571"/>
      <c r="CWH381" s="571"/>
      <c r="CWI381" s="571"/>
      <c r="CWJ381" s="571"/>
      <c r="CWK381" s="571"/>
      <c r="CWL381" s="571"/>
      <c r="CWM381" s="571"/>
      <c r="CWN381" s="571"/>
      <c r="CWO381" s="571"/>
      <c r="CWP381" s="571"/>
      <c r="CWQ381" s="571"/>
      <c r="CWR381" s="571"/>
      <c r="CWS381" s="571"/>
      <c r="CWT381" s="571"/>
      <c r="CWU381" s="571"/>
      <c r="CWV381" s="571"/>
      <c r="CWW381" s="571"/>
      <c r="CWX381" s="571"/>
      <c r="CWY381" s="571"/>
      <c r="CWZ381" s="571"/>
      <c r="CXA381" s="571"/>
      <c r="CXB381" s="571"/>
      <c r="CXC381" s="571"/>
      <c r="CXD381" s="571"/>
      <c r="CXE381" s="571"/>
      <c r="CXF381" s="571"/>
      <c r="CXG381" s="571"/>
      <c r="CXH381" s="571"/>
      <c r="CXI381" s="571"/>
      <c r="CXJ381" s="571"/>
      <c r="CXK381" s="571"/>
      <c r="CXL381" s="571"/>
      <c r="CXM381" s="571"/>
      <c r="CXN381" s="571"/>
      <c r="CXO381" s="571"/>
      <c r="CXP381" s="571"/>
      <c r="CXQ381" s="571"/>
      <c r="CXR381" s="571"/>
      <c r="CXS381" s="571"/>
      <c r="CXT381" s="571"/>
      <c r="CXU381" s="571"/>
      <c r="CXV381" s="571"/>
      <c r="CXW381" s="571"/>
      <c r="CXX381" s="571"/>
      <c r="CXY381" s="571"/>
      <c r="CXZ381" s="571"/>
      <c r="CYA381" s="571"/>
      <c r="CYB381" s="571"/>
      <c r="CYC381" s="571"/>
      <c r="CYD381" s="571"/>
      <c r="CYE381" s="571"/>
      <c r="CYF381" s="571"/>
      <c r="CYG381" s="571"/>
      <c r="CYH381" s="571"/>
      <c r="CYI381" s="571"/>
      <c r="CYJ381" s="571"/>
      <c r="CYK381" s="571"/>
      <c r="CYL381" s="571"/>
      <c r="CYM381" s="571"/>
      <c r="CYN381" s="571"/>
      <c r="CYO381" s="571"/>
      <c r="CYP381" s="571"/>
      <c r="CYQ381" s="571"/>
      <c r="CYR381" s="571"/>
      <c r="CYS381" s="571"/>
      <c r="CYT381" s="571"/>
      <c r="CYU381" s="571"/>
      <c r="CYV381" s="571"/>
      <c r="CYW381" s="571"/>
      <c r="CYX381" s="571"/>
      <c r="CYY381" s="571"/>
      <c r="CYZ381" s="571"/>
      <c r="CZA381" s="571"/>
      <c r="CZB381" s="571"/>
      <c r="CZC381" s="571"/>
      <c r="CZD381" s="571"/>
      <c r="CZE381" s="571"/>
      <c r="CZF381" s="571"/>
      <c r="CZG381" s="571"/>
      <c r="CZH381" s="571"/>
      <c r="CZI381" s="571"/>
      <c r="CZJ381" s="571"/>
      <c r="CZK381" s="571"/>
      <c r="CZL381" s="571"/>
      <c r="CZM381" s="571"/>
      <c r="CZN381" s="571"/>
      <c r="CZO381" s="571"/>
      <c r="CZP381" s="571"/>
      <c r="CZQ381" s="571"/>
      <c r="CZR381" s="571"/>
      <c r="CZS381" s="571"/>
      <c r="CZT381" s="571"/>
      <c r="CZU381" s="571"/>
      <c r="CZV381" s="571"/>
      <c r="CZW381" s="571"/>
      <c r="CZX381" s="571"/>
      <c r="CZY381" s="571"/>
      <c r="CZZ381" s="571"/>
      <c r="DAA381" s="571"/>
      <c r="DAB381" s="571"/>
      <c r="DAC381" s="571"/>
      <c r="DAD381" s="571"/>
      <c r="DAE381" s="571"/>
      <c r="DAF381" s="571"/>
      <c r="DAG381" s="571"/>
      <c r="DAH381" s="571"/>
      <c r="DAI381" s="571"/>
      <c r="DAJ381" s="571"/>
      <c r="DAK381" s="571"/>
      <c r="DAL381" s="571"/>
      <c r="DAM381" s="571"/>
      <c r="DAN381" s="571"/>
      <c r="DAO381" s="571"/>
      <c r="DAP381" s="571"/>
      <c r="DAQ381" s="571"/>
      <c r="DAR381" s="571"/>
      <c r="DAS381" s="571"/>
      <c r="DAT381" s="571"/>
      <c r="DAU381" s="571"/>
      <c r="DAV381" s="571"/>
      <c r="DAW381" s="571"/>
      <c r="DAX381" s="571"/>
      <c r="DAY381" s="571"/>
      <c r="DAZ381" s="571"/>
      <c r="DBA381" s="571"/>
      <c r="DBB381" s="571"/>
      <c r="DBC381" s="571"/>
      <c r="DBD381" s="571"/>
      <c r="DBE381" s="571"/>
      <c r="DBF381" s="571"/>
      <c r="DBG381" s="571"/>
      <c r="DBH381" s="571"/>
      <c r="DBI381" s="571"/>
      <c r="DBJ381" s="571"/>
      <c r="DBK381" s="571"/>
      <c r="DBL381" s="571"/>
      <c r="DBM381" s="571"/>
      <c r="DBN381" s="571"/>
      <c r="DBO381" s="571"/>
      <c r="DBP381" s="571"/>
      <c r="DBQ381" s="571"/>
      <c r="DBR381" s="571"/>
      <c r="DBS381" s="571"/>
      <c r="DBT381" s="571"/>
      <c r="DBU381" s="571"/>
      <c r="DBV381" s="571"/>
      <c r="DBW381" s="571"/>
      <c r="DBX381" s="571"/>
      <c r="DBY381" s="571"/>
      <c r="DBZ381" s="571"/>
      <c r="DCA381" s="571"/>
      <c r="DCB381" s="571"/>
      <c r="DCC381" s="571"/>
      <c r="DCD381" s="571"/>
      <c r="DCE381" s="571"/>
      <c r="DCF381" s="571"/>
      <c r="DCG381" s="571"/>
      <c r="DCH381" s="571"/>
      <c r="DCI381" s="571"/>
      <c r="DCJ381" s="571"/>
      <c r="DCK381" s="571"/>
      <c r="DCL381" s="571"/>
      <c r="DCM381" s="571"/>
      <c r="DCN381" s="571"/>
      <c r="DCO381" s="571"/>
      <c r="DCP381" s="571"/>
      <c r="DCQ381" s="571"/>
      <c r="DCR381" s="571"/>
      <c r="DCS381" s="571"/>
      <c r="DCT381" s="571"/>
      <c r="DCU381" s="571"/>
      <c r="DCV381" s="571"/>
      <c r="DCW381" s="571"/>
      <c r="DCX381" s="571"/>
      <c r="DCY381" s="571"/>
      <c r="DCZ381" s="571"/>
      <c r="DDA381" s="571"/>
      <c r="DDB381" s="571"/>
      <c r="DDC381" s="571"/>
      <c r="DDD381" s="571"/>
      <c r="DDE381" s="571"/>
      <c r="DDF381" s="571"/>
      <c r="DDG381" s="571"/>
      <c r="DDH381" s="571"/>
      <c r="DDI381" s="571"/>
      <c r="DDJ381" s="571"/>
      <c r="DDK381" s="571"/>
      <c r="DDL381" s="571"/>
      <c r="DDO381" s="571"/>
      <c r="DDP381" s="571"/>
      <c r="DDQ381" s="571"/>
      <c r="DDR381" s="571"/>
      <c r="DDS381" s="571"/>
      <c r="DDT381" s="571"/>
      <c r="DDU381" s="571"/>
      <c r="DDV381" s="571"/>
      <c r="DDW381" s="571"/>
      <c r="DDX381" s="571"/>
      <c r="DDY381" s="571"/>
      <c r="DDZ381" s="571"/>
      <c r="DEA381" s="571"/>
      <c r="DEB381" s="571"/>
      <c r="DEC381" s="571"/>
      <c r="DED381" s="571"/>
      <c r="DEE381" s="571"/>
      <c r="DEF381" s="571"/>
      <c r="DEG381" s="571"/>
      <c r="DEH381" s="571"/>
      <c r="DEI381" s="571"/>
      <c r="DEJ381" s="571"/>
      <c r="DEK381" s="571"/>
      <c r="DEL381" s="571"/>
      <c r="DEM381" s="571"/>
      <c r="DEN381" s="571"/>
      <c r="DEO381" s="571"/>
      <c r="DEP381" s="571"/>
      <c r="DEQ381" s="571"/>
      <c r="DER381" s="571"/>
      <c r="DES381" s="571"/>
      <c r="DET381" s="571"/>
      <c r="DEU381" s="571"/>
      <c r="DEV381" s="571"/>
      <c r="DEW381" s="571"/>
      <c r="DEX381" s="571"/>
      <c r="DEY381" s="571"/>
      <c r="DEZ381" s="571"/>
      <c r="DFA381" s="571"/>
      <c r="DFB381" s="571"/>
      <c r="DFC381" s="571"/>
      <c r="DFD381" s="571"/>
      <c r="DFE381" s="571"/>
      <c r="DFF381" s="571"/>
      <c r="DFG381" s="571"/>
      <c r="DFH381" s="571"/>
      <c r="DFI381" s="571"/>
      <c r="DFJ381" s="571"/>
      <c r="DFK381" s="571"/>
      <c r="DFL381" s="571"/>
      <c r="DFM381" s="571"/>
      <c r="DFN381" s="571"/>
      <c r="DFO381" s="571"/>
      <c r="DFP381" s="571"/>
      <c r="DFQ381" s="571"/>
      <c r="DFR381" s="571"/>
      <c r="DFS381" s="571"/>
      <c r="DFT381" s="571"/>
      <c r="DFU381" s="571"/>
      <c r="DFV381" s="571"/>
      <c r="DFW381" s="571"/>
      <c r="DFX381" s="571"/>
      <c r="DFY381" s="571"/>
      <c r="DFZ381" s="571"/>
      <c r="DGA381" s="571"/>
      <c r="DGB381" s="571"/>
      <c r="DGC381" s="571"/>
      <c r="DGD381" s="571"/>
      <c r="DGE381" s="571"/>
      <c r="DGF381" s="571"/>
      <c r="DGG381" s="571"/>
      <c r="DGH381" s="571"/>
      <c r="DGI381" s="571"/>
      <c r="DGJ381" s="571"/>
      <c r="DGK381" s="571"/>
      <c r="DGL381" s="571"/>
      <c r="DGM381" s="571"/>
      <c r="DGN381" s="571"/>
      <c r="DGO381" s="571"/>
      <c r="DGP381" s="571"/>
      <c r="DGQ381" s="571"/>
      <c r="DGR381" s="571"/>
      <c r="DGS381" s="571"/>
      <c r="DGT381" s="571"/>
      <c r="DGU381" s="571"/>
      <c r="DGV381" s="571"/>
      <c r="DGW381" s="571"/>
      <c r="DGX381" s="571"/>
      <c r="DGY381" s="571"/>
      <c r="DGZ381" s="571"/>
      <c r="DHA381" s="571"/>
      <c r="DHB381" s="571"/>
      <c r="DHC381" s="571"/>
      <c r="DHD381" s="571"/>
      <c r="DHE381" s="571"/>
      <c r="DHF381" s="571"/>
      <c r="DHG381" s="571"/>
      <c r="DHH381" s="571"/>
      <c r="DHI381" s="571"/>
      <c r="DHJ381" s="571"/>
      <c r="DHK381" s="571"/>
      <c r="DHL381" s="571"/>
      <c r="DHM381" s="571"/>
      <c r="DHN381" s="571"/>
      <c r="DHO381" s="571"/>
      <c r="DHP381" s="571"/>
      <c r="DHQ381" s="571"/>
      <c r="DHR381" s="571"/>
      <c r="DHS381" s="571"/>
      <c r="DHT381" s="571"/>
      <c r="DHU381" s="571"/>
      <c r="DHV381" s="571"/>
      <c r="DHW381" s="571"/>
      <c r="DHX381" s="571"/>
      <c r="DHY381" s="571"/>
      <c r="DHZ381" s="571"/>
      <c r="DIA381" s="571"/>
      <c r="DIB381" s="571"/>
      <c r="DIC381" s="571"/>
      <c r="DID381" s="571"/>
      <c r="DIE381" s="571"/>
      <c r="DIF381" s="571"/>
      <c r="DIG381" s="571"/>
      <c r="DIH381" s="571"/>
      <c r="DII381" s="571"/>
      <c r="DIJ381" s="571"/>
      <c r="DIK381" s="571"/>
      <c r="DIL381" s="571"/>
      <c r="DIM381" s="571"/>
      <c r="DIN381" s="571"/>
      <c r="DIO381" s="571"/>
      <c r="DIP381" s="571"/>
      <c r="DIQ381" s="571"/>
      <c r="DIR381" s="571"/>
      <c r="DIS381" s="571"/>
      <c r="DIT381" s="571"/>
      <c r="DIU381" s="571"/>
      <c r="DIV381" s="571"/>
      <c r="DIW381" s="571"/>
      <c r="DIX381" s="571"/>
      <c r="DIY381" s="571"/>
      <c r="DIZ381" s="571"/>
      <c r="DJA381" s="571"/>
      <c r="DJB381" s="571"/>
      <c r="DJC381" s="571"/>
      <c r="DJD381" s="571"/>
      <c r="DJE381" s="571"/>
      <c r="DJF381" s="571"/>
      <c r="DJG381" s="571"/>
      <c r="DJH381" s="571"/>
      <c r="DJI381" s="571"/>
      <c r="DJJ381" s="571"/>
      <c r="DJK381" s="571"/>
      <c r="DJL381" s="571"/>
      <c r="DJM381" s="571"/>
      <c r="DJN381" s="571"/>
      <c r="DJO381" s="571"/>
      <c r="DJP381" s="571"/>
      <c r="DJQ381" s="571"/>
      <c r="DJR381" s="571"/>
      <c r="DJS381" s="571"/>
      <c r="DJT381" s="571"/>
      <c r="DJU381" s="571"/>
      <c r="DJV381" s="571"/>
      <c r="DJW381" s="571"/>
      <c r="DJX381" s="571"/>
      <c r="DJY381" s="571"/>
      <c r="DJZ381" s="571"/>
      <c r="DKA381" s="571"/>
      <c r="DKB381" s="571"/>
      <c r="DKC381" s="571"/>
      <c r="DKD381" s="571"/>
      <c r="DKE381" s="571"/>
      <c r="DKF381" s="571"/>
      <c r="DKG381" s="571"/>
      <c r="DKH381" s="571"/>
      <c r="DKI381" s="571"/>
      <c r="DKJ381" s="571"/>
      <c r="DKK381" s="571"/>
      <c r="DKL381" s="571"/>
      <c r="DKM381" s="571"/>
      <c r="DKN381" s="571"/>
      <c r="DKO381" s="571"/>
      <c r="DKP381" s="571"/>
      <c r="DKQ381" s="571"/>
      <c r="DKR381" s="571"/>
      <c r="DKS381" s="571"/>
      <c r="DKT381" s="571"/>
      <c r="DKU381" s="571"/>
      <c r="DKV381" s="571"/>
      <c r="DKW381" s="571"/>
      <c r="DKX381" s="571"/>
      <c r="DKY381" s="571"/>
      <c r="DKZ381" s="571"/>
      <c r="DLA381" s="571"/>
      <c r="DLB381" s="571"/>
      <c r="DLC381" s="571"/>
      <c r="DLD381" s="571"/>
      <c r="DLE381" s="571"/>
      <c r="DLF381" s="571"/>
      <c r="DLG381" s="571"/>
      <c r="DLH381" s="571"/>
      <c r="DLI381" s="571"/>
      <c r="DLJ381" s="571"/>
      <c r="DLK381" s="571"/>
      <c r="DLL381" s="571"/>
      <c r="DLM381" s="571"/>
      <c r="DLN381" s="571"/>
      <c r="DLO381" s="571"/>
      <c r="DLP381" s="571"/>
      <c r="DLQ381" s="571"/>
      <c r="DLR381" s="571"/>
      <c r="DLS381" s="571"/>
      <c r="DLT381" s="571"/>
      <c r="DLU381" s="571"/>
      <c r="DLV381" s="571"/>
      <c r="DLW381" s="571"/>
      <c r="DLX381" s="571"/>
      <c r="DLY381" s="571"/>
      <c r="DLZ381" s="571"/>
      <c r="DMA381" s="571"/>
      <c r="DMB381" s="571"/>
      <c r="DMC381" s="571"/>
      <c r="DMD381" s="571"/>
      <c r="DME381" s="571"/>
      <c r="DMF381" s="571"/>
      <c r="DMG381" s="571"/>
      <c r="DMH381" s="571"/>
      <c r="DMI381" s="571"/>
      <c r="DMJ381" s="571"/>
      <c r="DMK381" s="571"/>
      <c r="DML381" s="571"/>
      <c r="DMM381" s="571"/>
      <c r="DMN381" s="571"/>
      <c r="DMO381" s="571"/>
      <c r="DMP381" s="571"/>
      <c r="DMQ381" s="571"/>
      <c r="DMR381" s="571"/>
      <c r="DMS381" s="571"/>
      <c r="DMT381" s="571"/>
      <c r="DMU381" s="571"/>
      <c r="DMV381" s="571"/>
      <c r="DMW381" s="571"/>
      <c r="DMX381" s="571"/>
      <c r="DMY381" s="571"/>
      <c r="DMZ381" s="571"/>
      <c r="DNA381" s="571"/>
      <c r="DNB381" s="571"/>
      <c r="DNC381" s="571"/>
      <c r="DND381" s="571"/>
      <c r="DNE381" s="571"/>
      <c r="DNF381" s="571"/>
      <c r="DNG381" s="571"/>
      <c r="DNH381" s="571"/>
      <c r="DNK381" s="571"/>
      <c r="DNL381" s="571"/>
      <c r="DNM381" s="571"/>
      <c r="DNN381" s="571"/>
      <c r="DNO381" s="571"/>
      <c r="DNP381" s="571"/>
      <c r="DNQ381" s="571"/>
      <c r="DNR381" s="571"/>
      <c r="DNS381" s="571"/>
      <c r="DNT381" s="571"/>
      <c r="DNU381" s="571"/>
      <c r="DNV381" s="571"/>
      <c r="DNW381" s="571"/>
      <c r="DNX381" s="571"/>
      <c r="DNY381" s="571"/>
      <c r="DNZ381" s="571"/>
      <c r="DOA381" s="571"/>
      <c r="DOB381" s="571"/>
      <c r="DOC381" s="571"/>
      <c r="DOD381" s="571"/>
      <c r="DOE381" s="571"/>
      <c r="DOF381" s="571"/>
      <c r="DOG381" s="571"/>
      <c r="DOH381" s="571"/>
      <c r="DOI381" s="571"/>
      <c r="DOJ381" s="571"/>
      <c r="DOK381" s="571"/>
      <c r="DOL381" s="571"/>
      <c r="DOM381" s="571"/>
      <c r="DON381" s="571"/>
      <c r="DOO381" s="571"/>
      <c r="DOP381" s="571"/>
      <c r="DOQ381" s="571"/>
      <c r="DOR381" s="571"/>
      <c r="DOS381" s="571"/>
      <c r="DOT381" s="571"/>
      <c r="DOU381" s="571"/>
      <c r="DOV381" s="571"/>
      <c r="DOW381" s="571"/>
      <c r="DOX381" s="571"/>
      <c r="DOY381" s="571"/>
      <c r="DOZ381" s="571"/>
      <c r="DPA381" s="571"/>
      <c r="DPB381" s="571"/>
      <c r="DPC381" s="571"/>
      <c r="DPD381" s="571"/>
      <c r="DPE381" s="571"/>
      <c r="DPF381" s="571"/>
      <c r="DPG381" s="571"/>
      <c r="DPH381" s="571"/>
      <c r="DPI381" s="571"/>
      <c r="DPJ381" s="571"/>
      <c r="DPK381" s="571"/>
      <c r="DPL381" s="571"/>
      <c r="DPM381" s="571"/>
      <c r="DPN381" s="571"/>
      <c r="DPO381" s="571"/>
      <c r="DPP381" s="571"/>
      <c r="DPQ381" s="571"/>
      <c r="DPR381" s="571"/>
      <c r="DPS381" s="571"/>
      <c r="DPT381" s="571"/>
      <c r="DPU381" s="571"/>
      <c r="DPV381" s="571"/>
      <c r="DPW381" s="571"/>
      <c r="DPX381" s="571"/>
      <c r="DPY381" s="571"/>
      <c r="DPZ381" s="571"/>
      <c r="DQA381" s="571"/>
      <c r="DQB381" s="571"/>
      <c r="DQC381" s="571"/>
      <c r="DQD381" s="571"/>
      <c r="DQE381" s="571"/>
      <c r="DQF381" s="571"/>
      <c r="DQG381" s="571"/>
      <c r="DQH381" s="571"/>
      <c r="DQI381" s="571"/>
      <c r="DQJ381" s="571"/>
      <c r="DQK381" s="571"/>
      <c r="DQL381" s="571"/>
      <c r="DQM381" s="571"/>
      <c r="DQN381" s="571"/>
      <c r="DQO381" s="571"/>
      <c r="DQP381" s="571"/>
      <c r="DQQ381" s="571"/>
      <c r="DQR381" s="571"/>
      <c r="DQS381" s="571"/>
      <c r="DQT381" s="571"/>
      <c r="DQU381" s="571"/>
      <c r="DQV381" s="571"/>
      <c r="DQW381" s="571"/>
      <c r="DQX381" s="571"/>
      <c r="DQY381" s="571"/>
      <c r="DQZ381" s="571"/>
      <c r="DRA381" s="571"/>
      <c r="DRB381" s="571"/>
      <c r="DRC381" s="571"/>
      <c r="DRD381" s="571"/>
      <c r="DRE381" s="571"/>
      <c r="DRF381" s="571"/>
      <c r="DRG381" s="571"/>
      <c r="DRH381" s="571"/>
      <c r="DRI381" s="571"/>
      <c r="DRJ381" s="571"/>
      <c r="DRK381" s="571"/>
      <c r="DRL381" s="571"/>
      <c r="DRM381" s="571"/>
      <c r="DRN381" s="571"/>
      <c r="DRO381" s="571"/>
      <c r="DRP381" s="571"/>
      <c r="DRQ381" s="571"/>
      <c r="DRR381" s="571"/>
      <c r="DRS381" s="571"/>
      <c r="DRT381" s="571"/>
      <c r="DRU381" s="571"/>
      <c r="DRV381" s="571"/>
      <c r="DRW381" s="571"/>
      <c r="DRX381" s="571"/>
      <c r="DRY381" s="571"/>
      <c r="DRZ381" s="571"/>
      <c r="DSA381" s="571"/>
      <c r="DSB381" s="571"/>
      <c r="DSC381" s="571"/>
      <c r="DSD381" s="571"/>
      <c r="DSE381" s="571"/>
      <c r="DSF381" s="571"/>
      <c r="DSG381" s="571"/>
      <c r="DSH381" s="571"/>
      <c r="DSI381" s="571"/>
      <c r="DSJ381" s="571"/>
      <c r="DSK381" s="571"/>
      <c r="DSL381" s="571"/>
      <c r="DSM381" s="571"/>
      <c r="DSN381" s="571"/>
      <c r="DSO381" s="571"/>
      <c r="DSP381" s="571"/>
      <c r="DSQ381" s="571"/>
      <c r="DSR381" s="571"/>
      <c r="DSS381" s="571"/>
      <c r="DST381" s="571"/>
      <c r="DSU381" s="571"/>
      <c r="DSV381" s="571"/>
      <c r="DSW381" s="571"/>
      <c r="DSX381" s="571"/>
      <c r="DSY381" s="571"/>
      <c r="DSZ381" s="571"/>
      <c r="DTA381" s="571"/>
      <c r="DTB381" s="571"/>
      <c r="DTC381" s="571"/>
      <c r="DTD381" s="571"/>
      <c r="DTE381" s="571"/>
      <c r="DTF381" s="571"/>
      <c r="DTG381" s="571"/>
      <c r="DTH381" s="571"/>
      <c r="DTI381" s="571"/>
      <c r="DTJ381" s="571"/>
      <c r="DTK381" s="571"/>
      <c r="DTL381" s="571"/>
      <c r="DTM381" s="571"/>
      <c r="DTN381" s="571"/>
      <c r="DTO381" s="571"/>
      <c r="DTP381" s="571"/>
      <c r="DTQ381" s="571"/>
      <c r="DTR381" s="571"/>
      <c r="DTS381" s="571"/>
      <c r="DTT381" s="571"/>
      <c r="DTU381" s="571"/>
      <c r="DTV381" s="571"/>
      <c r="DTW381" s="571"/>
      <c r="DTX381" s="571"/>
      <c r="DTY381" s="571"/>
      <c r="DTZ381" s="571"/>
      <c r="DUA381" s="571"/>
      <c r="DUB381" s="571"/>
      <c r="DUC381" s="571"/>
      <c r="DUD381" s="571"/>
      <c r="DUE381" s="571"/>
      <c r="DUF381" s="571"/>
      <c r="DUG381" s="571"/>
      <c r="DUH381" s="571"/>
      <c r="DUI381" s="571"/>
      <c r="DUJ381" s="571"/>
      <c r="DUK381" s="571"/>
      <c r="DUL381" s="571"/>
      <c r="DUM381" s="571"/>
      <c r="DUN381" s="571"/>
      <c r="DUO381" s="571"/>
      <c r="DUP381" s="571"/>
      <c r="DUQ381" s="571"/>
      <c r="DUR381" s="571"/>
      <c r="DUS381" s="571"/>
      <c r="DUT381" s="571"/>
      <c r="DUU381" s="571"/>
      <c r="DUV381" s="571"/>
      <c r="DUW381" s="571"/>
      <c r="DUX381" s="571"/>
      <c r="DUY381" s="571"/>
      <c r="DUZ381" s="571"/>
      <c r="DVA381" s="571"/>
      <c r="DVB381" s="571"/>
      <c r="DVC381" s="571"/>
      <c r="DVD381" s="571"/>
      <c r="DVE381" s="571"/>
      <c r="DVF381" s="571"/>
      <c r="DVG381" s="571"/>
      <c r="DVH381" s="571"/>
      <c r="DVI381" s="571"/>
      <c r="DVJ381" s="571"/>
      <c r="DVK381" s="571"/>
      <c r="DVL381" s="571"/>
      <c r="DVM381" s="571"/>
      <c r="DVN381" s="571"/>
      <c r="DVO381" s="571"/>
      <c r="DVP381" s="571"/>
      <c r="DVQ381" s="571"/>
      <c r="DVR381" s="571"/>
      <c r="DVS381" s="571"/>
      <c r="DVT381" s="571"/>
      <c r="DVU381" s="571"/>
      <c r="DVV381" s="571"/>
      <c r="DVW381" s="571"/>
      <c r="DVX381" s="571"/>
      <c r="DVY381" s="571"/>
      <c r="DVZ381" s="571"/>
      <c r="DWA381" s="571"/>
      <c r="DWB381" s="571"/>
      <c r="DWC381" s="571"/>
      <c r="DWD381" s="571"/>
      <c r="DWE381" s="571"/>
      <c r="DWF381" s="571"/>
      <c r="DWG381" s="571"/>
      <c r="DWH381" s="571"/>
      <c r="DWI381" s="571"/>
      <c r="DWJ381" s="571"/>
      <c r="DWK381" s="571"/>
      <c r="DWL381" s="571"/>
      <c r="DWM381" s="571"/>
      <c r="DWN381" s="571"/>
      <c r="DWO381" s="571"/>
      <c r="DWP381" s="571"/>
      <c r="DWQ381" s="571"/>
      <c r="DWR381" s="571"/>
      <c r="DWS381" s="571"/>
      <c r="DWT381" s="571"/>
      <c r="DWU381" s="571"/>
      <c r="DWV381" s="571"/>
      <c r="DWW381" s="571"/>
      <c r="DWX381" s="571"/>
      <c r="DWY381" s="571"/>
      <c r="DWZ381" s="571"/>
      <c r="DXA381" s="571"/>
      <c r="DXB381" s="571"/>
      <c r="DXC381" s="571"/>
      <c r="DXD381" s="571"/>
      <c r="DXG381" s="571"/>
      <c r="DXH381" s="571"/>
      <c r="DXI381" s="571"/>
      <c r="DXJ381" s="571"/>
      <c r="DXK381" s="571"/>
      <c r="DXL381" s="571"/>
      <c r="DXM381" s="571"/>
      <c r="DXN381" s="571"/>
      <c r="DXO381" s="571"/>
      <c r="DXP381" s="571"/>
      <c r="DXQ381" s="571"/>
      <c r="DXR381" s="571"/>
      <c r="DXS381" s="571"/>
      <c r="DXT381" s="571"/>
      <c r="DXU381" s="571"/>
      <c r="DXV381" s="571"/>
      <c r="DXW381" s="571"/>
      <c r="DXX381" s="571"/>
      <c r="DXY381" s="571"/>
      <c r="DXZ381" s="571"/>
      <c r="DYA381" s="571"/>
      <c r="DYB381" s="571"/>
      <c r="DYC381" s="571"/>
      <c r="DYD381" s="571"/>
      <c r="DYE381" s="571"/>
      <c r="DYF381" s="571"/>
      <c r="DYG381" s="571"/>
      <c r="DYH381" s="571"/>
      <c r="DYI381" s="571"/>
      <c r="DYJ381" s="571"/>
      <c r="DYK381" s="571"/>
      <c r="DYL381" s="571"/>
      <c r="DYM381" s="571"/>
      <c r="DYN381" s="571"/>
      <c r="DYO381" s="571"/>
      <c r="DYP381" s="571"/>
      <c r="DYQ381" s="571"/>
      <c r="DYR381" s="571"/>
      <c r="DYS381" s="571"/>
      <c r="DYT381" s="571"/>
      <c r="DYU381" s="571"/>
      <c r="DYV381" s="571"/>
      <c r="DYW381" s="571"/>
      <c r="DYX381" s="571"/>
      <c r="DYY381" s="571"/>
      <c r="DYZ381" s="571"/>
      <c r="DZA381" s="571"/>
      <c r="DZB381" s="571"/>
      <c r="DZC381" s="571"/>
      <c r="DZD381" s="571"/>
      <c r="DZE381" s="571"/>
      <c r="DZF381" s="571"/>
      <c r="DZG381" s="571"/>
      <c r="DZH381" s="571"/>
      <c r="DZI381" s="571"/>
      <c r="DZJ381" s="571"/>
      <c r="DZK381" s="571"/>
      <c r="DZL381" s="571"/>
      <c r="DZM381" s="571"/>
      <c r="DZN381" s="571"/>
      <c r="DZO381" s="571"/>
      <c r="DZP381" s="571"/>
      <c r="DZQ381" s="571"/>
      <c r="DZR381" s="571"/>
      <c r="DZS381" s="571"/>
      <c r="DZT381" s="571"/>
      <c r="DZU381" s="571"/>
      <c r="DZV381" s="571"/>
      <c r="DZW381" s="571"/>
      <c r="DZX381" s="571"/>
      <c r="DZY381" s="571"/>
      <c r="DZZ381" s="571"/>
      <c r="EAA381" s="571"/>
      <c r="EAB381" s="571"/>
      <c r="EAC381" s="571"/>
      <c r="EAD381" s="571"/>
      <c r="EAE381" s="571"/>
      <c r="EAF381" s="571"/>
      <c r="EAG381" s="571"/>
      <c r="EAH381" s="571"/>
      <c r="EAI381" s="571"/>
      <c r="EAJ381" s="571"/>
      <c r="EAK381" s="571"/>
      <c r="EAL381" s="571"/>
      <c r="EAM381" s="571"/>
      <c r="EAN381" s="571"/>
      <c r="EAO381" s="571"/>
      <c r="EAP381" s="571"/>
      <c r="EAQ381" s="571"/>
      <c r="EAR381" s="571"/>
      <c r="EAS381" s="571"/>
      <c r="EAT381" s="571"/>
      <c r="EAU381" s="571"/>
      <c r="EAV381" s="571"/>
      <c r="EAW381" s="571"/>
      <c r="EAX381" s="571"/>
      <c r="EAY381" s="571"/>
      <c r="EAZ381" s="571"/>
      <c r="EBA381" s="571"/>
      <c r="EBB381" s="571"/>
      <c r="EBC381" s="571"/>
      <c r="EBD381" s="571"/>
      <c r="EBE381" s="571"/>
      <c r="EBF381" s="571"/>
      <c r="EBG381" s="571"/>
      <c r="EBH381" s="571"/>
      <c r="EBI381" s="571"/>
      <c r="EBJ381" s="571"/>
      <c r="EBK381" s="571"/>
      <c r="EBL381" s="571"/>
      <c r="EBM381" s="571"/>
      <c r="EBN381" s="571"/>
      <c r="EBO381" s="571"/>
      <c r="EBP381" s="571"/>
      <c r="EBQ381" s="571"/>
      <c r="EBR381" s="571"/>
      <c r="EBS381" s="571"/>
      <c r="EBT381" s="571"/>
      <c r="EBU381" s="571"/>
      <c r="EBV381" s="571"/>
      <c r="EBW381" s="571"/>
      <c r="EBX381" s="571"/>
      <c r="EBY381" s="571"/>
      <c r="EBZ381" s="571"/>
      <c r="ECA381" s="571"/>
      <c r="ECB381" s="571"/>
      <c r="ECC381" s="571"/>
      <c r="ECD381" s="571"/>
      <c r="ECE381" s="571"/>
      <c r="ECF381" s="571"/>
      <c r="ECG381" s="571"/>
      <c r="ECH381" s="571"/>
      <c r="ECI381" s="571"/>
      <c r="ECJ381" s="571"/>
      <c r="ECK381" s="571"/>
      <c r="ECL381" s="571"/>
      <c r="ECM381" s="571"/>
      <c r="ECN381" s="571"/>
      <c r="ECO381" s="571"/>
      <c r="ECP381" s="571"/>
      <c r="ECQ381" s="571"/>
      <c r="ECR381" s="571"/>
      <c r="ECS381" s="571"/>
      <c r="ECT381" s="571"/>
      <c r="ECU381" s="571"/>
      <c r="ECV381" s="571"/>
      <c r="ECW381" s="571"/>
      <c r="ECX381" s="571"/>
      <c r="ECY381" s="571"/>
      <c r="ECZ381" s="571"/>
      <c r="EDA381" s="571"/>
      <c r="EDB381" s="571"/>
      <c r="EDC381" s="571"/>
      <c r="EDD381" s="571"/>
      <c r="EDE381" s="571"/>
      <c r="EDF381" s="571"/>
      <c r="EDG381" s="571"/>
      <c r="EDH381" s="571"/>
      <c r="EDI381" s="571"/>
      <c r="EDJ381" s="571"/>
      <c r="EDK381" s="571"/>
      <c r="EDL381" s="571"/>
      <c r="EDM381" s="571"/>
      <c r="EDN381" s="571"/>
      <c r="EDO381" s="571"/>
      <c r="EDP381" s="571"/>
      <c r="EDQ381" s="571"/>
      <c r="EDR381" s="571"/>
      <c r="EDS381" s="571"/>
      <c r="EDT381" s="571"/>
      <c r="EDU381" s="571"/>
      <c r="EDV381" s="571"/>
      <c r="EDW381" s="571"/>
      <c r="EDX381" s="571"/>
      <c r="EDY381" s="571"/>
      <c r="EDZ381" s="571"/>
      <c r="EEA381" s="571"/>
      <c r="EEB381" s="571"/>
      <c r="EEC381" s="571"/>
      <c r="EED381" s="571"/>
      <c r="EEE381" s="571"/>
      <c r="EEF381" s="571"/>
      <c r="EEG381" s="571"/>
      <c r="EEH381" s="571"/>
      <c r="EEI381" s="571"/>
      <c r="EEJ381" s="571"/>
      <c r="EEK381" s="571"/>
      <c r="EEL381" s="571"/>
      <c r="EEM381" s="571"/>
      <c r="EEN381" s="571"/>
      <c r="EEO381" s="571"/>
      <c r="EEP381" s="571"/>
      <c r="EEQ381" s="571"/>
      <c r="EER381" s="571"/>
      <c r="EES381" s="571"/>
      <c r="EET381" s="571"/>
      <c r="EEU381" s="571"/>
      <c r="EEV381" s="571"/>
      <c r="EEW381" s="571"/>
      <c r="EEX381" s="571"/>
      <c r="EEY381" s="571"/>
      <c r="EEZ381" s="571"/>
      <c r="EFA381" s="571"/>
      <c r="EFB381" s="571"/>
      <c r="EFC381" s="571"/>
      <c r="EFD381" s="571"/>
      <c r="EFE381" s="571"/>
      <c r="EFF381" s="571"/>
      <c r="EFG381" s="571"/>
      <c r="EFH381" s="571"/>
      <c r="EFI381" s="571"/>
      <c r="EFJ381" s="571"/>
      <c r="EFK381" s="571"/>
      <c r="EFL381" s="571"/>
      <c r="EFM381" s="571"/>
      <c r="EFN381" s="571"/>
      <c r="EFO381" s="571"/>
      <c r="EFP381" s="571"/>
      <c r="EFQ381" s="571"/>
      <c r="EFR381" s="571"/>
      <c r="EFS381" s="571"/>
      <c r="EFT381" s="571"/>
      <c r="EFU381" s="571"/>
      <c r="EFV381" s="571"/>
      <c r="EFW381" s="571"/>
      <c r="EFX381" s="571"/>
      <c r="EFY381" s="571"/>
      <c r="EFZ381" s="571"/>
      <c r="EGA381" s="571"/>
      <c r="EGB381" s="571"/>
      <c r="EGC381" s="571"/>
      <c r="EGD381" s="571"/>
      <c r="EGE381" s="571"/>
      <c r="EGF381" s="571"/>
      <c r="EGG381" s="571"/>
      <c r="EGH381" s="571"/>
      <c r="EGI381" s="571"/>
      <c r="EGJ381" s="571"/>
      <c r="EGK381" s="571"/>
      <c r="EGL381" s="571"/>
      <c r="EGM381" s="571"/>
      <c r="EGN381" s="571"/>
      <c r="EGO381" s="571"/>
      <c r="EGP381" s="571"/>
      <c r="EGQ381" s="571"/>
      <c r="EGR381" s="571"/>
      <c r="EGS381" s="571"/>
      <c r="EGT381" s="571"/>
      <c r="EGU381" s="571"/>
      <c r="EGV381" s="571"/>
      <c r="EGW381" s="571"/>
      <c r="EGX381" s="571"/>
      <c r="EGY381" s="571"/>
      <c r="EGZ381" s="571"/>
      <c r="EHC381" s="571"/>
      <c r="EHD381" s="571"/>
      <c r="EHE381" s="571"/>
      <c r="EHF381" s="571"/>
      <c r="EHG381" s="571"/>
      <c r="EHH381" s="571"/>
      <c r="EHI381" s="571"/>
      <c r="EHJ381" s="571"/>
      <c r="EHK381" s="571"/>
      <c r="EHL381" s="571"/>
      <c r="EHM381" s="571"/>
      <c r="EHN381" s="571"/>
      <c r="EHO381" s="571"/>
      <c r="EHP381" s="571"/>
      <c r="EHQ381" s="571"/>
      <c r="EHR381" s="571"/>
      <c r="EHS381" s="571"/>
      <c r="EHT381" s="571"/>
      <c r="EHU381" s="571"/>
      <c r="EHV381" s="571"/>
      <c r="EHW381" s="571"/>
      <c r="EHX381" s="571"/>
      <c r="EHY381" s="571"/>
      <c r="EHZ381" s="571"/>
      <c r="EIA381" s="571"/>
      <c r="EIB381" s="571"/>
      <c r="EIC381" s="571"/>
      <c r="EID381" s="571"/>
      <c r="EIE381" s="571"/>
      <c r="EIF381" s="571"/>
      <c r="EIG381" s="571"/>
      <c r="EIH381" s="571"/>
      <c r="EII381" s="571"/>
      <c r="EIJ381" s="571"/>
      <c r="EIK381" s="571"/>
      <c r="EIL381" s="571"/>
      <c r="EIM381" s="571"/>
      <c r="EIN381" s="571"/>
      <c r="EIO381" s="571"/>
      <c r="EIP381" s="571"/>
      <c r="EIQ381" s="571"/>
      <c r="EIR381" s="571"/>
      <c r="EIS381" s="571"/>
      <c r="EIT381" s="571"/>
      <c r="EIU381" s="571"/>
      <c r="EIV381" s="571"/>
      <c r="EIW381" s="571"/>
      <c r="EIX381" s="571"/>
      <c r="EIY381" s="571"/>
      <c r="EIZ381" s="571"/>
      <c r="EJA381" s="571"/>
      <c r="EJB381" s="571"/>
      <c r="EJC381" s="571"/>
      <c r="EJD381" s="571"/>
      <c r="EJE381" s="571"/>
      <c r="EJF381" s="571"/>
      <c r="EJG381" s="571"/>
      <c r="EJH381" s="571"/>
      <c r="EJI381" s="571"/>
      <c r="EJJ381" s="571"/>
      <c r="EJK381" s="571"/>
      <c r="EJL381" s="571"/>
      <c r="EJM381" s="571"/>
      <c r="EJN381" s="571"/>
      <c r="EJO381" s="571"/>
      <c r="EJP381" s="571"/>
      <c r="EJQ381" s="571"/>
      <c r="EJR381" s="571"/>
      <c r="EJS381" s="571"/>
      <c r="EJT381" s="571"/>
      <c r="EJU381" s="571"/>
      <c r="EJV381" s="571"/>
      <c r="EJW381" s="571"/>
      <c r="EJX381" s="571"/>
      <c r="EJY381" s="571"/>
      <c r="EJZ381" s="571"/>
      <c r="EKA381" s="571"/>
      <c r="EKB381" s="571"/>
      <c r="EKC381" s="571"/>
      <c r="EKD381" s="571"/>
      <c r="EKE381" s="571"/>
      <c r="EKF381" s="571"/>
      <c r="EKG381" s="571"/>
      <c r="EKH381" s="571"/>
      <c r="EKI381" s="571"/>
      <c r="EKJ381" s="571"/>
      <c r="EKK381" s="571"/>
      <c r="EKL381" s="571"/>
      <c r="EKM381" s="571"/>
      <c r="EKN381" s="571"/>
      <c r="EKO381" s="571"/>
      <c r="EKP381" s="571"/>
      <c r="EKQ381" s="571"/>
      <c r="EKR381" s="571"/>
      <c r="EKS381" s="571"/>
      <c r="EKT381" s="571"/>
      <c r="EKU381" s="571"/>
      <c r="EKV381" s="571"/>
      <c r="EKW381" s="571"/>
      <c r="EKX381" s="571"/>
      <c r="EKY381" s="571"/>
      <c r="EKZ381" s="571"/>
      <c r="ELA381" s="571"/>
      <c r="ELB381" s="571"/>
      <c r="ELC381" s="571"/>
      <c r="ELD381" s="571"/>
      <c r="ELE381" s="571"/>
      <c r="ELF381" s="571"/>
      <c r="ELG381" s="571"/>
      <c r="ELH381" s="571"/>
      <c r="ELI381" s="571"/>
      <c r="ELJ381" s="571"/>
      <c r="ELK381" s="571"/>
      <c r="ELL381" s="571"/>
      <c r="ELM381" s="571"/>
      <c r="ELN381" s="571"/>
      <c r="ELO381" s="571"/>
      <c r="ELP381" s="571"/>
      <c r="ELQ381" s="571"/>
      <c r="ELR381" s="571"/>
      <c r="ELS381" s="571"/>
      <c r="ELT381" s="571"/>
      <c r="ELU381" s="571"/>
      <c r="ELV381" s="571"/>
      <c r="ELW381" s="571"/>
      <c r="ELX381" s="571"/>
      <c r="ELY381" s="571"/>
      <c r="ELZ381" s="571"/>
      <c r="EMA381" s="571"/>
      <c r="EMB381" s="571"/>
      <c r="EMC381" s="571"/>
      <c r="EMD381" s="571"/>
      <c r="EME381" s="571"/>
      <c r="EMF381" s="571"/>
      <c r="EMG381" s="571"/>
      <c r="EMH381" s="571"/>
      <c r="EMI381" s="571"/>
      <c r="EMJ381" s="571"/>
      <c r="EMK381" s="571"/>
      <c r="EML381" s="571"/>
      <c r="EMM381" s="571"/>
      <c r="EMN381" s="571"/>
      <c r="EMO381" s="571"/>
      <c r="EMP381" s="571"/>
      <c r="EMQ381" s="571"/>
      <c r="EMR381" s="571"/>
      <c r="EMS381" s="571"/>
      <c r="EMT381" s="571"/>
      <c r="EMU381" s="571"/>
      <c r="EMV381" s="571"/>
      <c r="EMW381" s="571"/>
      <c r="EMX381" s="571"/>
      <c r="EMY381" s="571"/>
      <c r="EMZ381" s="571"/>
      <c r="ENA381" s="571"/>
      <c r="ENB381" s="571"/>
      <c r="ENC381" s="571"/>
      <c r="END381" s="571"/>
      <c r="ENE381" s="571"/>
      <c r="ENF381" s="571"/>
      <c r="ENG381" s="571"/>
      <c r="ENH381" s="571"/>
      <c r="ENI381" s="571"/>
      <c r="ENJ381" s="571"/>
      <c r="ENK381" s="571"/>
      <c r="ENL381" s="571"/>
      <c r="ENM381" s="571"/>
      <c r="ENN381" s="571"/>
      <c r="ENO381" s="571"/>
      <c r="ENP381" s="571"/>
      <c r="ENQ381" s="571"/>
      <c r="ENR381" s="571"/>
      <c r="ENS381" s="571"/>
      <c r="ENT381" s="571"/>
      <c r="ENU381" s="571"/>
      <c r="ENV381" s="571"/>
      <c r="ENW381" s="571"/>
      <c r="ENX381" s="571"/>
      <c r="ENY381" s="571"/>
      <c r="ENZ381" s="571"/>
      <c r="EOA381" s="571"/>
      <c r="EOB381" s="571"/>
      <c r="EOC381" s="571"/>
      <c r="EOD381" s="571"/>
      <c r="EOE381" s="571"/>
      <c r="EOF381" s="571"/>
      <c r="EOG381" s="571"/>
      <c r="EOH381" s="571"/>
      <c r="EOI381" s="571"/>
      <c r="EOJ381" s="571"/>
      <c r="EOK381" s="571"/>
      <c r="EOL381" s="571"/>
      <c r="EOM381" s="571"/>
      <c r="EON381" s="571"/>
      <c r="EOO381" s="571"/>
      <c r="EOP381" s="571"/>
      <c r="EOQ381" s="571"/>
      <c r="EOR381" s="571"/>
      <c r="EOS381" s="571"/>
      <c r="EOT381" s="571"/>
      <c r="EOU381" s="571"/>
      <c r="EOV381" s="571"/>
      <c r="EOW381" s="571"/>
      <c r="EOX381" s="571"/>
      <c r="EOY381" s="571"/>
      <c r="EOZ381" s="571"/>
      <c r="EPA381" s="571"/>
      <c r="EPB381" s="571"/>
      <c r="EPC381" s="571"/>
      <c r="EPD381" s="571"/>
      <c r="EPE381" s="571"/>
      <c r="EPF381" s="571"/>
      <c r="EPG381" s="571"/>
      <c r="EPH381" s="571"/>
      <c r="EPI381" s="571"/>
      <c r="EPJ381" s="571"/>
      <c r="EPK381" s="571"/>
      <c r="EPL381" s="571"/>
      <c r="EPM381" s="571"/>
      <c r="EPN381" s="571"/>
      <c r="EPO381" s="571"/>
      <c r="EPP381" s="571"/>
      <c r="EPQ381" s="571"/>
      <c r="EPR381" s="571"/>
      <c r="EPS381" s="571"/>
      <c r="EPT381" s="571"/>
      <c r="EPU381" s="571"/>
      <c r="EPV381" s="571"/>
      <c r="EPW381" s="571"/>
      <c r="EPX381" s="571"/>
      <c r="EPY381" s="571"/>
      <c r="EPZ381" s="571"/>
      <c r="EQA381" s="571"/>
      <c r="EQB381" s="571"/>
      <c r="EQC381" s="571"/>
      <c r="EQD381" s="571"/>
      <c r="EQE381" s="571"/>
      <c r="EQF381" s="571"/>
      <c r="EQG381" s="571"/>
      <c r="EQH381" s="571"/>
      <c r="EQI381" s="571"/>
      <c r="EQJ381" s="571"/>
      <c r="EQK381" s="571"/>
      <c r="EQL381" s="571"/>
      <c r="EQM381" s="571"/>
      <c r="EQN381" s="571"/>
      <c r="EQO381" s="571"/>
      <c r="EQP381" s="571"/>
      <c r="EQQ381" s="571"/>
      <c r="EQR381" s="571"/>
      <c r="EQS381" s="571"/>
      <c r="EQT381" s="571"/>
      <c r="EQU381" s="571"/>
      <c r="EQV381" s="571"/>
      <c r="EQY381" s="571"/>
      <c r="EQZ381" s="571"/>
      <c r="ERA381" s="571"/>
      <c r="ERB381" s="571"/>
      <c r="ERC381" s="571"/>
      <c r="ERD381" s="571"/>
      <c r="ERE381" s="571"/>
      <c r="ERF381" s="571"/>
      <c r="ERG381" s="571"/>
      <c r="ERH381" s="571"/>
      <c r="ERI381" s="571"/>
      <c r="ERJ381" s="571"/>
      <c r="ERK381" s="571"/>
      <c r="ERL381" s="571"/>
      <c r="ERM381" s="571"/>
      <c r="ERN381" s="571"/>
      <c r="ERO381" s="571"/>
      <c r="ERP381" s="571"/>
      <c r="ERQ381" s="571"/>
      <c r="ERR381" s="571"/>
      <c r="ERS381" s="571"/>
      <c r="ERT381" s="571"/>
      <c r="ERU381" s="571"/>
      <c r="ERV381" s="571"/>
      <c r="ERW381" s="571"/>
      <c r="ERX381" s="571"/>
      <c r="ERY381" s="571"/>
      <c r="ERZ381" s="571"/>
      <c r="ESA381" s="571"/>
      <c r="ESB381" s="571"/>
      <c r="ESC381" s="571"/>
      <c r="ESD381" s="571"/>
      <c r="ESE381" s="571"/>
      <c r="ESF381" s="571"/>
      <c r="ESG381" s="571"/>
      <c r="ESH381" s="571"/>
      <c r="ESI381" s="571"/>
      <c r="ESJ381" s="571"/>
      <c r="ESK381" s="571"/>
      <c r="ESL381" s="571"/>
      <c r="ESM381" s="571"/>
      <c r="ESN381" s="571"/>
      <c r="ESO381" s="571"/>
      <c r="ESP381" s="571"/>
      <c r="ESQ381" s="571"/>
      <c r="ESR381" s="571"/>
      <c r="ESS381" s="571"/>
      <c r="EST381" s="571"/>
      <c r="ESU381" s="571"/>
      <c r="ESV381" s="571"/>
      <c r="ESW381" s="571"/>
      <c r="ESX381" s="571"/>
      <c r="ESY381" s="571"/>
      <c r="ESZ381" s="571"/>
      <c r="ETA381" s="571"/>
      <c r="ETB381" s="571"/>
      <c r="ETC381" s="571"/>
      <c r="ETD381" s="571"/>
      <c r="ETE381" s="571"/>
      <c r="ETF381" s="571"/>
      <c r="ETG381" s="571"/>
      <c r="ETH381" s="571"/>
      <c r="ETI381" s="571"/>
      <c r="ETJ381" s="571"/>
      <c r="ETK381" s="571"/>
      <c r="ETL381" s="571"/>
      <c r="ETM381" s="571"/>
      <c r="ETN381" s="571"/>
      <c r="ETO381" s="571"/>
      <c r="ETP381" s="571"/>
      <c r="ETQ381" s="571"/>
      <c r="ETR381" s="571"/>
      <c r="ETS381" s="571"/>
      <c r="ETT381" s="571"/>
      <c r="ETU381" s="571"/>
      <c r="ETV381" s="571"/>
      <c r="ETW381" s="571"/>
      <c r="ETX381" s="571"/>
      <c r="ETY381" s="571"/>
      <c r="ETZ381" s="571"/>
      <c r="EUA381" s="571"/>
      <c r="EUB381" s="571"/>
      <c r="EUC381" s="571"/>
      <c r="EUD381" s="571"/>
      <c r="EUE381" s="571"/>
      <c r="EUF381" s="571"/>
      <c r="EUG381" s="571"/>
      <c r="EUH381" s="571"/>
      <c r="EUI381" s="571"/>
      <c r="EUJ381" s="571"/>
      <c r="EUK381" s="571"/>
      <c r="EUL381" s="571"/>
      <c r="EUM381" s="571"/>
      <c r="EUN381" s="571"/>
      <c r="EUO381" s="571"/>
      <c r="EUP381" s="571"/>
      <c r="EUQ381" s="571"/>
      <c r="EUR381" s="571"/>
      <c r="EUS381" s="571"/>
      <c r="EUT381" s="571"/>
      <c r="EUU381" s="571"/>
      <c r="EUV381" s="571"/>
      <c r="EUW381" s="571"/>
      <c r="EUX381" s="571"/>
      <c r="EUY381" s="571"/>
      <c r="EUZ381" s="571"/>
      <c r="EVA381" s="571"/>
      <c r="EVB381" s="571"/>
      <c r="EVC381" s="571"/>
      <c r="EVD381" s="571"/>
      <c r="EVE381" s="571"/>
      <c r="EVF381" s="571"/>
      <c r="EVG381" s="571"/>
      <c r="EVH381" s="571"/>
      <c r="EVI381" s="571"/>
      <c r="EVJ381" s="571"/>
      <c r="EVK381" s="571"/>
      <c r="EVL381" s="571"/>
      <c r="EVM381" s="571"/>
      <c r="EVN381" s="571"/>
      <c r="EVO381" s="571"/>
      <c r="EVP381" s="571"/>
      <c r="EVQ381" s="571"/>
      <c r="EVR381" s="571"/>
      <c r="EVS381" s="571"/>
      <c r="EVT381" s="571"/>
      <c r="EVU381" s="571"/>
      <c r="EVV381" s="571"/>
      <c r="EVW381" s="571"/>
      <c r="EVX381" s="571"/>
      <c r="EVY381" s="571"/>
      <c r="EVZ381" s="571"/>
      <c r="EWA381" s="571"/>
      <c r="EWB381" s="571"/>
      <c r="EWC381" s="571"/>
      <c r="EWD381" s="571"/>
      <c r="EWE381" s="571"/>
      <c r="EWF381" s="571"/>
      <c r="EWG381" s="571"/>
      <c r="EWH381" s="571"/>
      <c r="EWI381" s="571"/>
      <c r="EWJ381" s="571"/>
      <c r="EWK381" s="571"/>
      <c r="EWL381" s="571"/>
      <c r="EWM381" s="571"/>
      <c r="EWN381" s="571"/>
      <c r="EWO381" s="571"/>
      <c r="EWP381" s="571"/>
      <c r="EWQ381" s="571"/>
      <c r="EWR381" s="571"/>
      <c r="EWS381" s="571"/>
      <c r="EWT381" s="571"/>
      <c r="EWU381" s="571"/>
      <c r="EWV381" s="571"/>
      <c r="EWW381" s="571"/>
      <c r="EWX381" s="571"/>
      <c r="EWY381" s="571"/>
      <c r="EWZ381" s="571"/>
      <c r="EXA381" s="571"/>
      <c r="EXB381" s="571"/>
      <c r="EXC381" s="571"/>
      <c r="EXD381" s="571"/>
      <c r="EXE381" s="571"/>
      <c r="EXF381" s="571"/>
      <c r="EXG381" s="571"/>
      <c r="EXH381" s="571"/>
      <c r="EXI381" s="571"/>
      <c r="EXJ381" s="571"/>
      <c r="EXK381" s="571"/>
      <c r="EXL381" s="571"/>
      <c r="EXM381" s="571"/>
      <c r="EXN381" s="571"/>
      <c r="EXO381" s="571"/>
      <c r="EXP381" s="571"/>
      <c r="EXQ381" s="571"/>
      <c r="EXR381" s="571"/>
      <c r="EXS381" s="571"/>
      <c r="EXT381" s="571"/>
      <c r="EXU381" s="571"/>
      <c r="EXV381" s="571"/>
      <c r="EXW381" s="571"/>
      <c r="EXX381" s="571"/>
      <c r="EXY381" s="571"/>
      <c r="EXZ381" s="571"/>
      <c r="EYA381" s="571"/>
      <c r="EYB381" s="571"/>
      <c r="EYC381" s="571"/>
      <c r="EYD381" s="571"/>
      <c r="EYE381" s="571"/>
      <c r="EYF381" s="571"/>
      <c r="EYG381" s="571"/>
      <c r="EYH381" s="571"/>
      <c r="EYI381" s="571"/>
      <c r="EYJ381" s="571"/>
      <c r="EYK381" s="571"/>
      <c r="EYL381" s="571"/>
      <c r="EYM381" s="571"/>
      <c r="EYN381" s="571"/>
      <c r="EYO381" s="571"/>
      <c r="EYP381" s="571"/>
      <c r="EYQ381" s="571"/>
      <c r="EYR381" s="571"/>
      <c r="EYS381" s="571"/>
      <c r="EYT381" s="571"/>
      <c r="EYU381" s="571"/>
      <c r="EYV381" s="571"/>
      <c r="EYW381" s="571"/>
      <c r="EYX381" s="571"/>
      <c r="EYY381" s="571"/>
      <c r="EYZ381" s="571"/>
      <c r="EZA381" s="571"/>
      <c r="EZB381" s="571"/>
      <c r="EZC381" s="571"/>
      <c r="EZD381" s="571"/>
      <c r="EZE381" s="571"/>
      <c r="EZF381" s="571"/>
      <c r="EZG381" s="571"/>
      <c r="EZH381" s="571"/>
      <c r="EZI381" s="571"/>
      <c r="EZJ381" s="571"/>
      <c r="EZK381" s="571"/>
      <c r="EZL381" s="571"/>
      <c r="EZM381" s="571"/>
      <c r="EZN381" s="571"/>
      <c r="EZO381" s="571"/>
      <c r="EZP381" s="571"/>
      <c r="EZQ381" s="571"/>
      <c r="EZR381" s="571"/>
      <c r="EZS381" s="571"/>
      <c r="EZT381" s="571"/>
      <c r="EZU381" s="571"/>
      <c r="EZV381" s="571"/>
      <c r="EZW381" s="571"/>
      <c r="EZX381" s="571"/>
      <c r="EZY381" s="571"/>
      <c r="EZZ381" s="571"/>
      <c r="FAA381" s="571"/>
      <c r="FAB381" s="571"/>
      <c r="FAC381" s="571"/>
      <c r="FAD381" s="571"/>
      <c r="FAE381" s="571"/>
      <c r="FAF381" s="571"/>
      <c r="FAG381" s="571"/>
      <c r="FAH381" s="571"/>
      <c r="FAI381" s="571"/>
      <c r="FAJ381" s="571"/>
      <c r="FAK381" s="571"/>
      <c r="FAL381" s="571"/>
      <c r="FAM381" s="571"/>
      <c r="FAN381" s="571"/>
      <c r="FAO381" s="571"/>
      <c r="FAP381" s="571"/>
      <c r="FAQ381" s="571"/>
      <c r="FAR381" s="571"/>
      <c r="FAU381" s="571"/>
      <c r="FAV381" s="571"/>
      <c r="FAW381" s="571"/>
      <c r="FAX381" s="571"/>
      <c r="FAY381" s="571"/>
      <c r="FAZ381" s="571"/>
      <c r="FBA381" s="571"/>
      <c r="FBB381" s="571"/>
      <c r="FBC381" s="571"/>
      <c r="FBD381" s="571"/>
      <c r="FBE381" s="571"/>
      <c r="FBF381" s="571"/>
      <c r="FBG381" s="571"/>
      <c r="FBH381" s="571"/>
      <c r="FBI381" s="571"/>
      <c r="FBJ381" s="571"/>
      <c r="FBK381" s="571"/>
      <c r="FBL381" s="571"/>
      <c r="FBM381" s="571"/>
      <c r="FBN381" s="571"/>
      <c r="FBO381" s="571"/>
      <c r="FBP381" s="571"/>
      <c r="FBQ381" s="571"/>
      <c r="FBR381" s="571"/>
      <c r="FBS381" s="571"/>
      <c r="FBT381" s="571"/>
      <c r="FBU381" s="571"/>
      <c r="FBV381" s="571"/>
      <c r="FBW381" s="571"/>
      <c r="FBX381" s="571"/>
      <c r="FBY381" s="571"/>
      <c r="FBZ381" s="571"/>
      <c r="FCA381" s="571"/>
      <c r="FCB381" s="571"/>
      <c r="FCC381" s="571"/>
      <c r="FCD381" s="571"/>
      <c r="FCE381" s="571"/>
      <c r="FCF381" s="571"/>
      <c r="FCG381" s="571"/>
      <c r="FCH381" s="571"/>
      <c r="FCI381" s="571"/>
      <c r="FCJ381" s="571"/>
      <c r="FCK381" s="571"/>
      <c r="FCL381" s="571"/>
      <c r="FCM381" s="571"/>
      <c r="FCN381" s="571"/>
      <c r="FCO381" s="571"/>
      <c r="FCP381" s="571"/>
      <c r="FCQ381" s="571"/>
      <c r="FCR381" s="571"/>
      <c r="FCS381" s="571"/>
      <c r="FCT381" s="571"/>
      <c r="FCU381" s="571"/>
      <c r="FCV381" s="571"/>
      <c r="FCW381" s="571"/>
      <c r="FCX381" s="571"/>
      <c r="FCY381" s="571"/>
      <c r="FCZ381" s="571"/>
      <c r="FDA381" s="571"/>
      <c r="FDB381" s="571"/>
      <c r="FDC381" s="571"/>
      <c r="FDD381" s="571"/>
      <c r="FDE381" s="571"/>
      <c r="FDF381" s="571"/>
      <c r="FDG381" s="571"/>
      <c r="FDH381" s="571"/>
      <c r="FDI381" s="571"/>
      <c r="FDJ381" s="571"/>
      <c r="FDK381" s="571"/>
      <c r="FDL381" s="571"/>
      <c r="FDM381" s="571"/>
      <c r="FDN381" s="571"/>
      <c r="FDO381" s="571"/>
      <c r="FDP381" s="571"/>
      <c r="FDQ381" s="571"/>
      <c r="FDR381" s="571"/>
      <c r="FDS381" s="571"/>
      <c r="FDT381" s="571"/>
      <c r="FDU381" s="571"/>
      <c r="FDV381" s="571"/>
      <c r="FDW381" s="571"/>
      <c r="FDX381" s="571"/>
      <c r="FDY381" s="571"/>
      <c r="FDZ381" s="571"/>
      <c r="FEA381" s="571"/>
      <c r="FEB381" s="571"/>
      <c r="FEC381" s="571"/>
      <c r="FED381" s="571"/>
      <c r="FEE381" s="571"/>
      <c r="FEF381" s="571"/>
      <c r="FEG381" s="571"/>
      <c r="FEH381" s="571"/>
      <c r="FEI381" s="571"/>
      <c r="FEJ381" s="571"/>
      <c r="FEK381" s="571"/>
      <c r="FEL381" s="571"/>
      <c r="FEM381" s="571"/>
      <c r="FEN381" s="571"/>
      <c r="FEO381" s="571"/>
      <c r="FEP381" s="571"/>
      <c r="FEQ381" s="571"/>
      <c r="FER381" s="571"/>
      <c r="FES381" s="571"/>
      <c r="FET381" s="571"/>
      <c r="FEU381" s="571"/>
      <c r="FEV381" s="571"/>
      <c r="FEW381" s="571"/>
      <c r="FEX381" s="571"/>
      <c r="FEY381" s="571"/>
      <c r="FEZ381" s="571"/>
      <c r="FFA381" s="571"/>
      <c r="FFB381" s="571"/>
      <c r="FFC381" s="571"/>
      <c r="FFD381" s="571"/>
      <c r="FFE381" s="571"/>
      <c r="FFF381" s="571"/>
      <c r="FFG381" s="571"/>
      <c r="FFH381" s="571"/>
      <c r="FFI381" s="571"/>
      <c r="FFJ381" s="571"/>
      <c r="FFK381" s="571"/>
      <c r="FFL381" s="571"/>
      <c r="FFM381" s="571"/>
      <c r="FFN381" s="571"/>
      <c r="FFO381" s="571"/>
      <c r="FFP381" s="571"/>
      <c r="FFQ381" s="571"/>
      <c r="FFR381" s="571"/>
      <c r="FFS381" s="571"/>
      <c r="FFT381" s="571"/>
      <c r="FFU381" s="571"/>
      <c r="FFV381" s="571"/>
      <c r="FFW381" s="571"/>
      <c r="FFX381" s="571"/>
      <c r="FFY381" s="571"/>
      <c r="FFZ381" s="571"/>
      <c r="FGA381" s="571"/>
      <c r="FGB381" s="571"/>
      <c r="FGC381" s="571"/>
      <c r="FGD381" s="571"/>
      <c r="FGE381" s="571"/>
      <c r="FGF381" s="571"/>
      <c r="FGG381" s="571"/>
      <c r="FGH381" s="571"/>
      <c r="FGI381" s="571"/>
      <c r="FGJ381" s="571"/>
      <c r="FGK381" s="571"/>
      <c r="FGL381" s="571"/>
      <c r="FGM381" s="571"/>
      <c r="FGN381" s="571"/>
      <c r="FGO381" s="571"/>
      <c r="FGP381" s="571"/>
      <c r="FGQ381" s="571"/>
      <c r="FGR381" s="571"/>
      <c r="FGS381" s="571"/>
      <c r="FGT381" s="571"/>
      <c r="FGU381" s="571"/>
      <c r="FGV381" s="571"/>
      <c r="FGW381" s="571"/>
      <c r="FGX381" s="571"/>
      <c r="FGY381" s="571"/>
      <c r="FGZ381" s="571"/>
      <c r="FHA381" s="571"/>
      <c r="FHB381" s="571"/>
      <c r="FHC381" s="571"/>
      <c r="FHD381" s="571"/>
      <c r="FHE381" s="571"/>
      <c r="FHF381" s="571"/>
      <c r="FHG381" s="571"/>
      <c r="FHH381" s="571"/>
      <c r="FHI381" s="571"/>
      <c r="FHJ381" s="571"/>
      <c r="FHK381" s="571"/>
      <c r="FHL381" s="571"/>
      <c r="FHM381" s="571"/>
      <c r="FHN381" s="571"/>
      <c r="FHO381" s="571"/>
      <c r="FHP381" s="571"/>
      <c r="FHQ381" s="571"/>
      <c r="FHR381" s="571"/>
      <c r="FHS381" s="571"/>
      <c r="FHT381" s="571"/>
      <c r="FHU381" s="571"/>
      <c r="FHV381" s="571"/>
      <c r="FHW381" s="571"/>
      <c r="FHX381" s="571"/>
      <c r="FHY381" s="571"/>
      <c r="FHZ381" s="571"/>
      <c r="FIA381" s="571"/>
      <c r="FIB381" s="571"/>
      <c r="FIC381" s="571"/>
      <c r="FID381" s="571"/>
      <c r="FIE381" s="571"/>
      <c r="FIF381" s="571"/>
      <c r="FIG381" s="571"/>
      <c r="FIH381" s="571"/>
      <c r="FII381" s="571"/>
      <c r="FIJ381" s="571"/>
      <c r="FIK381" s="571"/>
      <c r="FIL381" s="571"/>
      <c r="FIM381" s="571"/>
      <c r="FIN381" s="571"/>
      <c r="FIO381" s="571"/>
      <c r="FIP381" s="571"/>
      <c r="FIQ381" s="571"/>
      <c r="FIR381" s="571"/>
      <c r="FIS381" s="571"/>
      <c r="FIT381" s="571"/>
      <c r="FIU381" s="571"/>
      <c r="FIV381" s="571"/>
      <c r="FIW381" s="571"/>
      <c r="FIX381" s="571"/>
      <c r="FIY381" s="571"/>
      <c r="FIZ381" s="571"/>
      <c r="FJA381" s="571"/>
      <c r="FJB381" s="571"/>
      <c r="FJC381" s="571"/>
      <c r="FJD381" s="571"/>
      <c r="FJE381" s="571"/>
      <c r="FJF381" s="571"/>
      <c r="FJG381" s="571"/>
      <c r="FJH381" s="571"/>
      <c r="FJI381" s="571"/>
      <c r="FJJ381" s="571"/>
      <c r="FJK381" s="571"/>
      <c r="FJL381" s="571"/>
      <c r="FJM381" s="571"/>
      <c r="FJN381" s="571"/>
      <c r="FJO381" s="571"/>
      <c r="FJP381" s="571"/>
      <c r="FJQ381" s="571"/>
      <c r="FJR381" s="571"/>
      <c r="FJS381" s="571"/>
      <c r="FJT381" s="571"/>
      <c r="FJU381" s="571"/>
      <c r="FJV381" s="571"/>
      <c r="FJW381" s="571"/>
      <c r="FJX381" s="571"/>
      <c r="FJY381" s="571"/>
      <c r="FJZ381" s="571"/>
      <c r="FKA381" s="571"/>
      <c r="FKB381" s="571"/>
      <c r="FKC381" s="571"/>
      <c r="FKD381" s="571"/>
      <c r="FKE381" s="571"/>
      <c r="FKF381" s="571"/>
      <c r="FKG381" s="571"/>
      <c r="FKH381" s="571"/>
      <c r="FKI381" s="571"/>
      <c r="FKJ381" s="571"/>
      <c r="FKK381" s="571"/>
      <c r="FKL381" s="571"/>
      <c r="FKM381" s="571"/>
      <c r="FKN381" s="571"/>
      <c r="FKQ381" s="571"/>
      <c r="FKR381" s="571"/>
      <c r="FKS381" s="571"/>
      <c r="FKT381" s="571"/>
      <c r="FKU381" s="571"/>
      <c r="FKV381" s="571"/>
      <c r="FKW381" s="571"/>
      <c r="FKX381" s="571"/>
      <c r="FKY381" s="571"/>
      <c r="FKZ381" s="571"/>
      <c r="FLA381" s="571"/>
      <c r="FLB381" s="571"/>
      <c r="FLC381" s="571"/>
      <c r="FLD381" s="571"/>
      <c r="FLE381" s="571"/>
      <c r="FLF381" s="571"/>
      <c r="FLG381" s="571"/>
      <c r="FLH381" s="571"/>
      <c r="FLI381" s="571"/>
      <c r="FLJ381" s="571"/>
      <c r="FLK381" s="571"/>
      <c r="FLL381" s="571"/>
      <c r="FLM381" s="571"/>
      <c r="FLN381" s="571"/>
      <c r="FLO381" s="571"/>
      <c r="FLP381" s="571"/>
      <c r="FLQ381" s="571"/>
      <c r="FLR381" s="571"/>
      <c r="FLS381" s="571"/>
      <c r="FLT381" s="571"/>
      <c r="FLU381" s="571"/>
      <c r="FLV381" s="571"/>
      <c r="FLW381" s="571"/>
      <c r="FLX381" s="571"/>
      <c r="FLY381" s="571"/>
      <c r="FLZ381" s="571"/>
      <c r="FMA381" s="571"/>
      <c r="FMB381" s="571"/>
      <c r="FMC381" s="571"/>
      <c r="FMD381" s="571"/>
      <c r="FME381" s="571"/>
      <c r="FMF381" s="571"/>
      <c r="FMG381" s="571"/>
      <c r="FMH381" s="571"/>
      <c r="FMI381" s="571"/>
      <c r="FMJ381" s="571"/>
      <c r="FMK381" s="571"/>
      <c r="FML381" s="571"/>
      <c r="FMM381" s="571"/>
      <c r="FMN381" s="571"/>
      <c r="FMO381" s="571"/>
      <c r="FMP381" s="571"/>
      <c r="FMQ381" s="571"/>
      <c r="FMR381" s="571"/>
      <c r="FMS381" s="571"/>
      <c r="FMT381" s="571"/>
      <c r="FMU381" s="571"/>
      <c r="FMV381" s="571"/>
      <c r="FMW381" s="571"/>
      <c r="FMX381" s="571"/>
      <c r="FMY381" s="571"/>
      <c r="FMZ381" s="571"/>
      <c r="FNA381" s="571"/>
      <c r="FNB381" s="571"/>
      <c r="FNC381" s="571"/>
      <c r="FND381" s="571"/>
      <c r="FNE381" s="571"/>
      <c r="FNF381" s="571"/>
      <c r="FNG381" s="571"/>
      <c r="FNH381" s="571"/>
      <c r="FNI381" s="571"/>
      <c r="FNJ381" s="571"/>
      <c r="FNK381" s="571"/>
      <c r="FNL381" s="571"/>
      <c r="FNM381" s="571"/>
      <c r="FNN381" s="571"/>
      <c r="FNO381" s="571"/>
      <c r="FNP381" s="571"/>
      <c r="FNQ381" s="571"/>
      <c r="FNR381" s="571"/>
      <c r="FNS381" s="571"/>
      <c r="FNT381" s="571"/>
      <c r="FNU381" s="571"/>
      <c r="FNV381" s="571"/>
      <c r="FNW381" s="571"/>
      <c r="FNX381" s="571"/>
      <c r="FNY381" s="571"/>
      <c r="FNZ381" s="571"/>
      <c r="FOA381" s="571"/>
      <c r="FOB381" s="571"/>
      <c r="FOC381" s="571"/>
      <c r="FOD381" s="571"/>
      <c r="FOE381" s="571"/>
      <c r="FOF381" s="571"/>
      <c r="FOG381" s="571"/>
      <c r="FOH381" s="571"/>
      <c r="FOI381" s="571"/>
      <c r="FOJ381" s="571"/>
      <c r="FOK381" s="571"/>
      <c r="FOL381" s="571"/>
      <c r="FOM381" s="571"/>
      <c r="FON381" s="571"/>
      <c r="FOO381" s="571"/>
      <c r="FOP381" s="571"/>
      <c r="FOQ381" s="571"/>
      <c r="FOR381" s="571"/>
      <c r="FOS381" s="571"/>
      <c r="FOT381" s="571"/>
      <c r="FOU381" s="571"/>
      <c r="FOV381" s="571"/>
      <c r="FOW381" s="571"/>
      <c r="FOX381" s="571"/>
      <c r="FOY381" s="571"/>
      <c r="FOZ381" s="571"/>
      <c r="FPA381" s="571"/>
      <c r="FPB381" s="571"/>
      <c r="FPC381" s="571"/>
      <c r="FPD381" s="571"/>
      <c r="FPE381" s="571"/>
      <c r="FPF381" s="571"/>
      <c r="FPG381" s="571"/>
      <c r="FPH381" s="571"/>
      <c r="FPI381" s="571"/>
      <c r="FPJ381" s="571"/>
      <c r="FPK381" s="571"/>
      <c r="FPL381" s="571"/>
      <c r="FPM381" s="571"/>
      <c r="FPN381" s="571"/>
      <c r="FPO381" s="571"/>
      <c r="FPP381" s="571"/>
      <c r="FPQ381" s="571"/>
      <c r="FPR381" s="571"/>
      <c r="FPS381" s="571"/>
      <c r="FPT381" s="571"/>
      <c r="FPU381" s="571"/>
      <c r="FPV381" s="571"/>
      <c r="FPW381" s="571"/>
      <c r="FPX381" s="571"/>
      <c r="FPY381" s="571"/>
      <c r="FPZ381" s="571"/>
      <c r="FQA381" s="571"/>
      <c r="FQB381" s="571"/>
      <c r="FQC381" s="571"/>
      <c r="FQD381" s="571"/>
      <c r="FQE381" s="571"/>
      <c r="FQF381" s="571"/>
      <c r="FQG381" s="571"/>
      <c r="FQH381" s="571"/>
      <c r="FQI381" s="571"/>
      <c r="FQJ381" s="571"/>
      <c r="FQK381" s="571"/>
      <c r="FQL381" s="571"/>
      <c r="FQM381" s="571"/>
      <c r="FQN381" s="571"/>
      <c r="FQO381" s="571"/>
      <c r="FQP381" s="571"/>
      <c r="FQQ381" s="571"/>
      <c r="FQR381" s="571"/>
      <c r="FQS381" s="571"/>
      <c r="FQT381" s="571"/>
      <c r="FQU381" s="571"/>
      <c r="FQV381" s="571"/>
      <c r="FQW381" s="571"/>
      <c r="FQX381" s="571"/>
      <c r="FQY381" s="571"/>
      <c r="FQZ381" s="571"/>
      <c r="FRA381" s="571"/>
      <c r="FRB381" s="571"/>
      <c r="FRC381" s="571"/>
      <c r="FRD381" s="571"/>
      <c r="FRE381" s="571"/>
      <c r="FRF381" s="571"/>
      <c r="FRG381" s="571"/>
      <c r="FRH381" s="571"/>
      <c r="FRI381" s="571"/>
      <c r="FRJ381" s="571"/>
      <c r="FRK381" s="571"/>
      <c r="FRL381" s="571"/>
      <c r="FRM381" s="571"/>
      <c r="FRN381" s="571"/>
      <c r="FRO381" s="571"/>
      <c r="FRP381" s="571"/>
      <c r="FRQ381" s="571"/>
      <c r="FRR381" s="571"/>
      <c r="FRS381" s="571"/>
      <c r="FRT381" s="571"/>
      <c r="FRU381" s="571"/>
      <c r="FRV381" s="571"/>
      <c r="FRW381" s="571"/>
      <c r="FRX381" s="571"/>
      <c r="FRY381" s="571"/>
      <c r="FRZ381" s="571"/>
      <c r="FSA381" s="571"/>
      <c r="FSB381" s="571"/>
      <c r="FSC381" s="571"/>
      <c r="FSD381" s="571"/>
      <c r="FSE381" s="571"/>
      <c r="FSF381" s="571"/>
      <c r="FSG381" s="571"/>
      <c r="FSH381" s="571"/>
      <c r="FSI381" s="571"/>
      <c r="FSJ381" s="571"/>
      <c r="FSK381" s="571"/>
      <c r="FSL381" s="571"/>
      <c r="FSM381" s="571"/>
      <c r="FSN381" s="571"/>
      <c r="FSO381" s="571"/>
      <c r="FSP381" s="571"/>
      <c r="FSQ381" s="571"/>
      <c r="FSR381" s="571"/>
      <c r="FSS381" s="571"/>
      <c r="FST381" s="571"/>
      <c r="FSU381" s="571"/>
      <c r="FSV381" s="571"/>
      <c r="FSW381" s="571"/>
      <c r="FSX381" s="571"/>
      <c r="FSY381" s="571"/>
      <c r="FSZ381" s="571"/>
      <c r="FTA381" s="571"/>
      <c r="FTB381" s="571"/>
      <c r="FTC381" s="571"/>
      <c r="FTD381" s="571"/>
      <c r="FTE381" s="571"/>
      <c r="FTF381" s="571"/>
      <c r="FTG381" s="571"/>
      <c r="FTH381" s="571"/>
      <c r="FTI381" s="571"/>
      <c r="FTJ381" s="571"/>
      <c r="FTK381" s="571"/>
      <c r="FTL381" s="571"/>
      <c r="FTM381" s="571"/>
      <c r="FTN381" s="571"/>
      <c r="FTO381" s="571"/>
      <c r="FTP381" s="571"/>
      <c r="FTQ381" s="571"/>
      <c r="FTR381" s="571"/>
      <c r="FTS381" s="571"/>
      <c r="FTT381" s="571"/>
      <c r="FTU381" s="571"/>
      <c r="FTV381" s="571"/>
      <c r="FTW381" s="571"/>
      <c r="FTX381" s="571"/>
      <c r="FTY381" s="571"/>
      <c r="FTZ381" s="571"/>
      <c r="FUA381" s="571"/>
      <c r="FUB381" s="571"/>
      <c r="FUC381" s="571"/>
      <c r="FUD381" s="571"/>
      <c r="FUE381" s="571"/>
      <c r="FUF381" s="571"/>
      <c r="FUG381" s="571"/>
      <c r="FUH381" s="571"/>
      <c r="FUI381" s="571"/>
      <c r="FUJ381" s="571"/>
      <c r="FUM381" s="571"/>
      <c r="FUN381" s="571"/>
      <c r="FUO381" s="571"/>
      <c r="FUP381" s="571"/>
      <c r="FUQ381" s="571"/>
      <c r="FUR381" s="571"/>
      <c r="FUS381" s="571"/>
      <c r="FUT381" s="571"/>
      <c r="FUU381" s="571"/>
      <c r="FUV381" s="571"/>
      <c r="FUW381" s="571"/>
      <c r="FUX381" s="571"/>
      <c r="FUY381" s="571"/>
      <c r="FUZ381" s="571"/>
      <c r="FVA381" s="571"/>
      <c r="FVB381" s="571"/>
      <c r="FVC381" s="571"/>
      <c r="FVD381" s="571"/>
      <c r="FVE381" s="571"/>
      <c r="FVF381" s="571"/>
      <c r="FVG381" s="571"/>
      <c r="FVH381" s="571"/>
      <c r="FVI381" s="571"/>
      <c r="FVJ381" s="571"/>
      <c r="FVK381" s="571"/>
      <c r="FVL381" s="571"/>
      <c r="FVM381" s="571"/>
      <c r="FVN381" s="571"/>
      <c r="FVO381" s="571"/>
      <c r="FVP381" s="571"/>
      <c r="FVQ381" s="571"/>
      <c r="FVR381" s="571"/>
      <c r="FVS381" s="571"/>
      <c r="FVT381" s="571"/>
      <c r="FVU381" s="571"/>
      <c r="FVV381" s="571"/>
      <c r="FVW381" s="571"/>
      <c r="FVX381" s="571"/>
      <c r="FVY381" s="571"/>
      <c r="FVZ381" s="571"/>
      <c r="FWA381" s="571"/>
      <c r="FWB381" s="571"/>
      <c r="FWC381" s="571"/>
      <c r="FWD381" s="571"/>
      <c r="FWE381" s="571"/>
      <c r="FWF381" s="571"/>
      <c r="FWG381" s="571"/>
      <c r="FWH381" s="571"/>
      <c r="FWI381" s="571"/>
      <c r="FWJ381" s="571"/>
      <c r="FWK381" s="571"/>
      <c r="FWL381" s="571"/>
      <c r="FWM381" s="571"/>
      <c r="FWN381" s="571"/>
      <c r="FWO381" s="571"/>
      <c r="FWP381" s="571"/>
      <c r="FWQ381" s="571"/>
      <c r="FWR381" s="571"/>
      <c r="FWS381" s="571"/>
      <c r="FWT381" s="571"/>
      <c r="FWU381" s="571"/>
      <c r="FWV381" s="571"/>
      <c r="FWW381" s="571"/>
      <c r="FWX381" s="571"/>
      <c r="FWY381" s="571"/>
      <c r="FWZ381" s="571"/>
      <c r="FXA381" s="571"/>
      <c r="FXB381" s="571"/>
      <c r="FXC381" s="571"/>
      <c r="FXD381" s="571"/>
      <c r="FXE381" s="571"/>
      <c r="FXF381" s="571"/>
      <c r="FXG381" s="571"/>
      <c r="FXH381" s="571"/>
      <c r="FXI381" s="571"/>
      <c r="FXJ381" s="571"/>
      <c r="FXK381" s="571"/>
      <c r="FXL381" s="571"/>
      <c r="FXM381" s="571"/>
      <c r="FXN381" s="571"/>
      <c r="FXO381" s="571"/>
      <c r="FXP381" s="571"/>
      <c r="FXQ381" s="571"/>
      <c r="FXR381" s="571"/>
      <c r="FXS381" s="571"/>
      <c r="FXT381" s="571"/>
      <c r="FXU381" s="571"/>
      <c r="FXV381" s="571"/>
      <c r="FXW381" s="571"/>
      <c r="FXX381" s="571"/>
      <c r="FXY381" s="571"/>
      <c r="FXZ381" s="571"/>
      <c r="FYA381" s="571"/>
      <c r="FYB381" s="571"/>
      <c r="FYC381" s="571"/>
      <c r="FYD381" s="571"/>
      <c r="FYE381" s="571"/>
      <c r="FYF381" s="571"/>
      <c r="FYG381" s="571"/>
      <c r="FYH381" s="571"/>
      <c r="FYI381" s="571"/>
      <c r="FYJ381" s="571"/>
      <c r="FYK381" s="571"/>
      <c r="FYL381" s="571"/>
      <c r="FYM381" s="571"/>
      <c r="FYN381" s="571"/>
      <c r="FYO381" s="571"/>
      <c r="FYP381" s="571"/>
      <c r="FYQ381" s="571"/>
      <c r="FYR381" s="571"/>
      <c r="FYS381" s="571"/>
      <c r="FYT381" s="571"/>
      <c r="FYU381" s="571"/>
      <c r="FYV381" s="571"/>
      <c r="FYW381" s="571"/>
      <c r="FYX381" s="571"/>
      <c r="FYY381" s="571"/>
      <c r="FYZ381" s="571"/>
      <c r="FZA381" s="571"/>
      <c r="FZB381" s="571"/>
      <c r="FZC381" s="571"/>
      <c r="FZD381" s="571"/>
      <c r="FZE381" s="571"/>
      <c r="FZF381" s="571"/>
      <c r="FZG381" s="571"/>
      <c r="FZH381" s="571"/>
      <c r="FZI381" s="571"/>
      <c r="FZJ381" s="571"/>
      <c r="FZK381" s="571"/>
      <c r="FZL381" s="571"/>
      <c r="FZM381" s="571"/>
      <c r="FZN381" s="571"/>
      <c r="FZO381" s="571"/>
      <c r="FZP381" s="571"/>
      <c r="FZQ381" s="571"/>
      <c r="FZR381" s="571"/>
      <c r="FZS381" s="571"/>
      <c r="FZT381" s="571"/>
      <c r="FZU381" s="571"/>
      <c r="FZV381" s="571"/>
      <c r="FZW381" s="571"/>
      <c r="FZX381" s="571"/>
      <c r="FZY381" s="571"/>
      <c r="FZZ381" s="571"/>
      <c r="GAA381" s="571"/>
      <c r="GAB381" s="571"/>
      <c r="GAC381" s="571"/>
      <c r="GAD381" s="571"/>
      <c r="GAE381" s="571"/>
      <c r="GAF381" s="571"/>
      <c r="GAG381" s="571"/>
      <c r="GAH381" s="571"/>
      <c r="GAI381" s="571"/>
      <c r="GAJ381" s="571"/>
      <c r="GAK381" s="571"/>
      <c r="GAL381" s="571"/>
      <c r="GAM381" s="571"/>
      <c r="GAN381" s="571"/>
      <c r="GAO381" s="571"/>
      <c r="GAP381" s="571"/>
      <c r="GAQ381" s="571"/>
      <c r="GAR381" s="571"/>
      <c r="GAS381" s="571"/>
      <c r="GAT381" s="571"/>
      <c r="GAU381" s="571"/>
      <c r="GAV381" s="571"/>
      <c r="GAW381" s="571"/>
      <c r="GAX381" s="571"/>
      <c r="GAY381" s="571"/>
      <c r="GAZ381" s="571"/>
      <c r="GBA381" s="571"/>
      <c r="GBB381" s="571"/>
      <c r="GBC381" s="571"/>
      <c r="GBD381" s="571"/>
      <c r="GBE381" s="571"/>
      <c r="GBF381" s="571"/>
      <c r="GBG381" s="571"/>
      <c r="GBH381" s="571"/>
      <c r="GBI381" s="571"/>
      <c r="GBJ381" s="571"/>
      <c r="GBK381" s="571"/>
      <c r="GBL381" s="571"/>
      <c r="GBM381" s="571"/>
      <c r="GBN381" s="571"/>
      <c r="GBO381" s="571"/>
      <c r="GBP381" s="571"/>
      <c r="GBQ381" s="571"/>
      <c r="GBR381" s="571"/>
      <c r="GBS381" s="571"/>
      <c r="GBT381" s="571"/>
      <c r="GBU381" s="571"/>
      <c r="GBV381" s="571"/>
      <c r="GBW381" s="571"/>
      <c r="GBX381" s="571"/>
      <c r="GBY381" s="571"/>
      <c r="GBZ381" s="571"/>
      <c r="GCA381" s="571"/>
      <c r="GCB381" s="571"/>
      <c r="GCC381" s="571"/>
      <c r="GCD381" s="571"/>
      <c r="GCE381" s="571"/>
      <c r="GCF381" s="571"/>
      <c r="GCG381" s="571"/>
      <c r="GCH381" s="571"/>
      <c r="GCI381" s="571"/>
      <c r="GCJ381" s="571"/>
      <c r="GCK381" s="571"/>
      <c r="GCL381" s="571"/>
      <c r="GCM381" s="571"/>
      <c r="GCN381" s="571"/>
      <c r="GCO381" s="571"/>
      <c r="GCP381" s="571"/>
      <c r="GCQ381" s="571"/>
      <c r="GCR381" s="571"/>
      <c r="GCS381" s="571"/>
      <c r="GCT381" s="571"/>
      <c r="GCU381" s="571"/>
      <c r="GCV381" s="571"/>
      <c r="GCW381" s="571"/>
      <c r="GCX381" s="571"/>
      <c r="GCY381" s="571"/>
      <c r="GCZ381" s="571"/>
      <c r="GDA381" s="571"/>
      <c r="GDB381" s="571"/>
      <c r="GDC381" s="571"/>
      <c r="GDD381" s="571"/>
      <c r="GDE381" s="571"/>
      <c r="GDF381" s="571"/>
      <c r="GDG381" s="571"/>
      <c r="GDH381" s="571"/>
      <c r="GDI381" s="571"/>
      <c r="GDJ381" s="571"/>
      <c r="GDK381" s="571"/>
      <c r="GDL381" s="571"/>
      <c r="GDM381" s="571"/>
      <c r="GDN381" s="571"/>
      <c r="GDO381" s="571"/>
      <c r="GDP381" s="571"/>
      <c r="GDQ381" s="571"/>
      <c r="GDR381" s="571"/>
      <c r="GDS381" s="571"/>
      <c r="GDT381" s="571"/>
      <c r="GDU381" s="571"/>
      <c r="GDV381" s="571"/>
      <c r="GDW381" s="571"/>
      <c r="GDX381" s="571"/>
      <c r="GDY381" s="571"/>
      <c r="GDZ381" s="571"/>
      <c r="GEA381" s="571"/>
      <c r="GEB381" s="571"/>
      <c r="GEC381" s="571"/>
      <c r="GED381" s="571"/>
      <c r="GEE381" s="571"/>
      <c r="GEF381" s="571"/>
      <c r="GEI381" s="571"/>
      <c r="GEJ381" s="571"/>
      <c r="GEK381" s="571"/>
      <c r="GEL381" s="571"/>
      <c r="GEM381" s="571"/>
      <c r="GEN381" s="571"/>
      <c r="GEO381" s="571"/>
      <c r="GEP381" s="571"/>
      <c r="GEQ381" s="571"/>
      <c r="GER381" s="571"/>
      <c r="GES381" s="571"/>
      <c r="GET381" s="571"/>
      <c r="GEU381" s="571"/>
      <c r="GEV381" s="571"/>
      <c r="GEW381" s="571"/>
      <c r="GEX381" s="571"/>
      <c r="GEY381" s="571"/>
      <c r="GEZ381" s="571"/>
      <c r="GFA381" s="571"/>
      <c r="GFB381" s="571"/>
      <c r="GFC381" s="571"/>
      <c r="GFD381" s="571"/>
      <c r="GFE381" s="571"/>
      <c r="GFF381" s="571"/>
      <c r="GFG381" s="571"/>
      <c r="GFH381" s="571"/>
      <c r="GFI381" s="571"/>
      <c r="GFJ381" s="571"/>
      <c r="GFK381" s="571"/>
      <c r="GFL381" s="571"/>
      <c r="GFM381" s="571"/>
      <c r="GFN381" s="571"/>
      <c r="GFO381" s="571"/>
      <c r="GFP381" s="571"/>
      <c r="GFQ381" s="571"/>
      <c r="GFR381" s="571"/>
      <c r="GFS381" s="571"/>
      <c r="GFT381" s="571"/>
      <c r="GFU381" s="571"/>
      <c r="GFV381" s="571"/>
      <c r="GFW381" s="571"/>
      <c r="GFX381" s="571"/>
      <c r="GFY381" s="571"/>
      <c r="GFZ381" s="571"/>
      <c r="GGA381" s="571"/>
      <c r="GGB381" s="571"/>
      <c r="GGC381" s="571"/>
      <c r="GGD381" s="571"/>
      <c r="GGE381" s="571"/>
      <c r="GGF381" s="571"/>
      <c r="GGG381" s="571"/>
      <c r="GGH381" s="571"/>
      <c r="GGI381" s="571"/>
      <c r="GGJ381" s="571"/>
      <c r="GGK381" s="571"/>
      <c r="GGL381" s="571"/>
      <c r="GGM381" s="571"/>
      <c r="GGN381" s="571"/>
      <c r="GGO381" s="571"/>
      <c r="GGP381" s="571"/>
      <c r="GGQ381" s="571"/>
      <c r="GGR381" s="571"/>
      <c r="GGS381" s="571"/>
      <c r="GGT381" s="571"/>
      <c r="GGU381" s="571"/>
      <c r="GGV381" s="571"/>
      <c r="GGW381" s="571"/>
      <c r="GGX381" s="571"/>
      <c r="GGY381" s="571"/>
      <c r="GGZ381" s="571"/>
      <c r="GHA381" s="571"/>
      <c r="GHB381" s="571"/>
      <c r="GHC381" s="571"/>
      <c r="GHD381" s="571"/>
      <c r="GHE381" s="571"/>
      <c r="GHF381" s="571"/>
      <c r="GHG381" s="571"/>
      <c r="GHH381" s="571"/>
      <c r="GHI381" s="571"/>
      <c r="GHJ381" s="571"/>
      <c r="GHK381" s="571"/>
      <c r="GHL381" s="571"/>
      <c r="GHM381" s="571"/>
      <c r="GHN381" s="571"/>
      <c r="GHO381" s="571"/>
      <c r="GHP381" s="571"/>
      <c r="GHQ381" s="571"/>
      <c r="GHR381" s="571"/>
      <c r="GHS381" s="571"/>
      <c r="GHT381" s="571"/>
      <c r="GHU381" s="571"/>
      <c r="GHV381" s="571"/>
      <c r="GHW381" s="571"/>
      <c r="GHX381" s="571"/>
      <c r="GHY381" s="571"/>
      <c r="GHZ381" s="571"/>
      <c r="GIA381" s="571"/>
      <c r="GIB381" s="571"/>
      <c r="GIC381" s="571"/>
      <c r="GID381" s="571"/>
      <c r="GIE381" s="571"/>
      <c r="GIF381" s="571"/>
      <c r="GIG381" s="571"/>
      <c r="GIH381" s="571"/>
      <c r="GII381" s="571"/>
      <c r="GIJ381" s="571"/>
      <c r="GIK381" s="571"/>
      <c r="GIL381" s="571"/>
      <c r="GIM381" s="571"/>
      <c r="GIN381" s="571"/>
      <c r="GIO381" s="571"/>
      <c r="GIP381" s="571"/>
      <c r="GIQ381" s="571"/>
      <c r="GIR381" s="571"/>
      <c r="GIS381" s="571"/>
      <c r="GIT381" s="571"/>
      <c r="GIU381" s="571"/>
      <c r="GIV381" s="571"/>
      <c r="GIW381" s="571"/>
      <c r="GIX381" s="571"/>
      <c r="GIY381" s="571"/>
      <c r="GIZ381" s="571"/>
      <c r="GJA381" s="571"/>
      <c r="GJB381" s="571"/>
      <c r="GJC381" s="571"/>
      <c r="GJD381" s="571"/>
      <c r="GJE381" s="571"/>
      <c r="GJF381" s="571"/>
      <c r="GJG381" s="571"/>
      <c r="GJH381" s="571"/>
      <c r="GJI381" s="571"/>
      <c r="GJJ381" s="571"/>
      <c r="GJK381" s="571"/>
      <c r="GJL381" s="571"/>
      <c r="GJM381" s="571"/>
      <c r="GJN381" s="571"/>
      <c r="GJO381" s="571"/>
      <c r="GJP381" s="571"/>
      <c r="GJQ381" s="571"/>
      <c r="GJR381" s="571"/>
      <c r="GJS381" s="571"/>
      <c r="GJT381" s="571"/>
      <c r="GJU381" s="571"/>
      <c r="GJV381" s="571"/>
      <c r="GJW381" s="571"/>
      <c r="GJX381" s="571"/>
      <c r="GJY381" s="571"/>
      <c r="GJZ381" s="571"/>
      <c r="GKA381" s="571"/>
      <c r="GKB381" s="571"/>
      <c r="GKC381" s="571"/>
      <c r="GKD381" s="571"/>
      <c r="GKE381" s="571"/>
      <c r="GKF381" s="571"/>
      <c r="GKG381" s="571"/>
      <c r="GKH381" s="571"/>
      <c r="GKI381" s="571"/>
      <c r="GKJ381" s="571"/>
      <c r="GKK381" s="571"/>
      <c r="GKL381" s="571"/>
      <c r="GKM381" s="571"/>
      <c r="GKN381" s="571"/>
      <c r="GKO381" s="571"/>
      <c r="GKP381" s="571"/>
      <c r="GKQ381" s="571"/>
      <c r="GKR381" s="571"/>
      <c r="GKS381" s="571"/>
      <c r="GKT381" s="571"/>
      <c r="GKU381" s="571"/>
      <c r="GKV381" s="571"/>
      <c r="GKW381" s="571"/>
      <c r="GKX381" s="571"/>
      <c r="GKY381" s="571"/>
      <c r="GKZ381" s="571"/>
      <c r="GLA381" s="571"/>
      <c r="GLB381" s="571"/>
      <c r="GLC381" s="571"/>
      <c r="GLD381" s="571"/>
      <c r="GLE381" s="571"/>
      <c r="GLF381" s="571"/>
      <c r="GLG381" s="571"/>
      <c r="GLH381" s="571"/>
      <c r="GLI381" s="571"/>
      <c r="GLJ381" s="571"/>
      <c r="GLK381" s="571"/>
      <c r="GLL381" s="571"/>
      <c r="GLM381" s="571"/>
      <c r="GLN381" s="571"/>
      <c r="GLO381" s="571"/>
      <c r="GLP381" s="571"/>
      <c r="GLQ381" s="571"/>
      <c r="GLR381" s="571"/>
      <c r="GLS381" s="571"/>
      <c r="GLT381" s="571"/>
      <c r="GLU381" s="571"/>
      <c r="GLV381" s="571"/>
      <c r="GLW381" s="571"/>
      <c r="GLX381" s="571"/>
      <c r="GLY381" s="571"/>
      <c r="GLZ381" s="571"/>
      <c r="GMA381" s="571"/>
      <c r="GMB381" s="571"/>
      <c r="GMC381" s="571"/>
      <c r="GMD381" s="571"/>
      <c r="GME381" s="571"/>
      <c r="GMF381" s="571"/>
      <c r="GMG381" s="571"/>
      <c r="GMH381" s="571"/>
      <c r="GMI381" s="571"/>
      <c r="GMJ381" s="571"/>
      <c r="GMK381" s="571"/>
      <c r="GML381" s="571"/>
      <c r="GMM381" s="571"/>
      <c r="GMN381" s="571"/>
      <c r="GMO381" s="571"/>
      <c r="GMP381" s="571"/>
      <c r="GMQ381" s="571"/>
      <c r="GMR381" s="571"/>
      <c r="GMS381" s="571"/>
      <c r="GMT381" s="571"/>
      <c r="GMU381" s="571"/>
      <c r="GMV381" s="571"/>
      <c r="GMW381" s="571"/>
      <c r="GMX381" s="571"/>
      <c r="GMY381" s="571"/>
      <c r="GMZ381" s="571"/>
      <c r="GNA381" s="571"/>
      <c r="GNB381" s="571"/>
      <c r="GNC381" s="571"/>
      <c r="GND381" s="571"/>
      <c r="GNE381" s="571"/>
      <c r="GNF381" s="571"/>
      <c r="GNG381" s="571"/>
      <c r="GNH381" s="571"/>
      <c r="GNI381" s="571"/>
      <c r="GNJ381" s="571"/>
      <c r="GNK381" s="571"/>
      <c r="GNL381" s="571"/>
      <c r="GNM381" s="571"/>
      <c r="GNN381" s="571"/>
      <c r="GNO381" s="571"/>
      <c r="GNP381" s="571"/>
      <c r="GNQ381" s="571"/>
      <c r="GNR381" s="571"/>
      <c r="GNS381" s="571"/>
      <c r="GNT381" s="571"/>
      <c r="GNU381" s="571"/>
      <c r="GNV381" s="571"/>
      <c r="GNW381" s="571"/>
      <c r="GNX381" s="571"/>
      <c r="GNY381" s="571"/>
      <c r="GNZ381" s="571"/>
      <c r="GOA381" s="571"/>
      <c r="GOB381" s="571"/>
      <c r="GOE381" s="571"/>
      <c r="GOF381" s="571"/>
      <c r="GOG381" s="571"/>
      <c r="GOH381" s="571"/>
      <c r="GOI381" s="571"/>
      <c r="GOJ381" s="571"/>
      <c r="GOK381" s="571"/>
      <c r="GOL381" s="571"/>
      <c r="GOM381" s="571"/>
      <c r="GON381" s="571"/>
      <c r="GOO381" s="571"/>
      <c r="GOP381" s="571"/>
      <c r="GOQ381" s="571"/>
      <c r="GOR381" s="571"/>
      <c r="GOS381" s="571"/>
      <c r="GOT381" s="571"/>
      <c r="GOU381" s="571"/>
      <c r="GOV381" s="571"/>
      <c r="GOW381" s="571"/>
      <c r="GOX381" s="571"/>
      <c r="GOY381" s="571"/>
      <c r="GOZ381" s="571"/>
      <c r="GPA381" s="571"/>
      <c r="GPB381" s="571"/>
      <c r="GPC381" s="571"/>
      <c r="GPD381" s="571"/>
      <c r="GPE381" s="571"/>
      <c r="GPF381" s="571"/>
      <c r="GPG381" s="571"/>
      <c r="GPH381" s="571"/>
      <c r="GPI381" s="571"/>
      <c r="GPJ381" s="571"/>
      <c r="GPK381" s="571"/>
      <c r="GPL381" s="571"/>
      <c r="GPM381" s="571"/>
      <c r="GPN381" s="571"/>
      <c r="GPO381" s="571"/>
      <c r="GPP381" s="571"/>
      <c r="GPQ381" s="571"/>
      <c r="GPR381" s="571"/>
      <c r="GPS381" s="571"/>
      <c r="GPT381" s="571"/>
      <c r="GPU381" s="571"/>
      <c r="GPV381" s="571"/>
      <c r="GPW381" s="571"/>
      <c r="GPX381" s="571"/>
      <c r="GPY381" s="571"/>
      <c r="GPZ381" s="571"/>
      <c r="GQA381" s="571"/>
      <c r="GQB381" s="571"/>
      <c r="GQC381" s="571"/>
      <c r="GQD381" s="571"/>
      <c r="GQE381" s="571"/>
      <c r="GQF381" s="571"/>
      <c r="GQG381" s="571"/>
      <c r="GQH381" s="571"/>
      <c r="GQI381" s="571"/>
      <c r="GQJ381" s="571"/>
      <c r="GQK381" s="571"/>
      <c r="GQL381" s="571"/>
      <c r="GQM381" s="571"/>
      <c r="GQN381" s="571"/>
      <c r="GQO381" s="571"/>
      <c r="GQP381" s="571"/>
      <c r="GQQ381" s="571"/>
      <c r="GQR381" s="571"/>
      <c r="GQS381" s="571"/>
      <c r="GQT381" s="571"/>
      <c r="GQU381" s="571"/>
      <c r="GQV381" s="571"/>
      <c r="GQW381" s="571"/>
      <c r="GQX381" s="571"/>
      <c r="GQY381" s="571"/>
      <c r="GQZ381" s="571"/>
      <c r="GRA381" s="571"/>
      <c r="GRB381" s="571"/>
      <c r="GRC381" s="571"/>
      <c r="GRD381" s="571"/>
      <c r="GRE381" s="571"/>
      <c r="GRF381" s="571"/>
      <c r="GRG381" s="571"/>
      <c r="GRH381" s="571"/>
      <c r="GRI381" s="571"/>
      <c r="GRJ381" s="571"/>
      <c r="GRK381" s="571"/>
      <c r="GRL381" s="571"/>
      <c r="GRM381" s="571"/>
      <c r="GRN381" s="571"/>
      <c r="GRO381" s="571"/>
      <c r="GRP381" s="571"/>
      <c r="GRQ381" s="571"/>
      <c r="GRR381" s="571"/>
      <c r="GRS381" s="571"/>
      <c r="GRT381" s="571"/>
      <c r="GRU381" s="571"/>
      <c r="GRV381" s="571"/>
      <c r="GRW381" s="571"/>
      <c r="GRX381" s="571"/>
      <c r="GRY381" s="571"/>
      <c r="GRZ381" s="571"/>
      <c r="GSA381" s="571"/>
      <c r="GSB381" s="571"/>
      <c r="GSC381" s="571"/>
      <c r="GSD381" s="571"/>
      <c r="GSE381" s="571"/>
      <c r="GSF381" s="571"/>
      <c r="GSG381" s="571"/>
      <c r="GSH381" s="571"/>
      <c r="GSI381" s="571"/>
      <c r="GSJ381" s="571"/>
      <c r="GSK381" s="571"/>
      <c r="GSL381" s="571"/>
      <c r="GSM381" s="571"/>
      <c r="GSN381" s="571"/>
      <c r="GSO381" s="571"/>
      <c r="GSP381" s="571"/>
      <c r="GSQ381" s="571"/>
      <c r="GSR381" s="571"/>
      <c r="GSS381" s="571"/>
      <c r="GST381" s="571"/>
      <c r="GSU381" s="571"/>
      <c r="GSV381" s="571"/>
      <c r="GSW381" s="571"/>
      <c r="GSX381" s="571"/>
      <c r="GSY381" s="571"/>
      <c r="GSZ381" s="571"/>
      <c r="GTA381" s="571"/>
      <c r="GTB381" s="571"/>
      <c r="GTC381" s="571"/>
      <c r="GTD381" s="571"/>
      <c r="GTE381" s="571"/>
      <c r="GTF381" s="571"/>
      <c r="GTG381" s="571"/>
      <c r="GTH381" s="571"/>
      <c r="GTI381" s="571"/>
      <c r="GTJ381" s="571"/>
      <c r="GTK381" s="571"/>
      <c r="GTL381" s="571"/>
      <c r="GTM381" s="571"/>
      <c r="GTN381" s="571"/>
      <c r="GTO381" s="571"/>
      <c r="GTP381" s="571"/>
      <c r="GTQ381" s="571"/>
      <c r="GTR381" s="571"/>
      <c r="GTS381" s="571"/>
      <c r="GTT381" s="571"/>
      <c r="GTU381" s="571"/>
      <c r="GTV381" s="571"/>
      <c r="GTW381" s="571"/>
      <c r="GTX381" s="571"/>
      <c r="GTY381" s="571"/>
      <c r="GTZ381" s="571"/>
      <c r="GUA381" s="571"/>
      <c r="GUB381" s="571"/>
      <c r="GUC381" s="571"/>
      <c r="GUD381" s="571"/>
      <c r="GUE381" s="571"/>
      <c r="GUF381" s="571"/>
      <c r="GUG381" s="571"/>
      <c r="GUH381" s="571"/>
      <c r="GUI381" s="571"/>
      <c r="GUJ381" s="571"/>
      <c r="GUK381" s="571"/>
      <c r="GUL381" s="571"/>
      <c r="GUM381" s="571"/>
      <c r="GUN381" s="571"/>
      <c r="GUO381" s="571"/>
      <c r="GUP381" s="571"/>
      <c r="GUQ381" s="571"/>
      <c r="GUR381" s="571"/>
      <c r="GUS381" s="571"/>
      <c r="GUT381" s="571"/>
      <c r="GUU381" s="571"/>
      <c r="GUV381" s="571"/>
      <c r="GUW381" s="571"/>
      <c r="GUX381" s="571"/>
      <c r="GUY381" s="571"/>
      <c r="GUZ381" s="571"/>
      <c r="GVA381" s="571"/>
      <c r="GVB381" s="571"/>
      <c r="GVC381" s="571"/>
      <c r="GVD381" s="571"/>
      <c r="GVE381" s="571"/>
      <c r="GVF381" s="571"/>
      <c r="GVG381" s="571"/>
      <c r="GVH381" s="571"/>
      <c r="GVI381" s="571"/>
      <c r="GVJ381" s="571"/>
      <c r="GVK381" s="571"/>
      <c r="GVL381" s="571"/>
      <c r="GVM381" s="571"/>
      <c r="GVN381" s="571"/>
      <c r="GVO381" s="571"/>
      <c r="GVP381" s="571"/>
      <c r="GVQ381" s="571"/>
      <c r="GVR381" s="571"/>
      <c r="GVS381" s="571"/>
      <c r="GVT381" s="571"/>
      <c r="GVU381" s="571"/>
      <c r="GVV381" s="571"/>
      <c r="GVW381" s="571"/>
      <c r="GVX381" s="571"/>
      <c r="GVY381" s="571"/>
      <c r="GVZ381" s="571"/>
      <c r="GWA381" s="571"/>
      <c r="GWB381" s="571"/>
      <c r="GWC381" s="571"/>
      <c r="GWD381" s="571"/>
      <c r="GWE381" s="571"/>
      <c r="GWF381" s="571"/>
      <c r="GWG381" s="571"/>
      <c r="GWH381" s="571"/>
      <c r="GWI381" s="571"/>
      <c r="GWJ381" s="571"/>
      <c r="GWK381" s="571"/>
      <c r="GWL381" s="571"/>
      <c r="GWM381" s="571"/>
      <c r="GWN381" s="571"/>
      <c r="GWO381" s="571"/>
      <c r="GWP381" s="571"/>
      <c r="GWQ381" s="571"/>
      <c r="GWR381" s="571"/>
      <c r="GWS381" s="571"/>
      <c r="GWT381" s="571"/>
      <c r="GWU381" s="571"/>
      <c r="GWV381" s="571"/>
      <c r="GWW381" s="571"/>
      <c r="GWX381" s="571"/>
      <c r="GWY381" s="571"/>
      <c r="GWZ381" s="571"/>
      <c r="GXA381" s="571"/>
      <c r="GXB381" s="571"/>
      <c r="GXC381" s="571"/>
      <c r="GXD381" s="571"/>
      <c r="GXE381" s="571"/>
      <c r="GXF381" s="571"/>
      <c r="GXG381" s="571"/>
      <c r="GXH381" s="571"/>
      <c r="GXI381" s="571"/>
      <c r="GXJ381" s="571"/>
      <c r="GXK381" s="571"/>
      <c r="GXL381" s="571"/>
      <c r="GXM381" s="571"/>
      <c r="GXN381" s="571"/>
      <c r="GXO381" s="571"/>
      <c r="GXP381" s="571"/>
      <c r="GXQ381" s="571"/>
      <c r="GXR381" s="571"/>
      <c r="GXS381" s="571"/>
      <c r="GXT381" s="571"/>
      <c r="GXU381" s="571"/>
      <c r="GXV381" s="571"/>
      <c r="GXW381" s="571"/>
      <c r="GXX381" s="571"/>
      <c r="GYA381" s="571"/>
      <c r="GYB381" s="571"/>
      <c r="GYC381" s="571"/>
      <c r="GYD381" s="571"/>
      <c r="GYE381" s="571"/>
      <c r="GYF381" s="571"/>
      <c r="GYG381" s="571"/>
      <c r="GYH381" s="571"/>
      <c r="GYI381" s="571"/>
      <c r="GYJ381" s="571"/>
      <c r="GYK381" s="571"/>
      <c r="GYL381" s="571"/>
      <c r="GYM381" s="571"/>
      <c r="GYN381" s="571"/>
      <c r="GYO381" s="571"/>
      <c r="GYP381" s="571"/>
      <c r="GYQ381" s="571"/>
      <c r="GYR381" s="571"/>
      <c r="GYS381" s="571"/>
      <c r="GYT381" s="571"/>
      <c r="GYU381" s="571"/>
      <c r="GYV381" s="571"/>
      <c r="GYW381" s="571"/>
      <c r="GYX381" s="571"/>
      <c r="GYY381" s="571"/>
      <c r="GYZ381" s="571"/>
      <c r="GZA381" s="571"/>
      <c r="GZB381" s="571"/>
      <c r="GZC381" s="571"/>
      <c r="GZD381" s="571"/>
      <c r="GZE381" s="571"/>
      <c r="GZF381" s="571"/>
      <c r="GZG381" s="571"/>
      <c r="GZH381" s="571"/>
      <c r="GZI381" s="571"/>
      <c r="GZJ381" s="571"/>
      <c r="GZK381" s="571"/>
      <c r="GZL381" s="571"/>
      <c r="GZM381" s="571"/>
      <c r="GZN381" s="571"/>
      <c r="GZO381" s="571"/>
      <c r="GZP381" s="571"/>
      <c r="GZQ381" s="571"/>
      <c r="GZR381" s="571"/>
      <c r="GZS381" s="571"/>
      <c r="GZT381" s="571"/>
      <c r="GZU381" s="571"/>
      <c r="GZV381" s="571"/>
      <c r="GZW381" s="571"/>
      <c r="GZX381" s="571"/>
      <c r="GZY381" s="571"/>
      <c r="GZZ381" s="571"/>
      <c r="HAA381" s="571"/>
      <c r="HAB381" s="571"/>
      <c r="HAC381" s="571"/>
      <c r="HAD381" s="571"/>
      <c r="HAE381" s="571"/>
      <c r="HAF381" s="571"/>
      <c r="HAG381" s="571"/>
      <c r="HAH381" s="571"/>
      <c r="HAI381" s="571"/>
      <c r="HAJ381" s="571"/>
      <c r="HAK381" s="571"/>
      <c r="HAL381" s="571"/>
      <c r="HAM381" s="571"/>
      <c r="HAN381" s="571"/>
      <c r="HAO381" s="571"/>
      <c r="HAP381" s="571"/>
      <c r="HAQ381" s="571"/>
      <c r="HAR381" s="571"/>
      <c r="HAS381" s="571"/>
      <c r="HAT381" s="571"/>
      <c r="HAU381" s="571"/>
      <c r="HAV381" s="571"/>
      <c r="HAW381" s="571"/>
      <c r="HAX381" s="571"/>
      <c r="HAY381" s="571"/>
      <c r="HAZ381" s="571"/>
      <c r="HBA381" s="571"/>
      <c r="HBB381" s="571"/>
      <c r="HBC381" s="571"/>
      <c r="HBD381" s="571"/>
      <c r="HBE381" s="571"/>
      <c r="HBF381" s="571"/>
      <c r="HBG381" s="571"/>
      <c r="HBH381" s="571"/>
      <c r="HBI381" s="571"/>
      <c r="HBJ381" s="571"/>
      <c r="HBK381" s="571"/>
      <c r="HBL381" s="571"/>
      <c r="HBM381" s="571"/>
      <c r="HBN381" s="571"/>
      <c r="HBO381" s="571"/>
      <c r="HBP381" s="571"/>
      <c r="HBQ381" s="571"/>
      <c r="HBR381" s="571"/>
      <c r="HBS381" s="571"/>
      <c r="HBT381" s="571"/>
      <c r="HBU381" s="571"/>
      <c r="HBV381" s="571"/>
      <c r="HBW381" s="571"/>
      <c r="HBX381" s="571"/>
      <c r="HBY381" s="571"/>
      <c r="HBZ381" s="571"/>
      <c r="HCA381" s="571"/>
      <c r="HCB381" s="571"/>
      <c r="HCC381" s="571"/>
      <c r="HCD381" s="571"/>
      <c r="HCE381" s="571"/>
      <c r="HCF381" s="571"/>
      <c r="HCG381" s="571"/>
      <c r="HCH381" s="571"/>
      <c r="HCI381" s="571"/>
      <c r="HCJ381" s="571"/>
      <c r="HCK381" s="571"/>
      <c r="HCL381" s="571"/>
      <c r="HCM381" s="571"/>
      <c r="HCN381" s="571"/>
      <c r="HCO381" s="571"/>
      <c r="HCP381" s="571"/>
      <c r="HCQ381" s="571"/>
      <c r="HCR381" s="571"/>
      <c r="HCS381" s="571"/>
      <c r="HCT381" s="571"/>
      <c r="HCU381" s="571"/>
      <c r="HCV381" s="571"/>
      <c r="HCW381" s="571"/>
      <c r="HCX381" s="571"/>
      <c r="HCY381" s="571"/>
      <c r="HCZ381" s="571"/>
      <c r="HDA381" s="571"/>
      <c r="HDB381" s="571"/>
      <c r="HDC381" s="571"/>
      <c r="HDD381" s="571"/>
      <c r="HDE381" s="571"/>
      <c r="HDF381" s="571"/>
      <c r="HDG381" s="571"/>
      <c r="HDH381" s="571"/>
      <c r="HDI381" s="571"/>
      <c r="HDJ381" s="571"/>
      <c r="HDK381" s="571"/>
      <c r="HDL381" s="571"/>
      <c r="HDM381" s="571"/>
      <c r="HDN381" s="571"/>
      <c r="HDO381" s="571"/>
      <c r="HDP381" s="571"/>
      <c r="HDQ381" s="571"/>
      <c r="HDR381" s="571"/>
      <c r="HDS381" s="571"/>
      <c r="HDT381" s="571"/>
      <c r="HDU381" s="571"/>
      <c r="HDV381" s="571"/>
      <c r="HDW381" s="571"/>
      <c r="HDX381" s="571"/>
      <c r="HDY381" s="571"/>
      <c r="HDZ381" s="571"/>
      <c r="HEA381" s="571"/>
      <c r="HEB381" s="571"/>
      <c r="HEC381" s="571"/>
      <c r="HED381" s="571"/>
      <c r="HEE381" s="571"/>
      <c r="HEF381" s="571"/>
      <c r="HEG381" s="571"/>
      <c r="HEH381" s="571"/>
      <c r="HEI381" s="571"/>
      <c r="HEJ381" s="571"/>
      <c r="HEK381" s="571"/>
      <c r="HEL381" s="571"/>
      <c r="HEM381" s="571"/>
      <c r="HEN381" s="571"/>
      <c r="HEO381" s="571"/>
      <c r="HEP381" s="571"/>
      <c r="HEQ381" s="571"/>
      <c r="HER381" s="571"/>
      <c r="HES381" s="571"/>
      <c r="HET381" s="571"/>
      <c r="HEU381" s="571"/>
      <c r="HEV381" s="571"/>
      <c r="HEW381" s="571"/>
      <c r="HEX381" s="571"/>
      <c r="HEY381" s="571"/>
      <c r="HEZ381" s="571"/>
      <c r="HFA381" s="571"/>
      <c r="HFB381" s="571"/>
      <c r="HFC381" s="571"/>
      <c r="HFD381" s="571"/>
      <c r="HFE381" s="571"/>
      <c r="HFF381" s="571"/>
      <c r="HFG381" s="571"/>
      <c r="HFH381" s="571"/>
      <c r="HFI381" s="571"/>
      <c r="HFJ381" s="571"/>
      <c r="HFK381" s="571"/>
      <c r="HFL381" s="571"/>
      <c r="HFM381" s="571"/>
      <c r="HFN381" s="571"/>
      <c r="HFO381" s="571"/>
      <c r="HFP381" s="571"/>
      <c r="HFQ381" s="571"/>
      <c r="HFR381" s="571"/>
      <c r="HFS381" s="571"/>
      <c r="HFT381" s="571"/>
      <c r="HFU381" s="571"/>
      <c r="HFV381" s="571"/>
      <c r="HFW381" s="571"/>
      <c r="HFX381" s="571"/>
      <c r="HFY381" s="571"/>
      <c r="HFZ381" s="571"/>
      <c r="HGA381" s="571"/>
      <c r="HGB381" s="571"/>
      <c r="HGC381" s="571"/>
      <c r="HGD381" s="571"/>
      <c r="HGE381" s="571"/>
      <c r="HGF381" s="571"/>
      <c r="HGG381" s="571"/>
      <c r="HGH381" s="571"/>
      <c r="HGI381" s="571"/>
      <c r="HGJ381" s="571"/>
      <c r="HGK381" s="571"/>
      <c r="HGL381" s="571"/>
      <c r="HGM381" s="571"/>
      <c r="HGN381" s="571"/>
      <c r="HGO381" s="571"/>
      <c r="HGP381" s="571"/>
      <c r="HGQ381" s="571"/>
      <c r="HGR381" s="571"/>
      <c r="HGS381" s="571"/>
      <c r="HGT381" s="571"/>
      <c r="HGU381" s="571"/>
      <c r="HGV381" s="571"/>
      <c r="HGW381" s="571"/>
      <c r="HGX381" s="571"/>
      <c r="HGY381" s="571"/>
      <c r="HGZ381" s="571"/>
      <c r="HHA381" s="571"/>
      <c r="HHB381" s="571"/>
      <c r="HHC381" s="571"/>
      <c r="HHD381" s="571"/>
      <c r="HHE381" s="571"/>
      <c r="HHF381" s="571"/>
      <c r="HHG381" s="571"/>
      <c r="HHH381" s="571"/>
      <c r="HHI381" s="571"/>
      <c r="HHJ381" s="571"/>
      <c r="HHK381" s="571"/>
      <c r="HHL381" s="571"/>
      <c r="HHM381" s="571"/>
      <c r="HHN381" s="571"/>
      <c r="HHO381" s="571"/>
      <c r="HHP381" s="571"/>
      <c r="HHQ381" s="571"/>
      <c r="HHR381" s="571"/>
      <c r="HHS381" s="571"/>
      <c r="HHT381" s="571"/>
      <c r="HHW381" s="571"/>
      <c r="HHX381" s="571"/>
      <c r="HHY381" s="571"/>
      <c r="HHZ381" s="571"/>
      <c r="HIA381" s="571"/>
      <c r="HIB381" s="571"/>
      <c r="HIC381" s="571"/>
      <c r="HID381" s="571"/>
      <c r="HIE381" s="571"/>
      <c r="HIF381" s="571"/>
      <c r="HIG381" s="571"/>
      <c r="HIH381" s="571"/>
      <c r="HII381" s="571"/>
      <c r="HIJ381" s="571"/>
      <c r="HIK381" s="571"/>
      <c r="HIL381" s="571"/>
      <c r="HIM381" s="571"/>
      <c r="HIN381" s="571"/>
      <c r="HIO381" s="571"/>
      <c r="HIP381" s="571"/>
      <c r="HIQ381" s="571"/>
      <c r="HIR381" s="571"/>
      <c r="HIS381" s="571"/>
      <c r="HIT381" s="571"/>
      <c r="HIU381" s="571"/>
      <c r="HIV381" s="571"/>
      <c r="HIW381" s="571"/>
      <c r="HIX381" s="571"/>
      <c r="HIY381" s="571"/>
      <c r="HIZ381" s="571"/>
      <c r="HJA381" s="571"/>
      <c r="HJB381" s="571"/>
      <c r="HJC381" s="571"/>
      <c r="HJD381" s="571"/>
      <c r="HJE381" s="571"/>
      <c r="HJF381" s="571"/>
      <c r="HJG381" s="571"/>
      <c r="HJH381" s="571"/>
      <c r="HJI381" s="571"/>
      <c r="HJJ381" s="571"/>
      <c r="HJK381" s="571"/>
      <c r="HJL381" s="571"/>
      <c r="HJM381" s="571"/>
      <c r="HJN381" s="571"/>
      <c r="HJO381" s="571"/>
      <c r="HJP381" s="571"/>
      <c r="HJQ381" s="571"/>
      <c r="HJR381" s="571"/>
      <c r="HJS381" s="571"/>
      <c r="HJT381" s="571"/>
      <c r="HJU381" s="571"/>
      <c r="HJV381" s="571"/>
      <c r="HJW381" s="571"/>
      <c r="HJX381" s="571"/>
      <c r="HJY381" s="571"/>
      <c r="HJZ381" s="571"/>
      <c r="HKA381" s="571"/>
      <c r="HKB381" s="571"/>
      <c r="HKC381" s="571"/>
      <c r="HKD381" s="571"/>
      <c r="HKE381" s="571"/>
      <c r="HKF381" s="571"/>
      <c r="HKG381" s="571"/>
      <c r="HKH381" s="571"/>
      <c r="HKI381" s="571"/>
      <c r="HKJ381" s="571"/>
      <c r="HKK381" s="571"/>
      <c r="HKL381" s="571"/>
      <c r="HKM381" s="571"/>
      <c r="HKN381" s="571"/>
      <c r="HKO381" s="571"/>
      <c r="HKP381" s="571"/>
      <c r="HKQ381" s="571"/>
      <c r="HKR381" s="571"/>
      <c r="HKS381" s="571"/>
      <c r="HKT381" s="571"/>
      <c r="HKU381" s="571"/>
      <c r="HKV381" s="571"/>
      <c r="HKW381" s="571"/>
      <c r="HKX381" s="571"/>
      <c r="HKY381" s="571"/>
      <c r="HKZ381" s="571"/>
      <c r="HLA381" s="571"/>
      <c r="HLB381" s="571"/>
      <c r="HLC381" s="571"/>
      <c r="HLD381" s="571"/>
      <c r="HLE381" s="571"/>
      <c r="HLF381" s="571"/>
      <c r="HLG381" s="571"/>
      <c r="HLH381" s="571"/>
      <c r="HLI381" s="571"/>
      <c r="HLJ381" s="571"/>
      <c r="HLK381" s="571"/>
      <c r="HLL381" s="571"/>
      <c r="HLM381" s="571"/>
      <c r="HLN381" s="571"/>
      <c r="HLO381" s="571"/>
      <c r="HLP381" s="571"/>
      <c r="HLQ381" s="571"/>
      <c r="HLR381" s="571"/>
      <c r="HLS381" s="571"/>
      <c r="HLT381" s="571"/>
      <c r="HLU381" s="571"/>
      <c r="HLV381" s="571"/>
      <c r="HLW381" s="571"/>
      <c r="HLX381" s="571"/>
      <c r="HLY381" s="571"/>
      <c r="HLZ381" s="571"/>
      <c r="HMA381" s="571"/>
      <c r="HMB381" s="571"/>
      <c r="HMC381" s="571"/>
      <c r="HMD381" s="571"/>
      <c r="HME381" s="571"/>
      <c r="HMF381" s="571"/>
      <c r="HMG381" s="571"/>
      <c r="HMH381" s="571"/>
      <c r="HMI381" s="571"/>
      <c r="HMJ381" s="571"/>
      <c r="HMK381" s="571"/>
      <c r="HML381" s="571"/>
      <c r="HMM381" s="571"/>
      <c r="HMN381" s="571"/>
      <c r="HMO381" s="571"/>
      <c r="HMP381" s="571"/>
      <c r="HMQ381" s="571"/>
      <c r="HMR381" s="571"/>
      <c r="HMS381" s="571"/>
      <c r="HMT381" s="571"/>
      <c r="HMU381" s="571"/>
      <c r="HMV381" s="571"/>
      <c r="HMW381" s="571"/>
      <c r="HMX381" s="571"/>
      <c r="HMY381" s="571"/>
      <c r="HMZ381" s="571"/>
      <c r="HNA381" s="571"/>
      <c r="HNB381" s="571"/>
      <c r="HNC381" s="571"/>
      <c r="HND381" s="571"/>
      <c r="HNE381" s="571"/>
      <c r="HNF381" s="571"/>
      <c r="HNG381" s="571"/>
      <c r="HNH381" s="571"/>
      <c r="HNI381" s="571"/>
      <c r="HNJ381" s="571"/>
      <c r="HNK381" s="571"/>
      <c r="HNL381" s="571"/>
      <c r="HNM381" s="571"/>
      <c r="HNN381" s="571"/>
      <c r="HNO381" s="571"/>
      <c r="HNP381" s="571"/>
      <c r="HNQ381" s="571"/>
      <c r="HNR381" s="571"/>
      <c r="HNS381" s="571"/>
      <c r="HNT381" s="571"/>
      <c r="HNU381" s="571"/>
      <c r="HNV381" s="571"/>
      <c r="HNW381" s="571"/>
      <c r="HNX381" s="571"/>
      <c r="HNY381" s="571"/>
      <c r="HNZ381" s="571"/>
      <c r="HOA381" s="571"/>
      <c r="HOB381" s="571"/>
      <c r="HOC381" s="571"/>
      <c r="HOD381" s="571"/>
      <c r="HOE381" s="571"/>
      <c r="HOF381" s="571"/>
      <c r="HOG381" s="571"/>
      <c r="HOH381" s="571"/>
      <c r="HOI381" s="571"/>
      <c r="HOJ381" s="571"/>
      <c r="HOK381" s="571"/>
      <c r="HOL381" s="571"/>
      <c r="HOM381" s="571"/>
      <c r="HON381" s="571"/>
      <c r="HOO381" s="571"/>
      <c r="HOP381" s="571"/>
      <c r="HOQ381" s="571"/>
      <c r="HOR381" s="571"/>
      <c r="HOS381" s="571"/>
      <c r="HOT381" s="571"/>
      <c r="HOU381" s="571"/>
      <c r="HOV381" s="571"/>
      <c r="HOW381" s="571"/>
      <c r="HOX381" s="571"/>
      <c r="HOY381" s="571"/>
      <c r="HOZ381" s="571"/>
      <c r="HPA381" s="571"/>
      <c r="HPB381" s="571"/>
      <c r="HPC381" s="571"/>
      <c r="HPD381" s="571"/>
      <c r="HPE381" s="571"/>
      <c r="HPF381" s="571"/>
      <c r="HPG381" s="571"/>
      <c r="HPH381" s="571"/>
      <c r="HPI381" s="571"/>
      <c r="HPJ381" s="571"/>
      <c r="HPK381" s="571"/>
      <c r="HPL381" s="571"/>
      <c r="HPM381" s="571"/>
      <c r="HPN381" s="571"/>
      <c r="HPO381" s="571"/>
      <c r="HPP381" s="571"/>
      <c r="HPQ381" s="571"/>
      <c r="HPR381" s="571"/>
      <c r="HPS381" s="571"/>
      <c r="HPT381" s="571"/>
      <c r="HPU381" s="571"/>
      <c r="HPV381" s="571"/>
      <c r="HPW381" s="571"/>
      <c r="HPX381" s="571"/>
      <c r="HPY381" s="571"/>
      <c r="HPZ381" s="571"/>
      <c r="HQA381" s="571"/>
      <c r="HQB381" s="571"/>
      <c r="HQC381" s="571"/>
      <c r="HQD381" s="571"/>
      <c r="HQE381" s="571"/>
      <c r="HQF381" s="571"/>
      <c r="HQG381" s="571"/>
      <c r="HQH381" s="571"/>
      <c r="HQI381" s="571"/>
      <c r="HQJ381" s="571"/>
      <c r="HQK381" s="571"/>
      <c r="HQL381" s="571"/>
      <c r="HQM381" s="571"/>
      <c r="HQN381" s="571"/>
      <c r="HQO381" s="571"/>
      <c r="HQP381" s="571"/>
      <c r="HQQ381" s="571"/>
      <c r="HQR381" s="571"/>
      <c r="HQS381" s="571"/>
      <c r="HQT381" s="571"/>
      <c r="HQU381" s="571"/>
      <c r="HQV381" s="571"/>
      <c r="HQW381" s="571"/>
      <c r="HQX381" s="571"/>
      <c r="HQY381" s="571"/>
      <c r="HQZ381" s="571"/>
      <c r="HRA381" s="571"/>
      <c r="HRB381" s="571"/>
      <c r="HRC381" s="571"/>
      <c r="HRD381" s="571"/>
      <c r="HRE381" s="571"/>
      <c r="HRF381" s="571"/>
      <c r="HRG381" s="571"/>
      <c r="HRH381" s="571"/>
      <c r="HRI381" s="571"/>
      <c r="HRJ381" s="571"/>
      <c r="HRK381" s="571"/>
      <c r="HRL381" s="571"/>
      <c r="HRM381" s="571"/>
      <c r="HRN381" s="571"/>
      <c r="HRO381" s="571"/>
      <c r="HRP381" s="571"/>
      <c r="HRS381" s="571"/>
      <c r="HRT381" s="571"/>
      <c r="HRU381" s="571"/>
      <c r="HRV381" s="571"/>
      <c r="HRW381" s="571"/>
      <c r="HRX381" s="571"/>
      <c r="HRY381" s="571"/>
      <c r="HRZ381" s="571"/>
      <c r="HSA381" s="571"/>
      <c r="HSB381" s="571"/>
      <c r="HSC381" s="571"/>
      <c r="HSD381" s="571"/>
      <c r="HSE381" s="571"/>
      <c r="HSF381" s="571"/>
      <c r="HSG381" s="571"/>
      <c r="HSH381" s="571"/>
      <c r="HSI381" s="571"/>
      <c r="HSJ381" s="571"/>
      <c r="HSK381" s="571"/>
      <c r="HSL381" s="571"/>
      <c r="HSM381" s="571"/>
      <c r="HSN381" s="571"/>
      <c r="HSO381" s="571"/>
      <c r="HSP381" s="571"/>
      <c r="HSQ381" s="571"/>
      <c r="HSR381" s="571"/>
      <c r="HSS381" s="571"/>
      <c r="HST381" s="571"/>
      <c r="HSU381" s="571"/>
      <c r="HSV381" s="571"/>
      <c r="HSW381" s="571"/>
      <c r="HSX381" s="571"/>
      <c r="HSY381" s="571"/>
      <c r="HSZ381" s="571"/>
      <c r="HTA381" s="571"/>
      <c r="HTB381" s="571"/>
      <c r="HTC381" s="571"/>
      <c r="HTD381" s="571"/>
      <c r="HTE381" s="571"/>
      <c r="HTF381" s="571"/>
      <c r="HTG381" s="571"/>
      <c r="HTH381" s="571"/>
      <c r="HTI381" s="571"/>
      <c r="HTJ381" s="571"/>
      <c r="HTK381" s="571"/>
      <c r="HTL381" s="571"/>
      <c r="HTM381" s="571"/>
      <c r="HTN381" s="571"/>
      <c r="HTO381" s="571"/>
      <c r="HTP381" s="571"/>
      <c r="HTQ381" s="571"/>
      <c r="HTR381" s="571"/>
      <c r="HTS381" s="571"/>
      <c r="HTT381" s="571"/>
      <c r="HTU381" s="571"/>
      <c r="HTV381" s="571"/>
      <c r="HTW381" s="571"/>
      <c r="HTX381" s="571"/>
      <c r="HTY381" s="571"/>
      <c r="HTZ381" s="571"/>
      <c r="HUA381" s="571"/>
      <c r="HUB381" s="571"/>
      <c r="HUC381" s="571"/>
      <c r="HUD381" s="571"/>
      <c r="HUE381" s="571"/>
      <c r="HUF381" s="571"/>
      <c r="HUG381" s="571"/>
      <c r="HUH381" s="571"/>
      <c r="HUI381" s="571"/>
      <c r="HUJ381" s="571"/>
      <c r="HUK381" s="571"/>
      <c r="HUL381" s="571"/>
      <c r="HUM381" s="571"/>
      <c r="HUN381" s="571"/>
      <c r="HUO381" s="571"/>
      <c r="HUP381" s="571"/>
      <c r="HUQ381" s="571"/>
      <c r="HUR381" s="571"/>
      <c r="HUS381" s="571"/>
      <c r="HUT381" s="571"/>
      <c r="HUU381" s="571"/>
      <c r="HUV381" s="571"/>
      <c r="HUW381" s="571"/>
      <c r="HUX381" s="571"/>
      <c r="HUY381" s="571"/>
      <c r="HUZ381" s="571"/>
      <c r="HVA381" s="571"/>
      <c r="HVB381" s="571"/>
      <c r="HVC381" s="571"/>
      <c r="HVD381" s="571"/>
      <c r="HVE381" s="571"/>
      <c r="HVF381" s="571"/>
      <c r="HVG381" s="571"/>
      <c r="HVH381" s="571"/>
      <c r="HVI381" s="571"/>
      <c r="HVJ381" s="571"/>
      <c r="HVK381" s="571"/>
      <c r="HVL381" s="571"/>
      <c r="HVM381" s="571"/>
      <c r="HVN381" s="571"/>
      <c r="HVO381" s="571"/>
      <c r="HVP381" s="571"/>
      <c r="HVQ381" s="571"/>
      <c r="HVR381" s="571"/>
      <c r="HVS381" s="571"/>
      <c r="HVT381" s="571"/>
      <c r="HVU381" s="571"/>
      <c r="HVV381" s="571"/>
      <c r="HVW381" s="571"/>
      <c r="HVX381" s="571"/>
      <c r="HVY381" s="571"/>
      <c r="HVZ381" s="571"/>
      <c r="HWA381" s="571"/>
      <c r="HWB381" s="571"/>
      <c r="HWC381" s="571"/>
      <c r="HWD381" s="571"/>
      <c r="HWE381" s="571"/>
      <c r="HWF381" s="571"/>
      <c r="HWG381" s="571"/>
      <c r="HWH381" s="571"/>
      <c r="HWI381" s="571"/>
      <c r="HWJ381" s="571"/>
      <c r="HWK381" s="571"/>
      <c r="HWL381" s="571"/>
      <c r="HWM381" s="571"/>
      <c r="HWN381" s="571"/>
      <c r="HWO381" s="571"/>
      <c r="HWP381" s="571"/>
      <c r="HWQ381" s="571"/>
      <c r="HWR381" s="571"/>
      <c r="HWS381" s="571"/>
      <c r="HWT381" s="571"/>
      <c r="HWU381" s="571"/>
      <c r="HWV381" s="571"/>
      <c r="HWW381" s="571"/>
      <c r="HWX381" s="571"/>
      <c r="HWY381" s="571"/>
      <c r="HWZ381" s="571"/>
      <c r="HXA381" s="571"/>
      <c r="HXB381" s="571"/>
      <c r="HXC381" s="571"/>
      <c r="HXD381" s="571"/>
      <c r="HXE381" s="571"/>
      <c r="HXF381" s="571"/>
      <c r="HXG381" s="571"/>
      <c r="HXH381" s="571"/>
      <c r="HXI381" s="571"/>
      <c r="HXJ381" s="571"/>
      <c r="HXK381" s="571"/>
      <c r="HXL381" s="571"/>
      <c r="HXM381" s="571"/>
      <c r="HXN381" s="571"/>
      <c r="HXO381" s="571"/>
      <c r="HXP381" s="571"/>
      <c r="HXQ381" s="571"/>
      <c r="HXR381" s="571"/>
      <c r="HXS381" s="571"/>
      <c r="HXT381" s="571"/>
      <c r="HXU381" s="571"/>
      <c r="HXV381" s="571"/>
      <c r="HXW381" s="571"/>
      <c r="HXX381" s="571"/>
      <c r="HXY381" s="571"/>
      <c r="HXZ381" s="571"/>
      <c r="HYA381" s="571"/>
      <c r="HYB381" s="571"/>
      <c r="HYC381" s="571"/>
      <c r="HYD381" s="571"/>
      <c r="HYE381" s="571"/>
      <c r="HYF381" s="571"/>
      <c r="HYG381" s="571"/>
      <c r="HYH381" s="571"/>
      <c r="HYI381" s="571"/>
      <c r="HYJ381" s="571"/>
      <c r="HYK381" s="571"/>
      <c r="HYL381" s="571"/>
      <c r="HYM381" s="571"/>
      <c r="HYN381" s="571"/>
      <c r="HYO381" s="571"/>
      <c r="HYP381" s="571"/>
      <c r="HYQ381" s="571"/>
      <c r="HYR381" s="571"/>
      <c r="HYS381" s="571"/>
      <c r="HYT381" s="571"/>
      <c r="HYU381" s="571"/>
      <c r="HYV381" s="571"/>
      <c r="HYW381" s="571"/>
      <c r="HYX381" s="571"/>
      <c r="HYY381" s="571"/>
      <c r="HYZ381" s="571"/>
      <c r="HZA381" s="571"/>
      <c r="HZB381" s="571"/>
      <c r="HZC381" s="571"/>
      <c r="HZD381" s="571"/>
      <c r="HZE381" s="571"/>
      <c r="HZF381" s="571"/>
      <c r="HZG381" s="571"/>
      <c r="HZH381" s="571"/>
      <c r="HZI381" s="571"/>
      <c r="HZJ381" s="571"/>
      <c r="HZK381" s="571"/>
      <c r="HZL381" s="571"/>
      <c r="HZM381" s="571"/>
      <c r="HZN381" s="571"/>
      <c r="HZO381" s="571"/>
      <c r="HZP381" s="571"/>
      <c r="HZQ381" s="571"/>
      <c r="HZR381" s="571"/>
      <c r="HZS381" s="571"/>
      <c r="HZT381" s="571"/>
      <c r="HZU381" s="571"/>
      <c r="HZV381" s="571"/>
      <c r="HZW381" s="571"/>
      <c r="HZX381" s="571"/>
      <c r="HZY381" s="571"/>
      <c r="HZZ381" s="571"/>
      <c r="IAA381" s="571"/>
      <c r="IAB381" s="571"/>
      <c r="IAC381" s="571"/>
      <c r="IAD381" s="571"/>
      <c r="IAE381" s="571"/>
      <c r="IAF381" s="571"/>
      <c r="IAG381" s="571"/>
      <c r="IAH381" s="571"/>
      <c r="IAI381" s="571"/>
      <c r="IAJ381" s="571"/>
      <c r="IAK381" s="571"/>
      <c r="IAL381" s="571"/>
      <c r="IAM381" s="571"/>
      <c r="IAN381" s="571"/>
      <c r="IAO381" s="571"/>
      <c r="IAP381" s="571"/>
      <c r="IAQ381" s="571"/>
      <c r="IAR381" s="571"/>
      <c r="IAS381" s="571"/>
      <c r="IAT381" s="571"/>
      <c r="IAU381" s="571"/>
      <c r="IAV381" s="571"/>
      <c r="IAW381" s="571"/>
      <c r="IAX381" s="571"/>
      <c r="IAY381" s="571"/>
      <c r="IAZ381" s="571"/>
      <c r="IBA381" s="571"/>
      <c r="IBB381" s="571"/>
      <c r="IBC381" s="571"/>
      <c r="IBD381" s="571"/>
      <c r="IBE381" s="571"/>
      <c r="IBF381" s="571"/>
      <c r="IBG381" s="571"/>
      <c r="IBH381" s="571"/>
      <c r="IBI381" s="571"/>
      <c r="IBJ381" s="571"/>
      <c r="IBK381" s="571"/>
      <c r="IBL381" s="571"/>
      <c r="IBO381" s="571"/>
      <c r="IBP381" s="571"/>
      <c r="IBQ381" s="571"/>
      <c r="IBR381" s="571"/>
      <c r="IBS381" s="571"/>
      <c r="IBT381" s="571"/>
      <c r="IBU381" s="571"/>
      <c r="IBV381" s="571"/>
      <c r="IBW381" s="571"/>
      <c r="IBX381" s="571"/>
      <c r="IBY381" s="571"/>
      <c r="IBZ381" s="571"/>
      <c r="ICA381" s="571"/>
      <c r="ICB381" s="571"/>
      <c r="ICC381" s="571"/>
      <c r="ICD381" s="571"/>
      <c r="ICE381" s="571"/>
      <c r="ICF381" s="571"/>
      <c r="ICG381" s="571"/>
      <c r="ICH381" s="571"/>
      <c r="ICI381" s="571"/>
      <c r="ICJ381" s="571"/>
      <c r="ICK381" s="571"/>
      <c r="ICL381" s="571"/>
      <c r="ICM381" s="571"/>
      <c r="ICN381" s="571"/>
      <c r="ICO381" s="571"/>
      <c r="ICP381" s="571"/>
      <c r="ICQ381" s="571"/>
      <c r="ICR381" s="571"/>
      <c r="ICS381" s="571"/>
      <c r="ICT381" s="571"/>
      <c r="ICU381" s="571"/>
      <c r="ICV381" s="571"/>
      <c r="ICW381" s="571"/>
      <c r="ICX381" s="571"/>
      <c r="ICY381" s="571"/>
      <c r="ICZ381" s="571"/>
      <c r="IDA381" s="571"/>
      <c r="IDB381" s="571"/>
      <c r="IDC381" s="571"/>
      <c r="IDD381" s="571"/>
      <c r="IDE381" s="571"/>
      <c r="IDF381" s="571"/>
      <c r="IDG381" s="571"/>
      <c r="IDH381" s="571"/>
      <c r="IDI381" s="571"/>
      <c r="IDJ381" s="571"/>
      <c r="IDK381" s="571"/>
      <c r="IDL381" s="571"/>
      <c r="IDM381" s="571"/>
      <c r="IDN381" s="571"/>
      <c r="IDO381" s="571"/>
      <c r="IDP381" s="571"/>
      <c r="IDQ381" s="571"/>
      <c r="IDR381" s="571"/>
      <c r="IDS381" s="571"/>
      <c r="IDT381" s="571"/>
      <c r="IDU381" s="571"/>
      <c r="IDV381" s="571"/>
      <c r="IDW381" s="571"/>
      <c r="IDX381" s="571"/>
      <c r="IDY381" s="571"/>
      <c r="IDZ381" s="571"/>
      <c r="IEA381" s="571"/>
      <c r="IEB381" s="571"/>
      <c r="IEC381" s="571"/>
      <c r="IED381" s="571"/>
      <c r="IEE381" s="571"/>
      <c r="IEF381" s="571"/>
      <c r="IEG381" s="571"/>
      <c r="IEH381" s="571"/>
      <c r="IEI381" s="571"/>
      <c r="IEJ381" s="571"/>
      <c r="IEK381" s="571"/>
      <c r="IEL381" s="571"/>
      <c r="IEM381" s="571"/>
      <c r="IEN381" s="571"/>
      <c r="IEO381" s="571"/>
      <c r="IEP381" s="571"/>
      <c r="IEQ381" s="571"/>
      <c r="IER381" s="571"/>
      <c r="IES381" s="571"/>
      <c r="IET381" s="571"/>
      <c r="IEU381" s="571"/>
      <c r="IEV381" s="571"/>
      <c r="IEW381" s="571"/>
      <c r="IEX381" s="571"/>
      <c r="IEY381" s="571"/>
      <c r="IEZ381" s="571"/>
      <c r="IFA381" s="571"/>
      <c r="IFB381" s="571"/>
      <c r="IFC381" s="571"/>
      <c r="IFD381" s="571"/>
      <c r="IFE381" s="571"/>
      <c r="IFF381" s="571"/>
      <c r="IFG381" s="571"/>
      <c r="IFH381" s="571"/>
      <c r="IFI381" s="571"/>
      <c r="IFJ381" s="571"/>
      <c r="IFK381" s="571"/>
      <c r="IFL381" s="571"/>
      <c r="IFM381" s="571"/>
      <c r="IFN381" s="571"/>
      <c r="IFO381" s="571"/>
      <c r="IFP381" s="571"/>
      <c r="IFQ381" s="571"/>
      <c r="IFR381" s="571"/>
      <c r="IFS381" s="571"/>
      <c r="IFT381" s="571"/>
      <c r="IFU381" s="571"/>
      <c r="IFV381" s="571"/>
      <c r="IFW381" s="571"/>
      <c r="IFX381" s="571"/>
      <c r="IFY381" s="571"/>
      <c r="IFZ381" s="571"/>
      <c r="IGA381" s="571"/>
      <c r="IGB381" s="571"/>
      <c r="IGC381" s="571"/>
      <c r="IGD381" s="571"/>
      <c r="IGE381" s="571"/>
      <c r="IGF381" s="571"/>
      <c r="IGG381" s="571"/>
      <c r="IGH381" s="571"/>
      <c r="IGI381" s="571"/>
      <c r="IGJ381" s="571"/>
      <c r="IGK381" s="571"/>
      <c r="IGL381" s="571"/>
      <c r="IGM381" s="571"/>
      <c r="IGN381" s="571"/>
      <c r="IGO381" s="571"/>
      <c r="IGP381" s="571"/>
      <c r="IGQ381" s="571"/>
      <c r="IGR381" s="571"/>
      <c r="IGS381" s="571"/>
      <c r="IGT381" s="571"/>
      <c r="IGU381" s="571"/>
      <c r="IGV381" s="571"/>
      <c r="IGW381" s="571"/>
      <c r="IGX381" s="571"/>
      <c r="IGY381" s="571"/>
      <c r="IGZ381" s="571"/>
      <c r="IHA381" s="571"/>
      <c r="IHB381" s="571"/>
      <c r="IHC381" s="571"/>
      <c r="IHD381" s="571"/>
      <c r="IHE381" s="571"/>
      <c r="IHF381" s="571"/>
      <c r="IHG381" s="571"/>
      <c r="IHH381" s="571"/>
      <c r="IHI381" s="571"/>
      <c r="IHJ381" s="571"/>
      <c r="IHK381" s="571"/>
      <c r="IHL381" s="571"/>
      <c r="IHM381" s="571"/>
      <c r="IHN381" s="571"/>
      <c r="IHO381" s="571"/>
      <c r="IHP381" s="571"/>
      <c r="IHQ381" s="571"/>
      <c r="IHR381" s="571"/>
      <c r="IHS381" s="571"/>
      <c r="IHT381" s="571"/>
      <c r="IHU381" s="571"/>
      <c r="IHV381" s="571"/>
      <c r="IHW381" s="571"/>
      <c r="IHX381" s="571"/>
      <c r="IHY381" s="571"/>
      <c r="IHZ381" s="571"/>
      <c r="IIA381" s="571"/>
      <c r="IIB381" s="571"/>
      <c r="IIC381" s="571"/>
      <c r="IID381" s="571"/>
      <c r="IIE381" s="571"/>
      <c r="IIF381" s="571"/>
      <c r="IIG381" s="571"/>
      <c r="IIH381" s="571"/>
      <c r="III381" s="571"/>
      <c r="IIJ381" s="571"/>
      <c r="IIK381" s="571"/>
      <c r="IIL381" s="571"/>
      <c r="IIM381" s="571"/>
      <c r="IIN381" s="571"/>
      <c r="IIO381" s="571"/>
      <c r="IIP381" s="571"/>
      <c r="IIQ381" s="571"/>
      <c r="IIR381" s="571"/>
      <c r="IIS381" s="571"/>
      <c r="IIT381" s="571"/>
      <c r="IIU381" s="571"/>
      <c r="IIV381" s="571"/>
      <c r="IIW381" s="571"/>
      <c r="IIX381" s="571"/>
      <c r="IIY381" s="571"/>
      <c r="IIZ381" s="571"/>
      <c r="IJA381" s="571"/>
      <c r="IJB381" s="571"/>
      <c r="IJC381" s="571"/>
      <c r="IJD381" s="571"/>
      <c r="IJE381" s="571"/>
      <c r="IJF381" s="571"/>
      <c r="IJG381" s="571"/>
      <c r="IJH381" s="571"/>
      <c r="IJI381" s="571"/>
      <c r="IJJ381" s="571"/>
      <c r="IJK381" s="571"/>
      <c r="IJL381" s="571"/>
      <c r="IJM381" s="571"/>
      <c r="IJN381" s="571"/>
      <c r="IJO381" s="571"/>
      <c r="IJP381" s="571"/>
      <c r="IJQ381" s="571"/>
      <c r="IJR381" s="571"/>
      <c r="IJS381" s="571"/>
      <c r="IJT381" s="571"/>
      <c r="IJU381" s="571"/>
      <c r="IJV381" s="571"/>
      <c r="IJW381" s="571"/>
      <c r="IJX381" s="571"/>
      <c r="IJY381" s="571"/>
      <c r="IJZ381" s="571"/>
      <c r="IKA381" s="571"/>
      <c r="IKB381" s="571"/>
      <c r="IKC381" s="571"/>
      <c r="IKD381" s="571"/>
      <c r="IKE381" s="571"/>
      <c r="IKF381" s="571"/>
      <c r="IKG381" s="571"/>
      <c r="IKH381" s="571"/>
      <c r="IKI381" s="571"/>
      <c r="IKJ381" s="571"/>
      <c r="IKK381" s="571"/>
      <c r="IKL381" s="571"/>
      <c r="IKM381" s="571"/>
      <c r="IKN381" s="571"/>
      <c r="IKO381" s="571"/>
      <c r="IKP381" s="571"/>
      <c r="IKQ381" s="571"/>
      <c r="IKR381" s="571"/>
      <c r="IKS381" s="571"/>
      <c r="IKT381" s="571"/>
      <c r="IKU381" s="571"/>
      <c r="IKV381" s="571"/>
      <c r="IKW381" s="571"/>
      <c r="IKX381" s="571"/>
      <c r="IKY381" s="571"/>
      <c r="IKZ381" s="571"/>
      <c r="ILA381" s="571"/>
      <c r="ILB381" s="571"/>
      <c r="ILC381" s="571"/>
      <c r="ILD381" s="571"/>
      <c r="ILE381" s="571"/>
      <c r="ILF381" s="571"/>
      <c r="ILG381" s="571"/>
      <c r="ILH381" s="571"/>
      <c r="ILK381" s="571"/>
      <c r="ILL381" s="571"/>
      <c r="ILM381" s="571"/>
      <c r="ILN381" s="571"/>
      <c r="ILO381" s="571"/>
      <c r="ILP381" s="571"/>
      <c r="ILQ381" s="571"/>
      <c r="ILR381" s="571"/>
      <c r="ILS381" s="571"/>
      <c r="ILT381" s="571"/>
      <c r="ILU381" s="571"/>
      <c r="ILV381" s="571"/>
      <c r="ILW381" s="571"/>
      <c r="ILX381" s="571"/>
      <c r="ILY381" s="571"/>
      <c r="ILZ381" s="571"/>
      <c r="IMA381" s="571"/>
      <c r="IMB381" s="571"/>
      <c r="IMC381" s="571"/>
      <c r="IMD381" s="571"/>
      <c r="IME381" s="571"/>
      <c r="IMF381" s="571"/>
      <c r="IMG381" s="571"/>
      <c r="IMH381" s="571"/>
      <c r="IMI381" s="571"/>
      <c r="IMJ381" s="571"/>
      <c r="IMK381" s="571"/>
      <c r="IML381" s="571"/>
      <c r="IMM381" s="571"/>
      <c r="IMN381" s="571"/>
      <c r="IMO381" s="571"/>
      <c r="IMP381" s="571"/>
      <c r="IMQ381" s="571"/>
      <c r="IMR381" s="571"/>
      <c r="IMS381" s="571"/>
      <c r="IMT381" s="571"/>
      <c r="IMU381" s="571"/>
      <c r="IMV381" s="571"/>
      <c r="IMW381" s="571"/>
      <c r="IMX381" s="571"/>
      <c r="IMY381" s="571"/>
      <c r="IMZ381" s="571"/>
      <c r="INA381" s="571"/>
      <c r="INB381" s="571"/>
      <c r="INC381" s="571"/>
      <c r="IND381" s="571"/>
      <c r="INE381" s="571"/>
      <c r="INF381" s="571"/>
      <c r="ING381" s="571"/>
      <c r="INH381" s="571"/>
      <c r="INI381" s="571"/>
      <c r="INJ381" s="571"/>
      <c r="INK381" s="571"/>
      <c r="INL381" s="571"/>
      <c r="INM381" s="571"/>
      <c r="INN381" s="571"/>
      <c r="INO381" s="571"/>
      <c r="INP381" s="571"/>
      <c r="INQ381" s="571"/>
      <c r="INR381" s="571"/>
      <c r="INS381" s="571"/>
      <c r="INT381" s="571"/>
      <c r="INU381" s="571"/>
      <c r="INV381" s="571"/>
      <c r="INW381" s="571"/>
      <c r="INX381" s="571"/>
      <c r="INY381" s="571"/>
      <c r="INZ381" s="571"/>
      <c r="IOA381" s="571"/>
      <c r="IOB381" s="571"/>
      <c r="IOC381" s="571"/>
      <c r="IOD381" s="571"/>
      <c r="IOE381" s="571"/>
      <c r="IOF381" s="571"/>
      <c r="IOG381" s="571"/>
      <c r="IOH381" s="571"/>
      <c r="IOI381" s="571"/>
      <c r="IOJ381" s="571"/>
      <c r="IOK381" s="571"/>
      <c r="IOL381" s="571"/>
      <c r="IOM381" s="571"/>
      <c r="ION381" s="571"/>
      <c r="IOO381" s="571"/>
      <c r="IOP381" s="571"/>
      <c r="IOQ381" s="571"/>
      <c r="IOR381" s="571"/>
      <c r="IOS381" s="571"/>
      <c r="IOT381" s="571"/>
      <c r="IOU381" s="571"/>
      <c r="IOV381" s="571"/>
      <c r="IOW381" s="571"/>
      <c r="IOX381" s="571"/>
      <c r="IOY381" s="571"/>
      <c r="IOZ381" s="571"/>
      <c r="IPA381" s="571"/>
      <c r="IPB381" s="571"/>
      <c r="IPC381" s="571"/>
      <c r="IPD381" s="571"/>
      <c r="IPE381" s="571"/>
      <c r="IPF381" s="571"/>
      <c r="IPG381" s="571"/>
      <c r="IPH381" s="571"/>
      <c r="IPI381" s="571"/>
      <c r="IPJ381" s="571"/>
      <c r="IPK381" s="571"/>
      <c r="IPL381" s="571"/>
      <c r="IPM381" s="571"/>
      <c r="IPN381" s="571"/>
      <c r="IPO381" s="571"/>
      <c r="IPP381" s="571"/>
      <c r="IPQ381" s="571"/>
      <c r="IPR381" s="571"/>
      <c r="IPS381" s="571"/>
      <c r="IPT381" s="571"/>
      <c r="IPU381" s="571"/>
      <c r="IPV381" s="571"/>
      <c r="IPW381" s="571"/>
      <c r="IPX381" s="571"/>
      <c r="IPY381" s="571"/>
      <c r="IPZ381" s="571"/>
      <c r="IQA381" s="571"/>
      <c r="IQB381" s="571"/>
      <c r="IQC381" s="571"/>
      <c r="IQD381" s="571"/>
      <c r="IQE381" s="571"/>
      <c r="IQF381" s="571"/>
      <c r="IQG381" s="571"/>
      <c r="IQH381" s="571"/>
      <c r="IQI381" s="571"/>
      <c r="IQJ381" s="571"/>
      <c r="IQK381" s="571"/>
      <c r="IQL381" s="571"/>
      <c r="IQM381" s="571"/>
      <c r="IQN381" s="571"/>
      <c r="IQO381" s="571"/>
      <c r="IQP381" s="571"/>
      <c r="IQQ381" s="571"/>
      <c r="IQR381" s="571"/>
      <c r="IQS381" s="571"/>
      <c r="IQT381" s="571"/>
      <c r="IQU381" s="571"/>
      <c r="IQV381" s="571"/>
      <c r="IQW381" s="571"/>
      <c r="IQX381" s="571"/>
      <c r="IQY381" s="571"/>
      <c r="IQZ381" s="571"/>
      <c r="IRA381" s="571"/>
      <c r="IRB381" s="571"/>
      <c r="IRC381" s="571"/>
      <c r="IRD381" s="571"/>
      <c r="IRE381" s="571"/>
      <c r="IRF381" s="571"/>
      <c r="IRG381" s="571"/>
      <c r="IRH381" s="571"/>
      <c r="IRI381" s="571"/>
      <c r="IRJ381" s="571"/>
      <c r="IRK381" s="571"/>
      <c r="IRL381" s="571"/>
      <c r="IRM381" s="571"/>
      <c r="IRN381" s="571"/>
      <c r="IRO381" s="571"/>
      <c r="IRP381" s="571"/>
      <c r="IRQ381" s="571"/>
      <c r="IRR381" s="571"/>
      <c r="IRS381" s="571"/>
      <c r="IRT381" s="571"/>
      <c r="IRU381" s="571"/>
      <c r="IRV381" s="571"/>
      <c r="IRW381" s="571"/>
      <c r="IRX381" s="571"/>
      <c r="IRY381" s="571"/>
      <c r="IRZ381" s="571"/>
      <c r="ISA381" s="571"/>
      <c r="ISB381" s="571"/>
      <c r="ISC381" s="571"/>
      <c r="ISD381" s="571"/>
      <c r="ISE381" s="571"/>
      <c r="ISF381" s="571"/>
      <c r="ISG381" s="571"/>
      <c r="ISH381" s="571"/>
      <c r="ISI381" s="571"/>
      <c r="ISJ381" s="571"/>
      <c r="ISK381" s="571"/>
      <c r="ISL381" s="571"/>
      <c r="ISM381" s="571"/>
      <c r="ISN381" s="571"/>
      <c r="ISO381" s="571"/>
      <c r="ISP381" s="571"/>
      <c r="ISQ381" s="571"/>
      <c r="ISR381" s="571"/>
      <c r="ISS381" s="571"/>
      <c r="IST381" s="571"/>
      <c r="ISU381" s="571"/>
      <c r="ISV381" s="571"/>
      <c r="ISW381" s="571"/>
      <c r="ISX381" s="571"/>
      <c r="ISY381" s="571"/>
      <c r="ISZ381" s="571"/>
      <c r="ITA381" s="571"/>
      <c r="ITB381" s="571"/>
      <c r="ITC381" s="571"/>
      <c r="ITD381" s="571"/>
      <c r="ITE381" s="571"/>
      <c r="ITF381" s="571"/>
      <c r="ITG381" s="571"/>
      <c r="ITH381" s="571"/>
      <c r="ITI381" s="571"/>
      <c r="ITJ381" s="571"/>
      <c r="ITK381" s="571"/>
      <c r="ITL381" s="571"/>
      <c r="ITM381" s="571"/>
      <c r="ITN381" s="571"/>
      <c r="ITO381" s="571"/>
      <c r="ITP381" s="571"/>
      <c r="ITQ381" s="571"/>
      <c r="ITR381" s="571"/>
      <c r="ITS381" s="571"/>
      <c r="ITT381" s="571"/>
      <c r="ITU381" s="571"/>
      <c r="ITV381" s="571"/>
      <c r="ITW381" s="571"/>
      <c r="ITX381" s="571"/>
      <c r="ITY381" s="571"/>
      <c r="ITZ381" s="571"/>
      <c r="IUA381" s="571"/>
      <c r="IUB381" s="571"/>
      <c r="IUC381" s="571"/>
      <c r="IUD381" s="571"/>
      <c r="IUE381" s="571"/>
      <c r="IUF381" s="571"/>
      <c r="IUG381" s="571"/>
      <c r="IUH381" s="571"/>
      <c r="IUI381" s="571"/>
      <c r="IUJ381" s="571"/>
      <c r="IUK381" s="571"/>
      <c r="IUL381" s="571"/>
      <c r="IUM381" s="571"/>
      <c r="IUN381" s="571"/>
      <c r="IUO381" s="571"/>
      <c r="IUP381" s="571"/>
      <c r="IUQ381" s="571"/>
      <c r="IUR381" s="571"/>
      <c r="IUS381" s="571"/>
      <c r="IUT381" s="571"/>
      <c r="IUU381" s="571"/>
      <c r="IUV381" s="571"/>
      <c r="IUW381" s="571"/>
      <c r="IUX381" s="571"/>
      <c r="IUY381" s="571"/>
      <c r="IUZ381" s="571"/>
      <c r="IVA381" s="571"/>
      <c r="IVB381" s="571"/>
      <c r="IVC381" s="571"/>
      <c r="IVD381" s="571"/>
      <c r="IVG381" s="571"/>
      <c r="IVH381" s="571"/>
      <c r="IVI381" s="571"/>
      <c r="IVJ381" s="571"/>
      <c r="IVK381" s="571"/>
      <c r="IVL381" s="571"/>
      <c r="IVM381" s="571"/>
      <c r="IVN381" s="571"/>
      <c r="IVO381" s="571"/>
      <c r="IVP381" s="571"/>
      <c r="IVQ381" s="571"/>
      <c r="IVR381" s="571"/>
      <c r="IVS381" s="571"/>
      <c r="IVT381" s="571"/>
      <c r="IVU381" s="571"/>
      <c r="IVV381" s="571"/>
      <c r="IVW381" s="571"/>
      <c r="IVX381" s="571"/>
      <c r="IVY381" s="571"/>
      <c r="IVZ381" s="571"/>
      <c r="IWA381" s="571"/>
      <c r="IWB381" s="571"/>
      <c r="IWC381" s="571"/>
      <c r="IWD381" s="571"/>
      <c r="IWE381" s="571"/>
      <c r="IWF381" s="571"/>
      <c r="IWG381" s="571"/>
      <c r="IWH381" s="571"/>
      <c r="IWI381" s="571"/>
      <c r="IWJ381" s="571"/>
      <c r="IWK381" s="571"/>
      <c r="IWL381" s="571"/>
      <c r="IWM381" s="571"/>
      <c r="IWN381" s="571"/>
      <c r="IWO381" s="571"/>
      <c r="IWP381" s="571"/>
      <c r="IWQ381" s="571"/>
      <c r="IWR381" s="571"/>
      <c r="IWS381" s="571"/>
      <c r="IWT381" s="571"/>
      <c r="IWU381" s="571"/>
      <c r="IWV381" s="571"/>
      <c r="IWW381" s="571"/>
      <c r="IWX381" s="571"/>
      <c r="IWY381" s="571"/>
      <c r="IWZ381" s="571"/>
      <c r="IXA381" s="571"/>
      <c r="IXB381" s="571"/>
      <c r="IXC381" s="571"/>
      <c r="IXD381" s="571"/>
      <c r="IXE381" s="571"/>
      <c r="IXF381" s="571"/>
      <c r="IXG381" s="571"/>
      <c r="IXH381" s="571"/>
      <c r="IXI381" s="571"/>
      <c r="IXJ381" s="571"/>
      <c r="IXK381" s="571"/>
      <c r="IXL381" s="571"/>
      <c r="IXM381" s="571"/>
      <c r="IXN381" s="571"/>
      <c r="IXO381" s="571"/>
      <c r="IXP381" s="571"/>
      <c r="IXQ381" s="571"/>
      <c r="IXR381" s="571"/>
      <c r="IXS381" s="571"/>
      <c r="IXT381" s="571"/>
      <c r="IXU381" s="571"/>
      <c r="IXV381" s="571"/>
      <c r="IXW381" s="571"/>
      <c r="IXX381" s="571"/>
      <c r="IXY381" s="571"/>
      <c r="IXZ381" s="571"/>
      <c r="IYA381" s="571"/>
      <c r="IYB381" s="571"/>
      <c r="IYC381" s="571"/>
      <c r="IYD381" s="571"/>
      <c r="IYE381" s="571"/>
      <c r="IYF381" s="571"/>
      <c r="IYG381" s="571"/>
      <c r="IYH381" s="571"/>
      <c r="IYI381" s="571"/>
      <c r="IYJ381" s="571"/>
      <c r="IYK381" s="571"/>
      <c r="IYL381" s="571"/>
      <c r="IYM381" s="571"/>
      <c r="IYN381" s="571"/>
      <c r="IYO381" s="571"/>
      <c r="IYP381" s="571"/>
      <c r="IYQ381" s="571"/>
      <c r="IYR381" s="571"/>
      <c r="IYS381" s="571"/>
      <c r="IYT381" s="571"/>
      <c r="IYU381" s="571"/>
      <c r="IYV381" s="571"/>
      <c r="IYW381" s="571"/>
      <c r="IYX381" s="571"/>
      <c r="IYY381" s="571"/>
      <c r="IYZ381" s="571"/>
      <c r="IZA381" s="571"/>
      <c r="IZB381" s="571"/>
      <c r="IZC381" s="571"/>
      <c r="IZD381" s="571"/>
      <c r="IZE381" s="571"/>
      <c r="IZF381" s="571"/>
      <c r="IZG381" s="571"/>
      <c r="IZH381" s="571"/>
      <c r="IZI381" s="571"/>
      <c r="IZJ381" s="571"/>
      <c r="IZK381" s="571"/>
      <c r="IZL381" s="571"/>
      <c r="IZM381" s="571"/>
      <c r="IZN381" s="571"/>
      <c r="IZO381" s="571"/>
      <c r="IZP381" s="571"/>
      <c r="IZQ381" s="571"/>
      <c r="IZR381" s="571"/>
      <c r="IZS381" s="571"/>
      <c r="IZT381" s="571"/>
      <c r="IZU381" s="571"/>
      <c r="IZV381" s="571"/>
      <c r="IZW381" s="571"/>
      <c r="IZX381" s="571"/>
      <c r="IZY381" s="571"/>
      <c r="IZZ381" s="571"/>
      <c r="JAA381" s="571"/>
      <c r="JAB381" s="571"/>
      <c r="JAC381" s="571"/>
      <c r="JAD381" s="571"/>
      <c r="JAE381" s="571"/>
      <c r="JAF381" s="571"/>
      <c r="JAG381" s="571"/>
      <c r="JAH381" s="571"/>
      <c r="JAI381" s="571"/>
      <c r="JAJ381" s="571"/>
      <c r="JAK381" s="571"/>
      <c r="JAL381" s="571"/>
      <c r="JAM381" s="571"/>
      <c r="JAN381" s="571"/>
      <c r="JAO381" s="571"/>
      <c r="JAP381" s="571"/>
      <c r="JAQ381" s="571"/>
      <c r="JAR381" s="571"/>
      <c r="JAS381" s="571"/>
      <c r="JAT381" s="571"/>
      <c r="JAU381" s="571"/>
      <c r="JAV381" s="571"/>
      <c r="JAW381" s="571"/>
      <c r="JAX381" s="571"/>
      <c r="JAY381" s="571"/>
      <c r="JAZ381" s="571"/>
      <c r="JBA381" s="571"/>
      <c r="JBB381" s="571"/>
      <c r="JBC381" s="571"/>
      <c r="JBD381" s="571"/>
      <c r="JBE381" s="571"/>
      <c r="JBF381" s="571"/>
      <c r="JBG381" s="571"/>
      <c r="JBH381" s="571"/>
      <c r="JBI381" s="571"/>
      <c r="JBJ381" s="571"/>
      <c r="JBK381" s="571"/>
      <c r="JBL381" s="571"/>
      <c r="JBM381" s="571"/>
      <c r="JBN381" s="571"/>
      <c r="JBO381" s="571"/>
      <c r="JBP381" s="571"/>
      <c r="JBQ381" s="571"/>
      <c r="JBR381" s="571"/>
      <c r="JBS381" s="571"/>
      <c r="JBT381" s="571"/>
      <c r="JBU381" s="571"/>
      <c r="JBV381" s="571"/>
      <c r="JBW381" s="571"/>
      <c r="JBX381" s="571"/>
      <c r="JBY381" s="571"/>
      <c r="JBZ381" s="571"/>
      <c r="JCA381" s="571"/>
      <c r="JCB381" s="571"/>
      <c r="JCC381" s="571"/>
      <c r="JCD381" s="571"/>
      <c r="JCE381" s="571"/>
      <c r="JCF381" s="571"/>
      <c r="JCG381" s="571"/>
      <c r="JCH381" s="571"/>
      <c r="JCI381" s="571"/>
      <c r="JCJ381" s="571"/>
      <c r="JCK381" s="571"/>
      <c r="JCL381" s="571"/>
      <c r="JCM381" s="571"/>
      <c r="JCN381" s="571"/>
      <c r="JCO381" s="571"/>
      <c r="JCP381" s="571"/>
      <c r="JCQ381" s="571"/>
      <c r="JCR381" s="571"/>
      <c r="JCS381" s="571"/>
      <c r="JCT381" s="571"/>
      <c r="JCU381" s="571"/>
      <c r="JCV381" s="571"/>
      <c r="JCW381" s="571"/>
      <c r="JCX381" s="571"/>
      <c r="JCY381" s="571"/>
      <c r="JCZ381" s="571"/>
      <c r="JDA381" s="571"/>
      <c r="JDB381" s="571"/>
      <c r="JDC381" s="571"/>
      <c r="JDD381" s="571"/>
      <c r="JDE381" s="571"/>
      <c r="JDF381" s="571"/>
      <c r="JDG381" s="571"/>
      <c r="JDH381" s="571"/>
      <c r="JDI381" s="571"/>
      <c r="JDJ381" s="571"/>
      <c r="JDK381" s="571"/>
      <c r="JDL381" s="571"/>
      <c r="JDM381" s="571"/>
      <c r="JDN381" s="571"/>
      <c r="JDO381" s="571"/>
      <c r="JDP381" s="571"/>
      <c r="JDQ381" s="571"/>
      <c r="JDR381" s="571"/>
      <c r="JDS381" s="571"/>
      <c r="JDT381" s="571"/>
      <c r="JDU381" s="571"/>
      <c r="JDV381" s="571"/>
      <c r="JDW381" s="571"/>
      <c r="JDX381" s="571"/>
      <c r="JDY381" s="571"/>
      <c r="JDZ381" s="571"/>
      <c r="JEA381" s="571"/>
      <c r="JEB381" s="571"/>
      <c r="JEC381" s="571"/>
      <c r="JED381" s="571"/>
      <c r="JEE381" s="571"/>
      <c r="JEF381" s="571"/>
      <c r="JEG381" s="571"/>
      <c r="JEH381" s="571"/>
      <c r="JEI381" s="571"/>
      <c r="JEJ381" s="571"/>
      <c r="JEK381" s="571"/>
      <c r="JEL381" s="571"/>
      <c r="JEM381" s="571"/>
      <c r="JEN381" s="571"/>
      <c r="JEO381" s="571"/>
      <c r="JEP381" s="571"/>
      <c r="JEQ381" s="571"/>
      <c r="JER381" s="571"/>
      <c r="JES381" s="571"/>
      <c r="JET381" s="571"/>
      <c r="JEU381" s="571"/>
      <c r="JEV381" s="571"/>
      <c r="JEW381" s="571"/>
      <c r="JEX381" s="571"/>
      <c r="JEY381" s="571"/>
      <c r="JEZ381" s="571"/>
      <c r="JFC381" s="571"/>
      <c r="JFD381" s="571"/>
      <c r="JFE381" s="571"/>
      <c r="JFF381" s="571"/>
      <c r="JFG381" s="571"/>
      <c r="JFH381" s="571"/>
      <c r="JFI381" s="571"/>
      <c r="JFJ381" s="571"/>
      <c r="JFK381" s="571"/>
      <c r="JFL381" s="571"/>
      <c r="JFM381" s="571"/>
      <c r="JFN381" s="571"/>
      <c r="JFO381" s="571"/>
      <c r="JFP381" s="571"/>
      <c r="JFQ381" s="571"/>
      <c r="JFR381" s="571"/>
      <c r="JFS381" s="571"/>
      <c r="JFT381" s="571"/>
      <c r="JFU381" s="571"/>
      <c r="JFV381" s="571"/>
      <c r="JFW381" s="571"/>
      <c r="JFX381" s="571"/>
      <c r="JFY381" s="571"/>
      <c r="JFZ381" s="571"/>
      <c r="JGA381" s="571"/>
      <c r="JGB381" s="571"/>
      <c r="JGC381" s="571"/>
      <c r="JGD381" s="571"/>
      <c r="JGE381" s="571"/>
      <c r="JGF381" s="571"/>
      <c r="JGG381" s="571"/>
      <c r="JGH381" s="571"/>
      <c r="JGI381" s="571"/>
      <c r="JGJ381" s="571"/>
      <c r="JGK381" s="571"/>
      <c r="JGL381" s="571"/>
      <c r="JGM381" s="571"/>
      <c r="JGN381" s="571"/>
      <c r="JGO381" s="571"/>
      <c r="JGP381" s="571"/>
      <c r="JGQ381" s="571"/>
      <c r="JGR381" s="571"/>
      <c r="JGS381" s="571"/>
      <c r="JGT381" s="571"/>
      <c r="JGU381" s="571"/>
      <c r="JGV381" s="571"/>
      <c r="JGW381" s="571"/>
      <c r="JGX381" s="571"/>
      <c r="JGY381" s="571"/>
      <c r="JGZ381" s="571"/>
      <c r="JHA381" s="571"/>
      <c r="JHB381" s="571"/>
      <c r="JHC381" s="571"/>
      <c r="JHD381" s="571"/>
      <c r="JHE381" s="571"/>
      <c r="JHF381" s="571"/>
      <c r="JHG381" s="571"/>
      <c r="JHH381" s="571"/>
      <c r="JHI381" s="571"/>
      <c r="JHJ381" s="571"/>
      <c r="JHK381" s="571"/>
      <c r="JHL381" s="571"/>
      <c r="JHM381" s="571"/>
      <c r="JHN381" s="571"/>
      <c r="JHO381" s="571"/>
      <c r="JHP381" s="571"/>
      <c r="JHQ381" s="571"/>
      <c r="JHR381" s="571"/>
      <c r="JHS381" s="571"/>
      <c r="JHT381" s="571"/>
      <c r="JHU381" s="571"/>
      <c r="JHV381" s="571"/>
      <c r="JHW381" s="571"/>
      <c r="JHX381" s="571"/>
      <c r="JHY381" s="571"/>
      <c r="JHZ381" s="571"/>
      <c r="JIA381" s="571"/>
      <c r="JIB381" s="571"/>
      <c r="JIC381" s="571"/>
      <c r="JID381" s="571"/>
      <c r="JIE381" s="571"/>
      <c r="JIF381" s="571"/>
      <c r="JIG381" s="571"/>
      <c r="JIH381" s="571"/>
      <c r="JII381" s="571"/>
      <c r="JIJ381" s="571"/>
      <c r="JIK381" s="571"/>
      <c r="JIL381" s="571"/>
      <c r="JIM381" s="571"/>
      <c r="JIN381" s="571"/>
      <c r="JIO381" s="571"/>
      <c r="JIP381" s="571"/>
      <c r="JIQ381" s="571"/>
      <c r="JIR381" s="571"/>
      <c r="JIS381" s="571"/>
      <c r="JIT381" s="571"/>
      <c r="JIU381" s="571"/>
      <c r="JIV381" s="571"/>
      <c r="JIW381" s="571"/>
      <c r="JIX381" s="571"/>
      <c r="JIY381" s="571"/>
      <c r="JIZ381" s="571"/>
      <c r="JJA381" s="571"/>
      <c r="JJB381" s="571"/>
      <c r="JJC381" s="571"/>
      <c r="JJD381" s="571"/>
      <c r="JJE381" s="571"/>
      <c r="JJF381" s="571"/>
      <c r="JJG381" s="571"/>
      <c r="JJH381" s="571"/>
      <c r="JJI381" s="571"/>
      <c r="JJJ381" s="571"/>
      <c r="JJK381" s="571"/>
      <c r="JJL381" s="571"/>
      <c r="JJM381" s="571"/>
      <c r="JJN381" s="571"/>
      <c r="JJO381" s="571"/>
      <c r="JJP381" s="571"/>
      <c r="JJQ381" s="571"/>
      <c r="JJR381" s="571"/>
      <c r="JJS381" s="571"/>
      <c r="JJT381" s="571"/>
      <c r="JJU381" s="571"/>
      <c r="JJV381" s="571"/>
      <c r="JJW381" s="571"/>
      <c r="JJX381" s="571"/>
      <c r="JJY381" s="571"/>
      <c r="JJZ381" s="571"/>
      <c r="JKA381" s="571"/>
      <c r="JKB381" s="571"/>
      <c r="JKC381" s="571"/>
      <c r="JKD381" s="571"/>
      <c r="JKE381" s="571"/>
      <c r="JKF381" s="571"/>
      <c r="JKG381" s="571"/>
      <c r="JKH381" s="571"/>
      <c r="JKI381" s="571"/>
      <c r="JKJ381" s="571"/>
      <c r="JKK381" s="571"/>
      <c r="JKL381" s="571"/>
      <c r="JKM381" s="571"/>
      <c r="JKN381" s="571"/>
      <c r="JKO381" s="571"/>
      <c r="JKP381" s="571"/>
      <c r="JKQ381" s="571"/>
      <c r="JKR381" s="571"/>
      <c r="JKS381" s="571"/>
      <c r="JKT381" s="571"/>
      <c r="JKU381" s="571"/>
      <c r="JKV381" s="571"/>
      <c r="JKW381" s="571"/>
      <c r="JKX381" s="571"/>
      <c r="JKY381" s="571"/>
      <c r="JKZ381" s="571"/>
      <c r="JLA381" s="571"/>
      <c r="JLB381" s="571"/>
      <c r="JLC381" s="571"/>
      <c r="JLD381" s="571"/>
      <c r="JLE381" s="571"/>
      <c r="JLF381" s="571"/>
      <c r="JLG381" s="571"/>
      <c r="JLH381" s="571"/>
      <c r="JLI381" s="571"/>
      <c r="JLJ381" s="571"/>
      <c r="JLK381" s="571"/>
      <c r="JLL381" s="571"/>
      <c r="JLM381" s="571"/>
      <c r="JLN381" s="571"/>
      <c r="JLO381" s="571"/>
      <c r="JLP381" s="571"/>
      <c r="JLQ381" s="571"/>
      <c r="JLR381" s="571"/>
      <c r="JLS381" s="571"/>
      <c r="JLT381" s="571"/>
      <c r="JLU381" s="571"/>
      <c r="JLV381" s="571"/>
      <c r="JLW381" s="571"/>
      <c r="JLX381" s="571"/>
      <c r="JLY381" s="571"/>
      <c r="JLZ381" s="571"/>
      <c r="JMA381" s="571"/>
      <c r="JMB381" s="571"/>
      <c r="JMC381" s="571"/>
      <c r="JMD381" s="571"/>
      <c r="JME381" s="571"/>
      <c r="JMF381" s="571"/>
      <c r="JMG381" s="571"/>
      <c r="JMH381" s="571"/>
      <c r="JMI381" s="571"/>
      <c r="JMJ381" s="571"/>
      <c r="JMK381" s="571"/>
      <c r="JML381" s="571"/>
      <c r="JMM381" s="571"/>
      <c r="JMN381" s="571"/>
      <c r="JMO381" s="571"/>
      <c r="JMP381" s="571"/>
      <c r="JMQ381" s="571"/>
      <c r="JMR381" s="571"/>
      <c r="JMS381" s="571"/>
      <c r="JMT381" s="571"/>
      <c r="JMU381" s="571"/>
      <c r="JMV381" s="571"/>
      <c r="JMW381" s="571"/>
      <c r="JMX381" s="571"/>
      <c r="JMY381" s="571"/>
      <c r="JMZ381" s="571"/>
      <c r="JNA381" s="571"/>
      <c r="JNB381" s="571"/>
      <c r="JNC381" s="571"/>
      <c r="JND381" s="571"/>
      <c r="JNE381" s="571"/>
      <c r="JNF381" s="571"/>
      <c r="JNG381" s="571"/>
      <c r="JNH381" s="571"/>
      <c r="JNI381" s="571"/>
      <c r="JNJ381" s="571"/>
      <c r="JNK381" s="571"/>
      <c r="JNL381" s="571"/>
      <c r="JNM381" s="571"/>
      <c r="JNN381" s="571"/>
      <c r="JNO381" s="571"/>
      <c r="JNP381" s="571"/>
      <c r="JNQ381" s="571"/>
      <c r="JNR381" s="571"/>
      <c r="JNS381" s="571"/>
      <c r="JNT381" s="571"/>
      <c r="JNU381" s="571"/>
      <c r="JNV381" s="571"/>
      <c r="JNW381" s="571"/>
      <c r="JNX381" s="571"/>
      <c r="JNY381" s="571"/>
      <c r="JNZ381" s="571"/>
      <c r="JOA381" s="571"/>
      <c r="JOB381" s="571"/>
      <c r="JOC381" s="571"/>
      <c r="JOD381" s="571"/>
      <c r="JOE381" s="571"/>
      <c r="JOF381" s="571"/>
      <c r="JOG381" s="571"/>
      <c r="JOH381" s="571"/>
      <c r="JOI381" s="571"/>
      <c r="JOJ381" s="571"/>
      <c r="JOK381" s="571"/>
      <c r="JOL381" s="571"/>
      <c r="JOM381" s="571"/>
      <c r="JON381" s="571"/>
      <c r="JOO381" s="571"/>
      <c r="JOP381" s="571"/>
      <c r="JOQ381" s="571"/>
      <c r="JOR381" s="571"/>
      <c r="JOS381" s="571"/>
      <c r="JOT381" s="571"/>
      <c r="JOU381" s="571"/>
      <c r="JOV381" s="571"/>
      <c r="JOY381" s="571"/>
      <c r="JOZ381" s="571"/>
      <c r="JPA381" s="571"/>
      <c r="JPB381" s="571"/>
      <c r="JPC381" s="571"/>
      <c r="JPD381" s="571"/>
      <c r="JPE381" s="571"/>
      <c r="JPF381" s="571"/>
      <c r="JPG381" s="571"/>
      <c r="JPH381" s="571"/>
      <c r="JPI381" s="571"/>
      <c r="JPJ381" s="571"/>
      <c r="JPK381" s="571"/>
      <c r="JPL381" s="571"/>
      <c r="JPM381" s="571"/>
      <c r="JPN381" s="571"/>
      <c r="JPO381" s="571"/>
      <c r="JPP381" s="571"/>
      <c r="JPQ381" s="571"/>
      <c r="JPR381" s="571"/>
      <c r="JPS381" s="571"/>
      <c r="JPT381" s="571"/>
      <c r="JPU381" s="571"/>
      <c r="JPV381" s="571"/>
      <c r="JPW381" s="571"/>
      <c r="JPX381" s="571"/>
      <c r="JPY381" s="571"/>
      <c r="JPZ381" s="571"/>
      <c r="JQA381" s="571"/>
      <c r="JQB381" s="571"/>
      <c r="JQC381" s="571"/>
      <c r="JQD381" s="571"/>
      <c r="JQE381" s="571"/>
      <c r="JQF381" s="571"/>
      <c r="JQG381" s="571"/>
      <c r="JQH381" s="571"/>
      <c r="JQI381" s="571"/>
      <c r="JQJ381" s="571"/>
      <c r="JQK381" s="571"/>
      <c r="JQL381" s="571"/>
      <c r="JQM381" s="571"/>
      <c r="JQN381" s="571"/>
      <c r="JQO381" s="571"/>
      <c r="JQP381" s="571"/>
      <c r="JQQ381" s="571"/>
      <c r="JQR381" s="571"/>
      <c r="JQS381" s="571"/>
      <c r="JQT381" s="571"/>
      <c r="JQU381" s="571"/>
      <c r="JQV381" s="571"/>
      <c r="JQW381" s="571"/>
      <c r="JQX381" s="571"/>
      <c r="JQY381" s="571"/>
      <c r="JQZ381" s="571"/>
      <c r="JRA381" s="571"/>
      <c r="JRB381" s="571"/>
      <c r="JRC381" s="571"/>
      <c r="JRD381" s="571"/>
      <c r="JRE381" s="571"/>
      <c r="JRF381" s="571"/>
      <c r="JRG381" s="571"/>
      <c r="JRH381" s="571"/>
      <c r="JRI381" s="571"/>
      <c r="JRJ381" s="571"/>
      <c r="JRK381" s="571"/>
      <c r="JRL381" s="571"/>
      <c r="JRM381" s="571"/>
      <c r="JRN381" s="571"/>
      <c r="JRO381" s="571"/>
      <c r="JRP381" s="571"/>
      <c r="JRQ381" s="571"/>
      <c r="JRR381" s="571"/>
      <c r="JRS381" s="571"/>
      <c r="JRT381" s="571"/>
      <c r="JRU381" s="571"/>
      <c r="JRV381" s="571"/>
      <c r="JRW381" s="571"/>
      <c r="JRX381" s="571"/>
      <c r="JRY381" s="571"/>
      <c r="JRZ381" s="571"/>
      <c r="JSA381" s="571"/>
      <c r="JSB381" s="571"/>
      <c r="JSC381" s="571"/>
      <c r="JSD381" s="571"/>
      <c r="JSE381" s="571"/>
      <c r="JSF381" s="571"/>
      <c r="JSG381" s="571"/>
      <c r="JSH381" s="571"/>
      <c r="JSI381" s="571"/>
      <c r="JSJ381" s="571"/>
      <c r="JSK381" s="571"/>
      <c r="JSL381" s="571"/>
      <c r="JSM381" s="571"/>
      <c r="JSN381" s="571"/>
      <c r="JSO381" s="571"/>
      <c r="JSP381" s="571"/>
      <c r="JSQ381" s="571"/>
      <c r="JSR381" s="571"/>
      <c r="JSS381" s="571"/>
      <c r="JST381" s="571"/>
      <c r="JSU381" s="571"/>
      <c r="JSV381" s="571"/>
      <c r="JSW381" s="571"/>
      <c r="JSX381" s="571"/>
      <c r="JSY381" s="571"/>
      <c r="JSZ381" s="571"/>
      <c r="JTA381" s="571"/>
      <c r="JTB381" s="571"/>
      <c r="JTC381" s="571"/>
      <c r="JTD381" s="571"/>
      <c r="JTE381" s="571"/>
      <c r="JTF381" s="571"/>
      <c r="JTG381" s="571"/>
      <c r="JTH381" s="571"/>
      <c r="JTI381" s="571"/>
      <c r="JTJ381" s="571"/>
      <c r="JTK381" s="571"/>
      <c r="JTL381" s="571"/>
      <c r="JTM381" s="571"/>
      <c r="JTN381" s="571"/>
      <c r="JTO381" s="571"/>
      <c r="JTP381" s="571"/>
      <c r="JTQ381" s="571"/>
      <c r="JTR381" s="571"/>
      <c r="JTS381" s="571"/>
      <c r="JTT381" s="571"/>
      <c r="JTU381" s="571"/>
      <c r="JTV381" s="571"/>
      <c r="JTW381" s="571"/>
      <c r="JTX381" s="571"/>
      <c r="JTY381" s="571"/>
      <c r="JTZ381" s="571"/>
      <c r="JUA381" s="571"/>
      <c r="JUB381" s="571"/>
      <c r="JUC381" s="571"/>
      <c r="JUD381" s="571"/>
      <c r="JUE381" s="571"/>
      <c r="JUF381" s="571"/>
      <c r="JUG381" s="571"/>
      <c r="JUH381" s="571"/>
      <c r="JUI381" s="571"/>
      <c r="JUJ381" s="571"/>
      <c r="JUK381" s="571"/>
      <c r="JUL381" s="571"/>
      <c r="JUM381" s="571"/>
      <c r="JUN381" s="571"/>
      <c r="JUO381" s="571"/>
      <c r="JUP381" s="571"/>
      <c r="JUQ381" s="571"/>
      <c r="JUR381" s="571"/>
      <c r="JUS381" s="571"/>
      <c r="JUT381" s="571"/>
      <c r="JUU381" s="571"/>
      <c r="JUV381" s="571"/>
      <c r="JUW381" s="571"/>
      <c r="JUX381" s="571"/>
      <c r="JUY381" s="571"/>
      <c r="JUZ381" s="571"/>
      <c r="JVA381" s="571"/>
      <c r="JVB381" s="571"/>
      <c r="JVC381" s="571"/>
      <c r="JVD381" s="571"/>
      <c r="JVE381" s="571"/>
      <c r="JVF381" s="571"/>
      <c r="JVG381" s="571"/>
      <c r="JVH381" s="571"/>
      <c r="JVI381" s="571"/>
      <c r="JVJ381" s="571"/>
      <c r="JVK381" s="571"/>
      <c r="JVL381" s="571"/>
      <c r="JVM381" s="571"/>
      <c r="JVN381" s="571"/>
      <c r="JVO381" s="571"/>
      <c r="JVP381" s="571"/>
      <c r="JVQ381" s="571"/>
      <c r="JVR381" s="571"/>
      <c r="JVS381" s="571"/>
      <c r="JVT381" s="571"/>
      <c r="JVU381" s="571"/>
      <c r="JVV381" s="571"/>
      <c r="JVW381" s="571"/>
      <c r="JVX381" s="571"/>
      <c r="JVY381" s="571"/>
      <c r="JVZ381" s="571"/>
      <c r="JWA381" s="571"/>
      <c r="JWB381" s="571"/>
      <c r="JWC381" s="571"/>
      <c r="JWD381" s="571"/>
      <c r="JWE381" s="571"/>
      <c r="JWF381" s="571"/>
      <c r="JWG381" s="571"/>
      <c r="JWH381" s="571"/>
      <c r="JWI381" s="571"/>
      <c r="JWJ381" s="571"/>
      <c r="JWK381" s="571"/>
      <c r="JWL381" s="571"/>
      <c r="JWM381" s="571"/>
      <c r="JWN381" s="571"/>
      <c r="JWO381" s="571"/>
      <c r="JWP381" s="571"/>
      <c r="JWQ381" s="571"/>
      <c r="JWR381" s="571"/>
      <c r="JWS381" s="571"/>
      <c r="JWT381" s="571"/>
      <c r="JWU381" s="571"/>
      <c r="JWV381" s="571"/>
      <c r="JWW381" s="571"/>
      <c r="JWX381" s="571"/>
      <c r="JWY381" s="571"/>
      <c r="JWZ381" s="571"/>
      <c r="JXA381" s="571"/>
      <c r="JXB381" s="571"/>
      <c r="JXC381" s="571"/>
      <c r="JXD381" s="571"/>
      <c r="JXE381" s="571"/>
      <c r="JXF381" s="571"/>
      <c r="JXG381" s="571"/>
      <c r="JXH381" s="571"/>
      <c r="JXI381" s="571"/>
      <c r="JXJ381" s="571"/>
      <c r="JXK381" s="571"/>
      <c r="JXL381" s="571"/>
      <c r="JXM381" s="571"/>
      <c r="JXN381" s="571"/>
      <c r="JXO381" s="571"/>
      <c r="JXP381" s="571"/>
      <c r="JXQ381" s="571"/>
      <c r="JXR381" s="571"/>
      <c r="JXS381" s="571"/>
      <c r="JXT381" s="571"/>
      <c r="JXU381" s="571"/>
      <c r="JXV381" s="571"/>
      <c r="JXW381" s="571"/>
      <c r="JXX381" s="571"/>
      <c r="JXY381" s="571"/>
      <c r="JXZ381" s="571"/>
      <c r="JYA381" s="571"/>
      <c r="JYB381" s="571"/>
      <c r="JYC381" s="571"/>
      <c r="JYD381" s="571"/>
      <c r="JYE381" s="571"/>
      <c r="JYF381" s="571"/>
      <c r="JYG381" s="571"/>
      <c r="JYH381" s="571"/>
      <c r="JYI381" s="571"/>
      <c r="JYJ381" s="571"/>
      <c r="JYK381" s="571"/>
      <c r="JYL381" s="571"/>
      <c r="JYM381" s="571"/>
      <c r="JYN381" s="571"/>
      <c r="JYO381" s="571"/>
      <c r="JYP381" s="571"/>
      <c r="JYQ381" s="571"/>
      <c r="JYR381" s="571"/>
      <c r="JYU381" s="571"/>
      <c r="JYV381" s="571"/>
      <c r="JYW381" s="571"/>
      <c r="JYX381" s="571"/>
      <c r="JYY381" s="571"/>
      <c r="JYZ381" s="571"/>
      <c r="JZA381" s="571"/>
      <c r="JZB381" s="571"/>
      <c r="JZC381" s="571"/>
      <c r="JZD381" s="571"/>
      <c r="JZE381" s="571"/>
      <c r="JZF381" s="571"/>
      <c r="JZG381" s="571"/>
      <c r="JZH381" s="571"/>
      <c r="JZI381" s="571"/>
      <c r="JZJ381" s="571"/>
      <c r="JZK381" s="571"/>
      <c r="JZL381" s="571"/>
      <c r="JZM381" s="571"/>
      <c r="JZN381" s="571"/>
      <c r="JZO381" s="571"/>
      <c r="JZP381" s="571"/>
      <c r="JZQ381" s="571"/>
      <c r="JZR381" s="571"/>
      <c r="JZS381" s="571"/>
      <c r="JZT381" s="571"/>
      <c r="JZU381" s="571"/>
      <c r="JZV381" s="571"/>
      <c r="JZW381" s="571"/>
      <c r="JZX381" s="571"/>
      <c r="JZY381" s="571"/>
      <c r="JZZ381" s="571"/>
      <c r="KAA381" s="571"/>
      <c r="KAB381" s="571"/>
      <c r="KAC381" s="571"/>
      <c r="KAD381" s="571"/>
      <c r="KAE381" s="571"/>
      <c r="KAF381" s="571"/>
      <c r="KAG381" s="571"/>
      <c r="KAH381" s="571"/>
      <c r="KAI381" s="571"/>
      <c r="KAJ381" s="571"/>
      <c r="KAK381" s="571"/>
      <c r="KAL381" s="571"/>
      <c r="KAM381" s="571"/>
      <c r="KAN381" s="571"/>
      <c r="KAO381" s="571"/>
      <c r="KAP381" s="571"/>
      <c r="KAQ381" s="571"/>
      <c r="KAR381" s="571"/>
      <c r="KAS381" s="571"/>
      <c r="KAT381" s="571"/>
      <c r="KAU381" s="571"/>
      <c r="KAV381" s="571"/>
      <c r="KAW381" s="571"/>
      <c r="KAX381" s="571"/>
      <c r="KAY381" s="571"/>
      <c r="KAZ381" s="571"/>
      <c r="KBA381" s="571"/>
      <c r="KBB381" s="571"/>
      <c r="KBC381" s="571"/>
      <c r="KBD381" s="571"/>
      <c r="KBE381" s="571"/>
      <c r="KBF381" s="571"/>
      <c r="KBG381" s="571"/>
      <c r="KBH381" s="571"/>
      <c r="KBI381" s="571"/>
      <c r="KBJ381" s="571"/>
      <c r="KBK381" s="571"/>
      <c r="KBL381" s="571"/>
      <c r="KBM381" s="571"/>
      <c r="KBN381" s="571"/>
      <c r="KBO381" s="571"/>
      <c r="KBP381" s="571"/>
      <c r="KBQ381" s="571"/>
      <c r="KBR381" s="571"/>
      <c r="KBS381" s="571"/>
      <c r="KBT381" s="571"/>
      <c r="KBU381" s="571"/>
      <c r="KBV381" s="571"/>
      <c r="KBW381" s="571"/>
      <c r="KBX381" s="571"/>
      <c r="KBY381" s="571"/>
      <c r="KBZ381" s="571"/>
      <c r="KCA381" s="571"/>
      <c r="KCB381" s="571"/>
      <c r="KCC381" s="571"/>
      <c r="KCD381" s="571"/>
      <c r="KCE381" s="571"/>
      <c r="KCF381" s="571"/>
      <c r="KCG381" s="571"/>
      <c r="KCH381" s="571"/>
      <c r="KCI381" s="571"/>
      <c r="KCJ381" s="571"/>
      <c r="KCK381" s="571"/>
      <c r="KCL381" s="571"/>
      <c r="KCM381" s="571"/>
      <c r="KCN381" s="571"/>
      <c r="KCO381" s="571"/>
      <c r="KCP381" s="571"/>
      <c r="KCQ381" s="571"/>
      <c r="KCR381" s="571"/>
      <c r="KCS381" s="571"/>
      <c r="KCT381" s="571"/>
      <c r="KCU381" s="571"/>
      <c r="KCV381" s="571"/>
      <c r="KCW381" s="571"/>
      <c r="KCX381" s="571"/>
      <c r="KCY381" s="571"/>
      <c r="KCZ381" s="571"/>
      <c r="KDA381" s="571"/>
      <c r="KDB381" s="571"/>
      <c r="KDC381" s="571"/>
      <c r="KDD381" s="571"/>
      <c r="KDE381" s="571"/>
      <c r="KDF381" s="571"/>
      <c r="KDG381" s="571"/>
      <c r="KDH381" s="571"/>
      <c r="KDI381" s="571"/>
      <c r="KDJ381" s="571"/>
      <c r="KDK381" s="571"/>
      <c r="KDL381" s="571"/>
      <c r="KDM381" s="571"/>
      <c r="KDN381" s="571"/>
      <c r="KDO381" s="571"/>
      <c r="KDP381" s="571"/>
      <c r="KDQ381" s="571"/>
      <c r="KDR381" s="571"/>
      <c r="KDS381" s="571"/>
      <c r="KDT381" s="571"/>
      <c r="KDU381" s="571"/>
      <c r="KDV381" s="571"/>
      <c r="KDW381" s="571"/>
      <c r="KDX381" s="571"/>
      <c r="KDY381" s="571"/>
      <c r="KDZ381" s="571"/>
      <c r="KEA381" s="571"/>
      <c r="KEB381" s="571"/>
      <c r="KEC381" s="571"/>
      <c r="KED381" s="571"/>
      <c r="KEE381" s="571"/>
      <c r="KEF381" s="571"/>
      <c r="KEG381" s="571"/>
      <c r="KEH381" s="571"/>
      <c r="KEI381" s="571"/>
      <c r="KEJ381" s="571"/>
      <c r="KEK381" s="571"/>
      <c r="KEL381" s="571"/>
      <c r="KEM381" s="571"/>
      <c r="KEN381" s="571"/>
      <c r="KEO381" s="571"/>
      <c r="KEP381" s="571"/>
      <c r="KEQ381" s="571"/>
      <c r="KER381" s="571"/>
      <c r="KES381" s="571"/>
      <c r="KET381" s="571"/>
      <c r="KEU381" s="571"/>
      <c r="KEV381" s="571"/>
      <c r="KEW381" s="571"/>
      <c r="KEX381" s="571"/>
      <c r="KEY381" s="571"/>
      <c r="KEZ381" s="571"/>
      <c r="KFA381" s="571"/>
      <c r="KFB381" s="571"/>
      <c r="KFC381" s="571"/>
      <c r="KFD381" s="571"/>
      <c r="KFE381" s="571"/>
      <c r="KFF381" s="571"/>
      <c r="KFG381" s="571"/>
      <c r="KFH381" s="571"/>
      <c r="KFI381" s="571"/>
      <c r="KFJ381" s="571"/>
      <c r="KFK381" s="571"/>
      <c r="KFL381" s="571"/>
      <c r="KFM381" s="571"/>
      <c r="KFN381" s="571"/>
      <c r="KFO381" s="571"/>
      <c r="KFP381" s="571"/>
      <c r="KFQ381" s="571"/>
      <c r="KFR381" s="571"/>
      <c r="KFS381" s="571"/>
      <c r="KFT381" s="571"/>
      <c r="KFU381" s="571"/>
      <c r="KFV381" s="571"/>
      <c r="KFW381" s="571"/>
      <c r="KFX381" s="571"/>
      <c r="KFY381" s="571"/>
      <c r="KFZ381" s="571"/>
      <c r="KGA381" s="571"/>
      <c r="KGB381" s="571"/>
      <c r="KGC381" s="571"/>
      <c r="KGD381" s="571"/>
      <c r="KGE381" s="571"/>
      <c r="KGF381" s="571"/>
      <c r="KGG381" s="571"/>
      <c r="KGH381" s="571"/>
      <c r="KGI381" s="571"/>
      <c r="KGJ381" s="571"/>
      <c r="KGK381" s="571"/>
      <c r="KGL381" s="571"/>
      <c r="KGM381" s="571"/>
      <c r="KGN381" s="571"/>
      <c r="KGO381" s="571"/>
      <c r="KGP381" s="571"/>
      <c r="KGQ381" s="571"/>
      <c r="KGR381" s="571"/>
      <c r="KGS381" s="571"/>
      <c r="KGT381" s="571"/>
      <c r="KGU381" s="571"/>
      <c r="KGV381" s="571"/>
      <c r="KGW381" s="571"/>
      <c r="KGX381" s="571"/>
      <c r="KGY381" s="571"/>
      <c r="KGZ381" s="571"/>
      <c r="KHA381" s="571"/>
      <c r="KHB381" s="571"/>
      <c r="KHC381" s="571"/>
      <c r="KHD381" s="571"/>
      <c r="KHE381" s="571"/>
      <c r="KHF381" s="571"/>
      <c r="KHG381" s="571"/>
      <c r="KHH381" s="571"/>
      <c r="KHI381" s="571"/>
      <c r="KHJ381" s="571"/>
      <c r="KHK381" s="571"/>
      <c r="KHL381" s="571"/>
      <c r="KHM381" s="571"/>
      <c r="KHN381" s="571"/>
      <c r="KHO381" s="571"/>
      <c r="KHP381" s="571"/>
      <c r="KHQ381" s="571"/>
      <c r="KHR381" s="571"/>
      <c r="KHS381" s="571"/>
      <c r="KHT381" s="571"/>
      <c r="KHU381" s="571"/>
      <c r="KHV381" s="571"/>
      <c r="KHW381" s="571"/>
      <c r="KHX381" s="571"/>
      <c r="KHY381" s="571"/>
      <c r="KHZ381" s="571"/>
      <c r="KIA381" s="571"/>
      <c r="KIB381" s="571"/>
      <c r="KIC381" s="571"/>
      <c r="KID381" s="571"/>
      <c r="KIE381" s="571"/>
      <c r="KIF381" s="571"/>
      <c r="KIG381" s="571"/>
      <c r="KIH381" s="571"/>
      <c r="KII381" s="571"/>
      <c r="KIJ381" s="571"/>
      <c r="KIK381" s="571"/>
      <c r="KIL381" s="571"/>
      <c r="KIM381" s="571"/>
      <c r="KIN381" s="571"/>
      <c r="KIQ381" s="571"/>
      <c r="KIR381" s="571"/>
      <c r="KIS381" s="571"/>
      <c r="KIT381" s="571"/>
      <c r="KIU381" s="571"/>
      <c r="KIV381" s="571"/>
      <c r="KIW381" s="571"/>
      <c r="KIX381" s="571"/>
      <c r="KIY381" s="571"/>
      <c r="KIZ381" s="571"/>
      <c r="KJA381" s="571"/>
      <c r="KJB381" s="571"/>
      <c r="KJC381" s="571"/>
      <c r="KJD381" s="571"/>
      <c r="KJE381" s="571"/>
      <c r="KJF381" s="571"/>
      <c r="KJG381" s="571"/>
      <c r="KJH381" s="571"/>
      <c r="KJI381" s="571"/>
      <c r="KJJ381" s="571"/>
      <c r="KJK381" s="571"/>
      <c r="KJL381" s="571"/>
      <c r="KJM381" s="571"/>
      <c r="KJN381" s="571"/>
      <c r="KJO381" s="571"/>
      <c r="KJP381" s="571"/>
      <c r="KJQ381" s="571"/>
      <c r="KJR381" s="571"/>
      <c r="KJS381" s="571"/>
      <c r="KJT381" s="571"/>
      <c r="KJU381" s="571"/>
      <c r="KJV381" s="571"/>
      <c r="KJW381" s="571"/>
      <c r="KJX381" s="571"/>
      <c r="KJY381" s="571"/>
      <c r="KJZ381" s="571"/>
      <c r="KKA381" s="571"/>
      <c r="KKB381" s="571"/>
      <c r="KKC381" s="571"/>
      <c r="KKD381" s="571"/>
      <c r="KKE381" s="571"/>
      <c r="KKF381" s="571"/>
      <c r="KKG381" s="571"/>
      <c r="KKH381" s="571"/>
      <c r="KKI381" s="571"/>
      <c r="KKJ381" s="571"/>
      <c r="KKK381" s="571"/>
      <c r="KKL381" s="571"/>
      <c r="KKM381" s="571"/>
      <c r="KKN381" s="571"/>
      <c r="KKO381" s="571"/>
      <c r="KKP381" s="571"/>
      <c r="KKQ381" s="571"/>
      <c r="KKR381" s="571"/>
      <c r="KKS381" s="571"/>
      <c r="KKT381" s="571"/>
      <c r="KKU381" s="571"/>
      <c r="KKV381" s="571"/>
      <c r="KKW381" s="571"/>
      <c r="KKX381" s="571"/>
      <c r="KKY381" s="571"/>
      <c r="KKZ381" s="571"/>
      <c r="KLA381" s="571"/>
      <c r="KLB381" s="571"/>
      <c r="KLC381" s="571"/>
      <c r="KLD381" s="571"/>
      <c r="KLE381" s="571"/>
      <c r="KLF381" s="571"/>
      <c r="KLG381" s="571"/>
      <c r="KLH381" s="571"/>
      <c r="KLI381" s="571"/>
      <c r="KLJ381" s="571"/>
      <c r="KLK381" s="571"/>
      <c r="KLL381" s="571"/>
      <c r="KLM381" s="571"/>
      <c r="KLN381" s="571"/>
      <c r="KLO381" s="571"/>
      <c r="KLP381" s="571"/>
      <c r="KLQ381" s="571"/>
      <c r="KLR381" s="571"/>
      <c r="KLS381" s="571"/>
      <c r="KLT381" s="571"/>
      <c r="KLU381" s="571"/>
      <c r="KLV381" s="571"/>
      <c r="KLW381" s="571"/>
      <c r="KLX381" s="571"/>
      <c r="KLY381" s="571"/>
      <c r="KLZ381" s="571"/>
      <c r="KMA381" s="571"/>
      <c r="KMB381" s="571"/>
      <c r="KMC381" s="571"/>
      <c r="KMD381" s="571"/>
      <c r="KME381" s="571"/>
      <c r="KMF381" s="571"/>
      <c r="KMG381" s="571"/>
      <c r="KMH381" s="571"/>
      <c r="KMI381" s="571"/>
      <c r="KMJ381" s="571"/>
      <c r="KMK381" s="571"/>
      <c r="KML381" s="571"/>
      <c r="KMM381" s="571"/>
      <c r="KMN381" s="571"/>
      <c r="KMO381" s="571"/>
      <c r="KMP381" s="571"/>
      <c r="KMQ381" s="571"/>
      <c r="KMR381" s="571"/>
      <c r="KMS381" s="571"/>
      <c r="KMT381" s="571"/>
      <c r="KMU381" s="571"/>
      <c r="KMV381" s="571"/>
      <c r="KMW381" s="571"/>
      <c r="KMX381" s="571"/>
      <c r="KMY381" s="571"/>
      <c r="KMZ381" s="571"/>
      <c r="KNA381" s="571"/>
      <c r="KNB381" s="571"/>
      <c r="KNC381" s="571"/>
      <c r="KND381" s="571"/>
      <c r="KNE381" s="571"/>
      <c r="KNF381" s="571"/>
      <c r="KNG381" s="571"/>
      <c r="KNH381" s="571"/>
      <c r="KNI381" s="571"/>
      <c r="KNJ381" s="571"/>
      <c r="KNK381" s="571"/>
      <c r="KNL381" s="571"/>
      <c r="KNM381" s="571"/>
      <c r="KNN381" s="571"/>
      <c r="KNO381" s="571"/>
      <c r="KNP381" s="571"/>
      <c r="KNQ381" s="571"/>
      <c r="KNR381" s="571"/>
      <c r="KNS381" s="571"/>
      <c r="KNT381" s="571"/>
      <c r="KNU381" s="571"/>
      <c r="KNV381" s="571"/>
      <c r="KNW381" s="571"/>
      <c r="KNX381" s="571"/>
      <c r="KNY381" s="571"/>
      <c r="KNZ381" s="571"/>
      <c r="KOA381" s="571"/>
      <c r="KOB381" s="571"/>
      <c r="KOC381" s="571"/>
      <c r="KOD381" s="571"/>
      <c r="KOE381" s="571"/>
      <c r="KOF381" s="571"/>
      <c r="KOG381" s="571"/>
      <c r="KOH381" s="571"/>
      <c r="KOI381" s="571"/>
      <c r="KOJ381" s="571"/>
      <c r="KOK381" s="571"/>
      <c r="KOL381" s="571"/>
      <c r="KOM381" s="571"/>
      <c r="KON381" s="571"/>
      <c r="KOO381" s="571"/>
      <c r="KOP381" s="571"/>
      <c r="KOQ381" s="571"/>
      <c r="KOR381" s="571"/>
      <c r="KOS381" s="571"/>
      <c r="KOT381" s="571"/>
      <c r="KOU381" s="571"/>
      <c r="KOV381" s="571"/>
      <c r="KOW381" s="571"/>
      <c r="KOX381" s="571"/>
      <c r="KOY381" s="571"/>
      <c r="KOZ381" s="571"/>
      <c r="KPA381" s="571"/>
      <c r="KPB381" s="571"/>
      <c r="KPC381" s="571"/>
      <c r="KPD381" s="571"/>
      <c r="KPE381" s="571"/>
      <c r="KPF381" s="571"/>
      <c r="KPG381" s="571"/>
      <c r="KPH381" s="571"/>
      <c r="KPI381" s="571"/>
      <c r="KPJ381" s="571"/>
      <c r="KPK381" s="571"/>
      <c r="KPL381" s="571"/>
      <c r="KPM381" s="571"/>
      <c r="KPN381" s="571"/>
      <c r="KPO381" s="571"/>
      <c r="KPP381" s="571"/>
      <c r="KPQ381" s="571"/>
      <c r="KPR381" s="571"/>
      <c r="KPS381" s="571"/>
      <c r="KPT381" s="571"/>
      <c r="KPU381" s="571"/>
      <c r="KPV381" s="571"/>
      <c r="KPW381" s="571"/>
      <c r="KPX381" s="571"/>
      <c r="KPY381" s="571"/>
      <c r="KPZ381" s="571"/>
      <c r="KQA381" s="571"/>
      <c r="KQB381" s="571"/>
      <c r="KQC381" s="571"/>
      <c r="KQD381" s="571"/>
      <c r="KQE381" s="571"/>
      <c r="KQF381" s="571"/>
      <c r="KQG381" s="571"/>
      <c r="KQH381" s="571"/>
      <c r="KQI381" s="571"/>
      <c r="KQJ381" s="571"/>
      <c r="KQK381" s="571"/>
      <c r="KQL381" s="571"/>
      <c r="KQM381" s="571"/>
      <c r="KQN381" s="571"/>
      <c r="KQO381" s="571"/>
      <c r="KQP381" s="571"/>
      <c r="KQQ381" s="571"/>
      <c r="KQR381" s="571"/>
      <c r="KQS381" s="571"/>
      <c r="KQT381" s="571"/>
      <c r="KQU381" s="571"/>
      <c r="KQV381" s="571"/>
      <c r="KQW381" s="571"/>
      <c r="KQX381" s="571"/>
      <c r="KQY381" s="571"/>
      <c r="KQZ381" s="571"/>
      <c r="KRA381" s="571"/>
      <c r="KRB381" s="571"/>
      <c r="KRC381" s="571"/>
      <c r="KRD381" s="571"/>
      <c r="KRE381" s="571"/>
      <c r="KRF381" s="571"/>
      <c r="KRG381" s="571"/>
      <c r="KRH381" s="571"/>
      <c r="KRI381" s="571"/>
      <c r="KRJ381" s="571"/>
      <c r="KRK381" s="571"/>
      <c r="KRL381" s="571"/>
      <c r="KRM381" s="571"/>
      <c r="KRN381" s="571"/>
      <c r="KRO381" s="571"/>
      <c r="KRP381" s="571"/>
      <c r="KRQ381" s="571"/>
      <c r="KRR381" s="571"/>
      <c r="KRS381" s="571"/>
      <c r="KRT381" s="571"/>
      <c r="KRU381" s="571"/>
      <c r="KRV381" s="571"/>
      <c r="KRW381" s="571"/>
      <c r="KRX381" s="571"/>
      <c r="KRY381" s="571"/>
      <c r="KRZ381" s="571"/>
      <c r="KSA381" s="571"/>
      <c r="KSB381" s="571"/>
      <c r="KSC381" s="571"/>
      <c r="KSD381" s="571"/>
      <c r="KSE381" s="571"/>
      <c r="KSF381" s="571"/>
      <c r="KSG381" s="571"/>
      <c r="KSH381" s="571"/>
      <c r="KSI381" s="571"/>
      <c r="KSJ381" s="571"/>
      <c r="KSM381" s="571"/>
      <c r="KSN381" s="571"/>
      <c r="KSO381" s="571"/>
      <c r="KSP381" s="571"/>
      <c r="KSQ381" s="571"/>
      <c r="KSR381" s="571"/>
      <c r="KSS381" s="571"/>
      <c r="KST381" s="571"/>
      <c r="KSU381" s="571"/>
      <c r="KSV381" s="571"/>
      <c r="KSW381" s="571"/>
      <c r="KSX381" s="571"/>
      <c r="KSY381" s="571"/>
      <c r="KSZ381" s="571"/>
      <c r="KTA381" s="571"/>
      <c r="KTB381" s="571"/>
      <c r="KTC381" s="571"/>
      <c r="KTD381" s="571"/>
      <c r="KTE381" s="571"/>
      <c r="KTF381" s="571"/>
      <c r="KTG381" s="571"/>
      <c r="KTH381" s="571"/>
      <c r="KTI381" s="571"/>
      <c r="KTJ381" s="571"/>
      <c r="KTK381" s="571"/>
      <c r="KTL381" s="571"/>
      <c r="KTM381" s="571"/>
      <c r="KTN381" s="571"/>
      <c r="KTO381" s="571"/>
      <c r="KTP381" s="571"/>
      <c r="KTQ381" s="571"/>
      <c r="KTR381" s="571"/>
      <c r="KTS381" s="571"/>
      <c r="KTT381" s="571"/>
      <c r="KTU381" s="571"/>
      <c r="KTV381" s="571"/>
      <c r="KTW381" s="571"/>
      <c r="KTX381" s="571"/>
      <c r="KTY381" s="571"/>
      <c r="KTZ381" s="571"/>
      <c r="KUA381" s="571"/>
      <c r="KUB381" s="571"/>
      <c r="KUC381" s="571"/>
      <c r="KUD381" s="571"/>
      <c r="KUE381" s="571"/>
      <c r="KUF381" s="571"/>
      <c r="KUG381" s="571"/>
      <c r="KUH381" s="571"/>
      <c r="KUI381" s="571"/>
      <c r="KUJ381" s="571"/>
      <c r="KUK381" s="571"/>
      <c r="KUL381" s="571"/>
      <c r="KUM381" s="571"/>
      <c r="KUN381" s="571"/>
      <c r="KUO381" s="571"/>
      <c r="KUP381" s="571"/>
      <c r="KUQ381" s="571"/>
      <c r="KUR381" s="571"/>
      <c r="KUS381" s="571"/>
      <c r="KUT381" s="571"/>
      <c r="KUU381" s="571"/>
      <c r="KUV381" s="571"/>
      <c r="KUW381" s="571"/>
      <c r="KUX381" s="571"/>
      <c r="KUY381" s="571"/>
      <c r="KUZ381" s="571"/>
      <c r="KVA381" s="571"/>
      <c r="KVB381" s="571"/>
      <c r="KVC381" s="571"/>
      <c r="KVD381" s="571"/>
      <c r="KVE381" s="571"/>
      <c r="KVF381" s="571"/>
      <c r="KVG381" s="571"/>
      <c r="KVH381" s="571"/>
      <c r="KVI381" s="571"/>
      <c r="KVJ381" s="571"/>
      <c r="KVK381" s="571"/>
      <c r="KVL381" s="571"/>
      <c r="KVM381" s="571"/>
      <c r="KVN381" s="571"/>
      <c r="KVO381" s="571"/>
      <c r="KVP381" s="571"/>
      <c r="KVQ381" s="571"/>
      <c r="KVR381" s="571"/>
      <c r="KVS381" s="571"/>
      <c r="KVT381" s="571"/>
      <c r="KVU381" s="571"/>
      <c r="KVV381" s="571"/>
      <c r="KVW381" s="571"/>
      <c r="KVX381" s="571"/>
      <c r="KVY381" s="571"/>
      <c r="KVZ381" s="571"/>
      <c r="KWA381" s="571"/>
      <c r="KWB381" s="571"/>
      <c r="KWC381" s="571"/>
      <c r="KWD381" s="571"/>
      <c r="KWE381" s="571"/>
      <c r="KWF381" s="571"/>
      <c r="KWG381" s="571"/>
      <c r="KWH381" s="571"/>
      <c r="KWI381" s="571"/>
      <c r="KWJ381" s="571"/>
      <c r="KWK381" s="571"/>
      <c r="KWL381" s="571"/>
      <c r="KWM381" s="571"/>
      <c r="KWN381" s="571"/>
      <c r="KWO381" s="571"/>
      <c r="KWP381" s="571"/>
      <c r="KWQ381" s="571"/>
      <c r="KWR381" s="571"/>
      <c r="KWS381" s="571"/>
      <c r="KWT381" s="571"/>
      <c r="KWU381" s="571"/>
      <c r="KWV381" s="571"/>
      <c r="KWW381" s="571"/>
      <c r="KWX381" s="571"/>
      <c r="KWY381" s="571"/>
      <c r="KWZ381" s="571"/>
      <c r="KXA381" s="571"/>
      <c r="KXB381" s="571"/>
      <c r="KXC381" s="571"/>
      <c r="KXD381" s="571"/>
      <c r="KXE381" s="571"/>
      <c r="KXF381" s="571"/>
      <c r="KXG381" s="571"/>
      <c r="KXH381" s="571"/>
      <c r="KXI381" s="571"/>
      <c r="KXJ381" s="571"/>
      <c r="KXK381" s="571"/>
      <c r="KXL381" s="571"/>
      <c r="KXM381" s="571"/>
      <c r="KXN381" s="571"/>
      <c r="KXO381" s="571"/>
      <c r="KXP381" s="571"/>
      <c r="KXQ381" s="571"/>
      <c r="KXR381" s="571"/>
      <c r="KXS381" s="571"/>
      <c r="KXT381" s="571"/>
      <c r="KXU381" s="571"/>
      <c r="KXV381" s="571"/>
      <c r="KXW381" s="571"/>
      <c r="KXX381" s="571"/>
      <c r="KXY381" s="571"/>
      <c r="KXZ381" s="571"/>
      <c r="KYA381" s="571"/>
      <c r="KYB381" s="571"/>
      <c r="KYC381" s="571"/>
      <c r="KYD381" s="571"/>
      <c r="KYE381" s="571"/>
      <c r="KYF381" s="571"/>
      <c r="KYG381" s="571"/>
      <c r="KYH381" s="571"/>
      <c r="KYI381" s="571"/>
      <c r="KYJ381" s="571"/>
      <c r="KYK381" s="571"/>
      <c r="KYL381" s="571"/>
      <c r="KYM381" s="571"/>
      <c r="KYN381" s="571"/>
      <c r="KYO381" s="571"/>
      <c r="KYP381" s="571"/>
      <c r="KYQ381" s="571"/>
      <c r="KYR381" s="571"/>
      <c r="KYS381" s="571"/>
      <c r="KYT381" s="571"/>
      <c r="KYU381" s="571"/>
      <c r="KYV381" s="571"/>
      <c r="KYW381" s="571"/>
      <c r="KYX381" s="571"/>
      <c r="KYY381" s="571"/>
      <c r="KYZ381" s="571"/>
      <c r="KZA381" s="571"/>
      <c r="KZB381" s="571"/>
      <c r="KZC381" s="571"/>
      <c r="KZD381" s="571"/>
      <c r="KZE381" s="571"/>
      <c r="KZF381" s="571"/>
      <c r="KZG381" s="571"/>
      <c r="KZH381" s="571"/>
      <c r="KZI381" s="571"/>
      <c r="KZJ381" s="571"/>
      <c r="KZK381" s="571"/>
      <c r="KZL381" s="571"/>
      <c r="KZM381" s="571"/>
      <c r="KZN381" s="571"/>
      <c r="KZO381" s="571"/>
      <c r="KZP381" s="571"/>
      <c r="KZQ381" s="571"/>
      <c r="KZR381" s="571"/>
      <c r="KZS381" s="571"/>
      <c r="KZT381" s="571"/>
      <c r="KZU381" s="571"/>
      <c r="KZV381" s="571"/>
      <c r="KZW381" s="571"/>
      <c r="KZX381" s="571"/>
      <c r="KZY381" s="571"/>
      <c r="KZZ381" s="571"/>
      <c r="LAA381" s="571"/>
      <c r="LAB381" s="571"/>
      <c r="LAC381" s="571"/>
      <c r="LAD381" s="571"/>
      <c r="LAE381" s="571"/>
      <c r="LAF381" s="571"/>
      <c r="LAG381" s="571"/>
      <c r="LAH381" s="571"/>
      <c r="LAI381" s="571"/>
      <c r="LAJ381" s="571"/>
      <c r="LAK381" s="571"/>
      <c r="LAL381" s="571"/>
      <c r="LAM381" s="571"/>
      <c r="LAN381" s="571"/>
      <c r="LAO381" s="571"/>
      <c r="LAP381" s="571"/>
      <c r="LAQ381" s="571"/>
      <c r="LAR381" s="571"/>
      <c r="LAS381" s="571"/>
      <c r="LAT381" s="571"/>
      <c r="LAU381" s="571"/>
      <c r="LAV381" s="571"/>
      <c r="LAW381" s="571"/>
      <c r="LAX381" s="571"/>
      <c r="LAY381" s="571"/>
      <c r="LAZ381" s="571"/>
      <c r="LBA381" s="571"/>
      <c r="LBB381" s="571"/>
      <c r="LBC381" s="571"/>
      <c r="LBD381" s="571"/>
      <c r="LBE381" s="571"/>
      <c r="LBF381" s="571"/>
      <c r="LBG381" s="571"/>
      <c r="LBH381" s="571"/>
      <c r="LBI381" s="571"/>
      <c r="LBJ381" s="571"/>
      <c r="LBK381" s="571"/>
      <c r="LBL381" s="571"/>
      <c r="LBM381" s="571"/>
      <c r="LBN381" s="571"/>
      <c r="LBO381" s="571"/>
      <c r="LBP381" s="571"/>
      <c r="LBQ381" s="571"/>
      <c r="LBR381" s="571"/>
      <c r="LBS381" s="571"/>
      <c r="LBT381" s="571"/>
      <c r="LBU381" s="571"/>
      <c r="LBV381" s="571"/>
      <c r="LBW381" s="571"/>
      <c r="LBX381" s="571"/>
      <c r="LBY381" s="571"/>
      <c r="LBZ381" s="571"/>
      <c r="LCA381" s="571"/>
      <c r="LCB381" s="571"/>
      <c r="LCC381" s="571"/>
      <c r="LCD381" s="571"/>
      <c r="LCE381" s="571"/>
      <c r="LCF381" s="571"/>
      <c r="LCI381" s="571"/>
      <c r="LCJ381" s="571"/>
      <c r="LCK381" s="571"/>
      <c r="LCL381" s="571"/>
      <c r="LCM381" s="571"/>
      <c r="LCN381" s="571"/>
      <c r="LCO381" s="571"/>
      <c r="LCP381" s="571"/>
      <c r="LCQ381" s="571"/>
      <c r="LCR381" s="571"/>
      <c r="LCS381" s="571"/>
      <c r="LCT381" s="571"/>
      <c r="LCU381" s="571"/>
      <c r="LCV381" s="571"/>
      <c r="LCW381" s="571"/>
      <c r="LCX381" s="571"/>
      <c r="LCY381" s="571"/>
      <c r="LCZ381" s="571"/>
      <c r="LDA381" s="571"/>
      <c r="LDB381" s="571"/>
      <c r="LDC381" s="571"/>
      <c r="LDD381" s="571"/>
      <c r="LDE381" s="571"/>
      <c r="LDF381" s="571"/>
      <c r="LDG381" s="571"/>
      <c r="LDH381" s="571"/>
      <c r="LDI381" s="571"/>
      <c r="LDJ381" s="571"/>
      <c r="LDK381" s="571"/>
      <c r="LDL381" s="571"/>
      <c r="LDM381" s="571"/>
      <c r="LDN381" s="571"/>
      <c r="LDO381" s="571"/>
      <c r="LDP381" s="571"/>
      <c r="LDQ381" s="571"/>
      <c r="LDR381" s="571"/>
      <c r="LDS381" s="571"/>
      <c r="LDT381" s="571"/>
      <c r="LDU381" s="571"/>
      <c r="LDV381" s="571"/>
      <c r="LDW381" s="571"/>
      <c r="LDX381" s="571"/>
      <c r="LDY381" s="571"/>
      <c r="LDZ381" s="571"/>
      <c r="LEA381" s="571"/>
      <c r="LEB381" s="571"/>
      <c r="LEC381" s="571"/>
      <c r="LED381" s="571"/>
      <c r="LEE381" s="571"/>
      <c r="LEF381" s="571"/>
      <c r="LEG381" s="571"/>
      <c r="LEH381" s="571"/>
      <c r="LEI381" s="571"/>
      <c r="LEJ381" s="571"/>
      <c r="LEK381" s="571"/>
      <c r="LEL381" s="571"/>
      <c r="LEM381" s="571"/>
      <c r="LEN381" s="571"/>
      <c r="LEO381" s="571"/>
      <c r="LEP381" s="571"/>
      <c r="LEQ381" s="571"/>
      <c r="LER381" s="571"/>
      <c r="LES381" s="571"/>
      <c r="LET381" s="571"/>
      <c r="LEU381" s="571"/>
      <c r="LEV381" s="571"/>
      <c r="LEW381" s="571"/>
      <c r="LEX381" s="571"/>
      <c r="LEY381" s="571"/>
      <c r="LEZ381" s="571"/>
      <c r="LFA381" s="571"/>
      <c r="LFB381" s="571"/>
      <c r="LFC381" s="571"/>
      <c r="LFD381" s="571"/>
      <c r="LFE381" s="571"/>
      <c r="LFF381" s="571"/>
      <c r="LFG381" s="571"/>
      <c r="LFH381" s="571"/>
      <c r="LFI381" s="571"/>
      <c r="LFJ381" s="571"/>
      <c r="LFK381" s="571"/>
      <c r="LFL381" s="571"/>
      <c r="LFM381" s="571"/>
      <c r="LFN381" s="571"/>
      <c r="LFO381" s="571"/>
      <c r="LFP381" s="571"/>
      <c r="LFQ381" s="571"/>
      <c r="LFR381" s="571"/>
      <c r="LFS381" s="571"/>
      <c r="LFT381" s="571"/>
      <c r="LFU381" s="571"/>
      <c r="LFV381" s="571"/>
      <c r="LFW381" s="571"/>
      <c r="LFX381" s="571"/>
      <c r="LFY381" s="571"/>
      <c r="LFZ381" s="571"/>
      <c r="LGA381" s="571"/>
      <c r="LGB381" s="571"/>
      <c r="LGC381" s="571"/>
      <c r="LGD381" s="571"/>
      <c r="LGE381" s="571"/>
      <c r="LGF381" s="571"/>
      <c r="LGG381" s="571"/>
      <c r="LGH381" s="571"/>
      <c r="LGI381" s="571"/>
      <c r="LGJ381" s="571"/>
      <c r="LGK381" s="571"/>
      <c r="LGL381" s="571"/>
      <c r="LGM381" s="571"/>
      <c r="LGN381" s="571"/>
      <c r="LGO381" s="571"/>
      <c r="LGP381" s="571"/>
      <c r="LGQ381" s="571"/>
      <c r="LGR381" s="571"/>
      <c r="LGS381" s="571"/>
      <c r="LGT381" s="571"/>
      <c r="LGU381" s="571"/>
      <c r="LGV381" s="571"/>
      <c r="LGW381" s="571"/>
      <c r="LGX381" s="571"/>
      <c r="LGY381" s="571"/>
      <c r="LGZ381" s="571"/>
      <c r="LHA381" s="571"/>
      <c r="LHB381" s="571"/>
      <c r="LHC381" s="571"/>
      <c r="LHD381" s="571"/>
      <c r="LHE381" s="571"/>
      <c r="LHF381" s="571"/>
      <c r="LHG381" s="571"/>
      <c r="LHH381" s="571"/>
      <c r="LHI381" s="571"/>
      <c r="LHJ381" s="571"/>
      <c r="LHK381" s="571"/>
      <c r="LHL381" s="571"/>
      <c r="LHM381" s="571"/>
      <c r="LHN381" s="571"/>
      <c r="LHO381" s="571"/>
      <c r="LHP381" s="571"/>
      <c r="LHQ381" s="571"/>
      <c r="LHR381" s="571"/>
      <c r="LHS381" s="571"/>
      <c r="LHT381" s="571"/>
      <c r="LHU381" s="571"/>
      <c r="LHV381" s="571"/>
      <c r="LHW381" s="571"/>
      <c r="LHX381" s="571"/>
      <c r="LHY381" s="571"/>
      <c r="LHZ381" s="571"/>
      <c r="LIA381" s="571"/>
      <c r="LIB381" s="571"/>
      <c r="LIC381" s="571"/>
      <c r="LID381" s="571"/>
      <c r="LIE381" s="571"/>
      <c r="LIF381" s="571"/>
      <c r="LIG381" s="571"/>
      <c r="LIH381" s="571"/>
      <c r="LII381" s="571"/>
      <c r="LIJ381" s="571"/>
      <c r="LIK381" s="571"/>
      <c r="LIL381" s="571"/>
      <c r="LIM381" s="571"/>
      <c r="LIN381" s="571"/>
      <c r="LIO381" s="571"/>
      <c r="LIP381" s="571"/>
      <c r="LIQ381" s="571"/>
      <c r="LIR381" s="571"/>
      <c r="LIS381" s="571"/>
      <c r="LIT381" s="571"/>
      <c r="LIU381" s="571"/>
      <c r="LIV381" s="571"/>
      <c r="LIW381" s="571"/>
      <c r="LIX381" s="571"/>
      <c r="LIY381" s="571"/>
      <c r="LIZ381" s="571"/>
      <c r="LJA381" s="571"/>
      <c r="LJB381" s="571"/>
      <c r="LJC381" s="571"/>
      <c r="LJD381" s="571"/>
      <c r="LJE381" s="571"/>
      <c r="LJF381" s="571"/>
      <c r="LJG381" s="571"/>
      <c r="LJH381" s="571"/>
      <c r="LJI381" s="571"/>
      <c r="LJJ381" s="571"/>
      <c r="LJK381" s="571"/>
      <c r="LJL381" s="571"/>
      <c r="LJM381" s="571"/>
      <c r="LJN381" s="571"/>
      <c r="LJO381" s="571"/>
      <c r="LJP381" s="571"/>
      <c r="LJQ381" s="571"/>
      <c r="LJR381" s="571"/>
      <c r="LJS381" s="571"/>
      <c r="LJT381" s="571"/>
      <c r="LJU381" s="571"/>
      <c r="LJV381" s="571"/>
      <c r="LJW381" s="571"/>
      <c r="LJX381" s="571"/>
      <c r="LJY381" s="571"/>
      <c r="LJZ381" s="571"/>
      <c r="LKA381" s="571"/>
      <c r="LKB381" s="571"/>
      <c r="LKC381" s="571"/>
      <c r="LKD381" s="571"/>
      <c r="LKE381" s="571"/>
      <c r="LKF381" s="571"/>
      <c r="LKG381" s="571"/>
      <c r="LKH381" s="571"/>
      <c r="LKI381" s="571"/>
      <c r="LKJ381" s="571"/>
      <c r="LKK381" s="571"/>
      <c r="LKL381" s="571"/>
      <c r="LKM381" s="571"/>
      <c r="LKN381" s="571"/>
      <c r="LKO381" s="571"/>
      <c r="LKP381" s="571"/>
      <c r="LKQ381" s="571"/>
      <c r="LKR381" s="571"/>
      <c r="LKS381" s="571"/>
      <c r="LKT381" s="571"/>
      <c r="LKU381" s="571"/>
      <c r="LKV381" s="571"/>
      <c r="LKW381" s="571"/>
      <c r="LKX381" s="571"/>
      <c r="LKY381" s="571"/>
      <c r="LKZ381" s="571"/>
      <c r="LLA381" s="571"/>
      <c r="LLB381" s="571"/>
      <c r="LLC381" s="571"/>
      <c r="LLD381" s="571"/>
      <c r="LLE381" s="571"/>
      <c r="LLF381" s="571"/>
      <c r="LLG381" s="571"/>
      <c r="LLH381" s="571"/>
      <c r="LLI381" s="571"/>
      <c r="LLJ381" s="571"/>
      <c r="LLK381" s="571"/>
      <c r="LLL381" s="571"/>
      <c r="LLM381" s="571"/>
      <c r="LLN381" s="571"/>
      <c r="LLO381" s="571"/>
      <c r="LLP381" s="571"/>
      <c r="LLQ381" s="571"/>
      <c r="LLR381" s="571"/>
      <c r="LLS381" s="571"/>
      <c r="LLT381" s="571"/>
      <c r="LLU381" s="571"/>
      <c r="LLV381" s="571"/>
      <c r="LLW381" s="571"/>
      <c r="LLX381" s="571"/>
      <c r="LLY381" s="571"/>
      <c r="LLZ381" s="571"/>
      <c r="LMA381" s="571"/>
      <c r="LMB381" s="571"/>
      <c r="LME381" s="571"/>
      <c r="LMF381" s="571"/>
      <c r="LMG381" s="571"/>
      <c r="LMH381" s="571"/>
      <c r="LMI381" s="571"/>
      <c r="LMJ381" s="571"/>
      <c r="LMK381" s="571"/>
      <c r="LML381" s="571"/>
      <c r="LMM381" s="571"/>
      <c r="LMN381" s="571"/>
      <c r="LMO381" s="571"/>
      <c r="LMP381" s="571"/>
      <c r="LMQ381" s="571"/>
      <c r="LMR381" s="571"/>
      <c r="LMS381" s="571"/>
      <c r="LMT381" s="571"/>
      <c r="LMU381" s="571"/>
      <c r="LMV381" s="571"/>
      <c r="LMW381" s="571"/>
      <c r="LMX381" s="571"/>
      <c r="LMY381" s="571"/>
      <c r="LMZ381" s="571"/>
      <c r="LNA381" s="571"/>
      <c r="LNB381" s="571"/>
      <c r="LNC381" s="571"/>
      <c r="LND381" s="571"/>
      <c r="LNE381" s="571"/>
      <c r="LNF381" s="571"/>
      <c r="LNG381" s="571"/>
      <c r="LNH381" s="571"/>
      <c r="LNI381" s="571"/>
      <c r="LNJ381" s="571"/>
      <c r="LNK381" s="571"/>
      <c r="LNL381" s="571"/>
      <c r="LNM381" s="571"/>
      <c r="LNN381" s="571"/>
      <c r="LNO381" s="571"/>
      <c r="LNP381" s="571"/>
      <c r="LNQ381" s="571"/>
      <c r="LNR381" s="571"/>
      <c r="LNS381" s="571"/>
      <c r="LNT381" s="571"/>
      <c r="LNU381" s="571"/>
      <c r="LNV381" s="571"/>
      <c r="LNW381" s="571"/>
      <c r="LNX381" s="571"/>
      <c r="LNY381" s="571"/>
      <c r="LNZ381" s="571"/>
      <c r="LOA381" s="571"/>
      <c r="LOB381" s="571"/>
      <c r="LOC381" s="571"/>
      <c r="LOD381" s="571"/>
      <c r="LOE381" s="571"/>
      <c r="LOF381" s="571"/>
      <c r="LOG381" s="571"/>
      <c r="LOH381" s="571"/>
      <c r="LOI381" s="571"/>
      <c r="LOJ381" s="571"/>
      <c r="LOK381" s="571"/>
      <c r="LOL381" s="571"/>
      <c r="LOM381" s="571"/>
      <c r="LON381" s="571"/>
      <c r="LOO381" s="571"/>
      <c r="LOP381" s="571"/>
      <c r="LOQ381" s="571"/>
      <c r="LOR381" s="571"/>
      <c r="LOS381" s="571"/>
      <c r="LOT381" s="571"/>
      <c r="LOU381" s="571"/>
      <c r="LOV381" s="571"/>
      <c r="LOW381" s="571"/>
      <c r="LOX381" s="571"/>
      <c r="LOY381" s="571"/>
      <c r="LOZ381" s="571"/>
      <c r="LPA381" s="571"/>
      <c r="LPB381" s="571"/>
      <c r="LPC381" s="571"/>
      <c r="LPD381" s="571"/>
      <c r="LPE381" s="571"/>
      <c r="LPF381" s="571"/>
      <c r="LPG381" s="571"/>
      <c r="LPH381" s="571"/>
      <c r="LPI381" s="571"/>
      <c r="LPJ381" s="571"/>
      <c r="LPK381" s="571"/>
      <c r="LPL381" s="571"/>
      <c r="LPM381" s="571"/>
      <c r="LPN381" s="571"/>
      <c r="LPO381" s="571"/>
      <c r="LPP381" s="571"/>
      <c r="LPQ381" s="571"/>
      <c r="LPR381" s="571"/>
      <c r="LPS381" s="571"/>
      <c r="LPT381" s="571"/>
      <c r="LPU381" s="571"/>
      <c r="LPV381" s="571"/>
      <c r="LPW381" s="571"/>
      <c r="LPX381" s="571"/>
      <c r="LPY381" s="571"/>
      <c r="LPZ381" s="571"/>
      <c r="LQA381" s="571"/>
      <c r="LQB381" s="571"/>
      <c r="LQC381" s="571"/>
      <c r="LQD381" s="571"/>
      <c r="LQE381" s="571"/>
      <c r="LQF381" s="571"/>
      <c r="LQG381" s="571"/>
      <c r="LQH381" s="571"/>
      <c r="LQI381" s="571"/>
      <c r="LQJ381" s="571"/>
      <c r="LQK381" s="571"/>
      <c r="LQL381" s="571"/>
      <c r="LQM381" s="571"/>
      <c r="LQN381" s="571"/>
      <c r="LQO381" s="571"/>
      <c r="LQP381" s="571"/>
      <c r="LQQ381" s="571"/>
      <c r="LQR381" s="571"/>
      <c r="LQS381" s="571"/>
      <c r="LQT381" s="571"/>
      <c r="LQU381" s="571"/>
      <c r="LQV381" s="571"/>
      <c r="LQW381" s="571"/>
      <c r="LQX381" s="571"/>
      <c r="LQY381" s="571"/>
      <c r="LQZ381" s="571"/>
      <c r="LRA381" s="571"/>
      <c r="LRB381" s="571"/>
      <c r="LRC381" s="571"/>
      <c r="LRD381" s="571"/>
      <c r="LRE381" s="571"/>
      <c r="LRF381" s="571"/>
      <c r="LRG381" s="571"/>
      <c r="LRH381" s="571"/>
      <c r="LRI381" s="571"/>
      <c r="LRJ381" s="571"/>
      <c r="LRK381" s="571"/>
      <c r="LRL381" s="571"/>
      <c r="LRM381" s="571"/>
      <c r="LRN381" s="571"/>
      <c r="LRO381" s="571"/>
      <c r="LRP381" s="571"/>
      <c r="LRQ381" s="571"/>
      <c r="LRR381" s="571"/>
      <c r="LRS381" s="571"/>
      <c r="LRT381" s="571"/>
      <c r="LRU381" s="571"/>
      <c r="LRV381" s="571"/>
      <c r="LRW381" s="571"/>
      <c r="LRX381" s="571"/>
      <c r="LRY381" s="571"/>
      <c r="LRZ381" s="571"/>
      <c r="LSA381" s="571"/>
      <c r="LSB381" s="571"/>
      <c r="LSC381" s="571"/>
      <c r="LSD381" s="571"/>
      <c r="LSE381" s="571"/>
      <c r="LSF381" s="571"/>
      <c r="LSG381" s="571"/>
      <c r="LSH381" s="571"/>
      <c r="LSI381" s="571"/>
      <c r="LSJ381" s="571"/>
      <c r="LSK381" s="571"/>
      <c r="LSL381" s="571"/>
      <c r="LSM381" s="571"/>
      <c r="LSN381" s="571"/>
      <c r="LSO381" s="571"/>
      <c r="LSP381" s="571"/>
      <c r="LSQ381" s="571"/>
      <c r="LSR381" s="571"/>
      <c r="LSS381" s="571"/>
      <c r="LST381" s="571"/>
      <c r="LSU381" s="571"/>
      <c r="LSV381" s="571"/>
      <c r="LSW381" s="571"/>
      <c r="LSX381" s="571"/>
      <c r="LSY381" s="571"/>
      <c r="LSZ381" s="571"/>
      <c r="LTA381" s="571"/>
      <c r="LTB381" s="571"/>
      <c r="LTC381" s="571"/>
      <c r="LTD381" s="571"/>
      <c r="LTE381" s="571"/>
      <c r="LTF381" s="571"/>
      <c r="LTG381" s="571"/>
      <c r="LTH381" s="571"/>
      <c r="LTI381" s="571"/>
      <c r="LTJ381" s="571"/>
      <c r="LTK381" s="571"/>
      <c r="LTL381" s="571"/>
      <c r="LTM381" s="571"/>
      <c r="LTN381" s="571"/>
      <c r="LTO381" s="571"/>
      <c r="LTP381" s="571"/>
      <c r="LTQ381" s="571"/>
      <c r="LTR381" s="571"/>
      <c r="LTS381" s="571"/>
      <c r="LTT381" s="571"/>
      <c r="LTU381" s="571"/>
      <c r="LTV381" s="571"/>
      <c r="LTW381" s="571"/>
      <c r="LTX381" s="571"/>
      <c r="LTY381" s="571"/>
      <c r="LTZ381" s="571"/>
      <c r="LUA381" s="571"/>
      <c r="LUB381" s="571"/>
      <c r="LUC381" s="571"/>
      <c r="LUD381" s="571"/>
      <c r="LUE381" s="571"/>
      <c r="LUF381" s="571"/>
      <c r="LUG381" s="571"/>
      <c r="LUH381" s="571"/>
      <c r="LUI381" s="571"/>
      <c r="LUJ381" s="571"/>
      <c r="LUK381" s="571"/>
      <c r="LUL381" s="571"/>
      <c r="LUM381" s="571"/>
      <c r="LUN381" s="571"/>
      <c r="LUO381" s="571"/>
      <c r="LUP381" s="571"/>
      <c r="LUQ381" s="571"/>
      <c r="LUR381" s="571"/>
      <c r="LUS381" s="571"/>
      <c r="LUT381" s="571"/>
      <c r="LUU381" s="571"/>
      <c r="LUV381" s="571"/>
      <c r="LUW381" s="571"/>
      <c r="LUX381" s="571"/>
      <c r="LUY381" s="571"/>
      <c r="LUZ381" s="571"/>
      <c r="LVA381" s="571"/>
      <c r="LVB381" s="571"/>
      <c r="LVC381" s="571"/>
      <c r="LVD381" s="571"/>
      <c r="LVE381" s="571"/>
      <c r="LVF381" s="571"/>
      <c r="LVG381" s="571"/>
      <c r="LVH381" s="571"/>
      <c r="LVI381" s="571"/>
      <c r="LVJ381" s="571"/>
      <c r="LVK381" s="571"/>
      <c r="LVL381" s="571"/>
      <c r="LVM381" s="571"/>
      <c r="LVN381" s="571"/>
      <c r="LVO381" s="571"/>
      <c r="LVP381" s="571"/>
      <c r="LVQ381" s="571"/>
      <c r="LVR381" s="571"/>
      <c r="LVS381" s="571"/>
      <c r="LVT381" s="571"/>
      <c r="LVU381" s="571"/>
      <c r="LVV381" s="571"/>
      <c r="LVW381" s="571"/>
      <c r="LVX381" s="571"/>
      <c r="LWA381" s="571"/>
      <c r="LWB381" s="571"/>
      <c r="LWC381" s="571"/>
      <c r="LWD381" s="571"/>
      <c r="LWE381" s="571"/>
      <c r="LWF381" s="571"/>
      <c r="LWG381" s="571"/>
      <c r="LWH381" s="571"/>
      <c r="LWI381" s="571"/>
      <c r="LWJ381" s="571"/>
      <c r="LWK381" s="571"/>
      <c r="LWL381" s="571"/>
      <c r="LWM381" s="571"/>
      <c r="LWN381" s="571"/>
      <c r="LWO381" s="571"/>
      <c r="LWP381" s="571"/>
      <c r="LWQ381" s="571"/>
      <c r="LWR381" s="571"/>
      <c r="LWS381" s="571"/>
      <c r="LWT381" s="571"/>
      <c r="LWU381" s="571"/>
      <c r="LWV381" s="571"/>
      <c r="LWW381" s="571"/>
      <c r="LWX381" s="571"/>
      <c r="LWY381" s="571"/>
      <c r="LWZ381" s="571"/>
      <c r="LXA381" s="571"/>
      <c r="LXB381" s="571"/>
      <c r="LXC381" s="571"/>
      <c r="LXD381" s="571"/>
      <c r="LXE381" s="571"/>
      <c r="LXF381" s="571"/>
      <c r="LXG381" s="571"/>
      <c r="LXH381" s="571"/>
      <c r="LXI381" s="571"/>
      <c r="LXJ381" s="571"/>
      <c r="LXK381" s="571"/>
      <c r="LXL381" s="571"/>
      <c r="LXM381" s="571"/>
      <c r="LXN381" s="571"/>
      <c r="LXO381" s="571"/>
      <c r="LXP381" s="571"/>
      <c r="LXQ381" s="571"/>
      <c r="LXR381" s="571"/>
      <c r="LXS381" s="571"/>
      <c r="LXT381" s="571"/>
      <c r="LXU381" s="571"/>
      <c r="LXV381" s="571"/>
      <c r="LXW381" s="571"/>
      <c r="LXX381" s="571"/>
      <c r="LXY381" s="571"/>
      <c r="LXZ381" s="571"/>
      <c r="LYA381" s="571"/>
      <c r="LYB381" s="571"/>
      <c r="LYC381" s="571"/>
      <c r="LYD381" s="571"/>
      <c r="LYE381" s="571"/>
      <c r="LYF381" s="571"/>
      <c r="LYG381" s="571"/>
      <c r="LYH381" s="571"/>
      <c r="LYI381" s="571"/>
      <c r="LYJ381" s="571"/>
      <c r="LYK381" s="571"/>
      <c r="LYL381" s="571"/>
      <c r="LYM381" s="571"/>
      <c r="LYN381" s="571"/>
      <c r="LYO381" s="571"/>
      <c r="LYP381" s="571"/>
      <c r="LYQ381" s="571"/>
      <c r="LYR381" s="571"/>
      <c r="LYS381" s="571"/>
      <c r="LYT381" s="571"/>
      <c r="LYU381" s="571"/>
      <c r="LYV381" s="571"/>
      <c r="LYW381" s="571"/>
      <c r="LYX381" s="571"/>
      <c r="LYY381" s="571"/>
      <c r="LYZ381" s="571"/>
      <c r="LZA381" s="571"/>
      <c r="LZB381" s="571"/>
      <c r="LZC381" s="571"/>
      <c r="LZD381" s="571"/>
      <c r="LZE381" s="571"/>
      <c r="LZF381" s="571"/>
      <c r="LZG381" s="571"/>
      <c r="LZH381" s="571"/>
      <c r="LZI381" s="571"/>
      <c r="LZJ381" s="571"/>
      <c r="LZK381" s="571"/>
      <c r="LZL381" s="571"/>
      <c r="LZM381" s="571"/>
      <c r="LZN381" s="571"/>
      <c r="LZO381" s="571"/>
      <c r="LZP381" s="571"/>
      <c r="LZQ381" s="571"/>
      <c r="LZR381" s="571"/>
      <c r="LZS381" s="571"/>
      <c r="LZT381" s="571"/>
      <c r="LZU381" s="571"/>
      <c r="LZV381" s="571"/>
      <c r="LZW381" s="571"/>
      <c r="LZX381" s="571"/>
      <c r="LZY381" s="571"/>
      <c r="LZZ381" s="571"/>
      <c r="MAA381" s="571"/>
      <c r="MAB381" s="571"/>
      <c r="MAC381" s="571"/>
      <c r="MAD381" s="571"/>
      <c r="MAE381" s="571"/>
      <c r="MAF381" s="571"/>
      <c r="MAG381" s="571"/>
      <c r="MAH381" s="571"/>
      <c r="MAI381" s="571"/>
      <c r="MAJ381" s="571"/>
      <c r="MAK381" s="571"/>
      <c r="MAL381" s="571"/>
      <c r="MAM381" s="571"/>
      <c r="MAN381" s="571"/>
      <c r="MAO381" s="571"/>
      <c r="MAP381" s="571"/>
      <c r="MAQ381" s="571"/>
      <c r="MAR381" s="571"/>
      <c r="MAS381" s="571"/>
      <c r="MAT381" s="571"/>
      <c r="MAU381" s="571"/>
      <c r="MAV381" s="571"/>
      <c r="MAW381" s="571"/>
      <c r="MAX381" s="571"/>
      <c r="MAY381" s="571"/>
      <c r="MAZ381" s="571"/>
      <c r="MBA381" s="571"/>
      <c r="MBB381" s="571"/>
      <c r="MBC381" s="571"/>
      <c r="MBD381" s="571"/>
      <c r="MBE381" s="571"/>
      <c r="MBF381" s="571"/>
      <c r="MBG381" s="571"/>
      <c r="MBH381" s="571"/>
      <c r="MBI381" s="571"/>
      <c r="MBJ381" s="571"/>
      <c r="MBK381" s="571"/>
      <c r="MBL381" s="571"/>
      <c r="MBM381" s="571"/>
      <c r="MBN381" s="571"/>
      <c r="MBO381" s="571"/>
      <c r="MBP381" s="571"/>
      <c r="MBQ381" s="571"/>
      <c r="MBR381" s="571"/>
      <c r="MBS381" s="571"/>
      <c r="MBT381" s="571"/>
      <c r="MBU381" s="571"/>
      <c r="MBV381" s="571"/>
      <c r="MBW381" s="571"/>
      <c r="MBX381" s="571"/>
      <c r="MBY381" s="571"/>
      <c r="MBZ381" s="571"/>
      <c r="MCA381" s="571"/>
      <c r="MCB381" s="571"/>
      <c r="MCC381" s="571"/>
      <c r="MCD381" s="571"/>
      <c r="MCE381" s="571"/>
      <c r="MCF381" s="571"/>
      <c r="MCG381" s="571"/>
      <c r="MCH381" s="571"/>
      <c r="MCI381" s="571"/>
      <c r="MCJ381" s="571"/>
      <c r="MCK381" s="571"/>
      <c r="MCL381" s="571"/>
      <c r="MCM381" s="571"/>
      <c r="MCN381" s="571"/>
      <c r="MCO381" s="571"/>
      <c r="MCP381" s="571"/>
      <c r="MCQ381" s="571"/>
      <c r="MCR381" s="571"/>
      <c r="MCS381" s="571"/>
      <c r="MCT381" s="571"/>
      <c r="MCU381" s="571"/>
      <c r="MCV381" s="571"/>
      <c r="MCW381" s="571"/>
      <c r="MCX381" s="571"/>
      <c r="MCY381" s="571"/>
      <c r="MCZ381" s="571"/>
      <c r="MDA381" s="571"/>
      <c r="MDB381" s="571"/>
      <c r="MDC381" s="571"/>
      <c r="MDD381" s="571"/>
      <c r="MDE381" s="571"/>
      <c r="MDF381" s="571"/>
      <c r="MDG381" s="571"/>
      <c r="MDH381" s="571"/>
      <c r="MDI381" s="571"/>
      <c r="MDJ381" s="571"/>
      <c r="MDK381" s="571"/>
      <c r="MDL381" s="571"/>
      <c r="MDM381" s="571"/>
      <c r="MDN381" s="571"/>
      <c r="MDO381" s="571"/>
      <c r="MDP381" s="571"/>
      <c r="MDQ381" s="571"/>
      <c r="MDR381" s="571"/>
      <c r="MDS381" s="571"/>
      <c r="MDT381" s="571"/>
      <c r="MDU381" s="571"/>
      <c r="MDV381" s="571"/>
      <c r="MDW381" s="571"/>
      <c r="MDX381" s="571"/>
      <c r="MDY381" s="571"/>
      <c r="MDZ381" s="571"/>
      <c r="MEA381" s="571"/>
      <c r="MEB381" s="571"/>
      <c r="MEC381" s="571"/>
      <c r="MED381" s="571"/>
      <c r="MEE381" s="571"/>
      <c r="MEF381" s="571"/>
      <c r="MEG381" s="571"/>
      <c r="MEH381" s="571"/>
      <c r="MEI381" s="571"/>
      <c r="MEJ381" s="571"/>
      <c r="MEK381" s="571"/>
      <c r="MEL381" s="571"/>
      <c r="MEM381" s="571"/>
      <c r="MEN381" s="571"/>
      <c r="MEO381" s="571"/>
      <c r="MEP381" s="571"/>
      <c r="MEQ381" s="571"/>
      <c r="MER381" s="571"/>
      <c r="MES381" s="571"/>
      <c r="MET381" s="571"/>
      <c r="MEU381" s="571"/>
      <c r="MEV381" s="571"/>
      <c r="MEW381" s="571"/>
      <c r="MEX381" s="571"/>
      <c r="MEY381" s="571"/>
      <c r="MEZ381" s="571"/>
      <c r="MFA381" s="571"/>
      <c r="MFB381" s="571"/>
      <c r="MFC381" s="571"/>
      <c r="MFD381" s="571"/>
      <c r="MFE381" s="571"/>
      <c r="MFF381" s="571"/>
      <c r="MFG381" s="571"/>
      <c r="MFH381" s="571"/>
      <c r="MFI381" s="571"/>
      <c r="MFJ381" s="571"/>
      <c r="MFK381" s="571"/>
      <c r="MFL381" s="571"/>
      <c r="MFM381" s="571"/>
      <c r="MFN381" s="571"/>
      <c r="MFO381" s="571"/>
      <c r="MFP381" s="571"/>
      <c r="MFQ381" s="571"/>
      <c r="MFR381" s="571"/>
      <c r="MFS381" s="571"/>
      <c r="MFT381" s="571"/>
      <c r="MFW381" s="571"/>
      <c r="MFX381" s="571"/>
      <c r="MFY381" s="571"/>
      <c r="MFZ381" s="571"/>
      <c r="MGA381" s="571"/>
      <c r="MGB381" s="571"/>
      <c r="MGC381" s="571"/>
      <c r="MGD381" s="571"/>
      <c r="MGE381" s="571"/>
      <c r="MGF381" s="571"/>
      <c r="MGG381" s="571"/>
      <c r="MGH381" s="571"/>
      <c r="MGI381" s="571"/>
      <c r="MGJ381" s="571"/>
      <c r="MGK381" s="571"/>
      <c r="MGL381" s="571"/>
      <c r="MGM381" s="571"/>
      <c r="MGN381" s="571"/>
      <c r="MGO381" s="571"/>
      <c r="MGP381" s="571"/>
      <c r="MGQ381" s="571"/>
      <c r="MGR381" s="571"/>
      <c r="MGS381" s="571"/>
      <c r="MGT381" s="571"/>
      <c r="MGU381" s="571"/>
      <c r="MGV381" s="571"/>
      <c r="MGW381" s="571"/>
      <c r="MGX381" s="571"/>
      <c r="MGY381" s="571"/>
      <c r="MGZ381" s="571"/>
      <c r="MHA381" s="571"/>
      <c r="MHB381" s="571"/>
      <c r="MHC381" s="571"/>
      <c r="MHD381" s="571"/>
      <c r="MHE381" s="571"/>
      <c r="MHF381" s="571"/>
      <c r="MHG381" s="571"/>
      <c r="MHH381" s="571"/>
      <c r="MHI381" s="571"/>
      <c r="MHJ381" s="571"/>
      <c r="MHK381" s="571"/>
      <c r="MHL381" s="571"/>
      <c r="MHM381" s="571"/>
      <c r="MHN381" s="571"/>
      <c r="MHO381" s="571"/>
      <c r="MHP381" s="571"/>
      <c r="MHQ381" s="571"/>
      <c r="MHR381" s="571"/>
      <c r="MHS381" s="571"/>
      <c r="MHT381" s="571"/>
      <c r="MHU381" s="571"/>
      <c r="MHV381" s="571"/>
      <c r="MHW381" s="571"/>
      <c r="MHX381" s="571"/>
      <c r="MHY381" s="571"/>
      <c r="MHZ381" s="571"/>
      <c r="MIA381" s="571"/>
      <c r="MIB381" s="571"/>
      <c r="MIC381" s="571"/>
      <c r="MID381" s="571"/>
      <c r="MIE381" s="571"/>
      <c r="MIF381" s="571"/>
      <c r="MIG381" s="571"/>
      <c r="MIH381" s="571"/>
      <c r="MII381" s="571"/>
      <c r="MIJ381" s="571"/>
      <c r="MIK381" s="571"/>
      <c r="MIL381" s="571"/>
      <c r="MIM381" s="571"/>
      <c r="MIN381" s="571"/>
      <c r="MIO381" s="571"/>
      <c r="MIP381" s="571"/>
      <c r="MIQ381" s="571"/>
      <c r="MIR381" s="571"/>
      <c r="MIS381" s="571"/>
      <c r="MIT381" s="571"/>
      <c r="MIU381" s="571"/>
      <c r="MIV381" s="571"/>
      <c r="MIW381" s="571"/>
      <c r="MIX381" s="571"/>
      <c r="MIY381" s="571"/>
      <c r="MIZ381" s="571"/>
      <c r="MJA381" s="571"/>
      <c r="MJB381" s="571"/>
      <c r="MJC381" s="571"/>
      <c r="MJD381" s="571"/>
      <c r="MJE381" s="571"/>
      <c r="MJF381" s="571"/>
      <c r="MJG381" s="571"/>
      <c r="MJH381" s="571"/>
      <c r="MJI381" s="571"/>
      <c r="MJJ381" s="571"/>
      <c r="MJK381" s="571"/>
      <c r="MJL381" s="571"/>
      <c r="MJM381" s="571"/>
      <c r="MJN381" s="571"/>
      <c r="MJO381" s="571"/>
      <c r="MJP381" s="571"/>
      <c r="MJQ381" s="571"/>
      <c r="MJR381" s="571"/>
      <c r="MJS381" s="571"/>
      <c r="MJT381" s="571"/>
      <c r="MJU381" s="571"/>
      <c r="MJV381" s="571"/>
      <c r="MJW381" s="571"/>
      <c r="MJX381" s="571"/>
      <c r="MJY381" s="571"/>
      <c r="MJZ381" s="571"/>
      <c r="MKA381" s="571"/>
      <c r="MKB381" s="571"/>
      <c r="MKC381" s="571"/>
      <c r="MKD381" s="571"/>
      <c r="MKE381" s="571"/>
      <c r="MKF381" s="571"/>
      <c r="MKG381" s="571"/>
      <c r="MKH381" s="571"/>
      <c r="MKI381" s="571"/>
      <c r="MKJ381" s="571"/>
      <c r="MKK381" s="571"/>
      <c r="MKL381" s="571"/>
      <c r="MKM381" s="571"/>
      <c r="MKN381" s="571"/>
      <c r="MKO381" s="571"/>
      <c r="MKP381" s="571"/>
      <c r="MKQ381" s="571"/>
      <c r="MKR381" s="571"/>
      <c r="MKS381" s="571"/>
      <c r="MKT381" s="571"/>
      <c r="MKU381" s="571"/>
      <c r="MKV381" s="571"/>
      <c r="MKW381" s="571"/>
      <c r="MKX381" s="571"/>
      <c r="MKY381" s="571"/>
      <c r="MKZ381" s="571"/>
      <c r="MLA381" s="571"/>
      <c r="MLB381" s="571"/>
      <c r="MLC381" s="571"/>
      <c r="MLD381" s="571"/>
      <c r="MLE381" s="571"/>
      <c r="MLF381" s="571"/>
      <c r="MLG381" s="571"/>
      <c r="MLH381" s="571"/>
      <c r="MLI381" s="571"/>
      <c r="MLJ381" s="571"/>
      <c r="MLK381" s="571"/>
      <c r="MLL381" s="571"/>
      <c r="MLM381" s="571"/>
      <c r="MLN381" s="571"/>
      <c r="MLO381" s="571"/>
      <c r="MLP381" s="571"/>
      <c r="MLQ381" s="571"/>
      <c r="MLR381" s="571"/>
      <c r="MLS381" s="571"/>
      <c r="MLT381" s="571"/>
      <c r="MLU381" s="571"/>
      <c r="MLV381" s="571"/>
      <c r="MLW381" s="571"/>
      <c r="MLX381" s="571"/>
      <c r="MLY381" s="571"/>
      <c r="MLZ381" s="571"/>
      <c r="MMA381" s="571"/>
      <c r="MMB381" s="571"/>
      <c r="MMC381" s="571"/>
      <c r="MMD381" s="571"/>
      <c r="MME381" s="571"/>
      <c r="MMF381" s="571"/>
      <c r="MMG381" s="571"/>
      <c r="MMH381" s="571"/>
      <c r="MMI381" s="571"/>
      <c r="MMJ381" s="571"/>
      <c r="MMK381" s="571"/>
      <c r="MML381" s="571"/>
      <c r="MMM381" s="571"/>
      <c r="MMN381" s="571"/>
      <c r="MMO381" s="571"/>
      <c r="MMP381" s="571"/>
      <c r="MMQ381" s="571"/>
      <c r="MMR381" s="571"/>
      <c r="MMS381" s="571"/>
      <c r="MMT381" s="571"/>
      <c r="MMU381" s="571"/>
      <c r="MMV381" s="571"/>
      <c r="MMW381" s="571"/>
      <c r="MMX381" s="571"/>
      <c r="MMY381" s="571"/>
      <c r="MMZ381" s="571"/>
      <c r="MNA381" s="571"/>
      <c r="MNB381" s="571"/>
      <c r="MNC381" s="571"/>
      <c r="MND381" s="571"/>
      <c r="MNE381" s="571"/>
      <c r="MNF381" s="571"/>
      <c r="MNG381" s="571"/>
      <c r="MNH381" s="571"/>
      <c r="MNI381" s="571"/>
      <c r="MNJ381" s="571"/>
      <c r="MNK381" s="571"/>
      <c r="MNL381" s="571"/>
      <c r="MNM381" s="571"/>
      <c r="MNN381" s="571"/>
      <c r="MNO381" s="571"/>
      <c r="MNP381" s="571"/>
      <c r="MNQ381" s="571"/>
      <c r="MNR381" s="571"/>
      <c r="MNS381" s="571"/>
      <c r="MNT381" s="571"/>
      <c r="MNU381" s="571"/>
      <c r="MNV381" s="571"/>
      <c r="MNW381" s="571"/>
      <c r="MNX381" s="571"/>
      <c r="MNY381" s="571"/>
      <c r="MNZ381" s="571"/>
      <c r="MOA381" s="571"/>
      <c r="MOB381" s="571"/>
      <c r="MOC381" s="571"/>
      <c r="MOD381" s="571"/>
      <c r="MOE381" s="571"/>
      <c r="MOF381" s="571"/>
      <c r="MOG381" s="571"/>
      <c r="MOH381" s="571"/>
      <c r="MOI381" s="571"/>
      <c r="MOJ381" s="571"/>
      <c r="MOK381" s="571"/>
      <c r="MOL381" s="571"/>
      <c r="MOM381" s="571"/>
      <c r="MON381" s="571"/>
      <c r="MOO381" s="571"/>
      <c r="MOP381" s="571"/>
      <c r="MOQ381" s="571"/>
      <c r="MOR381" s="571"/>
      <c r="MOS381" s="571"/>
      <c r="MOT381" s="571"/>
      <c r="MOU381" s="571"/>
      <c r="MOV381" s="571"/>
      <c r="MOW381" s="571"/>
      <c r="MOX381" s="571"/>
      <c r="MOY381" s="571"/>
      <c r="MOZ381" s="571"/>
      <c r="MPA381" s="571"/>
      <c r="MPB381" s="571"/>
      <c r="MPC381" s="571"/>
      <c r="MPD381" s="571"/>
      <c r="MPE381" s="571"/>
      <c r="MPF381" s="571"/>
      <c r="MPG381" s="571"/>
      <c r="MPH381" s="571"/>
      <c r="MPI381" s="571"/>
      <c r="MPJ381" s="571"/>
      <c r="MPK381" s="571"/>
      <c r="MPL381" s="571"/>
      <c r="MPM381" s="571"/>
      <c r="MPN381" s="571"/>
      <c r="MPO381" s="571"/>
      <c r="MPP381" s="571"/>
      <c r="MPS381" s="571"/>
      <c r="MPT381" s="571"/>
      <c r="MPU381" s="571"/>
      <c r="MPV381" s="571"/>
      <c r="MPW381" s="571"/>
      <c r="MPX381" s="571"/>
      <c r="MPY381" s="571"/>
      <c r="MPZ381" s="571"/>
      <c r="MQA381" s="571"/>
      <c r="MQB381" s="571"/>
      <c r="MQC381" s="571"/>
      <c r="MQD381" s="571"/>
      <c r="MQE381" s="571"/>
      <c r="MQF381" s="571"/>
      <c r="MQG381" s="571"/>
      <c r="MQH381" s="571"/>
      <c r="MQI381" s="571"/>
      <c r="MQJ381" s="571"/>
      <c r="MQK381" s="571"/>
      <c r="MQL381" s="571"/>
      <c r="MQM381" s="571"/>
      <c r="MQN381" s="571"/>
      <c r="MQO381" s="571"/>
      <c r="MQP381" s="571"/>
      <c r="MQQ381" s="571"/>
      <c r="MQR381" s="571"/>
      <c r="MQS381" s="571"/>
      <c r="MQT381" s="571"/>
      <c r="MQU381" s="571"/>
      <c r="MQV381" s="571"/>
      <c r="MQW381" s="571"/>
      <c r="MQX381" s="571"/>
      <c r="MQY381" s="571"/>
      <c r="MQZ381" s="571"/>
      <c r="MRA381" s="571"/>
      <c r="MRB381" s="571"/>
      <c r="MRC381" s="571"/>
      <c r="MRD381" s="571"/>
      <c r="MRE381" s="571"/>
      <c r="MRF381" s="571"/>
      <c r="MRG381" s="571"/>
      <c r="MRH381" s="571"/>
      <c r="MRI381" s="571"/>
      <c r="MRJ381" s="571"/>
      <c r="MRK381" s="571"/>
      <c r="MRL381" s="571"/>
      <c r="MRM381" s="571"/>
      <c r="MRN381" s="571"/>
      <c r="MRO381" s="571"/>
      <c r="MRP381" s="571"/>
      <c r="MRQ381" s="571"/>
      <c r="MRR381" s="571"/>
      <c r="MRS381" s="571"/>
      <c r="MRT381" s="571"/>
      <c r="MRU381" s="571"/>
      <c r="MRV381" s="571"/>
      <c r="MRW381" s="571"/>
      <c r="MRX381" s="571"/>
      <c r="MRY381" s="571"/>
      <c r="MRZ381" s="571"/>
      <c r="MSA381" s="571"/>
      <c r="MSB381" s="571"/>
      <c r="MSC381" s="571"/>
      <c r="MSD381" s="571"/>
      <c r="MSE381" s="571"/>
      <c r="MSF381" s="571"/>
      <c r="MSG381" s="571"/>
      <c r="MSH381" s="571"/>
      <c r="MSI381" s="571"/>
      <c r="MSJ381" s="571"/>
      <c r="MSK381" s="571"/>
      <c r="MSL381" s="571"/>
      <c r="MSM381" s="571"/>
      <c r="MSN381" s="571"/>
      <c r="MSO381" s="571"/>
      <c r="MSP381" s="571"/>
      <c r="MSQ381" s="571"/>
      <c r="MSR381" s="571"/>
      <c r="MSS381" s="571"/>
      <c r="MST381" s="571"/>
      <c r="MSU381" s="571"/>
      <c r="MSV381" s="571"/>
      <c r="MSW381" s="571"/>
      <c r="MSX381" s="571"/>
      <c r="MSY381" s="571"/>
      <c r="MSZ381" s="571"/>
      <c r="MTA381" s="571"/>
      <c r="MTB381" s="571"/>
      <c r="MTC381" s="571"/>
      <c r="MTD381" s="571"/>
      <c r="MTE381" s="571"/>
      <c r="MTF381" s="571"/>
      <c r="MTG381" s="571"/>
      <c r="MTH381" s="571"/>
      <c r="MTI381" s="571"/>
      <c r="MTJ381" s="571"/>
      <c r="MTK381" s="571"/>
      <c r="MTL381" s="571"/>
      <c r="MTM381" s="571"/>
      <c r="MTN381" s="571"/>
      <c r="MTO381" s="571"/>
      <c r="MTP381" s="571"/>
      <c r="MTQ381" s="571"/>
      <c r="MTR381" s="571"/>
      <c r="MTS381" s="571"/>
      <c r="MTT381" s="571"/>
      <c r="MTU381" s="571"/>
      <c r="MTV381" s="571"/>
      <c r="MTW381" s="571"/>
      <c r="MTX381" s="571"/>
      <c r="MTY381" s="571"/>
      <c r="MTZ381" s="571"/>
      <c r="MUA381" s="571"/>
      <c r="MUB381" s="571"/>
      <c r="MUC381" s="571"/>
      <c r="MUD381" s="571"/>
      <c r="MUE381" s="571"/>
      <c r="MUF381" s="571"/>
      <c r="MUG381" s="571"/>
      <c r="MUH381" s="571"/>
      <c r="MUI381" s="571"/>
      <c r="MUJ381" s="571"/>
      <c r="MUK381" s="571"/>
      <c r="MUL381" s="571"/>
      <c r="MUM381" s="571"/>
      <c r="MUN381" s="571"/>
      <c r="MUO381" s="571"/>
      <c r="MUP381" s="571"/>
      <c r="MUQ381" s="571"/>
      <c r="MUR381" s="571"/>
      <c r="MUS381" s="571"/>
      <c r="MUT381" s="571"/>
      <c r="MUU381" s="571"/>
      <c r="MUV381" s="571"/>
      <c r="MUW381" s="571"/>
      <c r="MUX381" s="571"/>
      <c r="MUY381" s="571"/>
      <c r="MUZ381" s="571"/>
      <c r="MVA381" s="571"/>
      <c r="MVB381" s="571"/>
      <c r="MVC381" s="571"/>
      <c r="MVD381" s="571"/>
      <c r="MVE381" s="571"/>
      <c r="MVF381" s="571"/>
      <c r="MVG381" s="571"/>
      <c r="MVH381" s="571"/>
      <c r="MVI381" s="571"/>
      <c r="MVJ381" s="571"/>
      <c r="MVK381" s="571"/>
      <c r="MVL381" s="571"/>
      <c r="MVM381" s="571"/>
      <c r="MVN381" s="571"/>
      <c r="MVO381" s="571"/>
      <c r="MVP381" s="571"/>
      <c r="MVQ381" s="571"/>
      <c r="MVR381" s="571"/>
      <c r="MVS381" s="571"/>
      <c r="MVT381" s="571"/>
      <c r="MVU381" s="571"/>
      <c r="MVV381" s="571"/>
      <c r="MVW381" s="571"/>
      <c r="MVX381" s="571"/>
      <c r="MVY381" s="571"/>
      <c r="MVZ381" s="571"/>
      <c r="MWA381" s="571"/>
      <c r="MWB381" s="571"/>
      <c r="MWC381" s="571"/>
      <c r="MWD381" s="571"/>
      <c r="MWE381" s="571"/>
      <c r="MWF381" s="571"/>
      <c r="MWG381" s="571"/>
      <c r="MWH381" s="571"/>
      <c r="MWI381" s="571"/>
      <c r="MWJ381" s="571"/>
      <c r="MWK381" s="571"/>
      <c r="MWL381" s="571"/>
      <c r="MWM381" s="571"/>
      <c r="MWN381" s="571"/>
      <c r="MWO381" s="571"/>
      <c r="MWP381" s="571"/>
      <c r="MWQ381" s="571"/>
      <c r="MWR381" s="571"/>
      <c r="MWS381" s="571"/>
      <c r="MWT381" s="571"/>
      <c r="MWU381" s="571"/>
      <c r="MWV381" s="571"/>
      <c r="MWW381" s="571"/>
      <c r="MWX381" s="571"/>
      <c r="MWY381" s="571"/>
      <c r="MWZ381" s="571"/>
      <c r="MXA381" s="571"/>
      <c r="MXB381" s="571"/>
      <c r="MXC381" s="571"/>
      <c r="MXD381" s="571"/>
      <c r="MXE381" s="571"/>
      <c r="MXF381" s="571"/>
      <c r="MXG381" s="571"/>
      <c r="MXH381" s="571"/>
      <c r="MXI381" s="571"/>
      <c r="MXJ381" s="571"/>
      <c r="MXK381" s="571"/>
      <c r="MXL381" s="571"/>
      <c r="MXM381" s="571"/>
      <c r="MXN381" s="571"/>
      <c r="MXO381" s="571"/>
      <c r="MXP381" s="571"/>
      <c r="MXQ381" s="571"/>
      <c r="MXR381" s="571"/>
      <c r="MXS381" s="571"/>
      <c r="MXT381" s="571"/>
      <c r="MXU381" s="571"/>
      <c r="MXV381" s="571"/>
      <c r="MXW381" s="571"/>
      <c r="MXX381" s="571"/>
      <c r="MXY381" s="571"/>
      <c r="MXZ381" s="571"/>
      <c r="MYA381" s="571"/>
      <c r="MYB381" s="571"/>
      <c r="MYC381" s="571"/>
      <c r="MYD381" s="571"/>
      <c r="MYE381" s="571"/>
      <c r="MYF381" s="571"/>
      <c r="MYG381" s="571"/>
      <c r="MYH381" s="571"/>
      <c r="MYI381" s="571"/>
      <c r="MYJ381" s="571"/>
      <c r="MYK381" s="571"/>
      <c r="MYL381" s="571"/>
      <c r="MYM381" s="571"/>
      <c r="MYN381" s="571"/>
      <c r="MYO381" s="571"/>
      <c r="MYP381" s="571"/>
      <c r="MYQ381" s="571"/>
      <c r="MYR381" s="571"/>
      <c r="MYS381" s="571"/>
      <c r="MYT381" s="571"/>
      <c r="MYU381" s="571"/>
      <c r="MYV381" s="571"/>
      <c r="MYW381" s="571"/>
      <c r="MYX381" s="571"/>
      <c r="MYY381" s="571"/>
      <c r="MYZ381" s="571"/>
      <c r="MZA381" s="571"/>
      <c r="MZB381" s="571"/>
      <c r="MZC381" s="571"/>
      <c r="MZD381" s="571"/>
      <c r="MZE381" s="571"/>
      <c r="MZF381" s="571"/>
      <c r="MZG381" s="571"/>
      <c r="MZH381" s="571"/>
      <c r="MZI381" s="571"/>
      <c r="MZJ381" s="571"/>
      <c r="MZK381" s="571"/>
      <c r="MZL381" s="571"/>
      <c r="MZO381" s="571"/>
      <c r="MZP381" s="571"/>
      <c r="MZQ381" s="571"/>
      <c r="MZR381" s="571"/>
      <c r="MZS381" s="571"/>
      <c r="MZT381" s="571"/>
      <c r="MZU381" s="571"/>
      <c r="MZV381" s="571"/>
      <c r="MZW381" s="571"/>
      <c r="MZX381" s="571"/>
      <c r="MZY381" s="571"/>
      <c r="MZZ381" s="571"/>
      <c r="NAA381" s="571"/>
      <c r="NAB381" s="571"/>
      <c r="NAC381" s="571"/>
      <c r="NAD381" s="571"/>
      <c r="NAE381" s="571"/>
      <c r="NAF381" s="571"/>
      <c r="NAG381" s="571"/>
      <c r="NAH381" s="571"/>
      <c r="NAI381" s="571"/>
      <c r="NAJ381" s="571"/>
      <c r="NAK381" s="571"/>
      <c r="NAL381" s="571"/>
      <c r="NAM381" s="571"/>
      <c r="NAN381" s="571"/>
      <c r="NAO381" s="571"/>
      <c r="NAP381" s="571"/>
      <c r="NAQ381" s="571"/>
      <c r="NAR381" s="571"/>
      <c r="NAS381" s="571"/>
      <c r="NAT381" s="571"/>
      <c r="NAU381" s="571"/>
      <c r="NAV381" s="571"/>
      <c r="NAW381" s="571"/>
      <c r="NAX381" s="571"/>
      <c r="NAY381" s="571"/>
      <c r="NAZ381" s="571"/>
      <c r="NBA381" s="571"/>
      <c r="NBB381" s="571"/>
      <c r="NBC381" s="571"/>
      <c r="NBD381" s="571"/>
      <c r="NBE381" s="571"/>
      <c r="NBF381" s="571"/>
      <c r="NBG381" s="571"/>
      <c r="NBH381" s="571"/>
      <c r="NBI381" s="571"/>
      <c r="NBJ381" s="571"/>
      <c r="NBK381" s="571"/>
      <c r="NBL381" s="571"/>
      <c r="NBM381" s="571"/>
      <c r="NBN381" s="571"/>
      <c r="NBO381" s="571"/>
      <c r="NBP381" s="571"/>
      <c r="NBQ381" s="571"/>
      <c r="NBR381" s="571"/>
      <c r="NBS381" s="571"/>
      <c r="NBT381" s="571"/>
      <c r="NBU381" s="571"/>
      <c r="NBV381" s="571"/>
      <c r="NBW381" s="571"/>
      <c r="NBX381" s="571"/>
      <c r="NBY381" s="571"/>
      <c r="NBZ381" s="571"/>
      <c r="NCA381" s="571"/>
      <c r="NCB381" s="571"/>
      <c r="NCC381" s="571"/>
      <c r="NCD381" s="571"/>
      <c r="NCE381" s="571"/>
      <c r="NCF381" s="571"/>
      <c r="NCG381" s="571"/>
      <c r="NCH381" s="571"/>
      <c r="NCI381" s="571"/>
      <c r="NCJ381" s="571"/>
      <c r="NCK381" s="571"/>
      <c r="NCL381" s="571"/>
      <c r="NCM381" s="571"/>
      <c r="NCN381" s="571"/>
      <c r="NCO381" s="571"/>
      <c r="NCP381" s="571"/>
      <c r="NCQ381" s="571"/>
      <c r="NCR381" s="571"/>
      <c r="NCS381" s="571"/>
      <c r="NCT381" s="571"/>
      <c r="NCU381" s="571"/>
      <c r="NCV381" s="571"/>
      <c r="NCW381" s="571"/>
      <c r="NCX381" s="571"/>
      <c r="NCY381" s="571"/>
      <c r="NCZ381" s="571"/>
      <c r="NDA381" s="571"/>
      <c r="NDB381" s="571"/>
      <c r="NDC381" s="571"/>
      <c r="NDD381" s="571"/>
      <c r="NDE381" s="571"/>
      <c r="NDF381" s="571"/>
      <c r="NDG381" s="571"/>
      <c r="NDH381" s="571"/>
      <c r="NDI381" s="571"/>
      <c r="NDJ381" s="571"/>
      <c r="NDK381" s="571"/>
      <c r="NDL381" s="571"/>
      <c r="NDM381" s="571"/>
      <c r="NDN381" s="571"/>
      <c r="NDO381" s="571"/>
      <c r="NDP381" s="571"/>
      <c r="NDQ381" s="571"/>
      <c r="NDR381" s="571"/>
      <c r="NDS381" s="571"/>
      <c r="NDT381" s="571"/>
      <c r="NDU381" s="571"/>
      <c r="NDV381" s="571"/>
      <c r="NDW381" s="571"/>
      <c r="NDX381" s="571"/>
      <c r="NDY381" s="571"/>
      <c r="NDZ381" s="571"/>
      <c r="NEA381" s="571"/>
      <c r="NEB381" s="571"/>
      <c r="NEC381" s="571"/>
      <c r="NED381" s="571"/>
      <c r="NEE381" s="571"/>
      <c r="NEF381" s="571"/>
      <c r="NEG381" s="571"/>
      <c r="NEH381" s="571"/>
      <c r="NEI381" s="571"/>
      <c r="NEJ381" s="571"/>
      <c r="NEK381" s="571"/>
      <c r="NEL381" s="571"/>
      <c r="NEM381" s="571"/>
      <c r="NEN381" s="571"/>
      <c r="NEO381" s="571"/>
      <c r="NEP381" s="571"/>
      <c r="NEQ381" s="571"/>
      <c r="NER381" s="571"/>
      <c r="NES381" s="571"/>
      <c r="NET381" s="571"/>
      <c r="NEU381" s="571"/>
      <c r="NEV381" s="571"/>
      <c r="NEW381" s="571"/>
      <c r="NEX381" s="571"/>
      <c r="NEY381" s="571"/>
      <c r="NEZ381" s="571"/>
      <c r="NFA381" s="571"/>
      <c r="NFB381" s="571"/>
      <c r="NFC381" s="571"/>
      <c r="NFD381" s="571"/>
      <c r="NFE381" s="571"/>
      <c r="NFF381" s="571"/>
      <c r="NFG381" s="571"/>
      <c r="NFH381" s="571"/>
      <c r="NFI381" s="571"/>
      <c r="NFJ381" s="571"/>
      <c r="NFK381" s="571"/>
      <c r="NFL381" s="571"/>
      <c r="NFM381" s="571"/>
      <c r="NFN381" s="571"/>
      <c r="NFO381" s="571"/>
      <c r="NFP381" s="571"/>
      <c r="NFQ381" s="571"/>
      <c r="NFR381" s="571"/>
      <c r="NFS381" s="571"/>
      <c r="NFT381" s="571"/>
      <c r="NFU381" s="571"/>
      <c r="NFV381" s="571"/>
      <c r="NFW381" s="571"/>
      <c r="NFX381" s="571"/>
      <c r="NFY381" s="571"/>
      <c r="NFZ381" s="571"/>
      <c r="NGA381" s="571"/>
      <c r="NGB381" s="571"/>
      <c r="NGC381" s="571"/>
      <c r="NGD381" s="571"/>
      <c r="NGE381" s="571"/>
      <c r="NGF381" s="571"/>
      <c r="NGG381" s="571"/>
      <c r="NGH381" s="571"/>
      <c r="NGI381" s="571"/>
      <c r="NGJ381" s="571"/>
      <c r="NGK381" s="571"/>
      <c r="NGL381" s="571"/>
      <c r="NGM381" s="571"/>
      <c r="NGN381" s="571"/>
      <c r="NGO381" s="571"/>
      <c r="NGP381" s="571"/>
      <c r="NGQ381" s="571"/>
      <c r="NGR381" s="571"/>
      <c r="NGS381" s="571"/>
      <c r="NGT381" s="571"/>
      <c r="NGU381" s="571"/>
      <c r="NGV381" s="571"/>
      <c r="NGW381" s="571"/>
      <c r="NGX381" s="571"/>
      <c r="NGY381" s="571"/>
      <c r="NGZ381" s="571"/>
      <c r="NHA381" s="571"/>
      <c r="NHB381" s="571"/>
      <c r="NHC381" s="571"/>
      <c r="NHD381" s="571"/>
      <c r="NHE381" s="571"/>
      <c r="NHF381" s="571"/>
      <c r="NHG381" s="571"/>
      <c r="NHH381" s="571"/>
      <c r="NHI381" s="571"/>
      <c r="NHJ381" s="571"/>
      <c r="NHK381" s="571"/>
      <c r="NHL381" s="571"/>
      <c r="NHM381" s="571"/>
      <c r="NHN381" s="571"/>
      <c r="NHO381" s="571"/>
      <c r="NHP381" s="571"/>
      <c r="NHQ381" s="571"/>
      <c r="NHR381" s="571"/>
      <c r="NHS381" s="571"/>
      <c r="NHT381" s="571"/>
      <c r="NHU381" s="571"/>
      <c r="NHV381" s="571"/>
      <c r="NHW381" s="571"/>
      <c r="NHX381" s="571"/>
      <c r="NHY381" s="571"/>
      <c r="NHZ381" s="571"/>
      <c r="NIA381" s="571"/>
      <c r="NIB381" s="571"/>
      <c r="NIC381" s="571"/>
      <c r="NID381" s="571"/>
      <c r="NIE381" s="571"/>
      <c r="NIF381" s="571"/>
      <c r="NIG381" s="571"/>
      <c r="NIH381" s="571"/>
      <c r="NII381" s="571"/>
      <c r="NIJ381" s="571"/>
      <c r="NIK381" s="571"/>
      <c r="NIL381" s="571"/>
      <c r="NIM381" s="571"/>
      <c r="NIN381" s="571"/>
      <c r="NIO381" s="571"/>
      <c r="NIP381" s="571"/>
      <c r="NIQ381" s="571"/>
      <c r="NIR381" s="571"/>
      <c r="NIS381" s="571"/>
      <c r="NIT381" s="571"/>
      <c r="NIU381" s="571"/>
      <c r="NIV381" s="571"/>
      <c r="NIW381" s="571"/>
      <c r="NIX381" s="571"/>
      <c r="NIY381" s="571"/>
      <c r="NIZ381" s="571"/>
      <c r="NJA381" s="571"/>
      <c r="NJB381" s="571"/>
      <c r="NJC381" s="571"/>
      <c r="NJD381" s="571"/>
      <c r="NJE381" s="571"/>
      <c r="NJF381" s="571"/>
      <c r="NJG381" s="571"/>
      <c r="NJH381" s="571"/>
      <c r="NJK381" s="571"/>
      <c r="NJL381" s="571"/>
      <c r="NJM381" s="571"/>
      <c r="NJN381" s="571"/>
      <c r="NJO381" s="571"/>
      <c r="NJP381" s="571"/>
      <c r="NJQ381" s="571"/>
      <c r="NJR381" s="571"/>
      <c r="NJS381" s="571"/>
      <c r="NJT381" s="571"/>
      <c r="NJU381" s="571"/>
      <c r="NJV381" s="571"/>
      <c r="NJW381" s="571"/>
      <c r="NJX381" s="571"/>
      <c r="NJY381" s="571"/>
      <c r="NJZ381" s="571"/>
      <c r="NKA381" s="571"/>
      <c r="NKB381" s="571"/>
      <c r="NKC381" s="571"/>
      <c r="NKD381" s="571"/>
      <c r="NKE381" s="571"/>
      <c r="NKF381" s="571"/>
      <c r="NKG381" s="571"/>
      <c r="NKH381" s="571"/>
      <c r="NKI381" s="571"/>
      <c r="NKJ381" s="571"/>
      <c r="NKK381" s="571"/>
      <c r="NKL381" s="571"/>
      <c r="NKM381" s="571"/>
      <c r="NKN381" s="571"/>
      <c r="NKO381" s="571"/>
      <c r="NKP381" s="571"/>
      <c r="NKQ381" s="571"/>
      <c r="NKR381" s="571"/>
      <c r="NKS381" s="571"/>
      <c r="NKT381" s="571"/>
      <c r="NKU381" s="571"/>
      <c r="NKV381" s="571"/>
      <c r="NKW381" s="571"/>
      <c r="NKX381" s="571"/>
      <c r="NKY381" s="571"/>
      <c r="NKZ381" s="571"/>
      <c r="NLA381" s="571"/>
      <c r="NLB381" s="571"/>
      <c r="NLC381" s="571"/>
      <c r="NLD381" s="571"/>
      <c r="NLE381" s="571"/>
      <c r="NLF381" s="571"/>
      <c r="NLG381" s="571"/>
      <c r="NLH381" s="571"/>
      <c r="NLI381" s="571"/>
      <c r="NLJ381" s="571"/>
      <c r="NLK381" s="571"/>
      <c r="NLL381" s="571"/>
      <c r="NLM381" s="571"/>
      <c r="NLN381" s="571"/>
      <c r="NLO381" s="571"/>
      <c r="NLP381" s="571"/>
      <c r="NLQ381" s="571"/>
      <c r="NLR381" s="571"/>
      <c r="NLS381" s="571"/>
      <c r="NLT381" s="571"/>
      <c r="NLU381" s="571"/>
      <c r="NLV381" s="571"/>
      <c r="NLW381" s="571"/>
      <c r="NLX381" s="571"/>
      <c r="NLY381" s="571"/>
      <c r="NLZ381" s="571"/>
      <c r="NMA381" s="571"/>
      <c r="NMB381" s="571"/>
      <c r="NMC381" s="571"/>
      <c r="NMD381" s="571"/>
      <c r="NME381" s="571"/>
      <c r="NMF381" s="571"/>
      <c r="NMG381" s="571"/>
      <c r="NMH381" s="571"/>
      <c r="NMI381" s="571"/>
      <c r="NMJ381" s="571"/>
      <c r="NMK381" s="571"/>
      <c r="NML381" s="571"/>
      <c r="NMM381" s="571"/>
      <c r="NMN381" s="571"/>
      <c r="NMO381" s="571"/>
      <c r="NMP381" s="571"/>
      <c r="NMQ381" s="571"/>
      <c r="NMR381" s="571"/>
      <c r="NMS381" s="571"/>
      <c r="NMT381" s="571"/>
      <c r="NMU381" s="571"/>
      <c r="NMV381" s="571"/>
      <c r="NMW381" s="571"/>
      <c r="NMX381" s="571"/>
      <c r="NMY381" s="571"/>
      <c r="NMZ381" s="571"/>
      <c r="NNA381" s="571"/>
      <c r="NNB381" s="571"/>
      <c r="NNC381" s="571"/>
      <c r="NND381" s="571"/>
      <c r="NNE381" s="571"/>
      <c r="NNF381" s="571"/>
      <c r="NNG381" s="571"/>
      <c r="NNH381" s="571"/>
      <c r="NNI381" s="571"/>
      <c r="NNJ381" s="571"/>
      <c r="NNK381" s="571"/>
      <c r="NNL381" s="571"/>
      <c r="NNM381" s="571"/>
      <c r="NNN381" s="571"/>
      <c r="NNO381" s="571"/>
      <c r="NNP381" s="571"/>
      <c r="NNQ381" s="571"/>
      <c r="NNR381" s="571"/>
      <c r="NNS381" s="571"/>
      <c r="NNT381" s="571"/>
      <c r="NNU381" s="571"/>
      <c r="NNV381" s="571"/>
      <c r="NNW381" s="571"/>
      <c r="NNX381" s="571"/>
      <c r="NNY381" s="571"/>
      <c r="NNZ381" s="571"/>
      <c r="NOA381" s="571"/>
      <c r="NOB381" s="571"/>
      <c r="NOC381" s="571"/>
      <c r="NOD381" s="571"/>
      <c r="NOE381" s="571"/>
      <c r="NOF381" s="571"/>
      <c r="NOG381" s="571"/>
      <c r="NOH381" s="571"/>
      <c r="NOI381" s="571"/>
      <c r="NOJ381" s="571"/>
      <c r="NOK381" s="571"/>
      <c r="NOL381" s="571"/>
      <c r="NOM381" s="571"/>
      <c r="NON381" s="571"/>
      <c r="NOO381" s="571"/>
      <c r="NOP381" s="571"/>
      <c r="NOQ381" s="571"/>
      <c r="NOR381" s="571"/>
      <c r="NOS381" s="571"/>
      <c r="NOT381" s="571"/>
      <c r="NOU381" s="571"/>
      <c r="NOV381" s="571"/>
      <c r="NOW381" s="571"/>
      <c r="NOX381" s="571"/>
      <c r="NOY381" s="571"/>
      <c r="NOZ381" s="571"/>
      <c r="NPA381" s="571"/>
      <c r="NPB381" s="571"/>
      <c r="NPC381" s="571"/>
      <c r="NPD381" s="571"/>
      <c r="NPE381" s="571"/>
      <c r="NPF381" s="571"/>
      <c r="NPG381" s="571"/>
      <c r="NPH381" s="571"/>
      <c r="NPI381" s="571"/>
      <c r="NPJ381" s="571"/>
      <c r="NPK381" s="571"/>
      <c r="NPL381" s="571"/>
      <c r="NPM381" s="571"/>
      <c r="NPN381" s="571"/>
      <c r="NPO381" s="571"/>
      <c r="NPP381" s="571"/>
      <c r="NPQ381" s="571"/>
      <c r="NPR381" s="571"/>
      <c r="NPS381" s="571"/>
      <c r="NPT381" s="571"/>
      <c r="NPU381" s="571"/>
      <c r="NPV381" s="571"/>
      <c r="NPW381" s="571"/>
      <c r="NPX381" s="571"/>
      <c r="NPY381" s="571"/>
      <c r="NPZ381" s="571"/>
      <c r="NQA381" s="571"/>
      <c r="NQB381" s="571"/>
      <c r="NQC381" s="571"/>
      <c r="NQD381" s="571"/>
      <c r="NQE381" s="571"/>
      <c r="NQF381" s="571"/>
      <c r="NQG381" s="571"/>
      <c r="NQH381" s="571"/>
      <c r="NQI381" s="571"/>
      <c r="NQJ381" s="571"/>
      <c r="NQK381" s="571"/>
      <c r="NQL381" s="571"/>
      <c r="NQM381" s="571"/>
      <c r="NQN381" s="571"/>
      <c r="NQO381" s="571"/>
      <c r="NQP381" s="571"/>
      <c r="NQQ381" s="571"/>
      <c r="NQR381" s="571"/>
      <c r="NQS381" s="571"/>
      <c r="NQT381" s="571"/>
      <c r="NQU381" s="571"/>
      <c r="NQV381" s="571"/>
      <c r="NQW381" s="571"/>
      <c r="NQX381" s="571"/>
      <c r="NQY381" s="571"/>
      <c r="NQZ381" s="571"/>
      <c r="NRA381" s="571"/>
      <c r="NRB381" s="571"/>
      <c r="NRC381" s="571"/>
      <c r="NRD381" s="571"/>
      <c r="NRE381" s="571"/>
      <c r="NRF381" s="571"/>
      <c r="NRG381" s="571"/>
      <c r="NRH381" s="571"/>
      <c r="NRI381" s="571"/>
      <c r="NRJ381" s="571"/>
      <c r="NRK381" s="571"/>
      <c r="NRL381" s="571"/>
      <c r="NRM381" s="571"/>
      <c r="NRN381" s="571"/>
      <c r="NRO381" s="571"/>
      <c r="NRP381" s="571"/>
      <c r="NRQ381" s="571"/>
      <c r="NRR381" s="571"/>
      <c r="NRS381" s="571"/>
      <c r="NRT381" s="571"/>
      <c r="NRU381" s="571"/>
      <c r="NRV381" s="571"/>
      <c r="NRW381" s="571"/>
      <c r="NRX381" s="571"/>
      <c r="NRY381" s="571"/>
      <c r="NRZ381" s="571"/>
      <c r="NSA381" s="571"/>
      <c r="NSB381" s="571"/>
      <c r="NSC381" s="571"/>
      <c r="NSD381" s="571"/>
      <c r="NSE381" s="571"/>
      <c r="NSF381" s="571"/>
      <c r="NSG381" s="571"/>
      <c r="NSH381" s="571"/>
      <c r="NSI381" s="571"/>
      <c r="NSJ381" s="571"/>
      <c r="NSK381" s="571"/>
      <c r="NSL381" s="571"/>
      <c r="NSM381" s="571"/>
      <c r="NSN381" s="571"/>
      <c r="NSO381" s="571"/>
      <c r="NSP381" s="571"/>
      <c r="NSQ381" s="571"/>
      <c r="NSR381" s="571"/>
      <c r="NSS381" s="571"/>
      <c r="NST381" s="571"/>
      <c r="NSU381" s="571"/>
      <c r="NSV381" s="571"/>
      <c r="NSW381" s="571"/>
      <c r="NSX381" s="571"/>
      <c r="NSY381" s="571"/>
      <c r="NSZ381" s="571"/>
      <c r="NTA381" s="571"/>
      <c r="NTB381" s="571"/>
      <c r="NTC381" s="571"/>
      <c r="NTD381" s="571"/>
      <c r="NTG381" s="571"/>
      <c r="NTH381" s="571"/>
      <c r="NTI381" s="571"/>
      <c r="NTJ381" s="571"/>
      <c r="NTK381" s="571"/>
      <c r="NTL381" s="571"/>
      <c r="NTM381" s="571"/>
      <c r="NTN381" s="571"/>
      <c r="NTO381" s="571"/>
      <c r="NTP381" s="571"/>
      <c r="NTQ381" s="571"/>
      <c r="NTR381" s="571"/>
      <c r="NTS381" s="571"/>
      <c r="NTT381" s="571"/>
      <c r="NTU381" s="571"/>
      <c r="NTV381" s="571"/>
      <c r="NTW381" s="571"/>
      <c r="NTX381" s="571"/>
      <c r="NTY381" s="571"/>
      <c r="NTZ381" s="571"/>
      <c r="NUA381" s="571"/>
      <c r="NUB381" s="571"/>
      <c r="NUC381" s="571"/>
      <c r="NUD381" s="571"/>
      <c r="NUE381" s="571"/>
      <c r="NUF381" s="571"/>
      <c r="NUG381" s="571"/>
      <c r="NUH381" s="571"/>
      <c r="NUI381" s="571"/>
      <c r="NUJ381" s="571"/>
      <c r="NUK381" s="571"/>
      <c r="NUL381" s="571"/>
      <c r="NUM381" s="571"/>
      <c r="NUN381" s="571"/>
      <c r="NUO381" s="571"/>
      <c r="NUP381" s="571"/>
      <c r="NUQ381" s="571"/>
      <c r="NUR381" s="571"/>
      <c r="NUS381" s="571"/>
      <c r="NUT381" s="571"/>
      <c r="NUU381" s="571"/>
      <c r="NUV381" s="571"/>
      <c r="NUW381" s="571"/>
      <c r="NUX381" s="571"/>
      <c r="NUY381" s="571"/>
      <c r="NUZ381" s="571"/>
      <c r="NVA381" s="571"/>
      <c r="NVB381" s="571"/>
      <c r="NVC381" s="571"/>
      <c r="NVD381" s="571"/>
      <c r="NVE381" s="571"/>
      <c r="NVF381" s="571"/>
      <c r="NVG381" s="571"/>
      <c r="NVH381" s="571"/>
      <c r="NVI381" s="571"/>
      <c r="NVJ381" s="571"/>
      <c r="NVK381" s="571"/>
      <c r="NVL381" s="571"/>
      <c r="NVM381" s="571"/>
      <c r="NVN381" s="571"/>
      <c r="NVO381" s="571"/>
      <c r="NVP381" s="571"/>
      <c r="NVQ381" s="571"/>
      <c r="NVR381" s="571"/>
      <c r="NVS381" s="571"/>
      <c r="NVT381" s="571"/>
      <c r="NVU381" s="571"/>
      <c r="NVV381" s="571"/>
      <c r="NVW381" s="571"/>
      <c r="NVX381" s="571"/>
      <c r="NVY381" s="571"/>
      <c r="NVZ381" s="571"/>
      <c r="NWA381" s="571"/>
      <c r="NWB381" s="571"/>
      <c r="NWC381" s="571"/>
      <c r="NWD381" s="571"/>
      <c r="NWE381" s="571"/>
      <c r="NWF381" s="571"/>
      <c r="NWG381" s="571"/>
      <c r="NWH381" s="571"/>
      <c r="NWI381" s="571"/>
      <c r="NWJ381" s="571"/>
      <c r="NWK381" s="571"/>
      <c r="NWL381" s="571"/>
      <c r="NWM381" s="571"/>
      <c r="NWN381" s="571"/>
      <c r="NWO381" s="571"/>
      <c r="NWP381" s="571"/>
      <c r="NWQ381" s="571"/>
      <c r="NWR381" s="571"/>
      <c r="NWS381" s="571"/>
      <c r="NWT381" s="571"/>
      <c r="NWU381" s="571"/>
      <c r="NWV381" s="571"/>
      <c r="NWW381" s="571"/>
      <c r="NWX381" s="571"/>
      <c r="NWY381" s="571"/>
      <c r="NWZ381" s="571"/>
      <c r="NXA381" s="571"/>
      <c r="NXB381" s="571"/>
      <c r="NXC381" s="571"/>
      <c r="NXD381" s="571"/>
      <c r="NXE381" s="571"/>
      <c r="NXF381" s="571"/>
      <c r="NXG381" s="571"/>
      <c r="NXH381" s="571"/>
      <c r="NXI381" s="571"/>
      <c r="NXJ381" s="571"/>
      <c r="NXK381" s="571"/>
      <c r="NXL381" s="571"/>
      <c r="NXM381" s="571"/>
      <c r="NXN381" s="571"/>
      <c r="NXO381" s="571"/>
      <c r="NXP381" s="571"/>
      <c r="NXQ381" s="571"/>
      <c r="NXR381" s="571"/>
      <c r="NXS381" s="571"/>
      <c r="NXT381" s="571"/>
      <c r="NXU381" s="571"/>
      <c r="NXV381" s="571"/>
      <c r="NXW381" s="571"/>
      <c r="NXX381" s="571"/>
      <c r="NXY381" s="571"/>
      <c r="NXZ381" s="571"/>
      <c r="NYA381" s="571"/>
      <c r="NYB381" s="571"/>
      <c r="NYC381" s="571"/>
      <c r="NYD381" s="571"/>
      <c r="NYE381" s="571"/>
      <c r="NYF381" s="571"/>
      <c r="NYG381" s="571"/>
      <c r="NYH381" s="571"/>
      <c r="NYI381" s="571"/>
      <c r="NYJ381" s="571"/>
      <c r="NYK381" s="571"/>
      <c r="NYL381" s="571"/>
      <c r="NYM381" s="571"/>
      <c r="NYN381" s="571"/>
      <c r="NYO381" s="571"/>
      <c r="NYP381" s="571"/>
      <c r="NYQ381" s="571"/>
      <c r="NYR381" s="571"/>
      <c r="NYS381" s="571"/>
      <c r="NYT381" s="571"/>
      <c r="NYU381" s="571"/>
      <c r="NYV381" s="571"/>
      <c r="NYW381" s="571"/>
      <c r="NYX381" s="571"/>
      <c r="NYY381" s="571"/>
      <c r="NYZ381" s="571"/>
      <c r="NZA381" s="571"/>
      <c r="NZB381" s="571"/>
      <c r="NZC381" s="571"/>
      <c r="NZD381" s="571"/>
      <c r="NZE381" s="571"/>
      <c r="NZF381" s="571"/>
      <c r="NZG381" s="571"/>
      <c r="NZH381" s="571"/>
      <c r="NZI381" s="571"/>
      <c r="NZJ381" s="571"/>
      <c r="NZK381" s="571"/>
      <c r="NZL381" s="571"/>
      <c r="NZM381" s="571"/>
      <c r="NZN381" s="571"/>
      <c r="NZO381" s="571"/>
      <c r="NZP381" s="571"/>
      <c r="NZQ381" s="571"/>
      <c r="NZR381" s="571"/>
      <c r="NZS381" s="571"/>
      <c r="NZT381" s="571"/>
      <c r="NZU381" s="571"/>
      <c r="NZV381" s="571"/>
      <c r="NZW381" s="571"/>
      <c r="NZX381" s="571"/>
      <c r="NZY381" s="571"/>
      <c r="NZZ381" s="571"/>
      <c r="OAA381" s="571"/>
      <c r="OAB381" s="571"/>
      <c r="OAC381" s="571"/>
      <c r="OAD381" s="571"/>
      <c r="OAE381" s="571"/>
      <c r="OAF381" s="571"/>
      <c r="OAG381" s="571"/>
      <c r="OAH381" s="571"/>
      <c r="OAI381" s="571"/>
      <c r="OAJ381" s="571"/>
      <c r="OAK381" s="571"/>
      <c r="OAL381" s="571"/>
      <c r="OAM381" s="571"/>
      <c r="OAN381" s="571"/>
      <c r="OAO381" s="571"/>
      <c r="OAP381" s="571"/>
      <c r="OAQ381" s="571"/>
      <c r="OAR381" s="571"/>
      <c r="OAS381" s="571"/>
      <c r="OAT381" s="571"/>
      <c r="OAU381" s="571"/>
      <c r="OAV381" s="571"/>
      <c r="OAW381" s="571"/>
      <c r="OAX381" s="571"/>
      <c r="OAY381" s="571"/>
      <c r="OAZ381" s="571"/>
      <c r="OBA381" s="571"/>
      <c r="OBB381" s="571"/>
      <c r="OBC381" s="571"/>
      <c r="OBD381" s="571"/>
      <c r="OBE381" s="571"/>
      <c r="OBF381" s="571"/>
      <c r="OBG381" s="571"/>
      <c r="OBH381" s="571"/>
      <c r="OBI381" s="571"/>
      <c r="OBJ381" s="571"/>
      <c r="OBK381" s="571"/>
      <c r="OBL381" s="571"/>
      <c r="OBM381" s="571"/>
      <c r="OBN381" s="571"/>
      <c r="OBO381" s="571"/>
      <c r="OBP381" s="571"/>
      <c r="OBQ381" s="571"/>
      <c r="OBR381" s="571"/>
      <c r="OBS381" s="571"/>
      <c r="OBT381" s="571"/>
      <c r="OBU381" s="571"/>
      <c r="OBV381" s="571"/>
      <c r="OBW381" s="571"/>
      <c r="OBX381" s="571"/>
      <c r="OBY381" s="571"/>
      <c r="OBZ381" s="571"/>
      <c r="OCA381" s="571"/>
      <c r="OCB381" s="571"/>
      <c r="OCC381" s="571"/>
      <c r="OCD381" s="571"/>
      <c r="OCE381" s="571"/>
      <c r="OCF381" s="571"/>
      <c r="OCG381" s="571"/>
      <c r="OCH381" s="571"/>
      <c r="OCI381" s="571"/>
      <c r="OCJ381" s="571"/>
      <c r="OCK381" s="571"/>
      <c r="OCL381" s="571"/>
      <c r="OCM381" s="571"/>
      <c r="OCN381" s="571"/>
      <c r="OCO381" s="571"/>
      <c r="OCP381" s="571"/>
      <c r="OCQ381" s="571"/>
      <c r="OCR381" s="571"/>
      <c r="OCS381" s="571"/>
      <c r="OCT381" s="571"/>
      <c r="OCU381" s="571"/>
      <c r="OCV381" s="571"/>
      <c r="OCW381" s="571"/>
      <c r="OCX381" s="571"/>
      <c r="OCY381" s="571"/>
      <c r="OCZ381" s="571"/>
      <c r="ODC381" s="571"/>
      <c r="ODD381" s="571"/>
      <c r="ODE381" s="571"/>
      <c r="ODF381" s="571"/>
      <c r="ODG381" s="571"/>
      <c r="ODH381" s="571"/>
      <c r="ODI381" s="571"/>
      <c r="ODJ381" s="571"/>
      <c r="ODK381" s="571"/>
      <c r="ODL381" s="571"/>
      <c r="ODM381" s="571"/>
      <c r="ODN381" s="571"/>
      <c r="ODO381" s="571"/>
      <c r="ODP381" s="571"/>
      <c r="ODQ381" s="571"/>
      <c r="ODR381" s="571"/>
      <c r="ODS381" s="571"/>
      <c r="ODT381" s="571"/>
      <c r="ODU381" s="571"/>
      <c r="ODV381" s="571"/>
      <c r="ODW381" s="571"/>
      <c r="ODX381" s="571"/>
      <c r="ODY381" s="571"/>
      <c r="ODZ381" s="571"/>
      <c r="OEA381" s="571"/>
      <c r="OEB381" s="571"/>
      <c r="OEC381" s="571"/>
      <c r="OED381" s="571"/>
      <c r="OEE381" s="571"/>
      <c r="OEF381" s="571"/>
      <c r="OEG381" s="571"/>
      <c r="OEH381" s="571"/>
      <c r="OEI381" s="571"/>
      <c r="OEJ381" s="571"/>
      <c r="OEK381" s="571"/>
      <c r="OEL381" s="571"/>
      <c r="OEM381" s="571"/>
      <c r="OEN381" s="571"/>
      <c r="OEO381" s="571"/>
      <c r="OEP381" s="571"/>
      <c r="OEQ381" s="571"/>
      <c r="OER381" s="571"/>
      <c r="OES381" s="571"/>
      <c r="OET381" s="571"/>
      <c r="OEU381" s="571"/>
      <c r="OEV381" s="571"/>
      <c r="OEW381" s="571"/>
      <c r="OEX381" s="571"/>
      <c r="OEY381" s="571"/>
      <c r="OEZ381" s="571"/>
      <c r="OFA381" s="571"/>
      <c r="OFB381" s="571"/>
      <c r="OFC381" s="571"/>
      <c r="OFD381" s="571"/>
      <c r="OFE381" s="571"/>
      <c r="OFF381" s="571"/>
      <c r="OFG381" s="571"/>
      <c r="OFH381" s="571"/>
      <c r="OFI381" s="571"/>
      <c r="OFJ381" s="571"/>
      <c r="OFK381" s="571"/>
      <c r="OFL381" s="571"/>
      <c r="OFM381" s="571"/>
      <c r="OFN381" s="571"/>
      <c r="OFO381" s="571"/>
      <c r="OFP381" s="571"/>
      <c r="OFQ381" s="571"/>
      <c r="OFR381" s="571"/>
      <c r="OFS381" s="571"/>
      <c r="OFT381" s="571"/>
      <c r="OFU381" s="571"/>
      <c r="OFV381" s="571"/>
      <c r="OFW381" s="571"/>
      <c r="OFX381" s="571"/>
      <c r="OFY381" s="571"/>
      <c r="OFZ381" s="571"/>
      <c r="OGA381" s="571"/>
      <c r="OGB381" s="571"/>
      <c r="OGC381" s="571"/>
      <c r="OGD381" s="571"/>
      <c r="OGE381" s="571"/>
      <c r="OGF381" s="571"/>
      <c r="OGG381" s="571"/>
      <c r="OGH381" s="571"/>
      <c r="OGI381" s="571"/>
      <c r="OGJ381" s="571"/>
      <c r="OGK381" s="571"/>
      <c r="OGL381" s="571"/>
      <c r="OGM381" s="571"/>
      <c r="OGN381" s="571"/>
      <c r="OGO381" s="571"/>
      <c r="OGP381" s="571"/>
      <c r="OGQ381" s="571"/>
      <c r="OGR381" s="571"/>
      <c r="OGS381" s="571"/>
      <c r="OGT381" s="571"/>
      <c r="OGU381" s="571"/>
      <c r="OGV381" s="571"/>
      <c r="OGW381" s="571"/>
      <c r="OGX381" s="571"/>
      <c r="OGY381" s="571"/>
      <c r="OGZ381" s="571"/>
      <c r="OHA381" s="571"/>
      <c r="OHB381" s="571"/>
      <c r="OHC381" s="571"/>
      <c r="OHD381" s="571"/>
      <c r="OHE381" s="571"/>
      <c r="OHF381" s="571"/>
      <c r="OHG381" s="571"/>
      <c r="OHH381" s="571"/>
      <c r="OHI381" s="571"/>
      <c r="OHJ381" s="571"/>
      <c r="OHK381" s="571"/>
      <c r="OHL381" s="571"/>
      <c r="OHM381" s="571"/>
      <c r="OHN381" s="571"/>
      <c r="OHO381" s="571"/>
      <c r="OHP381" s="571"/>
      <c r="OHQ381" s="571"/>
      <c r="OHR381" s="571"/>
      <c r="OHS381" s="571"/>
      <c r="OHT381" s="571"/>
      <c r="OHU381" s="571"/>
      <c r="OHV381" s="571"/>
      <c r="OHW381" s="571"/>
      <c r="OHX381" s="571"/>
      <c r="OHY381" s="571"/>
      <c r="OHZ381" s="571"/>
      <c r="OIA381" s="571"/>
      <c r="OIB381" s="571"/>
      <c r="OIC381" s="571"/>
      <c r="OID381" s="571"/>
      <c r="OIE381" s="571"/>
      <c r="OIF381" s="571"/>
      <c r="OIG381" s="571"/>
      <c r="OIH381" s="571"/>
      <c r="OII381" s="571"/>
      <c r="OIJ381" s="571"/>
      <c r="OIK381" s="571"/>
      <c r="OIL381" s="571"/>
      <c r="OIM381" s="571"/>
      <c r="OIN381" s="571"/>
      <c r="OIO381" s="571"/>
      <c r="OIP381" s="571"/>
      <c r="OIQ381" s="571"/>
      <c r="OIR381" s="571"/>
      <c r="OIS381" s="571"/>
      <c r="OIT381" s="571"/>
      <c r="OIU381" s="571"/>
      <c r="OIV381" s="571"/>
      <c r="OIW381" s="571"/>
      <c r="OIX381" s="571"/>
      <c r="OIY381" s="571"/>
      <c r="OIZ381" s="571"/>
      <c r="OJA381" s="571"/>
      <c r="OJB381" s="571"/>
      <c r="OJC381" s="571"/>
      <c r="OJD381" s="571"/>
      <c r="OJE381" s="571"/>
      <c r="OJF381" s="571"/>
      <c r="OJG381" s="571"/>
      <c r="OJH381" s="571"/>
      <c r="OJI381" s="571"/>
      <c r="OJJ381" s="571"/>
      <c r="OJK381" s="571"/>
      <c r="OJL381" s="571"/>
      <c r="OJM381" s="571"/>
      <c r="OJN381" s="571"/>
      <c r="OJO381" s="571"/>
      <c r="OJP381" s="571"/>
      <c r="OJQ381" s="571"/>
      <c r="OJR381" s="571"/>
      <c r="OJS381" s="571"/>
      <c r="OJT381" s="571"/>
      <c r="OJU381" s="571"/>
      <c r="OJV381" s="571"/>
      <c r="OJW381" s="571"/>
      <c r="OJX381" s="571"/>
      <c r="OJY381" s="571"/>
      <c r="OJZ381" s="571"/>
      <c r="OKA381" s="571"/>
      <c r="OKB381" s="571"/>
      <c r="OKC381" s="571"/>
      <c r="OKD381" s="571"/>
      <c r="OKE381" s="571"/>
      <c r="OKF381" s="571"/>
      <c r="OKG381" s="571"/>
      <c r="OKH381" s="571"/>
      <c r="OKI381" s="571"/>
      <c r="OKJ381" s="571"/>
      <c r="OKK381" s="571"/>
      <c r="OKL381" s="571"/>
      <c r="OKM381" s="571"/>
      <c r="OKN381" s="571"/>
      <c r="OKO381" s="571"/>
      <c r="OKP381" s="571"/>
      <c r="OKQ381" s="571"/>
      <c r="OKR381" s="571"/>
      <c r="OKS381" s="571"/>
      <c r="OKT381" s="571"/>
      <c r="OKU381" s="571"/>
      <c r="OKV381" s="571"/>
      <c r="OKW381" s="571"/>
      <c r="OKX381" s="571"/>
      <c r="OKY381" s="571"/>
      <c r="OKZ381" s="571"/>
      <c r="OLA381" s="571"/>
      <c r="OLB381" s="571"/>
      <c r="OLC381" s="571"/>
      <c r="OLD381" s="571"/>
      <c r="OLE381" s="571"/>
      <c r="OLF381" s="571"/>
      <c r="OLG381" s="571"/>
      <c r="OLH381" s="571"/>
      <c r="OLI381" s="571"/>
      <c r="OLJ381" s="571"/>
      <c r="OLK381" s="571"/>
      <c r="OLL381" s="571"/>
      <c r="OLM381" s="571"/>
      <c r="OLN381" s="571"/>
      <c r="OLO381" s="571"/>
      <c r="OLP381" s="571"/>
      <c r="OLQ381" s="571"/>
      <c r="OLR381" s="571"/>
      <c r="OLS381" s="571"/>
      <c r="OLT381" s="571"/>
      <c r="OLU381" s="571"/>
      <c r="OLV381" s="571"/>
      <c r="OLW381" s="571"/>
      <c r="OLX381" s="571"/>
      <c r="OLY381" s="571"/>
      <c r="OLZ381" s="571"/>
      <c r="OMA381" s="571"/>
      <c r="OMB381" s="571"/>
      <c r="OMC381" s="571"/>
      <c r="OMD381" s="571"/>
      <c r="OME381" s="571"/>
      <c r="OMF381" s="571"/>
      <c r="OMG381" s="571"/>
      <c r="OMH381" s="571"/>
      <c r="OMI381" s="571"/>
      <c r="OMJ381" s="571"/>
      <c r="OMK381" s="571"/>
      <c r="OML381" s="571"/>
      <c r="OMM381" s="571"/>
      <c r="OMN381" s="571"/>
      <c r="OMO381" s="571"/>
      <c r="OMP381" s="571"/>
      <c r="OMQ381" s="571"/>
      <c r="OMR381" s="571"/>
      <c r="OMS381" s="571"/>
      <c r="OMT381" s="571"/>
      <c r="OMU381" s="571"/>
      <c r="OMV381" s="571"/>
      <c r="OMY381" s="571"/>
      <c r="OMZ381" s="571"/>
      <c r="ONA381" s="571"/>
      <c r="ONB381" s="571"/>
      <c r="ONC381" s="571"/>
      <c r="OND381" s="571"/>
      <c r="ONE381" s="571"/>
      <c r="ONF381" s="571"/>
      <c r="ONG381" s="571"/>
      <c r="ONH381" s="571"/>
      <c r="ONI381" s="571"/>
      <c r="ONJ381" s="571"/>
      <c r="ONK381" s="571"/>
      <c r="ONL381" s="571"/>
      <c r="ONM381" s="571"/>
      <c r="ONN381" s="571"/>
      <c r="ONO381" s="571"/>
      <c r="ONP381" s="571"/>
      <c r="ONQ381" s="571"/>
      <c r="ONR381" s="571"/>
      <c r="ONS381" s="571"/>
      <c r="ONT381" s="571"/>
      <c r="ONU381" s="571"/>
      <c r="ONV381" s="571"/>
      <c r="ONW381" s="571"/>
      <c r="ONX381" s="571"/>
      <c r="ONY381" s="571"/>
      <c r="ONZ381" s="571"/>
      <c r="OOA381" s="571"/>
      <c r="OOB381" s="571"/>
      <c r="OOC381" s="571"/>
      <c r="OOD381" s="571"/>
      <c r="OOE381" s="571"/>
      <c r="OOF381" s="571"/>
      <c r="OOG381" s="571"/>
      <c r="OOH381" s="571"/>
      <c r="OOI381" s="571"/>
      <c r="OOJ381" s="571"/>
      <c r="OOK381" s="571"/>
      <c r="OOL381" s="571"/>
      <c r="OOM381" s="571"/>
      <c r="OON381" s="571"/>
      <c r="OOO381" s="571"/>
      <c r="OOP381" s="571"/>
      <c r="OOQ381" s="571"/>
      <c r="OOR381" s="571"/>
      <c r="OOS381" s="571"/>
      <c r="OOT381" s="571"/>
      <c r="OOU381" s="571"/>
      <c r="OOV381" s="571"/>
      <c r="OOW381" s="571"/>
      <c r="OOX381" s="571"/>
      <c r="OOY381" s="571"/>
      <c r="OOZ381" s="571"/>
      <c r="OPA381" s="571"/>
      <c r="OPB381" s="571"/>
      <c r="OPC381" s="571"/>
      <c r="OPD381" s="571"/>
      <c r="OPE381" s="571"/>
      <c r="OPF381" s="571"/>
      <c r="OPG381" s="571"/>
      <c r="OPH381" s="571"/>
      <c r="OPI381" s="571"/>
      <c r="OPJ381" s="571"/>
      <c r="OPK381" s="571"/>
      <c r="OPL381" s="571"/>
      <c r="OPM381" s="571"/>
      <c r="OPN381" s="571"/>
      <c r="OPO381" s="571"/>
      <c r="OPP381" s="571"/>
      <c r="OPQ381" s="571"/>
      <c r="OPR381" s="571"/>
      <c r="OPS381" s="571"/>
      <c r="OPT381" s="571"/>
      <c r="OPU381" s="571"/>
      <c r="OPV381" s="571"/>
      <c r="OPW381" s="571"/>
      <c r="OPX381" s="571"/>
      <c r="OPY381" s="571"/>
      <c r="OPZ381" s="571"/>
      <c r="OQA381" s="571"/>
      <c r="OQB381" s="571"/>
      <c r="OQC381" s="571"/>
      <c r="OQD381" s="571"/>
      <c r="OQE381" s="571"/>
      <c r="OQF381" s="571"/>
      <c r="OQG381" s="571"/>
      <c r="OQH381" s="571"/>
      <c r="OQI381" s="571"/>
      <c r="OQJ381" s="571"/>
      <c r="OQK381" s="571"/>
      <c r="OQL381" s="571"/>
      <c r="OQM381" s="571"/>
      <c r="OQN381" s="571"/>
      <c r="OQO381" s="571"/>
      <c r="OQP381" s="571"/>
      <c r="OQQ381" s="571"/>
      <c r="OQR381" s="571"/>
      <c r="OQS381" s="571"/>
      <c r="OQT381" s="571"/>
      <c r="OQU381" s="571"/>
      <c r="OQV381" s="571"/>
      <c r="OQW381" s="571"/>
      <c r="OQX381" s="571"/>
      <c r="OQY381" s="571"/>
      <c r="OQZ381" s="571"/>
      <c r="ORA381" s="571"/>
      <c r="ORB381" s="571"/>
      <c r="ORC381" s="571"/>
      <c r="ORD381" s="571"/>
      <c r="ORE381" s="571"/>
      <c r="ORF381" s="571"/>
      <c r="ORG381" s="571"/>
      <c r="ORH381" s="571"/>
      <c r="ORI381" s="571"/>
      <c r="ORJ381" s="571"/>
      <c r="ORK381" s="571"/>
      <c r="ORL381" s="571"/>
      <c r="ORM381" s="571"/>
      <c r="ORN381" s="571"/>
      <c r="ORO381" s="571"/>
      <c r="ORP381" s="571"/>
      <c r="ORQ381" s="571"/>
      <c r="ORR381" s="571"/>
      <c r="ORS381" s="571"/>
      <c r="ORT381" s="571"/>
      <c r="ORU381" s="571"/>
      <c r="ORV381" s="571"/>
      <c r="ORW381" s="571"/>
      <c r="ORX381" s="571"/>
      <c r="ORY381" s="571"/>
      <c r="ORZ381" s="571"/>
      <c r="OSA381" s="571"/>
      <c r="OSB381" s="571"/>
      <c r="OSC381" s="571"/>
      <c r="OSD381" s="571"/>
      <c r="OSE381" s="571"/>
      <c r="OSF381" s="571"/>
      <c r="OSG381" s="571"/>
      <c r="OSH381" s="571"/>
      <c r="OSI381" s="571"/>
      <c r="OSJ381" s="571"/>
      <c r="OSK381" s="571"/>
      <c r="OSL381" s="571"/>
      <c r="OSM381" s="571"/>
      <c r="OSN381" s="571"/>
      <c r="OSO381" s="571"/>
      <c r="OSP381" s="571"/>
      <c r="OSQ381" s="571"/>
      <c r="OSR381" s="571"/>
      <c r="OSS381" s="571"/>
      <c r="OST381" s="571"/>
      <c r="OSU381" s="571"/>
      <c r="OSV381" s="571"/>
      <c r="OSW381" s="571"/>
      <c r="OSX381" s="571"/>
      <c r="OSY381" s="571"/>
      <c r="OSZ381" s="571"/>
      <c r="OTA381" s="571"/>
      <c r="OTB381" s="571"/>
      <c r="OTC381" s="571"/>
      <c r="OTD381" s="571"/>
      <c r="OTE381" s="571"/>
      <c r="OTF381" s="571"/>
      <c r="OTG381" s="571"/>
      <c r="OTH381" s="571"/>
      <c r="OTI381" s="571"/>
      <c r="OTJ381" s="571"/>
      <c r="OTK381" s="571"/>
      <c r="OTL381" s="571"/>
      <c r="OTM381" s="571"/>
      <c r="OTN381" s="571"/>
      <c r="OTO381" s="571"/>
      <c r="OTP381" s="571"/>
      <c r="OTQ381" s="571"/>
      <c r="OTR381" s="571"/>
      <c r="OTS381" s="571"/>
      <c r="OTT381" s="571"/>
      <c r="OTU381" s="571"/>
      <c r="OTV381" s="571"/>
      <c r="OTW381" s="571"/>
      <c r="OTX381" s="571"/>
      <c r="OTY381" s="571"/>
      <c r="OTZ381" s="571"/>
      <c r="OUA381" s="571"/>
      <c r="OUB381" s="571"/>
      <c r="OUC381" s="571"/>
      <c r="OUD381" s="571"/>
      <c r="OUE381" s="571"/>
      <c r="OUF381" s="571"/>
      <c r="OUG381" s="571"/>
      <c r="OUH381" s="571"/>
      <c r="OUI381" s="571"/>
      <c r="OUJ381" s="571"/>
      <c r="OUK381" s="571"/>
      <c r="OUL381" s="571"/>
      <c r="OUM381" s="571"/>
      <c r="OUN381" s="571"/>
      <c r="OUO381" s="571"/>
      <c r="OUP381" s="571"/>
      <c r="OUQ381" s="571"/>
      <c r="OUR381" s="571"/>
      <c r="OUS381" s="571"/>
      <c r="OUT381" s="571"/>
      <c r="OUU381" s="571"/>
      <c r="OUV381" s="571"/>
      <c r="OUW381" s="571"/>
      <c r="OUX381" s="571"/>
      <c r="OUY381" s="571"/>
      <c r="OUZ381" s="571"/>
      <c r="OVA381" s="571"/>
      <c r="OVB381" s="571"/>
      <c r="OVC381" s="571"/>
      <c r="OVD381" s="571"/>
      <c r="OVE381" s="571"/>
      <c r="OVF381" s="571"/>
      <c r="OVG381" s="571"/>
      <c r="OVH381" s="571"/>
      <c r="OVI381" s="571"/>
      <c r="OVJ381" s="571"/>
      <c r="OVK381" s="571"/>
      <c r="OVL381" s="571"/>
      <c r="OVM381" s="571"/>
      <c r="OVN381" s="571"/>
      <c r="OVO381" s="571"/>
      <c r="OVP381" s="571"/>
      <c r="OVQ381" s="571"/>
      <c r="OVR381" s="571"/>
      <c r="OVS381" s="571"/>
      <c r="OVT381" s="571"/>
      <c r="OVU381" s="571"/>
      <c r="OVV381" s="571"/>
      <c r="OVW381" s="571"/>
      <c r="OVX381" s="571"/>
      <c r="OVY381" s="571"/>
      <c r="OVZ381" s="571"/>
      <c r="OWA381" s="571"/>
      <c r="OWB381" s="571"/>
      <c r="OWC381" s="571"/>
      <c r="OWD381" s="571"/>
      <c r="OWE381" s="571"/>
      <c r="OWF381" s="571"/>
      <c r="OWG381" s="571"/>
      <c r="OWH381" s="571"/>
      <c r="OWI381" s="571"/>
      <c r="OWJ381" s="571"/>
      <c r="OWK381" s="571"/>
      <c r="OWL381" s="571"/>
      <c r="OWM381" s="571"/>
      <c r="OWN381" s="571"/>
      <c r="OWO381" s="571"/>
      <c r="OWP381" s="571"/>
      <c r="OWQ381" s="571"/>
      <c r="OWR381" s="571"/>
      <c r="OWU381" s="571"/>
      <c r="OWV381" s="571"/>
      <c r="OWW381" s="571"/>
      <c r="OWX381" s="571"/>
      <c r="OWY381" s="571"/>
      <c r="OWZ381" s="571"/>
      <c r="OXA381" s="571"/>
      <c r="OXB381" s="571"/>
      <c r="OXC381" s="571"/>
      <c r="OXD381" s="571"/>
      <c r="OXE381" s="571"/>
      <c r="OXF381" s="571"/>
      <c r="OXG381" s="571"/>
      <c r="OXH381" s="571"/>
      <c r="OXI381" s="571"/>
      <c r="OXJ381" s="571"/>
      <c r="OXK381" s="571"/>
      <c r="OXL381" s="571"/>
      <c r="OXM381" s="571"/>
      <c r="OXN381" s="571"/>
      <c r="OXO381" s="571"/>
      <c r="OXP381" s="571"/>
      <c r="OXQ381" s="571"/>
      <c r="OXR381" s="571"/>
      <c r="OXS381" s="571"/>
      <c r="OXT381" s="571"/>
      <c r="OXU381" s="571"/>
      <c r="OXV381" s="571"/>
      <c r="OXW381" s="571"/>
      <c r="OXX381" s="571"/>
      <c r="OXY381" s="571"/>
      <c r="OXZ381" s="571"/>
      <c r="OYA381" s="571"/>
      <c r="OYB381" s="571"/>
      <c r="OYC381" s="571"/>
      <c r="OYD381" s="571"/>
      <c r="OYE381" s="571"/>
      <c r="OYF381" s="571"/>
      <c r="OYG381" s="571"/>
      <c r="OYH381" s="571"/>
      <c r="OYI381" s="571"/>
      <c r="OYJ381" s="571"/>
      <c r="OYK381" s="571"/>
      <c r="OYL381" s="571"/>
      <c r="OYM381" s="571"/>
      <c r="OYN381" s="571"/>
      <c r="OYO381" s="571"/>
      <c r="OYP381" s="571"/>
      <c r="OYQ381" s="571"/>
      <c r="OYR381" s="571"/>
      <c r="OYS381" s="571"/>
      <c r="OYT381" s="571"/>
      <c r="OYU381" s="571"/>
      <c r="OYV381" s="571"/>
      <c r="OYW381" s="571"/>
      <c r="OYX381" s="571"/>
      <c r="OYY381" s="571"/>
      <c r="OYZ381" s="571"/>
      <c r="OZA381" s="571"/>
      <c r="OZB381" s="571"/>
      <c r="OZC381" s="571"/>
      <c r="OZD381" s="571"/>
      <c r="OZE381" s="571"/>
      <c r="OZF381" s="571"/>
      <c r="OZG381" s="571"/>
      <c r="OZH381" s="571"/>
      <c r="OZI381" s="571"/>
      <c r="OZJ381" s="571"/>
      <c r="OZK381" s="571"/>
      <c r="OZL381" s="571"/>
      <c r="OZM381" s="571"/>
      <c r="OZN381" s="571"/>
      <c r="OZO381" s="571"/>
      <c r="OZP381" s="571"/>
      <c r="OZQ381" s="571"/>
      <c r="OZR381" s="571"/>
      <c r="OZS381" s="571"/>
      <c r="OZT381" s="571"/>
      <c r="OZU381" s="571"/>
      <c r="OZV381" s="571"/>
      <c r="OZW381" s="571"/>
      <c r="OZX381" s="571"/>
      <c r="OZY381" s="571"/>
      <c r="OZZ381" s="571"/>
      <c r="PAA381" s="571"/>
      <c r="PAB381" s="571"/>
      <c r="PAC381" s="571"/>
      <c r="PAD381" s="571"/>
      <c r="PAE381" s="571"/>
      <c r="PAF381" s="571"/>
      <c r="PAG381" s="571"/>
      <c r="PAH381" s="571"/>
      <c r="PAI381" s="571"/>
      <c r="PAJ381" s="571"/>
      <c r="PAK381" s="571"/>
      <c r="PAL381" s="571"/>
      <c r="PAM381" s="571"/>
      <c r="PAN381" s="571"/>
      <c r="PAO381" s="571"/>
      <c r="PAP381" s="571"/>
      <c r="PAQ381" s="571"/>
      <c r="PAR381" s="571"/>
      <c r="PAS381" s="571"/>
      <c r="PAT381" s="571"/>
      <c r="PAU381" s="571"/>
      <c r="PAV381" s="571"/>
      <c r="PAW381" s="571"/>
      <c r="PAX381" s="571"/>
      <c r="PAY381" s="571"/>
      <c r="PAZ381" s="571"/>
      <c r="PBA381" s="571"/>
      <c r="PBB381" s="571"/>
      <c r="PBC381" s="571"/>
      <c r="PBD381" s="571"/>
      <c r="PBE381" s="571"/>
      <c r="PBF381" s="571"/>
      <c r="PBG381" s="571"/>
      <c r="PBH381" s="571"/>
      <c r="PBI381" s="571"/>
      <c r="PBJ381" s="571"/>
      <c r="PBK381" s="571"/>
      <c r="PBL381" s="571"/>
      <c r="PBM381" s="571"/>
      <c r="PBN381" s="571"/>
      <c r="PBO381" s="571"/>
      <c r="PBP381" s="571"/>
      <c r="PBQ381" s="571"/>
      <c r="PBR381" s="571"/>
      <c r="PBS381" s="571"/>
      <c r="PBT381" s="571"/>
      <c r="PBU381" s="571"/>
      <c r="PBV381" s="571"/>
      <c r="PBW381" s="571"/>
      <c r="PBX381" s="571"/>
      <c r="PBY381" s="571"/>
      <c r="PBZ381" s="571"/>
      <c r="PCA381" s="571"/>
      <c r="PCB381" s="571"/>
      <c r="PCC381" s="571"/>
      <c r="PCD381" s="571"/>
      <c r="PCE381" s="571"/>
      <c r="PCF381" s="571"/>
      <c r="PCG381" s="571"/>
      <c r="PCH381" s="571"/>
      <c r="PCI381" s="571"/>
      <c r="PCJ381" s="571"/>
      <c r="PCK381" s="571"/>
      <c r="PCL381" s="571"/>
      <c r="PCM381" s="571"/>
      <c r="PCN381" s="571"/>
      <c r="PCO381" s="571"/>
      <c r="PCP381" s="571"/>
      <c r="PCQ381" s="571"/>
      <c r="PCR381" s="571"/>
      <c r="PCS381" s="571"/>
      <c r="PCT381" s="571"/>
      <c r="PCU381" s="571"/>
      <c r="PCV381" s="571"/>
      <c r="PCW381" s="571"/>
      <c r="PCX381" s="571"/>
      <c r="PCY381" s="571"/>
      <c r="PCZ381" s="571"/>
      <c r="PDA381" s="571"/>
      <c r="PDB381" s="571"/>
      <c r="PDC381" s="571"/>
      <c r="PDD381" s="571"/>
      <c r="PDE381" s="571"/>
      <c r="PDF381" s="571"/>
      <c r="PDG381" s="571"/>
      <c r="PDH381" s="571"/>
      <c r="PDI381" s="571"/>
      <c r="PDJ381" s="571"/>
      <c r="PDK381" s="571"/>
      <c r="PDL381" s="571"/>
      <c r="PDM381" s="571"/>
      <c r="PDN381" s="571"/>
      <c r="PDO381" s="571"/>
      <c r="PDP381" s="571"/>
      <c r="PDQ381" s="571"/>
      <c r="PDR381" s="571"/>
      <c r="PDS381" s="571"/>
      <c r="PDT381" s="571"/>
      <c r="PDU381" s="571"/>
      <c r="PDV381" s="571"/>
      <c r="PDW381" s="571"/>
      <c r="PDX381" s="571"/>
      <c r="PDY381" s="571"/>
      <c r="PDZ381" s="571"/>
      <c r="PEA381" s="571"/>
      <c r="PEB381" s="571"/>
      <c r="PEC381" s="571"/>
      <c r="PED381" s="571"/>
      <c r="PEE381" s="571"/>
      <c r="PEF381" s="571"/>
      <c r="PEG381" s="571"/>
      <c r="PEH381" s="571"/>
      <c r="PEI381" s="571"/>
      <c r="PEJ381" s="571"/>
      <c r="PEK381" s="571"/>
      <c r="PEL381" s="571"/>
      <c r="PEM381" s="571"/>
      <c r="PEN381" s="571"/>
      <c r="PEO381" s="571"/>
      <c r="PEP381" s="571"/>
      <c r="PEQ381" s="571"/>
      <c r="PER381" s="571"/>
      <c r="PES381" s="571"/>
      <c r="PET381" s="571"/>
      <c r="PEU381" s="571"/>
      <c r="PEV381" s="571"/>
      <c r="PEW381" s="571"/>
      <c r="PEX381" s="571"/>
      <c r="PEY381" s="571"/>
      <c r="PEZ381" s="571"/>
      <c r="PFA381" s="571"/>
      <c r="PFB381" s="571"/>
      <c r="PFC381" s="571"/>
      <c r="PFD381" s="571"/>
      <c r="PFE381" s="571"/>
      <c r="PFF381" s="571"/>
      <c r="PFG381" s="571"/>
      <c r="PFH381" s="571"/>
      <c r="PFI381" s="571"/>
      <c r="PFJ381" s="571"/>
      <c r="PFK381" s="571"/>
      <c r="PFL381" s="571"/>
      <c r="PFM381" s="571"/>
      <c r="PFN381" s="571"/>
      <c r="PFO381" s="571"/>
      <c r="PFP381" s="571"/>
      <c r="PFQ381" s="571"/>
      <c r="PFR381" s="571"/>
      <c r="PFS381" s="571"/>
      <c r="PFT381" s="571"/>
      <c r="PFU381" s="571"/>
      <c r="PFV381" s="571"/>
      <c r="PFW381" s="571"/>
      <c r="PFX381" s="571"/>
      <c r="PFY381" s="571"/>
      <c r="PFZ381" s="571"/>
      <c r="PGA381" s="571"/>
      <c r="PGB381" s="571"/>
      <c r="PGC381" s="571"/>
      <c r="PGD381" s="571"/>
      <c r="PGE381" s="571"/>
      <c r="PGF381" s="571"/>
      <c r="PGG381" s="571"/>
      <c r="PGH381" s="571"/>
      <c r="PGI381" s="571"/>
      <c r="PGJ381" s="571"/>
      <c r="PGK381" s="571"/>
      <c r="PGL381" s="571"/>
      <c r="PGM381" s="571"/>
      <c r="PGN381" s="571"/>
      <c r="PGQ381" s="571"/>
      <c r="PGR381" s="571"/>
      <c r="PGS381" s="571"/>
      <c r="PGT381" s="571"/>
      <c r="PGU381" s="571"/>
      <c r="PGV381" s="571"/>
      <c r="PGW381" s="571"/>
      <c r="PGX381" s="571"/>
      <c r="PGY381" s="571"/>
      <c r="PGZ381" s="571"/>
      <c r="PHA381" s="571"/>
      <c r="PHB381" s="571"/>
      <c r="PHC381" s="571"/>
      <c r="PHD381" s="571"/>
      <c r="PHE381" s="571"/>
      <c r="PHF381" s="571"/>
      <c r="PHG381" s="571"/>
      <c r="PHH381" s="571"/>
      <c r="PHI381" s="571"/>
      <c r="PHJ381" s="571"/>
      <c r="PHK381" s="571"/>
      <c r="PHL381" s="571"/>
      <c r="PHM381" s="571"/>
      <c r="PHN381" s="571"/>
      <c r="PHO381" s="571"/>
      <c r="PHP381" s="571"/>
      <c r="PHQ381" s="571"/>
      <c r="PHR381" s="571"/>
      <c r="PHS381" s="571"/>
      <c r="PHT381" s="571"/>
      <c r="PHU381" s="571"/>
      <c r="PHV381" s="571"/>
      <c r="PHW381" s="571"/>
      <c r="PHX381" s="571"/>
      <c r="PHY381" s="571"/>
      <c r="PHZ381" s="571"/>
      <c r="PIA381" s="571"/>
      <c r="PIB381" s="571"/>
      <c r="PIC381" s="571"/>
      <c r="PID381" s="571"/>
      <c r="PIE381" s="571"/>
      <c r="PIF381" s="571"/>
      <c r="PIG381" s="571"/>
      <c r="PIH381" s="571"/>
      <c r="PII381" s="571"/>
      <c r="PIJ381" s="571"/>
      <c r="PIK381" s="571"/>
      <c r="PIL381" s="571"/>
      <c r="PIM381" s="571"/>
      <c r="PIN381" s="571"/>
      <c r="PIO381" s="571"/>
      <c r="PIP381" s="571"/>
      <c r="PIQ381" s="571"/>
      <c r="PIR381" s="571"/>
      <c r="PIS381" s="571"/>
      <c r="PIT381" s="571"/>
      <c r="PIU381" s="571"/>
      <c r="PIV381" s="571"/>
      <c r="PIW381" s="571"/>
      <c r="PIX381" s="571"/>
      <c r="PIY381" s="571"/>
      <c r="PIZ381" s="571"/>
      <c r="PJA381" s="571"/>
      <c r="PJB381" s="571"/>
      <c r="PJC381" s="571"/>
      <c r="PJD381" s="571"/>
      <c r="PJE381" s="571"/>
      <c r="PJF381" s="571"/>
      <c r="PJG381" s="571"/>
      <c r="PJH381" s="571"/>
      <c r="PJI381" s="571"/>
      <c r="PJJ381" s="571"/>
      <c r="PJK381" s="571"/>
      <c r="PJL381" s="571"/>
      <c r="PJM381" s="571"/>
      <c r="PJN381" s="571"/>
      <c r="PJO381" s="571"/>
      <c r="PJP381" s="571"/>
      <c r="PJQ381" s="571"/>
      <c r="PJR381" s="571"/>
      <c r="PJS381" s="571"/>
      <c r="PJT381" s="571"/>
      <c r="PJU381" s="571"/>
      <c r="PJV381" s="571"/>
      <c r="PJW381" s="571"/>
      <c r="PJX381" s="571"/>
      <c r="PJY381" s="571"/>
      <c r="PJZ381" s="571"/>
      <c r="PKA381" s="571"/>
      <c r="PKB381" s="571"/>
      <c r="PKC381" s="571"/>
      <c r="PKD381" s="571"/>
      <c r="PKE381" s="571"/>
      <c r="PKF381" s="571"/>
      <c r="PKG381" s="571"/>
      <c r="PKH381" s="571"/>
      <c r="PKI381" s="571"/>
      <c r="PKJ381" s="571"/>
      <c r="PKK381" s="571"/>
      <c r="PKL381" s="571"/>
      <c r="PKM381" s="571"/>
      <c r="PKN381" s="571"/>
      <c r="PKO381" s="571"/>
      <c r="PKP381" s="571"/>
      <c r="PKQ381" s="571"/>
      <c r="PKR381" s="571"/>
      <c r="PKS381" s="571"/>
      <c r="PKT381" s="571"/>
      <c r="PKU381" s="571"/>
      <c r="PKV381" s="571"/>
      <c r="PKW381" s="571"/>
      <c r="PKX381" s="571"/>
      <c r="PKY381" s="571"/>
      <c r="PKZ381" s="571"/>
      <c r="PLA381" s="571"/>
      <c r="PLB381" s="571"/>
      <c r="PLC381" s="571"/>
      <c r="PLD381" s="571"/>
      <c r="PLE381" s="571"/>
      <c r="PLF381" s="571"/>
      <c r="PLG381" s="571"/>
      <c r="PLH381" s="571"/>
      <c r="PLI381" s="571"/>
      <c r="PLJ381" s="571"/>
      <c r="PLK381" s="571"/>
      <c r="PLL381" s="571"/>
      <c r="PLM381" s="571"/>
      <c r="PLN381" s="571"/>
      <c r="PLO381" s="571"/>
      <c r="PLP381" s="571"/>
      <c r="PLQ381" s="571"/>
      <c r="PLR381" s="571"/>
      <c r="PLS381" s="571"/>
      <c r="PLT381" s="571"/>
      <c r="PLU381" s="571"/>
      <c r="PLV381" s="571"/>
      <c r="PLW381" s="571"/>
      <c r="PLX381" s="571"/>
      <c r="PLY381" s="571"/>
      <c r="PLZ381" s="571"/>
      <c r="PMA381" s="571"/>
      <c r="PMB381" s="571"/>
      <c r="PMC381" s="571"/>
      <c r="PMD381" s="571"/>
      <c r="PME381" s="571"/>
      <c r="PMF381" s="571"/>
      <c r="PMG381" s="571"/>
      <c r="PMH381" s="571"/>
      <c r="PMI381" s="571"/>
      <c r="PMJ381" s="571"/>
      <c r="PMK381" s="571"/>
      <c r="PML381" s="571"/>
      <c r="PMM381" s="571"/>
      <c r="PMN381" s="571"/>
      <c r="PMO381" s="571"/>
      <c r="PMP381" s="571"/>
      <c r="PMQ381" s="571"/>
      <c r="PMR381" s="571"/>
      <c r="PMS381" s="571"/>
      <c r="PMT381" s="571"/>
      <c r="PMU381" s="571"/>
      <c r="PMV381" s="571"/>
      <c r="PMW381" s="571"/>
      <c r="PMX381" s="571"/>
      <c r="PMY381" s="571"/>
      <c r="PMZ381" s="571"/>
      <c r="PNA381" s="571"/>
      <c r="PNB381" s="571"/>
      <c r="PNC381" s="571"/>
      <c r="PND381" s="571"/>
      <c r="PNE381" s="571"/>
      <c r="PNF381" s="571"/>
      <c r="PNG381" s="571"/>
      <c r="PNH381" s="571"/>
      <c r="PNI381" s="571"/>
      <c r="PNJ381" s="571"/>
      <c r="PNK381" s="571"/>
      <c r="PNL381" s="571"/>
      <c r="PNM381" s="571"/>
      <c r="PNN381" s="571"/>
      <c r="PNO381" s="571"/>
      <c r="PNP381" s="571"/>
      <c r="PNQ381" s="571"/>
      <c r="PNR381" s="571"/>
      <c r="PNS381" s="571"/>
      <c r="PNT381" s="571"/>
      <c r="PNU381" s="571"/>
      <c r="PNV381" s="571"/>
      <c r="PNW381" s="571"/>
      <c r="PNX381" s="571"/>
      <c r="PNY381" s="571"/>
      <c r="PNZ381" s="571"/>
      <c r="POA381" s="571"/>
      <c r="POB381" s="571"/>
      <c r="POC381" s="571"/>
      <c r="POD381" s="571"/>
      <c r="POE381" s="571"/>
      <c r="POF381" s="571"/>
      <c r="POG381" s="571"/>
      <c r="POH381" s="571"/>
      <c r="POI381" s="571"/>
      <c r="POJ381" s="571"/>
      <c r="POK381" s="571"/>
      <c r="POL381" s="571"/>
      <c r="POM381" s="571"/>
      <c r="PON381" s="571"/>
      <c r="POO381" s="571"/>
      <c r="POP381" s="571"/>
      <c r="POQ381" s="571"/>
      <c r="POR381" s="571"/>
      <c r="POS381" s="571"/>
      <c r="POT381" s="571"/>
      <c r="POU381" s="571"/>
      <c r="POV381" s="571"/>
      <c r="POW381" s="571"/>
      <c r="POX381" s="571"/>
      <c r="POY381" s="571"/>
      <c r="POZ381" s="571"/>
      <c r="PPA381" s="571"/>
      <c r="PPB381" s="571"/>
      <c r="PPC381" s="571"/>
      <c r="PPD381" s="571"/>
      <c r="PPE381" s="571"/>
      <c r="PPF381" s="571"/>
      <c r="PPG381" s="571"/>
      <c r="PPH381" s="571"/>
      <c r="PPI381" s="571"/>
      <c r="PPJ381" s="571"/>
      <c r="PPK381" s="571"/>
      <c r="PPL381" s="571"/>
      <c r="PPM381" s="571"/>
      <c r="PPN381" s="571"/>
      <c r="PPO381" s="571"/>
      <c r="PPP381" s="571"/>
      <c r="PPQ381" s="571"/>
      <c r="PPR381" s="571"/>
      <c r="PPS381" s="571"/>
      <c r="PPT381" s="571"/>
      <c r="PPU381" s="571"/>
      <c r="PPV381" s="571"/>
      <c r="PPW381" s="571"/>
      <c r="PPX381" s="571"/>
      <c r="PPY381" s="571"/>
      <c r="PPZ381" s="571"/>
      <c r="PQA381" s="571"/>
      <c r="PQB381" s="571"/>
      <c r="PQC381" s="571"/>
      <c r="PQD381" s="571"/>
      <c r="PQE381" s="571"/>
      <c r="PQF381" s="571"/>
      <c r="PQG381" s="571"/>
      <c r="PQH381" s="571"/>
      <c r="PQI381" s="571"/>
      <c r="PQJ381" s="571"/>
      <c r="PQM381" s="571"/>
      <c r="PQN381" s="571"/>
      <c r="PQO381" s="571"/>
      <c r="PQP381" s="571"/>
      <c r="PQQ381" s="571"/>
      <c r="PQR381" s="571"/>
      <c r="PQS381" s="571"/>
      <c r="PQT381" s="571"/>
      <c r="PQU381" s="571"/>
      <c r="PQV381" s="571"/>
      <c r="PQW381" s="571"/>
      <c r="PQX381" s="571"/>
      <c r="PQY381" s="571"/>
      <c r="PQZ381" s="571"/>
      <c r="PRA381" s="571"/>
      <c r="PRB381" s="571"/>
      <c r="PRC381" s="571"/>
      <c r="PRD381" s="571"/>
      <c r="PRE381" s="571"/>
      <c r="PRF381" s="571"/>
      <c r="PRG381" s="571"/>
      <c r="PRH381" s="571"/>
      <c r="PRI381" s="571"/>
      <c r="PRJ381" s="571"/>
      <c r="PRK381" s="571"/>
      <c r="PRL381" s="571"/>
      <c r="PRM381" s="571"/>
      <c r="PRN381" s="571"/>
      <c r="PRO381" s="571"/>
      <c r="PRP381" s="571"/>
      <c r="PRQ381" s="571"/>
      <c r="PRR381" s="571"/>
      <c r="PRS381" s="571"/>
      <c r="PRT381" s="571"/>
      <c r="PRU381" s="571"/>
      <c r="PRV381" s="571"/>
      <c r="PRW381" s="571"/>
      <c r="PRX381" s="571"/>
      <c r="PRY381" s="571"/>
      <c r="PRZ381" s="571"/>
      <c r="PSA381" s="571"/>
      <c r="PSB381" s="571"/>
      <c r="PSC381" s="571"/>
      <c r="PSD381" s="571"/>
      <c r="PSE381" s="571"/>
      <c r="PSF381" s="571"/>
      <c r="PSG381" s="571"/>
      <c r="PSH381" s="571"/>
      <c r="PSI381" s="571"/>
      <c r="PSJ381" s="571"/>
      <c r="PSK381" s="571"/>
      <c r="PSL381" s="571"/>
      <c r="PSM381" s="571"/>
      <c r="PSN381" s="571"/>
      <c r="PSO381" s="571"/>
      <c r="PSP381" s="571"/>
      <c r="PSQ381" s="571"/>
      <c r="PSR381" s="571"/>
      <c r="PSS381" s="571"/>
      <c r="PST381" s="571"/>
      <c r="PSU381" s="571"/>
      <c r="PSV381" s="571"/>
      <c r="PSW381" s="571"/>
      <c r="PSX381" s="571"/>
      <c r="PSY381" s="571"/>
      <c r="PSZ381" s="571"/>
      <c r="PTA381" s="571"/>
      <c r="PTB381" s="571"/>
      <c r="PTC381" s="571"/>
      <c r="PTD381" s="571"/>
      <c r="PTE381" s="571"/>
      <c r="PTF381" s="571"/>
      <c r="PTG381" s="571"/>
      <c r="PTH381" s="571"/>
      <c r="PTI381" s="571"/>
      <c r="PTJ381" s="571"/>
      <c r="PTK381" s="571"/>
      <c r="PTL381" s="571"/>
      <c r="PTM381" s="571"/>
      <c r="PTN381" s="571"/>
      <c r="PTO381" s="571"/>
      <c r="PTP381" s="571"/>
      <c r="PTQ381" s="571"/>
      <c r="PTR381" s="571"/>
      <c r="PTS381" s="571"/>
      <c r="PTT381" s="571"/>
      <c r="PTU381" s="571"/>
      <c r="PTV381" s="571"/>
      <c r="PTW381" s="571"/>
      <c r="PTX381" s="571"/>
      <c r="PTY381" s="571"/>
      <c r="PTZ381" s="571"/>
      <c r="PUA381" s="571"/>
      <c r="PUB381" s="571"/>
      <c r="PUC381" s="571"/>
      <c r="PUD381" s="571"/>
      <c r="PUE381" s="571"/>
      <c r="PUF381" s="571"/>
      <c r="PUG381" s="571"/>
      <c r="PUH381" s="571"/>
      <c r="PUI381" s="571"/>
      <c r="PUJ381" s="571"/>
      <c r="PUK381" s="571"/>
      <c r="PUL381" s="571"/>
      <c r="PUM381" s="571"/>
      <c r="PUN381" s="571"/>
      <c r="PUO381" s="571"/>
      <c r="PUP381" s="571"/>
      <c r="PUQ381" s="571"/>
      <c r="PUR381" s="571"/>
      <c r="PUS381" s="571"/>
      <c r="PUT381" s="571"/>
      <c r="PUU381" s="571"/>
      <c r="PUV381" s="571"/>
      <c r="PUW381" s="571"/>
      <c r="PUX381" s="571"/>
      <c r="PUY381" s="571"/>
      <c r="PUZ381" s="571"/>
      <c r="PVA381" s="571"/>
      <c r="PVB381" s="571"/>
      <c r="PVC381" s="571"/>
      <c r="PVD381" s="571"/>
      <c r="PVE381" s="571"/>
      <c r="PVF381" s="571"/>
      <c r="PVG381" s="571"/>
      <c r="PVH381" s="571"/>
      <c r="PVI381" s="571"/>
      <c r="PVJ381" s="571"/>
      <c r="PVK381" s="571"/>
      <c r="PVL381" s="571"/>
      <c r="PVM381" s="571"/>
      <c r="PVN381" s="571"/>
      <c r="PVO381" s="571"/>
      <c r="PVP381" s="571"/>
      <c r="PVQ381" s="571"/>
      <c r="PVR381" s="571"/>
      <c r="PVS381" s="571"/>
      <c r="PVT381" s="571"/>
      <c r="PVU381" s="571"/>
      <c r="PVV381" s="571"/>
      <c r="PVW381" s="571"/>
      <c r="PVX381" s="571"/>
      <c r="PVY381" s="571"/>
      <c r="PVZ381" s="571"/>
      <c r="PWA381" s="571"/>
      <c r="PWB381" s="571"/>
      <c r="PWC381" s="571"/>
      <c r="PWD381" s="571"/>
      <c r="PWE381" s="571"/>
      <c r="PWF381" s="571"/>
      <c r="PWG381" s="571"/>
      <c r="PWH381" s="571"/>
      <c r="PWI381" s="571"/>
      <c r="PWJ381" s="571"/>
      <c r="PWK381" s="571"/>
      <c r="PWL381" s="571"/>
      <c r="PWM381" s="571"/>
      <c r="PWN381" s="571"/>
      <c r="PWO381" s="571"/>
      <c r="PWP381" s="571"/>
      <c r="PWQ381" s="571"/>
      <c r="PWR381" s="571"/>
      <c r="PWS381" s="571"/>
      <c r="PWT381" s="571"/>
      <c r="PWU381" s="571"/>
      <c r="PWV381" s="571"/>
      <c r="PWW381" s="571"/>
      <c r="PWX381" s="571"/>
      <c r="PWY381" s="571"/>
      <c r="PWZ381" s="571"/>
      <c r="PXA381" s="571"/>
      <c r="PXB381" s="571"/>
      <c r="PXC381" s="571"/>
      <c r="PXD381" s="571"/>
      <c r="PXE381" s="571"/>
      <c r="PXF381" s="571"/>
      <c r="PXG381" s="571"/>
      <c r="PXH381" s="571"/>
      <c r="PXI381" s="571"/>
      <c r="PXJ381" s="571"/>
      <c r="PXK381" s="571"/>
      <c r="PXL381" s="571"/>
      <c r="PXM381" s="571"/>
      <c r="PXN381" s="571"/>
      <c r="PXO381" s="571"/>
      <c r="PXP381" s="571"/>
      <c r="PXQ381" s="571"/>
      <c r="PXR381" s="571"/>
      <c r="PXS381" s="571"/>
      <c r="PXT381" s="571"/>
      <c r="PXU381" s="571"/>
      <c r="PXV381" s="571"/>
      <c r="PXW381" s="571"/>
      <c r="PXX381" s="571"/>
      <c r="PXY381" s="571"/>
      <c r="PXZ381" s="571"/>
      <c r="PYA381" s="571"/>
      <c r="PYB381" s="571"/>
      <c r="PYC381" s="571"/>
      <c r="PYD381" s="571"/>
      <c r="PYE381" s="571"/>
      <c r="PYF381" s="571"/>
      <c r="PYG381" s="571"/>
      <c r="PYH381" s="571"/>
      <c r="PYI381" s="571"/>
      <c r="PYJ381" s="571"/>
      <c r="PYK381" s="571"/>
      <c r="PYL381" s="571"/>
      <c r="PYM381" s="571"/>
      <c r="PYN381" s="571"/>
      <c r="PYO381" s="571"/>
      <c r="PYP381" s="571"/>
      <c r="PYQ381" s="571"/>
      <c r="PYR381" s="571"/>
      <c r="PYS381" s="571"/>
      <c r="PYT381" s="571"/>
      <c r="PYU381" s="571"/>
      <c r="PYV381" s="571"/>
      <c r="PYW381" s="571"/>
      <c r="PYX381" s="571"/>
      <c r="PYY381" s="571"/>
      <c r="PYZ381" s="571"/>
      <c r="PZA381" s="571"/>
      <c r="PZB381" s="571"/>
      <c r="PZC381" s="571"/>
      <c r="PZD381" s="571"/>
      <c r="PZE381" s="571"/>
      <c r="PZF381" s="571"/>
      <c r="PZG381" s="571"/>
      <c r="PZH381" s="571"/>
      <c r="PZI381" s="571"/>
      <c r="PZJ381" s="571"/>
      <c r="PZK381" s="571"/>
      <c r="PZL381" s="571"/>
      <c r="PZM381" s="571"/>
      <c r="PZN381" s="571"/>
      <c r="PZO381" s="571"/>
      <c r="PZP381" s="571"/>
      <c r="PZQ381" s="571"/>
      <c r="PZR381" s="571"/>
      <c r="PZS381" s="571"/>
      <c r="PZT381" s="571"/>
      <c r="PZU381" s="571"/>
      <c r="PZV381" s="571"/>
      <c r="PZW381" s="571"/>
      <c r="PZX381" s="571"/>
      <c r="PZY381" s="571"/>
      <c r="PZZ381" s="571"/>
      <c r="QAA381" s="571"/>
      <c r="QAB381" s="571"/>
      <c r="QAC381" s="571"/>
      <c r="QAD381" s="571"/>
      <c r="QAE381" s="571"/>
      <c r="QAF381" s="571"/>
      <c r="QAI381" s="571"/>
      <c r="QAJ381" s="571"/>
      <c r="QAK381" s="571"/>
      <c r="QAL381" s="571"/>
      <c r="QAM381" s="571"/>
      <c r="QAN381" s="571"/>
      <c r="QAO381" s="571"/>
      <c r="QAP381" s="571"/>
      <c r="QAQ381" s="571"/>
      <c r="QAR381" s="571"/>
      <c r="QAS381" s="571"/>
      <c r="QAT381" s="571"/>
      <c r="QAU381" s="571"/>
      <c r="QAV381" s="571"/>
      <c r="QAW381" s="571"/>
      <c r="QAX381" s="571"/>
      <c r="QAY381" s="571"/>
      <c r="QAZ381" s="571"/>
      <c r="QBA381" s="571"/>
      <c r="QBB381" s="571"/>
      <c r="QBC381" s="571"/>
      <c r="QBD381" s="571"/>
      <c r="QBE381" s="571"/>
      <c r="QBF381" s="571"/>
      <c r="QBG381" s="571"/>
      <c r="QBH381" s="571"/>
      <c r="QBI381" s="571"/>
      <c r="QBJ381" s="571"/>
      <c r="QBK381" s="571"/>
      <c r="QBL381" s="571"/>
      <c r="QBM381" s="571"/>
      <c r="QBN381" s="571"/>
      <c r="QBO381" s="571"/>
      <c r="QBP381" s="571"/>
      <c r="QBQ381" s="571"/>
      <c r="QBR381" s="571"/>
      <c r="QBS381" s="571"/>
      <c r="QBT381" s="571"/>
      <c r="QBU381" s="571"/>
      <c r="QBV381" s="571"/>
      <c r="QBW381" s="571"/>
      <c r="QBX381" s="571"/>
      <c r="QBY381" s="571"/>
      <c r="QBZ381" s="571"/>
      <c r="QCA381" s="571"/>
      <c r="QCB381" s="571"/>
      <c r="QCC381" s="571"/>
      <c r="QCD381" s="571"/>
      <c r="QCE381" s="571"/>
      <c r="QCF381" s="571"/>
      <c r="QCG381" s="571"/>
      <c r="QCH381" s="571"/>
      <c r="QCI381" s="571"/>
      <c r="QCJ381" s="571"/>
      <c r="QCK381" s="571"/>
      <c r="QCL381" s="571"/>
      <c r="QCM381" s="571"/>
      <c r="QCN381" s="571"/>
      <c r="QCO381" s="571"/>
      <c r="QCP381" s="571"/>
      <c r="QCQ381" s="571"/>
      <c r="QCR381" s="571"/>
      <c r="QCS381" s="571"/>
      <c r="QCT381" s="571"/>
      <c r="QCU381" s="571"/>
      <c r="QCV381" s="571"/>
      <c r="QCW381" s="571"/>
      <c r="QCX381" s="571"/>
      <c r="QCY381" s="571"/>
      <c r="QCZ381" s="571"/>
      <c r="QDA381" s="571"/>
      <c r="QDB381" s="571"/>
      <c r="QDC381" s="571"/>
      <c r="QDD381" s="571"/>
      <c r="QDE381" s="571"/>
      <c r="QDF381" s="571"/>
      <c r="QDG381" s="571"/>
      <c r="QDH381" s="571"/>
      <c r="QDI381" s="571"/>
      <c r="QDJ381" s="571"/>
      <c r="QDK381" s="571"/>
      <c r="QDL381" s="571"/>
      <c r="QDM381" s="571"/>
      <c r="QDN381" s="571"/>
      <c r="QDO381" s="571"/>
      <c r="QDP381" s="571"/>
      <c r="QDQ381" s="571"/>
      <c r="QDR381" s="571"/>
      <c r="QDS381" s="571"/>
      <c r="QDT381" s="571"/>
      <c r="QDU381" s="571"/>
      <c r="QDV381" s="571"/>
      <c r="QDW381" s="571"/>
      <c r="QDX381" s="571"/>
      <c r="QDY381" s="571"/>
      <c r="QDZ381" s="571"/>
      <c r="QEA381" s="571"/>
      <c r="QEB381" s="571"/>
      <c r="QEC381" s="571"/>
      <c r="QED381" s="571"/>
      <c r="QEE381" s="571"/>
      <c r="QEF381" s="571"/>
      <c r="QEG381" s="571"/>
      <c r="QEH381" s="571"/>
      <c r="QEI381" s="571"/>
      <c r="QEJ381" s="571"/>
      <c r="QEK381" s="571"/>
      <c r="QEL381" s="571"/>
      <c r="QEM381" s="571"/>
      <c r="QEN381" s="571"/>
      <c r="QEO381" s="571"/>
      <c r="QEP381" s="571"/>
      <c r="QEQ381" s="571"/>
      <c r="QER381" s="571"/>
      <c r="QES381" s="571"/>
      <c r="QET381" s="571"/>
      <c r="QEU381" s="571"/>
      <c r="QEV381" s="571"/>
      <c r="QEW381" s="571"/>
      <c r="QEX381" s="571"/>
      <c r="QEY381" s="571"/>
      <c r="QEZ381" s="571"/>
      <c r="QFA381" s="571"/>
      <c r="QFB381" s="571"/>
      <c r="QFC381" s="571"/>
      <c r="QFD381" s="571"/>
      <c r="QFE381" s="571"/>
      <c r="QFF381" s="571"/>
      <c r="QFG381" s="571"/>
      <c r="QFH381" s="571"/>
      <c r="QFI381" s="571"/>
      <c r="QFJ381" s="571"/>
      <c r="QFK381" s="571"/>
      <c r="QFL381" s="571"/>
      <c r="QFM381" s="571"/>
      <c r="QFN381" s="571"/>
      <c r="QFO381" s="571"/>
      <c r="QFP381" s="571"/>
      <c r="QFQ381" s="571"/>
      <c r="QFR381" s="571"/>
      <c r="QFS381" s="571"/>
      <c r="QFT381" s="571"/>
      <c r="QFU381" s="571"/>
      <c r="QFV381" s="571"/>
      <c r="QFW381" s="571"/>
      <c r="QFX381" s="571"/>
      <c r="QFY381" s="571"/>
      <c r="QFZ381" s="571"/>
      <c r="QGA381" s="571"/>
      <c r="QGB381" s="571"/>
      <c r="QGC381" s="571"/>
      <c r="QGD381" s="571"/>
      <c r="QGE381" s="571"/>
      <c r="QGF381" s="571"/>
      <c r="QGG381" s="571"/>
      <c r="QGH381" s="571"/>
      <c r="QGI381" s="571"/>
      <c r="QGJ381" s="571"/>
      <c r="QGK381" s="571"/>
      <c r="QGL381" s="571"/>
      <c r="QGM381" s="571"/>
      <c r="QGN381" s="571"/>
      <c r="QGO381" s="571"/>
      <c r="QGP381" s="571"/>
      <c r="QGQ381" s="571"/>
      <c r="QGR381" s="571"/>
      <c r="QGS381" s="571"/>
      <c r="QGT381" s="571"/>
      <c r="QGU381" s="571"/>
      <c r="QGV381" s="571"/>
      <c r="QGW381" s="571"/>
      <c r="QGX381" s="571"/>
      <c r="QGY381" s="571"/>
      <c r="QGZ381" s="571"/>
      <c r="QHA381" s="571"/>
      <c r="QHB381" s="571"/>
      <c r="QHC381" s="571"/>
      <c r="QHD381" s="571"/>
      <c r="QHE381" s="571"/>
      <c r="QHF381" s="571"/>
      <c r="QHG381" s="571"/>
      <c r="QHH381" s="571"/>
      <c r="QHI381" s="571"/>
      <c r="QHJ381" s="571"/>
      <c r="QHK381" s="571"/>
      <c r="QHL381" s="571"/>
      <c r="QHM381" s="571"/>
      <c r="QHN381" s="571"/>
      <c r="QHO381" s="571"/>
      <c r="QHP381" s="571"/>
      <c r="QHQ381" s="571"/>
      <c r="QHR381" s="571"/>
      <c r="QHS381" s="571"/>
      <c r="QHT381" s="571"/>
      <c r="QHU381" s="571"/>
      <c r="QHV381" s="571"/>
      <c r="QHW381" s="571"/>
      <c r="QHX381" s="571"/>
      <c r="QHY381" s="571"/>
      <c r="QHZ381" s="571"/>
      <c r="QIA381" s="571"/>
      <c r="QIB381" s="571"/>
      <c r="QIC381" s="571"/>
      <c r="QID381" s="571"/>
      <c r="QIE381" s="571"/>
      <c r="QIF381" s="571"/>
      <c r="QIG381" s="571"/>
      <c r="QIH381" s="571"/>
      <c r="QII381" s="571"/>
      <c r="QIJ381" s="571"/>
      <c r="QIK381" s="571"/>
      <c r="QIL381" s="571"/>
      <c r="QIM381" s="571"/>
      <c r="QIN381" s="571"/>
      <c r="QIO381" s="571"/>
      <c r="QIP381" s="571"/>
      <c r="QIQ381" s="571"/>
      <c r="QIR381" s="571"/>
      <c r="QIS381" s="571"/>
      <c r="QIT381" s="571"/>
      <c r="QIU381" s="571"/>
      <c r="QIV381" s="571"/>
      <c r="QIW381" s="571"/>
      <c r="QIX381" s="571"/>
      <c r="QIY381" s="571"/>
      <c r="QIZ381" s="571"/>
      <c r="QJA381" s="571"/>
      <c r="QJB381" s="571"/>
      <c r="QJC381" s="571"/>
      <c r="QJD381" s="571"/>
      <c r="QJE381" s="571"/>
      <c r="QJF381" s="571"/>
      <c r="QJG381" s="571"/>
      <c r="QJH381" s="571"/>
      <c r="QJI381" s="571"/>
      <c r="QJJ381" s="571"/>
      <c r="QJK381" s="571"/>
      <c r="QJL381" s="571"/>
      <c r="QJM381" s="571"/>
      <c r="QJN381" s="571"/>
      <c r="QJO381" s="571"/>
      <c r="QJP381" s="571"/>
      <c r="QJQ381" s="571"/>
      <c r="QJR381" s="571"/>
      <c r="QJS381" s="571"/>
      <c r="QJT381" s="571"/>
      <c r="QJU381" s="571"/>
      <c r="QJV381" s="571"/>
      <c r="QJW381" s="571"/>
      <c r="QJX381" s="571"/>
      <c r="QJY381" s="571"/>
      <c r="QJZ381" s="571"/>
      <c r="QKA381" s="571"/>
      <c r="QKB381" s="571"/>
      <c r="QKE381" s="571"/>
      <c r="QKF381" s="571"/>
      <c r="QKG381" s="571"/>
      <c r="QKH381" s="571"/>
      <c r="QKI381" s="571"/>
      <c r="QKJ381" s="571"/>
      <c r="QKK381" s="571"/>
      <c r="QKL381" s="571"/>
      <c r="QKM381" s="571"/>
      <c r="QKN381" s="571"/>
      <c r="QKO381" s="571"/>
      <c r="QKP381" s="571"/>
      <c r="QKQ381" s="571"/>
      <c r="QKR381" s="571"/>
      <c r="QKS381" s="571"/>
      <c r="QKT381" s="571"/>
      <c r="QKU381" s="571"/>
      <c r="QKV381" s="571"/>
      <c r="QKW381" s="571"/>
      <c r="QKX381" s="571"/>
      <c r="QKY381" s="571"/>
      <c r="QKZ381" s="571"/>
      <c r="QLA381" s="571"/>
      <c r="QLB381" s="571"/>
      <c r="QLC381" s="571"/>
      <c r="QLD381" s="571"/>
      <c r="QLE381" s="571"/>
      <c r="QLF381" s="571"/>
      <c r="QLG381" s="571"/>
      <c r="QLH381" s="571"/>
      <c r="QLI381" s="571"/>
      <c r="QLJ381" s="571"/>
      <c r="QLK381" s="571"/>
      <c r="QLL381" s="571"/>
      <c r="QLM381" s="571"/>
      <c r="QLN381" s="571"/>
      <c r="QLO381" s="571"/>
      <c r="QLP381" s="571"/>
      <c r="QLQ381" s="571"/>
      <c r="QLR381" s="571"/>
      <c r="QLS381" s="571"/>
      <c r="QLT381" s="571"/>
      <c r="QLU381" s="571"/>
      <c r="QLV381" s="571"/>
      <c r="QLW381" s="571"/>
      <c r="QLX381" s="571"/>
      <c r="QLY381" s="571"/>
      <c r="QLZ381" s="571"/>
      <c r="QMA381" s="571"/>
      <c r="QMB381" s="571"/>
      <c r="QMC381" s="571"/>
      <c r="QMD381" s="571"/>
      <c r="QME381" s="571"/>
      <c r="QMF381" s="571"/>
      <c r="QMG381" s="571"/>
      <c r="QMH381" s="571"/>
      <c r="QMI381" s="571"/>
      <c r="QMJ381" s="571"/>
      <c r="QMK381" s="571"/>
      <c r="QML381" s="571"/>
      <c r="QMM381" s="571"/>
      <c r="QMN381" s="571"/>
      <c r="QMO381" s="571"/>
      <c r="QMP381" s="571"/>
      <c r="QMQ381" s="571"/>
      <c r="QMR381" s="571"/>
      <c r="QMS381" s="571"/>
      <c r="QMT381" s="571"/>
      <c r="QMU381" s="571"/>
      <c r="QMV381" s="571"/>
      <c r="QMW381" s="571"/>
      <c r="QMX381" s="571"/>
      <c r="QMY381" s="571"/>
      <c r="QMZ381" s="571"/>
      <c r="QNA381" s="571"/>
      <c r="QNB381" s="571"/>
      <c r="QNC381" s="571"/>
      <c r="QND381" s="571"/>
      <c r="QNE381" s="571"/>
      <c r="QNF381" s="571"/>
      <c r="QNG381" s="571"/>
      <c r="QNH381" s="571"/>
      <c r="QNI381" s="571"/>
      <c r="QNJ381" s="571"/>
      <c r="QNK381" s="571"/>
      <c r="QNL381" s="571"/>
      <c r="QNM381" s="571"/>
      <c r="QNN381" s="571"/>
      <c r="QNO381" s="571"/>
      <c r="QNP381" s="571"/>
      <c r="QNQ381" s="571"/>
      <c r="QNR381" s="571"/>
      <c r="QNS381" s="571"/>
      <c r="QNT381" s="571"/>
      <c r="QNU381" s="571"/>
      <c r="QNV381" s="571"/>
      <c r="QNW381" s="571"/>
      <c r="QNX381" s="571"/>
      <c r="QNY381" s="571"/>
      <c r="QNZ381" s="571"/>
      <c r="QOA381" s="571"/>
      <c r="QOB381" s="571"/>
      <c r="QOC381" s="571"/>
      <c r="QOD381" s="571"/>
      <c r="QOE381" s="571"/>
      <c r="QOF381" s="571"/>
      <c r="QOG381" s="571"/>
      <c r="QOH381" s="571"/>
      <c r="QOI381" s="571"/>
      <c r="QOJ381" s="571"/>
      <c r="QOK381" s="571"/>
      <c r="QOL381" s="571"/>
      <c r="QOM381" s="571"/>
      <c r="QON381" s="571"/>
      <c r="QOO381" s="571"/>
      <c r="QOP381" s="571"/>
      <c r="QOQ381" s="571"/>
      <c r="QOR381" s="571"/>
      <c r="QOS381" s="571"/>
      <c r="QOT381" s="571"/>
      <c r="QOU381" s="571"/>
      <c r="QOV381" s="571"/>
      <c r="QOW381" s="571"/>
      <c r="QOX381" s="571"/>
      <c r="QOY381" s="571"/>
      <c r="QOZ381" s="571"/>
      <c r="QPA381" s="571"/>
      <c r="QPB381" s="571"/>
      <c r="QPC381" s="571"/>
      <c r="QPD381" s="571"/>
      <c r="QPE381" s="571"/>
      <c r="QPF381" s="571"/>
      <c r="QPG381" s="571"/>
      <c r="QPH381" s="571"/>
      <c r="QPI381" s="571"/>
      <c r="QPJ381" s="571"/>
      <c r="QPK381" s="571"/>
      <c r="QPL381" s="571"/>
      <c r="QPM381" s="571"/>
      <c r="QPN381" s="571"/>
      <c r="QPO381" s="571"/>
      <c r="QPP381" s="571"/>
      <c r="QPQ381" s="571"/>
      <c r="QPR381" s="571"/>
      <c r="QPS381" s="571"/>
      <c r="QPT381" s="571"/>
      <c r="QPU381" s="571"/>
      <c r="QPV381" s="571"/>
      <c r="QPW381" s="571"/>
      <c r="QPX381" s="571"/>
      <c r="QPY381" s="571"/>
      <c r="QPZ381" s="571"/>
      <c r="QQA381" s="571"/>
      <c r="QQB381" s="571"/>
      <c r="QQC381" s="571"/>
      <c r="QQD381" s="571"/>
      <c r="QQE381" s="571"/>
      <c r="QQF381" s="571"/>
      <c r="QQG381" s="571"/>
      <c r="QQH381" s="571"/>
      <c r="QQI381" s="571"/>
      <c r="QQJ381" s="571"/>
      <c r="QQK381" s="571"/>
      <c r="QQL381" s="571"/>
      <c r="QQM381" s="571"/>
      <c r="QQN381" s="571"/>
      <c r="QQO381" s="571"/>
      <c r="QQP381" s="571"/>
      <c r="QQQ381" s="571"/>
      <c r="QQR381" s="571"/>
      <c r="QQS381" s="571"/>
      <c r="QQT381" s="571"/>
      <c r="QQU381" s="571"/>
      <c r="QQV381" s="571"/>
      <c r="QQW381" s="571"/>
      <c r="QQX381" s="571"/>
      <c r="QQY381" s="571"/>
      <c r="QQZ381" s="571"/>
      <c r="QRA381" s="571"/>
      <c r="QRB381" s="571"/>
      <c r="QRC381" s="571"/>
      <c r="QRD381" s="571"/>
      <c r="QRE381" s="571"/>
      <c r="QRF381" s="571"/>
      <c r="QRG381" s="571"/>
      <c r="QRH381" s="571"/>
      <c r="QRI381" s="571"/>
      <c r="QRJ381" s="571"/>
      <c r="QRK381" s="571"/>
      <c r="QRL381" s="571"/>
      <c r="QRM381" s="571"/>
      <c r="QRN381" s="571"/>
      <c r="QRO381" s="571"/>
      <c r="QRP381" s="571"/>
      <c r="QRQ381" s="571"/>
      <c r="QRR381" s="571"/>
      <c r="QRS381" s="571"/>
      <c r="QRT381" s="571"/>
      <c r="QRU381" s="571"/>
      <c r="QRV381" s="571"/>
      <c r="QRW381" s="571"/>
      <c r="QRX381" s="571"/>
      <c r="QRY381" s="571"/>
      <c r="QRZ381" s="571"/>
      <c r="QSA381" s="571"/>
      <c r="QSB381" s="571"/>
      <c r="QSC381" s="571"/>
      <c r="QSD381" s="571"/>
      <c r="QSE381" s="571"/>
      <c r="QSF381" s="571"/>
      <c r="QSG381" s="571"/>
      <c r="QSH381" s="571"/>
      <c r="QSI381" s="571"/>
      <c r="QSJ381" s="571"/>
      <c r="QSK381" s="571"/>
      <c r="QSL381" s="571"/>
      <c r="QSM381" s="571"/>
      <c r="QSN381" s="571"/>
      <c r="QSO381" s="571"/>
      <c r="QSP381" s="571"/>
      <c r="QSQ381" s="571"/>
      <c r="QSR381" s="571"/>
      <c r="QSS381" s="571"/>
      <c r="QST381" s="571"/>
      <c r="QSU381" s="571"/>
      <c r="QSV381" s="571"/>
      <c r="QSW381" s="571"/>
      <c r="QSX381" s="571"/>
      <c r="QSY381" s="571"/>
      <c r="QSZ381" s="571"/>
      <c r="QTA381" s="571"/>
      <c r="QTB381" s="571"/>
      <c r="QTC381" s="571"/>
      <c r="QTD381" s="571"/>
      <c r="QTE381" s="571"/>
      <c r="QTF381" s="571"/>
      <c r="QTG381" s="571"/>
      <c r="QTH381" s="571"/>
      <c r="QTI381" s="571"/>
      <c r="QTJ381" s="571"/>
      <c r="QTK381" s="571"/>
      <c r="QTL381" s="571"/>
      <c r="QTM381" s="571"/>
      <c r="QTN381" s="571"/>
      <c r="QTO381" s="571"/>
      <c r="QTP381" s="571"/>
      <c r="QTQ381" s="571"/>
      <c r="QTR381" s="571"/>
      <c r="QTS381" s="571"/>
      <c r="QTT381" s="571"/>
      <c r="QTU381" s="571"/>
      <c r="QTV381" s="571"/>
      <c r="QTW381" s="571"/>
      <c r="QTX381" s="571"/>
      <c r="QUA381" s="571"/>
      <c r="QUB381" s="571"/>
      <c r="QUC381" s="571"/>
      <c r="QUD381" s="571"/>
      <c r="QUE381" s="571"/>
      <c r="QUF381" s="571"/>
      <c r="QUG381" s="571"/>
      <c r="QUH381" s="571"/>
      <c r="QUI381" s="571"/>
      <c r="QUJ381" s="571"/>
      <c r="QUK381" s="571"/>
      <c r="QUL381" s="571"/>
      <c r="QUM381" s="571"/>
      <c r="QUN381" s="571"/>
      <c r="QUO381" s="571"/>
      <c r="QUP381" s="571"/>
      <c r="QUQ381" s="571"/>
      <c r="QUR381" s="571"/>
      <c r="QUS381" s="571"/>
      <c r="QUT381" s="571"/>
      <c r="QUU381" s="571"/>
      <c r="QUV381" s="571"/>
      <c r="QUW381" s="571"/>
      <c r="QUX381" s="571"/>
      <c r="QUY381" s="571"/>
      <c r="QUZ381" s="571"/>
      <c r="QVA381" s="571"/>
      <c r="QVB381" s="571"/>
      <c r="QVC381" s="571"/>
      <c r="QVD381" s="571"/>
      <c r="QVE381" s="571"/>
      <c r="QVF381" s="571"/>
      <c r="QVG381" s="571"/>
      <c r="QVH381" s="571"/>
      <c r="QVI381" s="571"/>
      <c r="QVJ381" s="571"/>
      <c r="QVK381" s="571"/>
      <c r="QVL381" s="571"/>
      <c r="QVM381" s="571"/>
      <c r="QVN381" s="571"/>
      <c r="QVO381" s="571"/>
      <c r="QVP381" s="571"/>
      <c r="QVQ381" s="571"/>
      <c r="QVR381" s="571"/>
      <c r="QVS381" s="571"/>
      <c r="QVT381" s="571"/>
      <c r="QVU381" s="571"/>
      <c r="QVV381" s="571"/>
      <c r="QVW381" s="571"/>
      <c r="QVX381" s="571"/>
      <c r="QVY381" s="571"/>
      <c r="QVZ381" s="571"/>
      <c r="QWA381" s="571"/>
      <c r="QWB381" s="571"/>
      <c r="QWC381" s="571"/>
      <c r="QWD381" s="571"/>
      <c r="QWE381" s="571"/>
      <c r="QWF381" s="571"/>
      <c r="QWG381" s="571"/>
      <c r="QWH381" s="571"/>
      <c r="QWI381" s="571"/>
      <c r="QWJ381" s="571"/>
      <c r="QWK381" s="571"/>
      <c r="QWL381" s="571"/>
      <c r="QWM381" s="571"/>
      <c r="QWN381" s="571"/>
      <c r="QWO381" s="571"/>
      <c r="QWP381" s="571"/>
      <c r="QWQ381" s="571"/>
      <c r="QWR381" s="571"/>
      <c r="QWS381" s="571"/>
      <c r="QWT381" s="571"/>
      <c r="QWU381" s="571"/>
      <c r="QWV381" s="571"/>
      <c r="QWW381" s="571"/>
      <c r="QWX381" s="571"/>
      <c r="QWY381" s="571"/>
      <c r="QWZ381" s="571"/>
      <c r="QXA381" s="571"/>
      <c r="QXB381" s="571"/>
      <c r="QXC381" s="571"/>
      <c r="QXD381" s="571"/>
      <c r="QXE381" s="571"/>
      <c r="QXF381" s="571"/>
      <c r="QXG381" s="571"/>
      <c r="QXH381" s="571"/>
      <c r="QXI381" s="571"/>
      <c r="QXJ381" s="571"/>
      <c r="QXK381" s="571"/>
      <c r="QXL381" s="571"/>
      <c r="QXM381" s="571"/>
      <c r="QXN381" s="571"/>
      <c r="QXO381" s="571"/>
      <c r="QXP381" s="571"/>
      <c r="QXQ381" s="571"/>
      <c r="QXR381" s="571"/>
      <c r="QXS381" s="571"/>
      <c r="QXT381" s="571"/>
      <c r="QXU381" s="571"/>
      <c r="QXV381" s="571"/>
      <c r="QXW381" s="571"/>
      <c r="QXX381" s="571"/>
      <c r="QXY381" s="571"/>
      <c r="QXZ381" s="571"/>
      <c r="QYA381" s="571"/>
      <c r="QYB381" s="571"/>
      <c r="QYC381" s="571"/>
      <c r="QYD381" s="571"/>
      <c r="QYE381" s="571"/>
      <c r="QYF381" s="571"/>
      <c r="QYG381" s="571"/>
      <c r="QYH381" s="571"/>
      <c r="QYI381" s="571"/>
      <c r="QYJ381" s="571"/>
      <c r="QYK381" s="571"/>
      <c r="QYL381" s="571"/>
      <c r="QYM381" s="571"/>
      <c r="QYN381" s="571"/>
      <c r="QYO381" s="571"/>
      <c r="QYP381" s="571"/>
      <c r="QYQ381" s="571"/>
      <c r="QYR381" s="571"/>
      <c r="QYS381" s="571"/>
      <c r="QYT381" s="571"/>
      <c r="QYU381" s="571"/>
      <c r="QYV381" s="571"/>
      <c r="QYW381" s="571"/>
      <c r="QYX381" s="571"/>
      <c r="QYY381" s="571"/>
      <c r="QYZ381" s="571"/>
      <c r="QZA381" s="571"/>
      <c r="QZB381" s="571"/>
      <c r="QZC381" s="571"/>
      <c r="QZD381" s="571"/>
      <c r="QZE381" s="571"/>
      <c r="QZF381" s="571"/>
      <c r="QZG381" s="571"/>
      <c r="QZH381" s="571"/>
      <c r="QZI381" s="571"/>
      <c r="QZJ381" s="571"/>
      <c r="QZK381" s="571"/>
      <c r="QZL381" s="571"/>
      <c r="QZM381" s="571"/>
      <c r="QZN381" s="571"/>
      <c r="QZO381" s="571"/>
      <c r="QZP381" s="571"/>
      <c r="QZQ381" s="571"/>
      <c r="QZR381" s="571"/>
      <c r="QZS381" s="571"/>
      <c r="QZT381" s="571"/>
      <c r="QZU381" s="571"/>
      <c r="QZV381" s="571"/>
      <c r="QZW381" s="571"/>
      <c r="QZX381" s="571"/>
      <c r="QZY381" s="571"/>
      <c r="QZZ381" s="571"/>
      <c r="RAA381" s="571"/>
      <c r="RAB381" s="571"/>
      <c r="RAC381" s="571"/>
      <c r="RAD381" s="571"/>
      <c r="RAE381" s="571"/>
      <c r="RAF381" s="571"/>
      <c r="RAG381" s="571"/>
      <c r="RAH381" s="571"/>
      <c r="RAI381" s="571"/>
      <c r="RAJ381" s="571"/>
      <c r="RAK381" s="571"/>
      <c r="RAL381" s="571"/>
      <c r="RAM381" s="571"/>
      <c r="RAN381" s="571"/>
      <c r="RAO381" s="571"/>
      <c r="RAP381" s="571"/>
      <c r="RAQ381" s="571"/>
      <c r="RAR381" s="571"/>
      <c r="RAS381" s="571"/>
      <c r="RAT381" s="571"/>
      <c r="RAU381" s="571"/>
      <c r="RAV381" s="571"/>
      <c r="RAW381" s="571"/>
      <c r="RAX381" s="571"/>
      <c r="RAY381" s="571"/>
      <c r="RAZ381" s="571"/>
      <c r="RBA381" s="571"/>
      <c r="RBB381" s="571"/>
      <c r="RBC381" s="571"/>
      <c r="RBD381" s="571"/>
      <c r="RBE381" s="571"/>
      <c r="RBF381" s="571"/>
      <c r="RBG381" s="571"/>
      <c r="RBH381" s="571"/>
      <c r="RBI381" s="571"/>
      <c r="RBJ381" s="571"/>
      <c r="RBK381" s="571"/>
      <c r="RBL381" s="571"/>
      <c r="RBM381" s="571"/>
      <c r="RBN381" s="571"/>
      <c r="RBO381" s="571"/>
      <c r="RBP381" s="571"/>
      <c r="RBQ381" s="571"/>
      <c r="RBR381" s="571"/>
      <c r="RBS381" s="571"/>
      <c r="RBT381" s="571"/>
      <c r="RBU381" s="571"/>
      <c r="RBV381" s="571"/>
      <c r="RBW381" s="571"/>
      <c r="RBX381" s="571"/>
      <c r="RBY381" s="571"/>
      <c r="RBZ381" s="571"/>
      <c r="RCA381" s="571"/>
      <c r="RCB381" s="571"/>
      <c r="RCC381" s="571"/>
      <c r="RCD381" s="571"/>
      <c r="RCE381" s="571"/>
      <c r="RCF381" s="571"/>
      <c r="RCG381" s="571"/>
      <c r="RCH381" s="571"/>
      <c r="RCI381" s="571"/>
      <c r="RCJ381" s="571"/>
      <c r="RCK381" s="571"/>
      <c r="RCL381" s="571"/>
      <c r="RCM381" s="571"/>
      <c r="RCN381" s="571"/>
      <c r="RCO381" s="571"/>
      <c r="RCP381" s="571"/>
      <c r="RCQ381" s="571"/>
      <c r="RCR381" s="571"/>
      <c r="RCS381" s="571"/>
      <c r="RCT381" s="571"/>
      <c r="RCU381" s="571"/>
      <c r="RCV381" s="571"/>
      <c r="RCW381" s="571"/>
      <c r="RCX381" s="571"/>
      <c r="RCY381" s="571"/>
      <c r="RCZ381" s="571"/>
      <c r="RDA381" s="571"/>
      <c r="RDB381" s="571"/>
      <c r="RDC381" s="571"/>
      <c r="RDD381" s="571"/>
      <c r="RDE381" s="571"/>
      <c r="RDF381" s="571"/>
      <c r="RDG381" s="571"/>
      <c r="RDH381" s="571"/>
      <c r="RDI381" s="571"/>
      <c r="RDJ381" s="571"/>
      <c r="RDK381" s="571"/>
      <c r="RDL381" s="571"/>
      <c r="RDM381" s="571"/>
      <c r="RDN381" s="571"/>
      <c r="RDO381" s="571"/>
      <c r="RDP381" s="571"/>
      <c r="RDQ381" s="571"/>
      <c r="RDR381" s="571"/>
      <c r="RDS381" s="571"/>
      <c r="RDT381" s="571"/>
      <c r="RDW381" s="571"/>
      <c r="RDX381" s="571"/>
      <c r="RDY381" s="571"/>
      <c r="RDZ381" s="571"/>
      <c r="REA381" s="571"/>
      <c r="REB381" s="571"/>
      <c r="REC381" s="571"/>
      <c r="RED381" s="571"/>
      <c r="REE381" s="571"/>
      <c r="REF381" s="571"/>
      <c r="REG381" s="571"/>
      <c r="REH381" s="571"/>
      <c r="REI381" s="571"/>
      <c r="REJ381" s="571"/>
      <c r="REK381" s="571"/>
      <c r="REL381" s="571"/>
      <c r="REM381" s="571"/>
      <c r="REN381" s="571"/>
      <c r="REO381" s="571"/>
      <c r="REP381" s="571"/>
      <c r="REQ381" s="571"/>
      <c r="RER381" s="571"/>
      <c r="RES381" s="571"/>
      <c r="RET381" s="571"/>
      <c r="REU381" s="571"/>
      <c r="REV381" s="571"/>
      <c r="REW381" s="571"/>
      <c r="REX381" s="571"/>
      <c r="REY381" s="571"/>
      <c r="REZ381" s="571"/>
      <c r="RFA381" s="571"/>
      <c r="RFB381" s="571"/>
      <c r="RFC381" s="571"/>
      <c r="RFD381" s="571"/>
      <c r="RFE381" s="571"/>
      <c r="RFF381" s="571"/>
      <c r="RFG381" s="571"/>
      <c r="RFH381" s="571"/>
      <c r="RFI381" s="571"/>
      <c r="RFJ381" s="571"/>
      <c r="RFK381" s="571"/>
      <c r="RFL381" s="571"/>
      <c r="RFM381" s="571"/>
      <c r="RFN381" s="571"/>
      <c r="RFO381" s="571"/>
      <c r="RFP381" s="571"/>
      <c r="RFQ381" s="571"/>
      <c r="RFR381" s="571"/>
      <c r="RFS381" s="571"/>
      <c r="RFT381" s="571"/>
      <c r="RFU381" s="571"/>
      <c r="RFV381" s="571"/>
      <c r="RFW381" s="571"/>
      <c r="RFX381" s="571"/>
      <c r="RFY381" s="571"/>
      <c r="RFZ381" s="571"/>
      <c r="RGA381" s="571"/>
      <c r="RGB381" s="571"/>
      <c r="RGC381" s="571"/>
      <c r="RGD381" s="571"/>
      <c r="RGE381" s="571"/>
      <c r="RGF381" s="571"/>
      <c r="RGG381" s="571"/>
      <c r="RGH381" s="571"/>
      <c r="RGI381" s="571"/>
      <c r="RGJ381" s="571"/>
      <c r="RGK381" s="571"/>
      <c r="RGL381" s="571"/>
      <c r="RGM381" s="571"/>
      <c r="RGN381" s="571"/>
      <c r="RGO381" s="571"/>
      <c r="RGP381" s="571"/>
      <c r="RGQ381" s="571"/>
      <c r="RGR381" s="571"/>
      <c r="RGS381" s="571"/>
      <c r="RGT381" s="571"/>
      <c r="RGU381" s="571"/>
      <c r="RGV381" s="571"/>
      <c r="RGW381" s="571"/>
      <c r="RGX381" s="571"/>
      <c r="RGY381" s="571"/>
      <c r="RGZ381" s="571"/>
      <c r="RHA381" s="571"/>
      <c r="RHB381" s="571"/>
      <c r="RHC381" s="571"/>
      <c r="RHD381" s="571"/>
      <c r="RHE381" s="571"/>
      <c r="RHF381" s="571"/>
      <c r="RHG381" s="571"/>
      <c r="RHH381" s="571"/>
      <c r="RHI381" s="571"/>
      <c r="RHJ381" s="571"/>
      <c r="RHK381" s="571"/>
      <c r="RHL381" s="571"/>
      <c r="RHM381" s="571"/>
      <c r="RHN381" s="571"/>
      <c r="RHO381" s="571"/>
      <c r="RHP381" s="571"/>
      <c r="RHQ381" s="571"/>
      <c r="RHR381" s="571"/>
      <c r="RHS381" s="571"/>
      <c r="RHT381" s="571"/>
      <c r="RHU381" s="571"/>
      <c r="RHV381" s="571"/>
      <c r="RHW381" s="571"/>
      <c r="RHX381" s="571"/>
      <c r="RHY381" s="571"/>
      <c r="RHZ381" s="571"/>
      <c r="RIA381" s="571"/>
      <c r="RIB381" s="571"/>
      <c r="RIC381" s="571"/>
      <c r="RID381" s="571"/>
      <c r="RIE381" s="571"/>
      <c r="RIF381" s="571"/>
      <c r="RIG381" s="571"/>
      <c r="RIH381" s="571"/>
      <c r="RII381" s="571"/>
      <c r="RIJ381" s="571"/>
      <c r="RIK381" s="571"/>
      <c r="RIL381" s="571"/>
      <c r="RIM381" s="571"/>
      <c r="RIN381" s="571"/>
      <c r="RIO381" s="571"/>
      <c r="RIP381" s="571"/>
      <c r="RIQ381" s="571"/>
      <c r="RIR381" s="571"/>
      <c r="RIS381" s="571"/>
      <c r="RIT381" s="571"/>
      <c r="RIU381" s="571"/>
      <c r="RIV381" s="571"/>
      <c r="RIW381" s="571"/>
      <c r="RIX381" s="571"/>
      <c r="RIY381" s="571"/>
      <c r="RIZ381" s="571"/>
      <c r="RJA381" s="571"/>
      <c r="RJB381" s="571"/>
      <c r="RJC381" s="571"/>
      <c r="RJD381" s="571"/>
      <c r="RJE381" s="571"/>
      <c r="RJF381" s="571"/>
      <c r="RJG381" s="571"/>
      <c r="RJH381" s="571"/>
      <c r="RJI381" s="571"/>
      <c r="RJJ381" s="571"/>
      <c r="RJK381" s="571"/>
      <c r="RJL381" s="571"/>
      <c r="RJM381" s="571"/>
      <c r="RJN381" s="571"/>
      <c r="RJO381" s="571"/>
      <c r="RJP381" s="571"/>
      <c r="RJQ381" s="571"/>
      <c r="RJR381" s="571"/>
      <c r="RJS381" s="571"/>
      <c r="RJT381" s="571"/>
      <c r="RJU381" s="571"/>
      <c r="RJV381" s="571"/>
      <c r="RJW381" s="571"/>
      <c r="RJX381" s="571"/>
      <c r="RJY381" s="571"/>
      <c r="RJZ381" s="571"/>
      <c r="RKA381" s="571"/>
      <c r="RKB381" s="571"/>
      <c r="RKC381" s="571"/>
      <c r="RKD381" s="571"/>
      <c r="RKE381" s="571"/>
      <c r="RKF381" s="571"/>
      <c r="RKG381" s="571"/>
      <c r="RKH381" s="571"/>
      <c r="RKI381" s="571"/>
      <c r="RKJ381" s="571"/>
      <c r="RKK381" s="571"/>
      <c r="RKL381" s="571"/>
      <c r="RKM381" s="571"/>
      <c r="RKN381" s="571"/>
      <c r="RKO381" s="571"/>
      <c r="RKP381" s="571"/>
      <c r="RKQ381" s="571"/>
      <c r="RKR381" s="571"/>
      <c r="RKS381" s="571"/>
      <c r="RKT381" s="571"/>
      <c r="RKU381" s="571"/>
      <c r="RKV381" s="571"/>
      <c r="RKW381" s="571"/>
      <c r="RKX381" s="571"/>
      <c r="RKY381" s="571"/>
      <c r="RKZ381" s="571"/>
      <c r="RLA381" s="571"/>
      <c r="RLB381" s="571"/>
      <c r="RLC381" s="571"/>
      <c r="RLD381" s="571"/>
      <c r="RLE381" s="571"/>
      <c r="RLF381" s="571"/>
      <c r="RLG381" s="571"/>
      <c r="RLH381" s="571"/>
      <c r="RLI381" s="571"/>
      <c r="RLJ381" s="571"/>
      <c r="RLK381" s="571"/>
      <c r="RLL381" s="571"/>
      <c r="RLM381" s="571"/>
      <c r="RLN381" s="571"/>
      <c r="RLO381" s="571"/>
      <c r="RLP381" s="571"/>
      <c r="RLQ381" s="571"/>
      <c r="RLR381" s="571"/>
      <c r="RLS381" s="571"/>
      <c r="RLT381" s="571"/>
      <c r="RLU381" s="571"/>
      <c r="RLV381" s="571"/>
      <c r="RLW381" s="571"/>
      <c r="RLX381" s="571"/>
      <c r="RLY381" s="571"/>
      <c r="RLZ381" s="571"/>
      <c r="RMA381" s="571"/>
      <c r="RMB381" s="571"/>
      <c r="RMC381" s="571"/>
      <c r="RMD381" s="571"/>
      <c r="RME381" s="571"/>
      <c r="RMF381" s="571"/>
      <c r="RMG381" s="571"/>
      <c r="RMH381" s="571"/>
      <c r="RMI381" s="571"/>
      <c r="RMJ381" s="571"/>
      <c r="RMK381" s="571"/>
      <c r="RML381" s="571"/>
      <c r="RMM381" s="571"/>
      <c r="RMN381" s="571"/>
      <c r="RMO381" s="571"/>
      <c r="RMP381" s="571"/>
      <c r="RMQ381" s="571"/>
      <c r="RMR381" s="571"/>
      <c r="RMS381" s="571"/>
      <c r="RMT381" s="571"/>
      <c r="RMU381" s="571"/>
      <c r="RMV381" s="571"/>
      <c r="RMW381" s="571"/>
      <c r="RMX381" s="571"/>
      <c r="RMY381" s="571"/>
      <c r="RMZ381" s="571"/>
      <c r="RNA381" s="571"/>
      <c r="RNB381" s="571"/>
      <c r="RNC381" s="571"/>
      <c r="RND381" s="571"/>
      <c r="RNE381" s="571"/>
      <c r="RNF381" s="571"/>
      <c r="RNG381" s="571"/>
      <c r="RNH381" s="571"/>
      <c r="RNI381" s="571"/>
      <c r="RNJ381" s="571"/>
      <c r="RNK381" s="571"/>
      <c r="RNL381" s="571"/>
      <c r="RNM381" s="571"/>
      <c r="RNN381" s="571"/>
      <c r="RNO381" s="571"/>
      <c r="RNP381" s="571"/>
      <c r="RNS381" s="571"/>
      <c r="RNT381" s="571"/>
      <c r="RNU381" s="571"/>
      <c r="RNV381" s="571"/>
      <c r="RNW381" s="571"/>
      <c r="RNX381" s="571"/>
      <c r="RNY381" s="571"/>
      <c r="RNZ381" s="571"/>
      <c r="ROA381" s="571"/>
      <c r="ROB381" s="571"/>
      <c r="ROC381" s="571"/>
      <c r="ROD381" s="571"/>
      <c r="ROE381" s="571"/>
      <c r="ROF381" s="571"/>
      <c r="ROG381" s="571"/>
      <c r="ROH381" s="571"/>
      <c r="ROI381" s="571"/>
      <c r="ROJ381" s="571"/>
      <c r="ROK381" s="571"/>
      <c r="ROL381" s="571"/>
      <c r="ROM381" s="571"/>
      <c r="RON381" s="571"/>
      <c r="ROO381" s="571"/>
      <c r="ROP381" s="571"/>
      <c r="ROQ381" s="571"/>
      <c r="ROR381" s="571"/>
      <c r="ROS381" s="571"/>
      <c r="ROT381" s="571"/>
      <c r="ROU381" s="571"/>
      <c r="ROV381" s="571"/>
      <c r="ROW381" s="571"/>
      <c r="ROX381" s="571"/>
      <c r="ROY381" s="571"/>
      <c r="ROZ381" s="571"/>
      <c r="RPA381" s="571"/>
      <c r="RPB381" s="571"/>
      <c r="RPC381" s="571"/>
      <c r="RPD381" s="571"/>
      <c r="RPE381" s="571"/>
      <c r="RPF381" s="571"/>
      <c r="RPG381" s="571"/>
      <c r="RPH381" s="571"/>
      <c r="RPI381" s="571"/>
      <c r="RPJ381" s="571"/>
      <c r="RPK381" s="571"/>
      <c r="RPL381" s="571"/>
      <c r="RPM381" s="571"/>
      <c r="RPN381" s="571"/>
      <c r="RPO381" s="571"/>
      <c r="RPP381" s="571"/>
      <c r="RPQ381" s="571"/>
      <c r="RPR381" s="571"/>
      <c r="RPS381" s="571"/>
      <c r="RPT381" s="571"/>
      <c r="RPU381" s="571"/>
      <c r="RPV381" s="571"/>
      <c r="RPW381" s="571"/>
      <c r="RPX381" s="571"/>
      <c r="RPY381" s="571"/>
      <c r="RPZ381" s="571"/>
      <c r="RQA381" s="571"/>
      <c r="RQB381" s="571"/>
      <c r="RQC381" s="571"/>
      <c r="RQD381" s="571"/>
      <c r="RQE381" s="571"/>
      <c r="RQF381" s="571"/>
      <c r="RQG381" s="571"/>
      <c r="RQH381" s="571"/>
      <c r="RQI381" s="571"/>
      <c r="RQJ381" s="571"/>
      <c r="RQK381" s="571"/>
      <c r="RQL381" s="571"/>
      <c r="RQM381" s="571"/>
      <c r="RQN381" s="571"/>
      <c r="RQO381" s="571"/>
      <c r="RQP381" s="571"/>
      <c r="RQQ381" s="571"/>
      <c r="RQR381" s="571"/>
      <c r="RQS381" s="571"/>
      <c r="RQT381" s="571"/>
      <c r="RQU381" s="571"/>
      <c r="RQV381" s="571"/>
      <c r="RQW381" s="571"/>
      <c r="RQX381" s="571"/>
      <c r="RQY381" s="571"/>
      <c r="RQZ381" s="571"/>
      <c r="RRA381" s="571"/>
      <c r="RRB381" s="571"/>
      <c r="RRC381" s="571"/>
      <c r="RRD381" s="571"/>
      <c r="RRE381" s="571"/>
      <c r="RRF381" s="571"/>
      <c r="RRG381" s="571"/>
      <c r="RRH381" s="571"/>
      <c r="RRI381" s="571"/>
      <c r="RRJ381" s="571"/>
      <c r="RRK381" s="571"/>
      <c r="RRL381" s="571"/>
      <c r="RRM381" s="571"/>
      <c r="RRN381" s="571"/>
      <c r="RRO381" s="571"/>
      <c r="RRP381" s="571"/>
      <c r="RRQ381" s="571"/>
      <c r="RRR381" s="571"/>
      <c r="RRS381" s="571"/>
      <c r="RRT381" s="571"/>
      <c r="RRU381" s="571"/>
      <c r="RRV381" s="571"/>
      <c r="RRW381" s="571"/>
      <c r="RRX381" s="571"/>
      <c r="RRY381" s="571"/>
      <c r="RRZ381" s="571"/>
      <c r="RSA381" s="571"/>
      <c r="RSB381" s="571"/>
      <c r="RSC381" s="571"/>
      <c r="RSD381" s="571"/>
      <c r="RSE381" s="571"/>
      <c r="RSF381" s="571"/>
      <c r="RSG381" s="571"/>
      <c r="RSH381" s="571"/>
      <c r="RSI381" s="571"/>
      <c r="RSJ381" s="571"/>
      <c r="RSK381" s="571"/>
      <c r="RSL381" s="571"/>
      <c r="RSM381" s="571"/>
      <c r="RSN381" s="571"/>
      <c r="RSO381" s="571"/>
      <c r="RSP381" s="571"/>
      <c r="RSQ381" s="571"/>
      <c r="RSR381" s="571"/>
      <c r="RSS381" s="571"/>
      <c r="RST381" s="571"/>
      <c r="RSU381" s="571"/>
      <c r="RSV381" s="571"/>
      <c r="RSW381" s="571"/>
      <c r="RSX381" s="571"/>
      <c r="RSY381" s="571"/>
      <c r="RSZ381" s="571"/>
      <c r="RTA381" s="571"/>
      <c r="RTB381" s="571"/>
      <c r="RTC381" s="571"/>
      <c r="RTD381" s="571"/>
      <c r="RTE381" s="571"/>
      <c r="RTF381" s="571"/>
      <c r="RTG381" s="571"/>
      <c r="RTH381" s="571"/>
      <c r="RTI381" s="571"/>
      <c r="RTJ381" s="571"/>
      <c r="RTK381" s="571"/>
      <c r="RTL381" s="571"/>
      <c r="RTM381" s="571"/>
      <c r="RTN381" s="571"/>
      <c r="RTO381" s="571"/>
      <c r="RTP381" s="571"/>
      <c r="RTQ381" s="571"/>
      <c r="RTR381" s="571"/>
      <c r="RTS381" s="571"/>
      <c r="RTT381" s="571"/>
      <c r="RTU381" s="571"/>
      <c r="RTV381" s="571"/>
      <c r="RTW381" s="571"/>
      <c r="RTX381" s="571"/>
      <c r="RTY381" s="571"/>
      <c r="RTZ381" s="571"/>
      <c r="RUA381" s="571"/>
      <c r="RUB381" s="571"/>
      <c r="RUC381" s="571"/>
      <c r="RUD381" s="571"/>
      <c r="RUE381" s="571"/>
      <c r="RUF381" s="571"/>
      <c r="RUG381" s="571"/>
      <c r="RUH381" s="571"/>
      <c r="RUI381" s="571"/>
      <c r="RUJ381" s="571"/>
      <c r="RUK381" s="571"/>
      <c r="RUL381" s="571"/>
      <c r="RUM381" s="571"/>
      <c r="RUN381" s="571"/>
      <c r="RUO381" s="571"/>
      <c r="RUP381" s="571"/>
      <c r="RUQ381" s="571"/>
      <c r="RUR381" s="571"/>
      <c r="RUS381" s="571"/>
      <c r="RUT381" s="571"/>
      <c r="RUU381" s="571"/>
      <c r="RUV381" s="571"/>
      <c r="RUW381" s="571"/>
      <c r="RUX381" s="571"/>
      <c r="RUY381" s="571"/>
      <c r="RUZ381" s="571"/>
      <c r="RVA381" s="571"/>
      <c r="RVB381" s="571"/>
      <c r="RVC381" s="571"/>
      <c r="RVD381" s="571"/>
      <c r="RVE381" s="571"/>
      <c r="RVF381" s="571"/>
      <c r="RVG381" s="571"/>
      <c r="RVH381" s="571"/>
      <c r="RVI381" s="571"/>
      <c r="RVJ381" s="571"/>
      <c r="RVK381" s="571"/>
      <c r="RVL381" s="571"/>
      <c r="RVM381" s="571"/>
      <c r="RVN381" s="571"/>
      <c r="RVO381" s="571"/>
      <c r="RVP381" s="571"/>
      <c r="RVQ381" s="571"/>
      <c r="RVR381" s="571"/>
      <c r="RVS381" s="571"/>
      <c r="RVT381" s="571"/>
      <c r="RVU381" s="571"/>
      <c r="RVV381" s="571"/>
      <c r="RVW381" s="571"/>
      <c r="RVX381" s="571"/>
      <c r="RVY381" s="571"/>
      <c r="RVZ381" s="571"/>
      <c r="RWA381" s="571"/>
      <c r="RWB381" s="571"/>
      <c r="RWC381" s="571"/>
      <c r="RWD381" s="571"/>
      <c r="RWE381" s="571"/>
      <c r="RWF381" s="571"/>
      <c r="RWG381" s="571"/>
      <c r="RWH381" s="571"/>
      <c r="RWI381" s="571"/>
      <c r="RWJ381" s="571"/>
      <c r="RWK381" s="571"/>
      <c r="RWL381" s="571"/>
      <c r="RWM381" s="571"/>
      <c r="RWN381" s="571"/>
      <c r="RWO381" s="571"/>
      <c r="RWP381" s="571"/>
      <c r="RWQ381" s="571"/>
      <c r="RWR381" s="571"/>
      <c r="RWS381" s="571"/>
      <c r="RWT381" s="571"/>
      <c r="RWU381" s="571"/>
      <c r="RWV381" s="571"/>
      <c r="RWW381" s="571"/>
      <c r="RWX381" s="571"/>
      <c r="RWY381" s="571"/>
      <c r="RWZ381" s="571"/>
      <c r="RXA381" s="571"/>
      <c r="RXB381" s="571"/>
      <c r="RXC381" s="571"/>
      <c r="RXD381" s="571"/>
      <c r="RXE381" s="571"/>
      <c r="RXF381" s="571"/>
      <c r="RXG381" s="571"/>
      <c r="RXH381" s="571"/>
      <c r="RXI381" s="571"/>
      <c r="RXJ381" s="571"/>
      <c r="RXK381" s="571"/>
      <c r="RXL381" s="571"/>
      <c r="RXO381" s="571"/>
      <c r="RXP381" s="571"/>
      <c r="RXQ381" s="571"/>
      <c r="RXR381" s="571"/>
      <c r="RXS381" s="571"/>
      <c r="RXT381" s="571"/>
      <c r="RXU381" s="571"/>
      <c r="RXV381" s="571"/>
      <c r="RXW381" s="571"/>
      <c r="RXX381" s="571"/>
      <c r="RXY381" s="571"/>
      <c r="RXZ381" s="571"/>
      <c r="RYA381" s="571"/>
      <c r="RYB381" s="571"/>
      <c r="RYC381" s="571"/>
      <c r="RYD381" s="571"/>
      <c r="RYE381" s="571"/>
      <c r="RYF381" s="571"/>
      <c r="RYG381" s="571"/>
      <c r="RYH381" s="571"/>
      <c r="RYI381" s="571"/>
      <c r="RYJ381" s="571"/>
      <c r="RYK381" s="571"/>
      <c r="RYL381" s="571"/>
      <c r="RYM381" s="571"/>
      <c r="RYN381" s="571"/>
      <c r="RYO381" s="571"/>
      <c r="RYP381" s="571"/>
      <c r="RYQ381" s="571"/>
      <c r="RYR381" s="571"/>
      <c r="RYS381" s="571"/>
      <c r="RYT381" s="571"/>
      <c r="RYU381" s="571"/>
      <c r="RYV381" s="571"/>
      <c r="RYW381" s="571"/>
      <c r="RYX381" s="571"/>
      <c r="RYY381" s="571"/>
      <c r="RYZ381" s="571"/>
      <c r="RZA381" s="571"/>
      <c r="RZB381" s="571"/>
      <c r="RZC381" s="571"/>
      <c r="RZD381" s="571"/>
      <c r="RZE381" s="571"/>
      <c r="RZF381" s="571"/>
      <c r="RZG381" s="571"/>
      <c r="RZH381" s="571"/>
      <c r="RZI381" s="571"/>
      <c r="RZJ381" s="571"/>
      <c r="RZK381" s="571"/>
      <c r="RZL381" s="571"/>
      <c r="RZM381" s="571"/>
      <c r="RZN381" s="571"/>
      <c r="RZO381" s="571"/>
      <c r="RZP381" s="571"/>
      <c r="RZQ381" s="571"/>
      <c r="RZR381" s="571"/>
      <c r="RZS381" s="571"/>
      <c r="RZT381" s="571"/>
      <c r="RZU381" s="571"/>
      <c r="RZV381" s="571"/>
      <c r="RZW381" s="571"/>
      <c r="RZX381" s="571"/>
      <c r="RZY381" s="571"/>
      <c r="RZZ381" s="571"/>
      <c r="SAA381" s="571"/>
      <c r="SAB381" s="571"/>
      <c r="SAC381" s="571"/>
      <c r="SAD381" s="571"/>
      <c r="SAE381" s="571"/>
      <c r="SAF381" s="571"/>
      <c r="SAG381" s="571"/>
      <c r="SAH381" s="571"/>
      <c r="SAI381" s="571"/>
      <c r="SAJ381" s="571"/>
      <c r="SAK381" s="571"/>
      <c r="SAL381" s="571"/>
      <c r="SAM381" s="571"/>
      <c r="SAN381" s="571"/>
      <c r="SAO381" s="571"/>
      <c r="SAP381" s="571"/>
      <c r="SAQ381" s="571"/>
      <c r="SAR381" s="571"/>
      <c r="SAS381" s="571"/>
      <c r="SAT381" s="571"/>
      <c r="SAU381" s="571"/>
      <c r="SAV381" s="571"/>
      <c r="SAW381" s="571"/>
      <c r="SAX381" s="571"/>
      <c r="SAY381" s="571"/>
      <c r="SAZ381" s="571"/>
      <c r="SBA381" s="571"/>
      <c r="SBB381" s="571"/>
      <c r="SBC381" s="571"/>
      <c r="SBD381" s="571"/>
      <c r="SBE381" s="571"/>
      <c r="SBF381" s="571"/>
      <c r="SBG381" s="571"/>
      <c r="SBH381" s="571"/>
      <c r="SBI381" s="571"/>
      <c r="SBJ381" s="571"/>
      <c r="SBK381" s="571"/>
      <c r="SBL381" s="571"/>
      <c r="SBM381" s="571"/>
      <c r="SBN381" s="571"/>
      <c r="SBO381" s="571"/>
      <c r="SBP381" s="571"/>
      <c r="SBQ381" s="571"/>
      <c r="SBR381" s="571"/>
      <c r="SBS381" s="571"/>
      <c r="SBT381" s="571"/>
      <c r="SBU381" s="571"/>
      <c r="SBV381" s="571"/>
      <c r="SBW381" s="571"/>
      <c r="SBX381" s="571"/>
      <c r="SBY381" s="571"/>
      <c r="SBZ381" s="571"/>
      <c r="SCA381" s="571"/>
      <c r="SCB381" s="571"/>
      <c r="SCC381" s="571"/>
      <c r="SCD381" s="571"/>
      <c r="SCE381" s="571"/>
      <c r="SCF381" s="571"/>
      <c r="SCG381" s="571"/>
      <c r="SCH381" s="571"/>
      <c r="SCI381" s="571"/>
      <c r="SCJ381" s="571"/>
      <c r="SCK381" s="571"/>
      <c r="SCL381" s="571"/>
      <c r="SCM381" s="571"/>
      <c r="SCN381" s="571"/>
      <c r="SCO381" s="571"/>
      <c r="SCP381" s="571"/>
      <c r="SCQ381" s="571"/>
      <c r="SCR381" s="571"/>
      <c r="SCS381" s="571"/>
      <c r="SCT381" s="571"/>
      <c r="SCU381" s="571"/>
      <c r="SCV381" s="571"/>
      <c r="SCW381" s="571"/>
      <c r="SCX381" s="571"/>
      <c r="SCY381" s="571"/>
      <c r="SCZ381" s="571"/>
      <c r="SDA381" s="571"/>
      <c r="SDB381" s="571"/>
      <c r="SDC381" s="571"/>
      <c r="SDD381" s="571"/>
      <c r="SDE381" s="571"/>
      <c r="SDF381" s="571"/>
      <c r="SDG381" s="571"/>
      <c r="SDH381" s="571"/>
      <c r="SDI381" s="571"/>
      <c r="SDJ381" s="571"/>
      <c r="SDK381" s="571"/>
      <c r="SDL381" s="571"/>
      <c r="SDM381" s="571"/>
      <c r="SDN381" s="571"/>
      <c r="SDO381" s="571"/>
      <c r="SDP381" s="571"/>
      <c r="SDQ381" s="571"/>
      <c r="SDR381" s="571"/>
      <c r="SDS381" s="571"/>
      <c r="SDT381" s="571"/>
      <c r="SDU381" s="571"/>
      <c r="SDV381" s="571"/>
      <c r="SDW381" s="571"/>
      <c r="SDX381" s="571"/>
      <c r="SDY381" s="571"/>
      <c r="SDZ381" s="571"/>
      <c r="SEA381" s="571"/>
      <c r="SEB381" s="571"/>
      <c r="SEC381" s="571"/>
      <c r="SED381" s="571"/>
      <c r="SEE381" s="571"/>
      <c r="SEF381" s="571"/>
      <c r="SEG381" s="571"/>
      <c r="SEH381" s="571"/>
      <c r="SEI381" s="571"/>
      <c r="SEJ381" s="571"/>
      <c r="SEK381" s="571"/>
      <c r="SEL381" s="571"/>
      <c r="SEM381" s="571"/>
      <c r="SEN381" s="571"/>
      <c r="SEO381" s="571"/>
      <c r="SEP381" s="571"/>
      <c r="SEQ381" s="571"/>
      <c r="SER381" s="571"/>
      <c r="SES381" s="571"/>
      <c r="SET381" s="571"/>
      <c r="SEU381" s="571"/>
      <c r="SEV381" s="571"/>
      <c r="SEW381" s="571"/>
      <c r="SEX381" s="571"/>
      <c r="SEY381" s="571"/>
      <c r="SEZ381" s="571"/>
      <c r="SFA381" s="571"/>
      <c r="SFB381" s="571"/>
      <c r="SFC381" s="571"/>
      <c r="SFD381" s="571"/>
      <c r="SFE381" s="571"/>
      <c r="SFF381" s="571"/>
      <c r="SFG381" s="571"/>
      <c r="SFH381" s="571"/>
      <c r="SFI381" s="571"/>
      <c r="SFJ381" s="571"/>
      <c r="SFK381" s="571"/>
      <c r="SFL381" s="571"/>
      <c r="SFM381" s="571"/>
      <c r="SFN381" s="571"/>
      <c r="SFO381" s="571"/>
      <c r="SFP381" s="571"/>
      <c r="SFQ381" s="571"/>
      <c r="SFR381" s="571"/>
      <c r="SFS381" s="571"/>
      <c r="SFT381" s="571"/>
      <c r="SFU381" s="571"/>
      <c r="SFV381" s="571"/>
      <c r="SFW381" s="571"/>
      <c r="SFX381" s="571"/>
      <c r="SFY381" s="571"/>
      <c r="SFZ381" s="571"/>
      <c r="SGA381" s="571"/>
      <c r="SGB381" s="571"/>
      <c r="SGC381" s="571"/>
      <c r="SGD381" s="571"/>
      <c r="SGE381" s="571"/>
      <c r="SGF381" s="571"/>
      <c r="SGG381" s="571"/>
      <c r="SGH381" s="571"/>
      <c r="SGI381" s="571"/>
      <c r="SGJ381" s="571"/>
      <c r="SGK381" s="571"/>
      <c r="SGL381" s="571"/>
      <c r="SGM381" s="571"/>
      <c r="SGN381" s="571"/>
      <c r="SGO381" s="571"/>
      <c r="SGP381" s="571"/>
      <c r="SGQ381" s="571"/>
      <c r="SGR381" s="571"/>
      <c r="SGS381" s="571"/>
      <c r="SGT381" s="571"/>
      <c r="SGU381" s="571"/>
      <c r="SGV381" s="571"/>
      <c r="SGW381" s="571"/>
      <c r="SGX381" s="571"/>
      <c r="SGY381" s="571"/>
      <c r="SGZ381" s="571"/>
      <c r="SHA381" s="571"/>
      <c r="SHB381" s="571"/>
      <c r="SHC381" s="571"/>
      <c r="SHD381" s="571"/>
      <c r="SHE381" s="571"/>
      <c r="SHF381" s="571"/>
      <c r="SHG381" s="571"/>
      <c r="SHH381" s="571"/>
      <c r="SHK381" s="571"/>
      <c r="SHL381" s="571"/>
      <c r="SHM381" s="571"/>
      <c r="SHN381" s="571"/>
      <c r="SHO381" s="571"/>
      <c r="SHP381" s="571"/>
      <c r="SHQ381" s="571"/>
      <c r="SHR381" s="571"/>
      <c r="SHS381" s="571"/>
      <c r="SHT381" s="571"/>
      <c r="SHU381" s="571"/>
      <c r="SHV381" s="571"/>
      <c r="SHW381" s="571"/>
      <c r="SHX381" s="571"/>
      <c r="SHY381" s="571"/>
      <c r="SHZ381" s="571"/>
      <c r="SIA381" s="571"/>
      <c r="SIB381" s="571"/>
      <c r="SIC381" s="571"/>
      <c r="SID381" s="571"/>
      <c r="SIE381" s="571"/>
      <c r="SIF381" s="571"/>
      <c r="SIG381" s="571"/>
      <c r="SIH381" s="571"/>
      <c r="SII381" s="571"/>
      <c r="SIJ381" s="571"/>
      <c r="SIK381" s="571"/>
      <c r="SIL381" s="571"/>
      <c r="SIM381" s="571"/>
      <c r="SIN381" s="571"/>
      <c r="SIO381" s="571"/>
      <c r="SIP381" s="571"/>
      <c r="SIQ381" s="571"/>
      <c r="SIR381" s="571"/>
      <c r="SIS381" s="571"/>
      <c r="SIT381" s="571"/>
      <c r="SIU381" s="571"/>
      <c r="SIV381" s="571"/>
      <c r="SIW381" s="571"/>
      <c r="SIX381" s="571"/>
      <c r="SIY381" s="571"/>
      <c r="SIZ381" s="571"/>
      <c r="SJA381" s="571"/>
      <c r="SJB381" s="571"/>
      <c r="SJC381" s="571"/>
      <c r="SJD381" s="571"/>
      <c r="SJE381" s="571"/>
      <c r="SJF381" s="571"/>
      <c r="SJG381" s="571"/>
      <c r="SJH381" s="571"/>
      <c r="SJI381" s="571"/>
      <c r="SJJ381" s="571"/>
      <c r="SJK381" s="571"/>
      <c r="SJL381" s="571"/>
      <c r="SJM381" s="571"/>
      <c r="SJN381" s="571"/>
      <c r="SJO381" s="571"/>
      <c r="SJP381" s="571"/>
      <c r="SJQ381" s="571"/>
      <c r="SJR381" s="571"/>
      <c r="SJS381" s="571"/>
      <c r="SJT381" s="571"/>
      <c r="SJU381" s="571"/>
      <c r="SJV381" s="571"/>
      <c r="SJW381" s="571"/>
      <c r="SJX381" s="571"/>
      <c r="SJY381" s="571"/>
      <c r="SJZ381" s="571"/>
      <c r="SKA381" s="571"/>
      <c r="SKB381" s="571"/>
      <c r="SKC381" s="571"/>
      <c r="SKD381" s="571"/>
      <c r="SKE381" s="571"/>
      <c r="SKF381" s="571"/>
      <c r="SKG381" s="571"/>
      <c r="SKH381" s="571"/>
      <c r="SKI381" s="571"/>
      <c r="SKJ381" s="571"/>
      <c r="SKK381" s="571"/>
      <c r="SKL381" s="571"/>
      <c r="SKM381" s="571"/>
      <c r="SKN381" s="571"/>
      <c r="SKO381" s="571"/>
      <c r="SKP381" s="571"/>
      <c r="SKQ381" s="571"/>
      <c r="SKR381" s="571"/>
      <c r="SKS381" s="571"/>
      <c r="SKT381" s="571"/>
      <c r="SKU381" s="571"/>
      <c r="SKV381" s="571"/>
      <c r="SKW381" s="571"/>
      <c r="SKX381" s="571"/>
      <c r="SKY381" s="571"/>
      <c r="SKZ381" s="571"/>
      <c r="SLA381" s="571"/>
      <c r="SLB381" s="571"/>
      <c r="SLC381" s="571"/>
      <c r="SLD381" s="571"/>
      <c r="SLE381" s="571"/>
      <c r="SLF381" s="571"/>
      <c r="SLG381" s="571"/>
      <c r="SLH381" s="571"/>
      <c r="SLI381" s="571"/>
      <c r="SLJ381" s="571"/>
      <c r="SLK381" s="571"/>
      <c r="SLL381" s="571"/>
      <c r="SLM381" s="571"/>
      <c r="SLN381" s="571"/>
      <c r="SLO381" s="571"/>
      <c r="SLP381" s="571"/>
      <c r="SLQ381" s="571"/>
      <c r="SLR381" s="571"/>
      <c r="SLS381" s="571"/>
      <c r="SLT381" s="571"/>
      <c r="SLU381" s="571"/>
      <c r="SLV381" s="571"/>
      <c r="SLW381" s="571"/>
      <c r="SLX381" s="571"/>
      <c r="SLY381" s="571"/>
      <c r="SLZ381" s="571"/>
      <c r="SMA381" s="571"/>
      <c r="SMB381" s="571"/>
      <c r="SMC381" s="571"/>
      <c r="SMD381" s="571"/>
      <c r="SME381" s="571"/>
      <c r="SMF381" s="571"/>
      <c r="SMG381" s="571"/>
      <c r="SMH381" s="571"/>
      <c r="SMI381" s="571"/>
      <c r="SMJ381" s="571"/>
      <c r="SMK381" s="571"/>
      <c r="SML381" s="571"/>
      <c r="SMM381" s="571"/>
      <c r="SMN381" s="571"/>
      <c r="SMO381" s="571"/>
      <c r="SMP381" s="571"/>
      <c r="SMQ381" s="571"/>
      <c r="SMR381" s="571"/>
      <c r="SMS381" s="571"/>
      <c r="SMT381" s="571"/>
      <c r="SMU381" s="571"/>
      <c r="SMV381" s="571"/>
      <c r="SMW381" s="571"/>
      <c r="SMX381" s="571"/>
      <c r="SMY381" s="571"/>
      <c r="SMZ381" s="571"/>
      <c r="SNA381" s="571"/>
      <c r="SNB381" s="571"/>
      <c r="SNC381" s="571"/>
      <c r="SND381" s="571"/>
      <c r="SNE381" s="571"/>
      <c r="SNF381" s="571"/>
      <c r="SNG381" s="571"/>
      <c r="SNH381" s="571"/>
      <c r="SNI381" s="571"/>
      <c r="SNJ381" s="571"/>
      <c r="SNK381" s="571"/>
      <c r="SNL381" s="571"/>
      <c r="SNM381" s="571"/>
      <c r="SNN381" s="571"/>
      <c r="SNO381" s="571"/>
      <c r="SNP381" s="571"/>
      <c r="SNQ381" s="571"/>
      <c r="SNR381" s="571"/>
      <c r="SNS381" s="571"/>
      <c r="SNT381" s="571"/>
      <c r="SNU381" s="571"/>
      <c r="SNV381" s="571"/>
      <c r="SNW381" s="571"/>
      <c r="SNX381" s="571"/>
      <c r="SNY381" s="571"/>
      <c r="SNZ381" s="571"/>
      <c r="SOA381" s="571"/>
      <c r="SOB381" s="571"/>
      <c r="SOC381" s="571"/>
      <c r="SOD381" s="571"/>
      <c r="SOE381" s="571"/>
      <c r="SOF381" s="571"/>
      <c r="SOG381" s="571"/>
      <c r="SOH381" s="571"/>
      <c r="SOI381" s="571"/>
      <c r="SOJ381" s="571"/>
      <c r="SOK381" s="571"/>
      <c r="SOL381" s="571"/>
      <c r="SOM381" s="571"/>
      <c r="SON381" s="571"/>
      <c r="SOO381" s="571"/>
      <c r="SOP381" s="571"/>
      <c r="SOQ381" s="571"/>
      <c r="SOR381" s="571"/>
      <c r="SOS381" s="571"/>
      <c r="SOT381" s="571"/>
      <c r="SOU381" s="571"/>
      <c r="SOV381" s="571"/>
      <c r="SOW381" s="571"/>
      <c r="SOX381" s="571"/>
      <c r="SOY381" s="571"/>
      <c r="SOZ381" s="571"/>
      <c r="SPA381" s="571"/>
      <c r="SPB381" s="571"/>
      <c r="SPC381" s="571"/>
      <c r="SPD381" s="571"/>
      <c r="SPE381" s="571"/>
      <c r="SPF381" s="571"/>
      <c r="SPG381" s="571"/>
      <c r="SPH381" s="571"/>
      <c r="SPI381" s="571"/>
      <c r="SPJ381" s="571"/>
      <c r="SPK381" s="571"/>
      <c r="SPL381" s="571"/>
      <c r="SPM381" s="571"/>
      <c r="SPN381" s="571"/>
      <c r="SPO381" s="571"/>
      <c r="SPP381" s="571"/>
      <c r="SPQ381" s="571"/>
      <c r="SPR381" s="571"/>
      <c r="SPS381" s="571"/>
      <c r="SPT381" s="571"/>
      <c r="SPU381" s="571"/>
      <c r="SPV381" s="571"/>
      <c r="SPW381" s="571"/>
      <c r="SPX381" s="571"/>
      <c r="SPY381" s="571"/>
      <c r="SPZ381" s="571"/>
      <c r="SQA381" s="571"/>
      <c r="SQB381" s="571"/>
      <c r="SQC381" s="571"/>
      <c r="SQD381" s="571"/>
      <c r="SQE381" s="571"/>
      <c r="SQF381" s="571"/>
      <c r="SQG381" s="571"/>
      <c r="SQH381" s="571"/>
      <c r="SQI381" s="571"/>
      <c r="SQJ381" s="571"/>
      <c r="SQK381" s="571"/>
      <c r="SQL381" s="571"/>
      <c r="SQM381" s="571"/>
      <c r="SQN381" s="571"/>
      <c r="SQO381" s="571"/>
      <c r="SQP381" s="571"/>
      <c r="SQQ381" s="571"/>
      <c r="SQR381" s="571"/>
      <c r="SQS381" s="571"/>
      <c r="SQT381" s="571"/>
      <c r="SQU381" s="571"/>
      <c r="SQV381" s="571"/>
      <c r="SQW381" s="571"/>
      <c r="SQX381" s="571"/>
      <c r="SQY381" s="571"/>
      <c r="SQZ381" s="571"/>
      <c r="SRA381" s="571"/>
      <c r="SRB381" s="571"/>
      <c r="SRC381" s="571"/>
      <c r="SRD381" s="571"/>
      <c r="SRG381" s="571"/>
      <c r="SRH381" s="571"/>
      <c r="SRI381" s="571"/>
      <c r="SRJ381" s="571"/>
      <c r="SRK381" s="571"/>
      <c r="SRL381" s="571"/>
      <c r="SRM381" s="571"/>
      <c r="SRN381" s="571"/>
      <c r="SRO381" s="571"/>
      <c r="SRP381" s="571"/>
      <c r="SRQ381" s="571"/>
      <c r="SRR381" s="571"/>
      <c r="SRS381" s="571"/>
      <c r="SRT381" s="571"/>
      <c r="SRU381" s="571"/>
      <c r="SRV381" s="571"/>
      <c r="SRW381" s="571"/>
      <c r="SRX381" s="571"/>
      <c r="SRY381" s="571"/>
      <c r="SRZ381" s="571"/>
      <c r="SSA381" s="571"/>
      <c r="SSB381" s="571"/>
      <c r="SSC381" s="571"/>
      <c r="SSD381" s="571"/>
      <c r="SSE381" s="571"/>
      <c r="SSF381" s="571"/>
      <c r="SSG381" s="571"/>
      <c r="SSH381" s="571"/>
      <c r="SSI381" s="571"/>
      <c r="SSJ381" s="571"/>
      <c r="SSK381" s="571"/>
      <c r="SSL381" s="571"/>
      <c r="SSM381" s="571"/>
      <c r="SSN381" s="571"/>
      <c r="SSO381" s="571"/>
      <c r="SSP381" s="571"/>
      <c r="SSQ381" s="571"/>
      <c r="SSR381" s="571"/>
      <c r="SSS381" s="571"/>
      <c r="SST381" s="571"/>
      <c r="SSU381" s="571"/>
      <c r="SSV381" s="571"/>
      <c r="SSW381" s="571"/>
      <c r="SSX381" s="571"/>
      <c r="SSY381" s="571"/>
      <c r="SSZ381" s="571"/>
      <c r="STA381" s="571"/>
      <c r="STB381" s="571"/>
      <c r="STC381" s="571"/>
      <c r="STD381" s="571"/>
      <c r="STE381" s="571"/>
      <c r="STF381" s="571"/>
      <c r="STG381" s="571"/>
      <c r="STH381" s="571"/>
      <c r="STI381" s="571"/>
      <c r="STJ381" s="571"/>
      <c r="STK381" s="571"/>
      <c r="STL381" s="571"/>
      <c r="STM381" s="571"/>
      <c r="STN381" s="571"/>
      <c r="STO381" s="571"/>
      <c r="STP381" s="571"/>
      <c r="STQ381" s="571"/>
      <c r="STR381" s="571"/>
      <c r="STS381" s="571"/>
      <c r="STT381" s="571"/>
      <c r="STU381" s="571"/>
      <c r="STV381" s="571"/>
      <c r="STW381" s="571"/>
      <c r="STX381" s="571"/>
      <c r="STY381" s="571"/>
      <c r="STZ381" s="571"/>
      <c r="SUA381" s="571"/>
      <c r="SUB381" s="571"/>
      <c r="SUC381" s="571"/>
      <c r="SUD381" s="571"/>
      <c r="SUE381" s="571"/>
      <c r="SUF381" s="571"/>
      <c r="SUG381" s="571"/>
      <c r="SUH381" s="571"/>
      <c r="SUI381" s="571"/>
      <c r="SUJ381" s="571"/>
      <c r="SUK381" s="571"/>
      <c r="SUL381" s="571"/>
      <c r="SUM381" s="571"/>
      <c r="SUN381" s="571"/>
      <c r="SUO381" s="571"/>
      <c r="SUP381" s="571"/>
      <c r="SUQ381" s="571"/>
      <c r="SUR381" s="571"/>
      <c r="SUS381" s="571"/>
      <c r="SUT381" s="571"/>
      <c r="SUU381" s="571"/>
      <c r="SUV381" s="571"/>
      <c r="SUW381" s="571"/>
      <c r="SUX381" s="571"/>
      <c r="SUY381" s="571"/>
      <c r="SUZ381" s="571"/>
      <c r="SVA381" s="571"/>
      <c r="SVB381" s="571"/>
      <c r="SVC381" s="571"/>
      <c r="SVD381" s="571"/>
      <c r="SVE381" s="571"/>
      <c r="SVF381" s="571"/>
      <c r="SVG381" s="571"/>
      <c r="SVH381" s="571"/>
      <c r="SVI381" s="571"/>
      <c r="SVJ381" s="571"/>
      <c r="SVK381" s="571"/>
      <c r="SVL381" s="571"/>
      <c r="SVM381" s="571"/>
      <c r="SVN381" s="571"/>
      <c r="SVO381" s="571"/>
      <c r="SVP381" s="571"/>
      <c r="SVQ381" s="571"/>
      <c r="SVR381" s="571"/>
      <c r="SVS381" s="571"/>
      <c r="SVT381" s="571"/>
      <c r="SVU381" s="571"/>
      <c r="SVV381" s="571"/>
      <c r="SVW381" s="571"/>
      <c r="SVX381" s="571"/>
      <c r="SVY381" s="571"/>
      <c r="SVZ381" s="571"/>
      <c r="SWA381" s="571"/>
      <c r="SWB381" s="571"/>
      <c r="SWC381" s="571"/>
      <c r="SWD381" s="571"/>
      <c r="SWE381" s="571"/>
      <c r="SWF381" s="571"/>
      <c r="SWG381" s="571"/>
      <c r="SWH381" s="571"/>
      <c r="SWI381" s="571"/>
      <c r="SWJ381" s="571"/>
      <c r="SWK381" s="571"/>
      <c r="SWL381" s="571"/>
      <c r="SWM381" s="571"/>
      <c r="SWN381" s="571"/>
      <c r="SWO381" s="571"/>
      <c r="SWP381" s="571"/>
      <c r="SWQ381" s="571"/>
      <c r="SWR381" s="571"/>
      <c r="SWS381" s="571"/>
      <c r="SWT381" s="571"/>
      <c r="SWU381" s="571"/>
      <c r="SWV381" s="571"/>
      <c r="SWW381" s="571"/>
      <c r="SWX381" s="571"/>
      <c r="SWY381" s="571"/>
      <c r="SWZ381" s="571"/>
      <c r="SXA381" s="571"/>
      <c r="SXB381" s="571"/>
      <c r="SXC381" s="571"/>
      <c r="SXD381" s="571"/>
      <c r="SXE381" s="571"/>
      <c r="SXF381" s="571"/>
      <c r="SXG381" s="571"/>
      <c r="SXH381" s="571"/>
      <c r="SXI381" s="571"/>
      <c r="SXJ381" s="571"/>
      <c r="SXK381" s="571"/>
      <c r="SXL381" s="571"/>
      <c r="SXM381" s="571"/>
      <c r="SXN381" s="571"/>
      <c r="SXO381" s="571"/>
      <c r="SXP381" s="571"/>
      <c r="SXQ381" s="571"/>
      <c r="SXR381" s="571"/>
      <c r="SXS381" s="571"/>
      <c r="SXT381" s="571"/>
      <c r="SXU381" s="571"/>
      <c r="SXV381" s="571"/>
      <c r="SXW381" s="571"/>
      <c r="SXX381" s="571"/>
      <c r="SXY381" s="571"/>
      <c r="SXZ381" s="571"/>
      <c r="SYA381" s="571"/>
      <c r="SYB381" s="571"/>
      <c r="SYC381" s="571"/>
      <c r="SYD381" s="571"/>
      <c r="SYE381" s="571"/>
      <c r="SYF381" s="571"/>
      <c r="SYG381" s="571"/>
      <c r="SYH381" s="571"/>
      <c r="SYI381" s="571"/>
      <c r="SYJ381" s="571"/>
      <c r="SYK381" s="571"/>
      <c r="SYL381" s="571"/>
      <c r="SYM381" s="571"/>
      <c r="SYN381" s="571"/>
      <c r="SYO381" s="571"/>
      <c r="SYP381" s="571"/>
      <c r="SYQ381" s="571"/>
      <c r="SYR381" s="571"/>
      <c r="SYS381" s="571"/>
      <c r="SYT381" s="571"/>
      <c r="SYU381" s="571"/>
      <c r="SYV381" s="571"/>
      <c r="SYW381" s="571"/>
      <c r="SYX381" s="571"/>
      <c r="SYY381" s="571"/>
      <c r="SYZ381" s="571"/>
      <c r="SZA381" s="571"/>
      <c r="SZB381" s="571"/>
      <c r="SZC381" s="571"/>
      <c r="SZD381" s="571"/>
      <c r="SZE381" s="571"/>
      <c r="SZF381" s="571"/>
      <c r="SZG381" s="571"/>
      <c r="SZH381" s="571"/>
      <c r="SZI381" s="571"/>
      <c r="SZJ381" s="571"/>
      <c r="SZK381" s="571"/>
      <c r="SZL381" s="571"/>
      <c r="SZM381" s="571"/>
      <c r="SZN381" s="571"/>
      <c r="SZO381" s="571"/>
      <c r="SZP381" s="571"/>
      <c r="SZQ381" s="571"/>
      <c r="SZR381" s="571"/>
      <c r="SZS381" s="571"/>
      <c r="SZT381" s="571"/>
      <c r="SZU381" s="571"/>
      <c r="SZV381" s="571"/>
      <c r="SZW381" s="571"/>
      <c r="SZX381" s="571"/>
      <c r="SZY381" s="571"/>
      <c r="SZZ381" s="571"/>
      <c r="TAA381" s="571"/>
      <c r="TAB381" s="571"/>
      <c r="TAC381" s="571"/>
      <c r="TAD381" s="571"/>
      <c r="TAE381" s="571"/>
      <c r="TAF381" s="571"/>
      <c r="TAG381" s="571"/>
      <c r="TAH381" s="571"/>
      <c r="TAI381" s="571"/>
      <c r="TAJ381" s="571"/>
      <c r="TAK381" s="571"/>
      <c r="TAL381" s="571"/>
      <c r="TAM381" s="571"/>
      <c r="TAN381" s="571"/>
      <c r="TAO381" s="571"/>
      <c r="TAP381" s="571"/>
      <c r="TAQ381" s="571"/>
      <c r="TAR381" s="571"/>
      <c r="TAS381" s="571"/>
      <c r="TAT381" s="571"/>
      <c r="TAU381" s="571"/>
      <c r="TAV381" s="571"/>
      <c r="TAW381" s="571"/>
      <c r="TAX381" s="571"/>
      <c r="TAY381" s="571"/>
      <c r="TAZ381" s="571"/>
      <c r="TBC381" s="571"/>
      <c r="TBD381" s="571"/>
      <c r="TBE381" s="571"/>
      <c r="TBF381" s="571"/>
      <c r="TBG381" s="571"/>
      <c r="TBH381" s="571"/>
      <c r="TBI381" s="571"/>
      <c r="TBJ381" s="571"/>
      <c r="TBK381" s="571"/>
      <c r="TBL381" s="571"/>
      <c r="TBM381" s="571"/>
      <c r="TBN381" s="571"/>
      <c r="TBO381" s="571"/>
      <c r="TBP381" s="571"/>
      <c r="TBQ381" s="571"/>
      <c r="TBR381" s="571"/>
      <c r="TBS381" s="571"/>
      <c r="TBT381" s="571"/>
      <c r="TBU381" s="571"/>
      <c r="TBV381" s="571"/>
      <c r="TBW381" s="571"/>
      <c r="TBX381" s="571"/>
      <c r="TBY381" s="571"/>
      <c r="TBZ381" s="571"/>
      <c r="TCA381" s="571"/>
      <c r="TCB381" s="571"/>
      <c r="TCC381" s="571"/>
      <c r="TCD381" s="571"/>
      <c r="TCE381" s="571"/>
      <c r="TCF381" s="571"/>
      <c r="TCG381" s="571"/>
      <c r="TCH381" s="571"/>
      <c r="TCI381" s="571"/>
      <c r="TCJ381" s="571"/>
      <c r="TCK381" s="571"/>
      <c r="TCL381" s="571"/>
      <c r="TCM381" s="571"/>
      <c r="TCN381" s="571"/>
      <c r="TCO381" s="571"/>
      <c r="TCP381" s="571"/>
      <c r="TCQ381" s="571"/>
      <c r="TCR381" s="571"/>
      <c r="TCS381" s="571"/>
      <c r="TCT381" s="571"/>
      <c r="TCU381" s="571"/>
      <c r="TCV381" s="571"/>
      <c r="TCW381" s="571"/>
      <c r="TCX381" s="571"/>
      <c r="TCY381" s="571"/>
      <c r="TCZ381" s="571"/>
      <c r="TDA381" s="571"/>
      <c r="TDB381" s="571"/>
      <c r="TDC381" s="571"/>
      <c r="TDD381" s="571"/>
      <c r="TDE381" s="571"/>
      <c r="TDF381" s="571"/>
      <c r="TDG381" s="571"/>
      <c r="TDH381" s="571"/>
      <c r="TDI381" s="571"/>
      <c r="TDJ381" s="571"/>
      <c r="TDK381" s="571"/>
      <c r="TDL381" s="571"/>
      <c r="TDM381" s="571"/>
      <c r="TDN381" s="571"/>
      <c r="TDO381" s="571"/>
      <c r="TDP381" s="571"/>
      <c r="TDQ381" s="571"/>
      <c r="TDR381" s="571"/>
      <c r="TDS381" s="571"/>
      <c r="TDT381" s="571"/>
      <c r="TDU381" s="571"/>
      <c r="TDV381" s="571"/>
      <c r="TDW381" s="571"/>
      <c r="TDX381" s="571"/>
      <c r="TDY381" s="571"/>
      <c r="TDZ381" s="571"/>
      <c r="TEA381" s="571"/>
      <c r="TEB381" s="571"/>
      <c r="TEC381" s="571"/>
      <c r="TED381" s="571"/>
      <c r="TEE381" s="571"/>
      <c r="TEF381" s="571"/>
      <c r="TEG381" s="571"/>
      <c r="TEH381" s="571"/>
      <c r="TEI381" s="571"/>
      <c r="TEJ381" s="571"/>
      <c r="TEK381" s="571"/>
      <c r="TEL381" s="571"/>
      <c r="TEM381" s="571"/>
      <c r="TEN381" s="571"/>
      <c r="TEO381" s="571"/>
      <c r="TEP381" s="571"/>
      <c r="TEQ381" s="571"/>
      <c r="TER381" s="571"/>
      <c r="TES381" s="571"/>
      <c r="TET381" s="571"/>
      <c r="TEU381" s="571"/>
      <c r="TEV381" s="571"/>
      <c r="TEW381" s="571"/>
      <c r="TEX381" s="571"/>
      <c r="TEY381" s="571"/>
      <c r="TEZ381" s="571"/>
      <c r="TFA381" s="571"/>
      <c r="TFB381" s="571"/>
      <c r="TFC381" s="571"/>
      <c r="TFD381" s="571"/>
      <c r="TFE381" s="571"/>
      <c r="TFF381" s="571"/>
      <c r="TFG381" s="571"/>
      <c r="TFH381" s="571"/>
      <c r="TFI381" s="571"/>
      <c r="TFJ381" s="571"/>
      <c r="TFK381" s="571"/>
      <c r="TFL381" s="571"/>
      <c r="TFM381" s="571"/>
      <c r="TFN381" s="571"/>
      <c r="TFO381" s="571"/>
      <c r="TFP381" s="571"/>
      <c r="TFQ381" s="571"/>
      <c r="TFR381" s="571"/>
      <c r="TFS381" s="571"/>
      <c r="TFT381" s="571"/>
      <c r="TFU381" s="571"/>
      <c r="TFV381" s="571"/>
      <c r="TFW381" s="571"/>
      <c r="TFX381" s="571"/>
      <c r="TFY381" s="571"/>
      <c r="TFZ381" s="571"/>
      <c r="TGA381" s="571"/>
      <c r="TGB381" s="571"/>
      <c r="TGC381" s="571"/>
      <c r="TGD381" s="571"/>
      <c r="TGE381" s="571"/>
      <c r="TGF381" s="571"/>
      <c r="TGG381" s="571"/>
      <c r="TGH381" s="571"/>
      <c r="TGI381" s="571"/>
      <c r="TGJ381" s="571"/>
      <c r="TGK381" s="571"/>
      <c r="TGL381" s="571"/>
      <c r="TGM381" s="571"/>
      <c r="TGN381" s="571"/>
      <c r="TGO381" s="571"/>
      <c r="TGP381" s="571"/>
      <c r="TGQ381" s="571"/>
      <c r="TGR381" s="571"/>
      <c r="TGS381" s="571"/>
      <c r="TGT381" s="571"/>
      <c r="TGU381" s="571"/>
      <c r="TGV381" s="571"/>
      <c r="TGW381" s="571"/>
      <c r="TGX381" s="571"/>
      <c r="TGY381" s="571"/>
      <c r="TGZ381" s="571"/>
      <c r="THA381" s="571"/>
      <c r="THB381" s="571"/>
      <c r="THC381" s="571"/>
      <c r="THD381" s="571"/>
      <c r="THE381" s="571"/>
      <c r="THF381" s="571"/>
      <c r="THG381" s="571"/>
      <c r="THH381" s="571"/>
      <c r="THI381" s="571"/>
      <c r="THJ381" s="571"/>
      <c r="THK381" s="571"/>
      <c r="THL381" s="571"/>
      <c r="THM381" s="571"/>
      <c r="THN381" s="571"/>
      <c r="THO381" s="571"/>
      <c r="THP381" s="571"/>
      <c r="THQ381" s="571"/>
      <c r="THR381" s="571"/>
      <c r="THS381" s="571"/>
      <c r="THT381" s="571"/>
      <c r="THU381" s="571"/>
      <c r="THV381" s="571"/>
      <c r="THW381" s="571"/>
      <c r="THX381" s="571"/>
      <c r="THY381" s="571"/>
      <c r="THZ381" s="571"/>
      <c r="TIA381" s="571"/>
      <c r="TIB381" s="571"/>
      <c r="TIC381" s="571"/>
      <c r="TID381" s="571"/>
      <c r="TIE381" s="571"/>
      <c r="TIF381" s="571"/>
      <c r="TIG381" s="571"/>
      <c r="TIH381" s="571"/>
      <c r="TII381" s="571"/>
      <c r="TIJ381" s="571"/>
      <c r="TIK381" s="571"/>
      <c r="TIL381" s="571"/>
      <c r="TIM381" s="571"/>
      <c r="TIN381" s="571"/>
      <c r="TIO381" s="571"/>
      <c r="TIP381" s="571"/>
      <c r="TIQ381" s="571"/>
      <c r="TIR381" s="571"/>
      <c r="TIS381" s="571"/>
      <c r="TIT381" s="571"/>
      <c r="TIU381" s="571"/>
      <c r="TIV381" s="571"/>
      <c r="TIW381" s="571"/>
      <c r="TIX381" s="571"/>
      <c r="TIY381" s="571"/>
      <c r="TIZ381" s="571"/>
      <c r="TJA381" s="571"/>
      <c r="TJB381" s="571"/>
      <c r="TJC381" s="571"/>
      <c r="TJD381" s="571"/>
      <c r="TJE381" s="571"/>
      <c r="TJF381" s="571"/>
      <c r="TJG381" s="571"/>
      <c r="TJH381" s="571"/>
      <c r="TJI381" s="571"/>
      <c r="TJJ381" s="571"/>
      <c r="TJK381" s="571"/>
      <c r="TJL381" s="571"/>
      <c r="TJM381" s="571"/>
      <c r="TJN381" s="571"/>
      <c r="TJO381" s="571"/>
      <c r="TJP381" s="571"/>
      <c r="TJQ381" s="571"/>
      <c r="TJR381" s="571"/>
      <c r="TJS381" s="571"/>
      <c r="TJT381" s="571"/>
      <c r="TJU381" s="571"/>
      <c r="TJV381" s="571"/>
      <c r="TJW381" s="571"/>
      <c r="TJX381" s="571"/>
      <c r="TJY381" s="571"/>
      <c r="TJZ381" s="571"/>
      <c r="TKA381" s="571"/>
      <c r="TKB381" s="571"/>
      <c r="TKC381" s="571"/>
      <c r="TKD381" s="571"/>
      <c r="TKE381" s="571"/>
      <c r="TKF381" s="571"/>
      <c r="TKG381" s="571"/>
      <c r="TKH381" s="571"/>
      <c r="TKI381" s="571"/>
      <c r="TKJ381" s="571"/>
      <c r="TKK381" s="571"/>
      <c r="TKL381" s="571"/>
      <c r="TKM381" s="571"/>
      <c r="TKN381" s="571"/>
      <c r="TKO381" s="571"/>
      <c r="TKP381" s="571"/>
      <c r="TKQ381" s="571"/>
      <c r="TKR381" s="571"/>
      <c r="TKS381" s="571"/>
      <c r="TKT381" s="571"/>
      <c r="TKU381" s="571"/>
      <c r="TKV381" s="571"/>
      <c r="TKY381" s="571"/>
      <c r="TKZ381" s="571"/>
      <c r="TLA381" s="571"/>
      <c r="TLB381" s="571"/>
      <c r="TLC381" s="571"/>
      <c r="TLD381" s="571"/>
      <c r="TLE381" s="571"/>
      <c r="TLF381" s="571"/>
      <c r="TLG381" s="571"/>
      <c r="TLH381" s="571"/>
      <c r="TLI381" s="571"/>
      <c r="TLJ381" s="571"/>
      <c r="TLK381" s="571"/>
      <c r="TLL381" s="571"/>
      <c r="TLM381" s="571"/>
      <c r="TLN381" s="571"/>
      <c r="TLO381" s="571"/>
      <c r="TLP381" s="571"/>
      <c r="TLQ381" s="571"/>
      <c r="TLR381" s="571"/>
      <c r="TLS381" s="571"/>
      <c r="TLT381" s="571"/>
      <c r="TLU381" s="571"/>
      <c r="TLV381" s="571"/>
      <c r="TLW381" s="571"/>
      <c r="TLX381" s="571"/>
      <c r="TLY381" s="571"/>
      <c r="TLZ381" s="571"/>
      <c r="TMA381" s="571"/>
      <c r="TMB381" s="571"/>
      <c r="TMC381" s="571"/>
      <c r="TMD381" s="571"/>
      <c r="TME381" s="571"/>
      <c r="TMF381" s="571"/>
      <c r="TMG381" s="571"/>
      <c r="TMH381" s="571"/>
      <c r="TMI381" s="571"/>
      <c r="TMJ381" s="571"/>
      <c r="TMK381" s="571"/>
      <c r="TML381" s="571"/>
      <c r="TMM381" s="571"/>
      <c r="TMN381" s="571"/>
      <c r="TMO381" s="571"/>
      <c r="TMP381" s="571"/>
      <c r="TMQ381" s="571"/>
      <c r="TMR381" s="571"/>
      <c r="TMS381" s="571"/>
      <c r="TMT381" s="571"/>
      <c r="TMU381" s="571"/>
      <c r="TMV381" s="571"/>
      <c r="TMW381" s="571"/>
      <c r="TMX381" s="571"/>
      <c r="TMY381" s="571"/>
      <c r="TMZ381" s="571"/>
      <c r="TNA381" s="571"/>
      <c r="TNB381" s="571"/>
      <c r="TNC381" s="571"/>
      <c r="TND381" s="571"/>
      <c r="TNE381" s="571"/>
      <c r="TNF381" s="571"/>
      <c r="TNG381" s="571"/>
      <c r="TNH381" s="571"/>
      <c r="TNI381" s="571"/>
      <c r="TNJ381" s="571"/>
      <c r="TNK381" s="571"/>
      <c r="TNL381" s="571"/>
      <c r="TNM381" s="571"/>
      <c r="TNN381" s="571"/>
      <c r="TNO381" s="571"/>
      <c r="TNP381" s="571"/>
      <c r="TNQ381" s="571"/>
      <c r="TNR381" s="571"/>
      <c r="TNS381" s="571"/>
      <c r="TNT381" s="571"/>
      <c r="TNU381" s="571"/>
      <c r="TNV381" s="571"/>
      <c r="TNW381" s="571"/>
      <c r="TNX381" s="571"/>
      <c r="TNY381" s="571"/>
      <c r="TNZ381" s="571"/>
      <c r="TOA381" s="571"/>
      <c r="TOB381" s="571"/>
      <c r="TOC381" s="571"/>
      <c r="TOD381" s="571"/>
      <c r="TOE381" s="571"/>
      <c r="TOF381" s="571"/>
      <c r="TOG381" s="571"/>
      <c r="TOH381" s="571"/>
      <c r="TOI381" s="571"/>
      <c r="TOJ381" s="571"/>
      <c r="TOK381" s="571"/>
      <c r="TOL381" s="571"/>
      <c r="TOM381" s="571"/>
      <c r="TON381" s="571"/>
      <c r="TOO381" s="571"/>
      <c r="TOP381" s="571"/>
      <c r="TOQ381" s="571"/>
      <c r="TOR381" s="571"/>
      <c r="TOS381" s="571"/>
      <c r="TOT381" s="571"/>
      <c r="TOU381" s="571"/>
      <c r="TOV381" s="571"/>
      <c r="TOW381" s="571"/>
      <c r="TOX381" s="571"/>
      <c r="TOY381" s="571"/>
      <c r="TOZ381" s="571"/>
      <c r="TPA381" s="571"/>
      <c r="TPB381" s="571"/>
      <c r="TPC381" s="571"/>
      <c r="TPD381" s="571"/>
      <c r="TPE381" s="571"/>
      <c r="TPF381" s="571"/>
      <c r="TPG381" s="571"/>
      <c r="TPH381" s="571"/>
      <c r="TPI381" s="571"/>
      <c r="TPJ381" s="571"/>
      <c r="TPK381" s="571"/>
      <c r="TPL381" s="571"/>
      <c r="TPM381" s="571"/>
      <c r="TPN381" s="571"/>
      <c r="TPO381" s="571"/>
      <c r="TPP381" s="571"/>
      <c r="TPQ381" s="571"/>
      <c r="TPR381" s="571"/>
      <c r="TPS381" s="571"/>
      <c r="TPT381" s="571"/>
      <c r="TPU381" s="571"/>
      <c r="TPV381" s="571"/>
      <c r="TPW381" s="571"/>
      <c r="TPX381" s="571"/>
      <c r="TPY381" s="571"/>
      <c r="TPZ381" s="571"/>
      <c r="TQA381" s="571"/>
      <c r="TQB381" s="571"/>
      <c r="TQC381" s="571"/>
      <c r="TQD381" s="571"/>
      <c r="TQE381" s="571"/>
      <c r="TQF381" s="571"/>
      <c r="TQG381" s="571"/>
      <c r="TQH381" s="571"/>
      <c r="TQI381" s="571"/>
      <c r="TQJ381" s="571"/>
      <c r="TQK381" s="571"/>
      <c r="TQL381" s="571"/>
      <c r="TQM381" s="571"/>
      <c r="TQN381" s="571"/>
      <c r="TQO381" s="571"/>
      <c r="TQP381" s="571"/>
      <c r="TQQ381" s="571"/>
      <c r="TQR381" s="571"/>
      <c r="TQS381" s="571"/>
      <c r="TQT381" s="571"/>
      <c r="TQU381" s="571"/>
      <c r="TQV381" s="571"/>
      <c r="TQW381" s="571"/>
      <c r="TQX381" s="571"/>
      <c r="TQY381" s="571"/>
      <c r="TQZ381" s="571"/>
      <c r="TRA381" s="571"/>
      <c r="TRB381" s="571"/>
      <c r="TRC381" s="571"/>
      <c r="TRD381" s="571"/>
      <c r="TRE381" s="571"/>
      <c r="TRF381" s="571"/>
      <c r="TRG381" s="571"/>
      <c r="TRH381" s="571"/>
      <c r="TRI381" s="571"/>
      <c r="TRJ381" s="571"/>
      <c r="TRK381" s="571"/>
      <c r="TRL381" s="571"/>
      <c r="TRM381" s="571"/>
      <c r="TRN381" s="571"/>
      <c r="TRO381" s="571"/>
      <c r="TRP381" s="571"/>
      <c r="TRQ381" s="571"/>
      <c r="TRR381" s="571"/>
      <c r="TRS381" s="571"/>
      <c r="TRT381" s="571"/>
      <c r="TRU381" s="571"/>
      <c r="TRV381" s="571"/>
      <c r="TRW381" s="571"/>
      <c r="TRX381" s="571"/>
      <c r="TRY381" s="571"/>
      <c r="TRZ381" s="571"/>
      <c r="TSA381" s="571"/>
      <c r="TSB381" s="571"/>
      <c r="TSC381" s="571"/>
      <c r="TSD381" s="571"/>
      <c r="TSE381" s="571"/>
      <c r="TSF381" s="571"/>
      <c r="TSG381" s="571"/>
      <c r="TSH381" s="571"/>
      <c r="TSI381" s="571"/>
      <c r="TSJ381" s="571"/>
      <c r="TSK381" s="571"/>
      <c r="TSL381" s="571"/>
      <c r="TSM381" s="571"/>
      <c r="TSN381" s="571"/>
      <c r="TSO381" s="571"/>
      <c r="TSP381" s="571"/>
      <c r="TSQ381" s="571"/>
      <c r="TSR381" s="571"/>
      <c r="TSS381" s="571"/>
      <c r="TST381" s="571"/>
      <c r="TSU381" s="571"/>
      <c r="TSV381" s="571"/>
      <c r="TSW381" s="571"/>
      <c r="TSX381" s="571"/>
      <c r="TSY381" s="571"/>
      <c r="TSZ381" s="571"/>
      <c r="TTA381" s="571"/>
      <c r="TTB381" s="571"/>
      <c r="TTC381" s="571"/>
      <c r="TTD381" s="571"/>
      <c r="TTE381" s="571"/>
      <c r="TTF381" s="571"/>
      <c r="TTG381" s="571"/>
      <c r="TTH381" s="571"/>
      <c r="TTI381" s="571"/>
      <c r="TTJ381" s="571"/>
      <c r="TTK381" s="571"/>
      <c r="TTL381" s="571"/>
      <c r="TTM381" s="571"/>
      <c r="TTN381" s="571"/>
      <c r="TTO381" s="571"/>
      <c r="TTP381" s="571"/>
      <c r="TTQ381" s="571"/>
      <c r="TTR381" s="571"/>
      <c r="TTS381" s="571"/>
      <c r="TTT381" s="571"/>
      <c r="TTU381" s="571"/>
      <c r="TTV381" s="571"/>
      <c r="TTW381" s="571"/>
      <c r="TTX381" s="571"/>
      <c r="TTY381" s="571"/>
      <c r="TTZ381" s="571"/>
      <c r="TUA381" s="571"/>
      <c r="TUB381" s="571"/>
      <c r="TUC381" s="571"/>
      <c r="TUD381" s="571"/>
      <c r="TUE381" s="571"/>
      <c r="TUF381" s="571"/>
      <c r="TUG381" s="571"/>
      <c r="TUH381" s="571"/>
      <c r="TUI381" s="571"/>
      <c r="TUJ381" s="571"/>
      <c r="TUK381" s="571"/>
      <c r="TUL381" s="571"/>
      <c r="TUM381" s="571"/>
      <c r="TUN381" s="571"/>
      <c r="TUO381" s="571"/>
      <c r="TUP381" s="571"/>
      <c r="TUQ381" s="571"/>
      <c r="TUR381" s="571"/>
      <c r="TUU381" s="571"/>
      <c r="TUV381" s="571"/>
      <c r="TUW381" s="571"/>
      <c r="TUX381" s="571"/>
      <c r="TUY381" s="571"/>
      <c r="TUZ381" s="571"/>
      <c r="TVA381" s="571"/>
      <c r="TVB381" s="571"/>
      <c r="TVC381" s="571"/>
      <c r="TVD381" s="571"/>
      <c r="TVE381" s="571"/>
      <c r="TVF381" s="571"/>
      <c r="TVG381" s="571"/>
      <c r="TVH381" s="571"/>
      <c r="TVI381" s="571"/>
      <c r="TVJ381" s="571"/>
      <c r="TVK381" s="571"/>
      <c r="TVL381" s="571"/>
      <c r="TVM381" s="571"/>
      <c r="TVN381" s="571"/>
      <c r="TVO381" s="571"/>
      <c r="TVP381" s="571"/>
      <c r="TVQ381" s="571"/>
      <c r="TVR381" s="571"/>
      <c r="TVS381" s="571"/>
      <c r="TVT381" s="571"/>
      <c r="TVU381" s="571"/>
      <c r="TVV381" s="571"/>
      <c r="TVW381" s="571"/>
      <c r="TVX381" s="571"/>
      <c r="TVY381" s="571"/>
      <c r="TVZ381" s="571"/>
      <c r="TWA381" s="571"/>
      <c r="TWB381" s="571"/>
      <c r="TWC381" s="571"/>
      <c r="TWD381" s="571"/>
      <c r="TWE381" s="571"/>
      <c r="TWF381" s="571"/>
      <c r="TWG381" s="571"/>
      <c r="TWH381" s="571"/>
      <c r="TWI381" s="571"/>
      <c r="TWJ381" s="571"/>
      <c r="TWK381" s="571"/>
      <c r="TWL381" s="571"/>
      <c r="TWM381" s="571"/>
      <c r="TWN381" s="571"/>
      <c r="TWO381" s="571"/>
      <c r="TWP381" s="571"/>
      <c r="TWQ381" s="571"/>
      <c r="TWR381" s="571"/>
      <c r="TWS381" s="571"/>
      <c r="TWT381" s="571"/>
      <c r="TWU381" s="571"/>
      <c r="TWV381" s="571"/>
      <c r="TWW381" s="571"/>
      <c r="TWX381" s="571"/>
      <c r="TWY381" s="571"/>
      <c r="TWZ381" s="571"/>
      <c r="TXA381" s="571"/>
      <c r="TXB381" s="571"/>
      <c r="TXC381" s="571"/>
      <c r="TXD381" s="571"/>
      <c r="TXE381" s="571"/>
      <c r="TXF381" s="571"/>
      <c r="TXG381" s="571"/>
      <c r="TXH381" s="571"/>
      <c r="TXI381" s="571"/>
      <c r="TXJ381" s="571"/>
      <c r="TXK381" s="571"/>
      <c r="TXL381" s="571"/>
      <c r="TXM381" s="571"/>
      <c r="TXN381" s="571"/>
      <c r="TXO381" s="571"/>
      <c r="TXP381" s="571"/>
      <c r="TXQ381" s="571"/>
      <c r="TXR381" s="571"/>
      <c r="TXS381" s="571"/>
      <c r="TXT381" s="571"/>
      <c r="TXU381" s="571"/>
      <c r="TXV381" s="571"/>
      <c r="TXW381" s="571"/>
      <c r="TXX381" s="571"/>
      <c r="TXY381" s="571"/>
      <c r="TXZ381" s="571"/>
      <c r="TYA381" s="571"/>
      <c r="TYB381" s="571"/>
      <c r="TYC381" s="571"/>
      <c r="TYD381" s="571"/>
      <c r="TYE381" s="571"/>
      <c r="TYF381" s="571"/>
      <c r="TYG381" s="571"/>
      <c r="TYH381" s="571"/>
      <c r="TYI381" s="571"/>
      <c r="TYJ381" s="571"/>
      <c r="TYK381" s="571"/>
      <c r="TYL381" s="571"/>
      <c r="TYM381" s="571"/>
      <c r="TYN381" s="571"/>
      <c r="TYO381" s="571"/>
      <c r="TYP381" s="571"/>
      <c r="TYQ381" s="571"/>
      <c r="TYR381" s="571"/>
      <c r="TYS381" s="571"/>
      <c r="TYT381" s="571"/>
      <c r="TYU381" s="571"/>
      <c r="TYV381" s="571"/>
      <c r="TYW381" s="571"/>
      <c r="TYX381" s="571"/>
      <c r="TYY381" s="571"/>
      <c r="TYZ381" s="571"/>
      <c r="TZA381" s="571"/>
      <c r="TZB381" s="571"/>
      <c r="TZC381" s="571"/>
      <c r="TZD381" s="571"/>
      <c r="TZE381" s="571"/>
      <c r="TZF381" s="571"/>
      <c r="TZG381" s="571"/>
      <c r="TZH381" s="571"/>
      <c r="TZI381" s="571"/>
      <c r="TZJ381" s="571"/>
      <c r="TZK381" s="571"/>
      <c r="TZL381" s="571"/>
      <c r="TZM381" s="571"/>
      <c r="TZN381" s="571"/>
      <c r="TZO381" s="571"/>
      <c r="TZP381" s="571"/>
      <c r="TZQ381" s="571"/>
      <c r="TZR381" s="571"/>
      <c r="TZS381" s="571"/>
      <c r="TZT381" s="571"/>
      <c r="TZU381" s="571"/>
      <c r="TZV381" s="571"/>
      <c r="TZW381" s="571"/>
      <c r="TZX381" s="571"/>
      <c r="TZY381" s="571"/>
      <c r="TZZ381" s="571"/>
      <c r="UAA381" s="571"/>
      <c r="UAB381" s="571"/>
      <c r="UAC381" s="571"/>
      <c r="UAD381" s="571"/>
      <c r="UAE381" s="571"/>
      <c r="UAF381" s="571"/>
      <c r="UAG381" s="571"/>
      <c r="UAH381" s="571"/>
      <c r="UAI381" s="571"/>
      <c r="UAJ381" s="571"/>
      <c r="UAK381" s="571"/>
      <c r="UAL381" s="571"/>
      <c r="UAM381" s="571"/>
      <c r="UAN381" s="571"/>
      <c r="UAO381" s="571"/>
      <c r="UAP381" s="571"/>
      <c r="UAQ381" s="571"/>
      <c r="UAR381" s="571"/>
      <c r="UAS381" s="571"/>
      <c r="UAT381" s="571"/>
      <c r="UAU381" s="571"/>
      <c r="UAV381" s="571"/>
      <c r="UAW381" s="571"/>
      <c r="UAX381" s="571"/>
      <c r="UAY381" s="571"/>
      <c r="UAZ381" s="571"/>
      <c r="UBA381" s="571"/>
      <c r="UBB381" s="571"/>
      <c r="UBC381" s="571"/>
      <c r="UBD381" s="571"/>
      <c r="UBE381" s="571"/>
      <c r="UBF381" s="571"/>
      <c r="UBG381" s="571"/>
      <c r="UBH381" s="571"/>
      <c r="UBI381" s="571"/>
      <c r="UBJ381" s="571"/>
      <c r="UBK381" s="571"/>
      <c r="UBL381" s="571"/>
      <c r="UBM381" s="571"/>
      <c r="UBN381" s="571"/>
      <c r="UBO381" s="571"/>
      <c r="UBP381" s="571"/>
      <c r="UBQ381" s="571"/>
      <c r="UBR381" s="571"/>
      <c r="UBS381" s="571"/>
      <c r="UBT381" s="571"/>
      <c r="UBU381" s="571"/>
      <c r="UBV381" s="571"/>
      <c r="UBW381" s="571"/>
      <c r="UBX381" s="571"/>
      <c r="UBY381" s="571"/>
      <c r="UBZ381" s="571"/>
      <c r="UCA381" s="571"/>
      <c r="UCB381" s="571"/>
      <c r="UCC381" s="571"/>
      <c r="UCD381" s="571"/>
      <c r="UCE381" s="571"/>
      <c r="UCF381" s="571"/>
      <c r="UCG381" s="571"/>
      <c r="UCH381" s="571"/>
      <c r="UCI381" s="571"/>
      <c r="UCJ381" s="571"/>
      <c r="UCK381" s="571"/>
      <c r="UCL381" s="571"/>
      <c r="UCM381" s="571"/>
      <c r="UCN381" s="571"/>
      <c r="UCO381" s="571"/>
      <c r="UCP381" s="571"/>
      <c r="UCQ381" s="571"/>
      <c r="UCR381" s="571"/>
      <c r="UCS381" s="571"/>
      <c r="UCT381" s="571"/>
      <c r="UCU381" s="571"/>
      <c r="UCV381" s="571"/>
      <c r="UCW381" s="571"/>
      <c r="UCX381" s="571"/>
      <c r="UCY381" s="571"/>
      <c r="UCZ381" s="571"/>
      <c r="UDA381" s="571"/>
      <c r="UDB381" s="571"/>
      <c r="UDC381" s="571"/>
      <c r="UDD381" s="571"/>
      <c r="UDE381" s="571"/>
      <c r="UDF381" s="571"/>
      <c r="UDG381" s="571"/>
      <c r="UDH381" s="571"/>
      <c r="UDI381" s="571"/>
      <c r="UDJ381" s="571"/>
      <c r="UDK381" s="571"/>
      <c r="UDL381" s="571"/>
      <c r="UDM381" s="571"/>
      <c r="UDN381" s="571"/>
      <c r="UDO381" s="571"/>
      <c r="UDP381" s="571"/>
      <c r="UDQ381" s="571"/>
      <c r="UDR381" s="571"/>
      <c r="UDS381" s="571"/>
      <c r="UDT381" s="571"/>
      <c r="UDU381" s="571"/>
      <c r="UDV381" s="571"/>
      <c r="UDW381" s="571"/>
      <c r="UDX381" s="571"/>
      <c r="UDY381" s="571"/>
      <c r="UDZ381" s="571"/>
      <c r="UEA381" s="571"/>
      <c r="UEB381" s="571"/>
      <c r="UEC381" s="571"/>
      <c r="UED381" s="571"/>
      <c r="UEE381" s="571"/>
      <c r="UEF381" s="571"/>
      <c r="UEG381" s="571"/>
      <c r="UEH381" s="571"/>
      <c r="UEI381" s="571"/>
      <c r="UEJ381" s="571"/>
      <c r="UEK381" s="571"/>
      <c r="UEL381" s="571"/>
      <c r="UEM381" s="571"/>
      <c r="UEN381" s="571"/>
      <c r="UEQ381" s="571"/>
      <c r="UER381" s="571"/>
      <c r="UES381" s="571"/>
      <c r="UET381" s="571"/>
      <c r="UEU381" s="571"/>
      <c r="UEV381" s="571"/>
      <c r="UEW381" s="571"/>
      <c r="UEX381" s="571"/>
      <c r="UEY381" s="571"/>
      <c r="UEZ381" s="571"/>
      <c r="UFA381" s="571"/>
      <c r="UFB381" s="571"/>
      <c r="UFC381" s="571"/>
      <c r="UFD381" s="571"/>
      <c r="UFE381" s="571"/>
      <c r="UFF381" s="571"/>
      <c r="UFG381" s="571"/>
      <c r="UFH381" s="571"/>
      <c r="UFI381" s="571"/>
      <c r="UFJ381" s="571"/>
      <c r="UFK381" s="571"/>
      <c r="UFL381" s="571"/>
      <c r="UFM381" s="571"/>
      <c r="UFN381" s="571"/>
      <c r="UFO381" s="571"/>
      <c r="UFP381" s="571"/>
      <c r="UFQ381" s="571"/>
      <c r="UFR381" s="571"/>
      <c r="UFS381" s="571"/>
      <c r="UFT381" s="571"/>
      <c r="UFU381" s="571"/>
      <c r="UFV381" s="571"/>
      <c r="UFW381" s="571"/>
      <c r="UFX381" s="571"/>
      <c r="UFY381" s="571"/>
      <c r="UFZ381" s="571"/>
      <c r="UGA381" s="571"/>
      <c r="UGB381" s="571"/>
      <c r="UGC381" s="571"/>
      <c r="UGD381" s="571"/>
      <c r="UGE381" s="571"/>
      <c r="UGF381" s="571"/>
      <c r="UGG381" s="571"/>
      <c r="UGH381" s="571"/>
      <c r="UGI381" s="571"/>
      <c r="UGJ381" s="571"/>
      <c r="UGK381" s="571"/>
      <c r="UGL381" s="571"/>
      <c r="UGM381" s="571"/>
      <c r="UGN381" s="571"/>
      <c r="UGO381" s="571"/>
      <c r="UGP381" s="571"/>
      <c r="UGQ381" s="571"/>
      <c r="UGR381" s="571"/>
      <c r="UGS381" s="571"/>
      <c r="UGT381" s="571"/>
      <c r="UGU381" s="571"/>
      <c r="UGV381" s="571"/>
      <c r="UGW381" s="571"/>
      <c r="UGX381" s="571"/>
      <c r="UGY381" s="571"/>
      <c r="UGZ381" s="571"/>
      <c r="UHA381" s="571"/>
      <c r="UHB381" s="571"/>
      <c r="UHC381" s="571"/>
      <c r="UHD381" s="571"/>
      <c r="UHE381" s="571"/>
      <c r="UHF381" s="571"/>
      <c r="UHG381" s="571"/>
      <c r="UHH381" s="571"/>
      <c r="UHI381" s="571"/>
      <c r="UHJ381" s="571"/>
      <c r="UHK381" s="571"/>
      <c r="UHL381" s="571"/>
      <c r="UHM381" s="571"/>
      <c r="UHN381" s="571"/>
      <c r="UHO381" s="571"/>
      <c r="UHP381" s="571"/>
      <c r="UHQ381" s="571"/>
      <c r="UHR381" s="571"/>
      <c r="UHS381" s="571"/>
      <c r="UHT381" s="571"/>
      <c r="UHU381" s="571"/>
      <c r="UHV381" s="571"/>
      <c r="UHW381" s="571"/>
      <c r="UHX381" s="571"/>
      <c r="UHY381" s="571"/>
      <c r="UHZ381" s="571"/>
      <c r="UIA381" s="571"/>
      <c r="UIB381" s="571"/>
      <c r="UIC381" s="571"/>
      <c r="UID381" s="571"/>
      <c r="UIE381" s="571"/>
      <c r="UIF381" s="571"/>
      <c r="UIG381" s="571"/>
      <c r="UIH381" s="571"/>
      <c r="UII381" s="571"/>
      <c r="UIJ381" s="571"/>
      <c r="UIK381" s="571"/>
      <c r="UIL381" s="571"/>
      <c r="UIM381" s="571"/>
      <c r="UIN381" s="571"/>
      <c r="UIO381" s="571"/>
      <c r="UIP381" s="571"/>
      <c r="UIQ381" s="571"/>
      <c r="UIR381" s="571"/>
      <c r="UIS381" s="571"/>
      <c r="UIT381" s="571"/>
      <c r="UIU381" s="571"/>
      <c r="UIV381" s="571"/>
      <c r="UIW381" s="571"/>
      <c r="UIX381" s="571"/>
      <c r="UIY381" s="571"/>
      <c r="UIZ381" s="571"/>
      <c r="UJA381" s="571"/>
      <c r="UJB381" s="571"/>
      <c r="UJC381" s="571"/>
      <c r="UJD381" s="571"/>
      <c r="UJE381" s="571"/>
      <c r="UJF381" s="571"/>
      <c r="UJG381" s="571"/>
      <c r="UJH381" s="571"/>
      <c r="UJI381" s="571"/>
      <c r="UJJ381" s="571"/>
      <c r="UJK381" s="571"/>
      <c r="UJL381" s="571"/>
      <c r="UJM381" s="571"/>
      <c r="UJN381" s="571"/>
      <c r="UJO381" s="571"/>
      <c r="UJP381" s="571"/>
      <c r="UJQ381" s="571"/>
      <c r="UJR381" s="571"/>
      <c r="UJS381" s="571"/>
      <c r="UJT381" s="571"/>
      <c r="UJU381" s="571"/>
      <c r="UJV381" s="571"/>
      <c r="UJW381" s="571"/>
      <c r="UJX381" s="571"/>
      <c r="UJY381" s="571"/>
      <c r="UJZ381" s="571"/>
      <c r="UKA381" s="571"/>
      <c r="UKB381" s="571"/>
      <c r="UKC381" s="571"/>
      <c r="UKD381" s="571"/>
      <c r="UKE381" s="571"/>
      <c r="UKF381" s="571"/>
      <c r="UKG381" s="571"/>
      <c r="UKH381" s="571"/>
      <c r="UKI381" s="571"/>
      <c r="UKJ381" s="571"/>
      <c r="UKK381" s="571"/>
      <c r="UKL381" s="571"/>
      <c r="UKM381" s="571"/>
      <c r="UKN381" s="571"/>
      <c r="UKO381" s="571"/>
      <c r="UKP381" s="571"/>
      <c r="UKQ381" s="571"/>
      <c r="UKR381" s="571"/>
      <c r="UKS381" s="571"/>
      <c r="UKT381" s="571"/>
      <c r="UKU381" s="571"/>
      <c r="UKV381" s="571"/>
      <c r="UKW381" s="571"/>
      <c r="UKX381" s="571"/>
      <c r="UKY381" s="571"/>
      <c r="UKZ381" s="571"/>
      <c r="ULA381" s="571"/>
      <c r="ULB381" s="571"/>
      <c r="ULC381" s="571"/>
      <c r="ULD381" s="571"/>
      <c r="ULE381" s="571"/>
      <c r="ULF381" s="571"/>
      <c r="ULG381" s="571"/>
      <c r="ULH381" s="571"/>
      <c r="ULI381" s="571"/>
      <c r="ULJ381" s="571"/>
      <c r="ULK381" s="571"/>
      <c r="ULL381" s="571"/>
      <c r="ULM381" s="571"/>
      <c r="ULN381" s="571"/>
      <c r="ULO381" s="571"/>
      <c r="ULP381" s="571"/>
      <c r="ULQ381" s="571"/>
      <c r="ULR381" s="571"/>
      <c r="ULS381" s="571"/>
      <c r="ULT381" s="571"/>
      <c r="ULU381" s="571"/>
      <c r="ULV381" s="571"/>
      <c r="ULW381" s="571"/>
      <c r="ULX381" s="571"/>
      <c r="ULY381" s="571"/>
      <c r="ULZ381" s="571"/>
      <c r="UMA381" s="571"/>
      <c r="UMB381" s="571"/>
      <c r="UMC381" s="571"/>
      <c r="UMD381" s="571"/>
      <c r="UME381" s="571"/>
      <c r="UMF381" s="571"/>
      <c r="UMG381" s="571"/>
      <c r="UMH381" s="571"/>
      <c r="UMI381" s="571"/>
      <c r="UMJ381" s="571"/>
      <c r="UMK381" s="571"/>
      <c r="UML381" s="571"/>
      <c r="UMM381" s="571"/>
      <c r="UMN381" s="571"/>
      <c r="UMO381" s="571"/>
      <c r="UMP381" s="571"/>
      <c r="UMQ381" s="571"/>
      <c r="UMR381" s="571"/>
      <c r="UMS381" s="571"/>
      <c r="UMT381" s="571"/>
      <c r="UMU381" s="571"/>
      <c r="UMV381" s="571"/>
      <c r="UMW381" s="571"/>
      <c r="UMX381" s="571"/>
      <c r="UMY381" s="571"/>
      <c r="UMZ381" s="571"/>
      <c r="UNA381" s="571"/>
      <c r="UNB381" s="571"/>
      <c r="UNC381" s="571"/>
      <c r="UND381" s="571"/>
      <c r="UNE381" s="571"/>
      <c r="UNF381" s="571"/>
      <c r="UNG381" s="571"/>
      <c r="UNH381" s="571"/>
      <c r="UNI381" s="571"/>
      <c r="UNJ381" s="571"/>
      <c r="UNK381" s="571"/>
      <c r="UNL381" s="571"/>
      <c r="UNM381" s="571"/>
      <c r="UNN381" s="571"/>
      <c r="UNO381" s="571"/>
      <c r="UNP381" s="571"/>
      <c r="UNQ381" s="571"/>
      <c r="UNR381" s="571"/>
      <c r="UNS381" s="571"/>
      <c r="UNT381" s="571"/>
      <c r="UNU381" s="571"/>
      <c r="UNV381" s="571"/>
      <c r="UNW381" s="571"/>
      <c r="UNX381" s="571"/>
      <c r="UNY381" s="571"/>
      <c r="UNZ381" s="571"/>
      <c r="UOA381" s="571"/>
      <c r="UOB381" s="571"/>
      <c r="UOC381" s="571"/>
      <c r="UOD381" s="571"/>
      <c r="UOE381" s="571"/>
      <c r="UOF381" s="571"/>
      <c r="UOG381" s="571"/>
      <c r="UOH381" s="571"/>
      <c r="UOI381" s="571"/>
      <c r="UOJ381" s="571"/>
      <c r="UOM381" s="571"/>
      <c r="UON381" s="571"/>
      <c r="UOO381" s="571"/>
      <c r="UOP381" s="571"/>
      <c r="UOQ381" s="571"/>
      <c r="UOR381" s="571"/>
      <c r="UOS381" s="571"/>
      <c r="UOT381" s="571"/>
      <c r="UOU381" s="571"/>
      <c r="UOV381" s="571"/>
      <c r="UOW381" s="571"/>
      <c r="UOX381" s="571"/>
      <c r="UOY381" s="571"/>
      <c r="UOZ381" s="571"/>
      <c r="UPA381" s="571"/>
      <c r="UPB381" s="571"/>
      <c r="UPC381" s="571"/>
      <c r="UPD381" s="571"/>
      <c r="UPE381" s="571"/>
      <c r="UPF381" s="571"/>
      <c r="UPG381" s="571"/>
      <c r="UPH381" s="571"/>
      <c r="UPI381" s="571"/>
      <c r="UPJ381" s="571"/>
      <c r="UPK381" s="571"/>
      <c r="UPL381" s="571"/>
      <c r="UPM381" s="571"/>
      <c r="UPN381" s="571"/>
      <c r="UPO381" s="571"/>
      <c r="UPP381" s="571"/>
      <c r="UPQ381" s="571"/>
      <c r="UPR381" s="571"/>
      <c r="UPS381" s="571"/>
      <c r="UPT381" s="571"/>
      <c r="UPU381" s="571"/>
      <c r="UPV381" s="571"/>
      <c r="UPW381" s="571"/>
      <c r="UPX381" s="571"/>
      <c r="UPY381" s="571"/>
      <c r="UPZ381" s="571"/>
      <c r="UQA381" s="571"/>
      <c r="UQB381" s="571"/>
      <c r="UQC381" s="571"/>
      <c r="UQD381" s="571"/>
      <c r="UQE381" s="571"/>
      <c r="UQF381" s="571"/>
      <c r="UQG381" s="571"/>
      <c r="UQH381" s="571"/>
      <c r="UQI381" s="571"/>
      <c r="UQJ381" s="571"/>
      <c r="UQK381" s="571"/>
      <c r="UQL381" s="571"/>
      <c r="UQM381" s="571"/>
      <c r="UQN381" s="571"/>
      <c r="UQO381" s="571"/>
      <c r="UQP381" s="571"/>
      <c r="UQQ381" s="571"/>
      <c r="UQR381" s="571"/>
      <c r="UQS381" s="571"/>
      <c r="UQT381" s="571"/>
      <c r="UQU381" s="571"/>
      <c r="UQV381" s="571"/>
      <c r="UQW381" s="571"/>
      <c r="UQX381" s="571"/>
      <c r="UQY381" s="571"/>
      <c r="UQZ381" s="571"/>
      <c r="URA381" s="571"/>
      <c r="URB381" s="571"/>
      <c r="URC381" s="571"/>
      <c r="URD381" s="571"/>
      <c r="URE381" s="571"/>
      <c r="URF381" s="571"/>
      <c r="URG381" s="571"/>
      <c r="URH381" s="571"/>
      <c r="URI381" s="571"/>
      <c r="URJ381" s="571"/>
      <c r="URK381" s="571"/>
      <c r="URL381" s="571"/>
      <c r="URM381" s="571"/>
      <c r="URN381" s="571"/>
      <c r="URO381" s="571"/>
      <c r="URP381" s="571"/>
      <c r="URQ381" s="571"/>
      <c r="URR381" s="571"/>
      <c r="URS381" s="571"/>
      <c r="URT381" s="571"/>
      <c r="URU381" s="571"/>
      <c r="URV381" s="571"/>
      <c r="URW381" s="571"/>
      <c r="URX381" s="571"/>
      <c r="URY381" s="571"/>
      <c r="URZ381" s="571"/>
      <c r="USA381" s="571"/>
      <c r="USB381" s="571"/>
      <c r="USC381" s="571"/>
      <c r="USD381" s="571"/>
      <c r="USE381" s="571"/>
      <c r="USF381" s="571"/>
      <c r="USG381" s="571"/>
      <c r="USH381" s="571"/>
      <c r="USI381" s="571"/>
      <c r="USJ381" s="571"/>
      <c r="USK381" s="571"/>
      <c r="USL381" s="571"/>
      <c r="USM381" s="571"/>
      <c r="USN381" s="571"/>
      <c r="USO381" s="571"/>
      <c r="USP381" s="571"/>
      <c r="USQ381" s="571"/>
      <c r="USR381" s="571"/>
      <c r="USS381" s="571"/>
      <c r="UST381" s="571"/>
      <c r="USU381" s="571"/>
      <c r="USV381" s="571"/>
      <c r="USW381" s="571"/>
      <c r="USX381" s="571"/>
      <c r="USY381" s="571"/>
      <c r="USZ381" s="571"/>
      <c r="UTA381" s="571"/>
      <c r="UTB381" s="571"/>
      <c r="UTC381" s="571"/>
      <c r="UTD381" s="571"/>
      <c r="UTE381" s="571"/>
      <c r="UTF381" s="571"/>
      <c r="UTG381" s="571"/>
      <c r="UTH381" s="571"/>
      <c r="UTI381" s="571"/>
      <c r="UTJ381" s="571"/>
      <c r="UTK381" s="571"/>
      <c r="UTL381" s="571"/>
      <c r="UTM381" s="571"/>
      <c r="UTN381" s="571"/>
      <c r="UTO381" s="571"/>
      <c r="UTP381" s="571"/>
      <c r="UTQ381" s="571"/>
      <c r="UTR381" s="571"/>
      <c r="UTS381" s="571"/>
      <c r="UTT381" s="571"/>
      <c r="UTU381" s="571"/>
      <c r="UTV381" s="571"/>
      <c r="UTW381" s="571"/>
      <c r="UTX381" s="571"/>
      <c r="UTY381" s="571"/>
      <c r="UTZ381" s="571"/>
      <c r="UUA381" s="571"/>
      <c r="UUB381" s="571"/>
      <c r="UUC381" s="571"/>
      <c r="UUD381" s="571"/>
      <c r="UUE381" s="571"/>
      <c r="UUF381" s="571"/>
      <c r="UUG381" s="571"/>
      <c r="UUH381" s="571"/>
      <c r="UUI381" s="571"/>
      <c r="UUJ381" s="571"/>
      <c r="UUK381" s="571"/>
      <c r="UUL381" s="571"/>
      <c r="UUM381" s="571"/>
      <c r="UUN381" s="571"/>
      <c r="UUO381" s="571"/>
      <c r="UUP381" s="571"/>
      <c r="UUQ381" s="571"/>
      <c r="UUR381" s="571"/>
      <c r="UUS381" s="571"/>
      <c r="UUT381" s="571"/>
      <c r="UUU381" s="571"/>
      <c r="UUV381" s="571"/>
      <c r="UUW381" s="571"/>
      <c r="UUX381" s="571"/>
      <c r="UUY381" s="571"/>
      <c r="UUZ381" s="571"/>
      <c r="UVA381" s="571"/>
      <c r="UVB381" s="571"/>
      <c r="UVC381" s="571"/>
      <c r="UVD381" s="571"/>
      <c r="UVE381" s="571"/>
      <c r="UVF381" s="571"/>
      <c r="UVG381" s="571"/>
      <c r="UVH381" s="571"/>
      <c r="UVI381" s="571"/>
      <c r="UVJ381" s="571"/>
      <c r="UVK381" s="571"/>
      <c r="UVL381" s="571"/>
      <c r="UVM381" s="571"/>
      <c r="UVN381" s="571"/>
      <c r="UVO381" s="571"/>
      <c r="UVP381" s="571"/>
      <c r="UVQ381" s="571"/>
      <c r="UVR381" s="571"/>
      <c r="UVS381" s="571"/>
      <c r="UVT381" s="571"/>
      <c r="UVU381" s="571"/>
      <c r="UVV381" s="571"/>
      <c r="UVW381" s="571"/>
      <c r="UVX381" s="571"/>
      <c r="UVY381" s="571"/>
      <c r="UVZ381" s="571"/>
      <c r="UWA381" s="571"/>
      <c r="UWB381" s="571"/>
      <c r="UWC381" s="571"/>
      <c r="UWD381" s="571"/>
      <c r="UWE381" s="571"/>
      <c r="UWF381" s="571"/>
      <c r="UWG381" s="571"/>
      <c r="UWH381" s="571"/>
      <c r="UWI381" s="571"/>
      <c r="UWJ381" s="571"/>
      <c r="UWK381" s="571"/>
      <c r="UWL381" s="571"/>
      <c r="UWM381" s="571"/>
      <c r="UWN381" s="571"/>
      <c r="UWO381" s="571"/>
      <c r="UWP381" s="571"/>
      <c r="UWQ381" s="571"/>
      <c r="UWR381" s="571"/>
      <c r="UWS381" s="571"/>
      <c r="UWT381" s="571"/>
      <c r="UWU381" s="571"/>
      <c r="UWV381" s="571"/>
      <c r="UWW381" s="571"/>
      <c r="UWX381" s="571"/>
      <c r="UWY381" s="571"/>
      <c r="UWZ381" s="571"/>
      <c r="UXA381" s="571"/>
      <c r="UXB381" s="571"/>
      <c r="UXC381" s="571"/>
      <c r="UXD381" s="571"/>
      <c r="UXE381" s="571"/>
      <c r="UXF381" s="571"/>
      <c r="UXG381" s="571"/>
      <c r="UXH381" s="571"/>
      <c r="UXI381" s="571"/>
      <c r="UXJ381" s="571"/>
      <c r="UXK381" s="571"/>
      <c r="UXL381" s="571"/>
      <c r="UXM381" s="571"/>
      <c r="UXN381" s="571"/>
      <c r="UXO381" s="571"/>
      <c r="UXP381" s="571"/>
      <c r="UXQ381" s="571"/>
      <c r="UXR381" s="571"/>
      <c r="UXS381" s="571"/>
      <c r="UXT381" s="571"/>
      <c r="UXU381" s="571"/>
      <c r="UXV381" s="571"/>
      <c r="UXW381" s="571"/>
      <c r="UXX381" s="571"/>
      <c r="UXY381" s="571"/>
      <c r="UXZ381" s="571"/>
      <c r="UYA381" s="571"/>
      <c r="UYB381" s="571"/>
      <c r="UYC381" s="571"/>
      <c r="UYD381" s="571"/>
      <c r="UYE381" s="571"/>
      <c r="UYF381" s="571"/>
      <c r="UYI381" s="571"/>
      <c r="UYJ381" s="571"/>
      <c r="UYK381" s="571"/>
      <c r="UYL381" s="571"/>
      <c r="UYM381" s="571"/>
      <c r="UYN381" s="571"/>
      <c r="UYO381" s="571"/>
      <c r="UYP381" s="571"/>
      <c r="UYQ381" s="571"/>
      <c r="UYR381" s="571"/>
      <c r="UYS381" s="571"/>
      <c r="UYT381" s="571"/>
      <c r="UYU381" s="571"/>
      <c r="UYV381" s="571"/>
      <c r="UYW381" s="571"/>
      <c r="UYX381" s="571"/>
      <c r="UYY381" s="571"/>
      <c r="UYZ381" s="571"/>
      <c r="UZA381" s="571"/>
      <c r="UZB381" s="571"/>
      <c r="UZC381" s="571"/>
      <c r="UZD381" s="571"/>
      <c r="UZE381" s="571"/>
      <c r="UZF381" s="571"/>
      <c r="UZG381" s="571"/>
      <c r="UZH381" s="571"/>
      <c r="UZI381" s="571"/>
      <c r="UZJ381" s="571"/>
      <c r="UZK381" s="571"/>
      <c r="UZL381" s="571"/>
      <c r="UZM381" s="571"/>
      <c r="UZN381" s="571"/>
      <c r="UZO381" s="571"/>
      <c r="UZP381" s="571"/>
      <c r="UZQ381" s="571"/>
      <c r="UZR381" s="571"/>
      <c r="UZS381" s="571"/>
      <c r="UZT381" s="571"/>
      <c r="UZU381" s="571"/>
      <c r="UZV381" s="571"/>
      <c r="UZW381" s="571"/>
      <c r="UZX381" s="571"/>
      <c r="UZY381" s="571"/>
      <c r="UZZ381" s="571"/>
      <c r="VAA381" s="571"/>
      <c r="VAB381" s="571"/>
      <c r="VAC381" s="571"/>
      <c r="VAD381" s="571"/>
      <c r="VAE381" s="571"/>
      <c r="VAF381" s="571"/>
      <c r="VAG381" s="571"/>
      <c r="VAH381" s="571"/>
      <c r="VAI381" s="571"/>
      <c r="VAJ381" s="571"/>
      <c r="VAK381" s="571"/>
      <c r="VAL381" s="571"/>
      <c r="VAM381" s="571"/>
      <c r="VAN381" s="571"/>
      <c r="VAO381" s="571"/>
      <c r="VAP381" s="571"/>
      <c r="VAQ381" s="571"/>
      <c r="VAR381" s="571"/>
      <c r="VAS381" s="571"/>
      <c r="VAT381" s="571"/>
      <c r="VAU381" s="571"/>
      <c r="VAV381" s="571"/>
      <c r="VAW381" s="571"/>
      <c r="VAX381" s="571"/>
      <c r="VAY381" s="571"/>
      <c r="VAZ381" s="571"/>
      <c r="VBA381" s="571"/>
      <c r="VBB381" s="571"/>
      <c r="VBC381" s="571"/>
      <c r="VBD381" s="571"/>
      <c r="VBE381" s="571"/>
      <c r="VBF381" s="571"/>
      <c r="VBG381" s="571"/>
      <c r="VBH381" s="571"/>
      <c r="VBI381" s="571"/>
      <c r="VBJ381" s="571"/>
      <c r="VBK381" s="571"/>
      <c r="VBL381" s="571"/>
      <c r="VBM381" s="571"/>
      <c r="VBN381" s="571"/>
      <c r="VBO381" s="571"/>
      <c r="VBP381" s="571"/>
      <c r="VBQ381" s="571"/>
      <c r="VBR381" s="571"/>
      <c r="VBS381" s="571"/>
      <c r="VBT381" s="571"/>
      <c r="VBU381" s="571"/>
      <c r="VBV381" s="571"/>
      <c r="VBW381" s="571"/>
      <c r="VBX381" s="571"/>
      <c r="VBY381" s="571"/>
      <c r="VBZ381" s="571"/>
      <c r="VCA381" s="571"/>
      <c r="VCB381" s="571"/>
      <c r="VCC381" s="571"/>
      <c r="VCD381" s="571"/>
      <c r="VCE381" s="571"/>
      <c r="VCF381" s="571"/>
      <c r="VCG381" s="571"/>
      <c r="VCH381" s="571"/>
      <c r="VCI381" s="571"/>
      <c r="VCJ381" s="571"/>
      <c r="VCK381" s="571"/>
      <c r="VCL381" s="571"/>
      <c r="VCM381" s="571"/>
      <c r="VCN381" s="571"/>
      <c r="VCO381" s="571"/>
      <c r="VCP381" s="571"/>
      <c r="VCQ381" s="571"/>
      <c r="VCR381" s="571"/>
      <c r="VCS381" s="571"/>
      <c r="VCT381" s="571"/>
      <c r="VCU381" s="571"/>
      <c r="VCV381" s="571"/>
      <c r="VCW381" s="571"/>
      <c r="VCX381" s="571"/>
      <c r="VCY381" s="571"/>
      <c r="VCZ381" s="571"/>
      <c r="VDA381" s="571"/>
      <c r="VDB381" s="571"/>
      <c r="VDC381" s="571"/>
      <c r="VDD381" s="571"/>
      <c r="VDE381" s="571"/>
      <c r="VDF381" s="571"/>
      <c r="VDG381" s="571"/>
      <c r="VDH381" s="571"/>
      <c r="VDI381" s="571"/>
      <c r="VDJ381" s="571"/>
      <c r="VDK381" s="571"/>
      <c r="VDL381" s="571"/>
      <c r="VDM381" s="571"/>
      <c r="VDN381" s="571"/>
      <c r="VDO381" s="571"/>
      <c r="VDP381" s="571"/>
      <c r="VDQ381" s="571"/>
      <c r="VDR381" s="571"/>
      <c r="VDS381" s="571"/>
      <c r="VDT381" s="571"/>
      <c r="VDU381" s="571"/>
      <c r="VDV381" s="571"/>
      <c r="VDW381" s="571"/>
      <c r="VDX381" s="571"/>
      <c r="VDY381" s="571"/>
      <c r="VDZ381" s="571"/>
      <c r="VEA381" s="571"/>
      <c r="VEB381" s="571"/>
      <c r="VEC381" s="571"/>
      <c r="VED381" s="571"/>
      <c r="VEE381" s="571"/>
      <c r="VEF381" s="571"/>
      <c r="VEG381" s="571"/>
      <c r="VEH381" s="571"/>
      <c r="VEI381" s="571"/>
      <c r="VEJ381" s="571"/>
      <c r="VEK381" s="571"/>
      <c r="VEL381" s="571"/>
      <c r="VEM381" s="571"/>
      <c r="VEN381" s="571"/>
      <c r="VEO381" s="571"/>
      <c r="VEP381" s="571"/>
      <c r="VEQ381" s="571"/>
      <c r="VER381" s="571"/>
      <c r="VES381" s="571"/>
      <c r="VET381" s="571"/>
      <c r="VEU381" s="571"/>
      <c r="VEV381" s="571"/>
      <c r="VEW381" s="571"/>
      <c r="VEX381" s="571"/>
      <c r="VEY381" s="571"/>
      <c r="VEZ381" s="571"/>
      <c r="VFA381" s="571"/>
      <c r="VFB381" s="571"/>
      <c r="VFC381" s="571"/>
      <c r="VFD381" s="571"/>
      <c r="VFE381" s="571"/>
      <c r="VFF381" s="571"/>
      <c r="VFG381" s="571"/>
      <c r="VFH381" s="571"/>
      <c r="VFI381" s="571"/>
      <c r="VFJ381" s="571"/>
      <c r="VFK381" s="571"/>
      <c r="VFL381" s="571"/>
      <c r="VFM381" s="571"/>
      <c r="VFN381" s="571"/>
      <c r="VFO381" s="571"/>
      <c r="VFP381" s="571"/>
      <c r="VFQ381" s="571"/>
      <c r="VFR381" s="571"/>
      <c r="VFS381" s="571"/>
      <c r="VFT381" s="571"/>
      <c r="VFU381" s="571"/>
      <c r="VFV381" s="571"/>
      <c r="VFW381" s="571"/>
      <c r="VFX381" s="571"/>
      <c r="VFY381" s="571"/>
      <c r="VFZ381" s="571"/>
      <c r="VGA381" s="571"/>
      <c r="VGB381" s="571"/>
      <c r="VGC381" s="571"/>
      <c r="VGD381" s="571"/>
      <c r="VGE381" s="571"/>
      <c r="VGF381" s="571"/>
      <c r="VGG381" s="571"/>
      <c r="VGH381" s="571"/>
      <c r="VGI381" s="571"/>
      <c r="VGJ381" s="571"/>
      <c r="VGK381" s="571"/>
      <c r="VGL381" s="571"/>
      <c r="VGM381" s="571"/>
      <c r="VGN381" s="571"/>
      <c r="VGO381" s="571"/>
      <c r="VGP381" s="571"/>
      <c r="VGQ381" s="571"/>
      <c r="VGR381" s="571"/>
      <c r="VGS381" s="571"/>
      <c r="VGT381" s="571"/>
      <c r="VGU381" s="571"/>
      <c r="VGV381" s="571"/>
      <c r="VGW381" s="571"/>
      <c r="VGX381" s="571"/>
      <c r="VGY381" s="571"/>
      <c r="VGZ381" s="571"/>
      <c r="VHA381" s="571"/>
      <c r="VHB381" s="571"/>
      <c r="VHC381" s="571"/>
      <c r="VHD381" s="571"/>
      <c r="VHE381" s="571"/>
      <c r="VHF381" s="571"/>
      <c r="VHG381" s="571"/>
      <c r="VHH381" s="571"/>
      <c r="VHI381" s="571"/>
      <c r="VHJ381" s="571"/>
      <c r="VHK381" s="571"/>
      <c r="VHL381" s="571"/>
      <c r="VHM381" s="571"/>
      <c r="VHN381" s="571"/>
      <c r="VHO381" s="571"/>
      <c r="VHP381" s="571"/>
      <c r="VHQ381" s="571"/>
      <c r="VHR381" s="571"/>
      <c r="VHS381" s="571"/>
      <c r="VHT381" s="571"/>
      <c r="VHU381" s="571"/>
      <c r="VHV381" s="571"/>
      <c r="VHW381" s="571"/>
      <c r="VHX381" s="571"/>
      <c r="VHY381" s="571"/>
      <c r="VHZ381" s="571"/>
      <c r="VIA381" s="571"/>
      <c r="VIB381" s="571"/>
      <c r="VIE381" s="571"/>
      <c r="VIF381" s="571"/>
      <c r="VIG381" s="571"/>
      <c r="VIH381" s="571"/>
      <c r="VII381" s="571"/>
      <c r="VIJ381" s="571"/>
      <c r="VIK381" s="571"/>
      <c r="VIL381" s="571"/>
      <c r="VIM381" s="571"/>
      <c r="VIN381" s="571"/>
      <c r="VIO381" s="571"/>
      <c r="VIP381" s="571"/>
      <c r="VIQ381" s="571"/>
      <c r="VIR381" s="571"/>
      <c r="VIS381" s="571"/>
      <c r="VIT381" s="571"/>
      <c r="VIU381" s="571"/>
      <c r="VIV381" s="571"/>
      <c r="VIW381" s="571"/>
      <c r="VIX381" s="571"/>
      <c r="VIY381" s="571"/>
      <c r="VIZ381" s="571"/>
      <c r="VJA381" s="571"/>
      <c r="VJB381" s="571"/>
      <c r="VJC381" s="571"/>
      <c r="VJD381" s="571"/>
      <c r="VJE381" s="571"/>
      <c r="VJF381" s="571"/>
      <c r="VJG381" s="571"/>
      <c r="VJH381" s="571"/>
      <c r="VJI381" s="571"/>
      <c r="VJJ381" s="571"/>
      <c r="VJK381" s="571"/>
      <c r="VJL381" s="571"/>
      <c r="VJM381" s="571"/>
      <c r="VJN381" s="571"/>
      <c r="VJO381" s="571"/>
      <c r="VJP381" s="571"/>
      <c r="VJQ381" s="571"/>
      <c r="VJR381" s="571"/>
      <c r="VJS381" s="571"/>
      <c r="VJT381" s="571"/>
      <c r="VJU381" s="571"/>
      <c r="VJV381" s="571"/>
      <c r="VJW381" s="571"/>
      <c r="VJX381" s="571"/>
      <c r="VJY381" s="571"/>
      <c r="VJZ381" s="571"/>
      <c r="VKA381" s="571"/>
      <c r="VKB381" s="571"/>
      <c r="VKC381" s="571"/>
      <c r="VKD381" s="571"/>
      <c r="VKE381" s="571"/>
      <c r="VKF381" s="571"/>
      <c r="VKG381" s="571"/>
      <c r="VKH381" s="571"/>
      <c r="VKI381" s="571"/>
      <c r="VKJ381" s="571"/>
      <c r="VKK381" s="571"/>
      <c r="VKL381" s="571"/>
      <c r="VKM381" s="571"/>
      <c r="VKN381" s="571"/>
      <c r="VKO381" s="571"/>
      <c r="VKP381" s="571"/>
      <c r="VKQ381" s="571"/>
      <c r="VKR381" s="571"/>
      <c r="VKS381" s="571"/>
      <c r="VKT381" s="571"/>
      <c r="VKU381" s="571"/>
      <c r="VKV381" s="571"/>
      <c r="VKW381" s="571"/>
      <c r="VKX381" s="571"/>
      <c r="VKY381" s="571"/>
      <c r="VKZ381" s="571"/>
      <c r="VLA381" s="571"/>
      <c r="VLB381" s="571"/>
      <c r="VLC381" s="571"/>
      <c r="VLD381" s="571"/>
      <c r="VLE381" s="571"/>
      <c r="VLF381" s="571"/>
      <c r="VLG381" s="571"/>
      <c r="VLH381" s="571"/>
      <c r="VLI381" s="571"/>
      <c r="VLJ381" s="571"/>
      <c r="VLK381" s="571"/>
      <c r="VLL381" s="571"/>
      <c r="VLM381" s="571"/>
      <c r="VLN381" s="571"/>
      <c r="VLO381" s="571"/>
      <c r="VLP381" s="571"/>
      <c r="VLQ381" s="571"/>
      <c r="VLR381" s="571"/>
      <c r="VLS381" s="571"/>
      <c r="VLT381" s="571"/>
      <c r="VLU381" s="571"/>
      <c r="VLV381" s="571"/>
      <c r="VLW381" s="571"/>
      <c r="VLX381" s="571"/>
      <c r="VLY381" s="571"/>
      <c r="VLZ381" s="571"/>
      <c r="VMA381" s="571"/>
      <c r="VMB381" s="571"/>
      <c r="VMC381" s="571"/>
      <c r="VMD381" s="571"/>
      <c r="VME381" s="571"/>
      <c r="VMF381" s="571"/>
      <c r="VMG381" s="571"/>
      <c r="VMH381" s="571"/>
      <c r="VMI381" s="571"/>
      <c r="VMJ381" s="571"/>
      <c r="VMK381" s="571"/>
      <c r="VML381" s="571"/>
      <c r="VMM381" s="571"/>
      <c r="VMN381" s="571"/>
      <c r="VMO381" s="571"/>
      <c r="VMP381" s="571"/>
      <c r="VMQ381" s="571"/>
      <c r="VMR381" s="571"/>
      <c r="VMS381" s="571"/>
      <c r="VMT381" s="571"/>
      <c r="VMU381" s="571"/>
      <c r="VMV381" s="571"/>
      <c r="VMW381" s="571"/>
      <c r="VMX381" s="571"/>
      <c r="VMY381" s="571"/>
      <c r="VMZ381" s="571"/>
      <c r="VNA381" s="571"/>
      <c r="VNB381" s="571"/>
      <c r="VNC381" s="571"/>
      <c r="VND381" s="571"/>
      <c r="VNE381" s="571"/>
      <c r="VNF381" s="571"/>
      <c r="VNG381" s="571"/>
      <c r="VNH381" s="571"/>
      <c r="VNI381" s="571"/>
      <c r="VNJ381" s="571"/>
      <c r="VNK381" s="571"/>
      <c r="VNL381" s="571"/>
      <c r="VNM381" s="571"/>
      <c r="VNN381" s="571"/>
      <c r="VNO381" s="571"/>
      <c r="VNP381" s="571"/>
      <c r="VNQ381" s="571"/>
      <c r="VNR381" s="571"/>
      <c r="VNS381" s="571"/>
      <c r="VNT381" s="571"/>
      <c r="VNU381" s="571"/>
      <c r="VNV381" s="571"/>
      <c r="VNW381" s="571"/>
      <c r="VNX381" s="571"/>
      <c r="VNY381" s="571"/>
      <c r="VNZ381" s="571"/>
      <c r="VOA381" s="571"/>
      <c r="VOB381" s="571"/>
      <c r="VOC381" s="571"/>
      <c r="VOD381" s="571"/>
      <c r="VOE381" s="571"/>
      <c r="VOF381" s="571"/>
      <c r="VOG381" s="571"/>
      <c r="VOH381" s="571"/>
      <c r="VOI381" s="571"/>
      <c r="VOJ381" s="571"/>
      <c r="VOK381" s="571"/>
      <c r="VOL381" s="571"/>
      <c r="VOM381" s="571"/>
      <c r="VON381" s="571"/>
      <c r="VOO381" s="571"/>
      <c r="VOP381" s="571"/>
      <c r="VOQ381" s="571"/>
      <c r="VOR381" s="571"/>
      <c r="VOS381" s="571"/>
      <c r="VOT381" s="571"/>
      <c r="VOU381" s="571"/>
      <c r="VOV381" s="571"/>
      <c r="VOW381" s="571"/>
      <c r="VOX381" s="571"/>
      <c r="VOY381" s="571"/>
      <c r="VOZ381" s="571"/>
      <c r="VPA381" s="571"/>
      <c r="VPB381" s="571"/>
      <c r="VPC381" s="571"/>
      <c r="VPD381" s="571"/>
      <c r="VPE381" s="571"/>
      <c r="VPF381" s="571"/>
      <c r="VPG381" s="571"/>
      <c r="VPH381" s="571"/>
      <c r="VPI381" s="571"/>
      <c r="VPJ381" s="571"/>
      <c r="VPK381" s="571"/>
      <c r="VPL381" s="571"/>
      <c r="VPM381" s="571"/>
      <c r="VPN381" s="571"/>
      <c r="VPO381" s="571"/>
      <c r="VPP381" s="571"/>
      <c r="VPQ381" s="571"/>
      <c r="VPR381" s="571"/>
      <c r="VPS381" s="571"/>
      <c r="VPT381" s="571"/>
      <c r="VPU381" s="571"/>
      <c r="VPV381" s="571"/>
      <c r="VPW381" s="571"/>
      <c r="VPX381" s="571"/>
      <c r="VPY381" s="571"/>
      <c r="VPZ381" s="571"/>
      <c r="VQA381" s="571"/>
      <c r="VQB381" s="571"/>
      <c r="VQC381" s="571"/>
      <c r="VQD381" s="571"/>
      <c r="VQE381" s="571"/>
      <c r="VQF381" s="571"/>
      <c r="VQG381" s="571"/>
      <c r="VQH381" s="571"/>
      <c r="VQI381" s="571"/>
      <c r="VQJ381" s="571"/>
      <c r="VQK381" s="571"/>
      <c r="VQL381" s="571"/>
      <c r="VQM381" s="571"/>
      <c r="VQN381" s="571"/>
      <c r="VQO381" s="571"/>
      <c r="VQP381" s="571"/>
      <c r="VQQ381" s="571"/>
      <c r="VQR381" s="571"/>
      <c r="VQS381" s="571"/>
      <c r="VQT381" s="571"/>
      <c r="VQU381" s="571"/>
      <c r="VQV381" s="571"/>
      <c r="VQW381" s="571"/>
      <c r="VQX381" s="571"/>
      <c r="VQY381" s="571"/>
      <c r="VQZ381" s="571"/>
      <c r="VRA381" s="571"/>
      <c r="VRB381" s="571"/>
      <c r="VRC381" s="571"/>
      <c r="VRD381" s="571"/>
      <c r="VRE381" s="571"/>
      <c r="VRF381" s="571"/>
      <c r="VRG381" s="571"/>
      <c r="VRH381" s="571"/>
      <c r="VRI381" s="571"/>
      <c r="VRJ381" s="571"/>
      <c r="VRK381" s="571"/>
      <c r="VRL381" s="571"/>
      <c r="VRM381" s="571"/>
      <c r="VRN381" s="571"/>
      <c r="VRO381" s="571"/>
      <c r="VRP381" s="571"/>
      <c r="VRQ381" s="571"/>
      <c r="VRR381" s="571"/>
      <c r="VRS381" s="571"/>
      <c r="VRT381" s="571"/>
      <c r="VRU381" s="571"/>
      <c r="VRV381" s="571"/>
      <c r="VRW381" s="571"/>
      <c r="VRX381" s="571"/>
      <c r="VSA381" s="571"/>
      <c r="VSB381" s="571"/>
      <c r="VSC381" s="571"/>
      <c r="VSD381" s="571"/>
      <c r="VSE381" s="571"/>
      <c r="VSF381" s="571"/>
      <c r="VSG381" s="571"/>
      <c r="VSH381" s="571"/>
      <c r="VSI381" s="571"/>
      <c r="VSJ381" s="571"/>
      <c r="VSK381" s="571"/>
      <c r="VSL381" s="571"/>
      <c r="VSM381" s="571"/>
      <c r="VSN381" s="571"/>
      <c r="VSO381" s="571"/>
      <c r="VSP381" s="571"/>
      <c r="VSQ381" s="571"/>
      <c r="VSR381" s="571"/>
      <c r="VSS381" s="571"/>
      <c r="VST381" s="571"/>
      <c r="VSU381" s="571"/>
      <c r="VSV381" s="571"/>
      <c r="VSW381" s="571"/>
      <c r="VSX381" s="571"/>
      <c r="VSY381" s="571"/>
      <c r="VSZ381" s="571"/>
      <c r="VTA381" s="571"/>
      <c r="VTB381" s="571"/>
      <c r="VTC381" s="571"/>
      <c r="VTD381" s="571"/>
      <c r="VTE381" s="571"/>
      <c r="VTF381" s="571"/>
      <c r="VTG381" s="571"/>
      <c r="VTH381" s="571"/>
      <c r="VTI381" s="571"/>
      <c r="VTJ381" s="571"/>
      <c r="VTK381" s="571"/>
      <c r="VTL381" s="571"/>
      <c r="VTM381" s="571"/>
      <c r="VTN381" s="571"/>
      <c r="VTO381" s="571"/>
      <c r="VTP381" s="571"/>
      <c r="VTQ381" s="571"/>
      <c r="VTR381" s="571"/>
      <c r="VTS381" s="571"/>
      <c r="VTT381" s="571"/>
      <c r="VTU381" s="571"/>
      <c r="VTV381" s="571"/>
      <c r="VTW381" s="571"/>
      <c r="VTX381" s="571"/>
      <c r="VTY381" s="571"/>
      <c r="VTZ381" s="571"/>
      <c r="VUA381" s="571"/>
      <c r="VUB381" s="571"/>
      <c r="VUC381" s="571"/>
      <c r="VUD381" s="571"/>
      <c r="VUE381" s="571"/>
      <c r="VUF381" s="571"/>
      <c r="VUG381" s="571"/>
      <c r="VUH381" s="571"/>
      <c r="VUI381" s="571"/>
      <c r="VUJ381" s="571"/>
      <c r="VUK381" s="571"/>
      <c r="VUL381" s="571"/>
      <c r="VUM381" s="571"/>
      <c r="VUN381" s="571"/>
      <c r="VUO381" s="571"/>
      <c r="VUP381" s="571"/>
      <c r="VUQ381" s="571"/>
      <c r="VUR381" s="571"/>
      <c r="VUS381" s="571"/>
      <c r="VUT381" s="571"/>
      <c r="VUU381" s="571"/>
      <c r="VUV381" s="571"/>
      <c r="VUW381" s="571"/>
      <c r="VUX381" s="571"/>
      <c r="VUY381" s="571"/>
      <c r="VUZ381" s="571"/>
      <c r="VVA381" s="571"/>
      <c r="VVB381" s="571"/>
      <c r="VVC381" s="571"/>
      <c r="VVD381" s="571"/>
      <c r="VVE381" s="571"/>
      <c r="VVF381" s="571"/>
      <c r="VVG381" s="571"/>
      <c r="VVH381" s="571"/>
      <c r="VVI381" s="571"/>
      <c r="VVJ381" s="571"/>
      <c r="VVK381" s="571"/>
      <c r="VVL381" s="571"/>
      <c r="VVM381" s="571"/>
      <c r="VVN381" s="571"/>
      <c r="VVO381" s="571"/>
      <c r="VVP381" s="571"/>
      <c r="VVQ381" s="571"/>
      <c r="VVR381" s="571"/>
      <c r="VVS381" s="571"/>
      <c r="VVT381" s="571"/>
      <c r="VVU381" s="571"/>
      <c r="VVV381" s="571"/>
      <c r="VVW381" s="571"/>
      <c r="VVX381" s="571"/>
      <c r="VVY381" s="571"/>
      <c r="VVZ381" s="571"/>
      <c r="VWA381" s="571"/>
      <c r="VWB381" s="571"/>
      <c r="VWC381" s="571"/>
      <c r="VWD381" s="571"/>
      <c r="VWE381" s="571"/>
      <c r="VWF381" s="571"/>
      <c r="VWG381" s="571"/>
      <c r="VWH381" s="571"/>
      <c r="VWI381" s="571"/>
      <c r="VWJ381" s="571"/>
      <c r="VWK381" s="571"/>
      <c r="VWL381" s="571"/>
      <c r="VWM381" s="571"/>
      <c r="VWN381" s="571"/>
      <c r="VWO381" s="571"/>
      <c r="VWP381" s="571"/>
      <c r="VWQ381" s="571"/>
      <c r="VWR381" s="571"/>
      <c r="VWS381" s="571"/>
      <c r="VWT381" s="571"/>
      <c r="VWU381" s="571"/>
      <c r="VWV381" s="571"/>
      <c r="VWW381" s="571"/>
      <c r="VWX381" s="571"/>
      <c r="VWY381" s="571"/>
      <c r="VWZ381" s="571"/>
      <c r="VXA381" s="571"/>
      <c r="VXB381" s="571"/>
      <c r="VXC381" s="571"/>
      <c r="VXD381" s="571"/>
      <c r="VXE381" s="571"/>
      <c r="VXF381" s="571"/>
      <c r="VXG381" s="571"/>
      <c r="VXH381" s="571"/>
      <c r="VXI381" s="571"/>
      <c r="VXJ381" s="571"/>
      <c r="VXK381" s="571"/>
      <c r="VXL381" s="571"/>
      <c r="VXM381" s="571"/>
      <c r="VXN381" s="571"/>
      <c r="VXO381" s="571"/>
      <c r="VXP381" s="571"/>
      <c r="VXQ381" s="571"/>
      <c r="VXR381" s="571"/>
      <c r="VXS381" s="571"/>
      <c r="VXT381" s="571"/>
      <c r="VXU381" s="571"/>
      <c r="VXV381" s="571"/>
      <c r="VXW381" s="571"/>
      <c r="VXX381" s="571"/>
      <c r="VXY381" s="571"/>
      <c r="VXZ381" s="571"/>
      <c r="VYA381" s="571"/>
      <c r="VYB381" s="571"/>
      <c r="VYC381" s="571"/>
      <c r="VYD381" s="571"/>
      <c r="VYE381" s="571"/>
      <c r="VYF381" s="571"/>
      <c r="VYG381" s="571"/>
      <c r="VYH381" s="571"/>
      <c r="VYI381" s="571"/>
      <c r="VYJ381" s="571"/>
      <c r="VYK381" s="571"/>
      <c r="VYL381" s="571"/>
      <c r="VYM381" s="571"/>
      <c r="VYN381" s="571"/>
      <c r="VYO381" s="571"/>
      <c r="VYP381" s="571"/>
      <c r="VYQ381" s="571"/>
      <c r="VYR381" s="571"/>
      <c r="VYS381" s="571"/>
      <c r="VYT381" s="571"/>
      <c r="VYU381" s="571"/>
      <c r="VYV381" s="571"/>
      <c r="VYW381" s="571"/>
      <c r="VYX381" s="571"/>
      <c r="VYY381" s="571"/>
      <c r="VYZ381" s="571"/>
      <c r="VZA381" s="571"/>
      <c r="VZB381" s="571"/>
      <c r="VZC381" s="571"/>
      <c r="VZD381" s="571"/>
      <c r="VZE381" s="571"/>
      <c r="VZF381" s="571"/>
      <c r="VZG381" s="571"/>
      <c r="VZH381" s="571"/>
      <c r="VZI381" s="571"/>
      <c r="VZJ381" s="571"/>
      <c r="VZK381" s="571"/>
      <c r="VZL381" s="571"/>
      <c r="VZM381" s="571"/>
      <c r="VZN381" s="571"/>
      <c r="VZO381" s="571"/>
      <c r="VZP381" s="571"/>
      <c r="VZQ381" s="571"/>
      <c r="VZR381" s="571"/>
      <c r="VZS381" s="571"/>
      <c r="VZT381" s="571"/>
      <c r="VZU381" s="571"/>
      <c r="VZV381" s="571"/>
      <c r="VZW381" s="571"/>
      <c r="VZX381" s="571"/>
      <c r="VZY381" s="571"/>
      <c r="VZZ381" s="571"/>
      <c r="WAA381" s="571"/>
      <c r="WAB381" s="571"/>
      <c r="WAC381" s="571"/>
      <c r="WAD381" s="571"/>
      <c r="WAE381" s="571"/>
      <c r="WAF381" s="571"/>
      <c r="WAG381" s="571"/>
      <c r="WAH381" s="571"/>
      <c r="WAI381" s="571"/>
      <c r="WAJ381" s="571"/>
      <c r="WAK381" s="571"/>
      <c r="WAL381" s="571"/>
      <c r="WAM381" s="571"/>
      <c r="WAN381" s="571"/>
      <c r="WAO381" s="571"/>
      <c r="WAP381" s="571"/>
      <c r="WAQ381" s="571"/>
      <c r="WAR381" s="571"/>
      <c r="WAS381" s="571"/>
      <c r="WAT381" s="571"/>
      <c r="WAU381" s="571"/>
      <c r="WAV381" s="571"/>
      <c r="WAW381" s="571"/>
      <c r="WAX381" s="571"/>
      <c r="WAY381" s="571"/>
      <c r="WAZ381" s="571"/>
      <c r="WBA381" s="571"/>
      <c r="WBB381" s="571"/>
      <c r="WBC381" s="571"/>
      <c r="WBD381" s="571"/>
      <c r="WBE381" s="571"/>
      <c r="WBF381" s="571"/>
      <c r="WBG381" s="571"/>
      <c r="WBH381" s="571"/>
      <c r="WBI381" s="571"/>
      <c r="WBJ381" s="571"/>
      <c r="WBK381" s="571"/>
      <c r="WBL381" s="571"/>
      <c r="WBM381" s="571"/>
      <c r="WBN381" s="571"/>
      <c r="WBO381" s="571"/>
      <c r="WBP381" s="571"/>
      <c r="WBQ381" s="571"/>
      <c r="WBR381" s="571"/>
      <c r="WBS381" s="571"/>
      <c r="WBT381" s="571"/>
      <c r="WBW381" s="571"/>
      <c r="WBX381" s="571"/>
      <c r="WBY381" s="571"/>
      <c r="WBZ381" s="571"/>
      <c r="WCA381" s="571"/>
      <c r="WCB381" s="571"/>
      <c r="WCC381" s="571"/>
      <c r="WCD381" s="571"/>
      <c r="WCE381" s="571"/>
      <c r="WCF381" s="571"/>
      <c r="WCG381" s="571"/>
      <c r="WCH381" s="571"/>
      <c r="WCI381" s="571"/>
      <c r="WCJ381" s="571"/>
      <c r="WCK381" s="571"/>
      <c r="WCL381" s="571"/>
      <c r="WCM381" s="571"/>
      <c r="WCN381" s="571"/>
      <c r="WCO381" s="571"/>
      <c r="WCP381" s="571"/>
      <c r="WCQ381" s="571"/>
      <c r="WCR381" s="571"/>
      <c r="WCS381" s="571"/>
      <c r="WCT381" s="571"/>
      <c r="WCU381" s="571"/>
      <c r="WCV381" s="571"/>
      <c r="WCW381" s="571"/>
      <c r="WCX381" s="571"/>
      <c r="WCY381" s="571"/>
      <c r="WCZ381" s="571"/>
      <c r="WDA381" s="571"/>
      <c r="WDB381" s="571"/>
      <c r="WDC381" s="571"/>
      <c r="WDD381" s="571"/>
      <c r="WDE381" s="571"/>
      <c r="WDF381" s="571"/>
      <c r="WDG381" s="571"/>
      <c r="WDH381" s="571"/>
      <c r="WDI381" s="571"/>
      <c r="WDJ381" s="571"/>
      <c r="WDK381" s="571"/>
      <c r="WDL381" s="571"/>
      <c r="WDM381" s="571"/>
      <c r="WDN381" s="571"/>
      <c r="WDO381" s="571"/>
      <c r="WDP381" s="571"/>
      <c r="WDQ381" s="571"/>
      <c r="WDR381" s="571"/>
      <c r="WDS381" s="571"/>
      <c r="WDT381" s="571"/>
      <c r="WDU381" s="571"/>
      <c r="WDV381" s="571"/>
      <c r="WDW381" s="571"/>
      <c r="WDX381" s="571"/>
      <c r="WDY381" s="571"/>
      <c r="WDZ381" s="571"/>
      <c r="WEA381" s="571"/>
      <c r="WEB381" s="571"/>
      <c r="WEC381" s="571"/>
      <c r="WED381" s="571"/>
      <c r="WEE381" s="571"/>
      <c r="WEF381" s="571"/>
      <c r="WEG381" s="571"/>
      <c r="WEH381" s="571"/>
      <c r="WEI381" s="571"/>
      <c r="WEJ381" s="571"/>
      <c r="WEK381" s="571"/>
      <c r="WEL381" s="571"/>
      <c r="WEM381" s="571"/>
      <c r="WEN381" s="571"/>
      <c r="WEO381" s="571"/>
      <c r="WEP381" s="571"/>
      <c r="WEQ381" s="571"/>
      <c r="WER381" s="571"/>
      <c r="WES381" s="571"/>
      <c r="WET381" s="571"/>
      <c r="WEU381" s="571"/>
      <c r="WEV381" s="571"/>
      <c r="WEW381" s="571"/>
      <c r="WEX381" s="571"/>
      <c r="WEY381" s="571"/>
      <c r="WEZ381" s="571"/>
      <c r="WFA381" s="571"/>
      <c r="WFB381" s="571"/>
      <c r="WFC381" s="571"/>
      <c r="WFD381" s="571"/>
      <c r="WFE381" s="571"/>
      <c r="WFF381" s="571"/>
      <c r="WFG381" s="571"/>
      <c r="WFH381" s="571"/>
      <c r="WFI381" s="571"/>
      <c r="WFJ381" s="571"/>
      <c r="WFK381" s="571"/>
      <c r="WFL381" s="571"/>
      <c r="WFM381" s="571"/>
      <c r="WFN381" s="571"/>
      <c r="WFO381" s="571"/>
      <c r="WFP381" s="571"/>
      <c r="WFQ381" s="571"/>
      <c r="WFR381" s="571"/>
      <c r="WFS381" s="571"/>
      <c r="WFT381" s="571"/>
      <c r="WFU381" s="571"/>
      <c r="WFV381" s="571"/>
      <c r="WFW381" s="571"/>
      <c r="WFX381" s="571"/>
      <c r="WFY381" s="571"/>
      <c r="WFZ381" s="571"/>
      <c r="WGA381" s="571"/>
      <c r="WGB381" s="571"/>
      <c r="WGC381" s="571"/>
      <c r="WGD381" s="571"/>
      <c r="WGE381" s="571"/>
      <c r="WGF381" s="571"/>
      <c r="WGG381" s="571"/>
      <c r="WGH381" s="571"/>
      <c r="WGI381" s="571"/>
      <c r="WGJ381" s="571"/>
      <c r="WGK381" s="571"/>
      <c r="WGL381" s="571"/>
      <c r="WGM381" s="571"/>
      <c r="WGN381" s="571"/>
      <c r="WGO381" s="571"/>
      <c r="WGP381" s="571"/>
      <c r="WGQ381" s="571"/>
      <c r="WGR381" s="571"/>
      <c r="WGS381" s="571"/>
      <c r="WGT381" s="571"/>
      <c r="WGU381" s="571"/>
      <c r="WGV381" s="571"/>
      <c r="WGW381" s="571"/>
      <c r="WGX381" s="571"/>
      <c r="WGY381" s="571"/>
      <c r="WGZ381" s="571"/>
      <c r="WHA381" s="571"/>
      <c r="WHB381" s="571"/>
      <c r="WHC381" s="571"/>
      <c r="WHD381" s="571"/>
      <c r="WHE381" s="571"/>
      <c r="WHF381" s="571"/>
      <c r="WHG381" s="571"/>
      <c r="WHH381" s="571"/>
      <c r="WHI381" s="571"/>
      <c r="WHJ381" s="571"/>
      <c r="WHK381" s="571"/>
      <c r="WHL381" s="571"/>
      <c r="WHM381" s="571"/>
      <c r="WHN381" s="571"/>
      <c r="WHO381" s="571"/>
      <c r="WHP381" s="571"/>
      <c r="WHQ381" s="571"/>
      <c r="WHR381" s="571"/>
      <c r="WHS381" s="571"/>
      <c r="WHT381" s="571"/>
      <c r="WHU381" s="571"/>
      <c r="WHV381" s="571"/>
      <c r="WHW381" s="571"/>
      <c r="WHX381" s="571"/>
      <c r="WHY381" s="571"/>
      <c r="WHZ381" s="571"/>
      <c r="WIA381" s="571"/>
      <c r="WIB381" s="571"/>
      <c r="WIC381" s="571"/>
      <c r="WID381" s="571"/>
      <c r="WIE381" s="571"/>
      <c r="WIF381" s="571"/>
      <c r="WIG381" s="571"/>
      <c r="WIH381" s="571"/>
      <c r="WII381" s="571"/>
      <c r="WIJ381" s="571"/>
      <c r="WIK381" s="571"/>
      <c r="WIL381" s="571"/>
      <c r="WIM381" s="571"/>
      <c r="WIN381" s="571"/>
      <c r="WIO381" s="571"/>
      <c r="WIP381" s="571"/>
      <c r="WIQ381" s="571"/>
      <c r="WIR381" s="571"/>
      <c r="WIS381" s="571"/>
      <c r="WIT381" s="571"/>
      <c r="WIU381" s="571"/>
      <c r="WIV381" s="571"/>
      <c r="WIW381" s="571"/>
      <c r="WIX381" s="571"/>
      <c r="WIY381" s="571"/>
      <c r="WIZ381" s="571"/>
      <c r="WJA381" s="571"/>
      <c r="WJB381" s="571"/>
      <c r="WJC381" s="571"/>
      <c r="WJD381" s="571"/>
      <c r="WJE381" s="571"/>
      <c r="WJF381" s="571"/>
      <c r="WJG381" s="571"/>
      <c r="WJH381" s="571"/>
      <c r="WJI381" s="571"/>
      <c r="WJJ381" s="571"/>
      <c r="WJK381" s="571"/>
      <c r="WJL381" s="571"/>
      <c r="WJM381" s="571"/>
      <c r="WJN381" s="571"/>
      <c r="WJO381" s="571"/>
      <c r="WJP381" s="571"/>
      <c r="WJQ381" s="571"/>
      <c r="WJR381" s="571"/>
      <c r="WJS381" s="571"/>
      <c r="WJT381" s="571"/>
      <c r="WJU381" s="571"/>
      <c r="WJV381" s="571"/>
      <c r="WJW381" s="571"/>
      <c r="WJX381" s="571"/>
      <c r="WJY381" s="571"/>
      <c r="WJZ381" s="571"/>
      <c r="WKA381" s="571"/>
      <c r="WKB381" s="571"/>
      <c r="WKC381" s="571"/>
      <c r="WKD381" s="571"/>
      <c r="WKE381" s="571"/>
      <c r="WKF381" s="571"/>
      <c r="WKG381" s="571"/>
      <c r="WKH381" s="571"/>
      <c r="WKI381" s="571"/>
      <c r="WKJ381" s="571"/>
      <c r="WKK381" s="571"/>
      <c r="WKL381" s="571"/>
      <c r="WKM381" s="571"/>
      <c r="WKN381" s="571"/>
      <c r="WKO381" s="571"/>
      <c r="WKP381" s="571"/>
      <c r="WKQ381" s="571"/>
      <c r="WKR381" s="571"/>
      <c r="WKS381" s="571"/>
      <c r="WKT381" s="571"/>
      <c r="WKU381" s="571"/>
      <c r="WKV381" s="571"/>
      <c r="WKW381" s="571"/>
      <c r="WKX381" s="571"/>
      <c r="WKY381" s="571"/>
      <c r="WKZ381" s="571"/>
      <c r="WLA381" s="571"/>
      <c r="WLB381" s="571"/>
      <c r="WLC381" s="571"/>
      <c r="WLD381" s="571"/>
      <c r="WLE381" s="571"/>
      <c r="WLF381" s="571"/>
      <c r="WLG381" s="571"/>
      <c r="WLH381" s="571"/>
      <c r="WLI381" s="571"/>
      <c r="WLJ381" s="571"/>
      <c r="WLK381" s="571"/>
      <c r="WLL381" s="571"/>
      <c r="WLM381" s="571"/>
      <c r="WLN381" s="571"/>
      <c r="WLO381" s="571"/>
      <c r="WLP381" s="571"/>
      <c r="WLS381" s="571"/>
      <c r="WLT381" s="571"/>
      <c r="WLU381" s="571"/>
      <c r="WLV381" s="571"/>
      <c r="WLW381" s="571"/>
      <c r="WLX381" s="571"/>
      <c r="WLY381" s="571"/>
      <c r="WLZ381" s="571"/>
      <c r="WMA381" s="571"/>
      <c r="WMB381" s="571"/>
      <c r="WMC381" s="571"/>
      <c r="WMD381" s="571"/>
      <c r="WME381" s="571"/>
      <c r="WMF381" s="571"/>
      <c r="WMG381" s="571"/>
      <c r="WMH381" s="571"/>
      <c r="WMI381" s="571"/>
      <c r="WMJ381" s="571"/>
      <c r="WMK381" s="571"/>
      <c r="WML381" s="571"/>
      <c r="WMM381" s="571"/>
      <c r="WMN381" s="571"/>
      <c r="WMO381" s="571"/>
      <c r="WMP381" s="571"/>
      <c r="WMQ381" s="571"/>
      <c r="WMR381" s="571"/>
      <c r="WMS381" s="571"/>
      <c r="WMT381" s="571"/>
      <c r="WMU381" s="571"/>
      <c r="WMV381" s="571"/>
      <c r="WMW381" s="571"/>
      <c r="WMX381" s="571"/>
      <c r="WMY381" s="571"/>
      <c r="WMZ381" s="571"/>
      <c r="WNA381" s="571"/>
      <c r="WNB381" s="571"/>
      <c r="WNC381" s="571"/>
      <c r="WND381" s="571"/>
      <c r="WNE381" s="571"/>
      <c r="WNF381" s="571"/>
      <c r="WNG381" s="571"/>
      <c r="WNH381" s="571"/>
      <c r="WNI381" s="571"/>
      <c r="WNJ381" s="571"/>
      <c r="WNK381" s="571"/>
      <c r="WNL381" s="571"/>
      <c r="WNM381" s="571"/>
      <c r="WNN381" s="571"/>
      <c r="WNO381" s="571"/>
      <c r="WNP381" s="571"/>
      <c r="WNQ381" s="571"/>
      <c r="WNR381" s="571"/>
      <c r="WNS381" s="571"/>
      <c r="WNT381" s="571"/>
      <c r="WNU381" s="571"/>
      <c r="WNV381" s="571"/>
      <c r="WNW381" s="571"/>
      <c r="WNX381" s="571"/>
      <c r="WNY381" s="571"/>
      <c r="WNZ381" s="571"/>
      <c r="WOA381" s="571"/>
      <c r="WOB381" s="571"/>
      <c r="WOC381" s="571"/>
      <c r="WOD381" s="571"/>
      <c r="WOE381" s="571"/>
      <c r="WOF381" s="571"/>
      <c r="WOG381" s="571"/>
      <c r="WOH381" s="571"/>
      <c r="WOI381" s="571"/>
      <c r="WOJ381" s="571"/>
      <c r="WOK381" s="571"/>
      <c r="WOL381" s="571"/>
      <c r="WOM381" s="571"/>
      <c r="WON381" s="571"/>
      <c r="WOO381" s="571"/>
      <c r="WOP381" s="571"/>
      <c r="WOQ381" s="571"/>
      <c r="WOR381" s="571"/>
      <c r="WOS381" s="571"/>
      <c r="WOT381" s="571"/>
      <c r="WOU381" s="571"/>
      <c r="WOV381" s="571"/>
      <c r="WOW381" s="571"/>
      <c r="WOX381" s="571"/>
      <c r="WOY381" s="571"/>
      <c r="WOZ381" s="571"/>
      <c r="WPA381" s="571"/>
      <c r="WPB381" s="571"/>
      <c r="WPC381" s="571"/>
      <c r="WPD381" s="571"/>
      <c r="WPE381" s="571"/>
      <c r="WPF381" s="571"/>
      <c r="WPG381" s="571"/>
      <c r="WPH381" s="571"/>
      <c r="WPI381" s="571"/>
      <c r="WPJ381" s="571"/>
      <c r="WPK381" s="571"/>
      <c r="WPL381" s="571"/>
      <c r="WPM381" s="571"/>
      <c r="WPN381" s="571"/>
      <c r="WPO381" s="571"/>
      <c r="WPP381" s="571"/>
      <c r="WPQ381" s="571"/>
      <c r="WPR381" s="571"/>
      <c r="WPS381" s="571"/>
      <c r="WPT381" s="571"/>
      <c r="WPU381" s="571"/>
      <c r="WPV381" s="571"/>
      <c r="WPW381" s="571"/>
      <c r="WPX381" s="571"/>
      <c r="WPY381" s="571"/>
      <c r="WPZ381" s="571"/>
      <c r="WQA381" s="571"/>
      <c r="WQB381" s="571"/>
      <c r="WQC381" s="571"/>
      <c r="WQD381" s="571"/>
      <c r="WQE381" s="571"/>
      <c r="WQF381" s="571"/>
      <c r="WQG381" s="571"/>
      <c r="WQH381" s="571"/>
      <c r="WQI381" s="571"/>
      <c r="WQJ381" s="571"/>
      <c r="WQK381" s="571"/>
      <c r="WQL381" s="571"/>
      <c r="WQM381" s="571"/>
      <c r="WQN381" s="571"/>
      <c r="WQO381" s="571"/>
      <c r="WQP381" s="571"/>
      <c r="WQQ381" s="571"/>
      <c r="WQR381" s="571"/>
      <c r="WQS381" s="571"/>
      <c r="WQT381" s="571"/>
      <c r="WQU381" s="571"/>
      <c r="WQV381" s="571"/>
      <c r="WQW381" s="571"/>
      <c r="WQX381" s="571"/>
      <c r="WQY381" s="571"/>
      <c r="WQZ381" s="571"/>
      <c r="WRA381" s="571"/>
      <c r="WRB381" s="571"/>
      <c r="WRC381" s="571"/>
      <c r="WRD381" s="571"/>
      <c r="WRE381" s="571"/>
      <c r="WRF381" s="571"/>
      <c r="WRG381" s="571"/>
      <c r="WRH381" s="571"/>
      <c r="WRI381" s="571"/>
      <c r="WRJ381" s="571"/>
      <c r="WRK381" s="571"/>
      <c r="WRL381" s="571"/>
      <c r="WRM381" s="571"/>
      <c r="WRN381" s="571"/>
      <c r="WRO381" s="571"/>
      <c r="WRP381" s="571"/>
      <c r="WRQ381" s="571"/>
      <c r="WRR381" s="571"/>
      <c r="WRS381" s="571"/>
      <c r="WRT381" s="571"/>
      <c r="WRU381" s="571"/>
      <c r="WRV381" s="571"/>
      <c r="WRW381" s="571"/>
      <c r="WRX381" s="571"/>
      <c r="WRY381" s="571"/>
      <c r="WRZ381" s="571"/>
      <c r="WSA381" s="571"/>
      <c r="WSB381" s="571"/>
      <c r="WSC381" s="571"/>
      <c r="WSD381" s="571"/>
      <c r="WSE381" s="571"/>
      <c r="WSF381" s="571"/>
      <c r="WSG381" s="571"/>
      <c r="WSH381" s="571"/>
      <c r="WSI381" s="571"/>
      <c r="WSJ381" s="571"/>
      <c r="WSK381" s="571"/>
      <c r="WSL381" s="571"/>
      <c r="WSM381" s="571"/>
      <c r="WSN381" s="571"/>
      <c r="WSO381" s="571"/>
      <c r="WSP381" s="571"/>
      <c r="WSQ381" s="571"/>
      <c r="WSR381" s="571"/>
      <c r="WSS381" s="571"/>
      <c r="WST381" s="571"/>
      <c r="WSU381" s="571"/>
      <c r="WSV381" s="571"/>
      <c r="WSW381" s="571"/>
      <c r="WSX381" s="571"/>
      <c r="WSY381" s="571"/>
      <c r="WSZ381" s="571"/>
      <c r="WTA381" s="571"/>
      <c r="WTB381" s="571"/>
      <c r="WTC381" s="571"/>
      <c r="WTD381" s="571"/>
      <c r="WTE381" s="571"/>
      <c r="WTF381" s="571"/>
      <c r="WTG381" s="571"/>
      <c r="WTH381" s="571"/>
      <c r="WTI381" s="571"/>
      <c r="WTJ381" s="571"/>
      <c r="WTK381" s="571"/>
      <c r="WTL381" s="571"/>
      <c r="WTM381" s="571"/>
      <c r="WTN381" s="571"/>
      <c r="WTO381" s="571"/>
      <c r="WTP381" s="571"/>
      <c r="WTQ381" s="571"/>
      <c r="WTR381" s="571"/>
      <c r="WTS381" s="571"/>
      <c r="WTT381" s="571"/>
      <c r="WTU381" s="571"/>
      <c r="WTV381" s="571"/>
      <c r="WTW381" s="571"/>
      <c r="WTX381" s="571"/>
      <c r="WTY381" s="571"/>
      <c r="WTZ381" s="571"/>
      <c r="WUA381" s="571"/>
      <c r="WUB381" s="571"/>
      <c r="WUC381" s="571"/>
      <c r="WUD381" s="571"/>
      <c r="WUE381" s="571"/>
      <c r="WUF381" s="571"/>
      <c r="WUG381" s="571"/>
      <c r="WUH381" s="571"/>
      <c r="WUI381" s="571"/>
      <c r="WUJ381" s="571"/>
      <c r="WUK381" s="571"/>
      <c r="WUL381" s="571"/>
      <c r="WUM381" s="571"/>
      <c r="WUN381" s="571"/>
      <c r="WUO381" s="571"/>
      <c r="WUP381" s="571"/>
      <c r="WUQ381" s="571"/>
      <c r="WUR381" s="571"/>
      <c r="WUS381" s="571"/>
      <c r="WUT381" s="571"/>
      <c r="WUU381" s="571"/>
      <c r="WUV381" s="571"/>
      <c r="WUW381" s="571"/>
      <c r="WUX381" s="571"/>
      <c r="WUY381" s="571"/>
      <c r="WUZ381" s="571"/>
      <c r="WVA381" s="571"/>
      <c r="WVB381" s="571"/>
      <c r="WVC381" s="571"/>
      <c r="WVD381" s="571"/>
      <c r="WVE381" s="571"/>
      <c r="WVF381" s="571"/>
      <c r="WVG381" s="571"/>
      <c r="WVH381" s="571"/>
      <c r="WVI381" s="571"/>
      <c r="WVJ381" s="571"/>
      <c r="WVK381" s="571"/>
      <c r="WVL381" s="571"/>
      <c r="WVO381" s="571"/>
      <c r="WVP381" s="571"/>
      <c r="WVQ381" s="571"/>
      <c r="WVR381" s="571"/>
      <c r="WVS381" s="571"/>
      <c r="WVT381" s="571"/>
      <c r="WVU381" s="571"/>
      <c r="WVV381" s="571"/>
      <c r="WVW381" s="571"/>
      <c r="WVX381" s="571"/>
      <c r="WVY381" s="571"/>
      <c r="WVZ381" s="571"/>
      <c r="WWA381" s="571"/>
      <c r="WWB381" s="571"/>
      <c r="WWC381" s="571"/>
      <c r="WWD381" s="571"/>
      <c r="WWE381" s="571"/>
      <c r="WWF381" s="571"/>
      <c r="WWG381" s="571"/>
      <c r="WWH381" s="571"/>
      <c r="WWI381" s="571"/>
      <c r="WWJ381" s="571"/>
      <c r="WWK381" s="571"/>
      <c r="WWL381" s="571"/>
      <c r="WWM381" s="571"/>
      <c r="WWN381" s="571"/>
      <c r="WWO381" s="571"/>
      <c r="WWP381" s="571"/>
      <c r="WWQ381" s="571"/>
      <c r="WWR381" s="571"/>
      <c r="WWS381" s="571"/>
      <c r="WWT381" s="571"/>
      <c r="WWU381" s="571"/>
      <c r="WWV381" s="571"/>
      <c r="WWW381" s="571"/>
      <c r="WWX381" s="571"/>
      <c r="WWY381" s="571"/>
      <c r="WWZ381" s="571"/>
      <c r="WXA381" s="571"/>
      <c r="WXB381" s="571"/>
      <c r="WXC381" s="571"/>
      <c r="WXD381" s="571"/>
      <c r="WXE381" s="571"/>
      <c r="WXF381" s="571"/>
      <c r="WXG381" s="571"/>
      <c r="WXH381" s="571"/>
      <c r="WXI381" s="571"/>
      <c r="WXJ381" s="571"/>
      <c r="WXK381" s="571"/>
      <c r="WXL381" s="571"/>
      <c r="WXM381" s="571"/>
      <c r="WXN381" s="571"/>
      <c r="WXO381" s="571"/>
      <c r="WXP381" s="571"/>
      <c r="WXQ381" s="571"/>
      <c r="WXR381" s="571"/>
      <c r="WXS381" s="571"/>
      <c r="WXT381" s="571"/>
      <c r="WXU381" s="571"/>
      <c r="WXV381" s="571"/>
      <c r="WXW381" s="571"/>
      <c r="WXX381" s="571"/>
      <c r="WXY381" s="571"/>
      <c r="WXZ381" s="571"/>
      <c r="WYA381" s="571"/>
      <c r="WYB381" s="571"/>
      <c r="WYC381" s="571"/>
      <c r="WYD381" s="571"/>
      <c r="WYE381" s="571"/>
      <c r="WYF381" s="571"/>
      <c r="WYG381" s="571"/>
      <c r="WYH381" s="571"/>
      <c r="WYI381" s="571"/>
      <c r="WYJ381" s="571"/>
      <c r="WYK381" s="571"/>
      <c r="WYL381" s="571"/>
      <c r="WYM381" s="571"/>
      <c r="WYN381" s="571"/>
      <c r="WYO381" s="571"/>
      <c r="WYP381" s="571"/>
      <c r="WYQ381" s="571"/>
      <c r="WYR381" s="571"/>
      <c r="WYS381" s="571"/>
      <c r="WYT381" s="571"/>
      <c r="WYU381" s="571"/>
      <c r="WYV381" s="571"/>
      <c r="WYW381" s="571"/>
      <c r="WYX381" s="571"/>
      <c r="WYY381" s="571"/>
      <c r="WYZ381" s="571"/>
      <c r="WZA381" s="571"/>
      <c r="WZB381" s="571"/>
      <c r="WZC381" s="571"/>
      <c r="WZD381" s="571"/>
      <c r="WZE381" s="571"/>
      <c r="WZF381" s="571"/>
      <c r="WZG381" s="571"/>
      <c r="WZH381" s="571"/>
      <c r="WZI381" s="571"/>
      <c r="WZJ381" s="571"/>
      <c r="WZK381" s="571"/>
      <c r="WZL381" s="571"/>
      <c r="WZM381" s="571"/>
      <c r="WZN381" s="571"/>
      <c r="WZO381" s="571"/>
      <c r="WZP381" s="571"/>
      <c r="WZQ381" s="571"/>
      <c r="WZR381" s="571"/>
      <c r="WZS381" s="571"/>
      <c r="WZT381" s="571"/>
      <c r="WZU381" s="571"/>
      <c r="WZV381" s="571"/>
      <c r="WZW381" s="571"/>
      <c r="WZX381" s="571"/>
      <c r="WZY381" s="571"/>
      <c r="WZZ381" s="571"/>
      <c r="XAA381" s="571"/>
      <c r="XAB381" s="571"/>
      <c r="XAC381" s="571"/>
      <c r="XAD381" s="571"/>
      <c r="XAE381" s="571"/>
      <c r="XAF381" s="571"/>
      <c r="XAG381" s="571"/>
      <c r="XAH381" s="571"/>
      <c r="XAI381" s="571"/>
      <c r="XAJ381" s="571"/>
      <c r="XAK381" s="571"/>
      <c r="XAL381" s="571"/>
      <c r="XAM381" s="571"/>
      <c r="XAN381" s="571"/>
      <c r="XAO381" s="571"/>
      <c r="XAP381" s="571"/>
      <c r="XAQ381" s="571"/>
      <c r="XAR381" s="571"/>
      <c r="XAS381" s="571"/>
      <c r="XAT381" s="571"/>
      <c r="XAU381" s="571"/>
      <c r="XAV381" s="571"/>
      <c r="XAW381" s="571"/>
      <c r="XAX381" s="571"/>
      <c r="XAY381" s="571"/>
      <c r="XAZ381" s="571"/>
      <c r="XBA381" s="571"/>
      <c r="XBB381" s="571"/>
      <c r="XBC381" s="571"/>
      <c r="XBD381" s="571"/>
      <c r="XBE381" s="571"/>
      <c r="XBF381" s="571"/>
      <c r="XBG381" s="571"/>
      <c r="XBH381" s="571"/>
      <c r="XBI381" s="571"/>
      <c r="XBJ381" s="571"/>
      <c r="XBK381" s="571"/>
      <c r="XBL381" s="571"/>
      <c r="XBM381" s="571"/>
      <c r="XBN381" s="571"/>
      <c r="XBO381" s="571"/>
      <c r="XBP381" s="571"/>
      <c r="XBQ381" s="571"/>
      <c r="XBR381" s="571"/>
      <c r="XBS381" s="571"/>
      <c r="XBT381" s="571"/>
      <c r="XBU381" s="571"/>
      <c r="XBV381" s="571"/>
      <c r="XBW381" s="571"/>
      <c r="XBX381" s="571"/>
      <c r="XBY381" s="571"/>
      <c r="XBZ381" s="571"/>
      <c r="XCA381" s="571"/>
      <c r="XCB381" s="571"/>
      <c r="XCC381" s="571"/>
      <c r="XCD381" s="571"/>
      <c r="XCE381" s="571"/>
      <c r="XCF381" s="571"/>
      <c r="XCG381" s="571"/>
      <c r="XCH381" s="571"/>
      <c r="XCI381" s="571"/>
      <c r="XCJ381" s="571"/>
      <c r="XCK381" s="571"/>
      <c r="XCL381" s="571"/>
      <c r="XCM381" s="571"/>
      <c r="XCN381" s="571"/>
      <c r="XCO381" s="571"/>
      <c r="XCP381" s="571"/>
      <c r="XCQ381" s="571"/>
      <c r="XCR381" s="571"/>
      <c r="XCS381" s="571"/>
      <c r="XCT381" s="571"/>
      <c r="XCU381" s="571"/>
      <c r="XCV381" s="571"/>
      <c r="XCW381" s="571"/>
      <c r="XCX381" s="571"/>
      <c r="XCY381" s="571"/>
      <c r="XCZ381" s="571"/>
      <c r="XDA381" s="571"/>
      <c r="XDB381" s="571"/>
      <c r="XDC381" s="571"/>
      <c r="XDD381" s="571"/>
      <c r="XDE381" s="571"/>
      <c r="XDF381" s="571"/>
      <c r="XDG381" s="571"/>
      <c r="XDH381" s="571"/>
      <c r="XDI381" s="571"/>
      <c r="XDJ381" s="571"/>
      <c r="XDK381" s="571"/>
      <c r="XDL381" s="571"/>
      <c r="XDM381" s="571"/>
      <c r="XDN381" s="571"/>
      <c r="XDO381" s="571"/>
      <c r="XDP381" s="571"/>
      <c r="XDQ381" s="571"/>
      <c r="XDR381" s="571"/>
    </row>
    <row r="382" spans="1:16346" s="447" customFormat="1" ht="30.75" customHeight="1">
      <c r="A382" s="702">
        <v>368</v>
      </c>
      <c r="B382" s="703">
        <v>368</v>
      </c>
      <c r="C382" s="704"/>
      <c r="D382" s="705"/>
      <c r="E382" s="622" t="s">
        <v>1408</v>
      </c>
      <c r="F382" s="623" t="s">
        <v>1409</v>
      </c>
      <c r="G382" s="707">
        <v>15</v>
      </c>
      <c r="H382" s="708">
        <v>7.5119999999999996</v>
      </c>
      <c r="I382" s="708"/>
      <c r="J382" s="708"/>
      <c r="K382" s="722">
        <v>600.6</v>
      </c>
      <c r="L382" s="708">
        <v>8.5540000000000003</v>
      </c>
      <c r="M382" s="709"/>
      <c r="N382" s="708"/>
      <c r="O382" s="710">
        <v>15</v>
      </c>
      <c r="P382" s="708">
        <v>0.47</v>
      </c>
      <c r="Q382" s="711">
        <f t="shared" si="36"/>
        <v>16.535999999999998</v>
      </c>
      <c r="R382" s="695"/>
      <c r="S382" s="689">
        <f t="shared" si="37"/>
        <v>240000</v>
      </c>
      <c r="T382" s="634">
        <f t="shared" si="38"/>
        <v>0</v>
      </c>
      <c r="U382" s="635">
        <f t="shared" si="39"/>
        <v>273273</v>
      </c>
      <c r="V382" s="635">
        <f t="shared" si="40"/>
        <v>0</v>
      </c>
      <c r="W382" s="636">
        <f t="shared" si="41"/>
        <v>15000</v>
      </c>
      <c r="X382" s="637">
        <f t="shared" si="35"/>
        <v>528273</v>
      </c>
      <c r="Y382" s="447">
        <v>500044.80000000005</v>
      </c>
      <c r="Z382" s="448"/>
    </row>
    <row r="383" spans="1:16346" s="447" customFormat="1" ht="30.75" customHeight="1">
      <c r="A383" s="702">
        <v>369</v>
      </c>
      <c r="B383" s="703">
        <v>369</v>
      </c>
      <c r="C383" s="704"/>
      <c r="D383" s="705"/>
      <c r="E383" s="622" t="s">
        <v>1410</v>
      </c>
      <c r="F383" s="623" t="s">
        <v>1411</v>
      </c>
      <c r="G383" s="707">
        <v>15</v>
      </c>
      <c r="H383" s="708">
        <v>7.5119999999999996</v>
      </c>
      <c r="I383" s="708"/>
      <c r="J383" s="708"/>
      <c r="K383" s="722">
        <v>529.76</v>
      </c>
      <c r="L383" s="708">
        <v>7.5449999999999999</v>
      </c>
      <c r="M383" s="709"/>
      <c r="N383" s="708"/>
      <c r="O383" s="710">
        <v>15</v>
      </c>
      <c r="P383" s="708">
        <v>0.47</v>
      </c>
      <c r="Q383" s="711">
        <f t="shared" si="36"/>
        <v>15.526999999999999</v>
      </c>
      <c r="R383" s="695"/>
      <c r="S383" s="689">
        <f t="shared" si="37"/>
        <v>240000</v>
      </c>
      <c r="T383" s="634">
        <f t="shared" si="38"/>
        <v>0</v>
      </c>
      <c r="U383" s="635">
        <f t="shared" si="39"/>
        <v>241040.8</v>
      </c>
      <c r="V383" s="635">
        <f t="shared" si="40"/>
        <v>0</v>
      </c>
      <c r="W383" s="636">
        <f t="shared" si="41"/>
        <v>15000</v>
      </c>
      <c r="X383" s="637">
        <f t="shared" si="35"/>
        <v>496040.8</v>
      </c>
      <c r="Y383" s="447">
        <v>491035.8</v>
      </c>
      <c r="Z383" s="448"/>
    </row>
    <row r="384" spans="1:16346" s="447" customFormat="1" ht="30.75" customHeight="1">
      <c r="A384" s="702">
        <v>370</v>
      </c>
      <c r="B384" s="703">
        <v>370</v>
      </c>
      <c r="C384" s="704"/>
      <c r="D384" s="705"/>
      <c r="E384" s="622" t="s">
        <v>1972</v>
      </c>
      <c r="F384" s="623" t="s">
        <v>1973</v>
      </c>
      <c r="G384" s="707">
        <v>14</v>
      </c>
      <c r="H384" s="708">
        <v>7.0110000000000001</v>
      </c>
      <c r="I384" s="708"/>
      <c r="J384" s="708"/>
      <c r="K384" s="722">
        <v>550</v>
      </c>
      <c r="L384" s="708">
        <v>7.8330000000000002</v>
      </c>
      <c r="M384" s="709"/>
      <c r="N384" s="708"/>
      <c r="O384" s="710">
        <v>14</v>
      </c>
      <c r="P384" s="708">
        <v>0.438</v>
      </c>
      <c r="Q384" s="711">
        <f t="shared" si="36"/>
        <v>15.282000000000002</v>
      </c>
      <c r="R384" s="695"/>
      <c r="S384" s="689">
        <f t="shared" si="37"/>
        <v>224000</v>
      </c>
      <c r="T384" s="634">
        <f t="shared" si="38"/>
        <v>0</v>
      </c>
      <c r="U384" s="635">
        <f t="shared" si="39"/>
        <v>250250</v>
      </c>
      <c r="V384" s="635">
        <f t="shared" si="40"/>
        <v>0</v>
      </c>
      <c r="W384" s="636">
        <f t="shared" si="41"/>
        <v>14000</v>
      </c>
      <c r="X384" s="637">
        <f t="shared" si="35"/>
        <v>488250</v>
      </c>
      <c r="Y384" s="447">
        <v>473034.80000000005</v>
      </c>
      <c r="Z384" s="448"/>
    </row>
    <row r="385" spans="1:26" s="447" customFormat="1" ht="30.75" customHeight="1">
      <c r="A385" s="702">
        <v>371</v>
      </c>
      <c r="B385" s="703">
        <v>371</v>
      </c>
      <c r="C385" s="704"/>
      <c r="D385" s="705"/>
      <c r="E385" s="622" t="s">
        <v>1974</v>
      </c>
      <c r="F385" s="623" t="s">
        <v>1391</v>
      </c>
      <c r="G385" s="707">
        <v>13</v>
      </c>
      <c r="H385" s="708">
        <v>6.51</v>
      </c>
      <c r="I385" s="708"/>
      <c r="J385" s="708"/>
      <c r="K385" s="722">
        <v>608.08000000000004</v>
      </c>
      <c r="L385" s="708">
        <v>8.66</v>
      </c>
      <c r="M385" s="709"/>
      <c r="N385" s="708"/>
      <c r="O385" s="710">
        <v>13</v>
      </c>
      <c r="P385" s="708">
        <v>0.40699999999999997</v>
      </c>
      <c r="Q385" s="711">
        <f t="shared" si="36"/>
        <v>15.577</v>
      </c>
      <c r="R385" s="695"/>
      <c r="S385" s="689">
        <f t="shared" si="37"/>
        <v>208000</v>
      </c>
      <c r="T385" s="634">
        <f t="shared" si="38"/>
        <v>0</v>
      </c>
      <c r="U385" s="635">
        <f t="shared" si="39"/>
        <v>276676.40000000002</v>
      </c>
      <c r="V385" s="635">
        <f t="shared" si="40"/>
        <v>0</v>
      </c>
      <c r="W385" s="636">
        <f t="shared" si="41"/>
        <v>13000</v>
      </c>
      <c r="X385" s="637">
        <f t="shared" si="35"/>
        <v>497676.4</v>
      </c>
      <c r="Y385" s="447">
        <v>512274</v>
      </c>
      <c r="Z385" s="448"/>
    </row>
    <row r="386" spans="1:26" s="447" customFormat="1" ht="30.75" customHeight="1">
      <c r="A386" s="702">
        <v>372</v>
      </c>
      <c r="B386" s="703">
        <v>372</v>
      </c>
      <c r="C386" s="704"/>
      <c r="D386" s="705"/>
      <c r="E386" s="622" t="s">
        <v>1389</v>
      </c>
      <c r="F386" s="623" t="s">
        <v>1390</v>
      </c>
      <c r="G386" s="707">
        <v>13</v>
      </c>
      <c r="H386" s="708">
        <v>6.51</v>
      </c>
      <c r="I386" s="708"/>
      <c r="J386" s="708"/>
      <c r="K386" s="722">
        <v>608.96</v>
      </c>
      <c r="L386" s="708">
        <v>8.673</v>
      </c>
      <c r="M386" s="709"/>
      <c r="N386" s="708"/>
      <c r="O386" s="710">
        <v>13</v>
      </c>
      <c r="P386" s="708">
        <v>0.40699999999999997</v>
      </c>
      <c r="Q386" s="711">
        <f t="shared" si="36"/>
        <v>15.59</v>
      </c>
      <c r="R386" s="695"/>
      <c r="S386" s="689">
        <f t="shared" si="37"/>
        <v>208000</v>
      </c>
      <c r="T386" s="634">
        <f t="shared" si="38"/>
        <v>0</v>
      </c>
      <c r="U386" s="635">
        <f t="shared" si="39"/>
        <v>277076.8</v>
      </c>
      <c r="V386" s="635">
        <f t="shared" si="40"/>
        <v>0</v>
      </c>
      <c r="W386" s="636">
        <f t="shared" si="41"/>
        <v>13000</v>
      </c>
      <c r="X386" s="637">
        <f t="shared" si="35"/>
        <v>498076.8</v>
      </c>
      <c r="Y386" s="447">
        <v>497859.6</v>
      </c>
      <c r="Z386" s="448"/>
    </row>
    <row r="387" spans="1:26" s="447" customFormat="1" ht="30.75" customHeight="1">
      <c r="A387" s="702">
        <v>373</v>
      </c>
      <c r="B387" s="703">
        <v>373</v>
      </c>
      <c r="C387" s="704"/>
      <c r="D387" s="705"/>
      <c r="E387" s="622" t="s">
        <v>1569</v>
      </c>
      <c r="F387" s="623" t="s">
        <v>1570</v>
      </c>
      <c r="G387" s="707">
        <v>14</v>
      </c>
      <c r="H387" s="708">
        <v>7.0110000000000001</v>
      </c>
      <c r="I387" s="708"/>
      <c r="J387" s="708"/>
      <c r="K387" s="722">
        <v>561.44000000000005</v>
      </c>
      <c r="L387" s="708">
        <v>7.9960000000000004</v>
      </c>
      <c r="M387" s="709"/>
      <c r="N387" s="708"/>
      <c r="O387" s="710">
        <v>14</v>
      </c>
      <c r="P387" s="708">
        <v>0.438</v>
      </c>
      <c r="Q387" s="711">
        <f t="shared" si="36"/>
        <v>15.445000000000002</v>
      </c>
      <c r="R387" s="695"/>
      <c r="S387" s="689">
        <f t="shared" si="37"/>
        <v>224000</v>
      </c>
      <c r="T387" s="634">
        <f t="shared" si="38"/>
        <v>0</v>
      </c>
      <c r="U387" s="635">
        <f t="shared" si="39"/>
        <v>255455.2</v>
      </c>
      <c r="V387" s="635">
        <f t="shared" si="40"/>
        <v>0</v>
      </c>
      <c r="W387" s="636">
        <f t="shared" si="41"/>
        <v>14000</v>
      </c>
      <c r="X387" s="637">
        <f t="shared" si="35"/>
        <v>493455.2</v>
      </c>
      <c r="Y387" s="447">
        <v>547125.80000000005</v>
      </c>
      <c r="Z387" s="448"/>
    </row>
    <row r="388" spans="1:26" s="447" customFormat="1" ht="30.75" customHeight="1">
      <c r="A388" s="702">
        <v>374</v>
      </c>
      <c r="B388" s="703">
        <v>374</v>
      </c>
      <c r="C388" s="704"/>
      <c r="D388" s="705"/>
      <c r="E388" s="622" t="s">
        <v>1394</v>
      </c>
      <c r="F388" s="623" t="s">
        <v>1395</v>
      </c>
      <c r="G388" s="707">
        <v>14</v>
      </c>
      <c r="H388" s="708">
        <v>7.0110000000000001</v>
      </c>
      <c r="I388" s="708"/>
      <c r="J388" s="708"/>
      <c r="K388" s="722">
        <v>557.91999999999996</v>
      </c>
      <c r="L388" s="708">
        <v>7.9459999999999997</v>
      </c>
      <c r="M388" s="709"/>
      <c r="N388" s="708"/>
      <c r="O388" s="710">
        <v>14</v>
      </c>
      <c r="P388" s="708">
        <v>0.438</v>
      </c>
      <c r="Q388" s="711">
        <f t="shared" si="36"/>
        <v>15.395000000000001</v>
      </c>
      <c r="R388" s="695"/>
      <c r="S388" s="689">
        <f t="shared" si="37"/>
        <v>224000</v>
      </c>
      <c r="T388" s="634">
        <f t="shared" si="38"/>
        <v>0</v>
      </c>
      <c r="U388" s="635">
        <f t="shared" si="39"/>
        <v>253853.59999999998</v>
      </c>
      <c r="V388" s="635">
        <f t="shared" si="40"/>
        <v>0</v>
      </c>
      <c r="W388" s="636">
        <f t="shared" si="41"/>
        <v>14000</v>
      </c>
      <c r="X388" s="637">
        <f t="shared" si="35"/>
        <v>491853.6</v>
      </c>
      <c r="Y388" s="447">
        <v>550729.39999999991</v>
      </c>
      <c r="Z388" s="448"/>
    </row>
    <row r="389" spans="1:26" s="447" customFormat="1" ht="30.75" customHeight="1">
      <c r="A389" s="702">
        <v>375</v>
      </c>
      <c r="B389" s="703">
        <v>375</v>
      </c>
      <c r="C389" s="704"/>
      <c r="D389" s="705"/>
      <c r="E389" s="622" t="s">
        <v>1396</v>
      </c>
      <c r="F389" s="623" t="s">
        <v>1397</v>
      </c>
      <c r="G389" s="707">
        <v>14</v>
      </c>
      <c r="H389" s="708">
        <v>7.0110000000000001</v>
      </c>
      <c r="I389" s="708"/>
      <c r="J389" s="708"/>
      <c r="K389" s="722">
        <v>729.96</v>
      </c>
      <c r="L389" s="708">
        <v>10.396000000000001</v>
      </c>
      <c r="M389" s="709"/>
      <c r="N389" s="708"/>
      <c r="O389" s="710">
        <v>14</v>
      </c>
      <c r="P389" s="708">
        <v>0.438</v>
      </c>
      <c r="Q389" s="711">
        <f t="shared" si="36"/>
        <v>17.844999999999999</v>
      </c>
      <c r="R389" s="695"/>
      <c r="S389" s="689">
        <f t="shared" si="37"/>
        <v>224000</v>
      </c>
      <c r="T389" s="634">
        <f t="shared" si="38"/>
        <v>0</v>
      </c>
      <c r="U389" s="635">
        <f t="shared" si="39"/>
        <v>332131.8</v>
      </c>
      <c r="V389" s="635">
        <f t="shared" si="40"/>
        <v>0</v>
      </c>
      <c r="W389" s="636">
        <f t="shared" si="41"/>
        <v>14000</v>
      </c>
      <c r="X389" s="637">
        <f t="shared" si="35"/>
        <v>570131.80000000005</v>
      </c>
      <c r="Y389" s="447">
        <v>561540.19999999995</v>
      </c>
      <c r="Z389" s="448"/>
    </row>
    <row r="390" spans="1:26" s="447" customFormat="1" ht="30.75" customHeight="1">
      <c r="A390" s="702">
        <v>376</v>
      </c>
      <c r="B390" s="703">
        <v>376</v>
      </c>
      <c r="C390" s="704"/>
      <c r="D390" s="705"/>
      <c r="E390" s="622" t="s">
        <v>1430</v>
      </c>
      <c r="F390" s="623" t="s">
        <v>1431</v>
      </c>
      <c r="G390" s="707">
        <v>15</v>
      </c>
      <c r="H390" s="708">
        <v>7.5119999999999996</v>
      </c>
      <c r="I390" s="708"/>
      <c r="J390" s="708"/>
      <c r="K390" s="722">
        <v>842.16</v>
      </c>
      <c r="L390" s="708">
        <v>11.994</v>
      </c>
      <c r="M390" s="709"/>
      <c r="N390" s="708"/>
      <c r="O390" s="710">
        <v>15</v>
      </c>
      <c r="P390" s="708">
        <v>0.47</v>
      </c>
      <c r="Q390" s="711">
        <f t="shared" si="36"/>
        <v>19.975999999999999</v>
      </c>
      <c r="R390" s="695"/>
      <c r="S390" s="689">
        <f t="shared" si="37"/>
        <v>240000</v>
      </c>
      <c r="T390" s="634">
        <f t="shared" si="38"/>
        <v>0</v>
      </c>
      <c r="U390" s="635">
        <f t="shared" si="39"/>
        <v>383182.8</v>
      </c>
      <c r="V390" s="635">
        <f t="shared" si="40"/>
        <v>0</v>
      </c>
      <c r="W390" s="636">
        <f t="shared" si="41"/>
        <v>15000</v>
      </c>
      <c r="X390" s="637">
        <f t="shared" si="35"/>
        <v>638182.80000000005</v>
      </c>
      <c r="Y390" s="447">
        <v>620382</v>
      </c>
      <c r="Z390" s="448"/>
    </row>
    <row r="391" spans="1:26" s="447" customFormat="1" ht="30.75" customHeight="1">
      <c r="A391" s="702">
        <v>377</v>
      </c>
      <c r="B391" s="703">
        <v>377</v>
      </c>
      <c r="C391" s="704"/>
      <c r="D391" s="705"/>
      <c r="E391" s="622" t="s">
        <v>1432</v>
      </c>
      <c r="F391" s="623" t="s">
        <v>1433</v>
      </c>
      <c r="G391" s="707">
        <v>15</v>
      </c>
      <c r="H391" s="708">
        <v>7.5119999999999996</v>
      </c>
      <c r="I391" s="708"/>
      <c r="J391" s="708"/>
      <c r="K391" s="722">
        <v>782.32</v>
      </c>
      <c r="L391" s="708">
        <v>11.141999999999999</v>
      </c>
      <c r="M391" s="709"/>
      <c r="N391" s="708"/>
      <c r="O391" s="710">
        <v>15</v>
      </c>
      <c r="P391" s="708">
        <v>0.47</v>
      </c>
      <c r="Q391" s="711">
        <f t="shared" si="36"/>
        <v>19.123999999999999</v>
      </c>
      <c r="R391" s="695"/>
      <c r="S391" s="689">
        <f t="shared" si="37"/>
        <v>240000</v>
      </c>
      <c r="T391" s="634">
        <f t="shared" si="38"/>
        <v>0</v>
      </c>
      <c r="U391" s="635">
        <f t="shared" si="39"/>
        <v>355955.60000000003</v>
      </c>
      <c r="V391" s="635">
        <f t="shared" si="40"/>
        <v>0</v>
      </c>
      <c r="W391" s="636">
        <f t="shared" si="41"/>
        <v>15000</v>
      </c>
      <c r="X391" s="637">
        <f t="shared" si="35"/>
        <v>610955.60000000009</v>
      </c>
      <c r="Y391" s="447">
        <v>613975.60000000009</v>
      </c>
      <c r="Z391" s="448"/>
    </row>
    <row r="392" spans="1:26" s="447" customFormat="1" ht="30.75" customHeight="1">
      <c r="A392" s="702">
        <v>378</v>
      </c>
      <c r="B392" s="703">
        <v>378</v>
      </c>
      <c r="C392" s="704"/>
      <c r="D392" s="705"/>
      <c r="E392" s="622" t="s">
        <v>1625</v>
      </c>
      <c r="F392" s="623" t="s">
        <v>1626</v>
      </c>
      <c r="G392" s="707">
        <v>15</v>
      </c>
      <c r="H392" s="708">
        <v>7.5119999999999996</v>
      </c>
      <c r="I392" s="708"/>
      <c r="J392" s="708"/>
      <c r="K392" s="722">
        <v>851.4</v>
      </c>
      <c r="L392" s="708">
        <v>12.125999999999999</v>
      </c>
      <c r="M392" s="709"/>
      <c r="N392" s="708"/>
      <c r="O392" s="710">
        <v>15</v>
      </c>
      <c r="P392" s="708">
        <v>0.47</v>
      </c>
      <c r="Q392" s="711">
        <f t="shared" si="36"/>
        <v>20.107999999999997</v>
      </c>
      <c r="R392" s="695"/>
      <c r="S392" s="689">
        <f t="shared" si="37"/>
        <v>240000</v>
      </c>
      <c r="T392" s="634">
        <f t="shared" si="38"/>
        <v>0</v>
      </c>
      <c r="U392" s="635">
        <f t="shared" si="39"/>
        <v>387387</v>
      </c>
      <c r="V392" s="635">
        <f t="shared" si="40"/>
        <v>0</v>
      </c>
      <c r="W392" s="636">
        <f t="shared" si="41"/>
        <v>15000</v>
      </c>
      <c r="X392" s="637">
        <f t="shared" si="35"/>
        <v>642387</v>
      </c>
      <c r="Y392" s="447">
        <v>565310</v>
      </c>
      <c r="Z392" s="448"/>
    </row>
    <row r="393" spans="1:26" s="447" customFormat="1" ht="30.75" customHeight="1">
      <c r="A393" s="702">
        <v>379</v>
      </c>
      <c r="B393" s="703">
        <v>379</v>
      </c>
      <c r="C393" s="704"/>
      <c r="D393" s="705"/>
      <c r="E393" s="622" t="s">
        <v>1623</v>
      </c>
      <c r="F393" s="623" t="s">
        <v>1624</v>
      </c>
      <c r="G393" s="707">
        <v>15</v>
      </c>
      <c r="H393" s="708">
        <v>7.5119999999999996</v>
      </c>
      <c r="I393" s="708"/>
      <c r="J393" s="708"/>
      <c r="K393" s="722">
        <v>849.2</v>
      </c>
      <c r="L393" s="708">
        <v>12.095000000000001</v>
      </c>
      <c r="M393" s="709"/>
      <c r="N393" s="708"/>
      <c r="O393" s="710">
        <v>15</v>
      </c>
      <c r="P393" s="708">
        <v>0.47</v>
      </c>
      <c r="Q393" s="711">
        <f t="shared" si="36"/>
        <v>20.076999999999998</v>
      </c>
      <c r="R393" s="695"/>
      <c r="S393" s="689">
        <f t="shared" si="37"/>
        <v>240000</v>
      </c>
      <c r="T393" s="634">
        <f t="shared" si="38"/>
        <v>0</v>
      </c>
      <c r="U393" s="635">
        <f t="shared" si="39"/>
        <v>386386</v>
      </c>
      <c r="V393" s="635">
        <f t="shared" si="40"/>
        <v>0</v>
      </c>
      <c r="W393" s="636">
        <f t="shared" si="41"/>
        <v>15000</v>
      </c>
      <c r="X393" s="637">
        <f t="shared" si="35"/>
        <v>641386</v>
      </c>
      <c r="Y393" s="447">
        <v>567312</v>
      </c>
      <c r="Z393" s="448"/>
    </row>
    <row r="394" spans="1:26" s="447" customFormat="1" ht="30.75" customHeight="1">
      <c r="A394" s="702">
        <v>380</v>
      </c>
      <c r="B394" s="703">
        <v>380</v>
      </c>
      <c r="C394" s="704"/>
      <c r="D394" s="705"/>
      <c r="E394" s="622" t="s">
        <v>1571</v>
      </c>
      <c r="F394" s="623" t="s">
        <v>1572</v>
      </c>
      <c r="G394" s="707">
        <v>15</v>
      </c>
      <c r="H394" s="708">
        <v>7.5119999999999996</v>
      </c>
      <c r="I394" s="708"/>
      <c r="J394" s="708"/>
      <c r="K394" s="722">
        <v>845.24</v>
      </c>
      <c r="L394" s="708">
        <v>12.038</v>
      </c>
      <c r="M394" s="709"/>
      <c r="N394" s="708"/>
      <c r="O394" s="710">
        <v>15</v>
      </c>
      <c r="P394" s="708">
        <v>0.47</v>
      </c>
      <c r="Q394" s="711">
        <f t="shared" si="36"/>
        <v>20.02</v>
      </c>
      <c r="R394" s="695"/>
      <c r="S394" s="689">
        <f t="shared" si="37"/>
        <v>240000</v>
      </c>
      <c r="T394" s="634">
        <f t="shared" si="38"/>
        <v>0</v>
      </c>
      <c r="U394" s="635">
        <f t="shared" si="39"/>
        <v>384584.2</v>
      </c>
      <c r="V394" s="635">
        <f t="shared" si="40"/>
        <v>0</v>
      </c>
      <c r="W394" s="636">
        <f t="shared" si="41"/>
        <v>15000</v>
      </c>
      <c r="X394" s="637">
        <f t="shared" si="35"/>
        <v>639584.19999999995</v>
      </c>
      <c r="Y394" s="447">
        <v>589951.6</v>
      </c>
      <c r="Z394" s="448"/>
    </row>
    <row r="395" spans="1:26" s="447" customFormat="1" ht="30.75" customHeight="1">
      <c r="A395" s="702">
        <v>381</v>
      </c>
      <c r="B395" s="703">
        <v>381</v>
      </c>
      <c r="C395" s="704"/>
      <c r="D395" s="705"/>
      <c r="E395" s="622" t="s">
        <v>1392</v>
      </c>
      <c r="F395" s="623" t="s">
        <v>1393</v>
      </c>
      <c r="G395" s="707">
        <v>15</v>
      </c>
      <c r="H395" s="708">
        <v>7.5119999999999996</v>
      </c>
      <c r="I395" s="708"/>
      <c r="J395" s="708"/>
      <c r="K395" s="722">
        <v>857.56000000000006</v>
      </c>
      <c r="L395" s="708">
        <v>12.214</v>
      </c>
      <c r="M395" s="709"/>
      <c r="N395" s="708"/>
      <c r="O395" s="710">
        <v>15</v>
      </c>
      <c r="P395" s="708">
        <v>0.47</v>
      </c>
      <c r="Q395" s="711">
        <f t="shared" si="36"/>
        <v>20.195999999999998</v>
      </c>
      <c r="R395" s="695"/>
      <c r="S395" s="689">
        <f t="shared" si="37"/>
        <v>240000</v>
      </c>
      <c r="T395" s="634">
        <f t="shared" si="38"/>
        <v>0</v>
      </c>
      <c r="U395" s="635">
        <f t="shared" si="39"/>
        <v>390189.80000000005</v>
      </c>
      <c r="V395" s="635">
        <f t="shared" si="40"/>
        <v>0</v>
      </c>
      <c r="W395" s="636">
        <f t="shared" si="41"/>
        <v>15000</v>
      </c>
      <c r="X395" s="637">
        <f t="shared" si="35"/>
        <v>645189.80000000005</v>
      </c>
      <c r="Y395" s="447">
        <v>597158.80000000005</v>
      </c>
      <c r="Z395" s="448"/>
    </row>
    <row r="396" spans="1:26" s="447" customFormat="1" ht="30.75" customHeight="1">
      <c r="A396" s="702">
        <v>382</v>
      </c>
      <c r="B396" s="703">
        <v>382</v>
      </c>
      <c r="C396" s="704"/>
      <c r="D396" s="705"/>
      <c r="E396" s="622" t="s">
        <v>1412</v>
      </c>
      <c r="F396" s="623" t="s">
        <v>1413</v>
      </c>
      <c r="G396" s="707">
        <v>15</v>
      </c>
      <c r="H396" s="708">
        <v>7.5119999999999996</v>
      </c>
      <c r="I396" s="708"/>
      <c r="J396" s="708"/>
      <c r="K396" s="722">
        <v>781.88</v>
      </c>
      <c r="L396" s="708">
        <v>11.135999999999999</v>
      </c>
      <c r="M396" s="709"/>
      <c r="N396" s="708"/>
      <c r="O396" s="710">
        <v>15</v>
      </c>
      <c r="P396" s="708">
        <v>0.47</v>
      </c>
      <c r="Q396" s="711">
        <f t="shared" si="36"/>
        <v>19.117999999999999</v>
      </c>
      <c r="R396" s="695"/>
      <c r="S396" s="689">
        <f t="shared" si="37"/>
        <v>240000</v>
      </c>
      <c r="T396" s="634">
        <f t="shared" si="38"/>
        <v>0</v>
      </c>
      <c r="U396" s="635">
        <f t="shared" si="39"/>
        <v>355755.4</v>
      </c>
      <c r="V396" s="635">
        <f t="shared" si="40"/>
        <v>0</v>
      </c>
      <c r="W396" s="636">
        <f t="shared" si="41"/>
        <v>15000</v>
      </c>
      <c r="X396" s="637">
        <f t="shared" si="35"/>
        <v>610755.4</v>
      </c>
      <c r="Y396" s="447">
        <v>605367</v>
      </c>
      <c r="Z396" s="448"/>
    </row>
    <row r="397" spans="1:26" s="447" customFormat="1" ht="30.75" customHeight="1">
      <c r="A397" s="702">
        <v>383</v>
      </c>
      <c r="B397" s="703">
        <v>383</v>
      </c>
      <c r="C397" s="704"/>
      <c r="D397" s="705"/>
      <c r="E397" s="622" t="s">
        <v>1975</v>
      </c>
      <c r="F397" s="623" t="s">
        <v>1976</v>
      </c>
      <c r="G397" s="707">
        <v>15</v>
      </c>
      <c r="H397" s="708">
        <v>7.5119999999999996</v>
      </c>
      <c r="I397" s="708"/>
      <c r="J397" s="708"/>
      <c r="K397" s="722">
        <v>767.8</v>
      </c>
      <c r="L397" s="708">
        <v>10.935</v>
      </c>
      <c r="M397" s="709"/>
      <c r="N397" s="708"/>
      <c r="O397" s="710">
        <v>15</v>
      </c>
      <c r="P397" s="708">
        <v>0.47</v>
      </c>
      <c r="Q397" s="711">
        <f t="shared" si="36"/>
        <v>18.916999999999998</v>
      </c>
      <c r="R397" s="695"/>
      <c r="S397" s="689">
        <f t="shared" si="37"/>
        <v>240000</v>
      </c>
      <c r="T397" s="634">
        <f t="shared" si="38"/>
        <v>0</v>
      </c>
      <c r="U397" s="635">
        <f t="shared" si="39"/>
        <v>349349</v>
      </c>
      <c r="V397" s="635">
        <f t="shared" si="40"/>
        <v>0</v>
      </c>
      <c r="W397" s="636">
        <f t="shared" si="41"/>
        <v>15000</v>
      </c>
      <c r="X397" s="637">
        <f t="shared" si="35"/>
        <v>604349</v>
      </c>
      <c r="Y397" s="447">
        <v>628990.60000000009</v>
      </c>
      <c r="Z397" s="448"/>
    </row>
    <row r="398" spans="1:26" s="447" customFormat="1" ht="30.75" customHeight="1">
      <c r="A398" s="702">
        <v>384</v>
      </c>
      <c r="B398" s="703">
        <v>384</v>
      </c>
      <c r="C398" s="704"/>
      <c r="D398" s="705"/>
      <c r="E398" s="622" t="s">
        <v>1608</v>
      </c>
      <c r="F398" s="623" t="s">
        <v>1609</v>
      </c>
      <c r="G398" s="707">
        <v>15</v>
      </c>
      <c r="H398" s="708">
        <v>7.5119999999999996</v>
      </c>
      <c r="I398" s="708"/>
      <c r="J398" s="708"/>
      <c r="K398" s="722">
        <v>850.96</v>
      </c>
      <c r="L398" s="708">
        <v>12.12</v>
      </c>
      <c r="M398" s="709"/>
      <c r="N398" s="708"/>
      <c r="O398" s="710">
        <v>15</v>
      </c>
      <c r="P398" s="708">
        <v>0.47</v>
      </c>
      <c r="Q398" s="711">
        <f t="shared" si="36"/>
        <v>20.101999999999997</v>
      </c>
      <c r="R398" s="695"/>
      <c r="S398" s="689">
        <f t="shared" si="37"/>
        <v>240000</v>
      </c>
      <c r="T398" s="634">
        <f t="shared" si="38"/>
        <v>0</v>
      </c>
      <c r="U398" s="635">
        <f t="shared" si="39"/>
        <v>387186.8</v>
      </c>
      <c r="V398" s="635">
        <f t="shared" si="40"/>
        <v>0</v>
      </c>
      <c r="W398" s="636">
        <f t="shared" si="41"/>
        <v>15000</v>
      </c>
      <c r="X398" s="637">
        <f t="shared" si="35"/>
        <v>642186.80000000005</v>
      </c>
      <c r="Y398" s="447">
        <v>503899.6</v>
      </c>
      <c r="Z398" s="448"/>
    </row>
    <row r="399" spans="1:26" s="447" customFormat="1" ht="30.75" customHeight="1">
      <c r="A399" s="702">
        <v>385</v>
      </c>
      <c r="B399" s="703">
        <v>385</v>
      </c>
      <c r="C399" s="704"/>
      <c r="D399" s="705"/>
      <c r="E399" s="622" t="s">
        <v>1610</v>
      </c>
      <c r="F399" s="623" t="s">
        <v>1611</v>
      </c>
      <c r="G399" s="707">
        <v>15</v>
      </c>
      <c r="H399" s="708">
        <v>7.5119999999999996</v>
      </c>
      <c r="I399" s="708"/>
      <c r="J399" s="708"/>
      <c r="K399" s="722">
        <v>797.28</v>
      </c>
      <c r="L399" s="708">
        <v>11.355</v>
      </c>
      <c r="M399" s="709"/>
      <c r="N399" s="708"/>
      <c r="O399" s="710">
        <v>15</v>
      </c>
      <c r="P399" s="708">
        <v>0.47</v>
      </c>
      <c r="Q399" s="711">
        <f t="shared" si="36"/>
        <v>19.337</v>
      </c>
      <c r="R399" s="695"/>
      <c r="S399" s="689">
        <f t="shared" si="37"/>
        <v>240000</v>
      </c>
      <c r="T399" s="634">
        <f t="shared" si="38"/>
        <v>0</v>
      </c>
      <c r="U399" s="635">
        <f t="shared" si="39"/>
        <v>362762.39999999997</v>
      </c>
      <c r="V399" s="635">
        <f t="shared" si="40"/>
        <v>0</v>
      </c>
      <c r="W399" s="636">
        <f t="shared" si="41"/>
        <v>15000</v>
      </c>
      <c r="X399" s="637">
        <f t="shared" ref="X399:X462" si="42">S399+T399+U399+V399+W399</f>
        <v>617762.39999999991</v>
      </c>
      <c r="Y399" s="447">
        <v>459054.80000000005</v>
      </c>
      <c r="Z399" s="448"/>
    </row>
    <row r="400" spans="1:26" s="447" customFormat="1" ht="30.75" customHeight="1">
      <c r="A400" s="702">
        <v>386</v>
      </c>
      <c r="B400" s="703">
        <v>386</v>
      </c>
      <c r="C400" s="704"/>
      <c r="D400" s="705"/>
      <c r="E400" s="622" t="s">
        <v>1617</v>
      </c>
      <c r="F400" s="623" t="s">
        <v>1618</v>
      </c>
      <c r="G400" s="707">
        <v>14</v>
      </c>
      <c r="H400" s="708">
        <v>7.0110000000000001</v>
      </c>
      <c r="I400" s="708"/>
      <c r="J400" s="708"/>
      <c r="K400" s="722">
        <v>645.04</v>
      </c>
      <c r="L400" s="708">
        <v>9.1869999999999994</v>
      </c>
      <c r="M400" s="709"/>
      <c r="N400" s="708"/>
      <c r="O400" s="710">
        <v>14</v>
      </c>
      <c r="P400" s="708">
        <v>0.438</v>
      </c>
      <c r="Q400" s="711">
        <f t="shared" ref="Q400:Q463" si="43">H400+L400+N400+P400+J400</f>
        <v>16.635999999999999</v>
      </c>
      <c r="R400" s="695"/>
      <c r="S400" s="689">
        <f t="shared" ref="S400:S463" si="44">G400*16000</f>
        <v>224000</v>
      </c>
      <c r="T400" s="634">
        <f t="shared" ref="T400:T463" si="45">I400*17000</f>
        <v>0</v>
      </c>
      <c r="U400" s="635">
        <f t="shared" ref="U400:U463" si="46">K400*455</f>
        <v>293493.2</v>
      </c>
      <c r="V400" s="635">
        <f t="shared" ref="V400:V463" si="47">M400*555</f>
        <v>0</v>
      </c>
      <c r="W400" s="636">
        <f t="shared" ref="W400:W463" si="48">O400*1000</f>
        <v>14000</v>
      </c>
      <c r="X400" s="637">
        <f t="shared" si="42"/>
        <v>531493.19999999995</v>
      </c>
      <c r="Y400" s="447">
        <v>565143.80000000005</v>
      </c>
      <c r="Z400" s="448"/>
    </row>
    <row r="401" spans="1:26" s="447" customFormat="1" ht="30.75" customHeight="1">
      <c r="A401" s="702">
        <v>387</v>
      </c>
      <c r="B401" s="703">
        <v>387</v>
      </c>
      <c r="C401" s="704"/>
      <c r="D401" s="705"/>
      <c r="E401" s="622" t="s">
        <v>1619</v>
      </c>
      <c r="F401" s="623" t="s">
        <v>1620</v>
      </c>
      <c r="G401" s="707">
        <v>15</v>
      </c>
      <c r="H401" s="708">
        <v>7.5119999999999996</v>
      </c>
      <c r="I401" s="708"/>
      <c r="J401" s="708"/>
      <c r="K401" s="722">
        <v>687.28</v>
      </c>
      <c r="L401" s="708">
        <v>9.7880000000000003</v>
      </c>
      <c r="M401" s="709"/>
      <c r="N401" s="708"/>
      <c r="O401" s="710">
        <v>15</v>
      </c>
      <c r="P401" s="708">
        <v>0.47</v>
      </c>
      <c r="Q401" s="711">
        <f t="shared" si="43"/>
        <v>17.77</v>
      </c>
      <c r="R401" s="695"/>
      <c r="S401" s="689">
        <f t="shared" si="44"/>
        <v>240000</v>
      </c>
      <c r="T401" s="634">
        <f t="shared" si="45"/>
        <v>0</v>
      </c>
      <c r="U401" s="635">
        <f t="shared" si="46"/>
        <v>312712.39999999997</v>
      </c>
      <c r="V401" s="635">
        <f t="shared" si="47"/>
        <v>0</v>
      </c>
      <c r="W401" s="636">
        <f t="shared" si="48"/>
        <v>15000</v>
      </c>
      <c r="X401" s="637">
        <f t="shared" si="42"/>
        <v>567712.39999999991</v>
      </c>
      <c r="Y401" s="447">
        <v>562741.4</v>
      </c>
      <c r="Z401" s="448"/>
    </row>
    <row r="402" spans="1:26" s="447" customFormat="1" ht="30.75" customHeight="1">
      <c r="A402" s="702">
        <v>388</v>
      </c>
      <c r="B402" s="703">
        <v>388</v>
      </c>
      <c r="C402" s="704"/>
      <c r="D402" s="705"/>
      <c r="E402" s="622" t="s">
        <v>1434</v>
      </c>
      <c r="F402" s="623" t="s">
        <v>1435</v>
      </c>
      <c r="G402" s="707">
        <v>15</v>
      </c>
      <c r="H402" s="708">
        <v>7.5119999999999996</v>
      </c>
      <c r="I402" s="708"/>
      <c r="J402" s="708"/>
      <c r="K402" s="722">
        <v>824.56000000000006</v>
      </c>
      <c r="L402" s="708">
        <v>11.744</v>
      </c>
      <c r="M402" s="709"/>
      <c r="N402" s="708"/>
      <c r="O402" s="710">
        <v>15</v>
      </c>
      <c r="P402" s="708">
        <v>0.47</v>
      </c>
      <c r="Q402" s="711">
        <f t="shared" si="43"/>
        <v>19.725999999999999</v>
      </c>
      <c r="R402" s="695"/>
      <c r="S402" s="689">
        <f t="shared" si="44"/>
        <v>240000</v>
      </c>
      <c r="T402" s="634">
        <f t="shared" si="45"/>
        <v>0</v>
      </c>
      <c r="U402" s="635">
        <f t="shared" si="46"/>
        <v>375174.80000000005</v>
      </c>
      <c r="V402" s="635">
        <f t="shared" si="47"/>
        <v>0</v>
      </c>
      <c r="W402" s="636">
        <f t="shared" si="48"/>
        <v>15000</v>
      </c>
      <c r="X402" s="637">
        <f t="shared" si="42"/>
        <v>630174.80000000005</v>
      </c>
      <c r="Y402" s="447">
        <v>571716.4</v>
      </c>
      <c r="Z402" s="448"/>
    </row>
    <row r="403" spans="1:26" s="447" customFormat="1" ht="30.75" customHeight="1">
      <c r="A403" s="702">
        <v>389</v>
      </c>
      <c r="B403" s="703">
        <v>389</v>
      </c>
      <c r="C403" s="704"/>
      <c r="D403" s="705"/>
      <c r="E403" s="622" t="s">
        <v>1436</v>
      </c>
      <c r="F403" s="623" t="s">
        <v>1437</v>
      </c>
      <c r="G403" s="707">
        <v>15</v>
      </c>
      <c r="H403" s="708">
        <v>7.5119999999999996</v>
      </c>
      <c r="I403" s="708"/>
      <c r="J403" s="708"/>
      <c r="K403" s="722">
        <v>784.52</v>
      </c>
      <c r="L403" s="708">
        <v>11.173</v>
      </c>
      <c r="M403" s="709"/>
      <c r="N403" s="708"/>
      <c r="O403" s="710">
        <v>15</v>
      </c>
      <c r="P403" s="708">
        <v>0.47</v>
      </c>
      <c r="Q403" s="711">
        <f t="shared" si="43"/>
        <v>19.154999999999998</v>
      </c>
      <c r="R403" s="695"/>
      <c r="S403" s="689">
        <f t="shared" si="44"/>
        <v>240000</v>
      </c>
      <c r="T403" s="634">
        <f t="shared" si="45"/>
        <v>0</v>
      </c>
      <c r="U403" s="635">
        <f t="shared" si="46"/>
        <v>356956.6</v>
      </c>
      <c r="V403" s="635">
        <f t="shared" si="47"/>
        <v>0</v>
      </c>
      <c r="W403" s="636">
        <f t="shared" si="48"/>
        <v>15000</v>
      </c>
      <c r="X403" s="637">
        <f t="shared" si="42"/>
        <v>611956.6</v>
      </c>
      <c r="Y403" s="447">
        <v>545290</v>
      </c>
      <c r="Z403" s="448"/>
    </row>
    <row r="404" spans="1:26" s="447" customFormat="1" ht="30.75" customHeight="1">
      <c r="A404" s="702">
        <v>390</v>
      </c>
      <c r="B404" s="703">
        <v>390</v>
      </c>
      <c r="C404" s="704"/>
      <c r="D404" s="705"/>
      <c r="E404" s="622" t="s">
        <v>1424</v>
      </c>
      <c r="F404" s="623" t="s">
        <v>1425</v>
      </c>
      <c r="G404" s="707">
        <v>14</v>
      </c>
      <c r="H404" s="708">
        <v>7.0110000000000001</v>
      </c>
      <c r="I404" s="708"/>
      <c r="J404" s="708"/>
      <c r="K404" s="722">
        <v>784.52</v>
      </c>
      <c r="L404" s="708">
        <v>11.173</v>
      </c>
      <c r="M404" s="709"/>
      <c r="N404" s="708"/>
      <c r="O404" s="710">
        <v>14</v>
      </c>
      <c r="P404" s="708">
        <v>0.438</v>
      </c>
      <c r="Q404" s="711">
        <f t="shared" si="43"/>
        <v>18.622</v>
      </c>
      <c r="R404" s="695"/>
      <c r="S404" s="689">
        <f t="shared" si="44"/>
        <v>224000</v>
      </c>
      <c r="T404" s="634">
        <f t="shared" si="45"/>
        <v>0</v>
      </c>
      <c r="U404" s="635">
        <f t="shared" si="46"/>
        <v>356956.6</v>
      </c>
      <c r="V404" s="635">
        <f t="shared" si="47"/>
        <v>0</v>
      </c>
      <c r="W404" s="636">
        <f t="shared" si="48"/>
        <v>14000</v>
      </c>
      <c r="X404" s="637">
        <f t="shared" si="42"/>
        <v>594956.6</v>
      </c>
      <c r="Y404" s="447">
        <v>596558.19999999995</v>
      </c>
      <c r="Z404" s="448"/>
    </row>
    <row r="405" spans="1:26" s="447" customFormat="1" ht="30.75" customHeight="1">
      <c r="A405" s="702">
        <v>391</v>
      </c>
      <c r="B405" s="703">
        <v>391</v>
      </c>
      <c r="C405" s="704"/>
      <c r="D405" s="705"/>
      <c r="E405" s="622" t="s">
        <v>1422</v>
      </c>
      <c r="F405" s="623" t="s">
        <v>1423</v>
      </c>
      <c r="G405" s="707">
        <v>14</v>
      </c>
      <c r="H405" s="708">
        <v>7.0110000000000001</v>
      </c>
      <c r="I405" s="708"/>
      <c r="J405" s="708"/>
      <c r="K405" s="722">
        <v>831.6</v>
      </c>
      <c r="L405" s="708">
        <v>11.843999999999999</v>
      </c>
      <c r="M405" s="709"/>
      <c r="N405" s="708"/>
      <c r="O405" s="710">
        <v>14</v>
      </c>
      <c r="P405" s="708">
        <v>0.438</v>
      </c>
      <c r="Q405" s="711">
        <f t="shared" si="43"/>
        <v>19.292999999999999</v>
      </c>
      <c r="R405" s="695"/>
      <c r="S405" s="689">
        <f t="shared" si="44"/>
        <v>224000</v>
      </c>
      <c r="T405" s="634">
        <f t="shared" si="45"/>
        <v>0</v>
      </c>
      <c r="U405" s="635">
        <f t="shared" si="46"/>
        <v>378378</v>
      </c>
      <c r="V405" s="635">
        <f t="shared" si="47"/>
        <v>0</v>
      </c>
      <c r="W405" s="636">
        <f t="shared" si="48"/>
        <v>14000</v>
      </c>
      <c r="X405" s="637">
        <f t="shared" si="42"/>
        <v>616378</v>
      </c>
      <c r="Y405" s="447">
        <v>600161.80000000005</v>
      </c>
      <c r="Z405" s="448"/>
    </row>
    <row r="406" spans="1:26" s="447" customFormat="1" ht="30.75" customHeight="1">
      <c r="A406" s="702">
        <v>392</v>
      </c>
      <c r="B406" s="703">
        <v>392</v>
      </c>
      <c r="C406" s="704"/>
      <c r="D406" s="705"/>
      <c r="E406" s="622" t="s">
        <v>1722</v>
      </c>
      <c r="F406" s="623" t="s">
        <v>1744</v>
      </c>
      <c r="G406" s="707">
        <v>13</v>
      </c>
      <c r="H406" s="708">
        <v>6.51</v>
      </c>
      <c r="I406" s="708"/>
      <c r="J406" s="708"/>
      <c r="K406" s="722">
        <v>744.92</v>
      </c>
      <c r="L406" s="708">
        <v>10.609</v>
      </c>
      <c r="M406" s="709"/>
      <c r="N406" s="708"/>
      <c r="O406" s="710">
        <v>13</v>
      </c>
      <c r="P406" s="708">
        <v>0.40699999999999997</v>
      </c>
      <c r="Q406" s="711">
        <f t="shared" si="43"/>
        <v>17.526</v>
      </c>
      <c r="R406" s="695"/>
      <c r="S406" s="689">
        <f t="shared" si="44"/>
        <v>208000</v>
      </c>
      <c r="T406" s="634">
        <f t="shared" si="45"/>
        <v>0</v>
      </c>
      <c r="U406" s="635">
        <f t="shared" si="46"/>
        <v>338938.6</v>
      </c>
      <c r="V406" s="635">
        <f t="shared" si="47"/>
        <v>0</v>
      </c>
      <c r="W406" s="636">
        <f t="shared" si="48"/>
        <v>13000</v>
      </c>
      <c r="X406" s="637">
        <f t="shared" si="42"/>
        <v>559938.6</v>
      </c>
      <c r="Y406" s="447">
        <v>498311</v>
      </c>
      <c r="Z406" s="448"/>
    </row>
    <row r="407" spans="1:26" s="447" customFormat="1" ht="30.75" customHeight="1">
      <c r="A407" s="702">
        <v>393</v>
      </c>
      <c r="B407" s="703">
        <v>393</v>
      </c>
      <c r="C407" s="704"/>
      <c r="D407" s="705"/>
      <c r="E407" s="622" t="s">
        <v>1573</v>
      </c>
      <c r="F407" s="623" t="s">
        <v>1574</v>
      </c>
      <c r="G407" s="707">
        <v>13</v>
      </c>
      <c r="H407" s="708">
        <v>6.51</v>
      </c>
      <c r="I407" s="708"/>
      <c r="J407" s="708"/>
      <c r="K407" s="722">
        <v>827.64</v>
      </c>
      <c r="L407" s="708">
        <v>11.788</v>
      </c>
      <c r="M407" s="709"/>
      <c r="N407" s="708"/>
      <c r="O407" s="710">
        <v>13</v>
      </c>
      <c r="P407" s="708">
        <v>0.40699999999999997</v>
      </c>
      <c r="Q407" s="711">
        <f t="shared" si="43"/>
        <v>18.705000000000002</v>
      </c>
      <c r="R407" s="695"/>
      <c r="S407" s="689">
        <f t="shared" si="44"/>
        <v>208000</v>
      </c>
      <c r="T407" s="634">
        <f t="shared" si="45"/>
        <v>0</v>
      </c>
      <c r="U407" s="635">
        <f t="shared" si="46"/>
        <v>376576.2</v>
      </c>
      <c r="V407" s="635">
        <f t="shared" si="47"/>
        <v>0</v>
      </c>
      <c r="W407" s="636">
        <f t="shared" si="48"/>
        <v>13000</v>
      </c>
      <c r="X407" s="637">
        <f t="shared" si="42"/>
        <v>597576.19999999995</v>
      </c>
      <c r="Y407" s="447">
        <v>488684.39999999997</v>
      </c>
      <c r="Z407" s="448"/>
    </row>
    <row r="408" spans="1:26" s="447" customFormat="1" ht="30.75" customHeight="1">
      <c r="A408" s="702">
        <v>394</v>
      </c>
      <c r="B408" s="703">
        <v>394</v>
      </c>
      <c r="C408" s="704"/>
      <c r="D408" s="705"/>
      <c r="E408" s="622" t="s">
        <v>1426</v>
      </c>
      <c r="F408" s="623" t="s">
        <v>1427</v>
      </c>
      <c r="G408" s="707">
        <v>15</v>
      </c>
      <c r="H408" s="708">
        <v>7.5119999999999996</v>
      </c>
      <c r="I408" s="708"/>
      <c r="J408" s="708"/>
      <c r="K408" s="722">
        <v>627.44000000000005</v>
      </c>
      <c r="L408" s="708">
        <v>8.9359999999999999</v>
      </c>
      <c r="M408" s="709"/>
      <c r="N408" s="708"/>
      <c r="O408" s="710">
        <v>15</v>
      </c>
      <c r="P408" s="708">
        <v>0.47</v>
      </c>
      <c r="Q408" s="711">
        <f t="shared" si="43"/>
        <v>16.917999999999999</v>
      </c>
      <c r="R408" s="695"/>
      <c r="S408" s="689">
        <f t="shared" si="44"/>
        <v>240000</v>
      </c>
      <c r="T408" s="634">
        <f t="shared" si="45"/>
        <v>0</v>
      </c>
      <c r="U408" s="635">
        <f t="shared" si="46"/>
        <v>285485.2</v>
      </c>
      <c r="V408" s="635">
        <f t="shared" si="47"/>
        <v>0</v>
      </c>
      <c r="W408" s="636">
        <f t="shared" si="48"/>
        <v>15000</v>
      </c>
      <c r="X408" s="637">
        <f t="shared" si="42"/>
        <v>540485.19999999995</v>
      </c>
      <c r="Y408" s="447">
        <v>469248</v>
      </c>
      <c r="Z408" s="448"/>
    </row>
    <row r="409" spans="1:26" s="447" customFormat="1" ht="30.75" customHeight="1">
      <c r="A409" s="702">
        <v>395</v>
      </c>
      <c r="B409" s="703">
        <v>395</v>
      </c>
      <c r="C409" s="704"/>
      <c r="D409" s="705"/>
      <c r="E409" s="622" t="s">
        <v>1614</v>
      </c>
      <c r="F409" s="623" t="s">
        <v>1615</v>
      </c>
      <c r="G409" s="707">
        <v>15</v>
      </c>
      <c r="H409" s="708">
        <v>7.5119999999999996</v>
      </c>
      <c r="I409" s="708"/>
      <c r="J409" s="708"/>
      <c r="K409" s="722">
        <v>630.96</v>
      </c>
      <c r="L409" s="708">
        <v>8.9860000000000007</v>
      </c>
      <c r="M409" s="709"/>
      <c r="N409" s="708"/>
      <c r="O409" s="710">
        <v>15</v>
      </c>
      <c r="P409" s="708">
        <v>0.47</v>
      </c>
      <c r="Q409" s="711">
        <f t="shared" si="43"/>
        <v>16.968</v>
      </c>
      <c r="R409" s="695"/>
      <c r="S409" s="689">
        <f t="shared" si="44"/>
        <v>240000</v>
      </c>
      <c r="T409" s="634">
        <f t="shared" si="45"/>
        <v>0</v>
      </c>
      <c r="U409" s="635">
        <f t="shared" si="46"/>
        <v>287086.8</v>
      </c>
      <c r="V409" s="635">
        <f t="shared" si="47"/>
        <v>0</v>
      </c>
      <c r="W409" s="636">
        <f t="shared" si="48"/>
        <v>15000</v>
      </c>
      <c r="X409" s="637">
        <f t="shared" si="42"/>
        <v>542086.80000000005</v>
      </c>
      <c r="Y409" s="447">
        <v>483061.80000000005</v>
      </c>
      <c r="Z409" s="448"/>
    </row>
    <row r="410" spans="1:26" s="628" customFormat="1" ht="30.75" customHeight="1">
      <c r="A410" s="716">
        <v>396</v>
      </c>
      <c r="B410" s="703">
        <v>396</v>
      </c>
      <c r="C410" s="736"/>
      <c r="D410" s="737"/>
      <c r="E410" s="725" t="s">
        <v>1980</v>
      </c>
      <c r="F410" s="715" t="s">
        <v>1981</v>
      </c>
      <c r="G410" s="707">
        <v>14</v>
      </c>
      <c r="H410" s="708">
        <v>7.0110000000000001</v>
      </c>
      <c r="I410" s="720"/>
      <c r="J410" s="708"/>
      <c r="K410" s="710">
        <v>820.6</v>
      </c>
      <c r="L410" s="708">
        <v>11.686999999999999</v>
      </c>
      <c r="M410" s="710"/>
      <c r="N410" s="720"/>
      <c r="O410" s="710">
        <v>14</v>
      </c>
      <c r="P410" s="708">
        <v>0.438</v>
      </c>
      <c r="Q410" s="721">
        <f t="shared" si="43"/>
        <v>19.135999999999999</v>
      </c>
      <c r="R410" s="698"/>
      <c r="S410" s="691">
        <f t="shared" si="44"/>
        <v>224000</v>
      </c>
      <c r="T410" s="682">
        <f t="shared" si="45"/>
        <v>0</v>
      </c>
      <c r="U410" s="683">
        <f t="shared" si="46"/>
        <v>373373</v>
      </c>
      <c r="V410" s="683">
        <f t="shared" si="47"/>
        <v>0</v>
      </c>
      <c r="W410" s="684">
        <f t="shared" si="48"/>
        <v>14000</v>
      </c>
      <c r="X410" s="685">
        <f t="shared" si="42"/>
        <v>611373</v>
      </c>
      <c r="Y410" s="628">
        <v>546308</v>
      </c>
      <c r="Z410" s="629"/>
    </row>
    <row r="411" spans="1:26" s="628" customFormat="1" ht="30.75" customHeight="1">
      <c r="A411" s="716">
        <v>397</v>
      </c>
      <c r="B411" s="703">
        <v>397</v>
      </c>
      <c r="C411" s="736"/>
      <c r="D411" s="737"/>
      <c r="E411" s="726" t="s">
        <v>1414</v>
      </c>
      <c r="F411" s="727" t="s">
        <v>1415</v>
      </c>
      <c r="G411" s="707">
        <v>14</v>
      </c>
      <c r="H411" s="708">
        <v>7.0110000000000001</v>
      </c>
      <c r="I411" s="720"/>
      <c r="J411" s="708"/>
      <c r="K411" s="710">
        <v>725.12</v>
      </c>
      <c r="L411" s="708">
        <v>10.327</v>
      </c>
      <c r="M411" s="710"/>
      <c r="N411" s="720"/>
      <c r="O411" s="710">
        <v>14</v>
      </c>
      <c r="P411" s="708">
        <v>0.438</v>
      </c>
      <c r="Q411" s="721">
        <f t="shared" si="43"/>
        <v>17.776</v>
      </c>
      <c r="R411" s="698"/>
      <c r="S411" s="691">
        <f t="shared" si="44"/>
        <v>224000</v>
      </c>
      <c r="T411" s="682">
        <f t="shared" si="45"/>
        <v>0</v>
      </c>
      <c r="U411" s="683">
        <f t="shared" si="46"/>
        <v>329929.59999999998</v>
      </c>
      <c r="V411" s="683">
        <f t="shared" si="47"/>
        <v>0</v>
      </c>
      <c r="W411" s="684">
        <f t="shared" si="48"/>
        <v>14000</v>
      </c>
      <c r="X411" s="685">
        <f t="shared" si="42"/>
        <v>567929.59999999998</v>
      </c>
      <c r="Y411" s="628">
        <v>542103.80000000005</v>
      </c>
      <c r="Z411" s="629"/>
    </row>
    <row r="412" spans="1:26" s="447" customFormat="1" ht="30.75" customHeight="1">
      <c r="A412" s="702">
        <v>398</v>
      </c>
      <c r="B412" s="703">
        <v>398</v>
      </c>
      <c r="C412" s="723"/>
      <c r="D412" s="724"/>
      <c r="E412" s="726" t="s">
        <v>1616</v>
      </c>
      <c r="F412" s="727" t="s">
        <v>1268</v>
      </c>
      <c r="G412" s="707">
        <v>15</v>
      </c>
      <c r="H412" s="708">
        <v>7.5119999999999996</v>
      </c>
      <c r="I412" s="708"/>
      <c r="J412" s="708"/>
      <c r="K412" s="709">
        <v>755.04</v>
      </c>
      <c r="L412" s="708">
        <v>10.754</v>
      </c>
      <c r="M412" s="709"/>
      <c r="N412" s="708"/>
      <c r="O412" s="710">
        <v>15</v>
      </c>
      <c r="P412" s="708">
        <v>0.47</v>
      </c>
      <c r="Q412" s="711">
        <f t="shared" si="43"/>
        <v>18.735999999999997</v>
      </c>
      <c r="R412" s="697"/>
      <c r="S412" s="689">
        <f t="shared" si="44"/>
        <v>240000</v>
      </c>
      <c r="T412" s="634">
        <f t="shared" si="45"/>
        <v>0</v>
      </c>
      <c r="U412" s="635">
        <f t="shared" si="46"/>
        <v>343543.2</v>
      </c>
      <c r="V412" s="635">
        <f t="shared" si="47"/>
        <v>0</v>
      </c>
      <c r="W412" s="636">
        <f t="shared" si="48"/>
        <v>15000</v>
      </c>
      <c r="X412" s="637">
        <f t="shared" si="42"/>
        <v>598543.19999999995</v>
      </c>
      <c r="Y412" s="447">
        <v>555300</v>
      </c>
      <c r="Z412" s="448"/>
    </row>
    <row r="413" spans="1:26" s="447" customFormat="1" ht="30.75" customHeight="1">
      <c r="A413" s="702">
        <v>399</v>
      </c>
      <c r="B413" s="703">
        <v>399</v>
      </c>
      <c r="C413" s="728"/>
      <c r="D413" s="729"/>
      <c r="E413" s="726" t="s">
        <v>1269</v>
      </c>
      <c r="F413" s="727" t="s">
        <v>1270</v>
      </c>
      <c r="G413" s="707">
        <v>15</v>
      </c>
      <c r="H413" s="708">
        <v>7.5119999999999996</v>
      </c>
      <c r="I413" s="708"/>
      <c r="J413" s="708"/>
      <c r="K413" s="709">
        <v>821.04</v>
      </c>
      <c r="L413" s="708">
        <v>11.694000000000001</v>
      </c>
      <c r="M413" s="709"/>
      <c r="N413" s="708"/>
      <c r="O413" s="710">
        <v>15</v>
      </c>
      <c r="P413" s="708">
        <v>0.47</v>
      </c>
      <c r="Q413" s="711">
        <f t="shared" si="43"/>
        <v>19.675999999999998</v>
      </c>
      <c r="R413" s="697"/>
      <c r="S413" s="689">
        <f t="shared" si="44"/>
        <v>240000</v>
      </c>
      <c r="T413" s="634">
        <f t="shared" si="45"/>
        <v>0</v>
      </c>
      <c r="U413" s="635">
        <f t="shared" si="46"/>
        <v>373573.2</v>
      </c>
      <c r="V413" s="635">
        <f t="shared" si="47"/>
        <v>0</v>
      </c>
      <c r="W413" s="636">
        <f t="shared" si="48"/>
        <v>15000</v>
      </c>
      <c r="X413" s="637">
        <f t="shared" si="42"/>
        <v>628573.19999999995</v>
      </c>
      <c r="Y413" s="447">
        <v>570915.60000000009</v>
      </c>
      <c r="Z413" s="448"/>
    </row>
    <row r="414" spans="1:26" s="447" customFormat="1" ht="30.75" customHeight="1">
      <c r="A414" s="702">
        <v>400</v>
      </c>
      <c r="B414" s="703">
        <v>400</v>
      </c>
      <c r="C414" s="723"/>
      <c r="D414" s="724"/>
      <c r="E414" s="730" t="s">
        <v>1428</v>
      </c>
      <c r="F414" s="727" t="s">
        <v>1429</v>
      </c>
      <c r="G414" s="707">
        <v>15</v>
      </c>
      <c r="H414" s="708">
        <v>7.5119999999999996</v>
      </c>
      <c r="I414" s="708"/>
      <c r="J414" s="708"/>
      <c r="K414" s="709">
        <v>787.16</v>
      </c>
      <c r="L414" s="708">
        <v>11.211</v>
      </c>
      <c r="M414" s="709"/>
      <c r="N414" s="708"/>
      <c r="O414" s="710">
        <v>15</v>
      </c>
      <c r="P414" s="708">
        <v>0.47</v>
      </c>
      <c r="Q414" s="711">
        <f t="shared" si="43"/>
        <v>19.192999999999998</v>
      </c>
      <c r="R414" s="697"/>
      <c r="S414" s="689">
        <f t="shared" si="44"/>
        <v>240000</v>
      </c>
      <c r="T414" s="634">
        <f t="shared" si="45"/>
        <v>0</v>
      </c>
      <c r="U414" s="635">
        <f t="shared" si="46"/>
        <v>358157.8</v>
      </c>
      <c r="V414" s="635">
        <f t="shared" si="47"/>
        <v>0</v>
      </c>
      <c r="W414" s="636">
        <f t="shared" si="48"/>
        <v>15000</v>
      </c>
      <c r="X414" s="637">
        <f t="shared" si="42"/>
        <v>613157.80000000005</v>
      </c>
      <c r="Y414" s="447">
        <v>562307</v>
      </c>
      <c r="Z414" s="448"/>
    </row>
    <row r="415" spans="1:26" s="447" customFormat="1" ht="30.75" customHeight="1">
      <c r="A415" s="702">
        <v>401</v>
      </c>
      <c r="B415" s="703">
        <v>401</v>
      </c>
      <c r="C415" s="723"/>
      <c r="D415" s="724"/>
      <c r="E415" s="731" t="s">
        <v>1494</v>
      </c>
      <c r="F415" s="715" t="s">
        <v>1495</v>
      </c>
      <c r="G415" s="734">
        <v>14</v>
      </c>
      <c r="H415" s="708">
        <v>7.0110000000000001</v>
      </c>
      <c r="I415" s="708"/>
      <c r="J415" s="708"/>
      <c r="K415" s="709">
        <v>581.24</v>
      </c>
      <c r="L415" s="708">
        <v>8.2780000000000005</v>
      </c>
      <c r="M415" s="709"/>
      <c r="N415" s="708"/>
      <c r="O415" s="710">
        <v>14</v>
      </c>
      <c r="P415" s="708">
        <v>0.438</v>
      </c>
      <c r="Q415" s="711">
        <f t="shared" si="43"/>
        <v>15.727000000000002</v>
      </c>
      <c r="R415" s="697"/>
      <c r="S415" s="689">
        <f t="shared" si="44"/>
        <v>224000</v>
      </c>
      <c r="T415" s="634">
        <f t="shared" si="45"/>
        <v>0</v>
      </c>
      <c r="U415" s="635">
        <f t="shared" si="46"/>
        <v>264464.2</v>
      </c>
      <c r="V415" s="635">
        <f t="shared" si="47"/>
        <v>0</v>
      </c>
      <c r="W415" s="636">
        <f t="shared" si="48"/>
        <v>14000</v>
      </c>
      <c r="X415" s="637">
        <f t="shared" si="42"/>
        <v>502464.2</v>
      </c>
      <c r="Y415" s="447">
        <v>516478.2</v>
      </c>
      <c r="Z415" s="448"/>
    </row>
    <row r="416" spans="1:26" s="447" customFormat="1" ht="30.75" customHeight="1">
      <c r="A416" s="702">
        <v>402</v>
      </c>
      <c r="B416" s="703">
        <v>402</v>
      </c>
      <c r="C416" s="723"/>
      <c r="D416" s="724"/>
      <c r="E416" s="731" t="s">
        <v>1496</v>
      </c>
      <c r="F416" s="715" t="s">
        <v>1497</v>
      </c>
      <c r="G416" s="707">
        <v>14</v>
      </c>
      <c r="H416" s="708">
        <v>7.0110000000000001</v>
      </c>
      <c r="I416" s="708"/>
      <c r="J416" s="708"/>
      <c r="K416" s="709">
        <v>640.20000000000005</v>
      </c>
      <c r="L416" s="708">
        <v>9.1180000000000003</v>
      </c>
      <c r="M416" s="709"/>
      <c r="N416" s="708"/>
      <c r="O416" s="710">
        <v>14</v>
      </c>
      <c r="P416" s="708">
        <v>0.438</v>
      </c>
      <c r="Q416" s="711">
        <f t="shared" si="43"/>
        <v>16.567</v>
      </c>
      <c r="R416" s="697"/>
      <c r="S416" s="689">
        <f t="shared" si="44"/>
        <v>224000</v>
      </c>
      <c r="T416" s="634">
        <f t="shared" si="45"/>
        <v>0</v>
      </c>
      <c r="U416" s="635">
        <f t="shared" si="46"/>
        <v>291291</v>
      </c>
      <c r="V416" s="635">
        <f t="shared" si="47"/>
        <v>0</v>
      </c>
      <c r="W416" s="636">
        <f t="shared" si="48"/>
        <v>14000</v>
      </c>
      <c r="X416" s="637">
        <f t="shared" si="42"/>
        <v>529291</v>
      </c>
      <c r="Y416" s="447">
        <v>502063.8</v>
      </c>
      <c r="Z416" s="448"/>
    </row>
    <row r="417" spans="1:16346" s="472" customFormat="1" ht="30.75" customHeight="1">
      <c r="A417" s="702">
        <v>403</v>
      </c>
      <c r="B417" s="703">
        <v>403</v>
      </c>
      <c r="C417" s="704"/>
      <c r="D417" s="705"/>
      <c r="E417" s="622" t="s">
        <v>1406</v>
      </c>
      <c r="F417" s="706" t="s">
        <v>1407</v>
      </c>
      <c r="G417" s="707">
        <v>13</v>
      </c>
      <c r="H417" s="708">
        <v>6.51</v>
      </c>
      <c r="I417" s="708"/>
      <c r="J417" s="708"/>
      <c r="K417" s="722">
        <v>604.56000000000006</v>
      </c>
      <c r="L417" s="708">
        <v>8.61</v>
      </c>
      <c r="M417" s="709"/>
      <c r="N417" s="708"/>
      <c r="O417" s="710">
        <v>13</v>
      </c>
      <c r="P417" s="708">
        <v>0.40699999999999997</v>
      </c>
      <c r="Q417" s="711">
        <f t="shared" si="43"/>
        <v>15.526999999999999</v>
      </c>
      <c r="R417" s="695"/>
      <c r="S417" s="689">
        <f t="shared" si="44"/>
        <v>208000</v>
      </c>
      <c r="T417" s="634">
        <f t="shared" si="45"/>
        <v>0</v>
      </c>
      <c r="U417" s="635">
        <f t="shared" si="46"/>
        <v>275074.80000000005</v>
      </c>
      <c r="V417" s="635">
        <f t="shared" si="47"/>
        <v>0</v>
      </c>
      <c r="W417" s="636">
        <f t="shared" si="48"/>
        <v>13000</v>
      </c>
      <c r="X417" s="637">
        <f t="shared" si="42"/>
        <v>496074.80000000005</v>
      </c>
      <c r="Y417" s="472">
        <v>576338</v>
      </c>
      <c r="Z417" s="473"/>
    </row>
    <row r="418" spans="1:16346" s="447" customFormat="1" ht="30.75" customHeight="1">
      <c r="A418" s="702">
        <v>404</v>
      </c>
      <c r="B418" s="703">
        <v>404</v>
      </c>
      <c r="C418" s="704"/>
      <c r="D418" s="705"/>
      <c r="E418" s="622" t="s">
        <v>1404</v>
      </c>
      <c r="F418" s="706" t="s">
        <v>1405</v>
      </c>
      <c r="G418" s="707">
        <v>13</v>
      </c>
      <c r="H418" s="708">
        <v>6.51</v>
      </c>
      <c r="I418" s="708"/>
      <c r="J418" s="708"/>
      <c r="K418" s="722">
        <v>575.08000000000004</v>
      </c>
      <c r="L418" s="708">
        <v>8.19</v>
      </c>
      <c r="M418" s="709"/>
      <c r="N418" s="708"/>
      <c r="O418" s="710">
        <v>13</v>
      </c>
      <c r="P418" s="708">
        <v>0.40699999999999997</v>
      </c>
      <c r="Q418" s="711">
        <f t="shared" si="43"/>
        <v>15.106999999999999</v>
      </c>
      <c r="R418" s="695"/>
      <c r="S418" s="689">
        <f t="shared" si="44"/>
        <v>208000</v>
      </c>
      <c r="T418" s="634">
        <f t="shared" si="45"/>
        <v>0</v>
      </c>
      <c r="U418" s="635">
        <f t="shared" si="46"/>
        <v>261661.40000000002</v>
      </c>
      <c r="V418" s="635">
        <f t="shared" si="47"/>
        <v>0</v>
      </c>
      <c r="W418" s="636">
        <f t="shared" si="48"/>
        <v>13000</v>
      </c>
      <c r="X418" s="637">
        <f t="shared" si="42"/>
        <v>482661.4</v>
      </c>
      <c r="Y418" s="447">
        <v>591953.6</v>
      </c>
      <c r="Z418" s="448"/>
    </row>
    <row r="419" spans="1:16346" s="447" customFormat="1" ht="30.75" customHeight="1">
      <c r="A419" s="702">
        <v>405</v>
      </c>
      <c r="B419" s="703">
        <v>405</v>
      </c>
      <c r="C419" s="704"/>
      <c r="D419" s="705"/>
      <c r="E419" s="622" t="s">
        <v>1104</v>
      </c>
      <c r="F419" s="706" t="s">
        <v>1105</v>
      </c>
      <c r="G419" s="707">
        <v>12</v>
      </c>
      <c r="H419" s="708">
        <v>6.01</v>
      </c>
      <c r="I419" s="708"/>
      <c r="J419" s="708"/>
      <c r="K419" s="722">
        <v>601.04</v>
      </c>
      <c r="L419" s="708">
        <v>8.56</v>
      </c>
      <c r="M419" s="709"/>
      <c r="N419" s="708"/>
      <c r="O419" s="710">
        <v>12</v>
      </c>
      <c r="P419" s="708">
        <v>0.376</v>
      </c>
      <c r="Q419" s="711">
        <f t="shared" si="43"/>
        <v>14.946</v>
      </c>
      <c r="R419" s="695"/>
      <c r="S419" s="689">
        <f t="shared" si="44"/>
        <v>192000</v>
      </c>
      <c r="T419" s="634">
        <f t="shared" si="45"/>
        <v>0</v>
      </c>
      <c r="U419" s="635">
        <f t="shared" si="46"/>
        <v>273473.2</v>
      </c>
      <c r="V419" s="635">
        <f t="shared" si="47"/>
        <v>0</v>
      </c>
      <c r="W419" s="636">
        <f t="shared" si="48"/>
        <v>12000</v>
      </c>
      <c r="X419" s="637">
        <f t="shared" si="42"/>
        <v>477473.2</v>
      </c>
      <c r="Y419" s="447">
        <v>546742.39999999991</v>
      </c>
      <c r="Z419" s="448"/>
    </row>
    <row r="420" spans="1:16346" s="447" customFormat="1" ht="30.75" customHeight="1">
      <c r="A420" s="702">
        <v>406</v>
      </c>
      <c r="B420" s="703">
        <v>406</v>
      </c>
      <c r="C420" s="704"/>
      <c r="D420" s="713"/>
      <c r="E420" s="622" t="s">
        <v>1386</v>
      </c>
      <c r="F420" s="623" t="s">
        <v>1387</v>
      </c>
      <c r="G420" s="707">
        <v>15</v>
      </c>
      <c r="H420" s="708">
        <v>7.5119999999999996</v>
      </c>
      <c r="I420" s="708"/>
      <c r="J420" s="708"/>
      <c r="K420" s="722">
        <v>714.12</v>
      </c>
      <c r="L420" s="708">
        <v>10.170999999999999</v>
      </c>
      <c r="M420" s="709"/>
      <c r="N420" s="708"/>
      <c r="O420" s="710">
        <v>15</v>
      </c>
      <c r="P420" s="708">
        <v>0.47</v>
      </c>
      <c r="Q420" s="711">
        <f t="shared" si="43"/>
        <v>18.152999999999999</v>
      </c>
      <c r="R420" s="695"/>
      <c r="S420" s="689">
        <f t="shared" si="44"/>
        <v>240000</v>
      </c>
      <c r="T420" s="634">
        <f t="shared" si="45"/>
        <v>0</v>
      </c>
      <c r="U420" s="635">
        <f t="shared" si="46"/>
        <v>324924.59999999998</v>
      </c>
      <c r="V420" s="635">
        <f t="shared" si="47"/>
        <v>0</v>
      </c>
      <c r="W420" s="636">
        <f t="shared" si="48"/>
        <v>15000</v>
      </c>
      <c r="X420" s="637">
        <f t="shared" si="42"/>
        <v>579924.6</v>
      </c>
      <c r="Y420" s="447">
        <v>495039.80000000005</v>
      </c>
      <c r="Z420" s="448"/>
    </row>
    <row r="421" spans="1:16346" s="447" customFormat="1" ht="30.75" customHeight="1">
      <c r="A421" s="702">
        <v>407</v>
      </c>
      <c r="B421" s="703">
        <v>407</v>
      </c>
      <c r="C421" s="704"/>
      <c r="D421" s="713"/>
      <c r="E421" s="622" t="s">
        <v>1977</v>
      </c>
      <c r="F421" s="623" t="s">
        <v>1388</v>
      </c>
      <c r="G421" s="707">
        <v>15</v>
      </c>
      <c r="H421" s="708">
        <v>7.5119999999999996</v>
      </c>
      <c r="I421" s="708"/>
      <c r="J421" s="708"/>
      <c r="K421" s="722">
        <v>673.64</v>
      </c>
      <c r="L421" s="708">
        <v>9.5939999999999994</v>
      </c>
      <c r="M421" s="709"/>
      <c r="N421" s="708"/>
      <c r="O421" s="710">
        <v>15</v>
      </c>
      <c r="P421" s="708">
        <v>0.47</v>
      </c>
      <c r="Q421" s="711">
        <f t="shared" si="43"/>
        <v>17.575999999999997</v>
      </c>
      <c r="R421" s="695"/>
      <c r="S421" s="689">
        <f t="shared" si="44"/>
        <v>240000</v>
      </c>
      <c r="T421" s="634">
        <f t="shared" si="45"/>
        <v>0</v>
      </c>
      <c r="U421" s="635">
        <f t="shared" si="46"/>
        <v>306506.2</v>
      </c>
      <c r="V421" s="635">
        <f t="shared" si="47"/>
        <v>0</v>
      </c>
      <c r="W421" s="636">
        <f t="shared" si="48"/>
        <v>15000</v>
      </c>
      <c r="X421" s="637">
        <f t="shared" si="42"/>
        <v>561506.19999999995</v>
      </c>
      <c r="Y421" s="447">
        <v>509854.6</v>
      </c>
      <c r="Z421" s="448"/>
    </row>
    <row r="422" spans="1:16346" s="447" customFormat="1" ht="30.75" customHeight="1">
      <c r="A422" s="702">
        <v>408</v>
      </c>
      <c r="B422" s="703">
        <v>408</v>
      </c>
      <c r="C422" s="704"/>
      <c r="D422" s="705"/>
      <c r="E422" s="622" t="s">
        <v>945</v>
      </c>
      <c r="F422" s="706" t="s">
        <v>914</v>
      </c>
      <c r="G422" s="707">
        <v>15</v>
      </c>
      <c r="H422" s="708">
        <v>7.5119999999999996</v>
      </c>
      <c r="I422" s="708"/>
      <c r="J422" s="708"/>
      <c r="K422" s="722">
        <v>637.56000000000006</v>
      </c>
      <c r="L422" s="708">
        <v>9.08</v>
      </c>
      <c r="M422" s="709"/>
      <c r="N422" s="708"/>
      <c r="O422" s="710">
        <v>15</v>
      </c>
      <c r="P422" s="708">
        <v>0.47</v>
      </c>
      <c r="Q422" s="711">
        <f t="shared" si="43"/>
        <v>17.061999999999998</v>
      </c>
      <c r="R422" s="695"/>
      <c r="S422" s="689">
        <f t="shared" si="44"/>
        <v>240000</v>
      </c>
      <c r="T422" s="634">
        <f t="shared" si="45"/>
        <v>0</v>
      </c>
      <c r="U422" s="635">
        <f t="shared" si="46"/>
        <v>290089.80000000005</v>
      </c>
      <c r="V422" s="635">
        <f t="shared" si="47"/>
        <v>0</v>
      </c>
      <c r="W422" s="636">
        <f t="shared" si="48"/>
        <v>15000</v>
      </c>
      <c r="X422" s="637">
        <f t="shared" si="42"/>
        <v>545089.80000000005</v>
      </c>
      <c r="Y422" s="447">
        <v>672216.8</v>
      </c>
      <c r="Z422" s="448"/>
    </row>
    <row r="423" spans="1:16346" s="447" customFormat="1" ht="30.75" customHeight="1">
      <c r="A423" s="702">
        <v>409</v>
      </c>
      <c r="B423" s="703">
        <v>409</v>
      </c>
      <c r="C423" s="704"/>
      <c r="D423" s="705"/>
      <c r="E423" s="622" t="s">
        <v>1978</v>
      </c>
      <c r="F423" s="715" t="s">
        <v>1979</v>
      </c>
      <c r="G423" s="707">
        <v>14</v>
      </c>
      <c r="H423" s="708">
        <v>7.0110000000000001</v>
      </c>
      <c r="I423" s="708"/>
      <c r="J423" s="708"/>
      <c r="K423" s="722">
        <v>583.44000000000005</v>
      </c>
      <c r="L423" s="708">
        <v>8.31</v>
      </c>
      <c r="M423" s="709"/>
      <c r="N423" s="708"/>
      <c r="O423" s="710">
        <v>14</v>
      </c>
      <c r="P423" s="708">
        <v>0.438</v>
      </c>
      <c r="Q423" s="711">
        <f t="shared" si="43"/>
        <v>15.759000000000002</v>
      </c>
      <c r="R423" s="695"/>
      <c r="S423" s="689">
        <f t="shared" si="44"/>
        <v>224000</v>
      </c>
      <c r="T423" s="634">
        <f t="shared" si="45"/>
        <v>0</v>
      </c>
      <c r="U423" s="635">
        <f t="shared" si="46"/>
        <v>265465.2</v>
      </c>
      <c r="V423" s="635">
        <f t="shared" si="47"/>
        <v>0</v>
      </c>
      <c r="W423" s="636">
        <f t="shared" si="48"/>
        <v>14000</v>
      </c>
      <c r="X423" s="637">
        <f t="shared" si="42"/>
        <v>503465.2</v>
      </c>
      <c r="Y423" s="447">
        <v>498460.2</v>
      </c>
      <c r="Z423" s="448"/>
    </row>
    <row r="424" spans="1:16346" s="447" customFormat="1" ht="30.75" customHeight="1">
      <c r="A424" s="702">
        <v>410</v>
      </c>
      <c r="B424" s="703">
        <v>410</v>
      </c>
      <c r="C424" s="704"/>
      <c r="D424" s="705"/>
      <c r="E424" s="622" t="s">
        <v>1891</v>
      </c>
      <c r="F424" s="715" t="s">
        <v>1890</v>
      </c>
      <c r="G424" s="707">
        <v>14</v>
      </c>
      <c r="H424" s="708">
        <v>7.0110000000000001</v>
      </c>
      <c r="I424" s="708"/>
      <c r="J424" s="708"/>
      <c r="K424" s="722">
        <v>650.32000000000005</v>
      </c>
      <c r="L424" s="708">
        <v>9.2620000000000005</v>
      </c>
      <c r="M424" s="709"/>
      <c r="N424" s="708"/>
      <c r="O424" s="710">
        <v>14</v>
      </c>
      <c r="P424" s="708">
        <v>0.438</v>
      </c>
      <c r="Q424" s="711">
        <f t="shared" si="43"/>
        <v>16.710999999999999</v>
      </c>
      <c r="R424" s="695"/>
      <c r="S424" s="689">
        <f t="shared" si="44"/>
        <v>224000</v>
      </c>
      <c r="T424" s="634">
        <f t="shared" si="45"/>
        <v>0</v>
      </c>
      <c r="U424" s="635">
        <f t="shared" si="46"/>
        <v>295895.60000000003</v>
      </c>
      <c r="V424" s="635">
        <f t="shared" si="47"/>
        <v>0</v>
      </c>
      <c r="W424" s="636">
        <f t="shared" si="48"/>
        <v>14000</v>
      </c>
      <c r="X424" s="637">
        <f t="shared" si="42"/>
        <v>533895.60000000009</v>
      </c>
      <c r="Y424" s="447">
        <v>505467.2</v>
      </c>
      <c r="Z424" s="448"/>
    </row>
    <row r="425" spans="1:16346" s="447" customFormat="1" ht="30.75" customHeight="1">
      <c r="A425" s="702">
        <v>411</v>
      </c>
      <c r="B425" s="703">
        <v>411</v>
      </c>
      <c r="C425" s="704"/>
      <c r="D425" s="705"/>
      <c r="E425" s="622" t="s">
        <v>1416</v>
      </c>
      <c r="F425" s="715" t="s">
        <v>1417</v>
      </c>
      <c r="G425" s="707">
        <v>14</v>
      </c>
      <c r="H425" s="708">
        <v>7.0110000000000001</v>
      </c>
      <c r="I425" s="708"/>
      <c r="J425" s="708"/>
      <c r="K425" s="722">
        <v>562.76</v>
      </c>
      <c r="L425" s="708">
        <v>8.0150000000000006</v>
      </c>
      <c r="M425" s="709"/>
      <c r="N425" s="708"/>
      <c r="O425" s="710">
        <v>14</v>
      </c>
      <c r="P425" s="708">
        <v>0.438</v>
      </c>
      <c r="Q425" s="711">
        <f t="shared" si="43"/>
        <v>15.464</v>
      </c>
      <c r="R425" s="695"/>
      <c r="S425" s="689">
        <f t="shared" si="44"/>
        <v>224000</v>
      </c>
      <c r="T425" s="634">
        <f t="shared" si="45"/>
        <v>0</v>
      </c>
      <c r="U425" s="635">
        <f t="shared" si="46"/>
        <v>256055.8</v>
      </c>
      <c r="V425" s="635">
        <f t="shared" si="47"/>
        <v>0</v>
      </c>
      <c r="W425" s="636">
        <f t="shared" si="48"/>
        <v>14000</v>
      </c>
      <c r="X425" s="637">
        <f t="shared" si="42"/>
        <v>494055.8</v>
      </c>
      <c r="Y425" s="447">
        <v>511507.20000000001</v>
      </c>
      <c r="Z425" s="448"/>
    </row>
    <row r="426" spans="1:16346" s="447" customFormat="1" ht="30.75" customHeight="1">
      <c r="A426" s="702">
        <v>412</v>
      </c>
      <c r="B426" s="703">
        <v>412</v>
      </c>
      <c r="C426" s="704"/>
      <c r="D426" s="705"/>
      <c r="E426" s="622" t="s">
        <v>1621</v>
      </c>
      <c r="F426" s="719" t="s">
        <v>1622</v>
      </c>
      <c r="G426" s="707">
        <v>14</v>
      </c>
      <c r="H426" s="708">
        <v>7.0110000000000001</v>
      </c>
      <c r="I426" s="708"/>
      <c r="J426" s="708"/>
      <c r="K426" s="722">
        <v>503.36</v>
      </c>
      <c r="L426" s="708">
        <v>7.1689999999999996</v>
      </c>
      <c r="M426" s="709"/>
      <c r="N426" s="708"/>
      <c r="O426" s="710">
        <v>14</v>
      </c>
      <c r="P426" s="708">
        <v>0.438</v>
      </c>
      <c r="Q426" s="711">
        <f t="shared" si="43"/>
        <v>14.618</v>
      </c>
      <c r="R426" s="695"/>
      <c r="S426" s="689">
        <f t="shared" si="44"/>
        <v>224000</v>
      </c>
      <c r="T426" s="634">
        <f t="shared" si="45"/>
        <v>0</v>
      </c>
      <c r="U426" s="635">
        <f t="shared" si="46"/>
        <v>229028.80000000002</v>
      </c>
      <c r="V426" s="635">
        <f t="shared" si="47"/>
        <v>0</v>
      </c>
      <c r="W426" s="636">
        <f t="shared" si="48"/>
        <v>14000</v>
      </c>
      <c r="X426" s="637">
        <f t="shared" si="42"/>
        <v>467028.80000000005</v>
      </c>
      <c r="Y426" s="447">
        <v>516111.8</v>
      </c>
      <c r="Z426" s="448"/>
    </row>
    <row r="427" spans="1:16346" s="447" customFormat="1" ht="30.75" customHeight="1">
      <c r="A427" s="702">
        <v>413</v>
      </c>
      <c r="B427" s="703">
        <v>413</v>
      </c>
      <c r="C427" s="704"/>
      <c r="D427" s="705"/>
      <c r="E427" s="622" t="s">
        <v>1418</v>
      </c>
      <c r="F427" s="719" t="s">
        <v>1419</v>
      </c>
      <c r="G427" s="707">
        <v>15</v>
      </c>
      <c r="H427" s="708">
        <v>7.5119999999999996</v>
      </c>
      <c r="I427" s="708"/>
      <c r="J427" s="708"/>
      <c r="K427" s="722">
        <v>634.04</v>
      </c>
      <c r="L427" s="708">
        <v>9.0299999999999994</v>
      </c>
      <c r="M427" s="709"/>
      <c r="N427" s="708"/>
      <c r="O427" s="710">
        <v>15</v>
      </c>
      <c r="P427" s="708">
        <v>0.47</v>
      </c>
      <c r="Q427" s="711">
        <f t="shared" si="43"/>
        <v>17.011999999999997</v>
      </c>
      <c r="R427" s="695"/>
      <c r="S427" s="689">
        <f t="shared" si="44"/>
        <v>240000</v>
      </c>
      <c r="T427" s="634">
        <f t="shared" si="45"/>
        <v>0</v>
      </c>
      <c r="U427" s="635">
        <f t="shared" si="46"/>
        <v>288488.2</v>
      </c>
      <c r="V427" s="635">
        <f t="shared" si="47"/>
        <v>0</v>
      </c>
      <c r="W427" s="636">
        <f t="shared" si="48"/>
        <v>15000</v>
      </c>
      <c r="X427" s="637">
        <f t="shared" si="42"/>
        <v>543488.19999999995</v>
      </c>
      <c r="Y427" s="447">
        <v>576521.19999999995</v>
      </c>
      <c r="Z427" s="448"/>
    </row>
    <row r="428" spans="1:16346" s="447" customFormat="1" ht="30.75" customHeight="1">
      <c r="A428" s="702">
        <v>414</v>
      </c>
      <c r="B428" s="703">
        <v>414</v>
      </c>
      <c r="C428" s="704"/>
      <c r="D428" s="705"/>
      <c r="E428" s="622" t="s">
        <v>1420</v>
      </c>
      <c r="F428" s="719" t="s">
        <v>1421</v>
      </c>
      <c r="G428" s="707">
        <v>15</v>
      </c>
      <c r="H428" s="708">
        <v>7.5119999999999996</v>
      </c>
      <c r="I428" s="708"/>
      <c r="J428" s="708"/>
      <c r="K428" s="722">
        <v>627</v>
      </c>
      <c r="L428" s="708">
        <v>8.93</v>
      </c>
      <c r="M428" s="709"/>
      <c r="N428" s="708"/>
      <c r="O428" s="710">
        <v>15</v>
      </c>
      <c r="P428" s="708">
        <v>0.47</v>
      </c>
      <c r="Q428" s="711">
        <f t="shared" si="43"/>
        <v>16.911999999999999</v>
      </c>
      <c r="R428" s="695"/>
      <c r="S428" s="689">
        <f t="shared" si="44"/>
        <v>240000</v>
      </c>
      <c r="T428" s="634">
        <f t="shared" si="45"/>
        <v>0</v>
      </c>
      <c r="U428" s="635">
        <f t="shared" si="46"/>
        <v>285285</v>
      </c>
      <c r="V428" s="635">
        <f t="shared" si="47"/>
        <v>0</v>
      </c>
      <c r="W428" s="636">
        <f t="shared" si="48"/>
        <v>15000</v>
      </c>
      <c r="X428" s="637">
        <f t="shared" si="42"/>
        <v>540285</v>
      </c>
      <c r="Y428" s="447">
        <v>595940.60000000009</v>
      </c>
      <c r="Z428" s="448"/>
      <c r="AB428" s="447" t="s">
        <v>1084</v>
      </c>
      <c r="AC428" s="447" t="s">
        <v>1696</v>
      </c>
    </row>
    <row r="429" spans="1:16346" s="570" customFormat="1" ht="30.75" customHeight="1">
      <c r="A429" s="702">
        <v>415</v>
      </c>
      <c r="B429" s="703">
        <v>415</v>
      </c>
      <c r="C429" s="704"/>
      <c r="D429" s="705"/>
      <c r="E429" s="738" t="s">
        <v>1084</v>
      </c>
      <c r="F429" s="739" t="s">
        <v>1696</v>
      </c>
      <c r="G429" s="707">
        <v>13</v>
      </c>
      <c r="H429" s="708">
        <v>6.51</v>
      </c>
      <c r="I429" s="708"/>
      <c r="J429" s="708"/>
      <c r="K429" s="722">
        <v>529.76</v>
      </c>
      <c r="L429" s="708">
        <v>7.5449999999999999</v>
      </c>
      <c r="M429" s="709"/>
      <c r="N429" s="708"/>
      <c r="O429" s="710">
        <v>13</v>
      </c>
      <c r="P429" s="708">
        <v>0.40699999999999997</v>
      </c>
      <c r="Q429" s="711">
        <f t="shared" si="43"/>
        <v>14.462</v>
      </c>
      <c r="R429" s="694"/>
      <c r="S429" s="690">
        <f t="shared" si="44"/>
        <v>208000</v>
      </c>
      <c r="T429" s="678">
        <f t="shared" si="45"/>
        <v>0</v>
      </c>
      <c r="U429" s="679">
        <f t="shared" si="46"/>
        <v>241040.8</v>
      </c>
      <c r="V429" s="679">
        <f t="shared" si="47"/>
        <v>0</v>
      </c>
      <c r="W429" s="680">
        <f t="shared" si="48"/>
        <v>13000</v>
      </c>
      <c r="X429" s="681">
        <f t="shared" si="42"/>
        <v>462040.8</v>
      </c>
      <c r="Y429" s="570">
        <v>475471.2</v>
      </c>
      <c r="Z429" s="626"/>
      <c r="AB429" s="570" t="s">
        <v>1085</v>
      </c>
      <c r="AC429" s="570" t="s">
        <v>1086</v>
      </c>
    </row>
    <row r="430" spans="1:16346" s="570" customFormat="1" ht="30.75" customHeight="1">
      <c r="A430" s="702">
        <v>416</v>
      </c>
      <c r="B430" s="703">
        <v>416</v>
      </c>
      <c r="C430" s="704"/>
      <c r="D430" s="705"/>
      <c r="E430" s="740" t="s">
        <v>1085</v>
      </c>
      <c r="F430" s="623" t="s">
        <v>1086</v>
      </c>
      <c r="G430" s="707">
        <v>13</v>
      </c>
      <c r="H430" s="708">
        <v>6.51</v>
      </c>
      <c r="I430" s="708"/>
      <c r="J430" s="708"/>
      <c r="K430" s="722">
        <v>542.52</v>
      </c>
      <c r="L430" s="708">
        <v>7.7270000000000003</v>
      </c>
      <c r="M430" s="709"/>
      <c r="N430" s="708"/>
      <c r="O430" s="710">
        <v>13</v>
      </c>
      <c r="P430" s="708">
        <v>0.40699999999999997</v>
      </c>
      <c r="Q430" s="711">
        <f t="shared" si="43"/>
        <v>14.644</v>
      </c>
      <c r="R430" s="694"/>
      <c r="S430" s="690">
        <f t="shared" si="44"/>
        <v>208000</v>
      </c>
      <c r="T430" s="678">
        <f t="shared" si="45"/>
        <v>0</v>
      </c>
      <c r="U430" s="679">
        <f t="shared" si="46"/>
        <v>246846.6</v>
      </c>
      <c r="V430" s="679">
        <f t="shared" si="47"/>
        <v>0</v>
      </c>
      <c r="W430" s="680">
        <f t="shared" si="48"/>
        <v>13000</v>
      </c>
      <c r="X430" s="681">
        <f t="shared" si="42"/>
        <v>467846.6</v>
      </c>
      <c r="Y430" s="570">
        <v>499495.2</v>
      </c>
      <c r="Z430" s="626"/>
    </row>
    <row r="431" spans="1:16346" s="447" customFormat="1" ht="30.75" customHeight="1">
      <c r="A431" s="702">
        <v>417</v>
      </c>
      <c r="B431" s="703">
        <v>417</v>
      </c>
      <c r="C431" s="704"/>
      <c r="D431" s="705"/>
      <c r="E431" s="741" t="s">
        <v>1862</v>
      </c>
      <c r="F431" s="742" t="s">
        <v>1863</v>
      </c>
      <c r="G431" s="707">
        <v>15</v>
      </c>
      <c r="H431" s="708">
        <v>7.5119999999999996</v>
      </c>
      <c r="I431" s="708"/>
      <c r="J431" s="708"/>
      <c r="K431" s="722">
        <v>676.28</v>
      </c>
      <c r="L431" s="708">
        <v>9.6319999999999997</v>
      </c>
      <c r="M431" s="709"/>
      <c r="N431" s="708"/>
      <c r="O431" s="710">
        <v>15</v>
      </c>
      <c r="P431" s="708">
        <v>0.47</v>
      </c>
      <c r="Q431" s="711">
        <f t="shared" si="43"/>
        <v>17.613999999999997</v>
      </c>
      <c r="R431" s="695"/>
      <c r="S431" s="689">
        <f t="shared" si="44"/>
        <v>240000</v>
      </c>
      <c r="T431" s="634">
        <f t="shared" si="45"/>
        <v>0</v>
      </c>
      <c r="U431" s="635">
        <f t="shared" si="46"/>
        <v>307707.39999999997</v>
      </c>
      <c r="V431" s="635">
        <f t="shared" si="47"/>
        <v>0</v>
      </c>
      <c r="W431" s="636">
        <f t="shared" si="48"/>
        <v>15000</v>
      </c>
      <c r="X431" s="637">
        <f t="shared" si="42"/>
        <v>562707.39999999991</v>
      </c>
      <c r="Y431" s="447">
        <v>493472.2</v>
      </c>
      <c r="Z431" s="448"/>
    </row>
    <row r="432" spans="1:16346" s="447" customFormat="1" ht="30.75" customHeight="1">
      <c r="A432" s="702">
        <v>418</v>
      </c>
      <c r="B432" s="703">
        <v>418</v>
      </c>
      <c r="C432" s="704"/>
      <c r="D432" s="705"/>
      <c r="E432" s="622" t="s">
        <v>1982</v>
      </c>
      <c r="F432" s="719" t="s">
        <v>1983</v>
      </c>
      <c r="G432" s="707">
        <v>14</v>
      </c>
      <c r="H432" s="708">
        <v>7.0110000000000001</v>
      </c>
      <c r="I432" s="708"/>
      <c r="J432" s="708"/>
      <c r="K432" s="722">
        <v>726</v>
      </c>
      <c r="L432" s="708">
        <v>10.34</v>
      </c>
      <c r="M432" s="709"/>
      <c r="N432" s="708"/>
      <c r="O432" s="710">
        <v>14</v>
      </c>
      <c r="P432" s="708">
        <v>0.438</v>
      </c>
      <c r="Q432" s="711">
        <f t="shared" si="43"/>
        <v>17.788999999999998</v>
      </c>
      <c r="R432" s="695"/>
      <c r="S432" s="689">
        <f t="shared" si="44"/>
        <v>224000</v>
      </c>
      <c r="T432" s="634">
        <f t="shared" si="45"/>
        <v>0</v>
      </c>
      <c r="U432" s="635">
        <f t="shared" si="46"/>
        <v>330330</v>
      </c>
      <c r="V432" s="635">
        <f t="shared" si="47"/>
        <v>0</v>
      </c>
      <c r="W432" s="636">
        <f t="shared" si="48"/>
        <v>14000</v>
      </c>
      <c r="X432" s="637">
        <f t="shared" si="42"/>
        <v>568330</v>
      </c>
      <c r="Y432" s="472">
        <v>469848.6</v>
      </c>
      <c r="Z432" s="448"/>
      <c r="AA432" s="472"/>
      <c r="AB432" s="472"/>
      <c r="AC432" s="472"/>
      <c r="AD432" s="472"/>
      <c r="AE432" s="472"/>
      <c r="AF432" s="472"/>
      <c r="AG432" s="472"/>
      <c r="AH432" s="472"/>
      <c r="AI432" s="472"/>
      <c r="AJ432" s="472"/>
      <c r="AK432" s="472"/>
      <c r="AL432" s="472"/>
      <c r="AM432" s="472"/>
      <c r="AN432" s="472"/>
      <c r="AO432" s="472"/>
      <c r="AP432" s="472"/>
      <c r="AQ432" s="472"/>
      <c r="AR432" s="472"/>
      <c r="AS432" s="472"/>
      <c r="AT432" s="472"/>
      <c r="AU432" s="472"/>
      <c r="AV432" s="472"/>
      <c r="AW432" s="472"/>
      <c r="AX432" s="472"/>
      <c r="AY432" s="472"/>
      <c r="AZ432" s="472"/>
      <c r="BA432" s="472"/>
      <c r="BB432" s="472"/>
      <c r="BC432" s="472"/>
      <c r="BD432" s="472"/>
      <c r="BE432" s="472"/>
      <c r="BF432" s="472"/>
      <c r="BG432" s="472"/>
      <c r="BH432" s="472"/>
      <c r="BI432" s="472"/>
      <c r="BJ432" s="472"/>
      <c r="BK432" s="472"/>
      <c r="BL432" s="472"/>
      <c r="BM432" s="472"/>
      <c r="BN432" s="472"/>
      <c r="BO432" s="472"/>
      <c r="BP432" s="472"/>
      <c r="BQ432" s="472"/>
      <c r="BR432" s="472"/>
      <c r="BS432" s="472"/>
      <c r="BT432" s="472"/>
      <c r="BU432" s="472"/>
      <c r="BV432" s="472"/>
      <c r="BW432" s="472"/>
      <c r="BX432" s="472"/>
      <c r="BY432" s="472"/>
      <c r="BZ432" s="472"/>
      <c r="CA432" s="472"/>
      <c r="CB432" s="472"/>
      <c r="CC432" s="472"/>
      <c r="CD432" s="472"/>
      <c r="CE432" s="472"/>
      <c r="CF432" s="472"/>
      <c r="CG432" s="472"/>
      <c r="CH432" s="472"/>
      <c r="CI432" s="472"/>
      <c r="CJ432" s="472"/>
      <c r="CK432" s="472"/>
      <c r="CL432" s="472"/>
      <c r="CM432" s="472"/>
      <c r="CN432" s="472"/>
      <c r="CO432" s="472"/>
      <c r="CP432" s="472"/>
      <c r="CQ432" s="472"/>
      <c r="CR432" s="472"/>
      <c r="CS432" s="472"/>
      <c r="CT432" s="472"/>
      <c r="CU432" s="472"/>
      <c r="CV432" s="472"/>
      <c r="CW432" s="472"/>
      <c r="CX432" s="472"/>
      <c r="CY432" s="472"/>
      <c r="CZ432" s="472"/>
      <c r="DA432" s="472"/>
      <c r="DB432" s="472"/>
      <c r="DC432" s="472"/>
      <c r="DD432" s="472"/>
      <c r="DE432" s="472"/>
      <c r="DF432" s="472"/>
      <c r="DG432" s="472"/>
      <c r="DH432" s="472"/>
      <c r="DI432" s="472"/>
      <c r="DJ432" s="472"/>
      <c r="DK432" s="472"/>
      <c r="DL432" s="472"/>
      <c r="DM432" s="472"/>
      <c r="DN432" s="472"/>
      <c r="DO432" s="472"/>
      <c r="DP432" s="472"/>
      <c r="DQ432" s="472"/>
      <c r="DR432" s="472"/>
      <c r="DS432" s="472"/>
      <c r="DT432" s="472"/>
      <c r="DU432" s="472"/>
      <c r="DV432" s="472"/>
      <c r="DW432" s="472"/>
      <c r="DX432" s="472"/>
      <c r="DY432" s="472"/>
      <c r="DZ432" s="472"/>
      <c r="EA432" s="472"/>
      <c r="EB432" s="472"/>
      <c r="EC432" s="472"/>
      <c r="ED432" s="472"/>
      <c r="EE432" s="472"/>
      <c r="EF432" s="472"/>
      <c r="EG432" s="472"/>
      <c r="EH432" s="472"/>
      <c r="EI432" s="472"/>
      <c r="EJ432" s="472"/>
      <c r="EK432" s="472"/>
      <c r="EL432" s="472"/>
      <c r="EM432" s="472"/>
      <c r="EN432" s="472"/>
      <c r="EO432" s="472"/>
      <c r="EP432" s="472"/>
      <c r="EQ432" s="472"/>
      <c r="ER432" s="472"/>
      <c r="ES432" s="472"/>
      <c r="ET432" s="472"/>
      <c r="EU432" s="472"/>
      <c r="EV432" s="472"/>
      <c r="EW432" s="472"/>
      <c r="EX432" s="472"/>
      <c r="EY432" s="472"/>
      <c r="EZ432" s="472"/>
      <c r="FA432" s="472"/>
      <c r="FB432" s="472"/>
      <c r="FC432" s="472"/>
      <c r="FD432" s="472"/>
      <c r="FE432" s="472"/>
      <c r="FF432" s="472"/>
      <c r="FG432" s="472"/>
      <c r="FH432" s="472"/>
      <c r="FI432" s="472"/>
      <c r="FJ432" s="472"/>
      <c r="FK432" s="472"/>
      <c r="FL432" s="472"/>
      <c r="FM432" s="472"/>
      <c r="FN432" s="472"/>
      <c r="FO432" s="472"/>
      <c r="FP432" s="472"/>
      <c r="FQ432" s="472"/>
      <c r="FR432" s="472"/>
      <c r="FS432" s="472"/>
      <c r="FT432" s="472"/>
      <c r="FU432" s="472"/>
      <c r="FV432" s="472"/>
      <c r="FW432" s="472"/>
      <c r="FX432" s="472"/>
      <c r="FY432" s="472"/>
      <c r="FZ432" s="472"/>
      <c r="GA432" s="472"/>
      <c r="GB432" s="472"/>
      <c r="GC432" s="472"/>
      <c r="GD432" s="472"/>
      <c r="GE432" s="472"/>
      <c r="GF432" s="472"/>
      <c r="GG432" s="472"/>
      <c r="GH432" s="472"/>
      <c r="GI432" s="472"/>
      <c r="GJ432" s="472"/>
      <c r="GK432" s="472"/>
      <c r="GL432" s="472"/>
      <c r="GM432" s="472"/>
      <c r="GN432" s="472"/>
      <c r="GO432" s="472"/>
      <c r="GP432" s="472"/>
      <c r="GQ432" s="472"/>
      <c r="GR432" s="472"/>
      <c r="GS432" s="472"/>
      <c r="GT432" s="472"/>
      <c r="GU432" s="472"/>
      <c r="GV432" s="472"/>
      <c r="GW432" s="472"/>
      <c r="GX432" s="472"/>
      <c r="GY432" s="472"/>
      <c r="GZ432" s="472"/>
      <c r="HA432" s="472"/>
      <c r="HB432" s="472"/>
      <c r="HC432" s="472"/>
      <c r="HD432" s="472"/>
      <c r="HE432" s="472"/>
      <c r="HF432" s="472"/>
      <c r="HG432" s="472"/>
      <c r="HH432" s="472"/>
      <c r="HI432" s="472"/>
      <c r="HJ432" s="472"/>
      <c r="HK432" s="472"/>
      <c r="HL432" s="472"/>
      <c r="HM432" s="472"/>
      <c r="HN432" s="472"/>
      <c r="HO432" s="472"/>
      <c r="HP432" s="472"/>
      <c r="HQ432" s="472"/>
      <c r="HR432" s="472"/>
      <c r="HS432" s="472"/>
      <c r="HT432" s="472"/>
      <c r="HU432" s="472"/>
      <c r="HV432" s="472"/>
      <c r="HW432" s="472"/>
      <c r="HX432" s="472"/>
      <c r="HY432" s="472"/>
      <c r="HZ432" s="472"/>
      <c r="IA432" s="472"/>
      <c r="IB432" s="472"/>
      <c r="IC432" s="472"/>
      <c r="ID432" s="472"/>
      <c r="IE432" s="472"/>
      <c r="IF432" s="472"/>
      <c r="IG432" s="472"/>
      <c r="IH432" s="472"/>
      <c r="II432" s="472"/>
      <c r="IJ432" s="472"/>
      <c r="IK432" s="472"/>
      <c r="IL432" s="472"/>
      <c r="IM432" s="472"/>
      <c r="IN432" s="472"/>
      <c r="IO432" s="472"/>
      <c r="IP432" s="472"/>
      <c r="IQ432" s="472"/>
      <c r="IR432" s="472"/>
      <c r="IS432" s="472"/>
      <c r="IT432" s="472"/>
      <c r="IU432" s="472"/>
      <c r="IV432" s="472"/>
      <c r="IW432" s="472"/>
      <c r="IX432" s="472"/>
      <c r="IY432" s="472"/>
      <c r="IZ432" s="472"/>
      <c r="JC432" s="472"/>
      <c r="JD432" s="472"/>
      <c r="JE432" s="472"/>
      <c r="JF432" s="472"/>
      <c r="JG432" s="472"/>
      <c r="JH432" s="472"/>
      <c r="JI432" s="472"/>
      <c r="JJ432" s="472"/>
      <c r="JK432" s="472"/>
      <c r="JL432" s="472"/>
      <c r="JM432" s="472"/>
      <c r="JN432" s="472"/>
      <c r="JO432" s="472"/>
      <c r="JP432" s="472"/>
      <c r="JQ432" s="472"/>
      <c r="JR432" s="472"/>
      <c r="JS432" s="472"/>
      <c r="JT432" s="472"/>
      <c r="JU432" s="472"/>
      <c r="JV432" s="472"/>
      <c r="JW432" s="472"/>
      <c r="JX432" s="472"/>
      <c r="JY432" s="472"/>
      <c r="JZ432" s="472"/>
      <c r="KA432" s="472"/>
      <c r="KB432" s="472"/>
      <c r="KC432" s="472"/>
      <c r="KD432" s="472"/>
      <c r="KE432" s="472"/>
      <c r="KF432" s="472"/>
      <c r="KG432" s="472"/>
      <c r="KH432" s="472"/>
      <c r="KI432" s="472"/>
      <c r="KJ432" s="472"/>
      <c r="KK432" s="472"/>
      <c r="KL432" s="472"/>
      <c r="KM432" s="472"/>
      <c r="KN432" s="472"/>
      <c r="KO432" s="472"/>
      <c r="KP432" s="472"/>
      <c r="KQ432" s="472"/>
      <c r="KR432" s="472"/>
      <c r="KS432" s="472"/>
      <c r="KT432" s="472"/>
      <c r="KU432" s="472"/>
      <c r="KV432" s="472"/>
      <c r="KW432" s="472"/>
      <c r="KX432" s="472"/>
      <c r="KY432" s="472"/>
      <c r="KZ432" s="472"/>
      <c r="LA432" s="472"/>
      <c r="LB432" s="472"/>
      <c r="LC432" s="472"/>
      <c r="LD432" s="472"/>
      <c r="LE432" s="472"/>
      <c r="LF432" s="472"/>
      <c r="LG432" s="472"/>
      <c r="LH432" s="472"/>
      <c r="LI432" s="472"/>
      <c r="LJ432" s="472"/>
      <c r="LK432" s="472"/>
      <c r="LL432" s="472"/>
      <c r="LM432" s="472"/>
      <c r="LN432" s="472"/>
      <c r="LO432" s="472"/>
      <c r="LP432" s="472"/>
      <c r="LQ432" s="472"/>
      <c r="LR432" s="472"/>
      <c r="LS432" s="472"/>
      <c r="LT432" s="472"/>
      <c r="LU432" s="472"/>
      <c r="LV432" s="472"/>
      <c r="LW432" s="472"/>
      <c r="LX432" s="472"/>
      <c r="LY432" s="472"/>
      <c r="LZ432" s="472"/>
      <c r="MA432" s="472"/>
      <c r="MB432" s="472"/>
      <c r="MC432" s="472"/>
      <c r="MD432" s="472"/>
      <c r="ME432" s="472"/>
      <c r="MF432" s="472"/>
      <c r="MG432" s="472"/>
      <c r="MH432" s="472"/>
      <c r="MI432" s="472"/>
      <c r="MJ432" s="472"/>
      <c r="MK432" s="472"/>
      <c r="ML432" s="472"/>
      <c r="MM432" s="472"/>
      <c r="MN432" s="472"/>
      <c r="MO432" s="472"/>
      <c r="MP432" s="472"/>
      <c r="MQ432" s="472"/>
      <c r="MR432" s="472"/>
      <c r="MS432" s="472"/>
      <c r="MT432" s="472"/>
      <c r="MU432" s="472"/>
      <c r="MV432" s="472"/>
      <c r="MW432" s="472"/>
      <c r="MX432" s="472"/>
      <c r="MY432" s="472"/>
      <c r="MZ432" s="472"/>
      <c r="NA432" s="472"/>
      <c r="NB432" s="472"/>
      <c r="NC432" s="472"/>
      <c r="ND432" s="472"/>
      <c r="NE432" s="472"/>
      <c r="NF432" s="472"/>
      <c r="NG432" s="472"/>
      <c r="NH432" s="472"/>
      <c r="NI432" s="472"/>
      <c r="NJ432" s="472"/>
      <c r="NK432" s="472"/>
      <c r="NL432" s="472"/>
      <c r="NM432" s="472"/>
      <c r="NN432" s="472"/>
      <c r="NO432" s="472"/>
      <c r="NP432" s="472"/>
      <c r="NQ432" s="472"/>
      <c r="NR432" s="472"/>
      <c r="NS432" s="472"/>
      <c r="NT432" s="472"/>
      <c r="NU432" s="472"/>
      <c r="NV432" s="472"/>
      <c r="NW432" s="472"/>
      <c r="NX432" s="472"/>
      <c r="NY432" s="472"/>
      <c r="NZ432" s="472"/>
      <c r="OA432" s="472"/>
      <c r="OB432" s="472"/>
      <c r="OC432" s="472"/>
      <c r="OD432" s="472"/>
      <c r="OE432" s="472"/>
      <c r="OF432" s="472"/>
      <c r="OG432" s="472"/>
      <c r="OH432" s="472"/>
      <c r="OI432" s="472"/>
      <c r="OJ432" s="472"/>
      <c r="OK432" s="472"/>
      <c r="OL432" s="472"/>
      <c r="OM432" s="472"/>
      <c r="ON432" s="472"/>
      <c r="OO432" s="472"/>
      <c r="OP432" s="472"/>
      <c r="OQ432" s="472"/>
      <c r="OR432" s="472"/>
      <c r="OS432" s="472"/>
      <c r="OT432" s="472"/>
      <c r="OU432" s="472"/>
      <c r="OV432" s="472"/>
      <c r="OW432" s="472"/>
      <c r="OX432" s="472"/>
      <c r="OY432" s="472"/>
      <c r="OZ432" s="472"/>
      <c r="PA432" s="472"/>
      <c r="PB432" s="472"/>
      <c r="PC432" s="472"/>
      <c r="PD432" s="472"/>
      <c r="PE432" s="472"/>
      <c r="PF432" s="472"/>
      <c r="PG432" s="472"/>
      <c r="PH432" s="472"/>
      <c r="PI432" s="472"/>
      <c r="PJ432" s="472"/>
      <c r="PK432" s="472"/>
      <c r="PL432" s="472"/>
      <c r="PM432" s="472"/>
      <c r="PN432" s="472"/>
      <c r="PO432" s="472"/>
      <c r="PP432" s="472"/>
      <c r="PQ432" s="472"/>
      <c r="PR432" s="472"/>
      <c r="PS432" s="472"/>
      <c r="PT432" s="472"/>
      <c r="PU432" s="472"/>
      <c r="PV432" s="472"/>
      <c r="PW432" s="472"/>
      <c r="PX432" s="472"/>
      <c r="PY432" s="472"/>
      <c r="PZ432" s="472"/>
      <c r="QA432" s="472"/>
      <c r="QB432" s="472"/>
      <c r="QC432" s="472"/>
      <c r="QD432" s="472"/>
      <c r="QE432" s="472"/>
      <c r="QF432" s="472"/>
      <c r="QG432" s="472"/>
      <c r="QH432" s="472"/>
      <c r="QI432" s="472"/>
      <c r="QJ432" s="472"/>
      <c r="QK432" s="472"/>
      <c r="QL432" s="472"/>
      <c r="QM432" s="472"/>
      <c r="QN432" s="472"/>
      <c r="QO432" s="472"/>
      <c r="QP432" s="472"/>
      <c r="QQ432" s="472"/>
      <c r="QR432" s="472"/>
      <c r="QS432" s="472"/>
      <c r="QT432" s="472"/>
      <c r="QU432" s="472"/>
      <c r="QV432" s="472"/>
      <c r="QW432" s="472"/>
      <c r="QX432" s="472"/>
      <c r="QY432" s="472"/>
      <c r="QZ432" s="472"/>
      <c r="RA432" s="472"/>
      <c r="RB432" s="472"/>
      <c r="RC432" s="472"/>
      <c r="RD432" s="472"/>
      <c r="RE432" s="472"/>
      <c r="RF432" s="472"/>
      <c r="RG432" s="472"/>
      <c r="RH432" s="472"/>
      <c r="RI432" s="472"/>
      <c r="RJ432" s="472"/>
      <c r="RK432" s="472"/>
      <c r="RL432" s="472"/>
      <c r="RM432" s="472"/>
      <c r="RN432" s="472"/>
      <c r="RO432" s="472"/>
      <c r="RP432" s="472"/>
      <c r="RQ432" s="472"/>
      <c r="RR432" s="472"/>
      <c r="RS432" s="472"/>
      <c r="RT432" s="472"/>
      <c r="RU432" s="472"/>
      <c r="RV432" s="472"/>
      <c r="RW432" s="472"/>
      <c r="RX432" s="472"/>
      <c r="RY432" s="472"/>
      <c r="RZ432" s="472"/>
      <c r="SA432" s="472"/>
      <c r="SB432" s="472"/>
      <c r="SC432" s="472"/>
      <c r="SD432" s="472"/>
      <c r="SE432" s="472"/>
      <c r="SF432" s="472"/>
      <c r="SG432" s="472"/>
      <c r="SH432" s="472"/>
      <c r="SI432" s="472"/>
      <c r="SJ432" s="472"/>
      <c r="SK432" s="472"/>
      <c r="SL432" s="472"/>
      <c r="SM432" s="472"/>
      <c r="SN432" s="472"/>
      <c r="SO432" s="472"/>
      <c r="SP432" s="472"/>
      <c r="SQ432" s="472"/>
      <c r="SR432" s="472"/>
      <c r="SS432" s="472"/>
      <c r="ST432" s="472"/>
      <c r="SU432" s="472"/>
      <c r="SV432" s="472"/>
      <c r="SY432" s="472"/>
      <c r="SZ432" s="472"/>
      <c r="TA432" s="472"/>
      <c r="TB432" s="472"/>
      <c r="TC432" s="472"/>
      <c r="TD432" s="472"/>
      <c r="TE432" s="472"/>
      <c r="TF432" s="472"/>
      <c r="TG432" s="472"/>
      <c r="TH432" s="472"/>
      <c r="TI432" s="472"/>
      <c r="TJ432" s="472"/>
      <c r="TK432" s="472"/>
      <c r="TL432" s="472"/>
      <c r="TM432" s="472"/>
      <c r="TN432" s="472"/>
      <c r="TO432" s="472"/>
      <c r="TP432" s="472"/>
      <c r="TQ432" s="472"/>
      <c r="TR432" s="472"/>
      <c r="TS432" s="472"/>
      <c r="TT432" s="472"/>
      <c r="TU432" s="472"/>
      <c r="TV432" s="472"/>
      <c r="TW432" s="472"/>
      <c r="TX432" s="472"/>
      <c r="TY432" s="472"/>
      <c r="TZ432" s="472"/>
      <c r="UA432" s="472"/>
      <c r="UB432" s="472"/>
      <c r="UC432" s="472"/>
      <c r="UD432" s="472"/>
      <c r="UE432" s="472"/>
      <c r="UF432" s="472"/>
      <c r="UG432" s="472"/>
      <c r="UH432" s="472"/>
      <c r="UI432" s="472"/>
      <c r="UJ432" s="472"/>
      <c r="UK432" s="472"/>
      <c r="UL432" s="472"/>
      <c r="UM432" s="472"/>
      <c r="UN432" s="472"/>
      <c r="UO432" s="472"/>
      <c r="UP432" s="472"/>
      <c r="UQ432" s="472"/>
      <c r="UR432" s="472"/>
      <c r="US432" s="472"/>
      <c r="UT432" s="472"/>
      <c r="UU432" s="472"/>
      <c r="UV432" s="472"/>
      <c r="UW432" s="472"/>
      <c r="UX432" s="472"/>
      <c r="UY432" s="472"/>
      <c r="UZ432" s="472"/>
      <c r="VA432" s="472"/>
      <c r="VB432" s="472"/>
      <c r="VC432" s="472"/>
      <c r="VD432" s="472"/>
      <c r="VE432" s="472"/>
      <c r="VF432" s="472"/>
      <c r="VG432" s="472"/>
      <c r="VH432" s="472"/>
      <c r="VI432" s="472"/>
      <c r="VJ432" s="472"/>
      <c r="VK432" s="472"/>
      <c r="VL432" s="472"/>
      <c r="VM432" s="472"/>
      <c r="VN432" s="472"/>
      <c r="VO432" s="472"/>
      <c r="VP432" s="472"/>
      <c r="VQ432" s="472"/>
      <c r="VR432" s="472"/>
      <c r="VS432" s="472"/>
      <c r="VT432" s="472"/>
      <c r="VU432" s="472"/>
      <c r="VV432" s="472"/>
      <c r="VW432" s="472"/>
      <c r="VX432" s="472"/>
      <c r="VY432" s="472"/>
      <c r="VZ432" s="472"/>
      <c r="WA432" s="472"/>
      <c r="WB432" s="472"/>
      <c r="WC432" s="472"/>
      <c r="WD432" s="472"/>
      <c r="WE432" s="472"/>
      <c r="WF432" s="472"/>
      <c r="WG432" s="472"/>
      <c r="WH432" s="472"/>
      <c r="WI432" s="472"/>
      <c r="WJ432" s="472"/>
      <c r="WK432" s="472"/>
      <c r="WL432" s="472"/>
      <c r="WM432" s="472"/>
      <c r="WN432" s="472"/>
      <c r="WO432" s="472"/>
      <c r="WP432" s="472"/>
      <c r="WQ432" s="472"/>
      <c r="WR432" s="472"/>
      <c r="WS432" s="472"/>
      <c r="WT432" s="472"/>
      <c r="WU432" s="472"/>
      <c r="WV432" s="472"/>
      <c r="WW432" s="472"/>
      <c r="WX432" s="472"/>
      <c r="WY432" s="472"/>
      <c r="WZ432" s="472"/>
      <c r="XA432" s="472"/>
      <c r="XB432" s="472"/>
      <c r="XC432" s="472"/>
      <c r="XD432" s="472"/>
      <c r="XE432" s="472"/>
      <c r="XF432" s="472"/>
      <c r="XG432" s="472"/>
      <c r="XH432" s="472"/>
      <c r="XI432" s="472"/>
      <c r="XJ432" s="472"/>
      <c r="XK432" s="472"/>
      <c r="XL432" s="472"/>
      <c r="XM432" s="472"/>
      <c r="XN432" s="472"/>
      <c r="XO432" s="472"/>
      <c r="XP432" s="472"/>
      <c r="XQ432" s="472"/>
      <c r="XR432" s="472"/>
      <c r="XS432" s="472"/>
      <c r="XT432" s="472"/>
      <c r="XU432" s="472"/>
      <c r="XV432" s="472"/>
      <c r="XW432" s="472"/>
      <c r="XX432" s="472"/>
      <c r="XY432" s="472"/>
      <c r="XZ432" s="472"/>
      <c r="YA432" s="472"/>
      <c r="YB432" s="472"/>
      <c r="YC432" s="472"/>
      <c r="YD432" s="472"/>
      <c r="YE432" s="472"/>
      <c r="YF432" s="472"/>
      <c r="YG432" s="472"/>
      <c r="YH432" s="472"/>
      <c r="YI432" s="472"/>
      <c r="YJ432" s="472"/>
      <c r="YK432" s="472"/>
      <c r="YL432" s="472"/>
      <c r="YM432" s="472"/>
      <c r="YN432" s="472"/>
      <c r="YO432" s="472"/>
      <c r="YP432" s="472"/>
      <c r="YQ432" s="472"/>
      <c r="YR432" s="472"/>
      <c r="YS432" s="472"/>
      <c r="YT432" s="472"/>
      <c r="YU432" s="472"/>
      <c r="YV432" s="472"/>
      <c r="YW432" s="472"/>
      <c r="YX432" s="472"/>
      <c r="YY432" s="472"/>
      <c r="YZ432" s="472"/>
      <c r="ZA432" s="472"/>
      <c r="ZB432" s="472"/>
      <c r="ZC432" s="472"/>
      <c r="ZD432" s="472"/>
      <c r="ZE432" s="472"/>
      <c r="ZF432" s="472"/>
      <c r="ZG432" s="472"/>
      <c r="ZH432" s="472"/>
      <c r="ZI432" s="472"/>
      <c r="ZJ432" s="472"/>
      <c r="ZK432" s="472"/>
      <c r="ZL432" s="472"/>
      <c r="ZM432" s="472"/>
      <c r="ZN432" s="472"/>
      <c r="ZO432" s="472"/>
      <c r="ZP432" s="472"/>
      <c r="ZQ432" s="472"/>
      <c r="ZR432" s="472"/>
      <c r="ZS432" s="472"/>
      <c r="ZT432" s="472"/>
      <c r="ZU432" s="472"/>
      <c r="ZV432" s="472"/>
      <c r="ZW432" s="472"/>
      <c r="ZX432" s="472"/>
      <c r="ZY432" s="472"/>
      <c r="ZZ432" s="472"/>
      <c r="AAA432" s="472"/>
      <c r="AAB432" s="472"/>
      <c r="AAC432" s="472"/>
      <c r="AAD432" s="472"/>
      <c r="AAE432" s="472"/>
      <c r="AAF432" s="472"/>
      <c r="AAG432" s="472"/>
      <c r="AAH432" s="472"/>
      <c r="AAI432" s="472"/>
      <c r="AAJ432" s="472"/>
      <c r="AAK432" s="472"/>
      <c r="AAL432" s="472"/>
      <c r="AAM432" s="472"/>
      <c r="AAN432" s="472"/>
      <c r="AAO432" s="472"/>
      <c r="AAP432" s="472"/>
      <c r="AAQ432" s="472"/>
      <c r="AAR432" s="472"/>
      <c r="AAS432" s="472"/>
      <c r="AAT432" s="472"/>
      <c r="AAU432" s="472"/>
      <c r="AAV432" s="472"/>
      <c r="AAW432" s="472"/>
      <c r="AAX432" s="472"/>
      <c r="AAY432" s="472"/>
      <c r="AAZ432" s="472"/>
      <c r="ABA432" s="472"/>
      <c r="ABB432" s="472"/>
      <c r="ABC432" s="472"/>
      <c r="ABD432" s="472"/>
      <c r="ABE432" s="472"/>
      <c r="ABF432" s="472"/>
      <c r="ABG432" s="472"/>
      <c r="ABH432" s="472"/>
      <c r="ABI432" s="472"/>
      <c r="ABJ432" s="472"/>
      <c r="ABK432" s="472"/>
      <c r="ABL432" s="472"/>
      <c r="ABM432" s="472"/>
      <c r="ABN432" s="472"/>
      <c r="ABO432" s="472"/>
      <c r="ABP432" s="472"/>
      <c r="ABQ432" s="472"/>
      <c r="ABR432" s="472"/>
      <c r="ABS432" s="472"/>
      <c r="ABT432" s="472"/>
      <c r="ABU432" s="472"/>
      <c r="ABV432" s="472"/>
      <c r="ABW432" s="472"/>
      <c r="ABX432" s="472"/>
      <c r="ABY432" s="472"/>
      <c r="ABZ432" s="472"/>
      <c r="ACA432" s="472"/>
      <c r="ACB432" s="472"/>
      <c r="ACC432" s="472"/>
      <c r="ACD432" s="472"/>
      <c r="ACE432" s="472"/>
      <c r="ACF432" s="472"/>
      <c r="ACG432" s="472"/>
      <c r="ACH432" s="472"/>
      <c r="ACI432" s="472"/>
      <c r="ACJ432" s="472"/>
      <c r="ACK432" s="472"/>
      <c r="ACL432" s="472"/>
      <c r="ACM432" s="472"/>
      <c r="ACN432" s="472"/>
      <c r="ACO432" s="472"/>
      <c r="ACP432" s="472"/>
      <c r="ACQ432" s="472"/>
      <c r="ACR432" s="472"/>
      <c r="ACU432" s="472"/>
      <c r="ACV432" s="472"/>
      <c r="ACW432" s="472"/>
      <c r="ACX432" s="472"/>
      <c r="ACY432" s="472"/>
      <c r="ACZ432" s="472"/>
      <c r="ADA432" s="472"/>
      <c r="ADB432" s="472"/>
      <c r="ADC432" s="472"/>
      <c r="ADD432" s="472"/>
      <c r="ADE432" s="472"/>
      <c r="ADF432" s="472"/>
      <c r="ADG432" s="472"/>
      <c r="ADH432" s="472"/>
      <c r="ADI432" s="472"/>
      <c r="ADJ432" s="472"/>
      <c r="ADK432" s="472"/>
      <c r="ADL432" s="472"/>
      <c r="ADM432" s="472"/>
      <c r="ADN432" s="472"/>
      <c r="ADO432" s="472"/>
      <c r="ADP432" s="472"/>
      <c r="ADQ432" s="472"/>
      <c r="ADR432" s="472"/>
      <c r="ADS432" s="472"/>
      <c r="ADT432" s="472"/>
      <c r="ADU432" s="472"/>
      <c r="ADV432" s="472"/>
      <c r="ADW432" s="472"/>
      <c r="ADX432" s="472"/>
      <c r="ADY432" s="472"/>
      <c r="ADZ432" s="472"/>
      <c r="AEA432" s="472"/>
      <c r="AEB432" s="472"/>
      <c r="AEC432" s="472"/>
      <c r="AED432" s="472"/>
      <c r="AEE432" s="472"/>
      <c r="AEF432" s="472"/>
      <c r="AEG432" s="472"/>
      <c r="AEH432" s="472"/>
      <c r="AEI432" s="472"/>
      <c r="AEJ432" s="472"/>
      <c r="AEK432" s="472"/>
      <c r="AEL432" s="472"/>
      <c r="AEM432" s="472"/>
      <c r="AEN432" s="472"/>
      <c r="AEO432" s="472"/>
      <c r="AEP432" s="472"/>
      <c r="AEQ432" s="472"/>
      <c r="AER432" s="472"/>
      <c r="AES432" s="472"/>
      <c r="AET432" s="472"/>
      <c r="AEU432" s="472"/>
      <c r="AEV432" s="472"/>
      <c r="AEW432" s="472"/>
      <c r="AEX432" s="472"/>
      <c r="AEY432" s="472"/>
      <c r="AEZ432" s="472"/>
      <c r="AFA432" s="472"/>
      <c r="AFB432" s="472"/>
      <c r="AFC432" s="472"/>
      <c r="AFD432" s="472"/>
      <c r="AFE432" s="472"/>
      <c r="AFF432" s="472"/>
      <c r="AFG432" s="472"/>
      <c r="AFH432" s="472"/>
      <c r="AFI432" s="472"/>
      <c r="AFJ432" s="472"/>
      <c r="AFK432" s="472"/>
      <c r="AFL432" s="472"/>
      <c r="AFM432" s="472"/>
      <c r="AFN432" s="472"/>
      <c r="AFO432" s="472"/>
      <c r="AFP432" s="472"/>
      <c r="AFQ432" s="472"/>
      <c r="AFR432" s="472"/>
      <c r="AFS432" s="472"/>
      <c r="AFT432" s="472"/>
      <c r="AFU432" s="472"/>
      <c r="AFV432" s="472"/>
      <c r="AFW432" s="472"/>
      <c r="AFX432" s="472"/>
      <c r="AFY432" s="472"/>
      <c r="AFZ432" s="472"/>
      <c r="AGA432" s="472"/>
      <c r="AGB432" s="472"/>
      <c r="AGC432" s="472"/>
      <c r="AGD432" s="472"/>
      <c r="AGE432" s="472"/>
      <c r="AGF432" s="472"/>
      <c r="AGG432" s="472"/>
      <c r="AGH432" s="472"/>
      <c r="AGI432" s="472"/>
      <c r="AGJ432" s="472"/>
      <c r="AGK432" s="472"/>
      <c r="AGL432" s="472"/>
      <c r="AGM432" s="472"/>
      <c r="AGN432" s="472"/>
      <c r="AGO432" s="472"/>
      <c r="AGP432" s="472"/>
      <c r="AGQ432" s="472"/>
      <c r="AGR432" s="472"/>
      <c r="AGS432" s="472"/>
      <c r="AGT432" s="472"/>
      <c r="AGU432" s="472"/>
      <c r="AGV432" s="472"/>
      <c r="AGW432" s="472"/>
      <c r="AGX432" s="472"/>
      <c r="AGY432" s="472"/>
      <c r="AGZ432" s="472"/>
      <c r="AHA432" s="472"/>
      <c r="AHB432" s="472"/>
      <c r="AHC432" s="472"/>
      <c r="AHD432" s="472"/>
      <c r="AHE432" s="472"/>
      <c r="AHF432" s="472"/>
      <c r="AHG432" s="472"/>
      <c r="AHH432" s="472"/>
      <c r="AHI432" s="472"/>
      <c r="AHJ432" s="472"/>
      <c r="AHK432" s="472"/>
      <c r="AHL432" s="472"/>
      <c r="AHM432" s="472"/>
      <c r="AHN432" s="472"/>
      <c r="AHO432" s="472"/>
      <c r="AHP432" s="472"/>
      <c r="AHQ432" s="472"/>
      <c r="AHR432" s="472"/>
      <c r="AHS432" s="472"/>
      <c r="AHT432" s="472"/>
      <c r="AHU432" s="472"/>
      <c r="AHV432" s="472"/>
      <c r="AHW432" s="472"/>
      <c r="AHX432" s="472"/>
      <c r="AHY432" s="472"/>
      <c r="AHZ432" s="472"/>
      <c r="AIA432" s="472"/>
      <c r="AIB432" s="472"/>
      <c r="AIC432" s="472"/>
      <c r="AID432" s="472"/>
      <c r="AIE432" s="472"/>
      <c r="AIF432" s="472"/>
      <c r="AIG432" s="472"/>
      <c r="AIH432" s="472"/>
      <c r="AII432" s="472"/>
      <c r="AIJ432" s="472"/>
      <c r="AIK432" s="472"/>
      <c r="AIL432" s="472"/>
      <c r="AIM432" s="472"/>
      <c r="AIN432" s="472"/>
      <c r="AIO432" s="472"/>
      <c r="AIP432" s="472"/>
      <c r="AIQ432" s="472"/>
      <c r="AIR432" s="472"/>
      <c r="AIS432" s="472"/>
      <c r="AIT432" s="472"/>
      <c r="AIU432" s="472"/>
      <c r="AIV432" s="472"/>
      <c r="AIW432" s="472"/>
      <c r="AIX432" s="472"/>
      <c r="AIY432" s="472"/>
      <c r="AIZ432" s="472"/>
      <c r="AJA432" s="472"/>
      <c r="AJB432" s="472"/>
      <c r="AJC432" s="472"/>
      <c r="AJD432" s="472"/>
      <c r="AJE432" s="472"/>
      <c r="AJF432" s="472"/>
      <c r="AJG432" s="472"/>
      <c r="AJH432" s="472"/>
      <c r="AJI432" s="472"/>
      <c r="AJJ432" s="472"/>
      <c r="AJK432" s="472"/>
      <c r="AJL432" s="472"/>
      <c r="AJM432" s="472"/>
      <c r="AJN432" s="472"/>
      <c r="AJO432" s="472"/>
      <c r="AJP432" s="472"/>
      <c r="AJQ432" s="472"/>
      <c r="AJR432" s="472"/>
      <c r="AJS432" s="472"/>
      <c r="AJT432" s="472"/>
      <c r="AJU432" s="472"/>
      <c r="AJV432" s="472"/>
      <c r="AJW432" s="472"/>
      <c r="AJX432" s="472"/>
      <c r="AJY432" s="472"/>
      <c r="AJZ432" s="472"/>
      <c r="AKA432" s="472"/>
      <c r="AKB432" s="472"/>
      <c r="AKC432" s="472"/>
      <c r="AKD432" s="472"/>
      <c r="AKE432" s="472"/>
      <c r="AKF432" s="472"/>
      <c r="AKG432" s="472"/>
      <c r="AKH432" s="472"/>
      <c r="AKI432" s="472"/>
      <c r="AKJ432" s="472"/>
      <c r="AKK432" s="472"/>
      <c r="AKL432" s="472"/>
      <c r="AKM432" s="472"/>
      <c r="AKN432" s="472"/>
      <c r="AKO432" s="472"/>
      <c r="AKP432" s="472"/>
      <c r="AKQ432" s="472"/>
      <c r="AKR432" s="472"/>
      <c r="AKS432" s="472"/>
      <c r="AKT432" s="472"/>
      <c r="AKU432" s="472"/>
      <c r="AKV432" s="472"/>
      <c r="AKW432" s="472"/>
      <c r="AKX432" s="472"/>
      <c r="AKY432" s="472"/>
      <c r="AKZ432" s="472"/>
      <c r="ALA432" s="472"/>
      <c r="ALB432" s="472"/>
      <c r="ALC432" s="472"/>
      <c r="ALD432" s="472"/>
      <c r="ALE432" s="472"/>
      <c r="ALF432" s="472"/>
      <c r="ALG432" s="472"/>
      <c r="ALH432" s="472"/>
      <c r="ALI432" s="472"/>
      <c r="ALJ432" s="472"/>
      <c r="ALK432" s="472"/>
      <c r="ALL432" s="472"/>
      <c r="ALM432" s="472"/>
      <c r="ALN432" s="472"/>
      <c r="ALO432" s="472"/>
      <c r="ALP432" s="472"/>
      <c r="ALQ432" s="472"/>
      <c r="ALR432" s="472"/>
      <c r="ALS432" s="472"/>
      <c r="ALT432" s="472"/>
      <c r="ALU432" s="472"/>
      <c r="ALV432" s="472"/>
      <c r="ALW432" s="472"/>
      <c r="ALX432" s="472"/>
      <c r="ALY432" s="472"/>
      <c r="ALZ432" s="472"/>
      <c r="AMA432" s="472"/>
      <c r="AMB432" s="472"/>
      <c r="AMC432" s="472"/>
      <c r="AMD432" s="472"/>
      <c r="AME432" s="472"/>
      <c r="AMF432" s="472"/>
      <c r="AMG432" s="472"/>
      <c r="AMH432" s="472"/>
      <c r="AMI432" s="472"/>
      <c r="AMJ432" s="472"/>
      <c r="AMK432" s="472"/>
      <c r="AML432" s="472"/>
      <c r="AMM432" s="472"/>
      <c r="AMN432" s="472"/>
      <c r="AMQ432" s="472"/>
      <c r="AMR432" s="472"/>
      <c r="AMS432" s="472"/>
      <c r="AMT432" s="472"/>
      <c r="AMU432" s="472"/>
      <c r="AMV432" s="472"/>
      <c r="AMW432" s="472"/>
      <c r="AMX432" s="472"/>
      <c r="AMY432" s="472"/>
      <c r="AMZ432" s="472"/>
      <c r="ANA432" s="472"/>
      <c r="ANB432" s="472"/>
      <c r="ANC432" s="472"/>
      <c r="AND432" s="472"/>
      <c r="ANE432" s="472"/>
      <c r="ANF432" s="472"/>
      <c r="ANG432" s="472"/>
      <c r="ANH432" s="472"/>
      <c r="ANI432" s="472"/>
      <c r="ANJ432" s="472"/>
      <c r="ANK432" s="472"/>
      <c r="ANL432" s="472"/>
      <c r="ANM432" s="472"/>
      <c r="ANN432" s="472"/>
      <c r="ANO432" s="472"/>
      <c r="ANP432" s="472"/>
      <c r="ANQ432" s="472"/>
      <c r="ANR432" s="472"/>
      <c r="ANS432" s="472"/>
      <c r="ANT432" s="472"/>
      <c r="ANU432" s="472"/>
      <c r="ANV432" s="472"/>
      <c r="ANW432" s="472"/>
      <c r="ANX432" s="472"/>
      <c r="ANY432" s="472"/>
      <c r="ANZ432" s="472"/>
      <c r="AOA432" s="472"/>
      <c r="AOB432" s="472"/>
      <c r="AOC432" s="472"/>
      <c r="AOD432" s="472"/>
      <c r="AOE432" s="472"/>
      <c r="AOF432" s="472"/>
      <c r="AOG432" s="472"/>
      <c r="AOH432" s="472"/>
      <c r="AOI432" s="472"/>
      <c r="AOJ432" s="472"/>
      <c r="AOK432" s="472"/>
      <c r="AOL432" s="472"/>
      <c r="AOM432" s="472"/>
      <c r="AON432" s="472"/>
      <c r="AOO432" s="472"/>
      <c r="AOP432" s="472"/>
      <c r="AOQ432" s="472"/>
      <c r="AOR432" s="472"/>
      <c r="AOS432" s="472"/>
      <c r="AOT432" s="472"/>
      <c r="AOU432" s="472"/>
      <c r="AOV432" s="472"/>
      <c r="AOW432" s="472"/>
      <c r="AOX432" s="472"/>
      <c r="AOY432" s="472"/>
      <c r="AOZ432" s="472"/>
      <c r="APA432" s="472"/>
      <c r="APB432" s="472"/>
      <c r="APC432" s="472"/>
      <c r="APD432" s="472"/>
      <c r="APE432" s="472"/>
      <c r="APF432" s="472"/>
      <c r="APG432" s="472"/>
      <c r="APH432" s="472"/>
      <c r="API432" s="472"/>
      <c r="APJ432" s="472"/>
      <c r="APK432" s="472"/>
      <c r="APL432" s="472"/>
      <c r="APM432" s="472"/>
      <c r="APN432" s="472"/>
      <c r="APO432" s="472"/>
      <c r="APP432" s="472"/>
      <c r="APQ432" s="472"/>
      <c r="APR432" s="472"/>
      <c r="APS432" s="472"/>
      <c r="APT432" s="472"/>
      <c r="APU432" s="472"/>
      <c r="APV432" s="472"/>
      <c r="APW432" s="472"/>
      <c r="APX432" s="472"/>
      <c r="APY432" s="472"/>
      <c r="APZ432" s="472"/>
      <c r="AQA432" s="472"/>
      <c r="AQB432" s="472"/>
      <c r="AQC432" s="472"/>
      <c r="AQD432" s="472"/>
      <c r="AQE432" s="472"/>
      <c r="AQF432" s="472"/>
      <c r="AQG432" s="472"/>
      <c r="AQH432" s="472"/>
      <c r="AQI432" s="472"/>
      <c r="AQJ432" s="472"/>
      <c r="AQK432" s="472"/>
      <c r="AQL432" s="472"/>
      <c r="AQM432" s="472"/>
      <c r="AQN432" s="472"/>
      <c r="AQO432" s="472"/>
      <c r="AQP432" s="472"/>
      <c r="AQQ432" s="472"/>
      <c r="AQR432" s="472"/>
      <c r="AQS432" s="472"/>
      <c r="AQT432" s="472"/>
      <c r="AQU432" s="472"/>
      <c r="AQV432" s="472"/>
      <c r="AQW432" s="472"/>
      <c r="AQX432" s="472"/>
      <c r="AQY432" s="472"/>
      <c r="AQZ432" s="472"/>
      <c r="ARA432" s="472"/>
      <c r="ARB432" s="472"/>
      <c r="ARC432" s="472"/>
      <c r="ARD432" s="472"/>
      <c r="ARE432" s="472"/>
      <c r="ARF432" s="472"/>
      <c r="ARG432" s="472"/>
      <c r="ARH432" s="472"/>
      <c r="ARI432" s="472"/>
      <c r="ARJ432" s="472"/>
      <c r="ARK432" s="472"/>
      <c r="ARL432" s="472"/>
      <c r="ARM432" s="472"/>
      <c r="ARN432" s="472"/>
      <c r="ARO432" s="472"/>
      <c r="ARP432" s="472"/>
      <c r="ARQ432" s="472"/>
      <c r="ARR432" s="472"/>
      <c r="ARS432" s="472"/>
      <c r="ART432" s="472"/>
      <c r="ARU432" s="472"/>
      <c r="ARV432" s="472"/>
      <c r="ARW432" s="472"/>
      <c r="ARX432" s="472"/>
      <c r="ARY432" s="472"/>
      <c r="ARZ432" s="472"/>
      <c r="ASA432" s="472"/>
      <c r="ASB432" s="472"/>
      <c r="ASC432" s="472"/>
      <c r="ASD432" s="472"/>
      <c r="ASE432" s="472"/>
      <c r="ASF432" s="472"/>
      <c r="ASG432" s="472"/>
      <c r="ASH432" s="472"/>
      <c r="ASI432" s="472"/>
      <c r="ASJ432" s="472"/>
      <c r="ASK432" s="472"/>
      <c r="ASL432" s="472"/>
      <c r="ASM432" s="472"/>
      <c r="ASN432" s="472"/>
      <c r="ASO432" s="472"/>
      <c r="ASP432" s="472"/>
      <c r="ASQ432" s="472"/>
      <c r="ASR432" s="472"/>
      <c r="ASS432" s="472"/>
      <c r="AST432" s="472"/>
      <c r="ASU432" s="472"/>
      <c r="ASV432" s="472"/>
      <c r="ASW432" s="472"/>
      <c r="ASX432" s="472"/>
      <c r="ASY432" s="472"/>
      <c r="ASZ432" s="472"/>
      <c r="ATA432" s="472"/>
      <c r="ATB432" s="472"/>
      <c r="ATC432" s="472"/>
      <c r="ATD432" s="472"/>
      <c r="ATE432" s="472"/>
      <c r="ATF432" s="472"/>
      <c r="ATG432" s="472"/>
      <c r="ATH432" s="472"/>
      <c r="ATI432" s="472"/>
      <c r="ATJ432" s="472"/>
      <c r="ATK432" s="472"/>
      <c r="ATL432" s="472"/>
      <c r="ATM432" s="472"/>
      <c r="ATN432" s="472"/>
      <c r="ATO432" s="472"/>
      <c r="ATP432" s="472"/>
      <c r="ATQ432" s="472"/>
      <c r="ATR432" s="472"/>
      <c r="ATS432" s="472"/>
      <c r="ATT432" s="472"/>
      <c r="ATU432" s="472"/>
      <c r="ATV432" s="472"/>
      <c r="ATW432" s="472"/>
      <c r="ATX432" s="472"/>
      <c r="ATY432" s="472"/>
      <c r="ATZ432" s="472"/>
      <c r="AUA432" s="472"/>
      <c r="AUB432" s="472"/>
      <c r="AUC432" s="472"/>
      <c r="AUD432" s="472"/>
      <c r="AUE432" s="472"/>
      <c r="AUF432" s="472"/>
      <c r="AUG432" s="472"/>
      <c r="AUH432" s="472"/>
      <c r="AUI432" s="472"/>
      <c r="AUJ432" s="472"/>
      <c r="AUK432" s="472"/>
      <c r="AUL432" s="472"/>
      <c r="AUM432" s="472"/>
      <c r="AUN432" s="472"/>
      <c r="AUO432" s="472"/>
      <c r="AUP432" s="472"/>
      <c r="AUQ432" s="472"/>
      <c r="AUR432" s="472"/>
      <c r="AUS432" s="472"/>
      <c r="AUT432" s="472"/>
      <c r="AUU432" s="472"/>
      <c r="AUV432" s="472"/>
      <c r="AUW432" s="472"/>
      <c r="AUX432" s="472"/>
      <c r="AUY432" s="472"/>
      <c r="AUZ432" s="472"/>
      <c r="AVA432" s="472"/>
      <c r="AVB432" s="472"/>
      <c r="AVC432" s="472"/>
      <c r="AVD432" s="472"/>
      <c r="AVE432" s="472"/>
      <c r="AVF432" s="472"/>
      <c r="AVG432" s="472"/>
      <c r="AVH432" s="472"/>
      <c r="AVI432" s="472"/>
      <c r="AVJ432" s="472"/>
      <c r="AVK432" s="472"/>
      <c r="AVL432" s="472"/>
      <c r="AVM432" s="472"/>
      <c r="AVN432" s="472"/>
      <c r="AVO432" s="472"/>
      <c r="AVP432" s="472"/>
      <c r="AVQ432" s="472"/>
      <c r="AVR432" s="472"/>
      <c r="AVS432" s="472"/>
      <c r="AVT432" s="472"/>
      <c r="AVU432" s="472"/>
      <c r="AVV432" s="472"/>
      <c r="AVW432" s="472"/>
      <c r="AVX432" s="472"/>
      <c r="AVY432" s="472"/>
      <c r="AVZ432" s="472"/>
      <c r="AWA432" s="472"/>
      <c r="AWB432" s="472"/>
      <c r="AWC432" s="472"/>
      <c r="AWD432" s="472"/>
      <c r="AWE432" s="472"/>
      <c r="AWF432" s="472"/>
      <c r="AWG432" s="472"/>
      <c r="AWH432" s="472"/>
      <c r="AWI432" s="472"/>
      <c r="AWJ432" s="472"/>
      <c r="AWM432" s="472"/>
      <c r="AWN432" s="472"/>
      <c r="AWO432" s="472"/>
      <c r="AWP432" s="472"/>
      <c r="AWQ432" s="472"/>
      <c r="AWR432" s="472"/>
      <c r="AWS432" s="472"/>
      <c r="AWT432" s="472"/>
      <c r="AWU432" s="472"/>
      <c r="AWV432" s="472"/>
      <c r="AWW432" s="472"/>
      <c r="AWX432" s="472"/>
      <c r="AWY432" s="472"/>
      <c r="AWZ432" s="472"/>
      <c r="AXA432" s="472"/>
      <c r="AXB432" s="472"/>
      <c r="AXC432" s="472"/>
      <c r="AXD432" s="472"/>
      <c r="AXE432" s="472"/>
      <c r="AXF432" s="472"/>
      <c r="AXG432" s="472"/>
      <c r="AXH432" s="472"/>
      <c r="AXI432" s="472"/>
      <c r="AXJ432" s="472"/>
      <c r="AXK432" s="472"/>
      <c r="AXL432" s="472"/>
      <c r="AXM432" s="472"/>
      <c r="AXN432" s="472"/>
      <c r="AXO432" s="472"/>
      <c r="AXP432" s="472"/>
      <c r="AXQ432" s="472"/>
      <c r="AXR432" s="472"/>
      <c r="AXS432" s="472"/>
      <c r="AXT432" s="472"/>
      <c r="AXU432" s="472"/>
      <c r="AXV432" s="472"/>
      <c r="AXW432" s="472"/>
      <c r="AXX432" s="472"/>
      <c r="AXY432" s="472"/>
      <c r="AXZ432" s="472"/>
      <c r="AYA432" s="472"/>
      <c r="AYB432" s="472"/>
      <c r="AYC432" s="472"/>
      <c r="AYD432" s="472"/>
      <c r="AYE432" s="472"/>
      <c r="AYF432" s="472"/>
      <c r="AYG432" s="472"/>
      <c r="AYH432" s="472"/>
      <c r="AYI432" s="472"/>
      <c r="AYJ432" s="472"/>
      <c r="AYK432" s="472"/>
      <c r="AYL432" s="472"/>
      <c r="AYM432" s="472"/>
      <c r="AYN432" s="472"/>
      <c r="AYO432" s="472"/>
      <c r="AYP432" s="472"/>
      <c r="AYQ432" s="472"/>
      <c r="AYR432" s="472"/>
      <c r="AYS432" s="472"/>
      <c r="AYT432" s="472"/>
      <c r="AYU432" s="472"/>
      <c r="AYV432" s="472"/>
      <c r="AYW432" s="472"/>
      <c r="AYX432" s="472"/>
      <c r="AYY432" s="472"/>
      <c r="AYZ432" s="472"/>
      <c r="AZA432" s="472"/>
      <c r="AZB432" s="472"/>
      <c r="AZC432" s="472"/>
      <c r="AZD432" s="472"/>
      <c r="AZE432" s="472"/>
      <c r="AZF432" s="472"/>
      <c r="AZG432" s="472"/>
      <c r="AZH432" s="472"/>
      <c r="AZI432" s="472"/>
      <c r="AZJ432" s="472"/>
      <c r="AZK432" s="472"/>
      <c r="AZL432" s="472"/>
      <c r="AZM432" s="472"/>
      <c r="AZN432" s="472"/>
      <c r="AZO432" s="472"/>
      <c r="AZP432" s="472"/>
      <c r="AZQ432" s="472"/>
      <c r="AZR432" s="472"/>
      <c r="AZS432" s="472"/>
      <c r="AZT432" s="472"/>
      <c r="AZU432" s="472"/>
      <c r="AZV432" s="472"/>
      <c r="AZW432" s="472"/>
      <c r="AZX432" s="472"/>
      <c r="AZY432" s="472"/>
      <c r="AZZ432" s="472"/>
      <c r="BAA432" s="472"/>
      <c r="BAB432" s="472"/>
      <c r="BAC432" s="472"/>
      <c r="BAD432" s="472"/>
      <c r="BAE432" s="472"/>
      <c r="BAF432" s="472"/>
      <c r="BAG432" s="472"/>
      <c r="BAH432" s="472"/>
      <c r="BAI432" s="472"/>
      <c r="BAJ432" s="472"/>
      <c r="BAK432" s="472"/>
      <c r="BAL432" s="472"/>
      <c r="BAM432" s="472"/>
      <c r="BAN432" s="472"/>
      <c r="BAO432" s="472"/>
      <c r="BAP432" s="472"/>
      <c r="BAQ432" s="472"/>
      <c r="BAR432" s="472"/>
      <c r="BAS432" s="472"/>
      <c r="BAT432" s="472"/>
      <c r="BAU432" s="472"/>
      <c r="BAV432" s="472"/>
      <c r="BAW432" s="472"/>
      <c r="BAX432" s="472"/>
      <c r="BAY432" s="472"/>
      <c r="BAZ432" s="472"/>
      <c r="BBA432" s="472"/>
      <c r="BBB432" s="472"/>
      <c r="BBC432" s="472"/>
      <c r="BBD432" s="472"/>
      <c r="BBE432" s="472"/>
      <c r="BBF432" s="472"/>
      <c r="BBG432" s="472"/>
      <c r="BBH432" s="472"/>
      <c r="BBI432" s="472"/>
      <c r="BBJ432" s="472"/>
      <c r="BBK432" s="472"/>
      <c r="BBL432" s="472"/>
      <c r="BBM432" s="472"/>
      <c r="BBN432" s="472"/>
      <c r="BBO432" s="472"/>
      <c r="BBP432" s="472"/>
      <c r="BBQ432" s="472"/>
      <c r="BBR432" s="472"/>
      <c r="BBS432" s="472"/>
      <c r="BBT432" s="472"/>
      <c r="BBU432" s="472"/>
      <c r="BBV432" s="472"/>
      <c r="BBW432" s="472"/>
      <c r="BBX432" s="472"/>
      <c r="BBY432" s="472"/>
      <c r="BBZ432" s="472"/>
      <c r="BCA432" s="472"/>
      <c r="BCB432" s="472"/>
      <c r="BCC432" s="472"/>
      <c r="BCD432" s="472"/>
      <c r="BCE432" s="472"/>
      <c r="BCF432" s="472"/>
      <c r="BCG432" s="472"/>
      <c r="BCH432" s="472"/>
      <c r="BCI432" s="472"/>
      <c r="BCJ432" s="472"/>
      <c r="BCK432" s="472"/>
      <c r="BCL432" s="472"/>
      <c r="BCM432" s="472"/>
      <c r="BCN432" s="472"/>
      <c r="BCO432" s="472"/>
      <c r="BCP432" s="472"/>
      <c r="BCQ432" s="472"/>
      <c r="BCR432" s="472"/>
      <c r="BCS432" s="472"/>
      <c r="BCT432" s="472"/>
      <c r="BCU432" s="472"/>
      <c r="BCV432" s="472"/>
      <c r="BCW432" s="472"/>
      <c r="BCX432" s="472"/>
      <c r="BCY432" s="472"/>
      <c r="BCZ432" s="472"/>
      <c r="BDA432" s="472"/>
      <c r="BDB432" s="472"/>
      <c r="BDC432" s="472"/>
      <c r="BDD432" s="472"/>
      <c r="BDE432" s="472"/>
      <c r="BDF432" s="472"/>
      <c r="BDG432" s="472"/>
      <c r="BDH432" s="472"/>
      <c r="BDI432" s="472"/>
      <c r="BDJ432" s="472"/>
      <c r="BDK432" s="472"/>
      <c r="BDL432" s="472"/>
      <c r="BDM432" s="472"/>
      <c r="BDN432" s="472"/>
      <c r="BDO432" s="472"/>
      <c r="BDP432" s="472"/>
      <c r="BDQ432" s="472"/>
      <c r="BDR432" s="472"/>
      <c r="BDS432" s="472"/>
      <c r="BDT432" s="472"/>
      <c r="BDU432" s="472"/>
      <c r="BDV432" s="472"/>
      <c r="BDW432" s="472"/>
      <c r="BDX432" s="472"/>
      <c r="BDY432" s="472"/>
      <c r="BDZ432" s="472"/>
      <c r="BEA432" s="472"/>
      <c r="BEB432" s="472"/>
      <c r="BEC432" s="472"/>
      <c r="BED432" s="472"/>
      <c r="BEE432" s="472"/>
      <c r="BEF432" s="472"/>
      <c r="BEG432" s="472"/>
      <c r="BEH432" s="472"/>
      <c r="BEI432" s="472"/>
      <c r="BEJ432" s="472"/>
      <c r="BEK432" s="472"/>
      <c r="BEL432" s="472"/>
      <c r="BEM432" s="472"/>
      <c r="BEN432" s="472"/>
      <c r="BEO432" s="472"/>
      <c r="BEP432" s="472"/>
      <c r="BEQ432" s="472"/>
      <c r="BER432" s="472"/>
      <c r="BES432" s="472"/>
      <c r="BET432" s="472"/>
      <c r="BEU432" s="472"/>
      <c r="BEV432" s="472"/>
      <c r="BEW432" s="472"/>
      <c r="BEX432" s="472"/>
      <c r="BEY432" s="472"/>
      <c r="BEZ432" s="472"/>
      <c r="BFA432" s="472"/>
      <c r="BFB432" s="472"/>
      <c r="BFC432" s="472"/>
      <c r="BFD432" s="472"/>
      <c r="BFE432" s="472"/>
      <c r="BFF432" s="472"/>
      <c r="BFG432" s="472"/>
      <c r="BFH432" s="472"/>
      <c r="BFI432" s="472"/>
      <c r="BFJ432" s="472"/>
      <c r="BFK432" s="472"/>
      <c r="BFL432" s="472"/>
      <c r="BFM432" s="472"/>
      <c r="BFN432" s="472"/>
      <c r="BFO432" s="472"/>
      <c r="BFP432" s="472"/>
      <c r="BFQ432" s="472"/>
      <c r="BFR432" s="472"/>
      <c r="BFS432" s="472"/>
      <c r="BFT432" s="472"/>
      <c r="BFU432" s="472"/>
      <c r="BFV432" s="472"/>
      <c r="BFW432" s="472"/>
      <c r="BFX432" s="472"/>
      <c r="BFY432" s="472"/>
      <c r="BFZ432" s="472"/>
      <c r="BGA432" s="472"/>
      <c r="BGB432" s="472"/>
      <c r="BGC432" s="472"/>
      <c r="BGD432" s="472"/>
      <c r="BGE432" s="472"/>
      <c r="BGF432" s="472"/>
      <c r="BGI432" s="472"/>
      <c r="BGJ432" s="472"/>
      <c r="BGK432" s="472"/>
      <c r="BGL432" s="472"/>
      <c r="BGM432" s="472"/>
      <c r="BGN432" s="472"/>
      <c r="BGO432" s="472"/>
      <c r="BGP432" s="472"/>
      <c r="BGQ432" s="472"/>
      <c r="BGR432" s="472"/>
      <c r="BGS432" s="472"/>
      <c r="BGT432" s="472"/>
      <c r="BGU432" s="472"/>
      <c r="BGV432" s="472"/>
      <c r="BGW432" s="472"/>
      <c r="BGX432" s="472"/>
      <c r="BGY432" s="472"/>
      <c r="BGZ432" s="472"/>
      <c r="BHA432" s="472"/>
      <c r="BHB432" s="472"/>
      <c r="BHC432" s="472"/>
      <c r="BHD432" s="472"/>
      <c r="BHE432" s="472"/>
      <c r="BHF432" s="472"/>
      <c r="BHG432" s="472"/>
      <c r="BHH432" s="472"/>
      <c r="BHI432" s="472"/>
      <c r="BHJ432" s="472"/>
      <c r="BHK432" s="472"/>
      <c r="BHL432" s="472"/>
      <c r="BHM432" s="472"/>
      <c r="BHN432" s="472"/>
      <c r="BHO432" s="472"/>
      <c r="BHP432" s="472"/>
      <c r="BHQ432" s="472"/>
      <c r="BHR432" s="472"/>
      <c r="BHS432" s="472"/>
      <c r="BHT432" s="472"/>
      <c r="BHU432" s="472"/>
      <c r="BHV432" s="472"/>
      <c r="BHW432" s="472"/>
      <c r="BHX432" s="472"/>
      <c r="BHY432" s="472"/>
      <c r="BHZ432" s="472"/>
      <c r="BIA432" s="472"/>
      <c r="BIB432" s="472"/>
      <c r="BIC432" s="472"/>
      <c r="BID432" s="472"/>
      <c r="BIE432" s="472"/>
      <c r="BIF432" s="472"/>
      <c r="BIG432" s="472"/>
      <c r="BIH432" s="472"/>
      <c r="BII432" s="472"/>
      <c r="BIJ432" s="472"/>
      <c r="BIK432" s="472"/>
      <c r="BIL432" s="472"/>
      <c r="BIM432" s="472"/>
      <c r="BIN432" s="472"/>
      <c r="BIO432" s="472"/>
      <c r="BIP432" s="472"/>
      <c r="BIQ432" s="472"/>
      <c r="BIR432" s="472"/>
      <c r="BIS432" s="472"/>
      <c r="BIT432" s="472"/>
      <c r="BIU432" s="472"/>
      <c r="BIV432" s="472"/>
      <c r="BIW432" s="472"/>
      <c r="BIX432" s="472"/>
      <c r="BIY432" s="472"/>
      <c r="BIZ432" s="472"/>
      <c r="BJA432" s="472"/>
      <c r="BJB432" s="472"/>
      <c r="BJC432" s="472"/>
      <c r="BJD432" s="472"/>
      <c r="BJE432" s="472"/>
      <c r="BJF432" s="472"/>
      <c r="BJG432" s="472"/>
      <c r="BJH432" s="472"/>
      <c r="BJI432" s="472"/>
      <c r="BJJ432" s="472"/>
      <c r="BJK432" s="472"/>
      <c r="BJL432" s="472"/>
      <c r="BJM432" s="472"/>
      <c r="BJN432" s="472"/>
      <c r="BJO432" s="472"/>
      <c r="BJP432" s="472"/>
      <c r="BJQ432" s="472"/>
      <c r="BJR432" s="472"/>
      <c r="BJS432" s="472"/>
      <c r="BJT432" s="472"/>
      <c r="BJU432" s="472"/>
      <c r="BJV432" s="472"/>
      <c r="BJW432" s="472"/>
      <c r="BJX432" s="472"/>
      <c r="BJY432" s="472"/>
      <c r="BJZ432" s="472"/>
      <c r="BKA432" s="472"/>
      <c r="BKB432" s="472"/>
      <c r="BKC432" s="472"/>
      <c r="BKD432" s="472"/>
      <c r="BKE432" s="472"/>
      <c r="BKF432" s="472"/>
      <c r="BKG432" s="472"/>
      <c r="BKH432" s="472"/>
      <c r="BKI432" s="472"/>
      <c r="BKJ432" s="472"/>
      <c r="BKK432" s="472"/>
      <c r="BKL432" s="472"/>
      <c r="BKM432" s="472"/>
      <c r="BKN432" s="472"/>
      <c r="BKO432" s="472"/>
      <c r="BKP432" s="472"/>
      <c r="BKQ432" s="472"/>
      <c r="BKR432" s="472"/>
      <c r="BKS432" s="472"/>
      <c r="BKT432" s="472"/>
      <c r="BKU432" s="472"/>
      <c r="BKV432" s="472"/>
      <c r="BKW432" s="472"/>
      <c r="BKX432" s="472"/>
      <c r="BKY432" s="472"/>
      <c r="BKZ432" s="472"/>
      <c r="BLA432" s="472"/>
      <c r="BLB432" s="472"/>
      <c r="BLC432" s="472"/>
      <c r="BLD432" s="472"/>
      <c r="BLE432" s="472"/>
      <c r="BLF432" s="472"/>
      <c r="BLG432" s="472"/>
      <c r="BLH432" s="472"/>
      <c r="BLI432" s="472"/>
      <c r="BLJ432" s="472"/>
      <c r="BLK432" s="472"/>
      <c r="BLL432" s="472"/>
      <c r="BLM432" s="472"/>
      <c r="BLN432" s="472"/>
      <c r="BLO432" s="472"/>
      <c r="BLP432" s="472"/>
      <c r="BLQ432" s="472"/>
      <c r="BLR432" s="472"/>
      <c r="BLS432" s="472"/>
      <c r="BLT432" s="472"/>
      <c r="BLU432" s="472"/>
      <c r="BLV432" s="472"/>
      <c r="BLW432" s="472"/>
      <c r="BLX432" s="472"/>
      <c r="BLY432" s="472"/>
      <c r="BLZ432" s="472"/>
      <c r="BMA432" s="472"/>
      <c r="BMB432" s="472"/>
      <c r="BMC432" s="472"/>
      <c r="BMD432" s="472"/>
      <c r="BME432" s="472"/>
      <c r="BMF432" s="472"/>
      <c r="BMG432" s="472"/>
      <c r="BMH432" s="472"/>
      <c r="BMI432" s="472"/>
      <c r="BMJ432" s="472"/>
      <c r="BMK432" s="472"/>
      <c r="BML432" s="472"/>
      <c r="BMM432" s="472"/>
      <c r="BMN432" s="472"/>
      <c r="BMO432" s="472"/>
      <c r="BMP432" s="472"/>
      <c r="BMQ432" s="472"/>
      <c r="BMR432" s="472"/>
      <c r="BMS432" s="472"/>
      <c r="BMT432" s="472"/>
      <c r="BMU432" s="472"/>
      <c r="BMV432" s="472"/>
      <c r="BMW432" s="472"/>
      <c r="BMX432" s="472"/>
      <c r="BMY432" s="472"/>
      <c r="BMZ432" s="472"/>
      <c r="BNA432" s="472"/>
      <c r="BNB432" s="472"/>
      <c r="BNC432" s="472"/>
      <c r="BND432" s="472"/>
      <c r="BNE432" s="472"/>
      <c r="BNF432" s="472"/>
      <c r="BNG432" s="472"/>
      <c r="BNH432" s="472"/>
      <c r="BNI432" s="472"/>
      <c r="BNJ432" s="472"/>
      <c r="BNK432" s="472"/>
      <c r="BNL432" s="472"/>
      <c r="BNM432" s="472"/>
      <c r="BNN432" s="472"/>
      <c r="BNO432" s="472"/>
      <c r="BNP432" s="472"/>
      <c r="BNQ432" s="472"/>
      <c r="BNR432" s="472"/>
      <c r="BNS432" s="472"/>
      <c r="BNT432" s="472"/>
      <c r="BNU432" s="472"/>
      <c r="BNV432" s="472"/>
      <c r="BNW432" s="472"/>
      <c r="BNX432" s="472"/>
      <c r="BNY432" s="472"/>
      <c r="BNZ432" s="472"/>
      <c r="BOA432" s="472"/>
      <c r="BOB432" s="472"/>
      <c r="BOC432" s="472"/>
      <c r="BOD432" s="472"/>
      <c r="BOE432" s="472"/>
      <c r="BOF432" s="472"/>
      <c r="BOG432" s="472"/>
      <c r="BOH432" s="472"/>
      <c r="BOI432" s="472"/>
      <c r="BOJ432" s="472"/>
      <c r="BOK432" s="472"/>
      <c r="BOL432" s="472"/>
      <c r="BOM432" s="472"/>
      <c r="BON432" s="472"/>
      <c r="BOO432" s="472"/>
      <c r="BOP432" s="472"/>
      <c r="BOQ432" s="472"/>
      <c r="BOR432" s="472"/>
      <c r="BOS432" s="472"/>
      <c r="BOT432" s="472"/>
      <c r="BOU432" s="472"/>
      <c r="BOV432" s="472"/>
      <c r="BOW432" s="472"/>
      <c r="BOX432" s="472"/>
      <c r="BOY432" s="472"/>
      <c r="BOZ432" s="472"/>
      <c r="BPA432" s="472"/>
      <c r="BPB432" s="472"/>
      <c r="BPC432" s="472"/>
      <c r="BPD432" s="472"/>
      <c r="BPE432" s="472"/>
      <c r="BPF432" s="472"/>
      <c r="BPG432" s="472"/>
      <c r="BPH432" s="472"/>
      <c r="BPI432" s="472"/>
      <c r="BPJ432" s="472"/>
      <c r="BPK432" s="472"/>
      <c r="BPL432" s="472"/>
      <c r="BPM432" s="472"/>
      <c r="BPN432" s="472"/>
      <c r="BPO432" s="472"/>
      <c r="BPP432" s="472"/>
      <c r="BPQ432" s="472"/>
      <c r="BPR432" s="472"/>
      <c r="BPS432" s="472"/>
      <c r="BPT432" s="472"/>
      <c r="BPU432" s="472"/>
      <c r="BPV432" s="472"/>
      <c r="BPW432" s="472"/>
      <c r="BPX432" s="472"/>
      <c r="BPY432" s="472"/>
      <c r="BPZ432" s="472"/>
      <c r="BQA432" s="472"/>
      <c r="BQB432" s="472"/>
      <c r="BQE432" s="472"/>
      <c r="BQF432" s="472"/>
      <c r="BQG432" s="472"/>
      <c r="BQH432" s="472"/>
      <c r="BQI432" s="472"/>
      <c r="BQJ432" s="472"/>
      <c r="BQK432" s="472"/>
      <c r="BQL432" s="472"/>
      <c r="BQM432" s="472"/>
      <c r="BQN432" s="472"/>
      <c r="BQO432" s="472"/>
      <c r="BQP432" s="472"/>
      <c r="BQQ432" s="472"/>
      <c r="BQR432" s="472"/>
      <c r="BQS432" s="472"/>
      <c r="BQT432" s="472"/>
      <c r="BQU432" s="472"/>
      <c r="BQV432" s="472"/>
      <c r="BQW432" s="472"/>
      <c r="BQX432" s="472"/>
      <c r="BQY432" s="472"/>
      <c r="BQZ432" s="472"/>
      <c r="BRA432" s="472"/>
      <c r="BRB432" s="472"/>
      <c r="BRC432" s="472"/>
      <c r="BRD432" s="472"/>
      <c r="BRE432" s="472"/>
      <c r="BRF432" s="472"/>
      <c r="BRG432" s="472"/>
      <c r="BRH432" s="472"/>
      <c r="BRI432" s="472"/>
      <c r="BRJ432" s="472"/>
      <c r="BRK432" s="472"/>
      <c r="BRL432" s="472"/>
      <c r="BRM432" s="472"/>
      <c r="BRN432" s="472"/>
      <c r="BRO432" s="472"/>
      <c r="BRP432" s="472"/>
      <c r="BRQ432" s="472"/>
      <c r="BRR432" s="472"/>
      <c r="BRS432" s="472"/>
      <c r="BRT432" s="472"/>
      <c r="BRU432" s="472"/>
      <c r="BRV432" s="472"/>
      <c r="BRW432" s="472"/>
      <c r="BRX432" s="472"/>
      <c r="BRY432" s="472"/>
      <c r="BRZ432" s="472"/>
      <c r="BSA432" s="472"/>
      <c r="BSB432" s="472"/>
      <c r="BSC432" s="472"/>
      <c r="BSD432" s="472"/>
      <c r="BSE432" s="472"/>
      <c r="BSF432" s="472"/>
      <c r="BSG432" s="472"/>
      <c r="BSH432" s="472"/>
      <c r="BSI432" s="472"/>
      <c r="BSJ432" s="472"/>
      <c r="BSK432" s="472"/>
      <c r="BSL432" s="472"/>
      <c r="BSM432" s="472"/>
      <c r="BSN432" s="472"/>
      <c r="BSO432" s="472"/>
      <c r="BSP432" s="472"/>
      <c r="BSQ432" s="472"/>
      <c r="BSR432" s="472"/>
      <c r="BSS432" s="472"/>
      <c r="BST432" s="472"/>
      <c r="BSU432" s="472"/>
      <c r="BSV432" s="472"/>
      <c r="BSW432" s="472"/>
      <c r="BSX432" s="472"/>
      <c r="BSY432" s="472"/>
      <c r="BSZ432" s="472"/>
      <c r="BTA432" s="472"/>
      <c r="BTB432" s="472"/>
      <c r="BTC432" s="472"/>
      <c r="BTD432" s="472"/>
      <c r="BTE432" s="472"/>
      <c r="BTF432" s="472"/>
      <c r="BTG432" s="472"/>
      <c r="BTH432" s="472"/>
      <c r="BTI432" s="472"/>
      <c r="BTJ432" s="472"/>
      <c r="BTK432" s="472"/>
      <c r="BTL432" s="472"/>
      <c r="BTM432" s="472"/>
      <c r="BTN432" s="472"/>
      <c r="BTO432" s="472"/>
      <c r="BTP432" s="472"/>
      <c r="BTQ432" s="472"/>
      <c r="BTR432" s="472"/>
      <c r="BTS432" s="472"/>
      <c r="BTT432" s="472"/>
      <c r="BTU432" s="472"/>
      <c r="BTV432" s="472"/>
      <c r="BTW432" s="472"/>
      <c r="BTX432" s="472"/>
      <c r="BTY432" s="472"/>
      <c r="BTZ432" s="472"/>
      <c r="BUA432" s="472"/>
      <c r="BUB432" s="472"/>
      <c r="BUC432" s="472"/>
      <c r="BUD432" s="472"/>
      <c r="BUE432" s="472"/>
      <c r="BUF432" s="472"/>
      <c r="BUG432" s="472"/>
      <c r="BUH432" s="472"/>
      <c r="BUI432" s="472"/>
      <c r="BUJ432" s="472"/>
      <c r="BUK432" s="472"/>
      <c r="BUL432" s="472"/>
      <c r="BUM432" s="472"/>
      <c r="BUN432" s="472"/>
      <c r="BUO432" s="472"/>
      <c r="BUP432" s="472"/>
      <c r="BUQ432" s="472"/>
      <c r="BUR432" s="472"/>
      <c r="BUS432" s="472"/>
      <c r="BUT432" s="472"/>
      <c r="BUU432" s="472"/>
      <c r="BUV432" s="472"/>
      <c r="BUW432" s="472"/>
      <c r="BUX432" s="472"/>
      <c r="BUY432" s="472"/>
      <c r="BUZ432" s="472"/>
      <c r="BVA432" s="472"/>
      <c r="BVB432" s="472"/>
      <c r="BVC432" s="472"/>
      <c r="BVD432" s="472"/>
      <c r="BVE432" s="472"/>
      <c r="BVF432" s="472"/>
      <c r="BVG432" s="472"/>
      <c r="BVH432" s="472"/>
      <c r="BVI432" s="472"/>
      <c r="BVJ432" s="472"/>
      <c r="BVK432" s="472"/>
      <c r="BVL432" s="472"/>
      <c r="BVM432" s="472"/>
      <c r="BVN432" s="472"/>
      <c r="BVO432" s="472"/>
      <c r="BVP432" s="472"/>
      <c r="BVQ432" s="472"/>
      <c r="BVR432" s="472"/>
      <c r="BVS432" s="472"/>
      <c r="BVT432" s="472"/>
      <c r="BVU432" s="472"/>
      <c r="BVV432" s="472"/>
      <c r="BVW432" s="472"/>
      <c r="BVX432" s="472"/>
      <c r="BVY432" s="472"/>
      <c r="BVZ432" s="472"/>
      <c r="BWA432" s="472"/>
      <c r="BWB432" s="472"/>
      <c r="BWC432" s="472"/>
      <c r="BWD432" s="472"/>
      <c r="BWE432" s="472"/>
      <c r="BWF432" s="472"/>
      <c r="BWG432" s="472"/>
      <c r="BWH432" s="472"/>
      <c r="BWI432" s="472"/>
      <c r="BWJ432" s="472"/>
      <c r="BWK432" s="472"/>
      <c r="BWL432" s="472"/>
      <c r="BWM432" s="472"/>
      <c r="BWN432" s="472"/>
      <c r="BWO432" s="472"/>
      <c r="BWP432" s="472"/>
      <c r="BWQ432" s="472"/>
      <c r="BWR432" s="472"/>
      <c r="BWS432" s="472"/>
      <c r="BWT432" s="472"/>
      <c r="BWU432" s="472"/>
      <c r="BWV432" s="472"/>
      <c r="BWW432" s="472"/>
      <c r="BWX432" s="472"/>
      <c r="BWY432" s="472"/>
      <c r="BWZ432" s="472"/>
      <c r="BXA432" s="472"/>
      <c r="BXB432" s="472"/>
      <c r="BXC432" s="472"/>
      <c r="BXD432" s="472"/>
      <c r="BXE432" s="472"/>
      <c r="BXF432" s="472"/>
      <c r="BXG432" s="472"/>
      <c r="BXH432" s="472"/>
      <c r="BXI432" s="472"/>
      <c r="BXJ432" s="472"/>
      <c r="BXK432" s="472"/>
      <c r="BXL432" s="472"/>
      <c r="BXM432" s="472"/>
      <c r="BXN432" s="472"/>
      <c r="BXO432" s="472"/>
      <c r="BXP432" s="472"/>
      <c r="BXQ432" s="472"/>
      <c r="BXR432" s="472"/>
      <c r="BXS432" s="472"/>
      <c r="BXT432" s="472"/>
      <c r="BXU432" s="472"/>
      <c r="BXV432" s="472"/>
      <c r="BXW432" s="472"/>
      <c r="BXX432" s="472"/>
      <c r="BXY432" s="472"/>
      <c r="BXZ432" s="472"/>
      <c r="BYA432" s="472"/>
      <c r="BYB432" s="472"/>
      <c r="BYC432" s="472"/>
      <c r="BYD432" s="472"/>
      <c r="BYE432" s="472"/>
      <c r="BYF432" s="472"/>
      <c r="BYG432" s="472"/>
      <c r="BYH432" s="472"/>
      <c r="BYI432" s="472"/>
      <c r="BYJ432" s="472"/>
      <c r="BYK432" s="472"/>
      <c r="BYL432" s="472"/>
      <c r="BYM432" s="472"/>
      <c r="BYN432" s="472"/>
      <c r="BYO432" s="472"/>
      <c r="BYP432" s="472"/>
      <c r="BYQ432" s="472"/>
      <c r="BYR432" s="472"/>
      <c r="BYS432" s="472"/>
      <c r="BYT432" s="472"/>
      <c r="BYU432" s="472"/>
      <c r="BYV432" s="472"/>
      <c r="BYW432" s="472"/>
      <c r="BYX432" s="472"/>
      <c r="BYY432" s="472"/>
      <c r="BYZ432" s="472"/>
      <c r="BZA432" s="472"/>
      <c r="BZB432" s="472"/>
      <c r="BZC432" s="472"/>
      <c r="BZD432" s="472"/>
      <c r="BZE432" s="472"/>
      <c r="BZF432" s="472"/>
      <c r="BZG432" s="472"/>
      <c r="BZH432" s="472"/>
      <c r="BZI432" s="472"/>
      <c r="BZJ432" s="472"/>
      <c r="BZK432" s="472"/>
      <c r="BZL432" s="472"/>
      <c r="BZM432" s="472"/>
      <c r="BZN432" s="472"/>
      <c r="BZO432" s="472"/>
      <c r="BZP432" s="472"/>
      <c r="BZQ432" s="472"/>
      <c r="BZR432" s="472"/>
      <c r="BZS432" s="472"/>
      <c r="BZT432" s="472"/>
      <c r="BZU432" s="472"/>
      <c r="BZV432" s="472"/>
      <c r="BZW432" s="472"/>
      <c r="BZX432" s="472"/>
      <c r="CAA432" s="472"/>
      <c r="CAB432" s="472"/>
      <c r="CAC432" s="472"/>
      <c r="CAD432" s="472"/>
      <c r="CAE432" s="472"/>
      <c r="CAF432" s="472"/>
      <c r="CAG432" s="472"/>
      <c r="CAH432" s="472"/>
      <c r="CAI432" s="472"/>
      <c r="CAJ432" s="472"/>
      <c r="CAK432" s="472"/>
      <c r="CAL432" s="472"/>
      <c r="CAM432" s="472"/>
      <c r="CAN432" s="472"/>
      <c r="CAO432" s="472"/>
      <c r="CAP432" s="472"/>
      <c r="CAQ432" s="472"/>
      <c r="CAR432" s="472"/>
      <c r="CAS432" s="472"/>
      <c r="CAT432" s="472"/>
      <c r="CAU432" s="472"/>
      <c r="CAV432" s="472"/>
      <c r="CAW432" s="472"/>
      <c r="CAX432" s="472"/>
      <c r="CAY432" s="472"/>
      <c r="CAZ432" s="472"/>
      <c r="CBA432" s="472"/>
      <c r="CBB432" s="472"/>
      <c r="CBC432" s="472"/>
      <c r="CBD432" s="472"/>
      <c r="CBE432" s="472"/>
      <c r="CBF432" s="472"/>
      <c r="CBG432" s="472"/>
      <c r="CBH432" s="472"/>
      <c r="CBI432" s="472"/>
      <c r="CBJ432" s="472"/>
      <c r="CBK432" s="472"/>
      <c r="CBL432" s="472"/>
      <c r="CBM432" s="472"/>
      <c r="CBN432" s="472"/>
      <c r="CBO432" s="472"/>
      <c r="CBP432" s="472"/>
      <c r="CBQ432" s="472"/>
      <c r="CBR432" s="472"/>
      <c r="CBS432" s="472"/>
      <c r="CBT432" s="472"/>
      <c r="CBU432" s="472"/>
      <c r="CBV432" s="472"/>
      <c r="CBW432" s="472"/>
      <c r="CBX432" s="472"/>
      <c r="CBY432" s="472"/>
      <c r="CBZ432" s="472"/>
      <c r="CCA432" s="472"/>
      <c r="CCB432" s="472"/>
      <c r="CCC432" s="472"/>
      <c r="CCD432" s="472"/>
      <c r="CCE432" s="472"/>
      <c r="CCF432" s="472"/>
      <c r="CCG432" s="472"/>
      <c r="CCH432" s="472"/>
      <c r="CCI432" s="472"/>
      <c r="CCJ432" s="472"/>
      <c r="CCK432" s="472"/>
      <c r="CCL432" s="472"/>
      <c r="CCM432" s="472"/>
      <c r="CCN432" s="472"/>
      <c r="CCO432" s="472"/>
      <c r="CCP432" s="472"/>
      <c r="CCQ432" s="472"/>
      <c r="CCR432" s="472"/>
      <c r="CCS432" s="472"/>
      <c r="CCT432" s="472"/>
      <c r="CCU432" s="472"/>
      <c r="CCV432" s="472"/>
      <c r="CCW432" s="472"/>
      <c r="CCX432" s="472"/>
      <c r="CCY432" s="472"/>
      <c r="CCZ432" s="472"/>
      <c r="CDA432" s="472"/>
      <c r="CDB432" s="472"/>
      <c r="CDC432" s="472"/>
      <c r="CDD432" s="472"/>
      <c r="CDE432" s="472"/>
      <c r="CDF432" s="472"/>
      <c r="CDG432" s="472"/>
      <c r="CDH432" s="472"/>
      <c r="CDI432" s="472"/>
      <c r="CDJ432" s="472"/>
      <c r="CDK432" s="472"/>
      <c r="CDL432" s="472"/>
      <c r="CDM432" s="472"/>
      <c r="CDN432" s="472"/>
      <c r="CDO432" s="472"/>
      <c r="CDP432" s="472"/>
      <c r="CDQ432" s="472"/>
      <c r="CDR432" s="472"/>
      <c r="CDS432" s="472"/>
      <c r="CDT432" s="472"/>
      <c r="CDU432" s="472"/>
      <c r="CDV432" s="472"/>
      <c r="CDW432" s="472"/>
      <c r="CDX432" s="472"/>
      <c r="CDY432" s="472"/>
      <c r="CDZ432" s="472"/>
      <c r="CEA432" s="472"/>
      <c r="CEB432" s="472"/>
      <c r="CEC432" s="472"/>
      <c r="CED432" s="472"/>
      <c r="CEE432" s="472"/>
      <c r="CEF432" s="472"/>
      <c r="CEG432" s="472"/>
      <c r="CEH432" s="472"/>
      <c r="CEI432" s="472"/>
      <c r="CEJ432" s="472"/>
      <c r="CEK432" s="472"/>
      <c r="CEL432" s="472"/>
      <c r="CEM432" s="472"/>
      <c r="CEN432" s="472"/>
      <c r="CEO432" s="472"/>
      <c r="CEP432" s="472"/>
      <c r="CEQ432" s="472"/>
      <c r="CER432" s="472"/>
      <c r="CES432" s="472"/>
      <c r="CET432" s="472"/>
      <c r="CEU432" s="472"/>
      <c r="CEV432" s="472"/>
      <c r="CEW432" s="472"/>
      <c r="CEX432" s="472"/>
      <c r="CEY432" s="472"/>
      <c r="CEZ432" s="472"/>
      <c r="CFA432" s="472"/>
      <c r="CFB432" s="472"/>
      <c r="CFC432" s="472"/>
      <c r="CFD432" s="472"/>
      <c r="CFE432" s="472"/>
      <c r="CFF432" s="472"/>
      <c r="CFG432" s="472"/>
      <c r="CFH432" s="472"/>
      <c r="CFI432" s="472"/>
      <c r="CFJ432" s="472"/>
      <c r="CFK432" s="472"/>
      <c r="CFL432" s="472"/>
      <c r="CFM432" s="472"/>
      <c r="CFN432" s="472"/>
      <c r="CFO432" s="472"/>
      <c r="CFP432" s="472"/>
      <c r="CFQ432" s="472"/>
      <c r="CFR432" s="472"/>
      <c r="CFS432" s="472"/>
      <c r="CFT432" s="472"/>
      <c r="CFU432" s="472"/>
      <c r="CFV432" s="472"/>
      <c r="CFW432" s="472"/>
      <c r="CFX432" s="472"/>
      <c r="CFY432" s="472"/>
      <c r="CFZ432" s="472"/>
      <c r="CGA432" s="472"/>
      <c r="CGB432" s="472"/>
      <c r="CGC432" s="472"/>
      <c r="CGD432" s="472"/>
      <c r="CGE432" s="472"/>
      <c r="CGF432" s="472"/>
      <c r="CGG432" s="472"/>
      <c r="CGH432" s="472"/>
      <c r="CGI432" s="472"/>
      <c r="CGJ432" s="472"/>
      <c r="CGK432" s="472"/>
      <c r="CGL432" s="472"/>
      <c r="CGM432" s="472"/>
      <c r="CGN432" s="472"/>
      <c r="CGO432" s="472"/>
      <c r="CGP432" s="472"/>
      <c r="CGQ432" s="472"/>
      <c r="CGR432" s="472"/>
      <c r="CGS432" s="472"/>
      <c r="CGT432" s="472"/>
      <c r="CGU432" s="472"/>
      <c r="CGV432" s="472"/>
      <c r="CGW432" s="472"/>
      <c r="CGX432" s="472"/>
      <c r="CGY432" s="472"/>
      <c r="CGZ432" s="472"/>
      <c r="CHA432" s="472"/>
      <c r="CHB432" s="472"/>
      <c r="CHC432" s="472"/>
      <c r="CHD432" s="472"/>
      <c r="CHE432" s="472"/>
      <c r="CHF432" s="472"/>
      <c r="CHG432" s="472"/>
      <c r="CHH432" s="472"/>
      <c r="CHI432" s="472"/>
      <c r="CHJ432" s="472"/>
      <c r="CHK432" s="472"/>
      <c r="CHL432" s="472"/>
      <c r="CHM432" s="472"/>
      <c r="CHN432" s="472"/>
      <c r="CHO432" s="472"/>
      <c r="CHP432" s="472"/>
      <c r="CHQ432" s="472"/>
      <c r="CHR432" s="472"/>
      <c r="CHS432" s="472"/>
      <c r="CHT432" s="472"/>
      <c r="CHU432" s="472"/>
      <c r="CHV432" s="472"/>
      <c r="CHW432" s="472"/>
      <c r="CHX432" s="472"/>
      <c r="CHY432" s="472"/>
      <c r="CHZ432" s="472"/>
      <c r="CIA432" s="472"/>
      <c r="CIB432" s="472"/>
      <c r="CIC432" s="472"/>
      <c r="CID432" s="472"/>
      <c r="CIE432" s="472"/>
      <c r="CIF432" s="472"/>
      <c r="CIG432" s="472"/>
      <c r="CIH432" s="472"/>
      <c r="CII432" s="472"/>
      <c r="CIJ432" s="472"/>
      <c r="CIK432" s="472"/>
      <c r="CIL432" s="472"/>
      <c r="CIM432" s="472"/>
      <c r="CIN432" s="472"/>
      <c r="CIO432" s="472"/>
      <c r="CIP432" s="472"/>
      <c r="CIQ432" s="472"/>
      <c r="CIR432" s="472"/>
      <c r="CIS432" s="472"/>
      <c r="CIT432" s="472"/>
      <c r="CIU432" s="472"/>
      <c r="CIV432" s="472"/>
      <c r="CIW432" s="472"/>
      <c r="CIX432" s="472"/>
      <c r="CIY432" s="472"/>
      <c r="CIZ432" s="472"/>
      <c r="CJA432" s="472"/>
      <c r="CJB432" s="472"/>
      <c r="CJC432" s="472"/>
      <c r="CJD432" s="472"/>
      <c r="CJE432" s="472"/>
      <c r="CJF432" s="472"/>
      <c r="CJG432" s="472"/>
      <c r="CJH432" s="472"/>
      <c r="CJI432" s="472"/>
      <c r="CJJ432" s="472"/>
      <c r="CJK432" s="472"/>
      <c r="CJL432" s="472"/>
      <c r="CJM432" s="472"/>
      <c r="CJN432" s="472"/>
      <c r="CJO432" s="472"/>
      <c r="CJP432" s="472"/>
      <c r="CJQ432" s="472"/>
      <c r="CJR432" s="472"/>
      <c r="CJS432" s="472"/>
      <c r="CJT432" s="472"/>
      <c r="CJW432" s="472"/>
      <c r="CJX432" s="472"/>
      <c r="CJY432" s="472"/>
      <c r="CJZ432" s="472"/>
      <c r="CKA432" s="472"/>
      <c r="CKB432" s="472"/>
      <c r="CKC432" s="472"/>
      <c r="CKD432" s="472"/>
      <c r="CKE432" s="472"/>
      <c r="CKF432" s="472"/>
      <c r="CKG432" s="472"/>
      <c r="CKH432" s="472"/>
      <c r="CKI432" s="472"/>
      <c r="CKJ432" s="472"/>
      <c r="CKK432" s="472"/>
      <c r="CKL432" s="472"/>
      <c r="CKM432" s="472"/>
      <c r="CKN432" s="472"/>
      <c r="CKO432" s="472"/>
      <c r="CKP432" s="472"/>
      <c r="CKQ432" s="472"/>
      <c r="CKR432" s="472"/>
      <c r="CKS432" s="472"/>
      <c r="CKT432" s="472"/>
      <c r="CKU432" s="472"/>
      <c r="CKV432" s="472"/>
      <c r="CKW432" s="472"/>
      <c r="CKX432" s="472"/>
      <c r="CKY432" s="472"/>
      <c r="CKZ432" s="472"/>
      <c r="CLA432" s="472"/>
      <c r="CLB432" s="472"/>
      <c r="CLC432" s="472"/>
      <c r="CLD432" s="472"/>
      <c r="CLE432" s="472"/>
      <c r="CLF432" s="472"/>
      <c r="CLG432" s="472"/>
      <c r="CLH432" s="472"/>
      <c r="CLI432" s="472"/>
      <c r="CLJ432" s="472"/>
      <c r="CLK432" s="472"/>
      <c r="CLL432" s="472"/>
      <c r="CLM432" s="472"/>
      <c r="CLN432" s="472"/>
      <c r="CLO432" s="472"/>
      <c r="CLP432" s="472"/>
      <c r="CLQ432" s="472"/>
      <c r="CLR432" s="472"/>
      <c r="CLS432" s="472"/>
      <c r="CLT432" s="472"/>
      <c r="CLU432" s="472"/>
      <c r="CLV432" s="472"/>
      <c r="CLW432" s="472"/>
      <c r="CLX432" s="472"/>
      <c r="CLY432" s="472"/>
      <c r="CLZ432" s="472"/>
      <c r="CMA432" s="472"/>
      <c r="CMB432" s="472"/>
      <c r="CMC432" s="472"/>
      <c r="CMD432" s="472"/>
      <c r="CME432" s="472"/>
      <c r="CMF432" s="472"/>
      <c r="CMG432" s="472"/>
      <c r="CMH432" s="472"/>
      <c r="CMI432" s="472"/>
      <c r="CMJ432" s="472"/>
      <c r="CMK432" s="472"/>
      <c r="CML432" s="472"/>
      <c r="CMM432" s="472"/>
      <c r="CMN432" s="472"/>
      <c r="CMO432" s="472"/>
      <c r="CMP432" s="472"/>
      <c r="CMQ432" s="472"/>
      <c r="CMR432" s="472"/>
      <c r="CMS432" s="472"/>
      <c r="CMT432" s="472"/>
      <c r="CMU432" s="472"/>
      <c r="CMV432" s="472"/>
      <c r="CMW432" s="472"/>
      <c r="CMX432" s="472"/>
      <c r="CMY432" s="472"/>
      <c r="CMZ432" s="472"/>
      <c r="CNA432" s="472"/>
      <c r="CNB432" s="472"/>
      <c r="CNC432" s="472"/>
      <c r="CND432" s="472"/>
      <c r="CNE432" s="472"/>
      <c r="CNF432" s="472"/>
      <c r="CNG432" s="472"/>
      <c r="CNH432" s="472"/>
      <c r="CNI432" s="472"/>
      <c r="CNJ432" s="472"/>
      <c r="CNK432" s="472"/>
      <c r="CNL432" s="472"/>
      <c r="CNM432" s="472"/>
      <c r="CNN432" s="472"/>
      <c r="CNO432" s="472"/>
      <c r="CNP432" s="472"/>
      <c r="CNQ432" s="472"/>
      <c r="CNR432" s="472"/>
      <c r="CNS432" s="472"/>
      <c r="CNT432" s="472"/>
      <c r="CNU432" s="472"/>
      <c r="CNV432" s="472"/>
      <c r="CNW432" s="472"/>
      <c r="CNX432" s="472"/>
      <c r="CNY432" s="472"/>
      <c r="CNZ432" s="472"/>
      <c r="COA432" s="472"/>
      <c r="COB432" s="472"/>
      <c r="COC432" s="472"/>
      <c r="COD432" s="472"/>
      <c r="COE432" s="472"/>
      <c r="COF432" s="472"/>
      <c r="COG432" s="472"/>
      <c r="COH432" s="472"/>
      <c r="COI432" s="472"/>
      <c r="COJ432" s="472"/>
      <c r="COK432" s="472"/>
      <c r="COL432" s="472"/>
      <c r="COM432" s="472"/>
      <c r="CON432" s="472"/>
      <c r="COO432" s="472"/>
      <c r="COP432" s="472"/>
      <c r="COQ432" s="472"/>
      <c r="COR432" s="472"/>
      <c r="COS432" s="472"/>
      <c r="COT432" s="472"/>
      <c r="COU432" s="472"/>
      <c r="COV432" s="472"/>
      <c r="COW432" s="472"/>
      <c r="COX432" s="472"/>
      <c r="COY432" s="472"/>
      <c r="COZ432" s="472"/>
      <c r="CPA432" s="472"/>
      <c r="CPB432" s="472"/>
      <c r="CPC432" s="472"/>
      <c r="CPD432" s="472"/>
      <c r="CPE432" s="472"/>
      <c r="CPF432" s="472"/>
      <c r="CPG432" s="472"/>
      <c r="CPH432" s="472"/>
      <c r="CPI432" s="472"/>
      <c r="CPJ432" s="472"/>
      <c r="CPK432" s="472"/>
      <c r="CPL432" s="472"/>
      <c r="CPM432" s="472"/>
      <c r="CPN432" s="472"/>
      <c r="CPO432" s="472"/>
      <c r="CPP432" s="472"/>
      <c r="CPQ432" s="472"/>
      <c r="CPR432" s="472"/>
      <c r="CPS432" s="472"/>
      <c r="CPT432" s="472"/>
      <c r="CPU432" s="472"/>
      <c r="CPV432" s="472"/>
      <c r="CPW432" s="472"/>
      <c r="CPX432" s="472"/>
      <c r="CPY432" s="472"/>
      <c r="CPZ432" s="472"/>
      <c r="CQA432" s="472"/>
      <c r="CQB432" s="472"/>
      <c r="CQC432" s="472"/>
      <c r="CQD432" s="472"/>
      <c r="CQE432" s="472"/>
      <c r="CQF432" s="472"/>
      <c r="CQG432" s="472"/>
      <c r="CQH432" s="472"/>
      <c r="CQI432" s="472"/>
      <c r="CQJ432" s="472"/>
      <c r="CQK432" s="472"/>
      <c r="CQL432" s="472"/>
      <c r="CQM432" s="472"/>
      <c r="CQN432" s="472"/>
      <c r="CQO432" s="472"/>
      <c r="CQP432" s="472"/>
      <c r="CQQ432" s="472"/>
      <c r="CQR432" s="472"/>
      <c r="CQS432" s="472"/>
      <c r="CQT432" s="472"/>
      <c r="CQU432" s="472"/>
      <c r="CQV432" s="472"/>
      <c r="CQW432" s="472"/>
      <c r="CQX432" s="472"/>
      <c r="CQY432" s="472"/>
      <c r="CQZ432" s="472"/>
      <c r="CRA432" s="472"/>
      <c r="CRB432" s="472"/>
      <c r="CRC432" s="472"/>
      <c r="CRD432" s="472"/>
      <c r="CRE432" s="472"/>
      <c r="CRF432" s="472"/>
      <c r="CRG432" s="472"/>
      <c r="CRH432" s="472"/>
      <c r="CRI432" s="472"/>
      <c r="CRJ432" s="472"/>
      <c r="CRK432" s="472"/>
      <c r="CRL432" s="472"/>
      <c r="CRM432" s="472"/>
      <c r="CRN432" s="472"/>
      <c r="CRO432" s="472"/>
      <c r="CRP432" s="472"/>
      <c r="CRQ432" s="472"/>
      <c r="CRR432" s="472"/>
      <c r="CRS432" s="472"/>
      <c r="CRT432" s="472"/>
      <c r="CRU432" s="472"/>
      <c r="CRV432" s="472"/>
      <c r="CRW432" s="472"/>
      <c r="CRX432" s="472"/>
      <c r="CRY432" s="472"/>
      <c r="CRZ432" s="472"/>
      <c r="CSA432" s="472"/>
      <c r="CSB432" s="472"/>
      <c r="CSC432" s="472"/>
      <c r="CSD432" s="472"/>
      <c r="CSE432" s="472"/>
      <c r="CSF432" s="472"/>
      <c r="CSG432" s="472"/>
      <c r="CSH432" s="472"/>
      <c r="CSI432" s="472"/>
      <c r="CSJ432" s="472"/>
      <c r="CSK432" s="472"/>
      <c r="CSL432" s="472"/>
      <c r="CSM432" s="472"/>
      <c r="CSN432" s="472"/>
      <c r="CSO432" s="472"/>
      <c r="CSP432" s="472"/>
      <c r="CSQ432" s="472"/>
      <c r="CSR432" s="472"/>
      <c r="CSS432" s="472"/>
      <c r="CST432" s="472"/>
      <c r="CSU432" s="472"/>
      <c r="CSV432" s="472"/>
      <c r="CSW432" s="472"/>
      <c r="CSX432" s="472"/>
      <c r="CSY432" s="472"/>
      <c r="CSZ432" s="472"/>
      <c r="CTA432" s="472"/>
      <c r="CTB432" s="472"/>
      <c r="CTC432" s="472"/>
      <c r="CTD432" s="472"/>
      <c r="CTE432" s="472"/>
      <c r="CTF432" s="472"/>
      <c r="CTG432" s="472"/>
      <c r="CTH432" s="472"/>
      <c r="CTI432" s="472"/>
      <c r="CTJ432" s="472"/>
      <c r="CTK432" s="472"/>
      <c r="CTL432" s="472"/>
      <c r="CTM432" s="472"/>
      <c r="CTN432" s="472"/>
      <c r="CTO432" s="472"/>
      <c r="CTP432" s="472"/>
      <c r="CTS432" s="472"/>
      <c r="CTT432" s="472"/>
      <c r="CTU432" s="472"/>
      <c r="CTV432" s="472"/>
      <c r="CTW432" s="472"/>
      <c r="CTX432" s="472"/>
      <c r="CTY432" s="472"/>
      <c r="CTZ432" s="472"/>
      <c r="CUA432" s="472"/>
      <c r="CUB432" s="472"/>
      <c r="CUC432" s="472"/>
      <c r="CUD432" s="472"/>
      <c r="CUE432" s="472"/>
      <c r="CUF432" s="472"/>
      <c r="CUG432" s="472"/>
      <c r="CUH432" s="472"/>
      <c r="CUI432" s="472"/>
      <c r="CUJ432" s="472"/>
      <c r="CUK432" s="472"/>
      <c r="CUL432" s="472"/>
      <c r="CUM432" s="472"/>
      <c r="CUN432" s="472"/>
      <c r="CUO432" s="472"/>
      <c r="CUP432" s="472"/>
      <c r="CUQ432" s="472"/>
      <c r="CUR432" s="472"/>
      <c r="CUS432" s="472"/>
      <c r="CUT432" s="472"/>
      <c r="CUU432" s="472"/>
      <c r="CUV432" s="472"/>
      <c r="CUW432" s="472"/>
      <c r="CUX432" s="472"/>
      <c r="CUY432" s="472"/>
      <c r="CUZ432" s="472"/>
      <c r="CVA432" s="472"/>
      <c r="CVB432" s="472"/>
      <c r="CVC432" s="472"/>
      <c r="CVD432" s="472"/>
      <c r="CVE432" s="472"/>
      <c r="CVF432" s="472"/>
      <c r="CVG432" s="472"/>
      <c r="CVH432" s="472"/>
      <c r="CVI432" s="472"/>
      <c r="CVJ432" s="472"/>
      <c r="CVK432" s="472"/>
      <c r="CVL432" s="472"/>
      <c r="CVM432" s="472"/>
      <c r="CVN432" s="472"/>
      <c r="CVO432" s="472"/>
      <c r="CVP432" s="472"/>
      <c r="CVQ432" s="472"/>
      <c r="CVR432" s="472"/>
      <c r="CVS432" s="472"/>
      <c r="CVT432" s="472"/>
      <c r="CVU432" s="472"/>
      <c r="CVV432" s="472"/>
      <c r="CVW432" s="472"/>
      <c r="CVX432" s="472"/>
      <c r="CVY432" s="472"/>
      <c r="CVZ432" s="472"/>
      <c r="CWA432" s="472"/>
      <c r="CWB432" s="472"/>
      <c r="CWC432" s="472"/>
      <c r="CWD432" s="472"/>
      <c r="CWE432" s="472"/>
      <c r="CWF432" s="472"/>
      <c r="CWG432" s="472"/>
      <c r="CWH432" s="472"/>
      <c r="CWI432" s="472"/>
      <c r="CWJ432" s="472"/>
      <c r="CWK432" s="472"/>
      <c r="CWL432" s="472"/>
      <c r="CWM432" s="472"/>
      <c r="CWN432" s="472"/>
      <c r="CWO432" s="472"/>
      <c r="CWP432" s="472"/>
      <c r="CWQ432" s="472"/>
      <c r="CWR432" s="472"/>
      <c r="CWS432" s="472"/>
      <c r="CWT432" s="472"/>
      <c r="CWU432" s="472"/>
      <c r="CWV432" s="472"/>
      <c r="CWW432" s="472"/>
      <c r="CWX432" s="472"/>
      <c r="CWY432" s="472"/>
      <c r="CWZ432" s="472"/>
      <c r="CXA432" s="472"/>
      <c r="CXB432" s="472"/>
      <c r="CXC432" s="472"/>
      <c r="CXD432" s="472"/>
      <c r="CXE432" s="472"/>
      <c r="CXF432" s="472"/>
      <c r="CXG432" s="472"/>
      <c r="CXH432" s="472"/>
      <c r="CXI432" s="472"/>
      <c r="CXJ432" s="472"/>
      <c r="CXK432" s="472"/>
      <c r="CXL432" s="472"/>
      <c r="CXM432" s="472"/>
      <c r="CXN432" s="472"/>
      <c r="CXO432" s="472"/>
      <c r="CXP432" s="472"/>
      <c r="CXQ432" s="472"/>
      <c r="CXR432" s="472"/>
      <c r="CXS432" s="472"/>
      <c r="CXT432" s="472"/>
      <c r="CXU432" s="472"/>
      <c r="CXV432" s="472"/>
      <c r="CXW432" s="472"/>
      <c r="CXX432" s="472"/>
      <c r="CXY432" s="472"/>
      <c r="CXZ432" s="472"/>
      <c r="CYA432" s="472"/>
      <c r="CYB432" s="472"/>
      <c r="CYC432" s="472"/>
      <c r="CYD432" s="472"/>
      <c r="CYE432" s="472"/>
      <c r="CYF432" s="472"/>
      <c r="CYG432" s="472"/>
      <c r="CYH432" s="472"/>
      <c r="CYI432" s="472"/>
      <c r="CYJ432" s="472"/>
      <c r="CYK432" s="472"/>
      <c r="CYL432" s="472"/>
      <c r="CYM432" s="472"/>
      <c r="CYN432" s="472"/>
      <c r="CYO432" s="472"/>
      <c r="CYP432" s="472"/>
      <c r="CYQ432" s="472"/>
      <c r="CYR432" s="472"/>
      <c r="CYS432" s="472"/>
      <c r="CYT432" s="472"/>
      <c r="CYU432" s="472"/>
      <c r="CYV432" s="472"/>
      <c r="CYW432" s="472"/>
      <c r="CYX432" s="472"/>
      <c r="CYY432" s="472"/>
      <c r="CYZ432" s="472"/>
      <c r="CZA432" s="472"/>
      <c r="CZB432" s="472"/>
      <c r="CZC432" s="472"/>
      <c r="CZD432" s="472"/>
      <c r="CZE432" s="472"/>
      <c r="CZF432" s="472"/>
      <c r="CZG432" s="472"/>
      <c r="CZH432" s="472"/>
      <c r="CZI432" s="472"/>
      <c r="CZJ432" s="472"/>
      <c r="CZK432" s="472"/>
      <c r="CZL432" s="472"/>
      <c r="CZM432" s="472"/>
      <c r="CZN432" s="472"/>
      <c r="CZO432" s="472"/>
      <c r="CZP432" s="472"/>
      <c r="CZQ432" s="472"/>
      <c r="CZR432" s="472"/>
      <c r="CZS432" s="472"/>
      <c r="CZT432" s="472"/>
      <c r="CZU432" s="472"/>
      <c r="CZV432" s="472"/>
      <c r="CZW432" s="472"/>
      <c r="CZX432" s="472"/>
      <c r="CZY432" s="472"/>
      <c r="CZZ432" s="472"/>
      <c r="DAA432" s="472"/>
      <c r="DAB432" s="472"/>
      <c r="DAC432" s="472"/>
      <c r="DAD432" s="472"/>
      <c r="DAE432" s="472"/>
      <c r="DAF432" s="472"/>
      <c r="DAG432" s="472"/>
      <c r="DAH432" s="472"/>
      <c r="DAI432" s="472"/>
      <c r="DAJ432" s="472"/>
      <c r="DAK432" s="472"/>
      <c r="DAL432" s="472"/>
      <c r="DAM432" s="472"/>
      <c r="DAN432" s="472"/>
      <c r="DAO432" s="472"/>
      <c r="DAP432" s="472"/>
      <c r="DAQ432" s="472"/>
      <c r="DAR432" s="472"/>
      <c r="DAS432" s="472"/>
      <c r="DAT432" s="472"/>
      <c r="DAU432" s="472"/>
      <c r="DAV432" s="472"/>
      <c r="DAW432" s="472"/>
      <c r="DAX432" s="472"/>
      <c r="DAY432" s="472"/>
      <c r="DAZ432" s="472"/>
      <c r="DBA432" s="472"/>
      <c r="DBB432" s="472"/>
      <c r="DBC432" s="472"/>
      <c r="DBD432" s="472"/>
      <c r="DBE432" s="472"/>
      <c r="DBF432" s="472"/>
      <c r="DBG432" s="472"/>
      <c r="DBH432" s="472"/>
      <c r="DBI432" s="472"/>
      <c r="DBJ432" s="472"/>
      <c r="DBK432" s="472"/>
      <c r="DBL432" s="472"/>
      <c r="DBM432" s="472"/>
      <c r="DBN432" s="472"/>
      <c r="DBO432" s="472"/>
      <c r="DBP432" s="472"/>
      <c r="DBQ432" s="472"/>
      <c r="DBR432" s="472"/>
      <c r="DBS432" s="472"/>
      <c r="DBT432" s="472"/>
      <c r="DBU432" s="472"/>
      <c r="DBV432" s="472"/>
      <c r="DBW432" s="472"/>
      <c r="DBX432" s="472"/>
      <c r="DBY432" s="472"/>
      <c r="DBZ432" s="472"/>
      <c r="DCA432" s="472"/>
      <c r="DCB432" s="472"/>
      <c r="DCC432" s="472"/>
      <c r="DCD432" s="472"/>
      <c r="DCE432" s="472"/>
      <c r="DCF432" s="472"/>
      <c r="DCG432" s="472"/>
      <c r="DCH432" s="472"/>
      <c r="DCI432" s="472"/>
      <c r="DCJ432" s="472"/>
      <c r="DCK432" s="472"/>
      <c r="DCL432" s="472"/>
      <c r="DCM432" s="472"/>
      <c r="DCN432" s="472"/>
      <c r="DCO432" s="472"/>
      <c r="DCP432" s="472"/>
      <c r="DCQ432" s="472"/>
      <c r="DCR432" s="472"/>
      <c r="DCS432" s="472"/>
      <c r="DCT432" s="472"/>
      <c r="DCU432" s="472"/>
      <c r="DCV432" s="472"/>
      <c r="DCW432" s="472"/>
      <c r="DCX432" s="472"/>
      <c r="DCY432" s="472"/>
      <c r="DCZ432" s="472"/>
      <c r="DDA432" s="472"/>
      <c r="DDB432" s="472"/>
      <c r="DDC432" s="472"/>
      <c r="DDD432" s="472"/>
      <c r="DDE432" s="472"/>
      <c r="DDF432" s="472"/>
      <c r="DDG432" s="472"/>
      <c r="DDH432" s="472"/>
      <c r="DDI432" s="472"/>
      <c r="DDJ432" s="472"/>
      <c r="DDK432" s="472"/>
      <c r="DDL432" s="472"/>
      <c r="DDO432" s="472"/>
      <c r="DDP432" s="472"/>
      <c r="DDQ432" s="472"/>
      <c r="DDR432" s="472"/>
      <c r="DDS432" s="472"/>
      <c r="DDT432" s="472"/>
      <c r="DDU432" s="472"/>
      <c r="DDV432" s="472"/>
      <c r="DDW432" s="472"/>
      <c r="DDX432" s="472"/>
      <c r="DDY432" s="472"/>
      <c r="DDZ432" s="472"/>
      <c r="DEA432" s="472"/>
      <c r="DEB432" s="472"/>
      <c r="DEC432" s="472"/>
      <c r="DED432" s="472"/>
      <c r="DEE432" s="472"/>
      <c r="DEF432" s="472"/>
      <c r="DEG432" s="472"/>
      <c r="DEH432" s="472"/>
      <c r="DEI432" s="472"/>
      <c r="DEJ432" s="472"/>
      <c r="DEK432" s="472"/>
      <c r="DEL432" s="472"/>
      <c r="DEM432" s="472"/>
      <c r="DEN432" s="472"/>
      <c r="DEO432" s="472"/>
      <c r="DEP432" s="472"/>
      <c r="DEQ432" s="472"/>
      <c r="DER432" s="472"/>
      <c r="DES432" s="472"/>
      <c r="DET432" s="472"/>
      <c r="DEU432" s="472"/>
      <c r="DEV432" s="472"/>
      <c r="DEW432" s="472"/>
      <c r="DEX432" s="472"/>
      <c r="DEY432" s="472"/>
      <c r="DEZ432" s="472"/>
      <c r="DFA432" s="472"/>
      <c r="DFB432" s="472"/>
      <c r="DFC432" s="472"/>
      <c r="DFD432" s="472"/>
      <c r="DFE432" s="472"/>
      <c r="DFF432" s="472"/>
      <c r="DFG432" s="472"/>
      <c r="DFH432" s="472"/>
      <c r="DFI432" s="472"/>
      <c r="DFJ432" s="472"/>
      <c r="DFK432" s="472"/>
      <c r="DFL432" s="472"/>
      <c r="DFM432" s="472"/>
      <c r="DFN432" s="472"/>
      <c r="DFO432" s="472"/>
      <c r="DFP432" s="472"/>
      <c r="DFQ432" s="472"/>
      <c r="DFR432" s="472"/>
      <c r="DFS432" s="472"/>
      <c r="DFT432" s="472"/>
      <c r="DFU432" s="472"/>
      <c r="DFV432" s="472"/>
      <c r="DFW432" s="472"/>
      <c r="DFX432" s="472"/>
      <c r="DFY432" s="472"/>
      <c r="DFZ432" s="472"/>
      <c r="DGA432" s="472"/>
      <c r="DGB432" s="472"/>
      <c r="DGC432" s="472"/>
      <c r="DGD432" s="472"/>
      <c r="DGE432" s="472"/>
      <c r="DGF432" s="472"/>
      <c r="DGG432" s="472"/>
      <c r="DGH432" s="472"/>
      <c r="DGI432" s="472"/>
      <c r="DGJ432" s="472"/>
      <c r="DGK432" s="472"/>
      <c r="DGL432" s="472"/>
      <c r="DGM432" s="472"/>
      <c r="DGN432" s="472"/>
      <c r="DGO432" s="472"/>
      <c r="DGP432" s="472"/>
      <c r="DGQ432" s="472"/>
      <c r="DGR432" s="472"/>
      <c r="DGS432" s="472"/>
      <c r="DGT432" s="472"/>
      <c r="DGU432" s="472"/>
      <c r="DGV432" s="472"/>
      <c r="DGW432" s="472"/>
      <c r="DGX432" s="472"/>
      <c r="DGY432" s="472"/>
      <c r="DGZ432" s="472"/>
      <c r="DHA432" s="472"/>
      <c r="DHB432" s="472"/>
      <c r="DHC432" s="472"/>
      <c r="DHD432" s="472"/>
      <c r="DHE432" s="472"/>
      <c r="DHF432" s="472"/>
      <c r="DHG432" s="472"/>
      <c r="DHH432" s="472"/>
      <c r="DHI432" s="472"/>
      <c r="DHJ432" s="472"/>
      <c r="DHK432" s="472"/>
      <c r="DHL432" s="472"/>
      <c r="DHM432" s="472"/>
      <c r="DHN432" s="472"/>
      <c r="DHO432" s="472"/>
      <c r="DHP432" s="472"/>
      <c r="DHQ432" s="472"/>
      <c r="DHR432" s="472"/>
      <c r="DHS432" s="472"/>
      <c r="DHT432" s="472"/>
      <c r="DHU432" s="472"/>
      <c r="DHV432" s="472"/>
      <c r="DHW432" s="472"/>
      <c r="DHX432" s="472"/>
      <c r="DHY432" s="472"/>
      <c r="DHZ432" s="472"/>
      <c r="DIA432" s="472"/>
      <c r="DIB432" s="472"/>
      <c r="DIC432" s="472"/>
      <c r="DID432" s="472"/>
      <c r="DIE432" s="472"/>
      <c r="DIF432" s="472"/>
      <c r="DIG432" s="472"/>
      <c r="DIH432" s="472"/>
      <c r="DII432" s="472"/>
      <c r="DIJ432" s="472"/>
      <c r="DIK432" s="472"/>
      <c r="DIL432" s="472"/>
      <c r="DIM432" s="472"/>
      <c r="DIN432" s="472"/>
      <c r="DIO432" s="472"/>
      <c r="DIP432" s="472"/>
      <c r="DIQ432" s="472"/>
      <c r="DIR432" s="472"/>
      <c r="DIS432" s="472"/>
      <c r="DIT432" s="472"/>
      <c r="DIU432" s="472"/>
      <c r="DIV432" s="472"/>
      <c r="DIW432" s="472"/>
      <c r="DIX432" s="472"/>
      <c r="DIY432" s="472"/>
      <c r="DIZ432" s="472"/>
      <c r="DJA432" s="472"/>
      <c r="DJB432" s="472"/>
      <c r="DJC432" s="472"/>
      <c r="DJD432" s="472"/>
      <c r="DJE432" s="472"/>
      <c r="DJF432" s="472"/>
      <c r="DJG432" s="472"/>
      <c r="DJH432" s="472"/>
      <c r="DJI432" s="472"/>
      <c r="DJJ432" s="472"/>
      <c r="DJK432" s="472"/>
      <c r="DJL432" s="472"/>
      <c r="DJM432" s="472"/>
      <c r="DJN432" s="472"/>
      <c r="DJO432" s="472"/>
      <c r="DJP432" s="472"/>
      <c r="DJQ432" s="472"/>
      <c r="DJR432" s="472"/>
      <c r="DJS432" s="472"/>
      <c r="DJT432" s="472"/>
      <c r="DJU432" s="472"/>
      <c r="DJV432" s="472"/>
      <c r="DJW432" s="472"/>
      <c r="DJX432" s="472"/>
      <c r="DJY432" s="472"/>
      <c r="DJZ432" s="472"/>
      <c r="DKA432" s="472"/>
      <c r="DKB432" s="472"/>
      <c r="DKC432" s="472"/>
      <c r="DKD432" s="472"/>
      <c r="DKE432" s="472"/>
      <c r="DKF432" s="472"/>
      <c r="DKG432" s="472"/>
      <c r="DKH432" s="472"/>
      <c r="DKI432" s="472"/>
      <c r="DKJ432" s="472"/>
      <c r="DKK432" s="472"/>
      <c r="DKL432" s="472"/>
      <c r="DKM432" s="472"/>
      <c r="DKN432" s="472"/>
      <c r="DKO432" s="472"/>
      <c r="DKP432" s="472"/>
      <c r="DKQ432" s="472"/>
      <c r="DKR432" s="472"/>
      <c r="DKS432" s="472"/>
      <c r="DKT432" s="472"/>
      <c r="DKU432" s="472"/>
      <c r="DKV432" s="472"/>
      <c r="DKW432" s="472"/>
      <c r="DKX432" s="472"/>
      <c r="DKY432" s="472"/>
      <c r="DKZ432" s="472"/>
      <c r="DLA432" s="472"/>
      <c r="DLB432" s="472"/>
      <c r="DLC432" s="472"/>
      <c r="DLD432" s="472"/>
      <c r="DLE432" s="472"/>
      <c r="DLF432" s="472"/>
      <c r="DLG432" s="472"/>
      <c r="DLH432" s="472"/>
      <c r="DLI432" s="472"/>
      <c r="DLJ432" s="472"/>
      <c r="DLK432" s="472"/>
      <c r="DLL432" s="472"/>
      <c r="DLM432" s="472"/>
      <c r="DLN432" s="472"/>
      <c r="DLO432" s="472"/>
      <c r="DLP432" s="472"/>
      <c r="DLQ432" s="472"/>
      <c r="DLR432" s="472"/>
      <c r="DLS432" s="472"/>
      <c r="DLT432" s="472"/>
      <c r="DLU432" s="472"/>
      <c r="DLV432" s="472"/>
      <c r="DLW432" s="472"/>
      <c r="DLX432" s="472"/>
      <c r="DLY432" s="472"/>
      <c r="DLZ432" s="472"/>
      <c r="DMA432" s="472"/>
      <c r="DMB432" s="472"/>
      <c r="DMC432" s="472"/>
      <c r="DMD432" s="472"/>
      <c r="DME432" s="472"/>
      <c r="DMF432" s="472"/>
      <c r="DMG432" s="472"/>
      <c r="DMH432" s="472"/>
      <c r="DMI432" s="472"/>
      <c r="DMJ432" s="472"/>
      <c r="DMK432" s="472"/>
      <c r="DML432" s="472"/>
      <c r="DMM432" s="472"/>
      <c r="DMN432" s="472"/>
      <c r="DMO432" s="472"/>
      <c r="DMP432" s="472"/>
      <c r="DMQ432" s="472"/>
      <c r="DMR432" s="472"/>
      <c r="DMS432" s="472"/>
      <c r="DMT432" s="472"/>
      <c r="DMU432" s="472"/>
      <c r="DMV432" s="472"/>
      <c r="DMW432" s="472"/>
      <c r="DMX432" s="472"/>
      <c r="DMY432" s="472"/>
      <c r="DMZ432" s="472"/>
      <c r="DNA432" s="472"/>
      <c r="DNB432" s="472"/>
      <c r="DNC432" s="472"/>
      <c r="DND432" s="472"/>
      <c r="DNE432" s="472"/>
      <c r="DNF432" s="472"/>
      <c r="DNG432" s="472"/>
      <c r="DNH432" s="472"/>
      <c r="DNK432" s="472"/>
      <c r="DNL432" s="472"/>
      <c r="DNM432" s="472"/>
      <c r="DNN432" s="472"/>
      <c r="DNO432" s="472"/>
      <c r="DNP432" s="472"/>
      <c r="DNQ432" s="472"/>
      <c r="DNR432" s="472"/>
      <c r="DNS432" s="472"/>
      <c r="DNT432" s="472"/>
      <c r="DNU432" s="472"/>
      <c r="DNV432" s="472"/>
      <c r="DNW432" s="472"/>
      <c r="DNX432" s="472"/>
      <c r="DNY432" s="472"/>
      <c r="DNZ432" s="472"/>
      <c r="DOA432" s="472"/>
      <c r="DOB432" s="472"/>
      <c r="DOC432" s="472"/>
      <c r="DOD432" s="472"/>
      <c r="DOE432" s="472"/>
      <c r="DOF432" s="472"/>
      <c r="DOG432" s="472"/>
      <c r="DOH432" s="472"/>
      <c r="DOI432" s="472"/>
      <c r="DOJ432" s="472"/>
      <c r="DOK432" s="472"/>
      <c r="DOL432" s="472"/>
      <c r="DOM432" s="472"/>
      <c r="DON432" s="472"/>
      <c r="DOO432" s="472"/>
      <c r="DOP432" s="472"/>
      <c r="DOQ432" s="472"/>
      <c r="DOR432" s="472"/>
      <c r="DOS432" s="472"/>
      <c r="DOT432" s="472"/>
      <c r="DOU432" s="472"/>
      <c r="DOV432" s="472"/>
      <c r="DOW432" s="472"/>
      <c r="DOX432" s="472"/>
      <c r="DOY432" s="472"/>
      <c r="DOZ432" s="472"/>
      <c r="DPA432" s="472"/>
      <c r="DPB432" s="472"/>
      <c r="DPC432" s="472"/>
      <c r="DPD432" s="472"/>
      <c r="DPE432" s="472"/>
      <c r="DPF432" s="472"/>
      <c r="DPG432" s="472"/>
      <c r="DPH432" s="472"/>
      <c r="DPI432" s="472"/>
      <c r="DPJ432" s="472"/>
      <c r="DPK432" s="472"/>
      <c r="DPL432" s="472"/>
      <c r="DPM432" s="472"/>
      <c r="DPN432" s="472"/>
      <c r="DPO432" s="472"/>
      <c r="DPP432" s="472"/>
      <c r="DPQ432" s="472"/>
      <c r="DPR432" s="472"/>
      <c r="DPS432" s="472"/>
      <c r="DPT432" s="472"/>
      <c r="DPU432" s="472"/>
      <c r="DPV432" s="472"/>
      <c r="DPW432" s="472"/>
      <c r="DPX432" s="472"/>
      <c r="DPY432" s="472"/>
      <c r="DPZ432" s="472"/>
      <c r="DQA432" s="472"/>
      <c r="DQB432" s="472"/>
      <c r="DQC432" s="472"/>
      <c r="DQD432" s="472"/>
      <c r="DQE432" s="472"/>
      <c r="DQF432" s="472"/>
      <c r="DQG432" s="472"/>
      <c r="DQH432" s="472"/>
      <c r="DQI432" s="472"/>
      <c r="DQJ432" s="472"/>
      <c r="DQK432" s="472"/>
      <c r="DQL432" s="472"/>
      <c r="DQM432" s="472"/>
      <c r="DQN432" s="472"/>
      <c r="DQO432" s="472"/>
      <c r="DQP432" s="472"/>
      <c r="DQQ432" s="472"/>
      <c r="DQR432" s="472"/>
      <c r="DQS432" s="472"/>
      <c r="DQT432" s="472"/>
      <c r="DQU432" s="472"/>
      <c r="DQV432" s="472"/>
      <c r="DQW432" s="472"/>
      <c r="DQX432" s="472"/>
      <c r="DQY432" s="472"/>
      <c r="DQZ432" s="472"/>
      <c r="DRA432" s="472"/>
      <c r="DRB432" s="472"/>
      <c r="DRC432" s="472"/>
      <c r="DRD432" s="472"/>
      <c r="DRE432" s="472"/>
      <c r="DRF432" s="472"/>
      <c r="DRG432" s="472"/>
      <c r="DRH432" s="472"/>
      <c r="DRI432" s="472"/>
      <c r="DRJ432" s="472"/>
      <c r="DRK432" s="472"/>
      <c r="DRL432" s="472"/>
      <c r="DRM432" s="472"/>
      <c r="DRN432" s="472"/>
      <c r="DRO432" s="472"/>
      <c r="DRP432" s="472"/>
      <c r="DRQ432" s="472"/>
      <c r="DRR432" s="472"/>
      <c r="DRS432" s="472"/>
      <c r="DRT432" s="472"/>
      <c r="DRU432" s="472"/>
      <c r="DRV432" s="472"/>
      <c r="DRW432" s="472"/>
      <c r="DRX432" s="472"/>
      <c r="DRY432" s="472"/>
      <c r="DRZ432" s="472"/>
      <c r="DSA432" s="472"/>
      <c r="DSB432" s="472"/>
      <c r="DSC432" s="472"/>
      <c r="DSD432" s="472"/>
      <c r="DSE432" s="472"/>
      <c r="DSF432" s="472"/>
      <c r="DSG432" s="472"/>
      <c r="DSH432" s="472"/>
      <c r="DSI432" s="472"/>
      <c r="DSJ432" s="472"/>
      <c r="DSK432" s="472"/>
      <c r="DSL432" s="472"/>
      <c r="DSM432" s="472"/>
      <c r="DSN432" s="472"/>
      <c r="DSO432" s="472"/>
      <c r="DSP432" s="472"/>
      <c r="DSQ432" s="472"/>
      <c r="DSR432" s="472"/>
      <c r="DSS432" s="472"/>
      <c r="DST432" s="472"/>
      <c r="DSU432" s="472"/>
      <c r="DSV432" s="472"/>
      <c r="DSW432" s="472"/>
      <c r="DSX432" s="472"/>
      <c r="DSY432" s="472"/>
      <c r="DSZ432" s="472"/>
      <c r="DTA432" s="472"/>
      <c r="DTB432" s="472"/>
      <c r="DTC432" s="472"/>
      <c r="DTD432" s="472"/>
      <c r="DTE432" s="472"/>
      <c r="DTF432" s="472"/>
      <c r="DTG432" s="472"/>
      <c r="DTH432" s="472"/>
      <c r="DTI432" s="472"/>
      <c r="DTJ432" s="472"/>
      <c r="DTK432" s="472"/>
      <c r="DTL432" s="472"/>
      <c r="DTM432" s="472"/>
      <c r="DTN432" s="472"/>
      <c r="DTO432" s="472"/>
      <c r="DTP432" s="472"/>
      <c r="DTQ432" s="472"/>
      <c r="DTR432" s="472"/>
      <c r="DTS432" s="472"/>
      <c r="DTT432" s="472"/>
      <c r="DTU432" s="472"/>
      <c r="DTV432" s="472"/>
      <c r="DTW432" s="472"/>
      <c r="DTX432" s="472"/>
      <c r="DTY432" s="472"/>
      <c r="DTZ432" s="472"/>
      <c r="DUA432" s="472"/>
      <c r="DUB432" s="472"/>
      <c r="DUC432" s="472"/>
      <c r="DUD432" s="472"/>
      <c r="DUE432" s="472"/>
      <c r="DUF432" s="472"/>
      <c r="DUG432" s="472"/>
      <c r="DUH432" s="472"/>
      <c r="DUI432" s="472"/>
      <c r="DUJ432" s="472"/>
      <c r="DUK432" s="472"/>
      <c r="DUL432" s="472"/>
      <c r="DUM432" s="472"/>
      <c r="DUN432" s="472"/>
      <c r="DUO432" s="472"/>
      <c r="DUP432" s="472"/>
      <c r="DUQ432" s="472"/>
      <c r="DUR432" s="472"/>
      <c r="DUS432" s="472"/>
      <c r="DUT432" s="472"/>
      <c r="DUU432" s="472"/>
      <c r="DUV432" s="472"/>
      <c r="DUW432" s="472"/>
      <c r="DUX432" s="472"/>
      <c r="DUY432" s="472"/>
      <c r="DUZ432" s="472"/>
      <c r="DVA432" s="472"/>
      <c r="DVB432" s="472"/>
      <c r="DVC432" s="472"/>
      <c r="DVD432" s="472"/>
      <c r="DVE432" s="472"/>
      <c r="DVF432" s="472"/>
      <c r="DVG432" s="472"/>
      <c r="DVH432" s="472"/>
      <c r="DVI432" s="472"/>
      <c r="DVJ432" s="472"/>
      <c r="DVK432" s="472"/>
      <c r="DVL432" s="472"/>
      <c r="DVM432" s="472"/>
      <c r="DVN432" s="472"/>
      <c r="DVO432" s="472"/>
      <c r="DVP432" s="472"/>
      <c r="DVQ432" s="472"/>
      <c r="DVR432" s="472"/>
      <c r="DVS432" s="472"/>
      <c r="DVT432" s="472"/>
      <c r="DVU432" s="472"/>
      <c r="DVV432" s="472"/>
      <c r="DVW432" s="472"/>
      <c r="DVX432" s="472"/>
      <c r="DVY432" s="472"/>
      <c r="DVZ432" s="472"/>
      <c r="DWA432" s="472"/>
      <c r="DWB432" s="472"/>
      <c r="DWC432" s="472"/>
      <c r="DWD432" s="472"/>
      <c r="DWE432" s="472"/>
      <c r="DWF432" s="472"/>
      <c r="DWG432" s="472"/>
      <c r="DWH432" s="472"/>
      <c r="DWI432" s="472"/>
      <c r="DWJ432" s="472"/>
      <c r="DWK432" s="472"/>
      <c r="DWL432" s="472"/>
      <c r="DWM432" s="472"/>
      <c r="DWN432" s="472"/>
      <c r="DWO432" s="472"/>
      <c r="DWP432" s="472"/>
      <c r="DWQ432" s="472"/>
      <c r="DWR432" s="472"/>
      <c r="DWS432" s="472"/>
      <c r="DWT432" s="472"/>
      <c r="DWU432" s="472"/>
      <c r="DWV432" s="472"/>
      <c r="DWW432" s="472"/>
      <c r="DWX432" s="472"/>
      <c r="DWY432" s="472"/>
      <c r="DWZ432" s="472"/>
      <c r="DXA432" s="472"/>
      <c r="DXB432" s="472"/>
      <c r="DXC432" s="472"/>
      <c r="DXD432" s="472"/>
      <c r="DXG432" s="472"/>
      <c r="DXH432" s="472"/>
      <c r="DXI432" s="472"/>
      <c r="DXJ432" s="472"/>
      <c r="DXK432" s="472"/>
      <c r="DXL432" s="472"/>
      <c r="DXM432" s="472"/>
      <c r="DXN432" s="472"/>
      <c r="DXO432" s="472"/>
      <c r="DXP432" s="472"/>
      <c r="DXQ432" s="472"/>
      <c r="DXR432" s="472"/>
      <c r="DXS432" s="472"/>
      <c r="DXT432" s="472"/>
      <c r="DXU432" s="472"/>
      <c r="DXV432" s="472"/>
      <c r="DXW432" s="472"/>
      <c r="DXX432" s="472"/>
      <c r="DXY432" s="472"/>
      <c r="DXZ432" s="472"/>
      <c r="DYA432" s="472"/>
      <c r="DYB432" s="472"/>
      <c r="DYC432" s="472"/>
      <c r="DYD432" s="472"/>
      <c r="DYE432" s="472"/>
      <c r="DYF432" s="472"/>
      <c r="DYG432" s="472"/>
      <c r="DYH432" s="472"/>
      <c r="DYI432" s="472"/>
      <c r="DYJ432" s="472"/>
      <c r="DYK432" s="472"/>
      <c r="DYL432" s="472"/>
      <c r="DYM432" s="472"/>
      <c r="DYN432" s="472"/>
      <c r="DYO432" s="472"/>
      <c r="DYP432" s="472"/>
      <c r="DYQ432" s="472"/>
      <c r="DYR432" s="472"/>
      <c r="DYS432" s="472"/>
      <c r="DYT432" s="472"/>
      <c r="DYU432" s="472"/>
      <c r="DYV432" s="472"/>
      <c r="DYW432" s="472"/>
      <c r="DYX432" s="472"/>
      <c r="DYY432" s="472"/>
      <c r="DYZ432" s="472"/>
      <c r="DZA432" s="472"/>
      <c r="DZB432" s="472"/>
      <c r="DZC432" s="472"/>
      <c r="DZD432" s="472"/>
      <c r="DZE432" s="472"/>
      <c r="DZF432" s="472"/>
      <c r="DZG432" s="472"/>
      <c r="DZH432" s="472"/>
      <c r="DZI432" s="472"/>
      <c r="DZJ432" s="472"/>
      <c r="DZK432" s="472"/>
      <c r="DZL432" s="472"/>
      <c r="DZM432" s="472"/>
      <c r="DZN432" s="472"/>
      <c r="DZO432" s="472"/>
      <c r="DZP432" s="472"/>
      <c r="DZQ432" s="472"/>
      <c r="DZR432" s="472"/>
      <c r="DZS432" s="472"/>
      <c r="DZT432" s="472"/>
      <c r="DZU432" s="472"/>
      <c r="DZV432" s="472"/>
      <c r="DZW432" s="472"/>
      <c r="DZX432" s="472"/>
      <c r="DZY432" s="472"/>
      <c r="DZZ432" s="472"/>
      <c r="EAA432" s="472"/>
      <c r="EAB432" s="472"/>
      <c r="EAC432" s="472"/>
      <c r="EAD432" s="472"/>
      <c r="EAE432" s="472"/>
      <c r="EAF432" s="472"/>
      <c r="EAG432" s="472"/>
      <c r="EAH432" s="472"/>
      <c r="EAI432" s="472"/>
      <c r="EAJ432" s="472"/>
      <c r="EAK432" s="472"/>
      <c r="EAL432" s="472"/>
      <c r="EAM432" s="472"/>
      <c r="EAN432" s="472"/>
      <c r="EAO432" s="472"/>
      <c r="EAP432" s="472"/>
      <c r="EAQ432" s="472"/>
      <c r="EAR432" s="472"/>
      <c r="EAS432" s="472"/>
      <c r="EAT432" s="472"/>
      <c r="EAU432" s="472"/>
      <c r="EAV432" s="472"/>
      <c r="EAW432" s="472"/>
      <c r="EAX432" s="472"/>
      <c r="EAY432" s="472"/>
      <c r="EAZ432" s="472"/>
      <c r="EBA432" s="472"/>
      <c r="EBB432" s="472"/>
      <c r="EBC432" s="472"/>
      <c r="EBD432" s="472"/>
      <c r="EBE432" s="472"/>
      <c r="EBF432" s="472"/>
      <c r="EBG432" s="472"/>
      <c r="EBH432" s="472"/>
      <c r="EBI432" s="472"/>
      <c r="EBJ432" s="472"/>
      <c r="EBK432" s="472"/>
      <c r="EBL432" s="472"/>
      <c r="EBM432" s="472"/>
      <c r="EBN432" s="472"/>
      <c r="EBO432" s="472"/>
      <c r="EBP432" s="472"/>
      <c r="EBQ432" s="472"/>
      <c r="EBR432" s="472"/>
      <c r="EBS432" s="472"/>
      <c r="EBT432" s="472"/>
      <c r="EBU432" s="472"/>
      <c r="EBV432" s="472"/>
      <c r="EBW432" s="472"/>
      <c r="EBX432" s="472"/>
      <c r="EBY432" s="472"/>
      <c r="EBZ432" s="472"/>
      <c r="ECA432" s="472"/>
      <c r="ECB432" s="472"/>
      <c r="ECC432" s="472"/>
      <c r="ECD432" s="472"/>
      <c r="ECE432" s="472"/>
      <c r="ECF432" s="472"/>
      <c r="ECG432" s="472"/>
      <c r="ECH432" s="472"/>
      <c r="ECI432" s="472"/>
      <c r="ECJ432" s="472"/>
      <c r="ECK432" s="472"/>
      <c r="ECL432" s="472"/>
      <c r="ECM432" s="472"/>
      <c r="ECN432" s="472"/>
      <c r="ECO432" s="472"/>
      <c r="ECP432" s="472"/>
      <c r="ECQ432" s="472"/>
      <c r="ECR432" s="472"/>
      <c r="ECS432" s="472"/>
      <c r="ECT432" s="472"/>
      <c r="ECU432" s="472"/>
      <c r="ECV432" s="472"/>
      <c r="ECW432" s="472"/>
      <c r="ECX432" s="472"/>
      <c r="ECY432" s="472"/>
      <c r="ECZ432" s="472"/>
      <c r="EDA432" s="472"/>
      <c r="EDB432" s="472"/>
      <c r="EDC432" s="472"/>
      <c r="EDD432" s="472"/>
      <c r="EDE432" s="472"/>
      <c r="EDF432" s="472"/>
      <c r="EDG432" s="472"/>
      <c r="EDH432" s="472"/>
      <c r="EDI432" s="472"/>
      <c r="EDJ432" s="472"/>
      <c r="EDK432" s="472"/>
      <c r="EDL432" s="472"/>
      <c r="EDM432" s="472"/>
      <c r="EDN432" s="472"/>
      <c r="EDO432" s="472"/>
      <c r="EDP432" s="472"/>
      <c r="EDQ432" s="472"/>
      <c r="EDR432" s="472"/>
      <c r="EDS432" s="472"/>
      <c r="EDT432" s="472"/>
      <c r="EDU432" s="472"/>
      <c r="EDV432" s="472"/>
      <c r="EDW432" s="472"/>
      <c r="EDX432" s="472"/>
      <c r="EDY432" s="472"/>
      <c r="EDZ432" s="472"/>
      <c r="EEA432" s="472"/>
      <c r="EEB432" s="472"/>
      <c r="EEC432" s="472"/>
      <c r="EED432" s="472"/>
      <c r="EEE432" s="472"/>
      <c r="EEF432" s="472"/>
      <c r="EEG432" s="472"/>
      <c r="EEH432" s="472"/>
      <c r="EEI432" s="472"/>
      <c r="EEJ432" s="472"/>
      <c r="EEK432" s="472"/>
      <c r="EEL432" s="472"/>
      <c r="EEM432" s="472"/>
      <c r="EEN432" s="472"/>
      <c r="EEO432" s="472"/>
      <c r="EEP432" s="472"/>
      <c r="EEQ432" s="472"/>
      <c r="EER432" s="472"/>
      <c r="EES432" s="472"/>
      <c r="EET432" s="472"/>
      <c r="EEU432" s="472"/>
      <c r="EEV432" s="472"/>
      <c r="EEW432" s="472"/>
      <c r="EEX432" s="472"/>
      <c r="EEY432" s="472"/>
      <c r="EEZ432" s="472"/>
      <c r="EFA432" s="472"/>
      <c r="EFB432" s="472"/>
      <c r="EFC432" s="472"/>
      <c r="EFD432" s="472"/>
      <c r="EFE432" s="472"/>
      <c r="EFF432" s="472"/>
      <c r="EFG432" s="472"/>
      <c r="EFH432" s="472"/>
      <c r="EFI432" s="472"/>
      <c r="EFJ432" s="472"/>
      <c r="EFK432" s="472"/>
      <c r="EFL432" s="472"/>
      <c r="EFM432" s="472"/>
      <c r="EFN432" s="472"/>
      <c r="EFO432" s="472"/>
      <c r="EFP432" s="472"/>
      <c r="EFQ432" s="472"/>
      <c r="EFR432" s="472"/>
      <c r="EFS432" s="472"/>
      <c r="EFT432" s="472"/>
      <c r="EFU432" s="472"/>
      <c r="EFV432" s="472"/>
      <c r="EFW432" s="472"/>
      <c r="EFX432" s="472"/>
      <c r="EFY432" s="472"/>
      <c r="EFZ432" s="472"/>
      <c r="EGA432" s="472"/>
      <c r="EGB432" s="472"/>
      <c r="EGC432" s="472"/>
      <c r="EGD432" s="472"/>
      <c r="EGE432" s="472"/>
      <c r="EGF432" s="472"/>
      <c r="EGG432" s="472"/>
      <c r="EGH432" s="472"/>
      <c r="EGI432" s="472"/>
      <c r="EGJ432" s="472"/>
      <c r="EGK432" s="472"/>
      <c r="EGL432" s="472"/>
      <c r="EGM432" s="472"/>
      <c r="EGN432" s="472"/>
      <c r="EGO432" s="472"/>
      <c r="EGP432" s="472"/>
      <c r="EGQ432" s="472"/>
      <c r="EGR432" s="472"/>
      <c r="EGS432" s="472"/>
      <c r="EGT432" s="472"/>
      <c r="EGU432" s="472"/>
      <c r="EGV432" s="472"/>
      <c r="EGW432" s="472"/>
      <c r="EGX432" s="472"/>
      <c r="EGY432" s="472"/>
      <c r="EGZ432" s="472"/>
      <c r="EHC432" s="472"/>
      <c r="EHD432" s="472"/>
      <c r="EHE432" s="472"/>
      <c r="EHF432" s="472"/>
      <c r="EHG432" s="472"/>
      <c r="EHH432" s="472"/>
      <c r="EHI432" s="472"/>
      <c r="EHJ432" s="472"/>
      <c r="EHK432" s="472"/>
      <c r="EHL432" s="472"/>
      <c r="EHM432" s="472"/>
      <c r="EHN432" s="472"/>
      <c r="EHO432" s="472"/>
      <c r="EHP432" s="472"/>
      <c r="EHQ432" s="472"/>
      <c r="EHR432" s="472"/>
      <c r="EHS432" s="472"/>
      <c r="EHT432" s="472"/>
      <c r="EHU432" s="472"/>
      <c r="EHV432" s="472"/>
      <c r="EHW432" s="472"/>
      <c r="EHX432" s="472"/>
      <c r="EHY432" s="472"/>
      <c r="EHZ432" s="472"/>
      <c r="EIA432" s="472"/>
      <c r="EIB432" s="472"/>
      <c r="EIC432" s="472"/>
      <c r="EID432" s="472"/>
      <c r="EIE432" s="472"/>
      <c r="EIF432" s="472"/>
      <c r="EIG432" s="472"/>
      <c r="EIH432" s="472"/>
      <c r="EII432" s="472"/>
      <c r="EIJ432" s="472"/>
      <c r="EIK432" s="472"/>
      <c r="EIL432" s="472"/>
      <c r="EIM432" s="472"/>
      <c r="EIN432" s="472"/>
      <c r="EIO432" s="472"/>
      <c r="EIP432" s="472"/>
      <c r="EIQ432" s="472"/>
      <c r="EIR432" s="472"/>
      <c r="EIS432" s="472"/>
      <c r="EIT432" s="472"/>
      <c r="EIU432" s="472"/>
      <c r="EIV432" s="472"/>
      <c r="EIW432" s="472"/>
      <c r="EIX432" s="472"/>
      <c r="EIY432" s="472"/>
      <c r="EIZ432" s="472"/>
      <c r="EJA432" s="472"/>
      <c r="EJB432" s="472"/>
      <c r="EJC432" s="472"/>
      <c r="EJD432" s="472"/>
      <c r="EJE432" s="472"/>
      <c r="EJF432" s="472"/>
      <c r="EJG432" s="472"/>
      <c r="EJH432" s="472"/>
      <c r="EJI432" s="472"/>
      <c r="EJJ432" s="472"/>
      <c r="EJK432" s="472"/>
      <c r="EJL432" s="472"/>
      <c r="EJM432" s="472"/>
      <c r="EJN432" s="472"/>
      <c r="EJO432" s="472"/>
      <c r="EJP432" s="472"/>
      <c r="EJQ432" s="472"/>
      <c r="EJR432" s="472"/>
      <c r="EJS432" s="472"/>
      <c r="EJT432" s="472"/>
      <c r="EJU432" s="472"/>
      <c r="EJV432" s="472"/>
      <c r="EJW432" s="472"/>
      <c r="EJX432" s="472"/>
      <c r="EJY432" s="472"/>
      <c r="EJZ432" s="472"/>
      <c r="EKA432" s="472"/>
      <c r="EKB432" s="472"/>
      <c r="EKC432" s="472"/>
      <c r="EKD432" s="472"/>
      <c r="EKE432" s="472"/>
      <c r="EKF432" s="472"/>
      <c r="EKG432" s="472"/>
      <c r="EKH432" s="472"/>
      <c r="EKI432" s="472"/>
      <c r="EKJ432" s="472"/>
      <c r="EKK432" s="472"/>
      <c r="EKL432" s="472"/>
      <c r="EKM432" s="472"/>
      <c r="EKN432" s="472"/>
      <c r="EKO432" s="472"/>
      <c r="EKP432" s="472"/>
      <c r="EKQ432" s="472"/>
      <c r="EKR432" s="472"/>
      <c r="EKS432" s="472"/>
      <c r="EKT432" s="472"/>
      <c r="EKU432" s="472"/>
      <c r="EKV432" s="472"/>
      <c r="EKW432" s="472"/>
      <c r="EKX432" s="472"/>
      <c r="EKY432" s="472"/>
      <c r="EKZ432" s="472"/>
      <c r="ELA432" s="472"/>
      <c r="ELB432" s="472"/>
      <c r="ELC432" s="472"/>
      <c r="ELD432" s="472"/>
      <c r="ELE432" s="472"/>
      <c r="ELF432" s="472"/>
      <c r="ELG432" s="472"/>
      <c r="ELH432" s="472"/>
      <c r="ELI432" s="472"/>
      <c r="ELJ432" s="472"/>
      <c r="ELK432" s="472"/>
      <c r="ELL432" s="472"/>
      <c r="ELM432" s="472"/>
      <c r="ELN432" s="472"/>
      <c r="ELO432" s="472"/>
      <c r="ELP432" s="472"/>
      <c r="ELQ432" s="472"/>
      <c r="ELR432" s="472"/>
      <c r="ELS432" s="472"/>
      <c r="ELT432" s="472"/>
      <c r="ELU432" s="472"/>
      <c r="ELV432" s="472"/>
      <c r="ELW432" s="472"/>
      <c r="ELX432" s="472"/>
      <c r="ELY432" s="472"/>
      <c r="ELZ432" s="472"/>
      <c r="EMA432" s="472"/>
      <c r="EMB432" s="472"/>
      <c r="EMC432" s="472"/>
      <c r="EMD432" s="472"/>
      <c r="EME432" s="472"/>
      <c r="EMF432" s="472"/>
      <c r="EMG432" s="472"/>
      <c r="EMH432" s="472"/>
      <c r="EMI432" s="472"/>
      <c r="EMJ432" s="472"/>
      <c r="EMK432" s="472"/>
      <c r="EML432" s="472"/>
      <c r="EMM432" s="472"/>
      <c r="EMN432" s="472"/>
      <c r="EMO432" s="472"/>
      <c r="EMP432" s="472"/>
      <c r="EMQ432" s="472"/>
      <c r="EMR432" s="472"/>
      <c r="EMS432" s="472"/>
      <c r="EMT432" s="472"/>
      <c r="EMU432" s="472"/>
      <c r="EMV432" s="472"/>
      <c r="EMW432" s="472"/>
      <c r="EMX432" s="472"/>
      <c r="EMY432" s="472"/>
      <c r="EMZ432" s="472"/>
      <c r="ENA432" s="472"/>
      <c r="ENB432" s="472"/>
      <c r="ENC432" s="472"/>
      <c r="END432" s="472"/>
      <c r="ENE432" s="472"/>
      <c r="ENF432" s="472"/>
      <c r="ENG432" s="472"/>
      <c r="ENH432" s="472"/>
      <c r="ENI432" s="472"/>
      <c r="ENJ432" s="472"/>
      <c r="ENK432" s="472"/>
      <c r="ENL432" s="472"/>
      <c r="ENM432" s="472"/>
      <c r="ENN432" s="472"/>
      <c r="ENO432" s="472"/>
      <c r="ENP432" s="472"/>
      <c r="ENQ432" s="472"/>
      <c r="ENR432" s="472"/>
      <c r="ENS432" s="472"/>
      <c r="ENT432" s="472"/>
      <c r="ENU432" s="472"/>
      <c r="ENV432" s="472"/>
      <c r="ENW432" s="472"/>
      <c r="ENX432" s="472"/>
      <c r="ENY432" s="472"/>
      <c r="ENZ432" s="472"/>
      <c r="EOA432" s="472"/>
      <c r="EOB432" s="472"/>
      <c r="EOC432" s="472"/>
      <c r="EOD432" s="472"/>
      <c r="EOE432" s="472"/>
      <c r="EOF432" s="472"/>
      <c r="EOG432" s="472"/>
      <c r="EOH432" s="472"/>
      <c r="EOI432" s="472"/>
      <c r="EOJ432" s="472"/>
      <c r="EOK432" s="472"/>
      <c r="EOL432" s="472"/>
      <c r="EOM432" s="472"/>
      <c r="EON432" s="472"/>
      <c r="EOO432" s="472"/>
      <c r="EOP432" s="472"/>
      <c r="EOQ432" s="472"/>
      <c r="EOR432" s="472"/>
      <c r="EOS432" s="472"/>
      <c r="EOT432" s="472"/>
      <c r="EOU432" s="472"/>
      <c r="EOV432" s="472"/>
      <c r="EOW432" s="472"/>
      <c r="EOX432" s="472"/>
      <c r="EOY432" s="472"/>
      <c r="EOZ432" s="472"/>
      <c r="EPA432" s="472"/>
      <c r="EPB432" s="472"/>
      <c r="EPC432" s="472"/>
      <c r="EPD432" s="472"/>
      <c r="EPE432" s="472"/>
      <c r="EPF432" s="472"/>
      <c r="EPG432" s="472"/>
      <c r="EPH432" s="472"/>
      <c r="EPI432" s="472"/>
      <c r="EPJ432" s="472"/>
      <c r="EPK432" s="472"/>
      <c r="EPL432" s="472"/>
      <c r="EPM432" s="472"/>
      <c r="EPN432" s="472"/>
      <c r="EPO432" s="472"/>
      <c r="EPP432" s="472"/>
      <c r="EPQ432" s="472"/>
      <c r="EPR432" s="472"/>
      <c r="EPS432" s="472"/>
      <c r="EPT432" s="472"/>
      <c r="EPU432" s="472"/>
      <c r="EPV432" s="472"/>
      <c r="EPW432" s="472"/>
      <c r="EPX432" s="472"/>
      <c r="EPY432" s="472"/>
      <c r="EPZ432" s="472"/>
      <c r="EQA432" s="472"/>
      <c r="EQB432" s="472"/>
      <c r="EQC432" s="472"/>
      <c r="EQD432" s="472"/>
      <c r="EQE432" s="472"/>
      <c r="EQF432" s="472"/>
      <c r="EQG432" s="472"/>
      <c r="EQH432" s="472"/>
      <c r="EQI432" s="472"/>
      <c r="EQJ432" s="472"/>
      <c r="EQK432" s="472"/>
      <c r="EQL432" s="472"/>
      <c r="EQM432" s="472"/>
      <c r="EQN432" s="472"/>
      <c r="EQO432" s="472"/>
      <c r="EQP432" s="472"/>
      <c r="EQQ432" s="472"/>
      <c r="EQR432" s="472"/>
      <c r="EQS432" s="472"/>
      <c r="EQT432" s="472"/>
      <c r="EQU432" s="472"/>
      <c r="EQV432" s="472"/>
      <c r="EQY432" s="472"/>
      <c r="EQZ432" s="472"/>
      <c r="ERA432" s="472"/>
      <c r="ERB432" s="472"/>
      <c r="ERC432" s="472"/>
      <c r="ERD432" s="472"/>
      <c r="ERE432" s="472"/>
      <c r="ERF432" s="472"/>
      <c r="ERG432" s="472"/>
      <c r="ERH432" s="472"/>
      <c r="ERI432" s="472"/>
      <c r="ERJ432" s="472"/>
      <c r="ERK432" s="472"/>
      <c r="ERL432" s="472"/>
      <c r="ERM432" s="472"/>
      <c r="ERN432" s="472"/>
      <c r="ERO432" s="472"/>
      <c r="ERP432" s="472"/>
      <c r="ERQ432" s="472"/>
      <c r="ERR432" s="472"/>
      <c r="ERS432" s="472"/>
      <c r="ERT432" s="472"/>
      <c r="ERU432" s="472"/>
      <c r="ERV432" s="472"/>
      <c r="ERW432" s="472"/>
      <c r="ERX432" s="472"/>
      <c r="ERY432" s="472"/>
      <c r="ERZ432" s="472"/>
      <c r="ESA432" s="472"/>
      <c r="ESB432" s="472"/>
      <c r="ESC432" s="472"/>
      <c r="ESD432" s="472"/>
      <c r="ESE432" s="472"/>
      <c r="ESF432" s="472"/>
      <c r="ESG432" s="472"/>
      <c r="ESH432" s="472"/>
      <c r="ESI432" s="472"/>
      <c r="ESJ432" s="472"/>
      <c r="ESK432" s="472"/>
      <c r="ESL432" s="472"/>
      <c r="ESM432" s="472"/>
      <c r="ESN432" s="472"/>
      <c r="ESO432" s="472"/>
      <c r="ESP432" s="472"/>
      <c r="ESQ432" s="472"/>
      <c r="ESR432" s="472"/>
      <c r="ESS432" s="472"/>
      <c r="EST432" s="472"/>
      <c r="ESU432" s="472"/>
      <c r="ESV432" s="472"/>
      <c r="ESW432" s="472"/>
      <c r="ESX432" s="472"/>
      <c r="ESY432" s="472"/>
      <c r="ESZ432" s="472"/>
      <c r="ETA432" s="472"/>
      <c r="ETB432" s="472"/>
      <c r="ETC432" s="472"/>
      <c r="ETD432" s="472"/>
      <c r="ETE432" s="472"/>
      <c r="ETF432" s="472"/>
      <c r="ETG432" s="472"/>
      <c r="ETH432" s="472"/>
      <c r="ETI432" s="472"/>
      <c r="ETJ432" s="472"/>
      <c r="ETK432" s="472"/>
      <c r="ETL432" s="472"/>
      <c r="ETM432" s="472"/>
      <c r="ETN432" s="472"/>
      <c r="ETO432" s="472"/>
      <c r="ETP432" s="472"/>
      <c r="ETQ432" s="472"/>
      <c r="ETR432" s="472"/>
      <c r="ETS432" s="472"/>
      <c r="ETT432" s="472"/>
      <c r="ETU432" s="472"/>
      <c r="ETV432" s="472"/>
      <c r="ETW432" s="472"/>
      <c r="ETX432" s="472"/>
      <c r="ETY432" s="472"/>
      <c r="ETZ432" s="472"/>
      <c r="EUA432" s="472"/>
      <c r="EUB432" s="472"/>
      <c r="EUC432" s="472"/>
      <c r="EUD432" s="472"/>
      <c r="EUE432" s="472"/>
      <c r="EUF432" s="472"/>
      <c r="EUG432" s="472"/>
      <c r="EUH432" s="472"/>
      <c r="EUI432" s="472"/>
      <c r="EUJ432" s="472"/>
      <c r="EUK432" s="472"/>
      <c r="EUL432" s="472"/>
      <c r="EUM432" s="472"/>
      <c r="EUN432" s="472"/>
      <c r="EUO432" s="472"/>
      <c r="EUP432" s="472"/>
      <c r="EUQ432" s="472"/>
      <c r="EUR432" s="472"/>
      <c r="EUS432" s="472"/>
      <c r="EUT432" s="472"/>
      <c r="EUU432" s="472"/>
      <c r="EUV432" s="472"/>
      <c r="EUW432" s="472"/>
      <c r="EUX432" s="472"/>
      <c r="EUY432" s="472"/>
      <c r="EUZ432" s="472"/>
      <c r="EVA432" s="472"/>
      <c r="EVB432" s="472"/>
      <c r="EVC432" s="472"/>
      <c r="EVD432" s="472"/>
      <c r="EVE432" s="472"/>
      <c r="EVF432" s="472"/>
      <c r="EVG432" s="472"/>
      <c r="EVH432" s="472"/>
      <c r="EVI432" s="472"/>
      <c r="EVJ432" s="472"/>
      <c r="EVK432" s="472"/>
      <c r="EVL432" s="472"/>
      <c r="EVM432" s="472"/>
      <c r="EVN432" s="472"/>
      <c r="EVO432" s="472"/>
      <c r="EVP432" s="472"/>
      <c r="EVQ432" s="472"/>
      <c r="EVR432" s="472"/>
      <c r="EVS432" s="472"/>
      <c r="EVT432" s="472"/>
      <c r="EVU432" s="472"/>
      <c r="EVV432" s="472"/>
      <c r="EVW432" s="472"/>
      <c r="EVX432" s="472"/>
      <c r="EVY432" s="472"/>
      <c r="EVZ432" s="472"/>
      <c r="EWA432" s="472"/>
      <c r="EWB432" s="472"/>
      <c r="EWC432" s="472"/>
      <c r="EWD432" s="472"/>
      <c r="EWE432" s="472"/>
      <c r="EWF432" s="472"/>
      <c r="EWG432" s="472"/>
      <c r="EWH432" s="472"/>
      <c r="EWI432" s="472"/>
      <c r="EWJ432" s="472"/>
      <c r="EWK432" s="472"/>
      <c r="EWL432" s="472"/>
      <c r="EWM432" s="472"/>
      <c r="EWN432" s="472"/>
      <c r="EWO432" s="472"/>
      <c r="EWP432" s="472"/>
      <c r="EWQ432" s="472"/>
      <c r="EWR432" s="472"/>
      <c r="EWS432" s="472"/>
      <c r="EWT432" s="472"/>
      <c r="EWU432" s="472"/>
      <c r="EWV432" s="472"/>
      <c r="EWW432" s="472"/>
      <c r="EWX432" s="472"/>
      <c r="EWY432" s="472"/>
      <c r="EWZ432" s="472"/>
      <c r="EXA432" s="472"/>
      <c r="EXB432" s="472"/>
      <c r="EXC432" s="472"/>
      <c r="EXD432" s="472"/>
      <c r="EXE432" s="472"/>
      <c r="EXF432" s="472"/>
      <c r="EXG432" s="472"/>
      <c r="EXH432" s="472"/>
      <c r="EXI432" s="472"/>
      <c r="EXJ432" s="472"/>
      <c r="EXK432" s="472"/>
      <c r="EXL432" s="472"/>
      <c r="EXM432" s="472"/>
      <c r="EXN432" s="472"/>
      <c r="EXO432" s="472"/>
      <c r="EXP432" s="472"/>
      <c r="EXQ432" s="472"/>
      <c r="EXR432" s="472"/>
      <c r="EXS432" s="472"/>
      <c r="EXT432" s="472"/>
      <c r="EXU432" s="472"/>
      <c r="EXV432" s="472"/>
      <c r="EXW432" s="472"/>
      <c r="EXX432" s="472"/>
      <c r="EXY432" s="472"/>
      <c r="EXZ432" s="472"/>
      <c r="EYA432" s="472"/>
      <c r="EYB432" s="472"/>
      <c r="EYC432" s="472"/>
      <c r="EYD432" s="472"/>
      <c r="EYE432" s="472"/>
      <c r="EYF432" s="472"/>
      <c r="EYG432" s="472"/>
      <c r="EYH432" s="472"/>
      <c r="EYI432" s="472"/>
      <c r="EYJ432" s="472"/>
      <c r="EYK432" s="472"/>
      <c r="EYL432" s="472"/>
      <c r="EYM432" s="472"/>
      <c r="EYN432" s="472"/>
      <c r="EYO432" s="472"/>
      <c r="EYP432" s="472"/>
      <c r="EYQ432" s="472"/>
      <c r="EYR432" s="472"/>
      <c r="EYS432" s="472"/>
      <c r="EYT432" s="472"/>
      <c r="EYU432" s="472"/>
      <c r="EYV432" s="472"/>
      <c r="EYW432" s="472"/>
      <c r="EYX432" s="472"/>
      <c r="EYY432" s="472"/>
      <c r="EYZ432" s="472"/>
      <c r="EZA432" s="472"/>
      <c r="EZB432" s="472"/>
      <c r="EZC432" s="472"/>
      <c r="EZD432" s="472"/>
      <c r="EZE432" s="472"/>
      <c r="EZF432" s="472"/>
      <c r="EZG432" s="472"/>
      <c r="EZH432" s="472"/>
      <c r="EZI432" s="472"/>
      <c r="EZJ432" s="472"/>
      <c r="EZK432" s="472"/>
      <c r="EZL432" s="472"/>
      <c r="EZM432" s="472"/>
      <c r="EZN432" s="472"/>
      <c r="EZO432" s="472"/>
      <c r="EZP432" s="472"/>
      <c r="EZQ432" s="472"/>
      <c r="EZR432" s="472"/>
      <c r="EZS432" s="472"/>
      <c r="EZT432" s="472"/>
      <c r="EZU432" s="472"/>
      <c r="EZV432" s="472"/>
      <c r="EZW432" s="472"/>
      <c r="EZX432" s="472"/>
      <c r="EZY432" s="472"/>
      <c r="EZZ432" s="472"/>
      <c r="FAA432" s="472"/>
      <c r="FAB432" s="472"/>
      <c r="FAC432" s="472"/>
      <c r="FAD432" s="472"/>
      <c r="FAE432" s="472"/>
      <c r="FAF432" s="472"/>
      <c r="FAG432" s="472"/>
      <c r="FAH432" s="472"/>
      <c r="FAI432" s="472"/>
      <c r="FAJ432" s="472"/>
      <c r="FAK432" s="472"/>
      <c r="FAL432" s="472"/>
      <c r="FAM432" s="472"/>
      <c r="FAN432" s="472"/>
      <c r="FAO432" s="472"/>
      <c r="FAP432" s="472"/>
      <c r="FAQ432" s="472"/>
      <c r="FAR432" s="472"/>
      <c r="FAU432" s="472"/>
      <c r="FAV432" s="472"/>
      <c r="FAW432" s="472"/>
      <c r="FAX432" s="472"/>
      <c r="FAY432" s="472"/>
      <c r="FAZ432" s="472"/>
      <c r="FBA432" s="472"/>
      <c r="FBB432" s="472"/>
      <c r="FBC432" s="472"/>
      <c r="FBD432" s="472"/>
      <c r="FBE432" s="472"/>
      <c r="FBF432" s="472"/>
      <c r="FBG432" s="472"/>
      <c r="FBH432" s="472"/>
      <c r="FBI432" s="472"/>
      <c r="FBJ432" s="472"/>
      <c r="FBK432" s="472"/>
      <c r="FBL432" s="472"/>
      <c r="FBM432" s="472"/>
      <c r="FBN432" s="472"/>
      <c r="FBO432" s="472"/>
      <c r="FBP432" s="472"/>
      <c r="FBQ432" s="472"/>
      <c r="FBR432" s="472"/>
      <c r="FBS432" s="472"/>
      <c r="FBT432" s="472"/>
      <c r="FBU432" s="472"/>
      <c r="FBV432" s="472"/>
      <c r="FBW432" s="472"/>
      <c r="FBX432" s="472"/>
      <c r="FBY432" s="472"/>
      <c r="FBZ432" s="472"/>
      <c r="FCA432" s="472"/>
      <c r="FCB432" s="472"/>
      <c r="FCC432" s="472"/>
      <c r="FCD432" s="472"/>
      <c r="FCE432" s="472"/>
      <c r="FCF432" s="472"/>
      <c r="FCG432" s="472"/>
      <c r="FCH432" s="472"/>
      <c r="FCI432" s="472"/>
      <c r="FCJ432" s="472"/>
      <c r="FCK432" s="472"/>
      <c r="FCL432" s="472"/>
      <c r="FCM432" s="472"/>
      <c r="FCN432" s="472"/>
      <c r="FCO432" s="472"/>
      <c r="FCP432" s="472"/>
      <c r="FCQ432" s="472"/>
      <c r="FCR432" s="472"/>
      <c r="FCS432" s="472"/>
      <c r="FCT432" s="472"/>
      <c r="FCU432" s="472"/>
      <c r="FCV432" s="472"/>
      <c r="FCW432" s="472"/>
      <c r="FCX432" s="472"/>
      <c r="FCY432" s="472"/>
      <c r="FCZ432" s="472"/>
      <c r="FDA432" s="472"/>
      <c r="FDB432" s="472"/>
      <c r="FDC432" s="472"/>
      <c r="FDD432" s="472"/>
      <c r="FDE432" s="472"/>
      <c r="FDF432" s="472"/>
      <c r="FDG432" s="472"/>
      <c r="FDH432" s="472"/>
      <c r="FDI432" s="472"/>
      <c r="FDJ432" s="472"/>
      <c r="FDK432" s="472"/>
      <c r="FDL432" s="472"/>
      <c r="FDM432" s="472"/>
      <c r="FDN432" s="472"/>
      <c r="FDO432" s="472"/>
      <c r="FDP432" s="472"/>
      <c r="FDQ432" s="472"/>
      <c r="FDR432" s="472"/>
      <c r="FDS432" s="472"/>
      <c r="FDT432" s="472"/>
      <c r="FDU432" s="472"/>
      <c r="FDV432" s="472"/>
      <c r="FDW432" s="472"/>
      <c r="FDX432" s="472"/>
      <c r="FDY432" s="472"/>
      <c r="FDZ432" s="472"/>
      <c r="FEA432" s="472"/>
      <c r="FEB432" s="472"/>
      <c r="FEC432" s="472"/>
      <c r="FED432" s="472"/>
      <c r="FEE432" s="472"/>
      <c r="FEF432" s="472"/>
      <c r="FEG432" s="472"/>
      <c r="FEH432" s="472"/>
      <c r="FEI432" s="472"/>
      <c r="FEJ432" s="472"/>
      <c r="FEK432" s="472"/>
      <c r="FEL432" s="472"/>
      <c r="FEM432" s="472"/>
      <c r="FEN432" s="472"/>
      <c r="FEO432" s="472"/>
      <c r="FEP432" s="472"/>
      <c r="FEQ432" s="472"/>
      <c r="FER432" s="472"/>
      <c r="FES432" s="472"/>
      <c r="FET432" s="472"/>
      <c r="FEU432" s="472"/>
      <c r="FEV432" s="472"/>
      <c r="FEW432" s="472"/>
      <c r="FEX432" s="472"/>
      <c r="FEY432" s="472"/>
      <c r="FEZ432" s="472"/>
      <c r="FFA432" s="472"/>
      <c r="FFB432" s="472"/>
      <c r="FFC432" s="472"/>
      <c r="FFD432" s="472"/>
      <c r="FFE432" s="472"/>
      <c r="FFF432" s="472"/>
      <c r="FFG432" s="472"/>
      <c r="FFH432" s="472"/>
      <c r="FFI432" s="472"/>
      <c r="FFJ432" s="472"/>
      <c r="FFK432" s="472"/>
      <c r="FFL432" s="472"/>
      <c r="FFM432" s="472"/>
      <c r="FFN432" s="472"/>
      <c r="FFO432" s="472"/>
      <c r="FFP432" s="472"/>
      <c r="FFQ432" s="472"/>
      <c r="FFR432" s="472"/>
      <c r="FFS432" s="472"/>
      <c r="FFT432" s="472"/>
      <c r="FFU432" s="472"/>
      <c r="FFV432" s="472"/>
      <c r="FFW432" s="472"/>
      <c r="FFX432" s="472"/>
      <c r="FFY432" s="472"/>
      <c r="FFZ432" s="472"/>
      <c r="FGA432" s="472"/>
      <c r="FGB432" s="472"/>
      <c r="FGC432" s="472"/>
      <c r="FGD432" s="472"/>
      <c r="FGE432" s="472"/>
      <c r="FGF432" s="472"/>
      <c r="FGG432" s="472"/>
      <c r="FGH432" s="472"/>
      <c r="FGI432" s="472"/>
      <c r="FGJ432" s="472"/>
      <c r="FGK432" s="472"/>
      <c r="FGL432" s="472"/>
      <c r="FGM432" s="472"/>
      <c r="FGN432" s="472"/>
      <c r="FGO432" s="472"/>
      <c r="FGP432" s="472"/>
      <c r="FGQ432" s="472"/>
      <c r="FGR432" s="472"/>
      <c r="FGS432" s="472"/>
      <c r="FGT432" s="472"/>
      <c r="FGU432" s="472"/>
      <c r="FGV432" s="472"/>
      <c r="FGW432" s="472"/>
      <c r="FGX432" s="472"/>
      <c r="FGY432" s="472"/>
      <c r="FGZ432" s="472"/>
      <c r="FHA432" s="472"/>
      <c r="FHB432" s="472"/>
      <c r="FHC432" s="472"/>
      <c r="FHD432" s="472"/>
      <c r="FHE432" s="472"/>
      <c r="FHF432" s="472"/>
      <c r="FHG432" s="472"/>
      <c r="FHH432" s="472"/>
      <c r="FHI432" s="472"/>
      <c r="FHJ432" s="472"/>
      <c r="FHK432" s="472"/>
      <c r="FHL432" s="472"/>
      <c r="FHM432" s="472"/>
      <c r="FHN432" s="472"/>
      <c r="FHO432" s="472"/>
      <c r="FHP432" s="472"/>
      <c r="FHQ432" s="472"/>
      <c r="FHR432" s="472"/>
      <c r="FHS432" s="472"/>
      <c r="FHT432" s="472"/>
      <c r="FHU432" s="472"/>
      <c r="FHV432" s="472"/>
      <c r="FHW432" s="472"/>
      <c r="FHX432" s="472"/>
      <c r="FHY432" s="472"/>
      <c r="FHZ432" s="472"/>
      <c r="FIA432" s="472"/>
      <c r="FIB432" s="472"/>
      <c r="FIC432" s="472"/>
      <c r="FID432" s="472"/>
      <c r="FIE432" s="472"/>
      <c r="FIF432" s="472"/>
      <c r="FIG432" s="472"/>
      <c r="FIH432" s="472"/>
      <c r="FII432" s="472"/>
      <c r="FIJ432" s="472"/>
      <c r="FIK432" s="472"/>
      <c r="FIL432" s="472"/>
      <c r="FIM432" s="472"/>
      <c r="FIN432" s="472"/>
      <c r="FIO432" s="472"/>
      <c r="FIP432" s="472"/>
      <c r="FIQ432" s="472"/>
      <c r="FIR432" s="472"/>
      <c r="FIS432" s="472"/>
      <c r="FIT432" s="472"/>
      <c r="FIU432" s="472"/>
      <c r="FIV432" s="472"/>
      <c r="FIW432" s="472"/>
      <c r="FIX432" s="472"/>
      <c r="FIY432" s="472"/>
      <c r="FIZ432" s="472"/>
      <c r="FJA432" s="472"/>
      <c r="FJB432" s="472"/>
      <c r="FJC432" s="472"/>
      <c r="FJD432" s="472"/>
      <c r="FJE432" s="472"/>
      <c r="FJF432" s="472"/>
      <c r="FJG432" s="472"/>
      <c r="FJH432" s="472"/>
      <c r="FJI432" s="472"/>
      <c r="FJJ432" s="472"/>
      <c r="FJK432" s="472"/>
      <c r="FJL432" s="472"/>
      <c r="FJM432" s="472"/>
      <c r="FJN432" s="472"/>
      <c r="FJO432" s="472"/>
      <c r="FJP432" s="472"/>
      <c r="FJQ432" s="472"/>
      <c r="FJR432" s="472"/>
      <c r="FJS432" s="472"/>
      <c r="FJT432" s="472"/>
      <c r="FJU432" s="472"/>
      <c r="FJV432" s="472"/>
      <c r="FJW432" s="472"/>
      <c r="FJX432" s="472"/>
      <c r="FJY432" s="472"/>
      <c r="FJZ432" s="472"/>
      <c r="FKA432" s="472"/>
      <c r="FKB432" s="472"/>
      <c r="FKC432" s="472"/>
      <c r="FKD432" s="472"/>
      <c r="FKE432" s="472"/>
      <c r="FKF432" s="472"/>
      <c r="FKG432" s="472"/>
      <c r="FKH432" s="472"/>
      <c r="FKI432" s="472"/>
      <c r="FKJ432" s="472"/>
      <c r="FKK432" s="472"/>
      <c r="FKL432" s="472"/>
      <c r="FKM432" s="472"/>
      <c r="FKN432" s="472"/>
      <c r="FKQ432" s="472"/>
      <c r="FKR432" s="472"/>
      <c r="FKS432" s="472"/>
      <c r="FKT432" s="472"/>
      <c r="FKU432" s="472"/>
      <c r="FKV432" s="472"/>
      <c r="FKW432" s="472"/>
      <c r="FKX432" s="472"/>
      <c r="FKY432" s="472"/>
      <c r="FKZ432" s="472"/>
      <c r="FLA432" s="472"/>
      <c r="FLB432" s="472"/>
      <c r="FLC432" s="472"/>
      <c r="FLD432" s="472"/>
      <c r="FLE432" s="472"/>
      <c r="FLF432" s="472"/>
      <c r="FLG432" s="472"/>
      <c r="FLH432" s="472"/>
      <c r="FLI432" s="472"/>
      <c r="FLJ432" s="472"/>
      <c r="FLK432" s="472"/>
      <c r="FLL432" s="472"/>
      <c r="FLM432" s="472"/>
      <c r="FLN432" s="472"/>
      <c r="FLO432" s="472"/>
      <c r="FLP432" s="472"/>
      <c r="FLQ432" s="472"/>
      <c r="FLR432" s="472"/>
      <c r="FLS432" s="472"/>
      <c r="FLT432" s="472"/>
      <c r="FLU432" s="472"/>
      <c r="FLV432" s="472"/>
      <c r="FLW432" s="472"/>
      <c r="FLX432" s="472"/>
      <c r="FLY432" s="472"/>
      <c r="FLZ432" s="472"/>
      <c r="FMA432" s="472"/>
      <c r="FMB432" s="472"/>
      <c r="FMC432" s="472"/>
      <c r="FMD432" s="472"/>
      <c r="FME432" s="472"/>
      <c r="FMF432" s="472"/>
      <c r="FMG432" s="472"/>
      <c r="FMH432" s="472"/>
      <c r="FMI432" s="472"/>
      <c r="FMJ432" s="472"/>
      <c r="FMK432" s="472"/>
      <c r="FML432" s="472"/>
      <c r="FMM432" s="472"/>
      <c r="FMN432" s="472"/>
      <c r="FMO432" s="472"/>
      <c r="FMP432" s="472"/>
      <c r="FMQ432" s="472"/>
      <c r="FMR432" s="472"/>
      <c r="FMS432" s="472"/>
      <c r="FMT432" s="472"/>
      <c r="FMU432" s="472"/>
      <c r="FMV432" s="472"/>
      <c r="FMW432" s="472"/>
      <c r="FMX432" s="472"/>
      <c r="FMY432" s="472"/>
      <c r="FMZ432" s="472"/>
      <c r="FNA432" s="472"/>
      <c r="FNB432" s="472"/>
      <c r="FNC432" s="472"/>
      <c r="FND432" s="472"/>
      <c r="FNE432" s="472"/>
      <c r="FNF432" s="472"/>
      <c r="FNG432" s="472"/>
      <c r="FNH432" s="472"/>
      <c r="FNI432" s="472"/>
      <c r="FNJ432" s="472"/>
      <c r="FNK432" s="472"/>
      <c r="FNL432" s="472"/>
      <c r="FNM432" s="472"/>
      <c r="FNN432" s="472"/>
      <c r="FNO432" s="472"/>
      <c r="FNP432" s="472"/>
      <c r="FNQ432" s="472"/>
      <c r="FNR432" s="472"/>
      <c r="FNS432" s="472"/>
      <c r="FNT432" s="472"/>
      <c r="FNU432" s="472"/>
      <c r="FNV432" s="472"/>
      <c r="FNW432" s="472"/>
      <c r="FNX432" s="472"/>
      <c r="FNY432" s="472"/>
      <c r="FNZ432" s="472"/>
      <c r="FOA432" s="472"/>
      <c r="FOB432" s="472"/>
      <c r="FOC432" s="472"/>
      <c r="FOD432" s="472"/>
      <c r="FOE432" s="472"/>
      <c r="FOF432" s="472"/>
      <c r="FOG432" s="472"/>
      <c r="FOH432" s="472"/>
      <c r="FOI432" s="472"/>
      <c r="FOJ432" s="472"/>
      <c r="FOK432" s="472"/>
      <c r="FOL432" s="472"/>
      <c r="FOM432" s="472"/>
      <c r="FON432" s="472"/>
      <c r="FOO432" s="472"/>
      <c r="FOP432" s="472"/>
      <c r="FOQ432" s="472"/>
      <c r="FOR432" s="472"/>
      <c r="FOS432" s="472"/>
      <c r="FOT432" s="472"/>
      <c r="FOU432" s="472"/>
      <c r="FOV432" s="472"/>
      <c r="FOW432" s="472"/>
      <c r="FOX432" s="472"/>
      <c r="FOY432" s="472"/>
      <c r="FOZ432" s="472"/>
      <c r="FPA432" s="472"/>
      <c r="FPB432" s="472"/>
      <c r="FPC432" s="472"/>
      <c r="FPD432" s="472"/>
      <c r="FPE432" s="472"/>
      <c r="FPF432" s="472"/>
      <c r="FPG432" s="472"/>
      <c r="FPH432" s="472"/>
      <c r="FPI432" s="472"/>
      <c r="FPJ432" s="472"/>
      <c r="FPK432" s="472"/>
      <c r="FPL432" s="472"/>
      <c r="FPM432" s="472"/>
      <c r="FPN432" s="472"/>
      <c r="FPO432" s="472"/>
      <c r="FPP432" s="472"/>
      <c r="FPQ432" s="472"/>
      <c r="FPR432" s="472"/>
      <c r="FPS432" s="472"/>
      <c r="FPT432" s="472"/>
      <c r="FPU432" s="472"/>
      <c r="FPV432" s="472"/>
      <c r="FPW432" s="472"/>
      <c r="FPX432" s="472"/>
      <c r="FPY432" s="472"/>
      <c r="FPZ432" s="472"/>
      <c r="FQA432" s="472"/>
      <c r="FQB432" s="472"/>
      <c r="FQC432" s="472"/>
      <c r="FQD432" s="472"/>
      <c r="FQE432" s="472"/>
      <c r="FQF432" s="472"/>
      <c r="FQG432" s="472"/>
      <c r="FQH432" s="472"/>
      <c r="FQI432" s="472"/>
      <c r="FQJ432" s="472"/>
      <c r="FQK432" s="472"/>
      <c r="FQL432" s="472"/>
      <c r="FQM432" s="472"/>
      <c r="FQN432" s="472"/>
      <c r="FQO432" s="472"/>
      <c r="FQP432" s="472"/>
      <c r="FQQ432" s="472"/>
      <c r="FQR432" s="472"/>
      <c r="FQS432" s="472"/>
      <c r="FQT432" s="472"/>
      <c r="FQU432" s="472"/>
      <c r="FQV432" s="472"/>
      <c r="FQW432" s="472"/>
      <c r="FQX432" s="472"/>
      <c r="FQY432" s="472"/>
      <c r="FQZ432" s="472"/>
      <c r="FRA432" s="472"/>
      <c r="FRB432" s="472"/>
      <c r="FRC432" s="472"/>
      <c r="FRD432" s="472"/>
      <c r="FRE432" s="472"/>
      <c r="FRF432" s="472"/>
      <c r="FRG432" s="472"/>
      <c r="FRH432" s="472"/>
      <c r="FRI432" s="472"/>
      <c r="FRJ432" s="472"/>
      <c r="FRK432" s="472"/>
      <c r="FRL432" s="472"/>
      <c r="FRM432" s="472"/>
      <c r="FRN432" s="472"/>
      <c r="FRO432" s="472"/>
      <c r="FRP432" s="472"/>
      <c r="FRQ432" s="472"/>
      <c r="FRR432" s="472"/>
      <c r="FRS432" s="472"/>
      <c r="FRT432" s="472"/>
      <c r="FRU432" s="472"/>
      <c r="FRV432" s="472"/>
      <c r="FRW432" s="472"/>
      <c r="FRX432" s="472"/>
      <c r="FRY432" s="472"/>
      <c r="FRZ432" s="472"/>
      <c r="FSA432" s="472"/>
      <c r="FSB432" s="472"/>
      <c r="FSC432" s="472"/>
      <c r="FSD432" s="472"/>
      <c r="FSE432" s="472"/>
      <c r="FSF432" s="472"/>
      <c r="FSG432" s="472"/>
      <c r="FSH432" s="472"/>
      <c r="FSI432" s="472"/>
      <c r="FSJ432" s="472"/>
      <c r="FSK432" s="472"/>
      <c r="FSL432" s="472"/>
      <c r="FSM432" s="472"/>
      <c r="FSN432" s="472"/>
      <c r="FSO432" s="472"/>
      <c r="FSP432" s="472"/>
      <c r="FSQ432" s="472"/>
      <c r="FSR432" s="472"/>
      <c r="FSS432" s="472"/>
      <c r="FST432" s="472"/>
      <c r="FSU432" s="472"/>
      <c r="FSV432" s="472"/>
      <c r="FSW432" s="472"/>
      <c r="FSX432" s="472"/>
      <c r="FSY432" s="472"/>
      <c r="FSZ432" s="472"/>
      <c r="FTA432" s="472"/>
      <c r="FTB432" s="472"/>
      <c r="FTC432" s="472"/>
      <c r="FTD432" s="472"/>
      <c r="FTE432" s="472"/>
      <c r="FTF432" s="472"/>
      <c r="FTG432" s="472"/>
      <c r="FTH432" s="472"/>
      <c r="FTI432" s="472"/>
      <c r="FTJ432" s="472"/>
      <c r="FTK432" s="472"/>
      <c r="FTL432" s="472"/>
      <c r="FTM432" s="472"/>
      <c r="FTN432" s="472"/>
      <c r="FTO432" s="472"/>
      <c r="FTP432" s="472"/>
      <c r="FTQ432" s="472"/>
      <c r="FTR432" s="472"/>
      <c r="FTS432" s="472"/>
      <c r="FTT432" s="472"/>
      <c r="FTU432" s="472"/>
      <c r="FTV432" s="472"/>
      <c r="FTW432" s="472"/>
      <c r="FTX432" s="472"/>
      <c r="FTY432" s="472"/>
      <c r="FTZ432" s="472"/>
      <c r="FUA432" s="472"/>
      <c r="FUB432" s="472"/>
      <c r="FUC432" s="472"/>
      <c r="FUD432" s="472"/>
      <c r="FUE432" s="472"/>
      <c r="FUF432" s="472"/>
      <c r="FUG432" s="472"/>
      <c r="FUH432" s="472"/>
      <c r="FUI432" s="472"/>
      <c r="FUJ432" s="472"/>
      <c r="FUM432" s="472"/>
      <c r="FUN432" s="472"/>
      <c r="FUO432" s="472"/>
      <c r="FUP432" s="472"/>
      <c r="FUQ432" s="472"/>
      <c r="FUR432" s="472"/>
      <c r="FUS432" s="472"/>
      <c r="FUT432" s="472"/>
      <c r="FUU432" s="472"/>
      <c r="FUV432" s="472"/>
      <c r="FUW432" s="472"/>
      <c r="FUX432" s="472"/>
      <c r="FUY432" s="472"/>
      <c r="FUZ432" s="472"/>
      <c r="FVA432" s="472"/>
      <c r="FVB432" s="472"/>
      <c r="FVC432" s="472"/>
      <c r="FVD432" s="472"/>
      <c r="FVE432" s="472"/>
      <c r="FVF432" s="472"/>
      <c r="FVG432" s="472"/>
      <c r="FVH432" s="472"/>
      <c r="FVI432" s="472"/>
      <c r="FVJ432" s="472"/>
      <c r="FVK432" s="472"/>
      <c r="FVL432" s="472"/>
      <c r="FVM432" s="472"/>
      <c r="FVN432" s="472"/>
      <c r="FVO432" s="472"/>
      <c r="FVP432" s="472"/>
      <c r="FVQ432" s="472"/>
      <c r="FVR432" s="472"/>
      <c r="FVS432" s="472"/>
      <c r="FVT432" s="472"/>
      <c r="FVU432" s="472"/>
      <c r="FVV432" s="472"/>
      <c r="FVW432" s="472"/>
      <c r="FVX432" s="472"/>
      <c r="FVY432" s="472"/>
      <c r="FVZ432" s="472"/>
      <c r="FWA432" s="472"/>
      <c r="FWB432" s="472"/>
      <c r="FWC432" s="472"/>
      <c r="FWD432" s="472"/>
      <c r="FWE432" s="472"/>
      <c r="FWF432" s="472"/>
      <c r="FWG432" s="472"/>
      <c r="FWH432" s="472"/>
      <c r="FWI432" s="472"/>
      <c r="FWJ432" s="472"/>
      <c r="FWK432" s="472"/>
      <c r="FWL432" s="472"/>
      <c r="FWM432" s="472"/>
      <c r="FWN432" s="472"/>
      <c r="FWO432" s="472"/>
      <c r="FWP432" s="472"/>
      <c r="FWQ432" s="472"/>
      <c r="FWR432" s="472"/>
      <c r="FWS432" s="472"/>
      <c r="FWT432" s="472"/>
      <c r="FWU432" s="472"/>
      <c r="FWV432" s="472"/>
      <c r="FWW432" s="472"/>
      <c r="FWX432" s="472"/>
      <c r="FWY432" s="472"/>
      <c r="FWZ432" s="472"/>
      <c r="FXA432" s="472"/>
      <c r="FXB432" s="472"/>
      <c r="FXC432" s="472"/>
      <c r="FXD432" s="472"/>
      <c r="FXE432" s="472"/>
      <c r="FXF432" s="472"/>
      <c r="FXG432" s="472"/>
      <c r="FXH432" s="472"/>
      <c r="FXI432" s="472"/>
      <c r="FXJ432" s="472"/>
      <c r="FXK432" s="472"/>
      <c r="FXL432" s="472"/>
      <c r="FXM432" s="472"/>
      <c r="FXN432" s="472"/>
      <c r="FXO432" s="472"/>
      <c r="FXP432" s="472"/>
      <c r="FXQ432" s="472"/>
      <c r="FXR432" s="472"/>
      <c r="FXS432" s="472"/>
      <c r="FXT432" s="472"/>
      <c r="FXU432" s="472"/>
      <c r="FXV432" s="472"/>
      <c r="FXW432" s="472"/>
      <c r="FXX432" s="472"/>
      <c r="FXY432" s="472"/>
      <c r="FXZ432" s="472"/>
      <c r="FYA432" s="472"/>
      <c r="FYB432" s="472"/>
      <c r="FYC432" s="472"/>
      <c r="FYD432" s="472"/>
      <c r="FYE432" s="472"/>
      <c r="FYF432" s="472"/>
      <c r="FYG432" s="472"/>
      <c r="FYH432" s="472"/>
      <c r="FYI432" s="472"/>
      <c r="FYJ432" s="472"/>
      <c r="FYK432" s="472"/>
      <c r="FYL432" s="472"/>
      <c r="FYM432" s="472"/>
      <c r="FYN432" s="472"/>
      <c r="FYO432" s="472"/>
      <c r="FYP432" s="472"/>
      <c r="FYQ432" s="472"/>
      <c r="FYR432" s="472"/>
      <c r="FYS432" s="472"/>
      <c r="FYT432" s="472"/>
      <c r="FYU432" s="472"/>
      <c r="FYV432" s="472"/>
      <c r="FYW432" s="472"/>
      <c r="FYX432" s="472"/>
      <c r="FYY432" s="472"/>
      <c r="FYZ432" s="472"/>
      <c r="FZA432" s="472"/>
      <c r="FZB432" s="472"/>
      <c r="FZC432" s="472"/>
      <c r="FZD432" s="472"/>
      <c r="FZE432" s="472"/>
      <c r="FZF432" s="472"/>
      <c r="FZG432" s="472"/>
      <c r="FZH432" s="472"/>
      <c r="FZI432" s="472"/>
      <c r="FZJ432" s="472"/>
      <c r="FZK432" s="472"/>
      <c r="FZL432" s="472"/>
      <c r="FZM432" s="472"/>
      <c r="FZN432" s="472"/>
      <c r="FZO432" s="472"/>
      <c r="FZP432" s="472"/>
      <c r="FZQ432" s="472"/>
      <c r="FZR432" s="472"/>
      <c r="FZS432" s="472"/>
      <c r="FZT432" s="472"/>
      <c r="FZU432" s="472"/>
      <c r="FZV432" s="472"/>
      <c r="FZW432" s="472"/>
      <c r="FZX432" s="472"/>
      <c r="FZY432" s="472"/>
      <c r="FZZ432" s="472"/>
      <c r="GAA432" s="472"/>
      <c r="GAB432" s="472"/>
      <c r="GAC432" s="472"/>
      <c r="GAD432" s="472"/>
      <c r="GAE432" s="472"/>
      <c r="GAF432" s="472"/>
      <c r="GAG432" s="472"/>
      <c r="GAH432" s="472"/>
      <c r="GAI432" s="472"/>
      <c r="GAJ432" s="472"/>
      <c r="GAK432" s="472"/>
      <c r="GAL432" s="472"/>
      <c r="GAM432" s="472"/>
      <c r="GAN432" s="472"/>
      <c r="GAO432" s="472"/>
      <c r="GAP432" s="472"/>
      <c r="GAQ432" s="472"/>
      <c r="GAR432" s="472"/>
      <c r="GAS432" s="472"/>
      <c r="GAT432" s="472"/>
      <c r="GAU432" s="472"/>
      <c r="GAV432" s="472"/>
      <c r="GAW432" s="472"/>
      <c r="GAX432" s="472"/>
      <c r="GAY432" s="472"/>
      <c r="GAZ432" s="472"/>
      <c r="GBA432" s="472"/>
      <c r="GBB432" s="472"/>
      <c r="GBC432" s="472"/>
      <c r="GBD432" s="472"/>
      <c r="GBE432" s="472"/>
      <c r="GBF432" s="472"/>
      <c r="GBG432" s="472"/>
      <c r="GBH432" s="472"/>
      <c r="GBI432" s="472"/>
      <c r="GBJ432" s="472"/>
      <c r="GBK432" s="472"/>
      <c r="GBL432" s="472"/>
      <c r="GBM432" s="472"/>
      <c r="GBN432" s="472"/>
      <c r="GBO432" s="472"/>
      <c r="GBP432" s="472"/>
      <c r="GBQ432" s="472"/>
      <c r="GBR432" s="472"/>
      <c r="GBS432" s="472"/>
      <c r="GBT432" s="472"/>
      <c r="GBU432" s="472"/>
      <c r="GBV432" s="472"/>
      <c r="GBW432" s="472"/>
      <c r="GBX432" s="472"/>
      <c r="GBY432" s="472"/>
      <c r="GBZ432" s="472"/>
      <c r="GCA432" s="472"/>
      <c r="GCB432" s="472"/>
      <c r="GCC432" s="472"/>
      <c r="GCD432" s="472"/>
      <c r="GCE432" s="472"/>
      <c r="GCF432" s="472"/>
      <c r="GCG432" s="472"/>
      <c r="GCH432" s="472"/>
      <c r="GCI432" s="472"/>
      <c r="GCJ432" s="472"/>
      <c r="GCK432" s="472"/>
      <c r="GCL432" s="472"/>
      <c r="GCM432" s="472"/>
      <c r="GCN432" s="472"/>
      <c r="GCO432" s="472"/>
      <c r="GCP432" s="472"/>
      <c r="GCQ432" s="472"/>
      <c r="GCR432" s="472"/>
      <c r="GCS432" s="472"/>
      <c r="GCT432" s="472"/>
      <c r="GCU432" s="472"/>
      <c r="GCV432" s="472"/>
      <c r="GCW432" s="472"/>
      <c r="GCX432" s="472"/>
      <c r="GCY432" s="472"/>
      <c r="GCZ432" s="472"/>
      <c r="GDA432" s="472"/>
      <c r="GDB432" s="472"/>
      <c r="GDC432" s="472"/>
      <c r="GDD432" s="472"/>
      <c r="GDE432" s="472"/>
      <c r="GDF432" s="472"/>
      <c r="GDG432" s="472"/>
      <c r="GDH432" s="472"/>
      <c r="GDI432" s="472"/>
      <c r="GDJ432" s="472"/>
      <c r="GDK432" s="472"/>
      <c r="GDL432" s="472"/>
      <c r="GDM432" s="472"/>
      <c r="GDN432" s="472"/>
      <c r="GDO432" s="472"/>
      <c r="GDP432" s="472"/>
      <c r="GDQ432" s="472"/>
      <c r="GDR432" s="472"/>
      <c r="GDS432" s="472"/>
      <c r="GDT432" s="472"/>
      <c r="GDU432" s="472"/>
      <c r="GDV432" s="472"/>
      <c r="GDW432" s="472"/>
      <c r="GDX432" s="472"/>
      <c r="GDY432" s="472"/>
      <c r="GDZ432" s="472"/>
      <c r="GEA432" s="472"/>
      <c r="GEB432" s="472"/>
      <c r="GEC432" s="472"/>
      <c r="GED432" s="472"/>
      <c r="GEE432" s="472"/>
      <c r="GEF432" s="472"/>
      <c r="GEI432" s="472"/>
      <c r="GEJ432" s="472"/>
      <c r="GEK432" s="472"/>
      <c r="GEL432" s="472"/>
      <c r="GEM432" s="472"/>
      <c r="GEN432" s="472"/>
      <c r="GEO432" s="472"/>
      <c r="GEP432" s="472"/>
      <c r="GEQ432" s="472"/>
      <c r="GER432" s="472"/>
      <c r="GES432" s="472"/>
      <c r="GET432" s="472"/>
      <c r="GEU432" s="472"/>
      <c r="GEV432" s="472"/>
      <c r="GEW432" s="472"/>
      <c r="GEX432" s="472"/>
      <c r="GEY432" s="472"/>
      <c r="GEZ432" s="472"/>
      <c r="GFA432" s="472"/>
      <c r="GFB432" s="472"/>
      <c r="GFC432" s="472"/>
      <c r="GFD432" s="472"/>
      <c r="GFE432" s="472"/>
      <c r="GFF432" s="472"/>
      <c r="GFG432" s="472"/>
      <c r="GFH432" s="472"/>
      <c r="GFI432" s="472"/>
      <c r="GFJ432" s="472"/>
      <c r="GFK432" s="472"/>
      <c r="GFL432" s="472"/>
      <c r="GFM432" s="472"/>
      <c r="GFN432" s="472"/>
      <c r="GFO432" s="472"/>
      <c r="GFP432" s="472"/>
      <c r="GFQ432" s="472"/>
      <c r="GFR432" s="472"/>
      <c r="GFS432" s="472"/>
      <c r="GFT432" s="472"/>
      <c r="GFU432" s="472"/>
      <c r="GFV432" s="472"/>
      <c r="GFW432" s="472"/>
      <c r="GFX432" s="472"/>
      <c r="GFY432" s="472"/>
      <c r="GFZ432" s="472"/>
      <c r="GGA432" s="472"/>
      <c r="GGB432" s="472"/>
      <c r="GGC432" s="472"/>
      <c r="GGD432" s="472"/>
      <c r="GGE432" s="472"/>
      <c r="GGF432" s="472"/>
      <c r="GGG432" s="472"/>
      <c r="GGH432" s="472"/>
      <c r="GGI432" s="472"/>
      <c r="GGJ432" s="472"/>
      <c r="GGK432" s="472"/>
      <c r="GGL432" s="472"/>
      <c r="GGM432" s="472"/>
      <c r="GGN432" s="472"/>
      <c r="GGO432" s="472"/>
      <c r="GGP432" s="472"/>
      <c r="GGQ432" s="472"/>
      <c r="GGR432" s="472"/>
      <c r="GGS432" s="472"/>
      <c r="GGT432" s="472"/>
      <c r="GGU432" s="472"/>
      <c r="GGV432" s="472"/>
      <c r="GGW432" s="472"/>
      <c r="GGX432" s="472"/>
      <c r="GGY432" s="472"/>
      <c r="GGZ432" s="472"/>
      <c r="GHA432" s="472"/>
      <c r="GHB432" s="472"/>
      <c r="GHC432" s="472"/>
      <c r="GHD432" s="472"/>
      <c r="GHE432" s="472"/>
      <c r="GHF432" s="472"/>
      <c r="GHG432" s="472"/>
      <c r="GHH432" s="472"/>
      <c r="GHI432" s="472"/>
      <c r="GHJ432" s="472"/>
      <c r="GHK432" s="472"/>
      <c r="GHL432" s="472"/>
      <c r="GHM432" s="472"/>
      <c r="GHN432" s="472"/>
      <c r="GHO432" s="472"/>
      <c r="GHP432" s="472"/>
      <c r="GHQ432" s="472"/>
      <c r="GHR432" s="472"/>
      <c r="GHS432" s="472"/>
      <c r="GHT432" s="472"/>
      <c r="GHU432" s="472"/>
      <c r="GHV432" s="472"/>
      <c r="GHW432" s="472"/>
      <c r="GHX432" s="472"/>
      <c r="GHY432" s="472"/>
      <c r="GHZ432" s="472"/>
      <c r="GIA432" s="472"/>
      <c r="GIB432" s="472"/>
      <c r="GIC432" s="472"/>
      <c r="GID432" s="472"/>
      <c r="GIE432" s="472"/>
      <c r="GIF432" s="472"/>
      <c r="GIG432" s="472"/>
      <c r="GIH432" s="472"/>
      <c r="GII432" s="472"/>
      <c r="GIJ432" s="472"/>
      <c r="GIK432" s="472"/>
      <c r="GIL432" s="472"/>
      <c r="GIM432" s="472"/>
      <c r="GIN432" s="472"/>
      <c r="GIO432" s="472"/>
      <c r="GIP432" s="472"/>
      <c r="GIQ432" s="472"/>
      <c r="GIR432" s="472"/>
      <c r="GIS432" s="472"/>
      <c r="GIT432" s="472"/>
      <c r="GIU432" s="472"/>
      <c r="GIV432" s="472"/>
      <c r="GIW432" s="472"/>
      <c r="GIX432" s="472"/>
      <c r="GIY432" s="472"/>
      <c r="GIZ432" s="472"/>
      <c r="GJA432" s="472"/>
      <c r="GJB432" s="472"/>
      <c r="GJC432" s="472"/>
      <c r="GJD432" s="472"/>
      <c r="GJE432" s="472"/>
      <c r="GJF432" s="472"/>
      <c r="GJG432" s="472"/>
      <c r="GJH432" s="472"/>
      <c r="GJI432" s="472"/>
      <c r="GJJ432" s="472"/>
      <c r="GJK432" s="472"/>
      <c r="GJL432" s="472"/>
      <c r="GJM432" s="472"/>
      <c r="GJN432" s="472"/>
      <c r="GJO432" s="472"/>
      <c r="GJP432" s="472"/>
      <c r="GJQ432" s="472"/>
      <c r="GJR432" s="472"/>
      <c r="GJS432" s="472"/>
      <c r="GJT432" s="472"/>
      <c r="GJU432" s="472"/>
      <c r="GJV432" s="472"/>
      <c r="GJW432" s="472"/>
      <c r="GJX432" s="472"/>
      <c r="GJY432" s="472"/>
      <c r="GJZ432" s="472"/>
      <c r="GKA432" s="472"/>
      <c r="GKB432" s="472"/>
      <c r="GKC432" s="472"/>
      <c r="GKD432" s="472"/>
      <c r="GKE432" s="472"/>
      <c r="GKF432" s="472"/>
      <c r="GKG432" s="472"/>
      <c r="GKH432" s="472"/>
      <c r="GKI432" s="472"/>
      <c r="GKJ432" s="472"/>
      <c r="GKK432" s="472"/>
      <c r="GKL432" s="472"/>
      <c r="GKM432" s="472"/>
      <c r="GKN432" s="472"/>
      <c r="GKO432" s="472"/>
      <c r="GKP432" s="472"/>
      <c r="GKQ432" s="472"/>
      <c r="GKR432" s="472"/>
      <c r="GKS432" s="472"/>
      <c r="GKT432" s="472"/>
      <c r="GKU432" s="472"/>
      <c r="GKV432" s="472"/>
      <c r="GKW432" s="472"/>
      <c r="GKX432" s="472"/>
      <c r="GKY432" s="472"/>
      <c r="GKZ432" s="472"/>
      <c r="GLA432" s="472"/>
      <c r="GLB432" s="472"/>
      <c r="GLC432" s="472"/>
      <c r="GLD432" s="472"/>
      <c r="GLE432" s="472"/>
      <c r="GLF432" s="472"/>
      <c r="GLG432" s="472"/>
      <c r="GLH432" s="472"/>
      <c r="GLI432" s="472"/>
      <c r="GLJ432" s="472"/>
      <c r="GLK432" s="472"/>
      <c r="GLL432" s="472"/>
      <c r="GLM432" s="472"/>
      <c r="GLN432" s="472"/>
      <c r="GLO432" s="472"/>
      <c r="GLP432" s="472"/>
      <c r="GLQ432" s="472"/>
      <c r="GLR432" s="472"/>
      <c r="GLS432" s="472"/>
      <c r="GLT432" s="472"/>
      <c r="GLU432" s="472"/>
      <c r="GLV432" s="472"/>
      <c r="GLW432" s="472"/>
      <c r="GLX432" s="472"/>
      <c r="GLY432" s="472"/>
      <c r="GLZ432" s="472"/>
      <c r="GMA432" s="472"/>
      <c r="GMB432" s="472"/>
      <c r="GMC432" s="472"/>
      <c r="GMD432" s="472"/>
      <c r="GME432" s="472"/>
      <c r="GMF432" s="472"/>
      <c r="GMG432" s="472"/>
      <c r="GMH432" s="472"/>
      <c r="GMI432" s="472"/>
      <c r="GMJ432" s="472"/>
      <c r="GMK432" s="472"/>
      <c r="GML432" s="472"/>
      <c r="GMM432" s="472"/>
      <c r="GMN432" s="472"/>
      <c r="GMO432" s="472"/>
      <c r="GMP432" s="472"/>
      <c r="GMQ432" s="472"/>
      <c r="GMR432" s="472"/>
      <c r="GMS432" s="472"/>
      <c r="GMT432" s="472"/>
      <c r="GMU432" s="472"/>
      <c r="GMV432" s="472"/>
      <c r="GMW432" s="472"/>
      <c r="GMX432" s="472"/>
      <c r="GMY432" s="472"/>
      <c r="GMZ432" s="472"/>
      <c r="GNA432" s="472"/>
      <c r="GNB432" s="472"/>
      <c r="GNC432" s="472"/>
      <c r="GND432" s="472"/>
      <c r="GNE432" s="472"/>
      <c r="GNF432" s="472"/>
      <c r="GNG432" s="472"/>
      <c r="GNH432" s="472"/>
      <c r="GNI432" s="472"/>
      <c r="GNJ432" s="472"/>
      <c r="GNK432" s="472"/>
      <c r="GNL432" s="472"/>
      <c r="GNM432" s="472"/>
      <c r="GNN432" s="472"/>
      <c r="GNO432" s="472"/>
      <c r="GNP432" s="472"/>
      <c r="GNQ432" s="472"/>
      <c r="GNR432" s="472"/>
      <c r="GNS432" s="472"/>
      <c r="GNT432" s="472"/>
      <c r="GNU432" s="472"/>
      <c r="GNV432" s="472"/>
      <c r="GNW432" s="472"/>
      <c r="GNX432" s="472"/>
      <c r="GNY432" s="472"/>
      <c r="GNZ432" s="472"/>
      <c r="GOA432" s="472"/>
      <c r="GOB432" s="472"/>
      <c r="GOE432" s="472"/>
      <c r="GOF432" s="472"/>
      <c r="GOG432" s="472"/>
      <c r="GOH432" s="472"/>
      <c r="GOI432" s="472"/>
      <c r="GOJ432" s="472"/>
      <c r="GOK432" s="472"/>
      <c r="GOL432" s="472"/>
      <c r="GOM432" s="472"/>
      <c r="GON432" s="472"/>
      <c r="GOO432" s="472"/>
      <c r="GOP432" s="472"/>
      <c r="GOQ432" s="472"/>
      <c r="GOR432" s="472"/>
      <c r="GOS432" s="472"/>
      <c r="GOT432" s="472"/>
      <c r="GOU432" s="472"/>
      <c r="GOV432" s="472"/>
      <c r="GOW432" s="472"/>
      <c r="GOX432" s="472"/>
      <c r="GOY432" s="472"/>
      <c r="GOZ432" s="472"/>
      <c r="GPA432" s="472"/>
      <c r="GPB432" s="472"/>
      <c r="GPC432" s="472"/>
      <c r="GPD432" s="472"/>
      <c r="GPE432" s="472"/>
      <c r="GPF432" s="472"/>
      <c r="GPG432" s="472"/>
      <c r="GPH432" s="472"/>
      <c r="GPI432" s="472"/>
      <c r="GPJ432" s="472"/>
      <c r="GPK432" s="472"/>
      <c r="GPL432" s="472"/>
      <c r="GPM432" s="472"/>
      <c r="GPN432" s="472"/>
      <c r="GPO432" s="472"/>
      <c r="GPP432" s="472"/>
      <c r="GPQ432" s="472"/>
      <c r="GPR432" s="472"/>
      <c r="GPS432" s="472"/>
      <c r="GPT432" s="472"/>
      <c r="GPU432" s="472"/>
      <c r="GPV432" s="472"/>
      <c r="GPW432" s="472"/>
      <c r="GPX432" s="472"/>
      <c r="GPY432" s="472"/>
      <c r="GPZ432" s="472"/>
      <c r="GQA432" s="472"/>
      <c r="GQB432" s="472"/>
      <c r="GQC432" s="472"/>
      <c r="GQD432" s="472"/>
      <c r="GQE432" s="472"/>
      <c r="GQF432" s="472"/>
      <c r="GQG432" s="472"/>
      <c r="GQH432" s="472"/>
      <c r="GQI432" s="472"/>
      <c r="GQJ432" s="472"/>
      <c r="GQK432" s="472"/>
      <c r="GQL432" s="472"/>
      <c r="GQM432" s="472"/>
      <c r="GQN432" s="472"/>
      <c r="GQO432" s="472"/>
      <c r="GQP432" s="472"/>
      <c r="GQQ432" s="472"/>
      <c r="GQR432" s="472"/>
      <c r="GQS432" s="472"/>
      <c r="GQT432" s="472"/>
      <c r="GQU432" s="472"/>
      <c r="GQV432" s="472"/>
      <c r="GQW432" s="472"/>
      <c r="GQX432" s="472"/>
      <c r="GQY432" s="472"/>
      <c r="GQZ432" s="472"/>
      <c r="GRA432" s="472"/>
      <c r="GRB432" s="472"/>
      <c r="GRC432" s="472"/>
      <c r="GRD432" s="472"/>
      <c r="GRE432" s="472"/>
      <c r="GRF432" s="472"/>
      <c r="GRG432" s="472"/>
      <c r="GRH432" s="472"/>
      <c r="GRI432" s="472"/>
      <c r="GRJ432" s="472"/>
      <c r="GRK432" s="472"/>
      <c r="GRL432" s="472"/>
      <c r="GRM432" s="472"/>
      <c r="GRN432" s="472"/>
      <c r="GRO432" s="472"/>
      <c r="GRP432" s="472"/>
      <c r="GRQ432" s="472"/>
      <c r="GRR432" s="472"/>
      <c r="GRS432" s="472"/>
      <c r="GRT432" s="472"/>
      <c r="GRU432" s="472"/>
      <c r="GRV432" s="472"/>
      <c r="GRW432" s="472"/>
      <c r="GRX432" s="472"/>
      <c r="GRY432" s="472"/>
      <c r="GRZ432" s="472"/>
      <c r="GSA432" s="472"/>
      <c r="GSB432" s="472"/>
      <c r="GSC432" s="472"/>
      <c r="GSD432" s="472"/>
      <c r="GSE432" s="472"/>
      <c r="GSF432" s="472"/>
      <c r="GSG432" s="472"/>
      <c r="GSH432" s="472"/>
      <c r="GSI432" s="472"/>
      <c r="GSJ432" s="472"/>
      <c r="GSK432" s="472"/>
      <c r="GSL432" s="472"/>
      <c r="GSM432" s="472"/>
      <c r="GSN432" s="472"/>
      <c r="GSO432" s="472"/>
      <c r="GSP432" s="472"/>
      <c r="GSQ432" s="472"/>
      <c r="GSR432" s="472"/>
      <c r="GSS432" s="472"/>
      <c r="GST432" s="472"/>
      <c r="GSU432" s="472"/>
      <c r="GSV432" s="472"/>
      <c r="GSW432" s="472"/>
      <c r="GSX432" s="472"/>
      <c r="GSY432" s="472"/>
      <c r="GSZ432" s="472"/>
      <c r="GTA432" s="472"/>
      <c r="GTB432" s="472"/>
      <c r="GTC432" s="472"/>
      <c r="GTD432" s="472"/>
      <c r="GTE432" s="472"/>
      <c r="GTF432" s="472"/>
      <c r="GTG432" s="472"/>
      <c r="GTH432" s="472"/>
      <c r="GTI432" s="472"/>
      <c r="GTJ432" s="472"/>
      <c r="GTK432" s="472"/>
      <c r="GTL432" s="472"/>
      <c r="GTM432" s="472"/>
      <c r="GTN432" s="472"/>
      <c r="GTO432" s="472"/>
      <c r="GTP432" s="472"/>
      <c r="GTQ432" s="472"/>
      <c r="GTR432" s="472"/>
      <c r="GTS432" s="472"/>
      <c r="GTT432" s="472"/>
      <c r="GTU432" s="472"/>
      <c r="GTV432" s="472"/>
      <c r="GTW432" s="472"/>
      <c r="GTX432" s="472"/>
      <c r="GTY432" s="472"/>
      <c r="GTZ432" s="472"/>
      <c r="GUA432" s="472"/>
      <c r="GUB432" s="472"/>
      <c r="GUC432" s="472"/>
      <c r="GUD432" s="472"/>
      <c r="GUE432" s="472"/>
      <c r="GUF432" s="472"/>
      <c r="GUG432" s="472"/>
      <c r="GUH432" s="472"/>
      <c r="GUI432" s="472"/>
      <c r="GUJ432" s="472"/>
      <c r="GUK432" s="472"/>
      <c r="GUL432" s="472"/>
      <c r="GUM432" s="472"/>
      <c r="GUN432" s="472"/>
      <c r="GUO432" s="472"/>
      <c r="GUP432" s="472"/>
      <c r="GUQ432" s="472"/>
      <c r="GUR432" s="472"/>
      <c r="GUS432" s="472"/>
      <c r="GUT432" s="472"/>
      <c r="GUU432" s="472"/>
      <c r="GUV432" s="472"/>
      <c r="GUW432" s="472"/>
      <c r="GUX432" s="472"/>
      <c r="GUY432" s="472"/>
      <c r="GUZ432" s="472"/>
      <c r="GVA432" s="472"/>
      <c r="GVB432" s="472"/>
      <c r="GVC432" s="472"/>
      <c r="GVD432" s="472"/>
      <c r="GVE432" s="472"/>
      <c r="GVF432" s="472"/>
      <c r="GVG432" s="472"/>
      <c r="GVH432" s="472"/>
      <c r="GVI432" s="472"/>
      <c r="GVJ432" s="472"/>
      <c r="GVK432" s="472"/>
      <c r="GVL432" s="472"/>
      <c r="GVM432" s="472"/>
      <c r="GVN432" s="472"/>
      <c r="GVO432" s="472"/>
      <c r="GVP432" s="472"/>
      <c r="GVQ432" s="472"/>
      <c r="GVR432" s="472"/>
      <c r="GVS432" s="472"/>
      <c r="GVT432" s="472"/>
      <c r="GVU432" s="472"/>
      <c r="GVV432" s="472"/>
      <c r="GVW432" s="472"/>
      <c r="GVX432" s="472"/>
      <c r="GVY432" s="472"/>
      <c r="GVZ432" s="472"/>
      <c r="GWA432" s="472"/>
      <c r="GWB432" s="472"/>
      <c r="GWC432" s="472"/>
      <c r="GWD432" s="472"/>
      <c r="GWE432" s="472"/>
      <c r="GWF432" s="472"/>
      <c r="GWG432" s="472"/>
      <c r="GWH432" s="472"/>
      <c r="GWI432" s="472"/>
      <c r="GWJ432" s="472"/>
      <c r="GWK432" s="472"/>
      <c r="GWL432" s="472"/>
      <c r="GWM432" s="472"/>
      <c r="GWN432" s="472"/>
      <c r="GWO432" s="472"/>
      <c r="GWP432" s="472"/>
      <c r="GWQ432" s="472"/>
      <c r="GWR432" s="472"/>
      <c r="GWS432" s="472"/>
      <c r="GWT432" s="472"/>
      <c r="GWU432" s="472"/>
      <c r="GWV432" s="472"/>
      <c r="GWW432" s="472"/>
      <c r="GWX432" s="472"/>
      <c r="GWY432" s="472"/>
      <c r="GWZ432" s="472"/>
      <c r="GXA432" s="472"/>
      <c r="GXB432" s="472"/>
      <c r="GXC432" s="472"/>
      <c r="GXD432" s="472"/>
      <c r="GXE432" s="472"/>
      <c r="GXF432" s="472"/>
      <c r="GXG432" s="472"/>
      <c r="GXH432" s="472"/>
      <c r="GXI432" s="472"/>
      <c r="GXJ432" s="472"/>
      <c r="GXK432" s="472"/>
      <c r="GXL432" s="472"/>
      <c r="GXM432" s="472"/>
      <c r="GXN432" s="472"/>
      <c r="GXO432" s="472"/>
      <c r="GXP432" s="472"/>
      <c r="GXQ432" s="472"/>
      <c r="GXR432" s="472"/>
      <c r="GXS432" s="472"/>
      <c r="GXT432" s="472"/>
      <c r="GXU432" s="472"/>
      <c r="GXV432" s="472"/>
      <c r="GXW432" s="472"/>
      <c r="GXX432" s="472"/>
      <c r="GYA432" s="472"/>
      <c r="GYB432" s="472"/>
      <c r="GYC432" s="472"/>
      <c r="GYD432" s="472"/>
      <c r="GYE432" s="472"/>
      <c r="GYF432" s="472"/>
      <c r="GYG432" s="472"/>
      <c r="GYH432" s="472"/>
      <c r="GYI432" s="472"/>
      <c r="GYJ432" s="472"/>
      <c r="GYK432" s="472"/>
      <c r="GYL432" s="472"/>
      <c r="GYM432" s="472"/>
      <c r="GYN432" s="472"/>
      <c r="GYO432" s="472"/>
      <c r="GYP432" s="472"/>
      <c r="GYQ432" s="472"/>
      <c r="GYR432" s="472"/>
      <c r="GYS432" s="472"/>
      <c r="GYT432" s="472"/>
      <c r="GYU432" s="472"/>
      <c r="GYV432" s="472"/>
      <c r="GYW432" s="472"/>
      <c r="GYX432" s="472"/>
      <c r="GYY432" s="472"/>
      <c r="GYZ432" s="472"/>
      <c r="GZA432" s="472"/>
      <c r="GZB432" s="472"/>
      <c r="GZC432" s="472"/>
      <c r="GZD432" s="472"/>
      <c r="GZE432" s="472"/>
      <c r="GZF432" s="472"/>
      <c r="GZG432" s="472"/>
      <c r="GZH432" s="472"/>
      <c r="GZI432" s="472"/>
      <c r="GZJ432" s="472"/>
      <c r="GZK432" s="472"/>
      <c r="GZL432" s="472"/>
      <c r="GZM432" s="472"/>
      <c r="GZN432" s="472"/>
      <c r="GZO432" s="472"/>
      <c r="GZP432" s="472"/>
      <c r="GZQ432" s="472"/>
      <c r="GZR432" s="472"/>
      <c r="GZS432" s="472"/>
      <c r="GZT432" s="472"/>
      <c r="GZU432" s="472"/>
      <c r="GZV432" s="472"/>
      <c r="GZW432" s="472"/>
      <c r="GZX432" s="472"/>
      <c r="GZY432" s="472"/>
      <c r="GZZ432" s="472"/>
      <c r="HAA432" s="472"/>
      <c r="HAB432" s="472"/>
      <c r="HAC432" s="472"/>
      <c r="HAD432" s="472"/>
      <c r="HAE432" s="472"/>
      <c r="HAF432" s="472"/>
      <c r="HAG432" s="472"/>
      <c r="HAH432" s="472"/>
      <c r="HAI432" s="472"/>
      <c r="HAJ432" s="472"/>
      <c r="HAK432" s="472"/>
      <c r="HAL432" s="472"/>
      <c r="HAM432" s="472"/>
      <c r="HAN432" s="472"/>
      <c r="HAO432" s="472"/>
      <c r="HAP432" s="472"/>
      <c r="HAQ432" s="472"/>
      <c r="HAR432" s="472"/>
      <c r="HAS432" s="472"/>
      <c r="HAT432" s="472"/>
      <c r="HAU432" s="472"/>
      <c r="HAV432" s="472"/>
      <c r="HAW432" s="472"/>
      <c r="HAX432" s="472"/>
      <c r="HAY432" s="472"/>
      <c r="HAZ432" s="472"/>
      <c r="HBA432" s="472"/>
      <c r="HBB432" s="472"/>
      <c r="HBC432" s="472"/>
      <c r="HBD432" s="472"/>
      <c r="HBE432" s="472"/>
      <c r="HBF432" s="472"/>
      <c r="HBG432" s="472"/>
      <c r="HBH432" s="472"/>
      <c r="HBI432" s="472"/>
      <c r="HBJ432" s="472"/>
      <c r="HBK432" s="472"/>
      <c r="HBL432" s="472"/>
      <c r="HBM432" s="472"/>
      <c r="HBN432" s="472"/>
      <c r="HBO432" s="472"/>
      <c r="HBP432" s="472"/>
      <c r="HBQ432" s="472"/>
      <c r="HBR432" s="472"/>
      <c r="HBS432" s="472"/>
      <c r="HBT432" s="472"/>
      <c r="HBU432" s="472"/>
      <c r="HBV432" s="472"/>
      <c r="HBW432" s="472"/>
      <c r="HBX432" s="472"/>
      <c r="HBY432" s="472"/>
      <c r="HBZ432" s="472"/>
      <c r="HCA432" s="472"/>
      <c r="HCB432" s="472"/>
      <c r="HCC432" s="472"/>
      <c r="HCD432" s="472"/>
      <c r="HCE432" s="472"/>
      <c r="HCF432" s="472"/>
      <c r="HCG432" s="472"/>
      <c r="HCH432" s="472"/>
      <c r="HCI432" s="472"/>
      <c r="HCJ432" s="472"/>
      <c r="HCK432" s="472"/>
      <c r="HCL432" s="472"/>
      <c r="HCM432" s="472"/>
      <c r="HCN432" s="472"/>
      <c r="HCO432" s="472"/>
      <c r="HCP432" s="472"/>
      <c r="HCQ432" s="472"/>
      <c r="HCR432" s="472"/>
      <c r="HCS432" s="472"/>
      <c r="HCT432" s="472"/>
      <c r="HCU432" s="472"/>
      <c r="HCV432" s="472"/>
      <c r="HCW432" s="472"/>
      <c r="HCX432" s="472"/>
      <c r="HCY432" s="472"/>
      <c r="HCZ432" s="472"/>
      <c r="HDA432" s="472"/>
      <c r="HDB432" s="472"/>
      <c r="HDC432" s="472"/>
      <c r="HDD432" s="472"/>
      <c r="HDE432" s="472"/>
      <c r="HDF432" s="472"/>
      <c r="HDG432" s="472"/>
      <c r="HDH432" s="472"/>
      <c r="HDI432" s="472"/>
      <c r="HDJ432" s="472"/>
      <c r="HDK432" s="472"/>
      <c r="HDL432" s="472"/>
      <c r="HDM432" s="472"/>
      <c r="HDN432" s="472"/>
      <c r="HDO432" s="472"/>
      <c r="HDP432" s="472"/>
      <c r="HDQ432" s="472"/>
      <c r="HDR432" s="472"/>
      <c r="HDS432" s="472"/>
      <c r="HDT432" s="472"/>
      <c r="HDU432" s="472"/>
      <c r="HDV432" s="472"/>
      <c r="HDW432" s="472"/>
      <c r="HDX432" s="472"/>
      <c r="HDY432" s="472"/>
      <c r="HDZ432" s="472"/>
      <c r="HEA432" s="472"/>
      <c r="HEB432" s="472"/>
      <c r="HEC432" s="472"/>
      <c r="HED432" s="472"/>
      <c r="HEE432" s="472"/>
      <c r="HEF432" s="472"/>
      <c r="HEG432" s="472"/>
      <c r="HEH432" s="472"/>
      <c r="HEI432" s="472"/>
      <c r="HEJ432" s="472"/>
      <c r="HEK432" s="472"/>
      <c r="HEL432" s="472"/>
      <c r="HEM432" s="472"/>
      <c r="HEN432" s="472"/>
      <c r="HEO432" s="472"/>
      <c r="HEP432" s="472"/>
      <c r="HEQ432" s="472"/>
      <c r="HER432" s="472"/>
      <c r="HES432" s="472"/>
      <c r="HET432" s="472"/>
      <c r="HEU432" s="472"/>
      <c r="HEV432" s="472"/>
      <c r="HEW432" s="472"/>
      <c r="HEX432" s="472"/>
      <c r="HEY432" s="472"/>
      <c r="HEZ432" s="472"/>
      <c r="HFA432" s="472"/>
      <c r="HFB432" s="472"/>
      <c r="HFC432" s="472"/>
      <c r="HFD432" s="472"/>
      <c r="HFE432" s="472"/>
      <c r="HFF432" s="472"/>
      <c r="HFG432" s="472"/>
      <c r="HFH432" s="472"/>
      <c r="HFI432" s="472"/>
      <c r="HFJ432" s="472"/>
      <c r="HFK432" s="472"/>
      <c r="HFL432" s="472"/>
      <c r="HFM432" s="472"/>
      <c r="HFN432" s="472"/>
      <c r="HFO432" s="472"/>
      <c r="HFP432" s="472"/>
      <c r="HFQ432" s="472"/>
      <c r="HFR432" s="472"/>
      <c r="HFS432" s="472"/>
      <c r="HFT432" s="472"/>
      <c r="HFU432" s="472"/>
      <c r="HFV432" s="472"/>
      <c r="HFW432" s="472"/>
      <c r="HFX432" s="472"/>
      <c r="HFY432" s="472"/>
      <c r="HFZ432" s="472"/>
      <c r="HGA432" s="472"/>
      <c r="HGB432" s="472"/>
      <c r="HGC432" s="472"/>
      <c r="HGD432" s="472"/>
      <c r="HGE432" s="472"/>
      <c r="HGF432" s="472"/>
      <c r="HGG432" s="472"/>
      <c r="HGH432" s="472"/>
      <c r="HGI432" s="472"/>
      <c r="HGJ432" s="472"/>
      <c r="HGK432" s="472"/>
      <c r="HGL432" s="472"/>
      <c r="HGM432" s="472"/>
      <c r="HGN432" s="472"/>
      <c r="HGO432" s="472"/>
      <c r="HGP432" s="472"/>
      <c r="HGQ432" s="472"/>
      <c r="HGR432" s="472"/>
      <c r="HGS432" s="472"/>
      <c r="HGT432" s="472"/>
      <c r="HGU432" s="472"/>
      <c r="HGV432" s="472"/>
      <c r="HGW432" s="472"/>
      <c r="HGX432" s="472"/>
      <c r="HGY432" s="472"/>
      <c r="HGZ432" s="472"/>
      <c r="HHA432" s="472"/>
      <c r="HHB432" s="472"/>
      <c r="HHC432" s="472"/>
      <c r="HHD432" s="472"/>
      <c r="HHE432" s="472"/>
      <c r="HHF432" s="472"/>
      <c r="HHG432" s="472"/>
      <c r="HHH432" s="472"/>
      <c r="HHI432" s="472"/>
      <c r="HHJ432" s="472"/>
      <c r="HHK432" s="472"/>
      <c r="HHL432" s="472"/>
      <c r="HHM432" s="472"/>
      <c r="HHN432" s="472"/>
      <c r="HHO432" s="472"/>
      <c r="HHP432" s="472"/>
      <c r="HHQ432" s="472"/>
      <c r="HHR432" s="472"/>
      <c r="HHS432" s="472"/>
      <c r="HHT432" s="472"/>
      <c r="HHW432" s="472"/>
      <c r="HHX432" s="472"/>
      <c r="HHY432" s="472"/>
      <c r="HHZ432" s="472"/>
      <c r="HIA432" s="472"/>
      <c r="HIB432" s="472"/>
      <c r="HIC432" s="472"/>
      <c r="HID432" s="472"/>
      <c r="HIE432" s="472"/>
      <c r="HIF432" s="472"/>
      <c r="HIG432" s="472"/>
      <c r="HIH432" s="472"/>
      <c r="HII432" s="472"/>
      <c r="HIJ432" s="472"/>
      <c r="HIK432" s="472"/>
      <c r="HIL432" s="472"/>
      <c r="HIM432" s="472"/>
      <c r="HIN432" s="472"/>
      <c r="HIO432" s="472"/>
      <c r="HIP432" s="472"/>
      <c r="HIQ432" s="472"/>
      <c r="HIR432" s="472"/>
      <c r="HIS432" s="472"/>
      <c r="HIT432" s="472"/>
      <c r="HIU432" s="472"/>
      <c r="HIV432" s="472"/>
      <c r="HIW432" s="472"/>
      <c r="HIX432" s="472"/>
      <c r="HIY432" s="472"/>
      <c r="HIZ432" s="472"/>
      <c r="HJA432" s="472"/>
      <c r="HJB432" s="472"/>
      <c r="HJC432" s="472"/>
      <c r="HJD432" s="472"/>
      <c r="HJE432" s="472"/>
      <c r="HJF432" s="472"/>
      <c r="HJG432" s="472"/>
      <c r="HJH432" s="472"/>
      <c r="HJI432" s="472"/>
      <c r="HJJ432" s="472"/>
      <c r="HJK432" s="472"/>
      <c r="HJL432" s="472"/>
      <c r="HJM432" s="472"/>
      <c r="HJN432" s="472"/>
      <c r="HJO432" s="472"/>
      <c r="HJP432" s="472"/>
      <c r="HJQ432" s="472"/>
      <c r="HJR432" s="472"/>
      <c r="HJS432" s="472"/>
      <c r="HJT432" s="472"/>
      <c r="HJU432" s="472"/>
      <c r="HJV432" s="472"/>
      <c r="HJW432" s="472"/>
      <c r="HJX432" s="472"/>
      <c r="HJY432" s="472"/>
      <c r="HJZ432" s="472"/>
      <c r="HKA432" s="472"/>
      <c r="HKB432" s="472"/>
      <c r="HKC432" s="472"/>
      <c r="HKD432" s="472"/>
      <c r="HKE432" s="472"/>
      <c r="HKF432" s="472"/>
      <c r="HKG432" s="472"/>
      <c r="HKH432" s="472"/>
      <c r="HKI432" s="472"/>
      <c r="HKJ432" s="472"/>
      <c r="HKK432" s="472"/>
      <c r="HKL432" s="472"/>
      <c r="HKM432" s="472"/>
      <c r="HKN432" s="472"/>
      <c r="HKO432" s="472"/>
      <c r="HKP432" s="472"/>
      <c r="HKQ432" s="472"/>
      <c r="HKR432" s="472"/>
      <c r="HKS432" s="472"/>
      <c r="HKT432" s="472"/>
      <c r="HKU432" s="472"/>
      <c r="HKV432" s="472"/>
      <c r="HKW432" s="472"/>
      <c r="HKX432" s="472"/>
      <c r="HKY432" s="472"/>
      <c r="HKZ432" s="472"/>
      <c r="HLA432" s="472"/>
      <c r="HLB432" s="472"/>
      <c r="HLC432" s="472"/>
      <c r="HLD432" s="472"/>
      <c r="HLE432" s="472"/>
      <c r="HLF432" s="472"/>
      <c r="HLG432" s="472"/>
      <c r="HLH432" s="472"/>
      <c r="HLI432" s="472"/>
      <c r="HLJ432" s="472"/>
      <c r="HLK432" s="472"/>
      <c r="HLL432" s="472"/>
      <c r="HLM432" s="472"/>
      <c r="HLN432" s="472"/>
      <c r="HLO432" s="472"/>
      <c r="HLP432" s="472"/>
      <c r="HLQ432" s="472"/>
      <c r="HLR432" s="472"/>
      <c r="HLS432" s="472"/>
      <c r="HLT432" s="472"/>
      <c r="HLU432" s="472"/>
      <c r="HLV432" s="472"/>
      <c r="HLW432" s="472"/>
      <c r="HLX432" s="472"/>
      <c r="HLY432" s="472"/>
      <c r="HLZ432" s="472"/>
      <c r="HMA432" s="472"/>
      <c r="HMB432" s="472"/>
      <c r="HMC432" s="472"/>
      <c r="HMD432" s="472"/>
      <c r="HME432" s="472"/>
      <c r="HMF432" s="472"/>
      <c r="HMG432" s="472"/>
      <c r="HMH432" s="472"/>
      <c r="HMI432" s="472"/>
      <c r="HMJ432" s="472"/>
      <c r="HMK432" s="472"/>
      <c r="HML432" s="472"/>
      <c r="HMM432" s="472"/>
      <c r="HMN432" s="472"/>
      <c r="HMO432" s="472"/>
      <c r="HMP432" s="472"/>
      <c r="HMQ432" s="472"/>
      <c r="HMR432" s="472"/>
      <c r="HMS432" s="472"/>
      <c r="HMT432" s="472"/>
      <c r="HMU432" s="472"/>
      <c r="HMV432" s="472"/>
      <c r="HMW432" s="472"/>
      <c r="HMX432" s="472"/>
      <c r="HMY432" s="472"/>
      <c r="HMZ432" s="472"/>
      <c r="HNA432" s="472"/>
      <c r="HNB432" s="472"/>
      <c r="HNC432" s="472"/>
      <c r="HND432" s="472"/>
      <c r="HNE432" s="472"/>
      <c r="HNF432" s="472"/>
      <c r="HNG432" s="472"/>
      <c r="HNH432" s="472"/>
      <c r="HNI432" s="472"/>
      <c r="HNJ432" s="472"/>
      <c r="HNK432" s="472"/>
      <c r="HNL432" s="472"/>
      <c r="HNM432" s="472"/>
      <c r="HNN432" s="472"/>
      <c r="HNO432" s="472"/>
      <c r="HNP432" s="472"/>
      <c r="HNQ432" s="472"/>
      <c r="HNR432" s="472"/>
      <c r="HNS432" s="472"/>
      <c r="HNT432" s="472"/>
      <c r="HNU432" s="472"/>
      <c r="HNV432" s="472"/>
      <c r="HNW432" s="472"/>
      <c r="HNX432" s="472"/>
      <c r="HNY432" s="472"/>
      <c r="HNZ432" s="472"/>
      <c r="HOA432" s="472"/>
      <c r="HOB432" s="472"/>
      <c r="HOC432" s="472"/>
      <c r="HOD432" s="472"/>
      <c r="HOE432" s="472"/>
      <c r="HOF432" s="472"/>
      <c r="HOG432" s="472"/>
      <c r="HOH432" s="472"/>
      <c r="HOI432" s="472"/>
      <c r="HOJ432" s="472"/>
      <c r="HOK432" s="472"/>
      <c r="HOL432" s="472"/>
      <c r="HOM432" s="472"/>
      <c r="HON432" s="472"/>
      <c r="HOO432" s="472"/>
      <c r="HOP432" s="472"/>
      <c r="HOQ432" s="472"/>
      <c r="HOR432" s="472"/>
      <c r="HOS432" s="472"/>
      <c r="HOT432" s="472"/>
      <c r="HOU432" s="472"/>
      <c r="HOV432" s="472"/>
      <c r="HOW432" s="472"/>
      <c r="HOX432" s="472"/>
      <c r="HOY432" s="472"/>
      <c r="HOZ432" s="472"/>
      <c r="HPA432" s="472"/>
      <c r="HPB432" s="472"/>
      <c r="HPC432" s="472"/>
      <c r="HPD432" s="472"/>
      <c r="HPE432" s="472"/>
      <c r="HPF432" s="472"/>
      <c r="HPG432" s="472"/>
      <c r="HPH432" s="472"/>
      <c r="HPI432" s="472"/>
      <c r="HPJ432" s="472"/>
      <c r="HPK432" s="472"/>
      <c r="HPL432" s="472"/>
      <c r="HPM432" s="472"/>
      <c r="HPN432" s="472"/>
      <c r="HPO432" s="472"/>
      <c r="HPP432" s="472"/>
      <c r="HPQ432" s="472"/>
      <c r="HPR432" s="472"/>
      <c r="HPS432" s="472"/>
      <c r="HPT432" s="472"/>
      <c r="HPU432" s="472"/>
      <c r="HPV432" s="472"/>
      <c r="HPW432" s="472"/>
      <c r="HPX432" s="472"/>
      <c r="HPY432" s="472"/>
      <c r="HPZ432" s="472"/>
      <c r="HQA432" s="472"/>
      <c r="HQB432" s="472"/>
      <c r="HQC432" s="472"/>
      <c r="HQD432" s="472"/>
      <c r="HQE432" s="472"/>
      <c r="HQF432" s="472"/>
      <c r="HQG432" s="472"/>
      <c r="HQH432" s="472"/>
      <c r="HQI432" s="472"/>
      <c r="HQJ432" s="472"/>
      <c r="HQK432" s="472"/>
      <c r="HQL432" s="472"/>
      <c r="HQM432" s="472"/>
      <c r="HQN432" s="472"/>
      <c r="HQO432" s="472"/>
      <c r="HQP432" s="472"/>
      <c r="HQQ432" s="472"/>
      <c r="HQR432" s="472"/>
      <c r="HQS432" s="472"/>
      <c r="HQT432" s="472"/>
      <c r="HQU432" s="472"/>
      <c r="HQV432" s="472"/>
      <c r="HQW432" s="472"/>
      <c r="HQX432" s="472"/>
      <c r="HQY432" s="472"/>
      <c r="HQZ432" s="472"/>
      <c r="HRA432" s="472"/>
      <c r="HRB432" s="472"/>
      <c r="HRC432" s="472"/>
      <c r="HRD432" s="472"/>
      <c r="HRE432" s="472"/>
      <c r="HRF432" s="472"/>
      <c r="HRG432" s="472"/>
      <c r="HRH432" s="472"/>
      <c r="HRI432" s="472"/>
      <c r="HRJ432" s="472"/>
      <c r="HRK432" s="472"/>
      <c r="HRL432" s="472"/>
      <c r="HRM432" s="472"/>
      <c r="HRN432" s="472"/>
      <c r="HRO432" s="472"/>
      <c r="HRP432" s="472"/>
      <c r="HRS432" s="472"/>
      <c r="HRT432" s="472"/>
      <c r="HRU432" s="472"/>
      <c r="HRV432" s="472"/>
      <c r="HRW432" s="472"/>
      <c r="HRX432" s="472"/>
      <c r="HRY432" s="472"/>
      <c r="HRZ432" s="472"/>
      <c r="HSA432" s="472"/>
      <c r="HSB432" s="472"/>
      <c r="HSC432" s="472"/>
      <c r="HSD432" s="472"/>
      <c r="HSE432" s="472"/>
      <c r="HSF432" s="472"/>
      <c r="HSG432" s="472"/>
      <c r="HSH432" s="472"/>
      <c r="HSI432" s="472"/>
      <c r="HSJ432" s="472"/>
      <c r="HSK432" s="472"/>
      <c r="HSL432" s="472"/>
      <c r="HSM432" s="472"/>
      <c r="HSN432" s="472"/>
      <c r="HSO432" s="472"/>
      <c r="HSP432" s="472"/>
      <c r="HSQ432" s="472"/>
      <c r="HSR432" s="472"/>
      <c r="HSS432" s="472"/>
      <c r="HST432" s="472"/>
      <c r="HSU432" s="472"/>
      <c r="HSV432" s="472"/>
      <c r="HSW432" s="472"/>
      <c r="HSX432" s="472"/>
      <c r="HSY432" s="472"/>
      <c r="HSZ432" s="472"/>
      <c r="HTA432" s="472"/>
      <c r="HTB432" s="472"/>
      <c r="HTC432" s="472"/>
      <c r="HTD432" s="472"/>
      <c r="HTE432" s="472"/>
      <c r="HTF432" s="472"/>
      <c r="HTG432" s="472"/>
      <c r="HTH432" s="472"/>
      <c r="HTI432" s="472"/>
      <c r="HTJ432" s="472"/>
      <c r="HTK432" s="472"/>
      <c r="HTL432" s="472"/>
      <c r="HTM432" s="472"/>
      <c r="HTN432" s="472"/>
      <c r="HTO432" s="472"/>
      <c r="HTP432" s="472"/>
      <c r="HTQ432" s="472"/>
      <c r="HTR432" s="472"/>
      <c r="HTS432" s="472"/>
      <c r="HTT432" s="472"/>
      <c r="HTU432" s="472"/>
      <c r="HTV432" s="472"/>
      <c r="HTW432" s="472"/>
      <c r="HTX432" s="472"/>
      <c r="HTY432" s="472"/>
      <c r="HTZ432" s="472"/>
      <c r="HUA432" s="472"/>
      <c r="HUB432" s="472"/>
      <c r="HUC432" s="472"/>
      <c r="HUD432" s="472"/>
      <c r="HUE432" s="472"/>
      <c r="HUF432" s="472"/>
      <c r="HUG432" s="472"/>
      <c r="HUH432" s="472"/>
      <c r="HUI432" s="472"/>
      <c r="HUJ432" s="472"/>
      <c r="HUK432" s="472"/>
      <c r="HUL432" s="472"/>
      <c r="HUM432" s="472"/>
      <c r="HUN432" s="472"/>
      <c r="HUO432" s="472"/>
      <c r="HUP432" s="472"/>
      <c r="HUQ432" s="472"/>
      <c r="HUR432" s="472"/>
      <c r="HUS432" s="472"/>
      <c r="HUT432" s="472"/>
      <c r="HUU432" s="472"/>
      <c r="HUV432" s="472"/>
      <c r="HUW432" s="472"/>
      <c r="HUX432" s="472"/>
      <c r="HUY432" s="472"/>
      <c r="HUZ432" s="472"/>
      <c r="HVA432" s="472"/>
      <c r="HVB432" s="472"/>
      <c r="HVC432" s="472"/>
      <c r="HVD432" s="472"/>
      <c r="HVE432" s="472"/>
      <c r="HVF432" s="472"/>
      <c r="HVG432" s="472"/>
      <c r="HVH432" s="472"/>
      <c r="HVI432" s="472"/>
      <c r="HVJ432" s="472"/>
      <c r="HVK432" s="472"/>
      <c r="HVL432" s="472"/>
      <c r="HVM432" s="472"/>
      <c r="HVN432" s="472"/>
      <c r="HVO432" s="472"/>
      <c r="HVP432" s="472"/>
      <c r="HVQ432" s="472"/>
      <c r="HVR432" s="472"/>
      <c r="HVS432" s="472"/>
      <c r="HVT432" s="472"/>
      <c r="HVU432" s="472"/>
      <c r="HVV432" s="472"/>
      <c r="HVW432" s="472"/>
      <c r="HVX432" s="472"/>
      <c r="HVY432" s="472"/>
      <c r="HVZ432" s="472"/>
      <c r="HWA432" s="472"/>
      <c r="HWB432" s="472"/>
      <c r="HWC432" s="472"/>
      <c r="HWD432" s="472"/>
      <c r="HWE432" s="472"/>
      <c r="HWF432" s="472"/>
      <c r="HWG432" s="472"/>
      <c r="HWH432" s="472"/>
      <c r="HWI432" s="472"/>
      <c r="HWJ432" s="472"/>
      <c r="HWK432" s="472"/>
      <c r="HWL432" s="472"/>
      <c r="HWM432" s="472"/>
      <c r="HWN432" s="472"/>
      <c r="HWO432" s="472"/>
      <c r="HWP432" s="472"/>
      <c r="HWQ432" s="472"/>
      <c r="HWR432" s="472"/>
      <c r="HWS432" s="472"/>
      <c r="HWT432" s="472"/>
      <c r="HWU432" s="472"/>
      <c r="HWV432" s="472"/>
      <c r="HWW432" s="472"/>
      <c r="HWX432" s="472"/>
      <c r="HWY432" s="472"/>
      <c r="HWZ432" s="472"/>
      <c r="HXA432" s="472"/>
      <c r="HXB432" s="472"/>
      <c r="HXC432" s="472"/>
      <c r="HXD432" s="472"/>
      <c r="HXE432" s="472"/>
      <c r="HXF432" s="472"/>
      <c r="HXG432" s="472"/>
      <c r="HXH432" s="472"/>
      <c r="HXI432" s="472"/>
      <c r="HXJ432" s="472"/>
      <c r="HXK432" s="472"/>
      <c r="HXL432" s="472"/>
      <c r="HXM432" s="472"/>
      <c r="HXN432" s="472"/>
      <c r="HXO432" s="472"/>
      <c r="HXP432" s="472"/>
      <c r="HXQ432" s="472"/>
      <c r="HXR432" s="472"/>
      <c r="HXS432" s="472"/>
      <c r="HXT432" s="472"/>
      <c r="HXU432" s="472"/>
      <c r="HXV432" s="472"/>
      <c r="HXW432" s="472"/>
      <c r="HXX432" s="472"/>
      <c r="HXY432" s="472"/>
      <c r="HXZ432" s="472"/>
      <c r="HYA432" s="472"/>
      <c r="HYB432" s="472"/>
      <c r="HYC432" s="472"/>
      <c r="HYD432" s="472"/>
      <c r="HYE432" s="472"/>
      <c r="HYF432" s="472"/>
      <c r="HYG432" s="472"/>
      <c r="HYH432" s="472"/>
      <c r="HYI432" s="472"/>
      <c r="HYJ432" s="472"/>
      <c r="HYK432" s="472"/>
      <c r="HYL432" s="472"/>
      <c r="HYM432" s="472"/>
      <c r="HYN432" s="472"/>
      <c r="HYO432" s="472"/>
      <c r="HYP432" s="472"/>
      <c r="HYQ432" s="472"/>
      <c r="HYR432" s="472"/>
      <c r="HYS432" s="472"/>
      <c r="HYT432" s="472"/>
      <c r="HYU432" s="472"/>
      <c r="HYV432" s="472"/>
      <c r="HYW432" s="472"/>
      <c r="HYX432" s="472"/>
      <c r="HYY432" s="472"/>
      <c r="HYZ432" s="472"/>
      <c r="HZA432" s="472"/>
      <c r="HZB432" s="472"/>
      <c r="HZC432" s="472"/>
      <c r="HZD432" s="472"/>
      <c r="HZE432" s="472"/>
      <c r="HZF432" s="472"/>
      <c r="HZG432" s="472"/>
      <c r="HZH432" s="472"/>
      <c r="HZI432" s="472"/>
      <c r="HZJ432" s="472"/>
      <c r="HZK432" s="472"/>
      <c r="HZL432" s="472"/>
      <c r="HZM432" s="472"/>
      <c r="HZN432" s="472"/>
      <c r="HZO432" s="472"/>
      <c r="HZP432" s="472"/>
      <c r="HZQ432" s="472"/>
      <c r="HZR432" s="472"/>
      <c r="HZS432" s="472"/>
      <c r="HZT432" s="472"/>
      <c r="HZU432" s="472"/>
      <c r="HZV432" s="472"/>
      <c r="HZW432" s="472"/>
      <c r="HZX432" s="472"/>
      <c r="HZY432" s="472"/>
      <c r="HZZ432" s="472"/>
      <c r="IAA432" s="472"/>
      <c r="IAB432" s="472"/>
      <c r="IAC432" s="472"/>
      <c r="IAD432" s="472"/>
      <c r="IAE432" s="472"/>
      <c r="IAF432" s="472"/>
      <c r="IAG432" s="472"/>
      <c r="IAH432" s="472"/>
      <c r="IAI432" s="472"/>
      <c r="IAJ432" s="472"/>
      <c r="IAK432" s="472"/>
      <c r="IAL432" s="472"/>
      <c r="IAM432" s="472"/>
      <c r="IAN432" s="472"/>
      <c r="IAO432" s="472"/>
      <c r="IAP432" s="472"/>
      <c r="IAQ432" s="472"/>
      <c r="IAR432" s="472"/>
      <c r="IAS432" s="472"/>
      <c r="IAT432" s="472"/>
      <c r="IAU432" s="472"/>
      <c r="IAV432" s="472"/>
      <c r="IAW432" s="472"/>
      <c r="IAX432" s="472"/>
      <c r="IAY432" s="472"/>
      <c r="IAZ432" s="472"/>
      <c r="IBA432" s="472"/>
      <c r="IBB432" s="472"/>
      <c r="IBC432" s="472"/>
      <c r="IBD432" s="472"/>
      <c r="IBE432" s="472"/>
      <c r="IBF432" s="472"/>
      <c r="IBG432" s="472"/>
      <c r="IBH432" s="472"/>
      <c r="IBI432" s="472"/>
      <c r="IBJ432" s="472"/>
      <c r="IBK432" s="472"/>
      <c r="IBL432" s="472"/>
      <c r="IBO432" s="472"/>
      <c r="IBP432" s="472"/>
      <c r="IBQ432" s="472"/>
      <c r="IBR432" s="472"/>
      <c r="IBS432" s="472"/>
      <c r="IBT432" s="472"/>
      <c r="IBU432" s="472"/>
      <c r="IBV432" s="472"/>
      <c r="IBW432" s="472"/>
      <c r="IBX432" s="472"/>
      <c r="IBY432" s="472"/>
      <c r="IBZ432" s="472"/>
      <c r="ICA432" s="472"/>
      <c r="ICB432" s="472"/>
      <c r="ICC432" s="472"/>
      <c r="ICD432" s="472"/>
      <c r="ICE432" s="472"/>
      <c r="ICF432" s="472"/>
      <c r="ICG432" s="472"/>
      <c r="ICH432" s="472"/>
      <c r="ICI432" s="472"/>
      <c r="ICJ432" s="472"/>
      <c r="ICK432" s="472"/>
      <c r="ICL432" s="472"/>
      <c r="ICM432" s="472"/>
      <c r="ICN432" s="472"/>
      <c r="ICO432" s="472"/>
      <c r="ICP432" s="472"/>
      <c r="ICQ432" s="472"/>
      <c r="ICR432" s="472"/>
      <c r="ICS432" s="472"/>
      <c r="ICT432" s="472"/>
      <c r="ICU432" s="472"/>
      <c r="ICV432" s="472"/>
      <c r="ICW432" s="472"/>
      <c r="ICX432" s="472"/>
      <c r="ICY432" s="472"/>
      <c r="ICZ432" s="472"/>
      <c r="IDA432" s="472"/>
      <c r="IDB432" s="472"/>
      <c r="IDC432" s="472"/>
      <c r="IDD432" s="472"/>
      <c r="IDE432" s="472"/>
      <c r="IDF432" s="472"/>
      <c r="IDG432" s="472"/>
      <c r="IDH432" s="472"/>
      <c r="IDI432" s="472"/>
      <c r="IDJ432" s="472"/>
      <c r="IDK432" s="472"/>
      <c r="IDL432" s="472"/>
      <c r="IDM432" s="472"/>
      <c r="IDN432" s="472"/>
      <c r="IDO432" s="472"/>
      <c r="IDP432" s="472"/>
      <c r="IDQ432" s="472"/>
      <c r="IDR432" s="472"/>
      <c r="IDS432" s="472"/>
      <c r="IDT432" s="472"/>
      <c r="IDU432" s="472"/>
      <c r="IDV432" s="472"/>
      <c r="IDW432" s="472"/>
      <c r="IDX432" s="472"/>
      <c r="IDY432" s="472"/>
      <c r="IDZ432" s="472"/>
      <c r="IEA432" s="472"/>
      <c r="IEB432" s="472"/>
      <c r="IEC432" s="472"/>
      <c r="IED432" s="472"/>
      <c r="IEE432" s="472"/>
      <c r="IEF432" s="472"/>
      <c r="IEG432" s="472"/>
      <c r="IEH432" s="472"/>
      <c r="IEI432" s="472"/>
      <c r="IEJ432" s="472"/>
      <c r="IEK432" s="472"/>
      <c r="IEL432" s="472"/>
      <c r="IEM432" s="472"/>
      <c r="IEN432" s="472"/>
      <c r="IEO432" s="472"/>
      <c r="IEP432" s="472"/>
      <c r="IEQ432" s="472"/>
      <c r="IER432" s="472"/>
      <c r="IES432" s="472"/>
      <c r="IET432" s="472"/>
      <c r="IEU432" s="472"/>
      <c r="IEV432" s="472"/>
      <c r="IEW432" s="472"/>
      <c r="IEX432" s="472"/>
      <c r="IEY432" s="472"/>
      <c r="IEZ432" s="472"/>
      <c r="IFA432" s="472"/>
      <c r="IFB432" s="472"/>
      <c r="IFC432" s="472"/>
      <c r="IFD432" s="472"/>
      <c r="IFE432" s="472"/>
      <c r="IFF432" s="472"/>
      <c r="IFG432" s="472"/>
      <c r="IFH432" s="472"/>
      <c r="IFI432" s="472"/>
      <c r="IFJ432" s="472"/>
      <c r="IFK432" s="472"/>
      <c r="IFL432" s="472"/>
      <c r="IFM432" s="472"/>
      <c r="IFN432" s="472"/>
      <c r="IFO432" s="472"/>
      <c r="IFP432" s="472"/>
      <c r="IFQ432" s="472"/>
      <c r="IFR432" s="472"/>
      <c r="IFS432" s="472"/>
      <c r="IFT432" s="472"/>
      <c r="IFU432" s="472"/>
      <c r="IFV432" s="472"/>
      <c r="IFW432" s="472"/>
      <c r="IFX432" s="472"/>
      <c r="IFY432" s="472"/>
      <c r="IFZ432" s="472"/>
      <c r="IGA432" s="472"/>
      <c r="IGB432" s="472"/>
      <c r="IGC432" s="472"/>
      <c r="IGD432" s="472"/>
      <c r="IGE432" s="472"/>
      <c r="IGF432" s="472"/>
      <c r="IGG432" s="472"/>
      <c r="IGH432" s="472"/>
      <c r="IGI432" s="472"/>
      <c r="IGJ432" s="472"/>
      <c r="IGK432" s="472"/>
      <c r="IGL432" s="472"/>
      <c r="IGM432" s="472"/>
      <c r="IGN432" s="472"/>
      <c r="IGO432" s="472"/>
      <c r="IGP432" s="472"/>
      <c r="IGQ432" s="472"/>
      <c r="IGR432" s="472"/>
      <c r="IGS432" s="472"/>
      <c r="IGT432" s="472"/>
      <c r="IGU432" s="472"/>
      <c r="IGV432" s="472"/>
      <c r="IGW432" s="472"/>
      <c r="IGX432" s="472"/>
      <c r="IGY432" s="472"/>
      <c r="IGZ432" s="472"/>
      <c r="IHA432" s="472"/>
      <c r="IHB432" s="472"/>
      <c r="IHC432" s="472"/>
      <c r="IHD432" s="472"/>
      <c r="IHE432" s="472"/>
      <c r="IHF432" s="472"/>
      <c r="IHG432" s="472"/>
      <c r="IHH432" s="472"/>
      <c r="IHI432" s="472"/>
      <c r="IHJ432" s="472"/>
      <c r="IHK432" s="472"/>
      <c r="IHL432" s="472"/>
      <c r="IHM432" s="472"/>
      <c r="IHN432" s="472"/>
      <c r="IHO432" s="472"/>
      <c r="IHP432" s="472"/>
      <c r="IHQ432" s="472"/>
      <c r="IHR432" s="472"/>
      <c r="IHS432" s="472"/>
      <c r="IHT432" s="472"/>
      <c r="IHU432" s="472"/>
      <c r="IHV432" s="472"/>
      <c r="IHW432" s="472"/>
      <c r="IHX432" s="472"/>
      <c r="IHY432" s="472"/>
      <c r="IHZ432" s="472"/>
      <c r="IIA432" s="472"/>
      <c r="IIB432" s="472"/>
      <c r="IIC432" s="472"/>
      <c r="IID432" s="472"/>
      <c r="IIE432" s="472"/>
      <c r="IIF432" s="472"/>
      <c r="IIG432" s="472"/>
      <c r="IIH432" s="472"/>
      <c r="III432" s="472"/>
      <c r="IIJ432" s="472"/>
      <c r="IIK432" s="472"/>
      <c r="IIL432" s="472"/>
      <c r="IIM432" s="472"/>
      <c r="IIN432" s="472"/>
      <c r="IIO432" s="472"/>
      <c r="IIP432" s="472"/>
      <c r="IIQ432" s="472"/>
      <c r="IIR432" s="472"/>
      <c r="IIS432" s="472"/>
      <c r="IIT432" s="472"/>
      <c r="IIU432" s="472"/>
      <c r="IIV432" s="472"/>
      <c r="IIW432" s="472"/>
      <c r="IIX432" s="472"/>
      <c r="IIY432" s="472"/>
      <c r="IIZ432" s="472"/>
      <c r="IJA432" s="472"/>
      <c r="IJB432" s="472"/>
      <c r="IJC432" s="472"/>
      <c r="IJD432" s="472"/>
      <c r="IJE432" s="472"/>
      <c r="IJF432" s="472"/>
      <c r="IJG432" s="472"/>
      <c r="IJH432" s="472"/>
      <c r="IJI432" s="472"/>
      <c r="IJJ432" s="472"/>
      <c r="IJK432" s="472"/>
      <c r="IJL432" s="472"/>
      <c r="IJM432" s="472"/>
      <c r="IJN432" s="472"/>
      <c r="IJO432" s="472"/>
      <c r="IJP432" s="472"/>
      <c r="IJQ432" s="472"/>
      <c r="IJR432" s="472"/>
      <c r="IJS432" s="472"/>
      <c r="IJT432" s="472"/>
      <c r="IJU432" s="472"/>
      <c r="IJV432" s="472"/>
      <c r="IJW432" s="472"/>
      <c r="IJX432" s="472"/>
      <c r="IJY432" s="472"/>
      <c r="IJZ432" s="472"/>
      <c r="IKA432" s="472"/>
      <c r="IKB432" s="472"/>
      <c r="IKC432" s="472"/>
      <c r="IKD432" s="472"/>
      <c r="IKE432" s="472"/>
      <c r="IKF432" s="472"/>
      <c r="IKG432" s="472"/>
      <c r="IKH432" s="472"/>
      <c r="IKI432" s="472"/>
      <c r="IKJ432" s="472"/>
      <c r="IKK432" s="472"/>
      <c r="IKL432" s="472"/>
      <c r="IKM432" s="472"/>
      <c r="IKN432" s="472"/>
      <c r="IKO432" s="472"/>
      <c r="IKP432" s="472"/>
      <c r="IKQ432" s="472"/>
      <c r="IKR432" s="472"/>
      <c r="IKS432" s="472"/>
      <c r="IKT432" s="472"/>
      <c r="IKU432" s="472"/>
      <c r="IKV432" s="472"/>
      <c r="IKW432" s="472"/>
      <c r="IKX432" s="472"/>
      <c r="IKY432" s="472"/>
      <c r="IKZ432" s="472"/>
      <c r="ILA432" s="472"/>
      <c r="ILB432" s="472"/>
      <c r="ILC432" s="472"/>
      <c r="ILD432" s="472"/>
      <c r="ILE432" s="472"/>
      <c r="ILF432" s="472"/>
      <c r="ILG432" s="472"/>
      <c r="ILH432" s="472"/>
      <c r="ILK432" s="472"/>
      <c r="ILL432" s="472"/>
      <c r="ILM432" s="472"/>
      <c r="ILN432" s="472"/>
      <c r="ILO432" s="472"/>
      <c r="ILP432" s="472"/>
      <c r="ILQ432" s="472"/>
      <c r="ILR432" s="472"/>
      <c r="ILS432" s="472"/>
      <c r="ILT432" s="472"/>
      <c r="ILU432" s="472"/>
      <c r="ILV432" s="472"/>
      <c r="ILW432" s="472"/>
      <c r="ILX432" s="472"/>
      <c r="ILY432" s="472"/>
      <c r="ILZ432" s="472"/>
      <c r="IMA432" s="472"/>
      <c r="IMB432" s="472"/>
      <c r="IMC432" s="472"/>
      <c r="IMD432" s="472"/>
      <c r="IME432" s="472"/>
      <c r="IMF432" s="472"/>
      <c r="IMG432" s="472"/>
      <c r="IMH432" s="472"/>
      <c r="IMI432" s="472"/>
      <c r="IMJ432" s="472"/>
      <c r="IMK432" s="472"/>
      <c r="IML432" s="472"/>
      <c r="IMM432" s="472"/>
      <c r="IMN432" s="472"/>
      <c r="IMO432" s="472"/>
      <c r="IMP432" s="472"/>
      <c r="IMQ432" s="472"/>
      <c r="IMR432" s="472"/>
      <c r="IMS432" s="472"/>
      <c r="IMT432" s="472"/>
      <c r="IMU432" s="472"/>
      <c r="IMV432" s="472"/>
      <c r="IMW432" s="472"/>
      <c r="IMX432" s="472"/>
      <c r="IMY432" s="472"/>
      <c r="IMZ432" s="472"/>
      <c r="INA432" s="472"/>
      <c r="INB432" s="472"/>
      <c r="INC432" s="472"/>
      <c r="IND432" s="472"/>
      <c r="INE432" s="472"/>
      <c r="INF432" s="472"/>
      <c r="ING432" s="472"/>
      <c r="INH432" s="472"/>
      <c r="INI432" s="472"/>
      <c r="INJ432" s="472"/>
      <c r="INK432" s="472"/>
      <c r="INL432" s="472"/>
      <c r="INM432" s="472"/>
      <c r="INN432" s="472"/>
      <c r="INO432" s="472"/>
      <c r="INP432" s="472"/>
      <c r="INQ432" s="472"/>
      <c r="INR432" s="472"/>
      <c r="INS432" s="472"/>
      <c r="INT432" s="472"/>
      <c r="INU432" s="472"/>
      <c r="INV432" s="472"/>
      <c r="INW432" s="472"/>
      <c r="INX432" s="472"/>
      <c r="INY432" s="472"/>
      <c r="INZ432" s="472"/>
      <c r="IOA432" s="472"/>
      <c r="IOB432" s="472"/>
      <c r="IOC432" s="472"/>
      <c r="IOD432" s="472"/>
      <c r="IOE432" s="472"/>
      <c r="IOF432" s="472"/>
      <c r="IOG432" s="472"/>
      <c r="IOH432" s="472"/>
      <c r="IOI432" s="472"/>
      <c r="IOJ432" s="472"/>
      <c r="IOK432" s="472"/>
      <c r="IOL432" s="472"/>
      <c r="IOM432" s="472"/>
      <c r="ION432" s="472"/>
      <c r="IOO432" s="472"/>
      <c r="IOP432" s="472"/>
      <c r="IOQ432" s="472"/>
      <c r="IOR432" s="472"/>
      <c r="IOS432" s="472"/>
      <c r="IOT432" s="472"/>
      <c r="IOU432" s="472"/>
      <c r="IOV432" s="472"/>
      <c r="IOW432" s="472"/>
      <c r="IOX432" s="472"/>
      <c r="IOY432" s="472"/>
      <c r="IOZ432" s="472"/>
      <c r="IPA432" s="472"/>
      <c r="IPB432" s="472"/>
      <c r="IPC432" s="472"/>
      <c r="IPD432" s="472"/>
      <c r="IPE432" s="472"/>
      <c r="IPF432" s="472"/>
      <c r="IPG432" s="472"/>
      <c r="IPH432" s="472"/>
      <c r="IPI432" s="472"/>
      <c r="IPJ432" s="472"/>
      <c r="IPK432" s="472"/>
      <c r="IPL432" s="472"/>
      <c r="IPM432" s="472"/>
      <c r="IPN432" s="472"/>
      <c r="IPO432" s="472"/>
      <c r="IPP432" s="472"/>
      <c r="IPQ432" s="472"/>
      <c r="IPR432" s="472"/>
      <c r="IPS432" s="472"/>
      <c r="IPT432" s="472"/>
      <c r="IPU432" s="472"/>
      <c r="IPV432" s="472"/>
      <c r="IPW432" s="472"/>
      <c r="IPX432" s="472"/>
      <c r="IPY432" s="472"/>
      <c r="IPZ432" s="472"/>
      <c r="IQA432" s="472"/>
      <c r="IQB432" s="472"/>
      <c r="IQC432" s="472"/>
      <c r="IQD432" s="472"/>
      <c r="IQE432" s="472"/>
      <c r="IQF432" s="472"/>
      <c r="IQG432" s="472"/>
      <c r="IQH432" s="472"/>
      <c r="IQI432" s="472"/>
      <c r="IQJ432" s="472"/>
      <c r="IQK432" s="472"/>
      <c r="IQL432" s="472"/>
      <c r="IQM432" s="472"/>
      <c r="IQN432" s="472"/>
      <c r="IQO432" s="472"/>
      <c r="IQP432" s="472"/>
      <c r="IQQ432" s="472"/>
      <c r="IQR432" s="472"/>
      <c r="IQS432" s="472"/>
      <c r="IQT432" s="472"/>
      <c r="IQU432" s="472"/>
      <c r="IQV432" s="472"/>
      <c r="IQW432" s="472"/>
      <c r="IQX432" s="472"/>
      <c r="IQY432" s="472"/>
      <c r="IQZ432" s="472"/>
      <c r="IRA432" s="472"/>
      <c r="IRB432" s="472"/>
      <c r="IRC432" s="472"/>
      <c r="IRD432" s="472"/>
      <c r="IRE432" s="472"/>
      <c r="IRF432" s="472"/>
      <c r="IRG432" s="472"/>
      <c r="IRH432" s="472"/>
      <c r="IRI432" s="472"/>
      <c r="IRJ432" s="472"/>
      <c r="IRK432" s="472"/>
      <c r="IRL432" s="472"/>
      <c r="IRM432" s="472"/>
      <c r="IRN432" s="472"/>
      <c r="IRO432" s="472"/>
      <c r="IRP432" s="472"/>
      <c r="IRQ432" s="472"/>
      <c r="IRR432" s="472"/>
      <c r="IRS432" s="472"/>
      <c r="IRT432" s="472"/>
      <c r="IRU432" s="472"/>
      <c r="IRV432" s="472"/>
      <c r="IRW432" s="472"/>
      <c r="IRX432" s="472"/>
      <c r="IRY432" s="472"/>
      <c r="IRZ432" s="472"/>
      <c r="ISA432" s="472"/>
      <c r="ISB432" s="472"/>
      <c r="ISC432" s="472"/>
      <c r="ISD432" s="472"/>
      <c r="ISE432" s="472"/>
      <c r="ISF432" s="472"/>
      <c r="ISG432" s="472"/>
      <c r="ISH432" s="472"/>
      <c r="ISI432" s="472"/>
      <c r="ISJ432" s="472"/>
      <c r="ISK432" s="472"/>
      <c r="ISL432" s="472"/>
      <c r="ISM432" s="472"/>
      <c r="ISN432" s="472"/>
      <c r="ISO432" s="472"/>
      <c r="ISP432" s="472"/>
      <c r="ISQ432" s="472"/>
      <c r="ISR432" s="472"/>
      <c r="ISS432" s="472"/>
      <c r="IST432" s="472"/>
      <c r="ISU432" s="472"/>
      <c r="ISV432" s="472"/>
      <c r="ISW432" s="472"/>
      <c r="ISX432" s="472"/>
      <c r="ISY432" s="472"/>
      <c r="ISZ432" s="472"/>
      <c r="ITA432" s="472"/>
      <c r="ITB432" s="472"/>
      <c r="ITC432" s="472"/>
      <c r="ITD432" s="472"/>
      <c r="ITE432" s="472"/>
      <c r="ITF432" s="472"/>
      <c r="ITG432" s="472"/>
      <c r="ITH432" s="472"/>
      <c r="ITI432" s="472"/>
      <c r="ITJ432" s="472"/>
      <c r="ITK432" s="472"/>
      <c r="ITL432" s="472"/>
      <c r="ITM432" s="472"/>
      <c r="ITN432" s="472"/>
      <c r="ITO432" s="472"/>
      <c r="ITP432" s="472"/>
      <c r="ITQ432" s="472"/>
      <c r="ITR432" s="472"/>
      <c r="ITS432" s="472"/>
      <c r="ITT432" s="472"/>
      <c r="ITU432" s="472"/>
      <c r="ITV432" s="472"/>
      <c r="ITW432" s="472"/>
      <c r="ITX432" s="472"/>
      <c r="ITY432" s="472"/>
      <c r="ITZ432" s="472"/>
      <c r="IUA432" s="472"/>
      <c r="IUB432" s="472"/>
      <c r="IUC432" s="472"/>
      <c r="IUD432" s="472"/>
      <c r="IUE432" s="472"/>
      <c r="IUF432" s="472"/>
      <c r="IUG432" s="472"/>
      <c r="IUH432" s="472"/>
      <c r="IUI432" s="472"/>
      <c r="IUJ432" s="472"/>
      <c r="IUK432" s="472"/>
      <c r="IUL432" s="472"/>
      <c r="IUM432" s="472"/>
      <c r="IUN432" s="472"/>
      <c r="IUO432" s="472"/>
      <c r="IUP432" s="472"/>
      <c r="IUQ432" s="472"/>
      <c r="IUR432" s="472"/>
      <c r="IUS432" s="472"/>
      <c r="IUT432" s="472"/>
      <c r="IUU432" s="472"/>
      <c r="IUV432" s="472"/>
      <c r="IUW432" s="472"/>
      <c r="IUX432" s="472"/>
      <c r="IUY432" s="472"/>
      <c r="IUZ432" s="472"/>
      <c r="IVA432" s="472"/>
      <c r="IVB432" s="472"/>
      <c r="IVC432" s="472"/>
      <c r="IVD432" s="472"/>
      <c r="IVG432" s="472"/>
      <c r="IVH432" s="472"/>
      <c r="IVI432" s="472"/>
      <c r="IVJ432" s="472"/>
      <c r="IVK432" s="472"/>
      <c r="IVL432" s="472"/>
      <c r="IVM432" s="472"/>
      <c r="IVN432" s="472"/>
      <c r="IVO432" s="472"/>
      <c r="IVP432" s="472"/>
      <c r="IVQ432" s="472"/>
      <c r="IVR432" s="472"/>
      <c r="IVS432" s="472"/>
      <c r="IVT432" s="472"/>
      <c r="IVU432" s="472"/>
      <c r="IVV432" s="472"/>
      <c r="IVW432" s="472"/>
      <c r="IVX432" s="472"/>
      <c r="IVY432" s="472"/>
      <c r="IVZ432" s="472"/>
      <c r="IWA432" s="472"/>
      <c r="IWB432" s="472"/>
      <c r="IWC432" s="472"/>
      <c r="IWD432" s="472"/>
      <c r="IWE432" s="472"/>
      <c r="IWF432" s="472"/>
      <c r="IWG432" s="472"/>
      <c r="IWH432" s="472"/>
      <c r="IWI432" s="472"/>
      <c r="IWJ432" s="472"/>
      <c r="IWK432" s="472"/>
      <c r="IWL432" s="472"/>
      <c r="IWM432" s="472"/>
      <c r="IWN432" s="472"/>
      <c r="IWO432" s="472"/>
      <c r="IWP432" s="472"/>
      <c r="IWQ432" s="472"/>
      <c r="IWR432" s="472"/>
      <c r="IWS432" s="472"/>
      <c r="IWT432" s="472"/>
      <c r="IWU432" s="472"/>
      <c r="IWV432" s="472"/>
      <c r="IWW432" s="472"/>
      <c r="IWX432" s="472"/>
      <c r="IWY432" s="472"/>
      <c r="IWZ432" s="472"/>
      <c r="IXA432" s="472"/>
      <c r="IXB432" s="472"/>
      <c r="IXC432" s="472"/>
      <c r="IXD432" s="472"/>
      <c r="IXE432" s="472"/>
      <c r="IXF432" s="472"/>
      <c r="IXG432" s="472"/>
      <c r="IXH432" s="472"/>
      <c r="IXI432" s="472"/>
      <c r="IXJ432" s="472"/>
      <c r="IXK432" s="472"/>
      <c r="IXL432" s="472"/>
      <c r="IXM432" s="472"/>
      <c r="IXN432" s="472"/>
      <c r="IXO432" s="472"/>
      <c r="IXP432" s="472"/>
      <c r="IXQ432" s="472"/>
      <c r="IXR432" s="472"/>
      <c r="IXS432" s="472"/>
      <c r="IXT432" s="472"/>
      <c r="IXU432" s="472"/>
      <c r="IXV432" s="472"/>
      <c r="IXW432" s="472"/>
      <c r="IXX432" s="472"/>
      <c r="IXY432" s="472"/>
      <c r="IXZ432" s="472"/>
      <c r="IYA432" s="472"/>
      <c r="IYB432" s="472"/>
      <c r="IYC432" s="472"/>
      <c r="IYD432" s="472"/>
      <c r="IYE432" s="472"/>
      <c r="IYF432" s="472"/>
      <c r="IYG432" s="472"/>
      <c r="IYH432" s="472"/>
      <c r="IYI432" s="472"/>
      <c r="IYJ432" s="472"/>
      <c r="IYK432" s="472"/>
      <c r="IYL432" s="472"/>
      <c r="IYM432" s="472"/>
      <c r="IYN432" s="472"/>
      <c r="IYO432" s="472"/>
      <c r="IYP432" s="472"/>
      <c r="IYQ432" s="472"/>
      <c r="IYR432" s="472"/>
      <c r="IYS432" s="472"/>
      <c r="IYT432" s="472"/>
      <c r="IYU432" s="472"/>
      <c r="IYV432" s="472"/>
      <c r="IYW432" s="472"/>
      <c r="IYX432" s="472"/>
      <c r="IYY432" s="472"/>
      <c r="IYZ432" s="472"/>
      <c r="IZA432" s="472"/>
      <c r="IZB432" s="472"/>
      <c r="IZC432" s="472"/>
      <c r="IZD432" s="472"/>
      <c r="IZE432" s="472"/>
      <c r="IZF432" s="472"/>
      <c r="IZG432" s="472"/>
      <c r="IZH432" s="472"/>
      <c r="IZI432" s="472"/>
      <c r="IZJ432" s="472"/>
      <c r="IZK432" s="472"/>
      <c r="IZL432" s="472"/>
      <c r="IZM432" s="472"/>
      <c r="IZN432" s="472"/>
      <c r="IZO432" s="472"/>
      <c r="IZP432" s="472"/>
      <c r="IZQ432" s="472"/>
      <c r="IZR432" s="472"/>
      <c r="IZS432" s="472"/>
      <c r="IZT432" s="472"/>
      <c r="IZU432" s="472"/>
      <c r="IZV432" s="472"/>
      <c r="IZW432" s="472"/>
      <c r="IZX432" s="472"/>
      <c r="IZY432" s="472"/>
      <c r="IZZ432" s="472"/>
      <c r="JAA432" s="472"/>
      <c r="JAB432" s="472"/>
      <c r="JAC432" s="472"/>
      <c r="JAD432" s="472"/>
      <c r="JAE432" s="472"/>
      <c r="JAF432" s="472"/>
      <c r="JAG432" s="472"/>
      <c r="JAH432" s="472"/>
      <c r="JAI432" s="472"/>
      <c r="JAJ432" s="472"/>
      <c r="JAK432" s="472"/>
      <c r="JAL432" s="472"/>
      <c r="JAM432" s="472"/>
      <c r="JAN432" s="472"/>
      <c r="JAO432" s="472"/>
      <c r="JAP432" s="472"/>
      <c r="JAQ432" s="472"/>
      <c r="JAR432" s="472"/>
      <c r="JAS432" s="472"/>
      <c r="JAT432" s="472"/>
      <c r="JAU432" s="472"/>
      <c r="JAV432" s="472"/>
      <c r="JAW432" s="472"/>
      <c r="JAX432" s="472"/>
      <c r="JAY432" s="472"/>
      <c r="JAZ432" s="472"/>
      <c r="JBA432" s="472"/>
      <c r="JBB432" s="472"/>
      <c r="JBC432" s="472"/>
      <c r="JBD432" s="472"/>
      <c r="JBE432" s="472"/>
      <c r="JBF432" s="472"/>
      <c r="JBG432" s="472"/>
      <c r="JBH432" s="472"/>
      <c r="JBI432" s="472"/>
      <c r="JBJ432" s="472"/>
      <c r="JBK432" s="472"/>
      <c r="JBL432" s="472"/>
      <c r="JBM432" s="472"/>
      <c r="JBN432" s="472"/>
      <c r="JBO432" s="472"/>
      <c r="JBP432" s="472"/>
      <c r="JBQ432" s="472"/>
      <c r="JBR432" s="472"/>
      <c r="JBS432" s="472"/>
      <c r="JBT432" s="472"/>
      <c r="JBU432" s="472"/>
      <c r="JBV432" s="472"/>
      <c r="JBW432" s="472"/>
      <c r="JBX432" s="472"/>
      <c r="JBY432" s="472"/>
      <c r="JBZ432" s="472"/>
      <c r="JCA432" s="472"/>
      <c r="JCB432" s="472"/>
      <c r="JCC432" s="472"/>
      <c r="JCD432" s="472"/>
      <c r="JCE432" s="472"/>
      <c r="JCF432" s="472"/>
      <c r="JCG432" s="472"/>
      <c r="JCH432" s="472"/>
      <c r="JCI432" s="472"/>
      <c r="JCJ432" s="472"/>
      <c r="JCK432" s="472"/>
      <c r="JCL432" s="472"/>
      <c r="JCM432" s="472"/>
      <c r="JCN432" s="472"/>
      <c r="JCO432" s="472"/>
      <c r="JCP432" s="472"/>
      <c r="JCQ432" s="472"/>
      <c r="JCR432" s="472"/>
      <c r="JCS432" s="472"/>
      <c r="JCT432" s="472"/>
      <c r="JCU432" s="472"/>
      <c r="JCV432" s="472"/>
      <c r="JCW432" s="472"/>
      <c r="JCX432" s="472"/>
      <c r="JCY432" s="472"/>
      <c r="JCZ432" s="472"/>
      <c r="JDA432" s="472"/>
      <c r="JDB432" s="472"/>
      <c r="JDC432" s="472"/>
      <c r="JDD432" s="472"/>
      <c r="JDE432" s="472"/>
      <c r="JDF432" s="472"/>
      <c r="JDG432" s="472"/>
      <c r="JDH432" s="472"/>
      <c r="JDI432" s="472"/>
      <c r="JDJ432" s="472"/>
      <c r="JDK432" s="472"/>
      <c r="JDL432" s="472"/>
      <c r="JDM432" s="472"/>
      <c r="JDN432" s="472"/>
      <c r="JDO432" s="472"/>
      <c r="JDP432" s="472"/>
      <c r="JDQ432" s="472"/>
      <c r="JDR432" s="472"/>
      <c r="JDS432" s="472"/>
      <c r="JDT432" s="472"/>
      <c r="JDU432" s="472"/>
      <c r="JDV432" s="472"/>
      <c r="JDW432" s="472"/>
      <c r="JDX432" s="472"/>
      <c r="JDY432" s="472"/>
      <c r="JDZ432" s="472"/>
      <c r="JEA432" s="472"/>
      <c r="JEB432" s="472"/>
      <c r="JEC432" s="472"/>
      <c r="JED432" s="472"/>
      <c r="JEE432" s="472"/>
      <c r="JEF432" s="472"/>
      <c r="JEG432" s="472"/>
      <c r="JEH432" s="472"/>
      <c r="JEI432" s="472"/>
      <c r="JEJ432" s="472"/>
      <c r="JEK432" s="472"/>
      <c r="JEL432" s="472"/>
      <c r="JEM432" s="472"/>
      <c r="JEN432" s="472"/>
      <c r="JEO432" s="472"/>
      <c r="JEP432" s="472"/>
      <c r="JEQ432" s="472"/>
      <c r="JER432" s="472"/>
      <c r="JES432" s="472"/>
      <c r="JET432" s="472"/>
      <c r="JEU432" s="472"/>
      <c r="JEV432" s="472"/>
      <c r="JEW432" s="472"/>
      <c r="JEX432" s="472"/>
      <c r="JEY432" s="472"/>
      <c r="JEZ432" s="472"/>
      <c r="JFC432" s="472"/>
      <c r="JFD432" s="472"/>
      <c r="JFE432" s="472"/>
      <c r="JFF432" s="472"/>
      <c r="JFG432" s="472"/>
      <c r="JFH432" s="472"/>
      <c r="JFI432" s="472"/>
      <c r="JFJ432" s="472"/>
      <c r="JFK432" s="472"/>
      <c r="JFL432" s="472"/>
      <c r="JFM432" s="472"/>
      <c r="JFN432" s="472"/>
      <c r="JFO432" s="472"/>
      <c r="JFP432" s="472"/>
      <c r="JFQ432" s="472"/>
      <c r="JFR432" s="472"/>
      <c r="JFS432" s="472"/>
      <c r="JFT432" s="472"/>
      <c r="JFU432" s="472"/>
      <c r="JFV432" s="472"/>
      <c r="JFW432" s="472"/>
      <c r="JFX432" s="472"/>
      <c r="JFY432" s="472"/>
      <c r="JFZ432" s="472"/>
      <c r="JGA432" s="472"/>
      <c r="JGB432" s="472"/>
      <c r="JGC432" s="472"/>
      <c r="JGD432" s="472"/>
      <c r="JGE432" s="472"/>
      <c r="JGF432" s="472"/>
      <c r="JGG432" s="472"/>
      <c r="JGH432" s="472"/>
      <c r="JGI432" s="472"/>
      <c r="JGJ432" s="472"/>
      <c r="JGK432" s="472"/>
      <c r="JGL432" s="472"/>
      <c r="JGM432" s="472"/>
      <c r="JGN432" s="472"/>
      <c r="JGO432" s="472"/>
      <c r="JGP432" s="472"/>
      <c r="JGQ432" s="472"/>
      <c r="JGR432" s="472"/>
      <c r="JGS432" s="472"/>
      <c r="JGT432" s="472"/>
      <c r="JGU432" s="472"/>
      <c r="JGV432" s="472"/>
      <c r="JGW432" s="472"/>
      <c r="JGX432" s="472"/>
      <c r="JGY432" s="472"/>
      <c r="JGZ432" s="472"/>
      <c r="JHA432" s="472"/>
      <c r="JHB432" s="472"/>
      <c r="JHC432" s="472"/>
      <c r="JHD432" s="472"/>
      <c r="JHE432" s="472"/>
      <c r="JHF432" s="472"/>
      <c r="JHG432" s="472"/>
      <c r="JHH432" s="472"/>
      <c r="JHI432" s="472"/>
      <c r="JHJ432" s="472"/>
      <c r="JHK432" s="472"/>
      <c r="JHL432" s="472"/>
      <c r="JHM432" s="472"/>
      <c r="JHN432" s="472"/>
      <c r="JHO432" s="472"/>
      <c r="JHP432" s="472"/>
      <c r="JHQ432" s="472"/>
      <c r="JHR432" s="472"/>
      <c r="JHS432" s="472"/>
      <c r="JHT432" s="472"/>
      <c r="JHU432" s="472"/>
      <c r="JHV432" s="472"/>
      <c r="JHW432" s="472"/>
      <c r="JHX432" s="472"/>
      <c r="JHY432" s="472"/>
      <c r="JHZ432" s="472"/>
      <c r="JIA432" s="472"/>
      <c r="JIB432" s="472"/>
      <c r="JIC432" s="472"/>
      <c r="JID432" s="472"/>
      <c r="JIE432" s="472"/>
      <c r="JIF432" s="472"/>
      <c r="JIG432" s="472"/>
      <c r="JIH432" s="472"/>
      <c r="JII432" s="472"/>
      <c r="JIJ432" s="472"/>
      <c r="JIK432" s="472"/>
      <c r="JIL432" s="472"/>
      <c r="JIM432" s="472"/>
      <c r="JIN432" s="472"/>
      <c r="JIO432" s="472"/>
      <c r="JIP432" s="472"/>
      <c r="JIQ432" s="472"/>
      <c r="JIR432" s="472"/>
      <c r="JIS432" s="472"/>
      <c r="JIT432" s="472"/>
      <c r="JIU432" s="472"/>
      <c r="JIV432" s="472"/>
      <c r="JIW432" s="472"/>
      <c r="JIX432" s="472"/>
      <c r="JIY432" s="472"/>
      <c r="JIZ432" s="472"/>
      <c r="JJA432" s="472"/>
      <c r="JJB432" s="472"/>
      <c r="JJC432" s="472"/>
      <c r="JJD432" s="472"/>
      <c r="JJE432" s="472"/>
      <c r="JJF432" s="472"/>
      <c r="JJG432" s="472"/>
      <c r="JJH432" s="472"/>
      <c r="JJI432" s="472"/>
      <c r="JJJ432" s="472"/>
      <c r="JJK432" s="472"/>
      <c r="JJL432" s="472"/>
      <c r="JJM432" s="472"/>
      <c r="JJN432" s="472"/>
      <c r="JJO432" s="472"/>
      <c r="JJP432" s="472"/>
      <c r="JJQ432" s="472"/>
      <c r="JJR432" s="472"/>
      <c r="JJS432" s="472"/>
      <c r="JJT432" s="472"/>
      <c r="JJU432" s="472"/>
      <c r="JJV432" s="472"/>
      <c r="JJW432" s="472"/>
      <c r="JJX432" s="472"/>
      <c r="JJY432" s="472"/>
      <c r="JJZ432" s="472"/>
      <c r="JKA432" s="472"/>
      <c r="JKB432" s="472"/>
      <c r="JKC432" s="472"/>
      <c r="JKD432" s="472"/>
      <c r="JKE432" s="472"/>
      <c r="JKF432" s="472"/>
      <c r="JKG432" s="472"/>
      <c r="JKH432" s="472"/>
      <c r="JKI432" s="472"/>
      <c r="JKJ432" s="472"/>
      <c r="JKK432" s="472"/>
      <c r="JKL432" s="472"/>
      <c r="JKM432" s="472"/>
      <c r="JKN432" s="472"/>
      <c r="JKO432" s="472"/>
      <c r="JKP432" s="472"/>
      <c r="JKQ432" s="472"/>
      <c r="JKR432" s="472"/>
      <c r="JKS432" s="472"/>
      <c r="JKT432" s="472"/>
      <c r="JKU432" s="472"/>
      <c r="JKV432" s="472"/>
      <c r="JKW432" s="472"/>
      <c r="JKX432" s="472"/>
      <c r="JKY432" s="472"/>
      <c r="JKZ432" s="472"/>
      <c r="JLA432" s="472"/>
      <c r="JLB432" s="472"/>
      <c r="JLC432" s="472"/>
      <c r="JLD432" s="472"/>
      <c r="JLE432" s="472"/>
      <c r="JLF432" s="472"/>
      <c r="JLG432" s="472"/>
      <c r="JLH432" s="472"/>
      <c r="JLI432" s="472"/>
      <c r="JLJ432" s="472"/>
      <c r="JLK432" s="472"/>
      <c r="JLL432" s="472"/>
      <c r="JLM432" s="472"/>
      <c r="JLN432" s="472"/>
      <c r="JLO432" s="472"/>
      <c r="JLP432" s="472"/>
      <c r="JLQ432" s="472"/>
      <c r="JLR432" s="472"/>
      <c r="JLS432" s="472"/>
      <c r="JLT432" s="472"/>
      <c r="JLU432" s="472"/>
      <c r="JLV432" s="472"/>
      <c r="JLW432" s="472"/>
      <c r="JLX432" s="472"/>
      <c r="JLY432" s="472"/>
      <c r="JLZ432" s="472"/>
      <c r="JMA432" s="472"/>
      <c r="JMB432" s="472"/>
      <c r="JMC432" s="472"/>
      <c r="JMD432" s="472"/>
      <c r="JME432" s="472"/>
      <c r="JMF432" s="472"/>
      <c r="JMG432" s="472"/>
      <c r="JMH432" s="472"/>
      <c r="JMI432" s="472"/>
      <c r="JMJ432" s="472"/>
      <c r="JMK432" s="472"/>
      <c r="JML432" s="472"/>
      <c r="JMM432" s="472"/>
      <c r="JMN432" s="472"/>
      <c r="JMO432" s="472"/>
      <c r="JMP432" s="472"/>
      <c r="JMQ432" s="472"/>
      <c r="JMR432" s="472"/>
      <c r="JMS432" s="472"/>
      <c r="JMT432" s="472"/>
      <c r="JMU432" s="472"/>
      <c r="JMV432" s="472"/>
      <c r="JMW432" s="472"/>
      <c r="JMX432" s="472"/>
      <c r="JMY432" s="472"/>
      <c r="JMZ432" s="472"/>
      <c r="JNA432" s="472"/>
      <c r="JNB432" s="472"/>
      <c r="JNC432" s="472"/>
      <c r="JND432" s="472"/>
      <c r="JNE432" s="472"/>
      <c r="JNF432" s="472"/>
      <c r="JNG432" s="472"/>
      <c r="JNH432" s="472"/>
      <c r="JNI432" s="472"/>
      <c r="JNJ432" s="472"/>
      <c r="JNK432" s="472"/>
      <c r="JNL432" s="472"/>
      <c r="JNM432" s="472"/>
      <c r="JNN432" s="472"/>
      <c r="JNO432" s="472"/>
      <c r="JNP432" s="472"/>
      <c r="JNQ432" s="472"/>
      <c r="JNR432" s="472"/>
      <c r="JNS432" s="472"/>
      <c r="JNT432" s="472"/>
      <c r="JNU432" s="472"/>
      <c r="JNV432" s="472"/>
      <c r="JNW432" s="472"/>
      <c r="JNX432" s="472"/>
      <c r="JNY432" s="472"/>
      <c r="JNZ432" s="472"/>
      <c r="JOA432" s="472"/>
      <c r="JOB432" s="472"/>
      <c r="JOC432" s="472"/>
      <c r="JOD432" s="472"/>
      <c r="JOE432" s="472"/>
      <c r="JOF432" s="472"/>
      <c r="JOG432" s="472"/>
      <c r="JOH432" s="472"/>
      <c r="JOI432" s="472"/>
      <c r="JOJ432" s="472"/>
      <c r="JOK432" s="472"/>
      <c r="JOL432" s="472"/>
      <c r="JOM432" s="472"/>
      <c r="JON432" s="472"/>
      <c r="JOO432" s="472"/>
      <c r="JOP432" s="472"/>
      <c r="JOQ432" s="472"/>
      <c r="JOR432" s="472"/>
      <c r="JOS432" s="472"/>
      <c r="JOT432" s="472"/>
      <c r="JOU432" s="472"/>
      <c r="JOV432" s="472"/>
      <c r="JOY432" s="472"/>
      <c r="JOZ432" s="472"/>
      <c r="JPA432" s="472"/>
      <c r="JPB432" s="472"/>
      <c r="JPC432" s="472"/>
      <c r="JPD432" s="472"/>
      <c r="JPE432" s="472"/>
      <c r="JPF432" s="472"/>
      <c r="JPG432" s="472"/>
      <c r="JPH432" s="472"/>
      <c r="JPI432" s="472"/>
      <c r="JPJ432" s="472"/>
      <c r="JPK432" s="472"/>
      <c r="JPL432" s="472"/>
      <c r="JPM432" s="472"/>
      <c r="JPN432" s="472"/>
      <c r="JPO432" s="472"/>
      <c r="JPP432" s="472"/>
      <c r="JPQ432" s="472"/>
      <c r="JPR432" s="472"/>
      <c r="JPS432" s="472"/>
      <c r="JPT432" s="472"/>
      <c r="JPU432" s="472"/>
      <c r="JPV432" s="472"/>
      <c r="JPW432" s="472"/>
      <c r="JPX432" s="472"/>
      <c r="JPY432" s="472"/>
      <c r="JPZ432" s="472"/>
      <c r="JQA432" s="472"/>
      <c r="JQB432" s="472"/>
      <c r="JQC432" s="472"/>
      <c r="JQD432" s="472"/>
      <c r="JQE432" s="472"/>
      <c r="JQF432" s="472"/>
      <c r="JQG432" s="472"/>
      <c r="JQH432" s="472"/>
      <c r="JQI432" s="472"/>
      <c r="JQJ432" s="472"/>
      <c r="JQK432" s="472"/>
      <c r="JQL432" s="472"/>
      <c r="JQM432" s="472"/>
      <c r="JQN432" s="472"/>
      <c r="JQO432" s="472"/>
      <c r="JQP432" s="472"/>
      <c r="JQQ432" s="472"/>
      <c r="JQR432" s="472"/>
      <c r="JQS432" s="472"/>
      <c r="JQT432" s="472"/>
      <c r="JQU432" s="472"/>
      <c r="JQV432" s="472"/>
      <c r="JQW432" s="472"/>
      <c r="JQX432" s="472"/>
      <c r="JQY432" s="472"/>
      <c r="JQZ432" s="472"/>
      <c r="JRA432" s="472"/>
      <c r="JRB432" s="472"/>
      <c r="JRC432" s="472"/>
      <c r="JRD432" s="472"/>
      <c r="JRE432" s="472"/>
      <c r="JRF432" s="472"/>
      <c r="JRG432" s="472"/>
      <c r="JRH432" s="472"/>
      <c r="JRI432" s="472"/>
      <c r="JRJ432" s="472"/>
      <c r="JRK432" s="472"/>
      <c r="JRL432" s="472"/>
      <c r="JRM432" s="472"/>
      <c r="JRN432" s="472"/>
      <c r="JRO432" s="472"/>
      <c r="JRP432" s="472"/>
      <c r="JRQ432" s="472"/>
      <c r="JRR432" s="472"/>
      <c r="JRS432" s="472"/>
      <c r="JRT432" s="472"/>
      <c r="JRU432" s="472"/>
      <c r="JRV432" s="472"/>
      <c r="JRW432" s="472"/>
      <c r="JRX432" s="472"/>
      <c r="JRY432" s="472"/>
      <c r="JRZ432" s="472"/>
      <c r="JSA432" s="472"/>
      <c r="JSB432" s="472"/>
      <c r="JSC432" s="472"/>
      <c r="JSD432" s="472"/>
      <c r="JSE432" s="472"/>
      <c r="JSF432" s="472"/>
      <c r="JSG432" s="472"/>
      <c r="JSH432" s="472"/>
      <c r="JSI432" s="472"/>
      <c r="JSJ432" s="472"/>
      <c r="JSK432" s="472"/>
      <c r="JSL432" s="472"/>
      <c r="JSM432" s="472"/>
      <c r="JSN432" s="472"/>
      <c r="JSO432" s="472"/>
      <c r="JSP432" s="472"/>
      <c r="JSQ432" s="472"/>
      <c r="JSR432" s="472"/>
      <c r="JSS432" s="472"/>
      <c r="JST432" s="472"/>
      <c r="JSU432" s="472"/>
      <c r="JSV432" s="472"/>
      <c r="JSW432" s="472"/>
      <c r="JSX432" s="472"/>
      <c r="JSY432" s="472"/>
      <c r="JSZ432" s="472"/>
      <c r="JTA432" s="472"/>
      <c r="JTB432" s="472"/>
      <c r="JTC432" s="472"/>
      <c r="JTD432" s="472"/>
      <c r="JTE432" s="472"/>
      <c r="JTF432" s="472"/>
      <c r="JTG432" s="472"/>
      <c r="JTH432" s="472"/>
      <c r="JTI432" s="472"/>
      <c r="JTJ432" s="472"/>
      <c r="JTK432" s="472"/>
      <c r="JTL432" s="472"/>
      <c r="JTM432" s="472"/>
      <c r="JTN432" s="472"/>
      <c r="JTO432" s="472"/>
      <c r="JTP432" s="472"/>
      <c r="JTQ432" s="472"/>
      <c r="JTR432" s="472"/>
      <c r="JTS432" s="472"/>
      <c r="JTT432" s="472"/>
      <c r="JTU432" s="472"/>
      <c r="JTV432" s="472"/>
      <c r="JTW432" s="472"/>
      <c r="JTX432" s="472"/>
      <c r="JTY432" s="472"/>
      <c r="JTZ432" s="472"/>
      <c r="JUA432" s="472"/>
      <c r="JUB432" s="472"/>
      <c r="JUC432" s="472"/>
      <c r="JUD432" s="472"/>
      <c r="JUE432" s="472"/>
      <c r="JUF432" s="472"/>
      <c r="JUG432" s="472"/>
      <c r="JUH432" s="472"/>
      <c r="JUI432" s="472"/>
      <c r="JUJ432" s="472"/>
      <c r="JUK432" s="472"/>
      <c r="JUL432" s="472"/>
      <c r="JUM432" s="472"/>
      <c r="JUN432" s="472"/>
      <c r="JUO432" s="472"/>
      <c r="JUP432" s="472"/>
      <c r="JUQ432" s="472"/>
      <c r="JUR432" s="472"/>
      <c r="JUS432" s="472"/>
      <c r="JUT432" s="472"/>
      <c r="JUU432" s="472"/>
      <c r="JUV432" s="472"/>
      <c r="JUW432" s="472"/>
      <c r="JUX432" s="472"/>
      <c r="JUY432" s="472"/>
      <c r="JUZ432" s="472"/>
      <c r="JVA432" s="472"/>
      <c r="JVB432" s="472"/>
      <c r="JVC432" s="472"/>
      <c r="JVD432" s="472"/>
      <c r="JVE432" s="472"/>
      <c r="JVF432" s="472"/>
      <c r="JVG432" s="472"/>
      <c r="JVH432" s="472"/>
      <c r="JVI432" s="472"/>
      <c r="JVJ432" s="472"/>
      <c r="JVK432" s="472"/>
      <c r="JVL432" s="472"/>
      <c r="JVM432" s="472"/>
      <c r="JVN432" s="472"/>
      <c r="JVO432" s="472"/>
      <c r="JVP432" s="472"/>
      <c r="JVQ432" s="472"/>
      <c r="JVR432" s="472"/>
      <c r="JVS432" s="472"/>
      <c r="JVT432" s="472"/>
      <c r="JVU432" s="472"/>
      <c r="JVV432" s="472"/>
      <c r="JVW432" s="472"/>
      <c r="JVX432" s="472"/>
      <c r="JVY432" s="472"/>
      <c r="JVZ432" s="472"/>
      <c r="JWA432" s="472"/>
      <c r="JWB432" s="472"/>
      <c r="JWC432" s="472"/>
      <c r="JWD432" s="472"/>
      <c r="JWE432" s="472"/>
      <c r="JWF432" s="472"/>
      <c r="JWG432" s="472"/>
      <c r="JWH432" s="472"/>
      <c r="JWI432" s="472"/>
      <c r="JWJ432" s="472"/>
      <c r="JWK432" s="472"/>
      <c r="JWL432" s="472"/>
      <c r="JWM432" s="472"/>
      <c r="JWN432" s="472"/>
      <c r="JWO432" s="472"/>
      <c r="JWP432" s="472"/>
      <c r="JWQ432" s="472"/>
      <c r="JWR432" s="472"/>
      <c r="JWS432" s="472"/>
      <c r="JWT432" s="472"/>
      <c r="JWU432" s="472"/>
      <c r="JWV432" s="472"/>
      <c r="JWW432" s="472"/>
      <c r="JWX432" s="472"/>
      <c r="JWY432" s="472"/>
      <c r="JWZ432" s="472"/>
      <c r="JXA432" s="472"/>
      <c r="JXB432" s="472"/>
      <c r="JXC432" s="472"/>
      <c r="JXD432" s="472"/>
      <c r="JXE432" s="472"/>
      <c r="JXF432" s="472"/>
      <c r="JXG432" s="472"/>
      <c r="JXH432" s="472"/>
      <c r="JXI432" s="472"/>
      <c r="JXJ432" s="472"/>
      <c r="JXK432" s="472"/>
      <c r="JXL432" s="472"/>
      <c r="JXM432" s="472"/>
      <c r="JXN432" s="472"/>
      <c r="JXO432" s="472"/>
      <c r="JXP432" s="472"/>
      <c r="JXQ432" s="472"/>
      <c r="JXR432" s="472"/>
      <c r="JXS432" s="472"/>
      <c r="JXT432" s="472"/>
      <c r="JXU432" s="472"/>
      <c r="JXV432" s="472"/>
      <c r="JXW432" s="472"/>
      <c r="JXX432" s="472"/>
      <c r="JXY432" s="472"/>
      <c r="JXZ432" s="472"/>
      <c r="JYA432" s="472"/>
      <c r="JYB432" s="472"/>
      <c r="JYC432" s="472"/>
      <c r="JYD432" s="472"/>
      <c r="JYE432" s="472"/>
      <c r="JYF432" s="472"/>
      <c r="JYG432" s="472"/>
      <c r="JYH432" s="472"/>
      <c r="JYI432" s="472"/>
      <c r="JYJ432" s="472"/>
      <c r="JYK432" s="472"/>
      <c r="JYL432" s="472"/>
      <c r="JYM432" s="472"/>
      <c r="JYN432" s="472"/>
      <c r="JYO432" s="472"/>
      <c r="JYP432" s="472"/>
      <c r="JYQ432" s="472"/>
      <c r="JYR432" s="472"/>
      <c r="JYU432" s="472"/>
      <c r="JYV432" s="472"/>
      <c r="JYW432" s="472"/>
      <c r="JYX432" s="472"/>
      <c r="JYY432" s="472"/>
      <c r="JYZ432" s="472"/>
      <c r="JZA432" s="472"/>
      <c r="JZB432" s="472"/>
      <c r="JZC432" s="472"/>
      <c r="JZD432" s="472"/>
      <c r="JZE432" s="472"/>
      <c r="JZF432" s="472"/>
      <c r="JZG432" s="472"/>
      <c r="JZH432" s="472"/>
      <c r="JZI432" s="472"/>
      <c r="JZJ432" s="472"/>
      <c r="JZK432" s="472"/>
      <c r="JZL432" s="472"/>
      <c r="JZM432" s="472"/>
      <c r="JZN432" s="472"/>
      <c r="JZO432" s="472"/>
      <c r="JZP432" s="472"/>
      <c r="JZQ432" s="472"/>
      <c r="JZR432" s="472"/>
      <c r="JZS432" s="472"/>
      <c r="JZT432" s="472"/>
      <c r="JZU432" s="472"/>
      <c r="JZV432" s="472"/>
      <c r="JZW432" s="472"/>
      <c r="JZX432" s="472"/>
      <c r="JZY432" s="472"/>
      <c r="JZZ432" s="472"/>
      <c r="KAA432" s="472"/>
      <c r="KAB432" s="472"/>
      <c r="KAC432" s="472"/>
      <c r="KAD432" s="472"/>
      <c r="KAE432" s="472"/>
      <c r="KAF432" s="472"/>
      <c r="KAG432" s="472"/>
      <c r="KAH432" s="472"/>
      <c r="KAI432" s="472"/>
      <c r="KAJ432" s="472"/>
      <c r="KAK432" s="472"/>
      <c r="KAL432" s="472"/>
      <c r="KAM432" s="472"/>
      <c r="KAN432" s="472"/>
      <c r="KAO432" s="472"/>
      <c r="KAP432" s="472"/>
      <c r="KAQ432" s="472"/>
      <c r="KAR432" s="472"/>
      <c r="KAS432" s="472"/>
      <c r="KAT432" s="472"/>
      <c r="KAU432" s="472"/>
      <c r="KAV432" s="472"/>
      <c r="KAW432" s="472"/>
      <c r="KAX432" s="472"/>
      <c r="KAY432" s="472"/>
      <c r="KAZ432" s="472"/>
      <c r="KBA432" s="472"/>
      <c r="KBB432" s="472"/>
      <c r="KBC432" s="472"/>
      <c r="KBD432" s="472"/>
      <c r="KBE432" s="472"/>
      <c r="KBF432" s="472"/>
      <c r="KBG432" s="472"/>
      <c r="KBH432" s="472"/>
      <c r="KBI432" s="472"/>
      <c r="KBJ432" s="472"/>
      <c r="KBK432" s="472"/>
      <c r="KBL432" s="472"/>
      <c r="KBM432" s="472"/>
      <c r="KBN432" s="472"/>
      <c r="KBO432" s="472"/>
      <c r="KBP432" s="472"/>
      <c r="KBQ432" s="472"/>
      <c r="KBR432" s="472"/>
      <c r="KBS432" s="472"/>
      <c r="KBT432" s="472"/>
      <c r="KBU432" s="472"/>
      <c r="KBV432" s="472"/>
      <c r="KBW432" s="472"/>
      <c r="KBX432" s="472"/>
      <c r="KBY432" s="472"/>
      <c r="KBZ432" s="472"/>
      <c r="KCA432" s="472"/>
      <c r="KCB432" s="472"/>
      <c r="KCC432" s="472"/>
      <c r="KCD432" s="472"/>
      <c r="KCE432" s="472"/>
      <c r="KCF432" s="472"/>
      <c r="KCG432" s="472"/>
      <c r="KCH432" s="472"/>
      <c r="KCI432" s="472"/>
      <c r="KCJ432" s="472"/>
      <c r="KCK432" s="472"/>
      <c r="KCL432" s="472"/>
      <c r="KCM432" s="472"/>
      <c r="KCN432" s="472"/>
      <c r="KCO432" s="472"/>
      <c r="KCP432" s="472"/>
      <c r="KCQ432" s="472"/>
      <c r="KCR432" s="472"/>
      <c r="KCS432" s="472"/>
      <c r="KCT432" s="472"/>
      <c r="KCU432" s="472"/>
      <c r="KCV432" s="472"/>
      <c r="KCW432" s="472"/>
      <c r="KCX432" s="472"/>
      <c r="KCY432" s="472"/>
      <c r="KCZ432" s="472"/>
      <c r="KDA432" s="472"/>
      <c r="KDB432" s="472"/>
      <c r="KDC432" s="472"/>
      <c r="KDD432" s="472"/>
      <c r="KDE432" s="472"/>
      <c r="KDF432" s="472"/>
      <c r="KDG432" s="472"/>
      <c r="KDH432" s="472"/>
      <c r="KDI432" s="472"/>
      <c r="KDJ432" s="472"/>
      <c r="KDK432" s="472"/>
      <c r="KDL432" s="472"/>
      <c r="KDM432" s="472"/>
      <c r="KDN432" s="472"/>
      <c r="KDO432" s="472"/>
      <c r="KDP432" s="472"/>
      <c r="KDQ432" s="472"/>
      <c r="KDR432" s="472"/>
      <c r="KDS432" s="472"/>
      <c r="KDT432" s="472"/>
      <c r="KDU432" s="472"/>
      <c r="KDV432" s="472"/>
      <c r="KDW432" s="472"/>
      <c r="KDX432" s="472"/>
      <c r="KDY432" s="472"/>
      <c r="KDZ432" s="472"/>
      <c r="KEA432" s="472"/>
      <c r="KEB432" s="472"/>
      <c r="KEC432" s="472"/>
      <c r="KED432" s="472"/>
      <c r="KEE432" s="472"/>
      <c r="KEF432" s="472"/>
      <c r="KEG432" s="472"/>
      <c r="KEH432" s="472"/>
      <c r="KEI432" s="472"/>
      <c r="KEJ432" s="472"/>
      <c r="KEK432" s="472"/>
      <c r="KEL432" s="472"/>
      <c r="KEM432" s="472"/>
      <c r="KEN432" s="472"/>
      <c r="KEO432" s="472"/>
      <c r="KEP432" s="472"/>
      <c r="KEQ432" s="472"/>
      <c r="KER432" s="472"/>
      <c r="KES432" s="472"/>
      <c r="KET432" s="472"/>
      <c r="KEU432" s="472"/>
      <c r="KEV432" s="472"/>
      <c r="KEW432" s="472"/>
      <c r="KEX432" s="472"/>
      <c r="KEY432" s="472"/>
      <c r="KEZ432" s="472"/>
      <c r="KFA432" s="472"/>
      <c r="KFB432" s="472"/>
      <c r="KFC432" s="472"/>
      <c r="KFD432" s="472"/>
      <c r="KFE432" s="472"/>
      <c r="KFF432" s="472"/>
      <c r="KFG432" s="472"/>
      <c r="KFH432" s="472"/>
      <c r="KFI432" s="472"/>
      <c r="KFJ432" s="472"/>
      <c r="KFK432" s="472"/>
      <c r="KFL432" s="472"/>
      <c r="KFM432" s="472"/>
      <c r="KFN432" s="472"/>
      <c r="KFO432" s="472"/>
      <c r="KFP432" s="472"/>
      <c r="KFQ432" s="472"/>
      <c r="KFR432" s="472"/>
      <c r="KFS432" s="472"/>
      <c r="KFT432" s="472"/>
      <c r="KFU432" s="472"/>
      <c r="KFV432" s="472"/>
      <c r="KFW432" s="472"/>
      <c r="KFX432" s="472"/>
      <c r="KFY432" s="472"/>
      <c r="KFZ432" s="472"/>
      <c r="KGA432" s="472"/>
      <c r="KGB432" s="472"/>
      <c r="KGC432" s="472"/>
      <c r="KGD432" s="472"/>
      <c r="KGE432" s="472"/>
      <c r="KGF432" s="472"/>
      <c r="KGG432" s="472"/>
      <c r="KGH432" s="472"/>
      <c r="KGI432" s="472"/>
      <c r="KGJ432" s="472"/>
      <c r="KGK432" s="472"/>
      <c r="KGL432" s="472"/>
      <c r="KGM432" s="472"/>
      <c r="KGN432" s="472"/>
      <c r="KGO432" s="472"/>
      <c r="KGP432" s="472"/>
      <c r="KGQ432" s="472"/>
      <c r="KGR432" s="472"/>
      <c r="KGS432" s="472"/>
      <c r="KGT432" s="472"/>
      <c r="KGU432" s="472"/>
      <c r="KGV432" s="472"/>
      <c r="KGW432" s="472"/>
      <c r="KGX432" s="472"/>
      <c r="KGY432" s="472"/>
      <c r="KGZ432" s="472"/>
      <c r="KHA432" s="472"/>
      <c r="KHB432" s="472"/>
      <c r="KHC432" s="472"/>
      <c r="KHD432" s="472"/>
      <c r="KHE432" s="472"/>
      <c r="KHF432" s="472"/>
      <c r="KHG432" s="472"/>
      <c r="KHH432" s="472"/>
      <c r="KHI432" s="472"/>
      <c r="KHJ432" s="472"/>
      <c r="KHK432" s="472"/>
      <c r="KHL432" s="472"/>
      <c r="KHM432" s="472"/>
      <c r="KHN432" s="472"/>
      <c r="KHO432" s="472"/>
      <c r="KHP432" s="472"/>
      <c r="KHQ432" s="472"/>
      <c r="KHR432" s="472"/>
      <c r="KHS432" s="472"/>
      <c r="KHT432" s="472"/>
      <c r="KHU432" s="472"/>
      <c r="KHV432" s="472"/>
      <c r="KHW432" s="472"/>
      <c r="KHX432" s="472"/>
      <c r="KHY432" s="472"/>
      <c r="KHZ432" s="472"/>
      <c r="KIA432" s="472"/>
      <c r="KIB432" s="472"/>
      <c r="KIC432" s="472"/>
      <c r="KID432" s="472"/>
      <c r="KIE432" s="472"/>
      <c r="KIF432" s="472"/>
      <c r="KIG432" s="472"/>
      <c r="KIH432" s="472"/>
      <c r="KII432" s="472"/>
      <c r="KIJ432" s="472"/>
      <c r="KIK432" s="472"/>
      <c r="KIL432" s="472"/>
      <c r="KIM432" s="472"/>
      <c r="KIN432" s="472"/>
      <c r="KIQ432" s="472"/>
      <c r="KIR432" s="472"/>
      <c r="KIS432" s="472"/>
      <c r="KIT432" s="472"/>
      <c r="KIU432" s="472"/>
      <c r="KIV432" s="472"/>
      <c r="KIW432" s="472"/>
      <c r="KIX432" s="472"/>
      <c r="KIY432" s="472"/>
      <c r="KIZ432" s="472"/>
      <c r="KJA432" s="472"/>
      <c r="KJB432" s="472"/>
      <c r="KJC432" s="472"/>
      <c r="KJD432" s="472"/>
      <c r="KJE432" s="472"/>
      <c r="KJF432" s="472"/>
      <c r="KJG432" s="472"/>
      <c r="KJH432" s="472"/>
      <c r="KJI432" s="472"/>
      <c r="KJJ432" s="472"/>
      <c r="KJK432" s="472"/>
      <c r="KJL432" s="472"/>
      <c r="KJM432" s="472"/>
      <c r="KJN432" s="472"/>
      <c r="KJO432" s="472"/>
      <c r="KJP432" s="472"/>
      <c r="KJQ432" s="472"/>
      <c r="KJR432" s="472"/>
      <c r="KJS432" s="472"/>
      <c r="KJT432" s="472"/>
      <c r="KJU432" s="472"/>
      <c r="KJV432" s="472"/>
      <c r="KJW432" s="472"/>
      <c r="KJX432" s="472"/>
      <c r="KJY432" s="472"/>
      <c r="KJZ432" s="472"/>
      <c r="KKA432" s="472"/>
      <c r="KKB432" s="472"/>
      <c r="KKC432" s="472"/>
      <c r="KKD432" s="472"/>
      <c r="KKE432" s="472"/>
      <c r="KKF432" s="472"/>
      <c r="KKG432" s="472"/>
      <c r="KKH432" s="472"/>
      <c r="KKI432" s="472"/>
      <c r="KKJ432" s="472"/>
      <c r="KKK432" s="472"/>
      <c r="KKL432" s="472"/>
      <c r="KKM432" s="472"/>
      <c r="KKN432" s="472"/>
      <c r="KKO432" s="472"/>
      <c r="KKP432" s="472"/>
      <c r="KKQ432" s="472"/>
      <c r="KKR432" s="472"/>
      <c r="KKS432" s="472"/>
      <c r="KKT432" s="472"/>
      <c r="KKU432" s="472"/>
      <c r="KKV432" s="472"/>
      <c r="KKW432" s="472"/>
      <c r="KKX432" s="472"/>
      <c r="KKY432" s="472"/>
      <c r="KKZ432" s="472"/>
      <c r="KLA432" s="472"/>
      <c r="KLB432" s="472"/>
      <c r="KLC432" s="472"/>
      <c r="KLD432" s="472"/>
      <c r="KLE432" s="472"/>
      <c r="KLF432" s="472"/>
      <c r="KLG432" s="472"/>
      <c r="KLH432" s="472"/>
      <c r="KLI432" s="472"/>
      <c r="KLJ432" s="472"/>
      <c r="KLK432" s="472"/>
      <c r="KLL432" s="472"/>
      <c r="KLM432" s="472"/>
      <c r="KLN432" s="472"/>
      <c r="KLO432" s="472"/>
      <c r="KLP432" s="472"/>
      <c r="KLQ432" s="472"/>
      <c r="KLR432" s="472"/>
      <c r="KLS432" s="472"/>
      <c r="KLT432" s="472"/>
      <c r="KLU432" s="472"/>
      <c r="KLV432" s="472"/>
      <c r="KLW432" s="472"/>
      <c r="KLX432" s="472"/>
      <c r="KLY432" s="472"/>
      <c r="KLZ432" s="472"/>
      <c r="KMA432" s="472"/>
      <c r="KMB432" s="472"/>
      <c r="KMC432" s="472"/>
      <c r="KMD432" s="472"/>
      <c r="KME432" s="472"/>
      <c r="KMF432" s="472"/>
      <c r="KMG432" s="472"/>
      <c r="KMH432" s="472"/>
      <c r="KMI432" s="472"/>
      <c r="KMJ432" s="472"/>
      <c r="KMK432" s="472"/>
      <c r="KML432" s="472"/>
      <c r="KMM432" s="472"/>
      <c r="KMN432" s="472"/>
      <c r="KMO432" s="472"/>
      <c r="KMP432" s="472"/>
      <c r="KMQ432" s="472"/>
      <c r="KMR432" s="472"/>
      <c r="KMS432" s="472"/>
      <c r="KMT432" s="472"/>
      <c r="KMU432" s="472"/>
      <c r="KMV432" s="472"/>
      <c r="KMW432" s="472"/>
      <c r="KMX432" s="472"/>
      <c r="KMY432" s="472"/>
      <c r="KMZ432" s="472"/>
      <c r="KNA432" s="472"/>
      <c r="KNB432" s="472"/>
      <c r="KNC432" s="472"/>
      <c r="KND432" s="472"/>
      <c r="KNE432" s="472"/>
      <c r="KNF432" s="472"/>
      <c r="KNG432" s="472"/>
      <c r="KNH432" s="472"/>
      <c r="KNI432" s="472"/>
      <c r="KNJ432" s="472"/>
      <c r="KNK432" s="472"/>
      <c r="KNL432" s="472"/>
      <c r="KNM432" s="472"/>
      <c r="KNN432" s="472"/>
      <c r="KNO432" s="472"/>
      <c r="KNP432" s="472"/>
      <c r="KNQ432" s="472"/>
      <c r="KNR432" s="472"/>
      <c r="KNS432" s="472"/>
      <c r="KNT432" s="472"/>
      <c r="KNU432" s="472"/>
      <c r="KNV432" s="472"/>
      <c r="KNW432" s="472"/>
      <c r="KNX432" s="472"/>
      <c r="KNY432" s="472"/>
      <c r="KNZ432" s="472"/>
      <c r="KOA432" s="472"/>
      <c r="KOB432" s="472"/>
      <c r="KOC432" s="472"/>
      <c r="KOD432" s="472"/>
      <c r="KOE432" s="472"/>
      <c r="KOF432" s="472"/>
      <c r="KOG432" s="472"/>
      <c r="KOH432" s="472"/>
      <c r="KOI432" s="472"/>
      <c r="KOJ432" s="472"/>
      <c r="KOK432" s="472"/>
      <c r="KOL432" s="472"/>
      <c r="KOM432" s="472"/>
      <c r="KON432" s="472"/>
      <c r="KOO432" s="472"/>
      <c r="KOP432" s="472"/>
      <c r="KOQ432" s="472"/>
      <c r="KOR432" s="472"/>
      <c r="KOS432" s="472"/>
      <c r="KOT432" s="472"/>
      <c r="KOU432" s="472"/>
      <c r="KOV432" s="472"/>
      <c r="KOW432" s="472"/>
      <c r="KOX432" s="472"/>
      <c r="KOY432" s="472"/>
      <c r="KOZ432" s="472"/>
      <c r="KPA432" s="472"/>
      <c r="KPB432" s="472"/>
      <c r="KPC432" s="472"/>
      <c r="KPD432" s="472"/>
      <c r="KPE432" s="472"/>
      <c r="KPF432" s="472"/>
      <c r="KPG432" s="472"/>
      <c r="KPH432" s="472"/>
      <c r="KPI432" s="472"/>
      <c r="KPJ432" s="472"/>
      <c r="KPK432" s="472"/>
      <c r="KPL432" s="472"/>
      <c r="KPM432" s="472"/>
      <c r="KPN432" s="472"/>
      <c r="KPO432" s="472"/>
      <c r="KPP432" s="472"/>
      <c r="KPQ432" s="472"/>
      <c r="KPR432" s="472"/>
      <c r="KPS432" s="472"/>
      <c r="KPT432" s="472"/>
      <c r="KPU432" s="472"/>
      <c r="KPV432" s="472"/>
      <c r="KPW432" s="472"/>
      <c r="KPX432" s="472"/>
      <c r="KPY432" s="472"/>
      <c r="KPZ432" s="472"/>
      <c r="KQA432" s="472"/>
      <c r="KQB432" s="472"/>
      <c r="KQC432" s="472"/>
      <c r="KQD432" s="472"/>
      <c r="KQE432" s="472"/>
      <c r="KQF432" s="472"/>
      <c r="KQG432" s="472"/>
      <c r="KQH432" s="472"/>
      <c r="KQI432" s="472"/>
      <c r="KQJ432" s="472"/>
      <c r="KQK432" s="472"/>
      <c r="KQL432" s="472"/>
      <c r="KQM432" s="472"/>
      <c r="KQN432" s="472"/>
      <c r="KQO432" s="472"/>
      <c r="KQP432" s="472"/>
      <c r="KQQ432" s="472"/>
      <c r="KQR432" s="472"/>
      <c r="KQS432" s="472"/>
      <c r="KQT432" s="472"/>
      <c r="KQU432" s="472"/>
      <c r="KQV432" s="472"/>
      <c r="KQW432" s="472"/>
      <c r="KQX432" s="472"/>
      <c r="KQY432" s="472"/>
      <c r="KQZ432" s="472"/>
      <c r="KRA432" s="472"/>
      <c r="KRB432" s="472"/>
      <c r="KRC432" s="472"/>
      <c r="KRD432" s="472"/>
      <c r="KRE432" s="472"/>
      <c r="KRF432" s="472"/>
      <c r="KRG432" s="472"/>
      <c r="KRH432" s="472"/>
      <c r="KRI432" s="472"/>
      <c r="KRJ432" s="472"/>
      <c r="KRK432" s="472"/>
      <c r="KRL432" s="472"/>
      <c r="KRM432" s="472"/>
      <c r="KRN432" s="472"/>
      <c r="KRO432" s="472"/>
      <c r="KRP432" s="472"/>
      <c r="KRQ432" s="472"/>
      <c r="KRR432" s="472"/>
      <c r="KRS432" s="472"/>
      <c r="KRT432" s="472"/>
      <c r="KRU432" s="472"/>
      <c r="KRV432" s="472"/>
      <c r="KRW432" s="472"/>
      <c r="KRX432" s="472"/>
      <c r="KRY432" s="472"/>
      <c r="KRZ432" s="472"/>
      <c r="KSA432" s="472"/>
      <c r="KSB432" s="472"/>
      <c r="KSC432" s="472"/>
      <c r="KSD432" s="472"/>
      <c r="KSE432" s="472"/>
      <c r="KSF432" s="472"/>
      <c r="KSG432" s="472"/>
      <c r="KSH432" s="472"/>
      <c r="KSI432" s="472"/>
      <c r="KSJ432" s="472"/>
      <c r="KSM432" s="472"/>
      <c r="KSN432" s="472"/>
      <c r="KSO432" s="472"/>
      <c r="KSP432" s="472"/>
      <c r="KSQ432" s="472"/>
      <c r="KSR432" s="472"/>
      <c r="KSS432" s="472"/>
      <c r="KST432" s="472"/>
      <c r="KSU432" s="472"/>
      <c r="KSV432" s="472"/>
      <c r="KSW432" s="472"/>
      <c r="KSX432" s="472"/>
      <c r="KSY432" s="472"/>
      <c r="KSZ432" s="472"/>
      <c r="KTA432" s="472"/>
      <c r="KTB432" s="472"/>
      <c r="KTC432" s="472"/>
      <c r="KTD432" s="472"/>
      <c r="KTE432" s="472"/>
      <c r="KTF432" s="472"/>
      <c r="KTG432" s="472"/>
      <c r="KTH432" s="472"/>
      <c r="KTI432" s="472"/>
      <c r="KTJ432" s="472"/>
      <c r="KTK432" s="472"/>
      <c r="KTL432" s="472"/>
      <c r="KTM432" s="472"/>
      <c r="KTN432" s="472"/>
      <c r="KTO432" s="472"/>
      <c r="KTP432" s="472"/>
      <c r="KTQ432" s="472"/>
      <c r="KTR432" s="472"/>
      <c r="KTS432" s="472"/>
      <c r="KTT432" s="472"/>
      <c r="KTU432" s="472"/>
      <c r="KTV432" s="472"/>
      <c r="KTW432" s="472"/>
      <c r="KTX432" s="472"/>
      <c r="KTY432" s="472"/>
      <c r="KTZ432" s="472"/>
      <c r="KUA432" s="472"/>
      <c r="KUB432" s="472"/>
      <c r="KUC432" s="472"/>
      <c r="KUD432" s="472"/>
      <c r="KUE432" s="472"/>
      <c r="KUF432" s="472"/>
      <c r="KUG432" s="472"/>
      <c r="KUH432" s="472"/>
      <c r="KUI432" s="472"/>
      <c r="KUJ432" s="472"/>
      <c r="KUK432" s="472"/>
      <c r="KUL432" s="472"/>
      <c r="KUM432" s="472"/>
      <c r="KUN432" s="472"/>
      <c r="KUO432" s="472"/>
      <c r="KUP432" s="472"/>
      <c r="KUQ432" s="472"/>
      <c r="KUR432" s="472"/>
      <c r="KUS432" s="472"/>
      <c r="KUT432" s="472"/>
      <c r="KUU432" s="472"/>
      <c r="KUV432" s="472"/>
      <c r="KUW432" s="472"/>
      <c r="KUX432" s="472"/>
      <c r="KUY432" s="472"/>
      <c r="KUZ432" s="472"/>
      <c r="KVA432" s="472"/>
      <c r="KVB432" s="472"/>
      <c r="KVC432" s="472"/>
      <c r="KVD432" s="472"/>
      <c r="KVE432" s="472"/>
      <c r="KVF432" s="472"/>
      <c r="KVG432" s="472"/>
      <c r="KVH432" s="472"/>
      <c r="KVI432" s="472"/>
      <c r="KVJ432" s="472"/>
      <c r="KVK432" s="472"/>
      <c r="KVL432" s="472"/>
      <c r="KVM432" s="472"/>
      <c r="KVN432" s="472"/>
      <c r="KVO432" s="472"/>
      <c r="KVP432" s="472"/>
      <c r="KVQ432" s="472"/>
      <c r="KVR432" s="472"/>
      <c r="KVS432" s="472"/>
      <c r="KVT432" s="472"/>
      <c r="KVU432" s="472"/>
      <c r="KVV432" s="472"/>
      <c r="KVW432" s="472"/>
      <c r="KVX432" s="472"/>
      <c r="KVY432" s="472"/>
      <c r="KVZ432" s="472"/>
      <c r="KWA432" s="472"/>
      <c r="KWB432" s="472"/>
      <c r="KWC432" s="472"/>
      <c r="KWD432" s="472"/>
      <c r="KWE432" s="472"/>
      <c r="KWF432" s="472"/>
      <c r="KWG432" s="472"/>
      <c r="KWH432" s="472"/>
      <c r="KWI432" s="472"/>
      <c r="KWJ432" s="472"/>
      <c r="KWK432" s="472"/>
      <c r="KWL432" s="472"/>
      <c r="KWM432" s="472"/>
      <c r="KWN432" s="472"/>
      <c r="KWO432" s="472"/>
      <c r="KWP432" s="472"/>
      <c r="KWQ432" s="472"/>
      <c r="KWR432" s="472"/>
      <c r="KWS432" s="472"/>
      <c r="KWT432" s="472"/>
      <c r="KWU432" s="472"/>
      <c r="KWV432" s="472"/>
      <c r="KWW432" s="472"/>
      <c r="KWX432" s="472"/>
      <c r="KWY432" s="472"/>
      <c r="KWZ432" s="472"/>
      <c r="KXA432" s="472"/>
      <c r="KXB432" s="472"/>
      <c r="KXC432" s="472"/>
      <c r="KXD432" s="472"/>
      <c r="KXE432" s="472"/>
      <c r="KXF432" s="472"/>
      <c r="KXG432" s="472"/>
      <c r="KXH432" s="472"/>
      <c r="KXI432" s="472"/>
      <c r="KXJ432" s="472"/>
      <c r="KXK432" s="472"/>
      <c r="KXL432" s="472"/>
      <c r="KXM432" s="472"/>
      <c r="KXN432" s="472"/>
      <c r="KXO432" s="472"/>
      <c r="KXP432" s="472"/>
      <c r="KXQ432" s="472"/>
      <c r="KXR432" s="472"/>
      <c r="KXS432" s="472"/>
      <c r="KXT432" s="472"/>
      <c r="KXU432" s="472"/>
      <c r="KXV432" s="472"/>
      <c r="KXW432" s="472"/>
      <c r="KXX432" s="472"/>
      <c r="KXY432" s="472"/>
      <c r="KXZ432" s="472"/>
      <c r="KYA432" s="472"/>
      <c r="KYB432" s="472"/>
      <c r="KYC432" s="472"/>
      <c r="KYD432" s="472"/>
      <c r="KYE432" s="472"/>
      <c r="KYF432" s="472"/>
      <c r="KYG432" s="472"/>
      <c r="KYH432" s="472"/>
      <c r="KYI432" s="472"/>
      <c r="KYJ432" s="472"/>
      <c r="KYK432" s="472"/>
      <c r="KYL432" s="472"/>
      <c r="KYM432" s="472"/>
      <c r="KYN432" s="472"/>
      <c r="KYO432" s="472"/>
      <c r="KYP432" s="472"/>
      <c r="KYQ432" s="472"/>
      <c r="KYR432" s="472"/>
      <c r="KYS432" s="472"/>
      <c r="KYT432" s="472"/>
      <c r="KYU432" s="472"/>
      <c r="KYV432" s="472"/>
      <c r="KYW432" s="472"/>
      <c r="KYX432" s="472"/>
      <c r="KYY432" s="472"/>
      <c r="KYZ432" s="472"/>
      <c r="KZA432" s="472"/>
      <c r="KZB432" s="472"/>
      <c r="KZC432" s="472"/>
      <c r="KZD432" s="472"/>
      <c r="KZE432" s="472"/>
      <c r="KZF432" s="472"/>
      <c r="KZG432" s="472"/>
      <c r="KZH432" s="472"/>
      <c r="KZI432" s="472"/>
      <c r="KZJ432" s="472"/>
      <c r="KZK432" s="472"/>
      <c r="KZL432" s="472"/>
      <c r="KZM432" s="472"/>
      <c r="KZN432" s="472"/>
      <c r="KZO432" s="472"/>
      <c r="KZP432" s="472"/>
      <c r="KZQ432" s="472"/>
      <c r="KZR432" s="472"/>
      <c r="KZS432" s="472"/>
      <c r="KZT432" s="472"/>
      <c r="KZU432" s="472"/>
      <c r="KZV432" s="472"/>
      <c r="KZW432" s="472"/>
      <c r="KZX432" s="472"/>
      <c r="KZY432" s="472"/>
      <c r="KZZ432" s="472"/>
      <c r="LAA432" s="472"/>
      <c r="LAB432" s="472"/>
      <c r="LAC432" s="472"/>
      <c r="LAD432" s="472"/>
      <c r="LAE432" s="472"/>
      <c r="LAF432" s="472"/>
      <c r="LAG432" s="472"/>
      <c r="LAH432" s="472"/>
      <c r="LAI432" s="472"/>
      <c r="LAJ432" s="472"/>
      <c r="LAK432" s="472"/>
      <c r="LAL432" s="472"/>
      <c r="LAM432" s="472"/>
      <c r="LAN432" s="472"/>
      <c r="LAO432" s="472"/>
      <c r="LAP432" s="472"/>
      <c r="LAQ432" s="472"/>
      <c r="LAR432" s="472"/>
      <c r="LAS432" s="472"/>
      <c r="LAT432" s="472"/>
      <c r="LAU432" s="472"/>
      <c r="LAV432" s="472"/>
      <c r="LAW432" s="472"/>
      <c r="LAX432" s="472"/>
      <c r="LAY432" s="472"/>
      <c r="LAZ432" s="472"/>
      <c r="LBA432" s="472"/>
      <c r="LBB432" s="472"/>
      <c r="LBC432" s="472"/>
      <c r="LBD432" s="472"/>
      <c r="LBE432" s="472"/>
      <c r="LBF432" s="472"/>
      <c r="LBG432" s="472"/>
      <c r="LBH432" s="472"/>
      <c r="LBI432" s="472"/>
      <c r="LBJ432" s="472"/>
      <c r="LBK432" s="472"/>
      <c r="LBL432" s="472"/>
      <c r="LBM432" s="472"/>
      <c r="LBN432" s="472"/>
      <c r="LBO432" s="472"/>
      <c r="LBP432" s="472"/>
      <c r="LBQ432" s="472"/>
      <c r="LBR432" s="472"/>
      <c r="LBS432" s="472"/>
      <c r="LBT432" s="472"/>
      <c r="LBU432" s="472"/>
      <c r="LBV432" s="472"/>
      <c r="LBW432" s="472"/>
      <c r="LBX432" s="472"/>
      <c r="LBY432" s="472"/>
      <c r="LBZ432" s="472"/>
      <c r="LCA432" s="472"/>
      <c r="LCB432" s="472"/>
      <c r="LCC432" s="472"/>
      <c r="LCD432" s="472"/>
      <c r="LCE432" s="472"/>
      <c r="LCF432" s="472"/>
      <c r="LCI432" s="472"/>
      <c r="LCJ432" s="472"/>
      <c r="LCK432" s="472"/>
      <c r="LCL432" s="472"/>
      <c r="LCM432" s="472"/>
      <c r="LCN432" s="472"/>
      <c r="LCO432" s="472"/>
      <c r="LCP432" s="472"/>
      <c r="LCQ432" s="472"/>
      <c r="LCR432" s="472"/>
      <c r="LCS432" s="472"/>
      <c r="LCT432" s="472"/>
      <c r="LCU432" s="472"/>
      <c r="LCV432" s="472"/>
      <c r="LCW432" s="472"/>
      <c r="LCX432" s="472"/>
      <c r="LCY432" s="472"/>
      <c r="LCZ432" s="472"/>
      <c r="LDA432" s="472"/>
      <c r="LDB432" s="472"/>
      <c r="LDC432" s="472"/>
      <c r="LDD432" s="472"/>
      <c r="LDE432" s="472"/>
      <c r="LDF432" s="472"/>
      <c r="LDG432" s="472"/>
      <c r="LDH432" s="472"/>
      <c r="LDI432" s="472"/>
      <c r="LDJ432" s="472"/>
      <c r="LDK432" s="472"/>
      <c r="LDL432" s="472"/>
      <c r="LDM432" s="472"/>
      <c r="LDN432" s="472"/>
      <c r="LDO432" s="472"/>
      <c r="LDP432" s="472"/>
      <c r="LDQ432" s="472"/>
      <c r="LDR432" s="472"/>
      <c r="LDS432" s="472"/>
      <c r="LDT432" s="472"/>
      <c r="LDU432" s="472"/>
      <c r="LDV432" s="472"/>
      <c r="LDW432" s="472"/>
      <c r="LDX432" s="472"/>
      <c r="LDY432" s="472"/>
      <c r="LDZ432" s="472"/>
      <c r="LEA432" s="472"/>
      <c r="LEB432" s="472"/>
      <c r="LEC432" s="472"/>
      <c r="LED432" s="472"/>
      <c r="LEE432" s="472"/>
      <c r="LEF432" s="472"/>
      <c r="LEG432" s="472"/>
      <c r="LEH432" s="472"/>
      <c r="LEI432" s="472"/>
      <c r="LEJ432" s="472"/>
      <c r="LEK432" s="472"/>
      <c r="LEL432" s="472"/>
      <c r="LEM432" s="472"/>
      <c r="LEN432" s="472"/>
      <c r="LEO432" s="472"/>
      <c r="LEP432" s="472"/>
      <c r="LEQ432" s="472"/>
      <c r="LER432" s="472"/>
      <c r="LES432" s="472"/>
      <c r="LET432" s="472"/>
      <c r="LEU432" s="472"/>
      <c r="LEV432" s="472"/>
      <c r="LEW432" s="472"/>
      <c r="LEX432" s="472"/>
      <c r="LEY432" s="472"/>
      <c r="LEZ432" s="472"/>
      <c r="LFA432" s="472"/>
      <c r="LFB432" s="472"/>
      <c r="LFC432" s="472"/>
      <c r="LFD432" s="472"/>
      <c r="LFE432" s="472"/>
      <c r="LFF432" s="472"/>
      <c r="LFG432" s="472"/>
      <c r="LFH432" s="472"/>
      <c r="LFI432" s="472"/>
      <c r="LFJ432" s="472"/>
      <c r="LFK432" s="472"/>
      <c r="LFL432" s="472"/>
      <c r="LFM432" s="472"/>
      <c r="LFN432" s="472"/>
      <c r="LFO432" s="472"/>
      <c r="LFP432" s="472"/>
      <c r="LFQ432" s="472"/>
      <c r="LFR432" s="472"/>
      <c r="LFS432" s="472"/>
      <c r="LFT432" s="472"/>
      <c r="LFU432" s="472"/>
      <c r="LFV432" s="472"/>
      <c r="LFW432" s="472"/>
      <c r="LFX432" s="472"/>
      <c r="LFY432" s="472"/>
      <c r="LFZ432" s="472"/>
      <c r="LGA432" s="472"/>
      <c r="LGB432" s="472"/>
      <c r="LGC432" s="472"/>
      <c r="LGD432" s="472"/>
      <c r="LGE432" s="472"/>
      <c r="LGF432" s="472"/>
      <c r="LGG432" s="472"/>
      <c r="LGH432" s="472"/>
      <c r="LGI432" s="472"/>
      <c r="LGJ432" s="472"/>
      <c r="LGK432" s="472"/>
      <c r="LGL432" s="472"/>
      <c r="LGM432" s="472"/>
      <c r="LGN432" s="472"/>
      <c r="LGO432" s="472"/>
      <c r="LGP432" s="472"/>
      <c r="LGQ432" s="472"/>
      <c r="LGR432" s="472"/>
      <c r="LGS432" s="472"/>
      <c r="LGT432" s="472"/>
      <c r="LGU432" s="472"/>
      <c r="LGV432" s="472"/>
      <c r="LGW432" s="472"/>
      <c r="LGX432" s="472"/>
      <c r="LGY432" s="472"/>
      <c r="LGZ432" s="472"/>
      <c r="LHA432" s="472"/>
      <c r="LHB432" s="472"/>
      <c r="LHC432" s="472"/>
      <c r="LHD432" s="472"/>
      <c r="LHE432" s="472"/>
      <c r="LHF432" s="472"/>
      <c r="LHG432" s="472"/>
      <c r="LHH432" s="472"/>
      <c r="LHI432" s="472"/>
      <c r="LHJ432" s="472"/>
      <c r="LHK432" s="472"/>
      <c r="LHL432" s="472"/>
      <c r="LHM432" s="472"/>
      <c r="LHN432" s="472"/>
      <c r="LHO432" s="472"/>
      <c r="LHP432" s="472"/>
      <c r="LHQ432" s="472"/>
      <c r="LHR432" s="472"/>
      <c r="LHS432" s="472"/>
      <c r="LHT432" s="472"/>
      <c r="LHU432" s="472"/>
      <c r="LHV432" s="472"/>
      <c r="LHW432" s="472"/>
      <c r="LHX432" s="472"/>
      <c r="LHY432" s="472"/>
      <c r="LHZ432" s="472"/>
      <c r="LIA432" s="472"/>
      <c r="LIB432" s="472"/>
      <c r="LIC432" s="472"/>
      <c r="LID432" s="472"/>
      <c r="LIE432" s="472"/>
      <c r="LIF432" s="472"/>
      <c r="LIG432" s="472"/>
      <c r="LIH432" s="472"/>
      <c r="LII432" s="472"/>
      <c r="LIJ432" s="472"/>
      <c r="LIK432" s="472"/>
      <c r="LIL432" s="472"/>
      <c r="LIM432" s="472"/>
      <c r="LIN432" s="472"/>
      <c r="LIO432" s="472"/>
      <c r="LIP432" s="472"/>
      <c r="LIQ432" s="472"/>
      <c r="LIR432" s="472"/>
      <c r="LIS432" s="472"/>
      <c r="LIT432" s="472"/>
      <c r="LIU432" s="472"/>
      <c r="LIV432" s="472"/>
      <c r="LIW432" s="472"/>
      <c r="LIX432" s="472"/>
      <c r="LIY432" s="472"/>
      <c r="LIZ432" s="472"/>
      <c r="LJA432" s="472"/>
      <c r="LJB432" s="472"/>
      <c r="LJC432" s="472"/>
      <c r="LJD432" s="472"/>
      <c r="LJE432" s="472"/>
      <c r="LJF432" s="472"/>
      <c r="LJG432" s="472"/>
      <c r="LJH432" s="472"/>
      <c r="LJI432" s="472"/>
      <c r="LJJ432" s="472"/>
      <c r="LJK432" s="472"/>
      <c r="LJL432" s="472"/>
      <c r="LJM432" s="472"/>
      <c r="LJN432" s="472"/>
      <c r="LJO432" s="472"/>
      <c r="LJP432" s="472"/>
      <c r="LJQ432" s="472"/>
      <c r="LJR432" s="472"/>
      <c r="LJS432" s="472"/>
      <c r="LJT432" s="472"/>
      <c r="LJU432" s="472"/>
      <c r="LJV432" s="472"/>
      <c r="LJW432" s="472"/>
      <c r="LJX432" s="472"/>
      <c r="LJY432" s="472"/>
      <c r="LJZ432" s="472"/>
      <c r="LKA432" s="472"/>
      <c r="LKB432" s="472"/>
      <c r="LKC432" s="472"/>
      <c r="LKD432" s="472"/>
      <c r="LKE432" s="472"/>
      <c r="LKF432" s="472"/>
      <c r="LKG432" s="472"/>
      <c r="LKH432" s="472"/>
      <c r="LKI432" s="472"/>
      <c r="LKJ432" s="472"/>
      <c r="LKK432" s="472"/>
      <c r="LKL432" s="472"/>
      <c r="LKM432" s="472"/>
      <c r="LKN432" s="472"/>
      <c r="LKO432" s="472"/>
      <c r="LKP432" s="472"/>
      <c r="LKQ432" s="472"/>
      <c r="LKR432" s="472"/>
      <c r="LKS432" s="472"/>
      <c r="LKT432" s="472"/>
      <c r="LKU432" s="472"/>
      <c r="LKV432" s="472"/>
      <c r="LKW432" s="472"/>
      <c r="LKX432" s="472"/>
      <c r="LKY432" s="472"/>
      <c r="LKZ432" s="472"/>
      <c r="LLA432" s="472"/>
      <c r="LLB432" s="472"/>
      <c r="LLC432" s="472"/>
      <c r="LLD432" s="472"/>
      <c r="LLE432" s="472"/>
      <c r="LLF432" s="472"/>
      <c r="LLG432" s="472"/>
      <c r="LLH432" s="472"/>
      <c r="LLI432" s="472"/>
      <c r="LLJ432" s="472"/>
      <c r="LLK432" s="472"/>
      <c r="LLL432" s="472"/>
      <c r="LLM432" s="472"/>
      <c r="LLN432" s="472"/>
      <c r="LLO432" s="472"/>
      <c r="LLP432" s="472"/>
      <c r="LLQ432" s="472"/>
      <c r="LLR432" s="472"/>
      <c r="LLS432" s="472"/>
      <c r="LLT432" s="472"/>
      <c r="LLU432" s="472"/>
      <c r="LLV432" s="472"/>
      <c r="LLW432" s="472"/>
      <c r="LLX432" s="472"/>
      <c r="LLY432" s="472"/>
      <c r="LLZ432" s="472"/>
      <c r="LMA432" s="472"/>
      <c r="LMB432" s="472"/>
      <c r="LME432" s="472"/>
      <c r="LMF432" s="472"/>
      <c r="LMG432" s="472"/>
      <c r="LMH432" s="472"/>
      <c r="LMI432" s="472"/>
      <c r="LMJ432" s="472"/>
      <c r="LMK432" s="472"/>
      <c r="LML432" s="472"/>
      <c r="LMM432" s="472"/>
      <c r="LMN432" s="472"/>
      <c r="LMO432" s="472"/>
      <c r="LMP432" s="472"/>
      <c r="LMQ432" s="472"/>
      <c r="LMR432" s="472"/>
      <c r="LMS432" s="472"/>
      <c r="LMT432" s="472"/>
      <c r="LMU432" s="472"/>
      <c r="LMV432" s="472"/>
      <c r="LMW432" s="472"/>
      <c r="LMX432" s="472"/>
      <c r="LMY432" s="472"/>
      <c r="LMZ432" s="472"/>
      <c r="LNA432" s="472"/>
      <c r="LNB432" s="472"/>
      <c r="LNC432" s="472"/>
      <c r="LND432" s="472"/>
      <c r="LNE432" s="472"/>
      <c r="LNF432" s="472"/>
      <c r="LNG432" s="472"/>
      <c r="LNH432" s="472"/>
      <c r="LNI432" s="472"/>
      <c r="LNJ432" s="472"/>
      <c r="LNK432" s="472"/>
      <c r="LNL432" s="472"/>
      <c r="LNM432" s="472"/>
      <c r="LNN432" s="472"/>
      <c r="LNO432" s="472"/>
      <c r="LNP432" s="472"/>
      <c r="LNQ432" s="472"/>
      <c r="LNR432" s="472"/>
      <c r="LNS432" s="472"/>
      <c r="LNT432" s="472"/>
      <c r="LNU432" s="472"/>
      <c r="LNV432" s="472"/>
      <c r="LNW432" s="472"/>
      <c r="LNX432" s="472"/>
      <c r="LNY432" s="472"/>
      <c r="LNZ432" s="472"/>
      <c r="LOA432" s="472"/>
      <c r="LOB432" s="472"/>
      <c r="LOC432" s="472"/>
      <c r="LOD432" s="472"/>
      <c r="LOE432" s="472"/>
      <c r="LOF432" s="472"/>
      <c r="LOG432" s="472"/>
      <c r="LOH432" s="472"/>
      <c r="LOI432" s="472"/>
      <c r="LOJ432" s="472"/>
      <c r="LOK432" s="472"/>
      <c r="LOL432" s="472"/>
      <c r="LOM432" s="472"/>
      <c r="LON432" s="472"/>
      <c r="LOO432" s="472"/>
      <c r="LOP432" s="472"/>
      <c r="LOQ432" s="472"/>
      <c r="LOR432" s="472"/>
      <c r="LOS432" s="472"/>
      <c r="LOT432" s="472"/>
      <c r="LOU432" s="472"/>
      <c r="LOV432" s="472"/>
      <c r="LOW432" s="472"/>
      <c r="LOX432" s="472"/>
      <c r="LOY432" s="472"/>
      <c r="LOZ432" s="472"/>
      <c r="LPA432" s="472"/>
      <c r="LPB432" s="472"/>
      <c r="LPC432" s="472"/>
      <c r="LPD432" s="472"/>
      <c r="LPE432" s="472"/>
      <c r="LPF432" s="472"/>
      <c r="LPG432" s="472"/>
      <c r="LPH432" s="472"/>
      <c r="LPI432" s="472"/>
      <c r="LPJ432" s="472"/>
      <c r="LPK432" s="472"/>
      <c r="LPL432" s="472"/>
      <c r="LPM432" s="472"/>
      <c r="LPN432" s="472"/>
      <c r="LPO432" s="472"/>
      <c r="LPP432" s="472"/>
      <c r="LPQ432" s="472"/>
      <c r="LPR432" s="472"/>
      <c r="LPS432" s="472"/>
      <c r="LPT432" s="472"/>
      <c r="LPU432" s="472"/>
      <c r="LPV432" s="472"/>
      <c r="LPW432" s="472"/>
      <c r="LPX432" s="472"/>
      <c r="LPY432" s="472"/>
      <c r="LPZ432" s="472"/>
      <c r="LQA432" s="472"/>
      <c r="LQB432" s="472"/>
      <c r="LQC432" s="472"/>
      <c r="LQD432" s="472"/>
      <c r="LQE432" s="472"/>
      <c r="LQF432" s="472"/>
      <c r="LQG432" s="472"/>
      <c r="LQH432" s="472"/>
      <c r="LQI432" s="472"/>
      <c r="LQJ432" s="472"/>
      <c r="LQK432" s="472"/>
      <c r="LQL432" s="472"/>
      <c r="LQM432" s="472"/>
      <c r="LQN432" s="472"/>
      <c r="LQO432" s="472"/>
      <c r="LQP432" s="472"/>
      <c r="LQQ432" s="472"/>
      <c r="LQR432" s="472"/>
      <c r="LQS432" s="472"/>
      <c r="LQT432" s="472"/>
      <c r="LQU432" s="472"/>
      <c r="LQV432" s="472"/>
      <c r="LQW432" s="472"/>
      <c r="LQX432" s="472"/>
      <c r="LQY432" s="472"/>
      <c r="LQZ432" s="472"/>
      <c r="LRA432" s="472"/>
      <c r="LRB432" s="472"/>
      <c r="LRC432" s="472"/>
      <c r="LRD432" s="472"/>
      <c r="LRE432" s="472"/>
      <c r="LRF432" s="472"/>
      <c r="LRG432" s="472"/>
      <c r="LRH432" s="472"/>
      <c r="LRI432" s="472"/>
      <c r="LRJ432" s="472"/>
      <c r="LRK432" s="472"/>
      <c r="LRL432" s="472"/>
      <c r="LRM432" s="472"/>
      <c r="LRN432" s="472"/>
      <c r="LRO432" s="472"/>
      <c r="LRP432" s="472"/>
      <c r="LRQ432" s="472"/>
      <c r="LRR432" s="472"/>
      <c r="LRS432" s="472"/>
      <c r="LRT432" s="472"/>
      <c r="LRU432" s="472"/>
      <c r="LRV432" s="472"/>
      <c r="LRW432" s="472"/>
      <c r="LRX432" s="472"/>
      <c r="LRY432" s="472"/>
      <c r="LRZ432" s="472"/>
      <c r="LSA432" s="472"/>
      <c r="LSB432" s="472"/>
      <c r="LSC432" s="472"/>
      <c r="LSD432" s="472"/>
      <c r="LSE432" s="472"/>
      <c r="LSF432" s="472"/>
      <c r="LSG432" s="472"/>
      <c r="LSH432" s="472"/>
      <c r="LSI432" s="472"/>
      <c r="LSJ432" s="472"/>
      <c r="LSK432" s="472"/>
      <c r="LSL432" s="472"/>
      <c r="LSM432" s="472"/>
      <c r="LSN432" s="472"/>
      <c r="LSO432" s="472"/>
      <c r="LSP432" s="472"/>
      <c r="LSQ432" s="472"/>
      <c r="LSR432" s="472"/>
      <c r="LSS432" s="472"/>
      <c r="LST432" s="472"/>
      <c r="LSU432" s="472"/>
      <c r="LSV432" s="472"/>
      <c r="LSW432" s="472"/>
      <c r="LSX432" s="472"/>
      <c r="LSY432" s="472"/>
      <c r="LSZ432" s="472"/>
      <c r="LTA432" s="472"/>
      <c r="LTB432" s="472"/>
      <c r="LTC432" s="472"/>
      <c r="LTD432" s="472"/>
      <c r="LTE432" s="472"/>
      <c r="LTF432" s="472"/>
      <c r="LTG432" s="472"/>
      <c r="LTH432" s="472"/>
      <c r="LTI432" s="472"/>
      <c r="LTJ432" s="472"/>
      <c r="LTK432" s="472"/>
      <c r="LTL432" s="472"/>
      <c r="LTM432" s="472"/>
      <c r="LTN432" s="472"/>
      <c r="LTO432" s="472"/>
      <c r="LTP432" s="472"/>
      <c r="LTQ432" s="472"/>
      <c r="LTR432" s="472"/>
      <c r="LTS432" s="472"/>
      <c r="LTT432" s="472"/>
      <c r="LTU432" s="472"/>
      <c r="LTV432" s="472"/>
      <c r="LTW432" s="472"/>
      <c r="LTX432" s="472"/>
      <c r="LTY432" s="472"/>
      <c r="LTZ432" s="472"/>
      <c r="LUA432" s="472"/>
      <c r="LUB432" s="472"/>
      <c r="LUC432" s="472"/>
      <c r="LUD432" s="472"/>
      <c r="LUE432" s="472"/>
      <c r="LUF432" s="472"/>
      <c r="LUG432" s="472"/>
      <c r="LUH432" s="472"/>
      <c r="LUI432" s="472"/>
      <c r="LUJ432" s="472"/>
      <c r="LUK432" s="472"/>
      <c r="LUL432" s="472"/>
      <c r="LUM432" s="472"/>
      <c r="LUN432" s="472"/>
      <c r="LUO432" s="472"/>
      <c r="LUP432" s="472"/>
      <c r="LUQ432" s="472"/>
      <c r="LUR432" s="472"/>
      <c r="LUS432" s="472"/>
      <c r="LUT432" s="472"/>
      <c r="LUU432" s="472"/>
      <c r="LUV432" s="472"/>
      <c r="LUW432" s="472"/>
      <c r="LUX432" s="472"/>
      <c r="LUY432" s="472"/>
      <c r="LUZ432" s="472"/>
      <c r="LVA432" s="472"/>
      <c r="LVB432" s="472"/>
      <c r="LVC432" s="472"/>
      <c r="LVD432" s="472"/>
      <c r="LVE432" s="472"/>
      <c r="LVF432" s="472"/>
      <c r="LVG432" s="472"/>
      <c r="LVH432" s="472"/>
      <c r="LVI432" s="472"/>
      <c r="LVJ432" s="472"/>
      <c r="LVK432" s="472"/>
      <c r="LVL432" s="472"/>
      <c r="LVM432" s="472"/>
      <c r="LVN432" s="472"/>
      <c r="LVO432" s="472"/>
      <c r="LVP432" s="472"/>
      <c r="LVQ432" s="472"/>
      <c r="LVR432" s="472"/>
      <c r="LVS432" s="472"/>
      <c r="LVT432" s="472"/>
      <c r="LVU432" s="472"/>
      <c r="LVV432" s="472"/>
      <c r="LVW432" s="472"/>
      <c r="LVX432" s="472"/>
      <c r="LWA432" s="472"/>
      <c r="LWB432" s="472"/>
      <c r="LWC432" s="472"/>
      <c r="LWD432" s="472"/>
      <c r="LWE432" s="472"/>
      <c r="LWF432" s="472"/>
      <c r="LWG432" s="472"/>
      <c r="LWH432" s="472"/>
      <c r="LWI432" s="472"/>
      <c r="LWJ432" s="472"/>
      <c r="LWK432" s="472"/>
      <c r="LWL432" s="472"/>
      <c r="LWM432" s="472"/>
      <c r="LWN432" s="472"/>
      <c r="LWO432" s="472"/>
      <c r="LWP432" s="472"/>
      <c r="LWQ432" s="472"/>
      <c r="LWR432" s="472"/>
      <c r="LWS432" s="472"/>
      <c r="LWT432" s="472"/>
      <c r="LWU432" s="472"/>
      <c r="LWV432" s="472"/>
      <c r="LWW432" s="472"/>
      <c r="LWX432" s="472"/>
      <c r="LWY432" s="472"/>
      <c r="LWZ432" s="472"/>
      <c r="LXA432" s="472"/>
      <c r="LXB432" s="472"/>
      <c r="LXC432" s="472"/>
      <c r="LXD432" s="472"/>
      <c r="LXE432" s="472"/>
      <c r="LXF432" s="472"/>
      <c r="LXG432" s="472"/>
      <c r="LXH432" s="472"/>
      <c r="LXI432" s="472"/>
      <c r="LXJ432" s="472"/>
      <c r="LXK432" s="472"/>
      <c r="LXL432" s="472"/>
      <c r="LXM432" s="472"/>
      <c r="LXN432" s="472"/>
      <c r="LXO432" s="472"/>
      <c r="LXP432" s="472"/>
      <c r="LXQ432" s="472"/>
      <c r="LXR432" s="472"/>
      <c r="LXS432" s="472"/>
      <c r="LXT432" s="472"/>
      <c r="LXU432" s="472"/>
      <c r="LXV432" s="472"/>
      <c r="LXW432" s="472"/>
      <c r="LXX432" s="472"/>
      <c r="LXY432" s="472"/>
      <c r="LXZ432" s="472"/>
      <c r="LYA432" s="472"/>
      <c r="LYB432" s="472"/>
      <c r="LYC432" s="472"/>
      <c r="LYD432" s="472"/>
      <c r="LYE432" s="472"/>
      <c r="LYF432" s="472"/>
      <c r="LYG432" s="472"/>
      <c r="LYH432" s="472"/>
      <c r="LYI432" s="472"/>
      <c r="LYJ432" s="472"/>
      <c r="LYK432" s="472"/>
      <c r="LYL432" s="472"/>
      <c r="LYM432" s="472"/>
      <c r="LYN432" s="472"/>
      <c r="LYO432" s="472"/>
      <c r="LYP432" s="472"/>
      <c r="LYQ432" s="472"/>
      <c r="LYR432" s="472"/>
      <c r="LYS432" s="472"/>
      <c r="LYT432" s="472"/>
      <c r="LYU432" s="472"/>
      <c r="LYV432" s="472"/>
      <c r="LYW432" s="472"/>
      <c r="LYX432" s="472"/>
      <c r="LYY432" s="472"/>
      <c r="LYZ432" s="472"/>
      <c r="LZA432" s="472"/>
      <c r="LZB432" s="472"/>
      <c r="LZC432" s="472"/>
      <c r="LZD432" s="472"/>
      <c r="LZE432" s="472"/>
      <c r="LZF432" s="472"/>
      <c r="LZG432" s="472"/>
      <c r="LZH432" s="472"/>
      <c r="LZI432" s="472"/>
      <c r="LZJ432" s="472"/>
      <c r="LZK432" s="472"/>
      <c r="LZL432" s="472"/>
      <c r="LZM432" s="472"/>
      <c r="LZN432" s="472"/>
      <c r="LZO432" s="472"/>
      <c r="LZP432" s="472"/>
      <c r="LZQ432" s="472"/>
      <c r="LZR432" s="472"/>
      <c r="LZS432" s="472"/>
      <c r="LZT432" s="472"/>
      <c r="LZU432" s="472"/>
      <c r="LZV432" s="472"/>
      <c r="LZW432" s="472"/>
      <c r="LZX432" s="472"/>
      <c r="LZY432" s="472"/>
      <c r="LZZ432" s="472"/>
      <c r="MAA432" s="472"/>
      <c r="MAB432" s="472"/>
      <c r="MAC432" s="472"/>
      <c r="MAD432" s="472"/>
      <c r="MAE432" s="472"/>
      <c r="MAF432" s="472"/>
      <c r="MAG432" s="472"/>
      <c r="MAH432" s="472"/>
      <c r="MAI432" s="472"/>
      <c r="MAJ432" s="472"/>
      <c r="MAK432" s="472"/>
      <c r="MAL432" s="472"/>
      <c r="MAM432" s="472"/>
      <c r="MAN432" s="472"/>
      <c r="MAO432" s="472"/>
      <c r="MAP432" s="472"/>
      <c r="MAQ432" s="472"/>
      <c r="MAR432" s="472"/>
      <c r="MAS432" s="472"/>
      <c r="MAT432" s="472"/>
      <c r="MAU432" s="472"/>
      <c r="MAV432" s="472"/>
      <c r="MAW432" s="472"/>
      <c r="MAX432" s="472"/>
      <c r="MAY432" s="472"/>
      <c r="MAZ432" s="472"/>
      <c r="MBA432" s="472"/>
      <c r="MBB432" s="472"/>
      <c r="MBC432" s="472"/>
      <c r="MBD432" s="472"/>
      <c r="MBE432" s="472"/>
      <c r="MBF432" s="472"/>
      <c r="MBG432" s="472"/>
      <c r="MBH432" s="472"/>
      <c r="MBI432" s="472"/>
      <c r="MBJ432" s="472"/>
      <c r="MBK432" s="472"/>
      <c r="MBL432" s="472"/>
      <c r="MBM432" s="472"/>
      <c r="MBN432" s="472"/>
      <c r="MBO432" s="472"/>
      <c r="MBP432" s="472"/>
      <c r="MBQ432" s="472"/>
      <c r="MBR432" s="472"/>
      <c r="MBS432" s="472"/>
      <c r="MBT432" s="472"/>
      <c r="MBU432" s="472"/>
      <c r="MBV432" s="472"/>
      <c r="MBW432" s="472"/>
      <c r="MBX432" s="472"/>
      <c r="MBY432" s="472"/>
      <c r="MBZ432" s="472"/>
      <c r="MCA432" s="472"/>
      <c r="MCB432" s="472"/>
      <c r="MCC432" s="472"/>
      <c r="MCD432" s="472"/>
      <c r="MCE432" s="472"/>
      <c r="MCF432" s="472"/>
      <c r="MCG432" s="472"/>
      <c r="MCH432" s="472"/>
      <c r="MCI432" s="472"/>
      <c r="MCJ432" s="472"/>
      <c r="MCK432" s="472"/>
      <c r="MCL432" s="472"/>
      <c r="MCM432" s="472"/>
      <c r="MCN432" s="472"/>
      <c r="MCO432" s="472"/>
      <c r="MCP432" s="472"/>
      <c r="MCQ432" s="472"/>
      <c r="MCR432" s="472"/>
      <c r="MCS432" s="472"/>
      <c r="MCT432" s="472"/>
      <c r="MCU432" s="472"/>
      <c r="MCV432" s="472"/>
      <c r="MCW432" s="472"/>
      <c r="MCX432" s="472"/>
      <c r="MCY432" s="472"/>
      <c r="MCZ432" s="472"/>
      <c r="MDA432" s="472"/>
      <c r="MDB432" s="472"/>
      <c r="MDC432" s="472"/>
      <c r="MDD432" s="472"/>
      <c r="MDE432" s="472"/>
      <c r="MDF432" s="472"/>
      <c r="MDG432" s="472"/>
      <c r="MDH432" s="472"/>
      <c r="MDI432" s="472"/>
      <c r="MDJ432" s="472"/>
      <c r="MDK432" s="472"/>
      <c r="MDL432" s="472"/>
      <c r="MDM432" s="472"/>
      <c r="MDN432" s="472"/>
      <c r="MDO432" s="472"/>
      <c r="MDP432" s="472"/>
      <c r="MDQ432" s="472"/>
      <c r="MDR432" s="472"/>
      <c r="MDS432" s="472"/>
      <c r="MDT432" s="472"/>
      <c r="MDU432" s="472"/>
      <c r="MDV432" s="472"/>
      <c r="MDW432" s="472"/>
      <c r="MDX432" s="472"/>
      <c r="MDY432" s="472"/>
      <c r="MDZ432" s="472"/>
      <c r="MEA432" s="472"/>
      <c r="MEB432" s="472"/>
      <c r="MEC432" s="472"/>
      <c r="MED432" s="472"/>
      <c r="MEE432" s="472"/>
      <c r="MEF432" s="472"/>
      <c r="MEG432" s="472"/>
      <c r="MEH432" s="472"/>
      <c r="MEI432" s="472"/>
      <c r="MEJ432" s="472"/>
      <c r="MEK432" s="472"/>
      <c r="MEL432" s="472"/>
      <c r="MEM432" s="472"/>
      <c r="MEN432" s="472"/>
      <c r="MEO432" s="472"/>
      <c r="MEP432" s="472"/>
      <c r="MEQ432" s="472"/>
      <c r="MER432" s="472"/>
      <c r="MES432" s="472"/>
      <c r="MET432" s="472"/>
      <c r="MEU432" s="472"/>
      <c r="MEV432" s="472"/>
      <c r="MEW432" s="472"/>
      <c r="MEX432" s="472"/>
      <c r="MEY432" s="472"/>
      <c r="MEZ432" s="472"/>
      <c r="MFA432" s="472"/>
      <c r="MFB432" s="472"/>
      <c r="MFC432" s="472"/>
      <c r="MFD432" s="472"/>
      <c r="MFE432" s="472"/>
      <c r="MFF432" s="472"/>
      <c r="MFG432" s="472"/>
      <c r="MFH432" s="472"/>
      <c r="MFI432" s="472"/>
      <c r="MFJ432" s="472"/>
      <c r="MFK432" s="472"/>
      <c r="MFL432" s="472"/>
      <c r="MFM432" s="472"/>
      <c r="MFN432" s="472"/>
      <c r="MFO432" s="472"/>
      <c r="MFP432" s="472"/>
      <c r="MFQ432" s="472"/>
      <c r="MFR432" s="472"/>
      <c r="MFS432" s="472"/>
      <c r="MFT432" s="472"/>
      <c r="MFW432" s="472"/>
      <c r="MFX432" s="472"/>
      <c r="MFY432" s="472"/>
      <c r="MFZ432" s="472"/>
      <c r="MGA432" s="472"/>
      <c r="MGB432" s="472"/>
      <c r="MGC432" s="472"/>
      <c r="MGD432" s="472"/>
      <c r="MGE432" s="472"/>
      <c r="MGF432" s="472"/>
      <c r="MGG432" s="472"/>
      <c r="MGH432" s="472"/>
      <c r="MGI432" s="472"/>
      <c r="MGJ432" s="472"/>
      <c r="MGK432" s="472"/>
      <c r="MGL432" s="472"/>
      <c r="MGM432" s="472"/>
      <c r="MGN432" s="472"/>
      <c r="MGO432" s="472"/>
      <c r="MGP432" s="472"/>
      <c r="MGQ432" s="472"/>
      <c r="MGR432" s="472"/>
      <c r="MGS432" s="472"/>
      <c r="MGT432" s="472"/>
      <c r="MGU432" s="472"/>
      <c r="MGV432" s="472"/>
      <c r="MGW432" s="472"/>
      <c r="MGX432" s="472"/>
      <c r="MGY432" s="472"/>
      <c r="MGZ432" s="472"/>
      <c r="MHA432" s="472"/>
      <c r="MHB432" s="472"/>
      <c r="MHC432" s="472"/>
      <c r="MHD432" s="472"/>
      <c r="MHE432" s="472"/>
      <c r="MHF432" s="472"/>
      <c r="MHG432" s="472"/>
      <c r="MHH432" s="472"/>
      <c r="MHI432" s="472"/>
      <c r="MHJ432" s="472"/>
      <c r="MHK432" s="472"/>
      <c r="MHL432" s="472"/>
      <c r="MHM432" s="472"/>
      <c r="MHN432" s="472"/>
      <c r="MHO432" s="472"/>
      <c r="MHP432" s="472"/>
      <c r="MHQ432" s="472"/>
      <c r="MHR432" s="472"/>
      <c r="MHS432" s="472"/>
      <c r="MHT432" s="472"/>
      <c r="MHU432" s="472"/>
      <c r="MHV432" s="472"/>
      <c r="MHW432" s="472"/>
      <c r="MHX432" s="472"/>
      <c r="MHY432" s="472"/>
      <c r="MHZ432" s="472"/>
      <c r="MIA432" s="472"/>
      <c r="MIB432" s="472"/>
      <c r="MIC432" s="472"/>
      <c r="MID432" s="472"/>
      <c r="MIE432" s="472"/>
      <c r="MIF432" s="472"/>
      <c r="MIG432" s="472"/>
      <c r="MIH432" s="472"/>
      <c r="MII432" s="472"/>
      <c r="MIJ432" s="472"/>
      <c r="MIK432" s="472"/>
      <c r="MIL432" s="472"/>
      <c r="MIM432" s="472"/>
      <c r="MIN432" s="472"/>
      <c r="MIO432" s="472"/>
      <c r="MIP432" s="472"/>
      <c r="MIQ432" s="472"/>
      <c r="MIR432" s="472"/>
      <c r="MIS432" s="472"/>
      <c r="MIT432" s="472"/>
      <c r="MIU432" s="472"/>
      <c r="MIV432" s="472"/>
      <c r="MIW432" s="472"/>
      <c r="MIX432" s="472"/>
      <c r="MIY432" s="472"/>
      <c r="MIZ432" s="472"/>
      <c r="MJA432" s="472"/>
      <c r="MJB432" s="472"/>
      <c r="MJC432" s="472"/>
      <c r="MJD432" s="472"/>
      <c r="MJE432" s="472"/>
      <c r="MJF432" s="472"/>
      <c r="MJG432" s="472"/>
      <c r="MJH432" s="472"/>
      <c r="MJI432" s="472"/>
      <c r="MJJ432" s="472"/>
      <c r="MJK432" s="472"/>
      <c r="MJL432" s="472"/>
      <c r="MJM432" s="472"/>
      <c r="MJN432" s="472"/>
      <c r="MJO432" s="472"/>
      <c r="MJP432" s="472"/>
      <c r="MJQ432" s="472"/>
      <c r="MJR432" s="472"/>
      <c r="MJS432" s="472"/>
      <c r="MJT432" s="472"/>
      <c r="MJU432" s="472"/>
      <c r="MJV432" s="472"/>
      <c r="MJW432" s="472"/>
      <c r="MJX432" s="472"/>
      <c r="MJY432" s="472"/>
      <c r="MJZ432" s="472"/>
      <c r="MKA432" s="472"/>
      <c r="MKB432" s="472"/>
      <c r="MKC432" s="472"/>
      <c r="MKD432" s="472"/>
      <c r="MKE432" s="472"/>
      <c r="MKF432" s="472"/>
      <c r="MKG432" s="472"/>
      <c r="MKH432" s="472"/>
      <c r="MKI432" s="472"/>
      <c r="MKJ432" s="472"/>
      <c r="MKK432" s="472"/>
      <c r="MKL432" s="472"/>
      <c r="MKM432" s="472"/>
      <c r="MKN432" s="472"/>
      <c r="MKO432" s="472"/>
      <c r="MKP432" s="472"/>
      <c r="MKQ432" s="472"/>
      <c r="MKR432" s="472"/>
      <c r="MKS432" s="472"/>
      <c r="MKT432" s="472"/>
      <c r="MKU432" s="472"/>
      <c r="MKV432" s="472"/>
      <c r="MKW432" s="472"/>
      <c r="MKX432" s="472"/>
      <c r="MKY432" s="472"/>
      <c r="MKZ432" s="472"/>
      <c r="MLA432" s="472"/>
      <c r="MLB432" s="472"/>
      <c r="MLC432" s="472"/>
      <c r="MLD432" s="472"/>
      <c r="MLE432" s="472"/>
      <c r="MLF432" s="472"/>
      <c r="MLG432" s="472"/>
      <c r="MLH432" s="472"/>
      <c r="MLI432" s="472"/>
      <c r="MLJ432" s="472"/>
      <c r="MLK432" s="472"/>
      <c r="MLL432" s="472"/>
      <c r="MLM432" s="472"/>
      <c r="MLN432" s="472"/>
      <c r="MLO432" s="472"/>
      <c r="MLP432" s="472"/>
      <c r="MLQ432" s="472"/>
      <c r="MLR432" s="472"/>
      <c r="MLS432" s="472"/>
      <c r="MLT432" s="472"/>
      <c r="MLU432" s="472"/>
      <c r="MLV432" s="472"/>
      <c r="MLW432" s="472"/>
      <c r="MLX432" s="472"/>
      <c r="MLY432" s="472"/>
      <c r="MLZ432" s="472"/>
      <c r="MMA432" s="472"/>
      <c r="MMB432" s="472"/>
      <c r="MMC432" s="472"/>
      <c r="MMD432" s="472"/>
      <c r="MME432" s="472"/>
      <c r="MMF432" s="472"/>
      <c r="MMG432" s="472"/>
      <c r="MMH432" s="472"/>
      <c r="MMI432" s="472"/>
      <c r="MMJ432" s="472"/>
      <c r="MMK432" s="472"/>
      <c r="MML432" s="472"/>
      <c r="MMM432" s="472"/>
      <c r="MMN432" s="472"/>
      <c r="MMO432" s="472"/>
      <c r="MMP432" s="472"/>
      <c r="MMQ432" s="472"/>
      <c r="MMR432" s="472"/>
      <c r="MMS432" s="472"/>
      <c r="MMT432" s="472"/>
      <c r="MMU432" s="472"/>
      <c r="MMV432" s="472"/>
      <c r="MMW432" s="472"/>
      <c r="MMX432" s="472"/>
      <c r="MMY432" s="472"/>
      <c r="MMZ432" s="472"/>
      <c r="MNA432" s="472"/>
      <c r="MNB432" s="472"/>
      <c r="MNC432" s="472"/>
      <c r="MND432" s="472"/>
      <c r="MNE432" s="472"/>
      <c r="MNF432" s="472"/>
      <c r="MNG432" s="472"/>
      <c r="MNH432" s="472"/>
      <c r="MNI432" s="472"/>
      <c r="MNJ432" s="472"/>
      <c r="MNK432" s="472"/>
      <c r="MNL432" s="472"/>
      <c r="MNM432" s="472"/>
      <c r="MNN432" s="472"/>
      <c r="MNO432" s="472"/>
      <c r="MNP432" s="472"/>
      <c r="MNQ432" s="472"/>
      <c r="MNR432" s="472"/>
      <c r="MNS432" s="472"/>
      <c r="MNT432" s="472"/>
      <c r="MNU432" s="472"/>
      <c r="MNV432" s="472"/>
      <c r="MNW432" s="472"/>
      <c r="MNX432" s="472"/>
      <c r="MNY432" s="472"/>
      <c r="MNZ432" s="472"/>
      <c r="MOA432" s="472"/>
      <c r="MOB432" s="472"/>
      <c r="MOC432" s="472"/>
      <c r="MOD432" s="472"/>
      <c r="MOE432" s="472"/>
      <c r="MOF432" s="472"/>
      <c r="MOG432" s="472"/>
      <c r="MOH432" s="472"/>
      <c r="MOI432" s="472"/>
      <c r="MOJ432" s="472"/>
      <c r="MOK432" s="472"/>
      <c r="MOL432" s="472"/>
      <c r="MOM432" s="472"/>
      <c r="MON432" s="472"/>
      <c r="MOO432" s="472"/>
      <c r="MOP432" s="472"/>
      <c r="MOQ432" s="472"/>
      <c r="MOR432" s="472"/>
      <c r="MOS432" s="472"/>
      <c r="MOT432" s="472"/>
      <c r="MOU432" s="472"/>
      <c r="MOV432" s="472"/>
      <c r="MOW432" s="472"/>
      <c r="MOX432" s="472"/>
      <c r="MOY432" s="472"/>
      <c r="MOZ432" s="472"/>
      <c r="MPA432" s="472"/>
      <c r="MPB432" s="472"/>
      <c r="MPC432" s="472"/>
      <c r="MPD432" s="472"/>
      <c r="MPE432" s="472"/>
      <c r="MPF432" s="472"/>
      <c r="MPG432" s="472"/>
      <c r="MPH432" s="472"/>
      <c r="MPI432" s="472"/>
      <c r="MPJ432" s="472"/>
      <c r="MPK432" s="472"/>
      <c r="MPL432" s="472"/>
      <c r="MPM432" s="472"/>
      <c r="MPN432" s="472"/>
      <c r="MPO432" s="472"/>
      <c r="MPP432" s="472"/>
      <c r="MPS432" s="472"/>
      <c r="MPT432" s="472"/>
      <c r="MPU432" s="472"/>
      <c r="MPV432" s="472"/>
      <c r="MPW432" s="472"/>
      <c r="MPX432" s="472"/>
      <c r="MPY432" s="472"/>
      <c r="MPZ432" s="472"/>
      <c r="MQA432" s="472"/>
      <c r="MQB432" s="472"/>
      <c r="MQC432" s="472"/>
      <c r="MQD432" s="472"/>
      <c r="MQE432" s="472"/>
      <c r="MQF432" s="472"/>
      <c r="MQG432" s="472"/>
      <c r="MQH432" s="472"/>
      <c r="MQI432" s="472"/>
      <c r="MQJ432" s="472"/>
      <c r="MQK432" s="472"/>
      <c r="MQL432" s="472"/>
      <c r="MQM432" s="472"/>
      <c r="MQN432" s="472"/>
      <c r="MQO432" s="472"/>
      <c r="MQP432" s="472"/>
      <c r="MQQ432" s="472"/>
      <c r="MQR432" s="472"/>
      <c r="MQS432" s="472"/>
      <c r="MQT432" s="472"/>
      <c r="MQU432" s="472"/>
      <c r="MQV432" s="472"/>
      <c r="MQW432" s="472"/>
      <c r="MQX432" s="472"/>
      <c r="MQY432" s="472"/>
      <c r="MQZ432" s="472"/>
      <c r="MRA432" s="472"/>
      <c r="MRB432" s="472"/>
      <c r="MRC432" s="472"/>
      <c r="MRD432" s="472"/>
      <c r="MRE432" s="472"/>
      <c r="MRF432" s="472"/>
      <c r="MRG432" s="472"/>
      <c r="MRH432" s="472"/>
      <c r="MRI432" s="472"/>
      <c r="MRJ432" s="472"/>
      <c r="MRK432" s="472"/>
      <c r="MRL432" s="472"/>
      <c r="MRM432" s="472"/>
      <c r="MRN432" s="472"/>
      <c r="MRO432" s="472"/>
      <c r="MRP432" s="472"/>
      <c r="MRQ432" s="472"/>
      <c r="MRR432" s="472"/>
      <c r="MRS432" s="472"/>
      <c r="MRT432" s="472"/>
      <c r="MRU432" s="472"/>
      <c r="MRV432" s="472"/>
      <c r="MRW432" s="472"/>
      <c r="MRX432" s="472"/>
      <c r="MRY432" s="472"/>
      <c r="MRZ432" s="472"/>
      <c r="MSA432" s="472"/>
      <c r="MSB432" s="472"/>
      <c r="MSC432" s="472"/>
      <c r="MSD432" s="472"/>
      <c r="MSE432" s="472"/>
      <c r="MSF432" s="472"/>
      <c r="MSG432" s="472"/>
      <c r="MSH432" s="472"/>
      <c r="MSI432" s="472"/>
      <c r="MSJ432" s="472"/>
      <c r="MSK432" s="472"/>
      <c r="MSL432" s="472"/>
      <c r="MSM432" s="472"/>
      <c r="MSN432" s="472"/>
      <c r="MSO432" s="472"/>
      <c r="MSP432" s="472"/>
      <c r="MSQ432" s="472"/>
      <c r="MSR432" s="472"/>
      <c r="MSS432" s="472"/>
      <c r="MST432" s="472"/>
      <c r="MSU432" s="472"/>
      <c r="MSV432" s="472"/>
      <c r="MSW432" s="472"/>
      <c r="MSX432" s="472"/>
      <c r="MSY432" s="472"/>
      <c r="MSZ432" s="472"/>
      <c r="MTA432" s="472"/>
      <c r="MTB432" s="472"/>
      <c r="MTC432" s="472"/>
      <c r="MTD432" s="472"/>
      <c r="MTE432" s="472"/>
      <c r="MTF432" s="472"/>
      <c r="MTG432" s="472"/>
      <c r="MTH432" s="472"/>
      <c r="MTI432" s="472"/>
      <c r="MTJ432" s="472"/>
      <c r="MTK432" s="472"/>
      <c r="MTL432" s="472"/>
      <c r="MTM432" s="472"/>
      <c r="MTN432" s="472"/>
      <c r="MTO432" s="472"/>
      <c r="MTP432" s="472"/>
      <c r="MTQ432" s="472"/>
      <c r="MTR432" s="472"/>
      <c r="MTS432" s="472"/>
      <c r="MTT432" s="472"/>
      <c r="MTU432" s="472"/>
      <c r="MTV432" s="472"/>
      <c r="MTW432" s="472"/>
      <c r="MTX432" s="472"/>
      <c r="MTY432" s="472"/>
      <c r="MTZ432" s="472"/>
      <c r="MUA432" s="472"/>
      <c r="MUB432" s="472"/>
      <c r="MUC432" s="472"/>
      <c r="MUD432" s="472"/>
      <c r="MUE432" s="472"/>
      <c r="MUF432" s="472"/>
      <c r="MUG432" s="472"/>
      <c r="MUH432" s="472"/>
      <c r="MUI432" s="472"/>
      <c r="MUJ432" s="472"/>
      <c r="MUK432" s="472"/>
      <c r="MUL432" s="472"/>
      <c r="MUM432" s="472"/>
      <c r="MUN432" s="472"/>
      <c r="MUO432" s="472"/>
      <c r="MUP432" s="472"/>
      <c r="MUQ432" s="472"/>
      <c r="MUR432" s="472"/>
      <c r="MUS432" s="472"/>
      <c r="MUT432" s="472"/>
      <c r="MUU432" s="472"/>
      <c r="MUV432" s="472"/>
      <c r="MUW432" s="472"/>
      <c r="MUX432" s="472"/>
      <c r="MUY432" s="472"/>
      <c r="MUZ432" s="472"/>
      <c r="MVA432" s="472"/>
      <c r="MVB432" s="472"/>
      <c r="MVC432" s="472"/>
      <c r="MVD432" s="472"/>
      <c r="MVE432" s="472"/>
      <c r="MVF432" s="472"/>
      <c r="MVG432" s="472"/>
      <c r="MVH432" s="472"/>
      <c r="MVI432" s="472"/>
      <c r="MVJ432" s="472"/>
      <c r="MVK432" s="472"/>
      <c r="MVL432" s="472"/>
      <c r="MVM432" s="472"/>
      <c r="MVN432" s="472"/>
      <c r="MVO432" s="472"/>
      <c r="MVP432" s="472"/>
      <c r="MVQ432" s="472"/>
      <c r="MVR432" s="472"/>
      <c r="MVS432" s="472"/>
      <c r="MVT432" s="472"/>
      <c r="MVU432" s="472"/>
      <c r="MVV432" s="472"/>
      <c r="MVW432" s="472"/>
      <c r="MVX432" s="472"/>
      <c r="MVY432" s="472"/>
      <c r="MVZ432" s="472"/>
      <c r="MWA432" s="472"/>
      <c r="MWB432" s="472"/>
      <c r="MWC432" s="472"/>
      <c r="MWD432" s="472"/>
      <c r="MWE432" s="472"/>
      <c r="MWF432" s="472"/>
      <c r="MWG432" s="472"/>
      <c r="MWH432" s="472"/>
      <c r="MWI432" s="472"/>
      <c r="MWJ432" s="472"/>
      <c r="MWK432" s="472"/>
      <c r="MWL432" s="472"/>
      <c r="MWM432" s="472"/>
      <c r="MWN432" s="472"/>
      <c r="MWO432" s="472"/>
      <c r="MWP432" s="472"/>
      <c r="MWQ432" s="472"/>
      <c r="MWR432" s="472"/>
      <c r="MWS432" s="472"/>
      <c r="MWT432" s="472"/>
      <c r="MWU432" s="472"/>
      <c r="MWV432" s="472"/>
      <c r="MWW432" s="472"/>
      <c r="MWX432" s="472"/>
      <c r="MWY432" s="472"/>
      <c r="MWZ432" s="472"/>
      <c r="MXA432" s="472"/>
      <c r="MXB432" s="472"/>
      <c r="MXC432" s="472"/>
      <c r="MXD432" s="472"/>
      <c r="MXE432" s="472"/>
      <c r="MXF432" s="472"/>
      <c r="MXG432" s="472"/>
      <c r="MXH432" s="472"/>
      <c r="MXI432" s="472"/>
      <c r="MXJ432" s="472"/>
      <c r="MXK432" s="472"/>
      <c r="MXL432" s="472"/>
      <c r="MXM432" s="472"/>
      <c r="MXN432" s="472"/>
      <c r="MXO432" s="472"/>
      <c r="MXP432" s="472"/>
      <c r="MXQ432" s="472"/>
      <c r="MXR432" s="472"/>
      <c r="MXS432" s="472"/>
      <c r="MXT432" s="472"/>
      <c r="MXU432" s="472"/>
      <c r="MXV432" s="472"/>
      <c r="MXW432" s="472"/>
      <c r="MXX432" s="472"/>
      <c r="MXY432" s="472"/>
      <c r="MXZ432" s="472"/>
      <c r="MYA432" s="472"/>
      <c r="MYB432" s="472"/>
      <c r="MYC432" s="472"/>
      <c r="MYD432" s="472"/>
      <c r="MYE432" s="472"/>
      <c r="MYF432" s="472"/>
      <c r="MYG432" s="472"/>
      <c r="MYH432" s="472"/>
      <c r="MYI432" s="472"/>
      <c r="MYJ432" s="472"/>
      <c r="MYK432" s="472"/>
      <c r="MYL432" s="472"/>
      <c r="MYM432" s="472"/>
      <c r="MYN432" s="472"/>
      <c r="MYO432" s="472"/>
      <c r="MYP432" s="472"/>
      <c r="MYQ432" s="472"/>
      <c r="MYR432" s="472"/>
      <c r="MYS432" s="472"/>
      <c r="MYT432" s="472"/>
      <c r="MYU432" s="472"/>
      <c r="MYV432" s="472"/>
      <c r="MYW432" s="472"/>
      <c r="MYX432" s="472"/>
      <c r="MYY432" s="472"/>
      <c r="MYZ432" s="472"/>
      <c r="MZA432" s="472"/>
      <c r="MZB432" s="472"/>
      <c r="MZC432" s="472"/>
      <c r="MZD432" s="472"/>
      <c r="MZE432" s="472"/>
      <c r="MZF432" s="472"/>
      <c r="MZG432" s="472"/>
      <c r="MZH432" s="472"/>
      <c r="MZI432" s="472"/>
      <c r="MZJ432" s="472"/>
      <c r="MZK432" s="472"/>
      <c r="MZL432" s="472"/>
      <c r="MZO432" s="472"/>
      <c r="MZP432" s="472"/>
      <c r="MZQ432" s="472"/>
      <c r="MZR432" s="472"/>
      <c r="MZS432" s="472"/>
      <c r="MZT432" s="472"/>
      <c r="MZU432" s="472"/>
      <c r="MZV432" s="472"/>
      <c r="MZW432" s="472"/>
      <c r="MZX432" s="472"/>
      <c r="MZY432" s="472"/>
      <c r="MZZ432" s="472"/>
      <c r="NAA432" s="472"/>
      <c r="NAB432" s="472"/>
      <c r="NAC432" s="472"/>
      <c r="NAD432" s="472"/>
      <c r="NAE432" s="472"/>
      <c r="NAF432" s="472"/>
      <c r="NAG432" s="472"/>
      <c r="NAH432" s="472"/>
      <c r="NAI432" s="472"/>
      <c r="NAJ432" s="472"/>
      <c r="NAK432" s="472"/>
      <c r="NAL432" s="472"/>
      <c r="NAM432" s="472"/>
      <c r="NAN432" s="472"/>
      <c r="NAO432" s="472"/>
      <c r="NAP432" s="472"/>
      <c r="NAQ432" s="472"/>
      <c r="NAR432" s="472"/>
      <c r="NAS432" s="472"/>
      <c r="NAT432" s="472"/>
      <c r="NAU432" s="472"/>
      <c r="NAV432" s="472"/>
      <c r="NAW432" s="472"/>
      <c r="NAX432" s="472"/>
      <c r="NAY432" s="472"/>
      <c r="NAZ432" s="472"/>
      <c r="NBA432" s="472"/>
      <c r="NBB432" s="472"/>
      <c r="NBC432" s="472"/>
      <c r="NBD432" s="472"/>
      <c r="NBE432" s="472"/>
      <c r="NBF432" s="472"/>
      <c r="NBG432" s="472"/>
      <c r="NBH432" s="472"/>
      <c r="NBI432" s="472"/>
      <c r="NBJ432" s="472"/>
      <c r="NBK432" s="472"/>
      <c r="NBL432" s="472"/>
      <c r="NBM432" s="472"/>
      <c r="NBN432" s="472"/>
      <c r="NBO432" s="472"/>
      <c r="NBP432" s="472"/>
      <c r="NBQ432" s="472"/>
      <c r="NBR432" s="472"/>
      <c r="NBS432" s="472"/>
      <c r="NBT432" s="472"/>
      <c r="NBU432" s="472"/>
      <c r="NBV432" s="472"/>
      <c r="NBW432" s="472"/>
      <c r="NBX432" s="472"/>
      <c r="NBY432" s="472"/>
      <c r="NBZ432" s="472"/>
      <c r="NCA432" s="472"/>
      <c r="NCB432" s="472"/>
      <c r="NCC432" s="472"/>
      <c r="NCD432" s="472"/>
      <c r="NCE432" s="472"/>
      <c r="NCF432" s="472"/>
      <c r="NCG432" s="472"/>
      <c r="NCH432" s="472"/>
      <c r="NCI432" s="472"/>
      <c r="NCJ432" s="472"/>
      <c r="NCK432" s="472"/>
      <c r="NCL432" s="472"/>
      <c r="NCM432" s="472"/>
      <c r="NCN432" s="472"/>
      <c r="NCO432" s="472"/>
      <c r="NCP432" s="472"/>
      <c r="NCQ432" s="472"/>
      <c r="NCR432" s="472"/>
      <c r="NCS432" s="472"/>
      <c r="NCT432" s="472"/>
      <c r="NCU432" s="472"/>
      <c r="NCV432" s="472"/>
      <c r="NCW432" s="472"/>
      <c r="NCX432" s="472"/>
      <c r="NCY432" s="472"/>
      <c r="NCZ432" s="472"/>
      <c r="NDA432" s="472"/>
      <c r="NDB432" s="472"/>
      <c r="NDC432" s="472"/>
      <c r="NDD432" s="472"/>
      <c r="NDE432" s="472"/>
      <c r="NDF432" s="472"/>
      <c r="NDG432" s="472"/>
      <c r="NDH432" s="472"/>
      <c r="NDI432" s="472"/>
      <c r="NDJ432" s="472"/>
      <c r="NDK432" s="472"/>
      <c r="NDL432" s="472"/>
      <c r="NDM432" s="472"/>
      <c r="NDN432" s="472"/>
      <c r="NDO432" s="472"/>
      <c r="NDP432" s="472"/>
      <c r="NDQ432" s="472"/>
      <c r="NDR432" s="472"/>
      <c r="NDS432" s="472"/>
      <c r="NDT432" s="472"/>
      <c r="NDU432" s="472"/>
      <c r="NDV432" s="472"/>
      <c r="NDW432" s="472"/>
      <c r="NDX432" s="472"/>
      <c r="NDY432" s="472"/>
      <c r="NDZ432" s="472"/>
      <c r="NEA432" s="472"/>
      <c r="NEB432" s="472"/>
      <c r="NEC432" s="472"/>
      <c r="NED432" s="472"/>
      <c r="NEE432" s="472"/>
      <c r="NEF432" s="472"/>
      <c r="NEG432" s="472"/>
      <c r="NEH432" s="472"/>
      <c r="NEI432" s="472"/>
      <c r="NEJ432" s="472"/>
      <c r="NEK432" s="472"/>
      <c r="NEL432" s="472"/>
      <c r="NEM432" s="472"/>
      <c r="NEN432" s="472"/>
      <c r="NEO432" s="472"/>
      <c r="NEP432" s="472"/>
      <c r="NEQ432" s="472"/>
      <c r="NER432" s="472"/>
      <c r="NES432" s="472"/>
      <c r="NET432" s="472"/>
      <c r="NEU432" s="472"/>
      <c r="NEV432" s="472"/>
      <c r="NEW432" s="472"/>
      <c r="NEX432" s="472"/>
      <c r="NEY432" s="472"/>
      <c r="NEZ432" s="472"/>
      <c r="NFA432" s="472"/>
      <c r="NFB432" s="472"/>
      <c r="NFC432" s="472"/>
      <c r="NFD432" s="472"/>
      <c r="NFE432" s="472"/>
      <c r="NFF432" s="472"/>
      <c r="NFG432" s="472"/>
      <c r="NFH432" s="472"/>
      <c r="NFI432" s="472"/>
      <c r="NFJ432" s="472"/>
      <c r="NFK432" s="472"/>
      <c r="NFL432" s="472"/>
      <c r="NFM432" s="472"/>
      <c r="NFN432" s="472"/>
      <c r="NFO432" s="472"/>
      <c r="NFP432" s="472"/>
      <c r="NFQ432" s="472"/>
      <c r="NFR432" s="472"/>
      <c r="NFS432" s="472"/>
      <c r="NFT432" s="472"/>
      <c r="NFU432" s="472"/>
      <c r="NFV432" s="472"/>
      <c r="NFW432" s="472"/>
      <c r="NFX432" s="472"/>
      <c r="NFY432" s="472"/>
      <c r="NFZ432" s="472"/>
      <c r="NGA432" s="472"/>
      <c r="NGB432" s="472"/>
      <c r="NGC432" s="472"/>
      <c r="NGD432" s="472"/>
      <c r="NGE432" s="472"/>
      <c r="NGF432" s="472"/>
      <c r="NGG432" s="472"/>
      <c r="NGH432" s="472"/>
      <c r="NGI432" s="472"/>
      <c r="NGJ432" s="472"/>
      <c r="NGK432" s="472"/>
      <c r="NGL432" s="472"/>
      <c r="NGM432" s="472"/>
      <c r="NGN432" s="472"/>
      <c r="NGO432" s="472"/>
      <c r="NGP432" s="472"/>
      <c r="NGQ432" s="472"/>
      <c r="NGR432" s="472"/>
      <c r="NGS432" s="472"/>
      <c r="NGT432" s="472"/>
      <c r="NGU432" s="472"/>
      <c r="NGV432" s="472"/>
      <c r="NGW432" s="472"/>
      <c r="NGX432" s="472"/>
      <c r="NGY432" s="472"/>
      <c r="NGZ432" s="472"/>
      <c r="NHA432" s="472"/>
      <c r="NHB432" s="472"/>
      <c r="NHC432" s="472"/>
      <c r="NHD432" s="472"/>
      <c r="NHE432" s="472"/>
      <c r="NHF432" s="472"/>
      <c r="NHG432" s="472"/>
      <c r="NHH432" s="472"/>
      <c r="NHI432" s="472"/>
      <c r="NHJ432" s="472"/>
      <c r="NHK432" s="472"/>
      <c r="NHL432" s="472"/>
      <c r="NHM432" s="472"/>
      <c r="NHN432" s="472"/>
      <c r="NHO432" s="472"/>
      <c r="NHP432" s="472"/>
      <c r="NHQ432" s="472"/>
      <c r="NHR432" s="472"/>
      <c r="NHS432" s="472"/>
      <c r="NHT432" s="472"/>
      <c r="NHU432" s="472"/>
      <c r="NHV432" s="472"/>
      <c r="NHW432" s="472"/>
      <c r="NHX432" s="472"/>
      <c r="NHY432" s="472"/>
      <c r="NHZ432" s="472"/>
      <c r="NIA432" s="472"/>
      <c r="NIB432" s="472"/>
      <c r="NIC432" s="472"/>
      <c r="NID432" s="472"/>
      <c r="NIE432" s="472"/>
      <c r="NIF432" s="472"/>
      <c r="NIG432" s="472"/>
      <c r="NIH432" s="472"/>
      <c r="NII432" s="472"/>
      <c r="NIJ432" s="472"/>
      <c r="NIK432" s="472"/>
      <c r="NIL432" s="472"/>
      <c r="NIM432" s="472"/>
      <c r="NIN432" s="472"/>
      <c r="NIO432" s="472"/>
      <c r="NIP432" s="472"/>
      <c r="NIQ432" s="472"/>
      <c r="NIR432" s="472"/>
      <c r="NIS432" s="472"/>
      <c r="NIT432" s="472"/>
      <c r="NIU432" s="472"/>
      <c r="NIV432" s="472"/>
      <c r="NIW432" s="472"/>
      <c r="NIX432" s="472"/>
      <c r="NIY432" s="472"/>
      <c r="NIZ432" s="472"/>
      <c r="NJA432" s="472"/>
      <c r="NJB432" s="472"/>
      <c r="NJC432" s="472"/>
      <c r="NJD432" s="472"/>
      <c r="NJE432" s="472"/>
      <c r="NJF432" s="472"/>
      <c r="NJG432" s="472"/>
      <c r="NJH432" s="472"/>
      <c r="NJK432" s="472"/>
      <c r="NJL432" s="472"/>
      <c r="NJM432" s="472"/>
      <c r="NJN432" s="472"/>
      <c r="NJO432" s="472"/>
      <c r="NJP432" s="472"/>
      <c r="NJQ432" s="472"/>
      <c r="NJR432" s="472"/>
      <c r="NJS432" s="472"/>
      <c r="NJT432" s="472"/>
      <c r="NJU432" s="472"/>
      <c r="NJV432" s="472"/>
      <c r="NJW432" s="472"/>
      <c r="NJX432" s="472"/>
      <c r="NJY432" s="472"/>
      <c r="NJZ432" s="472"/>
      <c r="NKA432" s="472"/>
      <c r="NKB432" s="472"/>
      <c r="NKC432" s="472"/>
      <c r="NKD432" s="472"/>
      <c r="NKE432" s="472"/>
      <c r="NKF432" s="472"/>
      <c r="NKG432" s="472"/>
      <c r="NKH432" s="472"/>
      <c r="NKI432" s="472"/>
      <c r="NKJ432" s="472"/>
      <c r="NKK432" s="472"/>
      <c r="NKL432" s="472"/>
      <c r="NKM432" s="472"/>
      <c r="NKN432" s="472"/>
      <c r="NKO432" s="472"/>
      <c r="NKP432" s="472"/>
      <c r="NKQ432" s="472"/>
      <c r="NKR432" s="472"/>
      <c r="NKS432" s="472"/>
      <c r="NKT432" s="472"/>
      <c r="NKU432" s="472"/>
      <c r="NKV432" s="472"/>
      <c r="NKW432" s="472"/>
      <c r="NKX432" s="472"/>
      <c r="NKY432" s="472"/>
      <c r="NKZ432" s="472"/>
      <c r="NLA432" s="472"/>
      <c r="NLB432" s="472"/>
      <c r="NLC432" s="472"/>
      <c r="NLD432" s="472"/>
      <c r="NLE432" s="472"/>
      <c r="NLF432" s="472"/>
      <c r="NLG432" s="472"/>
      <c r="NLH432" s="472"/>
      <c r="NLI432" s="472"/>
      <c r="NLJ432" s="472"/>
      <c r="NLK432" s="472"/>
      <c r="NLL432" s="472"/>
      <c r="NLM432" s="472"/>
      <c r="NLN432" s="472"/>
      <c r="NLO432" s="472"/>
      <c r="NLP432" s="472"/>
      <c r="NLQ432" s="472"/>
      <c r="NLR432" s="472"/>
      <c r="NLS432" s="472"/>
      <c r="NLT432" s="472"/>
      <c r="NLU432" s="472"/>
      <c r="NLV432" s="472"/>
      <c r="NLW432" s="472"/>
      <c r="NLX432" s="472"/>
      <c r="NLY432" s="472"/>
      <c r="NLZ432" s="472"/>
      <c r="NMA432" s="472"/>
      <c r="NMB432" s="472"/>
      <c r="NMC432" s="472"/>
      <c r="NMD432" s="472"/>
      <c r="NME432" s="472"/>
      <c r="NMF432" s="472"/>
      <c r="NMG432" s="472"/>
      <c r="NMH432" s="472"/>
      <c r="NMI432" s="472"/>
      <c r="NMJ432" s="472"/>
      <c r="NMK432" s="472"/>
      <c r="NML432" s="472"/>
      <c r="NMM432" s="472"/>
      <c r="NMN432" s="472"/>
      <c r="NMO432" s="472"/>
      <c r="NMP432" s="472"/>
      <c r="NMQ432" s="472"/>
      <c r="NMR432" s="472"/>
      <c r="NMS432" s="472"/>
      <c r="NMT432" s="472"/>
      <c r="NMU432" s="472"/>
      <c r="NMV432" s="472"/>
      <c r="NMW432" s="472"/>
      <c r="NMX432" s="472"/>
      <c r="NMY432" s="472"/>
      <c r="NMZ432" s="472"/>
      <c r="NNA432" s="472"/>
      <c r="NNB432" s="472"/>
      <c r="NNC432" s="472"/>
      <c r="NND432" s="472"/>
      <c r="NNE432" s="472"/>
      <c r="NNF432" s="472"/>
      <c r="NNG432" s="472"/>
      <c r="NNH432" s="472"/>
      <c r="NNI432" s="472"/>
      <c r="NNJ432" s="472"/>
      <c r="NNK432" s="472"/>
      <c r="NNL432" s="472"/>
      <c r="NNM432" s="472"/>
      <c r="NNN432" s="472"/>
      <c r="NNO432" s="472"/>
      <c r="NNP432" s="472"/>
      <c r="NNQ432" s="472"/>
      <c r="NNR432" s="472"/>
      <c r="NNS432" s="472"/>
      <c r="NNT432" s="472"/>
      <c r="NNU432" s="472"/>
      <c r="NNV432" s="472"/>
      <c r="NNW432" s="472"/>
      <c r="NNX432" s="472"/>
      <c r="NNY432" s="472"/>
      <c r="NNZ432" s="472"/>
      <c r="NOA432" s="472"/>
      <c r="NOB432" s="472"/>
      <c r="NOC432" s="472"/>
      <c r="NOD432" s="472"/>
      <c r="NOE432" s="472"/>
      <c r="NOF432" s="472"/>
      <c r="NOG432" s="472"/>
      <c r="NOH432" s="472"/>
      <c r="NOI432" s="472"/>
      <c r="NOJ432" s="472"/>
      <c r="NOK432" s="472"/>
      <c r="NOL432" s="472"/>
      <c r="NOM432" s="472"/>
      <c r="NON432" s="472"/>
      <c r="NOO432" s="472"/>
      <c r="NOP432" s="472"/>
      <c r="NOQ432" s="472"/>
      <c r="NOR432" s="472"/>
      <c r="NOS432" s="472"/>
      <c r="NOT432" s="472"/>
      <c r="NOU432" s="472"/>
      <c r="NOV432" s="472"/>
      <c r="NOW432" s="472"/>
      <c r="NOX432" s="472"/>
      <c r="NOY432" s="472"/>
      <c r="NOZ432" s="472"/>
      <c r="NPA432" s="472"/>
      <c r="NPB432" s="472"/>
      <c r="NPC432" s="472"/>
      <c r="NPD432" s="472"/>
      <c r="NPE432" s="472"/>
      <c r="NPF432" s="472"/>
      <c r="NPG432" s="472"/>
      <c r="NPH432" s="472"/>
      <c r="NPI432" s="472"/>
      <c r="NPJ432" s="472"/>
      <c r="NPK432" s="472"/>
      <c r="NPL432" s="472"/>
      <c r="NPM432" s="472"/>
      <c r="NPN432" s="472"/>
      <c r="NPO432" s="472"/>
      <c r="NPP432" s="472"/>
      <c r="NPQ432" s="472"/>
      <c r="NPR432" s="472"/>
      <c r="NPS432" s="472"/>
      <c r="NPT432" s="472"/>
      <c r="NPU432" s="472"/>
      <c r="NPV432" s="472"/>
      <c r="NPW432" s="472"/>
      <c r="NPX432" s="472"/>
      <c r="NPY432" s="472"/>
      <c r="NPZ432" s="472"/>
      <c r="NQA432" s="472"/>
      <c r="NQB432" s="472"/>
      <c r="NQC432" s="472"/>
      <c r="NQD432" s="472"/>
      <c r="NQE432" s="472"/>
      <c r="NQF432" s="472"/>
      <c r="NQG432" s="472"/>
      <c r="NQH432" s="472"/>
      <c r="NQI432" s="472"/>
      <c r="NQJ432" s="472"/>
      <c r="NQK432" s="472"/>
      <c r="NQL432" s="472"/>
      <c r="NQM432" s="472"/>
      <c r="NQN432" s="472"/>
      <c r="NQO432" s="472"/>
      <c r="NQP432" s="472"/>
      <c r="NQQ432" s="472"/>
      <c r="NQR432" s="472"/>
      <c r="NQS432" s="472"/>
      <c r="NQT432" s="472"/>
      <c r="NQU432" s="472"/>
      <c r="NQV432" s="472"/>
      <c r="NQW432" s="472"/>
      <c r="NQX432" s="472"/>
      <c r="NQY432" s="472"/>
      <c r="NQZ432" s="472"/>
      <c r="NRA432" s="472"/>
      <c r="NRB432" s="472"/>
      <c r="NRC432" s="472"/>
      <c r="NRD432" s="472"/>
      <c r="NRE432" s="472"/>
      <c r="NRF432" s="472"/>
      <c r="NRG432" s="472"/>
      <c r="NRH432" s="472"/>
      <c r="NRI432" s="472"/>
      <c r="NRJ432" s="472"/>
      <c r="NRK432" s="472"/>
      <c r="NRL432" s="472"/>
      <c r="NRM432" s="472"/>
      <c r="NRN432" s="472"/>
      <c r="NRO432" s="472"/>
      <c r="NRP432" s="472"/>
      <c r="NRQ432" s="472"/>
      <c r="NRR432" s="472"/>
      <c r="NRS432" s="472"/>
      <c r="NRT432" s="472"/>
      <c r="NRU432" s="472"/>
      <c r="NRV432" s="472"/>
      <c r="NRW432" s="472"/>
      <c r="NRX432" s="472"/>
      <c r="NRY432" s="472"/>
      <c r="NRZ432" s="472"/>
      <c r="NSA432" s="472"/>
      <c r="NSB432" s="472"/>
      <c r="NSC432" s="472"/>
      <c r="NSD432" s="472"/>
      <c r="NSE432" s="472"/>
      <c r="NSF432" s="472"/>
      <c r="NSG432" s="472"/>
      <c r="NSH432" s="472"/>
      <c r="NSI432" s="472"/>
      <c r="NSJ432" s="472"/>
      <c r="NSK432" s="472"/>
      <c r="NSL432" s="472"/>
      <c r="NSM432" s="472"/>
      <c r="NSN432" s="472"/>
      <c r="NSO432" s="472"/>
      <c r="NSP432" s="472"/>
      <c r="NSQ432" s="472"/>
      <c r="NSR432" s="472"/>
      <c r="NSS432" s="472"/>
      <c r="NST432" s="472"/>
      <c r="NSU432" s="472"/>
      <c r="NSV432" s="472"/>
      <c r="NSW432" s="472"/>
      <c r="NSX432" s="472"/>
      <c r="NSY432" s="472"/>
      <c r="NSZ432" s="472"/>
      <c r="NTA432" s="472"/>
      <c r="NTB432" s="472"/>
      <c r="NTC432" s="472"/>
      <c r="NTD432" s="472"/>
      <c r="NTG432" s="472"/>
      <c r="NTH432" s="472"/>
      <c r="NTI432" s="472"/>
      <c r="NTJ432" s="472"/>
      <c r="NTK432" s="472"/>
      <c r="NTL432" s="472"/>
      <c r="NTM432" s="472"/>
      <c r="NTN432" s="472"/>
      <c r="NTO432" s="472"/>
      <c r="NTP432" s="472"/>
      <c r="NTQ432" s="472"/>
      <c r="NTR432" s="472"/>
      <c r="NTS432" s="472"/>
      <c r="NTT432" s="472"/>
      <c r="NTU432" s="472"/>
      <c r="NTV432" s="472"/>
      <c r="NTW432" s="472"/>
      <c r="NTX432" s="472"/>
      <c r="NTY432" s="472"/>
      <c r="NTZ432" s="472"/>
      <c r="NUA432" s="472"/>
      <c r="NUB432" s="472"/>
      <c r="NUC432" s="472"/>
      <c r="NUD432" s="472"/>
      <c r="NUE432" s="472"/>
      <c r="NUF432" s="472"/>
      <c r="NUG432" s="472"/>
      <c r="NUH432" s="472"/>
      <c r="NUI432" s="472"/>
      <c r="NUJ432" s="472"/>
      <c r="NUK432" s="472"/>
      <c r="NUL432" s="472"/>
      <c r="NUM432" s="472"/>
      <c r="NUN432" s="472"/>
      <c r="NUO432" s="472"/>
      <c r="NUP432" s="472"/>
      <c r="NUQ432" s="472"/>
      <c r="NUR432" s="472"/>
      <c r="NUS432" s="472"/>
      <c r="NUT432" s="472"/>
      <c r="NUU432" s="472"/>
      <c r="NUV432" s="472"/>
      <c r="NUW432" s="472"/>
      <c r="NUX432" s="472"/>
      <c r="NUY432" s="472"/>
      <c r="NUZ432" s="472"/>
      <c r="NVA432" s="472"/>
      <c r="NVB432" s="472"/>
      <c r="NVC432" s="472"/>
      <c r="NVD432" s="472"/>
      <c r="NVE432" s="472"/>
      <c r="NVF432" s="472"/>
      <c r="NVG432" s="472"/>
      <c r="NVH432" s="472"/>
      <c r="NVI432" s="472"/>
      <c r="NVJ432" s="472"/>
      <c r="NVK432" s="472"/>
      <c r="NVL432" s="472"/>
      <c r="NVM432" s="472"/>
      <c r="NVN432" s="472"/>
      <c r="NVO432" s="472"/>
      <c r="NVP432" s="472"/>
      <c r="NVQ432" s="472"/>
      <c r="NVR432" s="472"/>
      <c r="NVS432" s="472"/>
      <c r="NVT432" s="472"/>
      <c r="NVU432" s="472"/>
      <c r="NVV432" s="472"/>
      <c r="NVW432" s="472"/>
      <c r="NVX432" s="472"/>
      <c r="NVY432" s="472"/>
      <c r="NVZ432" s="472"/>
      <c r="NWA432" s="472"/>
      <c r="NWB432" s="472"/>
      <c r="NWC432" s="472"/>
      <c r="NWD432" s="472"/>
      <c r="NWE432" s="472"/>
      <c r="NWF432" s="472"/>
      <c r="NWG432" s="472"/>
      <c r="NWH432" s="472"/>
      <c r="NWI432" s="472"/>
      <c r="NWJ432" s="472"/>
      <c r="NWK432" s="472"/>
      <c r="NWL432" s="472"/>
      <c r="NWM432" s="472"/>
      <c r="NWN432" s="472"/>
      <c r="NWO432" s="472"/>
      <c r="NWP432" s="472"/>
      <c r="NWQ432" s="472"/>
      <c r="NWR432" s="472"/>
      <c r="NWS432" s="472"/>
      <c r="NWT432" s="472"/>
      <c r="NWU432" s="472"/>
      <c r="NWV432" s="472"/>
      <c r="NWW432" s="472"/>
      <c r="NWX432" s="472"/>
      <c r="NWY432" s="472"/>
      <c r="NWZ432" s="472"/>
      <c r="NXA432" s="472"/>
      <c r="NXB432" s="472"/>
      <c r="NXC432" s="472"/>
      <c r="NXD432" s="472"/>
      <c r="NXE432" s="472"/>
      <c r="NXF432" s="472"/>
      <c r="NXG432" s="472"/>
      <c r="NXH432" s="472"/>
      <c r="NXI432" s="472"/>
      <c r="NXJ432" s="472"/>
      <c r="NXK432" s="472"/>
      <c r="NXL432" s="472"/>
      <c r="NXM432" s="472"/>
      <c r="NXN432" s="472"/>
      <c r="NXO432" s="472"/>
      <c r="NXP432" s="472"/>
      <c r="NXQ432" s="472"/>
      <c r="NXR432" s="472"/>
      <c r="NXS432" s="472"/>
      <c r="NXT432" s="472"/>
      <c r="NXU432" s="472"/>
      <c r="NXV432" s="472"/>
      <c r="NXW432" s="472"/>
      <c r="NXX432" s="472"/>
      <c r="NXY432" s="472"/>
      <c r="NXZ432" s="472"/>
      <c r="NYA432" s="472"/>
      <c r="NYB432" s="472"/>
      <c r="NYC432" s="472"/>
      <c r="NYD432" s="472"/>
      <c r="NYE432" s="472"/>
      <c r="NYF432" s="472"/>
      <c r="NYG432" s="472"/>
      <c r="NYH432" s="472"/>
      <c r="NYI432" s="472"/>
      <c r="NYJ432" s="472"/>
      <c r="NYK432" s="472"/>
      <c r="NYL432" s="472"/>
      <c r="NYM432" s="472"/>
      <c r="NYN432" s="472"/>
      <c r="NYO432" s="472"/>
      <c r="NYP432" s="472"/>
      <c r="NYQ432" s="472"/>
      <c r="NYR432" s="472"/>
      <c r="NYS432" s="472"/>
      <c r="NYT432" s="472"/>
      <c r="NYU432" s="472"/>
      <c r="NYV432" s="472"/>
      <c r="NYW432" s="472"/>
      <c r="NYX432" s="472"/>
      <c r="NYY432" s="472"/>
      <c r="NYZ432" s="472"/>
      <c r="NZA432" s="472"/>
      <c r="NZB432" s="472"/>
      <c r="NZC432" s="472"/>
      <c r="NZD432" s="472"/>
      <c r="NZE432" s="472"/>
      <c r="NZF432" s="472"/>
      <c r="NZG432" s="472"/>
      <c r="NZH432" s="472"/>
      <c r="NZI432" s="472"/>
      <c r="NZJ432" s="472"/>
      <c r="NZK432" s="472"/>
      <c r="NZL432" s="472"/>
      <c r="NZM432" s="472"/>
      <c r="NZN432" s="472"/>
      <c r="NZO432" s="472"/>
      <c r="NZP432" s="472"/>
      <c r="NZQ432" s="472"/>
      <c r="NZR432" s="472"/>
      <c r="NZS432" s="472"/>
      <c r="NZT432" s="472"/>
      <c r="NZU432" s="472"/>
      <c r="NZV432" s="472"/>
      <c r="NZW432" s="472"/>
      <c r="NZX432" s="472"/>
      <c r="NZY432" s="472"/>
      <c r="NZZ432" s="472"/>
      <c r="OAA432" s="472"/>
      <c r="OAB432" s="472"/>
      <c r="OAC432" s="472"/>
      <c r="OAD432" s="472"/>
      <c r="OAE432" s="472"/>
      <c r="OAF432" s="472"/>
      <c r="OAG432" s="472"/>
      <c r="OAH432" s="472"/>
      <c r="OAI432" s="472"/>
      <c r="OAJ432" s="472"/>
      <c r="OAK432" s="472"/>
      <c r="OAL432" s="472"/>
      <c r="OAM432" s="472"/>
      <c r="OAN432" s="472"/>
      <c r="OAO432" s="472"/>
      <c r="OAP432" s="472"/>
      <c r="OAQ432" s="472"/>
      <c r="OAR432" s="472"/>
      <c r="OAS432" s="472"/>
      <c r="OAT432" s="472"/>
      <c r="OAU432" s="472"/>
      <c r="OAV432" s="472"/>
      <c r="OAW432" s="472"/>
      <c r="OAX432" s="472"/>
      <c r="OAY432" s="472"/>
      <c r="OAZ432" s="472"/>
      <c r="OBA432" s="472"/>
      <c r="OBB432" s="472"/>
      <c r="OBC432" s="472"/>
      <c r="OBD432" s="472"/>
      <c r="OBE432" s="472"/>
      <c r="OBF432" s="472"/>
      <c r="OBG432" s="472"/>
      <c r="OBH432" s="472"/>
      <c r="OBI432" s="472"/>
      <c r="OBJ432" s="472"/>
      <c r="OBK432" s="472"/>
      <c r="OBL432" s="472"/>
      <c r="OBM432" s="472"/>
      <c r="OBN432" s="472"/>
      <c r="OBO432" s="472"/>
      <c r="OBP432" s="472"/>
      <c r="OBQ432" s="472"/>
      <c r="OBR432" s="472"/>
      <c r="OBS432" s="472"/>
      <c r="OBT432" s="472"/>
      <c r="OBU432" s="472"/>
      <c r="OBV432" s="472"/>
      <c r="OBW432" s="472"/>
      <c r="OBX432" s="472"/>
      <c r="OBY432" s="472"/>
      <c r="OBZ432" s="472"/>
      <c r="OCA432" s="472"/>
      <c r="OCB432" s="472"/>
      <c r="OCC432" s="472"/>
      <c r="OCD432" s="472"/>
      <c r="OCE432" s="472"/>
      <c r="OCF432" s="472"/>
      <c r="OCG432" s="472"/>
      <c r="OCH432" s="472"/>
      <c r="OCI432" s="472"/>
      <c r="OCJ432" s="472"/>
      <c r="OCK432" s="472"/>
      <c r="OCL432" s="472"/>
      <c r="OCM432" s="472"/>
      <c r="OCN432" s="472"/>
      <c r="OCO432" s="472"/>
      <c r="OCP432" s="472"/>
      <c r="OCQ432" s="472"/>
      <c r="OCR432" s="472"/>
      <c r="OCS432" s="472"/>
      <c r="OCT432" s="472"/>
      <c r="OCU432" s="472"/>
      <c r="OCV432" s="472"/>
      <c r="OCW432" s="472"/>
      <c r="OCX432" s="472"/>
      <c r="OCY432" s="472"/>
      <c r="OCZ432" s="472"/>
      <c r="ODC432" s="472"/>
      <c r="ODD432" s="472"/>
      <c r="ODE432" s="472"/>
      <c r="ODF432" s="472"/>
      <c r="ODG432" s="472"/>
      <c r="ODH432" s="472"/>
      <c r="ODI432" s="472"/>
      <c r="ODJ432" s="472"/>
      <c r="ODK432" s="472"/>
      <c r="ODL432" s="472"/>
      <c r="ODM432" s="472"/>
      <c r="ODN432" s="472"/>
      <c r="ODO432" s="472"/>
      <c r="ODP432" s="472"/>
      <c r="ODQ432" s="472"/>
      <c r="ODR432" s="472"/>
      <c r="ODS432" s="472"/>
      <c r="ODT432" s="472"/>
      <c r="ODU432" s="472"/>
      <c r="ODV432" s="472"/>
      <c r="ODW432" s="472"/>
      <c r="ODX432" s="472"/>
      <c r="ODY432" s="472"/>
      <c r="ODZ432" s="472"/>
      <c r="OEA432" s="472"/>
      <c r="OEB432" s="472"/>
      <c r="OEC432" s="472"/>
      <c r="OED432" s="472"/>
      <c r="OEE432" s="472"/>
      <c r="OEF432" s="472"/>
      <c r="OEG432" s="472"/>
      <c r="OEH432" s="472"/>
      <c r="OEI432" s="472"/>
      <c r="OEJ432" s="472"/>
      <c r="OEK432" s="472"/>
      <c r="OEL432" s="472"/>
      <c r="OEM432" s="472"/>
      <c r="OEN432" s="472"/>
      <c r="OEO432" s="472"/>
      <c r="OEP432" s="472"/>
      <c r="OEQ432" s="472"/>
      <c r="OER432" s="472"/>
      <c r="OES432" s="472"/>
      <c r="OET432" s="472"/>
      <c r="OEU432" s="472"/>
      <c r="OEV432" s="472"/>
      <c r="OEW432" s="472"/>
      <c r="OEX432" s="472"/>
      <c r="OEY432" s="472"/>
      <c r="OEZ432" s="472"/>
      <c r="OFA432" s="472"/>
      <c r="OFB432" s="472"/>
      <c r="OFC432" s="472"/>
      <c r="OFD432" s="472"/>
      <c r="OFE432" s="472"/>
      <c r="OFF432" s="472"/>
      <c r="OFG432" s="472"/>
      <c r="OFH432" s="472"/>
      <c r="OFI432" s="472"/>
      <c r="OFJ432" s="472"/>
      <c r="OFK432" s="472"/>
      <c r="OFL432" s="472"/>
      <c r="OFM432" s="472"/>
      <c r="OFN432" s="472"/>
      <c r="OFO432" s="472"/>
      <c r="OFP432" s="472"/>
      <c r="OFQ432" s="472"/>
      <c r="OFR432" s="472"/>
      <c r="OFS432" s="472"/>
      <c r="OFT432" s="472"/>
      <c r="OFU432" s="472"/>
      <c r="OFV432" s="472"/>
      <c r="OFW432" s="472"/>
      <c r="OFX432" s="472"/>
      <c r="OFY432" s="472"/>
      <c r="OFZ432" s="472"/>
      <c r="OGA432" s="472"/>
      <c r="OGB432" s="472"/>
      <c r="OGC432" s="472"/>
      <c r="OGD432" s="472"/>
      <c r="OGE432" s="472"/>
      <c r="OGF432" s="472"/>
      <c r="OGG432" s="472"/>
      <c r="OGH432" s="472"/>
      <c r="OGI432" s="472"/>
      <c r="OGJ432" s="472"/>
      <c r="OGK432" s="472"/>
      <c r="OGL432" s="472"/>
      <c r="OGM432" s="472"/>
      <c r="OGN432" s="472"/>
      <c r="OGO432" s="472"/>
      <c r="OGP432" s="472"/>
      <c r="OGQ432" s="472"/>
      <c r="OGR432" s="472"/>
      <c r="OGS432" s="472"/>
      <c r="OGT432" s="472"/>
      <c r="OGU432" s="472"/>
      <c r="OGV432" s="472"/>
      <c r="OGW432" s="472"/>
      <c r="OGX432" s="472"/>
      <c r="OGY432" s="472"/>
      <c r="OGZ432" s="472"/>
      <c r="OHA432" s="472"/>
      <c r="OHB432" s="472"/>
      <c r="OHC432" s="472"/>
      <c r="OHD432" s="472"/>
      <c r="OHE432" s="472"/>
      <c r="OHF432" s="472"/>
      <c r="OHG432" s="472"/>
      <c r="OHH432" s="472"/>
      <c r="OHI432" s="472"/>
      <c r="OHJ432" s="472"/>
      <c r="OHK432" s="472"/>
      <c r="OHL432" s="472"/>
      <c r="OHM432" s="472"/>
      <c r="OHN432" s="472"/>
      <c r="OHO432" s="472"/>
      <c r="OHP432" s="472"/>
      <c r="OHQ432" s="472"/>
      <c r="OHR432" s="472"/>
      <c r="OHS432" s="472"/>
      <c r="OHT432" s="472"/>
      <c r="OHU432" s="472"/>
      <c r="OHV432" s="472"/>
      <c r="OHW432" s="472"/>
      <c r="OHX432" s="472"/>
      <c r="OHY432" s="472"/>
      <c r="OHZ432" s="472"/>
      <c r="OIA432" s="472"/>
      <c r="OIB432" s="472"/>
      <c r="OIC432" s="472"/>
      <c r="OID432" s="472"/>
      <c r="OIE432" s="472"/>
      <c r="OIF432" s="472"/>
      <c r="OIG432" s="472"/>
      <c r="OIH432" s="472"/>
      <c r="OII432" s="472"/>
      <c r="OIJ432" s="472"/>
      <c r="OIK432" s="472"/>
      <c r="OIL432" s="472"/>
      <c r="OIM432" s="472"/>
      <c r="OIN432" s="472"/>
      <c r="OIO432" s="472"/>
      <c r="OIP432" s="472"/>
      <c r="OIQ432" s="472"/>
      <c r="OIR432" s="472"/>
      <c r="OIS432" s="472"/>
      <c r="OIT432" s="472"/>
      <c r="OIU432" s="472"/>
      <c r="OIV432" s="472"/>
      <c r="OIW432" s="472"/>
      <c r="OIX432" s="472"/>
      <c r="OIY432" s="472"/>
      <c r="OIZ432" s="472"/>
      <c r="OJA432" s="472"/>
      <c r="OJB432" s="472"/>
      <c r="OJC432" s="472"/>
      <c r="OJD432" s="472"/>
      <c r="OJE432" s="472"/>
      <c r="OJF432" s="472"/>
      <c r="OJG432" s="472"/>
      <c r="OJH432" s="472"/>
      <c r="OJI432" s="472"/>
      <c r="OJJ432" s="472"/>
      <c r="OJK432" s="472"/>
      <c r="OJL432" s="472"/>
      <c r="OJM432" s="472"/>
      <c r="OJN432" s="472"/>
      <c r="OJO432" s="472"/>
      <c r="OJP432" s="472"/>
      <c r="OJQ432" s="472"/>
      <c r="OJR432" s="472"/>
      <c r="OJS432" s="472"/>
      <c r="OJT432" s="472"/>
      <c r="OJU432" s="472"/>
      <c r="OJV432" s="472"/>
      <c r="OJW432" s="472"/>
      <c r="OJX432" s="472"/>
      <c r="OJY432" s="472"/>
      <c r="OJZ432" s="472"/>
      <c r="OKA432" s="472"/>
      <c r="OKB432" s="472"/>
      <c r="OKC432" s="472"/>
      <c r="OKD432" s="472"/>
      <c r="OKE432" s="472"/>
      <c r="OKF432" s="472"/>
      <c r="OKG432" s="472"/>
      <c r="OKH432" s="472"/>
      <c r="OKI432" s="472"/>
      <c r="OKJ432" s="472"/>
      <c r="OKK432" s="472"/>
      <c r="OKL432" s="472"/>
      <c r="OKM432" s="472"/>
      <c r="OKN432" s="472"/>
      <c r="OKO432" s="472"/>
      <c r="OKP432" s="472"/>
      <c r="OKQ432" s="472"/>
      <c r="OKR432" s="472"/>
      <c r="OKS432" s="472"/>
      <c r="OKT432" s="472"/>
      <c r="OKU432" s="472"/>
      <c r="OKV432" s="472"/>
      <c r="OKW432" s="472"/>
      <c r="OKX432" s="472"/>
      <c r="OKY432" s="472"/>
      <c r="OKZ432" s="472"/>
      <c r="OLA432" s="472"/>
      <c r="OLB432" s="472"/>
      <c r="OLC432" s="472"/>
      <c r="OLD432" s="472"/>
      <c r="OLE432" s="472"/>
      <c r="OLF432" s="472"/>
      <c r="OLG432" s="472"/>
      <c r="OLH432" s="472"/>
      <c r="OLI432" s="472"/>
      <c r="OLJ432" s="472"/>
      <c r="OLK432" s="472"/>
      <c r="OLL432" s="472"/>
      <c r="OLM432" s="472"/>
      <c r="OLN432" s="472"/>
      <c r="OLO432" s="472"/>
      <c r="OLP432" s="472"/>
      <c r="OLQ432" s="472"/>
      <c r="OLR432" s="472"/>
      <c r="OLS432" s="472"/>
      <c r="OLT432" s="472"/>
      <c r="OLU432" s="472"/>
      <c r="OLV432" s="472"/>
      <c r="OLW432" s="472"/>
      <c r="OLX432" s="472"/>
      <c r="OLY432" s="472"/>
      <c r="OLZ432" s="472"/>
      <c r="OMA432" s="472"/>
      <c r="OMB432" s="472"/>
      <c r="OMC432" s="472"/>
      <c r="OMD432" s="472"/>
      <c r="OME432" s="472"/>
      <c r="OMF432" s="472"/>
      <c r="OMG432" s="472"/>
      <c r="OMH432" s="472"/>
      <c r="OMI432" s="472"/>
      <c r="OMJ432" s="472"/>
      <c r="OMK432" s="472"/>
      <c r="OML432" s="472"/>
      <c r="OMM432" s="472"/>
      <c r="OMN432" s="472"/>
      <c r="OMO432" s="472"/>
      <c r="OMP432" s="472"/>
      <c r="OMQ432" s="472"/>
      <c r="OMR432" s="472"/>
      <c r="OMS432" s="472"/>
      <c r="OMT432" s="472"/>
      <c r="OMU432" s="472"/>
      <c r="OMV432" s="472"/>
      <c r="OMY432" s="472"/>
      <c r="OMZ432" s="472"/>
      <c r="ONA432" s="472"/>
      <c r="ONB432" s="472"/>
      <c r="ONC432" s="472"/>
      <c r="OND432" s="472"/>
      <c r="ONE432" s="472"/>
      <c r="ONF432" s="472"/>
      <c r="ONG432" s="472"/>
      <c r="ONH432" s="472"/>
      <c r="ONI432" s="472"/>
      <c r="ONJ432" s="472"/>
      <c r="ONK432" s="472"/>
      <c r="ONL432" s="472"/>
      <c r="ONM432" s="472"/>
      <c r="ONN432" s="472"/>
      <c r="ONO432" s="472"/>
      <c r="ONP432" s="472"/>
      <c r="ONQ432" s="472"/>
      <c r="ONR432" s="472"/>
      <c r="ONS432" s="472"/>
      <c r="ONT432" s="472"/>
      <c r="ONU432" s="472"/>
      <c r="ONV432" s="472"/>
      <c r="ONW432" s="472"/>
      <c r="ONX432" s="472"/>
      <c r="ONY432" s="472"/>
      <c r="ONZ432" s="472"/>
      <c r="OOA432" s="472"/>
      <c r="OOB432" s="472"/>
      <c r="OOC432" s="472"/>
      <c r="OOD432" s="472"/>
      <c r="OOE432" s="472"/>
      <c r="OOF432" s="472"/>
      <c r="OOG432" s="472"/>
      <c r="OOH432" s="472"/>
      <c r="OOI432" s="472"/>
      <c r="OOJ432" s="472"/>
      <c r="OOK432" s="472"/>
      <c r="OOL432" s="472"/>
      <c r="OOM432" s="472"/>
      <c r="OON432" s="472"/>
      <c r="OOO432" s="472"/>
      <c r="OOP432" s="472"/>
      <c r="OOQ432" s="472"/>
      <c r="OOR432" s="472"/>
      <c r="OOS432" s="472"/>
      <c r="OOT432" s="472"/>
      <c r="OOU432" s="472"/>
      <c r="OOV432" s="472"/>
      <c r="OOW432" s="472"/>
      <c r="OOX432" s="472"/>
      <c r="OOY432" s="472"/>
      <c r="OOZ432" s="472"/>
      <c r="OPA432" s="472"/>
      <c r="OPB432" s="472"/>
      <c r="OPC432" s="472"/>
      <c r="OPD432" s="472"/>
      <c r="OPE432" s="472"/>
      <c r="OPF432" s="472"/>
      <c r="OPG432" s="472"/>
      <c r="OPH432" s="472"/>
      <c r="OPI432" s="472"/>
      <c r="OPJ432" s="472"/>
      <c r="OPK432" s="472"/>
      <c r="OPL432" s="472"/>
      <c r="OPM432" s="472"/>
      <c r="OPN432" s="472"/>
      <c r="OPO432" s="472"/>
      <c r="OPP432" s="472"/>
      <c r="OPQ432" s="472"/>
      <c r="OPR432" s="472"/>
      <c r="OPS432" s="472"/>
      <c r="OPT432" s="472"/>
      <c r="OPU432" s="472"/>
      <c r="OPV432" s="472"/>
      <c r="OPW432" s="472"/>
      <c r="OPX432" s="472"/>
      <c r="OPY432" s="472"/>
      <c r="OPZ432" s="472"/>
      <c r="OQA432" s="472"/>
      <c r="OQB432" s="472"/>
      <c r="OQC432" s="472"/>
      <c r="OQD432" s="472"/>
      <c r="OQE432" s="472"/>
      <c r="OQF432" s="472"/>
      <c r="OQG432" s="472"/>
      <c r="OQH432" s="472"/>
      <c r="OQI432" s="472"/>
      <c r="OQJ432" s="472"/>
      <c r="OQK432" s="472"/>
      <c r="OQL432" s="472"/>
      <c r="OQM432" s="472"/>
      <c r="OQN432" s="472"/>
      <c r="OQO432" s="472"/>
      <c r="OQP432" s="472"/>
      <c r="OQQ432" s="472"/>
      <c r="OQR432" s="472"/>
      <c r="OQS432" s="472"/>
      <c r="OQT432" s="472"/>
      <c r="OQU432" s="472"/>
      <c r="OQV432" s="472"/>
      <c r="OQW432" s="472"/>
      <c r="OQX432" s="472"/>
      <c r="OQY432" s="472"/>
      <c r="OQZ432" s="472"/>
      <c r="ORA432" s="472"/>
      <c r="ORB432" s="472"/>
      <c r="ORC432" s="472"/>
      <c r="ORD432" s="472"/>
      <c r="ORE432" s="472"/>
      <c r="ORF432" s="472"/>
      <c r="ORG432" s="472"/>
      <c r="ORH432" s="472"/>
      <c r="ORI432" s="472"/>
      <c r="ORJ432" s="472"/>
      <c r="ORK432" s="472"/>
      <c r="ORL432" s="472"/>
      <c r="ORM432" s="472"/>
      <c r="ORN432" s="472"/>
      <c r="ORO432" s="472"/>
      <c r="ORP432" s="472"/>
      <c r="ORQ432" s="472"/>
      <c r="ORR432" s="472"/>
      <c r="ORS432" s="472"/>
      <c r="ORT432" s="472"/>
      <c r="ORU432" s="472"/>
      <c r="ORV432" s="472"/>
      <c r="ORW432" s="472"/>
      <c r="ORX432" s="472"/>
      <c r="ORY432" s="472"/>
      <c r="ORZ432" s="472"/>
      <c r="OSA432" s="472"/>
      <c r="OSB432" s="472"/>
      <c r="OSC432" s="472"/>
      <c r="OSD432" s="472"/>
      <c r="OSE432" s="472"/>
      <c r="OSF432" s="472"/>
      <c r="OSG432" s="472"/>
      <c r="OSH432" s="472"/>
      <c r="OSI432" s="472"/>
      <c r="OSJ432" s="472"/>
      <c r="OSK432" s="472"/>
      <c r="OSL432" s="472"/>
      <c r="OSM432" s="472"/>
      <c r="OSN432" s="472"/>
      <c r="OSO432" s="472"/>
      <c r="OSP432" s="472"/>
      <c r="OSQ432" s="472"/>
      <c r="OSR432" s="472"/>
      <c r="OSS432" s="472"/>
      <c r="OST432" s="472"/>
      <c r="OSU432" s="472"/>
      <c r="OSV432" s="472"/>
      <c r="OSW432" s="472"/>
      <c r="OSX432" s="472"/>
      <c r="OSY432" s="472"/>
      <c r="OSZ432" s="472"/>
      <c r="OTA432" s="472"/>
      <c r="OTB432" s="472"/>
      <c r="OTC432" s="472"/>
      <c r="OTD432" s="472"/>
      <c r="OTE432" s="472"/>
      <c r="OTF432" s="472"/>
      <c r="OTG432" s="472"/>
      <c r="OTH432" s="472"/>
      <c r="OTI432" s="472"/>
      <c r="OTJ432" s="472"/>
      <c r="OTK432" s="472"/>
      <c r="OTL432" s="472"/>
      <c r="OTM432" s="472"/>
      <c r="OTN432" s="472"/>
      <c r="OTO432" s="472"/>
      <c r="OTP432" s="472"/>
      <c r="OTQ432" s="472"/>
      <c r="OTR432" s="472"/>
      <c r="OTS432" s="472"/>
      <c r="OTT432" s="472"/>
      <c r="OTU432" s="472"/>
      <c r="OTV432" s="472"/>
      <c r="OTW432" s="472"/>
      <c r="OTX432" s="472"/>
      <c r="OTY432" s="472"/>
      <c r="OTZ432" s="472"/>
      <c r="OUA432" s="472"/>
      <c r="OUB432" s="472"/>
      <c r="OUC432" s="472"/>
      <c r="OUD432" s="472"/>
      <c r="OUE432" s="472"/>
      <c r="OUF432" s="472"/>
      <c r="OUG432" s="472"/>
      <c r="OUH432" s="472"/>
      <c r="OUI432" s="472"/>
      <c r="OUJ432" s="472"/>
      <c r="OUK432" s="472"/>
      <c r="OUL432" s="472"/>
      <c r="OUM432" s="472"/>
      <c r="OUN432" s="472"/>
      <c r="OUO432" s="472"/>
      <c r="OUP432" s="472"/>
      <c r="OUQ432" s="472"/>
      <c r="OUR432" s="472"/>
      <c r="OUS432" s="472"/>
      <c r="OUT432" s="472"/>
      <c r="OUU432" s="472"/>
      <c r="OUV432" s="472"/>
      <c r="OUW432" s="472"/>
      <c r="OUX432" s="472"/>
      <c r="OUY432" s="472"/>
      <c r="OUZ432" s="472"/>
      <c r="OVA432" s="472"/>
      <c r="OVB432" s="472"/>
      <c r="OVC432" s="472"/>
      <c r="OVD432" s="472"/>
      <c r="OVE432" s="472"/>
      <c r="OVF432" s="472"/>
      <c r="OVG432" s="472"/>
      <c r="OVH432" s="472"/>
      <c r="OVI432" s="472"/>
      <c r="OVJ432" s="472"/>
      <c r="OVK432" s="472"/>
      <c r="OVL432" s="472"/>
      <c r="OVM432" s="472"/>
      <c r="OVN432" s="472"/>
      <c r="OVO432" s="472"/>
      <c r="OVP432" s="472"/>
      <c r="OVQ432" s="472"/>
      <c r="OVR432" s="472"/>
      <c r="OVS432" s="472"/>
      <c r="OVT432" s="472"/>
      <c r="OVU432" s="472"/>
      <c r="OVV432" s="472"/>
      <c r="OVW432" s="472"/>
      <c r="OVX432" s="472"/>
      <c r="OVY432" s="472"/>
      <c r="OVZ432" s="472"/>
      <c r="OWA432" s="472"/>
      <c r="OWB432" s="472"/>
      <c r="OWC432" s="472"/>
      <c r="OWD432" s="472"/>
      <c r="OWE432" s="472"/>
      <c r="OWF432" s="472"/>
      <c r="OWG432" s="472"/>
      <c r="OWH432" s="472"/>
      <c r="OWI432" s="472"/>
      <c r="OWJ432" s="472"/>
      <c r="OWK432" s="472"/>
      <c r="OWL432" s="472"/>
      <c r="OWM432" s="472"/>
      <c r="OWN432" s="472"/>
      <c r="OWO432" s="472"/>
      <c r="OWP432" s="472"/>
      <c r="OWQ432" s="472"/>
      <c r="OWR432" s="472"/>
      <c r="OWU432" s="472"/>
      <c r="OWV432" s="472"/>
      <c r="OWW432" s="472"/>
      <c r="OWX432" s="472"/>
      <c r="OWY432" s="472"/>
      <c r="OWZ432" s="472"/>
      <c r="OXA432" s="472"/>
      <c r="OXB432" s="472"/>
      <c r="OXC432" s="472"/>
      <c r="OXD432" s="472"/>
      <c r="OXE432" s="472"/>
      <c r="OXF432" s="472"/>
      <c r="OXG432" s="472"/>
      <c r="OXH432" s="472"/>
      <c r="OXI432" s="472"/>
      <c r="OXJ432" s="472"/>
      <c r="OXK432" s="472"/>
      <c r="OXL432" s="472"/>
      <c r="OXM432" s="472"/>
      <c r="OXN432" s="472"/>
      <c r="OXO432" s="472"/>
      <c r="OXP432" s="472"/>
      <c r="OXQ432" s="472"/>
      <c r="OXR432" s="472"/>
      <c r="OXS432" s="472"/>
      <c r="OXT432" s="472"/>
      <c r="OXU432" s="472"/>
      <c r="OXV432" s="472"/>
      <c r="OXW432" s="472"/>
      <c r="OXX432" s="472"/>
      <c r="OXY432" s="472"/>
      <c r="OXZ432" s="472"/>
      <c r="OYA432" s="472"/>
      <c r="OYB432" s="472"/>
      <c r="OYC432" s="472"/>
      <c r="OYD432" s="472"/>
      <c r="OYE432" s="472"/>
      <c r="OYF432" s="472"/>
      <c r="OYG432" s="472"/>
      <c r="OYH432" s="472"/>
      <c r="OYI432" s="472"/>
      <c r="OYJ432" s="472"/>
      <c r="OYK432" s="472"/>
      <c r="OYL432" s="472"/>
      <c r="OYM432" s="472"/>
      <c r="OYN432" s="472"/>
      <c r="OYO432" s="472"/>
      <c r="OYP432" s="472"/>
      <c r="OYQ432" s="472"/>
      <c r="OYR432" s="472"/>
      <c r="OYS432" s="472"/>
      <c r="OYT432" s="472"/>
      <c r="OYU432" s="472"/>
      <c r="OYV432" s="472"/>
      <c r="OYW432" s="472"/>
      <c r="OYX432" s="472"/>
      <c r="OYY432" s="472"/>
      <c r="OYZ432" s="472"/>
      <c r="OZA432" s="472"/>
      <c r="OZB432" s="472"/>
      <c r="OZC432" s="472"/>
      <c r="OZD432" s="472"/>
      <c r="OZE432" s="472"/>
      <c r="OZF432" s="472"/>
      <c r="OZG432" s="472"/>
      <c r="OZH432" s="472"/>
      <c r="OZI432" s="472"/>
      <c r="OZJ432" s="472"/>
      <c r="OZK432" s="472"/>
      <c r="OZL432" s="472"/>
      <c r="OZM432" s="472"/>
      <c r="OZN432" s="472"/>
      <c r="OZO432" s="472"/>
      <c r="OZP432" s="472"/>
      <c r="OZQ432" s="472"/>
      <c r="OZR432" s="472"/>
      <c r="OZS432" s="472"/>
      <c r="OZT432" s="472"/>
      <c r="OZU432" s="472"/>
      <c r="OZV432" s="472"/>
      <c r="OZW432" s="472"/>
      <c r="OZX432" s="472"/>
      <c r="OZY432" s="472"/>
      <c r="OZZ432" s="472"/>
      <c r="PAA432" s="472"/>
      <c r="PAB432" s="472"/>
      <c r="PAC432" s="472"/>
      <c r="PAD432" s="472"/>
      <c r="PAE432" s="472"/>
      <c r="PAF432" s="472"/>
      <c r="PAG432" s="472"/>
      <c r="PAH432" s="472"/>
      <c r="PAI432" s="472"/>
      <c r="PAJ432" s="472"/>
      <c r="PAK432" s="472"/>
      <c r="PAL432" s="472"/>
      <c r="PAM432" s="472"/>
      <c r="PAN432" s="472"/>
      <c r="PAO432" s="472"/>
      <c r="PAP432" s="472"/>
      <c r="PAQ432" s="472"/>
      <c r="PAR432" s="472"/>
      <c r="PAS432" s="472"/>
      <c r="PAT432" s="472"/>
      <c r="PAU432" s="472"/>
      <c r="PAV432" s="472"/>
      <c r="PAW432" s="472"/>
      <c r="PAX432" s="472"/>
      <c r="PAY432" s="472"/>
      <c r="PAZ432" s="472"/>
      <c r="PBA432" s="472"/>
      <c r="PBB432" s="472"/>
      <c r="PBC432" s="472"/>
      <c r="PBD432" s="472"/>
      <c r="PBE432" s="472"/>
      <c r="PBF432" s="472"/>
      <c r="PBG432" s="472"/>
      <c r="PBH432" s="472"/>
      <c r="PBI432" s="472"/>
      <c r="PBJ432" s="472"/>
      <c r="PBK432" s="472"/>
      <c r="PBL432" s="472"/>
      <c r="PBM432" s="472"/>
      <c r="PBN432" s="472"/>
      <c r="PBO432" s="472"/>
      <c r="PBP432" s="472"/>
      <c r="PBQ432" s="472"/>
      <c r="PBR432" s="472"/>
      <c r="PBS432" s="472"/>
      <c r="PBT432" s="472"/>
      <c r="PBU432" s="472"/>
      <c r="PBV432" s="472"/>
      <c r="PBW432" s="472"/>
      <c r="PBX432" s="472"/>
      <c r="PBY432" s="472"/>
      <c r="PBZ432" s="472"/>
      <c r="PCA432" s="472"/>
      <c r="PCB432" s="472"/>
      <c r="PCC432" s="472"/>
      <c r="PCD432" s="472"/>
      <c r="PCE432" s="472"/>
      <c r="PCF432" s="472"/>
      <c r="PCG432" s="472"/>
      <c r="PCH432" s="472"/>
      <c r="PCI432" s="472"/>
      <c r="PCJ432" s="472"/>
      <c r="PCK432" s="472"/>
      <c r="PCL432" s="472"/>
      <c r="PCM432" s="472"/>
      <c r="PCN432" s="472"/>
      <c r="PCO432" s="472"/>
      <c r="PCP432" s="472"/>
      <c r="PCQ432" s="472"/>
      <c r="PCR432" s="472"/>
      <c r="PCS432" s="472"/>
      <c r="PCT432" s="472"/>
      <c r="PCU432" s="472"/>
      <c r="PCV432" s="472"/>
      <c r="PCW432" s="472"/>
      <c r="PCX432" s="472"/>
      <c r="PCY432" s="472"/>
      <c r="PCZ432" s="472"/>
      <c r="PDA432" s="472"/>
      <c r="PDB432" s="472"/>
      <c r="PDC432" s="472"/>
      <c r="PDD432" s="472"/>
      <c r="PDE432" s="472"/>
      <c r="PDF432" s="472"/>
      <c r="PDG432" s="472"/>
      <c r="PDH432" s="472"/>
      <c r="PDI432" s="472"/>
      <c r="PDJ432" s="472"/>
      <c r="PDK432" s="472"/>
      <c r="PDL432" s="472"/>
      <c r="PDM432" s="472"/>
      <c r="PDN432" s="472"/>
      <c r="PDO432" s="472"/>
      <c r="PDP432" s="472"/>
      <c r="PDQ432" s="472"/>
      <c r="PDR432" s="472"/>
      <c r="PDS432" s="472"/>
      <c r="PDT432" s="472"/>
      <c r="PDU432" s="472"/>
      <c r="PDV432" s="472"/>
      <c r="PDW432" s="472"/>
      <c r="PDX432" s="472"/>
      <c r="PDY432" s="472"/>
      <c r="PDZ432" s="472"/>
      <c r="PEA432" s="472"/>
      <c r="PEB432" s="472"/>
      <c r="PEC432" s="472"/>
      <c r="PED432" s="472"/>
      <c r="PEE432" s="472"/>
      <c r="PEF432" s="472"/>
      <c r="PEG432" s="472"/>
      <c r="PEH432" s="472"/>
      <c r="PEI432" s="472"/>
      <c r="PEJ432" s="472"/>
      <c r="PEK432" s="472"/>
      <c r="PEL432" s="472"/>
      <c r="PEM432" s="472"/>
      <c r="PEN432" s="472"/>
      <c r="PEO432" s="472"/>
      <c r="PEP432" s="472"/>
      <c r="PEQ432" s="472"/>
      <c r="PER432" s="472"/>
      <c r="PES432" s="472"/>
      <c r="PET432" s="472"/>
      <c r="PEU432" s="472"/>
      <c r="PEV432" s="472"/>
      <c r="PEW432" s="472"/>
      <c r="PEX432" s="472"/>
      <c r="PEY432" s="472"/>
      <c r="PEZ432" s="472"/>
      <c r="PFA432" s="472"/>
      <c r="PFB432" s="472"/>
      <c r="PFC432" s="472"/>
      <c r="PFD432" s="472"/>
      <c r="PFE432" s="472"/>
      <c r="PFF432" s="472"/>
      <c r="PFG432" s="472"/>
      <c r="PFH432" s="472"/>
      <c r="PFI432" s="472"/>
      <c r="PFJ432" s="472"/>
      <c r="PFK432" s="472"/>
      <c r="PFL432" s="472"/>
      <c r="PFM432" s="472"/>
      <c r="PFN432" s="472"/>
      <c r="PFO432" s="472"/>
      <c r="PFP432" s="472"/>
      <c r="PFQ432" s="472"/>
      <c r="PFR432" s="472"/>
      <c r="PFS432" s="472"/>
      <c r="PFT432" s="472"/>
      <c r="PFU432" s="472"/>
      <c r="PFV432" s="472"/>
      <c r="PFW432" s="472"/>
      <c r="PFX432" s="472"/>
      <c r="PFY432" s="472"/>
      <c r="PFZ432" s="472"/>
      <c r="PGA432" s="472"/>
      <c r="PGB432" s="472"/>
      <c r="PGC432" s="472"/>
      <c r="PGD432" s="472"/>
      <c r="PGE432" s="472"/>
      <c r="PGF432" s="472"/>
      <c r="PGG432" s="472"/>
      <c r="PGH432" s="472"/>
      <c r="PGI432" s="472"/>
      <c r="PGJ432" s="472"/>
      <c r="PGK432" s="472"/>
      <c r="PGL432" s="472"/>
      <c r="PGM432" s="472"/>
      <c r="PGN432" s="472"/>
      <c r="PGQ432" s="472"/>
      <c r="PGR432" s="472"/>
      <c r="PGS432" s="472"/>
      <c r="PGT432" s="472"/>
      <c r="PGU432" s="472"/>
      <c r="PGV432" s="472"/>
      <c r="PGW432" s="472"/>
      <c r="PGX432" s="472"/>
      <c r="PGY432" s="472"/>
      <c r="PGZ432" s="472"/>
      <c r="PHA432" s="472"/>
      <c r="PHB432" s="472"/>
      <c r="PHC432" s="472"/>
      <c r="PHD432" s="472"/>
      <c r="PHE432" s="472"/>
      <c r="PHF432" s="472"/>
      <c r="PHG432" s="472"/>
      <c r="PHH432" s="472"/>
      <c r="PHI432" s="472"/>
      <c r="PHJ432" s="472"/>
      <c r="PHK432" s="472"/>
      <c r="PHL432" s="472"/>
      <c r="PHM432" s="472"/>
      <c r="PHN432" s="472"/>
      <c r="PHO432" s="472"/>
      <c r="PHP432" s="472"/>
      <c r="PHQ432" s="472"/>
      <c r="PHR432" s="472"/>
      <c r="PHS432" s="472"/>
      <c r="PHT432" s="472"/>
      <c r="PHU432" s="472"/>
      <c r="PHV432" s="472"/>
      <c r="PHW432" s="472"/>
      <c r="PHX432" s="472"/>
      <c r="PHY432" s="472"/>
      <c r="PHZ432" s="472"/>
      <c r="PIA432" s="472"/>
      <c r="PIB432" s="472"/>
      <c r="PIC432" s="472"/>
      <c r="PID432" s="472"/>
      <c r="PIE432" s="472"/>
      <c r="PIF432" s="472"/>
      <c r="PIG432" s="472"/>
      <c r="PIH432" s="472"/>
      <c r="PII432" s="472"/>
      <c r="PIJ432" s="472"/>
      <c r="PIK432" s="472"/>
      <c r="PIL432" s="472"/>
      <c r="PIM432" s="472"/>
      <c r="PIN432" s="472"/>
      <c r="PIO432" s="472"/>
      <c r="PIP432" s="472"/>
      <c r="PIQ432" s="472"/>
      <c r="PIR432" s="472"/>
      <c r="PIS432" s="472"/>
      <c r="PIT432" s="472"/>
      <c r="PIU432" s="472"/>
      <c r="PIV432" s="472"/>
      <c r="PIW432" s="472"/>
      <c r="PIX432" s="472"/>
      <c r="PIY432" s="472"/>
      <c r="PIZ432" s="472"/>
      <c r="PJA432" s="472"/>
      <c r="PJB432" s="472"/>
      <c r="PJC432" s="472"/>
      <c r="PJD432" s="472"/>
      <c r="PJE432" s="472"/>
      <c r="PJF432" s="472"/>
      <c r="PJG432" s="472"/>
      <c r="PJH432" s="472"/>
      <c r="PJI432" s="472"/>
      <c r="PJJ432" s="472"/>
      <c r="PJK432" s="472"/>
      <c r="PJL432" s="472"/>
      <c r="PJM432" s="472"/>
      <c r="PJN432" s="472"/>
      <c r="PJO432" s="472"/>
      <c r="PJP432" s="472"/>
      <c r="PJQ432" s="472"/>
      <c r="PJR432" s="472"/>
      <c r="PJS432" s="472"/>
      <c r="PJT432" s="472"/>
      <c r="PJU432" s="472"/>
      <c r="PJV432" s="472"/>
      <c r="PJW432" s="472"/>
      <c r="PJX432" s="472"/>
      <c r="PJY432" s="472"/>
      <c r="PJZ432" s="472"/>
      <c r="PKA432" s="472"/>
      <c r="PKB432" s="472"/>
      <c r="PKC432" s="472"/>
      <c r="PKD432" s="472"/>
      <c r="PKE432" s="472"/>
      <c r="PKF432" s="472"/>
      <c r="PKG432" s="472"/>
      <c r="PKH432" s="472"/>
      <c r="PKI432" s="472"/>
      <c r="PKJ432" s="472"/>
      <c r="PKK432" s="472"/>
      <c r="PKL432" s="472"/>
      <c r="PKM432" s="472"/>
      <c r="PKN432" s="472"/>
      <c r="PKO432" s="472"/>
      <c r="PKP432" s="472"/>
      <c r="PKQ432" s="472"/>
      <c r="PKR432" s="472"/>
      <c r="PKS432" s="472"/>
      <c r="PKT432" s="472"/>
      <c r="PKU432" s="472"/>
      <c r="PKV432" s="472"/>
      <c r="PKW432" s="472"/>
      <c r="PKX432" s="472"/>
      <c r="PKY432" s="472"/>
      <c r="PKZ432" s="472"/>
      <c r="PLA432" s="472"/>
      <c r="PLB432" s="472"/>
      <c r="PLC432" s="472"/>
      <c r="PLD432" s="472"/>
      <c r="PLE432" s="472"/>
      <c r="PLF432" s="472"/>
      <c r="PLG432" s="472"/>
      <c r="PLH432" s="472"/>
      <c r="PLI432" s="472"/>
      <c r="PLJ432" s="472"/>
      <c r="PLK432" s="472"/>
      <c r="PLL432" s="472"/>
      <c r="PLM432" s="472"/>
      <c r="PLN432" s="472"/>
      <c r="PLO432" s="472"/>
      <c r="PLP432" s="472"/>
      <c r="PLQ432" s="472"/>
      <c r="PLR432" s="472"/>
      <c r="PLS432" s="472"/>
      <c r="PLT432" s="472"/>
      <c r="PLU432" s="472"/>
      <c r="PLV432" s="472"/>
      <c r="PLW432" s="472"/>
      <c r="PLX432" s="472"/>
      <c r="PLY432" s="472"/>
      <c r="PLZ432" s="472"/>
      <c r="PMA432" s="472"/>
      <c r="PMB432" s="472"/>
      <c r="PMC432" s="472"/>
      <c r="PMD432" s="472"/>
      <c r="PME432" s="472"/>
      <c r="PMF432" s="472"/>
      <c r="PMG432" s="472"/>
      <c r="PMH432" s="472"/>
      <c r="PMI432" s="472"/>
      <c r="PMJ432" s="472"/>
      <c r="PMK432" s="472"/>
      <c r="PML432" s="472"/>
      <c r="PMM432" s="472"/>
      <c r="PMN432" s="472"/>
      <c r="PMO432" s="472"/>
      <c r="PMP432" s="472"/>
      <c r="PMQ432" s="472"/>
      <c r="PMR432" s="472"/>
      <c r="PMS432" s="472"/>
      <c r="PMT432" s="472"/>
      <c r="PMU432" s="472"/>
      <c r="PMV432" s="472"/>
      <c r="PMW432" s="472"/>
      <c r="PMX432" s="472"/>
      <c r="PMY432" s="472"/>
      <c r="PMZ432" s="472"/>
      <c r="PNA432" s="472"/>
      <c r="PNB432" s="472"/>
      <c r="PNC432" s="472"/>
      <c r="PND432" s="472"/>
      <c r="PNE432" s="472"/>
      <c r="PNF432" s="472"/>
      <c r="PNG432" s="472"/>
      <c r="PNH432" s="472"/>
      <c r="PNI432" s="472"/>
      <c r="PNJ432" s="472"/>
      <c r="PNK432" s="472"/>
      <c r="PNL432" s="472"/>
      <c r="PNM432" s="472"/>
      <c r="PNN432" s="472"/>
      <c r="PNO432" s="472"/>
      <c r="PNP432" s="472"/>
      <c r="PNQ432" s="472"/>
      <c r="PNR432" s="472"/>
      <c r="PNS432" s="472"/>
      <c r="PNT432" s="472"/>
      <c r="PNU432" s="472"/>
      <c r="PNV432" s="472"/>
      <c r="PNW432" s="472"/>
      <c r="PNX432" s="472"/>
      <c r="PNY432" s="472"/>
      <c r="PNZ432" s="472"/>
      <c r="POA432" s="472"/>
      <c r="POB432" s="472"/>
      <c r="POC432" s="472"/>
      <c r="POD432" s="472"/>
      <c r="POE432" s="472"/>
      <c r="POF432" s="472"/>
      <c r="POG432" s="472"/>
      <c r="POH432" s="472"/>
      <c r="POI432" s="472"/>
      <c r="POJ432" s="472"/>
      <c r="POK432" s="472"/>
      <c r="POL432" s="472"/>
      <c r="POM432" s="472"/>
      <c r="PON432" s="472"/>
      <c r="POO432" s="472"/>
      <c r="POP432" s="472"/>
      <c r="POQ432" s="472"/>
      <c r="POR432" s="472"/>
      <c r="POS432" s="472"/>
      <c r="POT432" s="472"/>
      <c r="POU432" s="472"/>
      <c r="POV432" s="472"/>
      <c r="POW432" s="472"/>
      <c r="POX432" s="472"/>
      <c r="POY432" s="472"/>
      <c r="POZ432" s="472"/>
      <c r="PPA432" s="472"/>
      <c r="PPB432" s="472"/>
      <c r="PPC432" s="472"/>
      <c r="PPD432" s="472"/>
      <c r="PPE432" s="472"/>
      <c r="PPF432" s="472"/>
      <c r="PPG432" s="472"/>
      <c r="PPH432" s="472"/>
      <c r="PPI432" s="472"/>
      <c r="PPJ432" s="472"/>
      <c r="PPK432" s="472"/>
      <c r="PPL432" s="472"/>
      <c r="PPM432" s="472"/>
      <c r="PPN432" s="472"/>
      <c r="PPO432" s="472"/>
      <c r="PPP432" s="472"/>
      <c r="PPQ432" s="472"/>
      <c r="PPR432" s="472"/>
      <c r="PPS432" s="472"/>
      <c r="PPT432" s="472"/>
      <c r="PPU432" s="472"/>
      <c r="PPV432" s="472"/>
      <c r="PPW432" s="472"/>
      <c r="PPX432" s="472"/>
      <c r="PPY432" s="472"/>
      <c r="PPZ432" s="472"/>
      <c r="PQA432" s="472"/>
      <c r="PQB432" s="472"/>
      <c r="PQC432" s="472"/>
      <c r="PQD432" s="472"/>
      <c r="PQE432" s="472"/>
      <c r="PQF432" s="472"/>
      <c r="PQG432" s="472"/>
      <c r="PQH432" s="472"/>
      <c r="PQI432" s="472"/>
      <c r="PQJ432" s="472"/>
      <c r="PQM432" s="472"/>
      <c r="PQN432" s="472"/>
      <c r="PQO432" s="472"/>
      <c r="PQP432" s="472"/>
      <c r="PQQ432" s="472"/>
      <c r="PQR432" s="472"/>
      <c r="PQS432" s="472"/>
      <c r="PQT432" s="472"/>
      <c r="PQU432" s="472"/>
      <c r="PQV432" s="472"/>
      <c r="PQW432" s="472"/>
      <c r="PQX432" s="472"/>
      <c r="PQY432" s="472"/>
      <c r="PQZ432" s="472"/>
      <c r="PRA432" s="472"/>
      <c r="PRB432" s="472"/>
      <c r="PRC432" s="472"/>
      <c r="PRD432" s="472"/>
      <c r="PRE432" s="472"/>
      <c r="PRF432" s="472"/>
      <c r="PRG432" s="472"/>
      <c r="PRH432" s="472"/>
      <c r="PRI432" s="472"/>
      <c r="PRJ432" s="472"/>
      <c r="PRK432" s="472"/>
      <c r="PRL432" s="472"/>
      <c r="PRM432" s="472"/>
      <c r="PRN432" s="472"/>
      <c r="PRO432" s="472"/>
      <c r="PRP432" s="472"/>
      <c r="PRQ432" s="472"/>
      <c r="PRR432" s="472"/>
      <c r="PRS432" s="472"/>
      <c r="PRT432" s="472"/>
      <c r="PRU432" s="472"/>
      <c r="PRV432" s="472"/>
      <c r="PRW432" s="472"/>
      <c r="PRX432" s="472"/>
      <c r="PRY432" s="472"/>
      <c r="PRZ432" s="472"/>
      <c r="PSA432" s="472"/>
      <c r="PSB432" s="472"/>
      <c r="PSC432" s="472"/>
      <c r="PSD432" s="472"/>
      <c r="PSE432" s="472"/>
      <c r="PSF432" s="472"/>
      <c r="PSG432" s="472"/>
      <c r="PSH432" s="472"/>
      <c r="PSI432" s="472"/>
      <c r="PSJ432" s="472"/>
      <c r="PSK432" s="472"/>
      <c r="PSL432" s="472"/>
      <c r="PSM432" s="472"/>
      <c r="PSN432" s="472"/>
      <c r="PSO432" s="472"/>
      <c r="PSP432" s="472"/>
      <c r="PSQ432" s="472"/>
      <c r="PSR432" s="472"/>
      <c r="PSS432" s="472"/>
      <c r="PST432" s="472"/>
      <c r="PSU432" s="472"/>
      <c r="PSV432" s="472"/>
      <c r="PSW432" s="472"/>
      <c r="PSX432" s="472"/>
      <c r="PSY432" s="472"/>
      <c r="PSZ432" s="472"/>
      <c r="PTA432" s="472"/>
      <c r="PTB432" s="472"/>
      <c r="PTC432" s="472"/>
      <c r="PTD432" s="472"/>
      <c r="PTE432" s="472"/>
      <c r="PTF432" s="472"/>
      <c r="PTG432" s="472"/>
      <c r="PTH432" s="472"/>
      <c r="PTI432" s="472"/>
      <c r="PTJ432" s="472"/>
      <c r="PTK432" s="472"/>
      <c r="PTL432" s="472"/>
      <c r="PTM432" s="472"/>
      <c r="PTN432" s="472"/>
      <c r="PTO432" s="472"/>
      <c r="PTP432" s="472"/>
      <c r="PTQ432" s="472"/>
      <c r="PTR432" s="472"/>
      <c r="PTS432" s="472"/>
      <c r="PTT432" s="472"/>
      <c r="PTU432" s="472"/>
      <c r="PTV432" s="472"/>
      <c r="PTW432" s="472"/>
      <c r="PTX432" s="472"/>
      <c r="PTY432" s="472"/>
      <c r="PTZ432" s="472"/>
      <c r="PUA432" s="472"/>
      <c r="PUB432" s="472"/>
      <c r="PUC432" s="472"/>
      <c r="PUD432" s="472"/>
      <c r="PUE432" s="472"/>
      <c r="PUF432" s="472"/>
      <c r="PUG432" s="472"/>
      <c r="PUH432" s="472"/>
      <c r="PUI432" s="472"/>
      <c r="PUJ432" s="472"/>
      <c r="PUK432" s="472"/>
      <c r="PUL432" s="472"/>
      <c r="PUM432" s="472"/>
      <c r="PUN432" s="472"/>
      <c r="PUO432" s="472"/>
      <c r="PUP432" s="472"/>
      <c r="PUQ432" s="472"/>
      <c r="PUR432" s="472"/>
      <c r="PUS432" s="472"/>
      <c r="PUT432" s="472"/>
      <c r="PUU432" s="472"/>
      <c r="PUV432" s="472"/>
      <c r="PUW432" s="472"/>
      <c r="PUX432" s="472"/>
      <c r="PUY432" s="472"/>
      <c r="PUZ432" s="472"/>
      <c r="PVA432" s="472"/>
      <c r="PVB432" s="472"/>
      <c r="PVC432" s="472"/>
      <c r="PVD432" s="472"/>
      <c r="PVE432" s="472"/>
      <c r="PVF432" s="472"/>
      <c r="PVG432" s="472"/>
      <c r="PVH432" s="472"/>
      <c r="PVI432" s="472"/>
      <c r="PVJ432" s="472"/>
      <c r="PVK432" s="472"/>
      <c r="PVL432" s="472"/>
      <c r="PVM432" s="472"/>
      <c r="PVN432" s="472"/>
      <c r="PVO432" s="472"/>
      <c r="PVP432" s="472"/>
      <c r="PVQ432" s="472"/>
      <c r="PVR432" s="472"/>
      <c r="PVS432" s="472"/>
      <c r="PVT432" s="472"/>
      <c r="PVU432" s="472"/>
      <c r="PVV432" s="472"/>
      <c r="PVW432" s="472"/>
      <c r="PVX432" s="472"/>
      <c r="PVY432" s="472"/>
      <c r="PVZ432" s="472"/>
      <c r="PWA432" s="472"/>
      <c r="PWB432" s="472"/>
      <c r="PWC432" s="472"/>
      <c r="PWD432" s="472"/>
      <c r="PWE432" s="472"/>
      <c r="PWF432" s="472"/>
      <c r="PWG432" s="472"/>
      <c r="PWH432" s="472"/>
      <c r="PWI432" s="472"/>
      <c r="PWJ432" s="472"/>
      <c r="PWK432" s="472"/>
      <c r="PWL432" s="472"/>
      <c r="PWM432" s="472"/>
      <c r="PWN432" s="472"/>
      <c r="PWO432" s="472"/>
      <c r="PWP432" s="472"/>
      <c r="PWQ432" s="472"/>
      <c r="PWR432" s="472"/>
      <c r="PWS432" s="472"/>
      <c r="PWT432" s="472"/>
      <c r="PWU432" s="472"/>
      <c r="PWV432" s="472"/>
      <c r="PWW432" s="472"/>
      <c r="PWX432" s="472"/>
      <c r="PWY432" s="472"/>
      <c r="PWZ432" s="472"/>
      <c r="PXA432" s="472"/>
      <c r="PXB432" s="472"/>
      <c r="PXC432" s="472"/>
      <c r="PXD432" s="472"/>
      <c r="PXE432" s="472"/>
      <c r="PXF432" s="472"/>
      <c r="PXG432" s="472"/>
      <c r="PXH432" s="472"/>
      <c r="PXI432" s="472"/>
      <c r="PXJ432" s="472"/>
      <c r="PXK432" s="472"/>
      <c r="PXL432" s="472"/>
      <c r="PXM432" s="472"/>
      <c r="PXN432" s="472"/>
      <c r="PXO432" s="472"/>
      <c r="PXP432" s="472"/>
      <c r="PXQ432" s="472"/>
      <c r="PXR432" s="472"/>
      <c r="PXS432" s="472"/>
      <c r="PXT432" s="472"/>
      <c r="PXU432" s="472"/>
      <c r="PXV432" s="472"/>
      <c r="PXW432" s="472"/>
      <c r="PXX432" s="472"/>
      <c r="PXY432" s="472"/>
      <c r="PXZ432" s="472"/>
      <c r="PYA432" s="472"/>
      <c r="PYB432" s="472"/>
      <c r="PYC432" s="472"/>
      <c r="PYD432" s="472"/>
      <c r="PYE432" s="472"/>
      <c r="PYF432" s="472"/>
      <c r="PYG432" s="472"/>
      <c r="PYH432" s="472"/>
      <c r="PYI432" s="472"/>
      <c r="PYJ432" s="472"/>
      <c r="PYK432" s="472"/>
      <c r="PYL432" s="472"/>
      <c r="PYM432" s="472"/>
      <c r="PYN432" s="472"/>
      <c r="PYO432" s="472"/>
      <c r="PYP432" s="472"/>
      <c r="PYQ432" s="472"/>
      <c r="PYR432" s="472"/>
      <c r="PYS432" s="472"/>
      <c r="PYT432" s="472"/>
      <c r="PYU432" s="472"/>
      <c r="PYV432" s="472"/>
      <c r="PYW432" s="472"/>
      <c r="PYX432" s="472"/>
      <c r="PYY432" s="472"/>
      <c r="PYZ432" s="472"/>
      <c r="PZA432" s="472"/>
      <c r="PZB432" s="472"/>
      <c r="PZC432" s="472"/>
      <c r="PZD432" s="472"/>
      <c r="PZE432" s="472"/>
      <c r="PZF432" s="472"/>
      <c r="PZG432" s="472"/>
      <c r="PZH432" s="472"/>
      <c r="PZI432" s="472"/>
      <c r="PZJ432" s="472"/>
      <c r="PZK432" s="472"/>
      <c r="PZL432" s="472"/>
      <c r="PZM432" s="472"/>
      <c r="PZN432" s="472"/>
      <c r="PZO432" s="472"/>
      <c r="PZP432" s="472"/>
      <c r="PZQ432" s="472"/>
      <c r="PZR432" s="472"/>
      <c r="PZS432" s="472"/>
      <c r="PZT432" s="472"/>
      <c r="PZU432" s="472"/>
      <c r="PZV432" s="472"/>
      <c r="PZW432" s="472"/>
      <c r="PZX432" s="472"/>
      <c r="PZY432" s="472"/>
      <c r="PZZ432" s="472"/>
      <c r="QAA432" s="472"/>
      <c r="QAB432" s="472"/>
      <c r="QAC432" s="472"/>
      <c r="QAD432" s="472"/>
      <c r="QAE432" s="472"/>
      <c r="QAF432" s="472"/>
      <c r="QAI432" s="472"/>
      <c r="QAJ432" s="472"/>
      <c r="QAK432" s="472"/>
      <c r="QAL432" s="472"/>
      <c r="QAM432" s="472"/>
      <c r="QAN432" s="472"/>
      <c r="QAO432" s="472"/>
      <c r="QAP432" s="472"/>
      <c r="QAQ432" s="472"/>
      <c r="QAR432" s="472"/>
      <c r="QAS432" s="472"/>
      <c r="QAT432" s="472"/>
      <c r="QAU432" s="472"/>
      <c r="QAV432" s="472"/>
      <c r="QAW432" s="472"/>
      <c r="QAX432" s="472"/>
      <c r="QAY432" s="472"/>
      <c r="QAZ432" s="472"/>
      <c r="QBA432" s="472"/>
      <c r="QBB432" s="472"/>
      <c r="QBC432" s="472"/>
      <c r="QBD432" s="472"/>
      <c r="QBE432" s="472"/>
      <c r="QBF432" s="472"/>
      <c r="QBG432" s="472"/>
      <c r="QBH432" s="472"/>
      <c r="QBI432" s="472"/>
      <c r="QBJ432" s="472"/>
      <c r="QBK432" s="472"/>
      <c r="QBL432" s="472"/>
      <c r="QBM432" s="472"/>
      <c r="QBN432" s="472"/>
      <c r="QBO432" s="472"/>
      <c r="QBP432" s="472"/>
      <c r="QBQ432" s="472"/>
      <c r="QBR432" s="472"/>
      <c r="QBS432" s="472"/>
      <c r="QBT432" s="472"/>
      <c r="QBU432" s="472"/>
      <c r="QBV432" s="472"/>
      <c r="QBW432" s="472"/>
      <c r="QBX432" s="472"/>
      <c r="QBY432" s="472"/>
      <c r="QBZ432" s="472"/>
      <c r="QCA432" s="472"/>
      <c r="QCB432" s="472"/>
      <c r="QCC432" s="472"/>
      <c r="QCD432" s="472"/>
      <c r="QCE432" s="472"/>
      <c r="QCF432" s="472"/>
      <c r="QCG432" s="472"/>
      <c r="QCH432" s="472"/>
      <c r="QCI432" s="472"/>
      <c r="QCJ432" s="472"/>
      <c r="QCK432" s="472"/>
      <c r="QCL432" s="472"/>
      <c r="QCM432" s="472"/>
      <c r="QCN432" s="472"/>
      <c r="QCO432" s="472"/>
      <c r="QCP432" s="472"/>
      <c r="QCQ432" s="472"/>
      <c r="QCR432" s="472"/>
      <c r="QCS432" s="472"/>
      <c r="QCT432" s="472"/>
      <c r="QCU432" s="472"/>
      <c r="QCV432" s="472"/>
      <c r="QCW432" s="472"/>
      <c r="QCX432" s="472"/>
      <c r="QCY432" s="472"/>
      <c r="QCZ432" s="472"/>
      <c r="QDA432" s="472"/>
      <c r="QDB432" s="472"/>
      <c r="QDC432" s="472"/>
      <c r="QDD432" s="472"/>
      <c r="QDE432" s="472"/>
      <c r="QDF432" s="472"/>
      <c r="QDG432" s="472"/>
      <c r="QDH432" s="472"/>
      <c r="QDI432" s="472"/>
      <c r="QDJ432" s="472"/>
      <c r="QDK432" s="472"/>
      <c r="QDL432" s="472"/>
      <c r="QDM432" s="472"/>
      <c r="QDN432" s="472"/>
      <c r="QDO432" s="472"/>
      <c r="QDP432" s="472"/>
      <c r="QDQ432" s="472"/>
      <c r="QDR432" s="472"/>
      <c r="QDS432" s="472"/>
      <c r="QDT432" s="472"/>
      <c r="QDU432" s="472"/>
      <c r="QDV432" s="472"/>
      <c r="QDW432" s="472"/>
      <c r="QDX432" s="472"/>
      <c r="QDY432" s="472"/>
      <c r="QDZ432" s="472"/>
      <c r="QEA432" s="472"/>
      <c r="QEB432" s="472"/>
      <c r="QEC432" s="472"/>
      <c r="QED432" s="472"/>
      <c r="QEE432" s="472"/>
      <c r="QEF432" s="472"/>
      <c r="QEG432" s="472"/>
      <c r="QEH432" s="472"/>
      <c r="QEI432" s="472"/>
      <c r="QEJ432" s="472"/>
      <c r="QEK432" s="472"/>
      <c r="QEL432" s="472"/>
      <c r="QEM432" s="472"/>
      <c r="QEN432" s="472"/>
      <c r="QEO432" s="472"/>
      <c r="QEP432" s="472"/>
      <c r="QEQ432" s="472"/>
      <c r="QER432" s="472"/>
      <c r="QES432" s="472"/>
      <c r="QET432" s="472"/>
      <c r="QEU432" s="472"/>
      <c r="QEV432" s="472"/>
      <c r="QEW432" s="472"/>
      <c r="QEX432" s="472"/>
      <c r="QEY432" s="472"/>
      <c r="QEZ432" s="472"/>
      <c r="QFA432" s="472"/>
      <c r="QFB432" s="472"/>
      <c r="QFC432" s="472"/>
      <c r="QFD432" s="472"/>
      <c r="QFE432" s="472"/>
      <c r="QFF432" s="472"/>
      <c r="QFG432" s="472"/>
      <c r="QFH432" s="472"/>
      <c r="QFI432" s="472"/>
      <c r="QFJ432" s="472"/>
      <c r="QFK432" s="472"/>
      <c r="QFL432" s="472"/>
      <c r="QFM432" s="472"/>
      <c r="QFN432" s="472"/>
      <c r="QFO432" s="472"/>
      <c r="QFP432" s="472"/>
      <c r="QFQ432" s="472"/>
      <c r="QFR432" s="472"/>
      <c r="QFS432" s="472"/>
      <c r="QFT432" s="472"/>
      <c r="QFU432" s="472"/>
      <c r="QFV432" s="472"/>
      <c r="QFW432" s="472"/>
      <c r="QFX432" s="472"/>
      <c r="QFY432" s="472"/>
      <c r="QFZ432" s="472"/>
      <c r="QGA432" s="472"/>
      <c r="QGB432" s="472"/>
      <c r="QGC432" s="472"/>
      <c r="QGD432" s="472"/>
      <c r="QGE432" s="472"/>
      <c r="QGF432" s="472"/>
      <c r="QGG432" s="472"/>
      <c r="QGH432" s="472"/>
      <c r="QGI432" s="472"/>
      <c r="QGJ432" s="472"/>
      <c r="QGK432" s="472"/>
      <c r="QGL432" s="472"/>
      <c r="QGM432" s="472"/>
      <c r="QGN432" s="472"/>
      <c r="QGO432" s="472"/>
      <c r="QGP432" s="472"/>
      <c r="QGQ432" s="472"/>
      <c r="QGR432" s="472"/>
      <c r="QGS432" s="472"/>
      <c r="QGT432" s="472"/>
      <c r="QGU432" s="472"/>
      <c r="QGV432" s="472"/>
      <c r="QGW432" s="472"/>
      <c r="QGX432" s="472"/>
      <c r="QGY432" s="472"/>
      <c r="QGZ432" s="472"/>
      <c r="QHA432" s="472"/>
      <c r="QHB432" s="472"/>
      <c r="QHC432" s="472"/>
      <c r="QHD432" s="472"/>
      <c r="QHE432" s="472"/>
      <c r="QHF432" s="472"/>
      <c r="QHG432" s="472"/>
      <c r="QHH432" s="472"/>
      <c r="QHI432" s="472"/>
      <c r="QHJ432" s="472"/>
      <c r="QHK432" s="472"/>
      <c r="QHL432" s="472"/>
      <c r="QHM432" s="472"/>
      <c r="QHN432" s="472"/>
      <c r="QHO432" s="472"/>
      <c r="QHP432" s="472"/>
      <c r="QHQ432" s="472"/>
      <c r="QHR432" s="472"/>
      <c r="QHS432" s="472"/>
      <c r="QHT432" s="472"/>
      <c r="QHU432" s="472"/>
      <c r="QHV432" s="472"/>
      <c r="QHW432" s="472"/>
      <c r="QHX432" s="472"/>
      <c r="QHY432" s="472"/>
      <c r="QHZ432" s="472"/>
      <c r="QIA432" s="472"/>
      <c r="QIB432" s="472"/>
      <c r="QIC432" s="472"/>
      <c r="QID432" s="472"/>
      <c r="QIE432" s="472"/>
      <c r="QIF432" s="472"/>
      <c r="QIG432" s="472"/>
      <c r="QIH432" s="472"/>
      <c r="QII432" s="472"/>
      <c r="QIJ432" s="472"/>
      <c r="QIK432" s="472"/>
      <c r="QIL432" s="472"/>
      <c r="QIM432" s="472"/>
      <c r="QIN432" s="472"/>
      <c r="QIO432" s="472"/>
      <c r="QIP432" s="472"/>
      <c r="QIQ432" s="472"/>
      <c r="QIR432" s="472"/>
      <c r="QIS432" s="472"/>
      <c r="QIT432" s="472"/>
      <c r="QIU432" s="472"/>
      <c r="QIV432" s="472"/>
      <c r="QIW432" s="472"/>
      <c r="QIX432" s="472"/>
      <c r="QIY432" s="472"/>
      <c r="QIZ432" s="472"/>
      <c r="QJA432" s="472"/>
      <c r="QJB432" s="472"/>
      <c r="QJC432" s="472"/>
      <c r="QJD432" s="472"/>
      <c r="QJE432" s="472"/>
      <c r="QJF432" s="472"/>
      <c r="QJG432" s="472"/>
      <c r="QJH432" s="472"/>
      <c r="QJI432" s="472"/>
      <c r="QJJ432" s="472"/>
      <c r="QJK432" s="472"/>
      <c r="QJL432" s="472"/>
      <c r="QJM432" s="472"/>
      <c r="QJN432" s="472"/>
      <c r="QJO432" s="472"/>
      <c r="QJP432" s="472"/>
      <c r="QJQ432" s="472"/>
      <c r="QJR432" s="472"/>
      <c r="QJS432" s="472"/>
      <c r="QJT432" s="472"/>
      <c r="QJU432" s="472"/>
      <c r="QJV432" s="472"/>
      <c r="QJW432" s="472"/>
      <c r="QJX432" s="472"/>
      <c r="QJY432" s="472"/>
      <c r="QJZ432" s="472"/>
      <c r="QKA432" s="472"/>
      <c r="QKB432" s="472"/>
      <c r="QKE432" s="472"/>
      <c r="QKF432" s="472"/>
      <c r="QKG432" s="472"/>
      <c r="QKH432" s="472"/>
      <c r="QKI432" s="472"/>
      <c r="QKJ432" s="472"/>
      <c r="QKK432" s="472"/>
      <c r="QKL432" s="472"/>
      <c r="QKM432" s="472"/>
      <c r="QKN432" s="472"/>
      <c r="QKO432" s="472"/>
      <c r="QKP432" s="472"/>
      <c r="QKQ432" s="472"/>
      <c r="QKR432" s="472"/>
      <c r="QKS432" s="472"/>
      <c r="QKT432" s="472"/>
      <c r="QKU432" s="472"/>
      <c r="QKV432" s="472"/>
      <c r="QKW432" s="472"/>
      <c r="QKX432" s="472"/>
      <c r="QKY432" s="472"/>
      <c r="QKZ432" s="472"/>
      <c r="QLA432" s="472"/>
      <c r="QLB432" s="472"/>
      <c r="QLC432" s="472"/>
      <c r="QLD432" s="472"/>
      <c r="QLE432" s="472"/>
      <c r="QLF432" s="472"/>
      <c r="QLG432" s="472"/>
      <c r="QLH432" s="472"/>
      <c r="QLI432" s="472"/>
      <c r="QLJ432" s="472"/>
      <c r="QLK432" s="472"/>
      <c r="QLL432" s="472"/>
      <c r="QLM432" s="472"/>
      <c r="QLN432" s="472"/>
      <c r="QLO432" s="472"/>
      <c r="QLP432" s="472"/>
      <c r="QLQ432" s="472"/>
      <c r="QLR432" s="472"/>
      <c r="QLS432" s="472"/>
      <c r="QLT432" s="472"/>
      <c r="QLU432" s="472"/>
      <c r="QLV432" s="472"/>
      <c r="QLW432" s="472"/>
      <c r="QLX432" s="472"/>
      <c r="QLY432" s="472"/>
      <c r="QLZ432" s="472"/>
      <c r="QMA432" s="472"/>
      <c r="QMB432" s="472"/>
      <c r="QMC432" s="472"/>
      <c r="QMD432" s="472"/>
      <c r="QME432" s="472"/>
      <c r="QMF432" s="472"/>
      <c r="QMG432" s="472"/>
      <c r="QMH432" s="472"/>
      <c r="QMI432" s="472"/>
      <c r="QMJ432" s="472"/>
      <c r="QMK432" s="472"/>
      <c r="QML432" s="472"/>
      <c r="QMM432" s="472"/>
      <c r="QMN432" s="472"/>
      <c r="QMO432" s="472"/>
      <c r="QMP432" s="472"/>
      <c r="QMQ432" s="472"/>
      <c r="QMR432" s="472"/>
      <c r="QMS432" s="472"/>
      <c r="QMT432" s="472"/>
      <c r="QMU432" s="472"/>
      <c r="QMV432" s="472"/>
      <c r="QMW432" s="472"/>
      <c r="QMX432" s="472"/>
      <c r="QMY432" s="472"/>
      <c r="QMZ432" s="472"/>
      <c r="QNA432" s="472"/>
      <c r="QNB432" s="472"/>
      <c r="QNC432" s="472"/>
      <c r="QND432" s="472"/>
      <c r="QNE432" s="472"/>
      <c r="QNF432" s="472"/>
      <c r="QNG432" s="472"/>
      <c r="QNH432" s="472"/>
      <c r="QNI432" s="472"/>
      <c r="QNJ432" s="472"/>
      <c r="QNK432" s="472"/>
      <c r="QNL432" s="472"/>
      <c r="QNM432" s="472"/>
      <c r="QNN432" s="472"/>
      <c r="QNO432" s="472"/>
      <c r="QNP432" s="472"/>
      <c r="QNQ432" s="472"/>
      <c r="QNR432" s="472"/>
      <c r="QNS432" s="472"/>
      <c r="QNT432" s="472"/>
      <c r="QNU432" s="472"/>
      <c r="QNV432" s="472"/>
      <c r="QNW432" s="472"/>
      <c r="QNX432" s="472"/>
      <c r="QNY432" s="472"/>
      <c r="QNZ432" s="472"/>
      <c r="QOA432" s="472"/>
      <c r="QOB432" s="472"/>
      <c r="QOC432" s="472"/>
      <c r="QOD432" s="472"/>
      <c r="QOE432" s="472"/>
      <c r="QOF432" s="472"/>
      <c r="QOG432" s="472"/>
      <c r="QOH432" s="472"/>
      <c r="QOI432" s="472"/>
      <c r="QOJ432" s="472"/>
      <c r="QOK432" s="472"/>
      <c r="QOL432" s="472"/>
      <c r="QOM432" s="472"/>
      <c r="QON432" s="472"/>
      <c r="QOO432" s="472"/>
      <c r="QOP432" s="472"/>
      <c r="QOQ432" s="472"/>
      <c r="QOR432" s="472"/>
      <c r="QOS432" s="472"/>
      <c r="QOT432" s="472"/>
      <c r="QOU432" s="472"/>
      <c r="QOV432" s="472"/>
      <c r="QOW432" s="472"/>
      <c r="QOX432" s="472"/>
      <c r="QOY432" s="472"/>
      <c r="QOZ432" s="472"/>
      <c r="QPA432" s="472"/>
      <c r="QPB432" s="472"/>
      <c r="QPC432" s="472"/>
      <c r="QPD432" s="472"/>
      <c r="QPE432" s="472"/>
      <c r="QPF432" s="472"/>
      <c r="QPG432" s="472"/>
      <c r="QPH432" s="472"/>
      <c r="QPI432" s="472"/>
      <c r="QPJ432" s="472"/>
      <c r="QPK432" s="472"/>
      <c r="QPL432" s="472"/>
      <c r="QPM432" s="472"/>
      <c r="QPN432" s="472"/>
      <c r="QPO432" s="472"/>
      <c r="QPP432" s="472"/>
      <c r="QPQ432" s="472"/>
      <c r="QPR432" s="472"/>
      <c r="QPS432" s="472"/>
      <c r="QPT432" s="472"/>
      <c r="QPU432" s="472"/>
      <c r="QPV432" s="472"/>
      <c r="QPW432" s="472"/>
      <c r="QPX432" s="472"/>
      <c r="QPY432" s="472"/>
      <c r="QPZ432" s="472"/>
      <c r="QQA432" s="472"/>
      <c r="QQB432" s="472"/>
      <c r="QQC432" s="472"/>
      <c r="QQD432" s="472"/>
      <c r="QQE432" s="472"/>
      <c r="QQF432" s="472"/>
      <c r="QQG432" s="472"/>
      <c r="QQH432" s="472"/>
      <c r="QQI432" s="472"/>
      <c r="QQJ432" s="472"/>
      <c r="QQK432" s="472"/>
      <c r="QQL432" s="472"/>
      <c r="QQM432" s="472"/>
      <c r="QQN432" s="472"/>
      <c r="QQO432" s="472"/>
      <c r="QQP432" s="472"/>
      <c r="QQQ432" s="472"/>
      <c r="QQR432" s="472"/>
      <c r="QQS432" s="472"/>
      <c r="QQT432" s="472"/>
      <c r="QQU432" s="472"/>
      <c r="QQV432" s="472"/>
      <c r="QQW432" s="472"/>
      <c r="QQX432" s="472"/>
      <c r="QQY432" s="472"/>
      <c r="QQZ432" s="472"/>
      <c r="QRA432" s="472"/>
      <c r="QRB432" s="472"/>
      <c r="QRC432" s="472"/>
      <c r="QRD432" s="472"/>
      <c r="QRE432" s="472"/>
      <c r="QRF432" s="472"/>
      <c r="QRG432" s="472"/>
      <c r="QRH432" s="472"/>
      <c r="QRI432" s="472"/>
      <c r="QRJ432" s="472"/>
      <c r="QRK432" s="472"/>
      <c r="QRL432" s="472"/>
      <c r="QRM432" s="472"/>
      <c r="QRN432" s="472"/>
      <c r="QRO432" s="472"/>
      <c r="QRP432" s="472"/>
      <c r="QRQ432" s="472"/>
      <c r="QRR432" s="472"/>
      <c r="QRS432" s="472"/>
      <c r="QRT432" s="472"/>
      <c r="QRU432" s="472"/>
      <c r="QRV432" s="472"/>
      <c r="QRW432" s="472"/>
      <c r="QRX432" s="472"/>
      <c r="QRY432" s="472"/>
      <c r="QRZ432" s="472"/>
      <c r="QSA432" s="472"/>
      <c r="QSB432" s="472"/>
      <c r="QSC432" s="472"/>
      <c r="QSD432" s="472"/>
      <c r="QSE432" s="472"/>
      <c r="QSF432" s="472"/>
      <c r="QSG432" s="472"/>
      <c r="QSH432" s="472"/>
      <c r="QSI432" s="472"/>
      <c r="QSJ432" s="472"/>
      <c r="QSK432" s="472"/>
      <c r="QSL432" s="472"/>
      <c r="QSM432" s="472"/>
      <c r="QSN432" s="472"/>
      <c r="QSO432" s="472"/>
      <c r="QSP432" s="472"/>
      <c r="QSQ432" s="472"/>
      <c r="QSR432" s="472"/>
      <c r="QSS432" s="472"/>
      <c r="QST432" s="472"/>
      <c r="QSU432" s="472"/>
      <c r="QSV432" s="472"/>
      <c r="QSW432" s="472"/>
      <c r="QSX432" s="472"/>
      <c r="QSY432" s="472"/>
      <c r="QSZ432" s="472"/>
      <c r="QTA432" s="472"/>
      <c r="QTB432" s="472"/>
      <c r="QTC432" s="472"/>
      <c r="QTD432" s="472"/>
      <c r="QTE432" s="472"/>
      <c r="QTF432" s="472"/>
      <c r="QTG432" s="472"/>
      <c r="QTH432" s="472"/>
      <c r="QTI432" s="472"/>
      <c r="QTJ432" s="472"/>
      <c r="QTK432" s="472"/>
      <c r="QTL432" s="472"/>
      <c r="QTM432" s="472"/>
      <c r="QTN432" s="472"/>
      <c r="QTO432" s="472"/>
      <c r="QTP432" s="472"/>
      <c r="QTQ432" s="472"/>
      <c r="QTR432" s="472"/>
      <c r="QTS432" s="472"/>
      <c r="QTT432" s="472"/>
      <c r="QTU432" s="472"/>
      <c r="QTV432" s="472"/>
      <c r="QTW432" s="472"/>
      <c r="QTX432" s="472"/>
      <c r="QUA432" s="472"/>
      <c r="QUB432" s="472"/>
      <c r="QUC432" s="472"/>
      <c r="QUD432" s="472"/>
      <c r="QUE432" s="472"/>
      <c r="QUF432" s="472"/>
      <c r="QUG432" s="472"/>
      <c r="QUH432" s="472"/>
      <c r="QUI432" s="472"/>
      <c r="QUJ432" s="472"/>
      <c r="QUK432" s="472"/>
      <c r="QUL432" s="472"/>
      <c r="QUM432" s="472"/>
      <c r="QUN432" s="472"/>
      <c r="QUO432" s="472"/>
      <c r="QUP432" s="472"/>
      <c r="QUQ432" s="472"/>
      <c r="QUR432" s="472"/>
      <c r="QUS432" s="472"/>
      <c r="QUT432" s="472"/>
      <c r="QUU432" s="472"/>
      <c r="QUV432" s="472"/>
      <c r="QUW432" s="472"/>
      <c r="QUX432" s="472"/>
      <c r="QUY432" s="472"/>
      <c r="QUZ432" s="472"/>
      <c r="QVA432" s="472"/>
      <c r="QVB432" s="472"/>
      <c r="QVC432" s="472"/>
      <c r="QVD432" s="472"/>
      <c r="QVE432" s="472"/>
      <c r="QVF432" s="472"/>
      <c r="QVG432" s="472"/>
      <c r="QVH432" s="472"/>
      <c r="QVI432" s="472"/>
      <c r="QVJ432" s="472"/>
      <c r="QVK432" s="472"/>
      <c r="QVL432" s="472"/>
      <c r="QVM432" s="472"/>
      <c r="QVN432" s="472"/>
      <c r="QVO432" s="472"/>
      <c r="QVP432" s="472"/>
      <c r="QVQ432" s="472"/>
      <c r="QVR432" s="472"/>
      <c r="QVS432" s="472"/>
      <c r="QVT432" s="472"/>
      <c r="QVU432" s="472"/>
      <c r="QVV432" s="472"/>
      <c r="QVW432" s="472"/>
      <c r="QVX432" s="472"/>
      <c r="QVY432" s="472"/>
      <c r="QVZ432" s="472"/>
      <c r="QWA432" s="472"/>
      <c r="QWB432" s="472"/>
      <c r="QWC432" s="472"/>
      <c r="QWD432" s="472"/>
      <c r="QWE432" s="472"/>
      <c r="QWF432" s="472"/>
      <c r="QWG432" s="472"/>
      <c r="QWH432" s="472"/>
      <c r="QWI432" s="472"/>
      <c r="QWJ432" s="472"/>
      <c r="QWK432" s="472"/>
      <c r="QWL432" s="472"/>
      <c r="QWM432" s="472"/>
      <c r="QWN432" s="472"/>
      <c r="QWO432" s="472"/>
      <c r="QWP432" s="472"/>
      <c r="QWQ432" s="472"/>
      <c r="QWR432" s="472"/>
      <c r="QWS432" s="472"/>
      <c r="QWT432" s="472"/>
      <c r="QWU432" s="472"/>
      <c r="QWV432" s="472"/>
      <c r="QWW432" s="472"/>
      <c r="QWX432" s="472"/>
      <c r="QWY432" s="472"/>
      <c r="QWZ432" s="472"/>
      <c r="QXA432" s="472"/>
      <c r="QXB432" s="472"/>
      <c r="QXC432" s="472"/>
      <c r="QXD432" s="472"/>
      <c r="QXE432" s="472"/>
      <c r="QXF432" s="472"/>
      <c r="QXG432" s="472"/>
      <c r="QXH432" s="472"/>
      <c r="QXI432" s="472"/>
      <c r="QXJ432" s="472"/>
      <c r="QXK432" s="472"/>
      <c r="QXL432" s="472"/>
      <c r="QXM432" s="472"/>
      <c r="QXN432" s="472"/>
      <c r="QXO432" s="472"/>
      <c r="QXP432" s="472"/>
      <c r="QXQ432" s="472"/>
      <c r="QXR432" s="472"/>
      <c r="QXS432" s="472"/>
      <c r="QXT432" s="472"/>
      <c r="QXU432" s="472"/>
      <c r="QXV432" s="472"/>
      <c r="QXW432" s="472"/>
      <c r="QXX432" s="472"/>
      <c r="QXY432" s="472"/>
      <c r="QXZ432" s="472"/>
      <c r="QYA432" s="472"/>
      <c r="QYB432" s="472"/>
      <c r="QYC432" s="472"/>
      <c r="QYD432" s="472"/>
      <c r="QYE432" s="472"/>
      <c r="QYF432" s="472"/>
      <c r="QYG432" s="472"/>
      <c r="QYH432" s="472"/>
      <c r="QYI432" s="472"/>
      <c r="QYJ432" s="472"/>
      <c r="QYK432" s="472"/>
      <c r="QYL432" s="472"/>
      <c r="QYM432" s="472"/>
      <c r="QYN432" s="472"/>
      <c r="QYO432" s="472"/>
      <c r="QYP432" s="472"/>
      <c r="QYQ432" s="472"/>
      <c r="QYR432" s="472"/>
      <c r="QYS432" s="472"/>
      <c r="QYT432" s="472"/>
      <c r="QYU432" s="472"/>
      <c r="QYV432" s="472"/>
      <c r="QYW432" s="472"/>
      <c r="QYX432" s="472"/>
      <c r="QYY432" s="472"/>
      <c r="QYZ432" s="472"/>
      <c r="QZA432" s="472"/>
      <c r="QZB432" s="472"/>
      <c r="QZC432" s="472"/>
      <c r="QZD432" s="472"/>
      <c r="QZE432" s="472"/>
      <c r="QZF432" s="472"/>
      <c r="QZG432" s="472"/>
      <c r="QZH432" s="472"/>
      <c r="QZI432" s="472"/>
      <c r="QZJ432" s="472"/>
      <c r="QZK432" s="472"/>
      <c r="QZL432" s="472"/>
      <c r="QZM432" s="472"/>
      <c r="QZN432" s="472"/>
      <c r="QZO432" s="472"/>
      <c r="QZP432" s="472"/>
      <c r="QZQ432" s="472"/>
      <c r="QZR432" s="472"/>
      <c r="QZS432" s="472"/>
      <c r="QZT432" s="472"/>
      <c r="QZU432" s="472"/>
      <c r="QZV432" s="472"/>
      <c r="QZW432" s="472"/>
      <c r="QZX432" s="472"/>
      <c r="QZY432" s="472"/>
      <c r="QZZ432" s="472"/>
      <c r="RAA432" s="472"/>
      <c r="RAB432" s="472"/>
      <c r="RAC432" s="472"/>
      <c r="RAD432" s="472"/>
      <c r="RAE432" s="472"/>
      <c r="RAF432" s="472"/>
      <c r="RAG432" s="472"/>
      <c r="RAH432" s="472"/>
      <c r="RAI432" s="472"/>
      <c r="RAJ432" s="472"/>
      <c r="RAK432" s="472"/>
      <c r="RAL432" s="472"/>
      <c r="RAM432" s="472"/>
      <c r="RAN432" s="472"/>
      <c r="RAO432" s="472"/>
      <c r="RAP432" s="472"/>
      <c r="RAQ432" s="472"/>
      <c r="RAR432" s="472"/>
      <c r="RAS432" s="472"/>
      <c r="RAT432" s="472"/>
      <c r="RAU432" s="472"/>
      <c r="RAV432" s="472"/>
      <c r="RAW432" s="472"/>
      <c r="RAX432" s="472"/>
      <c r="RAY432" s="472"/>
      <c r="RAZ432" s="472"/>
      <c r="RBA432" s="472"/>
      <c r="RBB432" s="472"/>
      <c r="RBC432" s="472"/>
      <c r="RBD432" s="472"/>
      <c r="RBE432" s="472"/>
      <c r="RBF432" s="472"/>
      <c r="RBG432" s="472"/>
      <c r="RBH432" s="472"/>
      <c r="RBI432" s="472"/>
      <c r="RBJ432" s="472"/>
      <c r="RBK432" s="472"/>
      <c r="RBL432" s="472"/>
      <c r="RBM432" s="472"/>
      <c r="RBN432" s="472"/>
      <c r="RBO432" s="472"/>
      <c r="RBP432" s="472"/>
      <c r="RBQ432" s="472"/>
      <c r="RBR432" s="472"/>
      <c r="RBS432" s="472"/>
      <c r="RBT432" s="472"/>
      <c r="RBU432" s="472"/>
      <c r="RBV432" s="472"/>
      <c r="RBW432" s="472"/>
      <c r="RBX432" s="472"/>
      <c r="RBY432" s="472"/>
      <c r="RBZ432" s="472"/>
      <c r="RCA432" s="472"/>
      <c r="RCB432" s="472"/>
      <c r="RCC432" s="472"/>
      <c r="RCD432" s="472"/>
      <c r="RCE432" s="472"/>
      <c r="RCF432" s="472"/>
      <c r="RCG432" s="472"/>
      <c r="RCH432" s="472"/>
      <c r="RCI432" s="472"/>
      <c r="RCJ432" s="472"/>
      <c r="RCK432" s="472"/>
      <c r="RCL432" s="472"/>
      <c r="RCM432" s="472"/>
      <c r="RCN432" s="472"/>
      <c r="RCO432" s="472"/>
      <c r="RCP432" s="472"/>
      <c r="RCQ432" s="472"/>
      <c r="RCR432" s="472"/>
      <c r="RCS432" s="472"/>
      <c r="RCT432" s="472"/>
      <c r="RCU432" s="472"/>
      <c r="RCV432" s="472"/>
      <c r="RCW432" s="472"/>
      <c r="RCX432" s="472"/>
      <c r="RCY432" s="472"/>
      <c r="RCZ432" s="472"/>
      <c r="RDA432" s="472"/>
      <c r="RDB432" s="472"/>
      <c r="RDC432" s="472"/>
      <c r="RDD432" s="472"/>
      <c r="RDE432" s="472"/>
      <c r="RDF432" s="472"/>
      <c r="RDG432" s="472"/>
      <c r="RDH432" s="472"/>
      <c r="RDI432" s="472"/>
      <c r="RDJ432" s="472"/>
      <c r="RDK432" s="472"/>
      <c r="RDL432" s="472"/>
      <c r="RDM432" s="472"/>
      <c r="RDN432" s="472"/>
      <c r="RDO432" s="472"/>
      <c r="RDP432" s="472"/>
      <c r="RDQ432" s="472"/>
      <c r="RDR432" s="472"/>
      <c r="RDS432" s="472"/>
      <c r="RDT432" s="472"/>
      <c r="RDW432" s="472"/>
      <c r="RDX432" s="472"/>
      <c r="RDY432" s="472"/>
      <c r="RDZ432" s="472"/>
      <c r="REA432" s="472"/>
      <c r="REB432" s="472"/>
      <c r="REC432" s="472"/>
      <c r="RED432" s="472"/>
      <c r="REE432" s="472"/>
      <c r="REF432" s="472"/>
      <c r="REG432" s="472"/>
      <c r="REH432" s="472"/>
      <c r="REI432" s="472"/>
      <c r="REJ432" s="472"/>
      <c r="REK432" s="472"/>
      <c r="REL432" s="472"/>
      <c r="REM432" s="472"/>
      <c r="REN432" s="472"/>
      <c r="REO432" s="472"/>
      <c r="REP432" s="472"/>
      <c r="REQ432" s="472"/>
      <c r="RER432" s="472"/>
      <c r="RES432" s="472"/>
      <c r="RET432" s="472"/>
      <c r="REU432" s="472"/>
      <c r="REV432" s="472"/>
      <c r="REW432" s="472"/>
      <c r="REX432" s="472"/>
      <c r="REY432" s="472"/>
      <c r="REZ432" s="472"/>
      <c r="RFA432" s="472"/>
      <c r="RFB432" s="472"/>
      <c r="RFC432" s="472"/>
      <c r="RFD432" s="472"/>
      <c r="RFE432" s="472"/>
      <c r="RFF432" s="472"/>
      <c r="RFG432" s="472"/>
      <c r="RFH432" s="472"/>
      <c r="RFI432" s="472"/>
      <c r="RFJ432" s="472"/>
      <c r="RFK432" s="472"/>
      <c r="RFL432" s="472"/>
      <c r="RFM432" s="472"/>
      <c r="RFN432" s="472"/>
      <c r="RFO432" s="472"/>
      <c r="RFP432" s="472"/>
      <c r="RFQ432" s="472"/>
      <c r="RFR432" s="472"/>
      <c r="RFS432" s="472"/>
      <c r="RFT432" s="472"/>
      <c r="RFU432" s="472"/>
      <c r="RFV432" s="472"/>
      <c r="RFW432" s="472"/>
      <c r="RFX432" s="472"/>
      <c r="RFY432" s="472"/>
      <c r="RFZ432" s="472"/>
      <c r="RGA432" s="472"/>
      <c r="RGB432" s="472"/>
      <c r="RGC432" s="472"/>
      <c r="RGD432" s="472"/>
      <c r="RGE432" s="472"/>
      <c r="RGF432" s="472"/>
      <c r="RGG432" s="472"/>
      <c r="RGH432" s="472"/>
      <c r="RGI432" s="472"/>
      <c r="RGJ432" s="472"/>
      <c r="RGK432" s="472"/>
      <c r="RGL432" s="472"/>
      <c r="RGM432" s="472"/>
      <c r="RGN432" s="472"/>
      <c r="RGO432" s="472"/>
      <c r="RGP432" s="472"/>
      <c r="RGQ432" s="472"/>
      <c r="RGR432" s="472"/>
      <c r="RGS432" s="472"/>
      <c r="RGT432" s="472"/>
      <c r="RGU432" s="472"/>
      <c r="RGV432" s="472"/>
      <c r="RGW432" s="472"/>
      <c r="RGX432" s="472"/>
      <c r="RGY432" s="472"/>
      <c r="RGZ432" s="472"/>
      <c r="RHA432" s="472"/>
      <c r="RHB432" s="472"/>
      <c r="RHC432" s="472"/>
      <c r="RHD432" s="472"/>
      <c r="RHE432" s="472"/>
      <c r="RHF432" s="472"/>
      <c r="RHG432" s="472"/>
      <c r="RHH432" s="472"/>
      <c r="RHI432" s="472"/>
      <c r="RHJ432" s="472"/>
      <c r="RHK432" s="472"/>
      <c r="RHL432" s="472"/>
      <c r="RHM432" s="472"/>
      <c r="RHN432" s="472"/>
      <c r="RHO432" s="472"/>
      <c r="RHP432" s="472"/>
      <c r="RHQ432" s="472"/>
      <c r="RHR432" s="472"/>
      <c r="RHS432" s="472"/>
      <c r="RHT432" s="472"/>
      <c r="RHU432" s="472"/>
      <c r="RHV432" s="472"/>
      <c r="RHW432" s="472"/>
      <c r="RHX432" s="472"/>
      <c r="RHY432" s="472"/>
      <c r="RHZ432" s="472"/>
      <c r="RIA432" s="472"/>
      <c r="RIB432" s="472"/>
      <c r="RIC432" s="472"/>
      <c r="RID432" s="472"/>
      <c r="RIE432" s="472"/>
      <c r="RIF432" s="472"/>
      <c r="RIG432" s="472"/>
      <c r="RIH432" s="472"/>
      <c r="RII432" s="472"/>
      <c r="RIJ432" s="472"/>
      <c r="RIK432" s="472"/>
      <c r="RIL432" s="472"/>
      <c r="RIM432" s="472"/>
      <c r="RIN432" s="472"/>
      <c r="RIO432" s="472"/>
      <c r="RIP432" s="472"/>
      <c r="RIQ432" s="472"/>
      <c r="RIR432" s="472"/>
      <c r="RIS432" s="472"/>
      <c r="RIT432" s="472"/>
      <c r="RIU432" s="472"/>
      <c r="RIV432" s="472"/>
      <c r="RIW432" s="472"/>
      <c r="RIX432" s="472"/>
      <c r="RIY432" s="472"/>
      <c r="RIZ432" s="472"/>
      <c r="RJA432" s="472"/>
      <c r="RJB432" s="472"/>
      <c r="RJC432" s="472"/>
      <c r="RJD432" s="472"/>
      <c r="RJE432" s="472"/>
      <c r="RJF432" s="472"/>
      <c r="RJG432" s="472"/>
      <c r="RJH432" s="472"/>
      <c r="RJI432" s="472"/>
      <c r="RJJ432" s="472"/>
      <c r="RJK432" s="472"/>
      <c r="RJL432" s="472"/>
      <c r="RJM432" s="472"/>
      <c r="RJN432" s="472"/>
      <c r="RJO432" s="472"/>
      <c r="RJP432" s="472"/>
      <c r="RJQ432" s="472"/>
      <c r="RJR432" s="472"/>
      <c r="RJS432" s="472"/>
      <c r="RJT432" s="472"/>
      <c r="RJU432" s="472"/>
      <c r="RJV432" s="472"/>
      <c r="RJW432" s="472"/>
      <c r="RJX432" s="472"/>
      <c r="RJY432" s="472"/>
      <c r="RJZ432" s="472"/>
      <c r="RKA432" s="472"/>
      <c r="RKB432" s="472"/>
      <c r="RKC432" s="472"/>
      <c r="RKD432" s="472"/>
      <c r="RKE432" s="472"/>
      <c r="RKF432" s="472"/>
      <c r="RKG432" s="472"/>
      <c r="RKH432" s="472"/>
      <c r="RKI432" s="472"/>
      <c r="RKJ432" s="472"/>
      <c r="RKK432" s="472"/>
      <c r="RKL432" s="472"/>
      <c r="RKM432" s="472"/>
      <c r="RKN432" s="472"/>
      <c r="RKO432" s="472"/>
      <c r="RKP432" s="472"/>
      <c r="RKQ432" s="472"/>
      <c r="RKR432" s="472"/>
      <c r="RKS432" s="472"/>
      <c r="RKT432" s="472"/>
      <c r="RKU432" s="472"/>
      <c r="RKV432" s="472"/>
      <c r="RKW432" s="472"/>
      <c r="RKX432" s="472"/>
      <c r="RKY432" s="472"/>
      <c r="RKZ432" s="472"/>
      <c r="RLA432" s="472"/>
      <c r="RLB432" s="472"/>
      <c r="RLC432" s="472"/>
      <c r="RLD432" s="472"/>
      <c r="RLE432" s="472"/>
      <c r="RLF432" s="472"/>
      <c r="RLG432" s="472"/>
      <c r="RLH432" s="472"/>
      <c r="RLI432" s="472"/>
      <c r="RLJ432" s="472"/>
      <c r="RLK432" s="472"/>
      <c r="RLL432" s="472"/>
      <c r="RLM432" s="472"/>
      <c r="RLN432" s="472"/>
      <c r="RLO432" s="472"/>
      <c r="RLP432" s="472"/>
      <c r="RLQ432" s="472"/>
      <c r="RLR432" s="472"/>
      <c r="RLS432" s="472"/>
      <c r="RLT432" s="472"/>
      <c r="RLU432" s="472"/>
      <c r="RLV432" s="472"/>
      <c r="RLW432" s="472"/>
      <c r="RLX432" s="472"/>
      <c r="RLY432" s="472"/>
      <c r="RLZ432" s="472"/>
      <c r="RMA432" s="472"/>
      <c r="RMB432" s="472"/>
      <c r="RMC432" s="472"/>
      <c r="RMD432" s="472"/>
      <c r="RME432" s="472"/>
      <c r="RMF432" s="472"/>
      <c r="RMG432" s="472"/>
      <c r="RMH432" s="472"/>
      <c r="RMI432" s="472"/>
      <c r="RMJ432" s="472"/>
      <c r="RMK432" s="472"/>
      <c r="RML432" s="472"/>
      <c r="RMM432" s="472"/>
      <c r="RMN432" s="472"/>
      <c r="RMO432" s="472"/>
      <c r="RMP432" s="472"/>
      <c r="RMQ432" s="472"/>
      <c r="RMR432" s="472"/>
      <c r="RMS432" s="472"/>
      <c r="RMT432" s="472"/>
      <c r="RMU432" s="472"/>
      <c r="RMV432" s="472"/>
      <c r="RMW432" s="472"/>
      <c r="RMX432" s="472"/>
      <c r="RMY432" s="472"/>
      <c r="RMZ432" s="472"/>
      <c r="RNA432" s="472"/>
      <c r="RNB432" s="472"/>
      <c r="RNC432" s="472"/>
      <c r="RND432" s="472"/>
      <c r="RNE432" s="472"/>
      <c r="RNF432" s="472"/>
      <c r="RNG432" s="472"/>
      <c r="RNH432" s="472"/>
      <c r="RNI432" s="472"/>
      <c r="RNJ432" s="472"/>
      <c r="RNK432" s="472"/>
      <c r="RNL432" s="472"/>
      <c r="RNM432" s="472"/>
      <c r="RNN432" s="472"/>
      <c r="RNO432" s="472"/>
      <c r="RNP432" s="472"/>
      <c r="RNS432" s="472"/>
      <c r="RNT432" s="472"/>
      <c r="RNU432" s="472"/>
      <c r="RNV432" s="472"/>
      <c r="RNW432" s="472"/>
      <c r="RNX432" s="472"/>
      <c r="RNY432" s="472"/>
      <c r="RNZ432" s="472"/>
      <c r="ROA432" s="472"/>
      <c r="ROB432" s="472"/>
      <c r="ROC432" s="472"/>
      <c r="ROD432" s="472"/>
      <c r="ROE432" s="472"/>
      <c r="ROF432" s="472"/>
      <c r="ROG432" s="472"/>
      <c r="ROH432" s="472"/>
      <c r="ROI432" s="472"/>
      <c r="ROJ432" s="472"/>
      <c r="ROK432" s="472"/>
      <c r="ROL432" s="472"/>
      <c r="ROM432" s="472"/>
      <c r="RON432" s="472"/>
      <c r="ROO432" s="472"/>
      <c r="ROP432" s="472"/>
      <c r="ROQ432" s="472"/>
      <c r="ROR432" s="472"/>
      <c r="ROS432" s="472"/>
      <c r="ROT432" s="472"/>
      <c r="ROU432" s="472"/>
      <c r="ROV432" s="472"/>
      <c r="ROW432" s="472"/>
      <c r="ROX432" s="472"/>
      <c r="ROY432" s="472"/>
      <c r="ROZ432" s="472"/>
      <c r="RPA432" s="472"/>
      <c r="RPB432" s="472"/>
      <c r="RPC432" s="472"/>
      <c r="RPD432" s="472"/>
      <c r="RPE432" s="472"/>
      <c r="RPF432" s="472"/>
      <c r="RPG432" s="472"/>
      <c r="RPH432" s="472"/>
      <c r="RPI432" s="472"/>
      <c r="RPJ432" s="472"/>
      <c r="RPK432" s="472"/>
      <c r="RPL432" s="472"/>
      <c r="RPM432" s="472"/>
      <c r="RPN432" s="472"/>
      <c r="RPO432" s="472"/>
      <c r="RPP432" s="472"/>
      <c r="RPQ432" s="472"/>
      <c r="RPR432" s="472"/>
      <c r="RPS432" s="472"/>
      <c r="RPT432" s="472"/>
      <c r="RPU432" s="472"/>
      <c r="RPV432" s="472"/>
      <c r="RPW432" s="472"/>
      <c r="RPX432" s="472"/>
      <c r="RPY432" s="472"/>
      <c r="RPZ432" s="472"/>
      <c r="RQA432" s="472"/>
      <c r="RQB432" s="472"/>
      <c r="RQC432" s="472"/>
      <c r="RQD432" s="472"/>
      <c r="RQE432" s="472"/>
      <c r="RQF432" s="472"/>
      <c r="RQG432" s="472"/>
      <c r="RQH432" s="472"/>
      <c r="RQI432" s="472"/>
      <c r="RQJ432" s="472"/>
      <c r="RQK432" s="472"/>
      <c r="RQL432" s="472"/>
      <c r="RQM432" s="472"/>
      <c r="RQN432" s="472"/>
      <c r="RQO432" s="472"/>
      <c r="RQP432" s="472"/>
      <c r="RQQ432" s="472"/>
      <c r="RQR432" s="472"/>
      <c r="RQS432" s="472"/>
      <c r="RQT432" s="472"/>
      <c r="RQU432" s="472"/>
      <c r="RQV432" s="472"/>
      <c r="RQW432" s="472"/>
      <c r="RQX432" s="472"/>
      <c r="RQY432" s="472"/>
      <c r="RQZ432" s="472"/>
      <c r="RRA432" s="472"/>
      <c r="RRB432" s="472"/>
      <c r="RRC432" s="472"/>
      <c r="RRD432" s="472"/>
      <c r="RRE432" s="472"/>
      <c r="RRF432" s="472"/>
      <c r="RRG432" s="472"/>
      <c r="RRH432" s="472"/>
      <c r="RRI432" s="472"/>
      <c r="RRJ432" s="472"/>
      <c r="RRK432" s="472"/>
      <c r="RRL432" s="472"/>
      <c r="RRM432" s="472"/>
      <c r="RRN432" s="472"/>
      <c r="RRO432" s="472"/>
      <c r="RRP432" s="472"/>
      <c r="RRQ432" s="472"/>
      <c r="RRR432" s="472"/>
      <c r="RRS432" s="472"/>
      <c r="RRT432" s="472"/>
      <c r="RRU432" s="472"/>
      <c r="RRV432" s="472"/>
      <c r="RRW432" s="472"/>
      <c r="RRX432" s="472"/>
      <c r="RRY432" s="472"/>
      <c r="RRZ432" s="472"/>
      <c r="RSA432" s="472"/>
      <c r="RSB432" s="472"/>
      <c r="RSC432" s="472"/>
      <c r="RSD432" s="472"/>
      <c r="RSE432" s="472"/>
      <c r="RSF432" s="472"/>
      <c r="RSG432" s="472"/>
      <c r="RSH432" s="472"/>
      <c r="RSI432" s="472"/>
      <c r="RSJ432" s="472"/>
      <c r="RSK432" s="472"/>
      <c r="RSL432" s="472"/>
      <c r="RSM432" s="472"/>
      <c r="RSN432" s="472"/>
      <c r="RSO432" s="472"/>
      <c r="RSP432" s="472"/>
      <c r="RSQ432" s="472"/>
      <c r="RSR432" s="472"/>
      <c r="RSS432" s="472"/>
      <c r="RST432" s="472"/>
      <c r="RSU432" s="472"/>
      <c r="RSV432" s="472"/>
      <c r="RSW432" s="472"/>
      <c r="RSX432" s="472"/>
      <c r="RSY432" s="472"/>
      <c r="RSZ432" s="472"/>
      <c r="RTA432" s="472"/>
      <c r="RTB432" s="472"/>
      <c r="RTC432" s="472"/>
      <c r="RTD432" s="472"/>
      <c r="RTE432" s="472"/>
      <c r="RTF432" s="472"/>
      <c r="RTG432" s="472"/>
      <c r="RTH432" s="472"/>
      <c r="RTI432" s="472"/>
      <c r="RTJ432" s="472"/>
      <c r="RTK432" s="472"/>
      <c r="RTL432" s="472"/>
      <c r="RTM432" s="472"/>
      <c r="RTN432" s="472"/>
      <c r="RTO432" s="472"/>
      <c r="RTP432" s="472"/>
      <c r="RTQ432" s="472"/>
      <c r="RTR432" s="472"/>
      <c r="RTS432" s="472"/>
      <c r="RTT432" s="472"/>
      <c r="RTU432" s="472"/>
      <c r="RTV432" s="472"/>
      <c r="RTW432" s="472"/>
      <c r="RTX432" s="472"/>
      <c r="RTY432" s="472"/>
      <c r="RTZ432" s="472"/>
      <c r="RUA432" s="472"/>
      <c r="RUB432" s="472"/>
      <c r="RUC432" s="472"/>
      <c r="RUD432" s="472"/>
      <c r="RUE432" s="472"/>
      <c r="RUF432" s="472"/>
      <c r="RUG432" s="472"/>
      <c r="RUH432" s="472"/>
      <c r="RUI432" s="472"/>
      <c r="RUJ432" s="472"/>
      <c r="RUK432" s="472"/>
      <c r="RUL432" s="472"/>
      <c r="RUM432" s="472"/>
      <c r="RUN432" s="472"/>
      <c r="RUO432" s="472"/>
      <c r="RUP432" s="472"/>
      <c r="RUQ432" s="472"/>
      <c r="RUR432" s="472"/>
      <c r="RUS432" s="472"/>
      <c r="RUT432" s="472"/>
      <c r="RUU432" s="472"/>
      <c r="RUV432" s="472"/>
      <c r="RUW432" s="472"/>
      <c r="RUX432" s="472"/>
      <c r="RUY432" s="472"/>
      <c r="RUZ432" s="472"/>
      <c r="RVA432" s="472"/>
      <c r="RVB432" s="472"/>
      <c r="RVC432" s="472"/>
      <c r="RVD432" s="472"/>
      <c r="RVE432" s="472"/>
      <c r="RVF432" s="472"/>
      <c r="RVG432" s="472"/>
      <c r="RVH432" s="472"/>
      <c r="RVI432" s="472"/>
      <c r="RVJ432" s="472"/>
      <c r="RVK432" s="472"/>
      <c r="RVL432" s="472"/>
      <c r="RVM432" s="472"/>
      <c r="RVN432" s="472"/>
      <c r="RVO432" s="472"/>
      <c r="RVP432" s="472"/>
      <c r="RVQ432" s="472"/>
      <c r="RVR432" s="472"/>
      <c r="RVS432" s="472"/>
      <c r="RVT432" s="472"/>
      <c r="RVU432" s="472"/>
      <c r="RVV432" s="472"/>
      <c r="RVW432" s="472"/>
      <c r="RVX432" s="472"/>
      <c r="RVY432" s="472"/>
      <c r="RVZ432" s="472"/>
      <c r="RWA432" s="472"/>
      <c r="RWB432" s="472"/>
      <c r="RWC432" s="472"/>
      <c r="RWD432" s="472"/>
      <c r="RWE432" s="472"/>
      <c r="RWF432" s="472"/>
      <c r="RWG432" s="472"/>
      <c r="RWH432" s="472"/>
      <c r="RWI432" s="472"/>
      <c r="RWJ432" s="472"/>
      <c r="RWK432" s="472"/>
      <c r="RWL432" s="472"/>
      <c r="RWM432" s="472"/>
      <c r="RWN432" s="472"/>
      <c r="RWO432" s="472"/>
      <c r="RWP432" s="472"/>
      <c r="RWQ432" s="472"/>
      <c r="RWR432" s="472"/>
      <c r="RWS432" s="472"/>
      <c r="RWT432" s="472"/>
      <c r="RWU432" s="472"/>
      <c r="RWV432" s="472"/>
      <c r="RWW432" s="472"/>
      <c r="RWX432" s="472"/>
      <c r="RWY432" s="472"/>
      <c r="RWZ432" s="472"/>
      <c r="RXA432" s="472"/>
      <c r="RXB432" s="472"/>
      <c r="RXC432" s="472"/>
      <c r="RXD432" s="472"/>
      <c r="RXE432" s="472"/>
      <c r="RXF432" s="472"/>
      <c r="RXG432" s="472"/>
      <c r="RXH432" s="472"/>
      <c r="RXI432" s="472"/>
      <c r="RXJ432" s="472"/>
      <c r="RXK432" s="472"/>
      <c r="RXL432" s="472"/>
      <c r="RXO432" s="472"/>
      <c r="RXP432" s="472"/>
      <c r="RXQ432" s="472"/>
      <c r="RXR432" s="472"/>
      <c r="RXS432" s="472"/>
      <c r="RXT432" s="472"/>
      <c r="RXU432" s="472"/>
      <c r="RXV432" s="472"/>
      <c r="RXW432" s="472"/>
      <c r="RXX432" s="472"/>
      <c r="RXY432" s="472"/>
      <c r="RXZ432" s="472"/>
      <c r="RYA432" s="472"/>
      <c r="RYB432" s="472"/>
      <c r="RYC432" s="472"/>
      <c r="RYD432" s="472"/>
      <c r="RYE432" s="472"/>
      <c r="RYF432" s="472"/>
      <c r="RYG432" s="472"/>
      <c r="RYH432" s="472"/>
      <c r="RYI432" s="472"/>
      <c r="RYJ432" s="472"/>
      <c r="RYK432" s="472"/>
      <c r="RYL432" s="472"/>
      <c r="RYM432" s="472"/>
      <c r="RYN432" s="472"/>
      <c r="RYO432" s="472"/>
      <c r="RYP432" s="472"/>
      <c r="RYQ432" s="472"/>
      <c r="RYR432" s="472"/>
      <c r="RYS432" s="472"/>
      <c r="RYT432" s="472"/>
      <c r="RYU432" s="472"/>
      <c r="RYV432" s="472"/>
      <c r="RYW432" s="472"/>
      <c r="RYX432" s="472"/>
      <c r="RYY432" s="472"/>
      <c r="RYZ432" s="472"/>
      <c r="RZA432" s="472"/>
      <c r="RZB432" s="472"/>
      <c r="RZC432" s="472"/>
      <c r="RZD432" s="472"/>
      <c r="RZE432" s="472"/>
      <c r="RZF432" s="472"/>
      <c r="RZG432" s="472"/>
      <c r="RZH432" s="472"/>
      <c r="RZI432" s="472"/>
      <c r="RZJ432" s="472"/>
      <c r="RZK432" s="472"/>
      <c r="RZL432" s="472"/>
      <c r="RZM432" s="472"/>
      <c r="RZN432" s="472"/>
      <c r="RZO432" s="472"/>
      <c r="RZP432" s="472"/>
      <c r="RZQ432" s="472"/>
      <c r="RZR432" s="472"/>
      <c r="RZS432" s="472"/>
      <c r="RZT432" s="472"/>
      <c r="RZU432" s="472"/>
      <c r="RZV432" s="472"/>
      <c r="RZW432" s="472"/>
      <c r="RZX432" s="472"/>
      <c r="RZY432" s="472"/>
      <c r="RZZ432" s="472"/>
      <c r="SAA432" s="472"/>
      <c r="SAB432" s="472"/>
      <c r="SAC432" s="472"/>
      <c r="SAD432" s="472"/>
      <c r="SAE432" s="472"/>
      <c r="SAF432" s="472"/>
      <c r="SAG432" s="472"/>
      <c r="SAH432" s="472"/>
      <c r="SAI432" s="472"/>
      <c r="SAJ432" s="472"/>
      <c r="SAK432" s="472"/>
      <c r="SAL432" s="472"/>
      <c r="SAM432" s="472"/>
      <c r="SAN432" s="472"/>
      <c r="SAO432" s="472"/>
      <c r="SAP432" s="472"/>
      <c r="SAQ432" s="472"/>
      <c r="SAR432" s="472"/>
      <c r="SAS432" s="472"/>
      <c r="SAT432" s="472"/>
      <c r="SAU432" s="472"/>
      <c r="SAV432" s="472"/>
      <c r="SAW432" s="472"/>
      <c r="SAX432" s="472"/>
      <c r="SAY432" s="472"/>
      <c r="SAZ432" s="472"/>
      <c r="SBA432" s="472"/>
      <c r="SBB432" s="472"/>
      <c r="SBC432" s="472"/>
      <c r="SBD432" s="472"/>
      <c r="SBE432" s="472"/>
      <c r="SBF432" s="472"/>
      <c r="SBG432" s="472"/>
      <c r="SBH432" s="472"/>
      <c r="SBI432" s="472"/>
      <c r="SBJ432" s="472"/>
      <c r="SBK432" s="472"/>
      <c r="SBL432" s="472"/>
      <c r="SBM432" s="472"/>
      <c r="SBN432" s="472"/>
      <c r="SBO432" s="472"/>
      <c r="SBP432" s="472"/>
      <c r="SBQ432" s="472"/>
      <c r="SBR432" s="472"/>
      <c r="SBS432" s="472"/>
      <c r="SBT432" s="472"/>
      <c r="SBU432" s="472"/>
      <c r="SBV432" s="472"/>
      <c r="SBW432" s="472"/>
      <c r="SBX432" s="472"/>
      <c r="SBY432" s="472"/>
      <c r="SBZ432" s="472"/>
      <c r="SCA432" s="472"/>
      <c r="SCB432" s="472"/>
      <c r="SCC432" s="472"/>
      <c r="SCD432" s="472"/>
      <c r="SCE432" s="472"/>
      <c r="SCF432" s="472"/>
      <c r="SCG432" s="472"/>
      <c r="SCH432" s="472"/>
      <c r="SCI432" s="472"/>
      <c r="SCJ432" s="472"/>
      <c r="SCK432" s="472"/>
      <c r="SCL432" s="472"/>
      <c r="SCM432" s="472"/>
      <c r="SCN432" s="472"/>
      <c r="SCO432" s="472"/>
      <c r="SCP432" s="472"/>
      <c r="SCQ432" s="472"/>
      <c r="SCR432" s="472"/>
      <c r="SCS432" s="472"/>
      <c r="SCT432" s="472"/>
      <c r="SCU432" s="472"/>
      <c r="SCV432" s="472"/>
      <c r="SCW432" s="472"/>
      <c r="SCX432" s="472"/>
      <c r="SCY432" s="472"/>
      <c r="SCZ432" s="472"/>
      <c r="SDA432" s="472"/>
      <c r="SDB432" s="472"/>
      <c r="SDC432" s="472"/>
      <c r="SDD432" s="472"/>
      <c r="SDE432" s="472"/>
      <c r="SDF432" s="472"/>
      <c r="SDG432" s="472"/>
      <c r="SDH432" s="472"/>
      <c r="SDI432" s="472"/>
      <c r="SDJ432" s="472"/>
      <c r="SDK432" s="472"/>
      <c r="SDL432" s="472"/>
      <c r="SDM432" s="472"/>
      <c r="SDN432" s="472"/>
      <c r="SDO432" s="472"/>
      <c r="SDP432" s="472"/>
      <c r="SDQ432" s="472"/>
      <c r="SDR432" s="472"/>
      <c r="SDS432" s="472"/>
      <c r="SDT432" s="472"/>
      <c r="SDU432" s="472"/>
      <c r="SDV432" s="472"/>
      <c r="SDW432" s="472"/>
      <c r="SDX432" s="472"/>
      <c r="SDY432" s="472"/>
      <c r="SDZ432" s="472"/>
      <c r="SEA432" s="472"/>
      <c r="SEB432" s="472"/>
      <c r="SEC432" s="472"/>
      <c r="SED432" s="472"/>
      <c r="SEE432" s="472"/>
      <c r="SEF432" s="472"/>
      <c r="SEG432" s="472"/>
      <c r="SEH432" s="472"/>
      <c r="SEI432" s="472"/>
      <c r="SEJ432" s="472"/>
      <c r="SEK432" s="472"/>
      <c r="SEL432" s="472"/>
      <c r="SEM432" s="472"/>
      <c r="SEN432" s="472"/>
      <c r="SEO432" s="472"/>
      <c r="SEP432" s="472"/>
      <c r="SEQ432" s="472"/>
      <c r="SER432" s="472"/>
      <c r="SES432" s="472"/>
      <c r="SET432" s="472"/>
      <c r="SEU432" s="472"/>
      <c r="SEV432" s="472"/>
      <c r="SEW432" s="472"/>
      <c r="SEX432" s="472"/>
      <c r="SEY432" s="472"/>
      <c r="SEZ432" s="472"/>
      <c r="SFA432" s="472"/>
      <c r="SFB432" s="472"/>
      <c r="SFC432" s="472"/>
      <c r="SFD432" s="472"/>
      <c r="SFE432" s="472"/>
      <c r="SFF432" s="472"/>
      <c r="SFG432" s="472"/>
      <c r="SFH432" s="472"/>
      <c r="SFI432" s="472"/>
      <c r="SFJ432" s="472"/>
      <c r="SFK432" s="472"/>
      <c r="SFL432" s="472"/>
      <c r="SFM432" s="472"/>
      <c r="SFN432" s="472"/>
      <c r="SFO432" s="472"/>
      <c r="SFP432" s="472"/>
      <c r="SFQ432" s="472"/>
      <c r="SFR432" s="472"/>
      <c r="SFS432" s="472"/>
      <c r="SFT432" s="472"/>
      <c r="SFU432" s="472"/>
      <c r="SFV432" s="472"/>
      <c r="SFW432" s="472"/>
      <c r="SFX432" s="472"/>
      <c r="SFY432" s="472"/>
      <c r="SFZ432" s="472"/>
      <c r="SGA432" s="472"/>
      <c r="SGB432" s="472"/>
      <c r="SGC432" s="472"/>
      <c r="SGD432" s="472"/>
      <c r="SGE432" s="472"/>
      <c r="SGF432" s="472"/>
      <c r="SGG432" s="472"/>
      <c r="SGH432" s="472"/>
      <c r="SGI432" s="472"/>
      <c r="SGJ432" s="472"/>
      <c r="SGK432" s="472"/>
      <c r="SGL432" s="472"/>
      <c r="SGM432" s="472"/>
      <c r="SGN432" s="472"/>
      <c r="SGO432" s="472"/>
      <c r="SGP432" s="472"/>
      <c r="SGQ432" s="472"/>
      <c r="SGR432" s="472"/>
      <c r="SGS432" s="472"/>
      <c r="SGT432" s="472"/>
      <c r="SGU432" s="472"/>
      <c r="SGV432" s="472"/>
      <c r="SGW432" s="472"/>
      <c r="SGX432" s="472"/>
      <c r="SGY432" s="472"/>
      <c r="SGZ432" s="472"/>
      <c r="SHA432" s="472"/>
      <c r="SHB432" s="472"/>
      <c r="SHC432" s="472"/>
      <c r="SHD432" s="472"/>
      <c r="SHE432" s="472"/>
      <c r="SHF432" s="472"/>
      <c r="SHG432" s="472"/>
      <c r="SHH432" s="472"/>
      <c r="SHK432" s="472"/>
      <c r="SHL432" s="472"/>
      <c r="SHM432" s="472"/>
      <c r="SHN432" s="472"/>
      <c r="SHO432" s="472"/>
      <c r="SHP432" s="472"/>
      <c r="SHQ432" s="472"/>
      <c r="SHR432" s="472"/>
      <c r="SHS432" s="472"/>
      <c r="SHT432" s="472"/>
      <c r="SHU432" s="472"/>
      <c r="SHV432" s="472"/>
      <c r="SHW432" s="472"/>
      <c r="SHX432" s="472"/>
      <c r="SHY432" s="472"/>
      <c r="SHZ432" s="472"/>
      <c r="SIA432" s="472"/>
      <c r="SIB432" s="472"/>
      <c r="SIC432" s="472"/>
      <c r="SID432" s="472"/>
      <c r="SIE432" s="472"/>
      <c r="SIF432" s="472"/>
      <c r="SIG432" s="472"/>
      <c r="SIH432" s="472"/>
      <c r="SII432" s="472"/>
      <c r="SIJ432" s="472"/>
      <c r="SIK432" s="472"/>
      <c r="SIL432" s="472"/>
      <c r="SIM432" s="472"/>
      <c r="SIN432" s="472"/>
      <c r="SIO432" s="472"/>
      <c r="SIP432" s="472"/>
      <c r="SIQ432" s="472"/>
      <c r="SIR432" s="472"/>
      <c r="SIS432" s="472"/>
      <c r="SIT432" s="472"/>
      <c r="SIU432" s="472"/>
      <c r="SIV432" s="472"/>
      <c r="SIW432" s="472"/>
      <c r="SIX432" s="472"/>
      <c r="SIY432" s="472"/>
      <c r="SIZ432" s="472"/>
      <c r="SJA432" s="472"/>
      <c r="SJB432" s="472"/>
      <c r="SJC432" s="472"/>
      <c r="SJD432" s="472"/>
      <c r="SJE432" s="472"/>
      <c r="SJF432" s="472"/>
      <c r="SJG432" s="472"/>
      <c r="SJH432" s="472"/>
      <c r="SJI432" s="472"/>
      <c r="SJJ432" s="472"/>
      <c r="SJK432" s="472"/>
      <c r="SJL432" s="472"/>
      <c r="SJM432" s="472"/>
      <c r="SJN432" s="472"/>
      <c r="SJO432" s="472"/>
      <c r="SJP432" s="472"/>
      <c r="SJQ432" s="472"/>
      <c r="SJR432" s="472"/>
      <c r="SJS432" s="472"/>
      <c r="SJT432" s="472"/>
      <c r="SJU432" s="472"/>
      <c r="SJV432" s="472"/>
      <c r="SJW432" s="472"/>
      <c r="SJX432" s="472"/>
      <c r="SJY432" s="472"/>
      <c r="SJZ432" s="472"/>
      <c r="SKA432" s="472"/>
      <c r="SKB432" s="472"/>
      <c r="SKC432" s="472"/>
      <c r="SKD432" s="472"/>
      <c r="SKE432" s="472"/>
      <c r="SKF432" s="472"/>
      <c r="SKG432" s="472"/>
      <c r="SKH432" s="472"/>
      <c r="SKI432" s="472"/>
      <c r="SKJ432" s="472"/>
      <c r="SKK432" s="472"/>
      <c r="SKL432" s="472"/>
      <c r="SKM432" s="472"/>
      <c r="SKN432" s="472"/>
      <c r="SKO432" s="472"/>
      <c r="SKP432" s="472"/>
      <c r="SKQ432" s="472"/>
      <c r="SKR432" s="472"/>
      <c r="SKS432" s="472"/>
      <c r="SKT432" s="472"/>
      <c r="SKU432" s="472"/>
      <c r="SKV432" s="472"/>
      <c r="SKW432" s="472"/>
      <c r="SKX432" s="472"/>
      <c r="SKY432" s="472"/>
      <c r="SKZ432" s="472"/>
      <c r="SLA432" s="472"/>
      <c r="SLB432" s="472"/>
      <c r="SLC432" s="472"/>
      <c r="SLD432" s="472"/>
      <c r="SLE432" s="472"/>
      <c r="SLF432" s="472"/>
      <c r="SLG432" s="472"/>
      <c r="SLH432" s="472"/>
      <c r="SLI432" s="472"/>
      <c r="SLJ432" s="472"/>
      <c r="SLK432" s="472"/>
      <c r="SLL432" s="472"/>
      <c r="SLM432" s="472"/>
      <c r="SLN432" s="472"/>
      <c r="SLO432" s="472"/>
      <c r="SLP432" s="472"/>
      <c r="SLQ432" s="472"/>
      <c r="SLR432" s="472"/>
      <c r="SLS432" s="472"/>
      <c r="SLT432" s="472"/>
      <c r="SLU432" s="472"/>
      <c r="SLV432" s="472"/>
      <c r="SLW432" s="472"/>
      <c r="SLX432" s="472"/>
      <c r="SLY432" s="472"/>
      <c r="SLZ432" s="472"/>
      <c r="SMA432" s="472"/>
      <c r="SMB432" s="472"/>
      <c r="SMC432" s="472"/>
      <c r="SMD432" s="472"/>
      <c r="SME432" s="472"/>
      <c r="SMF432" s="472"/>
      <c r="SMG432" s="472"/>
      <c r="SMH432" s="472"/>
      <c r="SMI432" s="472"/>
      <c r="SMJ432" s="472"/>
      <c r="SMK432" s="472"/>
      <c r="SML432" s="472"/>
      <c r="SMM432" s="472"/>
      <c r="SMN432" s="472"/>
      <c r="SMO432" s="472"/>
      <c r="SMP432" s="472"/>
      <c r="SMQ432" s="472"/>
      <c r="SMR432" s="472"/>
      <c r="SMS432" s="472"/>
      <c r="SMT432" s="472"/>
      <c r="SMU432" s="472"/>
      <c r="SMV432" s="472"/>
      <c r="SMW432" s="472"/>
      <c r="SMX432" s="472"/>
      <c r="SMY432" s="472"/>
      <c r="SMZ432" s="472"/>
      <c r="SNA432" s="472"/>
      <c r="SNB432" s="472"/>
      <c r="SNC432" s="472"/>
      <c r="SND432" s="472"/>
      <c r="SNE432" s="472"/>
      <c r="SNF432" s="472"/>
      <c r="SNG432" s="472"/>
      <c r="SNH432" s="472"/>
      <c r="SNI432" s="472"/>
      <c r="SNJ432" s="472"/>
      <c r="SNK432" s="472"/>
      <c r="SNL432" s="472"/>
      <c r="SNM432" s="472"/>
      <c r="SNN432" s="472"/>
      <c r="SNO432" s="472"/>
      <c r="SNP432" s="472"/>
      <c r="SNQ432" s="472"/>
      <c r="SNR432" s="472"/>
      <c r="SNS432" s="472"/>
      <c r="SNT432" s="472"/>
      <c r="SNU432" s="472"/>
      <c r="SNV432" s="472"/>
      <c r="SNW432" s="472"/>
      <c r="SNX432" s="472"/>
      <c r="SNY432" s="472"/>
      <c r="SNZ432" s="472"/>
      <c r="SOA432" s="472"/>
      <c r="SOB432" s="472"/>
      <c r="SOC432" s="472"/>
      <c r="SOD432" s="472"/>
      <c r="SOE432" s="472"/>
      <c r="SOF432" s="472"/>
      <c r="SOG432" s="472"/>
      <c r="SOH432" s="472"/>
      <c r="SOI432" s="472"/>
      <c r="SOJ432" s="472"/>
      <c r="SOK432" s="472"/>
      <c r="SOL432" s="472"/>
      <c r="SOM432" s="472"/>
      <c r="SON432" s="472"/>
      <c r="SOO432" s="472"/>
      <c r="SOP432" s="472"/>
      <c r="SOQ432" s="472"/>
      <c r="SOR432" s="472"/>
      <c r="SOS432" s="472"/>
      <c r="SOT432" s="472"/>
      <c r="SOU432" s="472"/>
      <c r="SOV432" s="472"/>
      <c r="SOW432" s="472"/>
      <c r="SOX432" s="472"/>
      <c r="SOY432" s="472"/>
      <c r="SOZ432" s="472"/>
      <c r="SPA432" s="472"/>
      <c r="SPB432" s="472"/>
      <c r="SPC432" s="472"/>
      <c r="SPD432" s="472"/>
      <c r="SPE432" s="472"/>
      <c r="SPF432" s="472"/>
      <c r="SPG432" s="472"/>
      <c r="SPH432" s="472"/>
      <c r="SPI432" s="472"/>
      <c r="SPJ432" s="472"/>
      <c r="SPK432" s="472"/>
      <c r="SPL432" s="472"/>
      <c r="SPM432" s="472"/>
      <c r="SPN432" s="472"/>
      <c r="SPO432" s="472"/>
      <c r="SPP432" s="472"/>
      <c r="SPQ432" s="472"/>
      <c r="SPR432" s="472"/>
      <c r="SPS432" s="472"/>
      <c r="SPT432" s="472"/>
      <c r="SPU432" s="472"/>
      <c r="SPV432" s="472"/>
      <c r="SPW432" s="472"/>
      <c r="SPX432" s="472"/>
      <c r="SPY432" s="472"/>
      <c r="SPZ432" s="472"/>
      <c r="SQA432" s="472"/>
      <c r="SQB432" s="472"/>
      <c r="SQC432" s="472"/>
      <c r="SQD432" s="472"/>
      <c r="SQE432" s="472"/>
      <c r="SQF432" s="472"/>
      <c r="SQG432" s="472"/>
      <c r="SQH432" s="472"/>
      <c r="SQI432" s="472"/>
      <c r="SQJ432" s="472"/>
      <c r="SQK432" s="472"/>
      <c r="SQL432" s="472"/>
      <c r="SQM432" s="472"/>
      <c r="SQN432" s="472"/>
      <c r="SQO432" s="472"/>
      <c r="SQP432" s="472"/>
      <c r="SQQ432" s="472"/>
      <c r="SQR432" s="472"/>
      <c r="SQS432" s="472"/>
      <c r="SQT432" s="472"/>
      <c r="SQU432" s="472"/>
      <c r="SQV432" s="472"/>
      <c r="SQW432" s="472"/>
      <c r="SQX432" s="472"/>
      <c r="SQY432" s="472"/>
      <c r="SQZ432" s="472"/>
      <c r="SRA432" s="472"/>
      <c r="SRB432" s="472"/>
      <c r="SRC432" s="472"/>
      <c r="SRD432" s="472"/>
      <c r="SRG432" s="472"/>
      <c r="SRH432" s="472"/>
      <c r="SRI432" s="472"/>
      <c r="SRJ432" s="472"/>
      <c r="SRK432" s="472"/>
      <c r="SRL432" s="472"/>
      <c r="SRM432" s="472"/>
      <c r="SRN432" s="472"/>
      <c r="SRO432" s="472"/>
      <c r="SRP432" s="472"/>
      <c r="SRQ432" s="472"/>
      <c r="SRR432" s="472"/>
      <c r="SRS432" s="472"/>
      <c r="SRT432" s="472"/>
      <c r="SRU432" s="472"/>
      <c r="SRV432" s="472"/>
      <c r="SRW432" s="472"/>
      <c r="SRX432" s="472"/>
      <c r="SRY432" s="472"/>
      <c r="SRZ432" s="472"/>
      <c r="SSA432" s="472"/>
      <c r="SSB432" s="472"/>
      <c r="SSC432" s="472"/>
      <c r="SSD432" s="472"/>
      <c r="SSE432" s="472"/>
      <c r="SSF432" s="472"/>
      <c r="SSG432" s="472"/>
      <c r="SSH432" s="472"/>
      <c r="SSI432" s="472"/>
      <c r="SSJ432" s="472"/>
      <c r="SSK432" s="472"/>
      <c r="SSL432" s="472"/>
      <c r="SSM432" s="472"/>
      <c r="SSN432" s="472"/>
      <c r="SSO432" s="472"/>
      <c r="SSP432" s="472"/>
      <c r="SSQ432" s="472"/>
      <c r="SSR432" s="472"/>
      <c r="SSS432" s="472"/>
      <c r="SST432" s="472"/>
      <c r="SSU432" s="472"/>
      <c r="SSV432" s="472"/>
      <c r="SSW432" s="472"/>
      <c r="SSX432" s="472"/>
      <c r="SSY432" s="472"/>
      <c r="SSZ432" s="472"/>
      <c r="STA432" s="472"/>
      <c r="STB432" s="472"/>
      <c r="STC432" s="472"/>
      <c r="STD432" s="472"/>
      <c r="STE432" s="472"/>
      <c r="STF432" s="472"/>
      <c r="STG432" s="472"/>
      <c r="STH432" s="472"/>
      <c r="STI432" s="472"/>
      <c r="STJ432" s="472"/>
      <c r="STK432" s="472"/>
      <c r="STL432" s="472"/>
      <c r="STM432" s="472"/>
      <c r="STN432" s="472"/>
      <c r="STO432" s="472"/>
      <c r="STP432" s="472"/>
      <c r="STQ432" s="472"/>
      <c r="STR432" s="472"/>
      <c r="STS432" s="472"/>
      <c r="STT432" s="472"/>
      <c r="STU432" s="472"/>
      <c r="STV432" s="472"/>
      <c r="STW432" s="472"/>
      <c r="STX432" s="472"/>
      <c r="STY432" s="472"/>
      <c r="STZ432" s="472"/>
      <c r="SUA432" s="472"/>
      <c r="SUB432" s="472"/>
      <c r="SUC432" s="472"/>
      <c r="SUD432" s="472"/>
      <c r="SUE432" s="472"/>
      <c r="SUF432" s="472"/>
      <c r="SUG432" s="472"/>
      <c r="SUH432" s="472"/>
      <c r="SUI432" s="472"/>
      <c r="SUJ432" s="472"/>
      <c r="SUK432" s="472"/>
      <c r="SUL432" s="472"/>
      <c r="SUM432" s="472"/>
      <c r="SUN432" s="472"/>
      <c r="SUO432" s="472"/>
      <c r="SUP432" s="472"/>
      <c r="SUQ432" s="472"/>
      <c r="SUR432" s="472"/>
      <c r="SUS432" s="472"/>
      <c r="SUT432" s="472"/>
      <c r="SUU432" s="472"/>
      <c r="SUV432" s="472"/>
      <c r="SUW432" s="472"/>
      <c r="SUX432" s="472"/>
      <c r="SUY432" s="472"/>
      <c r="SUZ432" s="472"/>
      <c r="SVA432" s="472"/>
      <c r="SVB432" s="472"/>
      <c r="SVC432" s="472"/>
      <c r="SVD432" s="472"/>
      <c r="SVE432" s="472"/>
      <c r="SVF432" s="472"/>
      <c r="SVG432" s="472"/>
      <c r="SVH432" s="472"/>
      <c r="SVI432" s="472"/>
      <c r="SVJ432" s="472"/>
      <c r="SVK432" s="472"/>
      <c r="SVL432" s="472"/>
      <c r="SVM432" s="472"/>
      <c r="SVN432" s="472"/>
      <c r="SVO432" s="472"/>
      <c r="SVP432" s="472"/>
      <c r="SVQ432" s="472"/>
      <c r="SVR432" s="472"/>
      <c r="SVS432" s="472"/>
      <c r="SVT432" s="472"/>
      <c r="SVU432" s="472"/>
      <c r="SVV432" s="472"/>
      <c r="SVW432" s="472"/>
      <c r="SVX432" s="472"/>
      <c r="SVY432" s="472"/>
      <c r="SVZ432" s="472"/>
      <c r="SWA432" s="472"/>
      <c r="SWB432" s="472"/>
      <c r="SWC432" s="472"/>
      <c r="SWD432" s="472"/>
      <c r="SWE432" s="472"/>
      <c r="SWF432" s="472"/>
      <c r="SWG432" s="472"/>
      <c r="SWH432" s="472"/>
      <c r="SWI432" s="472"/>
      <c r="SWJ432" s="472"/>
      <c r="SWK432" s="472"/>
      <c r="SWL432" s="472"/>
      <c r="SWM432" s="472"/>
      <c r="SWN432" s="472"/>
      <c r="SWO432" s="472"/>
      <c r="SWP432" s="472"/>
      <c r="SWQ432" s="472"/>
      <c r="SWR432" s="472"/>
      <c r="SWS432" s="472"/>
      <c r="SWT432" s="472"/>
      <c r="SWU432" s="472"/>
      <c r="SWV432" s="472"/>
      <c r="SWW432" s="472"/>
      <c r="SWX432" s="472"/>
      <c r="SWY432" s="472"/>
      <c r="SWZ432" s="472"/>
      <c r="SXA432" s="472"/>
      <c r="SXB432" s="472"/>
      <c r="SXC432" s="472"/>
      <c r="SXD432" s="472"/>
      <c r="SXE432" s="472"/>
      <c r="SXF432" s="472"/>
      <c r="SXG432" s="472"/>
      <c r="SXH432" s="472"/>
      <c r="SXI432" s="472"/>
      <c r="SXJ432" s="472"/>
      <c r="SXK432" s="472"/>
      <c r="SXL432" s="472"/>
      <c r="SXM432" s="472"/>
      <c r="SXN432" s="472"/>
      <c r="SXO432" s="472"/>
      <c r="SXP432" s="472"/>
      <c r="SXQ432" s="472"/>
      <c r="SXR432" s="472"/>
      <c r="SXS432" s="472"/>
      <c r="SXT432" s="472"/>
      <c r="SXU432" s="472"/>
      <c r="SXV432" s="472"/>
      <c r="SXW432" s="472"/>
      <c r="SXX432" s="472"/>
      <c r="SXY432" s="472"/>
      <c r="SXZ432" s="472"/>
      <c r="SYA432" s="472"/>
      <c r="SYB432" s="472"/>
      <c r="SYC432" s="472"/>
      <c r="SYD432" s="472"/>
      <c r="SYE432" s="472"/>
      <c r="SYF432" s="472"/>
      <c r="SYG432" s="472"/>
      <c r="SYH432" s="472"/>
      <c r="SYI432" s="472"/>
      <c r="SYJ432" s="472"/>
      <c r="SYK432" s="472"/>
      <c r="SYL432" s="472"/>
      <c r="SYM432" s="472"/>
      <c r="SYN432" s="472"/>
      <c r="SYO432" s="472"/>
      <c r="SYP432" s="472"/>
      <c r="SYQ432" s="472"/>
      <c r="SYR432" s="472"/>
      <c r="SYS432" s="472"/>
      <c r="SYT432" s="472"/>
      <c r="SYU432" s="472"/>
      <c r="SYV432" s="472"/>
      <c r="SYW432" s="472"/>
      <c r="SYX432" s="472"/>
      <c r="SYY432" s="472"/>
      <c r="SYZ432" s="472"/>
      <c r="SZA432" s="472"/>
      <c r="SZB432" s="472"/>
      <c r="SZC432" s="472"/>
      <c r="SZD432" s="472"/>
      <c r="SZE432" s="472"/>
      <c r="SZF432" s="472"/>
      <c r="SZG432" s="472"/>
      <c r="SZH432" s="472"/>
      <c r="SZI432" s="472"/>
      <c r="SZJ432" s="472"/>
      <c r="SZK432" s="472"/>
      <c r="SZL432" s="472"/>
      <c r="SZM432" s="472"/>
      <c r="SZN432" s="472"/>
      <c r="SZO432" s="472"/>
      <c r="SZP432" s="472"/>
      <c r="SZQ432" s="472"/>
      <c r="SZR432" s="472"/>
      <c r="SZS432" s="472"/>
      <c r="SZT432" s="472"/>
      <c r="SZU432" s="472"/>
      <c r="SZV432" s="472"/>
      <c r="SZW432" s="472"/>
      <c r="SZX432" s="472"/>
      <c r="SZY432" s="472"/>
      <c r="SZZ432" s="472"/>
      <c r="TAA432" s="472"/>
      <c r="TAB432" s="472"/>
      <c r="TAC432" s="472"/>
      <c r="TAD432" s="472"/>
      <c r="TAE432" s="472"/>
      <c r="TAF432" s="472"/>
      <c r="TAG432" s="472"/>
      <c r="TAH432" s="472"/>
      <c r="TAI432" s="472"/>
      <c r="TAJ432" s="472"/>
      <c r="TAK432" s="472"/>
      <c r="TAL432" s="472"/>
      <c r="TAM432" s="472"/>
      <c r="TAN432" s="472"/>
      <c r="TAO432" s="472"/>
      <c r="TAP432" s="472"/>
      <c r="TAQ432" s="472"/>
      <c r="TAR432" s="472"/>
      <c r="TAS432" s="472"/>
      <c r="TAT432" s="472"/>
      <c r="TAU432" s="472"/>
      <c r="TAV432" s="472"/>
      <c r="TAW432" s="472"/>
      <c r="TAX432" s="472"/>
      <c r="TAY432" s="472"/>
      <c r="TAZ432" s="472"/>
      <c r="TBC432" s="472"/>
      <c r="TBD432" s="472"/>
      <c r="TBE432" s="472"/>
      <c r="TBF432" s="472"/>
      <c r="TBG432" s="472"/>
      <c r="TBH432" s="472"/>
      <c r="TBI432" s="472"/>
      <c r="TBJ432" s="472"/>
      <c r="TBK432" s="472"/>
      <c r="TBL432" s="472"/>
      <c r="TBM432" s="472"/>
      <c r="TBN432" s="472"/>
      <c r="TBO432" s="472"/>
      <c r="TBP432" s="472"/>
      <c r="TBQ432" s="472"/>
      <c r="TBR432" s="472"/>
      <c r="TBS432" s="472"/>
      <c r="TBT432" s="472"/>
      <c r="TBU432" s="472"/>
      <c r="TBV432" s="472"/>
      <c r="TBW432" s="472"/>
      <c r="TBX432" s="472"/>
      <c r="TBY432" s="472"/>
      <c r="TBZ432" s="472"/>
      <c r="TCA432" s="472"/>
      <c r="TCB432" s="472"/>
      <c r="TCC432" s="472"/>
      <c r="TCD432" s="472"/>
      <c r="TCE432" s="472"/>
      <c r="TCF432" s="472"/>
      <c r="TCG432" s="472"/>
      <c r="TCH432" s="472"/>
      <c r="TCI432" s="472"/>
      <c r="TCJ432" s="472"/>
      <c r="TCK432" s="472"/>
      <c r="TCL432" s="472"/>
      <c r="TCM432" s="472"/>
      <c r="TCN432" s="472"/>
      <c r="TCO432" s="472"/>
      <c r="TCP432" s="472"/>
      <c r="TCQ432" s="472"/>
      <c r="TCR432" s="472"/>
      <c r="TCS432" s="472"/>
      <c r="TCT432" s="472"/>
      <c r="TCU432" s="472"/>
      <c r="TCV432" s="472"/>
      <c r="TCW432" s="472"/>
      <c r="TCX432" s="472"/>
      <c r="TCY432" s="472"/>
      <c r="TCZ432" s="472"/>
      <c r="TDA432" s="472"/>
      <c r="TDB432" s="472"/>
      <c r="TDC432" s="472"/>
      <c r="TDD432" s="472"/>
      <c r="TDE432" s="472"/>
      <c r="TDF432" s="472"/>
      <c r="TDG432" s="472"/>
      <c r="TDH432" s="472"/>
      <c r="TDI432" s="472"/>
      <c r="TDJ432" s="472"/>
      <c r="TDK432" s="472"/>
      <c r="TDL432" s="472"/>
      <c r="TDM432" s="472"/>
      <c r="TDN432" s="472"/>
      <c r="TDO432" s="472"/>
      <c r="TDP432" s="472"/>
      <c r="TDQ432" s="472"/>
      <c r="TDR432" s="472"/>
      <c r="TDS432" s="472"/>
      <c r="TDT432" s="472"/>
      <c r="TDU432" s="472"/>
      <c r="TDV432" s="472"/>
      <c r="TDW432" s="472"/>
      <c r="TDX432" s="472"/>
      <c r="TDY432" s="472"/>
      <c r="TDZ432" s="472"/>
      <c r="TEA432" s="472"/>
      <c r="TEB432" s="472"/>
      <c r="TEC432" s="472"/>
      <c r="TED432" s="472"/>
      <c r="TEE432" s="472"/>
      <c r="TEF432" s="472"/>
      <c r="TEG432" s="472"/>
      <c r="TEH432" s="472"/>
      <c r="TEI432" s="472"/>
      <c r="TEJ432" s="472"/>
      <c r="TEK432" s="472"/>
      <c r="TEL432" s="472"/>
      <c r="TEM432" s="472"/>
      <c r="TEN432" s="472"/>
      <c r="TEO432" s="472"/>
      <c r="TEP432" s="472"/>
      <c r="TEQ432" s="472"/>
      <c r="TER432" s="472"/>
      <c r="TES432" s="472"/>
      <c r="TET432" s="472"/>
      <c r="TEU432" s="472"/>
      <c r="TEV432" s="472"/>
      <c r="TEW432" s="472"/>
      <c r="TEX432" s="472"/>
      <c r="TEY432" s="472"/>
      <c r="TEZ432" s="472"/>
      <c r="TFA432" s="472"/>
      <c r="TFB432" s="472"/>
      <c r="TFC432" s="472"/>
      <c r="TFD432" s="472"/>
      <c r="TFE432" s="472"/>
      <c r="TFF432" s="472"/>
      <c r="TFG432" s="472"/>
      <c r="TFH432" s="472"/>
      <c r="TFI432" s="472"/>
      <c r="TFJ432" s="472"/>
      <c r="TFK432" s="472"/>
      <c r="TFL432" s="472"/>
      <c r="TFM432" s="472"/>
      <c r="TFN432" s="472"/>
      <c r="TFO432" s="472"/>
      <c r="TFP432" s="472"/>
      <c r="TFQ432" s="472"/>
      <c r="TFR432" s="472"/>
      <c r="TFS432" s="472"/>
      <c r="TFT432" s="472"/>
      <c r="TFU432" s="472"/>
      <c r="TFV432" s="472"/>
      <c r="TFW432" s="472"/>
      <c r="TFX432" s="472"/>
      <c r="TFY432" s="472"/>
      <c r="TFZ432" s="472"/>
      <c r="TGA432" s="472"/>
      <c r="TGB432" s="472"/>
      <c r="TGC432" s="472"/>
      <c r="TGD432" s="472"/>
      <c r="TGE432" s="472"/>
      <c r="TGF432" s="472"/>
      <c r="TGG432" s="472"/>
      <c r="TGH432" s="472"/>
      <c r="TGI432" s="472"/>
      <c r="TGJ432" s="472"/>
      <c r="TGK432" s="472"/>
      <c r="TGL432" s="472"/>
      <c r="TGM432" s="472"/>
      <c r="TGN432" s="472"/>
      <c r="TGO432" s="472"/>
      <c r="TGP432" s="472"/>
      <c r="TGQ432" s="472"/>
      <c r="TGR432" s="472"/>
      <c r="TGS432" s="472"/>
      <c r="TGT432" s="472"/>
      <c r="TGU432" s="472"/>
      <c r="TGV432" s="472"/>
      <c r="TGW432" s="472"/>
      <c r="TGX432" s="472"/>
      <c r="TGY432" s="472"/>
      <c r="TGZ432" s="472"/>
      <c r="THA432" s="472"/>
      <c r="THB432" s="472"/>
      <c r="THC432" s="472"/>
      <c r="THD432" s="472"/>
      <c r="THE432" s="472"/>
      <c r="THF432" s="472"/>
      <c r="THG432" s="472"/>
      <c r="THH432" s="472"/>
      <c r="THI432" s="472"/>
      <c r="THJ432" s="472"/>
      <c r="THK432" s="472"/>
      <c r="THL432" s="472"/>
      <c r="THM432" s="472"/>
      <c r="THN432" s="472"/>
      <c r="THO432" s="472"/>
      <c r="THP432" s="472"/>
      <c r="THQ432" s="472"/>
      <c r="THR432" s="472"/>
      <c r="THS432" s="472"/>
      <c r="THT432" s="472"/>
      <c r="THU432" s="472"/>
      <c r="THV432" s="472"/>
      <c r="THW432" s="472"/>
      <c r="THX432" s="472"/>
      <c r="THY432" s="472"/>
      <c r="THZ432" s="472"/>
      <c r="TIA432" s="472"/>
      <c r="TIB432" s="472"/>
      <c r="TIC432" s="472"/>
      <c r="TID432" s="472"/>
      <c r="TIE432" s="472"/>
      <c r="TIF432" s="472"/>
      <c r="TIG432" s="472"/>
      <c r="TIH432" s="472"/>
      <c r="TII432" s="472"/>
      <c r="TIJ432" s="472"/>
      <c r="TIK432" s="472"/>
      <c r="TIL432" s="472"/>
      <c r="TIM432" s="472"/>
      <c r="TIN432" s="472"/>
      <c r="TIO432" s="472"/>
      <c r="TIP432" s="472"/>
      <c r="TIQ432" s="472"/>
      <c r="TIR432" s="472"/>
      <c r="TIS432" s="472"/>
      <c r="TIT432" s="472"/>
      <c r="TIU432" s="472"/>
      <c r="TIV432" s="472"/>
      <c r="TIW432" s="472"/>
      <c r="TIX432" s="472"/>
      <c r="TIY432" s="472"/>
      <c r="TIZ432" s="472"/>
      <c r="TJA432" s="472"/>
      <c r="TJB432" s="472"/>
      <c r="TJC432" s="472"/>
      <c r="TJD432" s="472"/>
      <c r="TJE432" s="472"/>
      <c r="TJF432" s="472"/>
      <c r="TJG432" s="472"/>
      <c r="TJH432" s="472"/>
      <c r="TJI432" s="472"/>
      <c r="TJJ432" s="472"/>
      <c r="TJK432" s="472"/>
      <c r="TJL432" s="472"/>
      <c r="TJM432" s="472"/>
      <c r="TJN432" s="472"/>
      <c r="TJO432" s="472"/>
      <c r="TJP432" s="472"/>
      <c r="TJQ432" s="472"/>
      <c r="TJR432" s="472"/>
      <c r="TJS432" s="472"/>
      <c r="TJT432" s="472"/>
      <c r="TJU432" s="472"/>
      <c r="TJV432" s="472"/>
      <c r="TJW432" s="472"/>
      <c r="TJX432" s="472"/>
      <c r="TJY432" s="472"/>
      <c r="TJZ432" s="472"/>
      <c r="TKA432" s="472"/>
      <c r="TKB432" s="472"/>
      <c r="TKC432" s="472"/>
      <c r="TKD432" s="472"/>
      <c r="TKE432" s="472"/>
      <c r="TKF432" s="472"/>
      <c r="TKG432" s="472"/>
      <c r="TKH432" s="472"/>
      <c r="TKI432" s="472"/>
      <c r="TKJ432" s="472"/>
      <c r="TKK432" s="472"/>
      <c r="TKL432" s="472"/>
      <c r="TKM432" s="472"/>
      <c r="TKN432" s="472"/>
      <c r="TKO432" s="472"/>
      <c r="TKP432" s="472"/>
      <c r="TKQ432" s="472"/>
      <c r="TKR432" s="472"/>
      <c r="TKS432" s="472"/>
      <c r="TKT432" s="472"/>
      <c r="TKU432" s="472"/>
      <c r="TKV432" s="472"/>
      <c r="TKY432" s="472"/>
      <c r="TKZ432" s="472"/>
      <c r="TLA432" s="472"/>
      <c r="TLB432" s="472"/>
      <c r="TLC432" s="472"/>
      <c r="TLD432" s="472"/>
      <c r="TLE432" s="472"/>
      <c r="TLF432" s="472"/>
      <c r="TLG432" s="472"/>
      <c r="TLH432" s="472"/>
      <c r="TLI432" s="472"/>
      <c r="TLJ432" s="472"/>
      <c r="TLK432" s="472"/>
      <c r="TLL432" s="472"/>
      <c r="TLM432" s="472"/>
      <c r="TLN432" s="472"/>
      <c r="TLO432" s="472"/>
      <c r="TLP432" s="472"/>
      <c r="TLQ432" s="472"/>
      <c r="TLR432" s="472"/>
      <c r="TLS432" s="472"/>
      <c r="TLT432" s="472"/>
      <c r="TLU432" s="472"/>
      <c r="TLV432" s="472"/>
      <c r="TLW432" s="472"/>
      <c r="TLX432" s="472"/>
      <c r="TLY432" s="472"/>
      <c r="TLZ432" s="472"/>
      <c r="TMA432" s="472"/>
      <c r="TMB432" s="472"/>
      <c r="TMC432" s="472"/>
      <c r="TMD432" s="472"/>
      <c r="TME432" s="472"/>
      <c r="TMF432" s="472"/>
      <c r="TMG432" s="472"/>
      <c r="TMH432" s="472"/>
      <c r="TMI432" s="472"/>
      <c r="TMJ432" s="472"/>
      <c r="TMK432" s="472"/>
      <c r="TML432" s="472"/>
      <c r="TMM432" s="472"/>
      <c r="TMN432" s="472"/>
      <c r="TMO432" s="472"/>
      <c r="TMP432" s="472"/>
      <c r="TMQ432" s="472"/>
      <c r="TMR432" s="472"/>
      <c r="TMS432" s="472"/>
      <c r="TMT432" s="472"/>
      <c r="TMU432" s="472"/>
      <c r="TMV432" s="472"/>
      <c r="TMW432" s="472"/>
      <c r="TMX432" s="472"/>
      <c r="TMY432" s="472"/>
      <c r="TMZ432" s="472"/>
      <c r="TNA432" s="472"/>
      <c r="TNB432" s="472"/>
      <c r="TNC432" s="472"/>
      <c r="TND432" s="472"/>
      <c r="TNE432" s="472"/>
      <c r="TNF432" s="472"/>
      <c r="TNG432" s="472"/>
      <c r="TNH432" s="472"/>
      <c r="TNI432" s="472"/>
      <c r="TNJ432" s="472"/>
      <c r="TNK432" s="472"/>
      <c r="TNL432" s="472"/>
      <c r="TNM432" s="472"/>
      <c r="TNN432" s="472"/>
      <c r="TNO432" s="472"/>
      <c r="TNP432" s="472"/>
      <c r="TNQ432" s="472"/>
      <c r="TNR432" s="472"/>
      <c r="TNS432" s="472"/>
      <c r="TNT432" s="472"/>
      <c r="TNU432" s="472"/>
      <c r="TNV432" s="472"/>
      <c r="TNW432" s="472"/>
      <c r="TNX432" s="472"/>
      <c r="TNY432" s="472"/>
      <c r="TNZ432" s="472"/>
      <c r="TOA432" s="472"/>
      <c r="TOB432" s="472"/>
      <c r="TOC432" s="472"/>
      <c r="TOD432" s="472"/>
      <c r="TOE432" s="472"/>
      <c r="TOF432" s="472"/>
      <c r="TOG432" s="472"/>
      <c r="TOH432" s="472"/>
      <c r="TOI432" s="472"/>
      <c r="TOJ432" s="472"/>
      <c r="TOK432" s="472"/>
      <c r="TOL432" s="472"/>
      <c r="TOM432" s="472"/>
      <c r="TON432" s="472"/>
      <c r="TOO432" s="472"/>
      <c r="TOP432" s="472"/>
      <c r="TOQ432" s="472"/>
      <c r="TOR432" s="472"/>
      <c r="TOS432" s="472"/>
      <c r="TOT432" s="472"/>
      <c r="TOU432" s="472"/>
      <c r="TOV432" s="472"/>
      <c r="TOW432" s="472"/>
      <c r="TOX432" s="472"/>
      <c r="TOY432" s="472"/>
      <c r="TOZ432" s="472"/>
      <c r="TPA432" s="472"/>
      <c r="TPB432" s="472"/>
      <c r="TPC432" s="472"/>
      <c r="TPD432" s="472"/>
      <c r="TPE432" s="472"/>
      <c r="TPF432" s="472"/>
      <c r="TPG432" s="472"/>
      <c r="TPH432" s="472"/>
      <c r="TPI432" s="472"/>
      <c r="TPJ432" s="472"/>
      <c r="TPK432" s="472"/>
      <c r="TPL432" s="472"/>
      <c r="TPM432" s="472"/>
      <c r="TPN432" s="472"/>
      <c r="TPO432" s="472"/>
      <c r="TPP432" s="472"/>
      <c r="TPQ432" s="472"/>
      <c r="TPR432" s="472"/>
      <c r="TPS432" s="472"/>
      <c r="TPT432" s="472"/>
      <c r="TPU432" s="472"/>
      <c r="TPV432" s="472"/>
      <c r="TPW432" s="472"/>
      <c r="TPX432" s="472"/>
      <c r="TPY432" s="472"/>
      <c r="TPZ432" s="472"/>
      <c r="TQA432" s="472"/>
      <c r="TQB432" s="472"/>
      <c r="TQC432" s="472"/>
      <c r="TQD432" s="472"/>
      <c r="TQE432" s="472"/>
      <c r="TQF432" s="472"/>
      <c r="TQG432" s="472"/>
      <c r="TQH432" s="472"/>
      <c r="TQI432" s="472"/>
      <c r="TQJ432" s="472"/>
      <c r="TQK432" s="472"/>
      <c r="TQL432" s="472"/>
      <c r="TQM432" s="472"/>
      <c r="TQN432" s="472"/>
      <c r="TQO432" s="472"/>
      <c r="TQP432" s="472"/>
      <c r="TQQ432" s="472"/>
      <c r="TQR432" s="472"/>
      <c r="TQS432" s="472"/>
      <c r="TQT432" s="472"/>
      <c r="TQU432" s="472"/>
      <c r="TQV432" s="472"/>
      <c r="TQW432" s="472"/>
      <c r="TQX432" s="472"/>
      <c r="TQY432" s="472"/>
      <c r="TQZ432" s="472"/>
      <c r="TRA432" s="472"/>
      <c r="TRB432" s="472"/>
      <c r="TRC432" s="472"/>
      <c r="TRD432" s="472"/>
      <c r="TRE432" s="472"/>
      <c r="TRF432" s="472"/>
      <c r="TRG432" s="472"/>
      <c r="TRH432" s="472"/>
      <c r="TRI432" s="472"/>
      <c r="TRJ432" s="472"/>
      <c r="TRK432" s="472"/>
      <c r="TRL432" s="472"/>
      <c r="TRM432" s="472"/>
      <c r="TRN432" s="472"/>
      <c r="TRO432" s="472"/>
      <c r="TRP432" s="472"/>
      <c r="TRQ432" s="472"/>
      <c r="TRR432" s="472"/>
      <c r="TRS432" s="472"/>
      <c r="TRT432" s="472"/>
      <c r="TRU432" s="472"/>
      <c r="TRV432" s="472"/>
      <c r="TRW432" s="472"/>
      <c r="TRX432" s="472"/>
      <c r="TRY432" s="472"/>
      <c r="TRZ432" s="472"/>
      <c r="TSA432" s="472"/>
      <c r="TSB432" s="472"/>
      <c r="TSC432" s="472"/>
      <c r="TSD432" s="472"/>
      <c r="TSE432" s="472"/>
      <c r="TSF432" s="472"/>
      <c r="TSG432" s="472"/>
      <c r="TSH432" s="472"/>
      <c r="TSI432" s="472"/>
      <c r="TSJ432" s="472"/>
      <c r="TSK432" s="472"/>
      <c r="TSL432" s="472"/>
      <c r="TSM432" s="472"/>
      <c r="TSN432" s="472"/>
      <c r="TSO432" s="472"/>
      <c r="TSP432" s="472"/>
      <c r="TSQ432" s="472"/>
      <c r="TSR432" s="472"/>
      <c r="TSS432" s="472"/>
      <c r="TST432" s="472"/>
      <c r="TSU432" s="472"/>
      <c r="TSV432" s="472"/>
      <c r="TSW432" s="472"/>
      <c r="TSX432" s="472"/>
      <c r="TSY432" s="472"/>
      <c r="TSZ432" s="472"/>
      <c r="TTA432" s="472"/>
      <c r="TTB432" s="472"/>
      <c r="TTC432" s="472"/>
      <c r="TTD432" s="472"/>
      <c r="TTE432" s="472"/>
      <c r="TTF432" s="472"/>
      <c r="TTG432" s="472"/>
      <c r="TTH432" s="472"/>
      <c r="TTI432" s="472"/>
      <c r="TTJ432" s="472"/>
      <c r="TTK432" s="472"/>
      <c r="TTL432" s="472"/>
      <c r="TTM432" s="472"/>
      <c r="TTN432" s="472"/>
      <c r="TTO432" s="472"/>
      <c r="TTP432" s="472"/>
      <c r="TTQ432" s="472"/>
      <c r="TTR432" s="472"/>
      <c r="TTS432" s="472"/>
      <c r="TTT432" s="472"/>
      <c r="TTU432" s="472"/>
      <c r="TTV432" s="472"/>
      <c r="TTW432" s="472"/>
      <c r="TTX432" s="472"/>
      <c r="TTY432" s="472"/>
      <c r="TTZ432" s="472"/>
      <c r="TUA432" s="472"/>
      <c r="TUB432" s="472"/>
      <c r="TUC432" s="472"/>
      <c r="TUD432" s="472"/>
      <c r="TUE432" s="472"/>
      <c r="TUF432" s="472"/>
      <c r="TUG432" s="472"/>
      <c r="TUH432" s="472"/>
      <c r="TUI432" s="472"/>
      <c r="TUJ432" s="472"/>
      <c r="TUK432" s="472"/>
      <c r="TUL432" s="472"/>
      <c r="TUM432" s="472"/>
      <c r="TUN432" s="472"/>
      <c r="TUO432" s="472"/>
      <c r="TUP432" s="472"/>
      <c r="TUQ432" s="472"/>
      <c r="TUR432" s="472"/>
      <c r="TUU432" s="472"/>
      <c r="TUV432" s="472"/>
      <c r="TUW432" s="472"/>
      <c r="TUX432" s="472"/>
      <c r="TUY432" s="472"/>
      <c r="TUZ432" s="472"/>
      <c r="TVA432" s="472"/>
      <c r="TVB432" s="472"/>
      <c r="TVC432" s="472"/>
      <c r="TVD432" s="472"/>
      <c r="TVE432" s="472"/>
      <c r="TVF432" s="472"/>
      <c r="TVG432" s="472"/>
      <c r="TVH432" s="472"/>
      <c r="TVI432" s="472"/>
      <c r="TVJ432" s="472"/>
      <c r="TVK432" s="472"/>
      <c r="TVL432" s="472"/>
      <c r="TVM432" s="472"/>
      <c r="TVN432" s="472"/>
      <c r="TVO432" s="472"/>
      <c r="TVP432" s="472"/>
      <c r="TVQ432" s="472"/>
      <c r="TVR432" s="472"/>
      <c r="TVS432" s="472"/>
      <c r="TVT432" s="472"/>
      <c r="TVU432" s="472"/>
      <c r="TVV432" s="472"/>
      <c r="TVW432" s="472"/>
      <c r="TVX432" s="472"/>
      <c r="TVY432" s="472"/>
      <c r="TVZ432" s="472"/>
      <c r="TWA432" s="472"/>
      <c r="TWB432" s="472"/>
      <c r="TWC432" s="472"/>
      <c r="TWD432" s="472"/>
      <c r="TWE432" s="472"/>
      <c r="TWF432" s="472"/>
      <c r="TWG432" s="472"/>
      <c r="TWH432" s="472"/>
      <c r="TWI432" s="472"/>
      <c r="TWJ432" s="472"/>
      <c r="TWK432" s="472"/>
      <c r="TWL432" s="472"/>
      <c r="TWM432" s="472"/>
      <c r="TWN432" s="472"/>
      <c r="TWO432" s="472"/>
      <c r="TWP432" s="472"/>
      <c r="TWQ432" s="472"/>
      <c r="TWR432" s="472"/>
      <c r="TWS432" s="472"/>
      <c r="TWT432" s="472"/>
      <c r="TWU432" s="472"/>
      <c r="TWV432" s="472"/>
      <c r="TWW432" s="472"/>
      <c r="TWX432" s="472"/>
      <c r="TWY432" s="472"/>
      <c r="TWZ432" s="472"/>
      <c r="TXA432" s="472"/>
      <c r="TXB432" s="472"/>
      <c r="TXC432" s="472"/>
      <c r="TXD432" s="472"/>
      <c r="TXE432" s="472"/>
      <c r="TXF432" s="472"/>
      <c r="TXG432" s="472"/>
      <c r="TXH432" s="472"/>
      <c r="TXI432" s="472"/>
      <c r="TXJ432" s="472"/>
      <c r="TXK432" s="472"/>
      <c r="TXL432" s="472"/>
      <c r="TXM432" s="472"/>
      <c r="TXN432" s="472"/>
      <c r="TXO432" s="472"/>
      <c r="TXP432" s="472"/>
      <c r="TXQ432" s="472"/>
      <c r="TXR432" s="472"/>
      <c r="TXS432" s="472"/>
      <c r="TXT432" s="472"/>
      <c r="TXU432" s="472"/>
      <c r="TXV432" s="472"/>
      <c r="TXW432" s="472"/>
      <c r="TXX432" s="472"/>
      <c r="TXY432" s="472"/>
      <c r="TXZ432" s="472"/>
      <c r="TYA432" s="472"/>
      <c r="TYB432" s="472"/>
      <c r="TYC432" s="472"/>
      <c r="TYD432" s="472"/>
      <c r="TYE432" s="472"/>
      <c r="TYF432" s="472"/>
      <c r="TYG432" s="472"/>
      <c r="TYH432" s="472"/>
      <c r="TYI432" s="472"/>
      <c r="TYJ432" s="472"/>
      <c r="TYK432" s="472"/>
      <c r="TYL432" s="472"/>
      <c r="TYM432" s="472"/>
      <c r="TYN432" s="472"/>
      <c r="TYO432" s="472"/>
      <c r="TYP432" s="472"/>
      <c r="TYQ432" s="472"/>
      <c r="TYR432" s="472"/>
      <c r="TYS432" s="472"/>
      <c r="TYT432" s="472"/>
      <c r="TYU432" s="472"/>
      <c r="TYV432" s="472"/>
      <c r="TYW432" s="472"/>
      <c r="TYX432" s="472"/>
      <c r="TYY432" s="472"/>
      <c r="TYZ432" s="472"/>
      <c r="TZA432" s="472"/>
      <c r="TZB432" s="472"/>
      <c r="TZC432" s="472"/>
      <c r="TZD432" s="472"/>
      <c r="TZE432" s="472"/>
      <c r="TZF432" s="472"/>
      <c r="TZG432" s="472"/>
      <c r="TZH432" s="472"/>
      <c r="TZI432" s="472"/>
      <c r="TZJ432" s="472"/>
      <c r="TZK432" s="472"/>
      <c r="TZL432" s="472"/>
      <c r="TZM432" s="472"/>
      <c r="TZN432" s="472"/>
      <c r="TZO432" s="472"/>
      <c r="TZP432" s="472"/>
      <c r="TZQ432" s="472"/>
      <c r="TZR432" s="472"/>
      <c r="TZS432" s="472"/>
      <c r="TZT432" s="472"/>
      <c r="TZU432" s="472"/>
      <c r="TZV432" s="472"/>
      <c r="TZW432" s="472"/>
      <c r="TZX432" s="472"/>
      <c r="TZY432" s="472"/>
      <c r="TZZ432" s="472"/>
      <c r="UAA432" s="472"/>
      <c r="UAB432" s="472"/>
      <c r="UAC432" s="472"/>
      <c r="UAD432" s="472"/>
      <c r="UAE432" s="472"/>
      <c r="UAF432" s="472"/>
      <c r="UAG432" s="472"/>
      <c r="UAH432" s="472"/>
      <c r="UAI432" s="472"/>
      <c r="UAJ432" s="472"/>
      <c r="UAK432" s="472"/>
      <c r="UAL432" s="472"/>
      <c r="UAM432" s="472"/>
      <c r="UAN432" s="472"/>
      <c r="UAO432" s="472"/>
      <c r="UAP432" s="472"/>
      <c r="UAQ432" s="472"/>
      <c r="UAR432" s="472"/>
      <c r="UAS432" s="472"/>
      <c r="UAT432" s="472"/>
      <c r="UAU432" s="472"/>
      <c r="UAV432" s="472"/>
      <c r="UAW432" s="472"/>
      <c r="UAX432" s="472"/>
      <c r="UAY432" s="472"/>
      <c r="UAZ432" s="472"/>
      <c r="UBA432" s="472"/>
      <c r="UBB432" s="472"/>
      <c r="UBC432" s="472"/>
      <c r="UBD432" s="472"/>
      <c r="UBE432" s="472"/>
      <c r="UBF432" s="472"/>
      <c r="UBG432" s="472"/>
      <c r="UBH432" s="472"/>
      <c r="UBI432" s="472"/>
      <c r="UBJ432" s="472"/>
      <c r="UBK432" s="472"/>
      <c r="UBL432" s="472"/>
      <c r="UBM432" s="472"/>
      <c r="UBN432" s="472"/>
      <c r="UBO432" s="472"/>
      <c r="UBP432" s="472"/>
      <c r="UBQ432" s="472"/>
      <c r="UBR432" s="472"/>
      <c r="UBS432" s="472"/>
      <c r="UBT432" s="472"/>
      <c r="UBU432" s="472"/>
      <c r="UBV432" s="472"/>
      <c r="UBW432" s="472"/>
      <c r="UBX432" s="472"/>
      <c r="UBY432" s="472"/>
      <c r="UBZ432" s="472"/>
      <c r="UCA432" s="472"/>
      <c r="UCB432" s="472"/>
      <c r="UCC432" s="472"/>
      <c r="UCD432" s="472"/>
      <c r="UCE432" s="472"/>
      <c r="UCF432" s="472"/>
      <c r="UCG432" s="472"/>
      <c r="UCH432" s="472"/>
      <c r="UCI432" s="472"/>
      <c r="UCJ432" s="472"/>
      <c r="UCK432" s="472"/>
      <c r="UCL432" s="472"/>
      <c r="UCM432" s="472"/>
      <c r="UCN432" s="472"/>
      <c r="UCO432" s="472"/>
      <c r="UCP432" s="472"/>
      <c r="UCQ432" s="472"/>
      <c r="UCR432" s="472"/>
      <c r="UCS432" s="472"/>
      <c r="UCT432" s="472"/>
      <c r="UCU432" s="472"/>
      <c r="UCV432" s="472"/>
      <c r="UCW432" s="472"/>
      <c r="UCX432" s="472"/>
      <c r="UCY432" s="472"/>
      <c r="UCZ432" s="472"/>
      <c r="UDA432" s="472"/>
      <c r="UDB432" s="472"/>
      <c r="UDC432" s="472"/>
      <c r="UDD432" s="472"/>
      <c r="UDE432" s="472"/>
      <c r="UDF432" s="472"/>
      <c r="UDG432" s="472"/>
      <c r="UDH432" s="472"/>
      <c r="UDI432" s="472"/>
      <c r="UDJ432" s="472"/>
      <c r="UDK432" s="472"/>
      <c r="UDL432" s="472"/>
      <c r="UDM432" s="472"/>
      <c r="UDN432" s="472"/>
      <c r="UDO432" s="472"/>
      <c r="UDP432" s="472"/>
      <c r="UDQ432" s="472"/>
      <c r="UDR432" s="472"/>
      <c r="UDS432" s="472"/>
      <c r="UDT432" s="472"/>
      <c r="UDU432" s="472"/>
      <c r="UDV432" s="472"/>
      <c r="UDW432" s="472"/>
      <c r="UDX432" s="472"/>
      <c r="UDY432" s="472"/>
      <c r="UDZ432" s="472"/>
      <c r="UEA432" s="472"/>
      <c r="UEB432" s="472"/>
      <c r="UEC432" s="472"/>
      <c r="UED432" s="472"/>
      <c r="UEE432" s="472"/>
      <c r="UEF432" s="472"/>
      <c r="UEG432" s="472"/>
      <c r="UEH432" s="472"/>
      <c r="UEI432" s="472"/>
      <c r="UEJ432" s="472"/>
      <c r="UEK432" s="472"/>
      <c r="UEL432" s="472"/>
      <c r="UEM432" s="472"/>
      <c r="UEN432" s="472"/>
      <c r="UEQ432" s="472"/>
      <c r="UER432" s="472"/>
      <c r="UES432" s="472"/>
      <c r="UET432" s="472"/>
      <c r="UEU432" s="472"/>
      <c r="UEV432" s="472"/>
      <c r="UEW432" s="472"/>
      <c r="UEX432" s="472"/>
      <c r="UEY432" s="472"/>
      <c r="UEZ432" s="472"/>
      <c r="UFA432" s="472"/>
      <c r="UFB432" s="472"/>
      <c r="UFC432" s="472"/>
      <c r="UFD432" s="472"/>
      <c r="UFE432" s="472"/>
      <c r="UFF432" s="472"/>
      <c r="UFG432" s="472"/>
      <c r="UFH432" s="472"/>
      <c r="UFI432" s="472"/>
      <c r="UFJ432" s="472"/>
      <c r="UFK432" s="472"/>
      <c r="UFL432" s="472"/>
      <c r="UFM432" s="472"/>
      <c r="UFN432" s="472"/>
      <c r="UFO432" s="472"/>
      <c r="UFP432" s="472"/>
      <c r="UFQ432" s="472"/>
      <c r="UFR432" s="472"/>
      <c r="UFS432" s="472"/>
      <c r="UFT432" s="472"/>
      <c r="UFU432" s="472"/>
      <c r="UFV432" s="472"/>
      <c r="UFW432" s="472"/>
      <c r="UFX432" s="472"/>
      <c r="UFY432" s="472"/>
      <c r="UFZ432" s="472"/>
      <c r="UGA432" s="472"/>
      <c r="UGB432" s="472"/>
      <c r="UGC432" s="472"/>
      <c r="UGD432" s="472"/>
      <c r="UGE432" s="472"/>
      <c r="UGF432" s="472"/>
      <c r="UGG432" s="472"/>
      <c r="UGH432" s="472"/>
      <c r="UGI432" s="472"/>
      <c r="UGJ432" s="472"/>
      <c r="UGK432" s="472"/>
      <c r="UGL432" s="472"/>
      <c r="UGM432" s="472"/>
      <c r="UGN432" s="472"/>
      <c r="UGO432" s="472"/>
      <c r="UGP432" s="472"/>
      <c r="UGQ432" s="472"/>
      <c r="UGR432" s="472"/>
      <c r="UGS432" s="472"/>
      <c r="UGT432" s="472"/>
      <c r="UGU432" s="472"/>
      <c r="UGV432" s="472"/>
      <c r="UGW432" s="472"/>
      <c r="UGX432" s="472"/>
      <c r="UGY432" s="472"/>
      <c r="UGZ432" s="472"/>
      <c r="UHA432" s="472"/>
      <c r="UHB432" s="472"/>
      <c r="UHC432" s="472"/>
      <c r="UHD432" s="472"/>
      <c r="UHE432" s="472"/>
      <c r="UHF432" s="472"/>
      <c r="UHG432" s="472"/>
      <c r="UHH432" s="472"/>
      <c r="UHI432" s="472"/>
      <c r="UHJ432" s="472"/>
      <c r="UHK432" s="472"/>
      <c r="UHL432" s="472"/>
      <c r="UHM432" s="472"/>
      <c r="UHN432" s="472"/>
      <c r="UHO432" s="472"/>
      <c r="UHP432" s="472"/>
      <c r="UHQ432" s="472"/>
      <c r="UHR432" s="472"/>
      <c r="UHS432" s="472"/>
      <c r="UHT432" s="472"/>
      <c r="UHU432" s="472"/>
      <c r="UHV432" s="472"/>
      <c r="UHW432" s="472"/>
      <c r="UHX432" s="472"/>
      <c r="UHY432" s="472"/>
      <c r="UHZ432" s="472"/>
      <c r="UIA432" s="472"/>
      <c r="UIB432" s="472"/>
      <c r="UIC432" s="472"/>
      <c r="UID432" s="472"/>
      <c r="UIE432" s="472"/>
      <c r="UIF432" s="472"/>
      <c r="UIG432" s="472"/>
      <c r="UIH432" s="472"/>
      <c r="UII432" s="472"/>
      <c r="UIJ432" s="472"/>
      <c r="UIK432" s="472"/>
      <c r="UIL432" s="472"/>
      <c r="UIM432" s="472"/>
      <c r="UIN432" s="472"/>
      <c r="UIO432" s="472"/>
      <c r="UIP432" s="472"/>
      <c r="UIQ432" s="472"/>
      <c r="UIR432" s="472"/>
      <c r="UIS432" s="472"/>
      <c r="UIT432" s="472"/>
      <c r="UIU432" s="472"/>
      <c r="UIV432" s="472"/>
      <c r="UIW432" s="472"/>
      <c r="UIX432" s="472"/>
      <c r="UIY432" s="472"/>
      <c r="UIZ432" s="472"/>
      <c r="UJA432" s="472"/>
      <c r="UJB432" s="472"/>
      <c r="UJC432" s="472"/>
      <c r="UJD432" s="472"/>
      <c r="UJE432" s="472"/>
      <c r="UJF432" s="472"/>
      <c r="UJG432" s="472"/>
      <c r="UJH432" s="472"/>
      <c r="UJI432" s="472"/>
      <c r="UJJ432" s="472"/>
      <c r="UJK432" s="472"/>
      <c r="UJL432" s="472"/>
      <c r="UJM432" s="472"/>
      <c r="UJN432" s="472"/>
      <c r="UJO432" s="472"/>
      <c r="UJP432" s="472"/>
      <c r="UJQ432" s="472"/>
      <c r="UJR432" s="472"/>
      <c r="UJS432" s="472"/>
      <c r="UJT432" s="472"/>
      <c r="UJU432" s="472"/>
      <c r="UJV432" s="472"/>
      <c r="UJW432" s="472"/>
      <c r="UJX432" s="472"/>
      <c r="UJY432" s="472"/>
      <c r="UJZ432" s="472"/>
      <c r="UKA432" s="472"/>
      <c r="UKB432" s="472"/>
      <c r="UKC432" s="472"/>
      <c r="UKD432" s="472"/>
      <c r="UKE432" s="472"/>
      <c r="UKF432" s="472"/>
      <c r="UKG432" s="472"/>
      <c r="UKH432" s="472"/>
      <c r="UKI432" s="472"/>
      <c r="UKJ432" s="472"/>
      <c r="UKK432" s="472"/>
      <c r="UKL432" s="472"/>
      <c r="UKM432" s="472"/>
      <c r="UKN432" s="472"/>
      <c r="UKO432" s="472"/>
      <c r="UKP432" s="472"/>
      <c r="UKQ432" s="472"/>
      <c r="UKR432" s="472"/>
      <c r="UKS432" s="472"/>
      <c r="UKT432" s="472"/>
      <c r="UKU432" s="472"/>
      <c r="UKV432" s="472"/>
      <c r="UKW432" s="472"/>
      <c r="UKX432" s="472"/>
      <c r="UKY432" s="472"/>
      <c r="UKZ432" s="472"/>
      <c r="ULA432" s="472"/>
      <c r="ULB432" s="472"/>
      <c r="ULC432" s="472"/>
      <c r="ULD432" s="472"/>
      <c r="ULE432" s="472"/>
      <c r="ULF432" s="472"/>
      <c r="ULG432" s="472"/>
      <c r="ULH432" s="472"/>
      <c r="ULI432" s="472"/>
      <c r="ULJ432" s="472"/>
      <c r="ULK432" s="472"/>
      <c r="ULL432" s="472"/>
      <c r="ULM432" s="472"/>
      <c r="ULN432" s="472"/>
      <c r="ULO432" s="472"/>
      <c r="ULP432" s="472"/>
      <c r="ULQ432" s="472"/>
      <c r="ULR432" s="472"/>
      <c r="ULS432" s="472"/>
      <c r="ULT432" s="472"/>
      <c r="ULU432" s="472"/>
      <c r="ULV432" s="472"/>
      <c r="ULW432" s="472"/>
      <c r="ULX432" s="472"/>
      <c r="ULY432" s="472"/>
      <c r="ULZ432" s="472"/>
      <c r="UMA432" s="472"/>
      <c r="UMB432" s="472"/>
      <c r="UMC432" s="472"/>
      <c r="UMD432" s="472"/>
      <c r="UME432" s="472"/>
      <c r="UMF432" s="472"/>
      <c r="UMG432" s="472"/>
      <c r="UMH432" s="472"/>
      <c r="UMI432" s="472"/>
      <c r="UMJ432" s="472"/>
      <c r="UMK432" s="472"/>
      <c r="UML432" s="472"/>
      <c r="UMM432" s="472"/>
      <c r="UMN432" s="472"/>
      <c r="UMO432" s="472"/>
      <c r="UMP432" s="472"/>
      <c r="UMQ432" s="472"/>
      <c r="UMR432" s="472"/>
      <c r="UMS432" s="472"/>
      <c r="UMT432" s="472"/>
      <c r="UMU432" s="472"/>
      <c r="UMV432" s="472"/>
      <c r="UMW432" s="472"/>
      <c r="UMX432" s="472"/>
      <c r="UMY432" s="472"/>
      <c r="UMZ432" s="472"/>
      <c r="UNA432" s="472"/>
      <c r="UNB432" s="472"/>
      <c r="UNC432" s="472"/>
      <c r="UND432" s="472"/>
      <c r="UNE432" s="472"/>
      <c r="UNF432" s="472"/>
      <c r="UNG432" s="472"/>
      <c r="UNH432" s="472"/>
      <c r="UNI432" s="472"/>
      <c r="UNJ432" s="472"/>
      <c r="UNK432" s="472"/>
      <c r="UNL432" s="472"/>
      <c r="UNM432" s="472"/>
      <c r="UNN432" s="472"/>
      <c r="UNO432" s="472"/>
      <c r="UNP432" s="472"/>
      <c r="UNQ432" s="472"/>
      <c r="UNR432" s="472"/>
      <c r="UNS432" s="472"/>
      <c r="UNT432" s="472"/>
      <c r="UNU432" s="472"/>
      <c r="UNV432" s="472"/>
      <c r="UNW432" s="472"/>
      <c r="UNX432" s="472"/>
      <c r="UNY432" s="472"/>
      <c r="UNZ432" s="472"/>
      <c r="UOA432" s="472"/>
      <c r="UOB432" s="472"/>
      <c r="UOC432" s="472"/>
      <c r="UOD432" s="472"/>
      <c r="UOE432" s="472"/>
      <c r="UOF432" s="472"/>
      <c r="UOG432" s="472"/>
      <c r="UOH432" s="472"/>
      <c r="UOI432" s="472"/>
      <c r="UOJ432" s="472"/>
      <c r="UOM432" s="472"/>
      <c r="UON432" s="472"/>
      <c r="UOO432" s="472"/>
      <c r="UOP432" s="472"/>
      <c r="UOQ432" s="472"/>
      <c r="UOR432" s="472"/>
      <c r="UOS432" s="472"/>
      <c r="UOT432" s="472"/>
      <c r="UOU432" s="472"/>
      <c r="UOV432" s="472"/>
      <c r="UOW432" s="472"/>
      <c r="UOX432" s="472"/>
      <c r="UOY432" s="472"/>
      <c r="UOZ432" s="472"/>
      <c r="UPA432" s="472"/>
      <c r="UPB432" s="472"/>
      <c r="UPC432" s="472"/>
      <c r="UPD432" s="472"/>
      <c r="UPE432" s="472"/>
      <c r="UPF432" s="472"/>
      <c r="UPG432" s="472"/>
      <c r="UPH432" s="472"/>
      <c r="UPI432" s="472"/>
      <c r="UPJ432" s="472"/>
      <c r="UPK432" s="472"/>
      <c r="UPL432" s="472"/>
      <c r="UPM432" s="472"/>
      <c r="UPN432" s="472"/>
      <c r="UPO432" s="472"/>
      <c r="UPP432" s="472"/>
      <c r="UPQ432" s="472"/>
      <c r="UPR432" s="472"/>
      <c r="UPS432" s="472"/>
      <c r="UPT432" s="472"/>
      <c r="UPU432" s="472"/>
      <c r="UPV432" s="472"/>
      <c r="UPW432" s="472"/>
      <c r="UPX432" s="472"/>
      <c r="UPY432" s="472"/>
      <c r="UPZ432" s="472"/>
      <c r="UQA432" s="472"/>
      <c r="UQB432" s="472"/>
      <c r="UQC432" s="472"/>
      <c r="UQD432" s="472"/>
      <c r="UQE432" s="472"/>
      <c r="UQF432" s="472"/>
      <c r="UQG432" s="472"/>
      <c r="UQH432" s="472"/>
      <c r="UQI432" s="472"/>
      <c r="UQJ432" s="472"/>
      <c r="UQK432" s="472"/>
      <c r="UQL432" s="472"/>
      <c r="UQM432" s="472"/>
      <c r="UQN432" s="472"/>
      <c r="UQO432" s="472"/>
      <c r="UQP432" s="472"/>
      <c r="UQQ432" s="472"/>
      <c r="UQR432" s="472"/>
      <c r="UQS432" s="472"/>
      <c r="UQT432" s="472"/>
      <c r="UQU432" s="472"/>
      <c r="UQV432" s="472"/>
      <c r="UQW432" s="472"/>
      <c r="UQX432" s="472"/>
      <c r="UQY432" s="472"/>
      <c r="UQZ432" s="472"/>
      <c r="URA432" s="472"/>
      <c r="URB432" s="472"/>
      <c r="URC432" s="472"/>
      <c r="URD432" s="472"/>
      <c r="URE432" s="472"/>
      <c r="URF432" s="472"/>
      <c r="URG432" s="472"/>
      <c r="URH432" s="472"/>
      <c r="URI432" s="472"/>
      <c r="URJ432" s="472"/>
      <c r="URK432" s="472"/>
      <c r="URL432" s="472"/>
      <c r="URM432" s="472"/>
      <c r="URN432" s="472"/>
      <c r="URO432" s="472"/>
      <c r="URP432" s="472"/>
      <c r="URQ432" s="472"/>
      <c r="URR432" s="472"/>
      <c r="URS432" s="472"/>
      <c r="URT432" s="472"/>
      <c r="URU432" s="472"/>
      <c r="URV432" s="472"/>
      <c r="URW432" s="472"/>
      <c r="URX432" s="472"/>
      <c r="URY432" s="472"/>
      <c r="URZ432" s="472"/>
      <c r="USA432" s="472"/>
      <c r="USB432" s="472"/>
      <c r="USC432" s="472"/>
      <c r="USD432" s="472"/>
      <c r="USE432" s="472"/>
      <c r="USF432" s="472"/>
      <c r="USG432" s="472"/>
      <c r="USH432" s="472"/>
      <c r="USI432" s="472"/>
      <c r="USJ432" s="472"/>
      <c r="USK432" s="472"/>
      <c r="USL432" s="472"/>
      <c r="USM432" s="472"/>
      <c r="USN432" s="472"/>
      <c r="USO432" s="472"/>
      <c r="USP432" s="472"/>
      <c r="USQ432" s="472"/>
      <c r="USR432" s="472"/>
      <c r="USS432" s="472"/>
      <c r="UST432" s="472"/>
      <c r="USU432" s="472"/>
      <c r="USV432" s="472"/>
      <c r="USW432" s="472"/>
      <c r="USX432" s="472"/>
      <c r="USY432" s="472"/>
      <c r="USZ432" s="472"/>
      <c r="UTA432" s="472"/>
      <c r="UTB432" s="472"/>
      <c r="UTC432" s="472"/>
      <c r="UTD432" s="472"/>
      <c r="UTE432" s="472"/>
      <c r="UTF432" s="472"/>
      <c r="UTG432" s="472"/>
      <c r="UTH432" s="472"/>
      <c r="UTI432" s="472"/>
      <c r="UTJ432" s="472"/>
      <c r="UTK432" s="472"/>
      <c r="UTL432" s="472"/>
      <c r="UTM432" s="472"/>
      <c r="UTN432" s="472"/>
      <c r="UTO432" s="472"/>
      <c r="UTP432" s="472"/>
      <c r="UTQ432" s="472"/>
      <c r="UTR432" s="472"/>
      <c r="UTS432" s="472"/>
      <c r="UTT432" s="472"/>
      <c r="UTU432" s="472"/>
      <c r="UTV432" s="472"/>
      <c r="UTW432" s="472"/>
      <c r="UTX432" s="472"/>
      <c r="UTY432" s="472"/>
      <c r="UTZ432" s="472"/>
      <c r="UUA432" s="472"/>
      <c r="UUB432" s="472"/>
      <c r="UUC432" s="472"/>
      <c r="UUD432" s="472"/>
      <c r="UUE432" s="472"/>
      <c r="UUF432" s="472"/>
      <c r="UUG432" s="472"/>
      <c r="UUH432" s="472"/>
      <c r="UUI432" s="472"/>
      <c r="UUJ432" s="472"/>
      <c r="UUK432" s="472"/>
      <c r="UUL432" s="472"/>
      <c r="UUM432" s="472"/>
      <c r="UUN432" s="472"/>
      <c r="UUO432" s="472"/>
      <c r="UUP432" s="472"/>
      <c r="UUQ432" s="472"/>
      <c r="UUR432" s="472"/>
      <c r="UUS432" s="472"/>
      <c r="UUT432" s="472"/>
      <c r="UUU432" s="472"/>
      <c r="UUV432" s="472"/>
      <c r="UUW432" s="472"/>
      <c r="UUX432" s="472"/>
      <c r="UUY432" s="472"/>
      <c r="UUZ432" s="472"/>
      <c r="UVA432" s="472"/>
      <c r="UVB432" s="472"/>
      <c r="UVC432" s="472"/>
      <c r="UVD432" s="472"/>
      <c r="UVE432" s="472"/>
      <c r="UVF432" s="472"/>
      <c r="UVG432" s="472"/>
      <c r="UVH432" s="472"/>
      <c r="UVI432" s="472"/>
      <c r="UVJ432" s="472"/>
      <c r="UVK432" s="472"/>
      <c r="UVL432" s="472"/>
      <c r="UVM432" s="472"/>
      <c r="UVN432" s="472"/>
      <c r="UVO432" s="472"/>
      <c r="UVP432" s="472"/>
      <c r="UVQ432" s="472"/>
      <c r="UVR432" s="472"/>
      <c r="UVS432" s="472"/>
      <c r="UVT432" s="472"/>
      <c r="UVU432" s="472"/>
      <c r="UVV432" s="472"/>
      <c r="UVW432" s="472"/>
      <c r="UVX432" s="472"/>
      <c r="UVY432" s="472"/>
      <c r="UVZ432" s="472"/>
      <c r="UWA432" s="472"/>
      <c r="UWB432" s="472"/>
      <c r="UWC432" s="472"/>
      <c r="UWD432" s="472"/>
      <c r="UWE432" s="472"/>
      <c r="UWF432" s="472"/>
      <c r="UWG432" s="472"/>
      <c r="UWH432" s="472"/>
      <c r="UWI432" s="472"/>
      <c r="UWJ432" s="472"/>
      <c r="UWK432" s="472"/>
      <c r="UWL432" s="472"/>
      <c r="UWM432" s="472"/>
      <c r="UWN432" s="472"/>
      <c r="UWO432" s="472"/>
      <c r="UWP432" s="472"/>
      <c r="UWQ432" s="472"/>
      <c r="UWR432" s="472"/>
      <c r="UWS432" s="472"/>
      <c r="UWT432" s="472"/>
      <c r="UWU432" s="472"/>
      <c r="UWV432" s="472"/>
      <c r="UWW432" s="472"/>
      <c r="UWX432" s="472"/>
      <c r="UWY432" s="472"/>
      <c r="UWZ432" s="472"/>
      <c r="UXA432" s="472"/>
      <c r="UXB432" s="472"/>
      <c r="UXC432" s="472"/>
      <c r="UXD432" s="472"/>
      <c r="UXE432" s="472"/>
      <c r="UXF432" s="472"/>
      <c r="UXG432" s="472"/>
      <c r="UXH432" s="472"/>
      <c r="UXI432" s="472"/>
      <c r="UXJ432" s="472"/>
      <c r="UXK432" s="472"/>
      <c r="UXL432" s="472"/>
      <c r="UXM432" s="472"/>
      <c r="UXN432" s="472"/>
      <c r="UXO432" s="472"/>
      <c r="UXP432" s="472"/>
      <c r="UXQ432" s="472"/>
      <c r="UXR432" s="472"/>
      <c r="UXS432" s="472"/>
      <c r="UXT432" s="472"/>
      <c r="UXU432" s="472"/>
      <c r="UXV432" s="472"/>
      <c r="UXW432" s="472"/>
      <c r="UXX432" s="472"/>
      <c r="UXY432" s="472"/>
      <c r="UXZ432" s="472"/>
      <c r="UYA432" s="472"/>
      <c r="UYB432" s="472"/>
      <c r="UYC432" s="472"/>
      <c r="UYD432" s="472"/>
      <c r="UYE432" s="472"/>
      <c r="UYF432" s="472"/>
      <c r="UYI432" s="472"/>
      <c r="UYJ432" s="472"/>
      <c r="UYK432" s="472"/>
      <c r="UYL432" s="472"/>
      <c r="UYM432" s="472"/>
      <c r="UYN432" s="472"/>
      <c r="UYO432" s="472"/>
      <c r="UYP432" s="472"/>
      <c r="UYQ432" s="472"/>
      <c r="UYR432" s="472"/>
      <c r="UYS432" s="472"/>
      <c r="UYT432" s="472"/>
      <c r="UYU432" s="472"/>
      <c r="UYV432" s="472"/>
      <c r="UYW432" s="472"/>
      <c r="UYX432" s="472"/>
      <c r="UYY432" s="472"/>
      <c r="UYZ432" s="472"/>
      <c r="UZA432" s="472"/>
      <c r="UZB432" s="472"/>
      <c r="UZC432" s="472"/>
      <c r="UZD432" s="472"/>
      <c r="UZE432" s="472"/>
      <c r="UZF432" s="472"/>
      <c r="UZG432" s="472"/>
      <c r="UZH432" s="472"/>
      <c r="UZI432" s="472"/>
      <c r="UZJ432" s="472"/>
      <c r="UZK432" s="472"/>
      <c r="UZL432" s="472"/>
      <c r="UZM432" s="472"/>
      <c r="UZN432" s="472"/>
      <c r="UZO432" s="472"/>
      <c r="UZP432" s="472"/>
      <c r="UZQ432" s="472"/>
      <c r="UZR432" s="472"/>
      <c r="UZS432" s="472"/>
      <c r="UZT432" s="472"/>
      <c r="UZU432" s="472"/>
      <c r="UZV432" s="472"/>
      <c r="UZW432" s="472"/>
      <c r="UZX432" s="472"/>
      <c r="UZY432" s="472"/>
      <c r="UZZ432" s="472"/>
      <c r="VAA432" s="472"/>
      <c r="VAB432" s="472"/>
      <c r="VAC432" s="472"/>
      <c r="VAD432" s="472"/>
      <c r="VAE432" s="472"/>
      <c r="VAF432" s="472"/>
      <c r="VAG432" s="472"/>
      <c r="VAH432" s="472"/>
      <c r="VAI432" s="472"/>
      <c r="VAJ432" s="472"/>
      <c r="VAK432" s="472"/>
      <c r="VAL432" s="472"/>
      <c r="VAM432" s="472"/>
      <c r="VAN432" s="472"/>
      <c r="VAO432" s="472"/>
      <c r="VAP432" s="472"/>
      <c r="VAQ432" s="472"/>
      <c r="VAR432" s="472"/>
      <c r="VAS432" s="472"/>
      <c r="VAT432" s="472"/>
      <c r="VAU432" s="472"/>
      <c r="VAV432" s="472"/>
      <c r="VAW432" s="472"/>
      <c r="VAX432" s="472"/>
      <c r="VAY432" s="472"/>
      <c r="VAZ432" s="472"/>
      <c r="VBA432" s="472"/>
      <c r="VBB432" s="472"/>
      <c r="VBC432" s="472"/>
      <c r="VBD432" s="472"/>
      <c r="VBE432" s="472"/>
      <c r="VBF432" s="472"/>
      <c r="VBG432" s="472"/>
      <c r="VBH432" s="472"/>
      <c r="VBI432" s="472"/>
      <c r="VBJ432" s="472"/>
      <c r="VBK432" s="472"/>
      <c r="VBL432" s="472"/>
      <c r="VBM432" s="472"/>
      <c r="VBN432" s="472"/>
      <c r="VBO432" s="472"/>
      <c r="VBP432" s="472"/>
      <c r="VBQ432" s="472"/>
      <c r="VBR432" s="472"/>
      <c r="VBS432" s="472"/>
      <c r="VBT432" s="472"/>
      <c r="VBU432" s="472"/>
      <c r="VBV432" s="472"/>
      <c r="VBW432" s="472"/>
      <c r="VBX432" s="472"/>
      <c r="VBY432" s="472"/>
      <c r="VBZ432" s="472"/>
      <c r="VCA432" s="472"/>
      <c r="VCB432" s="472"/>
      <c r="VCC432" s="472"/>
      <c r="VCD432" s="472"/>
      <c r="VCE432" s="472"/>
      <c r="VCF432" s="472"/>
      <c r="VCG432" s="472"/>
      <c r="VCH432" s="472"/>
      <c r="VCI432" s="472"/>
      <c r="VCJ432" s="472"/>
      <c r="VCK432" s="472"/>
      <c r="VCL432" s="472"/>
      <c r="VCM432" s="472"/>
      <c r="VCN432" s="472"/>
      <c r="VCO432" s="472"/>
      <c r="VCP432" s="472"/>
      <c r="VCQ432" s="472"/>
      <c r="VCR432" s="472"/>
      <c r="VCS432" s="472"/>
      <c r="VCT432" s="472"/>
      <c r="VCU432" s="472"/>
      <c r="VCV432" s="472"/>
      <c r="VCW432" s="472"/>
      <c r="VCX432" s="472"/>
      <c r="VCY432" s="472"/>
      <c r="VCZ432" s="472"/>
      <c r="VDA432" s="472"/>
      <c r="VDB432" s="472"/>
      <c r="VDC432" s="472"/>
      <c r="VDD432" s="472"/>
      <c r="VDE432" s="472"/>
      <c r="VDF432" s="472"/>
      <c r="VDG432" s="472"/>
      <c r="VDH432" s="472"/>
      <c r="VDI432" s="472"/>
      <c r="VDJ432" s="472"/>
      <c r="VDK432" s="472"/>
      <c r="VDL432" s="472"/>
      <c r="VDM432" s="472"/>
      <c r="VDN432" s="472"/>
      <c r="VDO432" s="472"/>
      <c r="VDP432" s="472"/>
      <c r="VDQ432" s="472"/>
      <c r="VDR432" s="472"/>
      <c r="VDS432" s="472"/>
      <c r="VDT432" s="472"/>
      <c r="VDU432" s="472"/>
      <c r="VDV432" s="472"/>
      <c r="VDW432" s="472"/>
      <c r="VDX432" s="472"/>
      <c r="VDY432" s="472"/>
      <c r="VDZ432" s="472"/>
      <c r="VEA432" s="472"/>
      <c r="VEB432" s="472"/>
      <c r="VEC432" s="472"/>
      <c r="VED432" s="472"/>
      <c r="VEE432" s="472"/>
      <c r="VEF432" s="472"/>
      <c r="VEG432" s="472"/>
      <c r="VEH432" s="472"/>
      <c r="VEI432" s="472"/>
      <c r="VEJ432" s="472"/>
      <c r="VEK432" s="472"/>
      <c r="VEL432" s="472"/>
      <c r="VEM432" s="472"/>
      <c r="VEN432" s="472"/>
      <c r="VEO432" s="472"/>
      <c r="VEP432" s="472"/>
      <c r="VEQ432" s="472"/>
      <c r="VER432" s="472"/>
      <c r="VES432" s="472"/>
      <c r="VET432" s="472"/>
      <c r="VEU432" s="472"/>
      <c r="VEV432" s="472"/>
      <c r="VEW432" s="472"/>
      <c r="VEX432" s="472"/>
      <c r="VEY432" s="472"/>
      <c r="VEZ432" s="472"/>
      <c r="VFA432" s="472"/>
      <c r="VFB432" s="472"/>
      <c r="VFC432" s="472"/>
      <c r="VFD432" s="472"/>
      <c r="VFE432" s="472"/>
      <c r="VFF432" s="472"/>
      <c r="VFG432" s="472"/>
      <c r="VFH432" s="472"/>
      <c r="VFI432" s="472"/>
      <c r="VFJ432" s="472"/>
      <c r="VFK432" s="472"/>
      <c r="VFL432" s="472"/>
      <c r="VFM432" s="472"/>
      <c r="VFN432" s="472"/>
      <c r="VFO432" s="472"/>
      <c r="VFP432" s="472"/>
      <c r="VFQ432" s="472"/>
      <c r="VFR432" s="472"/>
      <c r="VFS432" s="472"/>
      <c r="VFT432" s="472"/>
      <c r="VFU432" s="472"/>
      <c r="VFV432" s="472"/>
      <c r="VFW432" s="472"/>
      <c r="VFX432" s="472"/>
      <c r="VFY432" s="472"/>
      <c r="VFZ432" s="472"/>
      <c r="VGA432" s="472"/>
      <c r="VGB432" s="472"/>
      <c r="VGC432" s="472"/>
      <c r="VGD432" s="472"/>
      <c r="VGE432" s="472"/>
      <c r="VGF432" s="472"/>
      <c r="VGG432" s="472"/>
      <c r="VGH432" s="472"/>
      <c r="VGI432" s="472"/>
      <c r="VGJ432" s="472"/>
      <c r="VGK432" s="472"/>
      <c r="VGL432" s="472"/>
      <c r="VGM432" s="472"/>
      <c r="VGN432" s="472"/>
      <c r="VGO432" s="472"/>
      <c r="VGP432" s="472"/>
      <c r="VGQ432" s="472"/>
      <c r="VGR432" s="472"/>
      <c r="VGS432" s="472"/>
      <c r="VGT432" s="472"/>
      <c r="VGU432" s="472"/>
      <c r="VGV432" s="472"/>
      <c r="VGW432" s="472"/>
      <c r="VGX432" s="472"/>
      <c r="VGY432" s="472"/>
      <c r="VGZ432" s="472"/>
      <c r="VHA432" s="472"/>
      <c r="VHB432" s="472"/>
      <c r="VHC432" s="472"/>
      <c r="VHD432" s="472"/>
      <c r="VHE432" s="472"/>
      <c r="VHF432" s="472"/>
      <c r="VHG432" s="472"/>
      <c r="VHH432" s="472"/>
      <c r="VHI432" s="472"/>
      <c r="VHJ432" s="472"/>
      <c r="VHK432" s="472"/>
      <c r="VHL432" s="472"/>
      <c r="VHM432" s="472"/>
      <c r="VHN432" s="472"/>
      <c r="VHO432" s="472"/>
      <c r="VHP432" s="472"/>
      <c r="VHQ432" s="472"/>
      <c r="VHR432" s="472"/>
      <c r="VHS432" s="472"/>
      <c r="VHT432" s="472"/>
      <c r="VHU432" s="472"/>
      <c r="VHV432" s="472"/>
      <c r="VHW432" s="472"/>
      <c r="VHX432" s="472"/>
      <c r="VHY432" s="472"/>
      <c r="VHZ432" s="472"/>
      <c r="VIA432" s="472"/>
      <c r="VIB432" s="472"/>
      <c r="VIE432" s="472"/>
      <c r="VIF432" s="472"/>
      <c r="VIG432" s="472"/>
      <c r="VIH432" s="472"/>
      <c r="VII432" s="472"/>
      <c r="VIJ432" s="472"/>
      <c r="VIK432" s="472"/>
      <c r="VIL432" s="472"/>
      <c r="VIM432" s="472"/>
      <c r="VIN432" s="472"/>
      <c r="VIO432" s="472"/>
      <c r="VIP432" s="472"/>
      <c r="VIQ432" s="472"/>
      <c r="VIR432" s="472"/>
      <c r="VIS432" s="472"/>
      <c r="VIT432" s="472"/>
      <c r="VIU432" s="472"/>
      <c r="VIV432" s="472"/>
      <c r="VIW432" s="472"/>
      <c r="VIX432" s="472"/>
      <c r="VIY432" s="472"/>
      <c r="VIZ432" s="472"/>
      <c r="VJA432" s="472"/>
      <c r="VJB432" s="472"/>
      <c r="VJC432" s="472"/>
      <c r="VJD432" s="472"/>
      <c r="VJE432" s="472"/>
      <c r="VJF432" s="472"/>
      <c r="VJG432" s="472"/>
      <c r="VJH432" s="472"/>
      <c r="VJI432" s="472"/>
      <c r="VJJ432" s="472"/>
      <c r="VJK432" s="472"/>
      <c r="VJL432" s="472"/>
      <c r="VJM432" s="472"/>
      <c r="VJN432" s="472"/>
      <c r="VJO432" s="472"/>
      <c r="VJP432" s="472"/>
      <c r="VJQ432" s="472"/>
      <c r="VJR432" s="472"/>
      <c r="VJS432" s="472"/>
      <c r="VJT432" s="472"/>
      <c r="VJU432" s="472"/>
      <c r="VJV432" s="472"/>
      <c r="VJW432" s="472"/>
      <c r="VJX432" s="472"/>
      <c r="VJY432" s="472"/>
      <c r="VJZ432" s="472"/>
      <c r="VKA432" s="472"/>
      <c r="VKB432" s="472"/>
      <c r="VKC432" s="472"/>
      <c r="VKD432" s="472"/>
      <c r="VKE432" s="472"/>
      <c r="VKF432" s="472"/>
      <c r="VKG432" s="472"/>
      <c r="VKH432" s="472"/>
      <c r="VKI432" s="472"/>
      <c r="VKJ432" s="472"/>
      <c r="VKK432" s="472"/>
      <c r="VKL432" s="472"/>
      <c r="VKM432" s="472"/>
      <c r="VKN432" s="472"/>
      <c r="VKO432" s="472"/>
      <c r="VKP432" s="472"/>
      <c r="VKQ432" s="472"/>
      <c r="VKR432" s="472"/>
      <c r="VKS432" s="472"/>
      <c r="VKT432" s="472"/>
      <c r="VKU432" s="472"/>
      <c r="VKV432" s="472"/>
      <c r="VKW432" s="472"/>
      <c r="VKX432" s="472"/>
      <c r="VKY432" s="472"/>
      <c r="VKZ432" s="472"/>
      <c r="VLA432" s="472"/>
      <c r="VLB432" s="472"/>
      <c r="VLC432" s="472"/>
      <c r="VLD432" s="472"/>
      <c r="VLE432" s="472"/>
      <c r="VLF432" s="472"/>
      <c r="VLG432" s="472"/>
      <c r="VLH432" s="472"/>
      <c r="VLI432" s="472"/>
      <c r="VLJ432" s="472"/>
      <c r="VLK432" s="472"/>
      <c r="VLL432" s="472"/>
      <c r="VLM432" s="472"/>
      <c r="VLN432" s="472"/>
      <c r="VLO432" s="472"/>
      <c r="VLP432" s="472"/>
      <c r="VLQ432" s="472"/>
      <c r="VLR432" s="472"/>
      <c r="VLS432" s="472"/>
      <c r="VLT432" s="472"/>
      <c r="VLU432" s="472"/>
      <c r="VLV432" s="472"/>
      <c r="VLW432" s="472"/>
      <c r="VLX432" s="472"/>
      <c r="VLY432" s="472"/>
      <c r="VLZ432" s="472"/>
      <c r="VMA432" s="472"/>
      <c r="VMB432" s="472"/>
      <c r="VMC432" s="472"/>
      <c r="VMD432" s="472"/>
      <c r="VME432" s="472"/>
      <c r="VMF432" s="472"/>
      <c r="VMG432" s="472"/>
      <c r="VMH432" s="472"/>
      <c r="VMI432" s="472"/>
      <c r="VMJ432" s="472"/>
      <c r="VMK432" s="472"/>
      <c r="VML432" s="472"/>
      <c r="VMM432" s="472"/>
      <c r="VMN432" s="472"/>
      <c r="VMO432" s="472"/>
      <c r="VMP432" s="472"/>
      <c r="VMQ432" s="472"/>
      <c r="VMR432" s="472"/>
      <c r="VMS432" s="472"/>
      <c r="VMT432" s="472"/>
      <c r="VMU432" s="472"/>
      <c r="VMV432" s="472"/>
      <c r="VMW432" s="472"/>
      <c r="VMX432" s="472"/>
      <c r="VMY432" s="472"/>
      <c r="VMZ432" s="472"/>
      <c r="VNA432" s="472"/>
      <c r="VNB432" s="472"/>
      <c r="VNC432" s="472"/>
      <c r="VND432" s="472"/>
      <c r="VNE432" s="472"/>
      <c r="VNF432" s="472"/>
      <c r="VNG432" s="472"/>
      <c r="VNH432" s="472"/>
      <c r="VNI432" s="472"/>
      <c r="VNJ432" s="472"/>
      <c r="VNK432" s="472"/>
      <c r="VNL432" s="472"/>
      <c r="VNM432" s="472"/>
      <c r="VNN432" s="472"/>
      <c r="VNO432" s="472"/>
      <c r="VNP432" s="472"/>
      <c r="VNQ432" s="472"/>
      <c r="VNR432" s="472"/>
      <c r="VNS432" s="472"/>
      <c r="VNT432" s="472"/>
      <c r="VNU432" s="472"/>
      <c r="VNV432" s="472"/>
      <c r="VNW432" s="472"/>
      <c r="VNX432" s="472"/>
      <c r="VNY432" s="472"/>
      <c r="VNZ432" s="472"/>
      <c r="VOA432" s="472"/>
      <c r="VOB432" s="472"/>
      <c r="VOC432" s="472"/>
      <c r="VOD432" s="472"/>
      <c r="VOE432" s="472"/>
      <c r="VOF432" s="472"/>
      <c r="VOG432" s="472"/>
      <c r="VOH432" s="472"/>
      <c r="VOI432" s="472"/>
      <c r="VOJ432" s="472"/>
      <c r="VOK432" s="472"/>
      <c r="VOL432" s="472"/>
      <c r="VOM432" s="472"/>
      <c r="VON432" s="472"/>
      <c r="VOO432" s="472"/>
      <c r="VOP432" s="472"/>
      <c r="VOQ432" s="472"/>
      <c r="VOR432" s="472"/>
      <c r="VOS432" s="472"/>
      <c r="VOT432" s="472"/>
      <c r="VOU432" s="472"/>
      <c r="VOV432" s="472"/>
      <c r="VOW432" s="472"/>
      <c r="VOX432" s="472"/>
      <c r="VOY432" s="472"/>
      <c r="VOZ432" s="472"/>
      <c r="VPA432" s="472"/>
      <c r="VPB432" s="472"/>
      <c r="VPC432" s="472"/>
      <c r="VPD432" s="472"/>
      <c r="VPE432" s="472"/>
      <c r="VPF432" s="472"/>
      <c r="VPG432" s="472"/>
      <c r="VPH432" s="472"/>
      <c r="VPI432" s="472"/>
      <c r="VPJ432" s="472"/>
      <c r="VPK432" s="472"/>
      <c r="VPL432" s="472"/>
      <c r="VPM432" s="472"/>
      <c r="VPN432" s="472"/>
      <c r="VPO432" s="472"/>
      <c r="VPP432" s="472"/>
      <c r="VPQ432" s="472"/>
      <c r="VPR432" s="472"/>
      <c r="VPS432" s="472"/>
      <c r="VPT432" s="472"/>
      <c r="VPU432" s="472"/>
      <c r="VPV432" s="472"/>
      <c r="VPW432" s="472"/>
      <c r="VPX432" s="472"/>
      <c r="VPY432" s="472"/>
      <c r="VPZ432" s="472"/>
      <c r="VQA432" s="472"/>
      <c r="VQB432" s="472"/>
      <c r="VQC432" s="472"/>
      <c r="VQD432" s="472"/>
      <c r="VQE432" s="472"/>
      <c r="VQF432" s="472"/>
      <c r="VQG432" s="472"/>
      <c r="VQH432" s="472"/>
      <c r="VQI432" s="472"/>
      <c r="VQJ432" s="472"/>
      <c r="VQK432" s="472"/>
      <c r="VQL432" s="472"/>
      <c r="VQM432" s="472"/>
      <c r="VQN432" s="472"/>
      <c r="VQO432" s="472"/>
      <c r="VQP432" s="472"/>
      <c r="VQQ432" s="472"/>
      <c r="VQR432" s="472"/>
      <c r="VQS432" s="472"/>
      <c r="VQT432" s="472"/>
      <c r="VQU432" s="472"/>
      <c r="VQV432" s="472"/>
      <c r="VQW432" s="472"/>
      <c r="VQX432" s="472"/>
      <c r="VQY432" s="472"/>
      <c r="VQZ432" s="472"/>
      <c r="VRA432" s="472"/>
      <c r="VRB432" s="472"/>
      <c r="VRC432" s="472"/>
      <c r="VRD432" s="472"/>
      <c r="VRE432" s="472"/>
      <c r="VRF432" s="472"/>
      <c r="VRG432" s="472"/>
      <c r="VRH432" s="472"/>
      <c r="VRI432" s="472"/>
      <c r="VRJ432" s="472"/>
      <c r="VRK432" s="472"/>
      <c r="VRL432" s="472"/>
      <c r="VRM432" s="472"/>
      <c r="VRN432" s="472"/>
      <c r="VRO432" s="472"/>
      <c r="VRP432" s="472"/>
      <c r="VRQ432" s="472"/>
      <c r="VRR432" s="472"/>
      <c r="VRS432" s="472"/>
      <c r="VRT432" s="472"/>
      <c r="VRU432" s="472"/>
      <c r="VRV432" s="472"/>
      <c r="VRW432" s="472"/>
      <c r="VRX432" s="472"/>
      <c r="VSA432" s="472"/>
      <c r="VSB432" s="472"/>
      <c r="VSC432" s="472"/>
      <c r="VSD432" s="472"/>
      <c r="VSE432" s="472"/>
      <c r="VSF432" s="472"/>
      <c r="VSG432" s="472"/>
      <c r="VSH432" s="472"/>
      <c r="VSI432" s="472"/>
      <c r="VSJ432" s="472"/>
      <c r="VSK432" s="472"/>
      <c r="VSL432" s="472"/>
      <c r="VSM432" s="472"/>
      <c r="VSN432" s="472"/>
      <c r="VSO432" s="472"/>
      <c r="VSP432" s="472"/>
      <c r="VSQ432" s="472"/>
      <c r="VSR432" s="472"/>
      <c r="VSS432" s="472"/>
      <c r="VST432" s="472"/>
      <c r="VSU432" s="472"/>
      <c r="VSV432" s="472"/>
      <c r="VSW432" s="472"/>
      <c r="VSX432" s="472"/>
      <c r="VSY432" s="472"/>
      <c r="VSZ432" s="472"/>
      <c r="VTA432" s="472"/>
      <c r="VTB432" s="472"/>
      <c r="VTC432" s="472"/>
      <c r="VTD432" s="472"/>
      <c r="VTE432" s="472"/>
      <c r="VTF432" s="472"/>
      <c r="VTG432" s="472"/>
      <c r="VTH432" s="472"/>
      <c r="VTI432" s="472"/>
      <c r="VTJ432" s="472"/>
      <c r="VTK432" s="472"/>
      <c r="VTL432" s="472"/>
      <c r="VTM432" s="472"/>
      <c r="VTN432" s="472"/>
      <c r="VTO432" s="472"/>
      <c r="VTP432" s="472"/>
      <c r="VTQ432" s="472"/>
      <c r="VTR432" s="472"/>
      <c r="VTS432" s="472"/>
      <c r="VTT432" s="472"/>
      <c r="VTU432" s="472"/>
      <c r="VTV432" s="472"/>
      <c r="VTW432" s="472"/>
      <c r="VTX432" s="472"/>
      <c r="VTY432" s="472"/>
      <c r="VTZ432" s="472"/>
      <c r="VUA432" s="472"/>
      <c r="VUB432" s="472"/>
      <c r="VUC432" s="472"/>
      <c r="VUD432" s="472"/>
      <c r="VUE432" s="472"/>
      <c r="VUF432" s="472"/>
      <c r="VUG432" s="472"/>
      <c r="VUH432" s="472"/>
      <c r="VUI432" s="472"/>
      <c r="VUJ432" s="472"/>
      <c r="VUK432" s="472"/>
      <c r="VUL432" s="472"/>
      <c r="VUM432" s="472"/>
      <c r="VUN432" s="472"/>
      <c r="VUO432" s="472"/>
      <c r="VUP432" s="472"/>
      <c r="VUQ432" s="472"/>
      <c r="VUR432" s="472"/>
      <c r="VUS432" s="472"/>
      <c r="VUT432" s="472"/>
      <c r="VUU432" s="472"/>
      <c r="VUV432" s="472"/>
      <c r="VUW432" s="472"/>
      <c r="VUX432" s="472"/>
      <c r="VUY432" s="472"/>
      <c r="VUZ432" s="472"/>
      <c r="VVA432" s="472"/>
      <c r="VVB432" s="472"/>
      <c r="VVC432" s="472"/>
      <c r="VVD432" s="472"/>
      <c r="VVE432" s="472"/>
      <c r="VVF432" s="472"/>
      <c r="VVG432" s="472"/>
      <c r="VVH432" s="472"/>
      <c r="VVI432" s="472"/>
      <c r="VVJ432" s="472"/>
      <c r="VVK432" s="472"/>
      <c r="VVL432" s="472"/>
      <c r="VVM432" s="472"/>
      <c r="VVN432" s="472"/>
      <c r="VVO432" s="472"/>
      <c r="VVP432" s="472"/>
      <c r="VVQ432" s="472"/>
      <c r="VVR432" s="472"/>
      <c r="VVS432" s="472"/>
      <c r="VVT432" s="472"/>
      <c r="VVU432" s="472"/>
      <c r="VVV432" s="472"/>
      <c r="VVW432" s="472"/>
      <c r="VVX432" s="472"/>
      <c r="VVY432" s="472"/>
      <c r="VVZ432" s="472"/>
      <c r="VWA432" s="472"/>
      <c r="VWB432" s="472"/>
      <c r="VWC432" s="472"/>
      <c r="VWD432" s="472"/>
      <c r="VWE432" s="472"/>
      <c r="VWF432" s="472"/>
      <c r="VWG432" s="472"/>
      <c r="VWH432" s="472"/>
      <c r="VWI432" s="472"/>
      <c r="VWJ432" s="472"/>
      <c r="VWK432" s="472"/>
      <c r="VWL432" s="472"/>
      <c r="VWM432" s="472"/>
      <c r="VWN432" s="472"/>
      <c r="VWO432" s="472"/>
      <c r="VWP432" s="472"/>
      <c r="VWQ432" s="472"/>
      <c r="VWR432" s="472"/>
      <c r="VWS432" s="472"/>
      <c r="VWT432" s="472"/>
      <c r="VWU432" s="472"/>
      <c r="VWV432" s="472"/>
      <c r="VWW432" s="472"/>
      <c r="VWX432" s="472"/>
      <c r="VWY432" s="472"/>
      <c r="VWZ432" s="472"/>
      <c r="VXA432" s="472"/>
      <c r="VXB432" s="472"/>
      <c r="VXC432" s="472"/>
      <c r="VXD432" s="472"/>
      <c r="VXE432" s="472"/>
      <c r="VXF432" s="472"/>
      <c r="VXG432" s="472"/>
      <c r="VXH432" s="472"/>
      <c r="VXI432" s="472"/>
      <c r="VXJ432" s="472"/>
      <c r="VXK432" s="472"/>
      <c r="VXL432" s="472"/>
      <c r="VXM432" s="472"/>
      <c r="VXN432" s="472"/>
      <c r="VXO432" s="472"/>
      <c r="VXP432" s="472"/>
      <c r="VXQ432" s="472"/>
      <c r="VXR432" s="472"/>
      <c r="VXS432" s="472"/>
      <c r="VXT432" s="472"/>
      <c r="VXU432" s="472"/>
      <c r="VXV432" s="472"/>
      <c r="VXW432" s="472"/>
      <c r="VXX432" s="472"/>
      <c r="VXY432" s="472"/>
      <c r="VXZ432" s="472"/>
      <c r="VYA432" s="472"/>
      <c r="VYB432" s="472"/>
      <c r="VYC432" s="472"/>
      <c r="VYD432" s="472"/>
      <c r="VYE432" s="472"/>
      <c r="VYF432" s="472"/>
      <c r="VYG432" s="472"/>
      <c r="VYH432" s="472"/>
      <c r="VYI432" s="472"/>
      <c r="VYJ432" s="472"/>
      <c r="VYK432" s="472"/>
      <c r="VYL432" s="472"/>
      <c r="VYM432" s="472"/>
      <c r="VYN432" s="472"/>
      <c r="VYO432" s="472"/>
      <c r="VYP432" s="472"/>
      <c r="VYQ432" s="472"/>
      <c r="VYR432" s="472"/>
      <c r="VYS432" s="472"/>
      <c r="VYT432" s="472"/>
      <c r="VYU432" s="472"/>
      <c r="VYV432" s="472"/>
      <c r="VYW432" s="472"/>
      <c r="VYX432" s="472"/>
      <c r="VYY432" s="472"/>
      <c r="VYZ432" s="472"/>
      <c r="VZA432" s="472"/>
      <c r="VZB432" s="472"/>
      <c r="VZC432" s="472"/>
      <c r="VZD432" s="472"/>
      <c r="VZE432" s="472"/>
      <c r="VZF432" s="472"/>
      <c r="VZG432" s="472"/>
      <c r="VZH432" s="472"/>
      <c r="VZI432" s="472"/>
      <c r="VZJ432" s="472"/>
      <c r="VZK432" s="472"/>
      <c r="VZL432" s="472"/>
      <c r="VZM432" s="472"/>
      <c r="VZN432" s="472"/>
      <c r="VZO432" s="472"/>
      <c r="VZP432" s="472"/>
      <c r="VZQ432" s="472"/>
      <c r="VZR432" s="472"/>
      <c r="VZS432" s="472"/>
      <c r="VZT432" s="472"/>
      <c r="VZU432" s="472"/>
      <c r="VZV432" s="472"/>
      <c r="VZW432" s="472"/>
      <c r="VZX432" s="472"/>
      <c r="VZY432" s="472"/>
      <c r="VZZ432" s="472"/>
      <c r="WAA432" s="472"/>
      <c r="WAB432" s="472"/>
      <c r="WAC432" s="472"/>
      <c r="WAD432" s="472"/>
      <c r="WAE432" s="472"/>
      <c r="WAF432" s="472"/>
      <c r="WAG432" s="472"/>
      <c r="WAH432" s="472"/>
      <c r="WAI432" s="472"/>
      <c r="WAJ432" s="472"/>
      <c r="WAK432" s="472"/>
      <c r="WAL432" s="472"/>
      <c r="WAM432" s="472"/>
      <c r="WAN432" s="472"/>
      <c r="WAO432" s="472"/>
      <c r="WAP432" s="472"/>
      <c r="WAQ432" s="472"/>
      <c r="WAR432" s="472"/>
      <c r="WAS432" s="472"/>
      <c r="WAT432" s="472"/>
      <c r="WAU432" s="472"/>
      <c r="WAV432" s="472"/>
      <c r="WAW432" s="472"/>
      <c r="WAX432" s="472"/>
      <c r="WAY432" s="472"/>
      <c r="WAZ432" s="472"/>
      <c r="WBA432" s="472"/>
      <c r="WBB432" s="472"/>
      <c r="WBC432" s="472"/>
      <c r="WBD432" s="472"/>
      <c r="WBE432" s="472"/>
      <c r="WBF432" s="472"/>
      <c r="WBG432" s="472"/>
      <c r="WBH432" s="472"/>
      <c r="WBI432" s="472"/>
      <c r="WBJ432" s="472"/>
      <c r="WBK432" s="472"/>
      <c r="WBL432" s="472"/>
      <c r="WBM432" s="472"/>
      <c r="WBN432" s="472"/>
      <c r="WBO432" s="472"/>
      <c r="WBP432" s="472"/>
      <c r="WBQ432" s="472"/>
      <c r="WBR432" s="472"/>
      <c r="WBS432" s="472"/>
      <c r="WBT432" s="472"/>
      <c r="WBW432" s="472"/>
      <c r="WBX432" s="472"/>
      <c r="WBY432" s="472"/>
      <c r="WBZ432" s="472"/>
      <c r="WCA432" s="472"/>
      <c r="WCB432" s="472"/>
      <c r="WCC432" s="472"/>
      <c r="WCD432" s="472"/>
      <c r="WCE432" s="472"/>
      <c r="WCF432" s="472"/>
      <c r="WCG432" s="472"/>
      <c r="WCH432" s="472"/>
      <c r="WCI432" s="472"/>
      <c r="WCJ432" s="472"/>
      <c r="WCK432" s="472"/>
      <c r="WCL432" s="472"/>
      <c r="WCM432" s="472"/>
      <c r="WCN432" s="472"/>
      <c r="WCO432" s="472"/>
      <c r="WCP432" s="472"/>
      <c r="WCQ432" s="472"/>
      <c r="WCR432" s="472"/>
      <c r="WCS432" s="472"/>
      <c r="WCT432" s="472"/>
      <c r="WCU432" s="472"/>
      <c r="WCV432" s="472"/>
      <c r="WCW432" s="472"/>
      <c r="WCX432" s="472"/>
      <c r="WCY432" s="472"/>
      <c r="WCZ432" s="472"/>
      <c r="WDA432" s="472"/>
      <c r="WDB432" s="472"/>
      <c r="WDC432" s="472"/>
      <c r="WDD432" s="472"/>
      <c r="WDE432" s="472"/>
      <c r="WDF432" s="472"/>
      <c r="WDG432" s="472"/>
      <c r="WDH432" s="472"/>
      <c r="WDI432" s="472"/>
      <c r="WDJ432" s="472"/>
      <c r="WDK432" s="472"/>
      <c r="WDL432" s="472"/>
      <c r="WDM432" s="472"/>
      <c r="WDN432" s="472"/>
      <c r="WDO432" s="472"/>
      <c r="WDP432" s="472"/>
      <c r="WDQ432" s="472"/>
      <c r="WDR432" s="472"/>
      <c r="WDS432" s="472"/>
      <c r="WDT432" s="472"/>
      <c r="WDU432" s="472"/>
      <c r="WDV432" s="472"/>
      <c r="WDW432" s="472"/>
      <c r="WDX432" s="472"/>
      <c r="WDY432" s="472"/>
      <c r="WDZ432" s="472"/>
      <c r="WEA432" s="472"/>
      <c r="WEB432" s="472"/>
      <c r="WEC432" s="472"/>
      <c r="WED432" s="472"/>
      <c r="WEE432" s="472"/>
      <c r="WEF432" s="472"/>
      <c r="WEG432" s="472"/>
      <c r="WEH432" s="472"/>
      <c r="WEI432" s="472"/>
      <c r="WEJ432" s="472"/>
      <c r="WEK432" s="472"/>
      <c r="WEL432" s="472"/>
      <c r="WEM432" s="472"/>
      <c r="WEN432" s="472"/>
      <c r="WEO432" s="472"/>
      <c r="WEP432" s="472"/>
      <c r="WEQ432" s="472"/>
      <c r="WER432" s="472"/>
      <c r="WES432" s="472"/>
      <c r="WET432" s="472"/>
      <c r="WEU432" s="472"/>
      <c r="WEV432" s="472"/>
      <c r="WEW432" s="472"/>
      <c r="WEX432" s="472"/>
      <c r="WEY432" s="472"/>
      <c r="WEZ432" s="472"/>
      <c r="WFA432" s="472"/>
      <c r="WFB432" s="472"/>
      <c r="WFC432" s="472"/>
      <c r="WFD432" s="472"/>
      <c r="WFE432" s="472"/>
      <c r="WFF432" s="472"/>
      <c r="WFG432" s="472"/>
      <c r="WFH432" s="472"/>
      <c r="WFI432" s="472"/>
      <c r="WFJ432" s="472"/>
      <c r="WFK432" s="472"/>
      <c r="WFL432" s="472"/>
      <c r="WFM432" s="472"/>
      <c r="WFN432" s="472"/>
      <c r="WFO432" s="472"/>
      <c r="WFP432" s="472"/>
      <c r="WFQ432" s="472"/>
      <c r="WFR432" s="472"/>
      <c r="WFS432" s="472"/>
      <c r="WFT432" s="472"/>
      <c r="WFU432" s="472"/>
      <c r="WFV432" s="472"/>
      <c r="WFW432" s="472"/>
      <c r="WFX432" s="472"/>
      <c r="WFY432" s="472"/>
      <c r="WFZ432" s="472"/>
      <c r="WGA432" s="472"/>
      <c r="WGB432" s="472"/>
      <c r="WGC432" s="472"/>
      <c r="WGD432" s="472"/>
      <c r="WGE432" s="472"/>
      <c r="WGF432" s="472"/>
      <c r="WGG432" s="472"/>
      <c r="WGH432" s="472"/>
      <c r="WGI432" s="472"/>
      <c r="WGJ432" s="472"/>
      <c r="WGK432" s="472"/>
      <c r="WGL432" s="472"/>
      <c r="WGM432" s="472"/>
      <c r="WGN432" s="472"/>
      <c r="WGO432" s="472"/>
      <c r="WGP432" s="472"/>
      <c r="WGQ432" s="472"/>
      <c r="WGR432" s="472"/>
      <c r="WGS432" s="472"/>
      <c r="WGT432" s="472"/>
      <c r="WGU432" s="472"/>
      <c r="WGV432" s="472"/>
      <c r="WGW432" s="472"/>
      <c r="WGX432" s="472"/>
      <c r="WGY432" s="472"/>
      <c r="WGZ432" s="472"/>
      <c r="WHA432" s="472"/>
      <c r="WHB432" s="472"/>
      <c r="WHC432" s="472"/>
      <c r="WHD432" s="472"/>
      <c r="WHE432" s="472"/>
      <c r="WHF432" s="472"/>
      <c r="WHG432" s="472"/>
      <c r="WHH432" s="472"/>
      <c r="WHI432" s="472"/>
      <c r="WHJ432" s="472"/>
      <c r="WHK432" s="472"/>
      <c r="WHL432" s="472"/>
      <c r="WHM432" s="472"/>
      <c r="WHN432" s="472"/>
      <c r="WHO432" s="472"/>
      <c r="WHP432" s="472"/>
      <c r="WHQ432" s="472"/>
      <c r="WHR432" s="472"/>
      <c r="WHS432" s="472"/>
      <c r="WHT432" s="472"/>
      <c r="WHU432" s="472"/>
      <c r="WHV432" s="472"/>
      <c r="WHW432" s="472"/>
      <c r="WHX432" s="472"/>
      <c r="WHY432" s="472"/>
      <c r="WHZ432" s="472"/>
      <c r="WIA432" s="472"/>
      <c r="WIB432" s="472"/>
      <c r="WIC432" s="472"/>
      <c r="WID432" s="472"/>
      <c r="WIE432" s="472"/>
      <c r="WIF432" s="472"/>
      <c r="WIG432" s="472"/>
      <c r="WIH432" s="472"/>
      <c r="WII432" s="472"/>
      <c r="WIJ432" s="472"/>
      <c r="WIK432" s="472"/>
      <c r="WIL432" s="472"/>
      <c r="WIM432" s="472"/>
      <c r="WIN432" s="472"/>
      <c r="WIO432" s="472"/>
      <c r="WIP432" s="472"/>
      <c r="WIQ432" s="472"/>
      <c r="WIR432" s="472"/>
      <c r="WIS432" s="472"/>
      <c r="WIT432" s="472"/>
      <c r="WIU432" s="472"/>
      <c r="WIV432" s="472"/>
      <c r="WIW432" s="472"/>
      <c r="WIX432" s="472"/>
      <c r="WIY432" s="472"/>
      <c r="WIZ432" s="472"/>
      <c r="WJA432" s="472"/>
      <c r="WJB432" s="472"/>
      <c r="WJC432" s="472"/>
      <c r="WJD432" s="472"/>
      <c r="WJE432" s="472"/>
      <c r="WJF432" s="472"/>
      <c r="WJG432" s="472"/>
      <c r="WJH432" s="472"/>
      <c r="WJI432" s="472"/>
      <c r="WJJ432" s="472"/>
      <c r="WJK432" s="472"/>
      <c r="WJL432" s="472"/>
      <c r="WJM432" s="472"/>
      <c r="WJN432" s="472"/>
      <c r="WJO432" s="472"/>
      <c r="WJP432" s="472"/>
      <c r="WJQ432" s="472"/>
      <c r="WJR432" s="472"/>
      <c r="WJS432" s="472"/>
      <c r="WJT432" s="472"/>
      <c r="WJU432" s="472"/>
      <c r="WJV432" s="472"/>
      <c r="WJW432" s="472"/>
      <c r="WJX432" s="472"/>
      <c r="WJY432" s="472"/>
      <c r="WJZ432" s="472"/>
      <c r="WKA432" s="472"/>
      <c r="WKB432" s="472"/>
      <c r="WKC432" s="472"/>
      <c r="WKD432" s="472"/>
      <c r="WKE432" s="472"/>
      <c r="WKF432" s="472"/>
      <c r="WKG432" s="472"/>
      <c r="WKH432" s="472"/>
      <c r="WKI432" s="472"/>
      <c r="WKJ432" s="472"/>
      <c r="WKK432" s="472"/>
      <c r="WKL432" s="472"/>
      <c r="WKM432" s="472"/>
      <c r="WKN432" s="472"/>
      <c r="WKO432" s="472"/>
      <c r="WKP432" s="472"/>
      <c r="WKQ432" s="472"/>
      <c r="WKR432" s="472"/>
      <c r="WKS432" s="472"/>
      <c r="WKT432" s="472"/>
      <c r="WKU432" s="472"/>
      <c r="WKV432" s="472"/>
      <c r="WKW432" s="472"/>
      <c r="WKX432" s="472"/>
      <c r="WKY432" s="472"/>
      <c r="WKZ432" s="472"/>
      <c r="WLA432" s="472"/>
      <c r="WLB432" s="472"/>
      <c r="WLC432" s="472"/>
      <c r="WLD432" s="472"/>
      <c r="WLE432" s="472"/>
      <c r="WLF432" s="472"/>
      <c r="WLG432" s="472"/>
      <c r="WLH432" s="472"/>
      <c r="WLI432" s="472"/>
      <c r="WLJ432" s="472"/>
      <c r="WLK432" s="472"/>
      <c r="WLL432" s="472"/>
      <c r="WLM432" s="472"/>
      <c r="WLN432" s="472"/>
      <c r="WLO432" s="472"/>
      <c r="WLP432" s="472"/>
      <c r="WLS432" s="472"/>
      <c r="WLT432" s="472"/>
      <c r="WLU432" s="472"/>
      <c r="WLV432" s="472"/>
      <c r="WLW432" s="472"/>
      <c r="WLX432" s="472"/>
      <c r="WLY432" s="472"/>
      <c r="WLZ432" s="472"/>
      <c r="WMA432" s="472"/>
      <c r="WMB432" s="472"/>
      <c r="WMC432" s="472"/>
      <c r="WMD432" s="472"/>
      <c r="WME432" s="472"/>
      <c r="WMF432" s="472"/>
      <c r="WMG432" s="472"/>
      <c r="WMH432" s="472"/>
      <c r="WMI432" s="472"/>
      <c r="WMJ432" s="472"/>
      <c r="WMK432" s="472"/>
      <c r="WML432" s="472"/>
      <c r="WMM432" s="472"/>
      <c r="WMN432" s="472"/>
      <c r="WMO432" s="472"/>
      <c r="WMP432" s="472"/>
      <c r="WMQ432" s="472"/>
      <c r="WMR432" s="472"/>
      <c r="WMS432" s="472"/>
      <c r="WMT432" s="472"/>
      <c r="WMU432" s="472"/>
      <c r="WMV432" s="472"/>
      <c r="WMW432" s="472"/>
      <c r="WMX432" s="472"/>
      <c r="WMY432" s="472"/>
      <c r="WMZ432" s="472"/>
      <c r="WNA432" s="472"/>
      <c r="WNB432" s="472"/>
      <c r="WNC432" s="472"/>
      <c r="WND432" s="472"/>
      <c r="WNE432" s="472"/>
      <c r="WNF432" s="472"/>
      <c r="WNG432" s="472"/>
      <c r="WNH432" s="472"/>
      <c r="WNI432" s="472"/>
      <c r="WNJ432" s="472"/>
      <c r="WNK432" s="472"/>
      <c r="WNL432" s="472"/>
      <c r="WNM432" s="472"/>
      <c r="WNN432" s="472"/>
      <c r="WNO432" s="472"/>
      <c r="WNP432" s="472"/>
      <c r="WNQ432" s="472"/>
      <c r="WNR432" s="472"/>
      <c r="WNS432" s="472"/>
      <c r="WNT432" s="472"/>
      <c r="WNU432" s="472"/>
      <c r="WNV432" s="472"/>
      <c r="WNW432" s="472"/>
      <c r="WNX432" s="472"/>
      <c r="WNY432" s="472"/>
      <c r="WNZ432" s="472"/>
      <c r="WOA432" s="472"/>
      <c r="WOB432" s="472"/>
      <c r="WOC432" s="472"/>
      <c r="WOD432" s="472"/>
      <c r="WOE432" s="472"/>
      <c r="WOF432" s="472"/>
      <c r="WOG432" s="472"/>
      <c r="WOH432" s="472"/>
      <c r="WOI432" s="472"/>
      <c r="WOJ432" s="472"/>
      <c r="WOK432" s="472"/>
      <c r="WOL432" s="472"/>
      <c r="WOM432" s="472"/>
      <c r="WON432" s="472"/>
      <c r="WOO432" s="472"/>
      <c r="WOP432" s="472"/>
      <c r="WOQ432" s="472"/>
      <c r="WOR432" s="472"/>
      <c r="WOS432" s="472"/>
      <c r="WOT432" s="472"/>
      <c r="WOU432" s="472"/>
      <c r="WOV432" s="472"/>
      <c r="WOW432" s="472"/>
      <c r="WOX432" s="472"/>
      <c r="WOY432" s="472"/>
      <c r="WOZ432" s="472"/>
      <c r="WPA432" s="472"/>
      <c r="WPB432" s="472"/>
      <c r="WPC432" s="472"/>
      <c r="WPD432" s="472"/>
      <c r="WPE432" s="472"/>
      <c r="WPF432" s="472"/>
      <c r="WPG432" s="472"/>
      <c r="WPH432" s="472"/>
      <c r="WPI432" s="472"/>
      <c r="WPJ432" s="472"/>
      <c r="WPK432" s="472"/>
      <c r="WPL432" s="472"/>
      <c r="WPM432" s="472"/>
      <c r="WPN432" s="472"/>
      <c r="WPO432" s="472"/>
      <c r="WPP432" s="472"/>
      <c r="WPQ432" s="472"/>
      <c r="WPR432" s="472"/>
      <c r="WPS432" s="472"/>
      <c r="WPT432" s="472"/>
      <c r="WPU432" s="472"/>
      <c r="WPV432" s="472"/>
      <c r="WPW432" s="472"/>
      <c r="WPX432" s="472"/>
      <c r="WPY432" s="472"/>
      <c r="WPZ432" s="472"/>
      <c r="WQA432" s="472"/>
      <c r="WQB432" s="472"/>
      <c r="WQC432" s="472"/>
      <c r="WQD432" s="472"/>
      <c r="WQE432" s="472"/>
      <c r="WQF432" s="472"/>
      <c r="WQG432" s="472"/>
      <c r="WQH432" s="472"/>
      <c r="WQI432" s="472"/>
      <c r="WQJ432" s="472"/>
      <c r="WQK432" s="472"/>
      <c r="WQL432" s="472"/>
      <c r="WQM432" s="472"/>
      <c r="WQN432" s="472"/>
      <c r="WQO432" s="472"/>
      <c r="WQP432" s="472"/>
      <c r="WQQ432" s="472"/>
      <c r="WQR432" s="472"/>
      <c r="WQS432" s="472"/>
      <c r="WQT432" s="472"/>
      <c r="WQU432" s="472"/>
      <c r="WQV432" s="472"/>
      <c r="WQW432" s="472"/>
      <c r="WQX432" s="472"/>
      <c r="WQY432" s="472"/>
      <c r="WQZ432" s="472"/>
      <c r="WRA432" s="472"/>
      <c r="WRB432" s="472"/>
      <c r="WRC432" s="472"/>
      <c r="WRD432" s="472"/>
      <c r="WRE432" s="472"/>
      <c r="WRF432" s="472"/>
      <c r="WRG432" s="472"/>
      <c r="WRH432" s="472"/>
      <c r="WRI432" s="472"/>
      <c r="WRJ432" s="472"/>
      <c r="WRK432" s="472"/>
      <c r="WRL432" s="472"/>
      <c r="WRM432" s="472"/>
      <c r="WRN432" s="472"/>
      <c r="WRO432" s="472"/>
      <c r="WRP432" s="472"/>
      <c r="WRQ432" s="472"/>
      <c r="WRR432" s="472"/>
      <c r="WRS432" s="472"/>
      <c r="WRT432" s="472"/>
      <c r="WRU432" s="472"/>
      <c r="WRV432" s="472"/>
      <c r="WRW432" s="472"/>
      <c r="WRX432" s="472"/>
      <c r="WRY432" s="472"/>
      <c r="WRZ432" s="472"/>
      <c r="WSA432" s="472"/>
      <c r="WSB432" s="472"/>
      <c r="WSC432" s="472"/>
      <c r="WSD432" s="472"/>
      <c r="WSE432" s="472"/>
      <c r="WSF432" s="472"/>
      <c r="WSG432" s="472"/>
      <c r="WSH432" s="472"/>
      <c r="WSI432" s="472"/>
      <c r="WSJ432" s="472"/>
      <c r="WSK432" s="472"/>
      <c r="WSL432" s="472"/>
      <c r="WSM432" s="472"/>
      <c r="WSN432" s="472"/>
      <c r="WSO432" s="472"/>
      <c r="WSP432" s="472"/>
      <c r="WSQ432" s="472"/>
      <c r="WSR432" s="472"/>
      <c r="WSS432" s="472"/>
      <c r="WST432" s="472"/>
      <c r="WSU432" s="472"/>
      <c r="WSV432" s="472"/>
      <c r="WSW432" s="472"/>
      <c r="WSX432" s="472"/>
      <c r="WSY432" s="472"/>
      <c r="WSZ432" s="472"/>
      <c r="WTA432" s="472"/>
      <c r="WTB432" s="472"/>
      <c r="WTC432" s="472"/>
      <c r="WTD432" s="472"/>
      <c r="WTE432" s="472"/>
      <c r="WTF432" s="472"/>
      <c r="WTG432" s="472"/>
      <c r="WTH432" s="472"/>
      <c r="WTI432" s="472"/>
      <c r="WTJ432" s="472"/>
      <c r="WTK432" s="472"/>
      <c r="WTL432" s="472"/>
      <c r="WTM432" s="472"/>
      <c r="WTN432" s="472"/>
      <c r="WTO432" s="472"/>
      <c r="WTP432" s="472"/>
      <c r="WTQ432" s="472"/>
      <c r="WTR432" s="472"/>
      <c r="WTS432" s="472"/>
      <c r="WTT432" s="472"/>
      <c r="WTU432" s="472"/>
      <c r="WTV432" s="472"/>
      <c r="WTW432" s="472"/>
      <c r="WTX432" s="472"/>
      <c r="WTY432" s="472"/>
      <c r="WTZ432" s="472"/>
      <c r="WUA432" s="472"/>
      <c r="WUB432" s="472"/>
      <c r="WUC432" s="472"/>
      <c r="WUD432" s="472"/>
      <c r="WUE432" s="472"/>
      <c r="WUF432" s="472"/>
      <c r="WUG432" s="472"/>
      <c r="WUH432" s="472"/>
      <c r="WUI432" s="472"/>
      <c r="WUJ432" s="472"/>
      <c r="WUK432" s="472"/>
      <c r="WUL432" s="472"/>
      <c r="WUM432" s="472"/>
      <c r="WUN432" s="472"/>
      <c r="WUO432" s="472"/>
      <c r="WUP432" s="472"/>
      <c r="WUQ432" s="472"/>
      <c r="WUR432" s="472"/>
      <c r="WUS432" s="472"/>
      <c r="WUT432" s="472"/>
      <c r="WUU432" s="472"/>
      <c r="WUV432" s="472"/>
      <c r="WUW432" s="472"/>
      <c r="WUX432" s="472"/>
      <c r="WUY432" s="472"/>
      <c r="WUZ432" s="472"/>
      <c r="WVA432" s="472"/>
      <c r="WVB432" s="472"/>
      <c r="WVC432" s="472"/>
      <c r="WVD432" s="472"/>
      <c r="WVE432" s="472"/>
      <c r="WVF432" s="472"/>
      <c r="WVG432" s="472"/>
      <c r="WVH432" s="472"/>
      <c r="WVI432" s="472"/>
      <c r="WVJ432" s="472"/>
      <c r="WVK432" s="472"/>
      <c r="WVL432" s="472"/>
      <c r="WVO432" s="472"/>
      <c r="WVP432" s="472"/>
      <c r="WVQ432" s="472"/>
      <c r="WVR432" s="472"/>
      <c r="WVS432" s="472"/>
      <c r="WVT432" s="472"/>
      <c r="WVU432" s="472"/>
      <c r="WVV432" s="472"/>
      <c r="WVW432" s="472"/>
      <c r="WVX432" s="472"/>
      <c r="WVY432" s="472"/>
      <c r="WVZ432" s="472"/>
      <c r="WWA432" s="472"/>
      <c r="WWB432" s="472"/>
      <c r="WWC432" s="472"/>
      <c r="WWD432" s="472"/>
      <c r="WWE432" s="472"/>
      <c r="WWF432" s="472"/>
      <c r="WWG432" s="472"/>
      <c r="WWH432" s="472"/>
      <c r="WWI432" s="472"/>
      <c r="WWJ432" s="472"/>
      <c r="WWK432" s="472"/>
      <c r="WWL432" s="472"/>
      <c r="WWM432" s="472"/>
      <c r="WWN432" s="472"/>
      <c r="WWO432" s="472"/>
      <c r="WWP432" s="472"/>
      <c r="WWQ432" s="472"/>
      <c r="WWR432" s="472"/>
      <c r="WWS432" s="472"/>
      <c r="WWT432" s="472"/>
      <c r="WWU432" s="472"/>
      <c r="WWV432" s="472"/>
      <c r="WWW432" s="472"/>
      <c r="WWX432" s="472"/>
      <c r="WWY432" s="472"/>
      <c r="WWZ432" s="472"/>
      <c r="WXA432" s="472"/>
      <c r="WXB432" s="472"/>
      <c r="WXC432" s="472"/>
      <c r="WXD432" s="472"/>
      <c r="WXE432" s="472"/>
      <c r="WXF432" s="472"/>
      <c r="WXG432" s="472"/>
      <c r="WXH432" s="472"/>
      <c r="WXI432" s="472"/>
      <c r="WXJ432" s="472"/>
      <c r="WXK432" s="472"/>
      <c r="WXL432" s="472"/>
      <c r="WXM432" s="472"/>
      <c r="WXN432" s="472"/>
      <c r="WXO432" s="472"/>
      <c r="WXP432" s="472"/>
      <c r="WXQ432" s="472"/>
      <c r="WXR432" s="472"/>
      <c r="WXS432" s="472"/>
      <c r="WXT432" s="472"/>
      <c r="WXU432" s="472"/>
      <c r="WXV432" s="472"/>
      <c r="WXW432" s="472"/>
      <c r="WXX432" s="472"/>
      <c r="WXY432" s="472"/>
      <c r="WXZ432" s="472"/>
      <c r="WYA432" s="472"/>
      <c r="WYB432" s="472"/>
      <c r="WYC432" s="472"/>
      <c r="WYD432" s="472"/>
      <c r="WYE432" s="472"/>
      <c r="WYF432" s="472"/>
      <c r="WYG432" s="472"/>
      <c r="WYH432" s="472"/>
      <c r="WYI432" s="472"/>
      <c r="WYJ432" s="472"/>
      <c r="WYK432" s="472"/>
      <c r="WYL432" s="472"/>
      <c r="WYM432" s="472"/>
      <c r="WYN432" s="472"/>
      <c r="WYO432" s="472"/>
      <c r="WYP432" s="472"/>
      <c r="WYQ432" s="472"/>
      <c r="WYR432" s="472"/>
      <c r="WYS432" s="472"/>
      <c r="WYT432" s="472"/>
      <c r="WYU432" s="472"/>
      <c r="WYV432" s="472"/>
      <c r="WYW432" s="472"/>
      <c r="WYX432" s="472"/>
      <c r="WYY432" s="472"/>
      <c r="WYZ432" s="472"/>
      <c r="WZA432" s="472"/>
      <c r="WZB432" s="472"/>
      <c r="WZC432" s="472"/>
      <c r="WZD432" s="472"/>
      <c r="WZE432" s="472"/>
      <c r="WZF432" s="472"/>
      <c r="WZG432" s="472"/>
      <c r="WZH432" s="472"/>
      <c r="WZI432" s="472"/>
      <c r="WZJ432" s="472"/>
      <c r="WZK432" s="472"/>
      <c r="WZL432" s="472"/>
      <c r="WZM432" s="472"/>
      <c r="WZN432" s="472"/>
      <c r="WZO432" s="472"/>
      <c r="WZP432" s="472"/>
      <c r="WZQ432" s="472"/>
      <c r="WZR432" s="472"/>
      <c r="WZS432" s="472"/>
      <c r="WZT432" s="472"/>
      <c r="WZU432" s="472"/>
      <c r="WZV432" s="472"/>
      <c r="WZW432" s="472"/>
      <c r="WZX432" s="472"/>
      <c r="WZY432" s="472"/>
      <c r="WZZ432" s="472"/>
      <c r="XAA432" s="472"/>
      <c r="XAB432" s="472"/>
      <c r="XAC432" s="472"/>
      <c r="XAD432" s="472"/>
      <c r="XAE432" s="472"/>
      <c r="XAF432" s="472"/>
      <c r="XAG432" s="472"/>
      <c r="XAH432" s="472"/>
      <c r="XAI432" s="472"/>
      <c r="XAJ432" s="472"/>
      <c r="XAK432" s="472"/>
      <c r="XAL432" s="472"/>
      <c r="XAM432" s="472"/>
      <c r="XAN432" s="472"/>
      <c r="XAO432" s="472"/>
      <c r="XAP432" s="472"/>
      <c r="XAQ432" s="472"/>
      <c r="XAR432" s="472"/>
      <c r="XAS432" s="472"/>
      <c r="XAT432" s="472"/>
      <c r="XAU432" s="472"/>
      <c r="XAV432" s="472"/>
      <c r="XAW432" s="472"/>
      <c r="XAX432" s="472"/>
      <c r="XAY432" s="472"/>
      <c r="XAZ432" s="472"/>
      <c r="XBA432" s="472"/>
      <c r="XBB432" s="472"/>
      <c r="XBC432" s="472"/>
      <c r="XBD432" s="472"/>
      <c r="XBE432" s="472"/>
      <c r="XBF432" s="472"/>
      <c r="XBG432" s="472"/>
      <c r="XBH432" s="472"/>
      <c r="XBI432" s="472"/>
      <c r="XBJ432" s="472"/>
      <c r="XBK432" s="472"/>
      <c r="XBL432" s="472"/>
      <c r="XBM432" s="472"/>
      <c r="XBN432" s="472"/>
      <c r="XBO432" s="472"/>
      <c r="XBP432" s="472"/>
      <c r="XBQ432" s="472"/>
      <c r="XBR432" s="472"/>
      <c r="XBS432" s="472"/>
      <c r="XBT432" s="472"/>
      <c r="XBU432" s="472"/>
      <c r="XBV432" s="472"/>
      <c r="XBW432" s="472"/>
      <c r="XBX432" s="472"/>
      <c r="XBY432" s="472"/>
      <c r="XBZ432" s="472"/>
      <c r="XCA432" s="472"/>
      <c r="XCB432" s="472"/>
      <c r="XCC432" s="472"/>
      <c r="XCD432" s="472"/>
      <c r="XCE432" s="472"/>
      <c r="XCF432" s="472"/>
      <c r="XCG432" s="472"/>
      <c r="XCH432" s="472"/>
      <c r="XCI432" s="472"/>
      <c r="XCJ432" s="472"/>
      <c r="XCK432" s="472"/>
      <c r="XCL432" s="472"/>
      <c r="XCM432" s="472"/>
      <c r="XCN432" s="472"/>
      <c r="XCO432" s="472"/>
      <c r="XCP432" s="472"/>
      <c r="XCQ432" s="472"/>
      <c r="XCR432" s="472"/>
      <c r="XCS432" s="472"/>
      <c r="XCT432" s="472"/>
      <c r="XCU432" s="472"/>
      <c r="XCV432" s="472"/>
      <c r="XCW432" s="472"/>
      <c r="XCX432" s="472"/>
      <c r="XCY432" s="472"/>
      <c r="XCZ432" s="472"/>
      <c r="XDA432" s="472"/>
      <c r="XDB432" s="472"/>
      <c r="XDC432" s="472"/>
      <c r="XDD432" s="472"/>
      <c r="XDE432" s="472"/>
      <c r="XDF432" s="472"/>
      <c r="XDG432" s="472"/>
      <c r="XDH432" s="472"/>
      <c r="XDI432" s="472"/>
      <c r="XDJ432" s="472"/>
      <c r="XDK432" s="472"/>
      <c r="XDL432" s="472"/>
      <c r="XDM432" s="472"/>
      <c r="XDN432" s="472"/>
      <c r="XDO432" s="472"/>
      <c r="XDP432" s="472"/>
      <c r="XDQ432" s="472"/>
      <c r="XDR432" s="472"/>
    </row>
    <row r="433" spans="1:26" s="447" customFormat="1" ht="30.75" customHeight="1">
      <c r="A433" s="702">
        <v>419</v>
      </c>
      <c r="B433" s="703">
        <v>419</v>
      </c>
      <c r="C433" s="704"/>
      <c r="D433" s="705"/>
      <c r="E433" s="622" t="s">
        <v>1720</v>
      </c>
      <c r="F433" s="715" t="s">
        <v>1721</v>
      </c>
      <c r="G433" s="707">
        <v>14</v>
      </c>
      <c r="H433" s="708">
        <v>7.0110000000000001</v>
      </c>
      <c r="I433" s="708"/>
      <c r="J433" s="708"/>
      <c r="K433" s="722">
        <v>794.64</v>
      </c>
      <c r="L433" s="708">
        <v>11.318</v>
      </c>
      <c r="M433" s="709"/>
      <c r="N433" s="708"/>
      <c r="O433" s="710">
        <v>14</v>
      </c>
      <c r="P433" s="708">
        <v>0.438</v>
      </c>
      <c r="Q433" s="711">
        <f t="shared" si="43"/>
        <v>18.766999999999999</v>
      </c>
      <c r="R433" s="695"/>
      <c r="S433" s="689">
        <f t="shared" si="44"/>
        <v>224000</v>
      </c>
      <c r="T433" s="634">
        <f t="shared" si="45"/>
        <v>0</v>
      </c>
      <c r="U433" s="635">
        <f t="shared" si="46"/>
        <v>361561.2</v>
      </c>
      <c r="V433" s="635">
        <f t="shared" si="47"/>
        <v>0</v>
      </c>
      <c r="W433" s="636">
        <f t="shared" si="48"/>
        <v>14000</v>
      </c>
      <c r="X433" s="637">
        <f t="shared" si="42"/>
        <v>599561.19999999995</v>
      </c>
      <c r="Y433" s="447">
        <v>501663.4</v>
      </c>
      <c r="Z433" s="448"/>
    </row>
    <row r="434" spans="1:26" s="447" customFormat="1" ht="30.75" customHeight="1">
      <c r="A434" s="702">
        <v>420</v>
      </c>
      <c r="B434" s="703">
        <v>420</v>
      </c>
      <c r="C434" s="704"/>
      <c r="D434" s="705"/>
      <c r="E434" s="622" t="s">
        <v>1984</v>
      </c>
      <c r="F434" s="715" t="s">
        <v>1985</v>
      </c>
      <c r="G434" s="707">
        <v>15</v>
      </c>
      <c r="H434" s="708">
        <v>7.5119999999999996</v>
      </c>
      <c r="I434" s="708"/>
      <c r="J434" s="708"/>
      <c r="K434" s="722">
        <v>700.92</v>
      </c>
      <c r="L434" s="708">
        <v>9.9830000000000005</v>
      </c>
      <c r="M434" s="709"/>
      <c r="N434" s="708"/>
      <c r="O434" s="710">
        <v>15</v>
      </c>
      <c r="P434" s="708">
        <v>0.47</v>
      </c>
      <c r="Q434" s="711">
        <f t="shared" si="43"/>
        <v>17.965</v>
      </c>
      <c r="R434" s="695"/>
      <c r="S434" s="689">
        <f t="shared" si="44"/>
        <v>240000</v>
      </c>
      <c r="T434" s="634">
        <f t="shared" si="45"/>
        <v>0</v>
      </c>
      <c r="U434" s="635">
        <f t="shared" si="46"/>
        <v>318918.59999999998</v>
      </c>
      <c r="V434" s="635">
        <f t="shared" si="47"/>
        <v>0</v>
      </c>
      <c r="W434" s="636">
        <f t="shared" si="48"/>
        <v>15000</v>
      </c>
      <c r="X434" s="637">
        <f t="shared" si="42"/>
        <v>573918.6</v>
      </c>
      <c r="Y434" s="447">
        <v>505250</v>
      </c>
      <c r="Z434" s="448"/>
    </row>
    <row r="435" spans="1:26" s="447" customFormat="1" ht="30.75" customHeight="1">
      <c r="A435" s="702">
        <v>421</v>
      </c>
      <c r="B435" s="703">
        <v>421</v>
      </c>
      <c r="C435" s="704"/>
      <c r="D435" s="705"/>
      <c r="E435" s="622" t="s">
        <v>1438</v>
      </c>
      <c r="F435" s="715" t="s">
        <v>1439</v>
      </c>
      <c r="G435" s="707">
        <v>15</v>
      </c>
      <c r="H435" s="708">
        <v>7.5119999999999996</v>
      </c>
      <c r="I435" s="708"/>
      <c r="J435" s="708"/>
      <c r="K435" s="722">
        <v>728.64</v>
      </c>
      <c r="L435" s="708">
        <v>10.378</v>
      </c>
      <c r="M435" s="709"/>
      <c r="N435" s="708"/>
      <c r="O435" s="710">
        <v>15</v>
      </c>
      <c r="P435" s="708">
        <v>0.47</v>
      </c>
      <c r="Q435" s="711">
        <f t="shared" si="43"/>
        <v>18.36</v>
      </c>
      <c r="R435" s="695"/>
      <c r="S435" s="689">
        <f t="shared" si="44"/>
        <v>240000</v>
      </c>
      <c r="T435" s="634">
        <f t="shared" si="45"/>
        <v>0</v>
      </c>
      <c r="U435" s="635">
        <f t="shared" si="46"/>
        <v>331531.2</v>
      </c>
      <c r="V435" s="635">
        <f t="shared" si="47"/>
        <v>0</v>
      </c>
      <c r="W435" s="636">
        <f t="shared" si="48"/>
        <v>15000</v>
      </c>
      <c r="X435" s="637">
        <f t="shared" si="42"/>
        <v>586531.19999999995</v>
      </c>
      <c r="Y435" s="447">
        <v>486431.19999999995</v>
      </c>
      <c r="Z435" s="448"/>
    </row>
    <row r="436" spans="1:26" s="447" customFormat="1" ht="30.75" customHeight="1">
      <c r="A436" s="702">
        <v>422</v>
      </c>
      <c r="B436" s="703">
        <v>422</v>
      </c>
      <c r="C436" s="704"/>
      <c r="D436" s="705"/>
      <c r="E436" s="622" t="s">
        <v>1440</v>
      </c>
      <c r="F436" s="715" t="s">
        <v>1441</v>
      </c>
      <c r="G436" s="707">
        <v>14</v>
      </c>
      <c r="H436" s="708">
        <v>7.0110000000000001</v>
      </c>
      <c r="I436" s="708"/>
      <c r="J436" s="708"/>
      <c r="K436" s="722">
        <v>725.56000000000006</v>
      </c>
      <c r="L436" s="708">
        <v>10.334</v>
      </c>
      <c r="M436" s="709"/>
      <c r="N436" s="708"/>
      <c r="O436" s="710">
        <v>14</v>
      </c>
      <c r="P436" s="708">
        <v>0.438</v>
      </c>
      <c r="Q436" s="711">
        <f t="shared" si="43"/>
        <v>17.782999999999998</v>
      </c>
      <c r="R436" s="695"/>
      <c r="S436" s="689">
        <f t="shared" si="44"/>
        <v>224000</v>
      </c>
      <c r="T436" s="634">
        <f t="shared" si="45"/>
        <v>0</v>
      </c>
      <c r="U436" s="635">
        <f t="shared" si="46"/>
        <v>330129.80000000005</v>
      </c>
      <c r="V436" s="635">
        <f t="shared" si="47"/>
        <v>0</v>
      </c>
      <c r="W436" s="636">
        <f t="shared" si="48"/>
        <v>14000</v>
      </c>
      <c r="X436" s="637">
        <f t="shared" si="42"/>
        <v>568129.80000000005</v>
      </c>
      <c r="Y436" s="447">
        <v>499861.6</v>
      </c>
      <c r="Z436" s="448"/>
    </row>
    <row r="437" spans="1:26" s="447" customFormat="1" ht="30.75" customHeight="1">
      <c r="A437" s="702">
        <v>423</v>
      </c>
      <c r="B437" s="703">
        <v>423</v>
      </c>
      <c r="C437" s="704"/>
      <c r="D437" s="705"/>
      <c r="E437" s="622" t="s">
        <v>1442</v>
      </c>
      <c r="F437" s="623" t="s">
        <v>1443</v>
      </c>
      <c r="G437" s="707">
        <v>14</v>
      </c>
      <c r="H437" s="708">
        <v>7.0110000000000001</v>
      </c>
      <c r="I437" s="708"/>
      <c r="J437" s="708"/>
      <c r="K437" s="722">
        <v>757.24</v>
      </c>
      <c r="L437" s="708">
        <v>10.785</v>
      </c>
      <c r="M437" s="709"/>
      <c r="N437" s="708"/>
      <c r="O437" s="710">
        <v>14</v>
      </c>
      <c r="P437" s="708">
        <v>0.438</v>
      </c>
      <c r="Q437" s="711">
        <f t="shared" si="43"/>
        <v>18.233999999999998</v>
      </c>
      <c r="R437" s="695"/>
      <c r="S437" s="689">
        <f t="shared" si="44"/>
        <v>224000</v>
      </c>
      <c r="T437" s="634">
        <f t="shared" si="45"/>
        <v>0</v>
      </c>
      <c r="U437" s="635">
        <f t="shared" si="46"/>
        <v>344544.2</v>
      </c>
      <c r="V437" s="635">
        <f t="shared" si="47"/>
        <v>0</v>
      </c>
      <c r="W437" s="636">
        <f t="shared" si="48"/>
        <v>14000</v>
      </c>
      <c r="X437" s="637">
        <f t="shared" si="42"/>
        <v>582544.19999999995</v>
      </c>
      <c r="Y437" s="447">
        <v>506668.4</v>
      </c>
      <c r="Z437" s="448"/>
    </row>
    <row r="438" spans="1:26" s="447" customFormat="1" ht="30.75" customHeight="1">
      <c r="A438" s="702">
        <v>424</v>
      </c>
      <c r="B438" s="703">
        <v>424</v>
      </c>
      <c r="C438" s="704"/>
      <c r="D438" s="705"/>
      <c r="E438" s="622" t="s">
        <v>1641</v>
      </c>
      <c r="F438" s="623" t="s">
        <v>1642</v>
      </c>
      <c r="G438" s="707">
        <v>14</v>
      </c>
      <c r="H438" s="708">
        <v>7.0110000000000001</v>
      </c>
      <c r="I438" s="708"/>
      <c r="J438" s="708"/>
      <c r="K438" s="722">
        <v>672.76</v>
      </c>
      <c r="L438" s="708">
        <v>9.5820000000000007</v>
      </c>
      <c r="M438" s="709"/>
      <c r="N438" s="708"/>
      <c r="O438" s="710">
        <v>14</v>
      </c>
      <c r="P438" s="708">
        <v>0.438</v>
      </c>
      <c r="Q438" s="711">
        <f t="shared" si="43"/>
        <v>17.030999999999999</v>
      </c>
      <c r="R438" s="695"/>
      <c r="S438" s="689">
        <f t="shared" si="44"/>
        <v>224000</v>
      </c>
      <c r="T438" s="634">
        <f t="shared" si="45"/>
        <v>0</v>
      </c>
      <c r="U438" s="635">
        <f t="shared" si="46"/>
        <v>306105.8</v>
      </c>
      <c r="V438" s="635">
        <f t="shared" si="47"/>
        <v>0</v>
      </c>
      <c r="W438" s="636">
        <f t="shared" si="48"/>
        <v>14000</v>
      </c>
      <c r="X438" s="637">
        <f t="shared" si="42"/>
        <v>544105.80000000005</v>
      </c>
      <c r="Y438" s="447">
        <v>518446.19999999995</v>
      </c>
      <c r="Z438" s="448"/>
    </row>
    <row r="439" spans="1:26" s="447" customFormat="1" ht="30.75" customHeight="1">
      <c r="A439" s="702">
        <v>425</v>
      </c>
      <c r="B439" s="703">
        <v>425</v>
      </c>
      <c r="C439" s="704"/>
      <c r="D439" s="705"/>
      <c r="E439" s="622" t="s">
        <v>1444</v>
      </c>
      <c r="F439" s="623" t="s">
        <v>1445</v>
      </c>
      <c r="G439" s="707">
        <v>14</v>
      </c>
      <c r="H439" s="708">
        <v>7.0110000000000001</v>
      </c>
      <c r="I439" s="708"/>
      <c r="J439" s="708"/>
      <c r="K439" s="722">
        <v>637.56000000000006</v>
      </c>
      <c r="L439" s="708">
        <v>9.08</v>
      </c>
      <c r="M439" s="709"/>
      <c r="N439" s="708"/>
      <c r="O439" s="710">
        <v>14</v>
      </c>
      <c r="P439" s="708">
        <v>0.438</v>
      </c>
      <c r="Q439" s="711">
        <f t="shared" si="43"/>
        <v>16.529</v>
      </c>
      <c r="R439" s="695"/>
      <c r="S439" s="689">
        <f t="shared" si="44"/>
        <v>224000</v>
      </c>
      <c r="T439" s="634">
        <f t="shared" si="45"/>
        <v>0</v>
      </c>
      <c r="U439" s="635">
        <f t="shared" si="46"/>
        <v>290089.80000000005</v>
      </c>
      <c r="V439" s="635">
        <f t="shared" si="47"/>
        <v>0</v>
      </c>
      <c r="W439" s="636">
        <f t="shared" si="48"/>
        <v>14000</v>
      </c>
      <c r="X439" s="637">
        <f t="shared" si="42"/>
        <v>528089.80000000005</v>
      </c>
      <c r="Y439" s="447">
        <v>487215</v>
      </c>
      <c r="Z439" s="448"/>
    </row>
    <row r="440" spans="1:26" s="447" customFormat="1" ht="30.75" customHeight="1">
      <c r="A440" s="702">
        <v>426</v>
      </c>
      <c r="B440" s="703">
        <v>426</v>
      </c>
      <c r="C440" s="704"/>
      <c r="D440" s="705"/>
      <c r="E440" s="622" t="s">
        <v>1446</v>
      </c>
      <c r="F440" s="623" t="s">
        <v>1447</v>
      </c>
      <c r="G440" s="707">
        <v>15</v>
      </c>
      <c r="H440" s="708">
        <v>7.5119999999999996</v>
      </c>
      <c r="I440" s="708"/>
      <c r="J440" s="708"/>
      <c r="K440" s="722">
        <v>789.8</v>
      </c>
      <c r="L440" s="708">
        <v>11.249000000000001</v>
      </c>
      <c r="M440" s="709"/>
      <c r="N440" s="708"/>
      <c r="O440" s="710">
        <v>15</v>
      </c>
      <c r="P440" s="708">
        <v>0.47</v>
      </c>
      <c r="Q440" s="711">
        <f t="shared" si="43"/>
        <v>19.230999999999998</v>
      </c>
      <c r="R440" s="695"/>
      <c r="S440" s="689">
        <f t="shared" si="44"/>
        <v>240000</v>
      </c>
      <c r="T440" s="634">
        <f t="shared" si="45"/>
        <v>0</v>
      </c>
      <c r="U440" s="635">
        <f t="shared" si="46"/>
        <v>359359</v>
      </c>
      <c r="V440" s="635">
        <f t="shared" si="47"/>
        <v>0</v>
      </c>
      <c r="W440" s="636">
        <f t="shared" si="48"/>
        <v>15000</v>
      </c>
      <c r="X440" s="637">
        <f t="shared" si="42"/>
        <v>614359</v>
      </c>
      <c r="Y440" s="447">
        <v>479040.8</v>
      </c>
      <c r="Z440" s="448"/>
    </row>
    <row r="441" spans="1:26" s="447" customFormat="1" ht="30.75" customHeight="1">
      <c r="A441" s="702">
        <v>427</v>
      </c>
      <c r="B441" s="703">
        <v>427</v>
      </c>
      <c r="C441" s="704"/>
      <c r="D441" s="705"/>
      <c r="E441" s="622" t="s">
        <v>1448</v>
      </c>
      <c r="F441" s="623" t="s">
        <v>1449</v>
      </c>
      <c r="G441" s="707">
        <v>15</v>
      </c>
      <c r="H441" s="708">
        <v>7.5119999999999996</v>
      </c>
      <c r="I441" s="708"/>
      <c r="J441" s="708"/>
      <c r="K441" s="722">
        <v>629.20000000000005</v>
      </c>
      <c r="L441" s="708">
        <v>8.9610000000000003</v>
      </c>
      <c r="M441" s="709"/>
      <c r="N441" s="708"/>
      <c r="O441" s="710">
        <v>15</v>
      </c>
      <c r="P441" s="708">
        <v>0.47</v>
      </c>
      <c r="Q441" s="711">
        <f t="shared" si="43"/>
        <v>16.942999999999998</v>
      </c>
      <c r="R441" s="695"/>
      <c r="S441" s="689">
        <f t="shared" si="44"/>
        <v>240000</v>
      </c>
      <c r="T441" s="634">
        <f t="shared" si="45"/>
        <v>0</v>
      </c>
      <c r="U441" s="635">
        <f t="shared" si="46"/>
        <v>286286</v>
      </c>
      <c r="V441" s="635">
        <f t="shared" si="47"/>
        <v>0</v>
      </c>
      <c r="W441" s="636">
        <f t="shared" si="48"/>
        <v>15000</v>
      </c>
      <c r="X441" s="637">
        <f t="shared" si="42"/>
        <v>541286</v>
      </c>
      <c r="Y441" s="447">
        <v>528856.6</v>
      </c>
      <c r="Z441" s="448"/>
    </row>
    <row r="442" spans="1:26" s="447" customFormat="1" ht="30.75" customHeight="1">
      <c r="A442" s="702">
        <v>428</v>
      </c>
      <c r="B442" s="703">
        <v>428</v>
      </c>
      <c r="C442" s="704"/>
      <c r="D442" s="705"/>
      <c r="E442" s="622" t="s">
        <v>1450</v>
      </c>
      <c r="F442" s="623" t="s">
        <v>1451</v>
      </c>
      <c r="G442" s="707">
        <v>15</v>
      </c>
      <c r="H442" s="708">
        <v>7.5119999999999996</v>
      </c>
      <c r="I442" s="708"/>
      <c r="J442" s="708"/>
      <c r="K442" s="722">
        <v>663.96</v>
      </c>
      <c r="L442" s="708">
        <v>9.4559999999999995</v>
      </c>
      <c r="M442" s="709"/>
      <c r="N442" s="708"/>
      <c r="O442" s="710">
        <v>15</v>
      </c>
      <c r="P442" s="708">
        <v>0.47</v>
      </c>
      <c r="Q442" s="711">
        <f t="shared" si="43"/>
        <v>17.437999999999999</v>
      </c>
      <c r="R442" s="695"/>
      <c r="S442" s="689">
        <f t="shared" si="44"/>
        <v>240000</v>
      </c>
      <c r="T442" s="634">
        <f t="shared" si="45"/>
        <v>0</v>
      </c>
      <c r="U442" s="635">
        <f t="shared" si="46"/>
        <v>302101.8</v>
      </c>
      <c r="V442" s="635">
        <f t="shared" si="47"/>
        <v>0</v>
      </c>
      <c r="W442" s="636">
        <f t="shared" si="48"/>
        <v>15000</v>
      </c>
      <c r="X442" s="637">
        <f t="shared" si="42"/>
        <v>557101.80000000005</v>
      </c>
      <c r="Y442" s="447">
        <v>504249</v>
      </c>
      <c r="Z442" s="448"/>
    </row>
    <row r="443" spans="1:26" s="447" customFormat="1" ht="30.75" customHeight="1">
      <c r="A443" s="702">
        <v>429</v>
      </c>
      <c r="B443" s="703">
        <v>429</v>
      </c>
      <c r="C443" s="704"/>
      <c r="D443" s="705"/>
      <c r="E443" s="622" t="s">
        <v>1739</v>
      </c>
      <c r="F443" s="623" t="s">
        <v>1738</v>
      </c>
      <c r="G443" s="707">
        <v>15</v>
      </c>
      <c r="H443" s="708">
        <v>7.5119999999999996</v>
      </c>
      <c r="I443" s="708"/>
      <c r="J443" s="708"/>
      <c r="K443" s="722">
        <v>819.72</v>
      </c>
      <c r="L443" s="708">
        <v>11.675000000000001</v>
      </c>
      <c r="M443" s="709"/>
      <c r="N443" s="708"/>
      <c r="O443" s="710">
        <v>15</v>
      </c>
      <c r="P443" s="708">
        <v>0.47</v>
      </c>
      <c r="Q443" s="711">
        <f t="shared" si="43"/>
        <v>19.657</v>
      </c>
      <c r="R443" s="695"/>
      <c r="S443" s="689">
        <f t="shared" si="44"/>
        <v>240000</v>
      </c>
      <c r="T443" s="634">
        <f t="shared" si="45"/>
        <v>0</v>
      </c>
      <c r="U443" s="635">
        <f t="shared" si="46"/>
        <v>372972.60000000003</v>
      </c>
      <c r="V443" s="635">
        <f t="shared" si="47"/>
        <v>0</v>
      </c>
      <c r="W443" s="636">
        <f t="shared" si="48"/>
        <v>15000</v>
      </c>
      <c r="X443" s="637">
        <f t="shared" si="42"/>
        <v>627972.60000000009</v>
      </c>
      <c r="Y443" s="447">
        <v>560505.19999999995</v>
      </c>
      <c r="Z443" s="448"/>
    </row>
    <row r="444" spans="1:26" s="447" customFormat="1" ht="30.75" customHeight="1">
      <c r="A444" s="702">
        <v>430</v>
      </c>
      <c r="B444" s="703">
        <v>430</v>
      </c>
      <c r="C444" s="704"/>
      <c r="D444" s="705"/>
      <c r="E444" s="622" t="s">
        <v>1723</v>
      </c>
      <c r="F444" s="623" t="s">
        <v>1724</v>
      </c>
      <c r="G444" s="707">
        <v>15</v>
      </c>
      <c r="H444" s="708">
        <v>7.5119999999999996</v>
      </c>
      <c r="I444" s="708"/>
      <c r="J444" s="708"/>
      <c r="K444" s="722">
        <v>620.4</v>
      </c>
      <c r="L444" s="708">
        <v>8.8360000000000003</v>
      </c>
      <c r="M444" s="709"/>
      <c r="N444" s="708"/>
      <c r="O444" s="710">
        <v>15</v>
      </c>
      <c r="P444" s="708">
        <v>0.47</v>
      </c>
      <c r="Q444" s="711">
        <f t="shared" si="43"/>
        <v>16.817999999999998</v>
      </c>
      <c r="R444" s="695"/>
      <c r="S444" s="689">
        <f t="shared" si="44"/>
        <v>240000</v>
      </c>
      <c r="T444" s="634">
        <f t="shared" si="45"/>
        <v>0</v>
      </c>
      <c r="U444" s="635">
        <f t="shared" si="46"/>
        <v>282282</v>
      </c>
      <c r="V444" s="635">
        <f t="shared" si="47"/>
        <v>0</v>
      </c>
      <c r="W444" s="636">
        <f t="shared" si="48"/>
        <v>15000</v>
      </c>
      <c r="X444" s="637">
        <f t="shared" si="42"/>
        <v>537282</v>
      </c>
      <c r="Y444" s="447">
        <v>511456.19999999995</v>
      </c>
      <c r="Z444" s="448"/>
    </row>
    <row r="445" spans="1:26" s="447" customFormat="1" ht="30.75" customHeight="1">
      <c r="A445" s="702">
        <v>431</v>
      </c>
      <c r="B445" s="703">
        <v>431</v>
      </c>
      <c r="C445" s="704"/>
      <c r="D445" s="705"/>
      <c r="E445" s="622" t="s">
        <v>1456</v>
      </c>
      <c r="F445" s="623" t="s">
        <v>1457</v>
      </c>
      <c r="G445" s="707">
        <v>15</v>
      </c>
      <c r="H445" s="708">
        <v>7.5119999999999996</v>
      </c>
      <c r="I445" s="708"/>
      <c r="J445" s="708"/>
      <c r="K445" s="722">
        <v>566.28</v>
      </c>
      <c r="L445" s="708">
        <v>8.0649999999999995</v>
      </c>
      <c r="M445" s="709"/>
      <c r="N445" s="708"/>
      <c r="O445" s="710">
        <v>15</v>
      </c>
      <c r="P445" s="708">
        <v>0.47</v>
      </c>
      <c r="Q445" s="711">
        <f t="shared" si="43"/>
        <v>16.046999999999997</v>
      </c>
      <c r="R445" s="695"/>
      <c r="S445" s="689">
        <f t="shared" si="44"/>
        <v>240000</v>
      </c>
      <c r="T445" s="634">
        <f t="shared" si="45"/>
        <v>0</v>
      </c>
      <c r="U445" s="635">
        <f t="shared" si="46"/>
        <v>257657.4</v>
      </c>
      <c r="V445" s="635">
        <f t="shared" si="47"/>
        <v>0</v>
      </c>
      <c r="W445" s="636">
        <f t="shared" si="48"/>
        <v>15000</v>
      </c>
      <c r="X445" s="637">
        <f t="shared" si="42"/>
        <v>512657.4</v>
      </c>
      <c r="Y445" s="447">
        <v>488233</v>
      </c>
      <c r="Z445" s="448"/>
    </row>
    <row r="446" spans="1:26" s="447" customFormat="1" ht="30.75" customHeight="1">
      <c r="A446" s="702">
        <v>432</v>
      </c>
      <c r="B446" s="703">
        <v>432</v>
      </c>
      <c r="C446" s="704"/>
      <c r="D446" s="705"/>
      <c r="E446" s="622" t="s">
        <v>1452</v>
      </c>
      <c r="F446" s="623" t="s">
        <v>1453</v>
      </c>
      <c r="G446" s="707">
        <v>15</v>
      </c>
      <c r="H446" s="708">
        <v>7.5119999999999996</v>
      </c>
      <c r="I446" s="708"/>
      <c r="J446" s="708"/>
      <c r="K446" s="722">
        <v>610.28</v>
      </c>
      <c r="L446" s="708">
        <v>8.6920000000000002</v>
      </c>
      <c r="M446" s="709"/>
      <c r="N446" s="708"/>
      <c r="O446" s="710">
        <v>15</v>
      </c>
      <c r="P446" s="708">
        <v>0.47</v>
      </c>
      <c r="Q446" s="711">
        <f t="shared" si="43"/>
        <v>16.673999999999999</v>
      </c>
      <c r="R446" s="695"/>
      <c r="S446" s="689">
        <f t="shared" si="44"/>
        <v>240000</v>
      </c>
      <c r="T446" s="634">
        <f t="shared" si="45"/>
        <v>0</v>
      </c>
      <c r="U446" s="635">
        <f t="shared" si="46"/>
        <v>277677.39999999997</v>
      </c>
      <c r="V446" s="635">
        <f t="shared" si="47"/>
        <v>0</v>
      </c>
      <c r="W446" s="636">
        <f t="shared" si="48"/>
        <v>15000</v>
      </c>
      <c r="X446" s="637">
        <f t="shared" si="42"/>
        <v>532677.39999999991</v>
      </c>
      <c r="Y446" s="447">
        <v>472434.2</v>
      </c>
      <c r="Z446" s="448"/>
    </row>
    <row r="447" spans="1:26" s="447" customFormat="1" ht="30.75" customHeight="1">
      <c r="A447" s="702">
        <v>433</v>
      </c>
      <c r="B447" s="703">
        <v>433</v>
      </c>
      <c r="C447" s="704"/>
      <c r="D447" s="705"/>
      <c r="E447" s="622" t="s">
        <v>1454</v>
      </c>
      <c r="F447" s="623" t="s">
        <v>1455</v>
      </c>
      <c r="G447" s="707">
        <v>15</v>
      </c>
      <c r="H447" s="708">
        <v>7.5119999999999996</v>
      </c>
      <c r="I447" s="708"/>
      <c r="J447" s="708"/>
      <c r="K447" s="722">
        <v>560.12</v>
      </c>
      <c r="L447" s="708">
        <v>7.9770000000000003</v>
      </c>
      <c r="M447" s="709"/>
      <c r="N447" s="708"/>
      <c r="O447" s="710">
        <v>15</v>
      </c>
      <c r="P447" s="708">
        <v>0.47</v>
      </c>
      <c r="Q447" s="711">
        <f t="shared" si="43"/>
        <v>15.959000000000001</v>
      </c>
      <c r="R447" s="695"/>
      <c r="S447" s="689">
        <f t="shared" si="44"/>
        <v>240000</v>
      </c>
      <c r="T447" s="634">
        <f t="shared" si="45"/>
        <v>0</v>
      </c>
      <c r="U447" s="635">
        <f t="shared" si="46"/>
        <v>254854.6</v>
      </c>
      <c r="V447" s="635">
        <f t="shared" si="47"/>
        <v>0</v>
      </c>
      <c r="W447" s="636">
        <f t="shared" si="48"/>
        <v>15000</v>
      </c>
      <c r="X447" s="637">
        <f t="shared" si="42"/>
        <v>509854.6</v>
      </c>
      <c r="Y447" s="447">
        <v>562690.4</v>
      </c>
      <c r="Z447" s="448"/>
    </row>
    <row r="448" spans="1:26" s="447" customFormat="1" ht="30.75" customHeight="1">
      <c r="A448" s="702">
        <v>434</v>
      </c>
      <c r="B448" s="703">
        <v>434</v>
      </c>
      <c r="C448" s="704"/>
      <c r="D448" s="705"/>
      <c r="E448" s="622" t="s">
        <v>1725</v>
      </c>
      <c r="F448" s="623" t="s">
        <v>1726</v>
      </c>
      <c r="G448" s="707">
        <v>15</v>
      </c>
      <c r="H448" s="708">
        <v>7.5119999999999996</v>
      </c>
      <c r="I448" s="708"/>
      <c r="J448" s="708"/>
      <c r="K448" s="722">
        <v>582.56000000000006</v>
      </c>
      <c r="L448" s="708">
        <v>8.2970000000000006</v>
      </c>
      <c r="M448" s="709"/>
      <c r="N448" s="708"/>
      <c r="O448" s="710">
        <v>15</v>
      </c>
      <c r="P448" s="708">
        <v>0.47</v>
      </c>
      <c r="Q448" s="711">
        <f t="shared" si="43"/>
        <v>16.279</v>
      </c>
      <c r="R448" s="695"/>
      <c r="S448" s="689">
        <f t="shared" si="44"/>
        <v>240000</v>
      </c>
      <c r="T448" s="634">
        <f t="shared" si="45"/>
        <v>0</v>
      </c>
      <c r="U448" s="635">
        <f t="shared" si="46"/>
        <v>265064.80000000005</v>
      </c>
      <c r="V448" s="635">
        <f t="shared" si="47"/>
        <v>0</v>
      </c>
      <c r="W448" s="636">
        <f t="shared" si="48"/>
        <v>15000</v>
      </c>
      <c r="X448" s="637">
        <f t="shared" si="42"/>
        <v>520064.80000000005</v>
      </c>
      <c r="Y448" s="447">
        <v>469214</v>
      </c>
      <c r="Z448" s="448"/>
    </row>
    <row r="449" spans="1:16346" s="447" customFormat="1" ht="30.75" customHeight="1">
      <c r="A449" s="702">
        <v>435</v>
      </c>
      <c r="B449" s="703">
        <v>435</v>
      </c>
      <c r="C449" s="704"/>
      <c r="D449" s="705"/>
      <c r="E449" s="622" t="s">
        <v>1458</v>
      </c>
      <c r="F449" s="623" t="s">
        <v>1459</v>
      </c>
      <c r="G449" s="707">
        <v>15</v>
      </c>
      <c r="H449" s="708">
        <v>7.5119999999999996</v>
      </c>
      <c r="I449" s="708"/>
      <c r="J449" s="708"/>
      <c r="K449" s="722">
        <v>584.32000000000005</v>
      </c>
      <c r="L449" s="708">
        <v>8.3219999999999992</v>
      </c>
      <c r="M449" s="709"/>
      <c r="N449" s="708"/>
      <c r="O449" s="710">
        <v>15</v>
      </c>
      <c r="P449" s="708">
        <v>0.47</v>
      </c>
      <c r="Q449" s="711">
        <f t="shared" si="43"/>
        <v>16.303999999999998</v>
      </c>
      <c r="R449" s="695"/>
      <c r="S449" s="689">
        <f t="shared" si="44"/>
        <v>240000</v>
      </c>
      <c r="T449" s="634">
        <f t="shared" si="45"/>
        <v>0</v>
      </c>
      <c r="U449" s="635">
        <f t="shared" si="46"/>
        <v>265865.60000000003</v>
      </c>
      <c r="V449" s="635">
        <f t="shared" si="47"/>
        <v>0</v>
      </c>
      <c r="W449" s="636">
        <f t="shared" si="48"/>
        <v>15000</v>
      </c>
      <c r="X449" s="637">
        <f t="shared" si="42"/>
        <v>520865.60000000003</v>
      </c>
      <c r="Y449" s="447">
        <v>479224</v>
      </c>
      <c r="Z449" s="448"/>
    </row>
    <row r="450" spans="1:16346" s="447" customFormat="1" ht="30.75" customHeight="1">
      <c r="A450" s="702">
        <v>436</v>
      </c>
      <c r="B450" s="703">
        <v>436</v>
      </c>
      <c r="C450" s="704"/>
      <c r="D450" s="705"/>
      <c r="E450" s="622" t="s">
        <v>1460</v>
      </c>
      <c r="F450" s="623" t="s">
        <v>1461</v>
      </c>
      <c r="G450" s="707">
        <v>15</v>
      </c>
      <c r="H450" s="708">
        <v>7.5119999999999996</v>
      </c>
      <c r="I450" s="708"/>
      <c r="J450" s="708"/>
      <c r="K450" s="722">
        <v>775.28</v>
      </c>
      <c r="L450" s="708">
        <v>11.042</v>
      </c>
      <c r="M450" s="709"/>
      <c r="N450" s="708"/>
      <c r="O450" s="710">
        <v>15</v>
      </c>
      <c r="P450" s="708">
        <v>0.47</v>
      </c>
      <c r="Q450" s="711">
        <f t="shared" si="43"/>
        <v>19.023999999999997</v>
      </c>
      <c r="R450" s="695"/>
      <c r="S450" s="689">
        <f t="shared" si="44"/>
        <v>240000</v>
      </c>
      <c r="T450" s="634">
        <f t="shared" si="45"/>
        <v>0</v>
      </c>
      <c r="U450" s="635">
        <f t="shared" si="46"/>
        <v>352752.39999999997</v>
      </c>
      <c r="V450" s="635">
        <f t="shared" si="47"/>
        <v>0</v>
      </c>
      <c r="W450" s="636">
        <f t="shared" si="48"/>
        <v>15000</v>
      </c>
      <c r="X450" s="637">
        <f t="shared" si="42"/>
        <v>607752.39999999991</v>
      </c>
      <c r="Y450" s="447">
        <v>650978.6</v>
      </c>
      <c r="Z450" s="448"/>
    </row>
    <row r="451" spans="1:16346" s="447" customFormat="1" ht="30.75" customHeight="1">
      <c r="A451" s="702">
        <v>437</v>
      </c>
      <c r="B451" s="703">
        <v>437</v>
      </c>
      <c r="C451" s="704"/>
      <c r="D451" s="705"/>
      <c r="E451" s="622" t="s">
        <v>1462</v>
      </c>
      <c r="F451" s="623" t="s">
        <v>1463</v>
      </c>
      <c r="G451" s="707">
        <v>15</v>
      </c>
      <c r="H451" s="708">
        <v>7.5119999999999996</v>
      </c>
      <c r="I451" s="708"/>
      <c r="J451" s="708"/>
      <c r="K451" s="722">
        <v>695.2</v>
      </c>
      <c r="L451" s="708">
        <v>9.9009999999999998</v>
      </c>
      <c r="M451" s="709"/>
      <c r="N451" s="708"/>
      <c r="O451" s="710">
        <v>15</v>
      </c>
      <c r="P451" s="708">
        <v>0.47</v>
      </c>
      <c r="Q451" s="711">
        <f t="shared" si="43"/>
        <v>17.882999999999999</v>
      </c>
      <c r="R451" s="695"/>
      <c r="S451" s="689">
        <f t="shared" si="44"/>
        <v>240000</v>
      </c>
      <c r="T451" s="634">
        <f t="shared" si="45"/>
        <v>0</v>
      </c>
      <c r="U451" s="635">
        <f t="shared" si="46"/>
        <v>316316</v>
      </c>
      <c r="V451" s="635">
        <f t="shared" si="47"/>
        <v>0</v>
      </c>
      <c r="W451" s="636">
        <f t="shared" si="48"/>
        <v>15000</v>
      </c>
      <c r="X451" s="637">
        <f t="shared" si="42"/>
        <v>571316</v>
      </c>
      <c r="Y451" s="447">
        <v>640768.4</v>
      </c>
      <c r="Z451" s="448"/>
    </row>
    <row r="452" spans="1:16346" s="447" customFormat="1" ht="30.75" customHeight="1">
      <c r="A452" s="702">
        <v>438</v>
      </c>
      <c r="B452" s="703">
        <v>438</v>
      </c>
      <c r="C452" s="704"/>
      <c r="D452" s="705"/>
      <c r="E452" s="622" t="s">
        <v>1464</v>
      </c>
      <c r="F452" s="623" t="s">
        <v>1465</v>
      </c>
      <c r="G452" s="707">
        <v>15</v>
      </c>
      <c r="H452" s="708">
        <v>7.5119999999999996</v>
      </c>
      <c r="I452" s="708"/>
      <c r="J452" s="708"/>
      <c r="K452" s="722">
        <v>799.92</v>
      </c>
      <c r="L452" s="708">
        <v>11.393000000000001</v>
      </c>
      <c r="M452" s="709"/>
      <c r="N452" s="708"/>
      <c r="O452" s="710">
        <v>15</v>
      </c>
      <c r="P452" s="708">
        <v>0.47</v>
      </c>
      <c r="Q452" s="711">
        <f t="shared" si="43"/>
        <v>19.375</v>
      </c>
      <c r="R452" s="695"/>
      <c r="S452" s="689">
        <f t="shared" si="44"/>
        <v>240000</v>
      </c>
      <c r="T452" s="634">
        <f t="shared" si="45"/>
        <v>0</v>
      </c>
      <c r="U452" s="635">
        <f t="shared" si="46"/>
        <v>363963.6</v>
      </c>
      <c r="V452" s="635">
        <f t="shared" si="47"/>
        <v>0</v>
      </c>
      <c r="W452" s="636">
        <f t="shared" si="48"/>
        <v>15000</v>
      </c>
      <c r="X452" s="637">
        <f t="shared" si="42"/>
        <v>618963.6</v>
      </c>
      <c r="Y452" s="447">
        <v>598125.80000000005</v>
      </c>
      <c r="Z452" s="448"/>
    </row>
    <row r="453" spans="1:16346" s="570" customFormat="1" ht="30.75" customHeight="1">
      <c r="A453" s="702">
        <v>439</v>
      </c>
      <c r="B453" s="703">
        <v>439</v>
      </c>
      <c r="C453" s="704"/>
      <c r="D453" s="705"/>
      <c r="E453" s="622" t="s">
        <v>2079</v>
      </c>
      <c r="F453" s="623" t="s">
        <v>2078</v>
      </c>
      <c r="G453" s="707">
        <v>15</v>
      </c>
      <c r="H453" s="708">
        <v>7.5119999999999996</v>
      </c>
      <c r="I453" s="708"/>
      <c r="J453" s="708"/>
      <c r="K453" s="722">
        <v>696.52</v>
      </c>
      <c r="L453" s="708">
        <v>9.92</v>
      </c>
      <c r="M453" s="709"/>
      <c r="N453" s="708"/>
      <c r="O453" s="710">
        <v>15</v>
      </c>
      <c r="P453" s="708">
        <v>0.47</v>
      </c>
      <c r="Q453" s="711">
        <f t="shared" si="43"/>
        <v>17.901999999999997</v>
      </c>
      <c r="R453" s="694"/>
      <c r="S453" s="689">
        <f t="shared" si="44"/>
        <v>240000</v>
      </c>
      <c r="T453" s="634">
        <f t="shared" si="45"/>
        <v>0</v>
      </c>
      <c r="U453" s="635">
        <f t="shared" si="46"/>
        <v>316916.59999999998</v>
      </c>
      <c r="V453" s="635">
        <f t="shared" si="47"/>
        <v>0</v>
      </c>
      <c r="W453" s="636">
        <f t="shared" si="48"/>
        <v>15000</v>
      </c>
      <c r="X453" s="637">
        <f t="shared" si="42"/>
        <v>571916.6</v>
      </c>
      <c r="Y453" s="570">
        <v>529274</v>
      </c>
      <c r="Z453" s="626"/>
    </row>
    <row r="454" spans="1:16346" s="447" customFormat="1" ht="30.75" customHeight="1">
      <c r="A454" s="702">
        <v>440</v>
      </c>
      <c r="B454" s="703">
        <v>440</v>
      </c>
      <c r="C454" s="704"/>
      <c r="D454" s="705"/>
      <c r="E454" s="622" t="s">
        <v>1466</v>
      </c>
      <c r="F454" s="623" t="s">
        <v>1467</v>
      </c>
      <c r="G454" s="707">
        <v>15</v>
      </c>
      <c r="H454" s="708">
        <v>7.5119999999999996</v>
      </c>
      <c r="I454" s="708"/>
      <c r="J454" s="708"/>
      <c r="K454" s="722">
        <v>722.92</v>
      </c>
      <c r="L454" s="708">
        <v>10.295999999999999</v>
      </c>
      <c r="M454" s="709"/>
      <c r="N454" s="708"/>
      <c r="O454" s="710">
        <v>15</v>
      </c>
      <c r="P454" s="708">
        <v>0.47</v>
      </c>
      <c r="Q454" s="711">
        <f t="shared" si="43"/>
        <v>18.277999999999999</v>
      </c>
      <c r="R454" s="695"/>
      <c r="S454" s="689">
        <f t="shared" si="44"/>
        <v>240000</v>
      </c>
      <c r="T454" s="634">
        <f t="shared" si="45"/>
        <v>0</v>
      </c>
      <c r="U454" s="635">
        <f t="shared" si="46"/>
        <v>328928.59999999998</v>
      </c>
      <c r="V454" s="635">
        <f t="shared" si="47"/>
        <v>0</v>
      </c>
      <c r="W454" s="636">
        <f t="shared" si="48"/>
        <v>15000</v>
      </c>
      <c r="X454" s="637">
        <f t="shared" si="42"/>
        <v>583928.6</v>
      </c>
      <c r="Y454" s="447">
        <v>606734.39999999991</v>
      </c>
      <c r="Z454" s="448"/>
    </row>
    <row r="455" spans="1:16346" s="447" customFormat="1" ht="30.75" customHeight="1">
      <c r="A455" s="702">
        <v>441</v>
      </c>
      <c r="B455" s="703">
        <v>441</v>
      </c>
      <c r="C455" s="704"/>
      <c r="D455" s="705"/>
      <c r="E455" s="622" t="s">
        <v>1470</v>
      </c>
      <c r="F455" s="623" t="s">
        <v>1471</v>
      </c>
      <c r="G455" s="707">
        <v>14</v>
      </c>
      <c r="H455" s="708">
        <v>7.0110000000000001</v>
      </c>
      <c r="I455" s="708"/>
      <c r="J455" s="708"/>
      <c r="K455" s="722">
        <v>712.8</v>
      </c>
      <c r="L455" s="708">
        <v>10.151999999999999</v>
      </c>
      <c r="M455" s="709"/>
      <c r="N455" s="708"/>
      <c r="O455" s="710">
        <v>14</v>
      </c>
      <c r="P455" s="708">
        <v>0.438</v>
      </c>
      <c r="Q455" s="711">
        <f t="shared" si="43"/>
        <v>17.600999999999999</v>
      </c>
      <c r="R455" s="695"/>
      <c r="S455" s="689">
        <f t="shared" si="44"/>
        <v>224000</v>
      </c>
      <c r="T455" s="634">
        <f t="shared" si="45"/>
        <v>0</v>
      </c>
      <c r="U455" s="635">
        <f t="shared" si="46"/>
        <v>324324</v>
      </c>
      <c r="V455" s="635">
        <f t="shared" si="47"/>
        <v>0</v>
      </c>
      <c r="W455" s="636">
        <f t="shared" si="48"/>
        <v>14000</v>
      </c>
      <c r="X455" s="637">
        <f t="shared" si="42"/>
        <v>562324</v>
      </c>
      <c r="Y455" s="447">
        <v>537081.80000000005</v>
      </c>
      <c r="Z455" s="448"/>
    </row>
    <row r="456" spans="1:16346" s="447" customFormat="1" ht="30.75" customHeight="1">
      <c r="A456" s="702">
        <v>442</v>
      </c>
      <c r="B456" s="703">
        <v>442</v>
      </c>
      <c r="C456" s="704"/>
      <c r="D456" s="705"/>
      <c r="E456" s="622" t="s">
        <v>1468</v>
      </c>
      <c r="F456" s="623" t="s">
        <v>1469</v>
      </c>
      <c r="G456" s="707">
        <v>15</v>
      </c>
      <c r="H456" s="708">
        <v>7.5119999999999996</v>
      </c>
      <c r="I456" s="708"/>
      <c r="J456" s="708"/>
      <c r="K456" s="722">
        <v>656.92</v>
      </c>
      <c r="L456" s="708">
        <v>9.3559999999999999</v>
      </c>
      <c r="M456" s="709"/>
      <c r="N456" s="708"/>
      <c r="O456" s="710">
        <v>15</v>
      </c>
      <c r="P456" s="708">
        <v>0.47</v>
      </c>
      <c r="Q456" s="711">
        <f t="shared" si="43"/>
        <v>17.337999999999997</v>
      </c>
      <c r="R456" s="695"/>
      <c r="S456" s="689">
        <f t="shared" si="44"/>
        <v>240000</v>
      </c>
      <c r="T456" s="634">
        <f t="shared" si="45"/>
        <v>0</v>
      </c>
      <c r="U456" s="635">
        <f t="shared" si="46"/>
        <v>298898.59999999998</v>
      </c>
      <c r="V456" s="635">
        <f t="shared" si="47"/>
        <v>0</v>
      </c>
      <c r="W456" s="636">
        <f t="shared" si="48"/>
        <v>15000</v>
      </c>
      <c r="X456" s="637">
        <f t="shared" si="42"/>
        <v>553898.6</v>
      </c>
      <c r="Y456" s="447">
        <v>541669.39999999991</v>
      </c>
      <c r="Z456" s="448"/>
    </row>
    <row r="457" spans="1:16346" s="447" customFormat="1" ht="30.75" customHeight="1">
      <c r="A457" s="702">
        <v>443</v>
      </c>
      <c r="B457" s="703">
        <v>443</v>
      </c>
      <c r="C457" s="704"/>
      <c r="D457" s="705"/>
      <c r="E457" s="622" t="s">
        <v>1629</v>
      </c>
      <c r="F457" s="623" t="s">
        <v>1630</v>
      </c>
      <c r="G457" s="707">
        <v>15</v>
      </c>
      <c r="H457" s="708">
        <v>7.5119999999999996</v>
      </c>
      <c r="I457" s="708"/>
      <c r="J457" s="708"/>
      <c r="K457" s="722">
        <v>825.44</v>
      </c>
      <c r="L457" s="708">
        <v>11.756</v>
      </c>
      <c r="M457" s="709"/>
      <c r="N457" s="708"/>
      <c r="O457" s="710">
        <v>15</v>
      </c>
      <c r="P457" s="708">
        <v>0.47</v>
      </c>
      <c r="Q457" s="711">
        <f t="shared" si="43"/>
        <v>19.738</v>
      </c>
      <c r="R457" s="694"/>
      <c r="S457" s="689">
        <f t="shared" si="44"/>
        <v>240000</v>
      </c>
      <c r="T457" s="634">
        <f t="shared" si="45"/>
        <v>0</v>
      </c>
      <c r="U457" s="635">
        <f t="shared" si="46"/>
        <v>375575.2</v>
      </c>
      <c r="V457" s="635">
        <f t="shared" si="47"/>
        <v>0</v>
      </c>
      <c r="W457" s="636">
        <f t="shared" si="48"/>
        <v>15000</v>
      </c>
      <c r="X457" s="637">
        <f t="shared" si="42"/>
        <v>630575.19999999995</v>
      </c>
      <c r="Y457" s="571">
        <v>613341</v>
      </c>
      <c r="Z457" s="448"/>
      <c r="AA457" s="571"/>
      <c r="AB457" s="571"/>
      <c r="AC457" s="571"/>
      <c r="AD457" s="571"/>
      <c r="AE457" s="571"/>
      <c r="AF457" s="571"/>
      <c r="AG457" s="571"/>
      <c r="AH457" s="571"/>
      <c r="AI457" s="571"/>
      <c r="AJ457" s="571"/>
      <c r="AK457" s="571"/>
      <c r="AL457" s="571"/>
      <c r="AM457" s="571"/>
      <c r="AN457" s="571"/>
      <c r="AO457" s="571"/>
      <c r="AP457" s="571"/>
      <c r="AQ457" s="571"/>
      <c r="AR457" s="571"/>
      <c r="AS457" s="571"/>
      <c r="AT457" s="571"/>
      <c r="AU457" s="571"/>
      <c r="AV457" s="571"/>
      <c r="AW457" s="571"/>
      <c r="AX457" s="571"/>
      <c r="AY457" s="571"/>
      <c r="AZ457" s="571"/>
      <c r="BA457" s="571"/>
      <c r="BB457" s="571"/>
      <c r="BC457" s="571"/>
      <c r="BD457" s="571"/>
      <c r="BE457" s="571"/>
      <c r="BF457" s="571"/>
      <c r="BG457" s="571"/>
      <c r="BH457" s="571"/>
      <c r="BI457" s="571"/>
      <c r="BJ457" s="571"/>
      <c r="BK457" s="571"/>
      <c r="BL457" s="571"/>
      <c r="BM457" s="571"/>
      <c r="BN457" s="571"/>
      <c r="BO457" s="571"/>
      <c r="BP457" s="571"/>
      <c r="BQ457" s="571"/>
      <c r="BR457" s="571"/>
      <c r="BS457" s="571"/>
      <c r="BT457" s="571"/>
      <c r="BU457" s="571"/>
      <c r="BV457" s="571"/>
      <c r="BW457" s="571"/>
      <c r="BX457" s="571"/>
      <c r="BY457" s="571"/>
      <c r="BZ457" s="571"/>
      <c r="CA457" s="571"/>
      <c r="CB457" s="571"/>
      <c r="CC457" s="571"/>
      <c r="CD457" s="571"/>
      <c r="CE457" s="571"/>
      <c r="CF457" s="571"/>
      <c r="CG457" s="571"/>
      <c r="CH457" s="571"/>
      <c r="CI457" s="571"/>
      <c r="CJ457" s="571"/>
      <c r="CK457" s="571"/>
      <c r="CL457" s="571"/>
      <c r="CM457" s="571"/>
      <c r="CN457" s="571"/>
      <c r="CO457" s="571"/>
      <c r="CP457" s="571"/>
      <c r="CQ457" s="571"/>
      <c r="CR457" s="571"/>
      <c r="CS457" s="571"/>
      <c r="CT457" s="571"/>
      <c r="CU457" s="571"/>
      <c r="CV457" s="571"/>
      <c r="CW457" s="571"/>
      <c r="CX457" s="571"/>
      <c r="CY457" s="571"/>
      <c r="CZ457" s="571"/>
      <c r="DA457" s="571"/>
      <c r="DB457" s="571"/>
      <c r="DC457" s="571"/>
      <c r="DD457" s="571"/>
      <c r="DE457" s="571"/>
      <c r="DF457" s="571"/>
      <c r="DG457" s="571"/>
      <c r="DH457" s="571"/>
      <c r="DI457" s="571"/>
      <c r="DJ457" s="571"/>
      <c r="DK457" s="571"/>
      <c r="DL457" s="571"/>
      <c r="DM457" s="571"/>
      <c r="DN457" s="571"/>
      <c r="DO457" s="571"/>
      <c r="DP457" s="571"/>
      <c r="DQ457" s="571"/>
      <c r="DR457" s="571"/>
      <c r="DS457" s="571"/>
      <c r="DT457" s="571"/>
      <c r="DU457" s="571"/>
      <c r="DV457" s="571"/>
      <c r="DW457" s="571"/>
      <c r="DX457" s="571"/>
      <c r="DY457" s="571"/>
      <c r="DZ457" s="571"/>
      <c r="EA457" s="571"/>
      <c r="EB457" s="571"/>
      <c r="EC457" s="571"/>
      <c r="ED457" s="571"/>
      <c r="EE457" s="571"/>
      <c r="EF457" s="571"/>
      <c r="EG457" s="571"/>
      <c r="EH457" s="571"/>
      <c r="EI457" s="571"/>
      <c r="EJ457" s="571"/>
      <c r="EK457" s="571"/>
      <c r="EL457" s="571"/>
      <c r="EM457" s="571"/>
      <c r="EN457" s="571"/>
      <c r="EO457" s="571"/>
      <c r="EP457" s="571"/>
      <c r="EQ457" s="571"/>
      <c r="ER457" s="571"/>
      <c r="ES457" s="571"/>
      <c r="ET457" s="571"/>
      <c r="EU457" s="571"/>
      <c r="EV457" s="571"/>
      <c r="EW457" s="571"/>
      <c r="EX457" s="571"/>
      <c r="EY457" s="571"/>
      <c r="EZ457" s="571"/>
      <c r="FA457" s="571"/>
      <c r="FB457" s="571"/>
      <c r="FC457" s="571"/>
      <c r="FD457" s="571"/>
      <c r="FE457" s="571"/>
      <c r="FF457" s="571"/>
      <c r="FG457" s="571"/>
      <c r="FH457" s="571"/>
      <c r="FI457" s="571"/>
      <c r="FJ457" s="571"/>
      <c r="FK457" s="571"/>
      <c r="FL457" s="571"/>
      <c r="FM457" s="571"/>
      <c r="FN457" s="571"/>
      <c r="FO457" s="571"/>
      <c r="FP457" s="571"/>
      <c r="FQ457" s="571"/>
      <c r="FR457" s="571"/>
      <c r="FS457" s="571"/>
      <c r="FT457" s="571"/>
      <c r="FU457" s="571"/>
      <c r="FV457" s="571"/>
      <c r="FW457" s="571"/>
      <c r="FX457" s="571"/>
      <c r="FY457" s="571"/>
      <c r="FZ457" s="571"/>
      <c r="GA457" s="571"/>
      <c r="GB457" s="571"/>
      <c r="GC457" s="571"/>
      <c r="GD457" s="571"/>
      <c r="GE457" s="571"/>
      <c r="GF457" s="571"/>
      <c r="GG457" s="571"/>
      <c r="GH457" s="571"/>
      <c r="GI457" s="571"/>
      <c r="GJ457" s="571"/>
      <c r="GK457" s="571"/>
      <c r="GL457" s="571"/>
      <c r="GM457" s="571"/>
      <c r="GN457" s="571"/>
      <c r="GO457" s="571"/>
      <c r="GP457" s="571"/>
      <c r="GQ457" s="571"/>
      <c r="GR457" s="571"/>
      <c r="GS457" s="571"/>
      <c r="GT457" s="571"/>
      <c r="GU457" s="571"/>
      <c r="GV457" s="571"/>
      <c r="GW457" s="571"/>
      <c r="GX457" s="571"/>
      <c r="GY457" s="571"/>
      <c r="GZ457" s="571"/>
      <c r="HA457" s="571"/>
      <c r="HB457" s="571"/>
      <c r="HC457" s="571"/>
      <c r="HD457" s="571"/>
      <c r="HE457" s="571"/>
      <c r="HF457" s="571"/>
      <c r="HG457" s="571"/>
      <c r="HH457" s="571"/>
      <c r="HI457" s="571"/>
      <c r="HJ457" s="571"/>
      <c r="HK457" s="571"/>
      <c r="HL457" s="571"/>
      <c r="HM457" s="571"/>
      <c r="HN457" s="571"/>
      <c r="HO457" s="571"/>
      <c r="HP457" s="571"/>
      <c r="HQ457" s="571"/>
      <c r="HR457" s="571"/>
      <c r="HS457" s="571"/>
      <c r="HT457" s="571"/>
      <c r="HU457" s="571"/>
      <c r="HV457" s="571"/>
      <c r="HW457" s="571"/>
      <c r="HX457" s="571"/>
      <c r="HY457" s="571"/>
      <c r="HZ457" s="571"/>
      <c r="IA457" s="571"/>
      <c r="IB457" s="571"/>
      <c r="IC457" s="571"/>
      <c r="ID457" s="571"/>
      <c r="IE457" s="571"/>
      <c r="IF457" s="571"/>
      <c r="IG457" s="571"/>
      <c r="IH457" s="571"/>
      <c r="II457" s="571"/>
      <c r="IJ457" s="571"/>
      <c r="IK457" s="571"/>
      <c r="IL457" s="571"/>
      <c r="IM457" s="571"/>
      <c r="IN457" s="571"/>
      <c r="IO457" s="571"/>
      <c r="IP457" s="571"/>
      <c r="IQ457" s="571"/>
      <c r="IR457" s="571"/>
      <c r="IS457" s="571"/>
      <c r="IT457" s="571"/>
      <c r="IU457" s="571"/>
      <c r="IV457" s="571"/>
      <c r="IW457" s="571"/>
      <c r="IX457" s="571"/>
      <c r="IY457" s="571"/>
      <c r="IZ457" s="571"/>
      <c r="JC457" s="571"/>
      <c r="JD457" s="571"/>
      <c r="JE457" s="571"/>
      <c r="JF457" s="571"/>
      <c r="JG457" s="571"/>
      <c r="JH457" s="571"/>
      <c r="JI457" s="571"/>
      <c r="JJ457" s="571"/>
      <c r="JK457" s="571"/>
      <c r="JL457" s="571"/>
      <c r="JM457" s="571"/>
      <c r="JN457" s="571"/>
      <c r="JO457" s="571"/>
      <c r="JP457" s="571"/>
      <c r="JQ457" s="571"/>
      <c r="JR457" s="571"/>
      <c r="JS457" s="571"/>
      <c r="JT457" s="571"/>
      <c r="JU457" s="571"/>
      <c r="JV457" s="571"/>
      <c r="JW457" s="571"/>
      <c r="JX457" s="571"/>
      <c r="JY457" s="571"/>
      <c r="JZ457" s="571"/>
      <c r="KA457" s="571"/>
      <c r="KB457" s="571"/>
      <c r="KC457" s="571"/>
      <c r="KD457" s="571"/>
      <c r="KE457" s="571"/>
      <c r="KF457" s="571"/>
      <c r="KG457" s="571"/>
      <c r="KH457" s="571"/>
      <c r="KI457" s="571"/>
      <c r="KJ457" s="571"/>
      <c r="KK457" s="571"/>
      <c r="KL457" s="571"/>
      <c r="KM457" s="571"/>
      <c r="KN457" s="571"/>
      <c r="KO457" s="571"/>
      <c r="KP457" s="571"/>
      <c r="KQ457" s="571"/>
      <c r="KR457" s="571"/>
      <c r="KS457" s="571"/>
      <c r="KT457" s="571"/>
      <c r="KU457" s="571"/>
      <c r="KV457" s="571"/>
      <c r="KW457" s="571"/>
      <c r="KX457" s="571"/>
      <c r="KY457" s="571"/>
      <c r="KZ457" s="571"/>
      <c r="LA457" s="571"/>
      <c r="LB457" s="571"/>
      <c r="LC457" s="571"/>
      <c r="LD457" s="571"/>
      <c r="LE457" s="571"/>
      <c r="LF457" s="571"/>
      <c r="LG457" s="571"/>
      <c r="LH457" s="571"/>
      <c r="LI457" s="571"/>
      <c r="LJ457" s="571"/>
      <c r="LK457" s="571"/>
      <c r="LL457" s="571"/>
      <c r="LM457" s="571"/>
      <c r="LN457" s="571"/>
      <c r="LO457" s="571"/>
      <c r="LP457" s="571"/>
      <c r="LQ457" s="571"/>
      <c r="LR457" s="571"/>
      <c r="LS457" s="571"/>
      <c r="LT457" s="571"/>
      <c r="LU457" s="571"/>
      <c r="LV457" s="571"/>
      <c r="LW457" s="571"/>
      <c r="LX457" s="571"/>
      <c r="LY457" s="571"/>
      <c r="LZ457" s="571"/>
      <c r="MA457" s="571"/>
      <c r="MB457" s="571"/>
      <c r="MC457" s="571"/>
      <c r="MD457" s="571"/>
      <c r="ME457" s="571"/>
      <c r="MF457" s="571"/>
      <c r="MG457" s="571"/>
      <c r="MH457" s="571"/>
      <c r="MI457" s="571"/>
      <c r="MJ457" s="571"/>
      <c r="MK457" s="571"/>
      <c r="ML457" s="571"/>
      <c r="MM457" s="571"/>
      <c r="MN457" s="571"/>
      <c r="MO457" s="571"/>
      <c r="MP457" s="571"/>
      <c r="MQ457" s="571"/>
      <c r="MR457" s="571"/>
      <c r="MS457" s="571"/>
      <c r="MT457" s="571"/>
      <c r="MU457" s="571"/>
      <c r="MV457" s="571"/>
      <c r="MW457" s="571"/>
      <c r="MX457" s="571"/>
      <c r="MY457" s="571"/>
      <c r="MZ457" s="571"/>
      <c r="NA457" s="571"/>
      <c r="NB457" s="571"/>
      <c r="NC457" s="571"/>
      <c r="ND457" s="571"/>
      <c r="NE457" s="571"/>
      <c r="NF457" s="571"/>
      <c r="NG457" s="571"/>
      <c r="NH457" s="571"/>
      <c r="NI457" s="571"/>
      <c r="NJ457" s="571"/>
      <c r="NK457" s="571"/>
      <c r="NL457" s="571"/>
      <c r="NM457" s="571"/>
      <c r="NN457" s="571"/>
      <c r="NO457" s="571"/>
      <c r="NP457" s="571"/>
      <c r="NQ457" s="571"/>
      <c r="NR457" s="571"/>
      <c r="NS457" s="571"/>
      <c r="NT457" s="571"/>
      <c r="NU457" s="571"/>
      <c r="NV457" s="571"/>
      <c r="NW457" s="571"/>
      <c r="NX457" s="571"/>
      <c r="NY457" s="571"/>
      <c r="NZ457" s="571"/>
      <c r="OA457" s="571"/>
      <c r="OB457" s="571"/>
      <c r="OC457" s="571"/>
      <c r="OD457" s="571"/>
      <c r="OE457" s="571"/>
      <c r="OF457" s="571"/>
      <c r="OG457" s="571"/>
      <c r="OH457" s="571"/>
      <c r="OI457" s="571"/>
      <c r="OJ457" s="571"/>
      <c r="OK457" s="571"/>
      <c r="OL457" s="571"/>
      <c r="OM457" s="571"/>
      <c r="ON457" s="571"/>
      <c r="OO457" s="571"/>
      <c r="OP457" s="571"/>
      <c r="OQ457" s="571"/>
      <c r="OR457" s="571"/>
      <c r="OS457" s="571"/>
      <c r="OT457" s="571"/>
      <c r="OU457" s="571"/>
      <c r="OV457" s="571"/>
      <c r="OW457" s="571"/>
      <c r="OX457" s="571"/>
      <c r="OY457" s="571"/>
      <c r="OZ457" s="571"/>
      <c r="PA457" s="571"/>
      <c r="PB457" s="571"/>
      <c r="PC457" s="571"/>
      <c r="PD457" s="571"/>
      <c r="PE457" s="571"/>
      <c r="PF457" s="571"/>
      <c r="PG457" s="571"/>
      <c r="PH457" s="571"/>
      <c r="PI457" s="571"/>
      <c r="PJ457" s="571"/>
      <c r="PK457" s="571"/>
      <c r="PL457" s="571"/>
      <c r="PM457" s="571"/>
      <c r="PN457" s="571"/>
      <c r="PO457" s="571"/>
      <c r="PP457" s="571"/>
      <c r="PQ457" s="571"/>
      <c r="PR457" s="571"/>
      <c r="PS457" s="571"/>
      <c r="PT457" s="571"/>
      <c r="PU457" s="571"/>
      <c r="PV457" s="571"/>
      <c r="PW457" s="571"/>
      <c r="PX457" s="571"/>
      <c r="PY457" s="571"/>
      <c r="PZ457" s="571"/>
      <c r="QA457" s="571"/>
      <c r="QB457" s="571"/>
      <c r="QC457" s="571"/>
      <c r="QD457" s="571"/>
      <c r="QE457" s="571"/>
      <c r="QF457" s="571"/>
      <c r="QG457" s="571"/>
      <c r="QH457" s="571"/>
      <c r="QI457" s="571"/>
      <c r="QJ457" s="571"/>
      <c r="QK457" s="571"/>
      <c r="QL457" s="571"/>
      <c r="QM457" s="571"/>
      <c r="QN457" s="571"/>
      <c r="QO457" s="571"/>
      <c r="QP457" s="571"/>
      <c r="QQ457" s="571"/>
      <c r="QR457" s="571"/>
      <c r="QS457" s="571"/>
      <c r="QT457" s="571"/>
      <c r="QU457" s="571"/>
      <c r="QV457" s="571"/>
      <c r="QW457" s="571"/>
      <c r="QX457" s="571"/>
      <c r="QY457" s="571"/>
      <c r="QZ457" s="571"/>
      <c r="RA457" s="571"/>
      <c r="RB457" s="571"/>
      <c r="RC457" s="571"/>
      <c r="RD457" s="571"/>
      <c r="RE457" s="571"/>
      <c r="RF457" s="571"/>
      <c r="RG457" s="571"/>
      <c r="RH457" s="571"/>
      <c r="RI457" s="571"/>
      <c r="RJ457" s="571"/>
      <c r="RK457" s="571"/>
      <c r="RL457" s="571"/>
      <c r="RM457" s="571"/>
      <c r="RN457" s="571"/>
      <c r="RO457" s="571"/>
      <c r="RP457" s="571"/>
      <c r="RQ457" s="571"/>
      <c r="RR457" s="571"/>
      <c r="RS457" s="571"/>
      <c r="RT457" s="571"/>
      <c r="RU457" s="571"/>
      <c r="RV457" s="571"/>
      <c r="RW457" s="571"/>
      <c r="RX457" s="571"/>
      <c r="RY457" s="571"/>
      <c r="RZ457" s="571"/>
      <c r="SA457" s="571"/>
      <c r="SB457" s="571"/>
      <c r="SC457" s="571"/>
      <c r="SD457" s="571"/>
      <c r="SE457" s="571"/>
      <c r="SF457" s="571"/>
      <c r="SG457" s="571"/>
      <c r="SH457" s="571"/>
      <c r="SI457" s="571"/>
      <c r="SJ457" s="571"/>
      <c r="SK457" s="571"/>
      <c r="SL457" s="571"/>
      <c r="SM457" s="571"/>
      <c r="SN457" s="571"/>
      <c r="SO457" s="571"/>
      <c r="SP457" s="571"/>
      <c r="SQ457" s="571"/>
      <c r="SR457" s="571"/>
      <c r="SS457" s="571"/>
      <c r="ST457" s="571"/>
      <c r="SU457" s="571"/>
      <c r="SV457" s="571"/>
      <c r="SY457" s="571"/>
      <c r="SZ457" s="571"/>
      <c r="TA457" s="571"/>
      <c r="TB457" s="571"/>
      <c r="TC457" s="571"/>
      <c r="TD457" s="571"/>
      <c r="TE457" s="571"/>
      <c r="TF457" s="571"/>
      <c r="TG457" s="571"/>
      <c r="TH457" s="571"/>
      <c r="TI457" s="571"/>
      <c r="TJ457" s="571"/>
      <c r="TK457" s="571"/>
      <c r="TL457" s="571"/>
      <c r="TM457" s="571"/>
      <c r="TN457" s="571"/>
      <c r="TO457" s="571"/>
      <c r="TP457" s="571"/>
      <c r="TQ457" s="571"/>
      <c r="TR457" s="571"/>
      <c r="TS457" s="571"/>
      <c r="TT457" s="571"/>
      <c r="TU457" s="571"/>
      <c r="TV457" s="571"/>
      <c r="TW457" s="571"/>
      <c r="TX457" s="571"/>
      <c r="TY457" s="571"/>
      <c r="TZ457" s="571"/>
      <c r="UA457" s="571"/>
      <c r="UB457" s="571"/>
      <c r="UC457" s="571"/>
      <c r="UD457" s="571"/>
      <c r="UE457" s="571"/>
      <c r="UF457" s="571"/>
      <c r="UG457" s="571"/>
      <c r="UH457" s="571"/>
      <c r="UI457" s="571"/>
      <c r="UJ457" s="571"/>
      <c r="UK457" s="571"/>
      <c r="UL457" s="571"/>
      <c r="UM457" s="571"/>
      <c r="UN457" s="571"/>
      <c r="UO457" s="571"/>
      <c r="UP457" s="571"/>
      <c r="UQ457" s="571"/>
      <c r="UR457" s="571"/>
      <c r="US457" s="571"/>
      <c r="UT457" s="571"/>
      <c r="UU457" s="571"/>
      <c r="UV457" s="571"/>
      <c r="UW457" s="571"/>
      <c r="UX457" s="571"/>
      <c r="UY457" s="571"/>
      <c r="UZ457" s="571"/>
      <c r="VA457" s="571"/>
      <c r="VB457" s="571"/>
      <c r="VC457" s="571"/>
      <c r="VD457" s="571"/>
      <c r="VE457" s="571"/>
      <c r="VF457" s="571"/>
      <c r="VG457" s="571"/>
      <c r="VH457" s="571"/>
      <c r="VI457" s="571"/>
      <c r="VJ457" s="571"/>
      <c r="VK457" s="571"/>
      <c r="VL457" s="571"/>
      <c r="VM457" s="571"/>
      <c r="VN457" s="571"/>
      <c r="VO457" s="571"/>
      <c r="VP457" s="571"/>
      <c r="VQ457" s="571"/>
      <c r="VR457" s="571"/>
      <c r="VS457" s="571"/>
      <c r="VT457" s="571"/>
      <c r="VU457" s="571"/>
      <c r="VV457" s="571"/>
      <c r="VW457" s="571"/>
      <c r="VX457" s="571"/>
      <c r="VY457" s="571"/>
      <c r="VZ457" s="571"/>
      <c r="WA457" s="571"/>
      <c r="WB457" s="571"/>
      <c r="WC457" s="571"/>
      <c r="WD457" s="571"/>
      <c r="WE457" s="571"/>
      <c r="WF457" s="571"/>
      <c r="WG457" s="571"/>
      <c r="WH457" s="571"/>
      <c r="WI457" s="571"/>
      <c r="WJ457" s="571"/>
      <c r="WK457" s="571"/>
      <c r="WL457" s="571"/>
      <c r="WM457" s="571"/>
      <c r="WN457" s="571"/>
      <c r="WO457" s="571"/>
      <c r="WP457" s="571"/>
      <c r="WQ457" s="571"/>
      <c r="WR457" s="571"/>
      <c r="WS457" s="571"/>
      <c r="WT457" s="571"/>
      <c r="WU457" s="571"/>
      <c r="WV457" s="571"/>
      <c r="WW457" s="571"/>
      <c r="WX457" s="571"/>
      <c r="WY457" s="571"/>
      <c r="WZ457" s="571"/>
      <c r="XA457" s="571"/>
      <c r="XB457" s="571"/>
      <c r="XC457" s="571"/>
      <c r="XD457" s="571"/>
      <c r="XE457" s="571"/>
      <c r="XF457" s="571"/>
      <c r="XG457" s="571"/>
      <c r="XH457" s="571"/>
      <c r="XI457" s="571"/>
      <c r="XJ457" s="571"/>
      <c r="XK457" s="571"/>
      <c r="XL457" s="571"/>
      <c r="XM457" s="571"/>
      <c r="XN457" s="571"/>
      <c r="XO457" s="571"/>
      <c r="XP457" s="571"/>
      <c r="XQ457" s="571"/>
      <c r="XR457" s="571"/>
      <c r="XS457" s="571"/>
      <c r="XT457" s="571"/>
      <c r="XU457" s="571"/>
      <c r="XV457" s="571"/>
      <c r="XW457" s="571"/>
      <c r="XX457" s="571"/>
      <c r="XY457" s="571"/>
      <c r="XZ457" s="571"/>
      <c r="YA457" s="571"/>
      <c r="YB457" s="571"/>
      <c r="YC457" s="571"/>
      <c r="YD457" s="571"/>
      <c r="YE457" s="571"/>
      <c r="YF457" s="571"/>
      <c r="YG457" s="571"/>
      <c r="YH457" s="571"/>
      <c r="YI457" s="571"/>
      <c r="YJ457" s="571"/>
      <c r="YK457" s="571"/>
      <c r="YL457" s="571"/>
      <c r="YM457" s="571"/>
      <c r="YN457" s="571"/>
      <c r="YO457" s="571"/>
      <c r="YP457" s="571"/>
      <c r="YQ457" s="571"/>
      <c r="YR457" s="571"/>
      <c r="YS457" s="571"/>
      <c r="YT457" s="571"/>
      <c r="YU457" s="571"/>
      <c r="YV457" s="571"/>
      <c r="YW457" s="571"/>
      <c r="YX457" s="571"/>
      <c r="YY457" s="571"/>
      <c r="YZ457" s="571"/>
      <c r="ZA457" s="571"/>
      <c r="ZB457" s="571"/>
      <c r="ZC457" s="571"/>
      <c r="ZD457" s="571"/>
      <c r="ZE457" s="571"/>
      <c r="ZF457" s="571"/>
      <c r="ZG457" s="571"/>
      <c r="ZH457" s="571"/>
      <c r="ZI457" s="571"/>
      <c r="ZJ457" s="571"/>
      <c r="ZK457" s="571"/>
      <c r="ZL457" s="571"/>
      <c r="ZM457" s="571"/>
      <c r="ZN457" s="571"/>
      <c r="ZO457" s="571"/>
      <c r="ZP457" s="571"/>
      <c r="ZQ457" s="571"/>
      <c r="ZR457" s="571"/>
      <c r="ZS457" s="571"/>
      <c r="ZT457" s="571"/>
      <c r="ZU457" s="571"/>
      <c r="ZV457" s="571"/>
      <c r="ZW457" s="571"/>
      <c r="ZX457" s="571"/>
      <c r="ZY457" s="571"/>
      <c r="ZZ457" s="571"/>
      <c r="AAA457" s="571"/>
      <c r="AAB457" s="571"/>
      <c r="AAC457" s="571"/>
      <c r="AAD457" s="571"/>
      <c r="AAE457" s="571"/>
      <c r="AAF457" s="571"/>
      <c r="AAG457" s="571"/>
      <c r="AAH457" s="571"/>
      <c r="AAI457" s="571"/>
      <c r="AAJ457" s="571"/>
      <c r="AAK457" s="571"/>
      <c r="AAL457" s="571"/>
      <c r="AAM457" s="571"/>
      <c r="AAN457" s="571"/>
      <c r="AAO457" s="571"/>
      <c r="AAP457" s="571"/>
      <c r="AAQ457" s="571"/>
      <c r="AAR457" s="571"/>
      <c r="AAS457" s="571"/>
      <c r="AAT457" s="571"/>
      <c r="AAU457" s="571"/>
      <c r="AAV457" s="571"/>
      <c r="AAW457" s="571"/>
      <c r="AAX457" s="571"/>
      <c r="AAY457" s="571"/>
      <c r="AAZ457" s="571"/>
      <c r="ABA457" s="571"/>
      <c r="ABB457" s="571"/>
      <c r="ABC457" s="571"/>
      <c r="ABD457" s="571"/>
      <c r="ABE457" s="571"/>
      <c r="ABF457" s="571"/>
      <c r="ABG457" s="571"/>
      <c r="ABH457" s="571"/>
      <c r="ABI457" s="571"/>
      <c r="ABJ457" s="571"/>
      <c r="ABK457" s="571"/>
      <c r="ABL457" s="571"/>
      <c r="ABM457" s="571"/>
      <c r="ABN457" s="571"/>
      <c r="ABO457" s="571"/>
      <c r="ABP457" s="571"/>
      <c r="ABQ457" s="571"/>
      <c r="ABR457" s="571"/>
      <c r="ABS457" s="571"/>
      <c r="ABT457" s="571"/>
      <c r="ABU457" s="571"/>
      <c r="ABV457" s="571"/>
      <c r="ABW457" s="571"/>
      <c r="ABX457" s="571"/>
      <c r="ABY457" s="571"/>
      <c r="ABZ457" s="571"/>
      <c r="ACA457" s="571"/>
      <c r="ACB457" s="571"/>
      <c r="ACC457" s="571"/>
      <c r="ACD457" s="571"/>
      <c r="ACE457" s="571"/>
      <c r="ACF457" s="571"/>
      <c r="ACG457" s="571"/>
      <c r="ACH457" s="571"/>
      <c r="ACI457" s="571"/>
      <c r="ACJ457" s="571"/>
      <c r="ACK457" s="571"/>
      <c r="ACL457" s="571"/>
      <c r="ACM457" s="571"/>
      <c r="ACN457" s="571"/>
      <c r="ACO457" s="571"/>
      <c r="ACP457" s="571"/>
      <c r="ACQ457" s="571"/>
      <c r="ACR457" s="571"/>
      <c r="ACU457" s="571"/>
      <c r="ACV457" s="571"/>
      <c r="ACW457" s="571"/>
      <c r="ACX457" s="571"/>
      <c r="ACY457" s="571"/>
      <c r="ACZ457" s="571"/>
      <c r="ADA457" s="571"/>
      <c r="ADB457" s="571"/>
      <c r="ADC457" s="571"/>
      <c r="ADD457" s="571"/>
      <c r="ADE457" s="571"/>
      <c r="ADF457" s="571"/>
      <c r="ADG457" s="571"/>
      <c r="ADH457" s="571"/>
      <c r="ADI457" s="571"/>
      <c r="ADJ457" s="571"/>
      <c r="ADK457" s="571"/>
      <c r="ADL457" s="571"/>
      <c r="ADM457" s="571"/>
      <c r="ADN457" s="571"/>
      <c r="ADO457" s="571"/>
      <c r="ADP457" s="571"/>
      <c r="ADQ457" s="571"/>
      <c r="ADR457" s="571"/>
      <c r="ADS457" s="571"/>
      <c r="ADT457" s="571"/>
      <c r="ADU457" s="571"/>
      <c r="ADV457" s="571"/>
      <c r="ADW457" s="571"/>
      <c r="ADX457" s="571"/>
      <c r="ADY457" s="571"/>
      <c r="ADZ457" s="571"/>
      <c r="AEA457" s="571"/>
      <c r="AEB457" s="571"/>
      <c r="AEC457" s="571"/>
      <c r="AED457" s="571"/>
      <c r="AEE457" s="571"/>
      <c r="AEF457" s="571"/>
      <c r="AEG457" s="571"/>
      <c r="AEH457" s="571"/>
      <c r="AEI457" s="571"/>
      <c r="AEJ457" s="571"/>
      <c r="AEK457" s="571"/>
      <c r="AEL457" s="571"/>
      <c r="AEM457" s="571"/>
      <c r="AEN457" s="571"/>
      <c r="AEO457" s="571"/>
      <c r="AEP457" s="571"/>
      <c r="AEQ457" s="571"/>
      <c r="AER457" s="571"/>
      <c r="AES457" s="571"/>
      <c r="AET457" s="571"/>
      <c r="AEU457" s="571"/>
      <c r="AEV457" s="571"/>
      <c r="AEW457" s="571"/>
      <c r="AEX457" s="571"/>
      <c r="AEY457" s="571"/>
      <c r="AEZ457" s="571"/>
      <c r="AFA457" s="571"/>
      <c r="AFB457" s="571"/>
      <c r="AFC457" s="571"/>
      <c r="AFD457" s="571"/>
      <c r="AFE457" s="571"/>
      <c r="AFF457" s="571"/>
      <c r="AFG457" s="571"/>
      <c r="AFH457" s="571"/>
      <c r="AFI457" s="571"/>
      <c r="AFJ457" s="571"/>
      <c r="AFK457" s="571"/>
      <c r="AFL457" s="571"/>
      <c r="AFM457" s="571"/>
      <c r="AFN457" s="571"/>
      <c r="AFO457" s="571"/>
      <c r="AFP457" s="571"/>
      <c r="AFQ457" s="571"/>
      <c r="AFR457" s="571"/>
      <c r="AFS457" s="571"/>
      <c r="AFT457" s="571"/>
      <c r="AFU457" s="571"/>
      <c r="AFV457" s="571"/>
      <c r="AFW457" s="571"/>
      <c r="AFX457" s="571"/>
      <c r="AFY457" s="571"/>
      <c r="AFZ457" s="571"/>
      <c r="AGA457" s="571"/>
      <c r="AGB457" s="571"/>
      <c r="AGC457" s="571"/>
      <c r="AGD457" s="571"/>
      <c r="AGE457" s="571"/>
      <c r="AGF457" s="571"/>
      <c r="AGG457" s="571"/>
      <c r="AGH457" s="571"/>
      <c r="AGI457" s="571"/>
      <c r="AGJ457" s="571"/>
      <c r="AGK457" s="571"/>
      <c r="AGL457" s="571"/>
      <c r="AGM457" s="571"/>
      <c r="AGN457" s="571"/>
      <c r="AGO457" s="571"/>
      <c r="AGP457" s="571"/>
      <c r="AGQ457" s="571"/>
      <c r="AGR457" s="571"/>
      <c r="AGS457" s="571"/>
      <c r="AGT457" s="571"/>
      <c r="AGU457" s="571"/>
      <c r="AGV457" s="571"/>
      <c r="AGW457" s="571"/>
      <c r="AGX457" s="571"/>
      <c r="AGY457" s="571"/>
      <c r="AGZ457" s="571"/>
      <c r="AHA457" s="571"/>
      <c r="AHB457" s="571"/>
      <c r="AHC457" s="571"/>
      <c r="AHD457" s="571"/>
      <c r="AHE457" s="571"/>
      <c r="AHF457" s="571"/>
      <c r="AHG457" s="571"/>
      <c r="AHH457" s="571"/>
      <c r="AHI457" s="571"/>
      <c r="AHJ457" s="571"/>
      <c r="AHK457" s="571"/>
      <c r="AHL457" s="571"/>
      <c r="AHM457" s="571"/>
      <c r="AHN457" s="571"/>
      <c r="AHO457" s="571"/>
      <c r="AHP457" s="571"/>
      <c r="AHQ457" s="571"/>
      <c r="AHR457" s="571"/>
      <c r="AHS457" s="571"/>
      <c r="AHT457" s="571"/>
      <c r="AHU457" s="571"/>
      <c r="AHV457" s="571"/>
      <c r="AHW457" s="571"/>
      <c r="AHX457" s="571"/>
      <c r="AHY457" s="571"/>
      <c r="AHZ457" s="571"/>
      <c r="AIA457" s="571"/>
      <c r="AIB457" s="571"/>
      <c r="AIC457" s="571"/>
      <c r="AID457" s="571"/>
      <c r="AIE457" s="571"/>
      <c r="AIF457" s="571"/>
      <c r="AIG457" s="571"/>
      <c r="AIH457" s="571"/>
      <c r="AII457" s="571"/>
      <c r="AIJ457" s="571"/>
      <c r="AIK457" s="571"/>
      <c r="AIL457" s="571"/>
      <c r="AIM457" s="571"/>
      <c r="AIN457" s="571"/>
      <c r="AIO457" s="571"/>
      <c r="AIP457" s="571"/>
      <c r="AIQ457" s="571"/>
      <c r="AIR457" s="571"/>
      <c r="AIS457" s="571"/>
      <c r="AIT457" s="571"/>
      <c r="AIU457" s="571"/>
      <c r="AIV457" s="571"/>
      <c r="AIW457" s="571"/>
      <c r="AIX457" s="571"/>
      <c r="AIY457" s="571"/>
      <c r="AIZ457" s="571"/>
      <c r="AJA457" s="571"/>
      <c r="AJB457" s="571"/>
      <c r="AJC457" s="571"/>
      <c r="AJD457" s="571"/>
      <c r="AJE457" s="571"/>
      <c r="AJF457" s="571"/>
      <c r="AJG457" s="571"/>
      <c r="AJH457" s="571"/>
      <c r="AJI457" s="571"/>
      <c r="AJJ457" s="571"/>
      <c r="AJK457" s="571"/>
      <c r="AJL457" s="571"/>
      <c r="AJM457" s="571"/>
      <c r="AJN457" s="571"/>
      <c r="AJO457" s="571"/>
      <c r="AJP457" s="571"/>
      <c r="AJQ457" s="571"/>
      <c r="AJR457" s="571"/>
      <c r="AJS457" s="571"/>
      <c r="AJT457" s="571"/>
      <c r="AJU457" s="571"/>
      <c r="AJV457" s="571"/>
      <c r="AJW457" s="571"/>
      <c r="AJX457" s="571"/>
      <c r="AJY457" s="571"/>
      <c r="AJZ457" s="571"/>
      <c r="AKA457" s="571"/>
      <c r="AKB457" s="571"/>
      <c r="AKC457" s="571"/>
      <c r="AKD457" s="571"/>
      <c r="AKE457" s="571"/>
      <c r="AKF457" s="571"/>
      <c r="AKG457" s="571"/>
      <c r="AKH457" s="571"/>
      <c r="AKI457" s="571"/>
      <c r="AKJ457" s="571"/>
      <c r="AKK457" s="571"/>
      <c r="AKL457" s="571"/>
      <c r="AKM457" s="571"/>
      <c r="AKN457" s="571"/>
      <c r="AKO457" s="571"/>
      <c r="AKP457" s="571"/>
      <c r="AKQ457" s="571"/>
      <c r="AKR457" s="571"/>
      <c r="AKS457" s="571"/>
      <c r="AKT457" s="571"/>
      <c r="AKU457" s="571"/>
      <c r="AKV457" s="571"/>
      <c r="AKW457" s="571"/>
      <c r="AKX457" s="571"/>
      <c r="AKY457" s="571"/>
      <c r="AKZ457" s="571"/>
      <c r="ALA457" s="571"/>
      <c r="ALB457" s="571"/>
      <c r="ALC457" s="571"/>
      <c r="ALD457" s="571"/>
      <c r="ALE457" s="571"/>
      <c r="ALF457" s="571"/>
      <c r="ALG457" s="571"/>
      <c r="ALH457" s="571"/>
      <c r="ALI457" s="571"/>
      <c r="ALJ457" s="571"/>
      <c r="ALK457" s="571"/>
      <c r="ALL457" s="571"/>
      <c r="ALM457" s="571"/>
      <c r="ALN457" s="571"/>
      <c r="ALO457" s="571"/>
      <c r="ALP457" s="571"/>
      <c r="ALQ457" s="571"/>
      <c r="ALR457" s="571"/>
      <c r="ALS457" s="571"/>
      <c r="ALT457" s="571"/>
      <c r="ALU457" s="571"/>
      <c r="ALV457" s="571"/>
      <c r="ALW457" s="571"/>
      <c r="ALX457" s="571"/>
      <c r="ALY457" s="571"/>
      <c r="ALZ457" s="571"/>
      <c r="AMA457" s="571"/>
      <c r="AMB457" s="571"/>
      <c r="AMC457" s="571"/>
      <c r="AMD457" s="571"/>
      <c r="AME457" s="571"/>
      <c r="AMF457" s="571"/>
      <c r="AMG457" s="571"/>
      <c r="AMH457" s="571"/>
      <c r="AMI457" s="571"/>
      <c r="AMJ457" s="571"/>
      <c r="AMK457" s="571"/>
      <c r="AML457" s="571"/>
      <c r="AMM457" s="571"/>
      <c r="AMN457" s="571"/>
      <c r="AMQ457" s="571"/>
      <c r="AMR457" s="571"/>
      <c r="AMS457" s="571"/>
      <c r="AMT457" s="571"/>
      <c r="AMU457" s="571"/>
      <c r="AMV457" s="571"/>
      <c r="AMW457" s="571"/>
      <c r="AMX457" s="571"/>
      <c r="AMY457" s="571"/>
      <c r="AMZ457" s="571"/>
      <c r="ANA457" s="571"/>
      <c r="ANB457" s="571"/>
      <c r="ANC457" s="571"/>
      <c r="AND457" s="571"/>
      <c r="ANE457" s="571"/>
      <c r="ANF457" s="571"/>
      <c r="ANG457" s="571"/>
      <c r="ANH457" s="571"/>
      <c r="ANI457" s="571"/>
      <c r="ANJ457" s="571"/>
      <c r="ANK457" s="571"/>
      <c r="ANL457" s="571"/>
      <c r="ANM457" s="571"/>
      <c r="ANN457" s="571"/>
      <c r="ANO457" s="571"/>
      <c r="ANP457" s="571"/>
      <c r="ANQ457" s="571"/>
      <c r="ANR457" s="571"/>
      <c r="ANS457" s="571"/>
      <c r="ANT457" s="571"/>
      <c r="ANU457" s="571"/>
      <c r="ANV457" s="571"/>
      <c r="ANW457" s="571"/>
      <c r="ANX457" s="571"/>
      <c r="ANY457" s="571"/>
      <c r="ANZ457" s="571"/>
      <c r="AOA457" s="571"/>
      <c r="AOB457" s="571"/>
      <c r="AOC457" s="571"/>
      <c r="AOD457" s="571"/>
      <c r="AOE457" s="571"/>
      <c r="AOF457" s="571"/>
      <c r="AOG457" s="571"/>
      <c r="AOH457" s="571"/>
      <c r="AOI457" s="571"/>
      <c r="AOJ457" s="571"/>
      <c r="AOK457" s="571"/>
      <c r="AOL457" s="571"/>
      <c r="AOM457" s="571"/>
      <c r="AON457" s="571"/>
      <c r="AOO457" s="571"/>
      <c r="AOP457" s="571"/>
      <c r="AOQ457" s="571"/>
      <c r="AOR457" s="571"/>
      <c r="AOS457" s="571"/>
      <c r="AOT457" s="571"/>
      <c r="AOU457" s="571"/>
      <c r="AOV457" s="571"/>
      <c r="AOW457" s="571"/>
      <c r="AOX457" s="571"/>
      <c r="AOY457" s="571"/>
      <c r="AOZ457" s="571"/>
      <c r="APA457" s="571"/>
      <c r="APB457" s="571"/>
      <c r="APC457" s="571"/>
      <c r="APD457" s="571"/>
      <c r="APE457" s="571"/>
      <c r="APF457" s="571"/>
      <c r="APG457" s="571"/>
      <c r="APH457" s="571"/>
      <c r="API457" s="571"/>
      <c r="APJ457" s="571"/>
      <c r="APK457" s="571"/>
      <c r="APL457" s="571"/>
      <c r="APM457" s="571"/>
      <c r="APN457" s="571"/>
      <c r="APO457" s="571"/>
      <c r="APP457" s="571"/>
      <c r="APQ457" s="571"/>
      <c r="APR457" s="571"/>
      <c r="APS457" s="571"/>
      <c r="APT457" s="571"/>
      <c r="APU457" s="571"/>
      <c r="APV457" s="571"/>
      <c r="APW457" s="571"/>
      <c r="APX457" s="571"/>
      <c r="APY457" s="571"/>
      <c r="APZ457" s="571"/>
      <c r="AQA457" s="571"/>
      <c r="AQB457" s="571"/>
      <c r="AQC457" s="571"/>
      <c r="AQD457" s="571"/>
      <c r="AQE457" s="571"/>
      <c r="AQF457" s="571"/>
      <c r="AQG457" s="571"/>
      <c r="AQH457" s="571"/>
      <c r="AQI457" s="571"/>
      <c r="AQJ457" s="571"/>
      <c r="AQK457" s="571"/>
      <c r="AQL457" s="571"/>
      <c r="AQM457" s="571"/>
      <c r="AQN457" s="571"/>
      <c r="AQO457" s="571"/>
      <c r="AQP457" s="571"/>
      <c r="AQQ457" s="571"/>
      <c r="AQR457" s="571"/>
      <c r="AQS457" s="571"/>
      <c r="AQT457" s="571"/>
      <c r="AQU457" s="571"/>
      <c r="AQV457" s="571"/>
      <c r="AQW457" s="571"/>
      <c r="AQX457" s="571"/>
      <c r="AQY457" s="571"/>
      <c r="AQZ457" s="571"/>
      <c r="ARA457" s="571"/>
      <c r="ARB457" s="571"/>
      <c r="ARC457" s="571"/>
      <c r="ARD457" s="571"/>
      <c r="ARE457" s="571"/>
      <c r="ARF457" s="571"/>
      <c r="ARG457" s="571"/>
      <c r="ARH457" s="571"/>
      <c r="ARI457" s="571"/>
      <c r="ARJ457" s="571"/>
      <c r="ARK457" s="571"/>
      <c r="ARL457" s="571"/>
      <c r="ARM457" s="571"/>
      <c r="ARN457" s="571"/>
      <c r="ARO457" s="571"/>
      <c r="ARP457" s="571"/>
      <c r="ARQ457" s="571"/>
      <c r="ARR457" s="571"/>
      <c r="ARS457" s="571"/>
      <c r="ART457" s="571"/>
      <c r="ARU457" s="571"/>
      <c r="ARV457" s="571"/>
      <c r="ARW457" s="571"/>
      <c r="ARX457" s="571"/>
      <c r="ARY457" s="571"/>
      <c r="ARZ457" s="571"/>
      <c r="ASA457" s="571"/>
      <c r="ASB457" s="571"/>
      <c r="ASC457" s="571"/>
      <c r="ASD457" s="571"/>
      <c r="ASE457" s="571"/>
      <c r="ASF457" s="571"/>
      <c r="ASG457" s="571"/>
      <c r="ASH457" s="571"/>
      <c r="ASI457" s="571"/>
      <c r="ASJ457" s="571"/>
      <c r="ASK457" s="571"/>
      <c r="ASL457" s="571"/>
      <c r="ASM457" s="571"/>
      <c r="ASN457" s="571"/>
      <c r="ASO457" s="571"/>
      <c r="ASP457" s="571"/>
      <c r="ASQ457" s="571"/>
      <c r="ASR457" s="571"/>
      <c r="ASS457" s="571"/>
      <c r="AST457" s="571"/>
      <c r="ASU457" s="571"/>
      <c r="ASV457" s="571"/>
      <c r="ASW457" s="571"/>
      <c r="ASX457" s="571"/>
      <c r="ASY457" s="571"/>
      <c r="ASZ457" s="571"/>
      <c r="ATA457" s="571"/>
      <c r="ATB457" s="571"/>
      <c r="ATC457" s="571"/>
      <c r="ATD457" s="571"/>
      <c r="ATE457" s="571"/>
      <c r="ATF457" s="571"/>
      <c r="ATG457" s="571"/>
      <c r="ATH457" s="571"/>
      <c r="ATI457" s="571"/>
      <c r="ATJ457" s="571"/>
      <c r="ATK457" s="571"/>
      <c r="ATL457" s="571"/>
      <c r="ATM457" s="571"/>
      <c r="ATN457" s="571"/>
      <c r="ATO457" s="571"/>
      <c r="ATP457" s="571"/>
      <c r="ATQ457" s="571"/>
      <c r="ATR457" s="571"/>
      <c r="ATS457" s="571"/>
      <c r="ATT457" s="571"/>
      <c r="ATU457" s="571"/>
      <c r="ATV457" s="571"/>
      <c r="ATW457" s="571"/>
      <c r="ATX457" s="571"/>
      <c r="ATY457" s="571"/>
      <c r="ATZ457" s="571"/>
      <c r="AUA457" s="571"/>
      <c r="AUB457" s="571"/>
      <c r="AUC457" s="571"/>
      <c r="AUD457" s="571"/>
      <c r="AUE457" s="571"/>
      <c r="AUF457" s="571"/>
      <c r="AUG457" s="571"/>
      <c r="AUH457" s="571"/>
      <c r="AUI457" s="571"/>
      <c r="AUJ457" s="571"/>
      <c r="AUK457" s="571"/>
      <c r="AUL457" s="571"/>
      <c r="AUM457" s="571"/>
      <c r="AUN457" s="571"/>
      <c r="AUO457" s="571"/>
      <c r="AUP457" s="571"/>
      <c r="AUQ457" s="571"/>
      <c r="AUR457" s="571"/>
      <c r="AUS457" s="571"/>
      <c r="AUT457" s="571"/>
      <c r="AUU457" s="571"/>
      <c r="AUV457" s="571"/>
      <c r="AUW457" s="571"/>
      <c r="AUX457" s="571"/>
      <c r="AUY457" s="571"/>
      <c r="AUZ457" s="571"/>
      <c r="AVA457" s="571"/>
      <c r="AVB457" s="571"/>
      <c r="AVC457" s="571"/>
      <c r="AVD457" s="571"/>
      <c r="AVE457" s="571"/>
      <c r="AVF457" s="571"/>
      <c r="AVG457" s="571"/>
      <c r="AVH457" s="571"/>
      <c r="AVI457" s="571"/>
      <c r="AVJ457" s="571"/>
      <c r="AVK457" s="571"/>
      <c r="AVL457" s="571"/>
      <c r="AVM457" s="571"/>
      <c r="AVN457" s="571"/>
      <c r="AVO457" s="571"/>
      <c r="AVP457" s="571"/>
      <c r="AVQ457" s="571"/>
      <c r="AVR457" s="571"/>
      <c r="AVS457" s="571"/>
      <c r="AVT457" s="571"/>
      <c r="AVU457" s="571"/>
      <c r="AVV457" s="571"/>
      <c r="AVW457" s="571"/>
      <c r="AVX457" s="571"/>
      <c r="AVY457" s="571"/>
      <c r="AVZ457" s="571"/>
      <c r="AWA457" s="571"/>
      <c r="AWB457" s="571"/>
      <c r="AWC457" s="571"/>
      <c r="AWD457" s="571"/>
      <c r="AWE457" s="571"/>
      <c r="AWF457" s="571"/>
      <c r="AWG457" s="571"/>
      <c r="AWH457" s="571"/>
      <c r="AWI457" s="571"/>
      <c r="AWJ457" s="571"/>
      <c r="AWM457" s="571"/>
      <c r="AWN457" s="571"/>
      <c r="AWO457" s="571"/>
      <c r="AWP457" s="571"/>
      <c r="AWQ457" s="571"/>
      <c r="AWR457" s="571"/>
      <c r="AWS457" s="571"/>
      <c r="AWT457" s="571"/>
      <c r="AWU457" s="571"/>
      <c r="AWV457" s="571"/>
      <c r="AWW457" s="571"/>
      <c r="AWX457" s="571"/>
      <c r="AWY457" s="571"/>
      <c r="AWZ457" s="571"/>
      <c r="AXA457" s="571"/>
      <c r="AXB457" s="571"/>
      <c r="AXC457" s="571"/>
      <c r="AXD457" s="571"/>
      <c r="AXE457" s="571"/>
      <c r="AXF457" s="571"/>
      <c r="AXG457" s="571"/>
      <c r="AXH457" s="571"/>
      <c r="AXI457" s="571"/>
      <c r="AXJ457" s="571"/>
      <c r="AXK457" s="571"/>
      <c r="AXL457" s="571"/>
      <c r="AXM457" s="571"/>
      <c r="AXN457" s="571"/>
      <c r="AXO457" s="571"/>
      <c r="AXP457" s="571"/>
      <c r="AXQ457" s="571"/>
      <c r="AXR457" s="571"/>
      <c r="AXS457" s="571"/>
      <c r="AXT457" s="571"/>
      <c r="AXU457" s="571"/>
      <c r="AXV457" s="571"/>
      <c r="AXW457" s="571"/>
      <c r="AXX457" s="571"/>
      <c r="AXY457" s="571"/>
      <c r="AXZ457" s="571"/>
      <c r="AYA457" s="571"/>
      <c r="AYB457" s="571"/>
      <c r="AYC457" s="571"/>
      <c r="AYD457" s="571"/>
      <c r="AYE457" s="571"/>
      <c r="AYF457" s="571"/>
      <c r="AYG457" s="571"/>
      <c r="AYH457" s="571"/>
      <c r="AYI457" s="571"/>
      <c r="AYJ457" s="571"/>
      <c r="AYK457" s="571"/>
      <c r="AYL457" s="571"/>
      <c r="AYM457" s="571"/>
      <c r="AYN457" s="571"/>
      <c r="AYO457" s="571"/>
      <c r="AYP457" s="571"/>
      <c r="AYQ457" s="571"/>
      <c r="AYR457" s="571"/>
      <c r="AYS457" s="571"/>
      <c r="AYT457" s="571"/>
      <c r="AYU457" s="571"/>
      <c r="AYV457" s="571"/>
      <c r="AYW457" s="571"/>
      <c r="AYX457" s="571"/>
      <c r="AYY457" s="571"/>
      <c r="AYZ457" s="571"/>
      <c r="AZA457" s="571"/>
      <c r="AZB457" s="571"/>
      <c r="AZC457" s="571"/>
      <c r="AZD457" s="571"/>
      <c r="AZE457" s="571"/>
      <c r="AZF457" s="571"/>
      <c r="AZG457" s="571"/>
      <c r="AZH457" s="571"/>
      <c r="AZI457" s="571"/>
      <c r="AZJ457" s="571"/>
      <c r="AZK457" s="571"/>
      <c r="AZL457" s="571"/>
      <c r="AZM457" s="571"/>
      <c r="AZN457" s="571"/>
      <c r="AZO457" s="571"/>
      <c r="AZP457" s="571"/>
      <c r="AZQ457" s="571"/>
      <c r="AZR457" s="571"/>
      <c r="AZS457" s="571"/>
      <c r="AZT457" s="571"/>
      <c r="AZU457" s="571"/>
      <c r="AZV457" s="571"/>
      <c r="AZW457" s="571"/>
      <c r="AZX457" s="571"/>
      <c r="AZY457" s="571"/>
      <c r="AZZ457" s="571"/>
      <c r="BAA457" s="571"/>
      <c r="BAB457" s="571"/>
      <c r="BAC457" s="571"/>
      <c r="BAD457" s="571"/>
      <c r="BAE457" s="571"/>
      <c r="BAF457" s="571"/>
      <c r="BAG457" s="571"/>
      <c r="BAH457" s="571"/>
      <c r="BAI457" s="571"/>
      <c r="BAJ457" s="571"/>
      <c r="BAK457" s="571"/>
      <c r="BAL457" s="571"/>
      <c r="BAM457" s="571"/>
      <c r="BAN457" s="571"/>
      <c r="BAO457" s="571"/>
      <c r="BAP457" s="571"/>
      <c r="BAQ457" s="571"/>
      <c r="BAR457" s="571"/>
      <c r="BAS457" s="571"/>
      <c r="BAT457" s="571"/>
      <c r="BAU457" s="571"/>
      <c r="BAV457" s="571"/>
      <c r="BAW457" s="571"/>
      <c r="BAX457" s="571"/>
      <c r="BAY457" s="571"/>
      <c r="BAZ457" s="571"/>
      <c r="BBA457" s="571"/>
      <c r="BBB457" s="571"/>
      <c r="BBC457" s="571"/>
      <c r="BBD457" s="571"/>
      <c r="BBE457" s="571"/>
      <c r="BBF457" s="571"/>
      <c r="BBG457" s="571"/>
      <c r="BBH457" s="571"/>
      <c r="BBI457" s="571"/>
      <c r="BBJ457" s="571"/>
      <c r="BBK457" s="571"/>
      <c r="BBL457" s="571"/>
      <c r="BBM457" s="571"/>
      <c r="BBN457" s="571"/>
      <c r="BBO457" s="571"/>
      <c r="BBP457" s="571"/>
      <c r="BBQ457" s="571"/>
      <c r="BBR457" s="571"/>
      <c r="BBS457" s="571"/>
      <c r="BBT457" s="571"/>
      <c r="BBU457" s="571"/>
      <c r="BBV457" s="571"/>
      <c r="BBW457" s="571"/>
      <c r="BBX457" s="571"/>
      <c r="BBY457" s="571"/>
      <c r="BBZ457" s="571"/>
      <c r="BCA457" s="571"/>
      <c r="BCB457" s="571"/>
      <c r="BCC457" s="571"/>
      <c r="BCD457" s="571"/>
      <c r="BCE457" s="571"/>
      <c r="BCF457" s="571"/>
      <c r="BCG457" s="571"/>
      <c r="BCH457" s="571"/>
      <c r="BCI457" s="571"/>
      <c r="BCJ457" s="571"/>
      <c r="BCK457" s="571"/>
      <c r="BCL457" s="571"/>
      <c r="BCM457" s="571"/>
      <c r="BCN457" s="571"/>
      <c r="BCO457" s="571"/>
      <c r="BCP457" s="571"/>
      <c r="BCQ457" s="571"/>
      <c r="BCR457" s="571"/>
      <c r="BCS457" s="571"/>
      <c r="BCT457" s="571"/>
      <c r="BCU457" s="571"/>
      <c r="BCV457" s="571"/>
      <c r="BCW457" s="571"/>
      <c r="BCX457" s="571"/>
      <c r="BCY457" s="571"/>
      <c r="BCZ457" s="571"/>
      <c r="BDA457" s="571"/>
      <c r="BDB457" s="571"/>
      <c r="BDC457" s="571"/>
      <c r="BDD457" s="571"/>
      <c r="BDE457" s="571"/>
      <c r="BDF457" s="571"/>
      <c r="BDG457" s="571"/>
      <c r="BDH457" s="571"/>
      <c r="BDI457" s="571"/>
      <c r="BDJ457" s="571"/>
      <c r="BDK457" s="571"/>
      <c r="BDL457" s="571"/>
      <c r="BDM457" s="571"/>
      <c r="BDN457" s="571"/>
      <c r="BDO457" s="571"/>
      <c r="BDP457" s="571"/>
      <c r="BDQ457" s="571"/>
      <c r="BDR457" s="571"/>
      <c r="BDS457" s="571"/>
      <c r="BDT457" s="571"/>
      <c r="BDU457" s="571"/>
      <c r="BDV457" s="571"/>
      <c r="BDW457" s="571"/>
      <c r="BDX457" s="571"/>
      <c r="BDY457" s="571"/>
      <c r="BDZ457" s="571"/>
      <c r="BEA457" s="571"/>
      <c r="BEB457" s="571"/>
      <c r="BEC457" s="571"/>
      <c r="BED457" s="571"/>
      <c r="BEE457" s="571"/>
      <c r="BEF457" s="571"/>
      <c r="BEG457" s="571"/>
      <c r="BEH457" s="571"/>
      <c r="BEI457" s="571"/>
      <c r="BEJ457" s="571"/>
      <c r="BEK457" s="571"/>
      <c r="BEL457" s="571"/>
      <c r="BEM457" s="571"/>
      <c r="BEN457" s="571"/>
      <c r="BEO457" s="571"/>
      <c r="BEP457" s="571"/>
      <c r="BEQ457" s="571"/>
      <c r="BER457" s="571"/>
      <c r="BES457" s="571"/>
      <c r="BET457" s="571"/>
      <c r="BEU457" s="571"/>
      <c r="BEV457" s="571"/>
      <c r="BEW457" s="571"/>
      <c r="BEX457" s="571"/>
      <c r="BEY457" s="571"/>
      <c r="BEZ457" s="571"/>
      <c r="BFA457" s="571"/>
      <c r="BFB457" s="571"/>
      <c r="BFC457" s="571"/>
      <c r="BFD457" s="571"/>
      <c r="BFE457" s="571"/>
      <c r="BFF457" s="571"/>
      <c r="BFG457" s="571"/>
      <c r="BFH457" s="571"/>
      <c r="BFI457" s="571"/>
      <c r="BFJ457" s="571"/>
      <c r="BFK457" s="571"/>
      <c r="BFL457" s="571"/>
      <c r="BFM457" s="571"/>
      <c r="BFN457" s="571"/>
      <c r="BFO457" s="571"/>
      <c r="BFP457" s="571"/>
      <c r="BFQ457" s="571"/>
      <c r="BFR457" s="571"/>
      <c r="BFS457" s="571"/>
      <c r="BFT457" s="571"/>
      <c r="BFU457" s="571"/>
      <c r="BFV457" s="571"/>
      <c r="BFW457" s="571"/>
      <c r="BFX457" s="571"/>
      <c r="BFY457" s="571"/>
      <c r="BFZ457" s="571"/>
      <c r="BGA457" s="571"/>
      <c r="BGB457" s="571"/>
      <c r="BGC457" s="571"/>
      <c r="BGD457" s="571"/>
      <c r="BGE457" s="571"/>
      <c r="BGF457" s="571"/>
      <c r="BGI457" s="571"/>
      <c r="BGJ457" s="571"/>
      <c r="BGK457" s="571"/>
      <c r="BGL457" s="571"/>
      <c r="BGM457" s="571"/>
      <c r="BGN457" s="571"/>
      <c r="BGO457" s="571"/>
      <c r="BGP457" s="571"/>
      <c r="BGQ457" s="571"/>
      <c r="BGR457" s="571"/>
      <c r="BGS457" s="571"/>
      <c r="BGT457" s="571"/>
      <c r="BGU457" s="571"/>
      <c r="BGV457" s="571"/>
      <c r="BGW457" s="571"/>
      <c r="BGX457" s="571"/>
      <c r="BGY457" s="571"/>
      <c r="BGZ457" s="571"/>
      <c r="BHA457" s="571"/>
      <c r="BHB457" s="571"/>
      <c r="BHC457" s="571"/>
      <c r="BHD457" s="571"/>
      <c r="BHE457" s="571"/>
      <c r="BHF457" s="571"/>
      <c r="BHG457" s="571"/>
      <c r="BHH457" s="571"/>
      <c r="BHI457" s="571"/>
      <c r="BHJ457" s="571"/>
      <c r="BHK457" s="571"/>
      <c r="BHL457" s="571"/>
      <c r="BHM457" s="571"/>
      <c r="BHN457" s="571"/>
      <c r="BHO457" s="571"/>
      <c r="BHP457" s="571"/>
      <c r="BHQ457" s="571"/>
      <c r="BHR457" s="571"/>
      <c r="BHS457" s="571"/>
      <c r="BHT457" s="571"/>
      <c r="BHU457" s="571"/>
      <c r="BHV457" s="571"/>
      <c r="BHW457" s="571"/>
      <c r="BHX457" s="571"/>
      <c r="BHY457" s="571"/>
      <c r="BHZ457" s="571"/>
      <c r="BIA457" s="571"/>
      <c r="BIB457" s="571"/>
      <c r="BIC457" s="571"/>
      <c r="BID457" s="571"/>
      <c r="BIE457" s="571"/>
      <c r="BIF457" s="571"/>
      <c r="BIG457" s="571"/>
      <c r="BIH457" s="571"/>
      <c r="BII457" s="571"/>
      <c r="BIJ457" s="571"/>
      <c r="BIK457" s="571"/>
      <c r="BIL457" s="571"/>
      <c r="BIM457" s="571"/>
      <c r="BIN457" s="571"/>
      <c r="BIO457" s="571"/>
      <c r="BIP457" s="571"/>
      <c r="BIQ457" s="571"/>
      <c r="BIR457" s="571"/>
      <c r="BIS457" s="571"/>
      <c r="BIT457" s="571"/>
      <c r="BIU457" s="571"/>
      <c r="BIV457" s="571"/>
      <c r="BIW457" s="571"/>
      <c r="BIX457" s="571"/>
      <c r="BIY457" s="571"/>
      <c r="BIZ457" s="571"/>
      <c r="BJA457" s="571"/>
      <c r="BJB457" s="571"/>
      <c r="BJC457" s="571"/>
      <c r="BJD457" s="571"/>
      <c r="BJE457" s="571"/>
      <c r="BJF457" s="571"/>
      <c r="BJG457" s="571"/>
      <c r="BJH457" s="571"/>
      <c r="BJI457" s="571"/>
      <c r="BJJ457" s="571"/>
      <c r="BJK457" s="571"/>
      <c r="BJL457" s="571"/>
      <c r="BJM457" s="571"/>
      <c r="BJN457" s="571"/>
      <c r="BJO457" s="571"/>
      <c r="BJP457" s="571"/>
      <c r="BJQ457" s="571"/>
      <c r="BJR457" s="571"/>
      <c r="BJS457" s="571"/>
      <c r="BJT457" s="571"/>
      <c r="BJU457" s="571"/>
      <c r="BJV457" s="571"/>
      <c r="BJW457" s="571"/>
      <c r="BJX457" s="571"/>
      <c r="BJY457" s="571"/>
      <c r="BJZ457" s="571"/>
      <c r="BKA457" s="571"/>
      <c r="BKB457" s="571"/>
      <c r="BKC457" s="571"/>
      <c r="BKD457" s="571"/>
      <c r="BKE457" s="571"/>
      <c r="BKF457" s="571"/>
      <c r="BKG457" s="571"/>
      <c r="BKH457" s="571"/>
      <c r="BKI457" s="571"/>
      <c r="BKJ457" s="571"/>
      <c r="BKK457" s="571"/>
      <c r="BKL457" s="571"/>
      <c r="BKM457" s="571"/>
      <c r="BKN457" s="571"/>
      <c r="BKO457" s="571"/>
      <c r="BKP457" s="571"/>
      <c r="BKQ457" s="571"/>
      <c r="BKR457" s="571"/>
      <c r="BKS457" s="571"/>
      <c r="BKT457" s="571"/>
      <c r="BKU457" s="571"/>
      <c r="BKV457" s="571"/>
      <c r="BKW457" s="571"/>
      <c r="BKX457" s="571"/>
      <c r="BKY457" s="571"/>
      <c r="BKZ457" s="571"/>
      <c r="BLA457" s="571"/>
      <c r="BLB457" s="571"/>
      <c r="BLC457" s="571"/>
      <c r="BLD457" s="571"/>
      <c r="BLE457" s="571"/>
      <c r="BLF457" s="571"/>
      <c r="BLG457" s="571"/>
      <c r="BLH457" s="571"/>
      <c r="BLI457" s="571"/>
      <c r="BLJ457" s="571"/>
      <c r="BLK457" s="571"/>
      <c r="BLL457" s="571"/>
      <c r="BLM457" s="571"/>
      <c r="BLN457" s="571"/>
      <c r="BLO457" s="571"/>
      <c r="BLP457" s="571"/>
      <c r="BLQ457" s="571"/>
      <c r="BLR457" s="571"/>
      <c r="BLS457" s="571"/>
      <c r="BLT457" s="571"/>
      <c r="BLU457" s="571"/>
      <c r="BLV457" s="571"/>
      <c r="BLW457" s="571"/>
      <c r="BLX457" s="571"/>
      <c r="BLY457" s="571"/>
      <c r="BLZ457" s="571"/>
      <c r="BMA457" s="571"/>
      <c r="BMB457" s="571"/>
      <c r="BMC457" s="571"/>
      <c r="BMD457" s="571"/>
      <c r="BME457" s="571"/>
      <c r="BMF457" s="571"/>
      <c r="BMG457" s="571"/>
      <c r="BMH457" s="571"/>
      <c r="BMI457" s="571"/>
      <c r="BMJ457" s="571"/>
      <c r="BMK457" s="571"/>
      <c r="BML457" s="571"/>
      <c r="BMM457" s="571"/>
      <c r="BMN457" s="571"/>
      <c r="BMO457" s="571"/>
      <c r="BMP457" s="571"/>
      <c r="BMQ457" s="571"/>
      <c r="BMR457" s="571"/>
      <c r="BMS457" s="571"/>
      <c r="BMT457" s="571"/>
      <c r="BMU457" s="571"/>
      <c r="BMV457" s="571"/>
      <c r="BMW457" s="571"/>
      <c r="BMX457" s="571"/>
      <c r="BMY457" s="571"/>
      <c r="BMZ457" s="571"/>
      <c r="BNA457" s="571"/>
      <c r="BNB457" s="571"/>
      <c r="BNC457" s="571"/>
      <c r="BND457" s="571"/>
      <c r="BNE457" s="571"/>
      <c r="BNF457" s="571"/>
      <c r="BNG457" s="571"/>
      <c r="BNH457" s="571"/>
      <c r="BNI457" s="571"/>
      <c r="BNJ457" s="571"/>
      <c r="BNK457" s="571"/>
      <c r="BNL457" s="571"/>
      <c r="BNM457" s="571"/>
      <c r="BNN457" s="571"/>
      <c r="BNO457" s="571"/>
      <c r="BNP457" s="571"/>
      <c r="BNQ457" s="571"/>
      <c r="BNR457" s="571"/>
      <c r="BNS457" s="571"/>
      <c r="BNT457" s="571"/>
      <c r="BNU457" s="571"/>
      <c r="BNV457" s="571"/>
      <c r="BNW457" s="571"/>
      <c r="BNX457" s="571"/>
      <c r="BNY457" s="571"/>
      <c r="BNZ457" s="571"/>
      <c r="BOA457" s="571"/>
      <c r="BOB457" s="571"/>
      <c r="BOC457" s="571"/>
      <c r="BOD457" s="571"/>
      <c r="BOE457" s="571"/>
      <c r="BOF457" s="571"/>
      <c r="BOG457" s="571"/>
      <c r="BOH457" s="571"/>
      <c r="BOI457" s="571"/>
      <c r="BOJ457" s="571"/>
      <c r="BOK457" s="571"/>
      <c r="BOL457" s="571"/>
      <c r="BOM457" s="571"/>
      <c r="BON457" s="571"/>
      <c r="BOO457" s="571"/>
      <c r="BOP457" s="571"/>
      <c r="BOQ457" s="571"/>
      <c r="BOR457" s="571"/>
      <c r="BOS457" s="571"/>
      <c r="BOT457" s="571"/>
      <c r="BOU457" s="571"/>
      <c r="BOV457" s="571"/>
      <c r="BOW457" s="571"/>
      <c r="BOX457" s="571"/>
      <c r="BOY457" s="571"/>
      <c r="BOZ457" s="571"/>
      <c r="BPA457" s="571"/>
      <c r="BPB457" s="571"/>
      <c r="BPC457" s="571"/>
      <c r="BPD457" s="571"/>
      <c r="BPE457" s="571"/>
      <c r="BPF457" s="571"/>
      <c r="BPG457" s="571"/>
      <c r="BPH457" s="571"/>
      <c r="BPI457" s="571"/>
      <c r="BPJ457" s="571"/>
      <c r="BPK457" s="571"/>
      <c r="BPL457" s="571"/>
      <c r="BPM457" s="571"/>
      <c r="BPN457" s="571"/>
      <c r="BPO457" s="571"/>
      <c r="BPP457" s="571"/>
      <c r="BPQ457" s="571"/>
      <c r="BPR457" s="571"/>
      <c r="BPS457" s="571"/>
      <c r="BPT457" s="571"/>
      <c r="BPU457" s="571"/>
      <c r="BPV457" s="571"/>
      <c r="BPW457" s="571"/>
      <c r="BPX457" s="571"/>
      <c r="BPY457" s="571"/>
      <c r="BPZ457" s="571"/>
      <c r="BQA457" s="571"/>
      <c r="BQB457" s="571"/>
      <c r="BQE457" s="571"/>
      <c r="BQF457" s="571"/>
      <c r="BQG457" s="571"/>
      <c r="BQH457" s="571"/>
      <c r="BQI457" s="571"/>
      <c r="BQJ457" s="571"/>
      <c r="BQK457" s="571"/>
      <c r="BQL457" s="571"/>
      <c r="BQM457" s="571"/>
      <c r="BQN457" s="571"/>
      <c r="BQO457" s="571"/>
      <c r="BQP457" s="571"/>
      <c r="BQQ457" s="571"/>
      <c r="BQR457" s="571"/>
      <c r="BQS457" s="571"/>
      <c r="BQT457" s="571"/>
      <c r="BQU457" s="571"/>
      <c r="BQV457" s="571"/>
      <c r="BQW457" s="571"/>
      <c r="BQX457" s="571"/>
      <c r="BQY457" s="571"/>
      <c r="BQZ457" s="571"/>
      <c r="BRA457" s="571"/>
      <c r="BRB457" s="571"/>
      <c r="BRC457" s="571"/>
      <c r="BRD457" s="571"/>
      <c r="BRE457" s="571"/>
      <c r="BRF457" s="571"/>
      <c r="BRG457" s="571"/>
      <c r="BRH457" s="571"/>
      <c r="BRI457" s="571"/>
      <c r="BRJ457" s="571"/>
      <c r="BRK457" s="571"/>
      <c r="BRL457" s="571"/>
      <c r="BRM457" s="571"/>
      <c r="BRN457" s="571"/>
      <c r="BRO457" s="571"/>
      <c r="BRP457" s="571"/>
      <c r="BRQ457" s="571"/>
      <c r="BRR457" s="571"/>
      <c r="BRS457" s="571"/>
      <c r="BRT457" s="571"/>
      <c r="BRU457" s="571"/>
      <c r="BRV457" s="571"/>
      <c r="BRW457" s="571"/>
      <c r="BRX457" s="571"/>
      <c r="BRY457" s="571"/>
      <c r="BRZ457" s="571"/>
      <c r="BSA457" s="571"/>
      <c r="BSB457" s="571"/>
      <c r="BSC457" s="571"/>
      <c r="BSD457" s="571"/>
      <c r="BSE457" s="571"/>
      <c r="BSF457" s="571"/>
      <c r="BSG457" s="571"/>
      <c r="BSH457" s="571"/>
      <c r="BSI457" s="571"/>
      <c r="BSJ457" s="571"/>
      <c r="BSK457" s="571"/>
      <c r="BSL457" s="571"/>
      <c r="BSM457" s="571"/>
      <c r="BSN457" s="571"/>
      <c r="BSO457" s="571"/>
      <c r="BSP457" s="571"/>
      <c r="BSQ457" s="571"/>
      <c r="BSR457" s="571"/>
      <c r="BSS457" s="571"/>
      <c r="BST457" s="571"/>
      <c r="BSU457" s="571"/>
      <c r="BSV457" s="571"/>
      <c r="BSW457" s="571"/>
      <c r="BSX457" s="571"/>
      <c r="BSY457" s="571"/>
      <c r="BSZ457" s="571"/>
      <c r="BTA457" s="571"/>
      <c r="BTB457" s="571"/>
      <c r="BTC457" s="571"/>
      <c r="BTD457" s="571"/>
      <c r="BTE457" s="571"/>
      <c r="BTF457" s="571"/>
      <c r="BTG457" s="571"/>
      <c r="BTH457" s="571"/>
      <c r="BTI457" s="571"/>
      <c r="BTJ457" s="571"/>
      <c r="BTK457" s="571"/>
      <c r="BTL457" s="571"/>
      <c r="BTM457" s="571"/>
      <c r="BTN457" s="571"/>
      <c r="BTO457" s="571"/>
      <c r="BTP457" s="571"/>
      <c r="BTQ457" s="571"/>
      <c r="BTR457" s="571"/>
      <c r="BTS457" s="571"/>
      <c r="BTT457" s="571"/>
      <c r="BTU457" s="571"/>
      <c r="BTV457" s="571"/>
      <c r="BTW457" s="571"/>
      <c r="BTX457" s="571"/>
      <c r="BTY457" s="571"/>
      <c r="BTZ457" s="571"/>
      <c r="BUA457" s="571"/>
      <c r="BUB457" s="571"/>
      <c r="BUC457" s="571"/>
      <c r="BUD457" s="571"/>
      <c r="BUE457" s="571"/>
      <c r="BUF457" s="571"/>
      <c r="BUG457" s="571"/>
      <c r="BUH457" s="571"/>
      <c r="BUI457" s="571"/>
      <c r="BUJ457" s="571"/>
      <c r="BUK457" s="571"/>
      <c r="BUL457" s="571"/>
      <c r="BUM457" s="571"/>
      <c r="BUN457" s="571"/>
      <c r="BUO457" s="571"/>
      <c r="BUP457" s="571"/>
      <c r="BUQ457" s="571"/>
      <c r="BUR457" s="571"/>
      <c r="BUS457" s="571"/>
      <c r="BUT457" s="571"/>
      <c r="BUU457" s="571"/>
      <c r="BUV457" s="571"/>
      <c r="BUW457" s="571"/>
      <c r="BUX457" s="571"/>
      <c r="BUY457" s="571"/>
      <c r="BUZ457" s="571"/>
      <c r="BVA457" s="571"/>
      <c r="BVB457" s="571"/>
      <c r="BVC457" s="571"/>
      <c r="BVD457" s="571"/>
      <c r="BVE457" s="571"/>
      <c r="BVF457" s="571"/>
      <c r="BVG457" s="571"/>
      <c r="BVH457" s="571"/>
      <c r="BVI457" s="571"/>
      <c r="BVJ457" s="571"/>
      <c r="BVK457" s="571"/>
      <c r="BVL457" s="571"/>
      <c r="BVM457" s="571"/>
      <c r="BVN457" s="571"/>
      <c r="BVO457" s="571"/>
      <c r="BVP457" s="571"/>
      <c r="BVQ457" s="571"/>
      <c r="BVR457" s="571"/>
      <c r="BVS457" s="571"/>
      <c r="BVT457" s="571"/>
      <c r="BVU457" s="571"/>
      <c r="BVV457" s="571"/>
      <c r="BVW457" s="571"/>
      <c r="BVX457" s="571"/>
      <c r="BVY457" s="571"/>
      <c r="BVZ457" s="571"/>
      <c r="BWA457" s="571"/>
      <c r="BWB457" s="571"/>
      <c r="BWC457" s="571"/>
      <c r="BWD457" s="571"/>
      <c r="BWE457" s="571"/>
      <c r="BWF457" s="571"/>
      <c r="BWG457" s="571"/>
      <c r="BWH457" s="571"/>
      <c r="BWI457" s="571"/>
      <c r="BWJ457" s="571"/>
      <c r="BWK457" s="571"/>
      <c r="BWL457" s="571"/>
      <c r="BWM457" s="571"/>
      <c r="BWN457" s="571"/>
      <c r="BWO457" s="571"/>
      <c r="BWP457" s="571"/>
      <c r="BWQ457" s="571"/>
      <c r="BWR457" s="571"/>
      <c r="BWS457" s="571"/>
      <c r="BWT457" s="571"/>
      <c r="BWU457" s="571"/>
      <c r="BWV457" s="571"/>
      <c r="BWW457" s="571"/>
      <c r="BWX457" s="571"/>
      <c r="BWY457" s="571"/>
      <c r="BWZ457" s="571"/>
      <c r="BXA457" s="571"/>
      <c r="BXB457" s="571"/>
      <c r="BXC457" s="571"/>
      <c r="BXD457" s="571"/>
      <c r="BXE457" s="571"/>
      <c r="BXF457" s="571"/>
      <c r="BXG457" s="571"/>
      <c r="BXH457" s="571"/>
      <c r="BXI457" s="571"/>
      <c r="BXJ457" s="571"/>
      <c r="BXK457" s="571"/>
      <c r="BXL457" s="571"/>
      <c r="BXM457" s="571"/>
      <c r="BXN457" s="571"/>
      <c r="BXO457" s="571"/>
      <c r="BXP457" s="571"/>
      <c r="BXQ457" s="571"/>
      <c r="BXR457" s="571"/>
      <c r="BXS457" s="571"/>
      <c r="BXT457" s="571"/>
      <c r="BXU457" s="571"/>
      <c r="BXV457" s="571"/>
      <c r="BXW457" s="571"/>
      <c r="BXX457" s="571"/>
      <c r="BXY457" s="571"/>
      <c r="BXZ457" s="571"/>
      <c r="BYA457" s="571"/>
      <c r="BYB457" s="571"/>
      <c r="BYC457" s="571"/>
      <c r="BYD457" s="571"/>
      <c r="BYE457" s="571"/>
      <c r="BYF457" s="571"/>
      <c r="BYG457" s="571"/>
      <c r="BYH457" s="571"/>
      <c r="BYI457" s="571"/>
      <c r="BYJ457" s="571"/>
      <c r="BYK457" s="571"/>
      <c r="BYL457" s="571"/>
      <c r="BYM457" s="571"/>
      <c r="BYN457" s="571"/>
      <c r="BYO457" s="571"/>
      <c r="BYP457" s="571"/>
      <c r="BYQ457" s="571"/>
      <c r="BYR457" s="571"/>
      <c r="BYS457" s="571"/>
      <c r="BYT457" s="571"/>
      <c r="BYU457" s="571"/>
      <c r="BYV457" s="571"/>
      <c r="BYW457" s="571"/>
      <c r="BYX457" s="571"/>
      <c r="BYY457" s="571"/>
      <c r="BYZ457" s="571"/>
      <c r="BZA457" s="571"/>
      <c r="BZB457" s="571"/>
      <c r="BZC457" s="571"/>
      <c r="BZD457" s="571"/>
      <c r="BZE457" s="571"/>
      <c r="BZF457" s="571"/>
      <c r="BZG457" s="571"/>
      <c r="BZH457" s="571"/>
      <c r="BZI457" s="571"/>
      <c r="BZJ457" s="571"/>
      <c r="BZK457" s="571"/>
      <c r="BZL457" s="571"/>
      <c r="BZM457" s="571"/>
      <c r="BZN457" s="571"/>
      <c r="BZO457" s="571"/>
      <c r="BZP457" s="571"/>
      <c r="BZQ457" s="571"/>
      <c r="BZR457" s="571"/>
      <c r="BZS457" s="571"/>
      <c r="BZT457" s="571"/>
      <c r="BZU457" s="571"/>
      <c r="BZV457" s="571"/>
      <c r="BZW457" s="571"/>
      <c r="BZX457" s="571"/>
      <c r="CAA457" s="571"/>
      <c r="CAB457" s="571"/>
      <c r="CAC457" s="571"/>
      <c r="CAD457" s="571"/>
      <c r="CAE457" s="571"/>
      <c r="CAF457" s="571"/>
      <c r="CAG457" s="571"/>
      <c r="CAH457" s="571"/>
      <c r="CAI457" s="571"/>
      <c r="CAJ457" s="571"/>
      <c r="CAK457" s="571"/>
      <c r="CAL457" s="571"/>
      <c r="CAM457" s="571"/>
      <c r="CAN457" s="571"/>
      <c r="CAO457" s="571"/>
      <c r="CAP457" s="571"/>
      <c r="CAQ457" s="571"/>
      <c r="CAR457" s="571"/>
      <c r="CAS457" s="571"/>
      <c r="CAT457" s="571"/>
      <c r="CAU457" s="571"/>
      <c r="CAV457" s="571"/>
      <c r="CAW457" s="571"/>
      <c r="CAX457" s="571"/>
      <c r="CAY457" s="571"/>
      <c r="CAZ457" s="571"/>
      <c r="CBA457" s="571"/>
      <c r="CBB457" s="571"/>
      <c r="CBC457" s="571"/>
      <c r="CBD457" s="571"/>
      <c r="CBE457" s="571"/>
      <c r="CBF457" s="571"/>
      <c r="CBG457" s="571"/>
      <c r="CBH457" s="571"/>
      <c r="CBI457" s="571"/>
      <c r="CBJ457" s="571"/>
      <c r="CBK457" s="571"/>
      <c r="CBL457" s="571"/>
      <c r="CBM457" s="571"/>
      <c r="CBN457" s="571"/>
      <c r="CBO457" s="571"/>
      <c r="CBP457" s="571"/>
      <c r="CBQ457" s="571"/>
      <c r="CBR457" s="571"/>
      <c r="CBS457" s="571"/>
      <c r="CBT457" s="571"/>
      <c r="CBU457" s="571"/>
      <c r="CBV457" s="571"/>
      <c r="CBW457" s="571"/>
      <c r="CBX457" s="571"/>
      <c r="CBY457" s="571"/>
      <c r="CBZ457" s="571"/>
      <c r="CCA457" s="571"/>
      <c r="CCB457" s="571"/>
      <c r="CCC457" s="571"/>
      <c r="CCD457" s="571"/>
      <c r="CCE457" s="571"/>
      <c r="CCF457" s="571"/>
      <c r="CCG457" s="571"/>
      <c r="CCH457" s="571"/>
      <c r="CCI457" s="571"/>
      <c r="CCJ457" s="571"/>
      <c r="CCK457" s="571"/>
      <c r="CCL457" s="571"/>
      <c r="CCM457" s="571"/>
      <c r="CCN457" s="571"/>
      <c r="CCO457" s="571"/>
      <c r="CCP457" s="571"/>
      <c r="CCQ457" s="571"/>
      <c r="CCR457" s="571"/>
      <c r="CCS457" s="571"/>
      <c r="CCT457" s="571"/>
      <c r="CCU457" s="571"/>
      <c r="CCV457" s="571"/>
      <c r="CCW457" s="571"/>
      <c r="CCX457" s="571"/>
      <c r="CCY457" s="571"/>
      <c r="CCZ457" s="571"/>
      <c r="CDA457" s="571"/>
      <c r="CDB457" s="571"/>
      <c r="CDC457" s="571"/>
      <c r="CDD457" s="571"/>
      <c r="CDE457" s="571"/>
      <c r="CDF457" s="571"/>
      <c r="CDG457" s="571"/>
      <c r="CDH457" s="571"/>
      <c r="CDI457" s="571"/>
      <c r="CDJ457" s="571"/>
      <c r="CDK457" s="571"/>
      <c r="CDL457" s="571"/>
      <c r="CDM457" s="571"/>
      <c r="CDN457" s="571"/>
      <c r="CDO457" s="571"/>
      <c r="CDP457" s="571"/>
      <c r="CDQ457" s="571"/>
      <c r="CDR457" s="571"/>
      <c r="CDS457" s="571"/>
      <c r="CDT457" s="571"/>
      <c r="CDU457" s="571"/>
      <c r="CDV457" s="571"/>
      <c r="CDW457" s="571"/>
      <c r="CDX457" s="571"/>
      <c r="CDY457" s="571"/>
      <c r="CDZ457" s="571"/>
      <c r="CEA457" s="571"/>
      <c r="CEB457" s="571"/>
      <c r="CEC457" s="571"/>
      <c r="CED457" s="571"/>
      <c r="CEE457" s="571"/>
      <c r="CEF457" s="571"/>
      <c r="CEG457" s="571"/>
      <c r="CEH457" s="571"/>
      <c r="CEI457" s="571"/>
      <c r="CEJ457" s="571"/>
      <c r="CEK457" s="571"/>
      <c r="CEL457" s="571"/>
      <c r="CEM457" s="571"/>
      <c r="CEN457" s="571"/>
      <c r="CEO457" s="571"/>
      <c r="CEP457" s="571"/>
      <c r="CEQ457" s="571"/>
      <c r="CER457" s="571"/>
      <c r="CES457" s="571"/>
      <c r="CET457" s="571"/>
      <c r="CEU457" s="571"/>
      <c r="CEV457" s="571"/>
      <c r="CEW457" s="571"/>
      <c r="CEX457" s="571"/>
      <c r="CEY457" s="571"/>
      <c r="CEZ457" s="571"/>
      <c r="CFA457" s="571"/>
      <c r="CFB457" s="571"/>
      <c r="CFC457" s="571"/>
      <c r="CFD457" s="571"/>
      <c r="CFE457" s="571"/>
      <c r="CFF457" s="571"/>
      <c r="CFG457" s="571"/>
      <c r="CFH457" s="571"/>
      <c r="CFI457" s="571"/>
      <c r="CFJ457" s="571"/>
      <c r="CFK457" s="571"/>
      <c r="CFL457" s="571"/>
      <c r="CFM457" s="571"/>
      <c r="CFN457" s="571"/>
      <c r="CFO457" s="571"/>
      <c r="CFP457" s="571"/>
      <c r="CFQ457" s="571"/>
      <c r="CFR457" s="571"/>
      <c r="CFS457" s="571"/>
      <c r="CFT457" s="571"/>
      <c r="CFU457" s="571"/>
      <c r="CFV457" s="571"/>
      <c r="CFW457" s="571"/>
      <c r="CFX457" s="571"/>
      <c r="CFY457" s="571"/>
      <c r="CFZ457" s="571"/>
      <c r="CGA457" s="571"/>
      <c r="CGB457" s="571"/>
      <c r="CGC457" s="571"/>
      <c r="CGD457" s="571"/>
      <c r="CGE457" s="571"/>
      <c r="CGF457" s="571"/>
      <c r="CGG457" s="571"/>
      <c r="CGH457" s="571"/>
      <c r="CGI457" s="571"/>
      <c r="CGJ457" s="571"/>
      <c r="CGK457" s="571"/>
      <c r="CGL457" s="571"/>
      <c r="CGM457" s="571"/>
      <c r="CGN457" s="571"/>
      <c r="CGO457" s="571"/>
      <c r="CGP457" s="571"/>
      <c r="CGQ457" s="571"/>
      <c r="CGR457" s="571"/>
      <c r="CGS457" s="571"/>
      <c r="CGT457" s="571"/>
      <c r="CGU457" s="571"/>
      <c r="CGV457" s="571"/>
      <c r="CGW457" s="571"/>
      <c r="CGX457" s="571"/>
      <c r="CGY457" s="571"/>
      <c r="CGZ457" s="571"/>
      <c r="CHA457" s="571"/>
      <c r="CHB457" s="571"/>
      <c r="CHC457" s="571"/>
      <c r="CHD457" s="571"/>
      <c r="CHE457" s="571"/>
      <c r="CHF457" s="571"/>
      <c r="CHG457" s="571"/>
      <c r="CHH457" s="571"/>
      <c r="CHI457" s="571"/>
      <c r="CHJ457" s="571"/>
      <c r="CHK457" s="571"/>
      <c r="CHL457" s="571"/>
      <c r="CHM457" s="571"/>
      <c r="CHN457" s="571"/>
      <c r="CHO457" s="571"/>
      <c r="CHP457" s="571"/>
      <c r="CHQ457" s="571"/>
      <c r="CHR457" s="571"/>
      <c r="CHS457" s="571"/>
      <c r="CHT457" s="571"/>
      <c r="CHU457" s="571"/>
      <c r="CHV457" s="571"/>
      <c r="CHW457" s="571"/>
      <c r="CHX457" s="571"/>
      <c r="CHY457" s="571"/>
      <c r="CHZ457" s="571"/>
      <c r="CIA457" s="571"/>
      <c r="CIB457" s="571"/>
      <c r="CIC457" s="571"/>
      <c r="CID457" s="571"/>
      <c r="CIE457" s="571"/>
      <c r="CIF457" s="571"/>
      <c r="CIG457" s="571"/>
      <c r="CIH457" s="571"/>
      <c r="CII457" s="571"/>
      <c r="CIJ457" s="571"/>
      <c r="CIK457" s="571"/>
      <c r="CIL457" s="571"/>
      <c r="CIM457" s="571"/>
      <c r="CIN457" s="571"/>
      <c r="CIO457" s="571"/>
      <c r="CIP457" s="571"/>
      <c r="CIQ457" s="571"/>
      <c r="CIR457" s="571"/>
      <c r="CIS457" s="571"/>
      <c r="CIT457" s="571"/>
      <c r="CIU457" s="571"/>
      <c r="CIV457" s="571"/>
      <c r="CIW457" s="571"/>
      <c r="CIX457" s="571"/>
      <c r="CIY457" s="571"/>
      <c r="CIZ457" s="571"/>
      <c r="CJA457" s="571"/>
      <c r="CJB457" s="571"/>
      <c r="CJC457" s="571"/>
      <c r="CJD457" s="571"/>
      <c r="CJE457" s="571"/>
      <c r="CJF457" s="571"/>
      <c r="CJG457" s="571"/>
      <c r="CJH457" s="571"/>
      <c r="CJI457" s="571"/>
      <c r="CJJ457" s="571"/>
      <c r="CJK457" s="571"/>
      <c r="CJL457" s="571"/>
      <c r="CJM457" s="571"/>
      <c r="CJN457" s="571"/>
      <c r="CJO457" s="571"/>
      <c r="CJP457" s="571"/>
      <c r="CJQ457" s="571"/>
      <c r="CJR457" s="571"/>
      <c r="CJS457" s="571"/>
      <c r="CJT457" s="571"/>
      <c r="CJW457" s="571"/>
      <c r="CJX457" s="571"/>
      <c r="CJY457" s="571"/>
      <c r="CJZ457" s="571"/>
      <c r="CKA457" s="571"/>
      <c r="CKB457" s="571"/>
      <c r="CKC457" s="571"/>
      <c r="CKD457" s="571"/>
      <c r="CKE457" s="571"/>
      <c r="CKF457" s="571"/>
      <c r="CKG457" s="571"/>
      <c r="CKH457" s="571"/>
      <c r="CKI457" s="571"/>
      <c r="CKJ457" s="571"/>
      <c r="CKK457" s="571"/>
      <c r="CKL457" s="571"/>
      <c r="CKM457" s="571"/>
      <c r="CKN457" s="571"/>
      <c r="CKO457" s="571"/>
      <c r="CKP457" s="571"/>
      <c r="CKQ457" s="571"/>
      <c r="CKR457" s="571"/>
      <c r="CKS457" s="571"/>
      <c r="CKT457" s="571"/>
      <c r="CKU457" s="571"/>
      <c r="CKV457" s="571"/>
      <c r="CKW457" s="571"/>
      <c r="CKX457" s="571"/>
      <c r="CKY457" s="571"/>
      <c r="CKZ457" s="571"/>
      <c r="CLA457" s="571"/>
      <c r="CLB457" s="571"/>
      <c r="CLC457" s="571"/>
      <c r="CLD457" s="571"/>
      <c r="CLE457" s="571"/>
      <c r="CLF457" s="571"/>
      <c r="CLG457" s="571"/>
      <c r="CLH457" s="571"/>
      <c r="CLI457" s="571"/>
      <c r="CLJ457" s="571"/>
      <c r="CLK457" s="571"/>
      <c r="CLL457" s="571"/>
      <c r="CLM457" s="571"/>
      <c r="CLN457" s="571"/>
      <c r="CLO457" s="571"/>
      <c r="CLP457" s="571"/>
      <c r="CLQ457" s="571"/>
      <c r="CLR457" s="571"/>
      <c r="CLS457" s="571"/>
      <c r="CLT457" s="571"/>
      <c r="CLU457" s="571"/>
      <c r="CLV457" s="571"/>
      <c r="CLW457" s="571"/>
      <c r="CLX457" s="571"/>
      <c r="CLY457" s="571"/>
      <c r="CLZ457" s="571"/>
      <c r="CMA457" s="571"/>
      <c r="CMB457" s="571"/>
      <c r="CMC457" s="571"/>
      <c r="CMD457" s="571"/>
      <c r="CME457" s="571"/>
      <c r="CMF457" s="571"/>
      <c r="CMG457" s="571"/>
      <c r="CMH457" s="571"/>
      <c r="CMI457" s="571"/>
      <c r="CMJ457" s="571"/>
      <c r="CMK457" s="571"/>
      <c r="CML457" s="571"/>
      <c r="CMM457" s="571"/>
      <c r="CMN457" s="571"/>
      <c r="CMO457" s="571"/>
      <c r="CMP457" s="571"/>
      <c r="CMQ457" s="571"/>
      <c r="CMR457" s="571"/>
      <c r="CMS457" s="571"/>
      <c r="CMT457" s="571"/>
      <c r="CMU457" s="571"/>
      <c r="CMV457" s="571"/>
      <c r="CMW457" s="571"/>
      <c r="CMX457" s="571"/>
      <c r="CMY457" s="571"/>
      <c r="CMZ457" s="571"/>
      <c r="CNA457" s="571"/>
      <c r="CNB457" s="571"/>
      <c r="CNC457" s="571"/>
      <c r="CND457" s="571"/>
      <c r="CNE457" s="571"/>
      <c r="CNF457" s="571"/>
      <c r="CNG457" s="571"/>
      <c r="CNH457" s="571"/>
      <c r="CNI457" s="571"/>
      <c r="CNJ457" s="571"/>
      <c r="CNK457" s="571"/>
      <c r="CNL457" s="571"/>
      <c r="CNM457" s="571"/>
      <c r="CNN457" s="571"/>
      <c r="CNO457" s="571"/>
      <c r="CNP457" s="571"/>
      <c r="CNQ457" s="571"/>
      <c r="CNR457" s="571"/>
      <c r="CNS457" s="571"/>
      <c r="CNT457" s="571"/>
      <c r="CNU457" s="571"/>
      <c r="CNV457" s="571"/>
      <c r="CNW457" s="571"/>
      <c r="CNX457" s="571"/>
      <c r="CNY457" s="571"/>
      <c r="CNZ457" s="571"/>
      <c r="COA457" s="571"/>
      <c r="COB457" s="571"/>
      <c r="COC457" s="571"/>
      <c r="COD457" s="571"/>
      <c r="COE457" s="571"/>
      <c r="COF457" s="571"/>
      <c r="COG457" s="571"/>
      <c r="COH457" s="571"/>
      <c r="COI457" s="571"/>
      <c r="COJ457" s="571"/>
      <c r="COK457" s="571"/>
      <c r="COL457" s="571"/>
      <c r="COM457" s="571"/>
      <c r="CON457" s="571"/>
      <c r="COO457" s="571"/>
      <c r="COP457" s="571"/>
      <c r="COQ457" s="571"/>
      <c r="COR457" s="571"/>
      <c r="COS457" s="571"/>
      <c r="COT457" s="571"/>
      <c r="COU457" s="571"/>
      <c r="COV457" s="571"/>
      <c r="COW457" s="571"/>
      <c r="COX457" s="571"/>
      <c r="COY457" s="571"/>
      <c r="COZ457" s="571"/>
      <c r="CPA457" s="571"/>
      <c r="CPB457" s="571"/>
      <c r="CPC457" s="571"/>
      <c r="CPD457" s="571"/>
      <c r="CPE457" s="571"/>
      <c r="CPF457" s="571"/>
      <c r="CPG457" s="571"/>
      <c r="CPH457" s="571"/>
      <c r="CPI457" s="571"/>
      <c r="CPJ457" s="571"/>
      <c r="CPK457" s="571"/>
      <c r="CPL457" s="571"/>
      <c r="CPM457" s="571"/>
      <c r="CPN457" s="571"/>
      <c r="CPO457" s="571"/>
      <c r="CPP457" s="571"/>
      <c r="CPQ457" s="571"/>
      <c r="CPR457" s="571"/>
      <c r="CPS457" s="571"/>
      <c r="CPT457" s="571"/>
      <c r="CPU457" s="571"/>
      <c r="CPV457" s="571"/>
      <c r="CPW457" s="571"/>
      <c r="CPX457" s="571"/>
      <c r="CPY457" s="571"/>
      <c r="CPZ457" s="571"/>
      <c r="CQA457" s="571"/>
      <c r="CQB457" s="571"/>
      <c r="CQC457" s="571"/>
      <c r="CQD457" s="571"/>
      <c r="CQE457" s="571"/>
      <c r="CQF457" s="571"/>
      <c r="CQG457" s="571"/>
      <c r="CQH457" s="571"/>
      <c r="CQI457" s="571"/>
      <c r="CQJ457" s="571"/>
      <c r="CQK457" s="571"/>
      <c r="CQL457" s="571"/>
      <c r="CQM457" s="571"/>
      <c r="CQN457" s="571"/>
      <c r="CQO457" s="571"/>
      <c r="CQP457" s="571"/>
      <c r="CQQ457" s="571"/>
      <c r="CQR457" s="571"/>
      <c r="CQS457" s="571"/>
      <c r="CQT457" s="571"/>
      <c r="CQU457" s="571"/>
      <c r="CQV457" s="571"/>
      <c r="CQW457" s="571"/>
      <c r="CQX457" s="571"/>
      <c r="CQY457" s="571"/>
      <c r="CQZ457" s="571"/>
      <c r="CRA457" s="571"/>
      <c r="CRB457" s="571"/>
      <c r="CRC457" s="571"/>
      <c r="CRD457" s="571"/>
      <c r="CRE457" s="571"/>
      <c r="CRF457" s="571"/>
      <c r="CRG457" s="571"/>
      <c r="CRH457" s="571"/>
      <c r="CRI457" s="571"/>
      <c r="CRJ457" s="571"/>
      <c r="CRK457" s="571"/>
      <c r="CRL457" s="571"/>
      <c r="CRM457" s="571"/>
      <c r="CRN457" s="571"/>
      <c r="CRO457" s="571"/>
      <c r="CRP457" s="571"/>
      <c r="CRQ457" s="571"/>
      <c r="CRR457" s="571"/>
      <c r="CRS457" s="571"/>
      <c r="CRT457" s="571"/>
      <c r="CRU457" s="571"/>
      <c r="CRV457" s="571"/>
      <c r="CRW457" s="571"/>
      <c r="CRX457" s="571"/>
      <c r="CRY457" s="571"/>
      <c r="CRZ457" s="571"/>
      <c r="CSA457" s="571"/>
      <c r="CSB457" s="571"/>
      <c r="CSC457" s="571"/>
      <c r="CSD457" s="571"/>
      <c r="CSE457" s="571"/>
      <c r="CSF457" s="571"/>
      <c r="CSG457" s="571"/>
      <c r="CSH457" s="571"/>
      <c r="CSI457" s="571"/>
      <c r="CSJ457" s="571"/>
      <c r="CSK457" s="571"/>
      <c r="CSL457" s="571"/>
      <c r="CSM457" s="571"/>
      <c r="CSN457" s="571"/>
      <c r="CSO457" s="571"/>
      <c r="CSP457" s="571"/>
      <c r="CSQ457" s="571"/>
      <c r="CSR457" s="571"/>
      <c r="CSS457" s="571"/>
      <c r="CST457" s="571"/>
      <c r="CSU457" s="571"/>
      <c r="CSV457" s="571"/>
      <c r="CSW457" s="571"/>
      <c r="CSX457" s="571"/>
      <c r="CSY457" s="571"/>
      <c r="CSZ457" s="571"/>
      <c r="CTA457" s="571"/>
      <c r="CTB457" s="571"/>
      <c r="CTC457" s="571"/>
      <c r="CTD457" s="571"/>
      <c r="CTE457" s="571"/>
      <c r="CTF457" s="571"/>
      <c r="CTG457" s="571"/>
      <c r="CTH457" s="571"/>
      <c r="CTI457" s="571"/>
      <c r="CTJ457" s="571"/>
      <c r="CTK457" s="571"/>
      <c r="CTL457" s="571"/>
      <c r="CTM457" s="571"/>
      <c r="CTN457" s="571"/>
      <c r="CTO457" s="571"/>
      <c r="CTP457" s="571"/>
      <c r="CTS457" s="571"/>
      <c r="CTT457" s="571"/>
      <c r="CTU457" s="571"/>
      <c r="CTV457" s="571"/>
      <c r="CTW457" s="571"/>
      <c r="CTX457" s="571"/>
      <c r="CTY457" s="571"/>
      <c r="CTZ457" s="571"/>
      <c r="CUA457" s="571"/>
      <c r="CUB457" s="571"/>
      <c r="CUC457" s="571"/>
      <c r="CUD457" s="571"/>
      <c r="CUE457" s="571"/>
      <c r="CUF457" s="571"/>
      <c r="CUG457" s="571"/>
      <c r="CUH457" s="571"/>
      <c r="CUI457" s="571"/>
      <c r="CUJ457" s="571"/>
      <c r="CUK457" s="571"/>
      <c r="CUL457" s="571"/>
      <c r="CUM457" s="571"/>
      <c r="CUN457" s="571"/>
      <c r="CUO457" s="571"/>
      <c r="CUP457" s="571"/>
      <c r="CUQ457" s="571"/>
      <c r="CUR457" s="571"/>
      <c r="CUS457" s="571"/>
      <c r="CUT457" s="571"/>
      <c r="CUU457" s="571"/>
      <c r="CUV457" s="571"/>
      <c r="CUW457" s="571"/>
      <c r="CUX457" s="571"/>
      <c r="CUY457" s="571"/>
      <c r="CUZ457" s="571"/>
      <c r="CVA457" s="571"/>
      <c r="CVB457" s="571"/>
      <c r="CVC457" s="571"/>
      <c r="CVD457" s="571"/>
      <c r="CVE457" s="571"/>
      <c r="CVF457" s="571"/>
      <c r="CVG457" s="571"/>
      <c r="CVH457" s="571"/>
      <c r="CVI457" s="571"/>
      <c r="CVJ457" s="571"/>
      <c r="CVK457" s="571"/>
      <c r="CVL457" s="571"/>
      <c r="CVM457" s="571"/>
      <c r="CVN457" s="571"/>
      <c r="CVO457" s="571"/>
      <c r="CVP457" s="571"/>
      <c r="CVQ457" s="571"/>
      <c r="CVR457" s="571"/>
      <c r="CVS457" s="571"/>
      <c r="CVT457" s="571"/>
      <c r="CVU457" s="571"/>
      <c r="CVV457" s="571"/>
      <c r="CVW457" s="571"/>
      <c r="CVX457" s="571"/>
      <c r="CVY457" s="571"/>
      <c r="CVZ457" s="571"/>
      <c r="CWA457" s="571"/>
      <c r="CWB457" s="571"/>
      <c r="CWC457" s="571"/>
      <c r="CWD457" s="571"/>
      <c r="CWE457" s="571"/>
      <c r="CWF457" s="571"/>
      <c r="CWG457" s="571"/>
      <c r="CWH457" s="571"/>
      <c r="CWI457" s="571"/>
      <c r="CWJ457" s="571"/>
      <c r="CWK457" s="571"/>
      <c r="CWL457" s="571"/>
      <c r="CWM457" s="571"/>
      <c r="CWN457" s="571"/>
      <c r="CWO457" s="571"/>
      <c r="CWP457" s="571"/>
      <c r="CWQ457" s="571"/>
      <c r="CWR457" s="571"/>
      <c r="CWS457" s="571"/>
      <c r="CWT457" s="571"/>
      <c r="CWU457" s="571"/>
      <c r="CWV457" s="571"/>
      <c r="CWW457" s="571"/>
      <c r="CWX457" s="571"/>
      <c r="CWY457" s="571"/>
      <c r="CWZ457" s="571"/>
      <c r="CXA457" s="571"/>
      <c r="CXB457" s="571"/>
      <c r="CXC457" s="571"/>
      <c r="CXD457" s="571"/>
      <c r="CXE457" s="571"/>
      <c r="CXF457" s="571"/>
      <c r="CXG457" s="571"/>
      <c r="CXH457" s="571"/>
      <c r="CXI457" s="571"/>
      <c r="CXJ457" s="571"/>
      <c r="CXK457" s="571"/>
      <c r="CXL457" s="571"/>
      <c r="CXM457" s="571"/>
      <c r="CXN457" s="571"/>
      <c r="CXO457" s="571"/>
      <c r="CXP457" s="571"/>
      <c r="CXQ457" s="571"/>
      <c r="CXR457" s="571"/>
      <c r="CXS457" s="571"/>
      <c r="CXT457" s="571"/>
      <c r="CXU457" s="571"/>
      <c r="CXV457" s="571"/>
      <c r="CXW457" s="571"/>
      <c r="CXX457" s="571"/>
      <c r="CXY457" s="571"/>
      <c r="CXZ457" s="571"/>
      <c r="CYA457" s="571"/>
      <c r="CYB457" s="571"/>
      <c r="CYC457" s="571"/>
      <c r="CYD457" s="571"/>
      <c r="CYE457" s="571"/>
      <c r="CYF457" s="571"/>
      <c r="CYG457" s="571"/>
      <c r="CYH457" s="571"/>
      <c r="CYI457" s="571"/>
      <c r="CYJ457" s="571"/>
      <c r="CYK457" s="571"/>
      <c r="CYL457" s="571"/>
      <c r="CYM457" s="571"/>
      <c r="CYN457" s="571"/>
      <c r="CYO457" s="571"/>
      <c r="CYP457" s="571"/>
      <c r="CYQ457" s="571"/>
      <c r="CYR457" s="571"/>
      <c r="CYS457" s="571"/>
      <c r="CYT457" s="571"/>
      <c r="CYU457" s="571"/>
      <c r="CYV457" s="571"/>
      <c r="CYW457" s="571"/>
      <c r="CYX457" s="571"/>
      <c r="CYY457" s="571"/>
      <c r="CYZ457" s="571"/>
      <c r="CZA457" s="571"/>
      <c r="CZB457" s="571"/>
      <c r="CZC457" s="571"/>
      <c r="CZD457" s="571"/>
      <c r="CZE457" s="571"/>
      <c r="CZF457" s="571"/>
      <c r="CZG457" s="571"/>
      <c r="CZH457" s="571"/>
      <c r="CZI457" s="571"/>
      <c r="CZJ457" s="571"/>
      <c r="CZK457" s="571"/>
      <c r="CZL457" s="571"/>
      <c r="CZM457" s="571"/>
      <c r="CZN457" s="571"/>
      <c r="CZO457" s="571"/>
      <c r="CZP457" s="571"/>
      <c r="CZQ457" s="571"/>
      <c r="CZR457" s="571"/>
      <c r="CZS457" s="571"/>
      <c r="CZT457" s="571"/>
      <c r="CZU457" s="571"/>
      <c r="CZV457" s="571"/>
      <c r="CZW457" s="571"/>
      <c r="CZX457" s="571"/>
      <c r="CZY457" s="571"/>
      <c r="CZZ457" s="571"/>
      <c r="DAA457" s="571"/>
      <c r="DAB457" s="571"/>
      <c r="DAC457" s="571"/>
      <c r="DAD457" s="571"/>
      <c r="DAE457" s="571"/>
      <c r="DAF457" s="571"/>
      <c r="DAG457" s="571"/>
      <c r="DAH457" s="571"/>
      <c r="DAI457" s="571"/>
      <c r="DAJ457" s="571"/>
      <c r="DAK457" s="571"/>
      <c r="DAL457" s="571"/>
      <c r="DAM457" s="571"/>
      <c r="DAN457" s="571"/>
      <c r="DAO457" s="571"/>
      <c r="DAP457" s="571"/>
      <c r="DAQ457" s="571"/>
      <c r="DAR457" s="571"/>
      <c r="DAS457" s="571"/>
      <c r="DAT457" s="571"/>
      <c r="DAU457" s="571"/>
      <c r="DAV457" s="571"/>
      <c r="DAW457" s="571"/>
      <c r="DAX457" s="571"/>
      <c r="DAY457" s="571"/>
      <c r="DAZ457" s="571"/>
      <c r="DBA457" s="571"/>
      <c r="DBB457" s="571"/>
      <c r="DBC457" s="571"/>
      <c r="DBD457" s="571"/>
      <c r="DBE457" s="571"/>
      <c r="DBF457" s="571"/>
      <c r="DBG457" s="571"/>
      <c r="DBH457" s="571"/>
      <c r="DBI457" s="571"/>
      <c r="DBJ457" s="571"/>
      <c r="DBK457" s="571"/>
      <c r="DBL457" s="571"/>
      <c r="DBM457" s="571"/>
      <c r="DBN457" s="571"/>
      <c r="DBO457" s="571"/>
      <c r="DBP457" s="571"/>
      <c r="DBQ457" s="571"/>
      <c r="DBR457" s="571"/>
      <c r="DBS457" s="571"/>
      <c r="DBT457" s="571"/>
      <c r="DBU457" s="571"/>
      <c r="DBV457" s="571"/>
      <c r="DBW457" s="571"/>
      <c r="DBX457" s="571"/>
      <c r="DBY457" s="571"/>
      <c r="DBZ457" s="571"/>
      <c r="DCA457" s="571"/>
      <c r="DCB457" s="571"/>
      <c r="DCC457" s="571"/>
      <c r="DCD457" s="571"/>
      <c r="DCE457" s="571"/>
      <c r="DCF457" s="571"/>
      <c r="DCG457" s="571"/>
      <c r="DCH457" s="571"/>
      <c r="DCI457" s="571"/>
      <c r="DCJ457" s="571"/>
      <c r="DCK457" s="571"/>
      <c r="DCL457" s="571"/>
      <c r="DCM457" s="571"/>
      <c r="DCN457" s="571"/>
      <c r="DCO457" s="571"/>
      <c r="DCP457" s="571"/>
      <c r="DCQ457" s="571"/>
      <c r="DCR457" s="571"/>
      <c r="DCS457" s="571"/>
      <c r="DCT457" s="571"/>
      <c r="DCU457" s="571"/>
      <c r="DCV457" s="571"/>
      <c r="DCW457" s="571"/>
      <c r="DCX457" s="571"/>
      <c r="DCY457" s="571"/>
      <c r="DCZ457" s="571"/>
      <c r="DDA457" s="571"/>
      <c r="DDB457" s="571"/>
      <c r="DDC457" s="571"/>
      <c r="DDD457" s="571"/>
      <c r="DDE457" s="571"/>
      <c r="DDF457" s="571"/>
      <c r="DDG457" s="571"/>
      <c r="DDH457" s="571"/>
      <c r="DDI457" s="571"/>
      <c r="DDJ457" s="571"/>
      <c r="DDK457" s="571"/>
      <c r="DDL457" s="571"/>
      <c r="DDO457" s="571"/>
      <c r="DDP457" s="571"/>
      <c r="DDQ457" s="571"/>
      <c r="DDR457" s="571"/>
      <c r="DDS457" s="571"/>
      <c r="DDT457" s="571"/>
      <c r="DDU457" s="571"/>
      <c r="DDV457" s="571"/>
      <c r="DDW457" s="571"/>
      <c r="DDX457" s="571"/>
      <c r="DDY457" s="571"/>
      <c r="DDZ457" s="571"/>
      <c r="DEA457" s="571"/>
      <c r="DEB457" s="571"/>
      <c r="DEC457" s="571"/>
      <c r="DED457" s="571"/>
      <c r="DEE457" s="571"/>
      <c r="DEF457" s="571"/>
      <c r="DEG457" s="571"/>
      <c r="DEH457" s="571"/>
      <c r="DEI457" s="571"/>
      <c r="DEJ457" s="571"/>
      <c r="DEK457" s="571"/>
      <c r="DEL457" s="571"/>
      <c r="DEM457" s="571"/>
      <c r="DEN457" s="571"/>
      <c r="DEO457" s="571"/>
      <c r="DEP457" s="571"/>
      <c r="DEQ457" s="571"/>
      <c r="DER457" s="571"/>
      <c r="DES457" s="571"/>
      <c r="DET457" s="571"/>
      <c r="DEU457" s="571"/>
      <c r="DEV457" s="571"/>
      <c r="DEW457" s="571"/>
      <c r="DEX457" s="571"/>
      <c r="DEY457" s="571"/>
      <c r="DEZ457" s="571"/>
      <c r="DFA457" s="571"/>
      <c r="DFB457" s="571"/>
      <c r="DFC457" s="571"/>
      <c r="DFD457" s="571"/>
      <c r="DFE457" s="571"/>
      <c r="DFF457" s="571"/>
      <c r="DFG457" s="571"/>
      <c r="DFH457" s="571"/>
      <c r="DFI457" s="571"/>
      <c r="DFJ457" s="571"/>
      <c r="DFK457" s="571"/>
      <c r="DFL457" s="571"/>
      <c r="DFM457" s="571"/>
      <c r="DFN457" s="571"/>
      <c r="DFO457" s="571"/>
      <c r="DFP457" s="571"/>
      <c r="DFQ457" s="571"/>
      <c r="DFR457" s="571"/>
      <c r="DFS457" s="571"/>
      <c r="DFT457" s="571"/>
      <c r="DFU457" s="571"/>
      <c r="DFV457" s="571"/>
      <c r="DFW457" s="571"/>
      <c r="DFX457" s="571"/>
      <c r="DFY457" s="571"/>
      <c r="DFZ457" s="571"/>
      <c r="DGA457" s="571"/>
      <c r="DGB457" s="571"/>
      <c r="DGC457" s="571"/>
      <c r="DGD457" s="571"/>
      <c r="DGE457" s="571"/>
      <c r="DGF457" s="571"/>
      <c r="DGG457" s="571"/>
      <c r="DGH457" s="571"/>
      <c r="DGI457" s="571"/>
      <c r="DGJ457" s="571"/>
      <c r="DGK457" s="571"/>
      <c r="DGL457" s="571"/>
      <c r="DGM457" s="571"/>
      <c r="DGN457" s="571"/>
      <c r="DGO457" s="571"/>
      <c r="DGP457" s="571"/>
      <c r="DGQ457" s="571"/>
      <c r="DGR457" s="571"/>
      <c r="DGS457" s="571"/>
      <c r="DGT457" s="571"/>
      <c r="DGU457" s="571"/>
      <c r="DGV457" s="571"/>
      <c r="DGW457" s="571"/>
      <c r="DGX457" s="571"/>
      <c r="DGY457" s="571"/>
      <c r="DGZ457" s="571"/>
      <c r="DHA457" s="571"/>
      <c r="DHB457" s="571"/>
      <c r="DHC457" s="571"/>
      <c r="DHD457" s="571"/>
      <c r="DHE457" s="571"/>
      <c r="DHF457" s="571"/>
      <c r="DHG457" s="571"/>
      <c r="DHH457" s="571"/>
      <c r="DHI457" s="571"/>
      <c r="DHJ457" s="571"/>
      <c r="DHK457" s="571"/>
      <c r="DHL457" s="571"/>
      <c r="DHM457" s="571"/>
      <c r="DHN457" s="571"/>
      <c r="DHO457" s="571"/>
      <c r="DHP457" s="571"/>
      <c r="DHQ457" s="571"/>
      <c r="DHR457" s="571"/>
      <c r="DHS457" s="571"/>
      <c r="DHT457" s="571"/>
      <c r="DHU457" s="571"/>
      <c r="DHV457" s="571"/>
      <c r="DHW457" s="571"/>
      <c r="DHX457" s="571"/>
      <c r="DHY457" s="571"/>
      <c r="DHZ457" s="571"/>
      <c r="DIA457" s="571"/>
      <c r="DIB457" s="571"/>
      <c r="DIC457" s="571"/>
      <c r="DID457" s="571"/>
      <c r="DIE457" s="571"/>
      <c r="DIF457" s="571"/>
      <c r="DIG457" s="571"/>
      <c r="DIH457" s="571"/>
      <c r="DII457" s="571"/>
      <c r="DIJ457" s="571"/>
      <c r="DIK457" s="571"/>
      <c r="DIL457" s="571"/>
      <c r="DIM457" s="571"/>
      <c r="DIN457" s="571"/>
      <c r="DIO457" s="571"/>
      <c r="DIP457" s="571"/>
      <c r="DIQ457" s="571"/>
      <c r="DIR457" s="571"/>
      <c r="DIS457" s="571"/>
      <c r="DIT457" s="571"/>
      <c r="DIU457" s="571"/>
      <c r="DIV457" s="571"/>
      <c r="DIW457" s="571"/>
      <c r="DIX457" s="571"/>
      <c r="DIY457" s="571"/>
      <c r="DIZ457" s="571"/>
      <c r="DJA457" s="571"/>
      <c r="DJB457" s="571"/>
      <c r="DJC457" s="571"/>
      <c r="DJD457" s="571"/>
      <c r="DJE457" s="571"/>
      <c r="DJF457" s="571"/>
      <c r="DJG457" s="571"/>
      <c r="DJH457" s="571"/>
      <c r="DJI457" s="571"/>
      <c r="DJJ457" s="571"/>
      <c r="DJK457" s="571"/>
      <c r="DJL457" s="571"/>
      <c r="DJM457" s="571"/>
      <c r="DJN457" s="571"/>
      <c r="DJO457" s="571"/>
      <c r="DJP457" s="571"/>
      <c r="DJQ457" s="571"/>
      <c r="DJR457" s="571"/>
      <c r="DJS457" s="571"/>
      <c r="DJT457" s="571"/>
      <c r="DJU457" s="571"/>
      <c r="DJV457" s="571"/>
      <c r="DJW457" s="571"/>
      <c r="DJX457" s="571"/>
      <c r="DJY457" s="571"/>
      <c r="DJZ457" s="571"/>
      <c r="DKA457" s="571"/>
      <c r="DKB457" s="571"/>
      <c r="DKC457" s="571"/>
      <c r="DKD457" s="571"/>
      <c r="DKE457" s="571"/>
      <c r="DKF457" s="571"/>
      <c r="DKG457" s="571"/>
      <c r="DKH457" s="571"/>
      <c r="DKI457" s="571"/>
      <c r="DKJ457" s="571"/>
      <c r="DKK457" s="571"/>
      <c r="DKL457" s="571"/>
      <c r="DKM457" s="571"/>
      <c r="DKN457" s="571"/>
      <c r="DKO457" s="571"/>
      <c r="DKP457" s="571"/>
      <c r="DKQ457" s="571"/>
      <c r="DKR457" s="571"/>
      <c r="DKS457" s="571"/>
      <c r="DKT457" s="571"/>
      <c r="DKU457" s="571"/>
      <c r="DKV457" s="571"/>
      <c r="DKW457" s="571"/>
      <c r="DKX457" s="571"/>
      <c r="DKY457" s="571"/>
      <c r="DKZ457" s="571"/>
      <c r="DLA457" s="571"/>
      <c r="DLB457" s="571"/>
      <c r="DLC457" s="571"/>
      <c r="DLD457" s="571"/>
      <c r="DLE457" s="571"/>
      <c r="DLF457" s="571"/>
      <c r="DLG457" s="571"/>
      <c r="DLH457" s="571"/>
      <c r="DLI457" s="571"/>
      <c r="DLJ457" s="571"/>
      <c r="DLK457" s="571"/>
      <c r="DLL457" s="571"/>
      <c r="DLM457" s="571"/>
      <c r="DLN457" s="571"/>
      <c r="DLO457" s="571"/>
      <c r="DLP457" s="571"/>
      <c r="DLQ457" s="571"/>
      <c r="DLR457" s="571"/>
      <c r="DLS457" s="571"/>
      <c r="DLT457" s="571"/>
      <c r="DLU457" s="571"/>
      <c r="DLV457" s="571"/>
      <c r="DLW457" s="571"/>
      <c r="DLX457" s="571"/>
      <c r="DLY457" s="571"/>
      <c r="DLZ457" s="571"/>
      <c r="DMA457" s="571"/>
      <c r="DMB457" s="571"/>
      <c r="DMC457" s="571"/>
      <c r="DMD457" s="571"/>
      <c r="DME457" s="571"/>
      <c r="DMF457" s="571"/>
      <c r="DMG457" s="571"/>
      <c r="DMH457" s="571"/>
      <c r="DMI457" s="571"/>
      <c r="DMJ457" s="571"/>
      <c r="DMK457" s="571"/>
      <c r="DML457" s="571"/>
      <c r="DMM457" s="571"/>
      <c r="DMN457" s="571"/>
      <c r="DMO457" s="571"/>
      <c r="DMP457" s="571"/>
      <c r="DMQ457" s="571"/>
      <c r="DMR457" s="571"/>
      <c r="DMS457" s="571"/>
      <c r="DMT457" s="571"/>
      <c r="DMU457" s="571"/>
      <c r="DMV457" s="571"/>
      <c r="DMW457" s="571"/>
      <c r="DMX457" s="571"/>
      <c r="DMY457" s="571"/>
      <c r="DMZ457" s="571"/>
      <c r="DNA457" s="571"/>
      <c r="DNB457" s="571"/>
      <c r="DNC457" s="571"/>
      <c r="DND457" s="571"/>
      <c r="DNE457" s="571"/>
      <c r="DNF457" s="571"/>
      <c r="DNG457" s="571"/>
      <c r="DNH457" s="571"/>
      <c r="DNK457" s="571"/>
      <c r="DNL457" s="571"/>
      <c r="DNM457" s="571"/>
      <c r="DNN457" s="571"/>
      <c r="DNO457" s="571"/>
      <c r="DNP457" s="571"/>
      <c r="DNQ457" s="571"/>
      <c r="DNR457" s="571"/>
      <c r="DNS457" s="571"/>
      <c r="DNT457" s="571"/>
      <c r="DNU457" s="571"/>
      <c r="DNV457" s="571"/>
      <c r="DNW457" s="571"/>
      <c r="DNX457" s="571"/>
      <c r="DNY457" s="571"/>
      <c r="DNZ457" s="571"/>
      <c r="DOA457" s="571"/>
      <c r="DOB457" s="571"/>
      <c r="DOC457" s="571"/>
      <c r="DOD457" s="571"/>
      <c r="DOE457" s="571"/>
      <c r="DOF457" s="571"/>
      <c r="DOG457" s="571"/>
      <c r="DOH457" s="571"/>
      <c r="DOI457" s="571"/>
      <c r="DOJ457" s="571"/>
      <c r="DOK457" s="571"/>
      <c r="DOL457" s="571"/>
      <c r="DOM457" s="571"/>
      <c r="DON457" s="571"/>
      <c r="DOO457" s="571"/>
      <c r="DOP457" s="571"/>
      <c r="DOQ457" s="571"/>
      <c r="DOR457" s="571"/>
      <c r="DOS457" s="571"/>
      <c r="DOT457" s="571"/>
      <c r="DOU457" s="571"/>
      <c r="DOV457" s="571"/>
      <c r="DOW457" s="571"/>
      <c r="DOX457" s="571"/>
      <c r="DOY457" s="571"/>
      <c r="DOZ457" s="571"/>
      <c r="DPA457" s="571"/>
      <c r="DPB457" s="571"/>
      <c r="DPC457" s="571"/>
      <c r="DPD457" s="571"/>
      <c r="DPE457" s="571"/>
      <c r="DPF457" s="571"/>
      <c r="DPG457" s="571"/>
      <c r="DPH457" s="571"/>
      <c r="DPI457" s="571"/>
      <c r="DPJ457" s="571"/>
      <c r="DPK457" s="571"/>
      <c r="DPL457" s="571"/>
      <c r="DPM457" s="571"/>
      <c r="DPN457" s="571"/>
      <c r="DPO457" s="571"/>
      <c r="DPP457" s="571"/>
      <c r="DPQ457" s="571"/>
      <c r="DPR457" s="571"/>
      <c r="DPS457" s="571"/>
      <c r="DPT457" s="571"/>
      <c r="DPU457" s="571"/>
      <c r="DPV457" s="571"/>
      <c r="DPW457" s="571"/>
      <c r="DPX457" s="571"/>
      <c r="DPY457" s="571"/>
      <c r="DPZ457" s="571"/>
      <c r="DQA457" s="571"/>
      <c r="DQB457" s="571"/>
      <c r="DQC457" s="571"/>
      <c r="DQD457" s="571"/>
      <c r="DQE457" s="571"/>
      <c r="DQF457" s="571"/>
      <c r="DQG457" s="571"/>
      <c r="DQH457" s="571"/>
      <c r="DQI457" s="571"/>
      <c r="DQJ457" s="571"/>
      <c r="DQK457" s="571"/>
      <c r="DQL457" s="571"/>
      <c r="DQM457" s="571"/>
      <c r="DQN457" s="571"/>
      <c r="DQO457" s="571"/>
      <c r="DQP457" s="571"/>
      <c r="DQQ457" s="571"/>
      <c r="DQR457" s="571"/>
      <c r="DQS457" s="571"/>
      <c r="DQT457" s="571"/>
      <c r="DQU457" s="571"/>
      <c r="DQV457" s="571"/>
      <c r="DQW457" s="571"/>
      <c r="DQX457" s="571"/>
      <c r="DQY457" s="571"/>
      <c r="DQZ457" s="571"/>
      <c r="DRA457" s="571"/>
      <c r="DRB457" s="571"/>
      <c r="DRC457" s="571"/>
      <c r="DRD457" s="571"/>
      <c r="DRE457" s="571"/>
      <c r="DRF457" s="571"/>
      <c r="DRG457" s="571"/>
      <c r="DRH457" s="571"/>
      <c r="DRI457" s="571"/>
      <c r="DRJ457" s="571"/>
      <c r="DRK457" s="571"/>
      <c r="DRL457" s="571"/>
      <c r="DRM457" s="571"/>
      <c r="DRN457" s="571"/>
      <c r="DRO457" s="571"/>
      <c r="DRP457" s="571"/>
      <c r="DRQ457" s="571"/>
      <c r="DRR457" s="571"/>
      <c r="DRS457" s="571"/>
      <c r="DRT457" s="571"/>
      <c r="DRU457" s="571"/>
      <c r="DRV457" s="571"/>
      <c r="DRW457" s="571"/>
      <c r="DRX457" s="571"/>
      <c r="DRY457" s="571"/>
      <c r="DRZ457" s="571"/>
      <c r="DSA457" s="571"/>
      <c r="DSB457" s="571"/>
      <c r="DSC457" s="571"/>
      <c r="DSD457" s="571"/>
      <c r="DSE457" s="571"/>
      <c r="DSF457" s="571"/>
      <c r="DSG457" s="571"/>
      <c r="DSH457" s="571"/>
      <c r="DSI457" s="571"/>
      <c r="DSJ457" s="571"/>
      <c r="DSK457" s="571"/>
      <c r="DSL457" s="571"/>
      <c r="DSM457" s="571"/>
      <c r="DSN457" s="571"/>
      <c r="DSO457" s="571"/>
      <c r="DSP457" s="571"/>
      <c r="DSQ457" s="571"/>
      <c r="DSR457" s="571"/>
      <c r="DSS457" s="571"/>
      <c r="DST457" s="571"/>
      <c r="DSU457" s="571"/>
      <c r="DSV457" s="571"/>
      <c r="DSW457" s="571"/>
      <c r="DSX457" s="571"/>
      <c r="DSY457" s="571"/>
      <c r="DSZ457" s="571"/>
      <c r="DTA457" s="571"/>
      <c r="DTB457" s="571"/>
      <c r="DTC457" s="571"/>
      <c r="DTD457" s="571"/>
      <c r="DTE457" s="571"/>
      <c r="DTF457" s="571"/>
      <c r="DTG457" s="571"/>
      <c r="DTH457" s="571"/>
      <c r="DTI457" s="571"/>
      <c r="DTJ457" s="571"/>
      <c r="DTK457" s="571"/>
      <c r="DTL457" s="571"/>
      <c r="DTM457" s="571"/>
      <c r="DTN457" s="571"/>
      <c r="DTO457" s="571"/>
      <c r="DTP457" s="571"/>
      <c r="DTQ457" s="571"/>
      <c r="DTR457" s="571"/>
      <c r="DTS457" s="571"/>
      <c r="DTT457" s="571"/>
      <c r="DTU457" s="571"/>
      <c r="DTV457" s="571"/>
      <c r="DTW457" s="571"/>
      <c r="DTX457" s="571"/>
      <c r="DTY457" s="571"/>
      <c r="DTZ457" s="571"/>
      <c r="DUA457" s="571"/>
      <c r="DUB457" s="571"/>
      <c r="DUC457" s="571"/>
      <c r="DUD457" s="571"/>
      <c r="DUE457" s="571"/>
      <c r="DUF457" s="571"/>
      <c r="DUG457" s="571"/>
      <c r="DUH457" s="571"/>
      <c r="DUI457" s="571"/>
      <c r="DUJ457" s="571"/>
      <c r="DUK457" s="571"/>
      <c r="DUL457" s="571"/>
      <c r="DUM457" s="571"/>
      <c r="DUN457" s="571"/>
      <c r="DUO457" s="571"/>
      <c r="DUP457" s="571"/>
      <c r="DUQ457" s="571"/>
      <c r="DUR457" s="571"/>
      <c r="DUS457" s="571"/>
      <c r="DUT457" s="571"/>
      <c r="DUU457" s="571"/>
      <c r="DUV457" s="571"/>
      <c r="DUW457" s="571"/>
      <c r="DUX457" s="571"/>
      <c r="DUY457" s="571"/>
      <c r="DUZ457" s="571"/>
      <c r="DVA457" s="571"/>
      <c r="DVB457" s="571"/>
      <c r="DVC457" s="571"/>
      <c r="DVD457" s="571"/>
      <c r="DVE457" s="571"/>
      <c r="DVF457" s="571"/>
      <c r="DVG457" s="571"/>
      <c r="DVH457" s="571"/>
      <c r="DVI457" s="571"/>
      <c r="DVJ457" s="571"/>
      <c r="DVK457" s="571"/>
      <c r="DVL457" s="571"/>
      <c r="DVM457" s="571"/>
      <c r="DVN457" s="571"/>
      <c r="DVO457" s="571"/>
      <c r="DVP457" s="571"/>
      <c r="DVQ457" s="571"/>
      <c r="DVR457" s="571"/>
      <c r="DVS457" s="571"/>
      <c r="DVT457" s="571"/>
      <c r="DVU457" s="571"/>
      <c r="DVV457" s="571"/>
      <c r="DVW457" s="571"/>
      <c r="DVX457" s="571"/>
      <c r="DVY457" s="571"/>
      <c r="DVZ457" s="571"/>
      <c r="DWA457" s="571"/>
      <c r="DWB457" s="571"/>
      <c r="DWC457" s="571"/>
      <c r="DWD457" s="571"/>
      <c r="DWE457" s="571"/>
      <c r="DWF457" s="571"/>
      <c r="DWG457" s="571"/>
      <c r="DWH457" s="571"/>
      <c r="DWI457" s="571"/>
      <c r="DWJ457" s="571"/>
      <c r="DWK457" s="571"/>
      <c r="DWL457" s="571"/>
      <c r="DWM457" s="571"/>
      <c r="DWN457" s="571"/>
      <c r="DWO457" s="571"/>
      <c r="DWP457" s="571"/>
      <c r="DWQ457" s="571"/>
      <c r="DWR457" s="571"/>
      <c r="DWS457" s="571"/>
      <c r="DWT457" s="571"/>
      <c r="DWU457" s="571"/>
      <c r="DWV457" s="571"/>
      <c r="DWW457" s="571"/>
      <c r="DWX457" s="571"/>
      <c r="DWY457" s="571"/>
      <c r="DWZ457" s="571"/>
      <c r="DXA457" s="571"/>
      <c r="DXB457" s="571"/>
      <c r="DXC457" s="571"/>
      <c r="DXD457" s="571"/>
      <c r="DXG457" s="571"/>
      <c r="DXH457" s="571"/>
      <c r="DXI457" s="571"/>
      <c r="DXJ457" s="571"/>
      <c r="DXK457" s="571"/>
      <c r="DXL457" s="571"/>
      <c r="DXM457" s="571"/>
      <c r="DXN457" s="571"/>
      <c r="DXO457" s="571"/>
      <c r="DXP457" s="571"/>
      <c r="DXQ457" s="571"/>
      <c r="DXR457" s="571"/>
      <c r="DXS457" s="571"/>
      <c r="DXT457" s="571"/>
      <c r="DXU457" s="571"/>
      <c r="DXV457" s="571"/>
      <c r="DXW457" s="571"/>
      <c r="DXX457" s="571"/>
      <c r="DXY457" s="571"/>
      <c r="DXZ457" s="571"/>
      <c r="DYA457" s="571"/>
      <c r="DYB457" s="571"/>
      <c r="DYC457" s="571"/>
      <c r="DYD457" s="571"/>
      <c r="DYE457" s="571"/>
      <c r="DYF457" s="571"/>
      <c r="DYG457" s="571"/>
      <c r="DYH457" s="571"/>
      <c r="DYI457" s="571"/>
      <c r="DYJ457" s="571"/>
      <c r="DYK457" s="571"/>
      <c r="DYL457" s="571"/>
      <c r="DYM457" s="571"/>
      <c r="DYN457" s="571"/>
      <c r="DYO457" s="571"/>
      <c r="DYP457" s="571"/>
      <c r="DYQ457" s="571"/>
      <c r="DYR457" s="571"/>
      <c r="DYS457" s="571"/>
      <c r="DYT457" s="571"/>
      <c r="DYU457" s="571"/>
      <c r="DYV457" s="571"/>
      <c r="DYW457" s="571"/>
      <c r="DYX457" s="571"/>
      <c r="DYY457" s="571"/>
      <c r="DYZ457" s="571"/>
      <c r="DZA457" s="571"/>
      <c r="DZB457" s="571"/>
      <c r="DZC457" s="571"/>
      <c r="DZD457" s="571"/>
      <c r="DZE457" s="571"/>
      <c r="DZF457" s="571"/>
      <c r="DZG457" s="571"/>
      <c r="DZH457" s="571"/>
      <c r="DZI457" s="571"/>
      <c r="DZJ457" s="571"/>
      <c r="DZK457" s="571"/>
      <c r="DZL457" s="571"/>
      <c r="DZM457" s="571"/>
      <c r="DZN457" s="571"/>
      <c r="DZO457" s="571"/>
      <c r="DZP457" s="571"/>
      <c r="DZQ457" s="571"/>
      <c r="DZR457" s="571"/>
      <c r="DZS457" s="571"/>
      <c r="DZT457" s="571"/>
      <c r="DZU457" s="571"/>
      <c r="DZV457" s="571"/>
      <c r="DZW457" s="571"/>
      <c r="DZX457" s="571"/>
      <c r="DZY457" s="571"/>
      <c r="DZZ457" s="571"/>
      <c r="EAA457" s="571"/>
      <c r="EAB457" s="571"/>
      <c r="EAC457" s="571"/>
      <c r="EAD457" s="571"/>
      <c r="EAE457" s="571"/>
      <c r="EAF457" s="571"/>
      <c r="EAG457" s="571"/>
      <c r="EAH457" s="571"/>
      <c r="EAI457" s="571"/>
      <c r="EAJ457" s="571"/>
      <c r="EAK457" s="571"/>
      <c r="EAL457" s="571"/>
      <c r="EAM457" s="571"/>
      <c r="EAN457" s="571"/>
      <c r="EAO457" s="571"/>
      <c r="EAP457" s="571"/>
      <c r="EAQ457" s="571"/>
      <c r="EAR457" s="571"/>
      <c r="EAS457" s="571"/>
      <c r="EAT457" s="571"/>
      <c r="EAU457" s="571"/>
      <c r="EAV457" s="571"/>
      <c r="EAW457" s="571"/>
      <c r="EAX457" s="571"/>
      <c r="EAY457" s="571"/>
      <c r="EAZ457" s="571"/>
      <c r="EBA457" s="571"/>
      <c r="EBB457" s="571"/>
      <c r="EBC457" s="571"/>
      <c r="EBD457" s="571"/>
      <c r="EBE457" s="571"/>
      <c r="EBF457" s="571"/>
      <c r="EBG457" s="571"/>
      <c r="EBH457" s="571"/>
      <c r="EBI457" s="571"/>
      <c r="EBJ457" s="571"/>
      <c r="EBK457" s="571"/>
      <c r="EBL457" s="571"/>
      <c r="EBM457" s="571"/>
      <c r="EBN457" s="571"/>
      <c r="EBO457" s="571"/>
      <c r="EBP457" s="571"/>
      <c r="EBQ457" s="571"/>
      <c r="EBR457" s="571"/>
      <c r="EBS457" s="571"/>
      <c r="EBT457" s="571"/>
      <c r="EBU457" s="571"/>
      <c r="EBV457" s="571"/>
      <c r="EBW457" s="571"/>
      <c r="EBX457" s="571"/>
      <c r="EBY457" s="571"/>
      <c r="EBZ457" s="571"/>
      <c r="ECA457" s="571"/>
      <c r="ECB457" s="571"/>
      <c r="ECC457" s="571"/>
      <c r="ECD457" s="571"/>
      <c r="ECE457" s="571"/>
      <c r="ECF457" s="571"/>
      <c r="ECG457" s="571"/>
      <c r="ECH457" s="571"/>
      <c r="ECI457" s="571"/>
      <c r="ECJ457" s="571"/>
      <c r="ECK457" s="571"/>
      <c r="ECL457" s="571"/>
      <c r="ECM457" s="571"/>
      <c r="ECN457" s="571"/>
      <c r="ECO457" s="571"/>
      <c r="ECP457" s="571"/>
      <c r="ECQ457" s="571"/>
      <c r="ECR457" s="571"/>
      <c r="ECS457" s="571"/>
      <c r="ECT457" s="571"/>
      <c r="ECU457" s="571"/>
      <c r="ECV457" s="571"/>
      <c r="ECW457" s="571"/>
      <c r="ECX457" s="571"/>
      <c r="ECY457" s="571"/>
      <c r="ECZ457" s="571"/>
      <c r="EDA457" s="571"/>
      <c r="EDB457" s="571"/>
      <c r="EDC457" s="571"/>
      <c r="EDD457" s="571"/>
      <c r="EDE457" s="571"/>
      <c r="EDF457" s="571"/>
      <c r="EDG457" s="571"/>
      <c r="EDH457" s="571"/>
      <c r="EDI457" s="571"/>
      <c r="EDJ457" s="571"/>
      <c r="EDK457" s="571"/>
      <c r="EDL457" s="571"/>
      <c r="EDM457" s="571"/>
      <c r="EDN457" s="571"/>
      <c r="EDO457" s="571"/>
      <c r="EDP457" s="571"/>
      <c r="EDQ457" s="571"/>
      <c r="EDR457" s="571"/>
      <c r="EDS457" s="571"/>
      <c r="EDT457" s="571"/>
      <c r="EDU457" s="571"/>
      <c r="EDV457" s="571"/>
      <c r="EDW457" s="571"/>
      <c r="EDX457" s="571"/>
      <c r="EDY457" s="571"/>
      <c r="EDZ457" s="571"/>
      <c r="EEA457" s="571"/>
      <c r="EEB457" s="571"/>
      <c r="EEC457" s="571"/>
      <c r="EED457" s="571"/>
      <c r="EEE457" s="571"/>
      <c r="EEF457" s="571"/>
      <c r="EEG457" s="571"/>
      <c r="EEH457" s="571"/>
      <c r="EEI457" s="571"/>
      <c r="EEJ457" s="571"/>
      <c r="EEK457" s="571"/>
      <c r="EEL457" s="571"/>
      <c r="EEM457" s="571"/>
      <c r="EEN457" s="571"/>
      <c r="EEO457" s="571"/>
      <c r="EEP457" s="571"/>
      <c r="EEQ457" s="571"/>
      <c r="EER457" s="571"/>
      <c r="EES457" s="571"/>
      <c r="EET457" s="571"/>
      <c r="EEU457" s="571"/>
      <c r="EEV457" s="571"/>
      <c r="EEW457" s="571"/>
      <c r="EEX457" s="571"/>
      <c r="EEY457" s="571"/>
      <c r="EEZ457" s="571"/>
      <c r="EFA457" s="571"/>
      <c r="EFB457" s="571"/>
      <c r="EFC457" s="571"/>
      <c r="EFD457" s="571"/>
      <c r="EFE457" s="571"/>
      <c r="EFF457" s="571"/>
      <c r="EFG457" s="571"/>
      <c r="EFH457" s="571"/>
      <c r="EFI457" s="571"/>
      <c r="EFJ457" s="571"/>
      <c r="EFK457" s="571"/>
      <c r="EFL457" s="571"/>
      <c r="EFM457" s="571"/>
      <c r="EFN457" s="571"/>
      <c r="EFO457" s="571"/>
      <c r="EFP457" s="571"/>
      <c r="EFQ457" s="571"/>
      <c r="EFR457" s="571"/>
      <c r="EFS457" s="571"/>
      <c r="EFT457" s="571"/>
      <c r="EFU457" s="571"/>
      <c r="EFV457" s="571"/>
      <c r="EFW457" s="571"/>
      <c r="EFX457" s="571"/>
      <c r="EFY457" s="571"/>
      <c r="EFZ457" s="571"/>
      <c r="EGA457" s="571"/>
      <c r="EGB457" s="571"/>
      <c r="EGC457" s="571"/>
      <c r="EGD457" s="571"/>
      <c r="EGE457" s="571"/>
      <c r="EGF457" s="571"/>
      <c r="EGG457" s="571"/>
      <c r="EGH457" s="571"/>
      <c r="EGI457" s="571"/>
      <c r="EGJ457" s="571"/>
      <c r="EGK457" s="571"/>
      <c r="EGL457" s="571"/>
      <c r="EGM457" s="571"/>
      <c r="EGN457" s="571"/>
      <c r="EGO457" s="571"/>
      <c r="EGP457" s="571"/>
      <c r="EGQ457" s="571"/>
      <c r="EGR457" s="571"/>
      <c r="EGS457" s="571"/>
      <c r="EGT457" s="571"/>
      <c r="EGU457" s="571"/>
      <c r="EGV457" s="571"/>
      <c r="EGW457" s="571"/>
      <c r="EGX457" s="571"/>
      <c r="EGY457" s="571"/>
      <c r="EGZ457" s="571"/>
      <c r="EHC457" s="571"/>
      <c r="EHD457" s="571"/>
      <c r="EHE457" s="571"/>
      <c r="EHF457" s="571"/>
      <c r="EHG457" s="571"/>
      <c r="EHH457" s="571"/>
      <c r="EHI457" s="571"/>
      <c r="EHJ457" s="571"/>
      <c r="EHK457" s="571"/>
      <c r="EHL457" s="571"/>
      <c r="EHM457" s="571"/>
      <c r="EHN457" s="571"/>
      <c r="EHO457" s="571"/>
      <c r="EHP457" s="571"/>
      <c r="EHQ457" s="571"/>
      <c r="EHR457" s="571"/>
      <c r="EHS457" s="571"/>
      <c r="EHT457" s="571"/>
      <c r="EHU457" s="571"/>
      <c r="EHV457" s="571"/>
      <c r="EHW457" s="571"/>
      <c r="EHX457" s="571"/>
      <c r="EHY457" s="571"/>
      <c r="EHZ457" s="571"/>
      <c r="EIA457" s="571"/>
      <c r="EIB457" s="571"/>
      <c r="EIC457" s="571"/>
      <c r="EID457" s="571"/>
      <c r="EIE457" s="571"/>
      <c r="EIF457" s="571"/>
      <c r="EIG457" s="571"/>
      <c r="EIH457" s="571"/>
      <c r="EII457" s="571"/>
      <c r="EIJ457" s="571"/>
      <c r="EIK457" s="571"/>
      <c r="EIL457" s="571"/>
      <c r="EIM457" s="571"/>
      <c r="EIN457" s="571"/>
      <c r="EIO457" s="571"/>
      <c r="EIP457" s="571"/>
      <c r="EIQ457" s="571"/>
      <c r="EIR457" s="571"/>
      <c r="EIS457" s="571"/>
      <c r="EIT457" s="571"/>
      <c r="EIU457" s="571"/>
      <c r="EIV457" s="571"/>
      <c r="EIW457" s="571"/>
      <c r="EIX457" s="571"/>
      <c r="EIY457" s="571"/>
      <c r="EIZ457" s="571"/>
      <c r="EJA457" s="571"/>
      <c r="EJB457" s="571"/>
      <c r="EJC457" s="571"/>
      <c r="EJD457" s="571"/>
      <c r="EJE457" s="571"/>
      <c r="EJF457" s="571"/>
      <c r="EJG457" s="571"/>
      <c r="EJH457" s="571"/>
      <c r="EJI457" s="571"/>
      <c r="EJJ457" s="571"/>
      <c r="EJK457" s="571"/>
      <c r="EJL457" s="571"/>
      <c r="EJM457" s="571"/>
      <c r="EJN457" s="571"/>
      <c r="EJO457" s="571"/>
      <c r="EJP457" s="571"/>
      <c r="EJQ457" s="571"/>
      <c r="EJR457" s="571"/>
      <c r="EJS457" s="571"/>
      <c r="EJT457" s="571"/>
      <c r="EJU457" s="571"/>
      <c r="EJV457" s="571"/>
      <c r="EJW457" s="571"/>
      <c r="EJX457" s="571"/>
      <c r="EJY457" s="571"/>
      <c r="EJZ457" s="571"/>
      <c r="EKA457" s="571"/>
      <c r="EKB457" s="571"/>
      <c r="EKC457" s="571"/>
      <c r="EKD457" s="571"/>
      <c r="EKE457" s="571"/>
      <c r="EKF457" s="571"/>
      <c r="EKG457" s="571"/>
      <c r="EKH457" s="571"/>
      <c r="EKI457" s="571"/>
      <c r="EKJ457" s="571"/>
      <c r="EKK457" s="571"/>
      <c r="EKL457" s="571"/>
      <c r="EKM457" s="571"/>
      <c r="EKN457" s="571"/>
      <c r="EKO457" s="571"/>
      <c r="EKP457" s="571"/>
      <c r="EKQ457" s="571"/>
      <c r="EKR457" s="571"/>
      <c r="EKS457" s="571"/>
      <c r="EKT457" s="571"/>
      <c r="EKU457" s="571"/>
      <c r="EKV457" s="571"/>
      <c r="EKW457" s="571"/>
      <c r="EKX457" s="571"/>
      <c r="EKY457" s="571"/>
      <c r="EKZ457" s="571"/>
      <c r="ELA457" s="571"/>
      <c r="ELB457" s="571"/>
      <c r="ELC457" s="571"/>
      <c r="ELD457" s="571"/>
      <c r="ELE457" s="571"/>
      <c r="ELF457" s="571"/>
      <c r="ELG457" s="571"/>
      <c r="ELH457" s="571"/>
      <c r="ELI457" s="571"/>
      <c r="ELJ457" s="571"/>
      <c r="ELK457" s="571"/>
      <c r="ELL457" s="571"/>
      <c r="ELM457" s="571"/>
      <c r="ELN457" s="571"/>
      <c r="ELO457" s="571"/>
      <c r="ELP457" s="571"/>
      <c r="ELQ457" s="571"/>
      <c r="ELR457" s="571"/>
      <c r="ELS457" s="571"/>
      <c r="ELT457" s="571"/>
      <c r="ELU457" s="571"/>
      <c r="ELV457" s="571"/>
      <c r="ELW457" s="571"/>
      <c r="ELX457" s="571"/>
      <c r="ELY457" s="571"/>
      <c r="ELZ457" s="571"/>
      <c r="EMA457" s="571"/>
      <c r="EMB457" s="571"/>
      <c r="EMC457" s="571"/>
      <c r="EMD457" s="571"/>
      <c r="EME457" s="571"/>
      <c r="EMF457" s="571"/>
      <c r="EMG457" s="571"/>
      <c r="EMH457" s="571"/>
      <c r="EMI457" s="571"/>
      <c r="EMJ457" s="571"/>
      <c r="EMK457" s="571"/>
      <c r="EML457" s="571"/>
      <c r="EMM457" s="571"/>
      <c r="EMN457" s="571"/>
      <c r="EMO457" s="571"/>
      <c r="EMP457" s="571"/>
      <c r="EMQ457" s="571"/>
      <c r="EMR457" s="571"/>
      <c r="EMS457" s="571"/>
      <c r="EMT457" s="571"/>
      <c r="EMU457" s="571"/>
      <c r="EMV457" s="571"/>
      <c r="EMW457" s="571"/>
      <c r="EMX457" s="571"/>
      <c r="EMY457" s="571"/>
      <c r="EMZ457" s="571"/>
      <c r="ENA457" s="571"/>
      <c r="ENB457" s="571"/>
      <c r="ENC457" s="571"/>
      <c r="END457" s="571"/>
      <c r="ENE457" s="571"/>
      <c r="ENF457" s="571"/>
      <c r="ENG457" s="571"/>
      <c r="ENH457" s="571"/>
      <c r="ENI457" s="571"/>
      <c r="ENJ457" s="571"/>
      <c r="ENK457" s="571"/>
      <c r="ENL457" s="571"/>
      <c r="ENM457" s="571"/>
      <c r="ENN457" s="571"/>
      <c r="ENO457" s="571"/>
      <c r="ENP457" s="571"/>
      <c r="ENQ457" s="571"/>
      <c r="ENR457" s="571"/>
      <c r="ENS457" s="571"/>
      <c r="ENT457" s="571"/>
      <c r="ENU457" s="571"/>
      <c r="ENV457" s="571"/>
      <c r="ENW457" s="571"/>
      <c r="ENX457" s="571"/>
      <c r="ENY457" s="571"/>
      <c r="ENZ457" s="571"/>
      <c r="EOA457" s="571"/>
      <c r="EOB457" s="571"/>
      <c r="EOC457" s="571"/>
      <c r="EOD457" s="571"/>
      <c r="EOE457" s="571"/>
      <c r="EOF457" s="571"/>
      <c r="EOG457" s="571"/>
      <c r="EOH457" s="571"/>
      <c r="EOI457" s="571"/>
      <c r="EOJ457" s="571"/>
      <c r="EOK457" s="571"/>
      <c r="EOL457" s="571"/>
      <c r="EOM457" s="571"/>
      <c r="EON457" s="571"/>
      <c r="EOO457" s="571"/>
      <c r="EOP457" s="571"/>
      <c r="EOQ457" s="571"/>
      <c r="EOR457" s="571"/>
      <c r="EOS457" s="571"/>
      <c r="EOT457" s="571"/>
      <c r="EOU457" s="571"/>
      <c r="EOV457" s="571"/>
      <c r="EOW457" s="571"/>
      <c r="EOX457" s="571"/>
      <c r="EOY457" s="571"/>
      <c r="EOZ457" s="571"/>
      <c r="EPA457" s="571"/>
      <c r="EPB457" s="571"/>
      <c r="EPC457" s="571"/>
      <c r="EPD457" s="571"/>
      <c r="EPE457" s="571"/>
      <c r="EPF457" s="571"/>
      <c r="EPG457" s="571"/>
      <c r="EPH457" s="571"/>
      <c r="EPI457" s="571"/>
      <c r="EPJ457" s="571"/>
      <c r="EPK457" s="571"/>
      <c r="EPL457" s="571"/>
      <c r="EPM457" s="571"/>
      <c r="EPN457" s="571"/>
      <c r="EPO457" s="571"/>
      <c r="EPP457" s="571"/>
      <c r="EPQ457" s="571"/>
      <c r="EPR457" s="571"/>
      <c r="EPS457" s="571"/>
      <c r="EPT457" s="571"/>
      <c r="EPU457" s="571"/>
      <c r="EPV457" s="571"/>
      <c r="EPW457" s="571"/>
      <c r="EPX457" s="571"/>
      <c r="EPY457" s="571"/>
      <c r="EPZ457" s="571"/>
      <c r="EQA457" s="571"/>
      <c r="EQB457" s="571"/>
      <c r="EQC457" s="571"/>
      <c r="EQD457" s="571"/>
      <c r="EQE457" s="571"/>
      <c r="EQF457" s="571"/>
      <c r="EQG457" s="571"/>
      <c r="EQH457" s="571"/>
      <c r="EQI457" s="571"/>
      <c r="EQJ457" s="571"/>
      <c r="EQK457" s="571"/>
      <c r="EQL457" s="571"/>
      <c r="EQM457" s="571"/>
      <c r="EQN457" s="571"/>
      <c r="EQO457" s="571"/>
      <c r="EQP457" s="571"/>
      <c r="EQQ457" s="571"/>
      <c r="EQR457" s="571"/>
      <c r="EQS457" s="571"/>
      <c r="EQT457" s="571"/>
      <c r="EQU457" s="571"/>
      <c r="EQV457" s="571"/>
      <c r="EQY457" s="571"/>
      <c r="EQZ457" s="571"/>
      <c r="ERA457" s="571"/>
      <c r="ERB457" s="571"/>
      <c r="ERC457" s="571"/>
      <c r="ERD457" s="571"/>
      <c r="ERE457" s="571"/>
      <c r="ERF457" s="571"/>
      <c r="ERG457" s="571"/>
      <c r="ERH457" s="571"/>
      <c r="ERI457" s="571"/>
      <c r="ERJ457" s="571"/>
      <c r="ERK457" s="571"/>
      <c r="ERL457" s="571"/>
      <c r="ERM457" s="571"/>
      <c r="ERN457" s="571"/>
      <c r="ERO457" s="571"/>
      <c r="ERP457" s="571"/>
      <c r="ERQ457" s="571"/>
      <c r="ERR457" s="571"/>
      <c r="ERS457" s="571"/>
      <c r="ERT457" s="571"/>
      <c r="ERU457" s="571"/>
      <c r="ERV457" s="571"/>
      <c r="ERW457" s="571"/>
      <c r="ERX457" s="571"/>
      <c r="ERY457" s="571"/>
      <c r="ERZ457" s="571"/>
      <c r="ESA457" s="571"/>
      <c r="ESB457" s="571"/>
      <c r="ESC457" s="571"/>
      <c r="ESD457" s="571"/>
      <c r="ESE457" s="571"/>
      <c r="ESF457" s="571"/>
      <c r="ESG457" s="571"/>
      <c r="ESH457" s="571"/>
      <c r="ESI457" s="571"/>
      <c r="ESJ457" s="571"/>
      <c r="ESK457" s="571"/>
      <c r="ESL457" s="571"/>
      <c r="ESM457" s="571"/>
      <c r="ESN457" s="571"/>
      <c r="ESO457" s="571"/>
      <c r="ESP457" s="571"/>
      <c r="ESQ457" s="571"/>
      <c r="ESR457" s="571"/>
      <c r="ESS457" s="571"/>
      <c r="EST457" s="571"/>
      <c r="ESU457" s="571"/>
      <c r="ESV457" s="571"/>
      <c r="ESW457" s="571"/>
      <c r="ESX457" s="571"/>
      <c r="ESY457" s="571"/>
      <c r="ESZ457" s="571"/>
      <c r="ETA457" s="571"/>
      <c r="ETB457" s="571"/>
      <c r="ETC457" s="571"/>
      <c r="ETD457" s="571"/>
      <c r="ETE457" s="571"/>
      <c r="ETF457" s="571"/>
      <c r="ETG457" s="571"/>
      <c r="ETH457" s="571"/>
      <c r="ETI457" s="571"/>
      <c r="ETJ457" s="571"/>
      <c r="ETK457" s="571"/>
      <c r="ETL457" s="571"/>
      <c r="ETM457" s="571"/>
      <c r="ETN457" s="571"/>
      <c r="ETO457" s="571"/>
      <c r="ETP457" s="571"/>
      <c r="ETQ457" s="571"/>
      <c r="ETR457" s="571"/>
      <c r="ETS457" s="571"/>
      <c r="ETT457" s="571"/>
      <c r="ETU457" s="571"/>
      <c r="ETV457" s="571"/>
      <c r="ETW457" s="571"/>
      <c r="ETX457" s="571"/>
      <c r="ETY457" s="571"/>
      <c r="ETZ457" s="571"/>
      <c r="EUA457" s="571"/>
      <c r="EUB457" s="571"/>
      <c r="EUC457" s="571"/>
      <c r="EUD457" s="571"/>
      <c r="EUE457" s="571"/>
      <c r="EUF457" s="571"/>
      <c r="EUG457" s="571"/>
      <c r="EUH457" s="571"/>
      <c r="EUI457" s="571"/>
      <c r="EUJ457" s="571"/>
      <c r="EUK457" s="571"/>
      <c r="EUL457" s="571"/>
      <c r="EUM457" s="571"/>
      <c r="EUN457" s="571"/>
      <c r="EUO457" s="571"/>
      <c r="EUP457" s="571"/>
      <c r="EUQ457" s="571"/>
      <c r="EUR457" s="571"/>
      <c r="EUS457" s="571"/>
      <c r="EUT457" s="571"/>
      <c r="EUU457" s="571"/>
      <c r="EUV457" s="571"/>
      <c r="EUW457" s="571"/>
      <c r="EUX457" s="571"/>
      <c r="EUY457" s="571"/>
      <c r="EUZ457" s="571"/>
      <c r="EVA457" s="571"/>
      <c r="EVB457" s="571"/>
      <c r="EVC457" s="571"/>
      <c r="EVD457" s="571"/>
      <c r="EVE457" s="571"/>
      <c r="EVF457" s="571"/>
      <c r="EVG457" s="571"/>
      <c r="EVH457" s="571"/>
      <c r="EVI457" s="571"/>
      <c r="EVJ457" s="571"/>
      <c r="EVK457" s="571"/>
      <c r="EVL457" s="571"/>
      <c r="EVM457" s="571"/>
      <c r="EVN457" s="571"/>
      <c r="EVO457" s="571"/>
      <c r="EVP457" s="571"/>
      <c r="EVQ457" s="571"/>
      <c r="EVR457" s="571"/>
      <c r="EVS457" s="571"/>
      <c r="EVT457" s="571"/>
      <c r="EVU457" s="571"/>
      <c r="EVV457" s="571"/>
      <c r="EVW457" s="571"/>
      <c r="EVX457" s="571"/>
      <c r="EVY457" s="571"/>
      <c r="EVZ457" s="571"/>
      <c r="EWA457" s="571"/>
      <c r="EWB457" s="571"/>
      <c r="EWC457" s="571"/>
      <c r="EWD457" s="571"/>
      <c r="EWE457" s="571"/>
      <c r="EWF457" s="571"/>
      <c r="EWG457" s="571"/>
      <c r="EWH457" s="571"/>
      <c r="EWI457" s="571"/>
      <c r="EWJ457" s="571"/>
      <c r="EWK457" s="571"/>
      <c r="EWL457" s="571"/>
      <c r="EWM457" s="571"/>
      <c r="EWN457" s="571"/>
      <c r="EWO457" s="571"/>
      <c r="EWP457" s="571"/>
      <c r="EWQ457" s="571"/>
      <c r="EWR457" s="571"/>
      <c r="EWS457" s="571"/>
      <c r="EWT457" s="571"/>
      <c r="EWU457" s="571"/>
      <c r="EWV457" s="571"/>
      <c r="EWW457" s="571"/>
      <c r="EWX457" s="571"/>
      <c r="EWY457" s="571"/>
      <c r="EWZ457" s="571"/>
      <c r="EXA457" s="571"/>
      <c r="EXB457" s="571"/>
      <c r="EXC457" s="571"/>
      <c r="EXD457" s="571"/>
      <c r="EXE457" s="571"/>
      <c r="EXF457" s="571"/>
      <c r="EXG457" s="571"/>
      <c r="EXH457" s="571"/>
      <c r="EXI457" s="571"/>
      <c r="EXJ457" s="571"/>
      <c r="EXK457" s="571"/>
      <c r="EXL457" s="571"/>
      <c r="EXM457" s="571"/>
      <c r="EXN457" s="571"/>
      <c r="EXO457" s="571"/>
      <c r="EXP457" s="571"/>
      <c r="EXQ457" s="571"/>
      <c r="EXR457" s="571"/>
      <c r="EXS457" s="571"/>
      <c r="EXT457" s="571"/>
      <c r="EXU457" s="571"/>
      <c r="EXV457" s="571"/>
      <c r="EXW457" s="571"/>
      <c r="EXX457" s="571"/>
      <c r="EXY457" s="571"/>
      <c r="EXZ457" s="571"/>
      <c r="EYA457" s="571"/>
      <c r="EYB457" s="571"/>
      <c r="EYC457" s="571"/>
      <c r="EYD457" s="571"/>
      <c r="EYE457" s="571"/>
      <c r="EYF457" s="571"/>
      <c r="EYG457" s="571"/>
      <c r="EYH457" s="571"/>
      <c r="EYI457" s="571"/>
      <c r="EYJ457" s="571"/>
      <c r="EYK457" s="571"/>
      <c r="EYL457" s="571"/>
      <c r="EYM457" s="571"/>
      <c r="EYN457" s="571"/>
      <c r="EYO457" s="571"/>
      <c r="EYP457" s="571"/>
      <c r="EYQ457" s="571"/>
      <c r="EYR457" s="571"/>
      <c r="EYS457" s="571"/>
      <c r="EYT457" s="571"/>
      <c r="EYU457" s="571"/>
      <c r="EYV457" s="571"/>
      <c r="EYW457" s="571"/>
      <c r="EYX457" s="571"/>
      <c r="EYY457" s="571"/>
      <c r="EYZ457" s="571"/>
      <c r="EZA457" s="571"/>
      <c r="EZB457" s="571"/>
      <c r="EZC457" s="571"/>
      <c r="EZD457" s="571"/>
      <c r="EZE457" s="571"/>
      <c r="EZF457" s="571"/>
      <c r="EZG457" s="571"/>
      <c r="EZH457" s="571"/>
      <c r="EZI457" s="571"/>
      <c r="EZJ457" s="571"/>
      <c r="EZK457" s="571"/>
      <c r="EZL457" s="571"/>
      <c r="EZM457" s="571"/>
      <c r="EZN457" s="571"/>
      <c r="EZO457" s="571"/>
      <c r="EZP457" s="571"/>
      <c r="EZQ457" s="571"/>
      <c r="EZR457" s="571"/>
      <c r="EZS457" s="571"/>
      <c r="EZT457" s="571"/>
      <c r="EZU457" s="571"/>
      <c r="EZV457" s="571"/>
      <c r="EZW457" s="571"/>
      <c r="EZX457" s="571"/>
      <c r="EZY457" s="571"/>
      <c r="EZZ457" s="571"/>
      <c r="FAA457" s="571"/>
      <c r="FAB457" s="571"/>
      <c r="FAC457" s="571"/>
      <c r="FAD457" s="571"/>
      <c r="FAE457" s="571"/>
      <c r="FAF457" s="571"/>
      <c r="FAG457" s="571"/>
      <c r="FAH457" s="571"/>
      <c r="FAI457" s="571"/>
      <c r="FAJ457" s="571"/>
      <c r="FAK457" s="571"/>
      <c r="FAL457" s="571"/>
      <c r="FAM457" s="571"/>
      <c r="FAN457" s="571"/>
      <c r="FAO457" s="571"/>
      <c r="FAP457" s="571"/>
      <c r="FAQ457" s="571"/>
      <c r="FAR457" s="571"/>
      <c r="FAU457" s="571"/>
      <c r="FAV457" s="571"/>
      <c r="FAW457" s="571"/>
      <c r="FAX457" s="571"/>
      <c r="FAY457" s="571"/>
      <c r="FAZ457" s="571"/>
      <c r="FBA457" s="571"/>
      <c r="FBB457" s="571"/>
      <c r="FBC457" s="571"/>
      <c r="FBD457" s="571"/>
      <c r="FBE457" s="571"/>
      <c r="FBF457" s="571"/>
      <c r="FBG457" s="571"/>
      <c r="FBH457" s="571"/>
      <c r="FBI457" s="571"/>
      <c r="FBJ457" s="571"/>
      <c r="FBK457" s="571"/>
      <c r="FBL457" s="571"/>
      <c r="FBM457" s="571"/>
      <c r="FBN457" s="571"/>
      <c r="FBO457" s="571"/>
      <c r="FBP457" s="571"/>
      <c r="FBQ457" s="571"/>
      <c r="FBR457" s="571"/>
      <c r="FBS457" s="571"/>
      <c r="FBT457" s="571"/>
      <c r="FBU457" s="571"/>
      <c r="FBV457" s="571"/>
      <c r="FBW457" s="571"/>
      <c r="FBX457" s="571"/>
      <c r="FBY457" s="571"/>
      <c r="FBZ457" s="571"/>
      <c r="FCA457" s="571"/>
      <c r="FCB457" s="571"/>
      <c r="FCC457" s="571"/>
      <c r="FCD457" s="571"/>
      <c r="FCE457" s="571"/>
      <c r="FCF457" s="571"/>
      <c r="FCG457" s="571"/>
      <c r="FCH457" s="571"/>
      <c r="FCI457" s="571"/>
      <c r="FCJ457" s="571"/>
      <c r="FCK457" s="571"/>
      <c r="FCL457" s="571"/>
      <c r="FCM457" s="571"/>
      <c r="FCN457" s="571"/>
      <c r="FCO457" s="571"/>
      <c r="FCP457" s="571"/>
      <c r="FCQ457" s="571"/>
      <c r="FCR457" s="571"/>
      <c r="FCS457" s="571"/>
      <c r="FCT457" s="571"/>
      <c r="FCU457" s="571"/>
      <c r="FCV457" s="571"/>
      <c r="FCW457" s="571"/>
      <c r="FCX457" s="571"/>
      <c r="FCY457" s="571"/>
      <c r="FCZ457" s="571"/>
      <c r="FDA457" s="571"/>
      <c r="FDB457" s="571"/>
      <c r="FDC457" s="571"/>
      <c r="FDD457" s="571"/>
      <c r="FDE457" s="571"/>
      <c r="FDF457" s="571"/>
      <c r="FDG457" s="571"/>
      <c r="FDH457" s="571"/>
      <c r="FDI457" s="571"/>
      <c r="FDJ457" s="571"/>
      <c r="FDK457" s="571"/>
      <c r="FDL457" s="571"/>
      <c r="FDM457" s="571"/>
      <c r="FDN457" s="571"/>
      <c r="FDO457" s="571"/>
      <c r="FDP457" s="571"/>
      <c r="FDQ457" s="571"/>
      <c r="FDR457" s="571"/>
      <c r="FDS457" s="571"/>
      <c r="FDT457" s="571"/>
      <c r="FDU457" s="571"/>
      <c r="FDV457" s="571"/>
      <c r="FDW457" s="571"/>
      <c r="FDX457" s="571"/>
      <c r="FDY457" s="571"/>
      <c r="FDZ457" s="571"/>
      <c r="FEA457" s="571"/>
      <c r="FEB457" s="571"/>
      <c r="FEC457" s="571"/>
      <c r="FED457" s="571"/>
      <c r="FEE457" s="571"/>
      <c r="FEF457" s="571"/>
      <c r="FEG457" s="571"/>
      <c r="FEH457" s="571"/>
      <c r="FEI457" s="571"/>
      <c r="FEJ457" s="571"/>
      <c r="FEK457" s="571"/>
      <c r="FEL457" s="571"/>
      <c r="FEM457" s="571"/>
      <c r="FEN457" s="571"/>
      <c r="FEO457" s="571"/>
      <c r="FEP457" s="571"/>
      <c r="FEQ457" s="571"/>
      <c r="FER457" s="571"/>
      <c r="FES457" s="571"/>
      <c r="FET457" s="571"/>
      <c r="FEU457" s="571"/>
      <c r="FEV457" s="571"/>
      <c r="FEW457" s="571"/>
      <c r="FEX457" s="571"/>
      <c r="FEY457" s="571"/>
      <c r="FEZ457" s="571"/>
      <c r="FFA457" s="571"/>
      <c r="FFB457" s="571"/>
      <c r="FFC457" s="571"/>
      <c r="FFD457" s="571"/>
      <c r="FFE457" s="571"/>
      <c r="FFF457" s="571"/>
      <c r="FFG457" s="571"/>
      <c r="FFH457" s="571"/>
      <c r="FFI457" s="571"/>
      <c r="FFJ457" s="571"/>
      <c r="FFK457" s="571"/>
      <c r="FFL457" s="571"/>
      <c r="FFM457" s="571"/>
      <c r="FFN457" s="571"/>
      <c r="FFO457" s="571"/>
      <c r="FFP457" s="571"/>
      <c r="FFQ457" s="571"/>
      <c r="FFR457" s="571"/>
      <c r="FFS457" s="571"/>
      <c r="FFT457" s="571"/>
      <c r="FFU457" s="571"/>
      <c r="FFV457" s="571"/>
      <c r="FFW457" s="571"/>
      <c r="FFX457" s="571"/>
      <c r="FFY457" s="571"/>
      <c r="FFZ457" s="571"/>
      <c r="FGA457" s="571"/>
      <c r="FGB457" s="571"/>
      <c r="FGC457" s="571"/>
      <c r="FGD457" s="571"/>
      <c r="FGE457" s="571"/>
      <c r="FGF457" s="571"/>
      <c r="FGG457" s="571"/>
      <c r="FGH457" s="571"/>
      <c r="FGI457" s="571"/>
      <c r="FGJ457" s="571"/>
      <c r="FGK457" s="571"/>
      <c r="FGL457" s="571"/>
      <c r="FGM457" s="571"/>
      <c r="FGN457" s="571"/>
      <c r="FGO457" s="571"/>
      <c r="FGP457" s="571"/>
      <c r="FGQ457" s="571"/>
      <c r="FGR457" s="571"/>
      <c r="FGS457" s="571"/>
      <c r="FGT457" s="571"/>
      <c r="FGU457" s="571"/>
      <c r="FGV457" s="571"/>
      <c r="FGW457" s="571"/>
      <c r="FGX457" s="571"/>
      <c r="FGY457" s="571"/>
      <c r="FGZ457" s="571"/>
      <c r="FHA457" s="571"/>
      <c r="FHB457" s="571"/>
      <c r="FHC457" s="571"/>
      <c r="FHD457" s="571"/>
      <c r="FHE457" s="571"/>
      <c r="FHF457" s="571"/>
      <c r="FHG457" s="571"/>
      <c r="FHH457" s="571"/>
      <c r="FHI457" s="571"/>
      <c r="FHJ457" s="571"/>
      <c r="FHK457" s="571"/>
      <c r="FHL457" s="571"/>
      <c r="FHM457" s="571"/>
      <c r="FHN457" s="571"/>
      <c r="FHO457" s="571"/>
      <c r="FHP457" s="571"/>
      <c r="FHQ457" s="571"/>
      <c r="FHR457" s="571"/>
      <c r="FHS457" s="571"/>
      <c r="FHT457" s="571"/>
      <c r="FHU457" s="571"/>
      <c r="FHV457" s="571"/>
      <c r="FHW457" s="571"/>
      <c r="FHX457" s="571"/>
      <c r="FHY457" s="571"/>
      <c r="FHZ457" s="571"/>
      <c r="FIA457" s="571"/>
      <c r="FIB457" s="571"/>
      <c r="FIC457" s="571"/>
      <c r="FID457" s="571"/>
      <c r="FIE457" s="571"/>
      <c r="FIF457" s="571"/>
      <c r="FIG457" s="571"/>
      <c r="FIH457" s="571"/>
      <c r="FII457" s="571"/>
      <c r="FIJ457" s="571"/>
      <c r="FIK457" s="571"/>
      <c r="FIL457" s="571"/>
      <c r="FIM457" s="571"/>
      <c r="FIN457" s="571"/>
      <c r="FIO457" s="571"/>
      <c r="FIP457" s="571"/>
      <c r="FIQ457" s="571"/>
      <c r="FIR457" s="571"/>
      <c r="FIS457" s="571"/>
      <c r="FIT457" s="571"/>
      <c r="FIU457" s="571"/>
      <c r="FIV457" s="571"/>
      <c r="FIW457" s="571"/>
      <c r="FIX457" s="571"/>
      <c r="FIY457" s="571"/>
      <c r="FIZ457" s="571"/>
      <c r="FJA457" s="571"/>
      <c r="FJB457" s="571"/>
      <c r="FJC457" s="571"/>
      <c r="FJD457" s="571"/>
      <c r="FJE457" s="571"/>
      <c r="FJF457" s="571"/>
      <c r="FJG457" s="571"/>
      <c r="FJH457" s="571"/>
      <c r="FJI457" s="571"/>
      <c r="FJJ457" s="571"/>
      <c r="FJK457" s="571"/>
      <c r="FJL457" s="571"/>
      <c r="FJM457" s="571"/>
      <c r="FJN457" s="571"/>
      <c r="FJO457" s="571"/>
      <c r="FJP457" s="571"/>
      <c r="FJQ457" s="571"/>
      <c r="FJR457" s="571"/>
      <c r="FJS457" s="571"/>
      <c r="FJT457" s="571"/>
      <c r="FJU457" s="571"/>
      <c r="FJV457" s="571"/>
      <c r="FJW457" s="571"/>
      <c r="FJX457" s="571"/>
      <c r="FJY457" s="571"/>
      <c r="FJZ457" s="571"/>
      <c r="FKA457" s="571"/>
      <c r="FKB457" s="571"/>
      <c r="FKC457" s="571"/>
      <c r="FKD457" s="571"/>
      <c r="FKE457" s="571"/>
      <c r="FKF457" s="571"/>
      <c r="FKG457" s="571"/>
      <c r="FKH457" s="571"/>
      <c r="FKI457" s="571"/>
      <c r="FKJ457" s="571"/>
      <c r="FKK457" s="571"/>
      <c r="FKL457" s="571"/>
      <c r="FKM457" s="571"/>
      <c r="FKN457" s="571"/>
      <c r="FKQ457" s="571"/>
      <c r="FKR457" s="571"/>
      <c r="FKS457" s="571"/>
      <c r="FKT457" s="571"/>
      <c r="FKU457" s="571"/>
      <c r="FKV457" s="571"/>
      <c r="FKW457" s="571"/>
      <c r="FKX457" s="571"/>
      <c r="FKY457" s="571"/>
      <c r="FKZ457" s="571"/>
      <c r="FLA457" s="571"/>
      <c r="FLB457" s="571"/>
      <c r="FLC457" s="571"/>
      <c r="FLD457" s="571"/>
      <c r="FLE457" s="571"/>
      <c r="FLF457" s="571"/>
      <c r="FLG457" s="571"/>
      <c r="FLH457" s="571"/>
      <c r="FLI457" s="571"/>
      <c r="FLJ457" s="571"/>
      <c r="FLK457" s="571"/>
      <c r="FLL457" s="571"/>
      <c r="FLM457" s="571"/>
      <c r="FLN457" s="571"/>
      <c r="FLO457" s="571"/>
      <c r="FLP457" s="571"/>
      <c r="FLQ457" s="571"/>
      <c r="FLR457" s="571"/>
      <c r="FLS457" s="571"/>
      <c r="FLT457" s="571"/>
      <c r="FLU457" s="571"/>
      <c r="FLV457" s="571"/>
      <c r="FLW457" s="571"/>
      <c r="FLX457" s="571"/>
      <c r="FLY457" s="571"/>
      <c r="FLZ457" s="571"/>
      <c r="FMA457" s="571"/>
      <c r="FMB457" s="571"/>
      <c r="FMC457" s="571"/>
      <c r="FMD457" s="571"/>
      <c r="FME457" s="571"/>
      <c r="FMF457" s="571"/>
      <c r="FMG457" s="571"/>
      <c r="FMH457" s="571"/>
      <c r="FMI457" s="571"/>
      <c r="FMJ457" s="571"/>
      <c r="FMK457" s="571"/>
      <c r="FML457" s="571"/>
      <c r="FMM457" s="571"/>
      <c r="FMN457" s="571"/>
      <c r="FMO457" s="571"/>
      <c r="FMP457" s="571"/>
      <c r="FMQ457" s="571"/>
      <c r="FMR457" s="571"/>
      <c r="FMS457" s="571"/>
      <c r="FMT457" s="571"/>
      <c r="FMU457" s="571"/>
      <c r="FMV457" s="571"/>
      <c r="FMW457" s="571"/>
      <c r="FMX457" s="571"/>
      <c r="FMY457" s="571"/>
      <c r="FMZ457" s="571"/>
      <c r="FNA457" s="571"/>
      <c r="FNB457" s="571"/>
      <c r="FNC457" s="571"/>
      <c r="FND457" s="571"/>
      <c r="FNE457" s="571"/>
      <c r="FNF457" s="571"/>
      <c r="FNG457" s="571"/>
      <c r="FNH457" s="571"/>
      <c r="FNI457" s="571"/>
      <c r="FNJ457" s="571"/>
      <c r="FNK457" s="571"/>
      <c r="FNL457" s="571"/>
      <c r="FNM457" s="571"/>
      <c r="FNN457" s="571"/>
      <c r="FNO457" s="571"/>
      <c r="FNP457" s="571"/>
      <c r="FNQ457" s="571"/>
      <c r="FNR457" s="571"/>
      <c r="FNS457" s="571"/>
      <c r="FNT457" s="571"/>
      <c r="FNU457" s="571"/>
      <c r="FNV457" s="571"/>
      <c r="FNW457" s="571"/>
      <c r="FNX457" s="571"/>
      <c r="FNY457" s="571"/>
      <c r="FNZ457" s="571"/>
      <c r="FOA457" s="571"/>
      <c r="FOB457" s="571"/>
      <c r="FOC457" s="571"/>
      <c r="FOD457" s="571"/>
      <c r="FOE457" s="571"/>
      <c r="FOF457" s="571"/>
      <c r="FOG457" s="571"/>
      <c r="FOH457" s="571"/>
      <c r="FOI457" s="571"/>
      <c r="FOJ457" s="571"/>
      <c r="FOK457" s="571"/>
      <c r="FOL457" s="571"/>
      <c r="FOM457" s="571"/>
      <c r="FON457" s="571"/>
      <c r="FOO457" s="571"/>
      <c r="FOP457" s="571"/>
      <c r="FOQ457" s="571"/>
      <c r="FOR457" s="571"/>
      <c r="FOS457" s="571"/>
      <c r="FOT457" s="571"/>
      <c r="FOU457" s="571"/>
      <c r="FOV457" s="571"/>
      <c r="FOW457" s="571"/>
      <c r="FOX457" s="571"/>
      <c r="FOY457" s="571"/>
      <c r="FOZ457" s="571"/>
      <c r="FPA457" s="571"/>
      <c r="FPB457" s="571"/>
      <c r="FPC457" s="571"/>
      <c r="FPD457" s="571"/>
      <c r="FPE457" s="571"/>
      <c r="FPF457" s="571"/>
      <c r="FPG457" s="571"/>
      <c r="FPH457" s="571"/>
      <c r="FPI457" s="571"/>
      <c r="FPJ457" s="571"/>
      <c r="FPK457" s="571"/>
      <c r="FPL457" s="571"/>
      <c r="FPM457" s="571"/>
      <c r="FPN457" s="571"/>
      <c r="FPO457" s="571"/>
      <c r="FPP457" s="571"/>
      <c r="FPQ457" s="571"/>
      <c r="FPR457" s="571"/>
      <c r="FPS457" s="571"/>
      <c r="FPT457" s="571"/>
      <c r="FPU457" s="571"/>
      <c r="FPV457" s="571"/>
      <c r="FPW457" s="571"/>
      <c r="FPX457" s="571"/>
      <c r="FPY457" s="571"/>
      <c r="FPZ457" s="571"/>
      <c r="FQA457" s="571"/>
      <c r="FQB457" s="571"/>
      <c r="FQC457" s="571"/>
      <c r="FQD457" s="571"/>
      <c r="FQE457" s="571"/>
      <c r="FQF457" s="571"/>
      <c r="FQG457" s="571"/>
      <c r="FQH457" s="571"/>
      <c r="FQI457" s="571"/>
      <c r="FQJ457" s="571"/>
      <c r="FQK457" s="571"/>
      <c r="FQL457" s="571"/>
      <c r="FQM457" s="571"/>
      <c r="FQN457" s="571"/>
      <c r="FQO457" s="571"/>
      <c r="FQP457" s="571"/>
      <c r="FQQ457" s="571"/>
      <c r="FQR457" s="571"/>
      <c r="FQS457" s="571"/>
      <c r="FQT457" s="571"/>
      <c r="FQU457" s="571"/>
      <c r="FQV457" s="571"/>
      <c r="FQW457" s="571"/>
      <c r="FQX457" s="571"/>
      <c r="FQY457" s="571"/>
      <c r="FQZ457" s="571"/>
      <c r="FRA457" s="571"/>
      <c r="FRB457" s="571"/>
      <c r="FRC457" s="571"/>
      <c r="FRD457" s="571"/>
      <c r="FRE457" s="571"/>
      <c r="FRF457" s="571"/>
      <c r="FRG457" s="571"/>
      <c r="FRH457" s="571"/>
      <c r="FRI457" s="571"/>
      <c r="FRJ457" s="571"/>
      <c r="FRK457" s="571"/>
      <c r="FRL457" s="571"/>
      <c r="FRM457" s="571"/>
      <c r="FRN457" s="571"/>
      <c r="FRO457" s="571"/>
      <c r="FRP457" s="571"/>
      <c r="FRQ457" s="571"/>
      <c r="FRR457" s="571"/>
      <c r="FRS457" s="571"/>
      <c r="FRT457" s="571"/>
      <c r="FRU457" s="571"/>
      <c r="FRV457" s="571"/>
      <c r="FRW457" s="571"/>
      <c r="FRX457" s="571"/>
      <c r="FRY457" s="571"/>
      <c r="FRZ457" s="571"/>
      <c r="FSA457" s="571"/>
      <c r="FSB457" s="571"/>
      <c r="FSC457" s="571"/>
      <c r="FSD457" s="571"/>
      <c r="FSE457" s="571"/>
      <c r="FSF457" s="571"/>
      <c r="FSG457" s="571"/>
      <c r="FSH457" s="571"/>
      <c r="FSI457" s="571"/>
      <c r="FSJ457" s="571"/>
      <c r="FSK457" s="571"/>
      <c r="FSL457" s="571"/>
      <c r="FSM457" s="571"/>
      <c r="FSN457" s="571"/>
      <c r="FSO457" s="571"/>
      <c r="FSP457" s="571"/>
      <c r="FSQ457" s="571"/>
      <c r="FSR457" s="571"/>
      <c r="FSS457" s="571"/>
      <c r="FST457" s="571"/>
      <c r="FSU457" s="571"/>
      <c r="FSV457" s="571"/>
      <c r="FSW457" s="571"/>
      <c r="FSX457" s="571"/>
      <c r="FSY457" s="571"/>
      <c r="FSZ457" s="571"/>
      <c r="FTA457" s="571"/>
      <c r="FTB457" s="571"/>
      <c r="FTC457" s="571"/>
      <c r="FTD457" s="571"/>
      <c r="FTE457" s="571"/>
      <c r="FTF457" s="571"/>
      <c r="FTG457" s="571"/>
      <c r="FTH457" s="571"/>
      <c r="FTI457" s="571"/>
      <c r="FTJ457" s="571"/>
      <c r="FTK457" s="571"/>
      <c r="FTL457" s="571"/>
      <c r="FTM457" s="571"/>
      <c r="FTN457" s="571"/>
      <c r="FTO457" s="571"/>
      <c r="FTP457" s="571"/>
      <c r="FTQ457" s="571"/>
      <c r="FTR457" s="571"/>
      <c r="FTS457" s="571"/>
      <c r="FTT457" s="571"/>
      <c r="FTU457" s="571"/>
      <c r="FTV457" s="571"/>
      <c r="FTW457" s="571"/>
      <c r="FTX457" s="571"/>
      <c r="FTY457" s="571"/>
      <c r="FTZ457" s="571"/>
      <c r="FUA457" s="571"/>
      <c r="FUB457" s="571"/>
      <c r="FUC457" s="571"/>
      <c r="FUD457" s="571"/>
      <c r="FUE457" s="571"/>
      <c r="FUF457" s="571"/>
      <c r="FUG457" s="571"/>
      <c r="FUH457" s="571"/>
      <c r="FUI457" s="571"/>
      <c r="FUJ457" s="571"/>
      <c r="FUM457" s="571"/>
      <c r="FUN457" s="571"/>
      <c r="FUO457" s="571"/>
      <c r="FUP457" s="571"/>
      <c r="FUQ457" s="571"/>
      <c r="FUR457" s="571"/>
      <c r="FUS457" s="571"/>
      <c r="FUT457" s="571"/>
      <c r="FUU457" s="571"/>
      <c r="FUV457" s="571"/>
      <c r="FUW457" s="571"/>
      <c r="FUX457" s="571"/>
      <c r="FUY457" s="571"/>
      <c r="FUZ457" s="571"/>
      <c r="FVA457" s="571"/>
      <c r="FVB457" s="571"/>
      <c r="FVC457" s="571"/>
      <c r="FVD457" s="571"/>
      <c r="FVE457" s="571"/>
      <c r="FVF457" s="571"/>
      <c r="FVG457" s="571"/>
      <c r="FVH457" s="571"/>
      <c r="FVI457" s="571"/>
      <c r="FVJ457" s="571"/>
      <c r="FVK457" s="571"/>
      <c r="FVL457" s="571"/>
      <c r="FVM457" s="571"/>
      <c r="FVN457" s="571"/>
      <c r="FVO457" s="571"/>
      <c r="FVP457" s="571"/>
      <c r="FVQ457" s="571"/>
      <c r="FVR457" s="571"/>
      <c r="FVS457" s="571"/>
      <c r="FVT457" s="571"/>
      <c r="FVU457" s="571"/>
      <c r="FVV457" s="571"/>
      <c r="FVW457" s="571"/>
      <c r="FVX457" s="571"/>
      <c r="FVY457" s="571"/>
      <c r="FVZ457" s="571"/>
      <c r="FWA457" s="571"/>
      <c r="FWB457" s="571"/>
      <c r="FWC457" s="571"/>
      <c r="FWD457" s="571"/>
      <c r="FWE457" s="571"/>
      <c r="FWF457" s="571"/>
      <c r="FWG457" s="571"/>
      <c r="FWH457" s="571"/>
      <c r="FWI457" s="571"/>
      <c r="FWJ457" s="571"/>
      <c r="FWK457" s="571"/>
      <c r="FWL457" s="571"/>
      <c r="FWM457" s="571"/>
      <c r="FWN457" s="571"/>
      <c r="FWO457" s="571"/>
      <c r="FWP457" s="571"/>
      <c r="FWQ457" s="571"/>
      <c r="FWR457" s="571"/>
      <c r="FWS457" s="571"/>
      <c r="FWT457" s="571"/>
      <c r="FWU457" s="571"/>
      <c r="FWV457" s="571"/>
      <c r="FWW457" s="571"/>
      <c r="FWX457" s="571"/>
      <c r="FWY457" s="571"/>
      <c r="FWZ457" s="571"/>
      <c r="FXA457" s="571"/>
      <c r="FXB457" s="571"/>
      <c r="FXC457" s="571"/>
      <c r="FXD457" s="571"/>
      <c r="FXE457" s="571"/>
      <c r="FXF457" s="571"/>
      <c r="FXG457" s="571"/>
      <c r="FXH457" s="571"/>
      <c r="FXI457" s="571"/>
      <c r="FXJ457" s="571"/>
      <c r="FXK457" s="571"/>
      <c r="FXL457" s="571"/>
      <c r="FXM457" s="571"/>
      <c r="FXN457" s="571"/>
      <c r="FXO457" s="571"/>
      <c r="FXP457" s="571"/>
      <c r="FXQ457" s="571"/>
      <c r="FXR457" s="571"/>
      <c r="FXS457" s="571"/>
      <c r="FXT457" s="571"/>
      <c r="FXU457" s="571"/>
      <c r="FXV457" s="571"/>
      <c r="FXW457" s="571"/>
      <c r="FXX457" s="571"/>
      <c r="FXY457" s="571"/>
      <c r="FXZ457" s="571"/>
      <c r="FYA457" s="571"/>
      <c r="FYB457" s="571"/>
      <c r="FYC457" s="571"/>
      <c r="FYD457" s="571"/>
      <c r="FYE457" s="571"/>
      <c r="FYF457" s="571"/>
      <c r="FYG457" s="571"/>
      <c r="FYH457" s="571"/>
      <c r="FYI457" s="571"/>
      <c r="FYJ457" s="571"/>
      <c r="FYK457" s="571"/>
      <c r="FYL457" s="571"/>
      <c r="FYM457" s="571"/>
      <c r="FYN457" s="571"/>
      <c r="FYO457" s="571"/>
      <c r="FYP457" s="571"/>
      <c r="FYQ457" s="571"/>
      <c r="FYR457" s="571"/>
      <c r="FYS457" s="571"/>
      <c r="FYT457" s="571"/>
      <c r="FYU457" s="571"/>
      <c r="FYV457" s="571"/>
      <c r="FYW457" s="571"/>
      <c r="FYX457" s="571"/>
      <c r="FYY457" s="571"/>
      <c r="FYZ457" s="571"/>
      <c r="FZA457" s="571"/>
      <c r="FZB457" s="571"/>
      <c r="FZC457" s="571"/>
      <c r="FZD457" s="571"/>
      <c r="FZE457" s="571"/>
      <c r="FZF457" s="571"/>
      <c r="FZG457" s="571"/>
      <c r="FZH457" s="571"/>
      <c r="FZI457" s="571"/>
      <c r="FZJ457" s="571"/>
      <c r="FZK457" s="571"/>
      <c r="FZL457" s="571"/>
      <c r="FZM457" s="571"/>
      <c r="FZN457" s="571"/>
      <c r="FZO457" s="571"/>
      <c r="FZP457" s="571"/>
      <c r="FZQ457" s="571"/>
      <c r="FZR457" s="571"/>
      <c r="FZS457" s="571"/>
      <c r="FZT457" s="571"/>
      <c r="FZU457" s="571"/>
      <c r="FZV457" s="571"/>
      <c r="FZW457" s="571"/>
      <c r="FZX457" s="571"/>
      <c r="FZY457" s="571"/>
      <c r="FZZ457" s="571"/>
      <c r="GAA457" s="571"/>
      <c r="GAB457" s="571"/>
      <c r="GAC457" s="571"/>
      <c r="GAD457" s="571"/>
      <c r="GAE457" s="571"/>
      <c r="GAF457" s="571"/>
      <c r="GAG457" s="571"/>
      <c r="GAH457" s="571"/>
      <c r="GAI457" s="571"/>
      <c r="GAJ457" s="571"/>
      <c r="GAK457" s="571"/>
      <c r="GAL457" s="571"/>
      <c r="GAM457" s="571"/>
      <c r="GAN457" s="571"/>
      <c r="GAO457" s="571"/>
      <c r="GAP457" s="571"/>
      <c r="GAQ457" s="571"/>
      <c r="GAR457" s="571"/>
      <c r="GAS457" s="571"/>
      <c r="GAT457" s="571"/>
      <c r="GAU457" s="571"/>
      <c r="GAV457" s="571"/>
      <c r="GAW457" s="571"/>
      <c r="GAX457" s="571"/>
      <c r="GAY457" s="571"/>
      <c r="GAZ457" s="571"/>
      <c r="GBA457" s="571"/>
      <c r="GBB457" s="571"/>
      <c r="GBC457" s="571"/>
      <c r="GBD457" s="571"/>
      <c r="GBE457" s="571"/>
      <c r="GBF457" s="571"/>
      <c r="GBG457" s="571"/>
      <c r="GBH457" s="571"/>
      <c r="GBI457" s="571"/>
      <c r="GBJ457" s="571"/>
      <c r="GBK457" s="571"/>
      <c r="GBL457" s="571"/>
      <c r="GBM457" s="571"/>
      <c r="GBN457" s="571"/>
      <c r="GBO457" s="571"/>
      <c r="GBP457" s="571"/>
      <c r="GBQ457" s="571"/>
      <c r="GBR457" s="571"/>
      <c r="GBS457" s="571"/>
      <c r="GBT457" s="571"/>
      <c r="GBU457" s="571"/>
      <c r="GBV457" s="571"/>
      <c r="GBW457" s="571"/>
      <c r="GBX457" s="571"/>
      <c r="GBY457" s="571"/>
      <c r="GBZ457" s="571"/>
      <c r="GCA457" s="571"/>
      <c r="GCB457" s="571"/>
      <c r="GCC457" s="571"/>
      <c r="GCD457" s="571"/>
      <c r="GCE457" s="571"/>
      <c r="GCF457" s="571"/>
      <c r="GCG457" s="571"/>
      <c r="GCH457" s="571"/>
      <c r="GCI457" s="571"/>
      <c r="GCJ457" s="571"/>
      <c r="GCK457" s="571"/>
      <c r="GCL457" s="571"/>
      <c r="GCM457" s="571"/>
      <c r="GCN457" s="571"/>
      <c r="GCO457" s="571"/>
      <c r="GCP457" s="571"/>
      <c r="GCQ457" s="571"/>
      <c r="GCR457" s="571"/>
      <c r="GCS457" s="571"/>
      <c r="GCT457" s="571"/>
      <c r="GCU457" s="571"/>
      <c r="GCV457" s="571"/>
      <c r="GCW457" s="571"/>
      <c r="GCX457" s="571"/>
      <c r="GCY457" s="571"/>
      <c r="GCZ457" s="571"/>
      <c r="GDA457" s="571"/>
      <c r="GDB457" s="571"/>
      <c r="GDC457" s="571"/>
      <c r="GDD457" s="571"/>
      <c r="GDE457" s="571"/>
      <c r="GDF457" s="571"/>
      <c r="GDG457" s="571"/>
      <c r="GDH457" s="571"/>
      <c r="GDI457" s="571"/>
      <c r="GDJ457" s="571"/>
      <c r="GDK457" s="571"/>
      <c r="GDL457" s="571"/>
      <c r="GDM457" s="571"/>
      <c r="GDN457" s="571"/>
      <c r="GDO457" s="571"/>
      <c r="GDP457" s="571"/>
      <c r="GDQ457" s="571"/>
      <c r="GDR457" s="571"/>
      <c r="GDS457" s="571"/>
      <c r="GDT457" s="571"/>
      <c r="GDU457" s="571"/>
      <c r="GDV457" s="571"/>
      <c r="GDW457" s="571"/>
      <c r="GDX457" s="571"/>
      <c r="GDY457" s="571"/>
      <c r="GDZ457" s="571"/>
      <c r="GEA457" s="571"/>
      <c r="GEB457" s="571"/>
      <c r="GEC457" s="571"/>
      <c r="GED457" s="571"/>
      <c r="GEE457" s="571"/>
      <c r="GEF457" s="571"/>
      <c r="GEI457" s="571"/>
      <c r="GEJ457" s="571"/>
      <c r="GEK457" s="571"/>
      <c r="GEL457" s="571"/>
      <c r="GEM457" s="571"/>
      <c r="GEN457" s="571"/>
      <c r="GEO457" s="571"/>
      <c r="GEP457" s="571"/>
      <c r="GEQ457" s="571"/>
      <c r="GER457" s="571"/>
      <c r="GES457" s="571"/>
      <c r="GET457" s="571"/>
      <c r="GEU457" s="571"/>
      <c r="GEV457" s="571"/>
      <c r="GEW457" s="571"/>
      <c r="GEX457" s="571"/>
      <c r="GEY457" s="571"/>
      <c r="GEZ457" s="571"/>
      <c r="GFA457" s="571"/>
      <c r="GFB457" s="571"/>
      <c r="GFC457" s="571"/>
      <c r="GFD457" s="571"/>
      <c r="GFE457" s="571"/>
      <c r="GFF457" s="571"/>
      <c r="GFG457" s="571"/>
      <c r="GFH457" s="571"/>
      <c r="GFI457" s="571"/>
      <c r="GFJ457" s="571"/>
      <c r="GFK457" s="571"/>
      <c r="GFL457" s="571"/>
      <c r="GFM457" s="571"/>
      <c r="GFN457" s="571"/>
      <c r="GFO457" s="571"/>
      <c r="GFP457" s="571"/>
      <c r="GFQ457" s="571"/>
      <c r="GFR457" s="571"/>
      <c r="GFS457" s="571"/>
      <c r="GFT457" s="571"/>
      <c r="GFU457" s="571"/>
      <c r="GFV457" s="571"/>
      <c r="GFW457" s="571"/>
      <c r="GFX457" s="571"/>
      <c r="GFY457" s="571"/>
      <c r="GFZ457" s="571"/>
      <c r="GGA457" s="571"/>
      <c r="GGB457" s="571"/>
      <c r="GGC457" s="571"/>
      <c r="GGD457" s="571"/>
      <c r="GGE457" s="571"/>
      <c r="GGF457" s="571"/>
      <c r="GGG457" s="571"/>
      <c r="GGH457" s="571"/>
      <c r="GGI457" s="571"/>
      <c r="GGJ457" s="571"/>
      <c r="GGK457" s="571"/>
      <c r="GGL457" s="571"/>
      <c r="GGM457" s="571"/>
      <c r="GGN457" s="571"/>
      <c r="GGO457" s="571"/>
      <c r="GGP457" s="571"/>
      <c r="GGQ457" s="571"/>
      <c r="GGR457" s="571"/>
      <c r="GGS457" s="571"/>
      <c r="GGT457" s="571"/>
      <c r="GGU457" s="571"/>
      <c r="GGV457" s="571"/>
      <c r="GGW457" s="571"/>
      <c r="GGX457" s="571"/>
      <c r="GGY457" s="571"/>
      <c r="GGZ457" s="571"/>
      <c r="GHA457" s="571"/>
      <c r="GHB457" s="571"/>
      <c r="GHC457" s="571"/>
      <c r="GHD457" s="571"/>
      <c r="GHE457" s="571"/>
      <c r="GHF457" s="571"/>
      <c r="GHG457" s="571"/>
      <c r="GHH457" s="571"/>
      <c r="GHI457" s="571"/>
      <c r="GHJ457" s="571"/>
      <c r="GHK457" s="571"/>
      <c r="GHL457" s="571"/>
      <c r="GHM457" s="571"/>
      <c r="GHN457" s="571"/>
      <c r="GHO457" s="571"/>
      <c r="GHP457" s="571"/>
      <c r="GHQ457" s="571"/>
      <c r="GHR457" s="571"/>
      <c r="GHS457" s="571"/>
      <c r="GHT457" s="571"/>
      <c r="GHU457" s="571"/>
      <c r="GHV457" s="571"/>
      <c r="GHW457" s="571"/>
      <c r="GHX457" s="571"/>
      <c r="GHY457" s="571"/>
      <c r="GHZ457" s="571"/>
      <c r="GIA457" s="571"/>
      <c r="GIB457" s="571"/>
      <c r="GIC457" s="571"/>
      <c r="GID457" s="571"/>
      <c r="GIE457" s="571"/>
      <c r="GIF457" s="571"/>
      <c r="GIG457" s="571"/>
      <c r="GIH457" s="571"/>
      <c r="GII457" s="571"/>
      <c r="GIJ457" s="571"/>
      <c r="GIK457" s="571"/>
      <c r="GIL457" s="571"/>
      <c r="GIM457" s="571"/>
      <c r="GIN457" s="571"/>
      <c r="GIO457" s="571"/>
      <c r="GIP457" s="571"/>
      <c r="GIQ457" s="571"/>
      <c r="GIR457" s="571"/>
      <c r="GIS457" s="571"/>
      <c r="GIT457" s="571"/>
      <c r="GIU457" s="571"/>
      <c r="GIV457" s="571"/>
      <c r="GIW457" s="571"/>
      <c r="GIX457" s="571"/>
      <c r="GIY457" s="571"/>
      <c r="GIZ457" s="571"/>
      <c r="GJA457" s="571"/>
      <c r="GJB457" s="571"/>
      <c r="GJC457" s="571"/>
      <c r="GJD457" s="571"/>
      <c r="GJE457" s="571"/>
      <c r="GJF457" s="571"/>
      <c r="GJG457" s="571"/>
      <c r="GJH457" s="571"/>
      <c r="GJI457" s="571"/>
      <c r="GJJ457" s="571"/>
      <c r="GJK457" s="571"/>
      <c r="GJL457" s="571"/>
      <c r="GJM457" s="571"/>
      <c r="GJN457" s="571"/>
      <c r="GJO457" s="571"/>
      <c r="GJP457" s="571"/>
      <c r="GJQ457" s="571"/>
      <c r="GJR457" s="571"/>
      <c r="GJS457" s="571"/>
      <c r="GJT457" s="571"/>
      <c r="GJU457" s="571"/>
      <c r="GJV457" s="571"/>
      <c r="GJW457" s="571"/>
      <c r="GJX457" s="571"/>
      <c r="GJY457" s="571"/>
      <c r="GJZ457" s="571"/>
      <c r="GKA457" s="571"/>
      <c r="GKB457" s="571"/>
      <c r="GKC457" s="571"/>
      <c r="GKD457" s="571"/>
      <c r="GKE457" s="571"/>
      <c r="GKF457" s="571"/>
      <c r="GKG457" s="571"/>
      <c r="GKH457" s="571"/>
      <c r="GKI457" s="571"/>
      <c r="GKJ457" s="571"/>
      <c r="GKK457" s="571"/>
      <c r="GKL457" s="571"/>
      <c r="GKM457" s="571"/>
      <c r="GKN457" s="571"/>
      <c r="GKO457" s="571"/>
      <c r="GKP457" s="571"/>
      <c r="GKQ457" s="571"/>
      <c r="GKR457" s="571"/>
      <c r="GKS457" s="571"/>
      <c r="GKT457" s="571"/>
      <c r="GKU457" s="571"/>
      <c r="GKV457" s="571"/>
      <c r="GKW457" s="571"/>
      <c r="GKX457" s="571"/>
      <c r="GKY457" s="571"/>
      <c r="GKZ457" s="571"/>
      <c r="GLA457" s="571"/>
      <c r="GLB457" s="571"/>
      <c r="GLC457" s="571"/>
      <c r="GLD457" s="571"/>
      <c r="GLE457" s="571"/>
      <c r="GLF457" s="571"/>
      <c r="GLG457" s="571"/>
      <c r="GLH457" s="571"/>
      <c r="GLI457" s="571"/>
      <c r="GLJ457" s="571"/>
      <c r="GLK457" s="571"/>
      <c r="GLL457" s="571"/>
      <c r="GLM457" s="571"/>
      <c r="GLN457" s="571"/>
      <c r="GLO457" s="571"/>
      <c r="GLP457" s="571"/>
      <c r="GLQ457" s="571"/>
      <c r="GLR457" s="571"/>
      <c r="GLS457" s="571"/>
      <c r="GLT457" s="571"/>
      <c r="GLU457" s="571"/>
      <c r="GLV457" s="571"/>
      <c r="GLW457" s="571"/>
      <c r="GLX457" s="571"/>
      <c r="GLY457" s="571"/>
      <c r="GLZ457" s="571"/>
      <c r="GMA457" s="571"/>
      <c r="GMB457" s="571"/>
      <c r="GMC457" s="571"/>
      <c r="GMD457" s="571"/>
      <c r="GME457" s="571"/>
      <c r="GMF457" s="571"/>
      <c r="GMG457" s="571"/>
      <c r="GMH457" s="571"/>
      <c r="GMI457" s="571"/>
      <c r="GMJ457" s="571"/>
      <c r="GMK457" s="571"/>
      <c r="GML457" s="571"/>
      <c r="GMM457" s="571"/>
      <c r="GMN457" s="571"/>
      <c r="GMO457" s="571"/>
      <c r="GMP457" s="571"/>
      <c r="GMQ457" s="571"/>
      <c r="GMR457" s="571"/>
      <c r="GMS457" s="571"/>
      <c r="GMT457" s="571"/>
      <c r="GMU457" s="571"/>
      <c r="GMV457" s="571"/>
      <c r="GMW457" s="571"/>
      <c r="GMX457" s="571"/>
      <c r="GMY457" s="571"/>
      <c r="GMZ457" s="571"/>
      <c r="GNA457" s="571"/>
      <c r="GNB457" s="571"/>
      <c r="GNC457" s="571"/>
      <c r="GND457" s="571"/>
      <c r="GNE457" s="571"/>
      <c r="GNF457" s="571"/>
      <c r="GNG457" s="571"/>
      <c r="GNH457" s="571"/>
      <c r="GNI457" s="571"/>
      <c r="GNJ457" s="571"/>
      <c r="GNK457" s="571"/>
      <c r="GNL457" s="571"/>
      <c r="GNM457" s="571"/>
      <c r="GNN457" s="571"/>
      <c r="GNO457" s="571"/>
      <c r="GNP457" s="571"/>
      <c r="GNQ457" s="571"/>
      <c r="GNR457" s="571"/>
      <c r="GNS457" s="571"/>
      <c r="GNT457" s="571"/>
      <c r="GNU457" s="571"/>
      <c r="GNV457" s="571"/>
      <c r="GNW457" s="571"/>
      <c r="GNX457" s="571"/>
      <c r="GNY457" s="571"/>
      <c r="GNZ457" s="571"/>
      <c r="GOA457" s="571"/>
      <c r="GOB457" s="571"/>
      <c r="GOE457" s="571"/>
      <c r="GOF457" s="571"/>
      <c r="GOG457" s="571"/>
      <c r="GOH457" s="571"/>
      <c r="GOI457" s="571"/>
      <c r="GOJ457" s="571"/>
      <c r="GOK457" s="571"/>
      <c r="GOL457" s="571"/>
      <c r="GOM457" s="571"/>
      <c r="GON457" s="571"/>
      <c r="GOO457" s="571"/>
      <c r="GOP457" s="571"/>
      <c r="GOQ457" s="571"/>
      <c r="GOR457" s="571"/>
      <c r="GOS457" s="571"/>
      <c r="GOT457" s="571"/>
      <c r="GOU457" s="571"/>
      <c r="GOV457" s="571"/>
      <c r="GOW457" s="571"/>
      <c r="GOX457" s="571"/>
      <c r="GOY457" s="571"/>
      <c r="GOZ457" s="571"/>
      <c r="GPA457" s="571"/>
      <c r="GPB457" s="571"/>
      <c r="GPC457" s="571"/>
      <c r="GPD457" s="571"/>
      <c r="GPE457" s="571"/>
      <c r="GPF457" s="571"/>
      <c r="GPG457" s="571"/>
      <c r="GPH457" s="571"/>
      <c r="GPI457" s="571"/>
      <c r="GPJ457" s="571"/>
      <c r="GPK457" s="571"/>
      <c r="GPL457" s="571"/>
      <c r="GPM457" s="571"/>
      <c r="GPN457" s="571"/>
      <c r="GPO457" s="571"/>
      <c r="GPP457" s="571"/>
      <c r="GPQ457" s="571"/>
      <c r="GPR457" s="571"/>
      <c r="GPS457" s="571"/>
      <c r="GPT457" s="571"/>
      <c r="GPU457" s="571"/>
      <c r="GPV457" s="571"/>
      <c r="GPW457" s="571"/>
      <c r="GPX457" s="571"/>
      <c r="GPY457" s="571"/>
      <c r="GPZ457" s="571"/>
      <c r="GQA457" s="571"/>
      <c r="GQB457" s="571"/>
      <c r="GQC457" s="571"/>
      <c r="GQD457" s="571"/>
      <c r="GQE457" s="571"/>
      <c r="GQF457" s="571"/>
      <c r="GQG457" s="571"/>
      <c r="GQH457" s="571"/>
      <c r="GQI457" s="571"/>
      <c r="GQJ457" s="571"/>
      <c r="GQK457" s="571"/>
      <c r="GQL457" s="571"/>
      <c r="GQM457" s="571"/>
      <c r="GQN457" s="571"/>
      <c r="GQO457" s="571"/>
      <c r="GQP457" s="571"/>
      <c r="GQQ457" s="571"/>
      <c r="GQR457" s="571"/>
      <c r="GQS457" s="571"/>
      <c r="GQT457" s="571"/>
      <c r="GQU457" s="571"/>
      <c r="GQV457" s="571"/>
      <c r="GQW457" s="571"/>
      <c r="GQX457" s="571"/>
      <c r="GQY457" s="571"/>
      <c r="GQZ457" s="571"/>
      <c r="GRA457" s="571"/>
      <c r="GRB457" s="571"/>
      <c r="GRC457" s="571"/>
      <c r="GRD457" s="571"/>
      <c r="GRE457" s="571"/>
      <c r="GRF457" s="571"/>
      <c r="GRG457" s="571"/>
      <c r="GRH457" s="571"/>
      <c r="GRI457" s="571"/>
      <c r="GRJ457" s="571"/>
      <c r="GRK457" s="571"/>
      <c r="GRL457" s="571"/>
      <c r="GRM457" s="571"/>
      <c r="GRN457" s="571"/>
      <c r="GRO457" s="571"/>
      <c r="GRP457" s="571"/>
      <c r="GRQ457" s="571"/>
      <c r="GRR457" s="571"/>
      <c r="GRS457" s="571"/>
      <c r="GRT457" s="571"/>
      <c r="GRU457" s="571"/>
      <c r="GRV457" s="571"/>
      <c r="GRW457" s="571"/>
      <c r="GRX457" s="571"/>
      <c r="GRY457" s="571"/>
      <c r="GRZ457" s="571"/>
      <c r="GSA457" s="571"/>
      <c r="GSB457" s="571"/>
      <c r="GSC457" s="571"/>
      <c r="GSD457" s="571"/>
      <c r="GSE457" s="571"/>
      <c r="GSF457" s="571"/>
      <c r="GSG457" s="571"/>
      <c r="GSH457" s="571"/>
      <c r="GSI457" s="571"/>
      <c r="GSJ457" s="571"/>
      <c r="GSK457" s="571"/>
      <c r="GSL457" s="571"/>
      <c r="GSM457" s="571"/>
      <c r="GSN457" s="571"/>
      <c r="GSO457" s="571"/>
      <c r="GSP457" s="571"/>
      <c r="GSQ457" s="571"/>
      <c r="GSR457" s="571"/>
      <c r="GSS457" s="571"/>
      <c r="GST457" s="571"/>
      <c r="GSU457" s="571"/>
      <c r="GSV457" s="571"/>
      <c r="GSW457" s="571"/>
      <c r="GSX457" s="571"/>
      <c r="GSY457" s="571"/>
      <c r="GSZ457" s="571"/>
      <c r="GTA457" s="571"/>
      <c r="GTB457" s="571"/>
      <c r="GTC457" s="571"/>
      <c r="GTD457" s="571"/>
      <c r="GTE457" s="571"/>
      <c r="GTF457" s="571"/>
      <c r="GTG457" s="571"/>
      <c r="GTH457" s="571"/>
      <c r="GTI457" s="571"/>
      <c r="GTJ457" s="571"/>
      <c r="GTK457" s="571"/>
      <c r="GTL457" s="571"/>
      <c r="GTM457" s="571"/>
      <c r="GTN457" s="571"/>
      <c r="GTO457" s="571"/>
      <c r="GTP457" s="571"/>
      <c r="GTQ457" s="571"/>
      <c r="GTR457" s="571"/>
      <c r="GTS457" s="571"/>
      <c r="GTT457" s="571"/>
      <c r="GTU457" s="571"/>
      <c r="GTV457" s="571"/>
      <c r="GTW457" s="571"/>
      <c r="GTX457" s="571"/>
      <c r="GTY457" s="571"/>
      <c r="GTZ457" s="571"/>
      <c r="GUA457" s="571"/>
      <c r="GUB457" s="571"/>
      <c r="GUC457" s="571"/>
      <c r="GUD457" s="571"/>
      <c r="GUE457" s="571"/>
      <c r="GUF457" s="571"/>
      <c r="GUG457" s="571"/>
      <c r="GUH457" s="571"/>
      <c r="GUI457" s="571"/>
      <c r="GUJ457" s="571"/>
      <c r="GUK457" s="571"/>
      <c r="GUL457" s="571"/>
      <c r="GUM457" s="571"/>
      <c r="GUN457" s="571"/>
      <c r="GUO457" s="571"/>
      <c r="GUP457" s="571"/>
      <c r="GUQ457" s="571"/>
      <c r="GUR457" s="571"/>
      <c r="GUS457" s="571"/>
      <c r="GUT457" s="571"/>
      <c r="GUU457" s="571"/>
      <c r="GUV457" s="571"/>
      <c r="GUW457" s="571"/>
      <c r="GUX457" s="571"/>
      <c r="GUY457" s="571"/>
      <c r="GUZ457" s="571"/>
      <c r="GVA457" s="571"/>
      <c r="GVB457" s="571"/>
      <c r="GVC457" s="571"/>
      <c r="GVD457" s="571"/>
      <c r="GVE457" s="571"/>
      <c r="GVF457" s="571"/>
      <c r="GVG457" s="571"/>
      <c r="GVH457" s="571"/>
      <c r="GVI457" s="571"/>
      <c r="GVJ457" s="571"/>
      <c r="GVK457" s="571"/>
      <c r="GVL457" s="571"/>
      <c r="GVM457" s="571"/>
      <c r="GVN457" s="571"/>
      <c r="GVO457" s="571"/>
      <c r="GVP457" s="571"/>
      <c r="GVQ457" s="571"/>
      <c r="GVR457" s="571"/>
      <c r="GVS457" s="571"/>
      <c r="GVT457" s="571"/>
      <c r="GVU457" s="571"/>
      <c r="GVV457" s="571"/>
      <c r="GVW457" s="571"/>
      <c r="GVX457" s="571"/>
      <c r="GVY457" s="571"/>
      <c r="GVZ457" s="571"/>
      <c r="GWA457" s="571"/>
      <c r="GWB457" s="571"/>
      <c r="GWC457" s="571"/>
      <c r="GWD457" s="571"/>
      <c r="GWE457" s="571"/>
      <c r="GWF457" s="571"/>
      <c r="GWG457" s="571"/>
      <c r="GWH457" s="571"/>
      <c r="GWI457" s="571"/>
      <c r="GWJ457" s="571"/>
      <c r="GWK457" s="571"/>
      <c r="GWL457" s="571"/>
      <c r="GWM457" s="571"/>
      <c r="GWN457" s="571"/>
      <c r="GWO457" s="571"/>
      <c r="GWP457" s="571"/>
      <c r="GWQ457" s="571"/>
      <c r="GWR457" s="571"/>
      <c r="GWS457" s="571"/>
      <c r="GWT457" s="571"/>
      <c r="GWU457" s="571"/>
      <c r="GWV457" s="571"/>
      <c r="GWW457" s="571"/>
      <c r="GWX457" s="571"/>
      <c r="GWY457" s="571"/>
      <c r="GWZ457" s="571"/>
      <c r="GXA457" s="571"/>
      <c r="GXB457" s="571"/>
      <c r="GXC457" s="571"/>
      <c r="GXD457" s="571"/>
      <c r="GXE457" s="571"/>
      <c r="GXF457" s="571"/>
      <c r="GXG457" s="571"/>
      <c r="GXH457" s="571"/>
      <c r="GXI457" s="571"/>
      <c r="GXJ457" s="571"/>
      <c r="GXK457" s="571"/>
      <c r="GXL457" s="571"/>
      <c r="GXM457" s="571"/>
      <c r="GXN457" s="571"/>
      <c r="GXO457" s="571"/>
      <c r="GXP457" s="571"/>
      <c r="GXQ457" s="571"/>
      <c r="GXR457" s="571"/>
      <c r="GXS457" s="571"/>
      <c r="GXT457" s="571"/>
      <c r="GXU457" s="571"/>
      <c r="GXV457" s="571"/>
      <c r="GXW457" s="571"/>
      <c r="GXX457" s="571"/>
      <c r="GYA457" s="571"/>
      <c r="GYB457" s="571"/>
      <c r="GYC457" s="571"/>
      <c r="GYD457" s="571"/>
      <c r="GYE457" s="571"/>
      <c r="GYF457" s="571"/>
      <c r="GYG457" s="571"/>
      <c r="GYH457" s="571"/>
      <c r="GYI457" s="571"/>
      <c r="GYJ457" s="571"/>
      <c r="GYK457" s="571"/>
      <c r="GYL457" s="571"/>
      <c r="GYM457" s="571"/>
      <c r="GYN457" s="571"/>
      <c r="GYO457" s="571"/>
      <c r="GYP457" s="571"/>
      <c r="GYQ457" s="571"/>
      <c r="GYR457" s="571"/>
      <c r="GYS457" s="571"/>
      <c r="GYT457" s="571"/>
      <c r="GYU457" s="571"/>
      <c r="GYV457" s="571"/>
      <c r="GYW457" s="571"/>
      <c r="GYX457" s="571"/>
      <c r="GYY457" s="571"/>
      <c r="GYZ457" s="571"/>
      <c r="GZA457" s="571"/>
      <c r="GZB457" s="571"/>
      <c r="GZC457" s="571"/>
      <c r="GZD457" s="571"/>
      <c r="GZE457" s="571"/>
      <c r="GZF457" s="571"/>
      <c r="GZG457" s="571"/>
      <c r="GZH457" s="571"/>
      <c r="GZI457" s="571"/>
      <c r="GZJ457" s="571"/>
      <c r="GZK457" s="571"/>
      <c r="GZL457" s="571"/>
      <c r="GZM457" s="571"/>
      <c r="GZN457" s="571"/>
      <c r="GZO457" s="571"/>
      <c r="GZP457" s="571"/>
      <c r="GZQ457" s="571"/>
      <c r="GZR457" s="571"/>
      <c r="GZS457" s="571"/>
      <c r="GZT457" s="571"/>
      <c r="GZU457" s="571"/>
      <c r="GZV457" s="571"/>
      <c r="GZW457" s="571"/>
      <c r="GZX457" s="571"/>
      <c r="GZY457" s="571"/>
      <c r="GZZ457" s="571"/>
      <c r="HAA457" s="571"/>
      <c r="HAB457" s="571"/>
      <c r="HAC457" s="571"/>
      <c r="HAD457" s="571"/>
      <c r="HAE457" s="571"/>
      <c r="HAF457" s="571"/>
      <c r="HAG457" s="571"/>
      <c r="HAH457" s="571"/>
      <c r="HAI457" s="571"/>
      <c r="HAJ457" s="571"/>
      <c r="HAK457" s="571"/>
      <c r="HAL457" s="571"/>
      <c r="HAM457" s="571"/>
      <c r="HAN457" s="571"/>
      <c r="HAO457" s="571"/>
      <c r="HAP457" s="571"/>
      <c r="HAQ457" s="571"/>
      <c r="HAR457" s="571"/>
      <c r="HAS457" s="571"/>
      <c r="HAT457" s="571"/>
      <c r="HAU457" s="571"/>
      <c r="HAV457" s="571"/>
      <c r="HAW457" s="571"/>
      <c r="HAX457" s="571"/>
      <c r="HAY457" s="571"/>
      <c r="HAZ457" s="571"/>
      <c r="HBA457" s="571"/>
      <c r="HBB457" s="571"/>
      <c r="HBC457" s="571"/>
      <c r="HBD457" s="571"/>
      <c r="HBE457" s="571"/>
      <c r="HBF457" s="571"/>
      <c r="HBG457" s="571"/>
      <c r="HBH457" s="571"/>
      <c r="HBI457" s="571"/>
      <c r="HBJ457" s="571"/>
      <c r="HBK457" s="571"/>
      <c r="HBL457" s="571"/>
      <c r="HBM457" s="571"/>
      <c r="HBN457" s="571"/>
      <c r="HBO457" s="571"/>
      <c r="HBP457" s="571"/>
      <c r="HBQ457" s="571"/>
      <c r="HBR457" s="571"/>
      <c r="HBS457" s="571"/>
      <c r="HBT457" s="571"/>
      <c r="HBU457" s="571"/>
      <c r="HBV457" s="571"/>
      <c r="HBW457" s="571"/>
      <c r="HBX457" s="571"/>
      <c r="HBY457" s="571"/>
      <c r="HBZ457" s="571"/>
      <c r="HCA457" s="571"/>
      <c r="HCB457" s="571"/>
      <c r="HCC457" s="571"/>
      <c r="HCD457" s="571"/>
      <c r="HCE457" s="571"/>
      <c r="HCF457" s="571"/>
      <c r="HCG457" s="571"/>
      <c r="HCH457" s="571"/>
      <c r="HCI457" s="571"/>
      <c r="HCJ457" s="571"/>
      <c r="HCK457" s="571"/>
      <c r="HCL457" s="571"/>
      <c r="HCM457" s="571"/>
      <c r="HCN457" s="571"/>
      <c r="HCO457" s="571"/>
      <c r="HCP457" s="571"/>
      <c r="HCQ457" s="571"/>
      <c r="HCR457" s="571"/>
      <c r="HCS457" s="571"/>
      <c r="HCT457" s="571"/>
      <c r="HCU457" s="571"/>
      <c r="HCV457" s="571"/>
      <c r="HCW457" s="571"/>
      <c r="HCX457" s="571"/>
      <c r="HCY457" s="571"/>
      <c r="HCZ457" s="571"/>
      <c r="HDA457" s="571"/>
      <c r="HDB457" s="571"/>
      <c r="HDC457" s="571"/>
      <c r="HDD457" s="571"/>
      <c r="HDE457" s="571"/>
      <c r="HDF457" s="571"/>
      <c r="HDG457" s="571"/>
      <c r="HDH457" s="571"/>
      <c r="HDI457" s="571"/>
      <c r="HDJ457" s="571"/>
      <c r="HDK457" s="571"/>
      <c r="HDL457" s="571"/>
      <c r="HDM457" s="571"/>
      <c r="HDN457" s="571"/>
      <c r="HDO457" s="571"/>
      <c r="HDP457" s="571"/>
      <c r="HDQ457" s="571"/>
      <c r="HDR457" s="571"/>
      <c r="HDS457" s="571"/>
      <c r="HDT457" s="571"/>
      <c r="HDU457" s="571"/>
      <c r="HDV457" s="571"/>
      <c r="HDW457" s="571"/>
      <c r="HDX457" s="571"/>
      <c r="HDY457" s="571"/>
      <c r="HDZ457" s="571"/>
      <c r="HEA457" s="571"/>
      <c r="HEB457" s="571"/>
      <c r="HEC457" s="571"/>
      <c r="HED457" s="571"/>
      <c r="HEE457" s="571"/>
      <c r="HEF457" s="571"/>
      <c r="HEG457" s="571"/>
      <c r="HEH457" s="571"/>
      <c r="HEI457" s="571"/>
      <c r="HEJ457" s="571"/>
      <c r="HEK457" s="571"/>
      <c r="HEL457" s="571"/>
      <c r="HEM457" s="571"/>
      <c r="HEN457" s="571"/>
      <c r="HEO457" s="571"/>
      <c r="HEP457" s="571"/>
      <c r="HEQ457" s="571"/>
      <c r="HER457" s="571"/>
      <c r="HES457" s="571"/>
      <c r="HET457" s="571"/>
      <c r="HEU457" s="571"/>
      <c r="HEV457" s="571"/>
      <c r="HEW457" s="571"/>
      <c r="HEX457" s="571"/>
      <c r="HEY457" s="571"/>
      <c r="HEZ457" s="571"/>
      <c r="HFA457" s="571"/>
      <c r="HFB457" s="571"/>
      <c r="HFC457" s="571"/>
      <c r="HFD457" s="571"/>
      <c r="HFE457" s="571"/>
      <c r="HFF457" s="571"/>
      <c r="HFG457" s="571"/>
      <c r="HFH457" s="571"/>
      <c r="HFI457" s="571"/>
      <c r="HFJ457" s="571"/>
      <c r="HFK457" s="571"/>
      <c r="HFL457" s="571"/>
      <c r="HFM457" s="571"/>
      <c r="HFN457" s="571"/>
      <c r="HFO457" s="571"/>
      <c r="HFP457" s="571"/>
      <c r="HFQ457" s="571"/>
      <c r="HFR457" s="571"/>
      <c r="HFS457" s="571"/>
      <c r="HFT457" s="571"/>
      <c r="HFU457" s="571"/>
      <c r="HFV457" s="571"/>
      <c r="HFW457" s="571"/>
      <c r="HFX457" s="571"/>
      <c r="HFY457" s="571"/>
      <c r="HFZ457" s="571"/>
      <c r="HGA457" s="571"/>
      <c r="HGB457" s="571"/>
      <c r="HGC457" s="571"/>
      <c r="HGD457" s="571"/>
      <c r="HGE457" s="571"/>
      <c r="HGF457" s="571"/>
      <c r="HGG457" s="571"/>
      <c r="HGH457" s="571"/>
      <c r="HGI457" s="571"/>
      <c r="HGJ457" s="571"/>
      <c r="HGK457" s="571"/>
      <c r="HGL457" s="571"/>
      <c r="HGM457" s="571"/>
      <c r="HGN457" s="571"/>
      <c r="HGO457" s="571"/>
      <c r="HGP457" s="571"/>
      <c r="HGQ457" s="571"/>
      <c r="HGR457" s="571"/>
      <c r="HGS457" s="571"/>
      <c r="HGT457" s="571"/>
      <c r="HGU457" s="571"/>
      <c r="HGV457" s="571"/>
      <c r="HGW457" s="571"/>
      <c r="HGX457" s="571"/>
      <c r="HGY457" s="571"/>
      <c r="HGZ457" s="571"/>
      <c r="HHA457" s="571"/>
      <c r="HHB457" s="571"/>
      <c r="HHC457" s="571"/>
      <c r="HHD457" s="571"/>
      <c r="HHE457" s="571"/>
      <c r="HHF457" s="571"/>
      <c r="HHG457" s="571"/>
      <c r="HHH457" s="571"/>
      <c r="HHI457" s="571"/>
      <c r="HHJ457" s="571"/>
      <c r="HHK457" s="571"/>
      <c r="HHL457" s="571"/>
      <c r="HHM457" s="571"/>
      <c r="HHN457" s="571"/>
      <c r="HHO457" s="571"/>
      <c r="HHP457" s="571"/>
      <c r="HHQ457" s="571"/>
      <c r="HHR457" s="571"/>
      <c r="HHS457" s="571"/>
      <c r="HHT457" s="571"/>
      <c r="HHW457" s="571"/>
      <c r="HHX457" s="571"/>
      <c r="HHY457" s="571"/>
      <c r="HHZ457" s="571"/>
      <c r="HIA457" s="571"/>
      <c r="HIB457" s="571"/>
      <c r="HIC457" s="571"/>
      <c r="HID457" s="571"/>
      <c r="HIE457" s="571"/>
      <c r="HIF457" s="571"/>
      <c r="HIG457" s="571"/>
      <c r="HIH457" s="571"/>
      <c r="HII457" s="571"/>
      <c r="HIJ457" s="571"/>
      <c r="HIK457" s="571"/>
      <c r="HIL457" s="571"/>
      <c r="HIM457" s="571"/>
      <c r="HIN457" s="571"/>
      <c r="HIO457" s="571"/>
      <c r="HIP457" s="571"/>
      <c r="HIQ457" s="571"/>
      <c r="HIR457" s="571"/>
      <c r="HIS457" s="571"/>
      <c r="HIT457" s="571"/>
      <c r="HIU457" s="571"/>
      <c r="HIV457" s="571"/>
      <c r="HIW457" s="571"/>
      <c r="HIX457" s="571"/>
      <c r="HIY457" s="571"/>
      <c r="HIZ457" s="571"/>
      <c r="HJA457" s="571"/>
      <c r="HJB457" s="571"/>
      <c r="HJC457" s="571"/>
      <c r="HJD457" s="571"/>
      <c r="HJE457" s="571"/>
      <c r="HJF457" s="571"/>
      <c r="HJG457" s="571"/>
      <c r="HJH457" s="571"/>
      <c r="HJI457" s="571"/>
      <c r="HJJ457" s="571"/>
      <c r="HJK457" s="571"/>
      <c r="HJL457" s="571"/>
      <c r="HJM457" s="571"/>
      <c r="HJN457" s="571"/>
      <c r="HJO457" s="571"/>
      <c r="HJP457" s="571"/>
      <c r="HJQ457" s="571"/>
      <c r="HJR457" s="571"/>
      <c r="HJS457" s="571"/>
      <c r="HJT457" s="571"/>
      <c r="HJU457" s="571"/>
      <c r="HJV457" s="571"/>
      <c r="HJW457" s="571"/>
      <c r="HJX457" s="571"/>
      <c r="HJY457" s="571"/>
      <c r="HJZ457" s="571"/>
      <c r="HKA457" s="571"/>
      <c r="HKB457" s="571"/>
      <c r="HKC457" s="571"/>
      <c r="HKD457" s="571"/>
      <c r="HKE457" s="571"/>
      <c r="HKF457" s="571"/>
      <c r="HKG457" s="571"/>
      <c r="HKH457" s="571"/>
      <c r="HKI457" s="571"/>
      <c r="HKJ457" s="571"/>
      <c r="HKK457" s="571"/>
      <c r="HKL457" s="571"/>
      <c r="HKM457" s="571"/>
      <c r="HKN457" s="571"/>
      <c r="HKO457" s="571"/>
      <c r="HKP457" s="571"/>
      <c r="HKQ457" s="571"/>
      <c r="HKR457" s="571"/>
      <c r="HKS457" s="571"/>
      <c r="HKT457" s="571"/>
      <c r="HKU457" s="571"/>
      <c r="HKV457" s="571"/>
      <c r="HKW457" s="571"/>
      <c r="HKX457" s="571"/>
      <c r="HKY457" s="571"/>
      <c r="HKZ457" s="571"/>
      <c r="HLA457" s="571"/>
      <c r="HLB457" s="571"/>
      <c r="HLC457" s="571"/>
      <c r="HLD457" s="571"/>
      <c r="HLE457" s="571"/>
      <c r="HLF457" s="571"/>
      <c r="HLG457" s="571"/>
      <c r="HLH457" s="571"/>
      <c r="HLI457" s="571"/>
      <c r="HLJ457" s="571"/>
      <c r="HLK457" s="571"/>
      <c r="HLL457" s="571"/>
      <c r="HLM457" s="571"/>
      <c r="HLN457" s="571"/>
      <c r="HLO457" s="571"/>
      <c r="HLP457" s="571"/>
      <c r="HLQ457" s="571"/>
      <c r="HLR457" s="571"/>
      <c r="HLS457" s="571"/>
      <c r="HLT457" s="571"/>
      <c r="HLU457" s="571"/>
      <c r="HLV457" s="571"/>
      <c r="HLW457" s="571"/>
      <c r="HLX457" s="571"/>
      <c r="HLY457" s="571"/>
      <c r="HLZ457" s="571"/>
      <c r="HMA457" s="571"/>
      <c r="HMB457" s="571"/>
      <c r="HMC457" s="571"/>
      <c r="HMD457" s="571"/>
      <c r="HME457" s="571"/>
      <c r="HMF457" s="571"/>
      <c r="HMG457" s="571"/>
      <c r="HMH457" s="571"/>
      <c r="HMI457" s="571"/>
      <c r="HMJ457" s="571"/>
      <c r="HMK457" s="571"/>
      <c r="HML457" s="571"/>
      <c r="HMM457" s="571"/>
      <c r="HMN457" s="571"/>
      <c r="HMO457" s="571"/>
      <c r="HMP457" s="571"/>
      <c r="HMQ457" s="571"/>
      <c r="HMR457" s="571"/>
      <c r="HMS457" s="571"/>
      <c r="HMT457" s="571"/>
      <c r="HMU457" s="571"/>
      <c r="HMV457" s="571"/>
      <c r="HMW457" s="571"/>
      <c r="HMX457" s="571"/>
      <c r="HMY457" s="571"/>
      <c r="HMZ457" s="571"/>
      <c r="HNA457" s="571"/>
      <c r="HNB457" s="571"/>
      <c r="HNC457" s="571"/>
      <c r="HND457" s="571"/>
      <c r="HNE457" s="571"/>
      <c r="HNF457" s="571"/>
      <c r="HNG457" s="571"/>
      <c r="HNH457" s="571"/>
      <c r="HNI457" s="571"/>
      <c r="HNJ457" s="571"/>
      <c r="HNK457" s="571"/>
      <c r="HNL457" s="571"/>
      <c r="HNM457" s="571"/>
      <c r="HNN457" s="571"/>
      <c r="HNO457" s="571"/>
      <c r="HNP457" s="571"/>
      <c r="HNQ457" s="571"/>
      <c r="HNR457" s="571"/>
      <c r="HNS457" s="571"/>
      <c r="HNT457" s="571"/>
      <c r="HNU457" s="571"/>
      <c r="HNV457" s="571"/>
      <c r="HNW457" s="571"/>
      <c r="HNX457" s="571"/>
      <c r="HNY457" s="571"/>
      <c r="HNZ457" s="571"/>
      <c r="HOA457" s="571"/>
      <c r="HOB457" s="571"/>
      <c r="HOC457" s="571"/>
      <c r="HOD457" s="571"/>
      <c r="HOE457" s="571"/>
      <c r="HOF457" s="571"/>
      <c r="HOG457" s="571"/>
      <c r="HOH457" s="571"/>
      <c r="HOI457" s="571"/>
      <c r="HOJ457" s="571"/>
      <c r="HOK457" s="571"/>
      <c r="HOL457" s="571"/>
      <c r="HOM457" s="571"/>
      <c r="HON457" s="571"/>
      <c r="HOO457" s="571"/>
      <c r="HOP457" s="571"/>
      <c r="HOQ457" s="571"/>
      <c r="HOR457" s="571"/>
      <c r="HOS457" s="571"/>
      <c r="HOT457" s="571"/>
      <c r="HOU457" s="571"/>
      <c r="HOV457" s="571"/>
      <c r="HOW457" s="571"/>
      <c r="HOX457" s="571"/>
      <c r="HOY457" s="571"/>
      <c r="HOZ457" s="571"/>
      <c r="HPA457" s="571"/>
      <c r="HPB457" s="571"/>
      <c r="HPC457" s="571"/>
      <c r="HPD457" s="571"/>
      <c r="HPE457" s="571"/>
      <c r="HPF457" s="571"/>
      <c r="HPG457" s="571"/>
      <c r="HPH457" s="571"/>
      <c r="HPI457" s="571"/>
      <c r="HPJ457" s="571"/>
      <c r="HPK457" s="571"/>
      <c r="HPL457" s="571"/>
      <c r="HPM457" s="571"/>
      <c r="HPN457" s="571"/>
      <c r="HPO457" s="571"/>
      <c r="HPP457" s="571"/>
      <c r="HPQ457" s="571"/>
      <c r="HPR457" s="571"/>
      <c r="HPS457" s="571"/>
      <c r="HPT457" s="571"/>
      <c r="HPU457" s="571"/>
      <c r="HPV457" s="571"/>
      <c r="HPW457" s="571"/>
      <c r="HPX457" s="571"/>
      <c r="HPY457" s="571"/>
      <c r="HPZ457" s="571"/>
      <c r="HQA457" s="571"/>
      <c r="HQB457" s="571"/>
      <c r="HQC457" s="571"/>
      <c r="HQD457" s="571"/>
      <c r="HQE457" s="571"/>
      <c r="HQF457" s="571"/>
      <c r="HQG457" s="571"/>
      <c r="HQH457" s="571"/>
      <c r="HQI457" s="571"/>
      <c r="HQJ457" s="571"/>
      <c r="HQK457" s="571"/>
      <c r="HQL457" s="571"/>
      <c r="HQM457" s="571"/>
      <c r="HQN457" s="571"/>
      <c r="HQO457" s="571"/>
      <c r="HQP457" s="571"/>
      <c r="HQQ457" s="571"/>
      <c r="HQR457" s="571"/>
      <c r="HQS457" s="571"/>
      <c r="HQT457" s="571"/>
      <c r="HQU457" s="571"/>
      <c r="HQV457" s="571"/>
      <c r="HQW457" s="571"/>
      <c r="HQX457" s="571"/>
      <c r="HQY457" s="571"/>
      <c r="HQZ457" s="571"/>
      <c r="HRA457" s="571"/>
      <c r="HRB457" s="571"/>
      <c r="HRC457" s="571"/>
      <c r="HRD457" s="571"/>
      <c r="HRE457" s="571"/>
      <c r="HRF457" s="571"/>
      <c r="HRG457" s="571"/>
      <c r="HRH457" s="571"/>
      <c r="HRI457" s="571"/>
      <c r="HRJ457" s="571"/>
      <c r="HRK457" s="571"/>
      <c r="HRL457" s="571"/>
      <c r="HRM457" s="571"/>
      <c r="HRN457" s="571"/>
      <c r="HRO457" s="571"/>
      <c r="HRP457" s="571"/>
      <c r="HRS457" s="571"/>
      <c r="HRT457" s="571"/>
      <c r="HRU457" s="571"/>
      <c r="HRV457" s="571"/>
      <c r="HRW457" s="571"/>
      <c r="HRX457" s="571"/>
      <c r="HRY457" s="571"/>
      <c r="HRZ457" s="571"/>
      <c r="HSA457" s="571"/>
      <c r="HSB457" s="571"/>
      <c r="HSC457" s="571"/>
      <c r="HSD457" s="571"/>
      <c r="HSE457" s="571"/>
      <c r="HSF457" s="571"/>
      <c r="HSG457" s="571"/>
      <c r="HSH457" s="571"/>
      <c r="HSI457" s="571"/>
      <c r="HSJ457" s="571"/>
      <c r="HSK457" s="571"/>
      <c r="HSL457" s="571"/>
      <c r="HSM457" s="571"/>
      <c r="HSN457" s="571"/>
      <c r="HSO457" s="571"/>
      <c r="HSP457" s="571"/>
      <c r="HSQ457" s="571"/>
      <c r="HSR457" s="571"/>
      <c r="HSS457" s="571"/>
      <c r="HST457" s="571"/>
      <c r="HSU457" s="571"/>
      <c r="HSV457" s="571"/>
      <c r="HSW457" s="571"/>
      <c r="HSX457" s="571"/>
      <c r="HSY457" s="571"/>
      <c r="HSZ457" s="571"/>
      <c r="HTA457" s="571"/>
      <c r="HTB457" s="571"/>
      <c r="HTC457" s="571"/>
      <c r="HTD457" s="571"/>
      <c r="HTE457" s="571"/>
      <c r="HTF457" s="571"/>
      <c r="HTG457" s="571"/>
      <c r="HTH457" s="571"/>
      <c r="HTI457" s="571"/>
      <c r="HTJ457" s="571"/>
      <c r="HTK457" s="571"/>
      <c r="HTL457" s="571"/>
      <c r="HTM457" s="571"/>
      <c r="HTN457" s="571"/>
      <c r="HTO457" s="571"/>
      <c r="HTP457" s="571"/>
      <c r="HTQ457" s="571"/>
      <c r="HTR457" s="571"/>
      <c r="HTS457" s="571"/>
      <c r="HTT457" s="571"/>
      <c r="HTU457" s="571"/>
      <c r="HTV457" s="571"/>
      <c r="HTW457" s="571"/>
      <c r="HTX457" s="571"/>
      <c r="HTY457" s="571"/>
      <c r="HTZ457" s="571"/>
      <c r="HUA457" s="571"/>
      <c r="HUB457" s="571"/>
      <c r="HUC457" s="571"/>
      <c r="HUD457" s="571"/>
      <c r="HUE457" s="571"/>
      <c r="HUF457" s="571"/>
      <c r="HUG457" s="571"/>
      <c r="HUH457" s="571"/>
      <c r="HUI457" s="571"/>
      <c r="HUJ457" s="571"/>
      <c r="HUK457" s="571"/>
      <c r="HUL457" s="571"/>
      <c r="HUM457" s="571"/>
      <c r="HUN457" s="571"/>
      <c r="HUO457" s="571"/>
      <c r="HUP457" s="571"/>
      <c r="HUQ457" s="571"/>
      <c r="HUR457" s="571"/>
      <c r="HUS457" s="571"/>
      <c r="HUT457" s="571"/>
      <c r="HUU457" s="571"/>
      <c r="HUV457" s="571"/>
      <c r="HUW457" s="571"/>
      <c r="HUX457" s="571"/>
      <c r="HUY457" s="571"/>
      <c r="HUZ457" s="571"/>
      <c r="HVA457" s="571"/>
      <c r="HVB457" s="571"/>
      <c r="HVC457" s="571"/>
      <c r="HVD457" s="571"/>
      <c r="HVE457" s="571"/>
      <c r="HVF457" s="571"/>
      <c r="HVG457" s="571"/>
      <c r="HVH457" s="571"/>
      <c r="HVI457" s="571"/>
      <c r="HVJ457" s="571"/>
      <c r="HVK457" s="571"/>
      <c r="HVL457" s="571"/>
      <c r="HVM457" s="571"/>
      <c r="HVN457" s="571"/>
      <c r="HVO457" s="571"/>
      <c r="HVP457" s="571"/>
      <c r="HVQ457" s="571"/>
      <c r="HVR457" s="571"/>
      <c r="HVS457" s="571"/>
      <c r="HVT457" s="571"/>
      <c r="HVU457" s="571"/>
      <c r="HVV457" s="571"/>
      <c r="HVW457" s="571"/>
      <c r="HVX457" s="571"/>
      <c r="HVY457" s="571"/>
      <c r="HVZ457" s="571"/>
      <c r="HWA457" s="571"/>
      <c r="HWB457" s="571"/>
      <c r="HWC457" s="571"/>
      <c r="HWD457" s="571"/>
      <c r="HWE457" s="571"/>
      <c r="HWF457" s="571"/>
      <c r="HWG457" s="571"/>
      <c r="HWH457" s="571"/>
      <c r="HWI457" s="571"/>
      <c r="HWJ457" s="571"/>
      <c r="HWK457" s="571"/>
      <c r="HWL457" s="571"/>
      <c r="HWM457" s="571"/>
      <c r="HWN457" s="571"/>
      <c r="HWO457" s="571"/>
      <c r="HWP457" s="571"/>
      <c r="HWQ457" s="571"/>
      <c r="HWR457" s="571"/>
      <c r="HWS457" s="571"/>
      <c r="HWT457" s="571"/>
      <c r="HWU457" s="571"/>
      <c r="HWV457" s="571"/>
      <c r="HWW457" s="571"/>
      <c r="HWX457" s="571"/>
      <c r="HWY457" s="571"/>
      <c r="HWZ457" s="571"/>
      <c r="HXA457" s="571"/>
      <c r="HXB457" s="571"/>
      <c r="HXC457" s="571"/>
      <c r="HXD457" s="571"/>
      <c r="HXE457" s="571"/>
      <c r="HXF457" s="571"/>
      <c r="HXG457" s="571"/>
      <c r="HXH457" s="571"/>
      <c r="HXI457" s="571"/>
      <c r="HXJ457" s="571"/>
      <c r="HXK457" s="571"/>
      <c r="HXL457" s="571"/>
      <c r="HXM457" s="571"/>
      <c r="HXN457" s="571"/>
      <c r="HXO457" s="571"/>
      <c r="HXP457" s="571"/>
      <c r="HXQ457" s="571"/>
      <c r="HXR457" s="571"/>
      <c r="HXS457" s="571"/>
      <c r="HXT457" s="571"/>
      <c r="HXU457" s="571"/>
      <c r="HXV457" s="571"/>
      <c r="HXW457" s="571"/>
      <c r="HXX457" s="571"/>
      <c r="HXY457" s="571"/>
      <c r="HXZ457" s="571"/>
      <c r="HYA457" s="571"/>
      <c r="HYB457" s="571"/>
      <c r="HYC457" s="571"/>
      <c r="HYD457" s="571"/>
      <c r="HYE457" s="571"/>
      <c r="HYF457" s="571"/>
      <c r="HYG457" s="571"/>
      <c r="HYH457" s="571"/>
      <c r="HYI457" s="571"/>
      <c r="HYJ457" s="571"/>
      <c r="HYK457" s="571"/>
      <c r="HYL457" s="571"/>
      <c r="HYM457" s="571"/>
      <c r="HYN457" s="571"/>
      <c r="HYO457" s="571"/>
      <c r="HYP457" s="571"/>
      <c r="HYQ457" s="571"/>
      <c r="HYR457" s="571"/>
      <c r="HYS457" s="571"/>
      <c r="HYT457" s="571"/>
      <c r="HYU457" s="571"/>
      <c r="HYV457" s="571"/>
      <c r="HYW457" s="571"/>
      <c r="HYX457" s="571"/>
      <c r="HYY457" s="571"/>
      <c r="HYZ457" s="571"/>
      <c r="HZA457" s="571"/>
      <c r="HZB457" s="571"/>
      <c r="HZC457" s="571"/>
      <c r="HZD457" s="571"/>
      <c r="HZE457" s="571"/>
      <c r="HZF457" s="571"/>
      <c r="HZG457" s="571"/>
      <c r="HZH457" s="571"/>
      <c r="HZI457" s="571"/>
      <c r="HZJ457" s="571"/>
      <c r="HZK457" s="571"/>
      <c r="HZL457" s="571"/>
      <c r="HZM457" s="571"/>
      <c r="HZN457" s="571"/>
      <c r="HZO457" s="571"/>
      <c r="HZP457" s="571"/>
      <c r="HZQ457" s="571"/>
      <c r="HZR457" s="571"/>
      <c r="HZS457" s="571"/>
      <c r="HZT457" s="571"/>
      <c r="HZU457" s="571"/>
      <c r="HZV457" s="571"/>
      <c r="HZW457" s="571"/>
      <c r="HZX457" s="571"/>
      <c r="HZY457" s="571"/>
      <c r="HZZ457" s="571"/>
      <c r="IAA457" s="571"/>
      <c r="IAB457" s="571"/>
      <c r="IAC457" s="571"/>
      <c r="IAD457" s="571"/>
      <c r="IAE457" s="571"/>
      <c r="IAF457" s="571"/>
      <c r="IAG457" s="571"/>
      <c r="IAH457" s="571"/>
      <c r="IAI457" s="571"/>
      <c r="IAJ457" s="571"/>
      <c r="IAK457" s="571"/>
      <c r="IAL457" s="571"/>
      <c r="IAM457" s="571"/>
      <c r="IAN457" s="571"/>
      <c r="IAO457" s="571"/>
      <c r="IAP457" s="571"/>
      <c r="IAQ457" s="571"/>
      <c r="IAR457" s="571"/>
      <c r="IAS457" s="571"/>
      <c r="IAT457" s="571"/>
      <c r="IAU457" s="571"/>
      <c r="IAV457" s="571"/>
      <c r="IAW457" s="571"/>
      <c r="IAX457" s="571"/>
      <c r="IAY457" s="571"/>
      <c r="IAZ457" s="571"/>
      <c r="IBA457" s="571"/>
      <c r="IBB457" s="571"/>
      <c r="IBC457" s="571"/>
      <c r="IBD457" s="571"/>
      <c r="IBE457" s="571"/>
      <c r="IBF457" s="571"/>
      <c r="IBG457" s="571"/>
      <c r="IBH457" s="571"/>
      <c r="IBI457" s="571"/>
      <c r="IBJ457" s="571"/>
      <c r="IBK457" s="571"/>
      <c r="IBL457" s="571"/>
      <c r="IBO457" s="571"/>
      <c r="IBP457" s="571"/>
      <c r="IBQ457" s="571"/>
      <c r="IBR457" s="571"/>
      <c r="IBS457" s="571"/>
      <c r="IBT457" s="571"/>
      <c r="IBU457" s="571"/>
      <c r="IBV457" s="571"/>
      <c r="IBW457" s="571"/>
      <c r="IBX457" s="571"/>
      <c r="IBY457" s="571"/>
      <c r="IBZ457" s="571"/>
      <c r="ICA457" s="571"/>
      <c r="ICB457" s="571"/>
      <c r="ICC457" s="571"/>
      <c r="ICD457" s="571"/>
      <c r="ICE457" s="571"/>
      <c r="ICF457" s="571"/>
      <c r="ICG457" s="571"/>
      <c r="ICH457" s="571"/>
      <c r="ICI457" s="571"/>
      <c r="ICJ457" s="571"/>
      <c r="ICK457" s="571"/>
      <c r="ICL457" s="571"/>
      <c r="ICM457" s="571"/>
      <c r="ICN457" s="571"/>
      <c r="ICO457" s="571"/>
      <c r="ICP457" s="571"/>
      <c r="ICQ457" s="571"/>
      <c r="ICR457" s="571"/>
      <c r="ICS457" s="571"/>
      <c r="ICT457" s="571"/>
      <c r="ICU457" s="571"/>
      <c r="ICV457" s="571"/>
      <c r="ICW457" s="571"/>
      <c r="ICX457" s="571"/>
      <c r="ICY457" s="571"/>
      <c r="ICZ457" s="571"/>
      <c r="IDA457" s="571"/>
      <c r="IDB457" s="571"/>
      <c r="IDC457" s="571"/>
      <c r="IDD457" s="571"/>
      <c r="IDE457" s="571"/>
      <c r="IDF457" s="571"/>
      <c r="IDG457" s="571"/>
      <c r="IDH457" s="571"/>
      <c r="IDI457" s="571"/>
      <c r="IDJ457" s="571"/>
      <c r="IDK457" s="571"/>
      <c r="IDL457" s="571"/>
      <c r="IDM457" s="571"/>
      <c r="IDN457" s="571"/>
      <c r="IDO457" s="571"/>
      <c r="IDP457" s="571"/>
      <c r="IDQ457" s="571"/>
      <c r="IDR457" s="571"/>
      <c r="IDS457" s="571"/>
      <c r="IDT457" s="571"/>
      <c r="IDU457" s="571"/>
      <c r="IDV457" s="571"/>
      <c r="IDW457" s="571"/>
      <c r="IDX457" s="571"/>
      <c r="IDY457" s="571"/>
      <c r="IDZ457" s="571"/>
      <c r="IEA457" s="571"/>
      <c r="IEB457" s="571"/>
      <c r="IEC457" s="571"/>
      <c r="IED457" s="571"/>
      <c r="IEE457" s="571"/>
      <c r="IEF457" s="571"/>
      <c r="IEG457" s="571"/>
      <c r="IEH457" s="571"/>
      <c r="IEI457" s="571"/>
      <c r="IEJ457" s="571"/>
      <c r="IEK457" s="571"/>
      <c r="IEL457" s="571"/>
      <c r="IEM457" s="571"/>
      <c r="IEN457" s="571"/>
      <c r="IEO457" s="571"/>
      <c r="IEP457" s="571"/>
      <c r="IEQ457" s="571"/>
      <c r="IER457" s="571"/>
      <c r="IES457" s="571"/>
      <c r="IET457" s="571"/>
      <c r="IEU457" s="571"/>
      <c r="IEV457" s="571"/>
      <c r="IEW457" s="571"/>
      <c r="IEX457" s="571"/>
      <c r="IEY457" s="571"/>
      <c r="IEZ457" s="571"/>
      <c r="IFA457" s="571"/>
      <c r="IFB457" s="571"/>
      <c r="IFC457" s="571"/>
      <c r="IFD457" s="571"/>
      <c r="IFE457" s="571"/>
      <c r="IFF457" s="571"/>
      <c r="IFG457" s="571"/>
      <c r="IFH457" s="571"/>
      <c r="IFI457" s="571"/>
      <c r="IFJ457" s="571"/>
      <c r="IFK457" s="571"/>
      <c r="IFL457" s="571"/>
      <c r="IFM457" s="571"/>
      <c r="IFN457" s="571"/>
      <c r="IFO457" s="571"/>
      <c r="IFP457" s="571"/>
      <c r="IFQ457" s="571"/>
      <c r="IFR457" s="571"/>
      <c r="IFS457" s="571"/>
      <c r="IFT457" s="571"/>
      <c r="IFU457" s="571"/>
      <c r="IFV457" s="571"/>
      <c r="IFW457" s="571"/>
      <c r="IFX457" s="571"/>
      <c r="IFY457" s="571"/>
      <c r="IFZ457" s="571"/>
      <c r="IGA457" s="571"/>
      <c r="IGB457" s="571"/>
      <c r="IGC457" s="571"/>
      <c r="IGD457" s="571"/>
      <c r="IGE457" s="571"/>
      <c r="IGF457" s="571"/>
      <c r="IGG457" s="571"/>
      <c r="IGH457" s="571"/>
      <c r="IGI457" s="571"/>
      <c r="IGJ457" s="571"/>
      <c r="IGK457" s="571"/>
      <c r="IGL457" s="571"/>
      <c r="IGM457" s="571"/>
      <c r="IGN457" s="571"/>
      <c r="IGO457" s="571"/>
      <c r="IGP457" s="571"/>
      <c r="IGQ457" s="571"/>
      <c r="IGR457" s="571"/>
      <c r="IGS457" s="571"/>
      <c r="IGT457" s="571"/>
      <c r="IGU457" s="571"/>
      <c r="IGV457" s="571"/>
      <c r="IGW457" s="571"/>
      <c r="IGX457" s="571"/>
      <c r="IGY457" s="571"/>
      <c r="IGZ457" s="571"/>
      <c r="IHA457" s="571"/>
      <c r="IHB457" s="571"/>
      <c r="IHC457" s="571"/>
      <c r="IHD457" s="571"/>
      <c r="IHE457" s="571"/>
      <c r="IHF457" s="571"/>
      <c r="IHG457" s="571"/>
      <c r="IHH457" s="571"/>
      <c r="IHI457" s="571"/>
      <c r="IHJ457" s="571"/>
      <c r="IHK457" s="571"/>
      <c r="IHL457" s="571"/>
      <c r="IHM457" s="571"/>
      <c r="IHN457" s="571"/>
      <c r="IHO457" s="571"/>
      <c r="IHP457" s="571"/>
      <c r="IHQ457" s="571"/>
      <c r="IHR457" s="571"/>
      <c r="IHS457" s="571"/>
      <c r="IHT457" s="571"/>
      <c r="IHU457" s="571"/>
      <c r="IHV457" s="571"/>
      <c r="IHW457" s="571"/>
      <c r="IHX457" s="571"/>
      <c r="IHY457" s="571"/>
      <c r="IHZ457" s="571"/>
      <c r="IIA457" s="571"/>
      <c r="IIB457" s="571"/>
      <c r="IIC457" s="571"/>
      <c r="IID457" s="571"/>
      <c r="IIE457" s="571"/>
      <c r="IIF457" s="571"/>
      <c r="IIG457" s="571"/>
      <c r="IIH457" s="571"/>
      <c r="III457" s="571"/>
      <c r="IIJ457" s="571"/>
      <c r="IIK457" s="571"/>
      <c r="IIL457" s="571"/>
      <c r="IIM457" s="571"/>
      <c r="IIN457" s="571"/>
      <c r="IIO457" s="571"/>
      <c r="IIP457" s="571"/>
      <c r="IIQ457" s="571"/>
      <c r="IIR457" s="571"/>
      <c r="IIS457" s="571"/>
      <c r="IIT457" s="571"/>
      <c r="IIU457" s="571"/>
      <c r="IIV457" s="571"/>
      <c r="IIW457" s="571"/>
      <c r="IIX457" s="571"/>
      <c r="IIY457" s="571"/>
      <c r="IIZ457" s="571"/>
      <c r="IJA457" s="571"/>
      <c r="IJB457" s="571"/>
      <c r="IJC457" s="571"/>
      <c r="IJD457" s="571"/>
      <c r="IJE457" s="571"/>
      <c r="IJF457" s="571"/>
      <c r="IJG457" s="571"/>
      <c r="IJH457" s="571"/>
      <c r="IJI457" s="571"/>
      <c r="IJJ457" s="571"/>
      <c r="IJK457" s="571"/>
      <c r="IJL457" s="571"/>
      <c r="IJM457" s="571"/>
      <c r="IJN457" s="571"/>
      <c r="IJO457" s="571"/>
      <c r="IJP457" s="571"/>
      <c r="IJQ457" s="571"/>
      <c r="IJR457" s="571"/>
      <c r="IJS457" s="571"/>
      <c r="IJT457" s="571"/>
      <c r="IJU457" s="571"/>
      <c r="IJV457" s="571"/>
      <c r="IJW457" s="571"/>
      <c r="IJX457" s="571"/>
      <c r="IJY457" s="571"/>
      <c r="IJZ457" s="571"/>
      <c r="IKA457" s="571"/>
      <c r="IKB457" s="571"/>
      <c r="IKC457" s="571"/>
      <c r="IKD457" s="571"/>
      <c r="IKE457" s="571"/>
      <c r="IKF457" s="571"/>
      <c r="IKG457" s="571"/>
      <c r="IKH457" s="571"/>
      <c r="IKI457" s="571"/>
      <c r="IKJ457" s="571"/>
      <c r="IKK457" s="571"/>
      <c r="IKL457" s="571"/>
      <c r="IKM457" s="571"/>
      <c r="IKN457" s="571"/>
      <c r="IKO457" s="571"/>
      <c r="IKP457" s="571"/>
      <c r="IKQ457" s="571"/>
      <c r="IKR457" s="571"/>
      <c r="IKS457" s="571"/>
      <c r="IKT457" s="571"/>
      <c r="IKU457" s="571"/>
      <c r="IKV457" s="571"/>
      <c r="IKW457" s="571"/>
      <c r="IKX457" s="571"/>
      <c r="IKY457" s="571"/>
      <c r="IKZ457" s="571"/>
      <c r="ILA457" s="571"/>
      <c r="ILB457" s="571"/>
      <c r="ILC457" s="571"/>
      <c r="ILD457" s="571"/>
      <c r="ILE457" s="571"/>
      <c r="ILF457" s="571"/>
      <c r="ILG457" s="571"/>
      <c r="ILH457" s="571"/>
      <c r="ILK457" s="571"/>
      <c r="ILL457" s="571"/>
      <c r="ILM457" s="571"/>
      <c r="ILN457" s="571"/>
      <c r="ILO457" s="571"/>
      <c r="ILP457" s="571"/>
      <c r="ILQ457" s="571"/>
      <c r="ILR457" s="571"/>
      <c r="ILS457" s="571"/>
      <c r="ILT457" s="571"/>
      <c r="ILU457" s="571"/>
      <c r="ILV457" s="571"/>
      <c r="ILW457" s="571"/>
      <c r="ILX457" s="571"/>
      <c r="ILY457" s="571"/>
      <c r="ILZ457" s="571"/>
      <c r="IMA457" s="571"/>
      <c r="IMB457" s="571"/>
      <c r="IMC457" s="571"/>
      <c r="IMD457" s="571"/>
      <c r="IME457" s="571"/>
      <c r="IMF457" s="571"/>
      <c r="IMG457" s="571"/>
      <c r="IMH457" s="571"/>
      <c r="IMI457" s="571"/>
      <c r="IMJ457" s="571"/>
      <c r="IMK457" s="571"/>
      <c r="IML457" s="571"/>
      <c r="IMM457" s="571"/>
      <c r="IMN457" s="571"/>
      <c r="IMO457" s="571"/>
      <c r="IMP457" s="571"/>
      <c r="IMQ457" s="571"/>
      <c r="IMR457" s="571"/>
      <c r="IMS457" s="571"/>
      <c r="IMT457" s="571"/>
      <c r="IMU457" s="571"/>
      <c r="IMV457" s="571"/>
      <c r="IMW457" s="571"/>
      <c r="IMX457" s="571"/>
      <c r="IMY457" s="571"/>
      <c r="IMZ457" s="571"/>
      <c r="INA457" s="571"/>
      <c r="INB457" s="571"/>
      <c r="INC457" s="571"/>
      <c r="IND457" s="571"/>
      <c r="INE457" s="571"/>
      <c r="INF457" s="571"/>
      <c r="ING457" s="571"/>
      <c r="INH457" s="571"/>
      <c r="INI457" s="571"/>
      <c r="INJ457" s="571"/>
      <c r="INK457" s="571"/>
      <c r="INL457" s="571"/>
      <c r="INM457" s="571"/>
      <c r="INN457" s="571"/>
      <c r="INO457" s="571"/>
      <c r="INP457" s="571"/>
      <c r="INQ457" s="571"/>
      <c r="INR457" s="571"/>
      <c r="INS457" s="571"/>
      <c r="INT457" s="571"/>
      <c r="INU457" s="571"/>
      <c r="INV457" s="571"/>
      <c r="INW457" s="571"/>
      <c r="INX457" s="571"/>
      <c r="INY457" s="571"/>
      <c r="INZ457" s="571"/>
      <c r="IOA457" s="571"/>
      <c r="IOB457" s="571"/>
      <c r="IOC457" s="571"/>
      <c r="IOD457" s="571"/>
      <c r="IOE457" s="571"/>
      <c r="IOF457" s="571"/>
      <c r="IOG457" s="571"/>
      <c r="IOH457" s="571"/>
      <c r="IOI457" s="571"/>
      <c r="IOJ457" s="571"/>
      <c r="IOK457" s="571"/>
      <c r="IOL457" s="571"/>
      <c r="IOM457" s="571"/>
      <c r="ION457" s="571"/>
      <c r="IOO457" s="571"/>
      <c r="IOP457" s="571"/>
      <c r="IOQ457" s="571"/>
      <c r="IOR457" s="571"/>
      <c r="IOS457" s="571"/>
      <c r="IOT457" s="571"/>
      <c r="IOU457" s="571"/>
      <c r="IOV457" s="571"/>
      <c r="IOW457" s="571"/>
      <c r="IOX457" s="571"/>
      <c r="IOY457" s="571"/>
      <c r="IOZ457" s="571"/>
      <c r="IPA457" s="571"/>
      <c r="IPB457" s="571"/>
      <c r="IPC457" s="571"/>
      <c r="IPD457" s="571"/>
      <c r="IPE457" s="571"/>
      <c r="IPF457" s="571"/>
      <c r="IPG457" s="571"/>
      <c r="IPH457" s="571"/>
      <c r="IPI457" s="571"/>
      <c r="IPJ457" s="571"/>
      <c r="IPK457" s="571"/>
      <c r="IPL457" s="571"/>
      <c r="IPM457" s="571"/>
      <c r="IPN457" s="571"/>
      <c r="IPO457" s="571"/>
      <c r="IPP457" s="571"/>
      <c r="IPQ457" s="571"/>
      <c r="IPR457" s="571"/>
      <c r="IPS457" s="571"/>
      <c r="IPT457" s="571"/>
      <c r="IPU457" s="571"/>
      <c r="IPV457" s="571"/>
      <c r="IPW457" s="571"/>
      <c r="IPX457" s="571"/>
      <c r="IPY457" s="571"/>
      <c r="IPZ457" s="571"/>
      <c r="IQA457" s="571"/>
      <c r="IQB457" s="571"/>
      <c r="IQC457" s="571"/>
      <c r="IQD457" s="571"/>
      <c r="IQE457" s="571"/>
      <c r="IQF457" s="571"/>
      <c r="IQG457" s="571"/>
      <c r="IQH457" s="571"/>
      <c r="IQI457" s="571"/>
      <c r="IQJ457" s="571"/>
      <c r="IQK457" s="571"/>
      <c r="IQL457" s="571"/>
      <c r="IQM457" s="571"/>
      <c r="IQN457" s="571"/>
      <c r="IQO457" s="571"/>
      <c r="IQP457" s="571"/>
      <c r="IQQ457" s="571"/>
      <c r="IQR457" s="571"/>
      <c r="IQS457" s="571"/>
      <c r="IQT457" s="571"/>
      <c r="IQU457" s="571"/>
      <c r="IQV457" s="571"/>
      <c r="IQW457" s="571"/>
      <c r="IQX457" s="571"/>
      <c r="IQY457" s="571"/>
      <c r="IQZ457" s="571"/>
      <c r="IRA457" s="571"/>
      <c r="IRB457" s="571"/>
      <c r="IRC457" s="571"/>
      <c r="IRD457" s="571"/>
      <c r="IRE457" s="571"/>
      <c r="IRF457" s="571"/>
      <c r="IRG457" s="571"/>
      <c r="IRH457" s="571"/>
      <c r="IRI457" s="571"/>
      <c r="IRJ457" s="571"/>
      <c r="IRK457" s="571"/>
      <c r="IRL457" s="571"/>
      <c r="IRM457" s="571"/>
      <c r="IRN457" s="571"/>
      <c r="IRO457" s="571"/>
      <c r="IRP457" s="571"/>
      <c r="IRQ457" s="571"/>
      <c r="IRR457" s="571"/>
      <c r="IRS457" s="571"/>
      <c r="IRT457" s="571"/>
      <c r="IRU457" s="571"/>
      <c r="IRV457" s="571"/>
      <c r="IRW457" s="571"/>
      <c r="IRX457" s="571"/>
      <c r="IRY457" s="571"/>
      <c r="IRZ457" s="571"/>
      <c r="ISA457" s="571"/>
      <c r="ISB457" s="571"/>
      <c r="ISC457" s="571"/>
      <c r="ISD457" s="571"/>
      <c r="ISE457" s="571"/>
      <c r="ISF457" s="571"/>
      <c r="ISG457" s="571"/>
      <c r="ISH457" s="571"/>
      <c r="ISI457" s="571"/>
      <c r="ISJ457" s="571"/>
      <c r="ISK457" s="571"/>
      <c r="ISL457" s="571"/>
      <c r="ISM457" s="571"/>
      <c r="ISN457" s="571"/>
      <c r="ISO457" s="571"/>
      <c r="ISP457" s="571"/>
      <c r="ISQ457" s="571"/>
      <c r="ISR457" s="571"/>
      <c r="ISS457" s="571"/>
      <c r="IST457" s="571"/>
      <c r="ISU457" s="571"/>
      <c r="ISV457" s="571"/>
      <c r="ISW457" s="571"/>
      <c r="ISX457" s="571"/>
      <c r="ISY457" s="571"/>
      <c r="ISZ457" s="571"/>
      <c r="ITA457" s="571"/>
      <c r="ITB457" s="571"/>
      <c r="ITC457" s="571"/>
      <c r="ITD457" s="571"/>
      <c r="ITE457" s="571"/>
      <c r="ITF457" s="571"/>
      <c r="ITG457" s="571"/>
      <c r="ITH457" s="571"/>
      <c r="ITI457" s="571"/>
      <c r="ITJ457" s="571"/>
      <c r="ITK457" s="571"/>
      <c r="ITL457" s="571"/>
      <c r="ITM457" s="571"/>
      <c r="ITN457" s="571"/>
      <c r="ITO457" s="571"/>
      <c r="ITP457" s="571"/>
      <c r="ITQ457" s="571"/>
      <c r="ITR457" s="571"/>
      <c r="ITS457" s="571"/>
      <c r="ITT457" s="571"/>
      <c r="ITU457" s="571"/>
      <c r="ITV457" s="571"/>
      <c r="ITW457" s="571"/>
      <c r="ITX457" s="571"/>
      <c r="ITY457" s="571"/>
      <c r="ITZ457" s="571"/>
      <c r="IUA457" s="571"/>
      <c r="IUB457" s="571"/>
      <c r="IUC457" s="571"/>
      <c r="IUD457" s="571"/>
      <c r="IUE457" s="571"/>
      <c r="IUF457" s="571"/>
      <c r="IUG457" s="571"/>
      <c r="IUH457" s="571"/>
      <c r="IUI457" s="571"/>
      <c r="IUJ457" s="571"/>
      <c r="IUK457" s="571"/>
      <c r="IUL457" s="571"/>
      <c r="IUM457" s="571"/>
      <c r="IUN457" s="571"/>
      <c r="IUO457" s="571"/>
      <c r="IUP457" s="571"/>
      <c r="IUQ457" s="571"/>
      <c r="IUR457" s="571"/>
      <c r="IUS457" s="571"/>
      <c r="IUT457" s="571"/>
      <c r="IUU457" s="571"/>
      <c r="IUV457" s="571"/>
      <c r="IUW457" s="571"/>
      <c r="IUX457" s="571"/>
      <c r="IUY457" s="571"/>
      <c r="IUZ457" s="571"/>
      <c r="IVA457" s="571"/>
      <c r="IVB457" s="571"/>
      <c r="IVC457" s="571"/>
      <c r="IVD457" s="571"/>
      <c r="IVG457" s="571"/>
      <c r="IVH457" s="571"/>
      <c r="IVI457" s="571"/>
      <c r="IVJ457" s="571"/>
      <c r="IVK457" s="571"/>
      <c r="IVL457" s="571"/>
      <c r="IVM457" s="571"/>
      <c r="IVN457" s="571"/>
      <c r="IVO457" s="571"/>
      <c r="IVP457" s="571"/>
      <c r="IVQ457" s="571"/>
      <c r="IVR457" s="571"/>
      <c r="IVS457" s="571"/>
      <c r="IVT457" s="571"/>
      <c r="IVU457" s="571"/>
      <c r="IVV457" s="571"/>
      <c r="IVW457" s="571"/>
      <c r="IVX457" s="571"/>
      <c r="IVY457" s="571"/>
      <c r="IVZ457" s="571"/>
      <c r="IWA457" s="571"/>
      <c r="IWB457" s="571"/>
      <c r="IWC457" s="571"/>
      <c r="IWD457" s="571"/>
      <c r="IWE457" s="571"/>
      <c r="IWF457" s="571"/>
      <c r="IWG457" s="571"/>
      <c r="IWH457" s="571"/>
      <c r="IWI457" s="571"/>
      <c r="IWJ457" s="571"/>
      <c r="IWK457" s="571"/>
      <c r="IWL457" s="571"/>
      <c r="IWM457" s="571"/>
      <c r="IWN457" s="571"/>
      <c r="IWO457" s="571"/>
      <c r="IWP457" s="571"/>
      <c r="IWQ457" s="571"/>
      <c r="IWR457" s="571"/>
      <c r="IWS457" s="571"/>
      <c r="IWT457" s="571"/>
      <c r="IWU457" s="571"/>
      <c r="IWV457" s="571"/>
      <c r="IWW457" s="571"/>
      <c r="IWX457" s="571"/>
      <c r="IWY457" s="571"/>
      <c r="IWZ457" s="571"/>
      <c r="IXA457" s="571"/>
      <c r="IXB457" s="571"/>
      <c r="IXC457" s="571"/>
      <c r="IXD457" s="571"/>
      <c r="IXE457" s="571"/>
      <c r="IXF457" s="571"/>
      <c r="IXG457" s="571"/>
      <c r="IXH457" s="571"/>
      <c r="IXI457" s="571"/>
      <c r="IXJ457" s="571"/>
      <c r="IXK457" s="571"/>
      <c r="IXL457" s="571"/>
      <c r="IXM457" s="571"/>
      <c r="IXN457" s="571"/>
      <c r="IXO457" s="571"/>
      <c r="IXP457" s="571"/>
      <c r="IXQ457" s="571"/>
      <c r="IXR457" s="571"/>
      <c r="IXS457" s="571"/>
      <c r="IXT457" s="571"/>
      <c r="IXU457" s="571"/>
      <c r="IXV457" s="571"/>
      <c r="IXW457" s="571"/>
      <c r="IXX457" s="571"/>
      <c r="IXY457" s="571"/>
      <c r="IXZ457" s="571"/>
      <c r="IYA457" s="571"/>
      <c r="IYB457" s="571"/>
      <c r="IYC457" s="571"/>
      <c r="IYD457" s="571"/>
      <c r="IYE457" s="571"/>
      <c r="IYF457" s="571"/>
      <c r="IYG457" s="571"/>
      <c r="IYH457" s="571"/>
      <c r="IYI457" s="571"/>
      <c r="IYJ457" s="571"/>
      <c r="IYK457" s="571"/>
      <c r="IYL457" s="571"/>
      <c r="IYM457" s="571"/>
      <c r="IYN457" s="571"/>
      <c r="IYO457" s="571"/>
      <c r="IYP457" s="571"/>
      <c r="IYQ457" s="571"/>
      <c r="IYR457" s="571"/>
      <c r="IYS457" s="571"/>
      <c r="IYT457" s="571"/>
      <c r="IYU457" s="571"/>
      <c r="IYV457" s="571"/>
      <c r="IYW457" s="571"/>
      <c r="IYX457" s="571"/>
      <c r="IYY457" s="571"/>
      <c r="IYZ457" s="571"/>
      <c r="IZA457" s="571"/>
      <c r="IZB457" s="571"/>
      <c r="IZC457" s="571"/>
      <c r="IZD457" s="571"/>
      <c r="IZE457" s="571"/>
      <c r="IZF457" s="571"/>
      <c r="IZG457" s="571"/>
      <c r="IZH457" s="571"/>
      <c r="IZI457" s="571"/>
      <c r="IZJ457" s="571"/>
      <c r="IZK457" s="571"/>
      <c r="IZL457" s="571"/>
      <c r="IZM457" s="571"/>
      <c r="IZN457" s="571"/>
      <c r="IZO457" s="571"/>
      <c r="IZP457" s="571"/>
      <c r="IZQ457" s="571"/>
      <c r="IZR457" s="571"/>
      <c r="IZS457" s="571"/>
      <c r="IZT457" s="571"/>
      <c r="IZU457" s="571"/>
      <c r="IZV457" s="571"/>
      <c r="IZW457" s="571"/>
      <c r="IZX457" s="571"/>
      <c r="IZY457" s="571"/>
      <c r="IZZ457" s="571"/>
      <c r="JAA457" s="571"/>
      <c r="JAB457" s="571"/>
      <c r="JAC457" s="571"/>
      <c r="JAD457" s="571"/>
      <c r="JAE457" s="571"/>
      <c r="JAF457" s="571"/>
      <c r="JAG457" s="571"/>
      <c r="JAH457" s="571"/>
      <c r="JAI457" s="571"/>
      <c r="JAJ457" s="571"/>
      <c r="JAK457" s="571"/>
      <c r="JAL457" s="571"/>
      <c r="JAM457" s="571"/>
      <c r="JAN457" s="571"/>
      <c r="JAO457" s="571"/>
      <c r="JAP457" s="571"/>
      <c r="JAQ457" s="571"/>
      <c r="JAR457" s="571"/>
      <c r="JAS457" s="571"/>
      <c r="JAT457" s="571"/>
      <c r="JAU457" s="571"/>
      <c r="JAV457" s="571"/>
      <c r="JAW457" s="571"/>
      <c r="JAX457" s="571"/>
      <c r="JAY457" s="571"/>
      <c r="JAZ457" s="571"/>
      <c r="JBA457" s="571"/>
      <c r="JBB457" s="571"/>
      <c r="JBC457" s="571"/>
      <c r="JBD457" s="571"/>
      <c r="JBE457" s="571"/>
      <c r="JBF457" s="571"/>
      <c r="JBG457" s="571"/>
      <c r="JBH457" s="571"/>
      <c r="JBI457" s="571"/>
      <c r="JBJ457" s="571"/>
      <c r="JBK457" s="571"/>
      <c r="JBL457" s="571"/>
      <c r="JBM457" s="571"/>
      <c r="JBN457" s="571"/>
      <c r="JBO457" s="571"/>
      <c r="JBP457" s="571"/>
      <c r="JBQ457" s="571"/>
      <c r="JBR457" s="571"/>
      <c r="JBS457" s="571"/>
      <c r="JBT457" s="571"/>
      <c r="JBU457" s="571"/>
      <c r="JBV457" s="571"/>
      <c r="JBW457" s="571"/>
      <c r="JBX457" s="571"/>
      <c r="JBY457" s="571"/>
      <c r="JBZ457" s="571"/>
      <c r="JCA457" s="571"/>
      <c r="JCB457" s="571"/>
      <c r="JCC457" s="571"/>
      <c r="JCD457" s="571"/>
      <c r="JCE457" s="571"/>
      <c r="JCF457" s="571"/>
      <c r="JCG457" s="571"/>
      <c r="JCH457" s="571"/>
      <c r="JCI457" s="571"/>
      <c r="JCJ457" s="571"/>
      <c r="JCK457" s="571"/>
      <c r="JCL457" s="571"/>
      <c r="JCM457" s="571"/>
      <c r="JCN457" s="571"/>
      <c r="JCO457" s="571"/>
      <c r="JCP457" s="571"/>
      <c r="JCQ457" s="571"/>
      <c r="JCR457" s="571"/>
      <c r="JCS457" s="571"/>
      <c r="JCT457" s="571"/>
      <c r="JCU457" s="571"/>
      <c r="JCV457" s="571"/>
      <c r="JCW457" s="571"/>
      <c r="JCX457" s="571"/>
      <c r="JCY457" s="571"/>
      <c r="JCZ457" s="571"/>
      <c r="JDA457" s="571"/>
      <c r="JDB457" s="571"/>
      <c r="JDC457" s="571"/>
      <c r="JDD457" s="571"/>
      <c r="JDE457" s="571"/>
      <c r="JDF457" s="571"/>
      <c r="JDG457" s="571"/>
      <c r="JDH457" s="571"/>
      <c r="JDI457" s="571"/>
      <c r="JDJ457" s="571"/>
      <c r="JDK457" s="571"/>
      <c r="JDL457" s="571"/>
      <c r="JDM457" s="571"/>
      <c r="JDN457" s="571"/>
      <c r="JDO457" s="571"/>
      <c r="JDP457" s="571"/>
      <c r="JDQ457" s="571"/>
      <c r="JDR457" s="571"/>
      <c r="JDS457" s="571"/>
      <c r="JDT457" s="571"/>
      <c r="JDU457" s="571"/>
      <c r="JDV457" s="571"/>
      <c r="JDW457" s="571"/>
      <c r="JDX457" s="571"/>
      <c r="JDY457" s="571"/>
      <c r="JDZ457" s="571"/>
      <c r="JEA457" s="571"/>
      <c r="JEB457" s="571"/>
      <c r="JEC457" s="571"/>
      <c r="JED457" s="571"/>
      <c r="JEE457" s="571"/>
      <c r="JEF457" s="571"/>
      <c r="JEG457" s="571"/>
      <c r="JEH457" s="571"/>
      <c r="JEI457" s="571"/>
      <c r="JEJ457" s="571"/>
      <c r="JEK457" s="571"/>
      <c r="JEL457" s="571"/>
      <c r="JEM457" s="571"/>
      <c r="JEN457" s="571"/>
      <c r="JEO457" s="571"/>
      <c r="JEP457" s="571"/>
      <c r="JEQ457" s="571"/>
      <c r="JER457" s="571"/>
      <c r="JES457" s="571"/>
      <c r="JET457" s="571"/>
      <c r="JEU457" s="571"/>
      <c r="JEV457" s="571"/>
      <c r="JEW457" s="571"/>
      <c r="JEX457" s="571"/>
      <c r="JEY457" s="571"/>
      <c r="JEZ457" s="571"/>
      <c r="JFC457" s="571"/>
      <c r="JFD457" s="571"/>
      <c r="JFE457" s="571"/>
      <c r="JFF457" s="571"/>
      <c r="JFG457" s="571"/>
      <c r="JFH457" s="571"/>
      <c r="JFI457" s="571"/>
      <c r="JFJ457" s="571"/>
      <c r="JFK457" s="571"/>
      <c r="JFL457" s="571"/>
      <c r="JFM457" s="571"/>
      <c r="JFN457" s="571"/>
      <c r="JFO457" s="571"/>
      <c r="JFP457" s="571"/>
      <c r="JFQ457" s="571"/>
      <c r="JFR457" s="571"/>
      <c r="JFS457" s="571"/>
      <c r="JFT457" s="571"/>
      <c r="JFU457" s="571"/>
      <c r="JFV457" s="571"/>
      <c r="JFW457" s="571"/>
      <c r="JFX457" s="571"/>
      <c r="JFY457" s="571"/>
      <c r="JFZ457" s="571"/>
      <c r="JGA457" s="571"/>
      <c r="JGB457" s="571"/>
      <c r="JGC457" s="571"/>
      <c r="JGD457" s="571"/>
      <c r="JGE457" s="571"/>
      <c r="JGF457" s="571"/>
      <c r="JGG457" s="571"/>
      <c r="JGH457" s="571"/>
      <c r="JGI457" s="571"/>
      <c r="JGJ457" s="571"/>
      <c r="JGK457" s="571"/>
      <c r="JGL457" s="571"/>
      <c r="JGM457" s="571"/>
      <c r="JGN457" s="571"/>
      <c r="JGO457" s="571"/>
      <c r="JGP457" s="571"/>
      <c r="JGQ457" s="571"/>
      <c r="JGR457" s="571"/>
      <c r="JGS457" s="571"/>
      <c r="JGT457" s="571"/>
      <c r="JGU457" s="571"/>
      <c r="JGV457" s="571"/>
      <c r="JGW457" s="571"/>
      <c r="JGX457" s="571"/>
      <c r="JGY457" s="571"/>
      <c r="JGZ457" s="571"/>
      <c r="JHA457" s="571"/>
      <c r="JHB457" s="571"/>
      <c r="JHC457" s="571"/>
      <c r="JHD457" s="571"/>
      <c r="JHE457" s="571"/>
      <c r="JHF457" s="571"/>
      <c r="JHG457" s="571"/>
      <c r="JHH457" s="571"/>
      <c r="JHI457" s="571"/>
      <c r="JHJ457" s="571"/>
      <c r="JHK457" s="571"/>
      <c r="JHL457" s="571"/>
      <c r="JHM457" s="571"/>
      <c r="JHN457" s="571"/>
      <c r="JHO457" s="571"/>
      <c r="JHP457" s="571"/>
      <c r="JHQ457" s="571"/>
      <c r="JHR457" s="571"/>
      <c r="JHS457" s="571"/>
      <c r="JHT457" s="571"/>
      <c r="JHU457" s="571"/>
      <c r="JHV457" s="571"/>
      <c r="JHW457" s="571"/>
      <c r="JHX457" s="571"/>
      <c r="JHY457" s="571"/>
      <c r="JHZ457" s="571"/>
      <c r="JIA457" s="571"/>
      <c r="JIB457" s="571"/>
      <c r="JIC457" s="571"/>
      <c r="JID457" s="571"/>
      <c r="JIE457" s="571"/>
      <c r="JIF457" s="571"/>
      <c r="JIG457" s="571"/>
      <c r="JIH457" s="571"/>
      <c r="JII457" s="571"/>
      <c r="JIJ457" s="571"/>
      <c r="JIK457" s="571"/>
      <c r="JIL457" s="571"/>
      <c r="JIM457" s="571"/>
      <c r="JIN457" s="571"/>
      <c r="JIO457" s="571"/>
      <c r="JIP457" s="571"/>
      <c r="JIQ457" s="571"/>
      <c r="JIR457" s="571"/>
      <c r="JIS457" s="571"/>
      <c r="JIT457" s="571"/>
      <c r="JIU457" s="571"/>
      <c r="JIV457" s="571"/>
      <c r="JIW457" s="571"/>
      <c r="JIX457" s="571"/>
      <c r="JIY457" s="571"/>
      <c r="JIZ457" s="571"/>
      <c r="JJA457" s="571"/>
      <c r="JJB457" s="571"/>
      <c r="JJC457" s="571"/>
      <c r="JJD457" s="571"/>
      <c r="JJE457" s="571"/>
      <c r="JJF457" s="571"/>
      <c r="JJG457" s="571"/>
      <c r="JJH457" s="571"/>
      <c r="JJI457" s="571"/>
      <c r="JJJ457" s="571"/>
      <c r="JJK457" s="571"/>
      <c r="JJL457" s="571"/>
      <c r="JJM457" s="571"/>
      <c r="JJN457" s="571"/>
      <c r="JJO457" s="571"/>
      <c r="JJP457" s="571"/>
      <c r="JJQ457" s="571"/>
      <c r="JJR457" s="571"/>
      <c r="JJS457" s="571"/>
      <c r="JJT457" s="571"/>
      <c r="JJU457" s="571"/>
      <c r="JJV457" s="571"/>
      <c r="JJW457" s="571"/>
      <c r="JJX457" s="571"/>
      <c r="JJY457" s="571"/>
      <c r="JJZ457" s="571"/>
      <c r="JKA457" s="571"/>
      <c r="JKB457" s="571"/>
      <c r="JKC457" s="571"/>
      <c r="JKD457" s="571"/>
      <c r="JKE457" s="571"/>
      <c r="JKF457" s="571"/>
      <c r="JKG457" s="571"/>
      <c r="JKH457" s="571"/>
      <c r="JKI457" s="571"/>
      <c r="JKJ457" s="571"/>
      <c r="JKK457" s="571"/>
      <c r="JKL457" s="571"/>
      <c r="JKM457" s="571"/>
      <c r="JKN457" s="571"/>
      <c r="JKO457" s="571"/>
      <c r="JKP457" s="571"/>
      <c r="JKQ457" s="571"/>
      <c r="JKR457" s="571"/>
      <c r="JKS457" s="571"/>
      <c r="JKT457" s="571"/>
      <c r="JKU457" s="571"/>
      <c r="JKV457" s="571"/>
      <c r="JKW457" s="571"/>
      <c r="JKX457" s="571"/>
      <c r="JKY457" s="571"/>
      <c r="JKZ457" s="571"/>
      <c r="JLA457" s="571"/>
      <c r="JLB457" s="571"/>
      <c r="JLC457" s="571"/>
      <c r="JLD457" s="571"/>
      <c r="JLE457" s="571"/>
      <c r="JLF457" s="571"/>
      <c r="JLG457" s="571"/>
      <c r="JLH457" s="571"/>
      <c r="JLI457" s="571"/>
      <c r="JLJ457" s="571"/>
      <c r="JLK457" s="571"/>
      <c r="JLL457" s="571"/>
      <c r="JLM457" s="571"/>
      <c r="JLN457" s="571"/>
      <c r="JLO457" s="571"/>
      <c r="JLP457" s="571"/>
      <c r="JLQ457" s="571"/>
      <c r="JLR457" s="571"/>
      <c r="JLS457" s="571"/>
      <c r="JLT457" s="571"/>
      <c r="JLU457" s="571"/>
      <c r="JLV457" s="571"/>
      <c r="JLW457" s="571"/>
      <c r="JLX457" s="571"/>
      <c r="JLY457" s="571"/>
      <c r="JLZ457" s="571"/>
      <c r="JMA457" s="571"/>
      <c r="JMB457" s="571"/>
      <c r="JMC457" s="571"/>
      <c r="JMD457" s="571"/>
      <c r="JME457" s="571"/>
      <c r="JMF457" s="571"/>
      <c r="JMG457" s="571"/>
      <c r="JMH457" s="571"/>
      <c r="JMI457" s="571"/>
      <c r="JMJ457" s="571"/>
      <c r="JMK457" s="571"/>
      <c r="JML457" s="571"/>
      <c r="JMM457" s="571"/>
      <c r="JMN457" s="571"/>
      <c r="JMO457" s="571"/>
      <c r="JMP457" s="571"/>
      <c r="JMQ457" s="571"/>
      <c r="JMR457" s="571"/>
      <c r="JMS457" s="571"/>
      <c r="JMT457" s="571"/>
      <c r="JMU457" s="571"/>
      <c r="JMV457" s="571"/>
      <c r="JMW457" s="571"/>
      <c r="JMX457" s="571"/>
      <c r="JMY457" s="571"/>
      <c r="JMZ457" s="571"/>
      <c r="JNA457" s="571"/>
      <c r="JNB457" s="571"/>
      <c r="JNC457" s="571"/>
      <c r="JND457" s="571"/>
      <c r="JNE457" s="571"/>
      <c r="JNF457" s="571"/>
      <c r="JNG457" s="571"/>
      <c r="JNH457" s="571"/>
      <c r="JNI457" s="571"/>
      <c r="JNJ457" s="571"/>
      <c r="JNK457" s="571"/>
      <c r="JNL457" s="571"/>
      <c r="JNM457" s="571"/>
      <c r="JNN457" s="571"/>
      <c r="JNO457" s="571"/>
      <c r="JNP457" s="571"/>
      <c r="JNQ457" s="571"/>
      <c r="JNR457" s="571"/>
      <c r="JNS457" s="571"/>
      <c r="JNT457" s="571"/>
      <c r="JNU457" s="571"/>
      <c r="JNV457" s="571"/>
      <c r="JNW457" s="571"/>
      <c r="JNX457" s="571"/>
      <c r="JNY457" s="571"/>
      <c r="JNZ457" s="571"/>
      <c r="JOA457" s="571"/>
      <c r="JOB457" s="571"/>
      <c r="JOC457" s="571"/>
      <c r="JOD457" s="571"/>
      <c r="JOE457" s="571"/>
      <c r="JOF457" s="571"/>
      <c r="JOG457" s="571"/>
      <c r="JOH457" s="571"/>
      <c r="JOI457" s="571"/>
      <c r="JOJ457" s="571"/>
      <c r="JOK457" s="571"/>
      <c r="JOL457" s="571"/>
      <c r="JOM457" s="571"/>
      <c r="JON457" s="571"/>
      <c r="JOO457" s="571"/>
      <c r="JOP457" s="571"/>
      <c r="JOQ457" s="571"/>
      <c r="JOR457" s="571"/>
      <c r="JOS457" s="571"/>
      <c r="JOT457" s="571"/>
      <c r="JOU457" s="571"/>
      <c r="JOV457" s="571"/>
      <c r="JOY457" s="571"/>
      <c r="JOZ457" s="571"/>
      <c r="JPA457" s="571"/>
      <c r="JPB457" s="571"/>
      <c r="JPC457" s="571"/>
      <c r="JPD457" s="571"/>
      <c r="JPE457" s="571"/>
      <c r="JPF457" s="571"/>
      <c r="JPG457" s="571"/>
      <c r="JPH457" s="571"/>
      <c r="JPI457" s="571"/>
      <c r="JPJ457" s="571"/>
      <c r="JPK457" s="571"/>
      <c r="JPL457" s="571"/>
      <c r="JPM457" s="571"/>
      <c r="JPN457" s="571"/>
      <c r="JPO457" s="571"/>
      <c r="JPP457" s="571"/>
      <c r="JPQ457" s="571"/>
      <c r="JPR457" s="571"/>
      <c r="JPS457" s="571"/>
      <c r="JPT457" s="571"/>
      <c r="JPU457" s="571"/>
      <c r="JPV457" s="571"/>
      <c r="JPW457" s="571"/>
      <c r="JPX457" s="571"/>
      <c r="JPY457" s="571"/>
      <c r="JPZ457" s="571"/>
      <c r="JQA457" s="571"/>
      <c r="JQB457" s="571"/>
      <c r="JQC457" s="571"/>
      <c r="JQD457" s="571"/>
      <c r="JQE457" s="571"/>
      <c r="JQF457" s="571"/>
      <c r="JQG457" s="571"/>
      <c r="JQH457" s="571"/>
      <c r="JQI457" s="571"/>
      <c r="JQJ457" s="571"/>
      <c r="JQK457" s="571"/>
      <c r="JQL457" s="571"/>
      <c r="JQM457" s="571"/>
      <c r="JQN457" s="571"/>
      <c r="JQO457" s="571"/>
      <c r="JQP457" s="571"/>
      <c r="JQQ457" s="571"/>
      <c r="JQR457" s="571"/>
      <c r="JQS457" s="571"/>
      <c r="JQT457" s="571"/>
      <c r="JQU457" s="571"/>
      <c r="JQV457" s="571"/>
      <c r="JQW457" s="571"/>
      <c r="JQX457" s="571"/>
      <c r="JQY457" s="571"/>
      <c r="JQZ457" s="571"/>
      <c r="JRA457" s="571"/>
      <c r="JRB457" s="571"/>
      <c r="JRC457" s="571"/>
      <c r="JRD457" s="571"/>
      <c r="JRE457" s="571"/>
      <c r="JRF457" s="571"/>
      <c r="JRG457" s="571"/>
      <c r="JRH457" s="571"/>
      <c r="JRI457" s="571"/>
      <c r="JRJ457" s="571"/>
      <c r="JRK457" s="571"/>
      <c r="JRL457" s="571"/>
      <c r="JRM457" s="571"/>
      <c r="JRN457" s="571"/>
      <c r="JRO457" s="571"/>
      <c r="JRP457" s="571"/>
      <c r="JRQ457" s="571"/>
      <c r="JRR457" s="571"/>
      <c r="JRS457" s="571"/>
      <c r="JRT457" s="571"/>
      <c r="JRU457" s="571"/>
      <c r="JRV457" s="571"/>
      <c r="JRW457" s="571"/>
      <c r="JRX457" s="571"/>
      <c r="JRY457" s="571"/>
      <c r="JRZ457" s="571"/>
      <c r="JSA457" s="571"/>
      <c r="JSB457" s="571"/>
      <c r="JSC457" s="571"/>
      <c r="JSD457" s="571"/>
      <c r="JSE457" s="571"/>
      <c r="JSF457" s="571"/>
      <c r="JSG457" s="571"/>
      <c r="JSH457" s="571"/>
      <c r="JSI457" s="571"/>
      <c r="JSJ457" s="571"/>
      <c r="JSK457" s="571"/>
      <c r="JSL457" s="571"/>
      <c r="JSM457" s="571"/>
      <c r="JSN457" s="571"/>
      <c r="JSO457" s="571"/>
      <c r="JSP457" s="571"/>
      <c r="JSQ457" s="571"/>
      <c r="JSR457" s="571"/>
      <c r="JSS457" s="571"/>
      <c r="JST457" s="571"/>
      <c r="JSU457" s="571"/>
      <c r="JSV457" s="571"/>
      <c r="JSW457" s="571"/>
      <c r="JSX457" s="571"/>
      <c r="JSY457" s="571"/>
      <c r="JSZ457" s="571"/>
      <c r="JTA457" s="571"/>
      <c r="JTB457" s="571"/>
      <c r="JTC457" s="571"/>
      <c r="JTD457" s="571"/>
      <c r="JTE457" s="571"/>
      <c r="JTF457" s="571"/>
      <c r="JTG457" s="571"/>
      <c r="JTH457" s="571"/>
      <c r="JTI457" s="571"/>
      <c r="JTJ457" s="571"/>
      <c r="JTK457" s="571"/>
      <c r="JTL457" s="571"/>
      <c r="JTM457" s="571"/>
      <c r="JTN457" s="571"/>
      <c r="JTO457" s="571"/>
      <c r="JTP457" s="571"/>
      <c r="JTQ457" s="571"/>
      <c r="JTR457" s="571"/>
      <c r="JTS457" s="571"/>
      <c r="JTT457" s="571"/>
      <c r="JTU457" s="571"/>
      <c r="JTV457" s="571"/>
      <c r="JTW457" s="571"/>
      <c r="JTX457" s="571"/>
      <c r="JTY457" s="571"/>
      <c r="JTZ457" s="571"/>
      <c r="JUA457" s="571"/>
      <c r="JUB457" s="571"/>
      <c r="JUC457" s="571"/>
      <c r="JUD457" s="571"/>
      <c r="JUE457" s="571"/>
      <c r="JUF457" s="571"/>
      <c r="JUG457" s="571"/>
      <c r="JUH457" s="571"/>
      <c r="JUI457" s="571"/>
      <c r="JUJ457" s="571"/>
      <c r="JUK457" s="571"/>
      <c r="JUL457" s="571"/>
      <c r="JUM457" s="571"/>
      <c r="JUN457" s="571"/>
      <c r="JUO457" s="571"/>
      <c r="JUP457" s="571"/>
      <c r="JUQ457" s="571"/>
      <c r="JUR457" s="571"/>
      <c r="JUS457" s="571"/>
      <c r="JUT457" s="571"/>
      <c r="JUU457" s="571"/>
      <c r="JUV457" s="571"/>
      <c r="JUW457" s="571"/>
      <c r="JUX457" s="571"/>
      <c r="JUY457" s="571"/>
      <c r="JUZ457" s="571"/>
      <c r="JVA457" s="571"/>
      <c r="JVB457" s="571"/>
      <c r="JVC457" s="571"/>
      <c r="JVD457" s="571"/>
      <c r="JVE457" s="571"/>
      <c r="JVF457" s="571"/>
      <c r="JVG457" s="571"/>
      <c r="JVH457" s="571"/>
      <c r="JVI457" s="571"/>
      <c r="JVJ457" s="571"/>
      <c r="JVK457" s="571"/>
      <c r="JVL457" s="571"/>
      <c r="JVM457" s="571"/>
      <c r="JVN457" s="571"/>
      <c r="JVO457" s="571"/>
      <c r="JVP457" s="571"/>
      <c r="JVQ457" s="571"/>
      <c r="JVR457" s="571"/>
      <c r="JVS457" s="571"/>
      <c r="JVT457" s="571"/>
      <c r="JVU457" s="571"/>
      <c r="JVV457" s="571"/>
      <c r="JVW457" s="571"/>
      <c r="JVX457" s="571"/>
      <c r="JVY457" s="571"/>
      <c r="JVZ457" s="571"/>
      <c r="JWA457" s="571"/>
      <c r="JWB457" s="571"/>
      <c r="JWC457" s="571"/>
      <c r="JWD457" s="571"/>
      <c r="JWE457" s="571"/>
      <c r="JWF457" s="571"/>
      <c r="JWG457" s="571"/>
      <c r="JWH457" s="571"/>
      <c r="JWI457" s="571"/>
      <c r="JWJ457" s="571"/>
      <c r="JWK457" s="571"/>
      <c r="JWL457" s="571"/>
      <c r="JWM457" s="571"/>
      <c r="JWN457" s="571"/>
      <c r="JWO457" s="571"/>
      <c r="JWP457" s="571"/>
      <c r="JWQ457" s="571"/>
      <c r="JWR457" s="571"/>
      <c r="JWS457" s="571"/>
      <c r="JWT457" s="571"/>
      <c r="JWU457" s="571"/>
      <c r="JWV457" s="571"/>
      <c r="JWW457" s="571"/>
      <c r="JWX457" s="571"/>
      <c r="JWY457" s="571"/>
      <c r="JWZ457" s="571"/>
      <c r="JXA457" s="571"/>
      <c r="JXB457" s="571"/>
      <c r="JXC457" s="571"/>
      <c r="JXD457" s="571"/>
      <c r="JXE457" s="571"/>
      <c r="JXF457" s="571"/>
      <c r="JXG457" s="571"/>
      <c r="JXH457" s="571"/>
      <c r="JXI457" s="571"/>
      <c r="JXJ457" s="571"/>
      <c r="JXK457" s="571"/>
      <c r="JXL457" s="571"/>
      <c r="JXM457" s="571"/>
      <c r="JXN457" s="571"/>
      <c r="JXO457" s="571"/>
      <c r="JXP457" s="571"/>
      <c r="JXQ457" s="571"/>
      <c r="JXR457" s="571"/>
      <c r="JXS457" s="571"/>
      <c r="JXT457" s="571"/>
      <c r="JXU457" s="571"/>
      <c r="JXV457" s="571"/>
      <c r="JXW457" s="571"/>
      <c r="JXX457" s="571"/>
      <c r="JXY457" s="571"/>
      <c r="JXZ457" s="571"/>
      <c r="JYA457" s="571"/>
      <c r="JYB457" s="571"/>
      <c r="JYC457" s="571"/>
      <c r="JYD457" s="571"/>
      <c r="JYE457" s="571"/>
      <c r="JYF457" s="571"/>
      <c r="JYG457" s="571"/>
      <c r="JYH457" s="571"/>
      <c r="JYI457" s="571"/>
      <c r="JYJ457" s="571"/>
      <c r="JYK457" s="571"/>
      <c r="JYL457" s="571"/>
      <c r="JYM457" s="571"/>
      <c r="JYN457" s="571"/>
      <c r="JYO457" s="571"/>
      <c r="JYP457" s="571"/>
      <c r="JYQ457" s="571"/>
      <c r="JYR457" s="571"/>
      <c r="JYU457" s="571"/>
      <c r="JYV457" s="571"/>
      <c r="JYW457" s="571"/>
      <c r="JYX457" s="571"/>
      <c r="JYY457" s="571"/>
      <c r="JYZ457" s="571"/>
      <c r="JZA457" s="571"/>
      <c r="JZB457" s="571"/>
      <c r="JZC457" s="571"/>
      <c r="JZD457" s="571"/>
      <c r="JZE457" s="571"/>
      <c r="JZF457" s="571"/>
      <c r="JZG457" s="571"/>
      <c r="JZH457" s="571"/>
      <c r="JZI457" s="571"/>
      <c r="JZJ457" s="571"/>
      <c r="JZK457" s="571"/>
      <c r="JZL457" s="571"/>
      <c r="JZM457" s="571"/>
      <c r="JZN457" s="571"/>
      <c r="JZO457" s="571"/>
      <c r="JZP457" s="571"/>
      <c r="JZQ457" s="571"/>
      <c r="JZR457" s="571"/>
      <c r="JZS457" s="571"/>
      <c r="JZT457" s="571"/>
      <c r="JZU457" s="571"/>
      <c r="JZV457" s="571"/>
      <c r="JZW457" s="571"/>
      <c r="JZX457" s="571"/>
      <c r="JZY457" s="571"/>
      <c r="JZZ457" s="571"/>
      <c r="KAA457" s="571"/>
      <c r="KAB457" s="571"/>
      <c r="KAC457" s="571"/>
      <c r="KAD457" s="571"/>
      <c r="KAE457" s="571"/>
      <c r="KAF457" s="571"/>
      <c r="KAG457" s="571"/>
      <c r="KAH457" s="571"/>
      <c r="KAI457" s="571"/>
      <c r="KAJ457" s="571"/>
      <c r="KAK457" s="571"/>
      <c r="KAL457" s="571"/>
      <c r="KAM457" s="571"/>
      <c r="KAN457" s="571"/>
      <c r="KAO457" s="571"/>
      <c r="KAP457" s="571"/>
      <c r="KAQ457" s="571"/>
      <c r="KAR457" s="571"/>
      <c r="KAS457" s="571"/>
      <c r="KAT457" s="571"/>
      <c r="KAU457" s="571"/>
      <c r="KAV457" s="571"/>
      <c r="KAW457" s="571"/>
      <c r="KAX457" s="571"/>
      <c r="KAY457" s="571"/>
      <c r="KAZ457" s="571"/>
      <c r="KBA457" s="571"/>
      <c r="KBB457" s="571"/>
      <c r="KBC457" s="571"/>
      <c r="KBD457" s="571"/>
      <c r="KBE457" s="571"/>
      <c r="KBF457" s="571"/>
      <c r="KBG457" s="571"/>
      <c r="KBH457" s="571"/>
      <c r="KBI457" s="571"/>
      <c r="KBJ457" s="571"/>
      <c r="KBK457" s="571"/>
      <c r="KBL457" s="571"/>
      <c r="KBM457" s="571"/>
      <c r="KBN457" s="571"/>
      <c r="KBO457" s="571"/>
      <c r="KBP457" s="571"/>
      <c r="KBQ457" s="571"/>
      <c r="KBR457" s="571"/>
      <c r="KBS457" s="571"/>
      <c r="KBT457" s="571"/>
      <c r="KBU457" s="571"/>
      <c r="KBV457" s="571"/>
      <c r="KBW457" s="571"/>
      <c r="KBX457" s="571"/>
      <c r="KBY457" s="571"/>
      <c r="KBZ457" s="571"/>
      <c r="KCA457" s="571"/>
      <c r="KCB457" s="571"/>
      <c r="KCC457" s="571"/>
      <c r="KCD457" s="571"/>
      <c r="KCE457" s="571"/>
      <c r="KCF457" s="571"/>
      <c r="KCG457" s="571"/>
      <c r="KCH457" s="571"/>
      <c r="KCI457" s="571"/>
      <c r="KCJ457" s="571"/>
      <c r="KCK457" s="571"/>
      <c r="KCL457" s="571"/>
      <c r="KCM457" s="571"/>
      <c r="KCN457" s="571"/>
      <c r="KCO457" s="571"/>
      <c r="KCP457" s="571"/>
      <c r="KCQ457" s="571"/>
      <c r="KCR457" s="571"/>
      <c r="KCS457" s="571"/>
      <c r="KCT457" s="571"/>
      <c r="KCU457" s="571"/>
      <c r="KCV457" s="571"/>
      <c r="KCW457" s="571"/>
      <c r="KCX457" s="571"/>
      <c r="KCY457" s="571"/>
      <c r="KCZ457" s="571"/>
      <c r="KDA457" s="571"/>
      <c r="KDB457" s="571"/>
      <c r="KDC457" s="571"/>
      <c r="KDD457" s="571"/>
      <c r="KDE457" s="571"/>
      <c r="KDF457" s="571"/>
      <c r="KDG457" s="571"/>
      <c r="KDH457" s="571"/>
      <c r="KDI457" s="571"/>
      <c r="KDJ457" s="571"/>
      <c r="KDK457" s="571"/>
      <c r="KDL457" s="571"/>
      <c r="KDM457" s="571"/>
      <c r="KDN457" s="571"/>
      <c r="KDO457" s="571"/>
      <c r="KDP457" s="571"/>
      <c r="KDQ457" s="571"/>
      <c r="KDR457" s="571"/>
      <c r="KDS457" s="571"/>
      <c r="KDT457" s="571"/>
      <c r="KDU457" s="571"/>
      <c r="KDV457" s="571"/>
      <c r="KDW457" s="571"/>
      <c r="KDX457" s="571"/>
      <c r="KDY457" s="571"/>
      <c r="KDZ457" s="571"/>
      <c r="KEA457" s="571"/>
      <c r="KEB457" s="571"/>
      <c r="KEC457" s="571"/>
      <c r="KED457" s="571"/>
      <c r="KEE457" s="571"/>
      <c r="KEF457" s="571"/>
      <c r="KEG457" s="571"/>
      <c r="KEH457" s="571"/>
      <c r="KEI457" s="571"/>
      <c r="KEJ457" s="571"/>
      <c r="KEK457" s="571"/>
      <c r="KEL457" s="571"/>
      <c r="KEM457" s="571"/>
      <c r="KEN457" s="571"/>
      <c r="KEO457" s="571"/>
      <c r="KEP457" s="571"/>
      <c r="KEQ457" s="571"/>
      <c r="KER457" s="571"/>
      <c r="KES457" s="571"/>
      <c r="KET457" s="571"/>
      <c r="KEU457" s="571"/>
      <c r="KEV457" s="571"/>
      <c r="KEW457" s="571"/>
      <c r="KEX457" s="571"/>
      <c r="KEY457" s="571"/>
      <c r="KEZ457" s="571"/>
      <c r="KFA457" s="571"/>
      <c r="KFB457" s="571"/>
      <c r="KFC457" s="571"/>
      <c r="KFD457" s="571"/>
      <c r="KFE457" s="571"/>
      <c r="KFF457" s="571"/>
      <c r="KFG457" s="571"/>
      <c r="KFH457" s="571"/>
      <c r="KFI457" s="571"/>
      <c r="KFJ457" s="571"/>
      <c r="KFK457" s="571"/>
      <c r="KFL457" s="571"/>
      <c r="KFM457" s="571"/>
      <c r="KFN457" s="571"/>
      <c r="KFO457" s="571"/>
      <c r="KFP457" s="571"/>
      <c r="KFQ457" s="571"/>
      <c r="KFR457" s="571"/>
      <c r="KFS457" s="571"/>
      <c r="KFT457" s="571"/>
      <c r="KFU457" s="571"/>
      <c r="KFV457" s="571"/>
      <c r="KFW457" s="571"/>
      <c r="KFX457" s="571"/>
      <c r="KFY457" s="571"/>
      <c r="KFZ457" s="571"/>
      <c r="KGA457" s="571"/>
      <c r="KGB457" s="571"/>
      <c r="KGC457" s="571"/>
      <c r="KGD457" s="571"/>
      <c r="KGE457" s="571"/>
      <c r="KGF457" s="571"/>
      <c r="KGG457" s="571"/>
      <c r="KGH457" s="571"/>
      <c r="KGI457" s="571"/>
      <c r="KGJ457" s="571"/>
      <c r="KGK457" s="571"/>
      <c r="KGL457" s="571"/>
      <c r="KGM457" s="571"/>
      <c r="KGN457" s="571"/>
      <c r="KGO457" s="571"/>
      <c r="KGP457" s="571"/>
      <c r="KGQ457" s="571"/>
      <c r="KGR457" s="571"/>
      <c r="KGS457" s="571"/>
      <c r="KGT457" s="571"/>
      <c r="KGU457" s="571"/>
      <c r="KGV457" s="571"/>
      <c r="KGW457" s="571"/>
      <c r="KGX457" s="571"/>
      <c r="KGY457" s="571"/>
      <c r="KGZ457" s="571"/>
      <c r="KHA457" s="571"/>
      <c r="KHB457" s="571"/>
      <c r="KHC457" s="571"/>
      <c r="KHD457" s="571"/>
      <c r="KHE457" s="571"/>
      <c r="KHF457" s="571"/>
      <c r="KHG457" s="571"/>
      <c r="KHH457" s="571"/>
      <c r="KHI457" s="571"/>
      <c r="KHJ457" s="571"/>
      <c r="KHK457" s="571"/>
      <c r="KHL457" s="571"/>
      <c r="KHM457" s="571"/>
      <c r="KHN457" s="571"/>
      <c r="KHO457" s="571"/>
      <c r="KHP457" s="571"/>
      <c r="KHQ457" s="571"/>
      <c r="KHR457" s="571"/>
      <c r="KHS457" s="571"/>
      <c r="KHT457" s="571"/>
      <c r="KHU457" s="571"/>
      <c r="KHV457" s="571"/>
      <c r="KHW457" s="571"/>
      <c r="KHX457" s="571"/>
      <c r="KHY457" s="571"/>
      <c r="KHZ457" s="571"/>
      <c r="KIA457" s="571"/>
      <c r="KIB457" s="571"/>
      <c r="KIC457" s="571"/>
      <c r="KID457" s="571"/>
      <c r="KIE457" s="571"/>
      <c r="KIF457" s="571"/>
      <c r="KIG457" s="571"/>
      <c r="KIH457" s="571"/>
      <c r="KII457" s="571"/>
      <c r="KIJ457" s="571"/>
      <c r="KIK457" s="571"/>
      <c r="KIL457" s="571"/>
      <c r="KIM457" s="571"/>
      <c r="KIN457" s="571"/>
      <c r="KIQ457" s="571"/>
      <c r="KIR457" s="571"/>
      <c r="KIS457" s="571"/>
      <c r="KIT457" s="571"/>
      <c r="KIU457" s="571"/>
      <c r="KIV457" s="571"/>
      <c r="KIW457" s="571"/>
      <c r="KIX457" s="571"/>
      <c r="KIY457" s="571"/>
      <c r="KIZ457" s="571"/>
      <c r="KJA457" s="571"/>
      <c r="KJB457" s="571"/>
      <c r="KJC457" s="571"/>
      <c r="KJD457" s="571"/>
      <c r="KJE457" s="571"/>
      <c r="KJF457" s="571"/>
      <c r="KJG457" s="571"/>
      <c r="KJH457" s="571"/>
      <c r="KJI457" s="571"/>
      <c r="KJJ457" s="571"/>
      <c r="KJK457" s="571"/>
      <c r="KJL457" s="571"/>
      <c r="KJM457" s="571"/>
      <c r="KJN457" s="571"/>
      <c r="KJO457" s="571"/>
      <c r="KJP457" s="571"/>
      <c r="KJQ457" s="571"/>
      <c r="KJR457" s="571"/>
      <c r="KJS457" s="571"/>
      <c r="KJT457" s="571"/>
      <c r="KJU457" s="571"/>
      <c r="KJV457" s="571"/>
      <c r="KJW457" s="571"/>
      <c r="KJX457" s="571"/>
      <c r="KJY457" s="571"/>
      <c r="KJZ457" s="571"/>
      <c r="KKA457" s="571"/>
      <c r="KKB457" s="571"/>
      <c r="KKC457" s="571"/>
      <c r="KKD457" s="571"/>
      <c r="KKE457" s="571"/>
      <c r="KKF457" s="571"/>
      <c r="KKG457" s="571"/>
      <c r="KKH457" s="571"/>
      <c r="KKI457" s="571"/>
      <c r="KKJ457" s="571"/>
      <c r="KKK457" s="571"/>
      <c r="KKL457" s="571"/>
      <c r="KKM457" s="571"/>
      <c r="KKN457" s="571"/>
      <c r="KKO457" s="571"/>
      <c r="KKP457" s="571"/>
      <c r="KKQ457" s="571"/>
      <c r="KKR457" s="571"/>
      <c r="KKS457" s="571"/>
      <c r="KKT457" s="571"/>
      <c r="KKU457" s="571"/>
      <c r="KKV457" s="571"/>
      <c r="KKW457" s="571"/>
      <c r="KKX457" s="571"/>
      <c r="KKY457" s="571"/>
      <c r="KKZ457" s="571"/>
      <c r="KLA457" s="571"/>
      <c r="KLB457" s="571"/>
      <c r="KLC457" s="571"/>
      <c r="KLD457" s="571"/>
      <c r="KLE457" s="571"/>
      <c r="KLF457" s="571"/>
      <c r="KLG457" s="571"/>
      <c r="KLH457" s="571"/>
      <c r="KLI457" s="571"/>
      <c r="KLJ457" s="571"/>
      <c r="KLK457" s="571"/>
      <c r="KLL457" s="571"/>
      <c r="KLM457" s="571"/>
      <c r="KLN457" s="571"/>
      <c r="KLO457" s="571"/>
      <c r="KLP457" s="571"/>
      <c r="KLQ457" s="571"/>
      <c r="KLR457" s="571"/>
      <c r="KLS457" s="571"/>
      <c r="KLT457" s="571"/>
      <c r="KLU457" s="571"/>
      <c r="KLV457" s="571"/>
      <c r="KLW457" s="571"/>
      <c r="KLX457" s="571"/>
      <c r="KLY457" s="571"/>
      <c r="KLZ457" s="571"/>
      <c r="KMA457" s="571"/>
      <c r="KMB457" s="571"/>
      <c r="KMC457" s="571"/>
      <c r="KMD457" s="571"/>
      <c r="KME457" s="571"/>
      <c r="KMF457" s="571"/>
      <c r="KMG457" s="571"/>
      <c r="KMH457" s="571"/>
      <c r="KMI457" s="571"/>
      <c r="KMJ457" s="571"/>
      <c r="KMK457" s="571"/>
      <c r="KML457" s="571"/>
      <c r="KMM457" s="571"/>
      <c r="KMN457" s="571"/>
      <c r="KMO457" s="571"/>
      <c r="KMP457" s="571"/>
      <c r="KMQ457" s="571"/>
      <c r="KMR457" s="571"/>
      <c r="KMS457" s="571"/>
      <c r="KMT457" s="571"/>
      <c r="KMU457" s="571"/>
      <c r="KMV457" s="571"/>
      <c r="KMW457" s="571"/>
      <c r="KMX457" s="571"/>
      <c r="KMY457" s="571"/>
      <c r="KMZ457" s="571"/>
      <c r="KNA457" s="571"/>
      <c r="KNB457" s="571"/>
      <c r="KNC457" s="571"/>
      <c r="KND457" s="571"/>
      <c r="KNE457" s="571"/>
      <c r="KNF457" s="571"/>
      <c r="KNG457" s="571"/>
      <c r="KNH457" s="571"/>
      <c r="KNI457" s="571"/>
      <c r="KNJ457" s="571"/>
      <c r="KNK457" s="571"/>
      <c r="KNL457" s="571"/>
      <c r="KNM457" s="571"/>
      <c r="KNN457" s="571"/>
      <c r="KNO457" s="571"/>
      <c r="KNP457" s="571"/>
      <c r="KNQ457" s="571"/>
      <c r="KNR457" s="571"/>
      <c r="KNS457" s="571"/>
      <c r="KNT457" s="571"/>
      <c r="KNU457" s="571"/>
      <c r="KNV457" s="571"/>
      <c r="KNW457" s="571"/>
      <c r="KNX457" s="571"/>
      <c r="KNY457" s="571"/>
      <c r="KNZ457" s="571"/>
      <c r="KOA457" s="571"/>
      <c r="KOB457" s="571"/>
      <c r="KOC457" s="571"/>
      <c r="KOD457" s="571"/>
      <c r="KOE457" s="571"/>
      <c r="KOF457" s="571"/>
      <c r="KOG457" s="571"/>
      <c r="KOH457" s="571"/>
      <c r="KOI457" s="571"/>
      <c r="KOJ457" s="571"/>
      <c r="KOK457" s="571"/>
      <c r="KOL457" s="571"/>
      <c r="KOM457" s="571"/>
      <c r="KON457" s="571"/>
      <c r="KOO457" s="571"/>
      <c r="KOP457" s="571"/>
      <c r="KOQ457" s="571"/>
      <c r="KOR457" s="571"/>
      <c r="KOS457" s="571"/>
      <c r="KOT457" s="571"/>
      <c r="KOU457" s="571"/>
      <c r="KOV457" s="571"/>
      <c r="KOW457" s="571"/>
      <c r="KOX457" s="571"/>
      <c r="KOY457" s="571"/>
      <c r="KOZ457" s="571"/>
      <c r="KPA457" s="571"/>
      <c r="KPB457" s="571"/>
      <c r="KPC457" s="571"/>
      <c r="KPD457" s="571"/>
      <c r="KPE457" s="571"/>
      <c r="KPF457" s="571"/>
      <c r="KPG457" s="571"/>
      <c r="KPH457" s="571"/>
      <c r="KPI457" s="571"/>
      <c r="KPJ457" s="571"/>
      <c r="KPK457" s="571"/>
      <c r="KPL457" s="571"/>
      <c r="KPM457" s="571"/>
      <c r="KPN457" s="571"/>
      <c r="KPO457" s="571"/>
      <c r="KPP457" s="571"/>
      <c r="KPQ457" s="571"/>
      <c r="KPR457" s="571"/>
      <c r="KPS457" s="571"/>
      <c r="KPT457" s="571"/>
      <c r="KPU457" s="571"/>
      <c r="KPV457" s="571"/>
      <c r="KPW457" s="571"/>
      <c r="KPX457" s="571"/>
      <c r="KPY457" s="571"/>
      <c r="KPZ457" s="571"/>
      <c r="KQA457" s="571"/>
      <c r="KQB457" s="571"/>
      <c r="KQC457" s="571"/>
      <c r="KQD457" s="571"/>
      <c r="KQE457" s="571"/>
      <c r="KQF457" s="571"/>
      <c r="KQG457" s="571"/>
      <c r="KQH457" s="571"/>
      <c r="KQI457" s="571"/>
      <c r="KQJ457" s="571"/>
      <c r="KQK457" s="571"/>
      <c r="KQL457" s="571"/>
      <c r="KQM457" s="571"/>
      <c r="KQN457" s="571"/>
      <c r="KQO457" s="571"/>
      <c r="KQP457" s="571"/>
      <c r="KQQ457" s="571"/>
      <c r="KQR457" s="571"/>
      <c r="KQS457" s="571"/>
      <c r="KQT457" s="571"/>
      <c r="KQU457" s="571"/>
      <c r="KQV457" s="571"/>
      <c r="KQW457" s="571"/>
      <c r="KQX457" s="571"/>
      <c r="KQY457" s="571"/>
      <c r="KQZ457" s="571"/>
      <c r="KRA457" s="571"/>
      <c r="KRB457" s="571"/>
      <c r="KRC457" s="571"/>
      <c r="KRD457" s="571"/>
      <c r="KRE457" s="571"/>
      <c r="KRF457" s="571"/>
      <c r="KRG457" s="571"/>
      <c r="KRH457" s="571"/>
      <c r="KRI457" s="571"/>
      <c r="KRJ457" s="571"/>
      <c r="KRK457" s="571"/>
      <c r="KRL457" s="571"/>
      <c r="KRM457" s="571"/>
      <c r="KRN457" s="571"/>
      <c r="KRO457" s="571"/>
      <c r="KRP457" s="571"/>
      <c r="KRQ457" s="571"/>
      <c r="KRR457" s="571"/>
      <c r="KRS457" s="571"/>
      <c r="KRT457" s="571"/>
      <c r="KRU457" s="571"/>
      <c r="KRV457" s="571"/>
      <c r="KRW457" s="571"/>
      <c r="KRX457" s="571"/>
      <c r="KRY457" s="571"/>
      <c r="KRZ457" s="571"/>
      <c r="KSA457" s="571"/>
      <c r="KSB457" s="571"/>
      <c r="KSC457" s="571"/>
      <c r="KSD457" s="571"/>
      <c r="KSE457" s="571"/>
      <c r="KSF457" s="571"/>
      <c r="KSG457" s="571"/>
      <c r="KSH457" s="571"/>
      <c r="KSI457" s="571"/>
      <c r="KSJ457" s="571"/>
      <c r="KSM457" s="571"/>
      <c r="KSN457" s="571"/>
      <c r="KSO457" s="571"/>
      <c r="KSP457" s="571"/>
      <c r="KSQ457" s="571"/>
      <c r="KSR457" s="571"/>
      <c r="KSS457" s="571"/>
      <c r="KST457" s="571"/>
      <c r="KSU457" s="571"/>
      <c r="KSV457" s="571"/>
      <c r="KSW457" s="571"/>
      <c r="KSX457" s="571"/>
      <c r="KSY457" s="571"/>
      <c r="KSZ457" s="571"/>
      <c r="KTA457" s="571"/>
      <c r="KTB457" s="571"/>
      <c r="KTC457" s="571"/>
      <c r="KTD457" s="571"/>
      <c r="KTE457" s="571"/>
      <c r="KTF457" s="571"/>
      <c r="KTG457" s="571"/>
      <c r="KTH457" s="571"/>
      <c r="KTI457" s="571"/>
      <c r="KTJ457" s="571"/>
      <c r="KTK457" s="571"/>
      <c r="KTL457" s="571"/>
      <c r="KTM457" s="571"/>
      <c r="KTN457" s="571"/>
      <c r="KTO457" s="571"/>
      <c r="KTP457" s="571"/>
      <c r="KTQ457" s="571"/>
      <c r="KTR457" s="571"/>
      <c r="KTS457" s="571"/>
      <c r="KTT457" s="571"/>
      <c r="KTU457" s="571"/>
      <c r="KTV457" s="571"/>
      <c r="KTW457" s="571"/>
      <c r="KTX457" s="571"/>
      <c r="KTY457" s="571"/>
      <c r="KTZ457" s="571"/>
      <c r="KUA457" s="571"/>
      <c r="KUB457" s="571"/>
      <c r="KUC457" s="571"/>
      <c r="KUD457" s="571"/>
      <c r="KUE457" s="571"/>
      <c r="KUF457" s="571"/>
      <c r="KUG457" s="571"/>
      <c r="KUH457" s="571"/>
      <c r="KUI457" s="571"/>
      <c r="KUJ457" s="571"/>
      <c r="KUK457" s="571"/>
      <c r="KUL457" s="571"/>
      <c r="KUM457" s="571"/>
      <c r="KUN457" s="571"/>
      <c r="KUO457" s="571"/>
      <c r="KUP457" s="571"/>
      <c r="KUQ457" s="571"/>
      <c r="KUR457" s="571"/>
      <c r="KUS457" s="571"/>
      <c r="KUT457" s="571"/>
      <c r="KUU457" s="571"/>
      <c r="KUV457" s="571"/>
      <c r="KUW457" s="571"/>
      <c r="KUX457" s="571"/>
      <c r="KUY457" s="571"/>
      <c r="KUZ457" s="571"/>
      <c r="KVA457" s="571"/>
      <c r="KVB457" s="571"/>
      <c r="KVC457" s="571"/>
      <c r="KVD457" s="571"/>
      <c r="KVE457" s="571"/>
      <c r="KVF457" s="571"/>
      <c r="KVG457" s="571"/>
      <c r="KVH457" s="571"/>
      <c r="KVI457" s="571"/>
      <c r="KVJ457" s="571"/>
      <c r="KVK457" s="571"/>
      <c r="KVL457" s="571"/>
      <c r="KVM457" s="571"/>
      <c r="KVN457" s="571"/>
      <c r="KVO457" s="571"/>
      <c r="KVP457" s="571"/>
      <c r="KVQ457" s="571"/>
      <c r="KVR457" s="571"/>
      <c r="KVS457" s="571"/>
      <c r="KVT457" s="571"/>
      <c r="KVU457" s="571"/>
      <c r="KVV457" s="571"/>
      <c r="KVW457" s="571"/>
      <c r="KVX457" s="571"/>
      <c r="KVY457" s="571"/>
      <c r="KVZ457" s="571"/>
      <c r="KWA457" s="571"/>
      <c r="KWB457" s="571"/>
      <c r="KWC457" s="571"/>
      <c r="KWD457" s="571"/>
      <c r="KWE457" s="571"/>
      <c r="KWF457" s="571"/>
      <c r="KWG457" s="571"/>
      <c r="KWH457" s="571"/>
      <c r="KWI457" s="571"/>
      <c r="KWJ457" s="571"/>
      <c r="KWK457" s="571"/>
      <c r="KWL457" s="571"/>
      <c r="KWM457" s="571"/>
      <c r="KWN457" s="571"/>
      <c r="KWO457" s="571"/>
      <c r="KWP457" s="571"/>
      <c r="KWQ457" s="571"/>
      <c r="KWR457" s="571"/>
      <c r="KWS457" s="571"/>
      <c r="KWT457" s="571"/>
      <c r="KWU457" s="571"/>
      <c r="KWV457" s="571"/>
      <c r="KWW457" s="571"/>
      <c r="KWX457" s="571"/>
      <c r="KWY457" s="571"/>
      <c r="KWZ457" s="571"/>
      <c r="KXA457" s="571"/>
      <c r="KXB457" s="571"/>
      <c r="KXC457" s="571"/>
      <c r="KXD457" s="571"/>
      <c r="KXE457" s="571"/>
      <c r="KXF457" s="571"/>
      <c r="KXG457" s="571"/>
      <c r="KXH457" s="571"/>
      <c r="KXI457" s="571"/>
      <c r="KXJ457" s="571"/>
      <c r="KXK457" s="571"/>
      <c r="KXL457" s="571"/>
      <c r="KXM457" s="571"/>
      <c r="KXN457" s="571"/>
      <c r="KXO457" s="571"/>
      <c r="KXP457" s="571"/>
      <c r="KXQ457" s="571"/>
      <c r="KXR457" s="571"/>
      <c r="KXS457" s="571"/>
      <c r="KXT457" s="571"/>
      <c r="KXU457" s="571"/>
      <c r="KXV457" s="571"/>
      <c r="KXW457" s="571"/>
      <c r="KXX457" s="571"/>
      <c r="KXY457" s="571"/>
      <c r="KXZ457" s="571"/>
      <c r="KYA457" s="571"/>
      <c r="KYB457" s="571"/>
      <c r="KYC457" s="571"/>
      <c r="KYD457" s="571"/>
      <c r="KYE457" s="571"/>
      <c r="KYF457" s="571"/>
      <c r="KYG457" s="571"/>
      <c r="KYH457" s="571"/>
      <c r="KYI457" s="571"/>
      <c r="KYJ457" s="571"/>
      <c r="KYK457" s="571"/>
      <c r="KYL457" s="571"/>
      <c r="KYM457" s="571"/>
      <c r="KYN457" s="571"/>
      <c r="KYO457" s="571"/>
      <c r="KYP457" s="571"/>
      <c r="KYQ457" s="571"/>
      <c r="KYR457" s="571"/>
      <c r="KYS457" s="571"/>
      <c r="KYT457" s="571"/>
      <c r="KYU457" s="571"/>
      <c r="KYV457" s="571"/>
      <c r="KYW457" s="571"/>
      <c r="KYX457" s="571"/>
      <c r="KYY457" s="571"/>
      <c r="KYZ457" s="571"/>
      <c r="KZA457" s="571"/>
      <c r="KZB457" s="571"/>
      <c r="KZC457" s="571"/>
      <c r="KZD457" s="571"/>
      <c r="KZE457" s="571"/>
      <c r="KZF457" s="571"/>
      <c r="KZG457" s="571"/>
      <c r="KZH457" s="571"/>
      <c r="KZI457" s="571"/>
      <c r="KZJ457" s="571"/>
      <c r="KZK457" s="571"/>
      <c r="KZL457" s="571"/>
      <c r="KZM457" s="571"/>
      <c r="KZN457" s="571"/>
      <c r="KZO457" s="571"/>
      <c r="KZP457" s="571"/>
      <c r="KZQ457" s="571"/>
      <c r="KZR457" s="571"/>
      <c r="KZS457" s="571"/>
      <c r="KZT457" s="571"/>
      <c r="KZU457" s="571"/>
      <c r="KZV457" s="571"/>
      <c r="KZW457" s="571"/>
      <c r="KZX457" s="571"/>
      <c r="KZY457" s="571"/>
      <c r="KZZ457" s="571"/>
      <c r="LAA457" s="571"/>
      <c r="LAB457" s="571"/>
      <c r="LAC457" s="571"/>
      <c r="LAD457" s="571"/>
      <c r="LAE457" s="571"/>
      <c r="LAF457" s="571"/>
      <c r="LAG457" s="571"/>
      <c r="LAH457" s="571"/>
      <c r="LAI457" s="571"/>
      <c r="LAJ457" s="571"/>
      <c r="LAK457" s="571"/>
      <c r="LAL457" s="571"/>
      <c r="LAM457" s="571"/>
      <c r="LAN457" s="571"/>
      <c r="LAO457" s="571"/>
      <c r="LAP457" s="571"/>
      <c r="LAQ457" s="571"/>
      <c r="LAR457" s="571"/>
      <c r="LAS457" s="571"/>
      <c r="LAT457" s="571"/>
      <c r="LAU457" s="571"/>
      <c r="LAV457" s="571"/>
      <c r="LAW457" s="571"/>
      <c r="LAX457" s="571"/>
      <c r="LAY457" s="571"/>
      <c r="LAZ457" s="571"/>
      <c r="LBA457" s="571"/>
      <c r="LBB457" s="571"/>
      <c r="LBC457" s="571"/>
      <c r="LBD457" s="571"/>
      <c r="LBE457" s="571"/>
      <c r="LBF457" s="571"/>
      <c r="LBG457" s="571"/>
      <c r="LBH457" s="571"/>
      <c r="LBI457" s="571"/>
      <c r="LBJ457" s="571"/>
      <c r="LBK457" s="571"/>
      <c r="LBL457" s="571"/>
      <c r="LBM457" s="571"/>
      <c r="LBN457" s="571"/>
      <c r="LBO457" s="571"/>
      <c r="LBP457" s="571"/>
      <c r="LBQ457" s="571"/>
      <c r="LBR457" s="571"/>
      <c r="LBS457" s="571"/>
      <c r="LBT457" s="571"/>
      <c r="LBU457" s="571"/>
      <c r="LBV457" s="571"/>
      <c r="LBW457" s="571"/>
      <c r="LBX457" s="571"/>
      <c r="LBY457" s="571"/>
      <c r="LBZ457" s="571"/>
      <c r="LCA457" s="571"/>
      <c r="LCB457" s="571"/>
      <c r="LCC457" s="571"/>
      <c r="LCD457" s="571"/>
      <c r="LCE457" s="571"/>
      <c r="LCF457" s="571"/>
      <c r="LCI457" s="571"/>
      <c r="LCJ457" s="571"/>
      <c r="LCK457" s="571"/>
      <c r="LCL457" s="571"/>
      <c r="LCM457" s="571"/>
      <c r="LCN457" s="571"/>
      <c r="LCO457" s="571"/>
      <c r="LCP457" s="571"/>
      <c r="LCQ457" s="571"/>
      <c r="LCR457" s="571"/>
      <c r="LCS457" s="571"/>
      <c r="LCT457" s="571"/>
      <c r="LCU457" s="571"/>
      <c r="LCV457" s="571"/>
      <c r="LCW457" s="571"/>
      <c r="LCX457" s="571"/>
      <c r="LCY457" s="571"/>
      <c r="LCZ457" s="571"/>
      <c r="LDA457" s="571"/>
      <c r="LDB457" s="571"/>
      <c r="LDC457" s="571"/>
      <c r="LDD457" s="571"/>
      <c r="LDE457" s="571"/>
      <c r="LDF457" s="571"/>
      <c r="LDG457" s="571"/>
      <c r="LDH457" s="571"/>
      <c r="LDI457" s="571"/>
      <c r="LDJ457" s="571"/>
      <c r="LDK457" s="571"/>
      <c r="LDL457" s="571"/>
      <c r="LDM457" s="571"/>
      <c r="LDN457" s="571"/>
      <c r="LDO457" s="571"/>
      <c r="LDP457" s="571"/>
      <c r="LDQ457" s="571"/>
      <c r="LDR457" s="571"/>
      <c r="LDS457" s="571"/>
      <c r="LDT457" s="571"/>
      <c r="LDU457" s="571"/>
      <c r="LDV457" s="571"/>
      <c r="LDW457" s="571"/>
      <c r="LDX457" s="571"/>
      <c r="LDY457" s="571"/>
      <c r="LDZ457" s="571"/>
      <c r="LEA457" s="571"/>
      <c r="LEB457" s="571"/>
      <c r="LEC457" s="571"/>
      <c r="LED457" s="571"/>
      <c r="LEE457" s="571"/>
      <c r="LEF457" s="571"/>
      <c r="LEG457" s="571"/>
      <c r="LEH457" s="571"/>
      <c r="LEI457" s="571"/>
      <c r="LEJ457" s="571"/>
      <c r="LEK457" s="571"/>
      <c r="LEL457" s="571"/>
      <c r="LEM457" s="571"/>
      <c r="LEN457" s="571"/>
      <c r="LEO457" s="571"/>
      <c r="LEP457" s="571"/>
      <c r="LEQ457" s="571"/>
      <c r="LER457" s="571"/>
      <c r="LES457" s="571"/>
      <c r="LET457" s="571"/>
      <c r="LEU457" s="571"/>
      <c r="LEV457" s="571"/>
      <c r="LEW457" s="571"/>
      <c r="LEX457" s="571"/>
      <c r="LEY457" s="571"/>
      <c r="LEZ457" s="571"/>
      <c r="LFA457" s="571"/>
      <c r="LFB457" s="571"/>
      <c r="LFC457" s="571"/>
      <c r="LFD457" s="571"/>
      <c r="LFE457" s="571"/>
      <c r="LFF457" s="571"/>
      <c r="LFG457" s="571"/>
      <c r="LFH457" s="571"/>
      <c r="LFI457" s="571"/>
      <c r="LFJ457" s="571"/>
      <c r="LFK457" s="571"/>
      <c r="LFL457" s="571"/>
      <c r="LFM457" s="571"/>
      <c r="LFN457" s="571"/>
      <c r="LFO457" s="571"/>
      <c r="LFP457" s="571"/>
      <c r="LFQ457" s="571"/>
      <c r="LFR457" s="571"/>
      <c r="LFS457" s="571"/>
      <c r="LFT457" s="571"/>
      <c r="LFU457" s="571"/>
      <c r="LFV457" s="571"/>
      <c r="LFW457" s="571"/>
      <c r="LFX457" s="571"/>
      <c r="LFY457" s="571"/>
      <c r="LFZ457" s="571"/>
      <c r="LGA457" s="571"/>
      <c r="LGB457" s="571"/>
      <c r="LGC457" s="571"/>
      <c r="LGD457" s="571"/>
      <c r="LGE457" s="571"/>
      <c r="LGF457" s="571"/>
      <c r="LGG457" s="571"/>
      <c r="LGH457" s="571"/>
      <c r="LGI457" s="571"/>
      <c r="LGJ457" s="571"/>
      <c r="LGK457" s="571"/>
      <c r="LGL457" s="571"/>
      <c r="LGM457" s="571"/>
      <c r="LGN457" s="571"/>
      <c r="LGO457" s="571"/>
      <c r="LGP457" s="571"/>
      <c r="LGQ457" s="571"/>
      <c r="LGR457" s="571"/>
      <c r="LGS457" s="571"/>
      <c r="LGT457" s="571"/>
      <c r="LGU457" s="571"/>
      <c r="LGV457" s="571"/>
      <c r="LGW457" s="571"/>
      <c r="LGX457" s="571"/>
      <c r="LGY457" s="571"/>
      <c r="LGZ457" s="571"/>
      <c r="LHA457" s="571"/>
      <c r="LHB457" s="571"/>
      <c r="LHC457" s="571"/>
      <c r="LHD457" s="571"/>
      <c r="LHE457" s="571"/>
      <c r="LHF457" s="571"/>
      <c r="LHG457" s="571"/>
      <c r="LHH457" s="571"/>
      <c r="LHI457" s="571"/>
      <c r="LHJ457" s="571"/>
      <c r="LHK457" s="571"/>
      <c r="LHL457" s="571"/>
      <c r="LHM457" s="571"/>
      <c r="LHN457" s="571"/>
      <c r="LHO457" s="571"/>
      <c r="LHP457" s="571"/>
      <c r="LHQ457" s="571"/>
      <c r="LHR457" s="571"/>
      <c r="LHS457" s="571"/>
      <c r="LHT457" s="571"/>
      <c r="LHU457" s="571"/>
      <c r="LHV457" s="571"/>
      <c r="LHW457" s="571"/>
      <c r="LHX457" s="571"/>
      <c r="LHY457" s="571"/>
      <c r="LHZ457" s="571"/>
      <c r="LIA457" s="571"/>
      <c r="LIB457" s="571"/>
      <c r="LIC457" s="571"/>
      <c r="LID457" s="571"/>
      <c r="LIE457" s="571"/>
      <c r="LIF457" s="571"/>
      <c r="LIG457" s="571"/>
      <c r="LIH457" s="571"/>
      <c r="LII457" s="571"/>
      <c r="LIJ457" s="571"/>
      <c r="LIK457" s="571"/>
      <c r="LIL457" s="571"/>
      <c r="LIM457" s="571"/>
      <c r="LIN457" s="571"/>
      <c r="LIO457" s="571"/>
      <c r="LIP457" s="571"/>
      <c r="LIQ457" s="571"/>
      <c r="LIR457" s="571"/>
      <c r="LIS457" s="571"/>
      <c r="LIT457" s="571"/>
      <c r="LIU457" s="571"/>
      <c r="LIV457" s="571"/>
      <c r="LIW457" s="571"/>
      <c r="LIX457" s="571"/>
      <c r="LIY457" s="571"/>
      <c r="LIZ457" s="571"/>
      <c r="LJA457" s="571"/>
      <c r="LJB457" s="571"/>
      <c r="LJC457" s="571"/>
      <c r="LJD457" s="571"/>
      <c r="LJE457" s="571"/>
      <c r="LJF457" s="571"/>
      <c r="LJG457" s="571"/>
      <c r="LJH457" s="571"/>
      <c r="LJI457" s="571"/>
      <c r="LJJ457" s="571"/>
      <c r="LJK457" s="571"/>
      <c r="LJL457" s="571"/>
      <c r="LJM457" s="571"/>
      <c r="LJN457" s="571"/>
      <c r="LJO457" s="571"/>
      <c r="LJP457" s="571"/>
      <c r="LJQ457" s="571"/>
      <c r="LJR457" s="571"/>
      <c r="LJS457" s="571"/>
      <c r="LJT457" s="571"/>
      <c r="LJU457" s="571"/>
      <c r="LJV457" s="571"/>
      <c r="LJW457" s="571"/>
      <c r="LJX457" s="571"/>
      <c r="LJY457" s="571"/>
      <c r="LJZ457" s="571"/>
      <c r="LKA457" s="571"/>
      <c r="LKB457" s="571"/>
      <c r="LKC457" s="571"/>
      <c r="LKD457" s="571"/>
      <c r="LKE457" s="571"/>
      <c r="LKF457" s="571"/>
      <c r="LKG457" s="571"/>
      <c r="LKH457" s="571"/>
      <c r="LKI457" s="571"/>
      <c r="LKJ457" s="571"/>
      <c r="LKK457" s="571"/>
      <c r="LKL457" s="571"/>
      <c r="LKM457" s="571"/>
      <c r="LKN457" s="571"/>
      <c r="LKO457" s="571"/>
      <c r="LKP457" s="571"/>
      <c r="LKQ457" s="571"/>
      <c r="LKR457" s="571"/>
      <c r="LKS457" s="571"/>
      <c r="LKT457" s="571"/>
      <c r="LKU457" s="571"/>
      <c r="LKV457" s="571"/>
      <c r="LKW457" s="571"/>
      <c r="LKX457" s="571"/>
      <c r="LKY457" s="571"/>
      <c r="LKZ457" s="571"/>
      <c r="LLA457" s="571"/>
      <c r="LLB457" s="571"/>
      <c r="LLC457" s="571"/>
      <c r="LLD457" s="571"/>
      <c r="LLE457" s="571"/>
      <c r="LLF457" s="571"/>
      <c r="LLG457" s="571"/>
      <c r="LLH457" s="571"/>
      <c r="LLI457" s="571"/>
      <c r="LLJ457" s="571"/>
      <c r="LLK457" s="571"/>
      <c r="LLL457" s="571"/>
      <c r="LLM457" s="571"/>
      <c r="LLN457" s="571"/>
      <c r="LLO457" s="571"/>
      <c r="LLP457" s="571"/>
      <c r="LLQ457" s="571"/>
      <c r="LLR457" s="571"/>
      <c r="LLS457" s="571"/>
      <c r="LLT457" s="571"/>
      <c r="LLU457" s="571"/>
      <c r="LLV457" s="571"/>
      <c r="LLW457" s="571"/>
      <c r="LLX457" s="571"/>
      <c r="LLY457" s="571"/>
      <c r="LLZ457" s="571"/>
      <c r="LMA457" s="571"/>
      <c r="LMB457" s="571"/>
      <c r="LME457" s="571"/>
      <c r="LMF457" s="571"/>
      <c r="LMG457" s="571"/>
      <c r="LMH457" s="571"/>
      <c r="LMI457" s="571"/>
      <c r="LMJ457" s="571"/>
      <c r="LMK457" s="571"/>
      <c r="LML457" s="571"/>
      <c r="LMM457" s="571"/>
      <c r="LMN457" s="571"/>
      <c r="LMO457" s="571"/>
      <c r="LMP457" s="571"/>
      <c r="LMQ457" s="571"/>
      <c r="LMR457" s="571"/>
      <c r="LMS457" s="571"/>
      <c r="LMT457" s="571"/>
      <c r="LMU457" s="571"/>
      <c r="LMV457" s="571"/>
      <c r="LMW457" s="571"/>
      <c r="LMX457" s="571"/>
      <c r="LMY457" s="571"/>
      <c r="LMZ457" s="571"/>
      <c r="LNA457" s="571"/>
      <c r="LNB457" s="571"/>
      <c r="LNC457" s="571"/>
      <c r="LND457" s="571"/>
      <c r="LNE457" s="571"/>
      <c r="LNF457" s="571"/>
      <c r="LNG457" s="571"/>
      <c r="LNH457" s="571"/>
      <c r="LNI457" s="571"/>
      <c r="LNJ457" s="571"/>
      <c r="LNK457" s="571"/>
      <c r="LNL457" s="571"/>
      <c r="LNM457" s="571"/>
      <c r="LNN457" s="571"/>
      <c r="LNO457" s="571"/>
      <c r="LNP457" s="571"/>
      <c r="LNQ457" s="571"/>
      <c r="LNR457" s="571"/>
      <c r="LNS457" s="571"/>
      <c r="LNT457" s="571"/>
      <c r="LNU457" s="571"/>
      <c r="LNV457" s="571"/>
      <c r="LNW457" s="571"/>
      <c r="LNX457" s="571"/>
      <c r="LNY457" s="571"/>
      <c r="LNZ457" s="571"/>
      <c r="LOA457" s="571"/>
      <c r="LOB457" s="571"/>
      <c r="LOC457" s="571"/>
      <c r="LOD457" s="571"/>
      <c r="LOE457" s="571"/>
      <c r="LOF457" s="571"/>
      <c r="LOG457" s="571"/>
      <c r="LOH457" s="571"/>
      <c r="LOI457" s="571"/>
      <c r="LOJ457" s="571"/>
      <c r="LOK457" s="571"/>
      <c r="LOL457" s="571"/>
      <c r="LOM457" s="571"/>
      <c r="LON457" s="571"/>
      <c r="LOO457" s="571"/>
      <c r="LOP457" s="571"/>
      <c r="LOQ457" s="571"/>
      <c r="LOR457" s="571"/>
      <c r="LOS457" s="571"/>
      <c r="LOT457" s="571"/>
      <c r="LOU457" s="571"/>
      <c r="LOV457" s="571"/>
      <c r="LOW457" s="571"/>
      <c r="LOX457" s="571"/>
      <c r="LOY457" s="571"/>
      <c r="LOZ457" s="571"/>
      <c r="LPA457" s="571"/>
      <c r="LPB457" s="571"/>
      <c r="LPC457" s="571"/>
      <c r="LPD457" s="571"/>
      <c r="LPE457" s="571"/>
      <c r="LPF457" s="571"/>
      <c r="LPG457" s="571"/>
      <c r="LPH457" s="571"/>
      <c r="LPI457" s="571"/>
      <c r="LPJ457" s="571"/>
      <c r="LPK457" s="571"/>
      <c r="LPL457" s="571"/>
      <c r="LPM457" s="571"/>
      <c r="LPN457" s="571"/>
      <c r="LPO457" s="571"/>
      <c r="LPP457" s="571"/>
      <c r="LPQ457" s="571"/>
      <c r="LPR457" s="571"/>
      <c r="LPS457" s="571"/>
      <c r="LPT457" s="571"/>
      <c r="LPU457" s="571"/>
      <c r="LPV457" s="571"/>
      <c r="LPW457" s="571"/>
      <c r="LPX457" s="571"/>
      <c r="LPY457" s="571"/>
      <c r="LPZ457" s="571"/>
      <c r="LQA457" s="571"/>
      <c r="LQB457" s="571"/>
      <c r="LQC457" s="571"/>
      <c r="LQD457" s="571"/>
      <c r="LQE457" s="571"/>
      <c r="LQF457" s="571"/>
      <c r="LQG457" s="571"/>
      <c r="LQH457" s="571"/>
      <c r="LQI457" s="571"/>
      <c r="LQJ457" s="571"/>
      <c r="LQK457" s="571"/>
      <c r="LQL457" s="571"/>
      <c r="LQM457" s="571"/>
      <c r="LQN457" s="571"/>
      <c r="LQO457" s="571"/>
      <c r="LQP457" s="571"/>
      <c r="LQQ457" s="571"/>
      <c r="LQR457" s="571"/>
      <c r="LQS457" s="571"/>
      <c r="LQT457" s="571"/>
      <c r="LQU457" s="571"/>
      <c r="LQV457" s="571"/>
      <c r="LQW457" s="571"/>
      <c r="LQX457" s="571"/>
      <c r="LQY457" s="571"/>
      <c r="LQZ457" s="571"/>
      <c r="LRA457" s="571"/>
      <c r="LRB457" s="571"/>
      <c r="LRC457" s="571"/>
      <c r="LRD457" s="571"/>
      <c r="LRE457" s="571"/>
      <c r="LRF457" s="571"/>
      <c r="LRG457" s="571"/>
      <c r="LRH457" s="571"/>
      <c r="LRI457" s="571"/>
      <c r="LRJ457" s="571"/>
      <c r="LRK457" s="571"/>
      <c r="LRL457" s="571"/>
      <c r="LRM457" s="571"/>
      <c r="LRN457" s="571"/>
      <c r="LRO457" s="571"/>
      <c r="LRP457" s="571"/>
      <c r="LRQ457" s="571"/>
      <c r="LRR457" s="571"/>
      <c r="LRS457" s="571"/>
      <c r="LRT457" s="571"/>
      <c r="LRU457" s="571"/>
      <c r="LRV457" s="571"/>
      <c r="LRW457" s="571"/>
      <c r="LRX457" s="571"/>
      <c r="LRY457" s="571"/>
      <c r="LRZ457" s="571"/>
      <c r="LSA457" s="571"/>
      <c r="LSB457" s="571"/>
      <c r="LSC457" s="571"/>
      <c r="LSD457" s="571"/>
      <c r="LSE457" s="571"/>
      <c r="LSF457" s="571"/>
      <c r="LSG457" s="571"/>
      <c r="LSH457" s="571"/>
      <c r="LSI457" s="571"/>
      <c r="LSJ457" s="571"/>
      <c r="LSK457" s="571"/>
      <c r="LSL457" s="571"/>
      <c r="LSM457" s="571"/>
      <c r="LSN457" s="571"/>
      <c r="LSO457" s="571"/>
      <c r="LSP457" s="571"/>
      <c r="LSQ457" s="571"/>
      <c r="LSR457" s="571"/>
      <c r="LSS457" s="571"/>
      <c r="LST457" s="571"/>
      <c r="LSU457" s="571"/>
      <c r="LSV457" s="571"/>
      <c r="LSW457" s="571"/>
      <c r="LSX457" s="571"/>
      <c r="LSY457" s="571"/>
      <c r="LSZ457" s="571"/>
      <c r="LTA457" s="571"/>
      <c r="LTB457" s="571"/>
      <c r="LTC457" s="571"/>
      <c r="LTD457" s="571"/>
      <c r="LTE457" s="571"/>
      <c r="LTF457" s="571"/>
      <c r="LTG457" s="571"/>
      <c r="LTH457" s="571"/>
      <c r="LTI457" s="571"/>
      <c r="LTJ457" s="571"/>
      <c r="LTK457" s="571"/>
      <c r="LTL457" s="571"/>
      <c r="LTM457" s="571"/>
      <c r="LTN457" s="571"/>
      <c r="LTO457" s="571"/>
      <c r="LTP457" s="571"/>
      <c r="LTQ457" s="571"/>
      <c r="LTR457" s="571"/>
      <c r="LTS457" s="571"/>
      <c r="LTT457" s="571"/>
      <c r="LTU457" s="571"/>
      <c r="LTV457" s="571"/>
      <c r="LTW457" s="571"/>
      <c r="LTX457" s="571"/>
      <c r="LTY457" s="571"/>
      <c r="LTZ457" s="571"/>
      <c r="LUA457" s="571"/>
      <c r="LUB457" s="571"/>
      <c r="LUC457" s="571"/>
      <c r="LUD457" s="571"/>
      <c r="LUE457" s="571"/>
      <c r="LUF457" s="571"/>
      <c r="LUG457" s="571"/>
      <c r="LUH457" s="571"/>
      <c r="LUI457" s="571"/>
      <c r="LUJ457" s="571"/>
      <c r="LUK457" s="571"/>
      <c r="LUL457" s="571"/>
      <c r="LUM457" s="571"/>
      <c r="LUN457" s="571"/>
      <c r="LUO457" s="571"/>
      <c r="LUP457" s="571"/>
      <c r="LUQ457" s="571"/>
      <c r="LUR457" s="571"/>
      <c r="LUS457" s="571"/>
      <c r="LUT457" s="571"/>
      <c r="LUU457" s="571"/>
      <c r="LUV457" s="571"/>
      <c r="LUW457" s="571"/>
      <c r="LUX457" s="571"/>
      <c r="LUY457" s="571"/>
      <c r="LUZ457" s="571"/>
      <c r="LVA457" s="571"/>
      <c r="LVB457" s="571"/>
      <c r="LVC457" s="571"/>
      <c r="LVD457" s="571"/>
      <c r="LVE457" s="571"/>
      <c r="LVF457" s="571"/>
      <c r="LVG457" s="571"/>
      <c r="LVH457" s="571"/>
      <c r="LVI457" s="571"/>
      <c r="LVJ457" s="571"/>
      <c r="LVK457" s="571"/>
      <c r="LVL457" s="571"/>
      <c r="LVM457" s="571"/>
      <c r="LVN457" s="571"/>
      <c r="LVO457" s="571"/>
      <c r="LVP457" s="571"/>
      <c r="LVQ457" s="571"/>
      <c r="LVR457" s="571"/>
      <c r="LVS457" s="571"/>
      <c r="LVT457" s="571"/>
      <c r="LVU457" s="571"/>
      <c r="LVV457" s="571"/>
      <c r="LVW457" s="571"/>
      <c r="LVX457" s="571"/>
      <c r="LWA457" s="571"/>
      <c r="LWB457" s="571"/>
      <c r="LWC457" s="571"/>
      <c r="LWD457" s="571"/>
      <c r="LWE457" s="571"/>
      <c r="LWF457" s="571"/>
      <c r="LWG457" s="571"/>
      <c r="LWH457" s="571"/>
      <c r="LWI457" s="571"/>
      <c r="LWJ457" s="571"/>
      <c r="LWK457" s="571"/>
      <c r="LWL457" s="571"/>
      <c r="LWM457" s="571"/>
      <c r="LWN457" s="571"/>
      <c r="LWO457" s="571"/>
      <c r="LWP457" s="571"/>
      <c r="LWQ457" s="571"/>
      <c r="LWR457" s="571"/>
      <c r="LWS457" s="571"/>
      <c r="LWT457" s="571"/>
      <c r="LWU457" s="571"/>
      <c r="LWV457" s="571"/>
      <c r="LWW457" s="571"/>
      <c r="LWX457" s="571"/>
      <c r="LWY457" s="571"/>
      <c r="LWZ457" s="571"/>
      <c r="LXA457" s="571"/>
      <c r="LXB457" s="571"/>
      <c r="LXC457" s="571"/>
      <c r="LXD457" s="571"/>
      <c r="LXE457" s="571"/>
      <c r="LXF457" s="571"/>
      <c r="LXG457" s="571"/>
      <c r="LXH457" s="571"/>
      <c r="LXI457" s="571"/>
      <c r="LXJ457" s="571"/>
      <c r="LXK457" s="571"/>
      <c r="LXL457" s="571"/>
      <c r="LXM457" s="571"/>
      <c r="LXN457" s="571"/>
      <c r="LXO457" s="571"/>
      <c r="LXP457" s="571"/>
      <c r="LXQ457" s="571"/>
      <c r="LXR457" s="571"/>
      <c r="LXS457" s="571"/>
      <c r="LXT457" s="571"/>
      <c r="LXU457" s="571"/>
      <c r="LXV457" s="571"/>
      <c r="LXW457" s="571"/>
      <c r="LXX457" s="571"/>
      <c r="LXY457" s="571"/>
      <c r="LXZ457" s="571"/>
      <c r="LYA457" s="571"/>
      <c r="LYB457" s="571"/>
      <c r="LYC457" s="571"/>
      <c r="LYD457" s="571"/>
      <c r="LYE457" s="571"/>
      <c r="LYF457" s="571"/>
      <c r="LYG457" s="571"/>
      <c r="LYH457" s="571"/>
      <c r="LYI457" s="571"/>
      <c r="LYJ457" s="571"/>
      <c r="LYK457" s="571"/>
      <c r="LYL457" s="571"/>
      <c r="LYM457" s="571"/>
      <c r="LYN457" s="571"/>
      <c r="LYO457" s="571"/>
      <c r="LYP457" s="571"/>
      <c r="LYQ457" s="571"/>
      <c r="LYR457" s="571"/>
      <c r="LYS457" s="571"/>
      <c r="LYT457" s="571"/>
      <c r="LYU457" s="571"/>
      <c r="LYV457" s="571"/>
      <c r="LYW457" s="571"/>
      <c r="LYX457" s="571"/>
      <c r="LYY457" s="571"/>
      <c r="LYZ457" s="571"/>
      <c r="LZA457" s="571"/>
      <c r="LZB457" s="571"/>
      <c r="LZC457" s="571"/>
      <c r="LZD457" s="571"/>
      <c r="LZE457" s="571"/>
      <c r="LZF457" s="571"/>
      <c r="LZG457" s="571"/>
      <c r="LZH457" s="571"/>
      <c r="LZI457" s="571"/>
      <c r="LZJ457" s="571"/>
      <c r="LZK457" s="571"/>
      <c r="LZL457" s="571"/>
      <c r="LZM457" s="571"/>
      <c r="LZN457" s="571"/>
      <c r="LZO457" s="571"/>
      <c r="LZP457" s="571"/>
      <c r="LZQ457" s="571"/>
      <c r="LZR457" s="571"/>
      <c r="LZS457" s="571"/>
      <c r="LZT457" s="571"/>
      <c r="LZU457" s="571"/>
      <c r="LZV457" s="571"/>
      <c r="LZW457" s="571"/>
      <c r="LZX457" s="571"/>
      <c r="LZY457" s="571"/>
      <c r="LZZ457" s="571"/>
      <c r="MAA457" s="571"/>
      <c r="MAB457" s="571"/>
      <c r="MAC457" s="571"/>
      <c r="MAD457" s="571"/>
      <c r="MAE457" s="571"/>
      <c r="MAF457" s="571"/>
      <c r="MAG457" s="571"/>
      <c r="MAH457" s="571"/>
      <c r="MAI457" s="571"/>
      <c r="MAJ457" s="571"/>
      <c r="MAK457" s="571"/>
      <c r="MAL457" s="571"/>
      <c r="MAM457" s="571"/>
      <c r="MAN457" s="571"/>
      <c r="MAO457" s="571"/>
      <c r="MAP457" s="571"/>
      <c r="MAQ457" s="571"/>
      <c r="MAR457" s="571"/>
      <c r="MAS457" s="571"/>
      <c r="MAT457" s="571"/>
      <c r="MAU457" s="571"/>
      <c r="MAV457" s="571"/>
      <c r="MAW457" s="571"/>
      <c r="MAX457" s="571"/>
      <c r="MAY457" s="571"/>
      <c r="MAZ457" s="571"/>
      <c r="MBA457" s="571"/>
      <c r="MBB457" s="571"/>
      <c r="MBC457" s="571"/>
      <c r="MBD457" s="571"/>
      <c r="MBE457" s="571"/>
      <c r="MBF457" s="571"/>
      <c r="MBG457" s="571"/>
      <c r="MBH457" s="571"/>
      <c r="MBI457" s="571"/>
      <c r="MBJ457" s="571"/>
      <c r="MBK457" s="571"/>
      <c r="MBL457" s="571"/>
      <c r="MBM457" s="571"/>
      <c r="MBN457" s="571"/>
      <c r="MBO457" s="571"/>
      <c r="MBP457" s="571"/>
      <c r="MBQ457" s="571"/>
      <c r="MBR457" s="571"/>
      <c r="MBS457" s="571"/>
      <c r="MBT457" s="571"/>
      <c r="MBU457" s="571"/>
      <c r="MBV457" s="571"/>
      <c r="MBW457" s="571"/>
      <c r="MBX457" s="571"/>
      <c r="MBY457" s="571"/>
      <c r="MBZ457" s="571"/>
      <c r="MCA457" s="571"/>
      <c r="MCB457" s="571"/>
      <c r="MCC457" s="571"/>
      <c r="MCD457" s="571"/>
      <c r="MCE457" s="571"/>
      <c r="MCF457" s="571"/>
      <c r="MCG457" s="571"/>
      <c r="MCH457" s="571"/>
      <c r="MCI457" s="571"/>
      <c r="MCJ457" s="571"/>
      <c r="MCK457" s="571"/>
      <c r="MCL457" s="571"/>
      <c r="MCM457" s="571"/>
      <c r="MCN457" s="571"/>
      <c r="MCO457" s="571"/>
      <c r="MCP457" s="571"/>
      <c r="MCQ457" s="571"/>
      <c r="MCR457" s="571"/>
      <c r="MCS457" s="571"/>
      <c r="MCT457" s="571"/>
      <c r="MCU457" s="571"/>
      <c r="MCV457" s="571"/>
      <c r="MCW457" s="571"/>
      <c r="MCX457" s="571"/>
      <c r="MCY457" s="571"/>
      <c r="MCZ457" s="571"/>
      <c r="MDA457" s="571"/>
      <c r="MDB457" s="571"/>
      <c r="MDC457" s="571"/>
      <c r="MDD457" s="571"/>
      <c r="MDE457" s="571"/>
      <c r="MDF457" s="571"/>
      <c r="MDG457" s="571"/>
      <c r="MDH457" s="571"/>
      <c r="MDI457" s="571"/>
      <c r="MDJ457" s="571"/>
      <c r="MDK457" s="571"/>
      <c r="MDL457" s="571"/>
      <c r="MDM457" s="571"/>
      <c r="MDN457" s="571"/>
      <c r="MDO457" s="571"/>
      <c r="MDP457" s="571"/>
      <c r="MDQ457" s="571"/>
      <c r="MDR457" s="571"/>
      <c r="MDS457" s="571"/>
      <c r="MDT457" s="571"/>
      <c r="MDU457" s="571"/>
      <c r="MDV457" s="571"/>
      <c r="MDW457" s="571"/>
      <c r="MDX457" s="571"/>
      <c r="MDY457" s="571"/>
      <c r="MDZ457" s="571"/>
      <c r="MEA457" s="571"/>
      <c r="MEB457" s="571"/>
      <c r="MEC457" s="571"/>
      <c r="MED457" s="571"/>
      <c r="MEE457" s="571"/>
      <c r="MEF457" s="571"/>
      <c r="MEG457" s="571"/>
      <c r="MEH457" s="571"/>
      <c r="MEI457" s="571"/>
      <c r="MEJ457" s="571"/>
      <c r="MEK457" s="571"/>
      <c r="MEL457" s="571"/>
      <c r="MEM457" s="571"/>
      <c r="MEN457" s="571"/>
      <c r="MEO457" s="571"/>
      <c r="MEP457" s="571"/>
      <c r="MEQ457" s="571"/>
      <c r="MER457" s="571"/>
      <c r="MES457" s="571"/>
      <c r="MET457" s="571"/>
      <c r="MEU457" s="571"/>
      <c r="MEV457" s="571"/>
      <c r="MEW457" s="571"/>
      <c r="MEX457" s="571"/>
      <c r="MEY457" s="571"/>
      <c r="MEZ457" s="571"/>
      <c r="MFA457" s="571"/>
      <c r="MFB457" s="571"/>
      <c r="MFC457" s="571"/>
      <c r="MFD457" s="571"/>
      <c r="MFE457" s="571"/>
      <c r="MFF457" s="571"/>
      <c r="MFG457" s="571"/>
      <c r="MFH457" s="571"/>
      <c r="MFI457" s="571"/>
      <c r="MFJ457" s="571"/>
      <c r="MFK457" s="571"/>
      <c r="MFL457" s="571"/>
      <c r="MFM457" s="571"/>
      <c r="MFN457" s="571"/>
      <c r="MFO457" s="571"/>
      <c r="MFP457" s="571"/>
      <c r="MFQ457" s="571"/>
      <c r="MFR457" s="571"/>
      <c r="MFS457" s="571"/>
      <c r="MFT457" s="571"/>
      <c r="MFW457" s="571"/>
      <c r="MFX457" s="571"/>
      <c r="MFY457" s="571"/>
      <c r="MFZ457" s="571"/>
      <c r="MGA457" s="571"/>
      <c r="MGB457" s="571"/>
      <c r="MGC457" s="571"/>
      <c r="MGD457" s="571"/>
      <c r="MGE457" s="571"/>
      <c r="MGF457" s="571"/>
      <c r="MGG457" s="571"/>
      <c r="MGH457" s="571"/>
      <c r="MGI457" s="571"/>
      <c r="MGJ457" s="571"/>
      <c r="MGK457" s="571"/>
      <c r="MGL457" s="571"/>
      <c r="MGM457" s="571"/>
      <c r="MGN457" s="571"/>
      <c r="MGO457" s="571"/>
      <c r="MGP457" s="571"/>
      <c r="MGQ457" s="571"/>
      <c r="MGR457" s="571"/>
      <c r="MGS457" s="571"/>
      <c r="MGT457" s="571"/>
      <c r="MGU457" s="571"/>
      <c r="MGV457" s="571"/>
      <c r="MGW457" s="571"/>
      <c r="MGX457" s="571"/>
      <c r="MGY457" s="571"/>
      <c r="MGZ457" s="571"/>
      <c r="MHA457" s="571"/>
      <c r="MHB457" s="571"/>
      <c r="MHC457" s="571"/>
      <c r="MHD457" s="571"/>
      <c r="MHE457" s="571"/>
      <c r="MHF457" s="571"/>
      <c r="MHG457" s="571"/>
      <c r="MHH457" s="571"/>
      <c r="MHI457" s="571"/>
      <c r="MHJ457" s="571"/>
      <c r="MHK457" s="571"/>
      <c r="MHL457" s="571"/>
      <c r="MHM457" s="571"/>
      <c r="MHN457" s="571"/>
      <c r="MHO457" s="571"/>
      <c r="MHP457" s="571"/>
      <c r="MHQ457" s="571"/>
      <c r="MHR457" s="571"/>
      <c r="MHS457" s="571"/>
      <c r="MHT457" s="571"/>
      <c r="MHU457" s="571"/>
      <c r="MHV457" s="571"/>
      <c r="MHW457" s="571"/>
      <c r="MHX457" s="571"/>
      <c r="MHY457" s="571"/>
      <c r="MHZ457" s="571"/>
      <c r="MIA457" s="571"/>
      <c r="MIB457" s="571"/>
      <c r="MIC457" s="571"/>
      <c r="MID457" s="571"/>
      <c r="MIE457" s="571"/>
      <c r="MIF457" s="571"/>
      <c r="MIG457" s="571"/>
      <c r="MIH457" s="571"/>
      <c r="MII457" s="571"/>
      <c r="MIJ457" s="571"/>
      <c r="MIK457" s="571"/>
      <c r="MIL457" s="571"/>
      <c r="MIM457" s="571"/>
      <c r="MIN457" s="571"/>
      <c r="MIO457" s="571"/>
      <c r="MIP457" s="571"/>
      <c r="MIQ457" s="571"/>
      <c r="MIR457" s="571"/>
      <c r="MIS457" s="571"/>
      <c r="MIT457" s="571"/>
      <c r="MIU457" s="571"/>
      <c r="MIV457" s="571"/>
      <c r="MIW457" s="571"/>
      <c r="MIX457" s="571"/>
      <c r="MIY457" s="571"/>
      <c r="MIZ457" s="571"/>
      <c r="MJA457" s="571"/>
      <c r="MJB457" s="571"/>
      <c r="MJC457" s="571"/>
      <c r="MJD457" s="571"/>
      <c r="MJE457" s="571"/>
      <c r="MJF457" s="571"/>
      <c r="MJG457" s="571"/>
      <c r="MJH457" s="571"/>
      <c r="MJI457" s="571"/>
      <c r="MJJ457" s="571"/>
      <c r="MJK457" s="571"/>
      <c r="MJL457" s="571"/>
      <c r="MJM457" s="571"/>
      <c r="MJN457" s="571"/>
      <c r="MJO457" s="571"/>
      <c r="MJP457" s="571"/>
      <c r="MJQ457" s="571"/>
      <c r="MJR457" s="571"/>
      <c r="MJS457" s="571"/>
      <c r="MJT457" s="571"/>
      <c r="MJU457" s="571"/>
      <c r="MJV457" s="571"/>
      <c r="MJW457" s="571"/>
      <c r="MJX457" s="571"/>
      <c r="MJY457" s="571"/>
      <c r="MJZ457" s="571"/>
      <c r="MKA457" s="571"/>
      <c r="MKB457" s="571"/>
      <c r="MKC457" s="571"/>
      <c r="MKD457" s="571"/>
      <c r="MKE457" s="571"/>
      <c r="MKF457" s="571"/>
      <c r="MKG457" s="571"/>
      <c r="MKH457" s="571"/>
      <c r="MKI457" s="571"/>
      <c r="MKJ457" s="571"/>
      <c r="MKK457" s="571"/>
      <c r="MKL457" s="571"/>
      <c r="MKM457" s="571"/>
      <c r="MKN457" s="571"/>
      <c r="MKO457" s="571"/>
      <c r="MKP457" s="571"/>
      <c r="MKQ457" s="571"/>
      <c r="MKR457" s="571"/>
      <c r="MKS457" s="571"/>
      <c r="MKT457" s="571"/>
      <c r="MKU457" s="571"/>
      <c r="MKV457" s="571"/>
      <c r="MKW457" s="571"/>
      <c r="MKX457" s="571"/>
      <c r="MKY457" s="571"/>
      <c r="MKZ457" s="571"/>
      <c r="MLA457" s="571"/>
      <c r="MLB457" s="571"/>
      <c r="MLC457" s="571"/>
      <c r="MLD457" s="571"/>
      <c r="MLE457" s="571"/>
      <c r="MLF457" s="571"/>
      <c r="MLG457" s="571"/>
      <c r="MLH457" s="571"/>
      <c r="MLI457" s="571"/>
      <c r="MLJ457" s="571"/>
      <c r="MLK457" s="571"/>
      <c r="MLL457" s="571"/>
      <c r="MLM457" s="571"/>
      <c r="MLN457" s="571"/>
      <c r="MLO457" s="571"/>
      <c r="MLP457" s="571"/>
      <c r="MLQ457" s="571"/>
      <c r="MLR457" s="571"/>
      <c r="MLS457" s="571"/>
      <c r="MLT457" s="571"/>
      <c r="MLU457" s="571"/>
      <c r="MLV457" s="571"/>
      <c r="MLW457" s="571"/>
      <c r="MLX457" s="571"/>
      <c r="MLY457" s="571"/>
      <c r="MLZ457" s="571"/>
      <c r="MMA457" s="571"/>
      <c r="MMB457" s="571"/>
      <c r="MMC457" s="571"/>
      <c r="MMD457" s="571"/>
      <c r="MME457" s="571"/>
      <c r="MMF457" s="571"/>
      <c r="MMG457" s="571"/>
      <c r="MMH457" s="571"/>
      <c r="MMI457" s="571"/>
      <c r="MMJ457" s="571"/>
      <c r="MMK457" s="571"/>
      <c r="MML457" s="571"/>
      <c r="MMM457" s="571"/>
      <c r="MMN457" s="571"/>
      <c r="MMO457" s="571"/>
      <c r="MMP457" s="571"/>
      <c r="MMQ457" s="571"/>
      <c r="MMR457" s="571"/>
      <c r="MMS457" s="571"/>
      <c r="MMT457" s="571"/>
      <c r="MMU457" s="571"/>
      <c r="MMV457" s="571"/>
      <c r="MMW457" s="571"/>
      <c r="MMX457" s="571"/>
      <c r="MMY457" s="571"/>
      <c r="MMZ457" s="571"/>
      <c r="MNA457" s="571"/>
      <c r="MNB457" s="571"/>
      <c r="MNC457" s="571"/>
      <c r="MND457" s="571"/>
      <c r="MNE457" s="571"/>
      <c r="MNF457" s="571"/>
      <c r="MNG457" s="571"/>
      <c r="MNH457" s="571"/>
      <c r="MNI457" s="571"/>
      <c r="MNJ457" s="571"/>
      <c r="MNK457" s="571"/>
      <c r="MNL457" s="571"/>
      <c r="MNM457" s="571"/>
      <c r="MNN457" s="571"/>
      <c r="MNO457" s="571"/>
      <c r="MNP457" s="571"/>
      <c r="MNQ457" s="571"/>
      <c r="MNR457" s="571"/>
      <c r="MNS457" s="571"/>
      <c r="MNT457" s="571"/>
      <c r="MNU457" s="571"/>
      <c r="MNV457" s="571"/>
      <c r="MNW457" s="571"/>
      <c r="MNX457" s="571"/>
      <c r="MNY457" s="571"/>
      <c r="MNZ457" s="571"/>
      <c r="MOA457" s="571"/>
      <c r="MOB457" s="571"/>
      <c r="MOC457" s="571"/>
      <c r="MOD457" s="571"/>
      <c r="MOE457" s="571"/>
      <c r="MOF457" s="571"/>
      <c r="MOG457" s="571"/>
      <c r="MOH457" s="571"/>
      <c r="MOI457" s="571"/>
      <c r="MOJ457" s="571"/>
      <c r="MOK457" s="571"/>
      <c r="MOL457" s="571"/>
      <c r="MOM457" s="571"/>
      <c r="MON457" s="571"/>
      <c r="MOO457" s="571"/>
      <c r="MOP457" s="571"/>
      <c r="MOQ457" s="571"/>
      <c r="MOR457" s="571"/>
      <c r="MOS457" s="571"/>
      <c r="MOT457" s="571"/>
      <c r="MOU457" s="571"/>
      <c r="MOV457" s="571"/>
      <c r="MOW457" s="571"/>
      <c r="MOX457" s="571"/>
      <c r="MOY457" s="571"/>
      <c r="MOZ457" s="571"/>
      <c r="MPA457" s="571"/>
      <c r="MPB457" s="571"/>
      <c r="MPC457" s="571"/>
      <c r="MPD457" s="571"/>
      <c r="MPE457" s="571"/>
      <c r="MPF457" s="571"/>
      <c r="MPG457" s="571"/>
      <c r="MPH457" s="571"/>
      <c r="MPI457" s="571"/>
      <c r="MPJ457" s="571"/>
      <c r="MPK457" s="571"/>
      <c r="MPL457" s="571"/>
      <c r="MPM457" s="571"/>
      <c r="MPN457" s="571"/>
      <c r="MPO457" s="571"/>
      <c r="MPP457" s="571"/>
      <c r="MPS457" s="571"/>
      <c r="MPT457" s="571"/>
      <c r="MPU457" s="571"/>
      <c r="MPV457" s="571"/>
      <c r="MPW457" s="571"/>
      <c r="MPX457" s="571"/>
      <c r="MPY457" s="571"/>
      <c r="MPZ457" s="571"/>
      <c r="MQA457" s="571"/>
      <c r="MQB457" s="571"/>
      <c r="MQC457" s="571"/>
      <c r="MQD457" s="571"/>
      <c r="MQE457" s="571"/>
      <c r="MQF457" s="571"/>
      <c r="MQG457" s="571"/>
      <c r="MQH457" s="571"/>
      <c r="MQI457" s="571"/>
      <c r="MQJ457" s="571"/>
      <c r="MQK457" s="571"/>
      <c r="MQL457" s="571"/>
      <c r="MQM457" s="571"/>
      <c r="MQN457" s="571"/>
      <c r="MQO457" s="571"/>
      <c r="MQP457" s="571"/>
      <c r="MQQ457" s="571"/>
      <c r="MQR457" s="571"/>
      <c r="MQS457" s="571"/>
      <c r="MQT457" s="571"/>
      <c r="MQU457" s="571"/>
      <c r="MQV457" s="571"/>
      <c r="MQW457" s="571"/>
      <c r="MQX457" s="571"/>
      <c r="MQY457" s="571"/>
      <c r="MQZ457" s="571"/>
      <c r="MRA457" s="571"/>
      <c r="MRB457" s="571"/>
      <c r="MRC457" s="571"/>
      <c r="MRD457" s="571"/>
      <c r="MRE457" s="571"/>
      <c r="MRF457" s="571"/>
      <c r="MRG457" s="571"/>
      <c r="MRH457" s="571"/>
      <c r="MRI457" s="571"/>
      <c r="MRJ457" s="571"/>
      <c r="MRK457" s="571"/>
      <c r="MRL457" s="571"/>
      <c r="MRM457" s="571"/>
      <c r="MRN457" s="571"/>
      <c r="MRO457" s="571"/>
      <c r="MRP457" s="571"/>
      <c r="MRQ457" s="571"/>
      <c r="MRR457" s="571"/>
      <c r="MRS457" s="571"/>
      <c r="MRT457" s="571"/>
      <c r="MRU457" s="571"/>
      <c r="MRV457" s="571"/>
      <c r="MRW457" s="571"/>
      <c r="MRX457" s="571"/>
      <c r="MRY457" s="571"/>
      <c r="MRZ457" s="571"/>
      <c r="MSA457" s="571"/>
      <c r="MSB457" s="571"/>
      <c r="MSC457" s="571"/>
      <c r="MSD457" s="571"/>
      <c r="MSE457" s="571"/>
      <c r="MSF457" s="571"/>
      <c r="MSG457" s="571"/>
      <c r="MSH457" s="571"/>
      <c r="MSI457" s="571"/>
      <c r="MSJ457" s="571"/>
      <c r="MSK457" s="571"/>
      <c r="MSL457" s="571"/>
      <c r="MSM457" s="571"/>
      <c r="MSN457" s="571"/>
      <c r="MSO457" s="571"/>
      <c r="MSP457" s="571"/>
      <c r="MSQ457" s="571"/>
      <c r="MSR457" s="571"/>
      <c r="MSS457" s="571"/>
      <c r="MST457" s="571"/>
      <c r="MSU457" s="571"/>
      <c r="MSV457" s="571"/>
      <c r="MSW457" s="571"/>
      <c r="MSX457" s="571"/>
      <c r="MSY457" s="571"/>
      <c r="MSZ457" s="571"/>
      <c r="MTA457" s="571"/>
      <c r="MTB457" s="571"/>
      <c r="MTC457" s="571"/>
      <c r="MTD457" s="571"/>
      <c r="MTE457" s="571"/>
      <c r="MTF457" s="571"/>
      <c r="MTG457" s="571"/>
      <c r="MTH457" s="571"/>
      <c r="MTI457" s="571"/>
      <c r="MTJ457" s="571"/>
      <c r="MTK457" s="571"/>
      <c r="MTL457" s="571"/>
      <c r="MTM457" s="571"/>
      <c r="MTN457" s="571"/>
      <c r="MTO457" s="571"/>
      <c r="MTP457" s="571"/>
      <c r="MTQ457" s="571"/>
      <c r="MTR457" s="571"/>
      <c r="MTS457" s="571"/>
      <c r="MTT457" s="571"/>
      <c r="MTU457" s="571"/>
      <c r="MTV457" s="571"/>
      <c r="MTW457" s="571"/>
      <c r="MTX457" s="571"/>
      <c r="MTY457" s="571"/>
      <c r="MTZ457" s="571"/>
      <c r="MUA457" s="571"/>
      <c r="MUB457" s="571"/>
      <c r="MUC457" s="571"/>
      <c r="MUD457" s="571"/>
      <c r="MUE457" s="571"/>
      <c r="MUF457" s="571"/>
      <c r="MUG457" s="571"/>
      <c r="MUH457" s="571"/>
      <c r="MUI457" s="571"/>
      <c r="MUJ457" s="571"/>
      <c r="MUK457" s="571"/>
      <c r="MUL457" s="571"/>
      <c r="MUM457" s="571"/>
      <c r="MUN457" s="571"/>
      <c r="MUO457" s="571"/>
      <c r="MUP457" s="571"/>
      <c r="MUQ457" s="571"/>
      <c r="MUR457" s="571"/>
      <c r="MUS457" s="571"/>
      <c r="MUT457" s="571"/>
      <c r="MUU457" s="571"/>
      <c r="MUV457" s="571"/>
      <c r="MUW457" s="571"/>
      <c r="MUX457" s="571"/>
      <c r="MUY457" s="571"/>
      <c r="MUZ457" s="571"/>
      <c r="MVA457" s="571"/>
      <c r="MVB457" s="571"/>
      <c r="MVC457" s="571"/>
      <c r="MVD457" s="571"/>
      <c r="MVE457" s="571"/>
      <c r="MVF457" s="571"/>
      <c r="MVG457" s="571"/>
      <c r="MVH457" s="571"/>
      <c r="MVI457" s="571"/>
      <c r="MVJ457" s="571"/>
      <c r="MVK457" s="571"/>
      <c r="MVL457" s="571"/>
      <c r="MVM457" s="571"/>
      <c r="MVN457" s="571"/>
      <c r="MVO457" s="571"/>
      <c r="MVP457" s="571"/>
      <c r="MVQ457" s="571"/>
      <c r="MVR457" s="571"/>
      <c r="MVS457" s="571"/>
      <c r="MVT457" s="571"/>
      <c r="MVU457" s="571"/>
      <c r="MVV457" s="571"/>
      <c r="MVW457" s="571"/>
      <c r="MVX457" s="571"/>
      <c r="MVY457" s="571"/>
      <c r="MVZ457" s="571"/>
      <c r="MWA457" s="571"/>
      <c r="MWB457" s="571"/>
      <c r="MWC457" s="571"/>
      <c r="MWD457" s="571"/>
      <c r="MWE457" s="571"/>
      <c r="MWF457" s="571"/>
      <c r="MWG457" s="571"/>
      <c r="MWH457" s="571"/>
      <c r="MWI457" s="571"/>
      <c r="MWJ457" s="571"/>
      <c r="MWK457" s="571"/>
      <c r="MWL457" s="571"/>
      <c r="MWM457" s="571"/>
      <c r="MWN457" s="571"/>
      <c r="MWO457" s="571"/>
      <c r="MWP457" s="571"/>
      <c r="MWQ457" s="571"/>
      <c r="MWR457" s="571"/>
      <c r="MWS457" s="571"/>
      <c r="MWT457" s="571"/>
      <c r="MWU457" s="571"/>
      <c r="MWV457" s="571"/>
      <c r="MWW457" s="571"/>
      <c r="MWX457" s="571"/>
      <c r="MWY457" s="571"/>
      <c r="MWZ457" s="571"/>
      <c r="MXA457" s="571"/>
      <c r="MXB457" s="571"/>
      <c r="MXC457" s="571"/>
      <c r="MXD457" s="571"/>
      <c r="MXE457" s="571"/>
      <c r="MXF457" s="571"/>
      <c r="MXG457" s="571"/>
      <c r="MXH457" s="571"/>
      <c r="MXI457" s="571"/>
      <c r="MXJ457" s="571"/>
      <c r="MXK457" s="571"/>
      <c r="MXL457" s="571"/>
      <c r="MXM457" s="571"/>
      <c r="MXN457" s="571"/>
      <c r="MXO457" s="571"/>
      <c r="MXP457" s="571"/>
      <c r="MXQ457" s="571"/>
      <c r="MXR457" s="571"/>
      <c r="MXS457" s="571"/>
      <c r="MXT457" s="571"/>
      <c r="MXU457" s="571"/>
      <c r="MXV457" s="571"/>
      <c r="MXW457" s="571"/>
      <c r="MXX457" s="571"/>
      <c r="MXY457" s="571"/>
      <c r="MXZ457" s="571"/>
      <c r="MYA457" s="571"/>
      <c r="MYB457" s="571"/>
      <c r="MYC457" s="571"/>
      <c r="MYD457" s="571"/>
      <c r="MYE457" s="571"/>
      <c r="MYF457" s="571"/>
      <c r="MYG457" s="571"/>
      <c r="MYH457" s="571"/>
      <c r="MYI457" s="571"/>
      <c r="MYJ457" s="571"/>
      <c r="MYK457" s="571"/>
      <c r="MYL457" s="571"/>
      <c r="MYM457" s="571"/>
      <c r="MYN457" s="571"/>
      <c r="MYO457" s="571"/>
      <c r="MYP457" s="571"/>
      <c r="MYQ457" s="571"/>
      <c r="MYR457" s="571"/>
      <c r="MYS457" s="571"/>
      <c r="MYT457" s="571"/>
      <c r="MYU457" s="571"/>
      <c r="MYV457" s="571"/>
      <c r="MYW457" s="571"/>
      <c r="MYX457" s="571"/>
      <c r="MYY457" s="571"/>
      <c r="MYZ457" s="571"/>
      <c r="MZA457" s="571"/>
      <c r="MZB457" s="571"/>
      <c r="MZC457" s="571"/>
      <c r="MZD457" s="571"/>
      <c r="MZE457" s="571"/>
      <c r="MZF457" s="571"/>
      <c r="MZG457" s="571"/>
      <c r="MZH457" s="571"/>
      <c r="MZI457" s="571"/>
      <c r="MZJ457" s="571"/>
      <c r="MZK457" s="571"/>
      <c r="MZL457" s="571"/>
      <c r="MZO457" s="571"/>
      <c r="MZP457" s="571"/>
      <c r="MZQ457" s="571"/>
      <c r="MZR457" s="571"/>
      <c r="MZS457" s="571"/>
      <c r="MZT457" s="571"/>
      <c r="MZU457" s="571"/>
      <c r="MZV457" s="571"/>
      <c r="MZW457" s="571"/>
      <c r="MZX457" s="571"/>
      <c r="MZY457" s="571"/>
      <c r="MZZ457" s="571"/>
      <c r="NAA457" s="571"/>
      <c r="NAB457" s="571"/>
      <c r="NAC457" s="571"/>
      <c r="NAD457" s="571"/>
      <c r="NAE457" s="571"/>
      <c r="NAF457" s="571"/>
      <c r="NAG457" s="571"/>
      <c r="NAH457" s="571"/>
      <c r="NAI457" s="571"/>
      <c r="NAJ457" s="571"/>
      <c r="NAK457" s="571"/>
      <c r="NAL457" s="571"/>
      <c r="NAM457" s="571"/>
      <c r="NAN457" s="571"/>
      <c r="NAO457" s="571"/>
      <c r="NAP457" s="571"/>
      <c r="NAQ457" s="571"/>
      <c r="NAR457" s="571"/>
      <c r="NAS457" s="571"/>
      <c r="NAT457" s="571"/>
      <c r="NAU457" s="571"/>
      <c r="NAV457" s="571"/>
      <c r="NAW457" s="571"/>
      <c r="NAX457" s="571"/>
      <c r="NAY457" s="571"/>
      <c r="NAZ457" s="571"/>
      <c r="NBA457" s="571"/>
      <c r="NBB457" s="571"/>
      <c r="NBC457" s="571"/>
      <c r="NBD457" s="571"/>
      <c r="NBE457" s="571"/>
      <c r="NBF457" s="571"/>
      <c r="NBG457" s="571"/>
      <c r="NBH457" s="571"/>
      <c r="NBI457" s="571"/>
      <c r="NBJ457" s="571"/>
      <c r="NBK457" s="571"/>
      <c r="NBL457" s="571"/>
      <c r="NBM457" s="571"/>
      <c r="NBN457" s="571"/>
      <c r="NBO457" s="571"/>
      <c r="NBP457" s="571"/>
      <c r="NBQ457" s="571"/>
      <c r="NBR457" s="571"/>
      <c r="NBS457" s="571"/>
      <c r="NBT457" s="571"/>
      <c r="NBU457" s="571"/>
      <c r="NBV457" s="571"/>
      <c r="NBW457" s="571"/>
      <c r="NBX457" s="571"/>
      <c r="NBY457" s="571"/>
      <c r="NBZ457" s="571"/>
      <c r="NCA457" s="571"/>
      <c r="NCB457" s="571"/>
      <c r="NCC457" s="571"/>
      <c r="NCD457" s="571"/>
      <c r="NCE457" s="571"/>
      <c r="NCF457" s="571"/>
      <c r="NCG457" s="571"/>
      <c r="NCH457" s="571"/>
      <c r="NCI457" s="571"/>
      <c r="NCJ457" s="571"/>
      <c r="NCK457" s="571"/>
      <c r="NCL457" s="571"/>
      <c r="NCM457" s="571"/>
      <c r="NCN457" s="571"/>
      <c r="NCO457" s="571"/>
      <c r="NCP457" s="571"/>
      <c r="NCQ457" s="571"/>
      <c r="NCR457" s="571"/>
      <c r="NCS457" s="571"/>
      <c r="NCT457" s="571"/>
      <c r="NCU457" s="571"/>
      <c r="NCV457" s="571"/>
      <c r="NCW457" s="571"/>
      <c r="NCX457" s="571"/>
      <c r="NCY457" s="571"/>
      <c r="NCZ457" s="571"/>
      <c r="NDA457" s="571"/>
      <c r="NDB457" s="571"/>
      <c r="NDC457" s="571"/>
      <c r="NDD457" s="571"/>
      <c r="NDE457" s="571"/>
      <c r="NDF457" s="571"/>
      <c r="NDG457" s="571"/>
      <c r="NDH457" s="571"/>
      <c r="NDI457" s="571"/>
      <c r="NDJ457" s="571"/>
      <c r="NDK457" s="571"/>
      <c r="NDL457" s="571"/>
      <c r="NDM457" s="571"/>
      <c r="NDN457" s="571"/>
      <c r="NDO457" s="571"/>
      <c r="NDP457" s="571"/>
      <c r="NDQ457" s="571"/>
      <c r="NDR457" s="571"/>
      <c r="NDS457" s="571"/>
      <c r="NDT457" s="571"/>
      <c r="NDU457" s="571"/>
      <c r="NDV457" s="571"/>
      <c r="NDW457" s="571"/>
      <c r="NDX457" s="571"/>
      <c r="NDY457" s="571"/>
      <c r="NDZ457" s="571"/>
      <c r="NEA457" s="571"/>
      <c r="NEB457" s="571"/>
      <c r="NEC457" s="571"/>
      <c r="NED457" s="571"/>
      <c r="NEE457" s="571"/>
      <c r="NEF457" s="571"/>
      <c r="NEG457" s="571"/>
      <c r="NEH457" s="571"/>
      <c r="NEI457" s="571"/>
      <c r="NEJ457" s="571"/>
      <c r="NEK457" s="571"/>
      <c r="NEL457" s="571"/>
      <c r="NEM457" s="571"/>
      <c r="NEN457" s="571"/>
      <c r="NEO457" s="571"/>
      <c r="NEP457" s="571"/>
      <c r="NEQ457" s="571"/>
      <c r="NER457" s="571"/>
      <c r="NES457" s="571"/>
      <c r="NET457" s="571"/>
      <c r="NEU457" s="571"/>
      <c r="NEV457" s="571"/>
      <c r="NEW457" s="571"/>
      <c r="NEX457" s="571"/>
      <c r="NEY457" s="571"/>
      <c r="NEZ457" s="571"/>
      <c r="NFA457" s="571"/>
      <c r="NFB457" s="571"/>
      <c r="NFC457" s="571"/>
      <c r="NFD457" s="571"/>
      <c r="NFE457" s="571"/>
      <c r="NFF457" s="571"/>
      <c r="NFG457" s="571"/>
      <c r="NFH457" s="571"/>
      <c r="NFI457" s="571"/>
      <c r="NFJ457" s="571"/>
      <c r="NFK457" s="571"/>
      <c r="NFL457" s="571"/>
      <c r="NFM457" s="571"/>
      <c r="NFN457" s="571"/>
      <c r="NFO457" s="571"/>
      <c r="NFP457" s="571"/>
      <c r="NFQ457" s="571"/>
      <c r="NFR457" s="571"/>
      <c r="NFS457" s="571"/>
      <c r="NFT457" s="571"/>
      <c r="NFU457" s="571"/>
      <c r="NFV457" s="571"/>
      <c r="NFW457" s="571"/>
      <c r="NFX457" s="571"/>
      <c r="NFY457" s="571"/>
      <c r="NFZ457" s="571"/>
      <c r="NGA457" s="571"/>
      <c r="NGB457" s="571"/>
      <c r="NGC457" s="571"/>
      <c r="NGD457" s="571"/>
      <c r="NGE457" s="571"/>
      <c r="NGF457" s="571"/>
      <c r="NGG457" s="571"/>
      <c r="NGH457" s="571"/>
      <c r="NGI457" s="571"/>
      <c r="NGJ457" s="571"/>
      <c r="NGK457" s="571"/>
      <c r="NGL457" s="571"/>
      <c r="NGM457" s="571"/>
      <c r="NGN457" s="571"/>
      <c r="NGO457" s="571"/>
      <c r="NGP457" s="571"/>
      <c r="NGQ457" s="571"/>
      <c r="NGR457" s="571"/>
      <c r="NGS457" s="571"/>
      <c r="NGT457" s="571"/>
      <c r="NGU457" s="571"/>
      <c r="NGV457" s="571"/>
      <c r="NGW457" s="571"/>
      <c r="NGX457" s="571"/>
      <c r="NGY457" s="571"/>
      <c r="NGZ457" s="571"/>
      <c r="NHA457" s="571"/>
      <c r="NHB457" s="571"/>
      <c r="NHC457" s="571"/>
      <c r="NHD457" s="571"/>
      <c r="NHE457" s="571"/>
      <c r="NHF457" s="571"/>
      <c r="NHG457" s="571"/>
      <c r="NHH457" s="571"/>
      <c r="NHI457" s="571"/>
      <c r="NHJ457" s="571"/>
      <c r="NHK457" s="571"/>
      <c r="NHL457" s="571"/>
      <c r="NHM457" s="571"/>
      <c r="NHN457" s="571"/>
      <c r="NHO457" s="571"/>
      <c r="NHP457" s="571"/>
      <c r="NHQ457" s="571"/>
      <c r="NHR457" s="571"/>
      <c r="NHS457" s="571"/>
      <c r="NHT457" s="571"/>
      <c r="NHU457" s="571"/>
      <c r="NHV457" s="571"/>
      <c r="NHW457" s="571"/>
      <c r="NHX457" s="571"/>
      <c r="NHY457" s="571"/>
      <c r="NHZ457" s="571"/>
      <c r="NIA457" s="571"/>
      <c r="NIB457" s="571"/>
      <c r="NIC457" s="571"/>
      <c r="NID457" s="571"/>
      <c r="NIE457" s="571"/>
      <c r="NIF457" s="571"/>
      <c r="NIG457" s="571"/>
      <c r="NIH457" s="571"/>
      <c r="NII457" s="571"/>
      <c r="NIJ457" s="571"/>
      <c r="NIK457" s="571"/>
      <c r="NIL457" s="571"/>
      <c r="NIM457" s="571"/>
      <c r="NIN457" s="571"/>
      <c r="NIO457" s="571"/>
      <c r="NIP457" s="571"/>
      <c r="NIQ457" s="571"/>
      <c r="NIR457" s="571"/>
      <c r="NIS457" s="571"/>
      <c r="NIT457" s="571"/>
      <c r="NIU457" s="571"/>
      <c r="NIV457" s="571"/>
      <c r="NIW457" s="571"/>
      <c r="NIX457" s="571"/>
      <c r="NIY457" s="571"/>
      <c r="NIZ457" s="571"/>
      <c r="NJA457" s="571"/>
      <c r="NJB457" s="571"/>
      <c r="NJC457" s="571"/>
      <c r="NJD457" s="571"/>
      <c r="NJE457" s="571"/>
      <c r="NJF457" s="571"/>
      <c r="NJG457" s="571"/>
      <c r="NJH457" s="571"/>
      <c r="NJK457" s="571"/>
      <c r="NJL457" s="571"/>
      <c r="NJM457" s="571"/>
      <c r="NJN457" s="571"/>
      <c r="NJO457" s="571"/>
      <c r="NJP457" s="571"/>
      <c r="NJQ457" s="571"/>
      <c r="NJR457" s="571"/>
      <c r="NJS457" s="571"/>
      <c r="NJT457" s="571"/>
      <c r="NJU457" s="571"/>
      <c r="NJV457" s="571"/>
      <c r="NJW457" s="571"/>
      <c r="NJX457" s="571"/>
      <c r="NJY457" s="571"/>
      <c r="NJZ457" s="571"/>
      <c r="NKA457" s="571"/>
      <c r="NKB457" s="571"/>
      <c r="NKC457" s="571"/>
      <c r="NKD457" s="571"/>
      <c r="NKE457" s="571"/>
      <c r="NKF457" s="571"/>
      <c r="NKG457" s="571"/>
      <c r="NKH457" s="571"/>
      <c r="NKI457" s="571"/>
      <c r="NKJ457" s="571"/>
      <c r="NKK457" s="571"/>
      <c r="NKL457" s="571"/>
      <c r="NKM457" s="571"/>
      <c r="NKN457" s="571"/>
      <c r="NKO457" s="571"/>
      <c r="NKP457" s="571"/>
      <c r="NKQ457" s="571"/>
      <c r="NKR457" s="571"/>
      <c r="NKS457" s="571"/>
      <c r="NKT457" s="571"/>
      <c r="NKU457" s="571"/>
      <c r="NKV457" s="571"/>
      <c r="NKW457" s="571"/>
      <c r="NKX457" s="571"/>
      <c r="NKY457" s="571"/>
      <c r="NKZ457" s="571"/>
      <c r="NLA457" s="571"/>
      <c r="NLB457" s="571"/>
      <c r="NLC457" s="571"/>
      <c r="NLD457" s="571"/>
      <c r="NLE457" s="571"/>
      <c r="NLF457" s="571"/>
      <c r="NLG457" s="571"/>
      <c r="NLH457" s="571"/>
      <c r="NLI457" s="571"/>
      <c r="NLJ457" s="571"/>
      <c r="NLK457" s="571"/>
      <c r="NLL457" s="571"/>
      <c r="NLM457" s="571"/>
      <c r="NLN457" s="571"/>
      <c r="NLO457" s="571"/>
      <c r="NLP457" s="571"/>
      <c r="NLQ457" s="571"/>
      <c r="NLR457" s="571"/>
      <c r="NLS457" s="571"/>
      <c r="NLT457" s="571"/>
      <c r="NLU457" s="571"/>
      <c r="NLV457" s="571"/>
      <c r="NLW457" s="571"/>
      <c r="NLX457" s="571"/>
      <c r="NLY457" s="571"/>
      <c r="NLZ457" s="571"/>
      <c r="NMA457" s="571"/>
      <c r="NMB457" s="571"/>
      <c r="NMC457" s="571"/>
      <c r="NMD457" s="571"/>
      <c r="NME457" s="571"/>
      <c r="NMF457" s="571"/>
      <c r="NMG457" s="571"/>
      <c r="NMH457" s="571"/>
      <c r="NMI457" s="571"/>
      <c r="NMJ457" s="571"/>
      <c r="NMK457" s="571"/>
      <c r="NML457" s="571"/>
      <c r="NMM457" s="571"/>
      <c r="NMN457" s="571"/>
      <c r="NMO457" s="571"/>
      <c r="NMP457" s="571"/>
      <c r="NMQ457" s="571"/>
      <c r="NMR457" s="571"/>
      <c r="NMS457" s="571"/>
      <c r="NMT457" s="571"/>
      <c r="NMU457" s="571"/>
      <c r="NMV457" s="571"/>
      <c r="NMW457" s="571"/>
      <c r="NMX457" s="571"/>
      <c r="NMY457" s="571"/>
      <c r="NMZ457" s="571"/>
      <c r="NNA457" s="571"/>
      <c r="NNB457" s="571"/>
      <c r="NNC457" s="571"/>
      <c r="NND457" s="571"/>
      <c r="NNE457" s="571"/>
      <c r="NNF457" s="571"/>
      <c r="NNG457" s="571"/>
      <c r="NNH457" s="571"/>
      <c r="NNI457" s="571"/>
      <c r="NNJ457" s="571"/>
      <c r="NNK457" s="571"/>
      <c r="NNL457" s="571"/>
      <c r="NNM457" s="571"/>
      <c r="NNN457" s="571"/>
      <c r="NNO457" s="571"/>
      <c r="NNP457" s="571"/>
      <c r="NNQ457" s="571"/>
      <c r="NNR457" s="571"/>
      <c r="NNS457" s="571"/>
      <c r="NNT457" s="571"/>
      <c r="NNU457" s="571"/>
      <c r="NNV457" s="571"/>
      <c r="NNW457" s="571"/>
      <c r="NNX457" s="571"/>
      <c r="NNY457" s="571"/>
      <c r="NNZ457" s="571"/>
      <c r="NOA457" s="571"/>
      <c r="NOB457" s="571"/>
      <c r="NOC457" s="571"/>
      <c r="NOD457" s="571"/>
      <c r="NOE457" s="571"/>
      <c r="NOF457" s="571"/>
      <c r="NOG457" s="571"/>
      <c r="NOH457" s="571"/>
      <c r="NOI457" s="571"/>
      <c r="NOJ457" s="571"/>
      <c r="NOK457" s="571"/>
      <c r="NOL457" s="571"/>
      <c r="NOM457" s="571"/>
      <c r="NON457" s="571"/>
      <c r="NOO457" s="571"/>
      <c r="NOP457" s="571"/>
      <c r="NOQ457" s="571"/>
      <c r="NOR457" s="571"/>
      <c r="NOS457" s="571"/>
      <c r="NOT457" s="571"/>
      <c r="NOU457" s="571"/>
      <c r="NOV457" s="571"/>
      <c r="NOW457" s="571"/>
      <c r="NOX457" s="571"/>
      <c r="NOY457" s="571"/>
      <c r="NOZ457" s="571"/>
      <c r="NPA457" s="571"/>
      <c r="NPB457" s="571"/>
      <c r="NPC457" s="571"/>
      <c r="NPD457" s="571"/>
      <c r="NPE457" s="571"/>
      <c r="NPF457" s="571"/>
      <c r="NPG457" s="571"/>
      <c r="NPH457" s="571"/>
      <c r="NPI457" s="571"/>
      <c r="NPJ457" s="571"/>
      <c r="NPK457" s="571"/>
      <c r="NPL457" s="571"/>
      <c r="NPM457" s="571"/>
      <c r="NPN457" s="571"/>
      <c r="NPO457" s="571"/>
      <c r="NPP457" s="571"/>
      <c r="NPQ457" s="571"/>
      <c r="NPR457" s="571"/>
      <c r="NPS457" s="571"/>
      <c r="NPT457" s="571"/>
      <c r="NPU457" s="571"/>
      <c r="NPV457" s="571"/>
      <c r="NPW457" s="571"/>
      <c r="NPX457" s="571"/>
      <c r="NPY457" s="571"/>
      <c r="NPZ457" s="571"/>
      <c r="NQA457" s="571"/>
      <c r="NQB457" s="571"/>
      <c r="NQC457" s="571"/>
      <c r="NQD457" s="571"/>
      <c r="NQE457" s="571"/>
      <c r="NQF457" s="571"/>
      <c r="NQG457" s="571"/>
      <c r="NQH457" s="571"/>
      <c r="NQI457" s="571"/>
      <c r="NQJ457" s="571"/>
      <c r="NQK457" s="571"/>
      <c r="NQL457" s="571"/>
      <c r="NQM457" s="571"/>
      <c r="NQN457" s="571"/>
      <c r="NQO457" s="571"/>
      <c r="NQP457" s="571"/>
      <c r="NQQ457" s="571"/>
      <c r="NQR457" s="571"/>
      <c r="NQS457" s="571"/>
      <c r="NQT457" s="571"/>
      <c r="NQU457" s="571"/>
      <c r="NQV457" s="571"/>
      <c r="NQW457" s="571"/>
      <c r="NQX457" s="571"/>
      <c r="NQY457" s="571"/>
      <c r="NQZ457" s="571"/>
      <c r="NRA457" s="571"/>
      <c r="NRB457" s="571"/>
      <c r="NRC457" s="571"/>
      <c r="NRD457" s="571"/>
      <c r="NRE457" s="571"/>
      <c r="NRF457" s="571"/>
      <c r="NRG457" s="571"/>
      <c r="NRH457" s="571"/>
      <c r="NRI457" s="571"/>
      <c r="NRJ457" s="571"/>
      <c r="NRK457" s="571"/>
      <c r="NRL457" s="571"/>
      <c r="NRM457" s="571"/>
      <c r="NRN457" s="571"/>
      <c r="NRO457" s="571"/>
      <c r="NRP457" s="571"/>
      <c r="NRQ457" s="571"/>
      <c r="NRR457" s="571"/>
      <c r="NRS457" s="571"/>
      <c r="NRT457" s="571"/>
      <c r="NRU457" s="571"/>
      <c r="NRV457" s="571"/>
      <c r="NRW457" s="571"/>
      <c r="NRX457" s="571"/>
      <c r="NRY457" s="571"/>
      <c r="NRZ457" s="571"/>
      <c r="NSA457" s="571"/>
      <c r="NSB457" s="571"/>
      <c r="NSC457" s="571"/>
      <c r="NSD457" s="571"/>
      <c r="NSE457" s="571"/>
      <c r="NSF457" s="571"/>
      <c r="NSG457" s="571"/>
      <c r="NSH457" s="571"/>
      <c r="NSI457" s="571"/>
      <c r="NSJ457" s="571"/>
      <c r="NSK457" s="571"/>
      <c r="NSL457" s="571"/>
      <c r="NSM457" s="571"/>
      <c r="NSN457" s="571"/>
      <c r="NSO457" s="571"/>
      <c r="NSP457" s="571"/>
      <c r="NSQ457" s="571"/>
      <c r="NSR457" s="571"/>
      <c r="NSS457" s="571"/>
      <c r="NST457" s="571"/>
      <c r="NSU457" s="571"/>
      <c r="NSV457" s="571"/>
      <c r="NSW457" s="571"/>
      <c r="NSX457" s="571"/>
      <c r="NSY457" s="571"/>
      <c r="NSZ457" s="571"/>
      <c r="NTA457" s="571"/>
      <c r="NTB457" s="571"/>
      <c r="NTC457" s="571"/>
      <c r="NTD457" s="571"/>
      <c r="NTG457" s="571"/>
      <c r="NTH457" s="571"/>
      <c r="NTI457" s="571"/>
      <c r="NTJ457" s="571"/>
      <c r="NTK457" s="571"/>
      <c r="NTL457" s="571"/>
      <c r="NTM457" s="571"/>
      <c r="NTN457" s="571"/>
      <c r="NTO457" s="571"/>
      <c r="NTP457" s="571"/>
      <c r="NTQ457" s="571"/>
      <c r="NTR457" s="571"/>
      <c r="NTS457" s="571"/>
      <c r="NTT457" s="571"/>
      <c r="NTU457" s="571"/>
      <c r="NTV457" s="571"/>
      <c r="NTW457" s="571"/>
      <c r="NTX457" s="571"/>
      <c r="NTY457" s="571"/>
      <c r="NTZ457" s="571"/>
      <c r="NUA457" s="571"/>
      <c r="NUB457" s="571"/>
      <c r="NUC457" s="571"/>
      <c r="NUD457" s="571"/>
      <c r="NUE457" s="571"/>
      <c r="NUF457" s="571"/>
      <c r="NUG457" s="571"/>
      <c r="NUH457" s="571"/>
      <c r="NUI457" s="571"/>
      <c r="NUJ457" s="571"/>
      <c r="NUK457" s="571"/>
      <c r="NUL457" s="571"/>
      <c r="NUM457" s="571"/>
      <c r="NUN457" s="571"/>
      <c r="NUO457" s="571"/>
      <c r="NUP457" s="571"/>
      <c r="NUQ457" s="571"/>
      <c r="NUR457" s="571"/>
      <c r="NUS457" s="571"/>
      <c r="NUT457" s="571"/>
      <c r="NUU457" s="571"/>
      <c r="NUV457" s="571"/>
      <c r="NUW457" s="571"/>
      <c r="NUX457" s="571"/>
      <c r="NUY457" s="571"/>
      <c r="NUZ457" s="571"/>
      <c r="NVA457" s="571"/>
      <c r="NVB457" s="571"/>
      <c r="NVC457" s="571"/>
      <c r="NVD457" s="571"/>
      <c r="NVE457" s="571"/>
      <c r="NVF457" s="571"/>
      <c r="NVG457" s="571"/>
      <c r="NVH457" s="571"/>
      <c r="NVI457" s="571"/>
      <c r="NVJ457" s="571"/>
      <c r="NVK457" s="571"/>
      <c r="NVL457" s="571"/>
      <c r="NVM457" s="571"/>
      <c r="NVN457" s="571"/>
      <c r="NVO457" s="571"/>
      <c r="NVP457" s="571"/>
      <c r="NVQ457" s="571"/>
      <c r="NVR457" s="571"/>
      <c r="NVS457" s="571"/>
      <c r="NVT457" s="571"/>
      <c r="NVU457" s="571"/>
      <c r="NVV457" s="571"/>
      <c r="NVW457" s="571"/>
      <c r="NVX457" s="571"/>
      <c r="NVY457" s="571"/>
      <c r="NVZ457" s="571"/>
      <c r="NWA457" s="571"/>
      <c r="NWB457" s="571"/>
      <c r="NWC457" s="571"/>
      <c r="NWD457" s="571"/>
      <c r="NWE457" s="571"/>
      <c r="NWF457" s="571"/>
      <c r="NWG457" s="571"/>
      <c r="NWH457" s="571"/>
      <c r="NWI457" s="571"/>
      <c r="NWJ457" s="571"/>
      <c r="NWK457" s="571"/>
      <c r="NWL457" s="571"/>
      <c r="NWM457" s="571"/>
      <c r="NWN457" s="571"/>
      <c r="NWO457" s="571"/>
      <c r="NWP457" s="571"/>
      <c r="NWQ457" s="571"/>
      <c r="NWR457" s="571"/>
      <c r="NWS457" s="571"/>
      <c r="NWT457" s="571"/>
      <c r="NWU457" s="571"/>
      <c r="NWV457" s="571"/>
      <c r="NWW457" s="571"/>
      <c r="NWX457" s="571"/>
      <c r="NWY457" s="571"/>
      <c r="NWZ457" s="571"/>
      <c r="NXA457" s="571"/>
      <c r="NXB457" s="571"/>
      <c r="NXC457" s="571"/>
      <c r="NXD457" s="571"/>
      <c r="NXE457" s="571"/>
      <c r="NXF457" s="571"/>
      <c r="NXG457" s="571"/>
      <c r="NXH457" s="571"/>
      <c r="NXI457" s="571"/>
      <c r="NXJ457" s="571"/>
      <c r="NXK457" s="571"/>
      <c r="NXL457" s="571"/>
      <c r="NXM457" s="571"/>
      <c r="NXN457" s="571"/>
      <c r="NXO457" s="571"/>
      <c r="NXP457" s="571"/>
      <c r="NXQ457" s="571"/>
      <c r="NXR457" s="571"/>
      <c r="NXS457" s="571"/>
      <c r="NXT457" s="571"/>
      <c r="NXU457" s="571"/>
      <c r="NXV457" s="571"/>
      <c r="NXW457" s="571"/>
      <c r="NXX457" s="571"/>
      <c r="NXY457" s="571"/>
      <c r="NXZ457" s="571"/>
      <c r="NYA457" s="571"/>
      <c r="NYB457" s="571"/>
      <c r="NYC457" s="571"/>
      <c r="NYD457" s="571"/>
      <c r="NYE457" s="571"/>
      <c r="NYF457" s="571"/>
      <c r="NYG457" s="571"/>
      <c r="NYH457" s="571"/>
      <c r="NYI457" s="571"/>
      <c r="NYJ457" s="571"/>
      <c r="NYK457" s="571"/>
      <c r="NYL457" s="571"/>
      <c r="NYM457" s="571"/>
      <c r="NYN457" s="571"/>
      <c r="NYO457" s="571"/>
      <c r="NYP457" s="571"/>
      <c r="NYQ457" s="571"/>
      <c r="NYR457" s="571"/>
      <c r="NYS457" s="571"/>
      <c r="NYT457" s="571"/>
      <c r="NYU457" s="571"/>
      <c r="NYV457" s="571"/>
      <c r="NYW457" s="571"/>
      <c r="NYX457" s="571"/>
      <c r="NYY457" s="571"/>
      <c r="NYZ457" s="571"/>
      <c r="NZA457" s="571"/>
      <c r="NZB457" s="571"/>
      <c r="NZC457" s="571"/>
      <c r="NZD457" s="571"/>
      <c r="NZE457" s="571"/>
      <c r="NZF457" s="571"/>
      <c r="NZG457" s="571"/>
      <c r="NZH457" s="571"/>
      <c r="NZI457" s="571"/>
      <c r="NZJ457" s="571"/>
      <c r="NZK457" s="571"/>
      <c r="NZL457" s="571"/>
      <c r="NZM457" s="571"/>
      <c r="NZN457" s="571"/>
      <c r="NZO457" s="571"/>
      <c r="NZP457" s="571"/>
      <c r="NZQ457" s="571"/>
      <c r="NZR457" s="571"/>
      <c r="NZS457" s="571"/>
      <c r="NZT457" s="571"/>
      <c r="NZU457" s="571"/>
      <c r="NZV457" s="571"/>
      <c r="NZW457" s="571"/>
      <c r="NZX457" s="571"/>
      <c r="NZY457" s="571"/>
      <c r="NZZ457" s="571"/>
      <c r="OAA457" s="571"/>
      <c r="OAB457" s="571"/>
      <c r="OAC457" s="571"/>
      <c r="OAD457" s="571"/>
      <c r="OAE457" s="571"/>
      <c r="OAF457" s="571"/>
      <c r="OAG457" s="571"/>
      <c r="OAH457" s="571"/>
      <c r="OAI457" s="571"/>
      <c r="OAJ457" s="571"/>
      <c r="OAK457" s="571"/>
      <c r="OAL457" s="571"/>
      <c r="OAM457" s="571"/>
      <c r="OAN457" s="571"/>
      <c r="OAO457" s="571"/>
      <c r="OAP457" s="571"/>
      <c r="OAQ457" s="571"/>
      <c r="OAR457" s="571"/>
      <c r="OAS457" s="571"/>
      <c r="OAT457" s="571"/>
      <c r="OAU457" s="571"/>
      <c r="OAV457" s="571"/>
      <c r="OAW457" s="571"/>
      <c r="OAX457" s="571"/>
      <c r="OAY457" s="571"/>
      <c r="OAZ457" s="571"/>
      <c r="OBA457" s="571"/>
      <c r="OBB457" s="571"/>
      <c r="OBC457" s="571"/>
      <c r="OBD457" s="571"/>
      <c r="OBE457" s="571"/>
      <c r="OBF457" s="571"/>
      <c r="OBG457" s="571"/>
      <c r="OBH457" s="571"/>
      <c r="OBI457" s="571"/>
      <c r="OBJ457" s="571"/>
      <c r="OBK457" s="571"/>
      <c r="OBL457" s="571"/>
      <c r="OBM457" s="571"/>
      <c r="OBN457" s="571"/>
      <c r="OBO457" s="571"/>
      <c r="OBP457" s="571"/>
      <c r="OBQ457" s="571"/>
      <c r="OBR457" s="571"/>
      <c r="OBS457" s="571"/>
      <c r="OBT457" s="571"/>
      <c r="OBU457" s="571"/>
      <c r="OBV457" s="571"/>
      <c r="OBW457" s="571"/>
      <c r="OBX457" s="571"/>
      <c r="OBY457" s="571"/>
      <c r="OBZ457" s="571"/>
      <c r="OCA457" s="571"/>
      <c r="OCB457" s="571"/>
      <c r="OCC457" s="571"/>
      <c r="OCD457" s="571"/>
      <c r="OCE457" s="571"/>
      <c r="OCF457" s="571"/>
      <c r="OCG457" s="571"/>
      <c r="OCH457" s="571"/>
      <c r="OCI457" s="571"/>
      <c r="OCJ457" s="571"/>
      <c r="OCK457" s="571"/>
      <c r="OCL457" s="571"/>
      <c r="OCM457" s="571"/>
      <c r="OCN457" s="571"/>
      <c r="OCO457" s="571"/>
      <c r="OCP457" s="571"/>
      <c r="OCQ457" s="571"/>
      <c r="OCR457" s="571"/>
      <c r="OCS457" s="571"/>
      <c r="OCT457" s="571"/>
      <c r="OCU457" s="571"/>
      <c r="OCV457" s="571"/>
      <c r="OCW457" s="571"/>
      <c r="OCX457" s="571"/>
      <c r="OCY457" s="571"/>
      <c r="OCZ457" s="571"/>
      <c r="ODC457" s="571"/>
      <c r="ODD457" s="571"/>
      <c r="ODE457" s="571"/>
      <c r="ODF457" s="571"/>
      <c r="ODG457" s="571"/>
      <c r="ODH457" s="571"/>
      <c r="ODI457" s="571"/>
      <c r="ODJ457" s="571"/>
      <c r="ODK457" s="571"/>
      <c r="ODL457" s="571"/>
      <c r="ODM457" s="571"/>
      <c r="ODN457" s="571"/>
      <c r="ODO457" s="571"/>
      <c r="ODP457" s="571"/>
      <c r="ODQ457" s="571"/>
      <c r="ODR457" s="571"/>
      <c r="ODS457" s="571"/>
      <c r="ODT457" s="571"/>
      <c r="ODU457" s="571"/>
      <c r="ODV457" s="571"/>
      <c r="ODW457" s="571"/>
      <c r="ODX457" s="571"/>
      <c r="ODY457" s="571"/>
      <c r="ODZ457" s="571"/>
      <c r="OEA457" s="571"/>
      <c r="OEB457" s="571"/>
      <c r="OEC457" s="571"/>
      <c r="OED457" s="571"/>
      <c r="OEE457" s="571"/>
      <c r="OEF457" s="571"/>
      <c r="OEG457" s="571"/>
      <c r="OEH457" s="571"/>
      <c r="OEI457" s="571"/>
      <c r="OEJ457" s="571"/>
      <c r="OEK457" s="571"/>
      <c r="OEL457" s="571"/>
      <c r="OEM457" s="571"/>
      <c r="OEN457" s="571"/>
      <c r="OEO457" s="571"/>
      <c r="OEP457" s="571"/>
      <c r="OEQ457" s="571"/>
      <c r="OER457" s="571"/>
      <c r="OES457" s="571"/>
      <c r="OET457" s="571"/>
      <c r="OEU457" s="571"/>
      <c r="OEV457" s="571"/>
      <c r="OEW457" s="571"/>
      <c r="OEX457" s="571"/>
      <c r="OEY457" s="571"/>
      <c r="OEZ457" s="571"/>
      <c r="OFA457" s="571"/>
      <c r="OFB457" s="571"/>
      <c r="OFC457" s="571"/>
      <c r="OFD457" s="571"/>
      <c r="OFE457" s="571"/>
      <c r="OFF457" s="571"/>
      <c r="OFG457" s="571"/>
      <c r="OFH457" s="571"/>
      <c r="OFI457" s="571"/>
      <c r="OFJ457" s="571"/>
      <c r="OFK457" s="571"/>
      <c r="OFL457" s="571"/>
      <c r="OFM457" s="571"/>
      <c r="OFN457" s="571"/>
      <c r="OFO457" s="571"/>
      <c r="OFP457" s="571"/>
      <c r="OFQ457" s="571"/>
      <c r="OFR457" s="571"/>
      <c r="OFS457" s="571"/>
      <c r="OFT457" s="571"/>
      <c r="OFU457" s="571"/>
      <c r="OFV457" s="571"/>
      <c r="OFW457" s="571"/>
      <c r="OFX457" s="571"/>
      <c r="OFY457" s="571"/>
      <c r="OFZ457" s="571"/>
      <c r="OGA457" s="571"/>
      <c r="OGB457" s="571"/>
      <c r="OGC457" s="571"/>
      <c r="OGD457" s="571"/>
      <c r="OGE457" s="571"/>
      <c r="OGF457" s="571"/>
      <c r="OGG457" s="571"/>
      <c r="OGH457" s="571"/>
      <c r="OGI457" s="571"/>
      <c r="OGJ457" s="571"/>
      <c r="OGK457" s="571"/>
      <c r="OGL457" s="571"/>
      <c r="OGM457" s="571"/>
      <c r="OGN457" s="571"/>
      <c r="OGO457" s="571"/>
      <c r="OGP457" s="571"/>
      <c r="OGQ457" s="571"/>
      <c r="OGR457" s="571"/>
      <c r="OGS457" s="571"/>
      <c r="OGT457" s="571"/>
      <c r="OGU457" s="571"/>
      <c r="OGV457" s="571"/>
      <c r="OGW457" s="571"/>
      <c r="OGX457" s="571"/>
      <c r="OGY457" s="571"/>
      <c r="OGZ457" s="571"/>
      <c r="OHA457" s="571"/>
      <c r="OHB457" s="571"/>
      <c r="OHC457" s="571"/>
      <c r="OHD457" s="571"/>
      <c r="OHE457" s="571"/>
      <c r="OHF457" s="571"/>
      <c r="OHG457" s="571"/>
      <c r="OHH457" s="571"/>
      <c r="OHI457" s="571"/>
      <c r="OHJ457" s="571"/>
      <c r="OHK457" s="571"/>
      <c r="OHL457" s="571"/>
      <c r="OHM457" s="571"/>
      <c r="OHN457" s="571"/>
      <c r="OHO457" s="571"/>
      <c r="OHP457" s="571"/>
      <c r="OHQ457" s="571"/>
      <c r="OHR457" s="571"/>
      <c r="OHS457" s="571"/>
      <c r="OHT457" s="571"/>
      <c r="OHU457" s="571"/>
      <c r="OHV457" s="571"/>
      <c r="OHW457" s="571"/>
      <c r="OHX457" s="571"/>
      <c r="OHY457" s="571"/>
      <c r="OHZ457" s="571"/>
      <c r="OIA457" s="571"/>
      <c r="OIB457" s="571"/>
      <c r="OIC457" s="571"/>
      <c r="OID457" s="571"/>
      <c r="OIE457" s="571"/>
      <c r="OIF457" s="571"/>
      <c r="OIG457" s="571"/>
      <c r="OIH457" s="571"/>
      <c r="OII457" s="571"/>
      <c r="OIJ457" s="571"/>
      <c r="OIK457" s="571"/>
      <c r="OIL457" s="571"/>
      <c r="OIM457" s="571"/>
      <c r="OIN457" s="571"/>
      <c r="OIO457" s="571"/>
      <c r="OIP457" s="571"/>
      <c r="OIQ457" s="571"/>
      <c r="OIR457" s="571"/>
      <c r="OIS457" s="571"/>
      <c r="OIT457" s="571"/>
      <c r="OIU457" s="571"/>
      <c r="OIV457" s="571"/>
      <c r="OIW457" s="571"/>
      <c r="OIX457" s="571"/>
      <c r="OIY457" s="571"/>
      <c r="OIZ457" s="571"/>
      <c r="OJA457" s="571"/>
      <c r="OJB457" s="571"/>
      <c r="OJC457" s="571"/>
      <c r="OJD457" s="571"/>
      <c r="OJE457" s="571"/>
      <c r="OJF457" s="571"/>
      <c r="OJG457" s="571"/>
      <c r="OJH457" s="571"/>
      <c r="OJI457" s="571"/>
      <c r="OJJ457" s="571"/>
      <c r="OJK457" s="571"/>
      <c r="OJL457" s="571"/>
      <c r="OJM457" s="571"/>
      <c r="OJN457" s="571"/>
      <c r="OJO457" s="571"/>
      <c r="OJP457" s="571"/>
      <c r="OJQ457" s="571"/>
      <c r="OJR457" s="571"/>
      <c r="OJS457" s="571"/>
      <c r="OJT457" s="571"/>
      <c r="OJU457" s="571"/>
      <c r="OJV457" s="571"/>
      <c r="OJW457" s="571"/>
      <c r="OJX457" s="571"/>
      <c r="OJY457" s="571"/>
      <c r="OJZ457" s="571"/>
      <c r="OKA457" s="571"/>
      <c r="OKB457" s="571"/>
      <c r="OKC457" s="571"/>
      <c r="OKD457" s="571"/>
      <c r="OKE457" s="571"/>
      <c r="OKF457" s="571"/>
      <c r="OKG457" s="571"/>
      <c r="OKH457" s="571"/>
      <c r="OKI457" s="571"/>
      <c r="OKJ457" s="571"/>
      <c r="OKK457" s="571"/>
      <c r="OKL457" s="571"/>
      <c r="OKM457" s="571"/>
      <c r="OKN457" s="571"/>
      <c r="OKO457" s="571"/>
      <c r="OKP457" s="571"/>
      <c r="OKQ457" s="571"/>
      <c r="OKR457" s="571"/>
      <c r="OKS457" s="571"/>
      <c r="OKT457" s="571"/>
      <c r="OKU457" s="571"/>
      <c r="OKV457" s="571"/>
      <c r="OKW457" s="571"/>
      <c r="OKX457" s="571"/>
      <c r="OKY457" s="571"/>
      <c r="OKZ457" s="571"/>
      <c r="OLA457" s="571"/>
      <c r="OLB457" s="571"/>
      <c r="OLC457" s="571"/>
      <c r="OLD457" s="571"/>
      <c r="OLE457" s="571"/>
      <c r="OLF457" s="571"/>
      <c r="OLG457" s="571"/>
      <c r="OLH457" s="571"/>
      <c r="OLI457" s="571"/>
      <c r="OLJ457" s="571"/>
      <c r="OLK457" s="571"/>
      <c r="OLL457" s="571"/>
      <c r="OLM457" s="571"/>
      <c r="OLN457" s="571"/>
      <c r="OLO457" s="571"/>
      <c r="OLP457" s="571"/>
      <c r="OLQ457" s="571"/>
      <c r="OLR457" s="571"/>
      <c r="OLS457" s="571"/>
      <c r="OLT457" s="571"/>
      <c r="OLU457" s="571"/>
      <c r="OLV457" s="571"/>
      <c r="OLW457" s="571"/>
      <c r="OLX457" s="571"/>
      <c r="OLY457" s="571"/>
      <c r="OLZ457" s="571"/>
      <c r="OMA457" s="571"/>
      <c r="OMB457" s="571"/>
      <c r="OMC457" s="571"/>
      <c r="OMD457" s="571"/>
      <c r="OME457" s="571"/>
      <c r="OMF457" s="571"/>
      <c r="OMG457" s="571"/>
      <c r="OMH457" s="571"/>
      <c r="OMI457" s="571"/>
      <c r="OMJ457" s="571"/>
      <c r="OMK457" s="571"/>
      <c r="OML457" s="571"/>
      <c r="OMM457" s="571"/>
      <c r="OMN457" s="571"/>
      <c r="OMO457" s="571"/>
      <c r="OMP457" s="571"/>
      <c r="OMQ457" s="571"/>
      <c r="OMR457" s="571"/>
      <c r="OMS457" s="571"/>
      <c r="OMT457" s="571"/>
      <c r="OMU457" s="571"/>
      <c r="OMV457" s="571"/>
      <c r="OMY457" s="571"/>
      <c r="OMZ457" s="571"/>
      <c r="ONA457" s="571"/>
      <c r="ONB457" s="571"/>
      <c r="ONC457" s="571"/>
      <c r="OND457" s="571"/>
      <c r="ONE457" s="571"/>
      <c r="ONF457" s="571"/>
      <c r="ONG457" s="571"/>
      <c r="ONH457" s="571"/>
      <c r="ONI457" s="571"/>
      <c r="ONJ457" s="571"/>
      <c r="ONK457" s="571"/>
      <c r="ONL457" s="571"/>
      <c r="ONM457" s="571"/>
      <c r="ONN457" s="571"/>
      <c r="ONO457" s="571"/>
      <c r="ONP457" s="571"/>
      <c r="ONQ457" s="571"/>
      <c r="ONR457" s="571"/>
      <c r="ONS457" s="571"/>
      <c r="ONT457" s="571"/>
      <c r="ONU457" s="571"/>
      <c r="ONV457" s="571"/>
      <c r="ONW457" s="571"/>
      <c r="ONX457" s="571"/>
      <c r="ONY457" s="571"/>
      <c r="ONZ457" s="571"/>
      <c r="OOA457" s="571"/>
      <c r="OOB457" s="571"/>
      <c r="OOC457" s="571"/>
      <c r="OOD457" s="571"/>
      <c r="OOE457" s="571"/>
      <c r="OOF457" s="571"/>
      <c r="OOG457" s="571"/>
      <c r="OOH457" s="571"/>
      <c r="OOI457" s="571"/>
      <c r="OOJ457" s="571"/>
      <c r="OOK457" s="571"/>
      <c r="OOL457" s="571"/>
      <c r="OOM457" s="571"/>
      <c r="OON457" s="571"/>
      <c r="OOO457" s="571"/>
      <c r="OOP457" s="571"/>
      <c r="OOQ457" s="571"/>
      <c r="OOR457" s="571"/>
      <c r="OOS457" s="571"/>
      <c r="OOT457" s="571"/>
      <c r="OOU457" s="571"/>
      <c r="OOV457" s="571"/>
      <c r="OOW457" s="571"/>
      <c r="OOX457" s="571"/>
      <c r="OOY457" s="571"/>
      <c r="OOZ457" s="571"/>
      <c r="OPA457" s="571"/>
      <c r="OPB457" s="571"/>
      <c r="OPC457" s="571"/>
      <c r="OPD457" s="571"/>
      <c r="OPE457" s="571"/>
      <c r="OPF457" s="571"/>
      <c r="OPG457" s="571"/>
      <c r="OPH457" s="571"/>
      <c r="OPI457" s="571"/>
      <c r="OPJ457" s="571"/>
      <c r="OPK457" s="571"/>
      <c r="OPL457" s="571"/>
      <c r="OPM457" s="571"/>
      <c r="OPN457" s="571"/>
      <c r="OPO457" s="571"/>
      <c r="OPP457" s="571"/>
      <c r="OPQ457" s="571"/>
      <c r="OPR457" s="571"/>
      <c r="OPS457" s="571"/>
      <c r="OPT457" s="571"/>
      <c r="OPU457" s="571"/>
      <c r="OPV457" s="571"/>
      <c r="OPW457" s="571"/>
      <c r="OPX457" s="571"/>
      <c r="OPY457" s="571"/>
      <c r="OPZ457" s="571"/>
      <c r="OQA457" s="571"/>
      <c r="OQB457" s="571"/>
      <c r="OQC457" s="571"/>
      <c r="OQD457" s="571"/>
      <c r="OQE457" s="571"/>
      <c r="OQF457" s="571"/>
      <c r="OQG457" s="571"/>
      <c r="OQH457" s="571"/>
      <c r="OQI457" s="571"/>
      <c r="OQJ457" s="571"/>
      <c r="OQK457" s="571"/>
      <c r="OQL457" s="571"/>
      <c r="OQM457" s="571"/>
      <c r="OQN457" s="571"/>
      <c r="OQO457" s="571"/>
      <c r="OQP457" s="571"/>
      <c r="OQQ457" s="571"/>
      <c r="OQR457" s="571"/>
      <c r="OQS457" s="571"/>
      <c r="OQT457" s="571"/>
      <c r="OQU457" s="571"/>
      <c r="OQV457" s="571"/>
      <c r="OQW457" s="571"/>
      <c r="OQX457" s="571"/>
      <c r="OQY457" s="571"/>
      <c r="OQZ457" s="571"/>
      <c r="ORA457" s="571"/>
      <c r="ORB457" s="571"/>
      <c r="ORC457" s="571"/>
      <c r="ORD457" s="571"/>
      <c r="ORE457" s="571"/>
      <c r="ORF457" s="571"/>
      <c r="ORG457" s="571"/>
      <c r="ORH457" s="571"/>
      <c r="ORI457" s="571"/>
      <c r="ORJ457" s="571"/>
      <c r="ORK457" s="571"/>
      <c r="ORL457" s="571"/>
      <c r="ORM457" s="571"/>
      <c r="ORN457" s="571"/>
      <c r="ORO457" s="571"/>
      <c r="ORP457" s="571"/>
      <c r="ORQ457" s="571"/>
      <c r="ORR457" s="571"/>
      <c r="ORS457" s="571"/>
      <c r="ORT457" s="571"/>
      <c r="ORU457" s="571"/>
      <c r="ORV457" s="571"/>
      <c r="ORW457" s="571"/>
      <c r="ORX457" s="571"/>
      <c r="ORY457" s="571"/>
      <c r="ORZ457" s="571"/>
      <c r="OSA457" s="571"/>
      <c r="OSB457" s="571"/>
      <c r="OSC457" s="571"/>
      <c r="OSD457" s="571"/>
      <c r="OSE457" s="571"/>
      <c r="OSF457" s="571"/>
      <c r="OSG457" s="571"/>
      <c r="OSH457" s="571"/>
      <c r="OSI457" s="571"/>
      <c r="OSJ457" s="571"/>
      <c r="OSK457" s="571"/>
      <c r="OSL457" s="571"/>
      <c r="OSM457" s="571"/>
      <c r="OSN457" s="571"/>
      <c r="OSO457" s="571"/>
      <c r="OSP457" s="571"/>
      <c r="OSQ457" s="571"/>
      <c r="OSR457" s="571"/>
      <c r="OSS457" s="571"/>
      <c r="OST457" s="571"/>
      <c r="OSU457" s="571"/>
      <c r="OSV457" s="571"/>
      <c r="OSW457" s="571"/>
      <c r="OSX457" s="571"/>
      <c r="OSY457" s="571"/>
      <c r="OSZ457" s="571"/>
      <c r="OTA457" s="571"/>
      <c r="OTB457" s="571"/>
      <c r="OTC457" s="571"/>
      <c r="OTD457" s="571"/>
      <c r="OTE457" s="571"/>
      <c r="OTF457" s="571"/>
      <c r="OTG457" s="571"/>
      <c r="OTH457" s="571"/>
      <c r="OTI457" s="571"/>
      <c r="OTJ457" s="571"/>
      <c r="OTK457" s="571"/>
      <c r="OTL457" s="571"/>
      <c r="OTM457" s="571"/>
      <c r="OTN457" s="571"/>
      <c r="OTO457" s="571"/>
      <c r="OTP457" s="571"/>
      <c r="OTQ457" s="571"/>
      <c r="OTR457" s="571"/>
      <c r="OTS457" s="571"/>
      <c r="OTT457" s="571"/>
      <c r="OTU457" s="571"/>
      <c r="OTV457" s="571"/>
      <c r="OTW457" s="571"/>
      <c r="OTX457" s="571"/>
      <c r="OTY457" s="571"/>
      <c r="OTZ457" s="571"/>
      <c r="OUA457" s="571"/>
      <c r="OUB457" s="571"/>
      <c r="OUC457" s="571"/>
      <c r="OUD457" s="571"/>
      <c r="OUE457" s="571"/>
      <c r="OUF457" s="571"/>
      <c r="OUG457" s="571"/>
      <c r="OUH457" s="571"/>
      <c r="OUI457" s="571"/>
      <c r="OUJ457" s="571"/>
      <c r="OUK457" s="571"/>
      <c r="OUL457" s="571"/>
      <c r="OUM457" s="571"/>
      <c r="OUN457" s="571"/>
      <c r="OUO457" s="571"/>
      <c r="OUP457" s="571"/>
      <c r="OUQ457" s="571"/>
      <c r="OUR457" s="571"/>
      <c r="OUS457" s="571"/>
      <c r="OUT457" s="571"/>
      <c r="OUU457" s="571"/>
      <c r="OUV457" s="571"/>
      <c r="OUW457" s="571"/>
      <c r="OUX457" s="571"/>
      <c r="OUY457" s="571"/>
      <c r="OUZ457" s="571"/>
      <c r="OVA457" s="571"/>
      <c r="OVB457" s="571"/>
      <c r="OVC457" s="571"/>
      <c r="OVD457" s="571"/>
      <c r="OVE457" s="571"/>
      <c r="OVF457" s="571"/>
      <c r="OVG457" s="571"/>
      <c r="OVH457" s="571"/>
      <c r="OVI457" s="571"/>
      <c r="OVJ457" s="571"/>
      <c r="OVK457" s="571"/>
      <c r="OVL457" s="571"/>
      <c r="OVM457" s="571"/>
      <c r="OVN457" s="571"/>
      <c r="OVO457" s="571"/>
      <c r="OVP457" s="571"/>
      <c r="OVQ457" s="571"/>
      <c r="OVR457" s="571"/>
      <c r="OVS457" s="571"/>
      <c r="OVT457" s="571"/>
      <c r="OVU457" s="571"/>
      <c r="OVV457" s="571"/>
      <c r="OVW457" s="571"/>
      <c r="OVX457" s="571"/>
      <c r="OVY457" s="571"/>
      <c r="OVZ457" s="571"/>
      <c r="OWA457" s="571"/>
      <c r="OWB457" s="571"/>
      <c r="OWC457" s="571"/>
      <c r="OWD457" s="571"/>
      <c r="OWE457" s="571"/>
      <c r="OWF457" s="571"/>
      <c r="OWG457" s="571"/>
      <c r="OWH457" s="571"/>
      <c r="OWI457" s="571"/>
      <c r="OWJ457" s="571"/>
      <c r="OWK457" s="571"/>
      <c r="OWL457" s="571"/>
      <c r="OWM457" s="571"/>
      <c r="OWN457" s="571"/>
      <c r="OWO457" s="571"/>
      <c r="OWP457" s="571"/>
      <c r="OWQ457" s="571"/>
      <c r="OWR457" s="571"/>
      <c r="OWU457" s="571"/>
      <c r="OWV457" s="571"/>
      <c r="OWW457" s="571"/>
      <c r="OWX457" s="571"/>
      <c r="OWY457" s="571"/>
      <c r="OWZ457" s="571"/>
      <c r="OXA457" s="571"/>
      <c r="OXB457" s="571"/>
      <c r="OXC457" s="571"/>
      <c r="OXD457" s="571"/>
      <c r="OXE457" s="571"/>
      <c r="OXF457" s="571"/>
      <c r="OXG457" s="571"/>
      <c r="OXH457" s="571"/>
      <c r="OXI457" s="571"/>
      <c r="OXJ457" s="571"/>
      <c r="OXK457" s="571"/>
      <c r="OXL457" s="571"/>
      <c r="OXM457" s="571"/>
      <c r="OXN457" s="571"/>
      <c r="OXO457" s="571"/>
      <c r="OXP457" s="571"/>
      <c r="OXQ457" s="571"/>
      <c r="OXR457" s="571"/>
      <c r="OXS457" s="571"/>
      <c r="OXT457" s="571"/>
      <c r="OXU457" s="571"/>
      <c r="OXV457" s="571"/>
      <c r="OXW457" s="571"/>
      <c r="OXX457" s="571"/>
      <c r="OXY457" s="571"/>
      <c r="OXZ457" s="571"/>
      <c r="OYA457" s="571"/>
      <c r="OYB457" s="571"/>
      <c r="OYC457" s="571"/>
      <c r="OYD457" s="571"/>
      <c r="OYE457" s="571"/>
      <c r="OYF457" s="571"/>
      <c r="OYG457" s="571"/>
      <c r="OYH457" s="571"/>
      <c r="OYI457" s="571"/>
      <c r="OYJ457" s="571"/>
      <c r="OYK457" s="571"/>
      <c r="OYL457" s="571"/>
      <c r="OYM457" s="571"/>
      <c r="OYN457" s="571"/>
      <c r="OYO457" s="571"/>
      <c r="OYP457" s="571"/>
      <c r="OYQ457" s="571"/>
      <c r="OYR457" s="571"/>
      <c r="OYS457" s="571"/>
      <c r="OYT457" s="571"/>
      <c r="OYU457" s="571"/>
      <c r="OYV457" s="571"/>
      <c r="OYW457" s="571"/>
      <c r="OYX457" s="571"/>
      <c r="OYY457" s="571"/>
      <c r="OYZ457" s="571"/>
      <c r="OZA457" s="571"/>
      <c r="OZB457" s="571"/>
      <c r="OZC457" s="571"/>
      <c r="OZD457" s="571"/>
      <c r="OZE457" s="571"/>
      <c r="OZF457" s="571"/>
      <c r="OZG457" s="571"/>
      <c r="OZH457" s="571"/>
      <c r="OZI457" s="571"/>
      <c r="OZJ457" s="571"/>
      <c r="OZK457" s="571"/>
      <c r="OZL457" s="571"/>
      <c r="OZM457" s="571"/>
      <c r="OZN457" s="571"/>
      <c r="OZO457" s="571"/>
      <c r="OZP457" s="571"/>
      <c r="OZQ457" s="571"/>
      <c r="OZR457" s="571"/>
      <c r="OZS457" s="571"/>
      <c r="OZT457" s="571"/>
      <c r="OZU457" s="571"/>
      <c r="OZV457" s="571"/>
      <c r="OZW457" s="571"/>
      <c r="OZX457" s="571"/>
      <c r="OZY457" s="571"/>
      <c r="OZZ457" s="571"/>
      <c r="PAA457" s="571"/>
      <c r="PAB457" s="571"/>
      <c r="PAC457" s="571"/>
      <c r="PAD457" s="571"/>
      <c r="PAE457" s="571"/>
      <c r="PAF457" s="571"/>
      <c r="PAG457" s="571"/>
      <c r="PAH457" s="571"/>
      <c r="PAI457" s="571"/>
      <c r="PAJ457" s="571"/>
      <c r="PAK457" s="571"/>
      <c r="PAL457" s="571"/>
      <c r="PAM457" s="571"/>
      <c r="PAN457" s="571"/>
      <c r="PAO457" s="571"/>
      <c r="PAP457" s="571"/>
      <c r="PAQ457" s="571"/>
      <c r="PAR457" s="571"/>
      <c r="PAS457" s="571"/>
      <c r="PAT457" s="571"/>
      <c r="PAU457" s="571"/>
      <c r="PAV457" s="571"/>
      <c r="PAW457" s="571"/>
      <c r="PAX457" s="571"/>
      <c r="PAY457" s="571"/>
      <c r="PAZ457" s="571"/>
      <c r="PBA457" s="571"/>
      <c r="PBB457" s="571"/>
      <c r="PBC457" s="571"/>
      <c r="PBD457" s="571"/>
      <c r="PBE457" s="571"/>
      <c r="PBF457" s="571"/>
      <c r="PBG457" s="571"/>
      <c r="PBH457" s="571"/>
      <c r="PBI457" s="571"/>
      <c r="PBJ457" s="571"/>
      <c r="PBK457" s="571"/>
      <c r="PBL457" s="571"/>
      <c r="PBM457" s="571"/>
      <c r="PBN457" s="571"/>
      <c r="PBO457" s="571"/>
      <c r="PBP457" s="571"/>
      <c r="PBQ457" s="571"/>
      <c r="PBR457" s="571"/>
      <c r="PBS457" s="571"/>
      <c r="PBT457" s="571"/>
      <c r="PBU457" s="571"/>
      <c r="PBV457" s="571"/>
      <c r="PBW457" s="571"/>
      <c r="PBX457" s="571"/>
      <c r="PBY457" s="571"/>
      <c r="PBZ457" s="571"/>
      <c r="PCA457" s="571"/>
      <c r="PCB457" s="571"/>
      <c r="PCC457" s="571"/>
      <c r="PCD457" s="571"/>
      <c r="PCE457" s="571"/>
      <c r="PCF457" s="571"/>
      <c r="PCG457" s="571"/>
      <c r="PCH457" s="571"/>
      <c r="PCI457" s="571"/>
      <c r="PCJ457" s="571"/>
      <c r="PCK457" s="571"/>
      <c r="PCL457" s="571"/>
      <c r="PCM457" s="571"/>
      <c r="PCN457" s="571"/>
      <c r="PCO457" s="571"/>
      <c r="PCP457" s="571"/>
      <c r="PCQ457" s="571"/>
      <c r="PCR457" s="571"/>
      <c r="PCS457" s="571"/>
      <c r="PCT457" s="571"/>
      <c r="PCU457" s="571"/>
      <c r="PCV457" s="571"/>
      <c r="PCW457" s="571"/>
      <c r="PCX457" s="571"/>
      <c r="PCY457" s="571"/>
      <c r="PCZ457" s="571"/>
      <c r="PDA457" s="571"/>
      <c r="PDB457" s="571"/>
      <c r="PDC457" s="571"/>
      <c r="PDD457" s="571"/>
      <c r="PDE457" s="571"/>
      <c r="PDF457" s="571"/>
      <c r="PDG457" s="571"/>
      <c r="PDH457" s="571"/>
      <c r="PDI457" s="571"/>
      <c r="PDJ457" s="571"/>
      <c r="PDK457" s="571"/>
      <c r="PDL457" s="571"/>
      <c r="PDM457" s="571"/>
      <c r="PDN457" s="571"/>
      <c r="PDO457" s="571"/>
      <c r="PDP457" s="571"/>
      <c r="PDQ457" s="571"/>
      <c r="PDR457" s="571"/>
      <c r="PDS457" s="571"/>
      <c r="PDT457" s="571"/>
      <c r="PDU457" s="571"/>
      <c r="PDV457" s="571"/>
      <c r="PDW457" s="571"/>
      <c r="PDX457" s="571"/>
      <c r="PDY457" s="571"/>
      <c r="PDZ457" s="571"/>
      <c r="PEA457" s="571"/>
      <c r="PEB457" s="571"/>
      <c r="PEC457" s="571"/>
      <c r="PED457" s="571"/>
      <c r="PEE457" s="571"/>
      <c r="PEF457" s="571"/>
      <c r="PEG457" s="571"/>
      <c r="PEH457" s="571"/>
      <c r="PEI457" s="571"/>
      <c r="PEJ457" s="571"/>
      <c r="PEK457" s="571"/>
      <c r="PEL457" s="571"/>
      <c r="PEM457" s="571"/>
      <c r="PEN457" s="571"/>
      <c r="PEO457" s="571"/>
      <c r="PEP457" s="571"/>
      <c r="PEQ457" s="571"/>
      <c r="PER457" s="571"/>
      <c r="PES457" s="571"/>
      <c r="PET457" s="571"/>
      <c r="PEU457" s="571"/>
      <c r="PEV457" s="571"/>
      <c r="PEW457" s="571"/>
      <c r="PEX457" s="571"/>
      <c r="PEY457" s="571"/>
      <c r="PEZ457" s="571"/>
      <c r="PFA457" s="571"/>
      <c r="PFB457" s="571"/>
      <c r="PFC457" s="571"/>
      <c r="PFD457" s="571"/>
      <c r="PFE457" s="571"/>
      <c r="PFF457" s="571"/>
      <c r="PFG457" s="571"/>
      <c r="PFH457" s="571"/>
      <c r="PFI457" s="571"/>
      <c r="PFJ457" s="571"/>
      <c r="PFK457" s="571"/>
      <c r="PFL457" s="571"/>
      <c r="PFM457" s="571"/>
      <c r="PFN457" s="571"/>
      <c r="PFO457" s="571"/>
      <c r="PFP457" s="571"/>
      <c r="PFQ457" s="571"/>
      <c r="PFR457" s="571"/>
      <c r="PFS457" s="571"/>
      <c r="PFT457" s="571"/>
      <c r="PFU457" s="571"/>
      <c r="PFV457" s="571"/>
      <c r="PFW457" s="571"/>
      <c r="PFX457" s="571"/>
      <c r="PFY457" s="571"/>
      <c r="PFZ457" s="571"/>
      <c r="PGA457" s="571"/>
      <c r="PGB457" s="571"/>
      <c r="PGC457" s="571"/>
      <c r="PGD457" s="571"/>
      <c r="PGE457" s="571"/>
      <c r="PGF457" s="571"/>
      <c r="PGG457" s="571"/>
      <c r="PGH457" s="571"/>
      <c r="PGI457" s="571"/>
      <c r="PGJ457" s="571"/>
      <c r="PGK457" s="571"/>
      <c r="PGL457" s="571"/>
      <c r="PGM457" s="571"/>
      <c r="PGN457" s="571"/>
      <c r="PGQ457" s="571"/>
      <c r="PGR457" s="571"/>
      <c r="PGS457" s="571"/>
      <c r="PGT457" s="571"/>
      <c r="PGU457" s="571"/>
      <c r="PGV457" s="571"/>
      <c r="PGW457" s="571"/>
      <c r="PGX457" s="571"/>
      <c r="PGY457" s="571"/>
      <c r="PGZ457" s="571"/>
      <c r="PHA457" s="571"/>
      <c r="PHB457" s="571"/>
      <c r="PHC457" s="571"/>
      <c r="PHD457" s="571"/>
      <c r="PHE457" s="571"/>
      <c r="PHF457" s="571"/>
      <c r="PHG457" s="571"/>
      <c r="PHH457" s="571"/>
      <c r="PHI457" s="571"/>
      <c r="PHJ457" s="571"/>
      <c r="PHK457" s="571"/>
      <c r="PHL457" s="571"/>
      <c r="PHM457" s="571"/>
      <c r="PHN457" s="571"/>
      <c r="PHO457" s="571"/>
      <c r="PHP457" s="571"/>
      <c r="PHQ457" s="571"/>
      <c r="PHR457" s="571"/>
      <c r="PHS457" s="571"/>
      <c r="PHT457" s="571"/>
      <c r="PHU457" s="571"/>
      <c r="PHV457" s="571"/>
      <c r="PHW457" s="571"/>
      <c r="PHX457" s="571"/>
      <c r="PHY457" s="571"/>
      <c r="PHZ457" s="571"/>
      <c r="PIA457" s="571"/>
      <c r="PIB457" s="571"/>
      <c r="PIC457" s="571"/>
      <c r="PID457" s="571"/>
      <c r="PIE457" s="571"/>
      <c r="PIF457" s="571"/>
      <c r="PIG457" s="571"/>
      <c r="PIH457" s="571"/>
      <c r="PII457" s="571"/>
      <c r="PIJ457" s="571"/>
      <c r="PIK457" s="571"/>
      <c r="PIL457" s="571"/>
      <c r="PIM457" s="571"/>
      <c r="PIN457" s="571"/>
      <c r="PIO457" s="571"/>
      <c r="PIP457" s="571"/>
      <c r="PIQ457" s="571"/>
      <c r="PIR457" s="571"/>
      <c r="PIS457" s="571"/>
      <c r="PIT457" s="571"/>
      <c r="PIU457" s="571"/>
      <c r="PIV457" s="571"/>
      <c r="PIW457" s="571"/>
      <c r="PIX457" s="571"/>
      <c r="PIY457" s="571"/>
      <c r="PIZ457" s="571"/>
      <c r="PJA457" s="571"/>
      <c r="PJB457" s="571"/>
      <c r="PJC457" s="571"/>
      <c r="PJD457" s="571"/>
      <c r="PJE457" s="571"/>
      <c r="PJF457" s="571"/>
      <c r="PJG457" s="571"/>
      <c r="PJH457" s="571"/>
      <c r="PJI457" s="571"/>
      <c r="PJJ457" s="571"/>
      <c r="PJK457" s="571"/>
      <c r="PJL457" s="571"/>
      <c r="PJM457" s="571"/>
      <c r="PJN457" s="571"/>
      <c r="PJO457" s="571"/>
      <c r="PJP457" s="571"/>
      <c r="PJQ457" s="571"/>
      <c r="PJR457" s="571"/>
      <c r="PJS457" s="571"/>
      <c r="PJT457" s="571"/>
      <c r="PJU457" s="571"/>
      <c r="PJV457" s="571"/>
      <c r="PJW457" s="571"/>
      <c r="PJX457" s="571"/>
      <c r="PJY457" s="571"/>
      <c r="PJZ457" s="571"/>
      <c r="PKA457" s="571"/>
      <c r="PKB457" s="571"/>
      <c r="PKC457" s="571"/>
      <c r="PKD457" s="571"/>
      <c r="PKE457" s="571"/>
      <c r="PKF457" s="571"/>
      <c r="PKG457" s="571"/>
      <c r="PKH457" s="571"/>
      <c r="PKI457" s="571"/>
      <c r="PKJ457" s="571"/>
      <c r="PKK457" s="571"/>
      <c r="PKL457" s="571"/>
      <c r="PKM457" s="571"/>
      <c r="PKN457" s="571"/>
      <c r="PKO457" s="571"/>
      <c r="PKP457" s="571"/>
      <c r="PKQ457" s="571"/>
      <c r="PKR457" s="571"/>
      <c r="PKS457" s="571"/>
      <c r="PKT457" s="571"/>
      <c r="PKU457" s="571"/>
      <c r="PKV457" s="571"/>
      <c r="PKW457" s="571"/>
      <c r="PKX457" s="571"/>
      <c r="PKY457" s="571"/>
      <c r="PKZ457" s="571"/>
      <c r="PLA457" s="571"/>
      <c r="PLB457" s="571"/>
      <c r="PLC457" s="571"/>
      <c r="PLD457" s="571"/>
      <c r="PLE457" s="571"/>
      <c r="PLF457" s="571"/>
      <c r="PLG457" s="571"/>
      <c r="PLH457" s="571"/>
      <c r="PLI457" s="571"/>
      <c r="PLJ457" s="571"/>
      <c r="PLK457" s="571"/>
      <c r="PLL457" s="571"/>
      <c r="PLM457" s="571"/>
      <c r="PLN457" s="571"/>
      <c r="PLO457" s="571"/>
      <c r="PLP457" s="571"/>
      <c r="PLQ457" s="571"/>
      <c r="PLR457" s="571"/>
      <c r="PLS457" s="571"/>
      <c r="PLT457" s="571"/>
      <c r="PLU457" s="571"/>
      <c r="PLV457" s="571"/>
      <c r="PLW457" s="571"/>
      <c r="PLX457" s="571"/>
      <c r="PLY457" s="571"/>
      <c r="PLZ457" s="571"/>
      <c r="PMA457" s="571"/>
      <c r="PMB457" s="571"/>
      <c r="PMC457" s="571"/>
      <c r="PMD457" s="571"/>
      <c r="PME457" s="571"/>
      <c r="PMF457" s="571"/>
      <c r="PMG457" s="571"/>
      <c r="PMH457" s="571"/>
      <c r="PMI457" s="571"/>
      <c r="PMJ457" s="571"/>
      <c r="PMK457" s="571"/>
      <c r="PML457" s="571"/>
      <c r="PMM457" s="571"/>
      <c r="PMN457" s="571"/>
      <c r="PMO457" s="571"/>
      <c r="PMP457" s="571"/>
      <c r="PMQ457" s="571"/>
      <c r="PMR457" s="571"/>
      <c r="PMS457" s="571"/>
      <c r="PMT457" s="571"/>
      <c r="PMU457" s="571"/>
      <c r="PMV457" s="571"/>
      <c r="PMW457" s="571"/>
      <c r="PMX457" s="571"/>
      <c r="PMY457" s="571"/>
      <c r="PMZ457" s="571"/>
      <c r="PNA457" s="571"/>
      <c r="PNB457" s="571"/>
      <c r="PNC457" s="571"/>
      <c r="PND457" s="571"/>
      <c r="PNE457" s="571"/>
      <c r="PNF457" s="571"/>
      <c r="PNG457" s="571"/>
      <c r="PNH457" s="571"/>
      <c r="PNI457" s="571"/>
      <c r="PNJ457" s="571"/>
      <c r="PNK457" s="571"/>
      <c r="PNL457" s="571"/>
      <c r="PNM457" s="571"/>
      <c r="PNN457" s="571"/>
      <c r="PNO457" s="571"/>
      <c r="PNP457" s="571"/>
      <c r="PNQ457" s="571"/>
      <c r="PNR457" s="571"/>
      <c r="PNS457" s="571"/>
      <c r="PNT457" s="571"/>
      <c r="PNU457" s="571"/>
      <c r="PNV457" s="571"/>
      <c r="PNW457" s="571"/>
      <c r="PNX457" s="571"/>
      <c r="PNY457" s="571"/>
      <c r="PNZ457" s="571"/>
      <c r="POA457" s="571"/>
      <c r="POB457" s="571"/>
      <c r="POC457" s="571"/>
      <c r="POD457" s="571"/>
      <c r="POE457" s="571"/>
      <c r="POF457" s="571"/>
      <c r="POG457" s="571"/>
      <c r="POH457" s="571"/>
      <c r="POI457" s="571"/>
      <c r="POJ457" s="571"/>
      <c r="POK457" s="571"/>
      <c r="POL457" s="571"/>
      <c r="POM457" s="571"/>
      <c r="PON457" s="571"/>
      <c r="POO457" s="571"/>
      <c r="POP457" s="571"/>
      <c r="POQ457" s="571"/>
      <c r="POR457" s="571"/>
      <c r="POS457" s="571"/>
      <c r="POT457" s="571"/>
      <c r="POU457" s="571"/>
      <c r="POV457" s="571"/>
      <c r="POW457" s="571"/>
      <c r="POX457" s="571"/>
      <c r="POY457" s="571"/>
      <c r="POZ457" s="571"/>
      <c r="PPA457" s="571"/>
      <c r="PPB457" s="571"/>
      <c r="PPC457" s="571"/>
      <c r="PPD457" s="571"/>
      <c r="PPE457" s="571"/>
      <c r="PPF457" s="571"/>
      <c r="PPG457" s="571"/>
      <c r="PPH457" s="571"/>
      <c r="PPI457" s="571"/>
      <c r="PPJ457" s="571"/>
      <c r="PPK457" s="571"/>
      <c r="PPL457" s="571"/>
      <c r="PPM457" s="571"/>
      <c r="PPN457" s="571"/>
      <c r="PPO457" s="571"/>
      <c r="PPP457" s="571"/>
      <c r="PPQ457" s="571"/>
      <c r="PPR457" s="571"/>
      <c r="PPS457" s="571"/>
      <c r="PPT457" s="571"/>
      <c r="PPU457" s="571"/>
      <c r="PPV457" s="571"/>
      <c r="PPW457" s="571"/>
      <c r="PPX457" s="571"/>
      <c r="PPY457" s="571"/>
      <c r="PPZ457" s="571"/>
      <c r="PQA457" s="571"/>
      <c r="PQB457" s="571"/>
      <c r="PQC457" s="571"/>
      <c r="PQD457" s="571"/>
      <c r="PQE457" s="571"/>
      <c r="PQF457" s="571"/>
      <c r="PQG457" s="571"/>
      <c r="PQH457" s="571"/>
      <c r="PQI457" s="571"/>
      <c r="PQJ457" s="571"/>
      <c r="PQM457" s="571"/>
      <c r="PQN457" s="571"/>
      <c r="PQO457" s="571"/>
      <c r="PQP457" s="571"/>
      <c r="PQQ457" s="571"/>
      <c r="PQR457" s="571"/>
      <c r="PQS457" s="571"/>
      <c r="PQT457" s="571"/>
      <c r="PQU457" s="571"/>
      <c r="PQV457" s="571"/>
      <c r="PQW457" s="571"/>
      <c r="PQX457" s="571"/>
      <c r="PQY457" s="571"/>
      <c r="PQZ457" s="571"/>
      <c r="PRA457" s="571"/>
      <c r="PRB457" s="571"/>
      <c r="PRC457" s="571"/>
      <c r="PRD457" s="571"/>
      <c r="PRE457" s="571"/>
      <c r="PRF457" s="571"/>
      <c r="PRG457" s="571"/>
      <c r="PRH457" s="571"/>
      <c r="PRI457" s="571"/>
      <c r="PRJ457" s="571"/>
      <c r="PRK457" s="571"/>
      <c r="PRL457" s="571"/>
      <c r="PRM457" s="571"/>
      <c r="PRN457" s="571"/>
      <c r="PRO457" s="571"/>
      <c r="PRP457" s="571"/>
      <c r="PRQ457" s="571"/>
      <c r="PRR457" s="571"/>
      <c r="PRS457" s="571"/>
      <c r="PRT457" s="571"/>
      <c r="PRU457" s="571"/>
      <c r="PRV457" s="571"/>
      <c r="PRW457" s="571"/>
      <c r="PRX457" s="571"/>
      <c r="PRY457" s="571"/>
      <c r="PRZ457" s="571"/>
      <c r="PSA457" s="571"/>
      <c r="PSB457" s="571"/>
      <c r="PSC457" s="571"/>
      <c r="PSD457" s="571"/>
      <c r="PSE457" s="571"/>
      <c r="PSF457" s="571"/>
      <c r="PSG457" s="571"/>
      <c r="PSH457" s="571"/>
      <c r="PSI457" s="571"/>
      <c r="PSJ457" s="571"/>
      <c r="PSK457" s="571"/>
      <c r="PSL457" s="571"/>
      <c r="PSM457" s="571"/>
      <c r="PSN457" s="571"/>
      <c r="PSO457" s="571"/>
      <c r="PSP457" s="571"/>
      <c r="PSQ457" s="571"/>
      <c r="PSR457" s="571"/>
      <c r="PSS457" s="571"/>
      <c r="PST457" s="571"/>
      <c r="PSU457" s="571"/>
      <c r="PSV457" s="571"/>
      <c r="PSW457" s="571"/>
      <c r="PSX457" s="571"/>
      <c r="PSY457" s="571"/>
      <c r="PSZ457" s="571"/>
      <c r="PTA457" s="571"/>
      <c r="PTB457" s="571"/>
      <c r="PTC457" s="571"/>
      <c r="PTD457" s="571"/>
      <c r="PTE457" s="571"/>
      <c r="PTF457" s="571"/>
      <c r="PTG457" s="571"/>
      <c r="PTH457" s="571"/>
      <c r="PTI457" s="571"/>
      <c r="PTJ457" s="571"/>
      <c r="PTK457" s="571"/>
      <c r="PTL457" s="571"/>
      <c r="PTM457" s="571"/>
      <c r="PTN457" s="571"/>
      <c r="PTO457" s="571"/>
      <c r="PTP457" s="571"/>
      <c r="PTQ457" s="571"/>
      <c r="PTR457" s="571"/>
      <c r="PTS457" s="571"/>
      <c r="PTT457" s="571"/>
      <c r="PTU457" s="571"/>
      <c r="PTV457" s="571"/>
      <c r="PTW457" s="571"/>
      <c r="PTX457" s="571"/>
      <c r="PTY457" s="571"/>
      <c r="PTZ457" s="571"/>
      <c r="PUA457" s="571"/>
      <c r="PUB457" s="571"/>
      <c r="PUC457" s="571"/>
      <c r="PUD457" s="571"/>
      <c r="PUE457" s="571"/>
      <c r="PUF457" s="571"/>
      <c r="PUG457" s="571"/>
      <c r="PUH457" s="571"/>
      <c r="PUI457" s="571"/>
      <c r="PUJ457" s="571"/>
      <c r="PUK457" s="571"/>
      <c r="PUL457" s="571"/>
      <c r="PUM457" s="571"/>
      <c r="PUN457" s="571"/>
      <c r="PUO457" s="571"/>
      <c r="PUP457" s="571"/>
      <c r="PUQ457" s="571"/>
      <c r="PUR457" s="571"/>
      <c r="PUS457" s="571"/>
      <c r="PUT457" s="571"/>
      <c r="PUU457" s="571"/>
      <c r="PUV457" s="571"/>
      <c r="PUW457" s="571"/>
      <c r="PUX457" s="571"/>
      <c r="PUY457" s="571"/>
      <c r="PUZ457" s="571"/>
      <c r="PVA457" s="571"/>
      <c r="PVB457" s="571"/>
      <c r="PVC457" s="571"/>
      <c r="PVD457" s="571"/>
      <c r="PVE457" s="571"/>
      <c r="PVF457" s="571"/>
      <c r="PVG457" s="571"/>
      <c r="PVH457" s="571"/>
      <c r="PVI457" s="571"/>
      <c r="PVJ457" s="571"/>
      <c r="PVK457" s="571"/>
      <c r="PVL457" s="571"/>
      <c r="PVM457" s="571"/>
      <c r="PVN457" s="571"/>
      <c r="PVO457" s="571"/>
      <c r="PVP457" s="571"/>
      <c r="PVQ457" s="571"/>
      <c r="PVR457" s="571"/>
      <c r="PVS457" s="571"/>
      <c r="PVT457" s="571"/>
      <c r="PVU457" s="571"/>
      <c r="PVV457" s="571"/>
      <c r="PVW457" s="571"/>
      <c r="PVX457" s="571"/>
      <c r="PVY457" s="571"/>
      <c r="PVZ457" s="571"/>
      <c r="PWA457" s="571"/>
      <c r="PWB457" s="571"/>
      <c r="PWC457" s="571"/>
      <c r="PWD457" s="571"/>
      <c r="PWE457" s="571"/>
      <c r="PWF457" s="571"/>
      <c r="PWG457" s="571"/>
      <c r="PWH457" s="571"/>
      <c r="PWI457" s="571"/>
      <c r="PWJ457" s="571"/>
      <c r="PWK457" s="571"/>
      <c r="PWL457" s="571"/>
      <c r="PWM457" s="571"/>
      <c r="PWN457" s="571"/>
      <c r="PWO457" s="571"/>
      <c r="PWP457" s="571"/>
      <c r="PWQ457" s="571"/>
      <c r="PWR457" s="571"/>
      <c r="PWS457" s="571"/>
      <c r="PWT457" s="571"/>
      <c r="PWU457" s="571"/>
      <c r="PWV457" s="571"/>
      <c r="PWW457" s="571"/>
      <c r="PWX457" s="571"/>
      <c r="PWY457" s="571"/>
      <c r="PWZ457" s="571"/>
      <c r="PXA457" s="571"/>
      <c r="PXB457" s="571"/>
      <c r="PXC457" s="571"/>
      <c r="PXD457" s="571"/>
      <c r="PXE457" s="571"/>
      <c r="PXF457" s="571"/>
      <c r="PXG457" s="571"/>
      <c r="PXH457" s="571"/>
      <c r="PXI457" s="571"/>
      <c r="PXJ457" s="571"/>
      <c r="PXK457" s="571"/>
      <c r="PXL457" s="571"/>
      <c r="PXM457" s="571"/>
      <c r="PXN457" s="571"/>
      <c r="PXO457" s="571"/>
      <c r="PXP457" s="571"/>
      <c r="PXQ457" s="571"/>
      <c r="PXR457" s="571"/>
      <c r="PXS457" s="571"/>
      <c r="PXT457" s="571"/>
      <c r="PXU457" s="571"/>
      <c r="PXV457" s="571"/>
      <c r="PXW457" s="571"/>
      <c r="PXX457" s="571"/>
      <c r="PXY457" s="571"/>
      <c r="PXZ457" s="571"/>
      <c r="PYA457" s="571"/>
      <c r="PYB457" s="571"/>
      <c r="PYC457" s="571"/>
      <c r="PYD457" s="571"/>
      <c r="PYE457" s="571"/>
      <c r="PYF457" s="571"/>
      <c r="PYG457" s="571"/>
      <c r="PYH457" s="571"/>
      <c r="PYI457" s="571"/>
      <c r="PYJ457" s="571"/>
      <c r="PYK457" s="571"/>
      <c r="PYL457" s="571"/>
      <c r="PYM457" s="571"/>
      <c r="PYN457" s="571"/>
      <c r="PYO457" s="571"/>
      <c r="PYP457" s="571"/>
      <c r="PYQ457" s="571"/>
      <c r="PYR457" s="571"/>
      <c r="PYS457" s="571"/>
      <c r="PYT457" s="571"/>
      <c r="PYU457" s="571"/>
      <c r="PYV457" s="571"/>
      <c r="PYW457" s="571"/>
      <c r="PYX457" s="571"/>
      <c r="PYY457" s="571"/>
      <c r="PYZ457" s="571"/>
      <c r="PZA457" s="571"/>
      <c r="PZB457" s="571"/>
      <c r="PZC457" s="571"/>
      <c r="PZD457" s="571"/>
      <c r="PZE457" s="571"/>
      <c r="PZF457" s="571"/>
      <c r="PZG457" s="571"/>
      <c r="PZH457" s="571"/>
      <c r="PZI457" s="571"/>
      <c r="PZJ457" s="571"/>
      <c r="PZK457" s="571"/>
      <c r="PZL457" s="571"/>
      <c r="PZM457" s="571"/>
      <c r="PZN457" s="571"/>
      <c r="PZO457" s="571"/>
      <c r="PZP457" s="571"/>
      <c r="PZQ457" s="571"/>
      <c r="PZR457" s="571"/>
      <c r="PZS457" s="571"/>
      <c r="PZT457" s="571"/>
      <c r="PZU457" s="571"/>
      <c r="PZV457" s="571"/>
      <c r="PZW457" s="571"/>
      <c r="PZX457" s="571"/>
      <c r="PZY457" s="571"/>
      <c r="PZZ457" s="571"/>
      <c r="QAA457" s="571"/>
      <c r="QAB457" s="571"/>
      <c r="QAC457" s="571"/>
      <c r="QAD457" s="571"/>
      <c r="QAE457" s="571"/>
      <c r="QAF457" s="571"/>
      <c r="QAI457" s="571"/>
      <c r="QAJ457" s="571"/>
      <c r="QAK457" s="571"/>
      <c r="QAL457" s="571"/>
      <c r="QAM457" s="571"/>
      <c r="QAN457" s="571"/>
      <c r="QAO457" s="571"/>
      <c r="QAP457" s="571"/>
      <c r="QAQ457" s="571"/>
      <c r="QAR457" s="571"/>
      <c r="QAS457" s="571"/>
      <c r="QAT457" s="571"/>
      <c r="QAU457" s="571"/>
      <c r="QAV457" s="571"/>
      <c r="QAW457" s="571"/>
      <c r="QAX457" s="571"/>
      <c r="QAY457" s="571"/>
      <c r="QAZ457" s="571"/>
      <c r="QBA457" s="571"/>
      <c r="QBB457" s="571"/>
      <c r="QBC457" s="571"/>
      <c r="QBD457" s="571"/>
      <c r="QBE457" s="571"/>
      <c r="QBF457" s="571"/>
      <c r="QBG457" s="571"/>
      <c r="QBH457" s="571"/>
      <c r="QBI457" s="571"/>
      <c r="QBJ457" s="571"/>
      <c r="QBK457" s="571"/>
      <c r="QBL457" s="571"/>
      <c r="QBM457" s="571"/>
      <c r="QBN457" s="571"/>
      <c r="QBO457" s="571"/>
      <c r="QBP457" s="571"/>
      <c r="QBQ457" s="571"/>
      <c r="QBR457" s="571"/>
      <c r="QBS457" s="571"/>
      <c r="QBT457" s="571"/>
      <c r="QBU457" s="571"/>
      <c r="QBV457" s="571"/>
      <c r="QBW457" s="571"/>
      <c r="QBX457" s="571"/>
      <c r="QBY457" s="571"/>
      <c r="QBZ457" s="571"/>
      <c r="QCA457" s="571"/>
      <c r="QCB457" s="571"/>
      <c r="QCC457" s="571"/>
      <c r="QCD457" s="571"/>
      <c r="QCE457" s="571"/>
      <c r="QCF457" s="571"/>
      <c r="QCG457" s="571"/>
      <c r="QCH457" s="571"/>
      <c r="QCI457" s="571"/>
      <c r="QCJ457" s="571"/>
      <c r="QCK457" s="571"/>
      <c r="QCL457" s="571"/>
      <c r="QCM457" s="571"/>
      <c r="QCN457" s="571"/>
      <c r="QCO457" s="571"/>
      <c r="QCP457" s="571"/>
      <c r="QCQ457" s="571"/>
      <c r="QCR457" s="571"/>
      <c r="QCS457" s="571"/>
      <c r="QCT457" s="571"/>
      <c r="QCU457" s="571"/>
      <c r="QCV457" s="571"/>
      <c r="QCW457" s="571"/>
      <c r="QCX457" s="571"/>
      <c r="QCY457" s="571"/>
      <c r="QCZ457" s="571"/>
      <c r="QDA457" s="571"/>
      <c r="QDB457" s="571"/>
      <c r="QDC457" s="571"/>
      <c r="QDD457" s="571"/>
      <c r="QDE457" s="571"/>
      <c r="QDF457" s="571"/>
      <c r="QDG457" s="571"/>
      <c r="QDH457" s="571"/>
      <c r="QDI457" s="571"/>
      <c r="QDJ457" s="571"/>
      <c r="QDK457" s="571"/>
      <c r="QDL457" s="571"/>
      <c r="QDM457" s="571"/>
      <c r="QDN457" s="571"/>
      <c r="QDO457" s="571"/>
      <c r="QDP457" s="571"/>
      <c r="QDQ457" s="571"/>
      <c r="QDR457" s="571"/>
      <c r="QDS457" s="571"/>
      <c r="QDT457" s="571"/>
      <c r="QDU457" s="571"/>
      <c r="QDV457" s="571"/>
      <c r="QDW457" s="571"/>
      <c r="QDX457" s="571"/>
      <c r="QDY457" s="571"/>
      <c r="QDZ457" s="571"/>
      <c r="QEA457" s="571"/>
      <c r="QEB457" s="571"/>
      <c r="QEC457" s="571"/>
      <c r="QED457" s="571"/>
      <c r="QEE457" s="571"/>
      <c r="QEF457" s="571"/>
      <c r="QEG457" s="571"/>
      <c r="QEH457" s="571"/>
      <c r="QEI457" s="571"/>
      <c r="QEJ457" s="571"/>
      <c r="QEK457" s="571"/>
      <c r="QEL457" s="571"/>
      <c r="QEM457" s="571"/>
      <c r="QEN457" s="571"/>
      <c r="QEO457" s="571"/>
      <c r="QEP457" s="571"/>
      <c r="QEQ457" s="571"/>
      <c r="QER457" s="571"/>
      <c r="QES457" s="571"/>
      <c r="QET457" s="571"/>
      <c r="QEU457" s="571"/>
      <c r="QEV457" s="571"/>
      <c r="QEW457" s="571"/>
      <c r="QEX457" s="571"/>
      <c r="QEY457" s="571"/>
      <c r="QEZ457" s="571"/>
      <c r="QFA457" s="571"/>
      <c r="QFB457" s="571"/>
      <c r="QFC457" s="571"/>
      <c r="QFD457" s="571"/>
      <c r="QFE457" s="571"/>
      <c r="QFF457" s="571"/>
      <c r="QFG457" s="571"/>
      <c r="QFH457" s="571"/>
      <c r="QFI457" s="571"/>
      <c r="QFJ457" s="571"/>
      <c r="QFK457" s="571"/>
      <c r="QFL457" s="571"/>
      <c r="QFM457" s="571"/>
      <c r="QFN457" s="571"/>
      <c r="QFO457" s="571"/>
      <c r="QFP457" s="571"/>
      <c r="QFQ457" s="571"/>
      <c r="QFR457" s="571"/>
      <c r="QFS457" s="571"/>
      <c r="QFT457" s="571"/>
      <c r="QFU457" s="571"/>
      <c r="QFV457" s="571"/>
      <c r="QFW457" s="571"/>
      <c r="QFX457" s="571"/>
      <c r="QFY457" s="571"/>
      <c r="QFZ457" s="571"/>
      <c r="QGA457" s="571"/>
      <c r="QGB457" s="571"/>
      <c r="QGC457" s="571"/>
      <c r="QGD457" s="571"/>
      <c r="QGE457" s="571"/>
      <c r="QGF457" s="571"/>
      <c r="QGG457" s="571"/>
      <c r="QGH457" s="571"/>
      <c r="QGI457" s="571"/>
      <c r="QGJ457" s="571"/>
      <c r="QGK457" s="571"/>
      <c r="QGL457" s="571"/>
      <c r="QGM457" s="571"/>
      <c r="QGN457" s="571"/>
      <c r="QGO457" s="571"/>
      <c r="QGP457" s="571"/>
      <c r="QGQ457" s="571"/>
      <c r="QGR457" s="571"/>
      <c r="QGS457" s="571"/>
      <c r="QGT457" s="571"/>
      <c r="QGU457" s="571"/>
      <c r="QGV457" s="571"/>
      <c r="QGW457" s="571"/>
      <c r="QGX457" s="571"/>
      <c r="QGY457" s="571"/>
      <c r="QGZ457" s="571"/>
      <c r="QHA457" s="571"/>
      <c r="QHB457" s="571"/>
      <c r="QHC457" s="571"/>
      <c r="QHD457" s="571"/>
      <c r="QHE457" s="571"/>
      <c r="QHF457" s="571"/>
      <c r="QHG457" s="571"/>
      <c r="QHH457" s="571"/>
      <c r="QHI457" s="571"/>
      <c r="QHJ457" s="571"/>
      <c r="QHK457" s="571"/>
      <c r="QHL457" s="571"/>
      <c r="QHM457" s="571"/>
      <c r="QHN457" s="571"/>
      <c r="QHO457" s="571"/>
      <c r="QHP457" s="571"/>
      <c r="QHQ457" s="571"/>
      <c r="QHR457" s="571"/>
      <c r="QHS457" s="571"/>
      <c r="QHT457" s="571"/>
      <c r="QHU457" s="571"/>
      <c r="QHV457" s="571"/>
      <c r="QHW457" s="571"/>
      <c r="QHX457" s="571"/>
      <c r="QHY457" s="571"/>
      <c r="QHZ457" s="571"/>
      <c r="QIA457" s="571"/>
      <c r="QIB457" s="571"/>
      <c r="QIC457" s="571"/>
      <c r="QID457" s="571"/>
      <c r="QIE457" s="571"/>
      <c r="QIF457" s="571"/>
      <c r="QIG457" s="571"/>
      <c r="QIH457" s="571"/>
      <c r="QII457" s="571"/>
      <c r="QIJ457" s="571"/>
      <c r="QIK457" s="571"/>
      <c r="QIL457" s="571"/>
      <c r="QIM457" s="571"/>
      <c r="QIN457" s="571"/>
      <c r="QIO457" s="571"/>
      <c r="QIP457" s="571"/>
      <c r="QIQ457" s="571"/>
      <c r="QIR457" s="571"/>
      <c r="QIS457" s="571"/>
      <c r="QIT457" s="571"/>
      <c r="QIU457" s="571"/>
      <c r="QIV457" s="571"/>
      <c r="QIW457" s="571"/>
      <c r="QIX457" s="571"/>
      <c r="QIY457" s="571"/>
      <c r="QIZ457" s="571"/>
      <c r="QJA457" s="571"/>
      <c r="QJB457" s="571"/>
      <c r="QJC457" s="571"/>
      <c r="QJD457" s="571"/>
      <c r="QJE457" s="571"/>
      <c r="QJF457" s="571"/>
      <c r="QJG457" s="571"/>
      <c r="QJH457" s="571"/>
      <c r="QJI457" s="571"/>
      <c r="QJJ457" s="571"/>
      <c r="QJK457" s="571"/>
      <c r="QJL457" s="571"/>
      <c r="QJM457" s="571"/>
      <c r="QJN457" s="571"/>
      <c r="QJO457" s="571"/>
      <c r="QJP457" s="571"/>
      <c r="QJQ457" s="571"/>
      <c r="QJR457" s="571"/>
      <c r="QJS457" s="571"/>
      <c r="QJT457" s="571"/>
      <c r="QJU457" s="571"/>
      <c r="QJV457" s="571"/>
      <c r="QJW457" s="571"/>
      <c r="QJX457" s="571"/>
      <c r="QJY457" s="571"/>
      <c r="QJZ457" s="571"/>
      <c r="QKA457" s="571"/>
      <c r="QKB457" s="571"/>
      <c r="QKE457" s="571"/>
      <c r="QKF457" s="571"/>
      <c r="QKG457" s="571"/>
      <c r="QKH457" s="571"/>
      <c r="QKI457" s="571"/>
      <c r="QKJ457" s="571"/>
      <c r="QKK457" s="571"/>
      <c r="QKL457" s="571"/>
      <c r="QKM457" s="571"/>
      <c r="QKN457" s="571"/>
      <c r="QKO457" s="571"/>
      <c r="QKP457" s="571"/>
      <c r="QKQ457" s="571"/>
      <c r="QKR457" s="571"/>
      <c r="QKS457" s="571"/>
      <c r="QKT457" s="571"/>
      <c r="QKU457" s="571"/>
      <c r="QKV457" s="571"/>
      <c r="QKW457" s="571"/>
      <c r="QKX457" s="571"/>
      <c r="QKY457" s="571"/>
      <c r="QKZ457" s="571"/>
      <c r="QLA457" s="571"/>
      <c r="QLB457" s="571"/>
      <c r="QLC457" s="571"/>
      <c r="QLD457" s="571"/>
      <c r="QLE457" s="571"/>
      <c r="QLF457" s="571"/>
      <c r="QLG457" s="571"/>
      <c r="QLH457" s="571"/>
      <c r="QLI457" s="571"/>
      <c r="QLJ457" s="571"/>
      <c r="QLK457" s="571"/>
      <c r="QLL457" s="571"/>
      <c r="QLM457" s="571"/>
      <c r="QLN457" s="571"/>
      <c r="QLO457" s="571"/>
      <c r="QLP457" s="571"/>
      <c r="QLQ457" s="571"/>
      <c r="QLR457" s="571"/>
      <c r="QLS457" s="571"/>
      <c r="QLT457" s="571"/>
      <c r="QLU457" s="571"/>
      <c r="QLV457" s="571"/>
      <c r="QLW457" s="571"/>
      <c r="QLX457" s="571"/>
      <c r="QLY457" s="571"/>
      <c r="QLZ457" s="571"/>
      <c r="QMA457" s="571"/>
      <c r="QMB457" s="571"/>
      <c r="QMC457" s="571"/>
      <c r="QMD457" s="571"/>
      <c r="QME457" s="571"/>
      <c r="QMF457" s="571"/>
      <c r="QMG457" s="571"/>
      <c r="QMH457" s="571"/>
      <c r="QMI457" s="571"/>
      <c r="QMJ457" s="571"/>
      <c r="QMK457" s="571"/>
      <c r="QML457" s="571"/>
      <c r="QMM457" s="571"/>
      <c r="QMN457" s="571"/>
      <c r="QMO457" s="571"/>
      <c r="QMP457" s="571"/>
      <c r="QMQ457" s="571"/>
      <c r="QMR457" s="571"/>
      <c r="QMS457" s="571"/>
      <c r="QMT457" s="571"/>
      <c r="QMU457" s="571"/>
      <c r="QMV457" s="571"/>
      <c r="QMW457" s="571"/>
      <c r="QMX457" s="571"/>
      <c r="QMY457" s="571"/>
      <c r="QMZ457" s="571"/>
      <c r="QNA457" s="571"/>
      <c r="QNB457" s="571"/>
      <c r="QNC457" s="571"/>
      <c r="QND457" s="571"/>
      <c r="QNE457" s="571"/>
      <c r="QNF457" s="571"/>
      <c r="QNG457" s="571"/>
      <c r="QNH457" s="571"/>
      <c r="QNI457" s="571"/>
      <c r="QNJ457" s="571"/>
      <c r="QNK457" s="571"/>
      <c r="QNL457" s="571"/>
      <c r="QNM457" s="571"/>
      <c r="QNN457" s="571"/>
      <c r="QNO457" s="571"/>
      <c r="QNP457" s="571"/>
      <c r="QNQ457" s="571"/>
      <c r="QNR457" s="571"/>
      <c r="QNS457" s="571"/>
      <c r="QNT457" s="571"/>
      <c r="QNU457" s="571"/>
      <c r="QNV457" s="571"/>
      <c r="QNW457" s="571"/>
      <c r="QNX457" s="571"/>
      <c r="QNY457" s="571"/>
      <c r="QNZ457" s="571"/>
      <c r="QOA457" s="571"/>
      <c r="QOB457" s="571"/>
      <c r="QOC457" s="571"/>
      <c r="QOD457" s="571"/>
      <c r="QOE457" s="571"/>
      <c r="QOF457" s="571"/>
      <c r="QOG457" s="571"/>
      <c r="QOH457" s="571"/>
      <c r="QOI457" s="571"/>
      <c r="QOJ457" s="571"/>
      <c r="QOK457" s="571"/>
      <c r="QOL457" s="571"/>
      <c r="QOM457" s="571"/>
      <c r="QON457" s="571"/>
      <c r="QOO457" s="571"/>
      <c r="QOP457" s="571"/>
      <c r="QOQ457" s="571"/>
      <c r="QOR457" s="571"/>
      <c r="QOS457" s="571"/>
      <c r="QOT457" s="571"/>
      <c r="QOU457" s="571"/>
      <c r="QOV457" s="571"/>
      <c r="QOW457" s="571"/>
      <c r="QOX457" s="571"/>
      <c r="QOY457" s="571"/>
      <c r="QOZ457" s="571"/>
      <c r="QPA457" s="571"/>
      <c r="QPB457" s="571"/>
      <c r="QPC457" s="571"/>
      <c r="QPD457" s="571"/>
      <c r="QPE457" s="571"/>
      <c r="QPF457" s="571"/>
      <c r="QPG457" s="571"/>
      <c r="QPH457" s="571"/>
      <c r="QPI457" s="571"/>
      <c r="QPJ457" s="571"/>
      <c r="QPK457" s="571"/>
      <c r="QPL457" s="571"/>
      <c r="QPM457" s="571"/>
      <c r="QPN457" s="571"/>
      <c r="QPO457" s="571"/>
      <c r="QPP457" s="571"/>
      <c r="QPQ457" s="571"/>
      <c r="QPR457" s="571"/>
      <c r="QPS457" s="571"/>
      <c r="QPT457" s="571"/>
      <c r="QPU457" s="571"/>
      <c r="QPV457" s="571"/>
      <c r="QPW457" s="571"/>
      <c r="QPX457" s="571"/>
      <c r="QPY457" s="571"/>
      <c r="QPZ457" s="571"/>
      <c r="QQA457" s="571"/>
      <c r="QQB457" s="571"/>
      <c r="QQC457" s="571"/>
      <c r="QQD457" s="571"/>
      <c r="QQE457" s="571"/>
      <c r="QQF457" s="571"/>
      <c r="QQG457" s="571"/>
      <c r="QQH457" s="571"/>
      <c r="QQI457" s="571"/>
      <c r="QQJ457" s="571"/>
      <c r="QQK457" s="571"/>
      <c r="QQL457" s="571"/>
      <c r="QQM457" s="571"/>
      <c r="QQN457" s="571"/>
      <c r="QQO457" s="571"/>
      <c r="QQP457" s="571"/>
      <c r="QQQ457" s="571"/>
      <c r="QQR457" s="571"/>
      <c r="QQS457" s="571"/>
      <c r="QQT457" s="571"/>
      <c r="QQU457" s="571"/>
      <c r="QQV457" s="571"/>
      <c r="QQW457" s="571"/>
      <c r="QQX457" s="571"/>
      <c r="QQY457" s="571"/>
      <c r="QQZ457" s="571"/>
      <c r="QRA457" s="571"/>
      <c r="QRB457" s="571"/>
      <c r="QRC457" s="571"/>
      <c r="QRD457" s="571"/>
      <c r="QRE457" s="571"/>
      <c r="QRF457" s="571"/>
      <c r="QRG457" s="571"/>
      <c r="QRH457" s="571"/>
      <c r="QRI457" s="571"/>
      <c r="QRJ457" s="571"/>
      <c r="QRK457" s="571"/>
      <c r="QRL457" s="571"/>
      <c r="QRM457" s="571"/>
      <c r="QRN457" s="571"/>
      <c r="QRO457" s="571"/>
      <c r="QRP457" s="571"/>
      <c r="QRQ457" s="571"/>
      <c r="QRR457" s="571"/>
      <c r="QRS457" s="571"/>
      <c r="QRT457" s="571"/>
      <c r="QRU457" s="571"/>
      <c r="QRV457" s="571"/>
      <c r="QRW457" s="571"/>
      <c r="QRX457" s="571"/>
      <c r="QRY457" s="571"/>
      <c r="QRZ457" s="571"/>
      <c r="QSA457" s="571"/>
      <c r="QSB457" s="571"/>
      <c r="QSC457" s="571"/>
      <c r="QSD457" s="571"/>
      <c r="QSE457" s="571"/>
      <c r="QSF457" s="571"/>
      <c r="QSG457" s="571"/>
      <c r="QSH457" s="571"/>
      <c r="QSI457" s="571"/>
      <c r="QSJ457" s="571"/>
      <c r="QSK457" s="571"/>
      <c r="QSL457" s="571"/>
      <c r="QSM457" s="571"/>
      <c r="QSN457" s="571"/>
      <c r="QSO457" s="571"/>
      <c r="QSP457" s="571"/>
      <c r="QSQ457" s="571"/>
      <c r="QSR457" s="571"/>
      <c r="QSS457" s="571"/>
      <c r="QST457" s="571"/>
      <c r="QSU457" s="571"/>
      <c r="QSV457" s="571"/>
      <c r="QSW457" s="571"/>
      <c r="QSX457" s="571"/>
      <c r="QSY457" s="571"/>
      <c r="QSZ457" s="571"/>
      <c r="QTA457" s="571"/>
      <c r="QTB457" s="571"/>
      <c r="QTC457" s="571"/>
      <c r="QTD457" s="571"/>
      <c r="QTE457" s="571"/>
      <c r="QTF457" s="571"/>
      <c r="QTG457" s="571"/>
      <c r="QTH457" s="571"/>
      <c r="QTI457" s="571"/>
      <c r="QTJ457" s="571"/>
      <c r="QTK457" s="571"/>
      <c r="QTL457" s="571"/>
      <c r="QTM457" s="571"/>
      <c r="QTN457" s="571"/>
      <c r="QTO457" s="571"/>
      <c r="QTP457" s="571"/>
      <c r="QTQ457" s="571"/>
      <c r="QTR457" s="571"/>
      <c r="QTS457" s="571"/>
      <c r="QTT457" s="571"/>
      <c r="QTU457" s="571"/>
      <c r="QTV457" s="571"/>
      <c r="QTW457" s="571"/>
      <c r="QTX457" s="571"/>
      <c r="QUA457" s="571"/>
      <c r="QUB457" s="571"/>
      <c r="QUC457" s="571"/>
      <c r="QUD457" s="571"/>
      <c r="QUE457" s="571"/>
      <c r="QUF457" s="571"/>
      <c r="QUG457" s="571"/>
      <c r="QUH457" s="571"/>
      <c r="QUI457" s="571"/>
      <c r="QUJ457" s="571"/>
      <c r="QUK457" s="571"/>
      <c r="QUL457" s="571"/>
      <c r="QUM457" s="571"/>
      <c r="QUN457" s="571"/>
      <c r="QUO457" s="571"/>
      <c r="QUP457" s="571"/>
      <c r="QUQ457" s="571"/>
      <c r="QUR457" s="571"/>
      <c r="QUS457" s="571"/>
      <c r="QUT457" s="571"/>
      <c r="QUU457" s="571"/>
      <c r="QUV457" s="571"/>
      <c r="QUW457" s="571"/>
      <c r="QUX457" s="571"/>
      <c r="QUY457" s="571"/>
      <c r="QUZ457" s="571"/>
      <c r="QVA457" s="571"/>
      <c r="QVB457" s="571"/>
      <c r="QVC457" s="571"/>
      <c r="QVD457" s="571"/>
      <c r="QVE457" s="571"/>
      <c r="QVF457" s="571"/>
      <c r="QVG457" s="571"/>
      <c r="QVH457" s="571"/>
      <c r="QVI457" s="571"/>
      <c r="QVJ457" s="571"/>
      <c r="QVK457" s="571"/>
      <c r="QVL457" s="571"/>
      <c r="QVM457" s="571"/>
      <c r="QVN457" s="571"/>
      <c r="QVO457" s="571"/>
      <c r="QVP457" s="571"/>
      <c r="QVQ457" s="571"/>
      <c r="QVR457" s="571"/>
      <c r="QVS457" s="571"/>
      <c r="QVT457" s="571"/>
      <c r="QVU457" s="571"/>
      <c r="QVV457" s="571"/>
      <c r="QVW457" s="571"/>
      <c r="QVX457" s="571"/>
      <c r="QVY457" s="571"/>
      <c r="QVZ457" s="571"/>
      <c r="QWA457" s="571"/>
      <c r="QWB457" s="571"/>
      <c r="QWC457" s="571"/>
      <c r="QWD457" s="571"/>
      <c r="QWE457" s="571"/>
      <c r="QWF457" s="571"/>
      <c r="QWG457" s="571"/>
      <c r="QWH457" s="571"/>
      <c r="QWI457" s="571"/>
      <c r="QWJ457" s="571"/>
      <c r="QWK457" s="571"/>
      <c r="QWL457" s="571"/>
      <c r="QWM457" s="571"/>
      <c r="QWN457" s="571"/>
      <c r="QWO457" s="571"/>
      <c r="QWP457" s="571"/>
      <c r="QWQ457" s="571"/>
      <c r="QWR457" s="571"/>
      <c r="QWS457" s="571"/>
      <c r="QWT457" s="571"/>
      <c r="QWU457" s="571"/>
      <c r="QWV457" s="571"/>
      <c r="QWW457" s="571"/>
      <c r="QWX457" s="571"/>
      <c r="QWY457" s="571"/>
      <c r="QWZ457" s="571"/>
      <c r="QXA457" s="571"/>
      <c r="QXB457" s="571"/>
      <c r="QXC457" s="571"/>
      <c r="QXD457" s="571"/>
      <c r="QXE457" s="571"/>
      <c r="QXF457" s="571"/>
      <c r="QXG457" s="571"/>
      <c r="QXH457" s="571"/>
      <c r="QXI457" s="571"/>
      <c r="QXJ457" s="571"/>
      <c r="QXK457" s="571"/>
      <c r="QXL457" s="571"/>
      <c r="QXM457" s="571"/>
      <c r="QXN457" s="571"/>
      <c r="QXO457" s="571"/>
      <c r="QXP457" s="571"/>
      <c r="QXQ457" s="571"/>
      <c r="QXR457" s="571"/>
      <c r="QXS457" s="571"/>
      <c r="QXT457" s="571"/>
      <c r="QXU457" s="571"/>
      <c r="QXV457" s="571"/>
      <c r="QXW457" s="571"/>
      <c r="QXX457" s="571"/>
      <c r="QXY457" s="571"/>
      <c r="QXZ457" s="571"/>
      <c r="QYA457" s="571"/>
      <c r="QYB457" s="571"/>
      <c r="QYC457" s="571"/>
      <c r="QYD457" s="571"/>
      <c r="QYE457" s="571"/>
      <c r="QYF457" s="571"/>
      <c r="QYG457" s="571"/>
      <c r="QYH457" s="571"/>
      <c r="QYI457" s="571"/>
      <c r="QYJ457" s="571"/>
      <c r="QYK457" s="571"/>
      <c r="QYL457" s="571"/>
      <c r="QYM457" s="571"/>
      <c r="QYN457" s="571"/>
      <c r="QYO457" s="571"/>
      <c r="QYP457" s="571"/>
      <c r="QYQ457" s="571"/>
      <c r="QYR457" s="571"/>
      <c r="QYS457" s="571"/>
      <c r="QYT457" s="571"/>
      <c r="QYU457" s="571"/>
      <c r="QYV457" s="571"/>
      <c r="QYW457" s="571"/>
      <c r="QYX457" s="571"/>
      <c r="QYY457" s="571"/>
      <c r="QYZ457" s="571"/>
      <c r="QZA457" s="571"/>
      <c r="QZB457" s="571"/>
      <c r="QZC457" s="571"/>
      <c r="QZD457" s="571"/>
      <c r="QZE457" s="571"/>
      <c r="QZF457" s="571"/>
      <c r="QZG457" s="571"/>
      <c r="QZH457" s="571"/>
      <c r="QZI457" s="571"/>
      <c r="QZJ457" s="571"/>
      <c r="QZK457" s="571"/>
      <c r="QZL457" s="571"/>
      <c r="QZM457" s="571"/>
      <c r="QZN457" s="571"/>
      <c r="QZO457" s="571"/>
      <c r="QZP457" s="571"/>
      <c r="QZQ457" s="571"/>
      <c r="QZR457" s="571"/>
      <c r="QZS457" s="571"/>
      <c r="QZT457" s="571"/>
      <c r="QZU457" s="571"/>
      <c r="QZV457" s="571"/>
      <c r="QZW457" s="571"/>
      <c r="QZX457" s="571"/>
      <c r="QZY457" s="571"/>
      <c r="QZZ457" s="571"/>
      <c r="RAA457" s="571"/>
      <c r="RAB457" s="571"/>
      <c r="RAC457" s="571"/>
      <c r="RAD457" s="571"/>
      <c r="RAE457" s="571"/>
      <c r="RAF457" s="571"/>
      <c r="RAG457" s="571"/>
      <c r="RAH457" s="571"/>
      <c r="RAI457" s="571"/>
      <c r="RAJ457" s="571"/>
      <c r="RAK457" s="571"/>
      <c r="RAL457" s="571"/>
      <c r="RAM457" s="571"/>
      <c r="RAN457" s="571"/>
      <c r="RAO457" s="571"/>
      <c r="RAP457" s="571"/>
      <c r="RAQ457" s="571"/>
      <c r="RAR457" s="571"/>
      <c r="RAS457" s="571"/>
      <c r="RAT457" s="571"/>
      <c r="RAU457" s="571"/>
      <c r="RAV457" s="571"/>
      <c r="RAW457" s="571"/>
      <c r="RAX457" s="571"/>
      <c r="RAY457" s="571"/>
      <c r="RAZ457" s="571"/>
      <c r="RBA457" s="571"/>
      <c r="RBB457" s="571"/>
      <c r="RBC457" s="571"/>
      <c r="RBD457" s="571"/>
      <c r="RBE457" s="571"/>
      <c r="RBF457" s="571"/>
      <c r="RBG457" s="571"/>
      <c r="RBH457" s="571"/>
      <c r="RBI457" s="571"/>
      <c r="RBJ457" s="571"/>
      <c r="RBK457" s="571"/>
      <c r="RBL457" s="571"/>
      <c r="RBM457" s="571"/>
      <c r="RBN457" s="571"/>
      <c r="RBO457" s="571"/>
      <c r="RBP457" s="571"/>
      <c r="RBQ457" s="571"/>
      <c r="RBR457" s="571"/>
      <c r="RBS457" s="571"/>
      <c r="RBT457" s="571"/>
      <c r="RBU457" s="571"/>
      <c r="RBV457" s="571"/>
      <c r="RBW457" s="571"/>
      <c r="RBX457" s="571"/>
      <c r="RBY457" s="571"/>
      <c r="RBZ457" s="571"/>
      <c r="RCA457" s="571"/>
      <c r="RCB457" s="571"/>
      <c r="RCC457" s="571"/>
      <c r="RCD457" s="571"/>
      <c r="RCE457" s="571"/>
      <c r="RCF457" s="571"/>
      <c r="RCG457" s="571"/>
      <c r="RCH457" s="571"/>
      <c r="RCI457" s="571"/>
      <c r="RCJ457" s="571"/>
      <c r="RCK457" s="571"/>
      <c r="RCL457" s="571"/>
      <c r="RCM457" s="571"/>
      <c r="RCN457" s="571"/>
      <c r="RCO457" s="571"/>
      <c r="RCP457" s="571"/>
      <c r="RCQ457" s="571"/>
      <c r="RCR457" s="571"/>
      <c r="RCS457" s="571"/>
      <c r="RCT457" s="571"/>
      <c r="RCU457" s="571"/>
      <c r="RCV457" s="571"/>
      <c r="RCW457" s="571"/>
      <c r="RCX457" s="571"/>
      <c r="RCY457" s="571"/>
      <c r="RCZ457" s="571"/>
      <c r="RDA457" s="571"/>
      <c r="RDB457" s="571"/>
      <c r="RDC457" s="571"/>
      <c r="RDD457" s="571"/>
      <c r="RDE457" s="571"/>
      <c r="RDF457" s="571"/>
      <c r="RDG457" s="571"/>
      <c r="RDH457" s="571"/>
      <c r="RDI457" s="571"/>
      <c r="RDJ457" s="571"/>
      <c r="RDK457" s="571"/>
      <c r="RDL457" s="571"/>
      <c r="RDM457" s="571"/>
      <c r="RDN457" s="571"/>
      <c r="RDO457" s="571"/>
      <c r="RDP457" s="571"/>
      <c r="RDQ457" s="571"/>
      <c r="RDR457" s="571"/>
      <c r="RDS457" s="571"/>
      <c r="RDT457" s="571"/>
      <c r="RDW457" s="571"/>
      <c r="RDX457" s="571"/>
      <c r="RDY457" s="571"/>
      <c r="RDZ457" s="571"/>
      <c r="REA457" s="571"/>
      <c r="REB457" s="571"/>
      <c r="REC457" s="571"/>
      <c r="RED457" s="571"/>
      <c r="REE457" s="571"/>
      <c r="REF457" s="571"/>
      <c r="REG457" s="571"/>
      <c r="REH457" s="571"/>
      <c r="REI457" s="571"/>
      <c r="REJ457" s="571"/>
      <c r="REK457" s="571"/>
      <c r="REL457" s="571"/>
      <c r="REM457" s="571"/>
      <c r="REN457" s="571"/>
      <c r="REO457" s="571"/>
      <c r="REP457" s="571"/>
      <c r="REQ457" s="571"/>
      <c r="RER457" s="571"/>
      <c r="RES457" s="571"/>
      <c r="RET457" s="571"/>
      <c r="REU457" s="571"/>
      <c r="REV457" s="571"/>
      <c r="REW457" s="571"/>
      <c r="REX457" s="571"/>
      <c r="REY457" s="571"/>
      <c r="REZ457" s="571"/>
      <c r="RFA457" s="571"/>
      <c r="RFB457" s="571"/>
      <c r="RFC457" s="571"/>
      <c r="RFD457" s="571"/>
      <c r="RFE457" s="571"/>
      <c r="RFF457" s="571"/>
      <c r="RFG457" s="571"/>
      <c r="RFH457" s="571"/>
      <c r="RFI457" s="571"/>
      <c r="RFJ457" s="571"/>
      <c r="RFK457" s="571"/>
      <c r="RFL457" s="571"/>
      <c r="RFM457" s="571"/>
      <c r="RFN457" s="571"/>
      <c r="RFO457" s="571"/>
      <c r="RFP457" s="571"/>
      <c r="RFQ457" s="571"/>
      <c r="RFR457" s="571"/>
      <c r="RFS457" s="571"/>
      <c r="RFT457" s="571"/>
      <c r="RFU457" s="571"/>
      <c r="RFV457" s="571"/>
      <c r="RFW457" s="571"/>
      <c r="RFX457" s="571"/>
      <c r="RFY457" s="571"/>
      <c r="RFZ457" s="571"/>
      <c r="RGA457" s="571"/>
      <c r="RGB457" s="571"/>
      <c r="RGC457" s="571"/>
      <c r="RGD457" s="571"/>
      <c r="RGE457" s="571"/>
      <c r="RGF457" s="571"/>
      <c r="RGG457" s="571"/>
      <c r="RGH457" s="571"/>
      <c r="RGI457" s="571"/>
      <c r="RGJ457" s="571"/>
      <c r="RGK457" s="571"/>
      <c r="RGL457" s="571"/>
      <c r="RGM457" s="571"/>
      <c r="RGN457" s="571"/>
      <c r="RGO457" s="571"/>
      <c r="RGP457" s="571"/>
      <c r="RGQ457" s="571"/>
      <c r="RGR457" s="571"/>
      <c r="RGS457" s="571"/>
      <c r="RGT457" s="571"/>
      <c r="RGU457" s="571"/>
      <c r="RGV457" s="571"/>
      <c r="RGW457" s="571"/>
      <c r="RGX457" s="571"/>
      <c r="RGY457" s="571"/>
      <c r="RGZ457" s="571"/>
      <c r="RHA457" s="571"/>
      <c r="RHB457" s="571"/>
      <c r="RHC457" s="571"/>
      <c r="RHD457" s="571"/>
      <c r="RHE457" s="571"/>
      <c r="RHF457" s="571"/>
      <c r="RHG457" s="571"/>
      <c r="RHH457" s="571"/>
      <c r="RHI457" s="571"/>
      <c r="RHJ457" s="571"/>
      <c r="RHK457" s="571"/>
      <c r="RHL457" s="571"/>
      <c r="RHM457" s="571"/>
      <c r="RHN457" s="571"/>
      <c r="RHO457" s="571"/>
      <c r="RHP457" s="571"/>
      <c r="RHQ457" s="571"/>
      <c r="RHR457" s="571"/>
      <c r="RHS457" s="571"/>
      <c r="RHT457" s="571"/>
      <c r="RHU457" s="571"/>
      <c r="RHV457" s="571"/>
      <c r="RHW457" s="571"/>
      <c r="RHX457" s="571"/>
      <c r="RHY457" s="571"/>
      <c r="RHZ457" s="571"/>
      <c r="RIA457" s="571"/>
      <c r="RIB457" s="571"/>
      <c r="RIC457" s="571"/>
      <c r="RID457" s="571"/>
      <c r="RIE457" s="571"/>
      <c r="RIF457" s="571"/>
      <c r="RIG457" s="571"/>
      <c r="RIH457" s="571"/>
      <c r="RII457" s="571"/>
      <c r="RIJ457" s="571"/>
      <c r="RIK457" s="571"/>
      <c r="RIL457" s="571"/>
      <c r="RIM457" s="571"/>
      <c r="RIN457" s="571"/>
      <c r="RIO457" s="571"/>
      <c r="RIP457" s="571"/>
      <c r="RIQ457" s="571"/>
      <c r="RIR457" s="571"/>
      <c r="RIS457" s="571"/>
      <c r="RIT457" s="571"/>
      <c r="RIU457" s="571"/>
      <c r="RIV457" s="571"/>
      <c r="RIW457" s="571"/>
      <c r="RIX457" s="571"/>
      <c r="RIY457" s="571"/>
      <c r="RIZ457" s="571"/>
      <c r="RJA457" s="571"/>
      <c r="RJB457" s="571"/>
      <c r="RJC457" s="571"/>
      <c r="RJD457" s="571"/>
      <c r="RJE457" s="571"/>
      <c r="RJF457" s="571"/>
      <c r="RJG457" s="571"/>
      <c r="RJH457" s="571"/>
      <c r="RJI457" s="571"/>
      <c r="RJJ457" s="571"/>
      <c r="RJK457" s="571"/>
      <c r="RJL457" s="571"/>
      <c r="RJM457" s="571"/>
      <c r="RJN457" s="571"/>
      <c r="RJO457" s="571"/>
      <c r="RJP457" s="571"/>
      <c r="RJQ457" s="571"/>
      <c r="RJR457" s="571"/>
      <c r="RJS457" s="571"/>
      <c r="RJT457" s="571"/>
      <c r="RJU457" s="571"/>
      <c r="RJV457" s="571"/>
      <c r="RJW457" s="571"/>
      <c r="RJX457" s="571"/>
      <c r="RJY457" s="571"/>
      <c r="RJZ457" s="571"/>
      <c r="RKA457" s="571"/>
      <c r="RKB457" s="571"/>
      <c r="RKC457" s="571"/>
      <c r="RKD457" s="571"/>
      <c r="RKE457" s="571"/>
      <c r="RKF457" s="571"/>
      <c r="RKG457" s="571"/>
      <c r="RKH457" s="571"/>
      <c r="RKI457" s="571"/>
      <c r="RKJ457" s="571"/>
      <c r="RKK457" s="571"/>
      <c r="RKL457" s="571"/>
      <c r="RKM457" s="571"/>
      <c r="RKN457" s="571"/>
      <c r="RKO457" s="571"/>
      <c r="RKP457" s="571"/>
      <c r="RKQ457" s="571"/>
      <c r="RKR457" s="571"/>
      <c r="RKS457" s="571"/>
      <c r="RKT457" s="571"/>
      <c r="RKU457" s="571"/>
      <c r="RKV457" s="571"/>
      <c r="RKW457" s="571"/>
      <c r="RKX457" s="571"/>
      <c r="RKY457" s="571"/>
      <c r="RKZ457" s="571"/>
      <c r="RLA457" s="571"/>
      <c r="RLB457" s="571"/>
      <c r="RLC457" s="571"/>
      <c r="RLD457" s="571"/>
      <c r="RLE457" s="571"/>
      <c r="RLF457" s="571"/>
      <c r="RLG457" s="571"/>
      <c r="RLH457" s="571"/>
      <c r="RLI457" s="571"/>
      <c r="RLJ457" s="571"/>
      <c r="RLK457" s="571"/>
      <c r="RLL457" s="571"/>
      <c r="RLM457" s="571"/>
      <c r="RLN457" s="571"/>
      <c r="RLO457" s="571"/>
      <c r="RLP457" s="571"/>
      <c r="RLQ457" s="571"/>
      <c r="RLR457" s="571"/>
      <c r="RLS457" s="571"/>
      <c r="RLT457" s="571"/>
      <c r="RLU457" s="571"/>
      <c r="RLV457" s="571"/>
      <c r="RLW457" s="571"/>
      <c r="RLX457" s="571"/>
      <c r="RLY457" s="571"/>
      <c r="RLZ457" s="571"/>
      <c r="RMA457" s="571"/>
      <c r="RMB457" s="571"/>
      <c r="RMC457" s="571"/>
      <c r="RMD457" s="571"/>
      <c r="RME457" s="571"/>
      <c r="RMF457" s="571"/>
      <c r="RMG457" s="571"/>
      <c r="RMH457" s="571"/>
      <c r="RMI457" s="571"/>
      <c r="RMJ457" s="571"/>
      <c r="RMK457" s="571"/>
      <c r="RML457" s="571"/>
      <c r="RMM457" s="571"/>
      <c r="RMN457" s="571"/>
      <c r="RMO457" s="571"/>
      <c r="RMP457" s="571"/>
      <c r="RMQ457" s="571"/>
      <c r="RMR457" s="571"/>
      <c r="RMS457" s="571"/>
      <c r="RMT457" s="571"/>
      <c r="RMU457" s="571"/>
      <c r="RMV457" s="571"/>
      <c r="RMW457" s="571"/>
      <c r="RMX457" s="571"/>
      <c r="RMY457" s="571"/>
      <c r="RMZ457" s="571"/>
      <c r="RNA457" s="571"/>
      <c r="RNB457" s="571"/>
      <c r="RNC457" s="571"/>
      <c r="RND457" s="571"/>
      <c r="RNE457" s="571"/>
      <c r="RNF457" s="571"/>
      <c r="RNG457" s="571"/>
      <c r="RNH457" s="571"/>
      <c r="RNI457" s="571"/>
      <c r="RNJ457" s="571"/>
      <c r="RNK457" s="571"/>
      <c r="RNL457" s="571"/>
      <c r="RNM457" s="571"/>
      <c r="RNN457" s="571"/>
      <c r="RNO457" s="571"/>
      <c r="RNP457" s="571"/>
      <c r="RNS457" s="571"/>
      <c r="RNT457" s="571"/>
      <c r="RNU457" s="571"/>
      <c r="RNV457" s="571"/>
      <c r="RNW457" s="571"/>
      <c r="RNX457" s="571"/>
      <c r="RNY457" s="571"/>
      <c r="RNZ457" s="571"/>
      <c r="ROA457" s="571"/>
      <c r="ROB457" s="571"/>
      <c r="ROC457" s="571"/>
      <c r="ROD457" s="571"/>
      <c r="ROE457" s="571"/>
      <c r="ROF457" s="571"/>
      <c r="ROG457" s="571"/>
      <c r="ROH457" s="571"/>
      <c r="ROI457" s="571"/>
      <c r="ROJ457" s="571"/>
      <c r="ROK457" s="571"/>
      <c r="ROL457" s="571"/>
      <c r="ROM457" s="571"/>
      <c r="RON457" s="571"/>
      <c r="ROO457" s="571"/>
      <c r="ROP457" s="571"/>
      <c r="ROQ457" s="571"/>
      <c r="ROR457" s="571"/>
      <c r="ROS457" s="571"/>
      <c r="ROT457" s="571"/>
      <c r="ROU457" s="571"/>
      <c r="ROV457" s="571"/>
      <c r="ROW457" s="571"/>
      <c r="ROX457" s="571"/>
      <c r="ROY457" s="571"/>
      <c r="ROZ457" s="571"/>
      <c r="RPA457" s="571"/>
      <c r="RPB457" s="571"/>
      <c r="RPC457" s="571"/>
      <c r="RPD457" s="571"/>
      <c r="RPE457" s="571"/>
      <c r="RPF457" s="571"/>
      <c r="RPG457" s="571"/>
      <c r="RPH457" s="571"/>
      <c r="RPI457" s="571"/>
      <c r="RPJ457" s="571"/>
      <c r="RPK457" s="571"/>
      <c r="RPL457" s="571"/>
      <c r="RPM457" s="571"/>
      <c r="RPN457" s="571"/>
      <c r="RPO457" s="571"/>
      <c r="RPP457" s="571"/>
      <c r="RPQ457" s="571"/>
      <c r="RPR457" s="571"/>
      <c r="RPS457" s="571"/>
      <c r="RPT457" s="571"/>
      <c r="RPU457" s="571"/>
      <c r="RPV457" s="571"/>
      <c r="RPW457" s="571"/>
      <c r="RPX457" s="571"/>
      <c r="RPY457" s="571"/>
      <c r="RPZ457" s="571"/>
      <c r="RQA457" s="571"/>
      <c r="RQB457" s="571"/>
      <c r="RQC457" s="571"/>
      <c r="RQD457" s="571"/>
      <c r="RQE457" s="571"/>
      <c r="RQF457" s="571"/>
      <c r="RQG457" s="571"/>
      <c r="RQH457" s="571"/>
      <c r="RQI457" s="571"/>
      <c r="RQJ457" s="571"/>
      <c r="RQK457" s="571"/>
      <c r="RQL457" s="571"/>
      <c r="RQM457" s="571"/>
      <c r="RQN457" s="571"/>
      <c r="RQO457" s="571"/>
      <c r="RQP457" s="571"/>
      <c r="RQQ457" s="571"/>
      <c r="RQR457" s="571"/>
      <c r="RQS457" s="571"/>
      <c r="RQT457" s="571"/>
      <c r="RQU457" s="571"/>
      <c r="RQV457" s="571"/>
      <c r="RQW457" s="571"/>
      <c r="RQX457" s="571"/>
      <c r="RQY457" s="571"/>
      <c r="RQZ457" s="571"/>
      <c r="RRA457" s="571"/>
      <c r="RRB457" s="571"/>
      <c r="RRC457" s="571"/>
      <c r="RRD457" s="571"/>
      <c r="RRE457" s="571"/>
      <c r="RRF457" s="571"/>
      <c r="RRG457" s="571"/>
      <c r="RRH457" s="571"/>
      <c r="RRI457" s="571"/>
      <c r="RRJ457" s="571"/>
      <c r="RRK457" s="571"/>
      <c r="RRL457" s="571"/>
      <c r="RRM457" s="571"/>
      <c r="RRN457" s="571"/>
      <c r="RRO457" s="571"/>
      <c r="RRP457" s="571"/>
      <c r="RRQ457" s="571"/>
      <c r="RRR457" s="571"/>
      <c r="RRS457" s="571"/>
      <c r="RRT457" s="571"/>
      <c r="RRU457" s="571"/>
      <c r="RRV457" s="571"/>
      <c r="RRW457" s="571"/>
      <c r="RRX457" s="571"/>
      <c r="RRY457" s="571"/>
      <c r="RRZ457" s="571"/>
      <c r="RSA457" s="571"/>
      <c r="RSB457" s="571"/>
      <c r="RSC457" s="571"/>
      <c r="RSD457" s="571"/>
      <c r="RSE457" s="571"/>
      <c r="RSF457" s="571"/>
      <c r="RSG457" s="571"/>
      <c r="RSH457" s="571"/>
      <c r="RSI457" s="571"/>
      <c r="RSJ457" s="571"/>
      <c r="RSK457" s="571"/>
      <c r="RSL457" s="571"/>
      <c r="RSM457" s="571"/>
      <c r="RSN457" s="571"/>
      <c r="RSO457" s="571"/>
      <c r="RSP457" s="571"/>
      <c r="RSQ457" s="571"/>
      <c r="RSR457" s="571"/>
      <c r="RSS457" s="571"/>
      <c r="RST457" s="571"/>
      <c r="RSU457" s="571"/>
      <c r="RSV457" s="571"/>
      <c r="RSW457" s="571"/>
      <c r="RSX457" s="571"/>
      <c r="RSY457" s="571"/>
      <c r="RSZ457" s="571"/>
      <c r="RTA457" s="571"/>
      <c r="RTB457" s="571"/>
      <c r="RTC457" s="571"/>
      <c r="RTD457" s="571"/>
      <c r="RTE457" s="571"/>
      <c r="RTF457" s="571"/>
      <c r="RTG457" s="571"/>
      <c r="RTH457" s="571"/>
      <c r="RTI457" s="571"/>
      <c r="RTJ457" s="571"/>
      <c r="RTK457" s="571"/>
      <c r="RTL457" s="571"/>
      <c r="RTM457" s="571"/>
      <c r="RTN457" s="571"/>
      <c r="RTO457" s="571"/>
      <c r="RTP457" s="571"/>
      <c r="RTQ457" s="571"/>
      <c r="RTR457" s="571"/>
      <c r="RTS457" s="571"/>
      <c r="RTT457" s="571"/>
      <c r="RTU457" s="571"/>
      <c r="RTV457" s="571"/>
      <c r="RTW457" s="571"/>
      <c r="RTX457" s="571"/>
      <c r="RTY457" s="571"/>
      <c r="RTZ457" s="571"/>
      <c r="RUA457" s="571"/>
      <c r="RUB457" s="571"/>
      <c r="RUC457" s="571"/>
      <c r="RUD457" s="571"/>
      <c r="RUE457" s="571"/>
      <c r="RUF457" s="571"/>
      <c r="RUG457" s="571"/>
      <c r="RUH457" s="571"/>
      <c r="RUI457" s="571"/>
      <c r="RUJ457" s="571"/>
      <c r="RUK457" s="571"/>
      <c r="RUL457" s="571"/>
      <c r="RUM457" s="571"/>
      <c r="RUN457" s="571"/>
      <c r="RUO457" s="571"/>
      <c r="RUP457" s="571"/>
      <c r="RUQ457" s="571"/>
      <c r="RUR457" s="571"/>
      <c r="RUS457" s="571"/>
      <c r="RUT457" s="571"/>
      <c r="RUU457" s="571"/>
      <c r="RUV457" s="571"/>
      <c r="RUW457" s="571"/>
      <c r="RUX457" s="571"/>
      <c r="RUY457" s="571"/>
      <c r="RUZ457" s="571"/>
      <c r="RVA457" s="571"/>
      <c r="RVB457" s="571"/>
      <c r="RVC457" s="571"/>
      <c r="RVD457" s="571"/>
      <c r="RVE457" s="571"/>
      <c r="RVF457" s="571"/>
      <c r="RVG457" s="571"/>
      <c r="RVH457" s="571"/>
      <c r="RVI457" s="571"/>
      <c r="RVJ457" s="571"/>
      <c r="RVK457" s="571"/>
      <c r="RVL457" s="571"/>
      <c r="RVM457" s="571"/>
      <c r="RVN457" s="571"/>
      <c r="RVO457" s="571"/>
      <c r="RVP457" s="571"/>
      <c r="RVQ457" s="571"/>
      <c r="RVR457" s="571"/>
      <c r="RVS457" s="571"/>
      <c r="RVT457" s="571"/>
      <c r="RVU457" s="571"/>
      <c r="RVV457" s="571"/>
      <c r="RVW457" s="571"/>
      <c r="RVX457" s="571"/>
      <c r="RVY457" s="571"/>
      <c r="RVZ457" s="571"/>
      <c r="RWA457" s="571"/>
      <c r="RWB457" s="571"/>
      <c r="RWC457" s="571"/>
      <c r="RWD457" s="571"/>
      <c r="RWE457" s="571"/>
      <c r="RWF457" s="571"/>
      <c r="RWG457" s="571"/>
      <c r="RWH457" s="571"/>
      <c r="RWI457" s="571"/>
      <c r="RWJ457" s="571"/>
      <c r="RWK457" s="571"/>
      <c r="RWL457" s="571"/>
      <c r="RWM457" s="571"/>
      <c r="RWN457" s="571"/>
      <c r="RWO457" s="571"/>
      <c r="RWP457" s="571"/>
      <c r="RWQ457" s="571"/>
      <c r="RWR457" s="571"/>
      <c r="RWS457" s="571"/>
      <c r="RWT457" s="571"/>
      <c r="RWU457" s="571"/>
      <c r="RWV457" s="571"/>
      <c r="RWW457" s="571"/>
      <c r="RWX457" s="571"/>
      <c r="RWY457" s="571"/>
      <c r="RWZ457" s="571"/>
      <c r="RXA457" s="571"/>
      <c r="RXB457" s="571"/>
      <c r="RXC457" s="571"/>
      <c r="RXD457" s="571"/>
      <c r="RXE457" s="571"/>
      <c r="RXF457" s="571"/>
      <c r="RXG457" s="571"/>
      <c r="RXH457" s="571"/>
      <c r="RXI457" s="571"/>
      <c r="RXJ457" s="571"/>
      <c r="RXK457" s="571"/>
      <c r="RXL457" s="571"/>
      <c r="RXO457" s="571"/>
      <c r="RXP457" s="571"/>
      <c r="RXQ457" s="571"/>
      <c r="RXR457" s="571"/>
      <c r="RXS457" s="571"/>
      <c r="RXT457" s="571"/>
      <c r="RXU457" s="571"/>
      <c r="RXV457" s="571"/>
      <c r="RXW457" s="571"/>
      <c r="RXX457" s="571"/>
      <c r="RXY457" s="571"/>
      <c r="RXZ457" s="571"/>
      <c r="RYA457" s="571"/>
      <c r="RYB457" s="571"/>
      <c r="RYC457" s="571"/>
      <c r="RYD457" s="571"/>
      <c r="RYE457" s="571"/>
      <c r="RYF457" s="571"/>
      <c r="RYG457" s="571"/>
      <c r="RYH457" s="571"/>
      <c r="RYI457" s="571"/>
      <c r="RYJ457" s="571"/>
      <c r="RYK457" s="571"/>
      <c r="RYL457" s="571"/>
      <c r="RYM457" s="571"/>
      <c r="RYN457" s="571"/>
      <c r="RYO457" s="571"/>
      <c r="RYP457" s="571"/>
      <c r="RYQ457" s="571"/>
      <c r="RYR457" s="571"/>
      <c r="RYS457" s="571"/>
      <c r="RYT457" s="571"/>
      <c r="RYU457" s="571"/>
      <c r="RYV457" s="571"/>
      <c r="RYW457" s="571"/>
      <c r="RYX457" s="571"/>
      <c r="RYY457" s="571"/>
      <c r="RYZ457" s="571"/>
      <c r="RZA457" s="571"/>
      <c r="RZB457" s="571"/>
      <c r="RZC457" s="571"/>
      <c r="RZD457" s="571"/>
      <c r="RZE457" s="571"/>
      <c r="RZF457" s="571"/>
      <c r="RZG457" s="571"/>
      <c r="RZH457" s="571"/>
      <c r="RZI457" s="571"/>
      <c r="RZJ457" s="571"/>
      <c r="RZK457" s="571"/>
      <c r="RZL457" s="571"/>
      <c r="RZM457" s="571"/>
      <c r="RZN457" s="571"/>
      <c r="RZO457" s="571"/>
      <c r="RZP457" s="571"/>
      <c r="RZQ457" s="571"/>
      <c r="RZR457" s="571"/>
      <c r="RZS457" s="571"/>
      <c r="RZT457" s="571"/>
      <c r="RZU457" s="571"/>
      <c r="RZV457" s="571"/>
      <c r="RZW457" s="571"/>
      <c r="RZX457" s="571"/>
      <c r="RZY457" s="571"/>
      <c r="RZZ457" s="571"/>
      <c r="SAA457" s="571"/>
      <c r="SAB457" s="571"/>
      <c r="SAC457" s="571"/>
      <c r="SAD457" s="571"/>
      <c r="SAE457" s="571"/>
      <c r="SAF457" s="571"/>
      <c r="SAG457" s="571"/>
      <c r="SAH457" s="571"/>
      <c r="SAI457" s="571"/>
      <c r="SAJ457" s="571"/>
      <c r="SAK457" s="571"/>
      <c r="SAL457" s="571"/>
      <c r="SAM457" s="571"/>
      <c r="SAN457" s="571"/>
      <c r="SAO457" s="571"/>
      <c r="SAP457" s="571"/>
      <c r="SAQ457" s="571"/>
      <c r="SAR457" s="571"/>
      <c r="SAS457" s="571"/>
      <c r="SAT457" s="571"/>
      <c r="SAU457" s="571"/>
      <c r="SAV457" s="571"/>
      <c r="SAW457" s="571"/>
      <c r="SAX457" s="571"/>
      <c r="SAY457" s="571"/>
      <c r="SAZ457" s="571"/>
      <c r="SBA457" s="571"/>
      <c r="SBB457" s="571"/>
      <c r="SBC457" s="571"/>
      <c r="SBD457" s="571"/>
      <c r="SBE457" s="571"/>
      <c r="SBF457" s="571"/>
      <c r="SBG457" s="571"/>
      <c r="SBH457" s="571"/>
      <c r="SBI457" s="571"/>
      <c r="SBJ457" s="571"/>
      <c r="SBK457" s="571"/>
      <c r="SBL457" s="571"/>
      <c r="SBM457" s="571"/>
      <c r="SBN457" s="571"/>
      <c r="SBO457" s="571"/>
      <c r="SBP457" s="571"/>
      <c r="SBQ457" s="571"/>
      <c r="SBR457" s="571"/>
      <c r="SBS457" s="571"/>
      <c r="SBT457" s="571"/>
      <c r="SBU457" s="571"/>
      <c r="SBV457" s="571"/>
      <c r="SBW457" s="571"/>
      <c r="SBX457" s="571"/>
      <c r="SBY457" s="571"/>
      <c r="SBZ457" s="571"/>
      <c r="SCA457" s="571"/>
      <c r="SCB457" s="571"/>
      <c r="SCC457" s="571"/>
      <c r="SCD457" s="571"/>
      <c r="SCE457" s="571"/>
      <c r="SCF457" s="571"/>
      <c r="SCG457" s="571"/>
      <c r="SCH457" s="571"/>
      <c r="SCI457" s="571"/>
      <c r="SCJ457" s="571"/>
      <c r="SCK457" s="571"/>
      <c r="SCL457" s="571"/>
      <c r="SCM457" s="571"/>
      <c r="SCN457" s="571"/>
      <c r="SCO457" s="571"/>
      <c r="SCP457" s="571"/>
      <c r="SCQ457" s="571"/>
      <c r="SCR457" s="571"/>
      <c r="SCS457" s="571"/>
      <c r="SCT457" s="571"/>
      <c r="SCU457" s="571"/>
      <c r="SCV457" s="571"/>
      <c r="SCW457" s="571"/>
      <c r="SCX457" s="571"/>
      <c r="SCY457" s="571"/>
      <c r="SCZ457" s="571"/>
      <c r="SDA457" s="571"/>
      <c r="SDB457" s="571"/>
      <c r="SDC457" s="571"/>
      <c r="SDD457" s="571"/>
      <c r="SDE457" s="571"/>
      <c r="SDF457" s="571"/>
      <c r="SDG457" s="571"/>
      <c r="SDH457" s="571"/>
      <c r="SDI457" s="571"/>
      <c r="SDJ457" s="571"/>
      <c r="SDK457" s="571"/>
      <c r="SDL457" s="571"/>
      <c r="SDM457" s="571"/>
      <c r="SDN457" s="571"/>
      <c r="SDO457" s="571"/>
      <c r="SDP457" s="571"/>
      <c r="SDQ457" s="571"/>
      <c r="SDR457" s="571"/>
      <c r="SDS457" s="571"/>
      <c r="SDT457" s="571"/>
      <c r="SDU457" s="571"/>
      <c r="SDV457" s="571"/>
      <c r="SDW457" s="571"/>
      <c r="SDX457" s="571"/>
      <c r="SDY457" s="571"/>
      <c r="SDZ457" s="571"/>
      <c r="SEA457" s="571"/>
      <c r="SEB457" s="571"/>
      <c r="SEC457" s="571"/>
      <c r="SED457" s="571"/>
      <c r="SEE457" s="571"/>
      <c r="SEF457" s="571"/>
      <c r="SEG457" s="571"/>
      <c r="SEH457" s="571"/>
      <c r="SEI457" s="571"/>
      <c r="SEJ457" s="571"/>
      <c r="SEK457" s="571"/>
      <c r="SEL457" s="571"/>
      <c r="SEM457" s="571"/>
      <c r="SEN457" s="571"/>
      <c r="SEO457" s="571"/>
      <c r="SEP457" s="571"/>
      <c r="SEQ457" s="571"/>
      <c r="SER457" s="571"/>
      <c r="SES457" s="571"/>
      <c r="SET457" s="571"/>
      <c r="SEU457" s="571"/>
      <c r="SEV457" s="571"/>
      <c r="SEW457" s="571"/>
      <c r="SEX457" s="571"/>
      <c r="SEY457" s="571"/>
      <c r="SEZ457" s="571"/>
      <c r="SFA457" s="571"/>
      <c r="SFB457" s="571"/>
      <c r="SFC457" s="571"/>
      <c r="SFD457" s="571"/>
      <c r="SFE457" s="571"/>
      <c r="SFF457" s="571"/>
      <c r="SFG457" s="571"/>
      <c r="SFH457" s="571"/>
      <c r="SFI457" s="571"/>
      <c r="SFJ457" s="571"/>
      <c r="SFK457" s="571"/>
      <c r="SFL457" s="571"/>
      <c r="SFM457" s="571"/>
      <c r="SFN457" s="571"/>
      <c r="SFO457" s="571"/>
      <c r="SFP457" s="571"/>
      <c r="SFQ457" s="571"/>
      <c r="SFR457" s="571"/>
      <c r="SFS457" s="571"/>
      <c r="SFT457" s="571"/>
      <c r="SFU457" s="571"/>
      <c r="SFV457" s="571"/>
      <c r="SFW457" s="571"/>
      <c r="SFX457" s="571"/>
      <c r="SFY457" s="571"/>
      <c r="SFZ457" s="571"/>
      <c r="SGA457" s="571"/>
      <c r="SGB457" s="571"/>
      <c r="SGC457" s="571"/>
      <c r="SGD457" s="571"/>
      <c r="SGE457" s="571"/>
      <c r="SGF457" s="571"/>
      <c r="SGG457" s="571"/>
      <c r="SGH457" s="571"/>
      <c r="SGI457" s="571"/>
      <c r="SGJ457" s="571"/>
      <c r="SGK457" s="571"/>
      <c r="SGL457" s="571"/>
      <c r="SGM457" s="571"/>
      <c r="SGN457" s="571"/>
      <c r="SGO457" s="571"/>
      <c r="SGP457" s="571"/>
      <c r="SGQ457" s="571"/>
      <c r="SGR457" s="571"/>
      <c r="SGS457" s="571"/>
      <c r="SGT457" s="571"/>
      <c r="SGU457" s="571"/>
      <c r="SGV457" s="571"/>
      <c r="SGW457" s="571"/>
      <c r="SGX457" s="571"/>
      <c r="SGY457" s="571"/>
      <c r="SGZ457" s="571"/>
      <c r="SHA457" s="571"/>
      <c r="SHB457" s="571"/>
      <c r="SHC457" s="571"/>
      <c r="SHD457" s="571"/>
      <c r="SHE457" s="571"/>
      <c r="SHF457" s="571"/>
      <c r="SHG457" s="571"/>
      <c r="SHH457" s="571"/>
      <c r="SHK457" s="571"/>
      <c r="SHL457" s="571"/>
      <c r="SHM457" s="571"/>
      <c r="SHN457" s="571"/>
      <c r="SHO457" s="571"/>
      <c r="SHP457" s="571"/>
      <c r="SHQ457" s="571"/>
      <c r="SHR457" s="571"/>
      <c r="SHS457" s="571"/>
      <c r="SHT457" s="571"/>
      <c r="SHU457" s="571"/>
      <c r="SHV457" s="571"/>
      <c r="SHW457" s="571"/>
      <c r="SHX457" s="571"/>
      <c r="SHY457" s="571"/>
      <c r="SHZ457" s="571"/>
      <c r="SIA457" s="571"/>
      <c r="SIB457" s="571"/>
      <c r="SIC457" s="571"/>
      <c r="SID457" s="571"/>
      <c r="SIE457" s="571"/>
      <c r="SIF457" s="571"/>
      <c r="SIG457" s="571"/>
      <c r="SIH457" s="571"/>
      <c r="SII457" s="571"/>
      <c r="SIJ457" s="571"/>
      <c r="SIK457" s="571"/>
      <c r="SIL457" s="571"/>
      <c r="SIM457" s="571"/>
      <c r="SIN457" s="571"/>
      <c r="SIO457" s="571"/>
      <c r="SIP457" s="571"/>
      <c r="SIQ457" s="571"/>
      <c r="SIR457" s="571"/>
      <c r="SIS457" s="571"/>
      <c r="SIT457" s="571"/>
      <c r="SIU457" s="571"/>
      <c r="SIV457" s="571"/>
      <c r="SIW457" s="571"/>
      <c r="SIX457" s="571"/>
      <c r="SIY457" s="571"/>
      <c r="SIZ457" s="571"/>
      <c r="SJA457" s="571"/>
      <c r="SJB457" s="571"/>
      <c r="SJC457" s="571"/>
      <c r="SJD457" s="571"/>
      <c r="SJE457" s="571"/>
      <c r="SJF457" s="571"/>
      <c r="SJG457" s="571"/>
      <c r="SJH457" s="571"/>
      <c r="SJI457" s="571"/>
      <c r="SJJ457" s="571"/>
      <c r="SJK457" s="571"/>
      <c r="SJL457" s="571"/>
      <c r="SJM457" s="571"/>
      <c r="SJN457" s="571"/>
      <c r="SJO457" s="571"/>
      <c r="SJP457" s="571"/>
      <c r="SJQ457" s="571"/>
      <c r="SJR457" s="571"/>
      <c r="SJS457" s="571"/>
      <c r="SJT457" s="571"/>
      <c r="SJU457" s="571"/>
      <c r="SJV457" s="571"/>
      <c r="SJW457" s="571"/>
      <c r="SJX457" s="571"/>
      <c r="SJY457" s="571"/>
      <c r="SJZ457" s="571"/>
      <c r="SKA457" s="571"/>
      <c r="SKB457" s="571"/>
      <c r="SKC457" s="571"/>
      <c r="SKD457" s="571"/>
      <c r="SKE457" s="571"/>
      <c r="SKF457" s="571"/>
      <c r="SKG457" s="571"/>
      <c r="SKH457" s="571"/>
      <c r="SKI457" s="571"/>
      <c r="SKJ457" s="571"/>
      <c r="SKK457" s="571"/>
      <c r="SKL457" s="571"/>
      <c r="SKM457" s="571"/>
      <c r="SKN457" s="571"/>
      <c r="SKO457" s="571"/>
      <c r="SKP457" s="571"/>
      <c r="SKQ457" s="571"/>
      <c r="SKR457" s="571"/>
      <c r="SKS457" s="571"/>
      <c r="SKT457" s="571"/>
      <c r="SKU457" s="571"/>
      <c r="SKV457" s="571"/>
      <c r="SKW457" s="571"/>
      <c r="SKX457" s="571"/>
      <c r="SKY457" s="571"/>
      <c r="SKZ457" s="571"/>
      <c r="SLA457" s="571"/>
      <c r="SLB457" s="571"/>
      <c r="SLC457" s="571"/>
      <c r="SLD457" s="571"/>
      <c r="SLE457" s="571"/>
      <c r="SLF457" s="571"/>
      <c r="SLG457" s="571"/>
      <c r="SLH457" s="571"/>
      <c r="SLI457" s="571"/>
      <c r="SLJ457" s="571"/>
      <c r="SLK457" s="571"/>
      <c r="SLL457" s="571"/>
      <c r="SLM457" s="571"/>
      <c r="SLN457" s="571"/>
      <c r="SLO457" s="571"/>
      <c r="SLP457" s="571"/>
      <c r="SLQ457" s="571"/>
      <c r="SLR457" s="571"/>
      <c r="SLS457" s="571"/>
      <c r="SLT457" s="571"/>
      <c r="SLU457" s="571"/>
      <c r="SLV457" s="571"/>
      <c r="SLW457" s="571"/>
      <c r="SLX457" s="571"/>
      <c r="SLY457" s="571"/>
      <c r="SLZ457" s="571"/>
      <c r="SMA457" s="571"/>
      <c r="SMB457" s="571"/>
      <c r="SMC457" s="571"/>
      <c r="SMD457" s="571"/>
      <c r="SME457" s="571"/>
      <c r="SMF457" s="571"/>
      <c r="SMG457" s="571"/>
      <c r="SMH457" s="571"/>
      <c r="SMI457" s="571"/>
      <c r="SMJ457" s="571"/>
      <c r="SMK457" s="571"/>
      <c r="SML457" s="571"/>
      <c r="SMM457" s="571"/>
      <c r="SMN457" s="571"/>
      <c r="SMO457" s="571"/>
      <c r="SMP457" s="571"/>
      <c r="SMQ457" s="571"/>
      <c r="SMR457" s="571"/>
      <c r="SMS457" s="571"/>
      <c r="SMT457" s="571"/>
      <c r="SMU457" s="571"/>
      <c r="SMV457" s="571"/>
      <c r="SMW457" s="571"/>
      <c r="SMX457" s="571"/>
      <c r="SMY457" s="571"/>
      <c r="SMZ457" s="571"/>
      <c r="SNA457" s="571"/>
      <c r="SNB457" s="571"/>
      <c r="SNC457" s="571"/>
      <c r="SND457" s="571"/>
      <c r="SNE457" s="571"/>
      <c r="SNF457" s="571"/>
      <c r="SNG457" s="571"/>
      <c r="SNH457" s="571"/>
      <c r="SNI457" s="571"/>
      <c r="SNJ457" s="571"/>
      <c r="SNK457" s="571"/>
      <c r="SNL457" s="571"/>
      <c r="SNM457" s="571"/>
      <c r="SNN457" s="571"/>
      <c r="SNO457" s="571"/>
      <c r="SNP457" s="571"/>
      <c r="SNQ457" s="571"/>
      <c r="SNR457" s="571"/>
      <c r="SNS457" s="571"/>
      <c r="SNT457" s="571"/>
      <c r="SNU457" s="571"/>
      <c r="SNV457" s="571"/>
      <c r="SNW457" s="571"/>
      <c r="SNX457" s="571"/>
      <c r="SNY457" s="571"/>
      <c r="SNZ457" s="571"/>
      <c r="SOA457" s="571"/>
      <c r="SOB457" s="571"/>
      <c r="SOC457" s="571"/>
      <c r="SOD457" s="571"/>
      <c r="SOE457" s="571"/>
      <c r="SOF457" s="571"/>
      <c r="SOG457" s="571"/>
      <c r="SOH457" s="571"/>
      <c r="SOI457" s="571"/>
      <c r="SOJ457" s="571"/>
      <c r="SOK457" s="571"/>
      <c r="SOL457" s="571"/>
      <c r="SOM457" s="571"/>
      <c r="SON457" s="571"/>
      <c r="SOO457" s="571"/>
      <c r="SOP457" s="571"/>
      <c r="SOQ457" s="571"/>
      <c r="SOR457" s="571"/>
      <c r="SOS457" s="571"/>
      <c r="SOT457" s="571"/>
      <c r="SOU457" s="571"/>
      <c r="SOV457" s="571"/>
      <c r="SOW457" s="571"/>
      <c r="SOX457" s="571"/>
      <c r="SOY457" s="571"/>
      <c r="SOZ457" s="571"/>
      <c r="SPA457" s="571"/>
      <c r="SPB457" s="571"/>
      <c r="SPC457" s="571"/>
      <c r="SPD457" s="571"/>
      <c r="SPE457" s="571"/>
      <c r="SPF457" s="571"/>
      <c r="SPG457" s="571"/>
      <c r="SPH457" s="571"/>
      <c r="SPI457" s="571"/>
      <c r="SPJ457" s="571"/>
      <c r="SPK457" s="571"/>
      <c r="SPL457" s="571"/>
      <c r="SPM457" s="571"/>
      <c r="SPN457" s="571"/>
      <c r="SPO457" s="571"/>
      <c r="SPP457" s="571"/>
      <c r="SPQ457" s="571"/>
      <c r="SPR457" s="571"/>
      <c r="SPS457" s="571"/>
      <c r="SPT457" s="571"/>
      <c r="SPU457" s="571"/>
      <c r="SPV457" s="571"/>
      <c r="SPW457" s="571"/>
      <c r="SPX457" s="571"/>
      <c r="SPY457" s="571"/>
      <c r="SPZ457" s="571"/>
      <c r="SQA457" s="571"/>
      <c r="SQB457" s="571"/>
      <c r="SQC457" s="571"/>
      <c r="SQD457" s="571"/>
      <c r="SQE457" s="571"/>
      <c r="SQF457" s="571"/>
      <c r="SQG457" s="571"/>
      <c r="SQH457" s="571"/>
      <c r="SQI457" s="571"/>
      <c r="SQJ457" s="571"/>
      <c r="SQK457" s="571"/>
      <c r="SQL457" s="571"/>
      <c r="SQM457" s="571"/>
      <c r="SQN457" s="571"/>
      <c r="SQO457" s="571"/>
      <c r="SQP457" s="571"/>
      <c r="SQQ457" s="571"/>
      <c r="SQR457" s="571"/>
      <c r="SQS457" s="571"/>
      <c r="SQT457" s="571"/>
      <c r="SQU457" s="571"/>
      <c r="SQV457" s="571"/>
      <c r="SQW457" s="571"/>
      <c r="SQX457" s="571"/>
      <c r="SQY457" s="571"/>
      <c r="SQZ457" s="571"/>
      <c r="SRA457" s="571"/>
      <c r="SRB457" s="571"/>
      <c r="SRC457" s="571"/>
      <c r="SRD457" s="571"/>
      <c r="SRG457" s="571"/>
      <c r="SRH457" s="571"/>
      <c r="SRI457" s="571"/>
      <c r="SRJ457" s="571"/>
      <c r="SRK457" s="571"/>
      <c r="SRL457" s="571"/>
      <c r="SRM457" s="571"/>
      <c r="SRN457" s="571"/>
      <c r="SRO457" s="571"/>
      <c r="SRP457" s="571"/>
      <c r="SRQ457" s="571"/>
      <c r="SRR457" s="571"/>
      <c r="SRS457" s="571"/>
      <c r="SRT457" s="571"/>
      <c r="SRU457" s="571"/>
      <c r="SRV457" s="571"/>
      <c r="SRW457" s="571"/>
      <c r="SRX457" s="571"/>
      <c r="SRY457" s="571"/>
      <c r="SRZ457" s="571"/>
      <c r="SSA457" s="571"/>
      <c r="SSB457" s="571"/>
      <c r="SSC457" s="571"/>
      <c r="SSD457" s="571"/>
      <c r="SSE457" s="571"/>
      <c r="SSF457" s="571"/>
      <c r="SSG457" s="571"/>
      <c r="SSH457" s="571"/>
      <c r="SSI457" s="571"/>
      <c r="SSJ457" s="571"/>
      <c r="SSK457" s="571"/>
      <c r="SSL457" s="571"/>
      <c r="SSM457" s="571"/>
      <c r="SSN457" s="571"/>
      <c r="SSO457" s="571"/>
      <c r="SSP457" s="571"/>
      <c r="SSQ457" s="571"/>
      <c r="SSR457" s="571"/>
      <c r="SSS457" s="571"/>
      <c r="SST457" s="571"/>
      <c r="SSU457" s="571"/>
      <c r="SSV457" s="571"/>
      <c r="SSW457" s="571"/>
      <c r="SSX457" s="571"/>
      <c r="SSY457" s="571"/>
      <c r="SSZ457" s="571"/>
      <c r="STA457" s="571"/>
      <c r="STB457" s="571"/>
      <c r="STC457" s="571"/>
      <c r="STD457" s="571"/>
      <c r="STE457" s="571"/>
      <c r="STF457" s="571"/>
      <c r="STG457" s="571"/>
      <c r="STH457" s="571"/>
      <c r="STI457" s="571"/>
      <c r="STJ457" s="571"/>
      <c r="STK457" s="571"/>
      <c r="STL457" s="571"/>
      <c r="STM457" s="571"/>
      <c r="STN457" s="571"/>
      <c r="STO457" s="571"/>
      <c r="STP457" s="571"/>
      <c r="STQ457" s="571"/>
      <c r="STR457" s="571"/>
      <c r="STS457" s="571"/>
      <c r="STT457" s="571"/>
      <c r="STU457" s="571"/>
      <c r="STV457" s="571"/>
      <c r="STW457" s="571"/>
      <c r="STX457" s="571"/>
      <c r="STY457" s="571"/>
      <c r="STZ457" s="571"/>
      <c r="SUA457" s="571"/>
      <c r="SUB457" s="571"/>
      <c r="SUC457" s="571"/>
      <c r="SUD457" s="571"/>
      <c r="SUE457" s="571"/>
      <c r="SUF457" s="571"/>
      <c r="SUG457" s="571"/>
      <c r="SUH457" s="571"/>
      <c r="SUI457" s="571"/>
      <c r="SUJ457" s="571"/>
      <c r="SUK457" s="571"/>
      <c r="SUL457" s="571"/>
      <c r="SUM457" s="571"/>
      <c r="SUN457" s="571"/>
      <c r="SUO457" s="571"/>
      <c r="SUP457" s="571"/>
      <c r="SUQ457" s="571"/>
      <c r="SUR457" s="571"/>
      <c r="SUS457" s="571"/>
      <c r="SUT457" s="571"/>
      <c r="SUU457" s="571"/>
      <c r="SUV457" s="571"/>
      <c r="SUW457" s="571"/>
      <c r="SUX457" s="571"/>
      <c r="SUY457" s="571"/>
      <c r="SUZ457" s="571"/>
      <c r="SVA457" s="571"/>
      <c r="SVB457" s="571"/>
      <c r="SVC457" s="571"/>
      <c r="SVD457" s="571"/>
      <c r="SVE457" s="571"/>
      <c r="SVF457" s="571"/>
      <c r="SVG457" s="571"/>
      <c r="SVH457" s="571"/>
      <c r="SVI457" s="571"/>
      <c r="SVJ457" s="571"/>
      <c r="SVK457" s="571"/>
      <c r="SVL457" s="571"/>
      <c r="SVM457" s="571"/>
      <c r="SVN457" s="571"/>
      <c r="SVO457" s="571"/>
      <c r="SVP457" s="571"/>
      <c r="SVQ457" s="571"/>
      <c r="SVR457" s="571"/>
      <c r="SVS457" s="571"/>
      <c r="SVT457" s="571"/>
      <c r="SVU457" s="571"/>
      <c r="SVV457" s="571"/>
      <c r="SVW457" s="571"/>
      <c r="SVX457" s="571"/>
      <c r="SVY457" s="571"/>
      <c r="SVZ457" s="571"/>
      <c r="SWA457" s="571"/>
      <c r="SWB457" s="571"/>
      <c r="SWC457" s="571"/>
      <c r="SWD457" s="571"/>
      <c r="SWE457" s="571"/>
      <c r="SWF457" s="571"/>
      <c r="SWG457" s="571"/>
      <c r="SWH457" s="571"/>
      <c r="SWI457" s="571"/>
      <c r="SWJ457" s="571"/>
      <c r="SWK457" s="571"/>
      <c r="SWL457" s="571"/>
      <c r="SWM457" s="571"/>
      <c r="SWN457" s="571"/>
      <c r="SWO457" s="571"/>
      <c r="SWP457" s="571"/>
      <c r="SWQ457" s="571"/>
      <c r="SWR457" s="571"/>
      <c r="SWS457" s="571"/>
      <c r="SWT457" s="571"/>
      <c r="SWU457" s="571"/>
      <c r="SWV457" s="571"/>
      <c r="SWW457" s="571"/>
      <c r="SWX457" s="571"/>
      <c r="SWY457" s="571"/>
      <c r="SWZ457" s="571"/>
      <c r="SXA457" s="571"/>
      <c r="SXB457" s="571"/>
      <c r="SXC457" s="571"/>
      <c r="SXD457" s="571"/>
      <c r="SXE457" s="571"/>
      <c r="SXF457" s="571"/>
      <c r="SXG457" s="571"/>
      <c r="SXH457" s="571"/>
      <c r="SXI457" s="571"/>
      <c r="SXJ457" s="571"/>
      <c r="SXK457" s="571"/>
      <c r="SXL457" s="571"/>
      <c r="SXM457" s="571"/>
      <c r="SXN457" s="571"/>
      <c r="SXO457" s="571"/>
      <c r="SXP457" s="571"/>
      <c r="SXQ457" s="571"/>
      <c r="SXR457" s="571"/>
      <c r="SXS457" s="571"/>
      <c r="SXT457" s="571"/>
      <c r="SXU457" s="571"/>
      <c r="SXV457" s="571"/>
      <c r="SXW457" s="571"/>
      <c r="SXX457" s="571"/>
      <c r="SXY457" s="571"/>
      <c r="SXZ457" s="571"/>
      <c r="SYA457" s="571"/>
      <c r="SYB457" s="571"/>
      <c r="SYC457" s="571"/>
      <c r="SYD457" s="571"/>
      <c r="SYE457" s="571"/>
      <c r="SYF457" s="571"/>
      <c r="SYG457" s="571"/>
      <c r="SYH457" s="571"/>
      <c r="SYI457" s="571"/>
      <c r="SYJ457" s="571"/>
      <c r="SYK457" s="571"/>
      <c r="SYL457" s="571"/>
      <c r="SYM457" s="571"/>
      <c r="SYN457" s="571"/>
      <c r="SYO457" s="571"/>
      <c r="SYP457" s="571"/>
      <c r="SYQ457" s="571"/>
      <c r="SYR457" s="571"/>
      <c r="SYS457" s="571"/>
      <c r="SYT457" s="571"/>
      <c r="SYU457" s="571"/>
      <c r="SYV457" s="571"/>
      <c r="SYW457" s="571"/>
      <c r="SYX457" s="571"/>
      <c r="SYY457" s="571"/>
      <c r="SYZ457" s="571"/>
      <c r="SZA457" s="571"/>
      <c r="SZB457" s="571"/>
      <c r="SZC457" s="571"/>
      <c r="SZD457" s="571"/>
      <c r="SZE457" s="571"/>
      <c r="SZF457" s="571"/>
      <c r="SZG457" s="571"/>
      <c r="SZH457" s="571"/>
      <c r="SZI457" s="571"/>
      <c r="SZJ457" s="571"/>
      <c r="SZK457" s="571"/>
      <c r="SZL457" s="571"/>
      <c r="SZM457" s="571"/>
      <c r="SZN457" s="571"/>
      <c r="SZO457" s="571"/>
      <c r="SZP457" s="571"/>
      <c r="SZQ457" s="571"/>
      <c r="SZR457" s="571"/>
      <c r="SZS457" s="571"/>
      <c r="SZT457" s="571"/>
      <c r="SZU457" s="571"/>
      <c r="SZV457" s="571"/>
      <c r="SZW457" s="571"/>
      <c r="SZX457" s="571"/>
      <c r="SZY457" s="571"/>
      <c r="SZZ457" s="571"/>
      <c r="TAA457" s="571"/>
      <c r="TAB457" s="571"/>
      <c r="TAC457" s="571"/>
      <c r="TAD457" s="571"/>
      <c r="TAE457" s="571"/>
      <c r="TAF457" s="571"/>
      <c r="TAG457" s="571"/>
      <c r="TAH457" s="571"/>
      <c r="TAI457" s="571"/>
      <c r="TAJ457" s="571"/>
      <c r="TAK457" s="571"/>
      <c r="TAL457" s="571"/>
      <c r="TAM457" s="571"/>
      <c r="TAN457" s="571"/>
      <c r="TAO457" s="571"/>
      <c r="TAP457" s="571"/>
      <c r="TAQ457" s="571"/>
      <c r="TAR457" s="571"/>
      <c r="TAS457" s="571"/>
      <c r="TAT457" s="571"/>
      <c r="TAU457" s="571"/>
      <c r="TAV457" s="571"/>
      <c r="TAW457" s="571"/>
      <c r="TAX457" s="571"/>
      <c r="TAY457" s="571"/>
      <c r="TAZ457" s="571"/>
      <c r="TBC457" s="571"/>
      <c r="TBD457" s="571"/>
      <c r="TBE457" s="571"/>
      <c r="TBF457" s="571"/>
      <c r="TBG457" s="571"/>
      <c r="TBH457" s="571"/>
      <c r="TBI457" s="571"/>
      <c r="TBJ457" s="571"/>
      <c r="TBK457" s="571"/>
      <c r="TBL457" s="571"/>
      <c r="TBM457" s="571"/>
      <c r="TBN457" s="571"/>
      <c r="TBO457" s="571"/>
      <c r="TBP457" s="571"/>
      <c r="TBQ457" s="571"/>
      <c r="TBR457" s="571"/>
      <c r="TBS457" s="571"/>
      <c r="TBT457" s="571"/>
      <c r="TBU457" s="571"/>
      <c r="TBV457" s="571"/>
      <c r="TBW457" s="571"/>
      <c r="TBX457" s="571"/>
      <c r="TBY457" s="571"/>
      <c r="TBZ457" s="571"/>
      <c r="TCA457" s="571"/>
      <c r="TCB457" s="571"/>
      <c r="TCC457" s="571"/>
      <c r="TCD457" s="571"/>
      <c r="TCE457" s="571"/>
      <c r="TCF457" s="571"/>
      <c r="TCG457" s="571"/>
      <c r="TCH457" s="571"/>
      <c r="TCI457" s="571"/>
      <c r="TCJ457" s="571"/>
      <c r="TCK457" s="571"/>
      <c r="TCL457" s="571"/>
      <c r="TCM457" s="571"/>
      <c r="TCN457" s="571"/>
      <c r="TCO457" s="571"/>
      <c r="TCP457" s="571"/>
      <c r="TCQ457" s="571"/>
      <c r="TCR457" s="571"/>
      <c r="TCS457" s="571"/>
      <c r="TCT457" s="571"/>
      <c r="TCU457" s="571"/>
      <c r="TCV457" s="571"/>
      <c r="TCW457" s="571"/>
      <c r="TCX457" s="571"/>
      <c r="TCY457" s="571"/>
      <c r="TCZ457" s="571"/>
      <c r="TDA457" s="571"/>
      <c r="TDB457" s="571"/>
      <c r="TDC457" s="571"/>
      <c r="TDD457" s="571"/>
      <c r="TDE457" s="571"/>
      <c r="TDF457" s="571"/>
      <c r="TDG457" s="571"/>
      <c r="TDH457" s="571"/>
      <c r="TDI457" s="571"/>
      <c r="TDJ457" s="571"/>
      <c r="TDK457" s="571"/>
      <c r="TDL457" s="571"/>
      <c r="TDM457" s="571"/>
      <c r="TDN457" s="571"/>
      <c r="TDO457" s="571"/>
      <c r="TDP457" s="571"/>
      <c r="TDQ457" s="571"/>
      <c r="TDR457" s="571"/>
      <c r="TDS457" s="571"/>
      <c r="TDT457" s="571"/>
      <c r="TDU457" s="571"/>
      <c r="TDV457" s="571"/>
      <c r="TDW457" s="571"/>
      <c r="TDX457" s="571"/>
      <c r="TDY457" s="571"/>
      <c r="TDZ457" s="571"/>
      <c r="TEA457" s="571"/>
      <c r="TEB457" s="571"/>
      <c r="TEC457" s="571"/>
      <c r="TED457" s="571"/>
      <c r="TEE457" s="571"/>
      <c r="TEF457" s="571"/>
      <c r="TEG457" s="571"/>
      <c r="TEH457" s="571"/>
      <c r="TEI457" s="571"/>
      <c r="TEJ457" s="571"/>
      <c r="TEK457" s="571"/>
      <c r="TEL457" s="571"/>
      <c r="TEM457" s="571"/>
      <c r="TEN457" s="571"/>
      <c r="TEO457" s="571"/>
      <c r="TEP457" s="571"/>
      <c r="TEQ457" s="571"/>
      <c r="TER457" s="571"/>
      <c r="TES457" s="571"/>
      <c r="TET457" s="571"/>
      <c r="TEU457" s="571"/>
      <c r="TEV457" s="571"/>
      <c r="TEW457" s="571"/>
      <c r="TEX457" s="571"/>
      <c r="TEY457" s="571"/>
      <c r="TEZ457" s="571"/>
      <c r="TFA457" s="571"/>
      <c r="TFB457" s="571"/>
      <c r="TFC457" s="571"/>
      <c r="TFD457" s="571"/>
      <c r="TFE457" s="571"/>
      <c r="TFF457" s="571"/>
      <c r="TFG457" s="571"/>
      <c r="TFH457" s="571"/>
      <c r="TFI457" s="571"/>
      <c r="TFJ457" s="571"/>
      <c r="TFK457" s="571"/>
      <c r="TFL457" s="571"/>
      <c r="TFM457" s="571"/>
      <c r="TFN457" s="571"/>
      <c r="TFO457" s="571"/>
      <c r="TFP457" s="571"/>
      <c r="TFQ457" s="571"/>
      <c r="TFR457" s="571"/>
      <c r="TFS457" s="571"/>
      <c r="TFT457" s="571"/>
      <c r="TFU457" s="571"/>
      <c r="TFV457" s="571"/>
      <c r="TFW457" s="571"/>
      <c r="TFX457" s="571"/>
      <c r="TFY457" s="571"/>
      <c r="TFZ457" s="571"/>
      <c r="TGA457" s="571"/>
      <c r="TGB457" s="571"/>
      <c r="TGC457" s="571"/>
      <c r="TGD457" s="571"/>
      <c r="TGE457" s="571"/>
      <c r="TGF457" s="571"/>
      <c r="TGG457" s="571"/>
      <c r="TGH457" s="571"/>
      <c r="TGI457" s="571"/>
      <c r="TGJ457" s="571"/>
      <c r="TGK457" s="571"/>
      <c r="TGL457" s="571"/>
      <c r="TGM457" s="571"/>
      <c r="TGN457" s="571"/>
      <c r="TGO457" s="571"/>
      <c r="TGP457" s="571"/>
      <c r="TGQ457" s="571"/>
      <c r="TGR457" s="571"/>
      <c r="TGS457" s="571"/>
      <c r="TGT457" s="571"/>
      <c r="TGU457" s="571"/>
      <c r="TGV457" s="571"/>
      <c r="TGW457" s="571"/>
      <c r="TGX457" s="571"/>
      <c r="TGY457" s="571"/>
      <c r="TGZ457" s="571"/>
      <c r="THA457" s="571"/>
      <c r="THB457" s="571"/>
      <c r="THC457" s="571"/>
      <c r="THD457" s="571"/>
      <c r="THE457" s="571"/>
      <c r="THF457" s="571"/>
      <c r="THG457" s="571"/>
      <c r="THH457" s="571"/>
      <c r="THI457" s="571"/>
      <c r="THJ457" s="571"/>
      <c r="THK457" s="571"/>
      <c r="THL457" s="571"/>
      <c r="THM457" s="571"/>
      <c r="THN457" s="571"/>
      <c r="THO457" s="571"/>
      <c r="THP457" s="571"/>
      <c r="THQ457" s="571"/>
      <c r="THR457" s="571"/>
      <c r="THS457" s="571"/>
      <c r="THT457" s="571"/>
      <c r="THU457" s="571"/>
      <c r="THV457" s="571"/>
      <c r="THW457" s="571"/>
      <c r="THX457" s="571"/>
      <c r="THY457" s="571"/>
      <c r="THZ457" s="571"/>
      <c r="TIA457" s="571"/>
      <c r="TIB457" s="571"/>
      <c r="TIC457" s="571"/>
      <c r="TID457" s="571"/>
      <c r="TIE457" s="571"/>
      <c r="TIF457" s="571"/>
      <c r="TIG457" s="571"/>
      <c r="TIH457" s="571"/>
      <c r="TII457" s="571"/>
      <c r="TIJ457" s="571"/>
      <c r="TIK457" s="571"/>
      <c r="TIL457" s="571"/>
      <c r="TIM457" s="571"/>
      <c r="TIN457" s="571"/>
      <c r="TIO457" s="571"/>
      <c r="TIP457" s="571"/>
      <c r="TIQ457" s="571"/>
      <c r="TIR457" s="571"/>
      <c r="TIS457" s="571"/>
      <c r="TIT457" s="571"/>
      <c r="TIU457" s="571"/>
      <c r="TIV457" s="571"/>
      <c r="TIW457" s="571"/>
      <c r="TIX457" s="571"/>
      <c r="TIY457" s="571"/>
      <c r="TIZ457" s="571"/>
      <c r="TJA457" s="571"/>
      <c r="TJB457" s="571"/>
      <c r="TJC457" s="571"/>
      <c r="TJD457" s="571"/>
      <c r="TJE457" s="571"/>
      <c r="TJF457" s="571"/>
      <c r="TJG457" s="571"/>
      <c r="TJH457" s="571"/>
      <c r="TJI457" s="571"/>
      <c r="TJJ457" s="571"/>
      <c r="TJK457" s="571"/>
      <c r="TJL457" s="571"/>
      <c r="TJM457" s="571"/>
      <c r="TJN457" s="571"/>
      <c r="TJO457" s="571"/>
      <c r="TJP457" s="571"/>
      <c r="TJQ457" s="571"/>
      <c r="TJR457" s="571"/>
      <c r="TJS457" s="571"/>
      <c r="TJT457" s="571"/>
      <c r="TJU457" s="571"/>
      <c r="TJV457" s="571"/>
      <c r="TJW457" s="571"/>
      <c r="TJX457" s="571"/>
      <c r="TJY457" s="571"/>
      <c r="TJZ457" s="571"/>
      <c r="TKA457" s="571"/>
      <c r="TKB457" s="571"/>
      <c r="TKC457" s="571"/>
      <c r="TKD457" s="571"/>
      <c r="TKE457" s="571"/>
      <c r="TKF457" s="571"/>
      <c r="TKG457" s="571"/>
      <c r="TKH457" s="571"/>
      <c r="TKI457" s="571"/>
      <c r="TKJ457" s="571"/>
      <c r="TKK457" s="571"/>
      <c r="TKL457" s="571"/>
      <c r="TKM457" s="571"/>
      <c r="TKN457" s="571"/>
      <c r="TKO457" s="571"/>
      <c r="TKP457" s="571"/>
      <c r="TKQ457" s="571"/>
      <c r="TKR457" s="571"/>
      <c r="TKS457" s="571"/>
      <c r="TKT457" s="571"/>
      <c r="TKU457" s="571"/>
      <c r="TKV457" s="571"/>
      <c r="TKY457" s="571"/>
      <c r="TKZ457" s="571"/>
      <c r="TLA457" s="571"/>
      <c r="TLB457" s="571"/>
      <c r="TLC457" s="571"/>
      <c r="TLD457" s="571"/>
      <c r="TLE457" s="571"/>
      <c r="TLF457" s="571"/>
      <c r="TLG457" s="571"/>
      <c r="TLH457" s="571"/>
      <c r="TLI457" s="571"/>
      <c r="TLJ457" s="571"/>
      <c r="TLK457" s="571"/>
      <c r="TLL457" s="571"/>
      <c r="TLM457" s="571"/>
      <c r="TLN457" s="571"/>
      <c r="TLO457" s="571"/>
      <c r="TLP457" s="571"/>
      <c r="TLQ457" s="571"/>
      <c r="TLR457" s="571"/>
      <c r="TLS457" s="571"/>
      <c r="TLT457" s="571"/>
      <c r="TLU457" s="571"/>
      <c r="TLV457" s="571"/>
      <c r="TLW457" s="571"/>
      <c r="TLX457" s="571"/>
      <c r="TLY457" s="571"/>
      <c r="TLZ457" s="571"/>
      <c r="TMA457" s="571"/>
      <c r="TMB457" s="571"/>
      <c r="TMC457" s="571"/>
      <c r="TMD457" s="571"/>
      <c r="TME457" s="571"/>
      <c r="TMF457" s="571"/>
      <c r="TMG457" s="571"/>
      <c r="TMH457" s="571"/>
      <c r="TMI457" s="571"/>
      <c r="TMJ457" s="571"/>
      <c r="TMK457" s="571"/>
      <c r="TML457" s="571"/>
      <c r="TMM457" s="571"/>
      <c r="TMN457" s="571"/>
      <c r="TMO457" s="571"/>
      <c r="TMP457" s="571"/>
      <c r="TMQ457" s="571"/>
      <c r="TMR457" s="571"/>
      <c r="TMS457" s="571"/>
      <c r="TMT457" s="571"/>
      <c r="TMU457" s="571"/>
      <c r="TMV457" s="571"/>
      <c r="TMW457" s="571"/>
      <c r="TMX457" s="571"/>
      <c r="TMY457" s="571"/>
      <c r="TMZ457" s="571"/>
      <c r="TNA457" s="571"/>
      <c r="TNB457" s="571"/>
      <c r="TNC457" s="571"/>
      <c r="TND457" s="571"/>
      <c r="TNE457" s="571"/>
      <c r="TNF457" s="571"/>
      <c r="TNG457" s="571"/>
      <c r="TNH457" s="571"/>
      <c r="TNI457" s="571"/>
      <c r="TNJ457" s="571"/>
      <c r="TNK457" s="571"/>
      <c r="TNL457" s="571"/>
      <c r="TNM457" s="571"/>
      <c r="TNN457" s="571"/>
      <c r="TNO457" s="571"/>
      <c r="TNP457" s="571"/>
      <c r="TNQ457" s="571"/>
      <c r="TNR457" s="571"/>
      <c r="TNS457" s="571"/>
      <c r="TNT457" s="571"/>
      <c r="TNU457" s="571"/>
      <c r="TNV457" s="571"/>
      <c r="TNW457" s="571"/>
      <c r="TNX457" s="571"/>
      <c r="TNY457" s="571"/>
      <c r="TNZ457" s="571"/>
      <c r="TOA457" s="571"/>
      <c r="TOB457" s="571"/>
      <c r="TOC457" s="571"/>
      <c r="TOD457" s="571"/>
      <c r="TOE457" s="571"/>
      <c r="TOF457" s="571"/>
      <c r="TOG457" s="571"/>
      <c r="TOH457" s="571"/>
      <c r="TOI457" s="571"/>
      <c r="TOJ457" s="571"/>
      <c r="TOK457" s="571"/>
      <c r="TOL457" s="571"/>
      <c r="TOM457" s="571"/>
      <c r="TON457" s="571"/>
      <c r="TOO457" s="571"/>
      <c r="TOP457" s="571"/>
      <c r="TOQ457" s="571"/>
      <c r="TOR457" s="571"/>
      <c r="TOS457" s="571"/>
      <c r="TOT457" s="571"/>
      <c r="TOU457" s="571"/>
      <c r="TOV457" s="571"/>
      <c r="TOW457" s="571"/>
      <c r="TOX457" s="571"/>
      <c r="TOY457" s="571"/>
      <c r="TOZ457" s="571"/>
      <c r="TPA457" s="571"/>
      <c r="TPB457" s="571"/>
      <c r="TPC457" s="571"/>
      <c r="TPD457" s="571"/>
      <c r="TPE457" s="571"/>
      <c r="TPF457" s="571"/>
      <c r="TPG457" s="571"/>
      <c r="TPH457" s="571"/>
      <c r="TPI457" s="571"/>
      <c r="TPJ457" s="571"/>
      <c r="TPK457" s="571"/>
      <c r="TPL457" s="571"/>
      <c r="TPM457" s="571"/>
      <c r="TPN457" s="571"/>
      <c r="TPO457" s="571"/>
      <c r="TPP457" s="571"/>
      <c r="TPQ457" s="571"/>
      <c r="TPR457" s="571"/>
      <c r="TPS457" s="571"/>
      <c r="TPT457" s="571"/>
      <c r="TPU457" s="571"/>
      <c r="TPV457" s="571"/>
      <c r="TPW457" s="571"/>
      <c r="TPX457" s="571"/>
      <c r="TPY457" s="571"/>
      <c r="TPZ457" s="571"/>
      <c r="TQA457" s="571"/>
      <c r="TQB457" s="571"/>
      <c r="TQC457" s="571"/>
      <c r="TQD457" s="571"/>
      <c r="TQE457" s="571"/>
      <c r="TQF457" s="571"/>
      <c r="TQG457" s="571"/>
      <c r="TQH457" s="571"/>
      <c r="TQI457" s="571"/>
      <c r="TQJ457" s="571"/>
      <c r="TQK457" s="571"/>
      <c r="TQL457" s="571"/>
      <c r="TQM457" s="571"/>
      <c r="TQN457" s="571"/>
      <c r="TQO457" s="571"/>
      <c r="TQP457" s="571"/>
      <c r="TQQ457" s="571"/>
      <c r="TQR457" s="571"/>
      <c r="TQS457" s="571"/>
      <c r="TQT457" s="571"/>
      <c r="TQU457" s="571"/>
      <c r="TQV457" s="571"/>
      <c r="TQW457" s="571"/>
      <c r="TQX457" s="571"/>
      <c r="TQY457" s="571"/>
      <c r="TQZ457" s="571"/>
      <c r="TRA457" s="571"/>
      <c r="TRB457" s="571"/>
      <c r="TRC457" s="571"/>
      <c r="TRD457" s="571"/>
      <c r="TRE457" s="571"/>
      <c r="TRF457" s="571"/>
      <c r="TRG457" s="571"/>
      <c r="TRH457" s="571"/>
      <c r="TRI457" s="571"/>
      <c r="TRJ457" s="571"/>
      <c r="TRK457" s="571"/>
      <c r="TRL457" s="571"/>
      <c r="TRM457" s="571"/>
      <c r="TRN457" s="571"/>
      <c r="TRO457" s="571"/>
      <c r="TRP457" s="571"/>
      <c r="TRQ457" s="571"/>
      <c r="TRR457" s="571"/>
      <c r="TRS457" s="571"/>
      <c r="TRT457" s="571"/>
      <c r="TRU457" s="571"/>
      <c r="TRV457" s="571"/>
      <c r="TRW457" s="571"/>
      <c r="TRX457" s="571"/>
      <c r="TRY457" s="571"/>
      <c r="TRZ457" s="571"/>
      <c r="TSA457" s="571"/>
      <c r="TSB457" s="571"/>
      <c r="TSC457" s="571"/>
      <c r="TSD457" s="571"/>
      <c r="TSE457" s="571"/>
      <c r="TSF457" s="571"/>
      <c r="TSG457" s="571"/>
      <c r="TSH457" s="571"/>
      <c r="TSI457" s="571"/>
      <c r="TSJ457" s="571"/>
      <c r="TSK457" s="571"/>
      <c r="TSL457" s="571"/>
      <c r="TSM457" s="571"/>
      <c r="TSN457" s="571"/>
      <c r="TSO457" s="571"/>
      <c r="TSP457" s="571"/>
      <c r="TSQ457" s="571"/>
      <c r="TSR457" s="571"/>
      <c r="TSS457" s="571"/>
      <c r="TST457" s="571"/>
      <c r="TSU457" s="571"/>
      <c r="TSV457" s="571"/>
      <c r="TSW457" s="571"/>
      <c r="TSX457" s="571"/>
      <c r="TSY457" s="571"/>
      <c r="TSZ457" s="571"/>
      <c r="TTA457" s="571"/>
      <c r="TTB457" s="571"/>
      <c r="TTC457" s="571"/>
      <c r="TTD457" s="571"/>
      <c r="TTE457" s="571"/>
      <c r="TTF457" s="571"/>
      <c r="TTG457" s="571"/>
      <c r="TTH457" s="571"/>
      <c r="TTI457" s="571"/>
      <c r="TTJ457" s="571"/>
      <c r="TTK457" s="571"/>
      <c r="TTL457" s="571"/>
      <c r="TTM457" s="571"/>
      <c r="TTN457" s="571"/>
      <c r="TTO457" s="571"/>
      <c r="TTP457" s="571"/>
      <c r="TTQ457" s="571"/>
      <c r="TTR457" s="571"/>
      <c r="TTS457" s="571"/>
      <c r="TTT457" s="571"/>
      <c r="TTU457" s="571"/>
      <c r="TTV457" s="571"/>
      <c r="TTW457" s="571"/>
      <c r="TTX457" s="571"/>
      <c r="TTY457" s="571"/>
      <c r="TTZ457" s="571"/>
      <c r="TUA457" s="571"/>
      <c r="TUB457" s="571"/>
      <c r="TUC457" s="571"/>
      <c r="TUD457" s="571"/>
      <c r="TUE457" s="571"/>
      <c r="TUF457" s="571"/>
      <c r="TUG457" s="571"/>
      <c r="TUH457" s="571"/>
      <c r="TUI457" s="571"/>
      <c r="TUJ457" s="571"/>
      <c r="TUK457" s="571"/>
      <c r="TUL457" s="571"/>
      <c r="TUM457" s="571"/>
      <c r="TUN457" s="571"/>
      <c r="TUO457" s="571"/>
      <c r="TUP457" s="571"/>
      <c r="TUQ457" s="571"/>
      <c r="TUR457" s="571"/>
      <c r="TUU457" s="571"/>
      <c r="TUV457" s="571"/>
      <c r="TUW457" s="571"/>
      <c r="TUX457" s="571"/>
      <c r="TUY457" s="571"/>
      <c r="TUZ457" s="571"/>
      <c r="TVA457" s="571"/>
      <c r="TVB457" s="571"/>
      <c r="TVC457" s="571"/>
      <c r="TVD457" s="571"/>
      <c r="TVE457" s="571"/>
      <c r="TVF457" s="571"/>
      <c r="TVG457" s="571"/>
      <c r="TVH457" s="571"/>
      <c r="TVI457" s="571"/>
      <c r="TVJ457" s="571"/>
      <c r="TVK457" s="571"/>
      <c r="TVL457" s="571"/>
      <c r="TVM457" s="571"/>
      <c r="TVN457" s="571"/>
      <c r="TVO457" s="571"/>
      <c r="TVP457" s="571"/>
      <c r="TVQ457" s="571"/>
      <c r="TVR457" s="571"/>
      <c r="TVS457" s="571"/>
      <c r="TVT457" s="571"/>
      <c r="TVU457" s="571"/>
      <c r="TVV457" s="571"/>
      <c r="TVW457" s="571"/>
      <c r="TVX457" s="571"/>
      <c r="TVY457" s="571"/>
      <c r="TVZ457" s="571"/>
      <c r="TWA457" s="571"/>
      <c r="TWB457" s="571"/>
      <c r="TWC457" s="571"/>
      <c r="TWD457" s="571"/>
      <c r="TWE457" s="571"/>
      <c r="TWF457" s="571"/>
      <c r="TWG457" s="571"/>
      <c r="TWH457" s="571"/>
      <c r="TWI457" s="571"/>
      <c r="TWJ457" s="571"/>
      <c r="TWK457" s="571"/>
      <c r="TWL457" s="571"/>
      <c r="TWM457" s="571"/>
      <c r="TWN457" s="571"/>
      <c r="TWO457" s="571"/>
      <c r="TWP457" s="571"/>
      <c r="TWQ457" s="571"/>
      <c r="TWR457" s="571"/>
      <c r="TWS457" s="571"/>
      <c r="TWT457" s="571"/>
      <c r="TWU457" s="571"/>
      <c r="TWV457" s="571"/>
      <c r="TWW457" s="571"/>
      <c r="TWX457" s="571"/>
      <c r="TWY457" s="571"/>
      <c r="TWZ457" s="571"/>
      <c r="TXA457" s="571"/>
      <c r="TXB457" s="571"/>
      <c r="TXC457" s="571"/>
      <c r="TXD457" s="571"/>
      <c r="TXE457" s="571"/>
      <c r="TXF457" s="571"/>
      <c r="TXG457" s="571"/>
      <c r="TXH457" s="571"/>
      <c r="TXI457" s="571"/>
      <c r="TXJ457" s="571"/>
      <c r="TXK457" s="571"/>
      <c r="TXL457" s="571"/>
      <c r="TXM457" s="571"/>
      <c r="TXN457" s="571"/>
      <c r="TXO457" s="571"/>
      <c r="TXP457" s="571"/>
      <c r="TXQ457" s="571"/>
      <c r="TXR457" s="571"/>
      <c r="TXS457" s="571"/>
      <c r="TXT457" s="571"/>
      <c r="TXU457" s="571"/>
      <c r="TXV457" s="571"/>
      <c r="TXW457" s="571"/>
      <c r="TXX457" s="571"/>
      <c r="TXY457" s="571"/>
      <c r="TXZ457" s="571"/>
      <c r="TYA457" s="571"/>
      <c r="TYB457" s="571"/>
      <c r="TYC457" s="571"/>
      <c r="TYD457" s="571"/>
      <c r="TYE457" s="571"/>
      <c r="TYF457" s="571"/>
      <c r="TYG457" s="571"/>
      <c r="TYH457" s="571"/>
      <c r="TYI457" s="571"/>
      <c r="TYJ457" s="571"/>
      <c r="TYK457" s="571"/>
      <c r="TYL457" s="571"/>
      <c r="TYM457" s="571"/>
      <c r="TYN457" s="571"/>
      <c r="TYO457" s="571"/>
      <c r="TYP457" s="571"/>
      <c r="TYQ457" s="571"/>
      <c r="TYR457" s="571"/>
      <c r="TYS457" s="571"/>
      <c r="TYT457" s="571"/>
      <c r="TYU457" s="571"/>
      <c r="TYV457" s="571"/>
      <c r="TYW457" s="571"/>
      <c r="TYX457" s="571"/>
      <c r="TYY457" s="571"/>
      <c r="TYZ457" s="571"/>
      <c r="TZA457" s="571"/>
      <c r="TZB457" s="571"/>
      <c r="TZC457" s="571"/>
      <c r="TZD457" s="571"/>
      <c r="TZE457" s="571"/>
      <c r="TZF457" s="571"/>
      <c r="TZG457" s="571"/>
      <c r="TZH457" s="571"/>
      <c r="TZI457" s="571"/>
      <c r="TZJ457" s="571"/>
      <c r="TZK457" s="571"/>
      <c r="TZL457" s="571"/>
      <c r="TZM457" s="571"/>
      <c r="TZN457" s="571"/>
      <c r="TZO457" s="571"/>
      <c r="TZP457" s="571"/>
      <c r="TZQ457" s="571"/>
      <c r="TZR457" s="571"/>
      <c r="TZS457" s="571"/>
      <c r="TZT457" s="571"/>
      <c r="TZU457" s="571"/>
      <c r="TZV457" s="571"/>
      <c r="TZW457" s="571"/>
      <c r="TZX457" s="571"/>
      <c r="TZY457" s="571"/>
      <c r="TZZ457" s="571"/>
      <c r="UAA457" s="571"/>
      <c r="UAB457" s="571"/>
      <c r="UAC457" s="571"/>
      <c r="UAD457" s="571"/>
      <c r="UAE457" s="571"/>
      <c r="UAF457" s="571"/>
      <c r="UAG457" s="571"/>
      <c r="UAH457" s="571"/>
      <c r="UAI457" s="571"/>
      <c r="UAJ457" s="571"/>
      <c r="UAK457" s="571"/>
      <c r="UAL457" s="571"/>
      <c r="UAM457" s="571"/>
      <c r="UAN457" s="571"/>
      <c r="UAO457" s="571"/>
      <c r="UAP457" s="571"/>
      <c r="UAQ457" s="571"/>
      <c r="UAR457" s="571"/>
      <c r="UAS457" s="571"/>
      <c r="UAT457" s="571"/>
      <c r="UAU457" s="571"/>
      <c r="UAV457" s="571"/>
      <c r="UAW457" s="571"/>
      <c r="UAX457" s="571"/>
      <c r="UAY457" s="571"/>
      <c r="UAZ457" s="571"/>
      <c r="UBA457" s="571"/>
      <c r="UBB457" s="571"/>
      <c r="UBC457" s="571"/>
      <c r="UBD457" s="571"/>
      <c r="UBE457" s="571"/>
      <c r="UBF457" s="571"/>
      <c r="UBG457" s="571"/>
      <c r="UBH457" s="571"/>
      <c r="UBI457" s="571"/>
      <c r="UBJ457" s="571"/>
      <c r="UBK457" s="571"/>
      <c r="UBL457" s="571"/>
      <c r="UBM457" s="571"/>
      <c r="UBN457" s="571"/>
      <c r="UBO457" s="571"/>
      <c r="UBP457" s="571"/>
      <c r="UBQ457" s="571"/>
      <c r="UBR457" s="571"/>
      <c r="UBS457" s="571"/>
      <c r="UBT457" s="571"/>
      <c r="UBU457" s="571"/>
      <c r="UBV457" s="571"/>
      <c r="UBW457" s="571"/>
      <c r="UBX457" s="571"/>
      <c r="UBY457" s="571"/>
      <c r="UBZ457" s="571"/>
      <c r="UCA457" s="571"/>
      <c r="UCB457" s="571"/>
      <c r="UCC457" s="571"/>
      <c r="UCD457" s="571"/>
      <c r="UCE457" s="571"/>
      <c r="UCF457" s="571"/>
      <c r="UCG457" s="571"/>
      <c r="UCH457" s="571"/>
      <c r="UCI457" s="571"/>
      <c r="UCJ457" s="571"/>
      <c r="UCK457" s="571"/>
      <c r="UCL457" s="571"/>
      <c r="UCM457" s="571"/>
      <c r="UCN457" s="571"/>
      <c r="UCO457" s="571"/>
      <c r="UCP457" s="571"/>
      <c r="UCQ457" s="571"/>
      <c r="UCR457" s="571"/>
      <c r="UCS457" s="571"/>
      <c r="UCT457" s="571"/>
      <c r="UCU457" s="571"/>
      <c r="UCV457" s="571"/>
      <c r="UCW457" s="571"/>
      <c r="UCX457" s="571"/>
      <c r="UCY457" s="571"/>
      <c r="UCZ457" s="571"/>
      <c r="UDA457" s="571"/>
      <c r="UDB457" s="571"/>
      <c r="UDC457" s="571"/>
      <c r="UDD457" s="571"/>
      <c r="UDE457" s="571"/>
      <c r="UDF457" s="571"/>
      <c r="UDG457" s="571"/>
      <c r="UDH457" s="571"/>
      <c r="UDI457" s="571"/>
      <c r="UDJ457" s="571"/>
      <c r="UDK457" s="571"/>
      <c r="UDL457" s="571"/>
      <c r="UDM457" s="571"/>
      <c r="UDN457" s="571"/>
      <c r="UDO457" s="571"/>
      <c r="UDP457" s="571"/>
      <c r="UDQ457" s="571"/>
      <c r="UDR457" s="571"/>
      <c r="UDS457" s="571"/>
      <c r="UDT457" s="571"/>
      <c r="UDU457" s="571"/>
      <c r="UDV457" s="571"/>
      <c r="UDW457" s="571"/>
      <c r="UDX457" s="571"/>
      <c r="UDY457" s="571"/>
      <c r="UDZ457" s="571"/>
      <c r="UEA457" s="571"/>
      <c r="UEB457" s="571"/>
      <c r="UEC457" s="571"/>
      <c r="UED457" s="571"/>
      <c r="UEE457" s="571"/>
      <c r="UEF457" s="571"/>
      <c r="UEG457" s="571"/>
      <c r="UEH457" s="571"/>
      <c r="UEI457" s="571"/>
      <c r="UEJ457" s="571"/>
      <c r="UEK457" s="571"/>
      <c r="UEL457" s="571"/>
      <c r="UEM457" s="571"/>
      <c r="UEN457" s="571"/>
      <c r="UEQ457" s="571"/>
      <c r="UER457" s="571"/>
      <c r="UES457" s="571"/>
      <c r="UET457" s="571"/>
      <c r="UEU457" s="571"/>
      <c r="UEV457" s="571"/>
      <c r="UEW457" s="571"/>
      <c r="UEX457" s="571"/>
      <c r="UEY457" s="571"/>
      <c r="UEZ457" s="571"/>
      <c r="UFA457" s="571"/>
      <c r="UFB457" s="571"/>
      <c r="UFC457" s="571"/>
      <c r="UFD457" s="571"/>
      <c r="UFE457" s="571"/>
      <c r="UFF457" s="571"/>
      <c r="UFG457" s="571"/>
      <c r="UFH457" s="571"/>
      <c r="UFI457" s="571"/>
      <c r="UFJ457" s="571"/>
      <c r="UFK457" s="571"/>
      <c r="UFL457" s="571"/>
      <c r="UFM457" s="571"/>
      <c r="UFN457" s="571"/>
      <c r="UFO457" s="571"/>
      <c r="UFP457" s="571"/>
      <c r="UFQ457" s="571"/>
      <c r="UFR457" s="571"/>
      <c r="UFS457" s="571"/>
      <c r="UFT457" s="571"/>
      <c r="UFU457" s="571"/>
      <c r="UFV457" s="571"/>
      <c r="UFW457" s="571"/>
      <c r="UFX457" s="571"/>
      <c r="UFY457" s="571"/>
      <c r="UFZ457" s="571"/>
      <c r="UGA457" s="571"/>
      <c r="UGB457" s="571"/>
      <c r="UGC457" s="571"/>
      <c r="UGD457" s="571"/>
      <c r="UGE457" s="571"/>
      <c r="UGF457" s="571"/>
      <c r="UGG457" s="571"/>
      <c r="UGH457" s="571"/>
      <c r="UGI457" s="571"/>
      <c r="UGJ457" s="571"/>
      <c r="UGK457" s="571"/>
      <c r="UGL457" s="571"/>
      <c r="UGM457" s="571"/>
      <c r="UGN457" s="571"/>
      <c r="UGO457" s="571"/>
      <c r="UGP457" s="571"/>
      <c r="UGQ457" s="571"/>
      <c r="UGR457" s="571"/>
      <c r="UGS457" s="571"/>
      <c r="UGT457" s="571"/>
      <c r="UGU457" s="571"/>
      <c r="UGV457" s="571"/>
      <c r="UGW457" s="571"/>
      <c r="UGX457" s="571"/>
      <c r="UGY457" s="571"/>
      <c r="UGZ457" s="571"/>
      <c r="UHA457" s="571"/>
      <c r="UHB457" s="571"/>
      <c r="UHC457" s="571"/>
      <c r="UHD457" s="571"/>
      <c r="UHE457" s="571"/>
      <c r="UHF457" s="571"/>
      <c r="UHG457" s="571"/>
      <c r="UHH457" s="571"/>
      <c r="UHI457" s="571"/>
      <c r="UHJ457" s="571"/>
      <c r="UHK457" s="571"/>
      <c r="UHL457" s="571"/>
      <c r="UHM457" s="571"/>
      <c r="UHN457" s="571"/>
      <c r="UHO457" s="571"/>
      <c r="UHP457" s="571"/>
      <c r="UHQ457" s="571"/>
      <c r="UHR457" s="571"/>
      <c r="UHS457" s="571"/>
      <c r="UHT457" s="571"/>
      <c r="UHU457" s="571"/>
      <c r="UHV457" s="571"/>
      <c r="UHW457" s="571"/>
      <c r="UHX457" s="571"/>
      <c r="UHY457" s="571"/>
      <c r="UHZ457" s="571"/>
      <c r="UIA457" s="571"/>
      <c r="UIB457" s="571"/>
      <c r="UIC457" s="571"/>
      <c r="UID457" s="571"/>
      <c r="UIE457" s="571"/>
      <c r="UIF457" s="571"/>
      <c r="UIG457" s="571"/>
      <c r="UIH457" s="571"/>
      <c r="UII457" s="571"/>
      <c r="UIJ457" s="571"/>
      <c r="UIK457" s="571"/>
      <c r="UIL457" s="571"/>
      <c r="UIM457" s="571"/>
      <c r="UIN457" s="571"/>
      <c r="UIO457" s="571"/>
      <c r="UIP457" s="571"/>
      <c r="UIQ457" s="571"/>
      <c r="UIR457" s="571"/>
      <c r="UIS457" s="571"/>
      <c r="UIT457" s="571"/>
      <c r="UIU457" s="571"/>
      <c r="UIV457" s="571"/>
      <c r="UIW457" s="571"/>
      <c r="UIX457" s="571"/>
      <c r="UIY457" s="571"/>
      <c r="UIZ457" s="571"/>
      <c r="UJA457" s="571"/>
      <c r="UJB457" s="571"/>
      <c r="UJC457" s="571"/>
      <c r="UJD457" s="571"/>
      <c r="UJE457" s="571"/>
      <c r="UJF457" s="571"/>
      <c r="UJG457" s="571"/>
      <c r="UJH457" s="571"/>
      <c r="UJI457" s="571"/>
      <c r="UJJ457" s="571"/>
      <c r="UJK457" s="571"/>
      <c r="UJL457" s="571"/>
      <c r="UJM457" s="571"/>
      <c r="UJN457" s="571"/>
      <c r="UJO457" s="571"/>
      <c r="UJP457" s="571"/>
      <c r="UJQ457" s="571"/>
      <c r="UJR457" s="571"/>
      <c r="UJS457" s="571"/>
      <c r="UJT457" s="571"/>
      <c r="UJU457" s="571"/>
      <c r="UJV457" s="571"/>
      <c r="UJW457" s="571"/>
      <c r="UJX457" s="571"/>
      <c r="UJY457" s="571"/>
      <c r="UJZ457" s="571"/>
      <c r="UKA457" s="571"/>
      <c r="UKB457" s="571"/>
      <c r="UKC457" s="571"/>
      <c r="UKD457" s="571"/>
      <c r="UKE457" s="571"/>
      <c r="UKF457" s="571"/>
      <c r="UKG457" s="571"/>
      <c r="UKH457" s="571"/>
      <c r="UKI457" s="571"/>
      <c r="UKJ457" s="571"/>
      <c r="UKK457" s="571"/>
      <c r="UKL457" s="571"/>
      <c r="UKM457" s="571"/>
      <c r="UKN457" s="571"/>
      <c r="UKO457" s="571"/>
      <c r="UKP457" s="571"/>
      <c r="UKQ457" s="571"/>
      <c r="UKR457" s="571"/>
      <c r="UKS457" s="571"/>
      <c r="UKT457" s="571"/>
      <c r="UKU457" s="571"/>
      <c r="UKV457" s="571"/>
      <c r="UKW457" s="571"/>
      <c r="UKX457" s="571"/>
      <c r="UKY457" s="571"/>
      <c r="UKZ457" s="571"/>
      <c r="ULA457" s="571"/>
      <c r="ULB457" s="571"/>
      <c r="ULC457" s="571"/>
      <c r="ULD457" s="571"/>
      <c r="ULE457" s="571"/>
      <c r="ULF457" s="571"/>
      <c r="ULG457" s="571"/>
      <c r="ULH457" s="571"/>
      <c r="ULI457" s="571"/>
      <c r="ULJ457" s="571"/>
      <c r="ULK457" s="571"/>
      <c r="ULL457" s="571"/>
      <c r="ULM457" s="571"/>
      <c r="ULN457" s="571"/>
      <c r="ULO457" s="571"/>
      <c r="ULP457" s="571"/>
      <c r="ULQ457" s="571"/>
      <c r="ULR457" s="571"/>
      <c r="ULS457" s="571"/>
      <c r="ULT457" s="571"/>
      <c r="ULU457" s="571"/>
      <c r="ULV457" s="571"/>
      <c r="ULW457" s="571"/>
      <c r="ULX457" s="571"/>
      <c r="ULY457" s="571"/>
      <c r="ULZ457" s="571"/>
      <c r="UMA457" s="571"/>
      <c r="UMB457" s="571"/>
      <c r="UMC457" s="571"/>
      <c r="UMD457" s="571"/>
      <c r="UME457" s="571"/>
      <c r="UMF457" s="571"/>
      <c r="UMG457" s="571"/>
      <c r="UMH457" s="571"/>
      <c r="UMI457" s="571"/>
      <c r="UMJ457" s="571"/>
      <c r="UMK457" s="571"/>
      <c r="UML457" s="571"/>
      <c r="UMM457" s="571"/>
      <c r="UMN457" s="571"/>
      <c r="UMO457" s="571"/>
      <c r="UMP457" s="571"/>
      <c r="UMQ457" s="571"/>
      <c r="UMR457" s="571"/>
      <c r="UMS457" s="571"/>
      <c r="UMT457" s="571"/>
      <c r="UMU457" s="571"/>
      <c r="UMV457" s="571"/>
      <c r="UMW457" s="571"/>
      <c r="UMX457" s="571"/>
      <c r="UMY457" s="571"/>
      <c r="UMZ457" s="571"/>
      <c r="UNA457" s="571"/>
      <c r="UNB457" s="571"/>
      <c r="UNC457" s="571"/>
      <c r="UND457" s="571"/>
      <c r="UNE457" s="571"/>
      <c r="UNF457" s="571"/>
      <c r="UNG457" s="571"/>
      <c r="UNH457" s="571"/>
      <c r="UNI457" s="571"/>
      <c r="UNJ457" s="571"/>
      <c r="UNK457" s="571"/>
      <c r="UNL457" s="571"/>
      <c r="UNM457" s="571"/>
      <c r="UNN457" s="571"/>
      <c r="UNO457" s="571"/>
      <c r="UNP457" s="571"/>
      <c r="UNQ457" s="571"/>
      <c r="UNR457" s="571"/>
      <c r="UNS457" s="571"/>
      <c r="UNT457" s="571"/>
      <c r="UNU457" s="571"/>
      <c r="UNV457" s="571"/>
      <c r="UNW457" s="571"/>
      <c r="UNX457" s="571"/>
      <c r="UNY457" s="571"/>
      <c r="UNZ457" s="571"/>
      <c r="UOA457" s="571"/>
      <c r="UOB457" s="571"/>
      <c r="UOC457" s="571"/>
      <c r="UOD457" s="571"/>
      <c r="UOE457" s="571"/>
      <c r="UOF457" s="571"/>
      <c r="UOG457" s="571"/>
      <c r="UOH457" s="571"/>
      <c r="UOI457" s="571"/>
      <c r="UOJ457" s="571"/>
      <c r="UOM457" s="571"/>
      <c r="UON457" s="571"/>
      <c r="UOO457" s="571"/>
      <c r="UOP457" s="571"/>
      <c r="UOQ457" s="571"/>
      <c r="UOR457" s="571"/>
      <c r="UOS457" s="571"/>
      <c r="UOT457" s="571"/>
      <c r="UOU457" s="571"/>
      <c r="UOV457" s="571"/>
      <c r="UOW457" s="571"/>
      <c r="UOX457" s="571"/>
      <c r="UOY457" s="571"/>
      <c r="UOZ457" s="571"/>
      <c r="UPA457" s="571"/>
      <c r="UPB457" s="571"/>
      <c r="UPC457" s="571"/>
      <c r="UPD457" s="571"/>
      <c r="UPE457" s="571"/>
      <c r="UPF457" s="571"/>
      <c r="UPG457" s="571"/>
      <c r="UPH457" s="571"/>
      <c r="UPI457" s="571"/>
      <c r="UPJ457" s="571"/>
      <c r="UPK457" s="571"/>
      <c r="UPL457" s="571"/>
      <c r="UPM457" s="571"/>
      <c r="UPN457" s="571"/>
      <c r="UPO457" s="571"/>
      <c r="UPP457" s="571"/>
      <c r="UPQ457" s="571"/>
      <c r="UPR457" s="571"/>
      <c r="UPS457" s="571"/>
      <c r="UPT457" s="571"/>
      <c r="UPU457" s="571"/>
      <c r="UPV457" s="571"/>
      <c r="UPW457" s="571"/>
      <c r="UPX457" s="571"/>
      <c r="UPY457" s="571"/>
      <c r="UPZ457" s="571"/>
      <c r="UQA457" s="571"/>
      <c r="UQB457" s="571"/>
      <c r="UQC457" s="571"/>
      <c r="UQD457" s="571"/>
      <c r="UQE457" s="571"/>
      <c r="UQF457" s="571"/>
      <c r="UQG457" s="571"/>
      <c r="UQH457" s="571"/>
      <c r="UQI457" s="571"/>
      <c r="UQJ457" s="571"/>
      <c r="UQK457" s="571"/>
      <c r="UQL457" s="571"/>
      <c r="UQM457" s="571"/>
      <c r="UQN457" s="571"/>
      <c r="UQO457" s="571"/>
      <c r="UQP457" s="571"/>
      <c r="UQQ457" s="571"/>
      <c r="UQR457" s="571"/>
      <c r="UQS457" s="571"/>
      <c r="UQT457" s="571"/>
      <c r="UQU457" s="571"/>
      <c r="UQV457" s="571"/>
      <c r="UQW457" s="571"/>
      <c r="UQX457" s="571"/>
      <c r="UQY457" s="571"/>
      <c r="UQZ457" s="571"/>
      <c r="URA457" s="571"/>
      <c r="URB457" s="571"/>
      <c r="URC457" s="571"/>
      <c r="URD457" s="571"/>
      <c r="URE457" s="571"/>
      <c r="URF457" s="571"/>
      <c r="URG457" s="571"/>
      <c r="URH457" s="571"/>
      <c r="URI457" s="571"/>
      <c r="URJ457" s="571"/>
      <c r="URK457" s="571"/>
      <c r="URL457" s="571"/>
      <c r="URM457" s="571"/>
      <c r="URN457" s="571"/>
      <c r="URO457" s="571"/>
      <c r="URP457" s="571"/>
      <c r="URQ457" s="571"/>
      <c r="URR457" s="571"/>
      <c r="URS457" s="571"/>
      <c r="URT457" s="571"/>
      <c r="URU457" s="571"/>
      <c r="URV457" s="571"/>
      <c r="URW457" s="571"/>
      <c r="URX457" s="571"/>
      <c r="URY457" s="571"/>
      <c r="URZ457" s="571"/>
      <c r="USA457" s="571"/>
      <c r="USB457" s="571"/>
      <c r="USC457" s="571"/>
      <c r="USD457" s="571"/>
      <c r="USE457" s="571"/>
      <c r="USF457" s="571"/>
      <c r="USG457" s="571"/>
      <c r="USH457" s="571"/>
      <c r="USI457" s="571"/>
      <c r="USJ457" s="571"/>
      <c r="USK457" s="571"/>
      <c r="USL457" s="571"/>
      <c r="USM457" s="571"/>
      <c r="USN457" s="571"/>
      <c r="USO457" s="571"/>
      <c r="USP457" s="571"/>
      <c r="USQ457" s="571"/>
      <c r="USR457" s="571"/>
      <c r="USS457" s="571"/>
      <c r="UST457" s="571"/>
      <c r="USU457" s="571"/>
      <c r="USV457" s="571"/>
      <c r="USW457" s="571"/>
      <c r="USX457" s="571"/>
      <c r="USY457" s="571"/>
      <c r="USZ457" s="571"/>
      <c r="UTA457" s="571"/>
      <c r="UTB457" s="571"/>
      <c r="UTC457" s="571"/>
      <c r="UTD457" s="571"/>
      <c r="UTE457" s="571"/>
      <c r="UTF457" s="571"/>
      <c r="UTG457" s="571"/>
      <c r="UTH457" s="571"/>
      <c r="UTI457" s="571"/>
      <c r="UTJ457" s="571"/>
      <c r="UTK457" s="571"/>
      <c r="UTL457" s="571"/>
      <c r="UTM457" s="571"/>
      <c r="UTN457" s="571"/>
      <c r="UTO457" s="571"/>
      <c r="UTP457" s="571"/>
      <c r="UTQ457" s="571"/>
      <c r="UTR457" s="571"/>
      <c r="UTS457" s="571"/>
      <c r="UTT457" s="571"/>
      <c r="UTU457" s="571"/>
      <c r="UTV457" s="571"/>
      <c r="UTW457" s="571"/>
      <c r="UTX457" s="571"/>
      <c r="UTY457" s="571"/>
      <c r="UTZ457" s="571"/>
      <c r="UUA457" s="571"/>
      <c r="UUB457" s="571"/>
      <c r="UUC457" s="571"/>
      <c r="UUD457" s="571"/>
      <c r="UUE457" s="571"/>
      <c r="UUF457" s="571"/>
      <c r="UUG457" s="571"/>
      <c r="UUH457" s="571"/>
      <c r="UUI457" s="571"/>
      <c r="UUJ457" s="571"/>
      <c r="UUK457" s="571"/>
      <c r="UUL457" s="571"/>
      <c r="UUM457" s="571"/>
      <c r="UUN457" s="571"/>
      <c r="UUO457" s="571"/>
      <c r="UUP457" s="571"/>
      <c r="UUQ457" s="571"/>
      <c r="UUR457" s="571"/>
      <c r="UUS457" s="571"/>
      <c r="UUT457" s="571"/>
      <c r="UUU457" s="571"/>
      <c r="UUV457" s="571"/>
      <c r="UUW457" s="571"/>
      <c r="UUX457" s="571"/>
      <c r="UUY457" s="571"/>
      <c r="UUZ457" s="571"/>
      <c r="UVA457" s="571"/>
      <c r="UVB457" s="571"/>
      <c r="UVC457" s="571"/>
      <c r="UVD457" s="571"/>
      <c r="UVE457" s="571"/>
      <c r="UVF457" s="571"/>
      <c r="UVG457" s="571"/>
      <c r="UVH457" s="571"/>
      <c r="UVI457" s="571"/>
      <c r="UVJ457" s="571"/>
      <c r="UVK457" s="571"/>
      <c r="UVL457" s="571"/>
      <c r="UVM457" s="571"/>
      <c r="UVN457" s="571"/>
      <c r="UVO457" s="571"/>
      <c r="UVP457" s="571"/>
      <c r="UVQ457" s="571"/>
      <c r="UVR457" s="571"/>
      <c r="UVS457" s="571"/>
      <c r="UVT457" s="571"/>
      <c r="UVU457" s="571"/>
      <c r="UVV457" s="571"/>
      <c r="UVW457" s="571"/>
      <c r="UVX457" s="571"/>
      <c r="UVY457" s="571"/>
      <c r="UVZ457" s="571"/>
      <c r="UWA457" s="571"/>
      <c r="UWB457" s="571"/>
      <c r="UWC457" s="571"/>
      <c r="UWD457" s="571"/>
      <c r="UWE457" s="571"/>
      <c r="UWF457" s="571"/>
      <c r="UWG457" s="571"/>
      <c r="UWH457" s="571"/>
      <c r="UWI457" s="571"/>
      <c r="UWJ457" s="571"/>
      <c r="UWK457" s="571"/>
      <c r="UWL457" s="571"/>
      <c r="UWM457" s="571"/>
      <c r="UWN457" s="571"/>
      <c r="UWO457" s="571"/>
      <c r="UWP457" s="571"/>
      <c r="UWQ457" s="571"/>
      <c r="UWR457" s="571"/>
      <c r="UWS457" s="571"/>
      <c r="UWT457" s="571"/>
      <c r="UWU457" s="571"/>
      <c r="UWV457" s="571"/>
      <c r="UWW457" s="571"/>
      <c r="UWX457" s="571"/>
      <c r="UWY457" s="571"/>
      <c r="UWZ457" s="571"/>
      <c r="UXA457" s="571"/>
      <c r="UXB457" s="571"/>
      <c r="UXC457" s="571"/>
      <c r="UXD457" s="571"/>
      <c r="UXE457" s="571"/>
      <c r="UXF457" s="571"/>
      <c r="UXG457" s="571"/>
      <c r="UXH457" s="571"/>
      <c r="UXI457" s="571"/>
      <c r="UXJ457" s="571"/>
      <c r="UXK457" s="571"/>
      <c r="UXL457" s="571"/>
      <c r="UXM457" s="571"/>
      <c r="UXN457" s="571"/>
      <c r="UXO457" s="571"/>
      <c r="UXP457" s="571"/>
      <c r="UXQ457" s="571"/>
      <c r="UXR457" s="571"/>
      <c r="UXS457" s="571"/>
      <c r="UXT457" s="571"/>
      <c r="UXU457" s="571"/>
      <c r="UXV457" s="571"/>
      <c r="UXW457" s="571"/>
      <c r="UXX457" s="571"/>
      <c r="UXY457" s="571"/>
      <c r="UXZ457" s="571"/>
      <c r="UYA457" s="571"/>
      <c r="UYB457" s="571"/>
      <c r="UYC457" s="571"/>
      <c r="UYD457" s="571"/>
      <c r="UYE457" s="571"/>
      <c r="UYF457" s="571"/>
      <c r="UYI457" s="571"/>
      <c r="UYJ457" s="571"/>
      <c r="UYK457" s="571"/>
      <c r="UYL457" s="571"/>
      <c r="UYM457" s="571"/>
      <c r="UYN457" s="571"/>
      <c r="UYO457" s="571"/>
      <c r="UYP457" s="571"/>
      <c r="UYQ457" s="571"/>
      <c r="UYR457" s="571"/>
      <c r="UYS457" s="571"/>
      <c r="UYT457" s="571"/>
      <c r="UYU457" s="571"/>
      <c r="UYV457" s="571"/>
      <c r="UYW457" s="571"/>
      <c r="UYX457" s="571"/>
      <c r="UYY457" s="571"/>
      <c r="UYZ457" s="571"/>
      <c r="UZA457" s="571"/>
      <c r="UZB457" s="571"/>
      <c r="UZC457" s="571"/>
      <c r="UZD457" s="571"/>
      <c r="UZE457" s="571"/>
      <c r="UZF457" s="571"/>
      <c r="UZG457" s="571"/>
      <c r="UZH457" s="571"/>
      <c r="UZI457" s="571"/>
      <c r="UZJ457" s="571"/>
      <c r="UZK457" s="571"/>
      <c r="UZL457" s="571"/>
      <c r="UZM457" s="571"/>
      <c r="UZN457" s="571"/>
      <c r="UZO457" s="571"/>
      <c r="UZP457" s="571"/>
      <c r="UZQ457" s="571"/>
      <c r="UZR457" s="571"/>
      <c r="UZS457" s="571"/>
      <c r="UZT457" s="571"/>
      <c r="UZU457" s="571"/>
      <c r="UZV457" s="571"/>
      <c r="UZW457" s="571"/>
      <c r="UZX457" s="571"/>
      <c r="UZY457" s="571"/>
      <c r="UZZ457" s="571"/>
      <c r="VAA457" s="571"/>
      <c r="VAB457" s="571"/>
      <c r="VAC457" s="571"/>
      <c r="VAD457" s="571"/>
      <c r="VAE457" s="571"/>
      <c r="VAF457" s="571"/>
      <c r="VAG457" s="571"/>
      <c r="VAH457" s="571"/>
      <c r="VAI457" s="571"/>
      <c r="VAJ457" s="571"/>
      <c r="VAK457" s="571"/>
      <c r="VAL457" s="571"/>
      <c r="VAM457" s="571"/>
      <c r="VAN457" s="571"/>
      <c r="VAO457" s="571"/>
      <c r="VAP457" s="571"/>
      <c r="VAQ457" s="571"/>
      <c r="VAR457" s="571"/>
      <c r="VAS457" s="571"/>
      <c r="VAT457" s="571"/>
      <c r="VAU457" s="571"/>
      <c r="VAV457" s="571"/>
      <c r="VAW457" s="571"/>
      <c r="VAX457" s="571"/>
      <c r="VAY457" s="571"/>
      <c r="VAZ457" s="571"/>
      <c r="VBA457" s="571"/>
      <c r="VBB457" s="571"/>
      <c r="VBC457" s="571"/>
      <c r="VBD457" s="571"/>
      <c r="VBE457" s="571"/>
      <c r="VBF457" s="571"/>
      <c r="VBG457" s="571"/>
      <c r="VBH457" s="571"/>
      <c r="VBI457" s="571"/>
      <c r="VBJ457" s="571"/>
      <c r="VBK457" s="571"/>
      <c r="VBL457" s="571"/>
      <c r="VBM457" s="571"/>
      <c r="VBN457" s="571"/>
      <c r="VBO457" s="571"/>
      <c r="VBP457" s="571"/>
      <c r="VBQ457" s="571"/>
      <c r="VBR457" s="571"/>
      <c r="VBS457" s="571"/>
      <c r="VBT457" s="571"/>
      <c r="VBU457" s="571"/>
      <c r="VBV457" s="571"/>
      <c r="VBW457" s="571"/>
      <c r="VBX457" s="571"/>
      <c r="VBY457" s="571"/>
      <c r="VBZ457" s="571"/>
      <c r="VCA457" s="571"/>
      <c r="VCB457" s="571"/>
      <c r="VCC457" s="571"/>
      <c r="VCD457" s="571"/>
      <c r="VCE457" s="571"/>
      <c r="VCF457" s="571"/>
      <c r="VCG457" s="571"/>
      <c r="VCH457" s="571"/>
      <c r="VCI457" s="571"/>
      <c r="VCJ457" s="571"/>
      <c r="VCK457" s="571"/>
      <c r="VCL457" s="571"/>
      <c r="VCM457" s="571"/>
      <c r="VCN457" s="571"/>
      <c r="VCO457" s="571"/>
      <c r="VCP457" s="571"/>
      <c r="VCQ457" s="571"/>
      <c r="VCR457" s="571"/>
      <c r="VCS457" s="571"/>
      <c r="VCT457" s="571"/>
      <c r="VCU457" s="571"/>
      <c r="VCV457" s="571"/>
      <c r="VCW457" s="571"/>
      <c r="VCX457" s="571"/>
      <c r="VCY457" s="571"/>
      <c r="VCZ457" s="571"/>
      <c r="VDA457" s="571"/>
      <c r="VDB457" s="571"/>
      <c r="VDC457" s="571"/>
      <c r="VDD457" s="571"/>
      <c r="VDE457" s="571"/>
      <c r="VDF457" s="571"/>
      <c r="VDG457" s="571"/>
      <c r="VDH457" s="571"/>
      <c r="VDI457" s="571"/>
      <c r="VDJ457" s="571"/>
      <c r="VDK457" s="571"/>
      <c r="VDL457" s="571"/>
      <c r="VDM457" s="571"/>
      <c r="VDN457" s="571"/>
      <c r="VDO457" s="571"/>
      <c r="VDP457" s="571"/>
      <c r="VDQ457" s="571"/>
      <c r="VDR457" s="571"/>
      <c r="VDS457" s="571"/>
      <c r="VDT457" s="571"/>
      <c r="VDU457" s="571"/>
      <c r="VDV457" s="571"/>
      <c r="VDW457" s="571"/>
      <c r="VDX457" s="571"/>
      <c r="VDY457" s="571"/>
      <c r="VDZ457" s="571"/>
      <c r="VEA457" s="571"/>
      <c r="VEB457" s="571"/>
      <c r="VEC457" s="571"/>
      <c r="VED457" s="571"/>
      <c r="VEE457" s="571"/>
      <c r="VEF457" s="571"/>
      <c r="VEG457" s="571"/>
      <c r="VEH457" s="571"/>
      <c r="VEI457" s="571"/>
      <c r="VEJ457" s="571"/>
      <c r="VEK457" s="571"/>
      <c r="VEL457" s="571"/>
      <c r="VEM457" s="571"/>
      <c r="VEN457" s="571"/>
      <c r="VEO457" s="571"/>
      <c r="VEP457" s="571"/>
      <c r="VEQ457" s="571"/>
      <c r="VER457" s="571"/>
      <c r="VES457" s="571"/>
      <c r="VET457" s="571"/>
      <c r="VEU457" s="571"/>
      <c r="VEV457" s="571"/>
      <c r="VEW457" s="571"/>
      <c r="VEX457" s="571"/>
      <c r="VEY457" s="571"/>
      <c r="VEZ457" s="571"/>
      <c r="VFA457" s="571"/>
      <c r="VFB457" s="571"/>
      <c r="VFC457" s="571"/>
      <c r="VFD457" s="571"/>
      <c r="VFE457" s="571"/>
      <c r="VFF457" s="571"/>
      <c r="VFG457" s="571"/>
      <c r="VFH457" s="571"/>
      <c r="VFI457" s="571"/>
      <c r="VFJ457" s="571"/>
      <c r="VFK457" s="571"/>
      <c r="VFL457" s="571"/>
      <c r="VFM457" s="571"/>
      <c r="VFN457" s="571"/>
      <c r="VFO457" s="571"/>
      <c r="VFP457" s="571"/>
      <c r="VFQ457" s="571"/>
      <c r="VFR457" s="571"/>
      <c r="VFS457" s="571"/>
      <c r="VFT457" s="571"/>
      <c r="VFU457" s="571"/>
      <c r="VFV457" s="571"/>
      <c r="VFW457" s="571"/>
      <c r="VFX457" s="571"/>
      <c r="VFY457" s="571"/>
      <c r="VFZ457" s="571"/>
      <c r="VGA457" s="571"/>
      <c r="VGB457" s="571"/>
      <c r="VGC457" s="571"/>
      <c r="VGD457" s="571"/>
      <c r="VGE457" s="571"/>
      <c r="VGF457" s="571"/>
      <c r="VGG457" s="571"/>
      <c r="VGH457" s="571"/>
      <c r="VGI457" s="571"/>
      <c r="VGJ457" s="571"/>
      <c r="VGK457" s="571"/>
      <c r="VGL457" s="571"/>
      <c r="VGM457" s="571"/>
      <c r="VGN457" s="571"/>
      <c r="VGO457" s="571"/>
      <c r="VGP457" s="571"/>
      <c r="VGQ457" s="571"/>
      <c r="VGR457" s="571"/>
      <c r="VGS457" s="571"/>
      <c r="VGT457" s="571"/>
      <c r="VGU457" s="571"/>
      <c r="VGV457" s="571"/>
      <c r="VGW457" s="571"/>
      <c r="VGX457" s="571"/>
      <c r="VGY457" s="571"/>
      <c r="VGZ457" s="571"/>
      <c r="VHA457" s="571"/>
      <c r="VHB457" s="571"/>
      <c r="VHC457" s="571"/>
      <c r="VHD457" s="571"/>
      <c r="VHE457" s="571"/>
      <c r="VHF457" s="571"/>
      <c r="VHG457" s="571"/>
      <c r="VHH457" s="571"/>
      <c r="VHI457" s="571"/>
      <c r="VHJ457" s="571"/>
      <c r="VHK457" s="571"/>
      <c r="VHL457" s="571"/>
      <c r="VHM457" s="571"/>
      <c r="VHN457" s="571"/>
      <c r="VHO457" s="571"/>
      <c r="VHP457" s="571"/>
      <c r="VHQ457" s="571"/>
      <c r="VHR457" s="571"/>
      <c r="VHS457" s="571"/>
      <c r="VHT457" s="571"/>
      <c r="VHU457" s="571"/>
      <c r="VHV457" s="571"/>
      <c r="VHW457" s="571"/>
      <c r="VHX457" s="571"/>
      <c r="VHY457" s="571"/>
      <c r="VHZ457" s="571"/>
      <c r="VIA457" s="571"/>
      <c r="VIB457" s="571"/>
      <c r="VIE457" s="571"/>
      <c r="VIF457" s="571"/>
      <c r="VIG457" s="571"/>
      <c r="VIH457" s="571"/>
      <c r="VII457" s="571"/>
      <c r="VIJ457" s="571"/>
      <c r="VIK457" s="571"/>
      <c r="VIL457" s="571"/>
      <c r="VIM457" s="571"/>
      <c r="VIN457" s="571"/>
      <c r="VIO457" s="571"/>
      <c r="VIP457" s="571"/>
      <c r="VIQ457" s="571"/>
      <c r="VIR457" s="571"/>
      <c r="VIS457" s="571"/>
      <c r="VIT457" s="571"/>
      <c r="VIU457" s="571"/>
      <c r="VIV457" s="571"/>
      <c r="VIW457" s="571"/>
      <c r="VIX457" s="571"/>
      <c r="VIY457" s="571"/>
      <c r="VIZ457" s="571"/>
      <c r="VJA457" s="571"/>
      <c r="VJB457" s="571"/>
      <c r="VJC457" s="571"/>
      <c r="VJD457" s="571"/>
      <c r="VJE457" s="571"/>
      <c r="VJF457" s="571"/>
      <c r="VJG457" s="571"/>
      <c r="VJH457" s="571"/>
      <c r="VJI457" s="571"/>
      <c r="VJJ457" s="571"/>
      <c r="VJK457" s="571"/>
      <c r="VJL457" s="571"/>
      <c r="VJM457" s="571"/>
      <c r="VJN457" s="571"/>
      <c r="VJO457" s="571"/>
      <c r="VJP457" s="571"/>
      <c r="VJQ457" s="571"/>
      <c r="VJR457" s="571"/>
      <c r="VJS457" s="571"/>
      <c r="VJT457" s="571"/>
      <c r="VJU457" s="571"/>
      <c r="VJV457" s="571"/>
      <c r="VJW457" s="571"/>
      <c r="VJX457" s="571"/>
      <c r="VJY457" s="571"/>
      <c r="VJZ457" s="571"/>
      <c r="VKA457" s="571"/>
      <c r="VKB457" s="571"/>
      <c r="VKC457" s="571"/>
      <c r="VKD457" s="571"/>
      <c r="VKE457" s="571"/>
      <c r="VKF457" s="571"/>
      <c r="VKG457" s="571"/>
      <c r="VKH457" s="571"/>
      <c r="VKI457" s="571"/>
      <c r="VKJ457" s="571"/>
      <c r="VKK457" s="571"/>
      <c r="VKL457" s="571"/>
      <c r="VKM457" s="571"/>
      <c r="VKN457" s="571"/>
      <c r="VKO457" s="571"/>
      <c r="VKP457" s="571"/>
      <c r="VKQ457" s="571"/>
      <c r="VKR457" s="571"/>
      <c r="VKS457" s="571"/>
      <c r="VKT457" s="571"/>
      <c r="VKU457" s="571"/>
      <c r="VKV457" s="571"/>
      <c r="VKW457" s="571"/>
      <c r="VKX457" s="571"/>
      <c r="VKY457" s="571"/>
      <c r="VKZ457" s="571"/>
      <c r="VLA457" s="571"/>
      <c r="VLB457" s="571"/>
      <c r="VLC457" s="571"/>
      <c r="VLD457" s="571"/>
      <c r="VLE457" s="571"/>
      <c r="VLF457" s="571"/>
      <c r="VLG457" s="571"/>
      <c r="VLH457" s="571"/>
      <c r="VLI457" s="571"/>
      <c r="VLJ457" s="571"/>
      <c r="VLK457" s="571"/>
      <c r="VLL457" s="571"/>
      <c r="VLM457" s="571"/>
      <c r="VLN457" s="571"/>
      <c r="VLO457" s="571"/>
      <c r="VLP457" s="571"/>
      <c r="VLQ457" s="571"/>
      <c r="VLR457" s="571"/>
      <c r="VLS457" s="571"/>
      <c r="VLT457" s="571"/>
      <c r="VLU457" s="571"/>
      <c r="VLV457" s="571"/>
      <c r="VLW457" s="571"/>
      <c r="VLX457" s="571"/>
      <c r="VLY457" s="571"/>
      <c r="VLZ457" s="571"/>
      <c r="VMA457" s="571"/>
      <c r="VMB457" s="571"/>
      <c r="VMC457" s="571"/>
      <c r="VMD457" s="571"/>
      <c r="VME457" s="571"/>
      <c r="VMF457" s="571"/>
      <c r="VMG457" s="571"/>
      <c r="VMH457" s="571"/>
      <c r="VMI457" s="571"/>
      <c r="VMJ457" s="571"/>
      <c r="VMK457" s="571"/>
      <c r="VML457" s="571"/>
      <c r="VMM457" s="571"/>
      <c r="VMN457" s="571"/>
      <c r="VMO457" s="571"/>
      <c r="VMP457" s="571"/>
      <c r="VMQ457" s="571"/>
      <c r="VMR457" s="571"/>
      <c r="VMS457" s="571"/>
      <c r="VMT457" s="571"/>
      <c r="VMU457" s="571"/>
      <c r="VMV457" s="571"/>
      <c r="VMW457" s="571"/>
      <c r="VMX457" s="571"/>
      <c r="VMY457" s="571"/>
      <c r="VMZ457" s="571"/>
      <c r="VNA457" s="571"/>
      <c r="VNB457" s="571"/>
      <c r="VNC457" s="571"/>
      <c r="VND457" s="571"/>
      <c r="VNE457" s="571"/>
      <c r="VNF457" s="571"/>
      <c r="VNG457" s="571"/>
      <c r="VNH457" s="571"/>
      <c r="VNI457" s="571"/>
      <c r="VNJ457" s="571"/>
      <c r="VNK457" s="571"/>
      <c r="VNL457" s="571"/>
      <c r="VNM457" s="571"/>
      <c r="VNN457" s="571"/>
      <c r="VNO457" s="571"/>
      <c r="VNP457" s="571"/>
      <c r="VNQ457" s="571"/>
      <c r="VNR457" s="571"/>
      <c r="VNS457" s="571"/>
      <c r="VNT457" s="571"/>
      <c r="VNU457" s="571"/>
      <c r="VNV457" s="571"/>
      <c r="VNW457" s="571"/>
      <c r="VNX457" s="571"/>
      <c r="VNY457" s="571"/>
      <c r="VNZ457" s="571"/>
      <c r="VOA457" s="571"/>
      <c r="VOB457" s="571"/>
      <c r="VOC457" s="571"/>
      <c r="VOD457" s="571"/>
      <c r="VOE457" s="571"/>
      <c r="VOF457" s="571"/>
      <c r="VOG457" s="571"/>
      <c r="VOH457" s="571"/>
      <c r="VOI457" s="571"/>
      <c r="VOJ457" s="571"/>
      <c r="VOK457" s="571"/>
      <c r="VOL457" s="571"/>
      <c r="VOM457" s="571"/>
      <c r="VON457" s="571"/>
      <c r="VOO457" s="571"/>
      <c r="VOP457" s="571"/>
      <c r="VOQ457" s="571"/>
      <c r="VOR457" s="571"/>
      <c r="VOS457" s="571"/>
      <c r="VOT457" s="571"/>
      <c r="VOU457" s="571"/>
      <c r="VOV457" s="571"/>
      <c r="VOW457" s="571"/>
      <c r="VOX457" s="571"/>
      <c r="VOY457" s="571"/>
      <c r="VOZ457" s="571"/>
      <c r="VPA457" s="571"/>
      <c r="VPB457" s="571"/>
      <c r="VPC457" s="571"/>
      <c r="VPD457" s="571"/>
      <c r="VPE457" s="571"/>
      <c r="VPF457" s="571"/>
      <c r="VPG457" s="571"/>
      <c r="VPH457" s="571"/>
      <c r="VPI457" s="571"/>
      <c r="VPJ457" s="571"/>
      <c r="VPK457" s="571"/>
      <c r="VPL457" s="571"/>
      <c r="VPM457" s="571"/>
      <c r="VPN457" s="571"/>
      <c r="VPO457" s="571"/>
      <c r="VPP457" s="571"/>
      <c r="VPQ457" s="571"/>
      <c r="VPR457" s="571"/>
      <c r="VPS457" s="571"/>
      <c r="VPT457" s="571"/>
      <c r="VPU457" s="571"/>
      <c r="VPV457" s="571"/>
      <c r="VPW457" s="571"/>
      <c r="VPX457" s="571"/>
      <c r="VPY457" s="571"/>
      <c r="VPZ457" s="571"/>
      <c r="VQA457" s="571"/>
      <c r="VQB457" s="571"/>
      <c r="VQC457" s="571"/>
      <c r="VQD457" s="571"/>
      <c r="VQE457" s="571"/>
      <c r="VQF457" s="571"/>
      <c r="VQG457" s="571"/>
      <c r="VQH457" s="571"/>
      <c r="VQI457" s="571"/>
      <c r="VQJ457" s="571"/>
      <c r="VQK457" s="571"/>
      <c r="VQL457" s="571"/>
      <c r="VQM457" s="571"/>
      <c r="VQN457" s="571"/>
      <c r="VQO457" s="571"/>
      <c r="VQP457" s="571"/>
      <c r="VQQ457" s="571"/>
      <c r="VQR457" s="571"/>
      <c r="VQS457" s="571"/>
      <c r="VQT457" s="571"/>
      <c r="VQU457" s="571"/>
      <c r="VQV457" s="571"/>
      <c r="VQW457" s="571"/>
      <c r="VQX457" s="571"/>
      <c r="VQY457" s="571"/>
      <c r="VQZ457" s="571"/>
      <c r="VRA457" s="571"/>
      <c r="VRB457" s="571"/>
      <c r="VRC457" s="571"/>
      <c r="VRD457" s="571"/>
      <c r="VRE457" s="571"/>
      <c r="VRF457" s="571"/>
      <c r="VRG457" s="571"/>
      <c r="VRH457" s="571"/>
      <c r="VRI457" s="571"/>
      <c r="VRJ457" s="571"/>
      <c r="VRK457" s="571"/>
      <c r="VRL457" s="571"/>
      <c r="VRM457" s="571"/>
      <c r="VRN457" s="571"/>
      <c r="VRO457" s="571"/>
      <c r="VRP457" s="571"/>
      <c r="VRQ457" s="571"/>
      <c r="VRR457" s="571"/>
      <c r="VRS457" s="571"/>
      <c r="VRT457" s="571"/>
      <c r="VRU457" s="571"/>
      <c r="VRV457" s="571"/>
      <c r="VRW457" s="571"/>
      <c r="VRX457" s="571"/>
      <c r="VSA457" s="571"/>
      <c r="VSB457" s="571"/>
      <c r="VSC457" s="571"/>
      <c r="VSD457" s="571"/>
      <c r="VSE457" s="571"/>
      <c r="VSF457" s="571"/>
      <c r="VSG457" s="571"/>
      <c r="VSH457" s="571"/>
      <c r="VSI457" s="571"/>
      <c r="VSJ457" s="571"/>
      <c r="VSK457" s="571"/>
      <c r="VSL457" s="571"/>
      <c r="VSM457" s="571"/>
      <c r="VSN457" s="571"/>
      <c r="VSO457" s="571"/>
      <c r="VSP457" s="571"/>
      <c r="VSQ457" s="571"/>
      <c r="VSR457" s="571"/>
      <c r="VSS457" s="571"/>
      <c r="VST457" s="571"/>
      <c r="VSU457" s="571"/>
      <c r="VSV457" s="571"/>
      <c r="VSW457" s="571"/>
      <c r="VSX457" s="571"/>
      <c r="VSY457" s="571"/>
      <c r="VSZ457" s="571"/>
      <c r="VTA457" s="571"/>
      <c r="VTB457" s="571"/>
      <c r="VTC457" s="571"/>
      <c r="VTD457" s="571"/>
      <c r="VTE457" s="571"/>
      <c r="VTF457" s="571"/>
      <c r="VTG457" s="571"/>
      <c r="VTH457" s="571"/>
      <c r="VTI457" s="571"/>
      <c r="VTJ457" s="571"/>
      <c r="VTK457" s="571"/>
      <c r="VTL457" s="571"/>
      <c r="VTM457" s="571"/>
      <c r="VTN457" s="571"/>
      <c r="VTO457" s="571"/>
      <c r="VTP457" s="571"/>
      <c r="VTQ457" s="571"/>
      <c r="VTR457" s="571"/>
      <c r="VTS457" s="571"/>
      <c r="VTT457" s="571"/>
      <c r="VTU457" s="571"/>
      <c r="VTV457" s="571"/>
      <c r="VTW457" s="571"/>
      <c r="VTX457" s="571"/>
      <c r="VTY457" s="571"/>
      <c r="VTZ457" s="571"/>
      <c r="VUA457" s="571"/>
      <c r="VUB457" s="571"/>
      <c r="VUC457" s="571"/>
      <c r="VUD457" s="571"/>
      <c r="VUE457" s="571"/>
      <c r="VUF457" s="571"/>
      <c r="VUG457" s="571"/>
      <c r="VUH457" s="571"/>
      <c r="VUI457" s="571"/>
      <c r="VUJ457" s="571"/>
      <c r="VUK457" s="571"/>
      <c r="VUL457" s="571"/>
      <c r="VUM457" s="571"/>
      <c r="VUN457" s="571"/>
      <c r="VUO457" s="571"/>
      <c r="VUP457" s="571"/>
      <c r="VUQ457" s="571"/>
      <c r="VUR457" s="571"/>
      <c r="VUS457" s="571"/>
      <c r="VUT457" s="571"/>
      <c r="VUU457" s="571"/>
      <c r="VUV457" s="571"/>
      <c r="VUW457" s="571"/>
      <c r="VUX457" s="571"/>
      <c r="VUY457" s="571"/>
      <c r="VUZ457" s="571"/>
      <c r="VVA457" s="571"/>
      <c r="VVB457" s="571"/>
      <c r="VVC457" s="571"/>
      <c r="VVD457" s="571"/>
      <c r="VVE457" s="571"/>
      <c r="VVF457" s="571"/>
      <c r="VVG457" s="571"/>
      <c r="VVH457" s="571"/>
      <c r="VVI457" s="571"/>
      <c r="VVJ457" s="571"/>
      <c r="VVK457" s="571"/>
      <c r="VVL457" s="571"/>
      <c r="VVM457" s="571"/>
      <c r="VVN457" s="571"/>
      <c r="VVO457" s="571"/>
      <c r="VVP457" s="571"/>
      <c r="VVQ457" s="571"/>
      <c r="VVR457" s="571"/>
      <c r="VVS457" s="571"/>
      <c r="VVT457" s="571"/>
      <c r="VVU457" s="571"/>
      <c r="VVV457" s="571"/>
      <c r="VVW457" s="571"/>
      <c r="VVX457" s="571"/>
      <c r="VVY457" s="571"/>
      <c r="VVZ457" s="571"/>
      <c r="VWA457" s="571"/>
      <c r="VWB457" s="571"/>
      <c r="VWC457" s="571"/>
      <c r="VWD457" s="571"/>
      <c r="VWE457" s="571"/>
      <c r="VWF457" s="571"/>
      <c r="VWG457" s="571"/>
      <c r="VWH457" s="571"/>
      <c r="VWI457" s="571"/>
      <c r="VWJ457" s="571"/>
      <c r="VWK457" s="571"/>
      <c r="VWL457" s="571"/>
      <c r="VWM457" s="571"/>
      <c r="VWN457" s="571"/>
      <c r="VWO457" s="571"/>
      <c r="VWP457" s="571"/>
      <c r="VWQ457" s="571"/>
      <c r="VWR457" s="571"/>
      <c r="VWS457" s="571"/>
      <c r="VWT457" s="571"/>
      <c r="VWU457" s="571"/>
      <c r="VWV457" s="571"/>
      <c r="VWW457" s="571"/>
      <c r="VWX457" s="571"/>
      <c r="VWY457" s="571"/>
      <c r="VWZ457" s="571"/>
      <c r="VXA457" s="571"/>
      <c r="VXB457" s="571"/>
      <c r="VXC457" s="571"/>
      <c r="VXD457" s="571"/>
      <c r="VXE457" s="571"/>
      <c r="VXF457" s="571"/>
      <c r="VXG457" s="571"/>
      <c r="VXH457" s="571"/>
      <c r="VXI457" s="571"/>
      <c r="VXJ457" s="571"/>
      <c r="VXK457" s="571"/>
      <c r="VXL457" s="571"/>
      <c r="VXM457" s="571"/>
      <c r="VXN457" s="571"/>
      <c r="VXO457" s="571"/>
      <c r="VXP457" s="571"/>
      <c r="VXQ457" s="571"/>
      <c r="VXR457" s="571"/>
      <c r="VXS457" s="571"/>
      <c r="VXT457" s="571"/>
      <c r="VXU457" s="571"/>
      <c r="VXV457" s="571"/>
      <c r="VXW457" s="571"/>
      <c r="VXX457" s="571"/>
      <c r="VXY457" s="571"/>
      <c r="VXZ457" s="571"/>
      <c r="VYA457" s="571"/>
      <c r="VYB457" s="571"/>
      <c r="VYC457" s="571"/>
      <c r="VYD457" s="571"/>
      <c r="VYE457" s="571"/>
      <c r="VYF457" s="571"/>
      <c r="VYG457" s="571"/>
      <c r="VYH457" s="571"/>
      <c r="VYI457" s="571"/>
      <c r="VYJ457" s="571"/>
      <c r="VYK457" s="571"/>
      <c r="VYL457" s="571"/>
      <c r="VYM457" s="571"/>
      <c r="VYN457" s="571"/>
      <c r="VYO457" s="571"/>
      <c r="VYP457" s="571"/>
      <c r="VYQ457" s="571"/>
      <c r="VYR457" s="571"/>
      <c r="VYS457" s="571"/>
      <c r="VYT457" s="571"/>
      <c r="VYU457" s="571"/>
      <c r="VYV457" s="571"/>
      <c r="VYW457" s="571"/>
      <c r="VYX457" s="571"/>
      <c r="VYY457" s="571"/>
      <c r="VYZ457" s="571"/>
      <c r="VZA457" s="571"/>
      <c r="VZB457" s="571"/>
      <c r="VZC457" s="571"/>
      <c r="VZD457" s="571"/>
      <c r="VZE457" s="571"/>
      <c r="VZF457" s="571"/>
      <c r="VZG457" s="571"/>
      <c r="VZH457" s="571"/>
      <c r="VZI457" s="571"/>
      <c r="VZJ457" s="571"/>
      <c r="VZK457" s="571"/>
      <c r="VZL457" s="571"/>
      <c r="VZM457" s="571"/>
      <c r="VZN457" s="571"/>
      <c r="VZO457" s="571"/>
      <c r="VZP457" s="571"/>
      <c r="VZQ457" s="571"/>
      <c r="VZR457" s="571"/>
      <c r="VZS457" s="571"/>
      <c r="VZT457" s="571"/>
      <c r="VZU457" s="571"/>
      <c r="VZV457" s="571"/>
      <c r="VZW457" s="571"/>
      <c r="VZX457" s="571"/>
      <c r="VZY457" s="571"/>
      <c r="VZZ457" s="571"/>
      <c r="WAA457" s="571"/>
      <c r="WAB457" s="571"/>
      <c r="WAC457" s="571"/>
      <c r="WAD457" s="571"/>
      <c r="WAE457" s="571"/>
      <c r="WAF457" s="571"/>
      <c r="WAG457" s="571"/>
      <c r="WAH457" s="571"/>
      <c r="WAI457" s="571"/>
      <c r="WAJ457" s="571"/>
      <c r="WAK457" s="571"/>
      <c r="WAL457" s="571"/>
      <c r="WAM457" s="571"/>
      <c r="WAN457" s="571"/>
      <c r="WAO457" s="571"/>
      <c r="WAP457" s="571"/>
      <c r="WAQ457" s="571"/>
      <c r="WAR457" s="571"/>
      <c r="WAS457" s="571"/>
      <c r="WAT457" s="571"/>
      <c r="WAU457" s="571"/>
      <c r="WAV457" s="571"/>
      <c r="WAW457" s="571"/>
      <c r="WAX457" s="571"/>
      <c r="WAY457" s="571"/>
      <c r="WAZ457" s="571"/>
      <c r="WBA457" s="571"/>
      <c r="WBB457" s="571"/>
      <c r="WBC457" s="571"/>
      <c r="WBD457" s="571"/>
      <c r="WBE457" s="571"/>
      <c r="WBF457" s="571"/>
      <c r="WBG457" s="571"/>
      <c r="WBH457" s="571"/>
      <c r="WBI457" s="571"/>
      <c r="WBJ457" s="571"/>
      <c r="WBK457" s="571"/>
      <c r="WBL457" s="571"/>
      <c r="WBM457" s="571"/>
      <c r="WBN457" s="571"/>
      <c r="WBO457" s="571"/>
      <c r="WBP457" s="571"/>
      <c r="WBQ457" s="571"/>
      <c r="WBR457" s="571"/>
      <c r="WBS457" s="571"/>
      <c r="WBT457" s="571"/>
      <c r="WBW457" s="571"/>
      <c r="WBX457" s="571"/>
      <c r="WBY457" s="571"/>
      <c r="WBZ457" s="571"/>
      <c r="WCA457" s="571"/>
      <c r="WCB457" s="571"/>
      <c r="WCC457" s="571"/>
      <c r="WCD457" s="571"/>
      <c r="WCE457" s="571"/>
      <c r="WCF457" s="571"/>
      <c r="WCG457" s="571"/>
      <c r="WCH457" s="571"/>
      <c r="WCI457" s="571"/>
      <c r="WCJ457" s="571"/>
      <c r="WCK457" s="571"/>
      <c r="WCL457" s="571"/>
      <c r="WCM457" s="571"/>
      <c r="WCN457" s="571"/>
      <c r="WCO457" s="571"/>
      <c r="WCP457" s="571"/>
      <c r="WCQ457" s="571"/>
      <c r="WCR457" s="571"/>
      <c r="WCS457" s="571"/>
      <c r="WCT457" s="571"/>
      <c r="WCU457" s="571"/>
      <c r="WCV457" s="571"/>
      <c r="WCW457" s="571"/>
      <c r="WCX457" s="571"/>
      <c r="WCY457" s="571"/>
      <c r="WCZ457" s="571"/>
      <c r="WDA457" s="571"/>
      <c r="WDB457" s="571"/>
      <c r="WDC457" s="571"/>
      <c r="WDD457" s="571"/>
      <c r="WDE457" s="571"/>
      <c r="WDF457" s="571"/>
      <c r="WDG457" s="571"/>
      <c r="WDH457" s="571"/>
      <c r="WDI457" s="571"/>
      <c r="WDJ457" s="571"/>
      <c r="WDK457" s="571"/>
      <c r="WDL457" s="571"/>
      <c r="WDM457" s="571"/>
      <c r="WDN457" s="571"/>
      <c r="WDO457" s="571"/>
      <c r="WDP457" s="571"/>
      <c r="WDQ457" s="571"/>
      <c r="WDR457" s="571"/>
      <c r="WDS457" s="571"/>
      <c r="WDT457" s="571"/>
      <c r="WDU457" s="571"/>
      <c r="WDV457" s="571"/>
      <c r="WDW457" s="571"/>
      <c r="WDX457" s="571"/>
      <c r="WDY457" s="571"/>
      <c r="WDZ457" s="571"/>
      <c r="WEA457" s="571"/>
      <c r="WEB457" s="571"/>
      <c r="WEC457" s="571"/>
      <c r="WED457" s="571"/>
      <c r="WEE457" s="571"/>
      <c r="WEF457" s="571"/>
      <c r="WEG457" s="571"/>
      <c r="WEH457" s="571"/>
      <c r="WEI457" s="571"/>
      <c r="WEJ457" s="571"/>
      <c r="WEK457" s="571"/>
      <c r="WEL457" s="571"/>
      <c r="WEM457" s="571"/>
      <c r="WEN457" s="571"/>
      <c r="WEO457" s="571"/>
      <c r="WEP457" s="571"/>
      <c r="WEQ457" s="571"/>
      <c r="WER457" s="571"/>
      <c r="WES457" s="571"/>
      <c r="WET457" s="571"/>
      <c r="WEU457" s="571"/>
      <c r="WEV457" s="571"/>
      <c r="WEW457" s="571"/>
      <c r="WEX457" s="571"/>
      <c r="WEY457" s="571"/>
      <c r="WEZ457" s="571"/>
      <c r="WFA457" s="571"/>
      <c r="WFB457" s="571"/>
      <c r="WFC457" s="571"/>
      <c r="WFD457" s="571"/>
      <c r="WFE457" s="571"/>
      <c r="WFF457" s="571"/>
      <c r="WFG457" s="571"/>
      <c r="WFH457" s="571"/>
      <c r="WFI457" s="571"/>
      <c r="WFJ457" s="571"/>
      <c r="WFK457" s="571"/>
      <c r="WFL457" s="571"/>
      <c r="WFM457" s="571"/>
      <c r="WFN457" s="571"/>
      <c r="WFO457" s="571"/>
      <c r="WFP457" s="571"/>
      <c r="WFQ457" s="571"/>
      <c r="WFR457" s="571"/>
      <c r="WFS457" s="571"/>
      <c r="WFT457" s="571"/>
      <c r="WFU457" s="571"/>
      <c r="WFV457" s="571"/>
      <c r="WFW457" s="571"/>
      <c r="WFX457" s="571"/>
      <c r="WFY457" s="571"/>
      <c r="WFZ457" s="571"/>
      <c r="WGA457" s="571"/>
      <c r="WGB457" s="571"/>
      <c r="WGC457" s="571"/>
      <c r="WGD457" s="571"/>
      <c r="WGE457" s="571"/>
      <c r="WGF457" s="571"/>
      <c r="WGG457" s="571"/>
      <c r="WGH457" s="571"/>
      <c r="WGI457" s="571"/>
      <c r="WGJ457" s="571"/>
      <c r="WGK457" s="571"/>
      <c r="WGL457" s="571"/>
      <c r="WGM457" s="571"/>
      <c r="WGN457" s="571"/>
      <c r="WGO457" s="571"/>
      <c r="WGP457" s="571"/>
      <c r="WGQ457" s="571"/>
      <c r="WGR457" s="571"/>
      <c r="WGS457" s="571"/>
      <c r="WGT457" s="571"/>
      <c r="WGU457" s="571"/>
      <c r="WGV457" s="571"/>
      <c r="WGW457" s="571"/>
      <c r="WGX457" s="571"/>
      <c r="WGY457" s="571"/>
      <c r="WGZ457" s="571"/>
      <c r="WHA457" s="571"/>
      <c r="WHB457" s="571"/>
      <c r="WHC457" s="571"/>
      <c r="WHD457" s="571"/>
      <c r="WHE457" s="571"/>
      <c r="WHF457" s="571"/>
      <c r="WHG457" s="571"/>
      <c r="WHH457" s="571"/>
      <c r="WHI457" s="571"/>
      <c r="WHJ457" s="571"/>
      <c r="WHK457" s="571"/>
      <c r="WHL457" s="571"/>
      <c r="WHM457" s="571"/>
      <c r="WHN457" s="571"/>
      <c r="WHO457" s="571"/>
      <c r="WHP457" s="571"/>
      <c r="WHQ457" s="571"/>
      <c r="WHR457" s="571"/>
      <c r="WHS457" s="571"/>
      <c r="WHT457" s="571"/>
      <c r="WHU457" s="571"/>
      <c r="WHV457" s="571"/>
      <c r="WHW457" s="571"/>
      <c r="WHX457" s="571"/>
      <c r="WHY457" s="571"/>
      <c r="WHZ457" s="571"/>
      <c r="WIA457" s="571"/>
      <c r="WIB457" s="571"/>
      <c r="WIC457" s="571"/>
      <c r="WID457" s="571"/>
      <c r="WIE457" s="571"/>
      <c r="WIF457" s="571"/>
      <c r="WIG457" s="571"/>
      <c r="WIH457" s="571"/>
      <c r="WII457" s="571"/>
      <c r="WIJ457" s="571"/>
      <c r="WIK457" s="571"/>
      <c r="WIL457" s="571"/>
      <c r="WIM457" s="571"/>
      <c r="WIN457" s="571"/>
      <c r="WIO457" s="571"/>
      <c r="WIP457" s="571"/>
      <c r="WIQ457" s="571"/>
      <c r="WIR457" s="571"/>
      <c r="WIS457" s="571"/>
      <c r="WIT457" s="571"/>
      <c r="WIU457" s="571"/>
      <c r="WIV457" s="571"/>
      <c r="WIW457" s="571"/>
      <c r="WIX457" s="571"/>
      <c r="WIY457" s="571"/>
      <c r="WIZ457" s="571"/>
      <c r="WJA457" s="571"/>
      <c r="WJB457" s="571"/>
      <c r="WJC457" s="571"/>
      <c r="WJD457" s="571"/>
      <c r="WJE457" s="571"/>
      <c r="WJF457" s="571"/>
      <c r="WJG457" s="571"/>
      <c r="WJH457" s="571"/>
      <c r="WJI457" s="571"/>
      <c r="WJJ457" s="571"/>
      <c r="WJK457" s="571"/>
      <c r="WJL457" s="571"/>
      <c r="WJM457" s="571"/>
      <c r="WJN457" s="571"/>
      <c r="WJO457" s="571"/>
      <c r="WJP457" s="571"/>
      <c r="WJQ457" s="571"/>
      <c r="WJR457" s="571"/>
      <c r="WJS457" s="571"/>
      <c r="WJT457" s="571"/>
      <c r="WJU457" s="571"/>
      <c r="WJV457" s="571"/>
      <c r="WJW457" s="571"/>
      <c r="WJX457" s="571"/>
      <c r="WJY457" s="571"/>
      <c r="WJZ457" s="571"/>
      <c r="WKA457" s="571"/>
      <c r="WKB457" s="571"/>
      <c r="WKC457" s="571"/>
      <c r="WKD457" s="571"/>
      <c r="WKE457" s="571"/>
      <c r="WKF457" s="571"/>
      <c r="WKG457" s="571"/>
      <c r="WKH457" s="571"/>
      <c r="WKI457" s="571"/>
      <c r="WKJ457" s="571"/>
      <c r="WKK457" s="571"/>
      <c r="WKL457" s="571"/>
      <c r="WKM457" s="571"/>
      <c r="WKN457" s="571"/>
      <c r="WKO457" s="571"/>
      <c r="WKP457" s="571"/>
      <c r="WKQ457" s="571"/>
      <c r="WKR457" s="571"/>
      <c r="WKS457" s="571"/>
      <c r="WKT457" s="571"/>
      <c r="WKU457" s="571"/>
      <c r="WKV457" s="571"/>
      <c r="WKW457" s="571"/>
      <c r="WKX457" s="571"/>
      <c r="WKY457" s="571"/>
      <c r="WKZ457" s="571"/>
      <c r="WLA457" s="571"/>
      <c r="WLB457" s="571"/>
      <c r="WLC457" s="571"/>
      <c r="WLD457" s="571"/>
      <c r="WLE457" s="571"/>
      <c r="WLF457" s="571"/>
      <c r="WLG457" s="571"/>
      <c r="WLH457" s="571"/>
      <c r="WLI457" s="571"/>
      <c r="WLJ457" s="571"/>
      <c r="WLK457" s="571"/>
      <c r="WLL457" s="571"/>
      <c r="WLM457" s="571"/>
      <c r="WLN457" s="571"/>
      <c r="WLO457" s="571"/>
      <c r="WLP457" s="571"/>
      <c r="WLS457" s="571"/>
      <c r="WLT457" s="571"/>
      <c r="WLU457" s="571"/>
      <c r="WLV457" s="571"/>
      <c r="WLW457" s="571"/>
      <c r="WLX457" s="571"/>
      <c r="WLY457" s="571"/>
      <c r="WLZ457" s="571"/>
      <c r="WMA457" s="571"/>
      <c r="WMB457" s="571"/>
      <c r="WMC457" s="571"/>
      <c r="WMD457" s="571"/>
      <c r="WME457" s="571"/>
      <c r="WMF457" s="571"/>
      <c r="WMG457" s="571"/>
      <c r="WMH457" s="571"/>
      <c r="WMI457" s="571"/>
      <c r="WMJ457" s="571"/>
      <c r="WMK457" s="571"/>
      <c r="WML457" s="571"/>
      <c r="WMM457" s="571"/>
      <c r="WMN457" s="571"/>
      <c r="WMO457" s="571"/>
      <c r="WMP457" s="571"/>
      <c r="WMQ457" s="571"/>
      <c r="WMR457" s="571"/>
      <c r="WMS457" s="571"/>
      <c r="WMT457" s="571"/>
      <c r="WMU457" s="571"/>
      <c r="WMV457" s="571"/>
      <c r="WMW457" s="571"/>
      <c r="WMX457" s="571"/>
      <c r="WMY457" s="571"/>
      <c r="WMZ457" s="571"/>
      <c r="WNA457" s="571"/>
      <c r="WNB457" s="571"/>
      <c r="WNC457" s="571"/>
      <c r="WND457" s="571"/>
      <c r="WNE457" s="571"/>
      <c r="WNF457" s="571"/>
      <c r="WNG457" s="571"/>
      <c r="WNH457" s="571"/>
      <c r="WNI457" s="571"/>
      <c r="WNJ457" s="571"/>
      <c r="WNK457" s="571"/>
      <c r="WNL457" s="571"/>
      <c r="WNM457" s="571"/>
      <c r="WNN457" s="571"/>
      <c r="WNO457" s="571"/>
      <c r="WNP457" s="571"/>
      <c r="WNQ457" s="571"/>
      <c r="WNR457" s="571"/>
      <c r="WNS457" s="571"/>
      <c r="WNT457" s="571"/>
      <c r="WNU457" s="571"/>
      <c r="WNV457" s="571"/>
      <c r="WNW457" s="571"/>
      <c r="WNX457" s="571"/>
      <c r="WNY457" s="571"/>
      <c r="WNZ457" s="571"/>
      <c r="WOA457" s="571"/>
      <c r="WOB457" s="571"/>
      <c r="WOC457" s="571"/>
      <c r="WOD457" s="571"/>
      <c r="WOE457" s="571"/>
      <c r="WOF457" s="571"/>
      <c r="WOG457" s="571"/>
      <c r="WOH457" s="571"/>
      <c r="WOI457" s="571"/>
      <c r="WOJ457" s="571"/>
      <c r="WOK457" s="571"/>
      <c r="WOL457" s="571"/>
      <c r="WOM457" s="571"/>
      <c r="WON457" s="571"/>
      <c r="WOO457" s="571"/>
      <c r="WOP457" s="571"/>
      <c r="WOQ457" s="571"/>
      <c r="WOR457" s="571"/>
      <c r="WOS457" s="571"/>
      <c r="WOT457" s="571"/>
      <c r="WOU457" s="571"/>
      <c r="WOV457" s="571"/>
      <c r="WOW457" s="571"/>
      <c r="WOX457" s="571"/>
      <c r="WOY457" s="571"/>
      <c r="WOZ457" s="571"/>
      <c r="WPA457" s="571"/>
      <c r="WPB457" s="571"/>
      <c r="WPC457" s="571"/>
      <c r="WPD457" s="571"/>
      <c r="WPE457" s="571"/>
      <c r="WPF457" s="571"/>
      <c r="WPG457" s="571"/>
      <c r="WPH457" s="571"/>
      <c r="WPI457" s="571"/>
      <c r="WPJ457" s="571"/>
      <c r="WPK457" s="571"/>
      <c r="WPL457" s="571"/>
      <c r="WPM457" s="571"/>
      <c r="WPN457" s="571"/>
      <c r="WPO457" s="571"/>
      <c r="WPP457" s="571"/>
      <c r="WPQ457" s="571"/>
      <c r="WPR457" s="571"/>
      <c r="WPS457" s="571"/>
      <c r="WPT457" s="571"/>
      <c r="WPU457" s="571"/>
      <c r="WPV457" s="571"/>
      <c r="WPW457" s="571"/>
      <c r="WPX457" s="571"/>
      <c r="WPY457" s="571"/>
      <c r="WPZ457" s="571"/>
      <c r="WQA457" s="571"/>
      <c r="WQB457" s="571"/>
      <c r="WQC457" s="571"/>
      <c r="WQD457" s="571"/>
      <c r="WQE457" s="571"/>
      <c r="WQF457" s="571"/>
      <c r="WQG457" s="571"/>
      <c r="WQH457" s="571"/>
      <c r="WQI457" s="571"/>
      <c r="WQJ457" s="571"/>
      <c r="WQK457" s="571"/>
      <c r="WQL457" s="571"/>
      <c r="WQM457" s="571"/>
      <c r="WQN457" s="571"/>
      <c r="WQO457" s="571"/>
      <c r="WQP457" s="571"/>
      <c r="WQQ457" s="571"/>
      <c r="WQR457" s="571"/>
      <c r="WQS457" s="571"/>
      <c r="WQT457" s="571"/>
      <c r="WQU457" s="571"/>
      <c r="WQV457" s="571"/>
      <c r="WQW457" s="571"/>
      <c r="WQX457" s="571"/>
      <c r="WQY457" s="571"/>
      <c r="WQZ457" s="571"/>
      <c r="WRA457" s="571"/>
      <c r="WRB457" s="571"/>
      <c r="WRC457" s="571"/>
      <c r="WRD457" s="571"/>
      <c r="WRE457" s="571"/>
      <c r="WRF457" s="571"/>
      <c r="WRG457" s="571"/>
      <c r="WRH457" s="571"/>
      <c r="WRI457" s="571"/>
      <c r="WRJ457" s="571"/>
      <c r="WRK457" s="571"/>
      <c r="WRL457" s="571"/>
      <c r="WRM457" s="571"/>
      <c r="WRN457" s="571"/>
      <c r="WRO457" s="571"/>
      <c r="WRP457" s="571"/>
      <c r="WRQ457" s="571"/>
      <c r="WRR457" s="571"/>
      <c r="WRS457" s="571"/>
      <c r="WRT457" s="571"/>
      <c r="WRU457" s="571"/>
      <c r="WRV457" s="571"/>
      <c r="WRW457" s="571"/>
      <c r="WRX457" s="571"/>
      <c r="WRY457" s="571"/>
      <c r="WRZ457" s="571"/>
      <c r="WSA457" s="571"/>
      <c r="WSB457" s="571"/>
      <c r="WSC457" s="571"/>
      <c r="WSD457" s="571"/>
      <c r="WSE457" s="571"/>
      <c r="WSF457" s="571"/>
      <c r="WSG457" s="571"/>
      <c r="WSH457" s="571"/>
      <c r="WSI457" s="571"/>
      <c r="WSJ457" s="571"/>
      <c r="WSK457" s="571"/>
      <c r="WSL457" s="571"/>
      <c r="WSM457" s="571"/>
      <c r="WSN457" s="571"/>
      <c r="WSO457" s="571"/>
      <c r="WSP457" s="571"/>
      <c r="WSQ457" s="571"/>
      <c r="WSR457" s="571"/>
      <c r="WSS457" s="571"/>
      <c r="WST457" s="571"/>
      <c r="WSU457" s="571"/>
      <c r="WSV457" s="571"/>
      <c r="WSW457" s="571"/>
      <c r="WSX457" s="571"/>
      <c r="WSY457" s="571"/>
      <c r="WSZ457" s="571"/>
      <c r="WTA457" s="571"/>
      <c r="WTB457" s="571"/>
      <c r="WTC457" s="571"/>
      <c r="WTD457" s="571"/>
      <c r="WTE457" s="571"/>
      <c r="WTF457" s="571"/>
      <c r="WTG457" s="571"/>
      <c r="WTH457" s="571"/>
      <c r="WTI457" s="571"/>
      <c r="WTJ457" s="571"/>
      <c r="WTK457" s="571"/>
      <c r="WTL457" s="571"/>
      <c r="WTM457" s="571"/>
      <c r="WTN457" s="571"/>
      <c r="WTO457" s="571"/>
      <c r="WTP457" s="571"/>
      <c r="WTQ457" s="571"/>
      <c r="WTR457" s="571"/>
      <c r="WTS457" s="571"/>
      <c r="WTT457" s="571"/>
      <c r="WTU457" s="571"/>
      <c r="WTV457" s="571"/>
      <c r="WTW457" s="571"/>
      <c r="WTX457" s="571"/>
      <c r="WTY457" s="571"/>
      <c r="WTZ457" s="571"/>
      <c r="WUA457" s="571"/>
      <c r="WUB457" s="571"/>
      <c r="WUC457" s="571"/>
      <c r="WUD457" s="571"/>
      <c r="WUE457" s="571"/>
      <c r="WUF457" s="571"/>
      <c r="WUG457" s="571"/>
      <c r="WUH457" s="571"/>
      <c r="WUI457" s="571"/>
      <c r="WUJ457" s="571"/>
      <c r="WUK457" s="571"/>
      <c r="WUL457" s="571"/>
      <c r="WUM457" s="571"/>
      <c r="WUN457" s="571"/>
      <c r="WUO457" s="571"/>
      <c r="WUP457" s="571"/>
      <c r="WUQ457" s="571"/>
      <c r="WUR457" s="571"/>
      <c r="WUS457" s="571"/>
      <c r="WUT457" s="571"/>
      <c r="WUU457" s="571"/>
      <c r="WUV457" s="571"/>
      <c r="WUW457" s="571"/>
      <c r="WUX457" s="571"/>
      <c r="WUY457" s="571"/>
      <c r="WUZ457" s="571"/>
      <c r="WVA457" s="571"/>
      <c r="WVB457" s="571"/>
      <c r="WVC457" s="571"/>
      <c r="WVD457" s="571"/>
      <c r="WVE457" s="571"/>
      <c r="WVF457" s="571"/>
      <c r="WVG457" s="571"/>
      <c r="WVH457" s="571"/>
      <c r="WVI457" s="571"/>
      <c r="WVJ457" s="571"/>
      <c r="WVK457" s="571"/>
      <c r="WVL457" s="571"/>
      <c r="WVO457" s="571"/>
      <c r="WVP457" s="571"/>
      <c r="WVQ457" s="571"/>
      <c r="WVR457" s="571"/>
      <c r="WVS457" s="571"/>
      <c r="WVT457" s="571"/>
      <c r="WVU457" s="571"/>
      <c r="WVV457" s="571"/>
      <c r="WVW457" s="571"/>
      <c r="WVX457" s="571"/>
      <c r="WVY457" s="571"/>
      <c r="WVZ457" s="571"/>
      <c r="WWA457" s="571"/>
      <c r="WWB457" s="571"/>
      <c r="WWC457" s="571"/>
      <c r="WWD457" s="571"/>
      <c r="WWE457" s="571"/>
      <c r="WWF457" s="571"/>
      <c r="WWG457" s="571"/>
      <c r="WWH457" s="571"/>
      <c r="WWI457" s="571"/>
      <c r="WWJ457" s="571"/>
      <c r="WWK457" s="571"/>
      <c r="WWL457" s="571"/>
      <c r="WWM457" s="571"/>
      <c r="WWN457" s="571"/>
      <c r="WWO457" s="571"/>
      <c r="WWP457" s="571"/>
      <c r="WWQ457" s="571"/>
      <c r="WWR457" s="571"/>
      <c r="WWS457" s="571"/>
      <c r="WWT457" s="571"/>
      <c r="WWU457" s="571"/>
      <c r="WWV457" s="571"/>
      <c r="WWW457" s="571"/>
      <c r="WWX457" s="571"/>
      <c r="WWY457" s="571"/>
      <c r="WWZ457" s="571"/>
      <c r="WXA457" s="571"/>
      <c r="WXB457" s="571"/>
      <c r="WXC457" s="571"/>
      <c r="WXD457" s="571"/>
      <c r="WXE457" s="571"/>
      <c r="WXF457" s="571"/>
      <c r="WXG457" s="571"/>
      <c r="WXH457" s="571"/>
      <c r="WXI457" s="571"/>
      <c r="WXJ457" s="571"/>
      <c r="WXK457" s="571"/>
      <c r="WXL457" s="571"/>
      <c r="WXM457" s="571"/>
      <c r="WXN457" s="571"/>
      <c r="WXO457" s="571"/>
      <c r="WXP457" s="571"/>
      <c r="WXQ457" s="571"/>
      <c r="WXR457" s="571"/>
      <c r="WXS457" s="571"/>
      <c r="WXT457" s="571"/>
      <c r="WXU457" s="571"/>
      <c r="WXV457" s="571"/>
      <c r="WXW457" s="571"/>
      <c r="WXX457" s="571"/>
      <c r="WXY457" s="571"/>
      <c r="WXZ457" s="571"/>
      <c r="WYA457" s="571"/>
      <c r="WYB457" s="571"/>
      <c r="WYC457" s="571"/>
      <c r="WYD457" s="571"/>
      <c r="WYE457" s="571"/>
      <c r="WYF457" s="571"/>
      <c r="WYG457" s="571"/>
      <c r="WYH457" s="571"/>
      <c r="WYI457" s="571"/>
      <c r="WYJ457" s="571"/>
      <c r="WYK457" s="571"/>
      <c r="WYL457" s="571"/>
      <c r="WYM457" s="571"/>
      <c r="WYN457" s="571"/>
      <c r="WYO457" s="571"/>
      <c r="WYP457" s="571"/>
      <c r="WYQ457" s="571"/>
      <c r="WYR457" s="571"/>
      <c r="WYS457" s="571"/>
      <c r="WYT457" s="571"/>
      <c r="WYU457" s="571"/>
      <c r="WYV457" s="571"/>
      <c r="WYW457" s="571"/>
      <c r="WYX457" s="571"/>
      <c r="WYY457" s="571"/>
      <c r="WYZ457" s="571"/>
      <c r="WZA457" s="571"/>
      <c r="WZB457" s="571"/>
      <c r="WZC457" s="571"/>
      <c r="WZD457" s="571"/>
      <c r="WZE457" s="571"/>
      <c r="WZF457" s="571"/>
      <c r="WZG457" s="571"/>
      <c r="WZH457" s="571"/>
      <c r="WZI457" s="571"/>
      <c r="WZJ457" s="571"/>
      <c r="WZK457" s="571"/>
      <c r="WZL457" s="571"/>
      <c r="WZM457" s="571"/>
      <c r="WZN457" s="571"/>
      <c r="WZO457" s="571"/>
      <c r="WZP457" s="571"/>
      <c r="WZQ457" s="571"/>
      <c r="WZR457" s="571"/>
      <c r="WZS457" s="571"/>
      <c r="WZT457" s="571"/>
      <c r="WZU457" s="571"/>
      <c r="WZV457" s="571"/>
      <c r="WZW457" s="571"/>
      <c r="WZX457" s="571"/>
      <c r="WZY457" s="571"/>
      <c r="WZZ457" s="571"/>
      <c r="XAA457" s="571"/>
      <c r="XAB457" s="571"/>
      <c r="XAC457" s="571"/>
      <c r="XAD457" s="571"/>
      <c r="XAE457" s="571"/>
      <c r="XAF457" s="571"/>
      <c r="XAG457" s="571"/>
      <c r="XAH457" s="571"/>
      <c r="XAI457" s="571"/>
      <c r="XAJ457" s="571"/>
      <c r="XAK457" s="571"/>
      <c r="XAL457" s="571"/>
      <c r="XAM457" s="571"/>
      <c r="XAN457" s="571"/>
      <c r="XAO457" s="571"/>
      <c r="XAP457" s="571"/>
      <c r="XAQ457" s="571"/>
      <c r="XAR457" s="571"/>
      <c r="XAS457" s="571"/>
      <c r="XAT457" s="571"/>
      <c r="XAU457" s="571"/>
      <c r="XAV457" s="571"/>
      <c r="XAW457" s="571"/>
      <c r="XAX457" s="571"/>
      <c r="XAY457" s="571"/>
      <c r="XAZ457" s="571"/>
      <c r="XBA457" s="571"/>
      <c r="XBB457" s="571"/>
      <c r="XBC457" s="571"/>
      <c r="XBD457" s="571"/>
      <c r="XBE457" s="571"/>
      <c r="XBF457" s="571"/>
      <c r="XBG457" s="571"/>
      <c r="XBH457" s="571"/>
      <c r="XBI457" s="571"/>
      <c r="XBJ457" s="571"/>
      <c r="XBK457" s="571"/>
      <c r="XBL457" s="571"/>
      <c r="XBM457" s="571"/>
      <c r="XBN457" s="571"/>
      <c r="XBO457" s="571"/>
      <c r="XBP457" s="571"/>
      <c r="XBQ457" s="571"/>
      <c r="XBR457" s="571"/>
      <c r="XBS457" s="571"/>
      <c r="XBT457" s="571"/>
      <c r="XBU457" s="571"/>
      <c r="XBV457" s="571"/>
      <c r="XBW457" s="571"/>
      <c r="XBX457" s="571"/>
      <c r="XBY457" s="571"/>
      <c r="XBZ457" s="571"/>
      <c r="XCA457" s="571"/>
      <c r="XCB457" s="571"/>
      <c r="XCC457" s="571"/>
      <c r="XCD457" s="571"/>
      <c r="XCE457" s="571"/>
      <c r="XCF457" s="571"/>
      <c r="XCG457" s="571"/>
      <c r="XCH457" s="571"/>
      <c r="XCI457" s="571"/>
      <c r="XCJ457" s="571"/>
      <c r="XCK457" s="571"/>
      <c r="XCL457" s="571"/>
      <c r="XCM457" s="571"/>
      <c r="XCN457" s="571"/>
      <c r="XCO457" s="571"/>
      <c r="XCP457" s="571"/>
      <c r="XCQ457" s="571"/>
      <c r="XCR457" s="571"/>
      <c r="XCS457" s="571"/>
      <c r="XCT457" s="571"/>
      <c r="XCU457" s="571"/>
      <c r="XCV457" s="571"/>
      <c r="XCW457" s="571"/>
      <c r="XCX457" s="571"/>
      <c r="XCY457" s="571"/>
      <c r="XCZ457" s="571"/>
      <c r="XDA457" s="571"/>
      <c r="XDB457" s="571"/>
      <c r="XDC457" s="571"/>
      <c r="XDD457" s="571"/>
      <c r="XDE457" s="571"/>
      <c r="XDF457" s="571"/>
      <c r="XDG457" s="571"/>
      <c r="XDH457" s="571"/>
      <c r="XDI457" s="571"/>
      <c r="XDJ457" s="571"/>
      <c r="XDK457" s="571"/>
      <c r="XDL457" s="571"/>
      <c r="XDM457" s="571"/>
      <c r="XDN457" s="571"/>
      <c r="XDO457" s="571"/>
      <c r="XDP457" s="571"/>
      <c r="XDQ457" s="571"/>
      <c r="XDR457" s="571"/>
    </row>
    <row r="458" spans="1:16346" s="447" customFormat="1" ht="30.75" customHeight="1">
      <c r="A458" s="702">
        <v>444</v>
      </c>
      <c r="B458" s="703">
        <v>444</v>
      </c>
      <c r="C458" s="704"/>
      <c r="D458" s="705"/>
      <c r="E458" s="622" t="s">
        <v>1472</v>
      </c>
      <c r="F458" s="623" t="s">
        <v>1473</v>
      </c>
      <c r="G458" s="707">
        <v>15</v>
      </c>
      <c r="H458" s="708">
        <v>7.5119999999999996</v>
      </c>
      <c r="I458" s="708"/>
      <c r="J458" s="708"/>
      <c r="K458" s="722">
        <v>772.2</v>
      </c>
      <c r="L458" s="708">
        <v>10.997999999999999</v>
      </c>
      <c r="M458" s="709"/>
      <c r="N458" s="708"/>
      <c r="O458" s="710">
        <v>15</v>
      </c>
      <c r="P458" s="708">
        <v>0.47</v>
      </c>
      <c r="Q458" s="711">
        <f t="shared" si="43"/>
        <v>18.979999999999997</v>
      </c>
      <c r="R458" s="695"/>
      <c r="S458" s="689">
        <f t="shared" si="44"/>
        <v>240000</v>
      </c>
      <c r="T458" s="634">
        <f t="shared" si="45"/>
        <v>0</v>
      </c>
      <c r="U458" s="635">
        <f t="shared" si="46"/>
        <v>351351</v>
      </c>
      <c r="V458" s="635">
        <f t="shared" si="47"/>
        <v>0</v>
      </c>
      <c r="W458" s="636">
        <f t="shared" si="48"/>
        <v>15000</v>
      </c>
      <c r="X458" s="637">
        <f t="shared" si="42"/>
        <v>606351</v>
      </c>
      <c r="Y458" s="447">
        <v>608135.80000000005</v>
      </c>
      <c r="Z458" s="448"/>
    </row>
    <row r="459" spans="1:16346" s="447" customFormat="1" ht="30.75" customHeight="1">
      <c r="A459" s="702">
        <v>445</v>
      </c>
      <c r="B459" s="703">
        <v>445</v>
      </c>
      <c r="C459" s="704"/>
      <c r="D459" s="705"/>
      <c r="E459" s="622" t="s">
        <v>1474</v>
      </c>
      <c r="F459" s="623" t="s">
        <v>1475</v>
      </c>
      <c r="G459" s="707">
        <v>15</v>
      </c>
      <c r="H459" s="708">
        <v>7.5119999999999996</v>
      </c>
      <c r="I459" s="708"/>
      <c r="J459" s="708"/>
      <c r="K459" s="722">
        <v>788.48</v>
      </c>
      <c r="L459" s="708">
        <v>11.23</v>
      </c>
      <c r="M459" s="709"/>
      <c r="N459" s="708"/>
      <c r="O459" s="710">
        <v>15</v>
      </c>
      <c r="P459" s="708">
        <v>0.47</v>
      </c>
      <c r="Q459" s="711">
        <f t="shared" si="43"/>
        <v>19.212</v>
      </c>
      <c r="R459" s="695"/>
      <c r="S459" s="689">
        <f t="shared" si="44"/>
        <v>240000</v>
      </c>
      <c r="T459" s="634">
        <f t="shared" si="45"/>
        <v>0</v>
      </c>
      <c r="U459" s="635">
        <f t="shared" si="46"/>
        <v>358758.40000000002</v>
      </c>
      <c r="V459" s="635">
        <f t="shared" si="47"/>
        <v>0</v>
      </c>
      <c r="W459" s="636">
        <f t="shared" si="48"/>
        <v>15000</v>
      </c>
      <c r="X459" s="637">
        <f t="shared" si="42"/>
        <v>613758.4</v>
      </c>
      <c r="Y459" s="447">
        <v>587515.19999999995</v>
      </c>
      <c r="Z459" s="448"/>
    </row>
    <row r="460" spans="1:16346" s="447" customFormat="1" ht="30.75" customHeight="1">
      <c r="A460" s="702">
        <v>446</v>
      </c>
      <c r="B460" s="703">
        <v>446</v>
      </c>
      <c r="C460" s="704"/>
      <c r="D460" s="705"/>
      <c r="E460" s="622" t="s">
        <v>1727</v>
      </c>
      <c r="F460" s="623" t="s">
        <v>1728</v>
      </c>
      <c r="G460" s="707">
        <v>14</v>
      </c>
      <c r="H460" s="708">
        <v>7.0110000000000001</v>
      </c>
      <c r="I460" s="708"/>
      <c r="J460" s="708"/>
      <c r="K460" s="722">
        <v>632.72</v>
      </c>
      <c r="L460" s="708">
        <v>9.0109999999999992</v>
      </c>
      <c r="M460" s="709"/>
      <c r="N460" s="708"/>
      <c r="O460" s="710">
        <v>14</v>
      </c>
      <c r="P460" s="708">
        <v>0.438</v>
      </c>
      <c r="Q460" s="711">
        <f t="shared" si="43"/>
        <v>16.459999999999997</v>
      </c>
      <c r="R460" s="695"/>
      <c r="S460" s="689">
        <f t="shared" si="44"/>
        <v>224000</v>
      </c>
      <c r="T460" s="634">
        <f t="shared" si="45"/>
        <v>0</v>
      </c>
      <c r="U460" s="635">
        <f t="shared" si="46"/>
        <v>287887.60000000003</v>
      </c>
      <c r="V460" s="635">
        <f t="shared" si="47"/>
        <v>0</v>
      </c>
      <c r="W460" s="636">
        <f t="shared" si="48"/>
        <v>14000</v>
      </c>
      <c r="X460" s="637">
        <f t="shared" si="42"/>
        <v>525887.60000000009</v>
      </c>
      <c r="Y460" s="447">
        <v>507051.80000000005</v>
      </c>
      <c r="Z460" s="448"/>
    </row>
    <row r="461" spans="1:16346" s="447" customFormat="1" ht="30.75" customHeight="1">
      <c r="A461" s="702">
        <v>447</v>
      </c>
      <c r="B461" s="703">
        <v>447</v>
      </c>
      <c r="C461" s="704"/>
      <c r="D461" s="705"/>
      <c r="E461" s="622" t="s">
        <v>1480</v>
      </c>
      <c r="F461" s="623" t="s">
        <v>1481</v>
      </c>
      <c r="G461" s="707">
        <v>15</v>
      </c>
      <c r="H461" s="708">
        <v>7.5119999999999996</v>
      </c>
      <c r="I461" s="708"/>
      <c r="J461" s="708"/>
      <c r="K461" s="722">
        <v>790.68</v>
      </c>
      <c r="L461" s="708">
        <v>11.260999999999999</v>
      </c>
      <c r="M461" s="709"/>
      <c r="N461" s="708"/>
      <c r="O461" s="710">
        <v>15</v>
      </c>
      <c r="P461" s="708">
        <v>0.47</v>
      </c>
      <c r="Q461" s="711">
        <f t="shared" si="43"/>
        <v>19.242999999999999</v>
      </c>
      <c r="R461" s="695"/>
      <c r="S461" s="689">
        <f t="shared" si="44"/>
        <v>240000</v>
      </c>
      <c r="T461" s="634">
        <f t="shared" si="45"/>
        <v>0</v>
      </c>
      <c r="U461" s="635">
        <f t="shared" si="46"/>
        <v>359759.39999999997</v>
      </c>
      <c r="V461" s="635">
        <f t="shared" si="47"/>
        <v>0</v>
      </c>
      <c r="W461" s="636">
        <f t="shared" si="48"/>
        <v>15000</v>
      </c>
      <c r="X461" s="637">
        <f t="shared" si="42"/>
        <v>614759.39999999991</v>
      </c>
      <c r="Y461" s="447">
        <v>496040.8</v>
      </c>
      <c r="Z461" s="448"/>
    </row>
    <row r="462" spans="1:16346" s="447" customFormat="1" ht="30.75" customHeight="1">
      <c r="A462" s="702">
        <v>448</v>
      </c>
      <c r="B462" s="703">
        <v>448</v>
      </c>
      <c r="C462" s="704"/>
      <c r="D462" s="705"/>
      <c r="E462" s="622" t="s">
        <v>1478</v>
      </c>
      <c r="F462" s="623" t="s">
        <v>1479</v>
      </c>
      <c r="G462" s="707">
        <v>15</v>
      </c>
      <c r="H462" s="708">
        <v>7.5119999999999996</v>
      </c>
      <c r="I462" s="708"/>
      <c r="J462" s="708"/>
      <c r="K462" s="722">
        <v>759.44</v>
      </c>
      <c r="L462" s="708">
        <v>10.816000000000001</v>
      </c>
      <c r="M462" s="709"/>
      <c r="N462" s="708"/>
      <c r="O462" s="710">
        <v>15</v>
      </c>
      <c r="P462" s="708">
        <v>0.47</v>
      </c>
      <c r="Q462" s="711">
        <f t="shared" si="43"/>
        <v>18.797999999999998</v>
      </c>
      <c r="R462" s="695"/>
      <c r="S462" s="689">
        <f t="shared" si="44"/>
        <v>240000</v>
      </c>
      <c r="T462" s="634">
        <f t="shared" si="45"/>
        <v>0</v>
      </c>
      <c r="U462" s="635">
        <f t="shared" si="46"/>
        <v>345545.2</v>
      </c>
      <c r="V462" s="635">
        <f t="shared" si="47"/>
        <v>0</v>
      </c>
      <c r="W462" s="636">
        <f t="shared" si="48"/>
        <v>15000</v>
      </c>
      <c r="X462" s="637">
        <f t="shared" si="42"/>
        <v>600545.19999999995</v>
      </c>
      <c r="Y462" s="447">
        <v>577305</v>
      </c>
      <c r="Z462" s="448"/>
    </row>
    <row r="463" spans="1:16346" s="628" customFormat="1" ht="30.75" customHeight="1">
      <c r="A463" s="716">
        <v>449</v>
      </c>
      <c r="B463" s="703">
        <v>449</v>
      </c>
      <c r="C463" s="717"/>
      <c r="D463" s="718"/>
      <c r="E463" s="743" t="s">
        <v>2104</v>
      </c>
      <c r="F463" s="744" t="s">
        <v>2103</v>
      </c>
      <c r="G463" s="707">
        <v>14</v>
      </c>
      <c r="H463" s="708">
        <v>7.0110000000000001</v>
      </c>
      <c r="I463" s="720"/>
      <c r="J463" s="708"/>
      <c r="K463" s="733">
        <v>743.6</v>
      </c>
      <c r="L463" s="708">
        <v>10.590999999999999</v>
      </c>
      <c r="M463" s="710"/>
      <c r="N463" s="720"/>
      <c r="O463" s="710">
        <v>14</v>
      </c>
      <c r="P463" s="708">
        <v>0.438</v>
      </c>
      <c r="Q463" s="721">
        <f t="shared" si="43"/>
        <v>18.04</v>
      </c>
      <c r="R463" s="696"/>
      <c r="S463" s="691">
        <f t="shared" si="44"/>
        <v>224000</v>
      </c>
      <c r="T463" s="682">
        <f t="shared" si="45"/>
        <v>0</v>
      </c>
      <c r="U463" s="683">
        <f t="shared" si="46"/>
        <v>338338</v>
      </c>
      <c r="V463" s="683">
        <f t="shared" si="47"/>
        <v>0</v>
      </c>
      <c r="W463" s="684">
        <f t="shared" si="48"/>
        <v>14000</v>
      </c>
      <c r="X463" s="685">
        <f t="shared" ref="X463:X526" si="49">S463+T463+U463+V463+W463</f>
        <v>576338</v>
      </c>
      <c r="Y463" s="628">
        <v>462207</v>
      </c>
      <c r="Z463" s="629"/>
      <c r="AA463" s="687" t="s">
        <v>2014</v>
      </c>
      <c r="AB463" s="688" t="s">
        <v>2015</v>
      </c>
    </row>
    <row r="464" spans="1:16346" s="447" customFormat="1" ht="30.75" customHeight="1">
      <c r="A464" s="702">
        <v>450</v>
      </c>
      <c r="B464" s="703">
        <v>450</v>
      </c>
      <c r="C464" s="704"/>
      <c r="D464" s="705"/>
      <c r="E464" s="622" t="s">
        <v>1482</v>
      </c>
      <c r="F464" s="623" t="s">
        <v>1483</v>
      </c>
      <c r="G464" s="707">
        <v>15</v>
      </c>
      <c r="H464" s="708">
        <v>7.5119999999999996</v>
      </c>
      <c r="I464" s="708"/>
      <c r="J464" s="708"/>
      <c r="K464" s="722">
        <v>754.6</v>
      </c>
      <c r="L464" s="708">
        <v>10.747</v>
      </c>
      <c r="M464" s="709"/>
      <c r="N464" s="708"/>
      <c r="O464" s="710">
        <v>15</v>
      </c>
      <c r="P464" s="708">
        <v>0.47</v>
      </c>
      <c r="Q464" s="711">
        <f t="shared" ref="Q464:Q527" si="50">H464+L464+N464+P464+J464</f>
        <v>18.728999999999999</v>
      </c>
      <c r="R464" s="695"/>
      <c r="S464" s="689">
        <f t="shared" ref="S464:S527" si="51">G464*16000</f>
        <v>240000</v>
      </c>
      <c r="T464" s="634">
        <f t="shared" ref="T464:T527" si="52">I464*17000</f>
        <v>0</v>
      </c>
      <c r="U464" s="635">
        <f t="shared" ref="U464:U527" si="53">K464*455</f>
        <v>343343</v>
      </c>
      <c r="V464" s="635">
        <f t="shared" ref="V464:V527" si="54">M464*555</f>
        <v>0</v>
      </c>
      <c r="W464" s="636">
        <f t="shared" ref="W464:W527" si="55">O464*1000</f>
        <v>15000</v>
      </c>
      <c r="X464" s="637">
        <f t="shared" si="49"/>
        <v>598343</v>
      </c>
      <c r="Y464" s="447">
        <v>638165.80000000005</v>
      </c>
      <c r="Z464" s="448"/>
    </row>
    <row r="465" spans="1:26" s="447" customFormat="1" ht="30.75" customHeight="1">
      <c r="A465" s="702">
        <v>451</v>
      </c>
      <c r="B465" s="703">
        <v>451</v>
      </c>
      <c r="C465" s="704"/>
      <c r="D465" s="705"/>
      <c r="E465" s="622" t="s">
        <v>1484</v>
      </c>
      <c r="F465" s="623" t="s">
        <v>1485</v>
      </c>
      <c r="G465" s="707">
        <v>15</v>
      </c>
      <c r="H465" s="708">
        <v>7.5119999999999996</v>
      </c>
      <c r="I465" s="708"/>
      <c r="J465" s="708"/>
      <c r="K465" s="722">
        <v>740.96</v>
      </c>
      <c r="L465" s="708">
        <v>10.553000000000001</v>
      </c>
      <c r="M465" s="709"/>
      <c r="N465" s="708"/>
      <c r="O465" s="710">
        <v>15</v>
      </c>
      <c r="P465" s="708">
        <v>0.47</v>
      </c>
      <c r="Q465" s="711">
        <f t="shared" si="50"/>
        <v>18.535</v>
      </c>
      <c r="R465" s="695"/>
      <c r="S465" s="689">
        <f t="shared" si="51"/>
        <v>240000</v>
      </c>
      <c r="T465" s="634">
        <f t="shared" si="52"/>
        <v>0</v>
      </c>
      <c r="U465" s="635">
        <f t="shared" si="53"/>
        <v>337136.8</v>
      </c>
      <c r="V465" s="635">
        <f t="shared" si="54"/>
        <v>0</v>
      </c>
      <c r="W465" s="636">
        <f t="shared" si="55"/>
        <v>15000</v>
      </c>
      <c r="X465" s="637">
        <f t="shared" si="49"/>
        <v>592136.80000000005</v>
      </c>
      <c r="Y465" s="447">
        <v>631559.19999999995</v>
      </c>
      <c r="Z465" s="448"/>
    </row>
    <row r="466" spans="1:26" s="447" customFormat="1" ht="30.75" customHeight="1">
      <c r="A466" s="702">
        <v>452</v>
      </c>
      <c r="B466" s="703">
        <v>452</v>
      </c>
      <c r="C466" s="704"/>
      <c r="D466" s="705"/>
      <c r="E466" s="622" t="s">
        <v>1486</v>
      </c>
      <c r="F466" s="623" t="s">
        <v>1487</v>
      </c>
      <c r="G466" s="707">
        <v>15</v>
      </c>
      <c r="H466" s="708">
        <v>7.5119999999999996</v>
      </c>
      <c r="I466" s="708"/>
      <c r="J466" s="708"/>
      <c r="K466" s="722">
        <v>1002.76</v>
      </c>
      <c r="L466" s="708">
        <v>14.282</v>
      </c>
      <c r="M466" s="709"/>
      <c r="N466" s="708"/>
      <c r="O466" s="710">
        <v>15</v>
      </c>
      <c r="P466" s="708">
        <v>0.47</v>
      </c>
      <c r="Q466" s="711">
        <f t="shared" si="50"/>
        <v>22.263999999999999</v>
      </c>
      <c r="R466" s="695"/>
      <c r="S466" s="689">
        <f t="shared" si="51"/>
        <v>240000</v>
      </c>
      <c r="T466" s="634">
        <f t="shared" si="52"/>
        <v>0</v>
      </c>
      <c r="U466" s="635">
        <f t="shared" si="53"/>
        <v>456255.8</v>
      </c>
      <c r="V466" s="635">
        <f t="shared" si="54"/>
        <v>0</v>
      </c>
      <c r="W466" s="636">
        <f t="shared" si="55"/>
        <v>15000</v>
      </c>
      <c r="X466" s="637">
        <f t="shared" si="49"/>
        <v>711255.8</v>
      </c>
      <c r="Y466" s="447">
        <v>631359</v>
      </c>
      <c r="Z466" s="448"/>
    </row>
    <row r="467" spans="1:26" s="447" customFormat="1" ht="30.75" customHeight="1">
      <c r="A467" s="702">
        <v>453</v>
      </c>
      <c r="B467" s="703">
        <v>453</v>
      </c>
      <c r="C467" s="704"/>
      <c r="D467" s="705"/>
      <c r="E467" s="622" t="s">
        <v>1488</v>
      </c>
      <c r="F467" s="623" t="s">
        <v>1489</v>
      </c>
      <c r="G467" s="707">
        <v>15</v>
      </c>
      <c r="H467" s="708">
        <v>7.5119999999999996</v>
      </c>
      <c r="I467" s="708"/>
      <c r="J467" s="708"/>
      <c r="K467" s="722">
        <v>973.72</v>
      </c>
      <c r="L467" s="708">
        <v>13.868</v>
      </c>
      <c r="M467" s="709"/>
      <c r="N467" s="708"/>
      <c r="O467" s="710">
        <v>15</v>
      </c>
      <c r="P467" s="708">
        <v>0.47</v>
      </c>
      <c r="Q467" s="711">
        <f t="shared" si="50"/>
        <v>21.849999999999998</v>
      </c>
      <c r="R467" s="695"/>
      <c r="S467" s="689">
        <f t="shared" si="51"/>
        <v>240000</v>
      </c>
      <c r="T467" s="634">
        <f t="shared" si="52"/>
        <v>0</v>
      </c>
      <c r="U467" s="635">
        <f t="shared" si="53"/>
        <v>443042.60000000003</v>
      </c>
      <c r="V467" s="635">
        <f t="shared" si="54"/>
        <v>0</v>
      </c>
      <c r="W467" s="636">
        <f t="shared" si="55"/>
        <v>15000</v>
      </c>
      <c r="X467" s="637">
        <f t="shared" si="49"/>
        <v>698042.60000000009</v>
      </c>
      <c r="Y467" s="447">
        <v>657585.19999999995</v>
      </c>
      <c r="Z467" s="448"/>
    </row>
    <row r="468" spans="1:26" s="447" customFormat="1" ht="30.75" customHeight="1">
      <c r="A468" s="702">
        <v>454</v>
      </c>
      <c r="B468" s="703">
        <v>454</v>
      </c>
      <c r="C468" s="704"/>
      <c r="D468" s="705"/>
      <c r="E468" s="622" t="s">
        <v>1864</v>
      </c>
      <c r="F468" s="623" t="s">
        <v>1865</v>
      </c>
      <c r="G468" s="707">
        <v>15</v>
      </c>
      <c r="H468" s="708">
        <v>7.5119999999999996</v>
      </c>
      <c r="I468" s="708"/>
      <c r="J468" s="708"/>
      <c r="K468" s="722">
        <v>949.96</v>
      </c>
      <c r="L468" s="708">
        <v>13.53</v>
      </c>
      <c r="M468" s="709"/>
      <c r="N468" s="708"/>
      <c r="O468" s="710">
        <v>15</v>
      </c>
      <c r="P468" s="708">
        <v>0.47</v>
      </c>
      <c r="Q468" s="711">
        <f t="shared" si="50"/>
        <v>21.511999999999997</v>
      </c>
      <c r="R468" s="695"/>
      <c r="S468" s="689">
        <f t="shared" si="51"/>
        <v>240000</v>
      </c>
      <c r="T468" s="634">
        <f t="shared" si="52"/>
        <v>0</v>
      </c>
      <c r="U468" s="635">
        <f t="shared" si="53"/>
        <v>432231.8</v>
      </c>
      <c r="V468" s="635">
        <f t="shared" si="54"/>
        <v>0</v>
      </c>
      <c r="W468" s="636">
        <f t="shared" si="55"/>
        <v>15000</v>
      </c>
      <c r="X468" s="637">
        <f t="shared" si="49"/>
        <v>687231.8</v>
      </c>
      <c r="Y468" s="447">
        <v>613157.80000000005</v>
      </c>
      <c r="Z468" s="448"/>
    </row>
    <row r="469" spans="1:26" s="447" customFormat="1" ht="30.75" customHeight="1">
      <c r="A469" s="702">
        <v>455</v>
      </c>
      <c r="B469" s="703">
        <v>455</v>
      </c>
      <c r="C469" s="704"/>
      <c r="D469" s="705"/>
      <c r="E469" s="622" t="s">
        <v>1490</v>
      </c>
      <c r="F469" s="623" t="s">
        <v>1491</v>
      </c>
      <c r="G469" s="707">
        <v>15</v>
      </c>
      <c r="H469" s="708">
        <v>7.5119999999999996</v>
      </c>
      <c r="I469" s="708"/>
      <c r="J469" s="708"/>
      <c r="K469" s="722">
        <v>837.76</v>
      </c>
      <c r="L469" s="708">
        <v>11.932</v>
      </c>
      <c r="M469" s="709"/>
      <c r="N469" s="708"/>
      <c r="O469" s="710">
        <v>15</v>
      </c>
      <c r="P469" s="708">
        <v>0.47</v>
      </c>
      <c r="Q469" s="711">
        <f t="shared" si="50"/>
        <v>19.913999999999998</v>
      </c>
      <c r="R469" s="695"/>
      <c r="S469" s="689">
        <f t="shared" si="51"/>
        <v>240000</v>
      </c>
      <c r="T469" s="634">
        <f t="shared" si="52"/>
        <v>0</v>
      </c>
      <c r="U469" s="635">
        <f t="shared" si="53"/>
        <v>381180.8</v>
      </c>
      <c r="V469" s="635">
        <f t="shared" si="54"/>
        <v>0</v>
      </c>
      <c r="W469" s="636">
        <f t="shared" si="55"/>
        <v>15000</v>
      </c>
      <c r="X469" s="637">
        <f t="shared" si="49"/>
        <v>636180.80000000005</v>
      </c>
      <c r="Y469" s="447">
        <v>615560.19999999995</v>
      </c>
      <c r="Z469" s="448"/>
    </row>
    <row r="470" spans="1:26" s="447" customFormat="1" ht="30.75" customHeight="1">
      <c r="A470" s="702">
        <v>456</v>
      </c>
      <c r="B470" s="703">
        <v>456</v>
      </c>
      <c r="C470" s="704"/>
      <c r="D470" s="705"/>
      <c r="E470" s="622" t="s">
        <v>2096</v>
      </c>
      <c r="F470" s="623" t="s">
        <v>1866</v>
      </c>
      <c r="G470" s="707">
        <v>14</v>
      </c>
      <c r="H470" s="708">
        <v>7.0110000000000001</v>
      </c>
      <c r="I470" s="708"/>
      <c r="J470" s="708"/>
      <c r="K470" s="722">
        <v>759.88</v>
      </c>
      <c r="L470" s="708">
        <v>10.821999999999999</v>
      </c>
      <c r="M470" s="709"/>
      <c r="N470" s="708"/>
      <c r="O470" s="710">
        <v>14</v>
      </c>
      <c r="P470" s="708">
        <v>0.438</v>
      </c>
      <c r="Q470" s="711">
        <f t="shared" si="50"/>
        <v>18.270999999999997</v>
      </c>
      <c r="R470" s="695"/>
      <c r="S470" s="689">
        <f t="shared" si="51"/>
        <v>224000</v>
      </c>
      <c r="T470" s="634">
        <f t="shared" si="52"/>
        <v>0</v>
      </c>
      <c r="U470" s="635">
        <f t="shared" si="53"/>
        <v>345745.4</v>
      </c>
      <c r="V470" s="635">
        <f t="shared" si="54"/>
        <v>0</v>
      </c>
      <c r="W470" s="636">
        <f t="shared" si="55"/>
        <v>14000</v>
      </c>
      <c r="X470" s="637">
        <f t="shared" si="49"/>
        <v>583745.4</v>
      </c>
      <c r="Y470" s="447">
        <v>454599.4</v>
      </c>
      <c r="Z470" s="448"/>
    </row>
    <row r="471" spans="1:26" s="447" customFormat="1" ht="30.75" customHeight="1">
      <c r="A471" s="702">
        <v>457</v>
      </c>
      <c r="B471" s="703">
        <v>457</v>
      </c>
      <c r="C471" s="704"/>
      <c r="D471" s="705"/>
      <c r="E471" s="622" t="s">
        <v>1867</v>
      </c>
      <c r="F471" s="623" t="s">
        <v>1868</v>
      </c>
      <c r="G471" s="707">
        <v>14</v>
      </c>
      <c r="H471" s="708">
        <v>7.0110000000000001</v>
      </c>
      <c r="I471" s="708"/>
      <c r="J471" s="708"/>
      <c r="K471" s="722">
        <v>692.12</v>
      </c>
      <c r="L471" s="708">
        <v>9.8569999999999993</v>
      </c>
      <c r="M471" s="709"/>
      <c r="N471" s="708"/>
      <c r="O471" s="710">
        <v>14</v>
      </c>
      <c r="P471" s="708">
        <v>0.438</v>
      </c>
      <c r="Q471" s="711">
        <f t="shared" si="50"/>
        <v>17.305999999999997</v>
      </c>
      <c r="R471" s="695"/>
      <c r="S471" s="689">
        <f t="shared" si="51"/>
        <v>224000</v>
      </c>
      <c r="T471" s="634">
        <f t="shared" si="52"/>
        <v>0</v>
      </c>
      <c r="U471" s="635">
        <f t="shared" si="53"/>
        <v>314914.59999999998</v>
      </c>
      <c r="V471" s="635">
        <f t="shared" si="54"/>
        <v>0</v>
      </c>
      <c r="W471" s="636">
        <f t="shared" si="55"/>
        <v>14000</v>
      </c>
      <c r="X471" s="637">
        <f t="shared" si="49"/>
        <v>552914.6</v>
      </c>
      <c r="Y471" s="447">
        <v>485430.2</v>
      </c>
      <c r="Z471" s="448"/>
    </row>
    <row r="472" spans="1:26" s="447" customFormat="1" ht="30.75" customHeight="1">
      <c r="A472" s="702">
        <v>458</v>
      </c>
      <c r="B472" s="703">
        <v>458</v>
      </c>
      <c r="C472" s="704"/>
      <c r="D472" s="705"/>
      <c r="E472" s="622" t="s">
        <v>1718</v>
      </c>
      <c r="F472" s="623" t="s">
        <v>1719</v>
      </c>
      <c r="G472" s="707">
        <v>15</v>
      </c>
      <c r="H472" s="708">
        <v>7.5119999999999996</v>
      </c>
      <c r="I472" s="708"/>
      <c r="J472" s="708"/>
      <c r="K472" s="722">
        <v>881.76</v>
      </c>
      <c r="L472" s="708">
        <v>12.558</v>
      </c>
      <c r="M472" s="709"/>
      <c r="N472" s="708"/>
      <c r="O472" s="710">
        <v>15</v>
      </c>
      <c r="P472" s="708">
        <v>0.47</v>
      </c>
      <c r="Q472" s="711">
        <f t="shared" si="50"/>
        <v>20.54</v>
      </c>
      <c r="R472" s="695"/>
      <c r="S472" s="689">
        <f t="shared" si="51"/>
        <v>240000</v>
      </c>
      <c r="T472" s="634">
        <f t="shared" si="52"/>
        <v>0</v>
      </c>
      <c r="U472" s="635">
        <f t="shared" si="53"/>
        <v>401200.8</v>
      </c>
      <c r="V472" s="635">
        <f t="shared" si="54"/>
        <v>0</v>
      </c>
      <c r="W472" s="636">
        <f t="shared" si="55"/>
        <v>15000</v>
      </c>
      <c r="X472" s="637">
        <f t="shared" si="49"/>
        <v>656200.80000000005</v>
      </c>
      <c r="Y472" s="447">
        <v>588316</v>
      </c>
      <c r="Z472" s="448"/>
    </row>
    <row r="473" spans="1:26" s="447" customFormat="1" ht="30.75" customHeight="1">
      <c r="A473" s="702">
        <v>459</v>
      </c>
      <c r="B473" s="703">
        <v>459</v>
      </c>
      <c r="C473" s="723"/>
      <c r="D473" s="724"/>
      <c r="E473" s="725" t="s">
        <v>1639</v>
      </c>
      <c r="F473" s="715" t="s">
        <v>1640</v>
      </c>
      <c r="G473" s="707">
        <v>15</v>
      </c>
      <c r="H473" s="708">
        <v>7.5119999999999996</v>
      </c>
      <c r="I473" s="708"/>
      <c r="J473" s="708"/>
      <c r="K473" s="709">
        <v>761.2</v>
      </c>
      <c r="L473" s="708">
        <v>10.840999999999999</v>
      </c>
      <c r="M473" s="709"/>
      <c r="N473" s="708"/>
      <c r="O473" s="710">
        <v>15</v>
      </c>
      <c r="P473" s="708">
        <v>0.47</v>
      </c>
      <c r="Q473" s="711">
        <f t="shared" si="50"/>
        <v>18.822999999999997</v>
      </c>
      <c r="R473" s="697"/>
      <c r="S473" s="689">
        <f t="shared" si="51"/>
        <v>240000</v>
      </c>
      <c r="T473" s="634">
        <f t="shared" si="52"/>
        <v>0</v>
      </c>
      <c r="U473" s="635">
        <f t="shared" si="53"/>
        <v>346346</v>
      </c>
      <c r="V473" s="635">
        <f t="shared" si="54"/>
        <v>0</v>
      </c>
      <c r="W473" s="636">
        <f t="shared" si="55"/>
        <v>15000</v>
      </c>
      <c r="X473" s="637">
        <f t="shared" si="49"/>
        <v>601346</v>
      </c>
      <c r="Y473" s="447">
        <v>602547.19999999995</v>
      </c>
      <c r="Z473" s="448"/>
    </row>
    <row r="474" spans="1:26" s="447" customFormat="1" ht="30.75" customHeight="1">
      <c r="A474" s="702">
        <v>460</v>
      </c>
      <c r="B474" s="703">
        <v>460</v>
      </c>
      <c r="C474" s="723"/>
      <c r="D474" s="724"/>
      <c r="E474" s="726" t="s">
        <v>1627</v>
      </c>
      <c r="F474" s="727" t="s">
        <v>1628</v>
      </c>
      <c r="G474" s="707">
        <v>15</v>
      </c>
      <c r="H474" s="708">
        <v>7.5119999999999996</v>
      </c>
      <c r="I474" s="708"/>
      <c r="J474" s="708"/>
      <c r="K474" s="709">
        <v>835.56000000000006</v>
      </c>
      <c r="L474" s="708">
        <v>11.9</v>
      </c>
      <c r="M474" s="709"/>
      <c r="N474" s="708"/>
      <c r="O474" s="710">
        <v>15</v>
      </c>
      <c r="P474" s="708">
        <v>0.47</v>
      </c>
      <c r="Q474" s="711">
        <f t="shared" si="50"/>
        <v>19.881999999999998</v>
      </c>
      <c r="R474" s="697"/>
      <c r="S474" s="689">
        <f t="shared" si="51"/>
        <v>240000</v>
      </c>
      <c r="T474" s="634">
        <f t="shared" si="52"/>
        <v>0</v>
      </c>
      <c r="U474" s="635">
        <f t="shared" si="53"/>
        <v>380179.80000000005</v>
      </c>
      <c r="V474" s="635">
        <f t="shared" si="54"/>
        <v>0</v>
      </c>
      <c r="W474" s="636">
        <f t="shared" si="55"/>
        <v>15000</v>
      </c>
      <c r="X474" s="637">
        <f t="shared" si="49"/>
        <v>635179.80000000005</v>
      </c>
      <c r="Y474" s="447">
        <v>450863.6</v>
      </c>
      <c r="Z474" s="448"/>
    </row>
    <row r="475" spans="1:26" s="447" customFormat="1" ht="30.75" customHeight="1">
      <c r="A475" s="702">
        <v>461</v>
      </c>
      <c r="B475" s="703">
        <v>461</v>
      </c>
      <c r="C475" s="723"/>
      <c r="D475" s="724"/>
      <c r="E475" s="726" t="s">
        <v>1631</v>
      </c>
      <c r="F475" s="727" t="s">
        <v>1632</v>
      </c>
      <c r="G475" s="707">
        <v>14</v>
      </c>
      <c r="H475" s="708">
        <v>7.0110000000000001</v>
      </c>
      <c r="I475" s="708"/>
      <c r="J475" s="708"/>
      <c r="K475" s="709">
        <v>924.88</v>
      </c>
      <c r="L475" s="708">
        <v>13.172000000000001</v>
      </c>
      <c r="M475" s="709"/>
      <c r="N475" s="708"/>
      <c r="O475" s="710">
        <v>14</v>
      </c>
      <c r="P475" s="708">
        <v>0.438</v>
      </c>
      <c r="Q475" s="711">
        <f t="shared" si="50"/>
        <v>20.620999999999999</v>
      </c>
      <c r="R475" s="697"/>
      <c r="S475" s="689">
        <f t="shared" si="51"/>
        <v>224000</v>
      </c>
      <c r="T475" s="634">
        <f t="shared" si="52"/>
        <v>0</v>
      </c>
      <c r="U475" s="635">
        <f t="shared" si="53"/>
        <v>420820.4</v>
      </c>
      <c r="V475" s="635">
        <f t="shared" si="54"/>
        <v>0</v>
      </c>
      <c r="W475" s="636">
        <f t="shared" si="55"/>
        <v>14000</v>
      </c>
      <c r="X475" s="637">
        <f t="shared" si="49"/>
        <v>658820.4</v>
      </c>
      <c r="Y475" s="447">
        <v>665993.6</v>
      </c>
      <c r="Z475" s="448"/>
    </row>
    <row r="476" spans="1:26" s="447" customFormat="1" ht="30.75" customHeight="1">
      <c r="A476" s="702">
        <v>462</v>
      </c>
      <c r="B476" s="703">
        <v>462</v>
      </c>
      <c r="C476" s="728"/>
      <c r="D476" s="729"/>
      <c r="E476" s="726" t="s">
        <v>1633</v>
      </c>
      <c r="F476" s="727" t="s">
        <v>1634</v>
      </c>
      <c r="G476" s="707">
        <v>14</v>
      </c>
      <c r="H476" s="708">
        <v>7.0110000000000001</v>
      </c>
      <c r="I476" s="708"/>
      <c r="J476" s="708"/>
      <c r="K476" s="709">
        <v>990.88</v>
      </c>
      <c r="L476" s="708">
        <v>14.112</v>
      </c>
      <c r="M476" s="709"/>
      <c r="N476" s="708"/>
      <c r="O476" s="710">
        <v>14</v>
      </c>
      <c r="P476" s="708">
        <v>0.438</v>
      </c>
      <c r="Q476" s="711">
        <f t="shared" si="50"/>
        <v>21.561</v>
      </c>
      <c r="R476" s="697"/>
      <c r="S476" s="689">
        <f t="shared" si="51"/>
        <v>224000</v>
      </c>
      <c r="T476" s="634">
        <f t="shared" si="52"/>
        <v>0</v>
      </c>
      <c r="U476" s="635">
        <f t="shared" si="53"/>
        <v>450850.4</v>
      </c>
      <c r="V476" s="635">
        <f t="shared" si="54"/>
        <v>0</v>
      </c>
      <c r="W476" s="636">
        <f t="shared" si="55"/>
        <v>14000</v>
      </c>
      <c r="X476" s="637">
        <f t="shared" si="49"/>
        <v>688850.4</v>
      </c>
      <c r="Y476" s="447">
        <v>673000.60000000009</v>
      </c>
      <c r="Z476" s="448"/>
    </row>
    <row r="477" spans="1:26" s="447" customFormat="1" ht="30.75" customHeight="1">
      <c r="A477" s="702">
        <v>463</v>
      </c>
      <c r="B477" s="703">
        <v>463</v>
      </c>
      <c r="C477" s="723"/>
      <c r="D477" s="724"/>
      <c r="E477" s="730" t="s">
        <v>1870</v>
      </c>
      <c r="F477" s="727" t="s">
        <v>1871</v>
      </c>
      <c r="G477" s="707">
        <v>14</v>
      </c>
      <c r="H477" s="708">
        <v>7.0110000000000001</v>
      </c>
      <c r="I477" s="708"/>
      <c r="J477" s="708"/>
      <c r="K477" s="709">
        <v>727.32</v>
      </c>
      <c r="L477" s="708">
        <v>10.359</v>
      </c>
      <c r="M477" s="709"/>
      <c r="N477" s="708"/>
      <c r="O477" s="710">
        <v>14</v>
      </c>
      <c r="P477" s="708">
        <v>0.438</v>
      </c>
      <c r="Q477" s="711">
        <f t="shared" si="50"/>
        <v>17.808</v>
      </c>
      <c r="R477" s="697"/>
      <c r="S477" s="689">
        <f t="shared" si="51"/>
        <v>224000</v>
      </c>
      <c r="T477" s="634">
        <f t="shared" si="52"/>
        <v>0</v>
      </c>
      <c r="U477" s="635">
        <f t="shared" si="53"/>
        <v>330930.60000000003</v>
      </c>
      <c r="V477" s="635">
        <f t="shared" si="54"/>
        <v>0</v>
      </c>
      <c r="W477" s="636">
        <f t="shared" si="55"/>
        <v>14000</v>
      </c>
      <c r="X477" s="637">
        <f t="shared" si="49"/>
        <v>568930.60000000009</v>
      </c>
      <c r="Y477" s="447">
        <v>569714.39999999991</v>
      </c>
      <c r="Z477" s="448"/>
    </row>
    <row r="478" spans="1:26" s="447" customFormat="1" ht="30.75" customHeight="1">
      <c r="A478" s="702">
        <v>464</v>
      </c>
      <c r="B478" s="703">
        <v>464</v>
      </c>
      <c r="C478" s="723"/>
      <c r="D478" s="724"/>
      <c r="E478" s="731" t="s">
        <v>1498</v>
      </c>
      <c r="F478" s="715" t="s">
        <v>1499</v>
      </c>
      <c r="G478" s="734">
        <v>14</v>
      </c>
      <c r="H478" s="708">
        <v>7.0110000000000001</v>
      </c>
      <c r="I478" s="708"/>
      <c r="J478" s="708"/>
      <c r="K478" s="709">
        <v>667.48</v>
      </c>
      <c r="L478" s="708">
        <v>9.5060000000000002</v>
      </c>
      <c r="M478" s="709"/>
      <c r="N478" s="708"/>
      <c r="O478" s="710">
        <v>14</v>
      </c>
      <c r="P478" s="708">
        <v>0.438</v>
      </c>
      <c r="Q478" s="711">
        <f t="shared" si="50"/>
        <v>16.954999999999998</v>
      </c>
      <c r="R478" s="697"/>
      <c r="S478" s="689">
        <f t="shared" si="51"/>
        <v>224000</v>
      </c>
      <c r="T478" s="634">
        <f t="shared" si="52"/>
        <v>0</v>
      </c>
      <c r="U478" s="635">
        <f t="shared" si="53"/>
        <v>303703.40000000002</v>
      </c>
      <c r="V478" s="635">
        <f t="shared" si="54"/>
        <v>0</v>
      </c>
      <c r="W478" s="636">
        <f t="shared" si="55"/>
        <v>14000</v>
      </c>
      <c r="X478" s="637">
        <f t="shared" si="49"/>
        <v>541703.4</v>
      </c>
      <c r="Y478" s="447">
        <v>540468.19999999995</v>
      </c>
      <c r="Z478" s="448"/>
    </row>
    <row r="479" spans="1:26" s="447" customFormat="1" ht="30.75" customHeight="1">
      <c r="A479" s="702">
        <v>465</v>
      </c>
      <c r="B479" s="703">
        <v>465</v>
      </c>
      <c r="C479" s="723"/>
      <c r="D479" s="724"/>
      <c r="E479" s="731" t="s">
        <v>1635</v>
      </c>
      <c r="F479" s="715" t="s">
        <v>1636</v>
      </c>
      <c r="G479" s="707">
        <v>14</v>
      </c>
      <c r="H479" s="708">
        <v>7.0110000000000001</v>
      </c>
      <c r="I479" s="708"/>
      <c r="J479" s="708"/>
      <c r="K479" s="709">
        <v>694.32</v>
      </c>
      <c r="L479" s="708">
        <v>9.8889999999999993</v>
      </c>
      <c r="M479" s="709"/>
      <c r="N479" s="708"/>
      <c r="O479" s="710">
        <v>14</v>
      </c>
      <c r="P479" s="708">
        <v>0.438</v>
      </c>
      <c r="Q479" s="711">
        <f t="shared" si="50"/>
        <v>17.337999999999997</v>
      </c>
      <c r="R479" s="697"/>
      <c r="S479" s="689">
        <f t="shared" si="51"/>
        <v>224000</v>
      </c>
      <c r="T479" s="634">
        <f t="shared" si="52"/>
        <v>0</v>
      </c>
      <c r="U479" s="635">
        <f t="shared" si="53"/>
        <v>315915.60000000003</v>
      </c>
      <c r="V479" s="635">
        <f t="shared" si="54"/>
        <v>0</v>
      </c>
      <c r="W479" s="636">
        <f t="shared" si="55"/>
        <v>14000</v>
      </c>
      <c r="X479" s="637">
        <f t="shared" si="49"/>
        <v>553915.60000000009</v>
      </c>
      <c r="Y479" s="447">
        <v>570898.6</v>
      </c>
      <c r="Z479" s="448"/>
    </row>
    <row r="480" spans="1:26" s="472" customFormat="1" ht="30.75" customHeight="1">
      <c r="A480" s="702">
        <v>466</v>
      </c>
      <c r="B480" s="703">
        <v>466</v>
      </c>
      <c r="C480" s="704"/>
      <c r="D480" s="705"/>
      <c r="E480" s="622" t="s">
        <v>1637</v>
      </c>
      <c r="F480" s="706" t="s">
        <v>1638</v>
      </c>
      <c r="G480" s="707">
        <v>15</v>
      </c>
      <c r="H480" s="708">
        <v>7.5119999999999996</v>
      </c>
      <c r="I480" s="708"/>
      <c r="J480" s="708"/>
      <c r="K480" s="722">
        <v>745.36</v>
      </c>
      <c r="L480" s="708">
        <v>10.616</v>
      </c>
      <c r="M480" s="709"/>
      <c r="N480" s="708"/>
      <c r="O480" s="710">
        <v>15</v>
      </c>
      <c r="P480" s="708">
        <v>0.47</v>
      </c>
      <c r="Q480" s="711">
        <f t="shared" si="50"/>
        <v>18.597999999999999</v>
      </c>
      <c r="R480" s="695"/>
      <c r="S480" s="689">
        <f t="shared" si="51"/>
        <v>240000</v>
      </c>
      <c r="T480" s="634">
        <f t="shared" si="52"/>
        <v>0</v>
      </c>
      <c r="U480" s="635">
        <f t="shared" si="53"/>
        <v>339138.8</v>
      </c>
      <c r="V480" s="635">
        <f t="shared" si="54"/>
        <v>0</v>
      </c>
      <c r="W480" s="636">
        <f t="shared" si="55"/>
        <v>15000</v>
      </c>
      <c r="X480" s="637">
        <f t="shared" si="49"/>
        <v>594138.80000000005</v>
      </c>
      <c r="Y480" s="472">
        <v>553315</v>
      </c>
      <c r="Z480" s="473"/>
    </row>
    <row r="481" spans="1:29" s="447" customFormat="1" ht="30.75" customHeight="1">
      <c r="A481" s="702">
        <v>467</v>
      </c>
      <c r="B481" s="703">
        <v>467</v>
      </c>
      <c r="C481" s="704"/>
      <c r="D481" s="705"/>
      <c r="E481" s="622" t="s">
        <v>1232</v>
      </c>
      <c r="F481" s="706" t="s">
        <v>1233</v>
      </c>
      <c r="G481" s="707">
        <v>14</v>
      </c>
      <c r="H481" s="708">
        <v>7.0110000000000001</v>
      </c>
      <c r="I481" s="708"/>
      <c r="J481" s="708"/>
      <c r="K481" s="722">
        <v>828.96</v>
      </c>
      <c r="L481" s="708">
        <v>11.805999999999999</v>
      </c>
      <c r="M481" s="709"/>
      <c r="N481" s="708"/>
      <c r="O481" s="710">
        <v>14</v>
      </c>
      <c r="P481" s="708">
        <v>0.438</v>
      </c>
      <c r="Q481" s="711">
        <f t="shared" si="50"/>
        <v>19.254999999999999</v>
      </c>
      <c r="R481" s="695"/>
      <c r="S481" s="689">
        <f t="shared" si="51"/>
        <v>224000</v>
      </c>
      <c r="T481" s="634">
        <f t="shared" si="52"/>
        <v>0</v>
      </c>
      <c r="U481" s="635">
        <f t="shared" si="53"/>
        <v>377176.8</v>
      </c>
      <c r="V481" s="635">
        <f t="shared" si="54"/>
        <v>0</v>
      </c>
      <c r="W481" s="636">
        <f t="shared" si="55"/>
        <v>14000</v>
      </c>
      <c r="X481" s="637">
        <f t="shared" si="49"/>
        <v>615176.80000000005</v>
      </c>
      <c r="Y481" s="447">
        <v>552497.19999999995</v>
      </c>
      <c r="Z481" s="448"/>
      <c r="AB481" s="622" t="s">
        <v>1869</v>
      </c>
      <c r="AC481" s="623" t="s">
        <v>975</v>
      </c>
    </row>
    <row r="482" spans="1:29" s="570" customFormat="1" ht="30.75" customHeight="1">
      <c r="A482" s="702">
        <v>468</v>
      </c>
      <c r="B482" s="703">
        <v>468</v>
      </c>
      <c r="C482" s="704"/>
      <c r="D482" s="705"/>
      <c r="E482" s="622" t="s">
        <v>1869</v>
      </c>
      <c r="F482" s="706" t="s">
        <v>975</v>
      </c>
      <c r="G482" s="707">
        <v>15</v>
      </c>
      <c r="H482" s="708">
        <v>7.5119999999999996</v>
      </c>
      <c r="I482" s="708"/>
      <c r="J482" s="708"/>
      <c r="K482" s="722">
        <v>832.04</v>
      </c>
      <c r="L482" s="708">
        <v>11.85</v>
      </c>
      <c r="M482" s="709"/>
      <c r="N482" s="708"/>
      <c r="O482" s="710">
        <v>15</v>
      </c>
      <c r="P482" s="708">
        <v>0.47</v>
      </c>
      <c r="Q482" s="711">
        <f t="shared" si="50"/>
        <v>19.831999999999997</v>
      </c>
      <c r="R482" s="694"/>
      <c r="S482" s="690">
        <f t="shared" si="51"/>
        <v>240000</v>
      </c>
      <c r="T482" s="678">
        <f t="shared" si="52"/>
        <v>0</v>
      </c>
      <c r="U482" s="679">
        <f t="shared" si="53"/>
        <v>378578.2</v>
      </c>
      <c r="V482" s="679">
        <f t="shared" si="54"/>
        <v>0</v>
      </c>
      <c r="W482" s="680">
        <f t="shared" si="55"/>
        <v>15000</v>
      </c>
      <c r="X482" s="681">
        <f t="shared" si="49"/>
        <v>633578.19999999995</v>
      </c>
      <c r="Y482" s="570">
        <v>599327</v>
      </c>
      <c r="Z482" s="626"/>
    </row>
    <row r="483" spans="1:29" s="447" customFormat="1" ht="30.75" customHeight="1">
      <c r="A483" s="702">
        <v>469</v>
      </c>
      <c r="B483" s="703">
        <v>469</v>
      </c>
      <c r="C483" s="704"/>
      <c r="D483" s="713"/>
      <c r="E483" s="622" t="s">
        <v>2066</v>
      </c>
      <c r="F483" s="623" t="s">
        <v>2067</v>
      </c>
      <c r="G483" s="707">
        <v>14</v>
      </c>
      <c r="H483" s="708">
        <v>7.0110000000000001</v>
      </c>
      <c r="I483" s="708"/>
      <c r="J483" s="708"/>
      <c r="K483" s="722">
        <v>689.92</v>
      </c>
      <c r="L483" s="708">
        <v>9.8260000000000005</v>
      </c>
      <c r="M483" s="709"/>
      <c r="N483" s="708"/>
      <c r="O483" s="710">
        <v>14</v>
      </c>
      <c r="P483" s="708">
        <v>0.438</v>
      </c>
      <c r="Q483" s="711">
        <f t="shared" si="50"/>
        <v>17.274999999999999</v>
      </c>
      <c r="R483" s="695"/>
      <c r="S483" s="689">
        <f t="shared" si="51"/>
        <v>224000</v>
      </c>
      <c r="T483" s="634">
        <f t="shared" si="52"/>
        <v>0</v>
      </c>
      <c r="U483" s="635">
        <f t="shared" si="53"/>
        <v>313913.59999999998</v>
      </c>
      <c r="V483" s="635">
        <f t="shared" si="54"/>
        <v>0</v>
      </c>
      <c r="W483" s="636">
        <f t="shared" si="55"/>
        <v>14000</v>
      </c>
      <c r="X483" s="637">
        <f t="shared" si="49"/>
        <v>551913.6</v>
      </c>
      <c r="Y483" s="447">
        <v>479224</v>
      </c>
      <c r="Z483" s="448"/>
    </row>
    <row r="484" spans="1:29" s="570" customFormat="1" ht="30.75" customHeight="1">
      <c r="A484" s="702">
        <v>470</v>
      </c>
      <c r="B484" s="703">
        <v>470</v>
      </c>
      <c r="C484" s="704"/>
      <c r="D484" s="713"/>
      <c r="E484" s="622" t="s">
        <v>1986</v>
      </c>
      <c r="F484" s="706" t="s">
        <v>1987</v>
      </c>
      <c r="G484" s="707">
        <v>13</v>
      </c>
      <c r="H484" s="708">
        <v>6.51</v>
      </c>
      <c r="I484" s="708"/>
      <c r="J484" s="708"/>
      <c r="K484" s="722">
        <v>762.08</v>
      </c>
      <c r="L484" s="708">
        <v>10.853999999999999</v>
      </c>
      <c r="M484" s="709"/>
      <c r="N484" s="708"/>
      <c r="O484" s="710">
        <v>13</v>
      </c>
      <c r="P484" s="708">
        <v>0.40699999999999997</v>
      </c>
      <c r="Q484" s="711">
        <f t="shared" si="50"/>
        <v>17.770999999999997</v>
      </c>
      <c r="R484" s="694"/>
      <c r="S484" s="690">
        <f t="shared" si="51"/>
        <v>208000</v>
      </c>
      <c r="T484" s="678">
        <f t="shared" si="52"/>
        <v>0</v>
      </c>
      <c r="U484" s="679">
        <f t="shared" si="53"/>
        <v>346746.4</v>
      </c>
      <c r="V484" s="679">
        <f t="shared" si="54"/>
        <v>0</v>
      </c>
      <c r="W484" s="680">
        <f t="shared" si="55"/>
        <v>13000</v>
      </c>
      <c r="X484" s="681">
        <f t="shared" si="49"/>
        <v>567746.4</v>
      </c>
      <c r="Y484" s="570">
        <v>556301</v>
      </c>
      <c r="Z484" s="626"/>
    </row>
    <row r="485" spans="1:29" s="447" customFormat="1" ht="30.75" customHeight="1">
      <c r="A485" s="702">
        <v>471</v>
      </c>
      <c r="B485" s="703">
        <v>471</v>
      </c>
      <c r="C485" s="704"/>
      <c r="D485" s="705"/>
      <c r="E485" s="622" t="s">
        <v>1988</v>
      </c>
      <c r="F485" s="706" t="s">
        <v>1989</v>
      </c>
      <c r="G485" s="707">
        <v>15</v>
      </c>
      <c r="H485" s="708">
        <v>7.5119999999999996</v>
      </c>
      <c r="I485" s="708"/>
      <c r="J485" s="708"/>
      <c r="K485" s="722">
        <v>777.04</v>
      </c>
      <c r="L485" s="708">
        <v>11.067</v>
      </c>
      <c r="M485" s="709"/>
      <c r="N485" s="708"/>
      <c r="O485" s="710">
        <v>15</v>
      </c>
      <c r="P485" s="708">
        <v>0.47</v>
      </c>
      <c r="Q485" s="711">
        <f t="shared" si="50"/>
        <v>19.048999999999999</v>
      </c>
      <c r="R485" s="695"/>
      <c r="S485" s="689">
        <f t="shared" si="51"/>
        <v>240000</v>
      </c>
      <c r="T485" s="634">
        <f t="shared" si="52"/>
        <v>0</v>
      </c>
      <c r="U485" s="635">
        <f t="shared" si="53"/>
        <v>353553.2</v>
      </c>
      <c r="V485" s="635">
        <f t="shared" si="54"/>
        <v>0</v>
      </c>
      <c r="W485" s="636">
        <f t="shared" si="55"/>
        <v>15000</v>
      </c>
      <c r="X485" s="637">
        <f t="shared" si="49"/>
        <v>608553.19999999995</v>
      </c>
      <c r="Y485" s="447">
        <v>509871.6</v>
      </c>
      <c r="Z485" s="448"/>
    </row>
    <row r="486" spans="1:29" s="447" customFormat="1" ht="30.75" customHeight="1">
      <c r="A486" s="702">
        <v>472</v>
      </c>
      <c r="B486" s="703">
        <v>472</v>
      </c>
      <c r="C486" s="704"/>
      <c r="D486" s="705"/>
      <c r="E486" s="622" t="s">
        <v>1226</v>
      </c>
      <c r="F486" s="715" t="s">
        <v>1227</v>
      </c>
      <c r="G486" s="707">
        <v>15</v>
      </c>
      <c r="H486" s="708">
        <v>7.5119999999999996</v>
      </c>
      <c r="I486" s="708"/>
      <c r="J486" s="708"/>
      <c r="K486" s="722">
        <v>699.6</v>
      </c>
      <c r="L486" s="708">
        <v>9.9640000000000004</v>
      </c>
      <c r="M486" s="709"/>
      <c r="N486" s="708"/>
      <c r="O486" s="710">
        <v>15</v>
      </c>
      <c r="P486" s="708">
        <v>0.47</v>
      </c>
      <c r="Q486" s="711">
        <f t="shared" si="50"/>
        <v>17.945999999999998</v>
      </c>
      <c r="R486" s="695"/>
      <c r="S486" s="689">
        <f t="shared" si="51"/>
        <v>240000</v>
      </c>
      <c r="T486" s="634">
        <f t="shared" si="52"/>
        <v>0</v>
      </c>
      <c r="U486" s="635">
        <f t="shared" si="53"/>
        <v>318318</v>
      </c>
      <c r="V486" s="635">
        <f t="shared" si="54"/>
        <v>0</v>
      </c>
      <c r="W486" s="636">
        <f t="shared" si="55"/>
        <v>15000</v>
      </c>
      <c r="X486" s="637">
        <f t="shared" si="49"/>
        <v>573318</v>
      </c>
      <c r="Y486" s="447">
        <v>495257</v>
      </c>
      <c r="Z486" s="448"/>
    </row>
    <row r="487" spans="1:29" s="570" customFormat="1" ht="30.75" customHeight="1">
      <c r="A487" s="702">
        <v>473</v>
      </c>
      <c r="B487" s="703">
        <v>473</v>
      </c>
      <c r="C487" s="704"/>
      <c r="D487" s="705"/>
      <c r="E487" s="622" t="s">
        <v>2106</v>
      </c>
      <c r="F487" s="745" t="s">
        <v>2105</v>
      </c>
      <c r="G487" s="707">
        <v>15</v>
      </c>
      <c r="H487" s="708">
        <v>7.5119999999999996</v>
      </c>
      <c r="I487" s="708"/>
      <c r="J487" s="708"/>
      <c r="K487" s="722">
        <v>753.72</v>
      </c>
      <c r="L487" s="708">
        <v>10.734999999999999</v>
      </c>
      <c r="M487" s="709"/>
      <c r="N487" s="708"/>
      <c r="O487" s="710">
        <v>15</v>
      </c>
      <c r="P487" s="708">
        <v>0.47</v>
      </c>
      <c r="Q487" s="711">
        <f t="shared" si="50"/>
        <v>18.716999999999999</v>
      </c>
      <c r="R487" s="694"/>
      <c r="S487" s="690">
        <f t="shared" si="51"/>
        <v>240000</v>
      </c>
      <c r="T487" s="678">
        <f t="shared" si="52"/>
        <v>0</v>
      </c>
      <c r="U487" s="679">
        <f t="shared" si="53"/>
        <v>342942.60000000003</v>
      </c>
      <c r="V487" s="679">
        <f t="shared" si="54"/>
        <v>0</v>
      </c>
      <c r="W487" s="680">
        <f t="shared" si="55"/>
        <v>15000</v>
      </c>
      <c r="X487" s="681">
        <f t="shared" si="49"/>
        <v>597942.60000000009</v>
      </c>
      <c r="Y487" s="570">
        <v>529073.80000000005</v>
      </c>
      <c r="Z487" s="626"/>
    </row>
    <row r="488" spans="1:29" s="447" customFormat="1" ht="30.75" customHeight="1">
      <c r="A488" s="702">
        <v>474</v>
      </c>
      <c r="B488" s="703">
        <v>474</v>
      </c>
      <c r="C488" s="704"/>
      <c r="D488" s="705"/>
      <c r="E488" s="622" t="s">
        <v>1990</v>
      </c>
      <c r="F488" s="715" t="s">
        <v>1991</v>
      </c>
      <c r="G488" s="707">
        <v>15</v>
      </c>
      <c r="H488" s="708">
        <v>7.5119999999999996</v>
      </c>
      <c r="I488" s="708"/>
      <c r="J488" s="708"/>
      <c r="K488" s="722">
        <v>752.4</v>
      </c>
      <c r="L488" s="708">
        <v>10.715999999999999</v>
      </c>
      <c r="M488" s="709"/>
      <c r="N488" s="708"/>
      <c r="O488" s="710">
        <v>15</v>
      </c>
      <c r="P488" s="708">
        <v>0.47</v>
      </c>
      <c r="Q488" s="711">
        <f t="shared" si="50"/>
        <v>18.697999999999997</v>
      </c>
      <c r="R488" s="695"/>
      <c r="S488" s="689">
        <f t="shared" si="51"/>
        <v>240000</v>
      </c>
      <c r="T488" s="634">
        <f t="shared" si="52"/>
        <v>0</v>
      </c>
      <c r="U488" s="635">
        <f t="shared" si="53"/>
        <v>342342</v>
      </c>
      <c r="V488" s="635">
        <f t="shared" si="54"/>
        <v>0</v>
      </c>
      <c r="W488" s="636">
        <f t="shared" si="55"/>
        <v>15000</v>
      </c>
      <c r="X488" s="637">
        <f t="shared" si="49"/>
        <v>597342</v>
      </c>
      <c r="Y488" s="447">
        <v>521649.39999999997</v>
      </c>
      <c r="Z488" s="448"/>
    </row>
    <row r="489" spans="1:29" s="447" customFormat="1" ht="30.75" customHeight="1">
      <c r="A489" s="702">
        <v>475</v>
      </c>
      <c r="B489" s="703">
        <v>475</v>
      </c>
      <c r="C489" s="704"/>
      <c r="D489" s="705"/>
      <c r="E489" s="622" t="s">
        <v>1992</v>
      </c>
      <c r="F489" s="719" t="s">
        <v>1993</v>
      </c>
      <c r="G489" s="707">
        <v>14</v>
      </c>
      <c r="H489" s="708">
        <v>7.0110000000000001</v>
      </c>
      <c r="I489" s="708"/>
      <c r="J489" s="708"/>
      <c r="K489" s="722">
        <v>745.36</v>
      </c>
      <c r="L489" s="708">
        <v>10.616</v>
      </c>
      <c r="M489" s="709"/>
      <c r="N489" s="708"/>
      <c r="O489" s="710">
        <v>14</v>
      </c>
      <c r="P489" s="708">
        <v>0.438</v>
      </c>
      <c r="Q489" s="711">
        <f t="shared" si="50"/>
        <v>18.064999999999998</v>
      </c>
      <c r="R489" s="695"/>
      <c r="S489" s="689">
        <f t="shared" si="51"/>
        <v>224000</v>
      </c>
      <c r="T489" s="634">
        <f t="shared" si="52"/>
        <v>0</v>
      </c>
      <c r="U489" s="635">
        <f t="shared" si="53"/>
        <v>339138.8</v>
      </c>
      <c r="V489" s="635">
        <f t="shared" si="54"/>
        <v>0</v>
      </c>
      <c r="W489" s="636">
        <f t="shared" si="55"/>
        <v>14000</v>
      </c>
      <c r="X489" s="637">
        <f t="shared" si="49"/>
        <v>577138.80000000005</v>
      </c>
      <c r="Y489" s="447">
        <v>589734.39999999991</v>
      </c>
      <c r="Z489" s="448"/>
    </row>
    <row r="490" spans="1:29" s="447" customFormat="1" ht="30.75" customHeight="1">
      <c r="A490" s="702">
        <v>476</v>
      </c>
      <c r="B490" s="703">
        <v>476</v>
      </c>
      <c r="C490" s="704"/>
      <c r="D490" s="705"/>
      <c r="E490" s="622" t="s">
        <v>1072</v>
      </c>
      <c r="F490" s="719" t="s">
        <v>1073</v>
      </c>
      <c r="G490" s="707">
        <v>14</v>
      </c>
      <c r="H490" s="708">
        <v>7.0110000000000001</v>
      </c>
      <c r="I490" s="708"/>
      <c r="J490" s="708"/>
      <c r="K490" s="722">
        <v>807.84</v>
      </c>
      <c r="L490" s="708">
        <v>11.506</v>
      </c>
      <c r="M490" s="709"/>
      <c r="N490" s="708"/>
      <c r="O490" s="710">
        <v>14</v>
      </c>
      <c r="P490" s="708">
        <v>0.438</v>
      </c>
      <c r="Q490" s="711">
        <f t="shared" si="50"/>
        <v>18.954999999999998</v>
      </c>
      <c r="R490" s="695"/>
      <c r="S490" s="689">
        <f t="shared" si="51"/>
        <v>224000</v>
      </c>
      <c r="T490" s="634">
        <f t="shared" si="52"/>
        <v>0</v>
      </c>
      <c r="U490" s="635">
        <f t="shared" si="53"/>
        <v>367567.2</v>
      </c>
      <c r="V490" s="635">
        <f t="shared" si="54"/>
        <v>0</v>
      </c>
      <c r="W490" s="636">
        <f t="shared" si="55"/>
        <v>14000</v>
      </c>
      <c r="X490" s="637">
        <f t="shared" si="49"/>
        <v>605567.19999999995</v>
      </c>
      <c r="Y490" s="447">
        <v>577922.60000000009</v>
      </c>
      <c r="Z490" s="448"/>
    </row>
    <row r="491" spans="1:29" s="447" customFormat="1" ht="30.75" customHeight="1">
      <c r="A491" s="702">
        <v>477</v>
      </c>
      <c r="B491" s="703">
        <v>477</v>
      </c>
      <c r="C491" s="704"/>
      <c r="D491" s="705"/>
      <c r="E491" s="622" t="s">
        <v>1994</v>
      </c>
      <c r="F491" s="719" t="s">
        <v>1995</v>
      </c>
      <c r="G491" s="707">
        <v>15</v>
      </c>
      <c r="H491" s="708">
        <v>7.5119999999999996</v>
      </c>
      <c r="I491" s="708"/>
      <c r="J491" s="708"/>
      <c r="K491" s="722">
        <v>702.24</v>
      </c>
      <c r="L491" s="708">
        <v>10.002000000000001</v>
      </c>
      <c r="M491" s="709"/>
      <c r="N491" s="708"/>
      <c r="O491" s="710">
        <v>15</v>
      </c>
      <c r="P491" s="708">
        <v>0.47</v>
      </c>
      <c r="Q491" s="711">
        <f t="shared" si="50"/>
        <v>17.983999999999998</v>
      </c>
      <c r="R491" s="695"/>
      <c r="S491" s="689">
        <f t="shared" si="51"/>
        <v>240000</v>
      </c>
      <c r="T491" s="634">
        <f t="shared" si="52"/>
        <v>0</v>
      </c>
      <c r="U491" s="635">
        <f t="shared" si="53"/>
        <v>319519.2</v>
      </c>
      <c r="V491" s="635">
        <f t="shared" si="54"/>
        <v>0</v>
      </c>
      <c r="W491" s="636">
        <f t="shared" si="55"/>
        <v>15000</v>
      </c>
      <c r="X491" s="637">
        <f t="shared" si="49"/>
        <v>574519.19999999995</v>
      </c>
      <c r="Y491" s="447">
        <v>605333</v>
      </c>
      <c r="Z491" s="448"/>
    </row>
    <row r="492" spans="1:29" s="447" customFormat="1" ht="30.75" customHeight="1">
      <c r="A492" s="702">
        <v>478</v>
      </c>
      <c r="B492" s="703">
        <v>478</v>
      </c>
      <c r="C492" s="704"/>
      <c r="D492" s="705"/>
      <c r="E492" s="622" t="s">
        <v>2074</v>
      </c>
      <c r="F492" s="719" t="s">
        <v>2075</v>
      </c>
      <c r="G492" s="707">
        <v>15</v>
      </c>
      <c r="H492" s="708">
        <v>7.5119999999999996</v>
      </c>
      <c r="I492" s="708"/>
      <c r="J492" s="708"/>
      <c r="K492" s="722">
        <v>789.36</v>
      </c>
      <c r="L492" s="708">
        <v>11.242000000000001</v>
      </c>
      <c r="M492" s="709"/>
      <c r="N492" s="708"/>
      <c r="O492" s="710">
        <v>15</v>
      </c>
      <c r="P492" s="708">
        <v>0.47</v>
      </c>
      <c r="Q492" s="711">
        <f t="shared" si="50"/>
        <v>19.224</v>
      </c>
      <c r="R492" s="695"/>
      <c r="S492" s="689">
        <f t="shared" si="51"/>
        <v>240000</v>
      </c>
      <c r="T492" s="634">
        <f t="shared" si="52"/>
        <v>0</v>
      </c>
      <c r="U492" s="635">
        <f t="shared" si="53"/>
        <v>359158.8</v>
      </c>
      <c r="V492" s="635">
        <f t="shared" si="54"/>
        <v>0</v>
      </c>
      <c r="W492" s="636">
        <f t="shared" si="55"/>
        <v>15000</v>
      </c>
      <c r="X492" s="637">
        <f t="shared" si="49"/>
        <v>614158.80000000005</v>
      </c>
      <c r="Y492" s="447">
        <v>536264</v>
      </c>
      <c r="Z492" s="448"/>
    </row>
    <row r="493" spans="1:29" s="628" customFormat="1" ht="30.75" customHeight="1">
      <c r="A493" s="716">
        <v>479</v>
      </c>
      <c r="B493" s="703">
        <v>479</v>
      </c>
      <c r="C493" s="717"/>
      <c r="D493" s="718"/>
      <c r="E493" s="622" t="s">
        <v>2107</v>
      </c>
      <c r="F493" s="719" t="s">
        <v>2108</v>
      </c>
      <c r="G493" s="707">
        <v>14</v>
      </c>
      <c r="H493" s="708">
        <v>7.0110000000000001</v>
      </c>
      <c r="I493" s="720"/>
      <c r="J493" s="708"/>
      <c r="K493" s="733">
        <v>599.72</v>
      </c>
      <c r="L493" s="708">
        <v>8.5410000000000004</v>
      </c>
      <c r="M493" s="710"/>
      <c r="N493" s="720"/>
      <c r="O493" s="710">
        <v>14</v>
      </c>
      <c r="P493" s="708">
        <v>0.438</v>
      </c>
      <c r="Q493" s="721">
        <f t="shared" si="50"/>
        <v>15.99</v>
      </c>
      <c r="R493" s="696"/>
      <c r="S493" s="691">
        <f t="shared" si="51"/>
        <v>224000</v>
      </c>
      <c r="T493" s="682">
        <f t="shared" si="52"/>
        <v>0</v>
      </c>
      <c r="U493" s="683">
        <f t="shared" si="53"/>
        <v>272872.60000000003</v>
      </c>
      <c r="V493" s="683">
        <f t="shared" si="54"/>
        <v>0</v>
      </c>
      <c r="W493" s="684">
        <f t="shared" si="55"/>
        <v>14000</v>
      </c>
      <c r="X493" s="685">
        <f t="shared" si="49"/>
        <v>510872.60000000003</v>
      </c>
      <c r="Y493" s="628">
        <v>506634.39999999997</v>
      </c>
      <c r="Z493" s="629"/>
    </row>
    <row r="494" spans="1:29" s="447" customFormat="1" ht="30.75" customHeight="1">
      <c r="A494" s="702">
        <v>480</v>
      </c>
      <c r="B494" s="703">
        <v>480</v>
      </c>
      <c r="C494" s="704"/>
      <c r="D494" s="705"/>
      <c r="E494" s="622" t="s">
        <v>1996</v>
      </c>
      <c r="F494" s="719" t="s">
        <v>1997</v>
      </c>
      <c r="G494" s="707">
        <v>15</v>
      </c>
      <c r="H494" s="708">
        <v>7.5119999999999996</v>
      </c>
      <c r="I494" s="708"/>
      <c r="J494" s="708"/>
      <c r="K494" s="722">
        <v>655.6</v>
      </c>
      <c r="L494" s="708">
        <v>9.3369999999999997</v>
      </c>
      <c r="M494" s="709"/>
      <c r="N494" s="708"/>
      <c r="O494" s="710">
        <v>15</v>
      </c>
      <c r="P494" s="708">
        <v>0.47</v>
      </c>
      <c r="Q494" s="711">
        <f t="shared" si="50"/>
        <v>17.318999999999999</v>
      </c>
      <c r="R494" s="695"/>
      <c r="S494" s="689">
        <f t="shared" si="51"/>
        <v>240000</v>
      </c>
      <c r="T494" s="634">
        <f t="shared" si="52"/>
        <v>0</v>
      </c>
      <c r="U494" s="635">
        <f t="shared" si="53"/>
        <v>298298</v>
      </c>
      <c r="V494" s="635">
        <f t="shared" si="54"/>
        <v>0</v>
      </c>
      <c r="W494" s="636">
        <f t="shared" si="55"/>
        <v>15000</v>
      </c>
      <c r="X494" s="637">
        <f t="shared" si="49"/>
        <v>553298</v>
      </c>
      <c r="Y494" s="447">
        <v>551879.6</v>
      </c>
      <c r="Z494" s="448"/>
    </row>
    <row r="495" spans="1:29" s="447" customFormat="1" ht="30.75" customHeight="1">
      <c r="A495" s="702">
        <v>481</v>
      </c>
      <c r="B495" s="703">
        <v>481</v>
      </c>
      <c r="C495" s="746"/>
      <c r="D495" s="747"/>
      <c r="E495" s="748" t="s">
        <v>1998</v>
      </c>
      <c r="F495" s="749" t="s">
        <v>1999</v>
      </c>
      <c r="G495" s="707">
        <v>15</v>
      </c>
      <c r="H495" s="708">
        <v>7.5119999999999996</v>
      </c>
      <c r="I495" s="708"/>
      <c r="J495" s="708"/>
      <c r="K495" s="722">
        <v>633.16</v>
      </c>
      <c r="L495" s="708">
        <v>9.0180000000000007</v>
      </c>
      <c r="M495" s="709"/>
      <c r="N495" s="708"/>
      <c r="O495" s="710">
        <v>15</v>
      </c>
      <c r="P495" s="708">
        <v>0.47</v>
      </c>
      <c r="Q495" s="711">
        <f t="shared" si="50"/>
        <v>17</v>
      </c>
      <c r="R495" s="695"/>
      <c r="S495" s="689">
        <f t="shared" si="51"/>
        <v>240000</v>
      </c>
      <c r="T495" s="634">
        <f t="shared" si="52"/>
        <v>0</v>
      </c>
      <c r="U495" s="635">
        <f t="shared" si="53"/>
        <v>288087.8</v>
      </c>
      <c r="V495" s="635">
        <f t="shared" si="54"/>
        <v>0</v>
      </c>
      <c r="W495" s="636">
        <f t="shared" si="55"/>
        <v>15000</v>
      </c>
      <c r="X495" s="637">
        <f t="shared" si="49"/>
        <v>543087.80000000005</v>
      </c>
      <c r="Y495" s="447">
        <v>584111.80000000005</v>
      </c>
      <c r="Z495" s="448"/>
    </row>
    <row r="496" spans="1:29" s="628" customFormat="1" ht="30.75" customHeight="1">
      <c r="A496" s="716">
        <v>482</v>
      </c>
      <c r="B496" s="703">
        <v>482</v>
      </c>
      <c r="C496" s="750"/>
      <c r="D496" s="751"/>
      <c r="E496" s="743" t="s">
        <v>2100</v>
      </c>
      <c r="F496" s="744" t="s">
        <v>2099</v>
      </c>
      <c r="G496" s="707">
        <v>15</v>
      </c>
      <c r="H496" s="708">
        <v>7.5119999999999996</v>
      </c>
      <c r="I496" s="720"/>
      <c r="J496" s="708"/>
      <c r="K496" s="733">
        <v>723.8</v>
      </c>
      <c r="L496" s="708">
        <v>10.308999999999999</v>
      </c>
      <c r="M496" s="710"/>
      <c r="N496" s="720"/>
      <c r="O496" s="710">
        <v>15</v>
      </c>
      <c r="P496" s="708">
        <v>0.47</v>
      </c>
      <c r="Q496" s="721">
        <f t="shared" si="50"/>
        <v>18.290999999999997</v>
      </c>
      <c r="R496" s="696"/>
      <c r="S496" s="691">
        <f t="shared" si="51"/>
        <v>240000</v>
      </c>
      <c r="T496" s="682">
        <f t="shared" si="52"/>
        <v>0</v>
      </c>
      <c r="U496" s="683">
        <f t="shared" si="53"/>
        <v>329329</v>
      </c>
      <c r="V496" s="683">
        <f t="shared" si="54"/>
        <v>0</v>
      </c>
      <c r="W496" s="684">
        <f t="shared" si="55"/>
        <v>15000</v>
      </c>
      <c r="X496" s="685">
        <f t="shared" si="49"/>
        <v>584329</v>
      </c>
      <c r="Y496" s="628">
        <v>479424.2</v>
      </c>
      <c r="Z496" s="629"/>
    </row>
    <row r="497" spans="1:26" s="628" customFormat="1" ht="30.75" customHeight="1">
      <c r="A497" s="716">
        <v>483</v>
      </c>
      <c r="B497" s="703">
        <v>483</v>
      </c>
      <c r="C497" s="750"/>
      <c r="D497" s="751"/>
      <c r="E497" s="743" t="s">
        <v>2073</v>
      </c>
      <c r="F497" s="744" t="s">
        <v>2072</v>
      </c>
      <c r="G497" s="707">
        <v>15</v>
      </c>
      <c r="H497" s="708">
        <v>7.5119999999999996</v>
      </c>
      <c r="I497" s="720"/>
      <c r="J497" s="708"/>
      <c r="K497" s="722">
        <v>776.6</v>
      </c>
      <c r="L497" s="708">
        <v>11.061</v>
      </c>
      <c r="M497" s="710"/>
      <c r="N497" s="708"/>
      <c r="O497" s="710">
        <v>15</v>
      </c>
      <c r="P497" s="708">
        <v>0.47</v>
      </c>
      <c r="Q497" s="711">
        <f t="shared" si="50"/>
        <v>19.042999999999999</v>
      </c>
      <c r="R497" s="696"/>
      <c r="S497" s="689">
        <f t="shared" si="51"/>
        <v>240000</v>
      </c>
      <c r="T497" s="634">
        <f t="shared" si="52"/>
        <v>0</v>
      </c>
      <c r="U497" s="635">
        <f t="shared" si="53"/>
        <v>353353</v>
      </c>
      <c r="V497" s="635">
        <f t="shared" si="54"/>
        <v>0</v>
      </c>
      <c r="W497" s="636">
        <f t="shared" si="55"/>
        <v>15000</v>
      </c>
      <c r="X497" s="637">
        <f t="shared" si="49"/>
        <v>608353</v>
      </c>
      <c r="Y497" s="628">
        <v>571516.19999999995</v>
      </c>
      <c r="Z497" s="629"/>
    </row>
    <row r="498" spans="1:26" s="447" customFormat="1" ht="30.75" customHeight="1">
      <c r="A498" s="702">
        <v>484</v>
      </c>
      <c r="B498" s="703">
        <v>484</v>
      </c>
      <c r="C498" s="752"/>
      <c r="D498" s="753"/>
      <c r="E498" s="743" t="s">
        <v>2000</v>
      </c>
      <c r="F498" s="744" t="s">
        <v>2001</v>
      </c>
      <c r="G498" s="707">
        <v>14</v>
      </c>
      <c r="H498" s="708">
        <v>7.0110000000000001</v>
      </c>
      <c r="I498" s="708"/>
      <c r="J498" s="708"/>
      <c r="K498" s="722">
        <v>628.32000000000005</v>
      </c>
      <c r="L498" s="708">
        <v>8.9489999999999998</v>
      </c>
      <c r="M498" s="709"/>
      <c r="N498" s="708"/>
      <c r="O498" s="710">
        <v>14</v>
      </c>
      <c r="P498" s="708">
        <v>0.438</v>
      </c>
      <c r="Q498" s="711">
        <f t="shared" si="50"/>
        <v>16.398</v>
      </c>
      <c r="R498" s="695"/>
      <c r="S498" s="689">
        <f t="shared" si="51"/>
        <v>224000</v>
      </c>
      <c r="T498" s="634">
        <f t="shared" si="52"/>
        <v>0</v>
      </c>
      <c r="U498" s="635">
        <f t="shared" si="53"/>
        <v>285885.60000000003</v>
      </c>
      <c r="V498" s="635">
        <f t="shared" si="54"/>
        <v>0</v>
      </c>
      <c r="W498" s="636">
        <f t="shared" si="55"/>
        <v>14000</v>
      </c>
      <c r="X498" s="637">
        <f t="shared" si="49"/>
        <v>523885.60000000003</v>
      </c>
      <c r="Y498" s="447">
        <v>534078.80000000005</v>
      </c>
      <c r="Z498" s="448"/>
    </row>
    <row r="499" spans="1:26" s="447" customFormat="1" ht="30.75" customHeight="1">
      <c r="A499" s="702">
        <v>485</v>
      </c>
      <c r="B499" s="703">
        <v>485</v>
      </c>
      <c r="C499" s="752"/>
      <c r="D499" s="753"/>
      <c r="E499" s="743" t="s">
        <v>2002</v>
      </c>
      <c r="F499" s="744" t="s">
        <v>2003</v>
      </c>
      <c r="G499" s="707">
        <v>15</v>
      </c>
      <c r="H499" s="708">
        <v>7.5119999999999996</v>
      </c>
      <c r="I499" s="708"/>
      <c r="J499" s="708"/>
      <c r="K499" s="722">
        <v>599.72</v>
      </c>
      <c r="L499" s="708">
        <v>8.5410000000000004</v>
      </c>
      <c r="M499" s="709"/>
      <c r="N499" s="708"/>
      <c r="O499" s="710">
        <v>15</v>
      </c>
      <c r="P499" s="708">
        <v>0.47</v>
      </c>
      <c r="Q499" s="711">
        <f t="shared" si="50"/>
        <v>16.523</v>
      </c>
      <c r="R499" s="695"/>
      <c r="S499" s="689">
        <f t="shared" si="51"/>
        <v>240000</v>
      </c>
      <c r="T499" s="634">
        <f t="shared" si="52"/>
        <v>0</v>
      </c>
      <c r="U499" s="635">
        <f t="shared" si="53"/>
        <v>272872.60000000003</v>
      </c>
      <c r="V499" s="635">
        <f t="shared" si="54"/>
        <v>0</v>
      </c>
      <c r="W499" s="636">
        <f t="shared" si="55"/>
        <v>15000</v>
      </c>
      <c r="X499" s="637">
        <f t="shared" si="49"/>
        <v>527872.60000000009</v>
      </c>
      <c r="Y499" s="447">
        <v>509654.39999999997</v>
      </c>
      <c r="Z499" s="448"/>
    </row>
    <row r="500" spans="1:26" s="447" customFormat="1" ht="30.75" customHeight="1">
      <c r="A500" s="702">
        <v>486</v>
      </c>
      <c r="B500" s="703">
        <v>486</v>
      </c>
      <c r="C500" s="752"/>
      <c r="D500" s="753"/>
      <c r="E500" s="743" t="s">
        <v>2004</v>
      </c>
      <c r="F500" s="744" t="s">
        <v>2005</v>
      </c>
      <c r="G500" s="707">
        <v>15</v>
      </c>
      <c r="H500" s="708">
        <v>7.5119999999999996</v>
      </c>
      <c r="I500" s="708"/>
      <c r="J500" s="708"/>
      <c r="K500" s="722">
        <v>779.68</v>
      </c>
      <c r="L500" s="708">
        <v>11.103999999999999</v>
      </c>
      <c r="M500" s="709"/>
      <c r="N500" s="708"/>
      <c r="O500" s="710">
        <v>15</v>
      </c>
      <c r="P500" s="708">
        <v>0.47</v>
      </c>
      <c r="Q500" s="711">
        <f t="shared" si="50"/>
        <v>19.085999999999999</v>
      </c>
      <c r="R500" s="695"/>
      <c r="S500" s="689">
        <f t="shared" si="51"/>
        <v>240000</v>
      </c>
      <c r="T500" s="634">
        <f t="shared" si="52"/>
        <v>0</v>
      </c>
      <c r="U500" s="635">
        <f t="shared" si="53"/>
        <v>354754.39999999997</v>
      </c>
      <c r="V500" s="635">
        <f t="shared" si="54"/>
        <v>0</v>
      </c>
      <c r="W500" s="636">
        <f t="shared" si="55"/>
        <v>15000</v>
      </c>
      <c r="X500" s="637">
        <f t="shared" si="49"/>
        <v>609754.39999999991</v>
      </c>
      <c r="Y500" s="447">
        <v>570315</v>
      </c>
      <c r="Z500" s="448"/>
    </row>
    <row r="501" spans="1:26" s="447" customFormat="1" ht="30.75" customHeight="1">
      <c r="A501" s="702">
        <v>487</v>
      </c>
      <c r="B501" s="703">
        <v>487</v>
      </c>
      <c r="C501" s="752"/>
      <c r="D501" s="753"/>
      <c r="E501" s="743" t="s">
        <v>2006</v>
      </c>
      <c r="F501" s="744" t="s">
        <v>2007</v>
      </c>
      <c r="G501" s="707">
        <v>14</v>
      </c>
      <c r="H501" s="708">
        <v>7.0110000000000001</v>
      </c>
      <c r="I501" s="708"/>
      <c r="J501" s="708"/>
      <c r="K501" s="722">
        <v>785.84</v>
      </c>
      <c r="L501" s="708">
        <v>11.192</v>
      </c>
      <c r="M501" s="709"/>
      <c r="N501" s="708"/>
      <c r="O501" s="710">
        <v>14</v>
      </c>
      <c r="P501" s="708">
        <v>0.438</v>
      </c>
      <c r="Q501" s="711">
        <f t="shared" si="50"/>
        <v>18.640999999999998</v>
      </c>
      <c r="R501" s="695"/>
      <c r="S501" s="689">
        <f t="shared" si="51"/>
        <v>224000</v>
      </c>
      <c r="T501" s="634">
        <f t="shared" si="52"/>
        <v>0</v>
      </c>
      <c r="U501" s="635">
        <f t="shared" si="53"/>
        <v>357557.2</v>
      </c>
      <c r="V501" s="635">
        <f t="shared" si="54"/>
        <v>0</v>
      </c>
      <c r="W501" s="636">
        <f t="shared" si="55"/>
        <v>14000</v>
      </c>
      <c r="X501" s="637">
        <f t="shared" si="49"/>
        <v>595557.19999999995</v>
      </c>
      <c r="Y501" s="447">
        <v>563908.6</v>
      </c>
      <c r="Z501" s="448"/>
    </row>
    <row r="502" spans="1:26" s="447" customFormat="1" ht="30.75" customHeight="1">
      <c r="A502" s="702">
        <v>488</v>
      </c>
      <c r="B502" s="703">
        <v>488</v>
      </c>
      <c r="C502" s="752"/>
      <c r="D502" s="753"/>
      <c r="E502" s="743" t="s">
        <v>2008</v>
      </c>
      <c r="F502" s="744" t="s">
        <v>2009</v>
      </c>
      <c r="G502" s="707">
        <v>14</v>
      </c>
      <c r="H502" s="708">
        <v>7.0110000000000001</v>
      </c>
      <c r="I502" s="708"/>
      <c r="J502" s="708"/>
      <c r="K502" s="722">
        <v>567.16</v>
      </c>
      <c r="L502" s="708">
        <v>8.0779999999999994</v>
      </c>
      <c r="M502" s="709"/>
      <c r="N502" s="708"/>
      <c r="O502" s="710">
        <v>14</v>
      </c>
      <c r="P502" s="708">
        <v>0.438</v>
      </c>
      <c r="Q502" s="711">
        <f t="shared" si="50"/>
        <v>15.526999999999999</v>
      </c>
      <c r="R502" s="695"/>
      <c r="S502" s="689">
        <f t="shared" si="51"/>
        <v>224000</v>
      </c>
      <c r="T502" s="634">
        <f t="shared" si="52"/>
        <v>0</v>
      </c>
      <c r="U502" s="635">
        <f t="shared" si="53"/>
        <v>258057.8</v>
      </c>
      <c r="V502" s="635">
        <f t="shared" si="54"/>
        <v>0</v>
      </c>
      <c r="W502" s="636">
        <f t="shared" si="55"/>
        <v>14000</v>
      </c>
      <c r="X502" s="637">
        <f t="shared" si="49"/>
        <v>496057.8</v>
      </c>
      <c r="Y502" s="447">
        <v>547275</v>
      </c>
      <c r="Z502" s="448"/>
    </row>
    <row r="503" spans="1:26" s="447" customFormat="1" ht="30.75" customHeight="1">
      <c r="A503" s="702">
        <v>489</v>
      </c>
      <c r="B503" s="703">
        <v>489</v>
      </c>
      <c r="C503" s="752"/>
      <c r="D503" s="753"/>
      <c r="E503" s="743" t="s">
        <v>2010</v>
      </c>
      <c r="F503" s="744" t="s">
        <v>2011</v>
      </c>
      <c r="G503" s="707">
        <v>14</v>
      </c>
      <c r="H503" s="708">
        <v>7.0110000000000001</v>
      </c>
      <c r="I503" s="708"/>
      <c r="J503" s="708"/>
      <c r="K503" s="722">
        <v>607.20000000000005</v>
      </c>
      <c r="L503" s="708">
        <v>8.6479999999999997</v>
      </c>
      <c r="M503" s="709"/>
      <c r="N503" s="708"/>
      <c r="O503" s="710">
        <v>14</v>
      </c>
      <c r="P503" s="708">
        <v>0.438</v>
      </c>
      <c r="Q503" s="711">
        <f t="shared" si="50"/>
        <v>16.096999999999998</v>
      </c>
      <c r="R503" s="695"/>
      <c r="S503" s="689">
        <f t="shared" si="51"/>
        <v>224000</v>
      </c>
      <c r="T503" s="634">
        <f t="shared" si="52"/>
        <v>0</v>
      </c>
      <c r="U503" s="635">
        <f t="shared" si="53"/>
        <v>276276</v>
      </c>
      <c r="V503" s="635">
        <f t="shared" si="54"/>
        <v>0</v>
      </c>
      <c r="W503" s="636">
        <f t="shared" si="55"/>
        <v>14000</v>
      </c>
      <c r="X503" s="637">
        <f t="shared" si="49"/>
        <v>514276</v>
      </c>
      <c r="Y503" s="447">
        <v>574502.19999999995</v>
      </c>
      <c r="Z503" s="448"/>
    </row>
    <row r="504" spans="1:26" s="447" customFormat="1" ht="30.75" customHeight="1">
      <c r="A504" s="702">
        <v>490</v>
      </c>
      <c r="B504" s="703">
        <v>490</v>
      </c>
      <c r="C504" s="752"/>
      <c r="D504" s="753"/>
      <c r="E504" s="743" t="s">
        <v>2012</v>
      </c>
      <c r="F504" s="744" t="s">
        <v>2013</v>
      </c>
      <c r="G504" s="707">
        <v>15</v>
      </c>
      <c r="H504" s="708">
        <v>7.5119999999999996</v>
      </c>
      <c r="I504" s="708"/>
      <c r="J504" s="708"/>
      <c r="K504" s="722">
        <v>839.52</v>
      </c>
      <c r="L504" s="708">
        <v>11.957000000000001</v>
      </c>
      <c r="M504" s="709"/>
      <c r="N504" s="708"/>
      <c r="O504" s="710">
        <v>15</v>
      </c>
      <c r="P504" s="708">
        <v>0.47</v>
      </c>
      <c r="Q504" s="711">
        <f t="shared" si="50"/>
        <v>19.939</v>
      </c>
      <c r="R504" s="695"/>
      <c r="S504" s="689">
        <f t="shared" si="51"/>
        <v>240000</v>
      </c>
      <c r="T504" s="634">
        <f t="shared" si="52"/>
        <v>0</v>
      </c>
      <c r="U504" s="635">
        <f t="shared" si="53"/>
        <v>381981.6</v>
      </c>
      <c r="V504" s="635">
        <f t="shared" si="54"/>
        <v>0</v>
      </c>
      <c r="W504" s="636">
        <f t="shared" si="55"/>
        <v>15000</v>
      </c>
      <c r="X504" s="637">
        <f t="shared" si="49"/>
        <v>636981.6</v>
      </c>
      <c r="Y504" s="447">
        <v>521849.59999999998</v>
      </c>
      <c r="Z504" s="448"/>
    </row>
    <row r="505" spans="1:26" s="628" customFormat="1" ht="30.75" customHeight="1">
      <c r="A505" s="716">
        <v>491</v>
      </c>
      <c r="B505" s="703">
        <v>491</v>
      </c>
      <c r="C505" s="750"/>
      <c r="D505" s="751"/>
      <c r="E505" s="622" t="s">
        <v>1697</v>
      </c>
      <c r="F505" s="623" t="s">
        <v>1698</v>
      </c>
      <c r="G505" s="707">
        <v>14</v>
      </c>
      <c r="H505" s="708">
        <v>7.0110000000000001</v>
      </c>
      <c r="I505" s="720"/>
      <c r="J505" s="708"/>
      <c r="K505" s="733">
        <v>690.36</v>
      </c>
      <c r="L505" s="708">
        <v>9.8320000000000007</v>
      </c>
      <c r="M505" s="710"/>
      <c r="N505" s="720"/>
      <c r="O505" s="710">
        <v>14</v>
      </c>
      <c r="P505" s="708">
        <v>0.438</v>
      </c>
      <c r="Q505" s="721">
        <f t="shared" si="50"/>
        <v>17.280999999999999</v>
      </c>
      <c r="R505" s="696"/>
      <c r="S505" s="691">
        <f t="shared" si="51"/>
        <v>224000</v>
      </c>
      <c r="T505" s="682">
        <f t="shared" si="52"/>
        <v>0</v>
      </c>
      <c r="U505" s="683">
        <f t="shared" si="53"/>
        <v>314113.8</v>
      </c>
      <c r="V505" s="683">
        <f t="shared" si="54"/>
        <v>0</v>
      </c>
      <c r="W505" s="684">
        <f t="shared" si="55"/>
        <v>14000</v>
      </c>
      <c r="X505" s="685">
        <f t="shared" si="49"/>
        <v>552113.80000000005</v>
      </c>
      <c r="Y505" s="628">
        <v>427172</v>
      </c>
      <c r="Z505" s="629"/>
    </row>
    <row r="506" spans="1:26" s="447" customFormat="1" ht="30.75" customHeight="1">
      <c r="A506" s="702">
        <v>492</v>
      </c>
      <c r="B506" s="703">
        <v>492</v>
      </c>
      <c r="C506" s="752"/>
      <c r="D506" s="753"/>
      <c r="E506" s="743" t="s">
        <v>2016</v>
      </c>
      <c r="F506" s="744" t="s">
        <v>2017</v>
      </c>
      <c r="G506" s="707">
        <v>15</v>
      </c>
      <c r="H506" s="708">
        <v>7.5119999999999996</v>
      </c>
      <c r="I506" s="708"/>
      <c r="J506" s="708"/>
      <c r="K506" s="722">
        <v>682.88</v>
      </c>
      <c r="L506" s="708">
        <v>9.7260000000000009</v>
      </c>
      <c r="M506" s="709"/>
      <c r="N506" s="708"/>
      <c r="O506" s="710">
        <v>15</v>
      </c>
      <c r="P506" s="708">
        <v>0.47</v>
      </c>
      <c r="Q506" s="711">
        <f t="shared" si="50"/>
        <v>17.707999999999998</v>
      </c>
      <c r="R506" s="695"/>
      <c r="S506" s="689">
        <f t="shared" si="51"/>
        <v>240000</v>
      </c>
      <c r="T506" s="634">
        <f t="shared" si="52"/>
        <v>0</v>
      </c>
      <c r="U506" s="635">
        <f t="shared" si="53"/>
        <v>310710.40000000002</v>
      </c>
      <c r="V506" s="635">
        <f t="shared" si="54"/>
        <v>0</v>
      </c>
      <c r="W506" s="636">
        <f t="shared" si="55"/>
        <v>15000</v>
      </c>
      <c r="X506" s="637">
        <f t="shared" si="49"/>
        <v>565710.4</v>
      </c>
      <c r="Y506" s="447">
        <v>604732.39999999991</v>
      </c>
      <c r="Z506" s="448"/>
    </row>
    <row r="507" spans="1:26" s="447" customFormat="1" ht="30.75" customHeight="1">
      <c r="A507" s="702">
        <v>493</v>
      </c>
      <c r="B507" s="703">
        <v>493</v>
      </c>
      <c r="C507" s="752"/>
      <c r="D507" s="753"/>
      <c r="E507" s="743" t="s">
        <v>1500</v>
      </c>
      <c r="F507" s="744" t="s">
        <v>1501</v>
      </c>
      <c r="G507" s="707">
        <v>15</v>
      </c>
      <c r="H507" s="708">
        <v>7.5119999999999996</v>
      </c>
      <c r="I507" s="708"/>
      <c r="J507" s="708"/>
      <c r="K507" s="722">
        <v>646.79999999999995</v>
      </c>
      <c r="L507" s="708">
        <v>9.2119999999999997</v>
      </c>
      <c r="M507" s="709"/>
      <c r="N507" s="708"/>
      <c r="O507" s="710">
        <v>15</v>
      </c>
      <c r="P507" s="708">
        <v>0.47</v>
      </c>
      <c r="Q507" s="711">
        <f t="shared" si="50"/>
        <v>17.193999999999999</v>
      </c>
      <c r="R507" s="695"/>
      <c r="S507" s="689">
        <f t="shared" si="51"/>
        <v>240000</v>
      </c>
      <c r="T507" s="634">
        <f t="shared" si="52"/>
        <v>0</v>
      </c>
      <c r="U507" s="635">
        <f t="shared" si="53"/>
        <v>294294</v>
      </c>
      <c r="V507" s="635">
        <f t="shared" si="54"/>
        <v>0</v>
      </c>
      <c r="W507" s="636">
        <f t="shared" si="55"/>
        <v>15000</v>
      </c>
      <c r="X507" s="637">
        <f t="shared" si="49"/>
        <v>549294</v>
      </c>
      <c r="Y507" s="447">
        <v>548510.19999999995</v>
      </c>
      <c r="Z507" s="448"/>
    </row>
    <row r="508" spans="1:26" s="447" customFormat="1" ht="30.75" customHeight="1">
      <c r="A508" s="702">
        <v>494</v>
      </c>
      <c r="B508" s="703">
        <v>494</v>
      </c>
      <c r="C508" s="752"/>
      <c r="D508" s="753"/>
      <c r="E508" s="743" t="s">
        <v>1502</v>
      </c>
      <c r="F508" s="744" t="s">
        <v>977</v>
      </c>
      <c r="G508" s="707">
        <v>15</v>
      </c>
      <c r="H508" s="708">
        <v>7.5119999999999996</v>
      </c>
      <c r="I508" s="708"/>
      <c r="J508" s="708"/>
      <c r="K508" s="722">
        <v>725.56000000000006</v>
      </c>
      <c r="L508" s="708">
        <v>10.334</v>
      </c>
      <c r="M508" s="709"/>
      <c r="N508" s="708"/>
      <c r="O508" s="710">
        <v>15</v>
      </c>
      <c r="P508" s="708">
        <v>0.47</v>
      </c>
      <c r="Q508" s="711">
        <f t="shared" si="50"/>
        <v>18.315999999999999</v>
      </c>
      <c r="R508" s="695"/>
      <c r="S508" s="689">
        <f t="shared" si="51"/>
        <v>240000</v>
      </c>
      <c r="T508" s="634">
        <f t="shared" si="52"/>
        <v>0</v>
      </c>
      <c r="U508" s="635">
        <f t="shared" si="53"/>
        <v>330129.80000000005</v>
      </c>
      <c r="V508" s="635">
        <f t="shared" si="54"/>
        <v>0</v>
      </c>
      <c r="W508" s="636">
        <f t="shared" si="55"/>
        <v>15000</v>
      </c>
      <c r="X508" s="637">
        <f t="shared" si="49"/>
        <v>585129.80000000005</v>
      </c>
      <c r="Y508" s="447">
        <v>599126.80000000005</v>
      </c>
      <c r="Z508" s="448"/>
    </row>
    <row r="509" spans="1:26" s="447" customFormat="1" ht="30.75" customHeight="1">
      <c r="A509" s="702">
        <v>495</v>
      </c>
      <c r="B509" s="703">
        <v>495</v>
      </c>
      <c r="C509" s="752"/>
      <c r="D509" s="753"/>
      <c r="E509" s="743" t="s">
        <v>1736</v>
      </c>
      <c r="F509" s="744" t="s">
        <v>1737</v>
      </c>
      <c r="G509" s="707">
        <v>15</v>
      </c>
      <c r="H509" s="708">
        <v>7.5119999999999996</v>
      </c>
      <c r="I509" s="708"/>
      <c r="J509" s="708"/>
      <c r="K509" s="722">
        <v>690.8</v>
      </c>
      <c r="L509" s="708">
        <v>9.8390000000000004</v>
      </c>
      <c r="M509" s="709"/>
      <c r="N509" s="708"/>
      <c r="O509" s="710">
        <v>15</v>
      </c>
      <c r="P509" s="708">
        <v>0.47</v>
      </c>
      <c r="Q509" s="711">
        <f t="shared" si="50"/>
        <v>17.820999999999998</v>
      </c>
      <c r="R509" s="695"/>
      <c r="S509" s="689">
        <f t="shared" si="51"/>
        <v>240000</v>
      </c>
      <c r="T509" s="634">
        <f t="shared" si="52"/>
        <v>0</v>
      </c>
      <c r="U509" s="635">
        <f t="shared" si="53"/>
        <v>314314</v>
      </c>
      <c r="V509" s="635">
        <f t="shared" si="54"/>
        <v>0</v>
      </c>
      <c r="W509" s="636">
        <f t="shared" si="55"/>
        <v>15000</v>
      </c>
      <c r="X509" s="637">
        <f t="shared" si="49"/>
        <v>569314</v>
      </c>
      <c r="Y509" s="447">
        <v>614342</v>
      </c>
      <c r="Z509" s="448"/>
    </row>
    <row r="510" spans="1:26" s="447" customFormat="1" ht="30.75" customHeight="1">
      <c r="A510" s="702">
        <v>496</v>
      </c>
      <c r="B510" s="703">
        <v>496</v>
      </c>
      <c r="C510" s="752"/>
      <c r="D510" s="753"/>
      <c r="E510" s="743" t="s">
        <v>1872</v>
      </c>
      <c r="F510" s="744" t="s">
        <v>1575</v>
      </c>
      <c r="G510" s="707">
        <v>15</v>
      </c>
      <c r="H510" s="708">
        <v>7.5119999999999996</v>
      </c>
      <c r="I510" s="708"/>
      <c r="J510" s="708"/>
      <c r="K510" s="722">
        <v>783.64</v>
      </c>
      <c r="L510" s="708">
        <v>11.161</v>
      </c>
      <c r="M510" s="709"/>
      <c r="N510" s="708"/>
      <c r="O510" s="710">
        <v>15</v>
      </c>
      <c r="P510" s="708">
        <v>0.47</v>
      </c>
      <c r="Q510" s="711">
        <f t="shared" si="50"/>
        <v>19.142999999999997</v>
      </c>
      <c r="R510" s="695"/>
      <c r="S510" s="689">
        <f t="shared" si="51"/>
        <v>240000</v>
      </c>
      <c r="T510" s="634">
        <f t="shared" si="52"/>
        <v>0</v>
      </c>
      <c r="U510" s="635">
        <f t="shared" si="53"/>
        <v>356556.2</v>
      </c>
      <c r="V510" s="635">
        <f t="shared" si="54"/>
        <v>0</v>
      </c>
      <c r="W510" s="636">
        <f t="shared" si="55"/>
        <v>15000</v>
      </c>
      <c r="X510" s="637">
        <f t="shared" si="49"/>
        <v>611556.19999999995</v>
      </c>
      <c r="Y510" s="447">
        <v>598726.40000000002</v>
      </c>
      <c r="Z510" s="448"/>
    </row>
    <row r="511" spans="1:26" s="447" customFormat="1" ht="30.75" customHeight="1">
      <c r="A511" s="702">
        <v>497</v>
      </c>
      <c r="B511" s="703">
        <v>497</v>
      </c>
      <c r="C511" s="752"/>
      <c r="D511" s="753"/>
      <c r="E511" s="743" t="s">
        <v>1652</v>
      </c>
      <c r="F511" s="744" t="s">
        <v>1653</v>
      </c>
      <c r="G511" s="707">
        <v>15</v>
      </c>
      <c r="H511" s="708">
        <v>7.5119999999999996</v>
      </c>
      <c r="I511" s="708"/>
      <c r="J511" s="708"/>
      <c r="K511" s="722">
        <v>842.16</v>
      </c>
      <c r="L511" s="708">
        <v>11.994</v>
      </c>
      <c r="M511" s="709"/>
      <c r="N511" s="708"/>
      <c r="O511" s="710">
        <v>15</v>
      </c>
      <c r="P511" s="708">
        <v>0.47</v>
      </c>
      <c r="Q511" s="711">
        <f t="shared" si="50"/>
        <v>19.975999999999999</v>
      </c>
      <c r="R511" s="695"/>
      <c r="S511" s="689">
        <f t="shared" si="51"/>
        <v>240000</v>
      </c>
      <c r="T511" s="634">
        <f t="shared" si="52"/>
        <v>0</v>
      </c>
      <c r="U511" s="635">
        <f t="shared" si="53"/>
        <v>383182.8</v>
      </c>
      <c r="V511" s="635">
        <f t="shared" si="54"/>
        <v>0</v>
      </c>
      <c r="W511" s="636">
        <f t="shared" si="55"/>
        <v>15000</v>
      </c>
      <c r="X511" s="637">
        <f t="shared" si="49"/>
        <v>638182.80000000005</v>
      </c>
      <c r="Y511" s="447">
        <v>599927.60000000009</v>
      </c>
      <c r="Z511" s="448"/>
    </row>
    <row r="512" spans="1:26" s="447" customFormat="1" ht="30.75" customHeight="1">
      <c r="A512" s="702">
        <v>498</v>
      </c>
      <c r="B512" s="703">
        <v>498</v>
      </c>
      <c r="C512" s="752"/>
      <c r="D512" s="753"/>
      <c r="E512" s="743" t="s">
        <v>1503</v>
      </c>
      <c r="F512" s="744" t="s">
        <v>1504</v>
      </c>
      <c r="G512" s="707">
        <v>15</v>
      </c>
      <c r="H512" s="708">
        <v>7.5119999999999996</v>
      </c>
      <c r="I512" s="708"/>
      <c r="J512" s="708"/>
      <c r="K512" s="722">
        <v>730.4</v>
      </c>
      <c r="L512" s="708">
        <v>10.403</v>
      </c>
      <c r="M512" s="709"/>
      <c r="N512" s="708"/>
      <c r="O512" s="710">
        <v>15</v>
      </c>
      <c r="P512" s="708">
        <v>0.47</v>
      </c>
      <c r="Q512" s="711">
        <f t="shared" si="50"/>
        <v>18.384999999999998</v>
      </c>
      <c r="R512" s="695"/>
      <c r="S512" s="689">
        <f t="shared" si="51"/>
        <v>240000</v>
      </c>
      <c r="T512" s="634">
        <f t="shared" si="52"/>
        <v>0</v>
      </c>
      <c r="U512" s="635">
        <f t="shared" si="53"/>
        <v>332332</v>
      </c>
      <c r="V512" s="635">
        <f t="shared" si="54"/>
        <v>0</v>
      </c>
      <c r="W512" s="636">
        <f t="shared" si="55"/>
        <v>15000</v>
      </c>
      <c r="X512" s="637">
        <f t="shared" si="49"/>
        <v>587332</v>
      </c>
      <c r="Y512" s="447">
        <v>604332</v>
      </c>
      <c r="Z512" s="448"/>
    </row>
    <row r="513" spans="1:26" s="447" customFormat="1" ht="30.75" customHeight="1">
      <c r="A513" s="702">
        <v>499</v>
      </c>
      <c r="B513" s="703">
        <v>499</v>
      </c>
      <c r="C513" s="752"/>
      <c r="D513" s="753"/>
      <c r="E513" s="743" t="s">
        <v>1873</v>
      </c>
      <c r="F513" s="744" t="s">
        <v>1874</v>
      </c>
      <c r="G513" s="707">
        <v>15</v>
      </c>
      <c r="H513" s="708">
        <v>7.5119999999999996</v>
      </c>
      <c r="I513" s="708"/>
      <c r="J513" s="708"/>
      <c r="K513" s="722">
        <v>723.36</v>
      </c>
      <c r="L513" s="708">
        <v>10.302</v>
      </c>
      <c r="M513" s="709"/>
      <c r="N513" s="708"/>
      <c r="O513" s="710">
        <v>15</v>
      </c>
      <c r="P513" s="708">
        <v>0.47</v>
      </c>
      <c r="Q513" s="711">
        <f t="shared" si="50"/>
        <v>18.283999999999999</v>
      </c>
      <c r="R513" s="695"/>
      <c r="S513" s="689">
        <f t="shared" si="51"/>
        <v>240000</v>
      </c>
      <c r="T513" s="634">
        <f t="shared" si="52"/>
        <v>0</v>
      </c>
      <c r="U513" s="635">
        <f t="shared" si="53"/>
        <v>329128.8</v>
      </c>
      <c r="V513" s="635">
        <f t="shared" si="54"/>
        <v>0</v>
      </c>
      <c r="W513" s="636">
        <f t="shared" si="55"/>
        <v>15000</v>
      </c>
      <c r="X513" s="637">
        <f t="shared" si="49"/>
        <v>584128.80000000005</v>
      </c>
      <c r="Y513" s="447">
        <v>574302</v>
      </c>
      <c r="Z513" s="448"/>
    </row>
    <row r="514" spans="1:26" s="447" customFormat="1" ht="30.75" customHeight="1">
      <c r="A514" s="702">
        <v>500</v>
      </c>
      <c r="B514" s="703">
        <v>500</v>
      </c>
      <c r="C514" s="752"/>
      <c r="D514" s="753"/>
      <c r="E514" s="743" t="s">
        <v>1508</v>
      </c>
      <c r="F514" s="744" t="s">
        <v>1509</v>
      </c>
      <c r="G514" s="707">
        <v>15</v>
      </c>
      <c r="H514" s="708">
        <v>7.5119999999999996</v>
      </c>
      <c r="I514" s="708"/>
      <c r="J514" s="708"/>
      <c r="K514" s="722">
        <v>649</v>
      </c>
      <c r="L514" s="708">
        <v>9.2430000000000003</v>
      </c>
      <c r="M514" s="709"/>
      <c r="N514" s="708"/>
      <c r="O514" s="710">
        <v>15</v>
      </c>
      <c r="P514" s="708">
        <v>0.47</v>
      </c>
      <c r="Q514" s="711">
        <f t="shared" si="50"/>
        <v>17.224999999999998</v>
      </c>
      <c r="R514" s="695"/>
      <c r="S514" s="689">
        <f t="shared" si="51"/>
        <v>240000</v>
      </c>
      <c r="T514" s="634">
        <f t="shared" si="52"/>
        <v>0</v>
      </c>
      <c r="U514" s="635">
        <f t="shared" si="53"/>
        <v>295295</v>
      </c>
      <c r="V514" s="635">
        <f t="shared" si="54"/>
        <v>0</v>
      </c>
      <c r="W514" s="636">
        <f t="shared" si="55"/>
        <v>15000</v>
      </c>
      <c r="X514" s="637">
        <f t="shared" si="49"/>
        <v>550295</v>
      </c>
      <c r="Y514" s="447">
        <v>563891.6</v>
      </c>
      <c r="Z514" s="448"/>
    </row>
    <row r="515" spans="1:26" s="447" customFormat="1" ht="30.75" customHeight="1">
      <c r="A515" s="702">
        <v>501</v>
      </c>
      <c r="B515" s="703">
        <v>501</v>
      </c>
      <c r="C515" s="752"/>
      <c r="D515" s="753"/>
      <c r="E515" s="743" t="s">
        <v>1510</v>
      </c>
      <c r="F515" s="744" t="s">
        <v>1511</v>
      </c>
      <c r="G515" s="707">
        <v>15</v>
      </c>
      <c r="H515" s="708">
        <v>7.5119999999999996</v>
      </c>
      <c r="I515" s="708"/>
      <c r="J515" s="708"/>
      <c r="K515" s="722">
        <v>682</v>
      </c>
      <c r="L515" s="708">
        <v>9.7129999999999992</v>
      </c>
      <c r="M515" s="709"/>
      <c r="N515" s="708"/>
      <c r="O515" s="710">
        <v>15</v>
      </c>
      <c r="P515" s="708">
        <v>0.46899999999999997</v>
      </c>
      <c r="Q515" s="711">
        <f t="shared" si="50"/>
        <v>17.693999999999999</v>
      </c>
      <c r="R515" s="695"/>
      <c r="S515" s="689">
        <f t="shared" si="51"/>
        <v>240000</v>
      </c>
      <c r="T515" s="634">
        <f t="shared" si="52"/>
        <v>0</v>
      </c>
      <c r="U515" s="635">
        <f t="shared" si="53"/>
        <v>310310</v>
      </c>
      <c r="V515" s="635">
        <f t="shared" si="54"/>
        <v>0</v>
      </c>
      <c r="W515" s="636">
        <f t="shared" si="55"/>
        <v>15000</v>
      </c>
      <c r="X515" s="637">
        <f t="shared" si="49"/>
        <v>565310</v>
      </c>
      <c r="Y515" s="447">
        <v>475019.8</v>
      </c>
      <c r="Z515" s="448"/>
    </row>
    <row r="516" spans="1:26" s="447" customFormat="1" ht="30.75" customHeight="1">
      <c r="A516" s="702">
        <v>502</v>
      </c>
      <c r="B516" s="703">
        <v>502</v>
      </c>
      <c r="C516" s="752"/>
      <c r="D516" s="753"/>
      <c r="E516" s="743" t="s">
        <v>1875</v>
      </c>
      <c r="F516" s="744" t="s">
        <v>1505</v>
      </c>
      <c r="G516" s="707">
        <v>14</v>
      </c>
      <c r="H516" s="708">
        <v>7.0110000000000001</v>
      </c>
      <c r="I516" s="708"/>
      <c r="J516" s="708"/>
      <c r="K516" s="722">
        <v>610.28</v>
      </c>
      <c r="L516" s="708">
        <v>8.6920000000000002</v>
      </c>
      <c r="M516" s="709"/>
      <c r="N516" s="708"/>
      <c r="O516" s="710">
        <v>14</v>
      </c>
      <c r="P516" s="708">
        <v>0.436</v>
      </c>
      <c r="Q516" s="711">
        <f t="shared" si="50"/>
        <v>16.138999999999999</v>
      </c>
      <c r="R516" s="695"/>
      <c r="S516" s="689">
        <f t="shared" si="51"/>
        <v>224000</v>
      </c>
      <c r="T516" s="634">
        <f t="shared" si="52"/>
        <v>0</v>
      </c>
      <c r="U516" s="635">
        <f t="shared" si="53"/>
        <v>277677.39999999997</v>
      </c>
      <c r="V516" s="635">
        <f t="shared" si="54"/>
        <v>0</v>
      </c>
      <c r="W516" s="636">
        <f t="shared" si="55"/>
        <v>14000</v>
      </c>
      <c r="X516" s="637">
        <f t="shared" si="49"/>
        <v>515677.39999999997</v>
      </c>
      <c r="Y516" s="447">
        <v>537299</v>
      </c>
      <c r="Z516" s="448"/>
    </row>
    <row r="517" spans="1:26" s="447" customFormat="1" ht="30.75" customHeight="1">
      <c r="A517" s="702">
        <v>503</v>
      </c>
      <c r="B517" s="703">
        <v>503</v>
      </c>
      <c r="C517" s="752"/>
      <c r="D517" s="753"/>
      <c r="E517" s="743" t="s">
        <v>1506</v>
      </c>
      <c r="F517" s="744" t="s">
        <v>1507</v>
      </c>
      <c r="G517" s="707">
        <v>14</v>
      </c>
      <c r="H517" s="708">
        <v>7.0110000000000001</v>
      </c>
      <c r="I517" s="708"/>
      <c r="J517" s="708"/>
      <c r="K517" s="722">
        <v>622.6</v>
      </c>
      <c r="L517" s="708">
        <v>8.8670000000000009</v>
      </c>
      <c r="M517" s="709"/>
      <c r="N517" s="708"/>
      <c r="O517" s="710">
        <v>14</v>
      </c>
      <c r="P517" s="708">
        <v>0.436</v>
      </c>
      <c r="Q517" s="711">
        <f t="shared" si="50"/>
        <v>16.314</v>
      </c>
      <c r="R517" s="695"/>
      <c r="S517" s="689">
        <f t="shared" si="51"/>
        <v>224000</v>
      </c>
      <c r="T517" s="634">
        <f t="shared" si="52"/>
        <v>0</v>
      </c>
      <c r="U517" s="635">
        <f t="shared" si="53"/>
        <v>283283</v>
      </c>
      <c r="V517" s="635">
        <f t="shared" si="54"/>
        <v>0</v>
      </c>
      <c r="W517" s="636">
        <f t="shared" si="55"/>
        <v>14000</v>
      </c>
      <c r="X517" s="637">
        <f t="shared" si="49"/>
        <v>521283</v>
      </c>
      <c r="Y517" s="447">
        <v>543305</v>
      </c>
      <c r="Z517" s="448"/>
    </row>
    <row r="518" spans="1:26" s="447" customFormat="1" ht="30.75" customHeight="1">
      <c r="A518" s="702">
        <v>504</v>
      </c>
      <c r="B518" s="703">
        <v>504</v>
      </c>
      <c r="C518" s="752"/>
      <c r="D518" s="753"/>
      <c r="E518" s="743" t="s">
        <v>1876</v>
      </c>
      <c r="F518" s="744" t="s">
        <v>1512</v>
      </c>
      <c r="G518" s="707">
        <v>15</v>
      </c>
      <c r="H518" s="708">
        <v>7.5119999999999996</v>
      </c>
      <c r="I518" s="708"/>
      <c r="J518" s="708"/>
      <c r="K518" s="722">
        <v>712.36</v>
      </c>
      <c r="L518" s="708">
        <v>10.146000000000001</v>
      </c>
      <c r="M518" s="709"/>
      <c r="N518" s="708"/>
      <c r="O518" s="710">
        <v>15</v>
      </c>
      <c r="P518" s="708">
        <v>0.46800000000000003</v>
      </c>
      <c r="Q518" s="711">
        <f t="shared" si="50"/>
        <v>18.126000000000001</v>
      </c>
      <c r="R518" s="695"/>
      <c r="S518" s="689">
        <f t="shared" si="51"/>
        <v>240000</v>
      </c>
      <c r="T518" s="634">
        <f t="shared" si="52"/>
        <v>0</v>
      </c>
      <c r="U518" s="635">
        <f t="shared" si="53"/>
        <v>324123.8</v>
      </c>
      <c r="V518" s="635">
        <f t="shared" si="54"/>
        <v>0</v>
      </c>
      <c r="W518" s="636">
        <f t="shared" si="55"/>
        <v>15000</v>
      </c>
      <c r="X518" s="637">
        <f t="shared" si="49"/>
        <v>579123.80000000005</v>
      </c>
      <c r="Y518" s="447">
        <v>567712.39999999991</v>
      </c>
      <c r="Z518" s="448"/>
    </row>
    <row r="519" spans="1:26" s="447" customFormat="1" ht="30.75" customHeight="1">
      <c r="A519" s="702">
        <v>505</v>
      </c>
      <c r="B519" s="703">
        <v>505</v>
      </c>
      <c r="C519" s="752"/>
      <c r="D519" s="753"/>
      <c r="E519" s="743" t="s">
        <v>1513</v>
      </c>
      <c r="F519" s="744" t="s">
        <v>1514</v>
      </c>
      <c r="G519" s="707">
        <v>15</v>
      </c>
      <c r="H519" s="708">
        <v>7.5119999999999996</v>
      </c>
      <c r="I519" s="708"/>
      <c r="J519" s="708"/>
      <c r="K519" s="722">
        <v>660</v>
      </c>
      <c r="L519" s="708">
        <v>9.4</v>
      </c>
      <c r="M519" s="709"/>
      <c r="N519" s="708"/>
      <c r="O519" s="710">
        <v>15</v>
      </c>
      <c r="P519" s="708">
        <v>0.46800000000000003</v>
      </c>
      <c r="Q519" s="711">
        <f t="shared" si="50"/>
        <v>17.38</v>
      </c>
      <c r="R519" s="695"/>
      <c r="S519" s="689">
        <f t="shared" si="51"/>
        <v>240000</v>
      </c>
      <c r="T519" s="634">
        <f t="shared" si="52"/>
        <v>0</v>
      </c>
      <c r="U519" s="635">
        <f t="shared" si="53"/>
        <v>300300</v>
      </c>
      <c r="V519" s="635">
        <f t="shared" si="54"/>
        <v>0</v>
      </c>
      <c r="W519" s="636">
        <f t="shared" si="55"/>
        <v>15000</v>
      </c>
      <c r="X519" s="637">
        <f t="shared" si="49"/>
        <v>555300</v>
      </c>
      <c r="Y519" s="447">
        <v>554699.39999999991</v>
      </c>
      <c r="Z519" s="448"/>
    </row>
    <row r="520" spans="1:26" s="447" customFormat="1" ht="30.75" customHeight="1">
      <c r="A520" s="702">
        <v>506</v>
      </c>
      <c r="B520" s="703">
        <v>506</v>
      </c>
      <c r="C520" s="752"/>
      <c r="D520" s="753"/>
      <c r="E520" s="743" t="s">
        <v>1515</v>
      </c>
      <c r="F520" s="744" t="s">
        <v>1516</v>
      </c>
      <c r="G520" s="707">
        <v>15</v>
      </c>
      <c r="H520" s="708">
        <v>7.5119999999999996</v>
      </c>
      <c r="I520" s="708"/>
      <c r="J520" s="708"/>
      <c r="K520" s="722">
        <v>649</v>
      </c>
      <c r="L520" s="708">
        <v>9.2430000000000003</v>
      </c>
      <c r="M520" s="709"/>
      <c r="N520" s="708"/>
      <c r="O520" s="710">
        <v>15</v>
      </c>
      <c r="P520" s="708">
        <v>0.46800000000000003</v>
      </c>
      <c r="Q520" s="711">
        <f t="shared" si="50"/>
        <v>17.222999999999999</v>
      </c>
      <c r="R520" s="695"/>
      <c r="S520" s="689">
        <f t="shared" si="51"/>
        <v>240000</v>
      </c>
      <c r="T520" s="634">
        <f t="shared" si="52"/>
        <v>0</v>
      </c>
      <c r="U520" s="635">
        <f t="shared" si="53"/>
        <v>295295</v>
      </c>
      <c r="V520" s="635">
        <f t="shared" si="54"/>
        <v>0</v>
      </c>
      <c r="W520" s="636">
        <f t="shared" si="55"/>
        <v>15000</v>
      </c>
      <c r="X520" s="637">
        <f t="shared" si="49"/>
        <v>550295</v>
      </c>
      <c r="Y520" s="447">
        <v>547675.4</v>
      </c>
      <c r="Z520" s="448"/>
    </row>
    <row r="521" spans="1:26" s="447" customFormat="1" ht="30.75" customHeight="1">
      <c r="A521" s="702">
        <v>507</v>
      </c>
      <c r="B521" s="703">
        <v>507</v>
      </c>
      <c r="C521" s="752"/>
      <c r="D521" s="753"/>
      <c r="E521" s="743" t="s">
        <v>1517</v>
      </c>
      <c r="F521" s="744" t="s">
        <v>1518</v>
      </c>
      <c r="G521" s="707">
        <v>15</v>
      </c>
      <c r="H521" s="708">
        <v>7.5119999999999996</v>
      </c>
      <c r="I521" s="708"/>
      <c r="J521" s="708"/>
      <c r="K521" s="722">
        <v>742.28</v>
      </c>
      <c r="L521" s="708">
        <v>10.571999999999999</v>
      </c>
      <c r="M521" s="709"/>
      <c r="N521" s="708"/>
      <c r="O521" s="710">
        <v>15</v>
      </c>
      <c r="P521" s="708">
        <v>0.46800000000000003</v>
      </c>
      <c r="Q521" s="711">
        <f t="shared" si="50"/>
        <v>18.552</v>
      </c>
      <c r="R521" s="695"/>
      <c r="S521" s="689">
        <f t="shared" si="51"/>
        <v>240000</v>
      </c>
      <c r="T521" s="634">
        <f t="shared" si="52"/>
        <v>0</v>
      </c>
      <c r="U521" s="635">
        <f t="shared" si="53"/>
        <v>337737.39999999997</v>
      </c>
      <c r="V521" s="635">
        <f t="shared" si="54"/>
        <v>0</v>
      </c>
      <c r="W521" s="636">
        <f t="shared" si="55"/>
        <v>15000</v>
      </c>
      <c r="X521" s="637">
        <f t="shared" si="49"/>
        <v>592737.39999999991</v>
      </c>
      <c r="Y521" s="447">
        <v>548276</v>
      </c>
      <c r="Z521" s="448"/>
    </row>
    <row r="522" spans="1:26" s="447" customFormat="1" ht="30.75" customHeight="1">
      <c r="A522" s="702">
        <v>508</v>
      </c>
      <c r="B522" s="703">
        <v>508</v>
      </c>
      <c r="C522" s="752"/>
      <c r="D522" s="753"/>
      <c r="E522" s="743" t="s">
        <v>1729</v>
      </c>
      <c r="F522" s="744" t="s">
        <v>1730</v>
      </c>
      <c r="G522" s="707">
        <v>15</v>
      </c>
      <c r="H522" s="708">
        <v>7.5119999999999996</v>
      </c>
      <c r="I522" s="708"/>
      <c r="J522" s="708"/>
      <c r="K522" s="722">
        <v>745.36</v>
      </c>
      <c r="L522" s="708">
        <v>10.616</v>
      </c>
      <c r="M522" s="709"/>
      <c r="N522" s="708"/>
      <c r="O522" s="710">
        <v>15</v>
      </c>
      <c r="P522" s="708">
        <v>0.46800000000000003</v>
      </c>
      <c r="Q522" s="711">
        <f t="shared" si="50"/>
        <v>18.596</v>
      </c>
      <c r="R522" s="695"/>
      <c r="S522" s="689">
        <f t="shared" si="51"/>
        <v>240000</v>
      </c>
      <c r="T522" s="634">
        <f t="shared" si="52"/>
        <v>0</v>
      </c>
      <c r="U522" s="635">
        <f t="shared" si="53"/>
        <v>339138.8</v>
      </c>
      <c r="V522" s="635">
        <f t="shared" si="54"/>
        <v>0</v>
      </c>
      <c r="W522" s="636">
        <f t="shared" si="55"/>
        <v>15000</v>
      </c>
      <c r="X522" s="637">
        <f t="shared" si="49"/>
        <v>594138.80000000005</v>
      </c>
      <c r="Y522" s="447">
        <v>616143.80000000005</v>
      </c>
      <c r="Z522" s="448"/>
    </row>
    <row r="523" spans="1:26" s="447" customFormat="1" ht="30.75" customHeight="1">
      <c r="A523" s="702">
        <v>509</v>
      </c>
      <c r="B523" s="703">
        <v>509</v>
      </c>
      <c r="C523" s="752"/>
      <c r="D523" s="753"/>
      <c r="E523" s="743" t="s">
        <v>1492</v>
      </c>
      <c r="F523" s="744" t="s">
        <v>1493</v>
      </c>
      <c r="G523" s="707">
        <v>15</v>
      </c>
      <c r="H523" s="708">
        <v>7.5119999999999996</v>
      </c>
      <c r="I523" s="708"/>
      <c r="J523" s="708"/>
      <c r="K523" s="722">
        <v>691.68</v>
      </c>
      <c r="L523" s="708">
        <v>9.8510000000000009</v>
      </c>
      <c r="M523" s="709"/>
      <c r="N523" s="708"/>
      <c r="O523" s="710">
        <v>15</v>
      </c>
      <c r="P523" s="708">
        <v>0.46800000000000003</v>
      </c>
      <c r="Q523" s="711">
        <f t="shared" si="50"/>
        <v>17.831</v>
      </c>
      <c r="R523" s="695"/>
      <c r="S523" s="689">
        <f t="shared" si="51"/>
        <v>240000</v>
      </c>
      <c r="T523" s="634">
        <f t="shared" si="52"/>
        <v>0</v>
      </c>
      <c r="U523" s="635">
        <f t="shared" si="53"/>
        <v>314714.39999999997</v>
      </c>
      <c r="V523" s="635">
        <f t="shared" si="54"/>
        <v>0</v>
      </c>
      <c r="W523" s="636">
        <f t="shared" si="55"/>
        <v>15000</v>
      </c>
      <c r="X523" s="637">
        <f t="shared" si="49"/>
        <v>569714.39999999991</v>
      </c>
      <c r="Y523" s="447">
        <v>586914.6</v>
      </c>
      <c r="Z523" s="448"/>
    </row>
    <row r="524" spans="1:26" s="447" customFormat="1" ht="30.75" customHeight="1">
      <c r="A524" s="702">
        <v>510</v>
      </c>
      <c r="B524" s="703">
        <v>510</v>
      </c>
      <c r="C524" s="752"/>
      <c r="D524" s="753"/>
      <c r="E524" s="743" t="s">
        <v>1523</v>
      </c>
      <c r="F524" s="744" t="s">
        <v>1576</v>
      </c>
      <c r="G524" s="707">
        <v>15</v>
      </c>
      <c r="H524" s="708">
        <v>7.5119999999999996</v>
      </c>
      <c r="I524" s="708"/>
      <c r="J524" s="708"/>
      <c r="K524" s="722">
        <v>752.4</v>
      </c>
      <c r="L524" s="708">
        <v>10.715999999999999</v>
      </c>
      <c r="M524" s="709"/>
      <c r="N524" s="708"/>
      <c r="O524" s="710">
        <v>15</v>
      </c>
      <c r="P524" s="708">
        <v>0.46800000000000003</v>
      </c>
      <c r="Q524" s="711">
        <f t="shared" si="50"/>
        <v>18.695999999999998</v>
      </c>
      <c r="R524" s="695"/>
      <c r="S524" s="689">
        <f t="shared" si="51"/>
        <v>240000</v>
      </c>
      <c r="T524" s="634">
        <f t="shared" si="52"/>
        <v>0</v>
      </c>
      <c r="U524" s="635">
        <f t="shared" si="53"/>
        <v>342342</v>
      </c>
      <c r="V524" s="635">
        <f t="shared" si="54"/>
        <v>0</v>
      </c>
      <c r="W524" s="636">
        <f t="shared" si="55"/>
        <v>15000</v>
      </c>
      <c r="X524" s="637">
        <f t="shared" si="49"/>
        <v>597342</v>
      </c>
      <c r="Y524" s="447">
        <v>609537.19999999995</v>
      </c>
      <c r="Z524" s="448"/>
    </row>
    <row r="525" spans="1:26" s="447" customFormat="1" ht="30.75" customHeight="1">
      <c r="A525" s="702">
        <v>511</v>
      </c>
      <c r="B525" s="703">
        <v>511</v>
      </c>
      <c r="C525" s="752"/>
      <c r="D525" s="753"/>
      <c r="E525" s="743" t="s">
        <v>1524</v>
      </c>
      <c r="F525" s="744" t="s">
        <v>1525</v>
      </c>
      <c r="G525" s="707">
        <v>15</v>
      </c>
      <c r="H525" s="708">
        <v>7.5119999999999996</v>
      </c>
      <c r="I525" s="708"/>
      <c r="J525" s="708"/>
      <c r="K525" s="722">
        <v>704</v>
      </c>
      <c r="L525" s="708">
        <v>10.026999999999999</v>
      </c>
      <c r="M525" s="709"/>
      <c r="N525" s="708"/>
      <c r="O525" s="710">
        <v>15</v>
      </c>
      <c r="P525" s="708">
        <v>0.46800000000000003</v>
      </c>
      <c r="Q525" s="711">
        <f t="shared" si="50"/>
        <v>18.006999999999998</v>
      </c>
      <c r="R525" s="695"/>
      <c r="S525" s="689">
        <f t="shared" si="51"/>
        <v>240000</v>
      </c>
      <c r="T525" s="634">
        <f t="shared" si="52"/>
        <v>0</v>
      </c>
      <c r="U525" s="635">
        <f t="shared" si="53"/>
        <v>320320</v>
      </c>
      <c r="V525" s="635">
        <f t="shared" si="54"/>
        <v>0</v>
      </c>
      <c r="W525" s="636">
        <f t="shared" si="55"/>
        <v>15000</v>
      </c>
      <c r="X525" s="637">
        <f t="shared" si="49"/>
        <v>575320</v>
      </c>
      <c r="Y525" s="447">
        <v>588516.19999999995</v>
      </c>
      <c r="Z525" s="448"/>
    </row>
    <row r="526" spans="1:26" s="447" customFormat="1" ht="30.75" customHeight="1">
      <c r="A526" s="702">
        <v>512</v>
      </c>
      <c r="B526" s="703">
        <v>512</v>
      </c>
      <c r="C526" s="752"/>
      <c r="D526" s="753"/>
      <c r="E526" s="743" t="s">
        <v>1526</v>
      </c>
      <c r="F526" s="744" t="s">
        <v>1527</v>
      </c>
      <c r="G526" s="707">
        <v>15</v>
      </c>
      <c r="H526" s="708">
        <v>7.5119999999999996</v>
      </c>
      <c r="I526" s="708"/>
      <c r="J526" s="708"/>
      <c r="K526" s="722">
        <v>704</v>
      </c>
      <c r="L526" s="708">
        <v>10.026999999999999</v>
      </c>
      <c r="M526" s="709"/>
      <c r="N526" s="708"/>
      <c r="O526" s="710">
        <v>15</v>
      </c>
      <c r="P526" s="708">
        <v>0.46800000000000003</v>
      </c>
      <c r="Q526" s="711">
        <f t="shared" si="50"/>
        <v>18.006999999999998</v>
      </c>
      <c r="R526" s="695"/>
      <c r="S526" s="689">
        <f t="shared" si="51"/>
        <v>240000</v>
      </c>
      <c r="T526" s="634">
        <f t="shared" si="52"/>
        <v>0</v>
      </c>
      <c r="U526" s="635">
        <f t="shared" si="53"/>
        <v>320320</v>
      </c>
      <c r="V526" s="635">
        <f t="shared" si="54"/>
        <v>0</v>
      </c>
      <c r="W526" s="636">
        <f t="shared" si="55"/>
        <v>15000</v>
      </c>
      <c r="X526" s="637">
        <f t="shared" si="49"/>
        <v>575320</v>
      </c>
      <c r="Y526" s="447">
        <v>517044.80000000005</v>
      </c>
      <c r="Z526" s="448"/>
    </row>
    <row r="527" spans="1:26" s="447" customFormat="1" ht="30.75" customHeight="1">
      <c r="A527" s="702">
        <v>513</v>
      </c>
      <c r="B527" s="703">
        <v>513</v>
      </c>
      <c r="C527" s="752"/>
      <c r="D527" s="753"/>
      <c r="E527" s="743" t="s">
        <v>1528</v>
      </c>
      <c r="F527" s="744" t="s">
        <v>1529</v>
      </c>
      <c r="G527" s="707">
        <v>15</v>
      </c>
      <c r="H527" s="708">
        <v>7.5119999999999996</v>
      </c>
      <c r="I527" s="708"/>
      <c r="J527" s="708"/>
      <c r="K527" s="722">
        <v>799.48</v>
      </c>
      <c r="L527" s="708">
        <v>11.385999999999999</v>
      </c>
      <c r="M527" s="709"/>
      <c r="N527" s="708"/>
      <c r="O527" s="710">
        <v>15</v>
      </c>
      <c r="P527" s="708">
        <v>0.46800000000000003</v>
      </c>
      <c r="Q527" s="711">
        <f t="shared" si="50"/>
        <v>19.366</v>
      </c>
      <c r="R527" s="695"/>
      <c r="S527" s="689">
        <f t="shared" si="51"/>
        <v>240000</v>
      </c>
      <c r="T527" s="634">
        <f t="shared" si="52"/>
        <v>0</v>
      </c>
      <c r="U527" s="635">
        <f t="shared" si="53"/>
        <v>363763.4</v>
      </c>
      <c r="V527" s="635">
        <f t="shared" si="54"/>
        <v>0</v>
      </c>
      <c r="W527" s="636">
        <f t="shared" si="55"/>
        <v>15000</v>
      </c>
      <c r="X527" s="637">
        <f t="shared" ref="X527:X580" si="56">S527+T527+U527+V527+W527</f>
        <v>618763.4</v>
      </c>
      <c r="Y527" s="447">
        <v>490618.4</v>
      </c>
      <c r="Z527" s="448"/>
    </row>
    <row r="528" spans="1:26" s="447" customFormat="1" ht="30.75" customHeight="1">
      <c r="A528" s="702">
        <v>514</v>
      </c>
      <c r="B528" s="703">
        <v>514</v>
      </c>
      <c r="C528" s="752"/>
      <c r="D528" s="753"/>
      <c r="E528" s="743" t="s">
        <v>1745</v>
      </c>
      <c r="F528" s="744" t="s">
        <v>1746</v>
      </c>
      <c r="G528" s="707">
        <v>15</v>
      </c>
      <c r="H528" s="708">
        <v>7.5119999999999996</v>
      </c>
      <c r="I528" s="708"/>
      <c r="J528" s="708"/>
      <c r="K528" s="722">
        <v>690.8</v>
      </c>
      <c r="L528" s="708">
        <v>9.8390000000000004</v>
      </c>
      <c r="M528" s="709"/>
      <c r="N528" s="708"/>
      <c r="O528" s="710">
        <v>15</v>
      </c>
      <c r="P528" s="708">
        <v>0.46800000000000003</v>
      </c>
      <c r="Q528" s="711">
        <f t="shared" ref="Q528:Q580" si="57">H528+L528+N528+P528+J528</f>
        <v>17.818999999999999</v>
      </c>
      <c r="R528" s="695"/>
      <c r="S528" s="689">
        <f t="shared" ref="S528:S580" si="58">G528*16000</f>
        <v>240000</v>
      </c>
      <c r="T528" s="634">
        <f t="shared" ref="T528:T580" si="59">I528*17000</f>
        <v>0</v>
      </c>
      <c r="U528" s="635">
        <f t="shared" ref="U528:U580" si="60">K528*455</f>
        <v>314314</v>
      </c>
      <c r="V528" s="635">
        <f t="shared" ref="V528:V580" si="61">M528*555</f>
        <v>0</v>
      </c>
      <c r="W528" s="636">
        <f t="shared" ref="W528:W580" si="62">O528*1000</f>
        <v>15000</v>
      </c>
      <c r="X528" s="637">
        <f t="shared" si="56"/>
        <v>569314</v>
      </c>
      <c r="Y528" s="447">
        <v>505233</v>
      </c>
      <c r="Z528" s="448"/>
    </row>
    <row r="529" spans="1:26" s="447" customFormat="1" ht="30.75" customHeight="1">
      <c r="A529" s="702">
        <v>515</v>
      </c>
      <c r="B529" s="703">
        <v>515</v>
      </c>
      <c r="C529" s="752"/>
      <c r="D529" s="753"/>
      <c r="E529" s="743" t="s">
        <v>1877</v>
      </c>
      <c r="F529" s="744" t="s">
        <v>1878</v>
      </c>
      <c r="G529" s="707">
        <v>14</v>
      </c>
      <c r="H529" s="708">
        <v>7.0110000000000001</v>
      </c>
      <c r="I529" s="708"/>
      <c r="J529" s="708"/>
      <c r="K529" s="722">
        <v>666.6</v>
      </c>
      <c r="L529" s="708">
        <v>9.4939999999999998</v>
      </c>
      <c r="M529" s="709"/>
      <c r="N529" s="708"/>
      <c r="O529" s="710">
        <v>14</v>
      </c>
      <c r="P529" s="708">
        <v>0.436</v>
      </c>
      <c r="Q529" s="711">
        <f t="shared" si="57"/>
        <v>16.940999999999999</v>
      </c>
      <c r="R529" s="695"/>
      <c r="S529" s="689">
        <f t="shared" si="58"/>
        <v>224000</v>
      </c>
      <c r="T529" s="634">
        <f t="shared" si="59"/>
        <v>0</v>
      </c>
      <c r="U529" s="635">
        <f t="shared" si="60"/>
        <v>303303</v>
      </c>
      <c r="V529" s="635">
        <f t="shared" si="61"/>
        <v>0</v>
      </c>
      <c r="W529" s="636">
        <f t="shared" si="62"/>
        <v>14000</v>
      </c>
      <c r="X529" s="637">
        <f t="shared" si="56"/>
        <v>541303</v>
      </c>
      <c r="Y529" s="447">
        <v>549694.39999999991</v>
      </c>
      <c r="Z529" s="448"/>
    </row>
    <row r="530" spans="1:26" s="447" customFormat="1" ht="30.75" customHeight="1">
      <c r="A530" s="702">
        <v>516</v>
      </c>
      <c r="B530" s="703">
        <v>516</v>
      </c>
      <c r="C530" s="752"/>
      <c r="D530" s="753"/>
      <c r="E530" s="743" t="s">
        <v>2018</v>
      </c>
      <c r="F530" s="744" t="s">
        <v>1889</v>
      </c>
      <c r="G530" s="707">
        <v>14</v>
      </c>
      <c r="H530" s="708">
        <v>7.0110000000000001</v>
      </c>
      <c r="I530" s="708"/>
      <c r="J530" s="708"/>
      <c r="K530" s="722">
        <v>619.08000000000004</v>
      </c>
      <c r="L530" s="708">
        <v>8.8170000000000002</v>
      </c>
      <c r="M530" s="709"/>
      <c r="N530" s="708"/>
      <c r="O530" s="710">
        <v>14</v>
      </c>
      <c r="P530" s="708">
        <v>0.436</v>
      </c>
      <c r="Q530" s="711">
        <f t="shared" si="57"/>
        <v>16.263999999999999</v>
      </c>
      <c r="R530" s="695"/>
      <c r="S530" s="689">
        <f t="shared" si="58"/>
        <v>224000</v>
      </c>
      <c r="T530" s="634">
        <f t="shared" si="59"/>
        <v>0</v>
      </c>
      <c r="U530" s="635">
        <f t="shared" si="60"/>
        <v>281681.40000000002</v>
      </c>
      <c r="V530" s="635">
        <f t="shared" si="61"/>
        <v>0</v>
      </c>
      <c r="W530" s="636">
        <f t="shared" si="62"/>
        <v>14000</v>
      </c>
      <c r="X530" s="637">
        <f t="shared" si="56"/>
        <v>519681.4</v>
      </c>
      <c r="Y530" s="447">
        <v>516261</v>
      </c>
      <c r="Z530" s="448"/>
    </row>
    <row r="531" spans="1:26" s="447" customFormat="1" ht="30.75" customHeight="1">
      <c r="A531" s="702">
        <v>517</v>
      </c>
      <c r="B531" s="703">
        <v>517</v>
      </c>
      <c r="C531" s="752"/>
      <c r="D531" s="753"/>
      <c r="E531" s="743" t="s">
        <v>1530</v>
      </c>
      <c r="F531" s="744" t="s">
        <v>1531</v>
      </c>
      <c r="G531" s="707">
        <v>14</v>
      </c>
      <c r="H531" s="708">
        <v>7.0110000000000001</v>
      </c>
      <c r="I531" s="708"/>
      <c r="J531" s="708"/>
      <c r="K531" s="722">
        <v>704.44</v>
      </c>
      <c r="L531" s="708">
        <v>10.032999999999999</v>
      </c>
      <c r="M531" s="709"/>
      <c r="N531" s="708"/>
      <c r="O531" s="710">
        <v>14</v>
      </c>
      <c r="P531" s="708">
        <v>0.436</v>
      </c>
      <c r="Q531" s="711">
        <f t="shared" si="57"/>
        <v>17.48</v>
      </c>
      <c r="R531" s="695"/>
      <c r="S531" s="689">
        <f t="shared" si="58"/>
        <v>224000</v>
      </c>
      <c r="T531" s="634">
        <f t="shared" si="59"/>
        <v>0</v>
      </c>
      <c r="U531" s="635">
        <f t="shared" si="60"/>
        <v>320520.2</v>
      </c>
      <c r="V531" s="635">
        <f t="shared" si="61"/>
        <v>0</v>
      </c>
      <c r="W531" s="636">
        <f t="shared" si="62"/>
        <v>14000</v>
      </c>
      <c r="X531" s="637">
        <f t="shared" si="56"/>
        <v>558520.19999999995</v>
      </c>
      <c r="Y531" s="447">
        <v>554682.39999999991</v>
      </c>
      <c r="Z531" s="448"/>
    </row>
    <row r="532" spans="1:26" s="447" customFormat="1" ht="30.75" customHeight="1">
      <c r="A532" s="702">
        <v>518</v>
      </c>
      <c r="B532" s="703">
        <v>518</v>
      </c>
      <c r="C532" s="752"/>
      <c r="D532" s="753"/>
      <c r="E532" s="743" t="s">
        <v>1658</v>
      </c>
      <c r="F532" s="744" t="s">
        <v>1659</v>
      </c>
      <c r="G532" s="707">
        <v>14</v>
      </c>
      <c r="H532" s="708">
        <v>7.0110000000000001</v>
      </c>
      <c r="I532" s="708"/>
      <c r="J532" s="708"/>
      <c r="K532" s="722">
        <v>706.64</v>
      </c>
      <c r="L532" s="708">
        <v>10.065</v>
      </c>
      <c r="M532" s="709"/>
      <c r="N532" s="708"/>
      <c r="O532" s="710">
        <v>14</v>
      </c>
      <c r="P532" s="708">
        <v>0.436</v>
      </c>
      <c r="Q532" s="711">
        <f t="shared" si="57"/>
        <v>17.512</v>
      </c>
      <c r="R532" s="695"/>
      <c r="S532" s="689">
        <f t="shared" si="58"/>
        <v>224000</v>
      </c>
      <c r="T532" s="634">
        <f t="shared" si="59"/>
        <v>0</v>
      </c>
      <c r="U532" s="635">
        <f t="shared" si="60"/>
        <v>321521.2</v>
      </c>
      <c r="V532" s="635">
        <f t="shared" si="61"/>
        <v>0</v>
      </c>
      <c r="W532" s="636">
        <f t="shared" si="62"/>
        <v>14000</v>
      </c>
      <c r="X532" s="637">
        <f t="shared" si="56"/>
        <v>559521.19999999995</v>
      </c>
      <c r="Y532" s="447">
        <v>583711.4</v>
      </c>
      <c r="Z532" s="448"/>
    </row>
    <row r="533" spans="1:26" s="447" customFormat="1" ht="30.75" customHeight="1">
      <c r="A533" s="702">
        <v>519</v>
      </c>
      <c r="B533" s="703">
        <v>519</v>
      </c>
      <c r="C533" s="752"/>
      <c r="D533" s="753"/>
      <c r="E533" s="743" t="s">
        <v>1532</v>
      </c>
      <c r="F533" s="744" t="s">
        <v>1533</v>
      </c>
      <c r="G533" s="707">
        <v>15</v>
      </c>
      <c r="H533" s="708">
        <v>7.5119999999999996</v>
      </c>
      <c r="I533" s="708"/>
      <c r="J533" s="708"/>
      <c r="K533" s="722">
        <v>711.04</v>
      </c>
      <c r="L533" s="708">
        <v>10.128</v>
      </c>
      <c r="M533" s="709"/>
      <c r="N533" s="708"/>
      <c r="O533" s="710">
        <v>15</v>
      </c>
      <c r="P533" s="708">
        <v>0.46800000000000003</v>
      </c>
      <c r="Q533" s="711">
        <f t="shared" si="57"/>
        <v>18.108000000000001</v>
      </c>
      <c r="R533" s="695"/>
      <c r="S533" s="689">
        <f t="shared" si="58"/>
        <v>240000</v>
      </c>
      <c r="T533" s="634">
        <f t="shared" si="59"/>
        <v>0</v>
      </c>
      <c r="U533" s="635">
        <f t="shared" si="60"/>
        <v>323523.20000000001</v>
      </c>
      <c r="V533" s="635">
        <f t="shared" si="61"/>
        <v>0</v>
      </c>
      <c r="W533" s="636">
        <f t="shared" si="62"/>
        <v>15000</v>
      </c>
      <c r="X533" s="637">
        <f t="shared" si="56"/>
        <v>578523.19999999995</v>
      </c>
      <c r="Y533" s="447">
        <v>550895.60000000009</v>
      </c>
      <c r="Z533" s="448"/>
    </row>
    <row r="534" spans="1:26" s="447" customFormat="1" ht="30.75" customHeight="1">
      <c r="A534" s="702">
        <v>520</v>
      </c>
      <c r="B534" s="703">
        <v>520</v>
      </c>
      <c r="C534" s="752"/>
      <c r="D534" s="753"/>
      <c r="E534" s="743" t="s">
        <v>1534</v>
      </c>
      <c r="F534" s="744" t="s">
        <v>1535</v>
      </c>
      <c r="G534" s="707">
        <v>15</v>
      </c>
      <c r="H534" s="708">
        <v>7.5119999999999996</v>
      </c>
      <c r="I534" s="708"/>
      <c r="J534" s="708"/>
      <c r="K534" s="722">
        <v>705.32</v>
      </c>
      <c r="L534" s="708">
        <v>10.045</v>
      </c>
      <c r="M534" s="709"/>
      <c r="N534" s="708"/>
      <c r="O534" s="710">
        <v>15</v>
      </c>
      <c r="P534" s="708">
        <v>0.46800000000000003</v>
      </c>
      <c r="Q534" s="711">
        <f t="shared" si="57"/>
        <v>18.024999999999999</v>
      </c>
      <c r="R534" s="695"/>
      <c r="S534" s="689">
        <f t="shared" si="58"/>
        <v>240000</v>
      </c>
      <c r="T534" s="634">
        <f t="shared" si="59"/>
        <v>0</v>
      </c>
      <c r="U534" s="635">
        <f t="shared" si="60"/>
        <v>320920.60000000003</v>
      </c>
      <c r="V534" s="635">
        <f t="shared" si="61"/>
        <v>0</v>
      </c>
      <c r="W534" s="636">
        <f t="shared" si="62"/>
        <v>15000</v>
      </c>
      <c r="X534" s="637">
        <f t="shared" si="56"/>
        <v>575920.60000000009</v>
      </c>
      <c r="Y534" s="447">
        <v>518663.4</v>
      </c>
      <c r="Z534" s="448"/>
    </row>
    <row r="535" spans="1:26" s="447" customFormat="1" ht="30.75" customHeight="1">
      <c r="A535" s="702">
        <v>521</v>
      </c>
      <c r="B535" s="703">
        <v>521</v>
      </c>
      <c r="C535" s="752"/>
      <c r="D535" s="753"/>
      <c r="E535" s="743" t="s">
        <v>1879</v>
      </c>
      <c r="F535" s="744" t="s">
        <v>1880</v>
      </c>
      <c r="G535" s="707">
        <v>14</v>
      </c>
      <c r="H535" s="708">
        <v>7.0110000000000001</v>
      </c>
      <c r="I535" s="708"/>
      <c r="J535" s="708"/>
      <c r="K535" s="722">
        <v>705.32</v>
      </c>
      <c r="L535" s="708">
        <v>10.045</v>
      </c>
      <c r="M535" s="709"/>
      <c r="N535" s="708"/>
      <c r="O535" s="710">
        <v>14</v>
      </c>
      <c r="P535" s="708">
        <v>0.436</v>
      </c>
      <c r="Q535" s="711">
        <f t="shared" si="57"/>
        <v>17.492000000000001</v>
      </c>
      <c r="R535" s="695"/>
      <c r="S535" s="689">
        <f t="shared" si="58"/>
        <v>224000</v>
      </c>
      <c r="T535" s="634">
        <f t="shared" si="59"/>
        <v>0</v>
      </c>
      <c r="U535" s="635">
        <f t="shared" si="60"/>
        <v>320920.60000000003</v>
      </c>
      <c r="V535" s="635">
        <f t="shared" si="61"/>
        <v>0</v>
      </c>
      <c r="W535" s="636">
        <f t="shared" si="62"/>
        <v>14000</v>
      </c>
      <c r="X535" s="637">
        <f t="shared" si="56"/>
        <v>558920.60000000009</v>
      </c>
      <c r="Y535" s="447">
        <v>556701.4</v>
      </c>
      <c r="Z535" s="448"/>
    </row>
    <row r="536" spans="1:26" s="447" customFormat="1" ht="30.75" customHeight="1">
      <c r="A536" s="702">
        <v>522</v>
      </c>
      <c r="B536" s="703">
        <v>522</v>
      </c>
      <c r="C536" s="752"/>
      <c r="D536" s="753"/>
      <c r="E536" s="743" t="s">
        <v>1536</v>
      </c>
      <c r="F536" s="744" t="s">
        <v>1537</v>
      </c>
      <c r="G536" s="707">
        <v>14</v>
      </c>
      <c r="H536" s="708">
        <v>7.0110000000000001</v>
      </c>
      <c r="I536" s="708"/>
      <c r="J536" s="708"/>
      <c r="K536" s="722">
        <v>707.52</v>
      </c>
      <c r="L536" s="708">
        <v>10.077</v>
      </c>
      <c r="M536" s="709"/>
      <c r="N536" s="708"/>
      <c r="O536" s="710">
        <v>14</v>
      </c>
      <c r="P536" s="708">
        <v>0.436</v>
      </c>
      <c r="Q536" s="711">
        <f t="shared" si="57"/>
        <v>17.524000000000001</v>
      </c>
      <c r="R536" s="695"/>
      <c r="S536" s="689">
        <f t="shared" si="58"/>
        <v>224000</v>
      </c>
      <c r="T536" s="634">
        <f t="shared" si="59"/>
        <v>0</v>
      </c>
      <c r="U536" s="635">
        <f t="shared" si="60"/>
        <v>321921.59999999998</v>
      </c>
      <c r="V536" s="635">
        <f t="shared" si="61"/>
        <v>0</v>
      </c>
      <c r="W536" s="636">
        <f t="shared" si="62"/>
        <v>14000</v>
      </c>
      <c r="X536" s="637">
        <f t="shared" si="56"/>
        <v>559921.6</v>
      </c>
      <c r="Y536" s="447">
        <v>565927.60000000009</v>
      </c>
      <c r="Z536" s="448"/>
    </row>
    <row r="537" spans="1:26" s="447" customFormat="1" ht="30.75" customHeight="1">
      <c r="A537" s="702">
        <v>523</v>
      </c>
      <c r="B537" s="703">
        <v>523</v>
      </c>
      <c r="C537" s="752"/>
      <c r="D537" s="753"/>
      <c r="E537" s="743" t="s">
        <v>1538</v>
      </c>
      <c r="F537" s="744" t="s">
        <v>1539</v>
      </c>
      <c r="G537" s="707">
        <v>14</v>
      </c>
      <c r="H537" s="708">
        <v>7.0110000000000001</v>
      </c>
      <c r="I537" s="708"/>
      <c r="J537" s="708"/>
      <c r="K537" s="722">
        <v>744.04</v>
      </c>
      <c r="L537" s="708">
        <v>10.597</v>
      </c>
      <c r="M537" s="709"/>
      <c r="N537" s="708"/>
      <c r="O537" s="710">
        <v>14</v>
      </c>
      <c r="P537" s="708">
        <v>0.436</v>
      </c>
      <c r="Q537" s="711">
        <f t="shared" si="57"/>
        <v>18.044</v>
      </c>
      <c r="R537" s="695"/>
      <c r="S537" s="689">
        <f t="shared" si="58"/>
        <v>224000</v>
      </c>
      <c r="T537" s="634">
        <f t="shared" si="59"/>
        <v>0</v>
      </c>
      <c r="U537" s="635">
        <f t="shared" si="60"/>
        <v>338538.2</v>
      </c>
      <c r="V537" s="635">
        <f t="shared" si="61"/>
        <v>0</v>
      </c>
      <c r="W537" s="636">
        <f t="shared" si="62"/>
        <v>14000</v>
      </c>
      <c r="X537" s="637">
        <f t="shared" si="56"/>
        <v>576538.19999999995</v>
      </c>
      <c r="Y537" s="447">
        <v>550712.39999999991</v>
      </c>
      <c r="Z537" s="448"/>
    </row>
    <row r="538" spans="1:26" s="447" customFormat="1" ht="30.75" customHeight="1">
      <c r="A538" s="702">
        <v>524</v>
      </c>
      <c r="B538" s="703">
        <v>524</v>
      </c>
      <c r="C538" s="752"/>
      <c r="D538" s="753"/>
      <c r="E538" s="743" t="s">
        <v>1731</v>
      </c>
      <c r="F538" s="744" t="s">
        <v>1732</v>
      </c>
      <c r="G538" s="707">
        <v>15</v>
      </c>
      <c r="H538" s="708">
        <v>7.5119999999999996</v>
      </c>
      <c r="I538" s="708"/>
      <c r="J538" s="708"/>
      <c r="K538" s="722">
        <v>816.2</v>
      </c>
      <c r="L538" s="708">
        <v>11.625</v>
      </c>
      <c r="M538" s="709"/>
      <c r="N538" s="708"/>
      <c r="O538" s="710">
        <v>15</v>
      </c>
      <c r="P538" s="708">
        <v>0.46800000000000003</v>
      </c>
      <c r="Q538" s="711">
        <f t="shared" si="57"/>
        <v>19.605</v>
      </c>
      <c r="R538" s="695"/>
      <c r="S538" s="689">
        <f t="shared" si="58"/>
        <v>240000</v>
      </c>
      <c r="T538" s="634">
        <f t="shared" si="59"/>
        <v>0</v>
      </c>
      <c r="U538" s="635">
        <f t="shared" si="60"/>
        <v>371371</v>
      </c>
      <c r="V538" s="635">
        <f t="shared" si="61"/>
        <v>0</v>
      </c>
      <c r="W538" s="636">
        <f t="shared" si="62"/>
        <v>15000</v>
      </c>
      <c r="X538" s="637">
        <f t="shared" si="56"/>
        <v>626371</v>
      </c>
      <c r="Y538" s="447">
        <v>587715.4</v>
      </c>
      <c r="Z538" s="448"/>
    </row>
    <row r="539" spans="1:26" s="447" customFormat="1" ht="30.75" customHeight="1">
      <c r="A539" s="702">
        <v>525</v>
      </c>
      <c r="B539" s="703">
        <v>525</v>
      </c>
      <c r="C539" s="752"/>
      <c r="D539" s="753"/>
      <c r="E539" s="743" t="s">
        <v>1881</v>
      </c>
      <c r="F539" s="744" t="s">
        <v>1882</v>
      </c>
      <c r="G539" s="707">
        <v>15</v>
      </c>
      <c r="H539" s="708">
        <v>7.5119999999999996</v>
      </c>
      <c r="I539" s="708"/>
      <c r="J539" s="708"/>
      <c r="K539" s="722">
        <v>858.88</v>
      </c>
      <c r="L539" s="708">
        <v>12.231999999999999</v>
      </c>
      <c r="M539" s="709"/>
      <c r="N539" s="708"/>
      <c r="O539" s="710">
        <v>15</v>
      </c>
      <c r="P539" s="708">
        <v>0.46800000000000003</v>
      </c>
      <c r="Q539" s="711">
        <f t="shared" si="57"/>
        <v>20.212</v>
      </c>
      <c r="R539" s="695"/>
      <c r="S539" s="689">
        <f t="shared" si="58"/>
        <v>240000</v>
      </c>
      <c r="T539" s="634">
        <f t="shared" si="59"/>
        <v>0</v>
      </c>
      <c r="U539" s="635">
        <f t="shared" si="60"/>
        <v>390790.40000000002</v>
      </c>
      <c r="V539" s="635">
        <f t="shared" si="61"/>
        <v>0</v>
      </c>
      <c r="W539" s="636">
        <f t="shared" si="62"/>
        <v>15000</v>
      </c>
      <c r="X539" s="637">
        <f t="shared" si="56"/>
        <v>645790.4</v>
      </c>
      <c r="Y539" s="447">
        <v>474619.4</v>
      </c>
      <c r="Z539" s="448"/>
    </row>
    <row r="540" spans="1:26" s="447" customFormat="1" ht="30.75" customHeight="1">
      <c r="A540" s="702">
        <v>526</v>
      </c>
      <c r="B540" s="703">
        <v>526</v>
      </c>
      <c r="C540" s="752"/>
      <c r="D540" s="753"/>
      <c r="E540" s="743" t="s">
        <v>1733</v>
      </c>
      <c r="F540" s="744" t="s">
        <v>1734</v>
      </c>
      <c r="G540" s="707">
        <v>15</v>
      </c>
      <c r="H540" s="708">
        <v>7.5119999999999996</v>
      </c>
      <c r="I540" s="708"/>
      <c r="J540" s="708"/>
      <c r="K540" s="722">
        <v>775.28</v>
      </c>
      <c r="L540" s="708">
        <v>11.042</v>
      </c>
      <c r="M540" s="709"/>
      <c r="N540" s="708"/>
      <c r="O540" s="710">
        <v>15</v>
      </c>
      <c r="P540" s="708">
        <v>0.46800000000000003</v>
      </c>
      <c r="Q540" s="711">
        <f t="shared" si="57"/>
        <v>19.021999999999998</v>
      </c>
      <c r="R540" s="695"/>
      <c r="S540" s="689">
        <f t="shared" si="58"/>
        <v>240000</v>
      </c>
      <c r="T540" s="634">
        <f t="shared" si="59"/>
        <v>0</v>
      </c>
      <c r="U540" s="635">
        <f t="shared" si="60"/>
        <v>352752.39999999997</v>
      </c>
      <c r="V540" s="635">
        <f t="shared" si="61"/>
        <v>0</v>
      </c>
      <c r="W540" s="636">
        <f t="shared" si="62"/>
        <v>15000</v>
      </c>
      <c r="X540" s="637">
        <f t="shared" si="56"/>
        <v>607752.39999999991</v>
      </c>
      <c r="Y540" s="447">
        <v>503631.4</v>
      </c>
      <c r="Z540" s="448"/>
    </row>
    <row r="541" spans="1:26" s="447" customFormat="1" ht="30.75" customHeight="1">
      <c r="A541" s="702">
        <v>527</v>
      </c>
      <c r="B541" s="703">
        <v>527</v>
      </c>
      <c r="C541" s="752"/>
      <c r="D541" s="753"/>
      <c r="E541" s="743" t="s">
        <v>1883</v>
      </c>
      <c r="F541" s="744" t="s">
        <v>1540</v>
      </c>
      <c r="G541" s="707">
        <v>15</v>
      </c>
      <c r="H541" s="708">
        <v>7.5119999999999996</v>
      </c>
      <c r="I541" s="708"/>
      <c r="J541" s="708"/>
      <c r="K541" s="722">
        <v>871.2</v>
      </c>
      <c r="L541" s="708">
        <v>12.407999999999999</v>
      </c>
      <c r="M541" s="709"/>
      <c r="N541" s="708"/>
      <c r="O541" s="710">
        <v>15</v>
      </c>
      <c r="P541" s="708">
        <v>0.46800000000000003</v>
      </c>
      <c r="Q541" s="711">
        <f t="shared" si="57"/>
        <v>20.387999999999998</v>
      </c>
      <c r="R541" s="695"/>
      <c r="S541" s="689">
        <f t="shared" si="58"/>
        <v>240000</v>
      </c>
      <c r="T541" s="634">
        <f t="shared" si="59"/>
        <v>0</v>
      </c>
      <c r="U541" s="635">
        <f t="shared" si="60"/>
        <v>396396</v>
      </c>
      <c r="V541" s="635">
        <f t="shared" si="61"/>
        <v>0</v>
      </c>
      <c r="W541" s="636">
        <f t="shared" si="62"/>
        <v>15000</v>
      </c>
      <c r="X541" s="637">
        <f t="shared" si="56"/>
        <v>651396</v>
      </c>
      <c r="Y541" s="447">
        <v>553881.59999999998</v>
      </c>
      <c r="Z541" s="448"/>
    </row>
    <row r="542" spans="1:26" s="447" customFormat="1" ht="30.75" customHeight="1">
      <c r="A542" s="702">
        <v>528</v>
      </c>
      <c r="B542" s="703">
        <v>528</v>
      </c>
      <c r="C542" s="752"/>
      <c r="D542" s="753"/>
      <c r="E542" s="743" t="s">
        <v>1654</v>
      </c>
      <c r="F542" s="744" t="s">
        <v>1655</v>
      </c>
      <c r="G542" s="707">
        <v>15</v>
      </c>
      <c r="H542" s="708">
        <v>7.5119999999999996</v>
      </c>
      <c r="I542" s="708"/>
      <c r="J542" s="708"/>
      <c r="K542" s="722">
        <v>904.64</v>
      </c>
      <c r="L542" s="708">
        <v>12.885</v>
      </c>
      <c r="M542" s="709"/>
      <c r="N542" s="708"/>
      <c r="O542" s="710">
        <v>15</v>
      </c>
      <c r="P542" s="708">
        <v>0.46800000000000003</v>
      </c>
      <c r="Q542" s="711">
        <f t="shared" si="57"/>
        <v>20.864999999999998</v>
      </c>
      <c r="R542" s="695"/>
      <c r="S542" s="689">
        <f t="shared" si="58"/>
        <v>240000</v>
      </c>
      <c r="T542" s="634">
        <f t="shared" si="59"/>
        <v>0</v>
      </c>
      <c r="U542" s="635">
        <f t="shared" si="60"/>
        <v>411611.2</v>
      </c>
      <c r="V542" s="635">
        <f t="shared" si="61"/>
        <v>0</v>
      </c>
      <c r="W542" s="636">
        <f t="shared" si="62"/>
        <v>15000</v>
      </c>
      <c r="X542" s="637">
        <f t="shared" si="56"/>
        <v>666611.19999999995</v>
      </c>
      <c r="Y542" s="447">
        <v>553481.19999999995</v>
      </c>
      <c r="Z542" s="448"/>
    </row>
    <row r="543" spans="1:26" s="447" customFormat="1" ht="30.75" customHeight="1">
      <c r="A543" s="702">
        <v>529</v>
      </c>
      <c r="B543" s="703">
        <v>529</v>
      </c>
      <c r="C543" s="752"/>
      <c r="D543" s="753"/>
      <c r="E543" s="743" t="s">
        <v>1884</v>
      </c>
      <c r="F543" s="744" t="s">
        <v>1885</v>
      </c>
      <c r="G543" s="707">
        <v>15</v>
      </c>
      <c r="H543" s="708">
        <v>7.5119999999999996</v>
      </c>
      <c r="I543" s="708"/>
      <c r="J543" s="708"/>
      <c r="K543" s="722">
        <v>878.24</v>
      </c>
      <c r="L543" s="708">
        <v>12.509</v>
      </c>
      <c r="M543" s="709"/>
      <c r="N543" s="708"/>
      <c r="O543" s="710">
        <v>15</v>
      </c>
      <c r="P543" s="708">
        <v>0.46800000000000003</v>
      </c>
      <c r="Q543" s="711">
        <f t="shared" si="57"/>
        <v>20.489000000000001</v>
      </c>
      <c r="R543" s="695"/>
      <c r="S543" s="689">
        <f t="shared" si="58"/>
        <v>240000</v>
      </c>
      <c r="T543" s="634">
        <f t="shared" si="59"/>
        <v>0</v>
      </c>
      <c r="U543" s="635">
        <f t="shared" si="60"/>
        <v>399599.2</v>
      </c>
      <c r="V543" s="635">
        <f t="shared" si="61"/>
        <v>0</v>
      </c>
      <c r="W543" s="636">
        <f t="shared" si="62"/>
        <v>15000</v>
      </c>
      <c r="X543" s="637">
        <f t="shared" si="56"/>
        <v>654599.19999999995</v>
      </c>
      <c r="Y543" s="447">
        <v>605933.6</v>
      </c>
      <c r="Z543" s="448"/>
    </row>
    <row r="544" spans="1:26" s="447" customFormat="1" ht="30.75" customHeight="1">
      <c r="A544" s="702">
        <v>530</v>
      </c>
      <c r="B544" s="703">
        <v>530</v>
      </c>
      <c r="C544" s="752"/>
      <c r="D544" s="753"/>
      <c r="E544" s="743" t="s">
        <v>1541</v>
      </c>
      <c r="F544" s="744" t="s">
        <v>1542</v>
      </c>
      <c r="G544" s="707">
        <v>13</v>
      </c>
      <c r="H544" s="708">
        <v>6.51</v>
      </c>
      <c r="I544" s="708"/>
      <c r="J544" s="708"/>
      <c r="K544" s="722">
        <v>823.68</v>
      </c>
      <c r="L544" s="708">
        <v>11.731999999999999</v>
      </c>
      <c r="M544" s="709"/>
      <c r="N544" s="708"/>
      <c r="O544" s="710">
        <v>13</v>
      </c>
      <c r="P544" s="708">
        <v>0.40500000000000003</v>
      </c>
      <c r="Q544" s="711">
        <f t="shared" si="57"/>
        <v>18.646999999999998</v>
      </c>
      <c r="R544" s="695"/>
      <c r="S544" s="689">
        <f t="shared" si="58"/>
        <v>208000</v>
      </c>
      <c r="T544" s="634">
        <f t="shared" si="59"/>
        <v>0</v>
      </c>
      <c r="U544" s="635">
        <f t="shared" si="60"/>
        <v>374774.39999999997</v>
      </c>
      <c r="V544" s="635">
        <f t="shared" si="61"/>
        <v>0</v>
      </c>
      <c r="W544" s="636">
        <f t="shared" si="62"/>
        <v>13000</v>
      </c>
      <c r="X544" s="637">
        <f t="shared" si="56"/>
        <v>595774.39999999991</v>
      </c>
      <c r="Y544" s="447">
        <v>596123.80000000005</v>
      </c>
      <c r="Z544" s="448"/>
    </row>
    <row r="545" spans="1:26" s="447" customFormat="1" ht="30.75" customHeight="1">
      <c r="A545" s="702">
        <v>531</v>
      </c>
      <c r="B545" s="703">
        <v>531</v>
      </c>
      <c r="C545" s="752"/>
      <c r="D545" s="753"/>
      <c r="E545" s="743" t="s">
        <v>1543</v>
      </c>
      <c r="F545" s="744" t="s">
        <v>1544</v>
      </c>
      <c r="G545" s="707">
        <v>13</v>
      </c>
      <c r="H545" s="708">
        <v>6.51</v>
      </c>
      <c r="I545" s="708"/>
      <c r="J545" s="708"/>
      <c r="K545" s="722">
        <v>759.44</v>
      </c>
      <c r="L545" s="708">
        <v>10.817</v>
      </c>
      <c r="M545" s="709"/>
      <c r="N545" s="708"/>
      <c r="O545" s="710">
        <v>13</v>
      </c>
      <c r="P545" s="708">
        <v>0.40500000000000003</v>
      </c>
      <c r="Q545" s="711">
        <f t="shared" si="57"/>
        <v>17.731999999999999</v>
      </c>
      <c r="R545" s="695"/>
      <c r="S545" s="689">
        <f t="shared" si="58"/>
        <v>208000</v>
      </c>
      <c r="T545" s="634">
        <f t="shared" si="59"/>
        <v>0</v>
      </c>
      <c r="U545" s="635">
        <f t="shared" si="60"/>
        <v>345545.2</v>
      </c>
      <c r="V545" s="635">
        <f t="shared" si="61"/>
        <v>0</v>
      </c>
      <c r="W545" s="636">
        <f t="shared" si="62"/>
        <v>13000</v>
      </c>
      <c r="X545" s="637">
        <f t="shared" si="56"/>
        <v>566545.19999999995</v>
      </c>
      <c r="Y545" s="447">
        <v>561689.39999999991</v>
      </c>
      <c r="Z545" s="448"/>
    </row>
    <row r="546" spans="1:26" s="447" customFormat="1" ht="30.75" customHeight="1">
      <c r="A546" s="702">
        <v>532</v>
      </c>
      <c r="B546" s="703">
        <v>532</v>
      </c>
      <c r="C546" s="752"/>
      <c r="D546" s="753"/>
      <c r="E546" s="743" t="s">
        <v>1545</v>
      </c>
      <c r="F546" s="744" t="s">
        <v>1546</v>
      </c>
      <c r="G546" s="707">
        <v>15</v>
      </c>
      <c r="H546" s="708">
        <v>7.5129999999999999</v>
      </c>
      <c r="I546" s="708"/>
      <c r="J546" s="708"/>
      <c r="K546" s="722">
        <v>770.88</v>
      </c>
      <c r="L546" s="708">
        <v>10.978999999999999</v>
      </c>
      <c r="M546" s="709"/>
      <c r="N546" s="708"/>
      <c r="O546" s="710">
        <v>15</v>
      </c>
      <c r="P546" s="708">
        <v>0.46800000000000003</v>
      </c>
      <c r="Q546" s="711">
        <f t="shared" si="57"/>
        <v>18.959999999999997</v>
      </c>
      <c r="R546" s="695"/>
      <c r="S546" s="689">
        <f t="shared" si="58"/>
        <v>240000</v>
      </c>
      <c r="T546" s="634">
        <f t="shared" si="59"/>
        <v>0</v>
      </c>
      <c r="U546" s="635">
        <f t="shared" si="60"/>
        <v>350750.4</v>
      </c>
      <c r="V546" s="635">
        <f t="shared" si="61"/>
        <v>0</v>
      </c>
      <c r="W546" s="636">
        <f t="shared" si="62"/>
        <v>15000</v>
      </c>
      <c r="X546" s="637">
        <f t="shared" si="56"/>
        <v>605750.4</v>
      </c>
      <c r="Y546" s="447">
        <v>620548.19999999995</v>
      </c>
      <c r="Z546" s="448"/>
    </row>
    <row r="547" spans="1:26" s="447" customFormat="1" ht="30.75" customHeight="1">
      <c r="A547" s="702">
        <v>533</v>
      </c>
      <c r="B547" s="703">
        <v>533</v>
      </c>
      <c r="C547" s="752"/>
      <c r="D547" s="753"/>
      <c r="E547" s="743" t="s">
        <v>1547</v>
      </c>
      <c r="F547" s="744" t="s">
        <v>1548</v>
      </c>
      <c r="G547" s="707">
        <v>15</v>
      </c>
      <c r="H547" s="708">
        <v>7.5140000000000002</v>
      </c>
      <c r="I547" s="708"/>
      <c r="J547" s="708"/>
      <c r="K547" s="722">
        <v>832.48</v>
      </c>
      <c r="L547" s="708">
        <v>11.856999999999999</v>
      </c>
      <c r="M547" s="709"/>
      <c r="N547" s="708"/>
      <c r="O547" s="710">
        <v>15</v>
      </c>
      <c r="P547" s="708">
        <v>0.46800000000000003</v>
      </c>
      <c r="Q547" s="711">
        <f t="shared" si="57"/>
        <v>19.838999999999999</v>
      </c>
      <c r="R547" s="695"/>
      <c r="S547" s="689">
        <f t="shared" si="58"/>
        <v>240000</v>
      </c>
      <c r="T547" s="634">
        <f t="shared" si="59"/>
        <v>0</v>
      </c>
      <c r="U547" s="635">
        <f t="shared" si="60"/>
        <v>378778.4</v>
      </c>
      <c r="V547" s="635">
        <f t="shared" si="61"/>
        <v>0</v>
      </c>
      <c r="W547" s="636">
        <f t="shared" si="62"/>
        <v>15000</v>
      </c>
      <c r="X547" s="637">
        <f t="shared" si="56"/>
        <v>633778.4</v>
      </c>
      <c r="Y547" s="447">
        <v>628356</v>
      </c>
      <c r="Z547" s="448"/>
    </row>
    <row r="548" spans="1:26" s="447" customFormat="1" ht="30.75" customHeight="1">
      <c r="A548" s="702">
        <v>534</v>
      </c>
      <c r="B548" s="703">
        <v>534</v>
      </c>
      <c r="C548" s="752"/>
      <c r="D548" s="753"/>
      <c r="E548" s="743" t="s">
        <v>1649</v>
      </c>
      <c r="F548" s="744" t="s">
        <v>1650</v>
      </c>
      <c r="G548" s="707">
        <v>14</v>
      </c>
      <c r="H548" s="708">
        <v>7.0129999999999999</v>
      </c>
      <c r="I548" s="708"/>
      <c r="J548" s="708"/>
      <c r="K548" s="722">
        <v>780.56000000000006</v>
      </c>
      <c r="L548" s="708">
        <v>11.118</v>
      </c>
      <c r="M548" s="709"/>
      <c r="N548" s="708"/>
      <c r="O548" s="710">
        <v>14</v>
      </c>
      <c r="P548" s="708">
        <v>0.436</v>
      </c>
      <c r="Q548" s="711">
        <f t="shared" si="57"/>
        <v>18.567</v>
      </c>
      <c r="R548" s="695"/>
      <c r="S548" s="689">
        <f t="shared" si="58"/>
        <v>224000</v>
      </c>
      <c r="T548" s="634">
        <f t="shared" si="59"/>
        <v>0</v>
      </c>
      <c r="U548" s="635">
        <f t="shared" si="60"/>
        <v>355154.80000000005</v>
      </c>
      <c r="V548" s="635">
        <f t="shared" si="61"/>
        <v>0</v>
      </c>
      <c r="W548" s="636">
        <f t="shared" si="62"/>
        <v>14000</v>
      </c>
      <c r="X548" s="637">
        <f t="shared" si="56"/>
        <v>593154.80000000005</v>
      </c>
      <c r="Y548" s="447">
        <v>501446.19999999995</v>
      </c>
      <c r="Z548" s="448"/>
    </row>
    <row r="549" spans="1:26" s="447" customFormat="1" ht="30.75" customHeight="1">
      <c r="A549" s="702">
        <v>535</v>
      </c>
      <c r="B549" s="703">
        <v>535</v>
      </c>
      <c r="C549" s="752"/>
      <c r="D549" s="753"/>
      <c r="E549" s="743" t="s">
        <v>1549</v>
      </c>
      <c r="F549" s="744" t="s">
        <v>1550</v>
      </c>
      <c r="G549" s="707">
        <v>14</v>
      </c>
      <c r="H549" s="708">
        <v>7.0129999999999999</v>
      </c>
      <c r="I549" s="708"/>
      <c r="J549" s="708"/>
      <c r="K549" s="722">
        <v>795.08</v>
      </c>
      <c r="L549" s="708">
        <v>11.324999999999999</v>
      </c>
      <c r="M549" s="709"/>
      <c r="N549" s="708"/>
      <c r="O549" s="710">
        <v>14</v>
      </c>
      <c r="P549" s="708">
        <v>0.436</v>
      </c>
      <c r="Q549" s="711">
        <f t="shared" si="57"/>
        <v>18.774000000000001</v>
      </c>
      <c r="R549" s="695"/>
      <c r="S549" s="689">
        <f t="shared" si="58"/>
        <v>224000</v>
      </c>
      <c r="T549" s="634">
        <f t="shared" si="59"/>
        <v>0</v>
      </c>
      <c r="U549" s="635">
        <f t="shared" si="60"/>
        <v>361761.4</v>
      </c>
      <c r="V549" s="635">
        <f t="shared" si="61"/>
        <v>0</v>
      </c>
      <c r="W549" s="636">
        <f t="shared" si="62"/>
        <v>14000</v>
      </c>
      <c r="X549" s="637">
        <f t="shared" si="56"/>
        <v>599761.4</v>
      </c>
      <c r="Y549" s="447">
        <v>498042.8</v>
      </c>
      <c r="Z549" s="448"/>
    </row>
    <row r="550" spans="1:26" s="447" customFormat="1" ht="30.75" customHeight="1">
      <c r="A550" s="702">
        <v>536</v>
      </c>
      <c r="B550" s="703">
        <v>536</v>
      </c>
      <c r="C550" s="752"/>
      <c r="D550" s="753"/>
      <c r="E550" s="743" t="s">
        <v>1643</v>
      </c>
      <c r="F550" s="744" t="s">
        <v>1644</v>
      </c>
      <c r="G550" s="707">
        <v>14</v>
      </c>
      <c r="H550" s="708">
        <v>7.0129999999999999</v>
      </c>
      <c r="I550" s="708"/>
      <c r="J550" s="708"/>
      <c r="K550" s="722">
        <v>692.12</v>
      </c>
      <c r="L550" s="708">
        <v>9.8580000000000005</v>
      </c>
      <c r="M550" s="709"/>
      <c r="N550" s="708"/>
      <c r="O550" s="710">
        <v>14</v>
      </c>
      <c r="P550" s="708">
        <v>0.436</v>
      </c>
      <c r="Q550" s="711">
        <f t="shared" si="57"/>
        <v>17.307000000000002</v>
      </c>
      <c r="R550" s="695"/>
      <c r="S550" s="689">
        <f t="shared" si="58"/>
        <v>224000</v>
      </c>
      <c r="T550" s="634">
        <f t="shared" si="59"/>
        <v>0</v>
      </c>
      <c r="U550" s="635">
        <f t="shared" si="60"/>
        <v>314914.59999999998</v>
      </c>
      <c r="V550" s="635">
        <f t="shared" si="61"/>
        <v>0</v>
      </c>
      <c r="W550" s="636">
        <f t="shared" si="62"/>
        <v>14000</v>
      </c>
      <c r="X550" s="637">
        <f t="shared" si="56"/>
        <v>552914.6</v>
      </c>
      <c r="Y550" s="447">
        <v>646574.19999999995</v>
      </c>
      <c r="Z550" s="448"/>
    </row>
    <row r="551" spans="1:26" s="447" customFormat="1" ht="30.75" customHeight="1">
      <c r="A551" s="702">
        <v>537</v>
      </c>
      <c r="B551" s="703">
        <v>537</v>
      </c>
      <c r="C551" s="752"/>
      <c r="D551" s="753"/>
      <c r="E551" s="743" t="s">
        <v>1645</v>
      </c>
      <c r="F551" s="744" t="s">
        <v>1646</v>
      </c>
      <c r="G551" s="707">
        <v>14</v>
      </c>
      <c r="H551" s="708">
        <v>7.0129999999999999</v>
      </c>
      <c r="I551" s="708"/>
      <c r="J551" s="708"/>
      <c r="K551" s="722">
        <v>763.4</v>
      </c>
      <c r="L551" s="708">
        <v>10.874000000000001</v>
      </c>
      <c r="M551" s="709"/>
      <c r="N551" s="708"/>
      <c r="O551" s="710">
        <v>14</v>
      </c>
      <c r="P551" s="708">
        <v>0.436</v>
      </c>
      <c r="Q551" s="711">
        <f t="shared" si="57"/>
        <v>18.323</v>
      </c>
      <c r="R551" s="695"/>
      <c r="S551" s="689">
        <f t="shared" si="58"/>
        <v>224000</v>
      </c>
      <c r="T551" s="634">
        <f t="shared" si="59"/>
        <v>0</v>
      </c>
      <c r="U551" s="635">
        <f t="shared" si="60"/>
        <v>347347</v>
      </c>
      <c r="V551" s="635">
        <f t="shared" si="61"/>
        <v>0</v>
      </c>
      <c r="W551" s="636">
        <f t="shared" si="62"/>
        <v>14000</v>
      </c>
      <c r="X551" s="637">
        <f t="shared" si="56"/>
        <v>585347</v>
      </c>
      <c r="Y551" s="447">
        <v>630758.40000000002</v>
      </c>
      <c r="Z551" s="448"/>
    </row>
    <row r="552" spans="1:26" s="447" customFormat="1" ht="30.75" customHeight="1">
      <c r="A552" s="702">
        <v>538</v>
      </c>
      <c r="B552" s="703">
        <v>538</v>
      </c>
      <c r="C552" s="752"/>
      <c r="D552" s="753"/>
      <c r="E552" s="743" t="s">
        <v>1647</v>
      </c>
      <c r="F552" s="744" t="s">
        <v>1648</v>
      </c>
      <c r="G552" s="707">
        <v>15</v>
      </c>
      <c r="H552" s="708">
        <v>7.5140000000000002</v>
      </c>
      <c r="I552" s="708"/>
      <c r="J552" s="708"/>
      <c r="K552" s="722">
        <v>705.76</v>
      </c>
      <c r="L552" s="708">
        <v>10.053000000000001</v>
      </c>
      <c r="M552" s="709"/>
      <c r="N552" s="708"/>
      <c r="O552" s="710">
        <v>15</v>
      </c>
      <c r="P552" s="708">
        <v>0.46800000000000003</v>
      </c>
      <c r="Q552" s="711">
        <f t="shared" si="57"/>
        <v>18.035</v>
      </c>
      <c r="R552" s="695"/>
      <c r="S552" s="689">
        <f t="shared" si="58"/>
        <v>240000</v>
      </c>
      <c r="T552" s="634">
        <f t="shared" si="59"/>
        <v>0</v>
      </c>
      <c r="U552" s="635">
        <f t="shared" si="60"/>
        <v>321120.8</v>
      </c>
      <c r="V552" s="635">
        <f t="shared" si="61"/>
        <v>0</v>
      </c>
      <c r="W552" s="636">
        <f t="shared" si="62"/>
        <v>15000</v>
      </c>
      <c r="X552" s="637">
        <f t="shared" si="56"/>
        <v>576120.80000000005</v>
      </c>
      <c r="Y552" s="447">
        <v>581108.80000000005</v>
      </c>
      <c r="Z552" s="448"/>
    </row>
    <row r="553" spans="1:26" s="447" customFormat="1" ht="30.75" customHeight="1">
      <c r="A553" s="702">
        <v>539</v>
      </c>
      <c r="B553" s="703">
        <v>539</v>
      </c>
      <c r="C553" s="752"/>
      <c r="D553" s="753"/>
      <c r="E553" s="743" t="s">
        <v>1699</v>
      </c>
      <c r="F553" s="744" t="s">
        <v>1700</v>
      </c>
      <c r="G553" s="707">
        <v>15</v>
      </c>
      <c r="H553" s="708">
        <v>7.5140000000000002</v>
      </c>
      <c r="I553" s="708"/>
      <c r="J553" s="708"/>
      <c r="K553" s="722">
        <v>675.4</v>
      </c>
      <c r="L553" s="708">
        <v>9.6189999999999998</v>
      </c>
      <c r="M553" s="709"/>
      <c r="N553" s="708"/>
      <c r="O553" s="710">
        <v>15</v>
      </c>
      <c r="P553" s="708">
        <v>0.46800000000000003</v>
      </c>
      <c r="Q553" s="711">
        <f t="shared" si="57"/>
        <v>17.600999999999999</v>
      </c>
      <c r="R553" s="695"/>
      <c r="S553" s="689">
        <f t="shared" si="58"/>
        <v>240000</v>
      </c>
      <c r="T553" s="634">
        <f t="shared" si="59"/>
        <v>0</v>
      </c>
      <c r="U553" s="635">
        <f t="shared" si="60"/>
        <v>307307</v>
      </c>
      <c r="V553" s="635">
        <f t="shared" si="61"/>
        <v>0</v>
      </c>
      <c r="W553" s="636">
        <f t="shared" si="62"/>
        <v>15000</v>
      </c>
      <c r="X553" s="637">
        <f t="shared" si="56"/>
        <v>562307</v>
      </c>
      <c r="Y553" s="447">
        <v>617144.80000000005</v>
      </c>
      <c r="Z553" s="448"/>
    </row>
    <row r="554" spans="1:26" s="447" customFormat="1" ht="30.75" customHeight="1">
      <c r="A554" s="702">
        <v>540</v>
      </c>
      <c r="B554" s="703">
        <v>540</v>
      </c>
      <c r="C554" s="752"/>
      <c r="D554" s="753"/>
      <c r="E554" s="743" t="s">
        <v>1577</v>
      </c>
      <c r="F554" s="744" t="s">
        <v>1578</v>
      </c>
      <c r="G554" s="707">
        <v>15</v>
      </c>
      <c r="H554" s="708">
        <v>7.5140000000000002</v>
      </c>
      <c r="I554" s="708"/>
      <c r="J554" s="708"/>
      <c r="K554" s="722">
        <v>727.32</v>
      </c>
      <c r="L554" s="708">
        <v>10.359</v>
      </c>
      <c r="M554" s="709"/>
      <c r="N554" s="708"/>
      <c r="O554" s="710">
        <v>15</v>
      </c>
      <c r="P554" s="708">
        <v>0.46800000000000003</v>
      </c>
      <c r="Q554" s="711">
        <f t="shared" si="57"/>
        <v>18.341000000000001</v>
      </c>
      <c r="R554" s="695"/>
      <c r="S554" s="689">
        <f t="shared" si="58"/>
        <v>240000</v>
      </c>
      <c r="T554" s="634">
        <f t="shared" si="59"/>
        <v>0</v>
      </c>
      <c r="U554" s="635">
        <f t="shared" si="60"/>
        <v>330930.60000000003</v>
      </c>
      <c r="V554" s="635">
        <f t="shared" si="61"/>
        <v>0</v>
      </c>
      <c r="W554" s="636">
        <f t="shared" si="62"/>
        <v>15000</v>
      </c>
      <c r="X554" s="637">
        <f t="shared" si="56"/>
        <v>585930.60000000009</v>
      </c>
      <c r="Y554" s="447">
        <v>504249</v>
      </c>
      <c r="Z554" s="448"/>
    </row>
    <row r="555" spans="1:26" s="447" customFormat="1" ht="30.75" customHeight="1">
      <c r="A555" s="702">
        <v>541</v>
      </c>
      <c r="B555" s="703">
        <v>541</v>
      </c>
      <c r="C555" s="752"/>
      <c r="D555" s="753"/>
      <c r="E555" s="743" t="s">
        <v>1886</v>
      </c>
      <c r="F555" s="744" t="s">
        <v>1651</v>
      </c>
      <c r="G555" s="707">
        <v>15</v>
      </c>
      <c r="H555" s="708">
        <v>7.5140000000000002</v>
      </c>
      <c r="I555" s="708"/>
      <c r="J555" s="708"/>
      <c r="K555" s="722">
        <v>726.88</v>
      </c>
      <c r="L555" s="708">
        <v>10.353</v>
      </c>
      <c r="M555" s="709"/>
      <c r="N555" s="708"/>
      <c r="O555" s="710">
        <v>15</v>
      </c>
      <c r="P555" s="708">
        <v>0.46800000000000003</v>
      </c>
      <c r="Q555" s="711">
        <f t="shared" si="57"/>
        <v>18.335000000000001</v>
      </c>
      <c r="R555" s="695"/>
      <c r="S555" s="689">
        <f t="shared" si="58"/>
        <v>240000</v>
      </c>
      <c r="T555" s="634">
        <f t="shared" si="59"/>
        <v>0</v>
      </c>
      <c r="U555" s="635">
        <f t="shared" si="60"/>
        <v>330730.40000000002</v>
      </c>
      <c r="V555" s="635">
        <f t="shared" si="61"/>
        <v>0</v>
      </c>
      <c r="W555" s="636">
        <f t="shared" si="62"/>
        <v>15000</v>
      </c>
      <c r="X555" s="637">
        <f t="shared" si="56"/>
        <v>585730.4</v>
      </c>
      <c r="Y555" s="447">
        <v>496641.4</v>
      </c>
      <c r="Z555" s="448"/>
    </row>
    <row r="556" spans="1:26" s="447" customFormat="1" ht="30.75" customHeight="1">
      <c r="A556" s="702">
        <v>542</v>
      </c>
      <c r="B556" s="703">
        <v>542</v>
      </c>
      <c r="C556" s="752"/>
      <c r="D556" s="753"/>
      <c r="E556" s="743" t="s">
        <v>1321</v>
      </c>
      <c r="F556" s="744" t="s">
        <v>1322</v>
      </c>
      <c r="G556" s="707">
        <v>14</v>
      </c>
      <c r="H556" s="708">
        <v>7.0129999999999999</v>
      </c>
      <c r="I556" s="708"/>
      <c r="J556" s="708"/>
      <c r="K556" s="722">
        <v>975.04</v>
      </c>
      <c r="L556" s="708">
        <v>13.888</v>
      </c>
      <c r="M556" s="709"/>
      <c r="N556" s="708"/>
      <c r="O556" s="710">
        <v>14</v>
      </c>
      <c r="P556" s="708">
        <v>0.436</v>
      </c>
      <c r="Q556" s="711">
        <f t="shared" si="57"/>
        <v>21.337</v>
      </c>
      <c r="R556" s="695"/>
      <c r="S556" s="689">
        <f t="shared" si="58"/>
        <v>224000</v>
      </c>
      <c r="T556" s="634">
        <f t="shared" si="59"/>
        <v>0</v>
      </c>
      <c r="U556" s="635">
        <f t="shared" si="60"/>
        <v>443643.2</v>
      </c>
      <c r="V556" s="635">
        <f t="shared" si="61"/>
        <v>0</v>
      </c>
      <c r="W556" s="636">
        <f t="shared" si="62"/>
        <v>14000</v>
      </c>
      <c r="X556" s="637">
        <f t="shared" si="56"/>
        <v>681643.2</v>
      </c>
      <c r="Y556" s="447">
        <v>606768.4</v>
      </c>
      <c r="Z556" s="448"/>
    </row>
    <row r="557" spans="1:26" s="447" customFormat="1" ht="30.75" customHeight="1">
      <c r="A557" s="702">
        <v>543</v>
      </c>
      <c r="B557" s="703">
        <v>543</v>
      </c>
      <c r="C557" s="752"/>
      <c r="D557" s="753"/>
      <c r="E557" s="743" t="s">
        <v>1887</v>
      </c>
      <c r="F557" s="744" t="s">
        <v>1888</v>
      </c>
      <c r="G557" s="707">
        <v>15</v>
      </c>
      <c r="H557" s="708">
        <v>7.5140000000000002</v>
      </c>
      <c r="I557" s="708"/>
      <c r="J557" s="708"/>
      <c r="K557" s="722">
        <v>888.36</v>
      </c>
      <c r="L557" s="708">
        <v>12.653</v>
      </c>
      <c r="M557" s="709"/>
      <c r="N557" s="708"/>
      <c r="O557" s="710">
        <v>15</v>
      </c>
      <c r="P557" s="708">
        <v>0.46800000000000003</v>
      </c>
      <c r="Q557" s="711">
        <f t="shared" si="57"/>
        <v>20.635000000000002</v>
      </c>
      <c r="R557" s="695"/>
      <c r="S557" s="689">
        <f t="shared" si="58"/>
        <v>240000</v>
      </c>
      <c r="T557" s="634">
        <f t="shared" si="59"/>
        <v>0</v>
      </c>
      <c r="U557" s="635">
        <f t="shared" si="60"/>
        <v>404203.8</v>
      </c>
      <c r="V557" s="635">
        <f t="shared" si="61"/>
        <v>0</v>
      </c>
      <c r="W557" s="636">
        <f t="shared" si="62"/>
        <v>15000</v>
      </c>
      <c r="X557" s="637">
        <f t="shared" si="56"/>
        <v>659203.80000000005</v>
      </c>
      <c r="Y557" s="447">
        <v>694021.6</v>
      </c>
      <c r="Z557" s="448"/>
    </row>
    <row r="558" spans="1:26" s="447" customFormat="1" ht="30.75" customHeight="1">
      <c r="A558" s="702">
        <v>544</v>
      </c>
      <c r="B558" s="703">
        <v>544</v>
      </c>
      <c r="C558" s="752"/>
      <c r="D558" s="753"/>
      <c r="E558" s="743" t="s">
        <v>1688</v>
      </c>
      <c r="F558" s="744" t="s">
        <v>1689</v>
      </c>
      <c r="G558" s="707">
        <v>15</v>
      </c>
      <c r="H558" s="708">
        <v>7.5140000000000002</v>
      </c>
      <c r="I558" s="708"/>
      <c r="J558" s="708"/>
      <c r="K558" s="722">
        <v>938.52</v>
      </c>
      <c r="L558" s="708">
        <v>13.368</v>
      </c>
      <c r="M558" s="709"/>
      <c r="N558" s="708"/>
      <c r="O558" s="710">
        <v>15</v>
      </c>
      <c r="P558" s="708">
        <v>0.46800000000000003</v>
      </c>
      <c r="Q558" s="711">
        <f t="shared" si="57"/>
        <v>21.35</v>
      </c>
      <c r="R558" s="695"/>
      <c r="S558" s="689">
        <f t="shared" si="58"/>
        <v>240000</v>
      </c>
      <c r="T558" s="634">
        <f t="shared" si="59"/>
        <v>0</v>
      </c>
      <c r="U558" s="635">
        <f t="shared" si="60"/>
        <v>427026.6</v>
      </c>
      <c r="V558" s="635">
        <f t="shared" si="61"/>
        <v>0</v>
      </c>
      <c r="W558" s="636">
        <f t="shared" si="62"/>
        <v>15000</v>
      </c>
      <c r="X558" s="637">
        <f t="shared" si="56"/>
        <v>682026.6</v>
      </c>
      <c r="Y558" s="447">
        <v>631793.4</v>
      </c>
      <c r="Z558" s="448"/>
    </row>
    <row r="559" spans="1:26" s="447" customFormat="1" ht="30.75" customHeight="1">
      <c r="A559" s="702">
        <v>545</v>
      </c>
      <c r="B559" s="703">
        <v>545</v>
      </c>
      <c r="C559" s="752"/>
      <c r="D559" s="753"/>
      <c r="E559" s="743" t="s">
        <v>2019</v>
      </c>
      <c r="F559" s="744" t="s">
        <v>2020</v>
      </c>
      <c r="G559" s="707">
        <v>15</v>
      </c>
      <c r="H559" s="708">
        <v>7.5140000000000002</v>
      </c>
      <c r="I559" s="708"/>
      <c r="J559" s="708"/>
      <c r="K559" s="722">
        <v>957.88</v>
      </c>
      <c r="L559" s="708">
        <v>13.643000000000001</v>
      </c>
      <c r="M559" s="709"/>
      <c r="N559" s="708"/>
      <c r="O559" s="710">
        <v>15</v>
      </c>
      <c r="P559" s="708">
        <v>0.46800000000000003</v>
      </c>
      <c r="Q559" s="711">
        <f t="shared" si="57"/>
        <v>21.625</v>
      </c>
      <c r="R559" s="695"/>
      <c r="S559" s="689">
        <f t="shared" si="58"/>
        <v>240000</v>
      </c>
      <c r="T559" s="634">
        <f t="shared" si="59"/>
        <v>0</v>
      </c>
      <c r="U559" s="635">
        <f t="shared" si="60"/>
        <v>435835.4</v>
      </c>
      <c r="V559" s="635">
        <f t="shared" si="61"/>
        <v>0</v>
      </c>
      <c r="W559" s="636">
        <f t="shared" si="62"/>
        <v>15000</v>
      </c>
      <c r="X559" s="637">
        <f t="shared" si="56"/>
        <v>690835.4</v>
      </c>
      <c r="Y559" s="447">
        <v>624185.80000000005</v>
      </c>
      <c r="Z559" s="448"/>
    </row>
    <row r="560" spans="1:26" s="447" customFormat="1" ht="30.75" customHeight="1">
      <c r="A560" s="702">
        <v>546</v>
      </c>
      <c r="B560" s="703">
        <v>546</v>
      </c>
      <c r="C560" s="752"/>
      <c r="D560" s="753"/>
      <c r="E560" s="743" t="s">
        <v>2021</v>
      </c>
      <c r="F560" s="744" t="s">
        <v>2022</v>
      </c>
      <c r="G560" s="707">
        <v>15</v>
      </c>
      <c r="H560" s="708">
        <v>7.5140000000000002</v>
      </c>
      <c r="I560" s="708"/>
      <c r="J560" s="708"/>
      <c r="K560" s="722">
        <v>957.44</v>
      </c>
      <c r="L560" s="708">
        <v>13.637</v>
      </c>
      <c r="M560" s="709"/>
      <c r="N560" s="708"/>
      <c r="O560" s="710">
        <v>15</v>
      </c>
      <c r="P560" s="708">
        <v>0.46800000000000003</v>
      </c>
      <c r="Q560" s="711">
        <f t="shared" si="57"/>
        <v>21.619</v>
      </c>
      <c r="R560" s="695"/>
      <c r="S560" s="689">
        <f t="shared" si="58"/>
        <v>240000</v>
      </c>
      <c r="T560" s="634">
        <f t="shared" si="59"/>
        <v>0</v>
      </c>
      <c r="U560" s="635">
        <f t="shared" si="60"/>
        <v>435635.20000000001</v>
      </c>
      <c r="V560" s="635">
        <f t="shared" si="61"/>
        <v>0</v>
      </c>
      <c r="W560" s="636">
        <f t="shared" si="62"/>
        <v>15000</v>
      </c>
      <c r="X560" s="637">
        <f t="shared" si="56"/>
        <v>690635.2</v>
      </c>
      <c r="Y560" s="447">
        <v>554299</v>
      </c>
      <c r="Z560" s="448"/>
    </row>
    <row r="561" spans="1:26" s="447" customFormat="1" ht="30.75" customHeight="1">
      <c r="A561" s="702">
        <v>547</v>
      </c>
      <c r="B561" s="703">
        <v>547</v>
      </c>
      <c r="C561" s="752"/>
      <c r="D561" s="753"/>
      <c r="E561" s="743" t="s">
        <v>2023</v>
      </c>
      <c r="F561" s="744" t="s">
        <v>2024</v>
      </c>
      <c r="G561" s="707">
        <v>14</v>
      </c>
      <c r="H561" s="708">
        <v>7.0129999999999999</v>
      </c>
      <c r="I561" s="708"/>
      <c r="J561" s="708"/>
      <c r="K561" s="722">
        <v>946.44</v>
      </c>
      <c r="L561" s="708">
        <v>13.481</v>
      </c>
      <c r="M561" s="709"/>
      <c r="N561" s="708"/>
      <c r="O561" s="710">
        <v>14</v>
      </c>
      <c r="P561" s="708">
        <v>0.436</v>
      </c>
      <c r="Q561" s="711">
        <f t="shared" si="57"/>
        <v>20.93</v>
      </c>
      <c r="R561" s="695"/>
      <c r="S561" s="689">
        <f t="shared" si="58"/>
        <v>224000</v>
      </c>
      <c r="T561" s="634">
        <f t="shared" si="59"/>
        <v>0</v>
      </c>
      <c r="U561" s="635">
        <f t="shared" si="60"/>
        <v>430630.2</v>
      </c>
      <c r="V561" s="635">
        <f t="shared" si="61"/>
        <v>0</v>
      </c>
      <c r="W561" s="636">
        <f t="shared" si="62"/>
        <v>14000</v>
      </c>
      <c r="X561" s="637">
        <f t="shared" si="56"/>
        <v>668630.19999999995</v>
      </c>
      <c r="Y561" s="447">
        <v>554081.80000000005</v>
      </c>
      <c r="Z561" s="448"/>
    </row>
    <row r="562" spans="1:26" s="447" customFormat="1" ht="30.75" customHeight="1">
      <c r="A562" s="702">
        <v>548</v>
      </c>
      <c r="B562" s="703">
        <v>548</v>
      </c>
      <c r="C562" s="752"/>
      <c r="D562" s="753"/>
      <c r="E562" s="743" t="s">
        <v>2025</v>
      </c>
      <c r="F562" s="744" t="s">
        <v>2026</v>
      </c>
      <c r="G562" s="707">
        <v>15</v>
      </c>
      <c r="H562" s="708">
        <v>7.5140000000000002</v>
      </c>
      <c r="I562" s="708"/>
      <c r="J562" s="708"/>
      <c r="K562" s="722">
        <v>922.24</v>
      </c>
      <c r="L562" s="708">
        <v>13.135999999999999</v>
      </c>
      <c r="M562" s="709"/>
      <c r="N562" s="708"/>
      <c r="O562" s="710">
        <v>15</v>
      </c>
      <c r="P562" s="708">
        <v>0.46800000000000003</v>
      </c>
      <c r="Q562" s="711">
        <f t="shared" si="57"/>
        <v>21.117999999999999</v>
      </c>
      <c r="R562" s="695"/>
      <c r="S562" s="689">
        <f t="shared" si="58"/>
        <v>240000</v>
      </c>
      <c r="T562" s="634">
        <f t="shared" si="59"/>
        <v>0</v>
      </c>
      <c r="U562" s="635">
        <f t="shared" si="60"/>
        <v>419619.2</v>
      </c>
      <c r="V562" s="635">
        <f t="shared" si="61"/>
        <v>0</v>
      </c>
      <c r="W562" s="636">
        <f t="shared" si="62"/>
        <v>15000</v>
      </c>
      <c r="X562" s="637">
        <f t="shared" si="56"/>
        <v>674619.2</v>
      </c>
      <c r="Y562" s="447">
        <v>487031.8</v>
      </c>
      <c r="Z562" s="448"/>
    </row>
    <row r="563" spans="1:26" s="628" customFormat="1" ht="30.75" customHeight="1">
      <c r="A563" s="716">
        <v>549</v>
      </c>
      <c r="B563" s="703">
        <v>549</v>
      </c>
      <c r="C563" s="750"/>
      <c r="D563" s="751"/>
      <c r="E563" s="743" t="s">
        <v>2110</v>
      </c>
      <c r="F563" s="744" t="s">
        <v>2109</v>
      </c>
      <c r="G563" s="707">
        <v>15</v>
      </c>
      <c r="H563" s="708">
        <v>7.5140000000000002</v>
      </c>
      <c r="I563" s="720"/>
      <c r="J563" s="708"/>
      <c r="K563" s="733">
        <v>909.48</v>
      </c>
      <c r="L563" s="708">
        <v>12.954000000000001</v>
      </c>
      <c r="M563" s="710"/>
      <c r="N563" s="720"/>
      <c r="O563" s="710">
        <v>15</v>
      </c>
      <c r="P563" s="708">
        <v>0.46800000000000003</v>
      </c>
      <c r="Q563" s="721">
        <f t="shared" si="57"/>
        <v>20.936</v>
      </c>
      <c r="R563" s="696"/>
      <c r="S563" s="691">
        <f t="shared" si="58"/>
        <v>240000</v>
      </c>
      <c r="T563" s="682">
        <f t="shared" si="59"/>
        <v>0</v>
      </c>
      <c r="U563" s="683">
        <f t="shared" si="60"/>
        <v>413813.4</v>
      </c>
      <c r="V563" s="683">
        <f t="shared" si="61"/>
        <v>0</v>
      </c>
      <c r="W563" s="684">
        <f t="shared" si="62"/>
        <v>15000</v>
      </c>
      <c r="X563" s="685">
        <f t="shared" si="56"/>
        <v>668813.4</v>
      </c>
      <c r="Y563" s="628">
        <v>528290</v>
      </c>
      <c r="Z563" s="629"/>
    </row>
    <row r="564" spans="1:26" s="447" customFormat="1" ht="30.75" customHeight="1">
      <c r="A564" s="702">
        <v>550</v>
      </c>
      <c r="B564" s="703">
        <v>550</v>
      </c>
      <c r="C564" s="752"/>
      <c r="D564" s="753"/>
      <c r="E564" s="743" t="s">
        <v>2027</v>
      </c>
      <c r="F564" s="744" t="s">
        <v>2028</v>
      </c>
      <c r="G564" s="707">
        <v>15</v>
      </c>
      <c r="H564" s="708">
        <v>7.5140000000000002</v>
      </c>
      <c r="I564" s="708"/>
      <c r="J564" s="708"/>
      <c r="K564" s="722">
        <v>866.36</v>
      </c>
      <c r="L564" s="708">
        <v>12.339</v>
      </c>
      <c r="M564" s="709"/>
      <c r="N564" s="708"/>
      <c r="O564" s="710">
        <v>15</v>
      </c>
      <c r="P564" s="708">
        <v>0.46800000000000003</v>
      </c>
      <c r="Q564" s="711">
        <f t="shared" si="57"/>
        <v>20.321000000000002</v>
      </c>
      <c r="R564" s="695"/>
      <c r="S564" s="689">
        <f t="shared" si="58"/>
        <v>240000</v>
      </c>
      <c r="T564" s="634">
        <f t="shared" si="59"/>
        <v>0</v>
      </c>
      <c r="U564" s="635">
        <f t="shared" si="60"/>
        <v>394193.8</v>
      </c>
      <c r="V564" s="635">
        <f t="shared" si="61"/>
        <v>0</v>
      </c>
      <c r="W564" s="636">
        <f t="shared" si="62"/>
        <v>15000</v>
      </c>
      <c r="X564" s="637">
        <f t="shared" si="56"/>
        <v>649193.80000000005</v>
      </c>
      <c r="Y564" s="447">
        <v>701429</v>
      </c>
      <c r="Z564" s="448"/>
    </row>
    <row r="565" spans="1:26" s="447" customFormat="1" ht="30.75" customHeight="1">
      <c r="A565" s="702">
        <v>551</v>
      </c>
      <c r="B565" s="703">
        <v>551</v>
      </c>
      <c r="C565" s="752"/>
      <c r="D565" s="753"/>
      <c r="E565" s="743" t="s">
        <v>2029</v>
      </c>
      <c r="F565" s="744" t="s">
        <v>2030</v>
      </c>
      <c r="G565" s="707">
        <v>15</v>
      </c>
      <c r="H565" s="708">
        <v>7.5140000000000002</v>
      </c>
      <c r="I565" s="708"/>
      <c r="J565" s="708"/>
      <c r="K565" s="722">
        <v>923.56000000000006</v>
      </c>
      <c r="L565" s="708">
        <v>13.154999999999999</v>
      </c>
      <c r="M565" s="709"/>
      <c r="N565" s="708"/>
      <c r="O565" s="710">
        <v>15</v>
      </c>
      <c r="P565" s="708">
        <v>0.46800000000000003</v>
      </c>
      <c r="Q565" s="711">
        <f t="shared" si="57"/>
        <v>21.137</v>
      </c>
      <c r="R565" s="695"/>
      <c r="S565" s="689">
        <f t="shared" si="58"/>
        <v>240000</v>
      </c>
      <c r="T565" s="634">
        <f t="shared" si="59"/>
        <v>0</v>
      </c>
      <c r="U565" s="635">
        <f t="shared" si="60"/>
        <v>420219.80000000005</v>
      </c>
      <c r="V565" s="635">
        <f t="shared" si="61"/>
        <v>0</v>
      </c>
      <c r="W565" s="636">
        <f t="shared" si="62"/>
        <v>15000</v>
      </c>
      <c r="X565" s="637">
        <f t="shared" si="56"/>
        <v>675219.8</v>
      </c>
      <c r="Y565" s="447">
        <v>635563.19999999995</v>
      </c>
      <c r="Z565" s="448"/>
    </row>
    <row r="566" spans="1:26" s="447" customFormat="1" ht="30.75" customHeight="1">
      <c r="A566" s="702">
        <v>552</v>
      </c>
      <c r="B566" s="703">
        <v>552</v>
      </c>
      <c r="C566" s="752"/>
      <c r="D566" s="753"/>
      <c r="E566" s="743" t="s">
        <v>2031</v>
      </c>
      <c r="F566" s="744" t="s">
        <v>2032</v>
      </c>
      <c r="G566" s="707">
        <v>15</v>
      </c>
      <c r="H566" s="708">
        <v>7.5140000000000002</v>
      </c>
      <c r="I566" s="708"/>
      <c r="J566" s="708"/>
      <c r="K566" s="722">
        <v>913.88</v>
      </c>
      <c r="L566" s="708">
        <v>13.016999999999999</v>
      </c>
      <c r="M566" s="709"/>
      <c r="N566" s="708"/>
      <c r="O566" s="710">
        <v>15</v>
      </c>
      <c r="P566" s="708">
        <v>0.46800000000000003</v>
      </c>
      <c r="Q566" s="711">
        <f t="shared" si="57"/>
        <v>20.998999999999999</v>
      </c>
      <c r="R566" s="695"/>
      <c r="S566" s="689">
        <f t="shared" si="58"/>
        <v>240000</v>
      </c>
      <c r="T566" s="634">
        <f t="shared" si="59"/>
        <v>0</v>
      </c>
      <c r="U566" s="635">
        <f t="shared" si="60"/>
        <v>415815.4</v>
      </c>
      <c r="V566" s="635">
        <f t="shared" si="61"/>
        <v>0</v>
      </c>
      <c r="W566" s="636">
        <f t="shared" si="62"/>
        <v>15000</v>
      </c>
      <c r="X566" s="637">
        <f t="shared" si="56"/>
        <v>670815.4</v>
      </c>
      <c r="Y566" s="447">
        <v>562890.60000000009</v>
      </c>
      <c r="Z566" s="448"/>
    </row>
    <row r="567" spans="1:26" s="447" customFormat="1" ht="30.75" customHeight="1">
      <c r="A567" s="702">
        <v>553</v>
      </c>
      <c r="B567" s="703">
        <v>553</v>
      </c>
      <c r="C567" s="752"/>
      <c r="D567" s="753"/>
      <c r="E567" s="743" t="s">
        <v>2033</v>
      </c>
      <c r="F567" s="744" t="s">
        <v>2034</v>
      </c>
      <c r="G567" s="707">
        <v>15</v>
      </c>
      <c r="H567" s="708">
        <v>7.5140000000000002</v>
      </c>
      <c r="I567" s="708"/>
      <c r="J567" s="708"/>
      <c r="K567" s="722">
        <v>891</v>
      </c>
      <c r="L567" s="708">
        <v>12.691000000000001</v>
      </c>
      <c r="M567" s="709"/>
      <c r="N567" s="708"/>
      <c r="O567" s="710">
        <v>15</v>
      </c>
      <c r="P567" s="708">
        <v>0.46800000000000003</v>
      </c>
      <c r="Q567" s="711">
        <f t="shared" si="57"/>
        <v>20.673000000000002</v>
      </c>
      <c r="R567" s="695"/>
      <c r="S567" s="689">
        <f t="shared" si="58"/>
        <v>240000</v>
      </c>
      <c r="T567" s="634">
        <f t="shared" si="59"/>
        <v>0</v>
      </c>
      <c r="U567" s="635">
        <f t="shared" si="60"/>
        <v>405405</v>
      </c>
      <c r="V567" s="635">
        <f t="shared" si="61"/>
        <v>0</v>
      </c>
      <c r="W567" s="636">
        <f t="shared" si="62"/>
        <v>15000</v>
      </c>
      <c r="X567" s="637">
        <f t="shared" si="56"/>
        <v>660405</v>
      </c>
      <c r="Y567" s="447">
        <v>632159.80000000005</v>
      </c>
      <c r="Z567" s="448"/>
    </row>
    <row r="568" spans="1:26" s="447" customFormat="1" ht="30.75" customHeight="1">
      <c r="A568" s="702">
        <v>554</v>
      </c>
      <c r="B568" s="703">
        <v>554</v>
      </c>
      <c r="C568" s="752"/>
      <c r="D568" s="753"/>
      <c r="E568" s="743" t="s">
        <v>1280</v>
      </c>
      <c r="F568" s="744" t="s">
        <v>1281</v>
      </c>
      <c r="G568" s="707">
        <v>15</v>
      </c>
      <c r="H568" s="708">
        <v>7.5140000000000002</v>
      </c>
      <c r="I568" s="708"/>
      <c r="J568" s="708"/>
      <c r="K568" s="722">
        <v>903.32</v>
      </c>
      <c r="L568" s="708">
        <v>12.866</v>
      </c>
      <c r="M568" s="709"/>
      <c r="N568" s="708"/>
      <c r="O568" s="710">
        <v>15</v>
      </c>
      <c r="P568" s="708">
        <v>0.46800000000000003</v>
      </c>
      <c r="Q568" s="711">
        <f t="shared" si="57"/>
        <v>20.847999999999999</v>
      </c>
      <c r="R568" s="695"/>
      <c r="S568" s="689">
        <f t="shared" si="58"/>
        <v>240000</v>
      </c>
      <c r="T568" s="634">
        <f t="shared" si="59"/>
        <v>0</v>
      </c>
      <c r="U568" s="635">
        <f t="shared" si="60"/>
        <v>411010.60000000003</v>
      </c>
      <c r="V568" s="635">
        <f t="shared" si="61"/>
        <v>0</v>
      </c>
      <c r="W568" s="636">
        <f t="shared" si="62"/>
        <v>15000</v>
      </c>
      <c r="X568" s="637">
        <f t="shared" si="56"/>
        <v>666010.60000000009</v>
      </c>
      <c r="Y568" s="447">
        <v>616544.19999999995</v>
      </c>
      <c r="Z568" s="448"/>
    </row>
    <row r="569" spans="1:26" s="447" customFormat="1" ht="30.75" customHeight="1">
      <c r="A569" s="702">
        <v>555</v>
      </c>
      <c r="B569" s="703">
        <v>555</v>
      </c>
      <c r="C569" s="752"/>
      <c r="D569" s="753"/>
      <c r="E569" s="743" t="s">
        <v>2035</v>
      </c>
      <c r="F569" s="744" t="s">
        <v>2036</v>
      </c>
      <c r="G569" s="707">
        <v>15</v>
      </c>
      <c r="H569" s="708">
        <v>7.5140000000000002</v>
      </c>
      <c r="I569" s="708"/>
      <c r="J569" s="708"/>
      <c r="K569" s="722">
        <v>874.72</v>
      </c>
      <c r="L569" s="708">
        <v>12.459</v>
      </c>
      <c r="M569" s="709"/>
      <c r="N569" s="708"/>
      <c r="O569" s="710">
        <v>15</v>
      </c>
      <c r="P569" s="708">
        <v>0.46800000000000003</v>
      </c>
      <c r="Q569" s="711">
        <f t="shared" si="57"/>
        <v>20.440999999999999</v>
      </c>
      <c r="R569" s="695"/>
      <c r="S569" s="689">
        <f t="shared" si="58"/>
        <v>240000</v>
      </c>
      <c r="T569" s="634">
        <f t="shared" si="59"/>
        <v>0</v>
      </c>
      <c r="U569" s="635">
        <f t="shared" si="60"/>
        <v>397997.60000000003</v>
      </c>
      <c r="V569" s="635">
        <f t="shared" si="61"/>
        <v>0</v>
      </c>
      <c r="W569" s="636">
        <f t="shared" si="62"/>
        <v>15000</v>
      </c>
      <c r="X569" s="637">
        <f t="shared" si="56"/>
        <v>652997.60000000009</v>
      </c>
      <c r="Y569" s="447">
        <v>617745.4</v>
      </c>
      <c r="Z569" s="448"/>
    </row>
    <row r="570" spans="1:26" s="447" customFormat="1" ht="30.75" customHeight="1">
      <c r="A570" s="702">
        <v>556</v>
      </c>
      <c r="B570" s="703">
        <v>556</v>
      </c>
      <c r="C570" s="752"/>
      <c r="D570" s="753"/>
      <c r="E570" s="743" t="s">
        <v>2037</v>
      </c>
      <c r="F570" s="744" t="s">
        <v>2038</v>
      </c>
      <c r="G570" s="707">
        <v>15</v>
      </c>
      <c r="H570" s="708">
        <v>7.5140000000000002</v>
      </c>
      <c r="I570" s="708"/>
      <c r="J570" s="708"/>
      <c r="K570" s="722">
        <v>943.36</v>
      </c>
      <c r="L570" s="708">
        <v>13.438000000000001</v>
      </c>
      <c r="M570" s="709"/>
      <c r="N570" s="708"/>
      <c r="O570" s="710">
        <v>15</v>
      </c>
      <c r="P570" s="708">
        <v>0.46800000000000003</v>
      </c>
      <c r="Q570" s="711">
        <f t="shared" si="57"/>
        <v>21.42</v>
      </c>
      <c r="R570" s="695"/>
      <c r="S570" s="689">
        <f t="shared" si="58"/>
        <v>240000</v>
      </c>
      <c r="T570" s="634">
        <f t="shared" si="59"/>
        <v>0</v>
      </c>
      <c r="U570" s="635">
        <f t="shared" si="60"/>
        <v>429228.79999999999</v>
      </c>
      <c r="V570" s="635">
        <f t="shared" si="61"/>
        <v>0</v>
      </c>
      <c r="W570" s="636">
        <f t="shared" si="62"/>
        <v>15000</v>
      </c>
      <c r="X570" s="637">
        <f t="shared" si="56"/>
        <v>684228.8</v>
      </c>
      <c r="Y570" s="447">
        <v>649377</v>
      </c>
      <c r="Z570" s="448"/>
    </row>
    <row r="571" spans="1:26" s="447" customFormat="1" ht="30.75" customHeight="1">
      <c r="A571" s="702">
        <v>557</v>
      </c>
      <c r="B571" s="703">
        <v>557</v>
      </c>
      <c r="C571" s="752"/>
      <c r="D571" s="753"/>
      <c r="E571" s="743" t="s">
        <v>2039</v>
      </c>
      <c r="F571" s="744" t="s">
        <v>2040</v>
      </c>
      <c r="G571" s="707">
        <v>15</v>
      </c>
      <c r="H571" s="708">
        <v>7.5140000000000002</v>
      </c>
      <c r="I571" s="708"/>
      <c r="J571" s="708"/>
      <c r="K571" s="722">
        <v>882.2</v>
      </c>
      <c r="L571" s="708">
        <v>12.566000000000001</v>
      </c>
      <c r="M571" s="709"/>
      <c r="N571" s="708"/>
      <c r="O571" s="710">
        <v>15</v>
      </c>
      <c r="P571" s="708">
        <v>0.46800000000000003</v>
      </c>
      <c r="Q571" s="711">
        <f t="shared" si="57"/>
        <v>20.548000000000002</v>
      </c>
      <c r="R571" s="695"/>
      <c r="S571" s="689">
        <f t="shared" si="58"/>
        <v>240000</v>
      </c>
      <c r="T571" s="634">
        <f t="shared" si="59"/>
        <v>0</v>
      </c>
      <c r="U571" s="635">
        <f t="shared" si="60"/>
        <v>401401</v>
      </c>
      <c r="V571" s="635">
        <f t="shared" si="61"/>
        <v>0</v>
      </c>
      <c r="W571" s="636">
        <f t="shared" si="62"/>
        <v>15000</v>
      </c>
      <c r="X571" s="637">
        <f t="shared" si="56"/>
        <v>656401</v>
      </c>
      <c r="Y571" s="447">
        <v>662189.80000000005</v>
      </c>
      <c r="Z571" s="448"/>
    </row>
    <row r="572" spans="1:26" s="447" customFormat="1" ht="30.75" customHeight="1">
      <c r="A572" s="702">
        <v>558</v>
      </c>
      <c r="B572" s="703">
        <v>558</v>
      </c>
      <c r="C572" s="752"/>
      <c r="D572" s="753"/>
      <c r="E572" s="743" t="s">
        <v>2041</v>
      </c>
      <c r="F572" s="744" t="s">
        <v>2042</v>
      </c>
      <c r="G572" s="707">
        <v>15</v>
      </c>
      <c r="H572" s="708">
        <v>7.5140000000000002</v>
      </c>
      <c r="I572" s="708"/>
      <c r="J572" s="708"/>
      <c r="K572" s="722">
        <v>942.92</v>
      </c>
      <c r="L572" s="708">
        <v>13.429</v>
      </c>
      <c r="M572" s="709"/>
      <c r="N572" s="708"/>
      <c r="O572" s="710">
        <v>15</v>
      </c>
      <c r="P572" s="708">
        <v>0.46800000000000003</v>
      </c>
      <c r="Q572" s="711">
        <f t="shared" si="57"/>
        <v>21.411000000000001</v>
      </c>
      <c r="R572" s="695"/>
      <c r="S572" s="689">
        <f t="shared" si="58"/>
        <v>240000</v>
      </c>
      <c r="T572" s="634">
        <f t="shared" si="59"/>
        <v>0</v>
      </c>
      <c r="U572" s="635">
        <f t="shared" si="60"/>
        <v>429028.6</v>
      </c>
      <c r="V572" s="635">
        <f t="shared" si="61"/>
        <v>0</v>
      </c>
      <c r="W572" s="636">
        <f t="shared" si="62"/>
        <v>15000</v>
      </c>
      <c r="X572" s="637">
        <f t="shared" si="56"/>
        <v>684028.6</v>
      </c>
      <c r="Y572" s="447">
        <v>701429</v>
      </c>
      <c r="Z572" s="448"/>
    </row>
    <row r="573" spans="1:26" s="447" customFormat="1" ht="30.75" customHeight="1">
      <c r="A573" s="702">
        <v>559</v>
      </c>
      <c r="B573" s="703">
        <v>559</v>
      </c>
      <c r="C573" s="752"/>
      <c r="D573" s="753"/>
      <c r="E573" s="743" t="s">
        <v>2043</v>
      </c>
      <c r="F573" s="744" t="s">
        <v>2044</v>
      </c>
      <c r="G573" s="707">
        <v>15</v>
      </c>
      <c r="H573" s="708">
        <v>7.5140000000000002</v>
      </c>
      <c r="I573" s="708"/>
      <c r="J573" s="708"/>
      <c r="K573" s="722">
        <v>817.52</v>
      </c>
      <c r="L573" s="708">
        <v>11.644</v>
      </c>
      <c r="M573" s="709"/>
      <c r="N573" s="708"/>
      <c r="O573" s="710">
        <v>15</v>
      </c>
      <c r="P573" s="708">
        <v>0.46800000000000003</v>
      </c>
      <c r="Q573" s="711">
        <f t="shared" si="57"/>
        <v>19.626000000000001</v>
      </c>
      <c r="R573" s="695"/>
      <c r="S573" s="689">
        <f t="shared" si="58"/>
        <v>240000</v>
      </c>
      <c r="T573" s="634">
        <f t="shared" si="59"/>
        <v>0</v>
      </c>
      <c r="U573" s="635">
        <f t="shared" si="60"/>
        <v>371971.6</v>
      </c>
      <c r="V573" s="635">
        <f t="shared" si="61"/>
        <v>0</v>
      </c>
      <c r="W573" s="636">
        <f t="shared" si="62"/>
        <v>15000</v>
      </c>
      <c r="X573" s="637">
        <f t="shared" si="56"/>
        <v>626971.6</v>
      </c>
      <c r="Y573" s="447">
        <v>658386</v>
      </c>
      <c r="Z573" s="448"/>
    </row>
    <row r="574" spans="1:26" s="447" customFormat="1" ht="30.75" customHeight="1">
      <c r="A574" s="702">
        <v>560</v>
      </c>
      <c r="B574" s="703">
        <v>560</v>
      </c>
      <c r="C574" s="752"/>
      <c r="D574" s="753"/>
      <c r="E574" s="743" t="s">
        <v>2045</v>
      </c>
      <c r="F574" s="744" t="s">
        <v>2046</v>
      </c>
      <c r="G574" s="707">
        <v>15</v>
      </c>
      <c r="H574" s="708">
        <v>7.5140000000000002</v>
      </c>
      <c r="I574" s="708"/>
      <c r="J574" s="708"/>
      <c r="K574" s="722">
        <v>752.4</v>
      </c>
      <c r="L574" s="708">
        <v>10.718</v>
      </c>
      <c r="M574" s="709"/>
      <c r="N574" s="708"/>
      <c r="O574" s="710">
        <v>15</v>
      </c>
      <c r="P574" s="708">
        <v>0.46800000000000003</v>
      </c>
      <c r="Q574" s="711">
        <f t="shared" si="57"/>
        <v>18.7</v>
      </c>
      <c r="R574" s="695"/>
      <c r="S574" s="689">
        <f t="shared" si="58"/>
        <v>240000</v>
      </c>
      <c r="T574" s="634">
        <f t="shared" si="59"/>
        <v>0</v>
      </c>
      <c r="U574" s="635">
        <f t="shared" si="60"/>
        <v>342342</v>
      </c>
      <c r="V574" s="635">
        <f t="shared" si="61"/>
        <v>0</v>
      </c>
      <c r="W574" s="636">
        <f t="shared" si="62"/>
        <v>15000</v>
      </c>
      <c r="X574" s="637">
        <f t="shared" si="56"/>
        <v>597342</v>
      </c>
      <c r="Y574" s="447">
        <v>677221.8</v>
      </c>
      <c r="Z574" s="448"/>
    </row>
    <row r="575" spans="1:26" s="447" customFormat="1" ht="30.75" customHeight="1">
      <c r="A575" s="702">
        <v>561</v>
      </c>
      <c r="B575" s="703">
        <v>561</v>
      </c>
      <c r="C575" s="752"/>
      <c r="D575" s="753"/>
      <c r="E575" s="743" t="s">
        <v>2047</v>
      </c>
      <c r="F575" s="744" t="s">
        <v>2048</v>
      </c>
      <c r="G575" s="707">
        <v>15</v>
      </c>
      <c r="H575" s="708">
        <v>7.5140000000000002</v>
      </c>
      <c r="I575" s="708"/>
      <c r="J575" s="708"/>
      <c r="K575" s="722">
        <v>719.4</v>
      </c>
      <c r="L575" s="708">
        <v>10.247</v>
      </c>
      <c r="M575" s="709"/>
      <c r="N575" s="708"/>
      <c r="O575" s="710">
        <v>15</v>
      </c>
      <c r="P575" s="708">
        <v>0.46800000000000003</v>
      </c>
      <c r="Q575" s="711">
        <f t="shared" si="57"/>
        <v>18.228999999999999</v>
      </c>
      <c r="R575" s="695"/>
      <c r="S575" s="689">
        <f t="shared" si="58"/>
        <v>240000</v>
      </c>
      <c r="T575" s="634">
        <f t="shared" si="59"/>
        <v>0</v>
      </c>
      <c r="U575" s="635">
        <f t="shared" si="60"/>
        <v>327327</v>
      </c>
      <c r="V575" s="635">
        <f t="shared" si="61"/>
        <v>0</v>
      </c>
      <c r="W575" s="636">
        <f t="shared" si="62"/>
        <v>15000</v>
      </c>
      <c r="X575" s="637">
        <f t="shared" si="56"/>
        <v>582327</v>
      </c>
      <c r="Y575" s="447">
        <v>640585.19999999995</v>
      </c>
      <c r="Z575" s="448"/>
    </row>
    <row r="576" spans="1:26" s="447" customFormat="1" ht="30.75" customHeight="1">
      <c r="A576" s="702">
        <v>562</v>
      </c>
      <c r="B576" s="703">
        <v>562</v>
      </c>
      <c r="C576" s="752"/>
      <c r="D576" s="753"/>
      <c r="E576" s="743" t="s">
        <v>2049</v>
      </c>
      <c r="F576" s="744" t="s">
        <v>2050</v>
      </c>
      <c r="G576" s="707">
        <v>15</v>
      </c>
      <c r="H576" s="708">
        <v>7.5140000000000002</v>
      </c>
      <c r="I576" s="708"/>
      <c r="J576" s="708"/>
      <c r="K576" s="722">
        <v>819.72</v>
      </c>
      <c r="L576" s="708">
        <v>11.676</v>
      </c>
      <c r="M576" s="709"/>
      <c r="N576" s="708"/>
      <c r="O576" s="710">
        <v>15</v>
      </c>
      <c r="P576" s="708">
        <v>0.46800000000000003</v>
      </c>
      <c r="Q576" s="711">
        <f t="shared" si="57"/>
        <v>19.658000000000001</v>
      </c>
      <c r="R576" s="695"/>
      <c r="S576" s="689">
        <f>G576*16000</f>
        <v>240000</v>
      </c>
      <c r="T576" s="634">
        <f>I576*17000</f>
        <v>0</v>
      </c>
      <c r="U576" s="635">
        <f t="shared" si="60"/>
        <v>372972.60000000003</v>
      </c>
      <c r="V576" s="635">
        <f t="shared" si="61"/>
        <v>0</v>
      </c>
      <c r="W576" s="636">
        <f t="shared" si="62"/>
        <v>15000</v>
      </c>
      <c r="X576" s="637">
        <f>S576+T576+U576+V576+W576</f>
        <v>627972.60000000009</v>
      </c>
      <c r="Y576" s="447">
        <v>512090.8</v>
      </c>
      <c r="Z576" s="448"/>
    </row>
    <row r="577" spans="1:26" s="447" customFormat="1" ht="30.75" customHeight="1">
      <c r="A577" s="702">
        <v>563</v>
      </c>
      <c r="B577" s="703">
        <v>563</v>
      </c>
      <c r="C577" s="752"/>
      <c r="D577" s="753"/>
      <c r="E577" s="743" t="s">
        <v>2051</v>
      </c>
      <c r="F577" s="744" t="s">
        <v>2052</v>
      </c>
      <c r="G577" s="707">
        <v>15</v>
      </c>
      <c r="H577" s="708">
        <v>7.5140000000000002</v>
      </c>
      <c r="I577" s="708"/>
      <c r="J577" s="708"/>
      <c r="K577" s="722">
        <v>734.36</v>
      </c>
      <c r="L577" s="708">
        <v>10.459</v>
      </c>
      <c r="M577" s="709"/>
      <c r="N577" s="708"/>
      <c r="O577" s="710">
        <v>15</v>
      </c>
      <c r="P577" s="708">
        <v>0.46800000000000003</v>
      </c>
      <c r="Q577" s="711">
        <f t="shared" si="57"/>
        <v>18.440999999999999</v>
      </c>
      <c r="R577" s="695"/>
      <c r="S577" s="689">
        <f t="shared" si="58"/>
        <v>240000</v>
      </c>
      <c r="T577" s="634">
        <f t="shared" si="59"/>
        <v>0</v>
      </c>
      <c r="U577" s="635">
        <f>K577*455</f>
        <v>334133.8</v>
      </c>
      <c r="V577" s="635">
        <f t="shared" si="61"/>
        <v>0</v>
      </c>
      <c r="W577" s="636">
        <f>O577*1000</f>
        <v>15000</v>
      </c>
      <c r="X577" s="637">
        <f t="shared" si="56"/>
        <v>589133.80000000005</v>
      </c>
      <c r="Y577" s="447">
        <v>560705.4</v>
      </c>
      <c r="Z577" s="448"/>
    </row>
    <row r="578" spans="1:26" s="447" customFormat="1" ht="30.75" customHeight="1">
      <c r="A578" s="702">
        <v>564</v>
      </c>
      <c r="B578" s="703">
        <v>564</v>
      </c>
      <c r="C578" s="752"/>
      <c r="D578" s="753"/>
      <c r="E578" s="743" t="s">
        <v>2053</v>
      </c>
      <c r="F578" s="744" t="s">
        <v>2054</v>
      </c>
      <c r="G578" s="707">
        <v>15</v>
      </c>
      <c r="H578" s="708">
        <v>7.5140000000000002</v>
      </c>
      <c r="I578" s="708"/>
      <c r="J578" s="708"/>
      <c r="K578" s="722">
        <v>883.96</v>
      </c>
      <c r="L578" s="708">
        <v>12.590999999999999</v>
      </c>
      <c r="M578" s="709"/>
      <c r="N578" s="708"/>
      <c r="O578" s="710">
        <v>15</v>
      </c>
      <c r="P578" s="708">
        <v>0.46800000000000003</v>
      </c>
      <c r="Q578" s="711">
        <f t="shared" si="57"/>
        <v>20.573</v>
      </c>
      <c r="R578" s="695"/>
      <c r="S578" s="689">
        <f t="shared" si="58"/>
        <v>240000</v>
      </c>
      <c r="T578" s="634">
        <f t="shared" si="59"/>
        <v>0</v>
      </c>
      <c r="U578" s="635">
        <f t="shared" si="60"/>
        <v>402201.8</v>
      </c>
      <c r="V578" s="635">
        <f t="shared" si="61"/>
        <v>0</v>
      </c>
      <c r="W578" s="636">
        <f t="shared" si="62"/>
        <v>15000</v>
      </c>
      <c r="X578" s="637">
        <f t="shared" si="56"/>
        <v>657201.80000000005</v>
      </c>
      <c r="Y578" s="447">
        <v>664176.94999999995</v>
      </c>
      <c r="Z578" s="448"/>
    </row>
    <row r="579" spans="1:26" s="447" customFormat="1" ht="30.75" customHeight="1">
      <c r="A579" s="702">
        <v>565</v>
      </c>
      <c r="B579" s="703">
        <v>565</v>
      </c>
      <c r="C579" s="752"/>
      <c r="D579" s="753"/>
      <c r="E579" s="743" t="s">
        <v>2055</v>
      </c>
      <c r="F579" s="744" t="s">
        <v>2065</v>
      </c>
      <c r="G579" s="707">
        <v>15</v>
      </c>
      <c r="H579" s="708">
        <v>7.5140000000000002</v>
      </c>
      <c r="I579" s="708"/>
      <c r="J579" s="708"/>
      <c r="K579" s="722">
        <v>749.76</v>
      </c>
      <c r="L579" s="708">
        <v>10.679</v>
      </c>
      <c r="M579" s="709"/>
      <c r="N579" s="708"/>
      <c r="O579" s="710">
        <v>15</v>
      </c>
      <c r="P579" s="708">
        <v>0.46800000000000003</v>
      </c>
      <c r="Q579" s="711">
        <f t="shared" si="57"/>
        <v>18.661000000000001</v>
      </c>
      <c r="R579" s="695"/>
      <c r="S579" s="689">
        <f t="shared" si="58"/>
        <v>240000</v>
      </c>
      <c r="T579" s="634">
        <f t="shared" si="59"/>
        <v>0</v>
      </c>
      <c r="U579" s="635">
        <f t="shared" si="60"/>
        <v>341140.8</v>
      </c>
      <c r="V579" s="635">
        <f t="shared" si="61"/>
        <v>0</v>
      </c>
      <c r="W579" s="636">
        <f t="shared" si="62"/>
        <v>15000</v>
      </c>
      <c r="X579" s="637">
        <f t="shared" si="56"/>
        <v>596140.80000000005</v>
      </c>
      <c r="Y579" s="447">
        <v>598159.80000000005</v>
      </c>
      <c r="Z579" s="448"/>
    </row>
    <row r="580" spans="1:26" s="447" customFormat="1" ht="30.75" customHeight="1">
      <c r="A580" s="702">
        <v>566</v>
      </c>
      <c r="B580" s="703">
        <v>566</v>
      </c>
      <c r="C580" s="752"/>
      <c r="D580" s="753"/>
      <c r="E580" s="743" t="s">
        <v>2056</v>
      </c>
      <c r="F580" s="744" t="s">
        <v>2057</v>
      </c>
      <c r="G580" s="754">
        <v>15</v>
      </c>
      <c r="H580" s="708">
        <v>7.5140000000000002</v>
      </c>
      <c r="I580" s="755"/>
      <c r="J580" s="708"/>
      <c r="K580" s="756">
        <v>788.92</v>
      </c>
      <c r="L580" s="708">
        <v>11.237</v>
      </c>
      <c r="M580" s="757"/>
      <c r="N580" s="708"/>
      <c r="O580" s="710">
        <v>15</v>
      </c>
      <c r="P580" s="708">
        <v>0.46800000000000003</v>
      </c>
      <c r="Q580" s="711">
        <f t="shared" si="57"/>
        <v>19.219000000000001</v>
      </c>
      <c r="R580" s="699"/>
      <c r="S580" s="689">
        <f t="shared" si="58"/>
        <v>240000</v>
      </c>
      <c r="T580" s="634">
        <f t="shared" si="59"/>
        <v>0</v>
      </c>
      <c r="U580" s="635">
        <f t="shared" si="60"/>
        <v>358958.6</v>
      </c>
      <c r="V580" s="635">
        <f t="shared" si="61"/>
        <v>0</v>
      </c>
      <c r="W580" s="636">
        <f t="shared" si="62"/>
        <v>15000</v>
      </c>
      <c r="X580" s="637">
        <f t="shared" si="56"/>
        <v>613958.6</v>
      </c>
      <c r="Y580" s="447">
        <v>659186.80000000005</v>
      </c>
      <c r="Z580" s="448"/>
    </row>
    <row r="581" spans="1:26" s="574" customFormat="1" ht="30.75" customHeight="1">
      <c r="A581" s="798" t="s">
        <v>555</v>
      </c>
      <c r="B581" s="798"/>
      <c r="C581" s="798"/>
      <c r="D581" s="798"/>
      <c r="E581" s="798"/>
      <c r="F581" s="798"/>
      <c r="G581" s="758">
        <f t="shared" ref="G581:Q581" si="63">SUM(G15:G580)</f>
        <v>8109</v>
      </c>
      <c r="H581" s="759">
        <f t="shared" si="63"/>
        <v>4061.0000000000214</v>
      </c>
      <c r="I581" s="759">
        <f t="shared" si="63"/>
        <v>0</v>
      </c>
      <c r="J581" s="759">
        <f t="shared" si="63"/>
        <v>0</v>
      </c>
      <c r="K581" s="758">
        <f t="shared" si="63"/>
        <v>317438.44000000018</v>
      </c>
      <c r="L581" s="759">
        <f t="shared" si="63"/>
        <v>4521.1000000000013</v>
      </c>
      <c r="M581" s="758">
        <f t="shared" si="63"/>
        <v>49898.640000000007</v>
      </c>
      <c r="N581" s="759">
        <f t="shared" si="63"/>
        <v>866.89999999999986</v>
      </c>
      <c r="O581" s="758">
        <f t="shared" si="63"/>
        <v>8109</v>
      </c>
      <c r="P581" s="759">
        <f t="shared" si="63"/>
        <v>253.79999999999885</v>
      </c>
      <c r="Q581" s="759">
        <f t="shared" si="63"/>
        <v>9702.8000000000047</v>
      </c>
      <c r="R581" s="700"/>
      <c r="S581" s="625"/>
      <c r="T581" s="573"/>
      <c r="U581" s="574" t="s">
        <v>976</v>
      </c>
      <c r="Z581" s="575"/>
    </row>
    <row r="583" spans="1:26" ht="29.25" customHeight="1">
      <c r="E583" s="799" t="s">
        <v>12</v>
      </c>
      <c r="F583" s="799"/>
      <c r="G583" s="799"/>
      <c r="H583" s="799"/>
      <c r="I583" s="631"/>
      <c r="J583" s="631"/>
      <c r="M583" s="633"/>
      <c r="P583" s="802" t="s">
        <v>1896</v>
      </c>
      <c r="Q583" s="802"/>
      <c r="R583" s="802"/>
      <c r="S583" s="610"/>
    </row>
    <row r="584" spans="1:26" ht="19.5" customHeight="1">
      <c r="E584" s="800" t="s">
        <v>918</v>
      </c>
      <c r="F584" s="801"/>
      <c r="G584" s="800"/>
      <c r="H584" s="801"/>
      <c r="I584" s="632"/>
      <c r="J584" s="632"/>
      <c r="P584" s="803" t="s">
        <v>1893</v>
      </c>
      <c r="Q584" s="803"/>
      <c r="R584" s="803"/>
      <c r="S584" s="607"/>
    </row>
    <row r="590" spans="1:26" s="612" customFormat="1">
      <c r="C590" s="613"/>
      <c r="E590" s="797" t="s">
        <v>15</v>
      </c>
      <c r="F590" s="797"/>
      <c r="G590" s="797"/>
      <c r="H590" s="797"/>
      <c r="I590" s="630"/>
      <c r="J590" s="630"/>
      <c r="P590" s="797" t="s">
        <v>1735</v>
      </c>
      <c r="Q590" s="797"/>
      <c r="R590" s="797"/>
    </row>
  </sheetData>
  <autoFilter ref="A9:V581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8" showButton="0"/>
  </autoFilter>
  <sortState ref="A11:CW77">
    <sortCondition ref="F11:F77"/>
  </sortState>
  <mergeCells count="37">
    <mergeCell ref="S9:T10"/>
    <mergeCell ref="B9:B12"/>
    <mergeCell ref="A4:P4"/>
    <mergeCell ref="Q4:R4"/>
    <mergeCell ref="A6:R6"/>
    <mergeCell ref="A7:R7"/>
    <mergeCell ref="F9:F13"/>
    <mergeCell ref="A9:A13"/>
    <mergeCell ref="Q9:Q13"/>
    <mergeCell ref="R9:R13"/>
    <mergeCell ref="C9:C12"/>
    <mergeCell ref="G11:H11"/>
    <mergeCell ref="E9:E12"/>
    <mergeCell ref="D9:D12"/>
    <mergeCell ref="K11:L11"/>
    <mergeCell ref="M11:N11"/>
    <mergeCell ref="A1:P1"/>
    <mergeCell ref="Q1:R1"/>
    <mergeCell ref="A2:P2"/>
    <mergeCell ref="Q2:R2"/>
    <mergeCell ref="A3:P3"/>
    <mergeCell ref="Q3:R3"/>
    <mergeCell ref="O11:P11"/>
    <mergeCell ref="G9:P9"/>
    <mergeCell ref="G10:P10"/>
    <mergeCell ref="G590:H590"/>
    <mergeCell ref="A581:F581"/>
    <mergeCell ref="G583:H583"/>
    <mergeCell ref="G584:H584"/>
    <mergeCell ref="E583:F583"/>
    <mergeCell ref="E584:F584"/>
    <mergeCell ref="E590:F590"/>
    <mergeCell ref="P583:R583"/>
    <mergeCell ref="P584:R584"/>
    <mergeCell ref="P590:R590"/>
    <mergeCell ref="A14:F14"/>
    <mergeCell ref="I11:J11"/>
  </mergeCells>
  <conditionalFormatting sqref="F15:F90">
    <cfRule type="duplicateValues" dxfId="286" priority="5597"/>
    <cfRule type="duplicateValues" dxfId="285" priority="5605"/>
    <cfRule type="duplicateValues" dxfId="284" priority="5610"/>
    <cfRule type="duplicateValues" dxfId="283" priority="6024"/>
    <cfRule type="duplicateValues" dxfId="282" priority="6023"/>
  </conditionalFormatting>
  <conditionalFormatting sqref="F46:F60 F90 F15:F43 F84">
    <cfRule type="duplicateValues" dxfId="281" priority="5568"/>
  </conditionalFormatting>
  <conditionalFormatting sqref="F46:F60 F582 F1:F9 F90 F15:F43 F84 F591:F1048576">
    <cfRule type="colorScale" priority="19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3">
      <colorScale>
        <cfvo type="min"/>
        <cfvo type="max"/>
        <color rgb="FFFF7128"/>
        <color rgb="FFFFEF9C"/>
      </colorScale>
    </cfRule>
  </conditionalFormatting>
  <conditionalFormatting sqref="F85">
    <cfRule type="duplicateValues" dxfId="280" priority="505"/>
  </conditionalFormatting>
  <conditionalFormatting sqref="F86 F15:F84">
    <cfRule type="duplicateValues" dxfId="279" priority="5781"/>
  </conditionalFormatting>
  <conditionalFormatting sqref="F86 F89:F90 F15:F84">
    <cfRule type="duplicateValues" dxfId="278" priority="5581"/>
  </conditionalFormatting>
  <conditionalFormatting sqref="F87">
    <cfRule type="duplicateValues" dxfId="277" priority="503"/>
  </conditionalFormatting>
  <conditionalFormatting sqref="F88">
    <cfRule type="duplicateValues" dxfId="276" priority="504"/>
  </conditionalFormatting>
  <conditionalFormatting sqref="F89">
    <cfRule type="duplicateValues" dxfId="275" priority="664"/>
    <cfRule type="duplicateValues" dxfId="274" priority="669"/>
    <cfRule type="duplicateValues" dxfId="273" priority="668"/>
    <cfRule type="colorScale" priority="667">
      <colorScale>
        <cfvo type="min"/>
        <cfvo type="max"/>
        <color rgb="FFFF7128"/>
        <color rgb="FFFFEF9C"/>
      </colorScale>
    </cfRule>
    <cfRule type="colorScale" priority="666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272" priority="665"/>
    <cfRule type="duplicateValues" dxfId="271" priority="663"/>
    <cfRule type="duplicateValues" dxfId="270" priority="662"/>
    <cfRule type="duplicateValues" dxfId="269" priority="661"/>
  </conditionalFormatting>
  <conditionalFormatting sqref="F90 F86 F15:F84">
    <cfRule type="duplicateValues" dxfId="268" priority="5556"/>
  </conditionalFormatting>
  <conditionalFormatting sqref="F91:F140">
    <cfRule type="duplicateValues" dxfId="267" priority="355"/>
    <cfRule type="duplicateValues" dxfId="266" priority="354"/>
    <cfRule type="duplicateValues" dxfId="265" priority="327"/>
    <cfRule type="duplicateValues" dxfId="264" priority="350"/>
    <cfRule type="duplicateValues" dxfId="263" priority="348"/>
    <cfRule type="duplicateValues" dxfId="262" priority="326"/>
    <cfRule type="duplicateValues" dxfId="261" priority="325"/>
    <cfRule type="duplicateValues" dxfId="260" priority="349"/>
  </conditionalFormatting>
  <conditionalFormatting sqref="F96:F110 F140 F91:F93 F134">
    <cfRule type="duplicateValues" dxfId="259" priority="346"/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3">
      <colorScale>
        <cfvo type="min"/>
        <cfvo type="max"/>
        <color rgb="FFFF7128"/>
        <color rgb="FFFFEF9C"/>
      </colorScale>
    </cfRule>
  </conditionalFormatting>
  <conditionalFormatting sqref="F135">
    <cfRule type="duplicateValues" dxfId="258" priority="330"/>
  </conditionalFormatting>
  <conditionalFormatting sqref="F136 F91:F134">
    <cfRule type="duplicateValues" dxfId="257" priority="352"/>
  </conditionalFormatting>
  <conditionalFormatting sqref="F136 F139:F140 F91:F134">
    <cfRule type="duplicateValues" dxfId="256" priority="347"/>
  </conditionalFormatting>
  <conditionalFormatting sqref="F137">
    <cfRule type="duplicateValues" dxfId="255" priority="328"/>
  </conditionalFormatting>
  <conditionalFormatting sqref="F138">
    <cfRule type="duplicateValues" dxfId="254" priority="329"/>
  </conditionalFormatting>
  <conditionalFormatting sqref="F139">
    <cfRule type="duplicateValues" dxfId="253" priority="334"/>
    <cfRule type="duplicateValues" dxfId="252" priority="333"/>
    <cfRule type="duplicateValues" dxfId="251" priority="332"/>
    <cfRule type="colorScale" priority="338">
      <colorScale>
        <cfvo type="min"/>
        <cfvo type="max"/>
        <color rgb="FFFF7128"/>
        <color rgb="FFFFEF9C"/>
      </colorScale>
    </cfRule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250" priority="336"/>
    <cfRule type="duplicateValues" dxfId="249" priority="335"/>
    <cfRule type="duplicateValues" dxfId="248" priority="339"/>
    <cfRule type="duplicateValues" dxfId="247" priority="340"/>
  </conditionalFormatting>
  <conditionalFormatting sqref="F140 F91:F134">
    <cfRule type="duplicateValues" dxfId="246" priority="344"/>
  </conditionalFormatting>
  <conditionalFormatting sqref="F140 F136 F91:F134">
    <cfRule type="duplicateValues" dxfId="245" priority="341"/>
    <cfRule type="duplicateValues" dxfId="244" priority="345"/>
  </conditionalFormatting>
  <conditionalFormatting sqref="F141:F154 F156:F190">
    <cfRule type="duplicateValues" dxfId="243" priority="295"/>
    <cfRule type="duplicateValues" dxfId="242" priority="324"/>
    <cfRule type="duplicateValues" dxfId="241" priority="323"/>
    <cfRule type="duplicateValues" dxfId="240" priority="317"/>
    <cfRule type="duplicateValues" dxfId="239" priority="319"/>
    <cfRule type="duplicateValues" dxfId="238" priority="294"/>
    <cfRule type="duplicateValues" dxfId="237" priority="296"/>
    <cfRule type="duplicateValues" dxfId="236" priority="318"/>
  </conditionalFormatting>
  <conditionalFormatting sqref="F146:F154 F190 F141:F143 F184 F156:F160">
    <cfRule type="duplicateValues" dxfId="235" priority="315"/>
    <cfRule type="colorScale" priority="312">
      <colorScale>
        <cfvo type="min"/>
        <cfvo type="max"/>
        <color rgb="FFFF7128"/>
        <color rgb="FFFFEF9C"/>
      </colorScale>
    </cfRule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55">
    <cfRule type="duplicateValues" dxfId="234" priority="2"/>
    <cfRule type="duplicateValues" dxfId="233" priority="3"/>
    <cfRule type="duplicateValues" dxfId="232" priority="4"/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rgb="FFFF7128"/>
        <color rgb="FFFFEF9C"/>
      </colorScale>
    </cfRule>
    <cfRule type="duplicateValues" dxfId="231" priority="7"/>
    <cfRule type="duplicateValues" dxfId="230" priority="8"/>
    <cfRule type="duplicateValues" dxfId="229" priority="9"/>
    <cfRule type="duplicateValues" dxfId="228" priority="10"/>
    <cfRule type="duplicateValues" dxfId="227" priority="11"/>
    <cfRule type="duplicateValues" dxfId="226" priority="12"/>
    <cfRule type="duplicateValues" dxfId="225" priority="13"/>
    <cfRule type="duplicateValues" dxfId="224" priority="14"/>
    <cfRule type="duplicateValues" dxfId="223" priority="15"/>
    <cfRule type="duplicateValues" dxfId="222" priority="16"/>
    <cfRule type="duplicateValues" dxfId="221" priority="1"/>
  </conditionalFormatting>
  <conditionalFormatting sqref="F185">
    <cfRule type="duplicateValues" dxfId="220" priority="299"/>
  </conditionalFormatting>
  <conditionalFormatting sqref="F186 F141:F154 F156:F184">
    <cfRule type="duplicateValues" dxfId="219" priority="321"/>
  </conditionalFormatting>
  <conditionalFormatting sqref="F186 F189:F190 F141:F154 F156:F184">
    <cfRule type="duplicateValues" dxfId="218" priority="316"/>
  </conditionalFormatting>
  <conditionalFormatting sqref="F187">
    <cfRule type="duplicateValues" dxfId="217" priority="297"/>
  </conditionalFormatting>
  <conditionalFormatting sqref="F188">
    <cfRule type="duplicateValues" dxfId="216" priority="298"/>
  </conditionalFormatting>
  <conditionalFormatting sqref="F189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215" priority="305"/>
    <cfRule type="duplicateValues" dxfId="214" priority="304"/>
    <cfRule type="duplicateValues" dxfId="213" priority="303"/>
    <cfRule type="duplicateValues" dxfId="212" priority="302"/>
    <cfRule type="duplicateValues" dxfId="211" priority="301"/>
    <cfRule type="colorScale" priority="307">
      <colorScale>
        <cfvo type="min"/>
        <cfvo type="max"/>
        <color rgb="FFFF7128"/>
        <color rgb="FFFFEF9C"/>
      </colorScale>
    </cfRule>
    <cfRule type="duplicateValues" dxfId="210" priority="308"/>
    <cfRule type="duplicateValues" dxfId="209" priority="309"/>
  </conditionalFormatting>
  <conditionalFormatting sqref="F190 F141:F154 F156:F184">
    <cfRule type="duplicateValues" dxfId="208" priority="313"/>
  </conditionalFormatting>
  <conditionalFormatting sqref="F190 F186 F141:F154 F156:F184">
    <cfRule type="duplicateValues" dxfId="207" priority="310"/>
    <cfRule type="duplicateValues" dxfId="206" priority="314"/>
  </conditionalFormatting>
  <conditionalFormatting sqref="F191:F240">
    <cfRule type="duplicateValues" dxfId="205" priority="293"/>
    <cfRule type="duplicateValues" dxfId="204" priority="292"/>
    <cfRule type="duplicateValues" dxfId="203" priority="288"/>
    <cfRule type="duplicateValues" dxfId="202" priority="287"/>
    <cfRule type="duplicateValues" dxfId="201" priority="286"/>
    <cfRule type="duplicateValues" dxfId="200" priority="265"/>
    <cfRule type="duplicateValues" dxfId="199" priority="264"/>
    <cfRule type="duplicateValues" dxfId="198" priority="263"/>
  </conditionalFormatting>
  <conditionalFormatting sqref="F196:F210 F240 F191:F193 F234">
    <cfRule type="duplicateValues" dxfId="197" priority="284"/>
    <cfRule type="colorScale" priority="281">
      <colorScale>
        <cfvo type="min"/>
        <cfvo type="max"/>
        <color rgb="FFFF7128"/>
        <color rgb="FFFFEF9C"/>
      </colorScale>
    </cfRule>
    <cfRule type="colorScale" priority="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35">
    <cfRule type="duplicateValues" dxfId="196" priority="268"/>
  </conditionalFormatting>
  <conditionalFormatting sqref="F236 F191:F234">
    <cfRule type="duplicateValues" dxfId="195" priority="290"/>
  </conditionalFormatting>
  <conditionalFormatting sqref="F236 F239:F240 F191:F234">
    <cfRule type="duplicateValues" dxfId="194" priority="285"/>
  </conditionalFormatting>
  <conditionalFormatting sqref="F237">
    <cfRule type="duplicateValues" dxfId="193" priority="266"/>
  </conditionalFormatting>
  <conditionalFormatting sqref="F238">
    <cfRule type="duplicateValues" dxfId="192" priority="267"/>
  </conditionalFormatting>
  <conditionalFormatting sqref="F239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6">
      <colorScale>
        <cfvo type="min"/>
        <cfvo type="max"/>
        <color rgb="FFFF7128"/>
        <color rgb="FFFFEF9C"/>
      </colorScale>
    </cfRule>
    <cfRule type="duplicateValues" dxfId="191" priority="277"/>
    <cfRule type="duplicateValues" dxfId="190" priority="271"/>
    <cfRule type="duplicateValues" dxfId="189" priority="278"/>
    <cfRule type="duplicateValues" dxfId="188" priority="274"/>
    <cfRule type="duplicateValues" dxfId="187" priority="273"/>
    <cfRule type="duplicateValues" dxfId="186" priority="272"/>
    <cfRule type="duplicateValues" dxfId="185" priority="270"/>
  </conditionalFormatting>
  <conditionalFormatting sqref="F240 F191:F234">
    <cfRule type="duplicateValues" dxfId="184" priority="282"/>
  </conditionalFormatting>
  <conditionalFormatting sqref="F240 F236 F191:F234">
    <cfRule type="duplicateValues" dxfId="183" priority="279"/>
    <cfRule type="duplicateValues" dxfId="182" priority="283"/>
  </conditionalFormatting>
  <conditionalFormatting sqref="F241:F246 F248:F290">
    <cfRule type="duplicateValues" dxfId="181" priority="255"/>
    <cfRule type="duplicateValues" dxfId="180" priority="234"/>
    <cfRule type="duplicateValues" dxfId="179" priority="233"/>
    <cfRule type="duplicateValues" dxfId="178" priority="232"/>
    <cfRule type="duplicateValues" dxfId="177" priority="256"/>
    <cfRule type="duplicateValues" dxfId="176" priority="262"/>
    <cfRule type="duplicateValues" dxfId="175" priority="261"/>
    <cfRule type="duplicateValues" dxfId="174" priority="257"/>
  </conditionalFormatting>
  <conditionalFormatting sqref="F246 F290 F241:F243 F284 F248:F260">
    <cfRule type="duplicateValues" dxfId="173" priority="253"/>
    <cfRule type="colorScale" priority="250">
      <colorScale>
        <cfvo type="min"/>
        <cfvo type="max"/>
        <color rgb="FFFF7128"/>
        <color rgb="FFFFEF9C"/>
      </colorScale>
    </cfRule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7">
    <cfRule type="duplicateValues" dxfId="172" priority="65"/>
    <cfRule type="duplicateValues" dxfId="171" priority="64"/>
    <cfRule type="duplicateValues" dxfId="170" priority="70"/>
    <cfRule type="duplicateValues" dxfId="169" priority="76"/>
    <cfRule type="duplicateValues" dxfId="168" priority="75"/>
    <cfRule type="duplicateValues" dxfId="167" priority="74"/>
    <cfRule type="duplicateValues" dxfId="166" priority="73"/>
    <cfRule type="duplicateValues" dxfId="165" priority="72"/>
    <cfRule type="duplicateValues" dxfId="164" priority="71"/>
    <cfRule type="duplicateValues" dxfId="163" priority="69"/>
    <cfRule type="duplicateValues" dxfId="162" priority="68"/>
    <cfRule type="duplicateValues" dxfId="161" priority="67"/>
    <cfRule type="duplicateValues" dxfId="160" priority="66"/>
  </conditionalFormatting>
  <conditionalFormatting sqref="F285">
    <cfRule type="duplicateValues" dxfId="159" priority="237"/>
  </conditionalFormatting>
  <conditionalFormatting sqref="F286 F241:F246 F248:F284">
    <cfRule type="duplicateValues" dxfId="158" priority="259"/>
  </conditionalFormatting>
  <conditionalFormatting sqref="F286 F289:F290 F241:F246 F248:F284">
    <cfRule type="duplicateValues" dxfId="157" priority="254"/>
  </conditionalFormatting>
  <conditionalFormatting sqref="F287">
    <cfRule type="duplicateValues" dxfId="156" priority="235"/>
  </conditionalFormatting>
  <conditionalFormatting sqref="F288">
    <cfRule type="duplicateValues" dxfId="155" priority="236"/>
  </conditionalFormatting>
  <conditionalFormatting sqref="F289">
    <cfRule type="duplicateValues" dxfId="154" priority="241"/>
    <cfRule type="duplicateValues" dxfId="153" priority="247"/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52" priority="243"/>
    <cfRule type="duplicateValues" dxfId="151" priority="246"/>
    <cfRule type="colorScale" priority="245">
      <colorScale>
        <cfvo type="min"/>
        <cfvo type="max"/>
        <color rgb="FFFF7128"/>
        <color rgb="FFFFEF9C"/>
      </colorScale>
    </cfRule>
    <cfRule type="duplicateValues" dxfId="150" priority="242"/>
    <cfRule type="duplicateValues" dxfId="149" priority="239"/>
    <cfRule type="duplicateValues" dxfId="148" priority="240"/>
  </conditionalFormatting>
  <conditionalFormatting sqref="F290 F241:F246 F248:F284">
    <cfRule type="duplicateValues" dxfId="147" priority="251"/>
  </conditionalFormatting>
  <conditionalFormatting sqref="F290 F286 F241:F246 F248:F284">
    <cfRule type="duplicateValues" dxfId="146" priority="248"/>
    <cfRule type="duplicateValues" dxfId="145" priority="252"/>
  </conditionalFormatting>
  <conditionalFormatting sqref="F291:F340">
    <cfRule type="duplicateValues" dxfId="144" priority="225"/>
    <cfRule type="duplicateValues" dxfId="143" priority="231"/>
    <cfRule type="duplicateValues" dxfId="142" priority="224"/>
    <cfRule type="duplicateValues" dxfId="141" priority="201"/>
    <cfRule type="duplicateValues" dxfId="140" priority="202"/>
    <cfRule type="duplicateValues" dxfId="139" priority="203"/>
    <cfRule type="duplicateValues" dxfId="138" priority="230"/>
    <cfRule type="duplicateValues" dxfId="137" priority="226"/>
  </conditionalFormatting>
  <conditionalFormatting sqref="F296:F310 F340 F291:F293 F334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36" priority="222"/>
    <cfRule type="colorScale" priority="219">
      <colorScale>
        <cfvo type="min"/>
        <cfvo type="max"/>
        <color rgb="FFFF7128"/>
        <color rgb="FFFFEF9C"/>
      </colorScale>
    </cfRule>
  </conditionalFormatting>
  <conditionalFormatting sqref="F335">
    <cfRule type="duplicateValues" dxfId="135" priority="206"/>
  </conditionalFormatting>
  <conditionalFormatting sqref="F336 F291:F334">
    <cfRule type="duplicateValues" dxfId="134" priority="228"/>
  </conditionalFormatting>
  <conditionalFormatting sqref="F336 F339:F340 F291:F334">
    <cfRule type="duplicateValues" dxfId="133" priority="223"/>
  </conditionalFormatting>
  <conditionalFormatting sqref="F337">
    <cfRule type="duplicateValues" dxfId="132" priority="204"/>
  </conditionalFormatting>
  <conditionalFormatting sqref="F338">
    <cfRule type="duplicateValues" dxfId="131" priority="205"/>
  </conditionalFormatting>
  <conditionalFormatting sqref="F339">
    <cfRule type="duplicateValues" dxfId="130" priority="209"/>
    <cfRule type="duplicateValues" dxfId="129" priority="215"/>
    <cfRule type="duplicateValues" dxfId="128" priority="208"/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27" priority="216"/>
    <cfRule type="colorScale" priority="214">
      <colorScale>
        <cfvo type="min"/>
        <cfvo type="max"/>
        <color rgb="FFFF7128"/>
        <color rgb="FFFFEF9C"/>
      </colorScale>
    </cfRule>
    <cfRule type="duplicateValues" dxfId="126" priority="212"/>
    <cfRule type="duplicateValues" dxfId="125" priority="211"/>
    <cfRule type="duplicateValues" dxfId="124" priority="210"/>
  </conditionalFormatting>
  <conditionalFormatting sqref="F340 F291:F334">
    <cfRule type="duplicateValues" dxfId="123" priority="220"/>
  </conditionalFormatting>
  <conditionalFormatting sqref="F340 F336 F291:F334">
    <cfRule type="duplicateValues" dxfId="122" priority="221"/>
    <cfRule type="duplicateValues" dxfId="121" priority="217"/>
  </conditionalFormatting>
  <conditionalFormatting sqref="F341:F416">
    <cfRule type="duplicateValues" dxfId="120" priority="172"/>
    <cfRule type="duplicateValues" dxfId="119" priority="171"/>
    <cfRule type="duplicateValues" dxfId="118" priority="170"/>
    <cfRule type="duplicateValues" dxfId="117" priority="200"/>
    <cfRule type="duplicateValues" dxfId="116" priority="195"/>
    <cfRule type="duplicateValues" dxfId="115" priority="194"/>
    <cfRule type="duplicateValues" dxfId="114" priority="193"/>
    <cfRule type="duplicateValues" dxfId="113" priority="199"/>
  </conditionalFormatting>
  <conditionalFormatting sqref="F358:F373 F416 F341:F355 F410">
    <cfRule type="colorScale" priority="188">
      <colorScale>
        <cfvo type="min"/>
        <cfvo type="max"/>
        <color rgb="FFFF7128"/>
        <color rgb="FFFFEF9C"/>
      </colorScale>
    </cfRule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12" priority="191"/>
  </conditionalFormatting>
  <conditionalFormatting sqref="F411">
    <cfRule type="duplicateValues" dxfId="111" priority="175"/>
  </conditionalFormatting>
  <conditionalFormatting sqref="F412 F341:F410">
    <cfRule type="duplicateValues" dxfId="110" priority="197"/>
  </conditionalFormatting>
  <conditionalFormatting sqref="F412 F415:F416 F341:F410">
    <cfRule type="duplicateValues" dxfId="109" priority="192"/>
  </conditionalFormatting>
  <conditionalFormatting sqref="F413">
    <cfRule type="duplicateValues" dxfId="108" priority="173"/>
  </conditionalFormatting>
  <conditionalFormatting sqref="F414">
    <cfRule type="duplicateValues" dxfId="107" priority="174"/>
  </conditionalFormatting>
  <conditionalFormatting sqref="F415">
    <cfRule type="duplicateValues" dxfId="106" priority="184"/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05" priority="181"/>
    <cfRule type="duplicateValues" dxfId="104" priority="180"/>
    <cfRule type="colorScale" priority="183">
      <colorScale>
        <cfvo type="min"/>
        <cfvo type="max"/>
        <color rgb="FFFF7128"/>
        <color rgb="FFFFEF9C"/>
      </colorScale>
    </cfRule>
    <cfRule type="duplicateValues" dxfId="103" priority="179"/>
    <cfRule type="duplicateValues" dxfId="102" priority="178"/>
    <cfRule type="duplicateValues" dxfId="101" priority="177"/>
    <cfRule type="duplicateValues" dxfId="100" priority="185"/>
  </conditionalFormatting>
  <conditionalFormatting sqref="F416 F341:F410">
    <cfRule type="duplicateValues" dxfId="99" priority="189"/>
  </conditionalFormatting>
  <conditionalFormatting sqref="F416 F412 F341:F410">
    <cfRule type="duplicateValues" dxfId="98" priority="186"/>
    <cfRule type="duplicateValues" dxfId="97" priority="190"/>
  </conditionalFormatting>
  <conditionalFormatting sqref="F417:F429 F431:F462 F464:F479">
    <cfRule type="duplicateValues" dxfId="96" priority="162"/>
    <cfRule type="duplicateValues" dxfId="95" priority="163"/>
    <cfRule type="duplicateValues" dxfId="94" priority="164"/>
    <cfRule type="duplicateValues" dxfId="93" priority="168"/>
    <cfRule type="duplicateValues" dxfId="92" priority="169"/>
    <cfRule type="duplicateValues" dxfId="91" priority="141"/>
    <cfRule type="duplicateValues" dxfId="90" priority="139"/>
    <cfRule type="duplicateValues" dxfId="89" priority="140"/>
  </conditionalFormatting>
  <conditionalFormatting sqref="F422:F429 F479 F417:F419 F473 F431:F436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88" priority="160"/>
    <cfRule type="colorScale" priority="157">
      <colorScale>
        <cfvo type="min"/>
        <cfvo type="max"/>
        <color rgb="FFFF7128"/>
        <color rgb="FFFFEF9C"/>
      </colorScale>
    </cfRule>
  </conditionalFormatting>
  <conditionalFormatting sqref="F430">
    <cfRule type="duplicateValues" dxfId="87" priority="77"/>
    <cfRule type="duplicateValues" dxfId="86" priority="78"/>
  </conditionalFormatting>
  <conditionalFormatting sqref="F431:F462 F488:F580 F464:F486 F15:F429">
    <cfRule type="duplicateValues" dxfId="85" priority="6108"/>
  </conditionalFormatting>
  <conditionalFormatting sqref="F463">
    <cfRule type="duplicateValues" dxfId="84" priority="23"/>
    <cfRule type="duplicateValues" dxfId="83" priority="22"/>
    <cfRule type="duplicateValues" dxfId="82" priority="21"/>
    <cfRule type="duplicateValues" dxfId="81" priority="20"/>
    <cfRule type="duplicateValues" dxfId="80" priority="19"/>
    <cfRule type="duplicateValues" dxfId="79" priority="18"/>
    <cfRule type="duplicateValues" dxfId="78" priority="17"/>
    <cfRule type="duplicateValues" dxfId="77" priority="24"/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max"/>
        <color rgb="FFFF7128"/>
        <color rgb="FFFFEF9C"/>
      </colorScale>
    </cfRule>
    <cfRule type="duplicateValues" dxfId="76" priority="27"/>
  </conditionalFormatting>
  <conditionalFormatting sqref="F474">
    <cfRule type="duplicateValues" dxfId="75" priority="144"/>
  </conditionalFormatting>
  <conditionalFormatting sqref="F475 F417:F429 F431:F462 F464:F473">
    <cfRule type="duplicateValues" dxfId="74" priority="166"/>
  </conditionalFormatting>
  <conditionalFormatting sqref="F475 F478:F479 F417:F429 F431:F462 F464:F473">
    <cfRule type="duplicateValues" dxfId="73" priority="161"/>
  </conditionalFormatting>
  <conditionalFormatting sqref="F476">
    <cfRule type="duplicateValues" dxfId="72" priority="142"/>
  </conditionalFormatting>
  <conditionalFormatting sqref="F477">
    <cfRule type="duplicateValues" dxfId="71" priority="143"/>
  </conditionalFormatting>
  <conditionalFormatting sqref="F478">
    <cfRule type="duplicateValues" dxfId="70" priority="146"/>
    <cfRule type="duplicateValues" dxfId="69" priority="149"/>
    <cfRule type="duplicateValues" dxfId="68" priority="154"/>
    <cfRule type="duplicateValues" dxfId="67" priority="153"/>
    <cfRule type="colorScale" priority="152">
      <colorScale>
        <cfvo type="min"/>
        <cfvo type="max"/>
        <color rgb="FFFF7128"/>
        <color rgb="FFFFEF9C"/>
      </colorScale>
    </cfRule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66" priority="150"/>
    <cfRule type="duplicateValues" dxfId="65" priority="148"/>
    <cfRule type="duplicateValues" dxfId="64" priority="147"/>
  </conditionalFormatting>
  <conditionalFormatting sqref="F479 F417:F429 F431:F462 F464:F473">
    <cfRule type="duplicateValues" dxfId="63" priority="158"/>
  </conditionalFormatting>
  <conditionalFormatting sqref="F479 F475 F417:F429 F431:F462 F464:F473">
    <cfRule type="duplicateValues" dxfId="62" priority="159"/>
    <cfRule type="duplicateValues" dxfId="61" priority="155"/>
  </conditionalFormatting>
  <conditionalFormatting sqref="F480:F482 F488:F504 F484:F486 F506:F580">
    <cfRule type="colorScale" priority="6126">
      <colorScale>
        <cfvo type="min"/>
        <cfvo type="max"/>
        <color rgb="FFFF7128"/>
        <color rgb="FFFFEF9C"/>
      </colorScale>
    </cfRule>
    <cfRule type="duplicateValues" dxfId="60" priority="6127"/>
    <cfRule type="colorScale" priority="6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87">
    <cfRule type="duplicateValues" dxfId="59" priority="63"/>
    <cfRule type="duplicateValues" dxfId="58" priority="62"/>
    <cfRule type="duplicateValues" dxfId="57" priority="61"/>
    <cfRule type="duplicateValues" dxfId="56" priority="60"/>
  </conditionalFormatting>
  <conditionalFormatting sqref="F488:F504 F480:F486 F506:F580">
    <cfRule type="duplicateValues" dxfId="55" priority="6111"/>
    <cfRule type="duplicateValues" dxfId="54" priority="6112"/>
    <cfRule type="duplicateValues" dxfId="53" priority="6113"/>
    <cfRule type="duplicateValues" dxfId="52" priority="6114"/>
    <cfRule type="duplicateValues" dxfId="51" priority="6115"/>
    <cfRule type="duplicateValues" dxfId="50" priority="6116"/>
    <cfRule type="duplicateValues" dxfId="49" priority="6117"/>
  </conditionalFormatting>
  <conditionalFormatting sqref="F505">
    <cfRule type="duplicateValues" dxfId="48" priority="30"/>
    <cfRule type="duplicateValues" dxfId="47" priority="29"/>
    <cfRule type="duplicateValues" dxfId="46" priority="28"/>
    <cfRule type="duplicateValues" dxfId="45" priority="33"/>
    <cfRule type="duplicateValues" dxfId="44" priority="32"/>
    <cfRule type="duplicateValues" dxfId="43" priority="34"/>
    <cfRule type="duplicateValues" dxfId="42" priority="35"/>
    <cfRule type="duplicateValues" dxfId="41" priority="36"/>
    <cfRule type="duplicateValues" dxfId="40" priority="37"/>
    <cfRule type="duplicateValues" dxfId="39" priority="38"/>
    <cfRule type="duplicateValues" dxfId="38" priority="39"/>
    <cfRule type="duplicateValues" dxfId="37" priority="40"/>
    <cfRule type="duplicateValues" dxfId="36" priority="31"/>
  </conditionalFormatting>
  <conditionalFormatting sqref="F582 F1:F13 F591:F1048576 F15:F90">
    <cfRule type="duplicateValues" dxfId="35" priority="476"/>
    <cfRule type="duplicateValues" dxfId="34" priority="477"/>
    <cfRule type="duplicateValues" dxfId="33" priority="448"/>
  </conditionalFormatting>
  <conditionalFormatting sqref="F582 F90 F1:F13 F591:F1048576 F15:F84">
    <cfRule type="duplicateValues" dxfId="32" priority="1932"/>
  </conditionalFormatting>
  <conditionalFormatting sqref="F582 F90 F86 F1:F13 F591:F1048576 F15:F84">
    <cfRule type="duplicateValues" dxfId="31" priority="1875"/>
  </conditionalFormatting>
  <conditionalFormatting sqref="R90">
    <cfRule type="duplicateValues" dxfId="30" priority="5613"/>
  </conditionalFormatting>
  <conditionalFormatting sqref="R140">
    <cfRule type="duplicateValues" dxfId="29" priority="351"/>
  </conditionalFormatting>
  <conditionalFormatting sqref="R190">
    <cfRule type="duplicateValues" dxfId="28" priority="320"/>
  </conditionalFormatting>
  <conditionalFormatting sqref="R240">
    <cfRule type="duplicateValues" dxfId="27" priority="289"/>
  </conditionalFormatting>
  <conditionalFormatting sqref="R290">
    <cfRule type="duplicateValues" dxfId="26" priority="258"/>
  </conditionalFormatting>
  <conditionalFormatting sqref="R340">
    <cfRule type="duplicateValues" dxfId="25" priority="227"/>
  </conditionalFormatting>
  <conditionalFormatting sqref="R416">
    <cfRule type="duplicateValues" dxfId="24" priority="196"/>
  </conditionalFormatting>
  <conditionalFormatting sqref="R479">
    <cfRule type="duplicateValues" dxfId="23" priority="165"/>
  </conditionalFormatting>
  <conditionalFormatting sqref="U581">
    <cfRule type="duplicateValues" dxfId="22" priority="6062"/>
  </conditionalFormatting>
  <conditionalFormatting sqref="AB463">
    <cfRule type="duplicateValues" dxfId="21" priority="41"/>
    <cfRule type="colorScale" priority="50">
      <colorScale>
        <cfvo type="min"/>
        <cfvo type="max"/>
        <color rgb="FFFF7128"/>
        <color rgb="FFFFEF9C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20" priority="48"/>
    <cfRule type="duplicateValues" dxfId="19" priority="51"/>
    <cfRule type="duplicateValues" dxfId="18" priority="47"/>
    <cfRule type="duplicateValues" dxfId="17" priority="46"/>
    <cfRule type="duplicateValues" dxfId="16" priority="45"/>
    <cfRule type="duplicateValues" dxfId="15" priority="44"/>
    <cfRule type="duplicateValues" dxfId="14" priority="43"/>
    <cfRule type="duplicateValues" dxfId="13" priority="42"/>
  </conditionalFormatting>
  <conditionalFormatting sqref="AC481">
    <cfRule type="duplicateValues" dxfId="12" priority="58"/>
    <cfRule type="duplicateValues" dxfId="11" priority="59"/>
    <cfRule type="duplicateValues" dxfId="10" priority="52"/>
    <cfRule type="duplicateValues" dxfId="9" priority="53"/>
    <cfRule type="duplicateValues" dxfId="8" priority="54"/>
    <cfRule type="duplicateValues" dxfId="7" priority="55"/>
    <cfRule type="duplicateValues" dxfId="6" priority="56"/>
    <cfRule type="duplicateValues" dxfId="5" priority="57"/>
  </conditionalFormatting>
  <pageMargins left="0.78680555555555598" right="0.39305555555555599" top="0.78680555555555598" bottom="0.78680555555555598" header="0" footer="0"/>
  <pageSetup paperSize="9" scale="54" orientation="portrait" r:id="rId1"/>
  <rowBreaks count="4" manualBreakCount="4">
    <brk id="57" max="17" man="1"/>
    <brk id="106" max="17" man="1"/>
    <brk id="153" max="17" man="1"/>
    <brk id="198" max="1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D591"/>
  <sheetViews>
    <sheetView view="pageBreakPreview" topLeftCell="A570" zoomScale="66" zoomScaleNormal="100" zoomScaleSheetLayoutView="66" workbookViewId="0">
      <selection activeCell="AA579" sqref="AA14:AA579"/>
    </sheetView>
  </sheetViews>
  <sheetFormatPr defaultColWidth="9" defaultRowHeight="15"/>
  <cols>
    <col min="1" max="2" width="6.5703125" customWidth="1"/>
    <col min="3" max="3" width="15.28515625" hidden="1" customWidth="1"/>
    <col min="4" max="4" width="20.140625" customWidth="1"/>
    <col min="5" max="5" width="21" customWidth="1"/>
    <col min="6" max="6" width="11.28515625" customWidth="1"/>
    <col min="7" max="7" width="10" hidden="1" customWidth="1"/>
    <col min="8" max="8" width="14.28515625" hidden="1" customWidth="1"/>
    <col min="9" max="9" width="8" hidden="1" customWidth="1"/>
    <col min="10" max="10" width="13.28515625" hidden="1" customWidth="1"/>
    <col min="11" max="13" width="13.85546875" hidden="1" customWidth="1"/>
    <col min="14" max="14" width="14.28515625" hidden="1" customWidth="1"/>
    <col min="15" max="15" width="12.85546875" hidden="1" customWidth="1"/>
    <col min="16" max="16" width="13.140625" hidden="1" customWidth="1"/>
    <col min="17" max="17" width="11" customWidth="1"/>
    <col min="18" max="18" width="13.140625" customWidth="1"/>
    <col min="19" max="21" width="13.140625" hidden="1" customWidth="1"/>
    <col min="22" max="22" width="13.140625" customWidth="1"/>
    <col min="23" max="23" width="13.140625" hidden="1" customWidth="1"/>
    <col min="24" max="24" width="11.28515625" customWidth="1"/>
    <col min="25" max="25" width="13.85546875" customWidth="1"/>
    <col min="26" max="26" width="13.140625" customWidth="1"/>
    <col min="27" max="27" width="14.42578125" customWidth="1"/>
    <col min="28" max="28" width="13" customWidth="1"/>
    <col min="29" max="29" width="17.140625" bestFit="1" customWidth="1"/>
    <col min="30" max="30" width="13.140625" bestFit="1" customWidth="1"/>
    <col min="271" max="271" width="6" customWidth="1"/>
    <col min="272" max="272" width="17.28515625" customWidth="1"/>
    <col min="273" max="273" width="10.28515625" customWidth="1"/>
    <col min="274" max="274" width="11.140625" customWidth="1"/>
    <col min="275" max="275" width="15" customWidth="1"/>
    <col min="276" max="276" width="8.28515625" customWidth="1"/>
    <col min="277" max="277" width="9.5703125" customWidth="1"/>
    <col min="278" max="278" width="13" customWidth="1"/>
    <col min="279" max="279" width="10.5703125" customWidth="1"/>
    <col min="280" max="280" width="10.7109375" customWidth="1"/>
    <col min="281" max="281" width="11.7109375" customWidth="1"/>
    <col min="282" max="282" width="14.28515625" customWidth="1"/>
    <col min="283" max="283" width="12.7109375" customWidth="1"/>
    <col min="527" max="527" width="6" customWidth="1"/>
    <col min="528" max="528" width="17.28515625" customWidth="1"/>
    <col min="529" max="529" width="10.28515625" customWidth="1"/>
    <col min="530" max="530" width="11.140625" customWidth="1"/>
    <col min="531" max="531" width="15" customWidth="1"/>
    <col min="532" max="532" width="8.28515625" customWidth="1"/>
    <col min="533" max="533" width="9.5703125" customWidth="1"/>
    <col min="534" max="534" width="13" customWidth="1"/>
    <col min="535" max="535" width="10.5703125" customWidth="1"/>
    <col min="536" max="536" width="10.7109375" customWidth="1"/>
    <col min="537" max="537" width="11.7109375" customWidth="1"/>
    <col min="538" max="538" width="14.28515625" customWidth="1"/>
    <col min="539" max="539" width="12.7109375" customWidth="1"/>
    <col min="783" max="783" width="6" customWidth="1"/>
    <col min="784" max="784" width="17.28515625" customWidth="1"/>
    <col min="785" max="785" width="10.28515625" customWidth="1"/>
    <col min="786" max="786" width="11.140625" customWidth="1"/>
    <col min="787" max="787" width="15" customWidth="1"/>
    <col min="788" max="788" width="8.28515625" customWidth="1"/>
    <col min="789" max="789" width="9.5703125" customWidth="1"/>
    <col min="790" max="790" width="13" customWidth="1"/>
    <col min="791" max="791" width="10.5703125" customWidth="1"/>
    <col min="792" max="792" width="10.7109375" customWidth="1"/>
    <col min="793" max="793" width="11.7109375" customWidth="1"/>
    <col min="794" max="794" width="14.28515625" customWidth="1"/>
    <col min="795" max="795" width="12.7109375" customWidth="1"/>
    <col min="1039" max="1039" width="6" customWidth="1"/>
    <col min="1040" max="1040" width="17.28515625" customWidth="1"/>
    <col min="1041" max="1041" width="10.28515625" customWidth="1"/>
    <col min="1042" max="1042" width="11.140625" customWidth="1"/>
    <col min="1043" max="1043" width="15" customWidth="1"/>
    <col min="1044" max="1044" width="8.28515625" customWidth="1"/>
    <col min="1045" max="1045" width="9.5703125" customWidth="1"/>
    <col min="1046" max="1046" width="13" customWidth="1"/>
    <col min="1047" max="1047" width="10.5703125" customWidth="1"/>
    <col min="1048" max="1048" width="10.7109375" customWidth="1"/>
    <col min="1049" max="1049" width="11.7109375" customWidth="1"/>
    <col min="1050" max="1050" width="14.28515625" customWidth="1"/>
    <col min="1051" max="1051" width="12.7109375" customWidth="1"/>
    <col min="1295" max="1295" width="6" customWidth="1"/>
    <col min="1296" max="1296" width="17.28515625" customWidth="1"/>
    <col min="1297" max="1297" width="10.28515625" customWidth="1"/>
    <col min="1298" max="1298" width="11.140625" customWidth="1"/>
    <col min="1299" max="1299" width="15" customWidth="1"/>
    <col min="1300" max="1300" width="8.28515625" customWidth="1"/>
    <col min="1301" max="1301" width="9.5703125" customWidth="1"/>
    <col min="1302" max="1302" width="13" customWidth="1"/>
    <col min="1303" max="1303" width="10.5703125" customWidth="1"/>
    <col min="1304" max="1304" width="10.7109375" customWidth="1"/>
    <col min="1305" max="1305" width="11.7109375" customWidth="1"/>
    <col min="1306" max="1306" width="14.28515625" customWidth="1"/>
    <col min="1307" max="1307" width="12.7109375" customWidth="1"/>
    <col min="1551" max="1551" width="6" customWidth="1"/>
    <col min="1552" max="1552" width="17.28515625" customWidth="1"/>
    <col min="1553" max="1553" width="10.28515625" customWidth="1"/>
    <col min="1554" max="1554" width="11.140625" customWidth="1"/>
    <col min="1555" max="1555" width="15" customWidth="1"/>
    <col min="1556" max="1556" width="8.28515625" customWidth="1"/>
    <col min="1557" max="1557" width="9.5703125" customWidth="1"/>
    <col min="1558" max="1558" width="13" customWidth="1"/>
    <col min="1559" max="1559" width="10.5703125" customWidth="1"/>
    <col min="1560" max="1560" width="10.7109375" customWidth="1"/>
    <col min="1561" max="1561" width="11.7109375" customWidth="1"/>
    <col min="1562" max="1562" width="14.28515625" customWidth="1"/>
    <col min="1563" max="1563" width="12.7109375" customWidth="1"/>
    <col min="1807" max="1807" width="6" customWidth="1"/>
    <col min="1808" max="1808" width="17.28515625" customWidth="1"/>
    <col min="1809" max="1809" width="10.28515625" customWidth="1"/>
    <col min="1810" max="1810" width="11.140625" customWidth="1"/>
    <col min="1811" max="1811" width="15" customWidth="1"/>
    <col min="1812" max="1812" width="8.28515625" customWidth="1"/>
    <col min="1813" max="1813" width="9.5703125" customWidth="1"/>
    <col min="1814" max="1814" width="13" customWidth="1"/>
    <col min="1815" max="1815" width="10.5703125" customWidth="1"/>
    <col min="1816" max="1816" width="10.7109375" customWidth="1"/>
    <col min="1817" max="1817" width="11.7109375" customWidth="1"/>
    <col min="1818" max="1818" width="14.28515625" customWidth="1"/>
    <col min="1819" max="1819" width="12.7109375" customWidth="1"/>
    <col min="2063" max="2063" width="6" customWidth="1"/>
    <col min="2064" max="2064" width="17.28515625" customWidth="1"/>
    <col min="2065" max="2065" width="10.28515625" customWidth="1"/>
    <col min="2066" max="2066" width="11.140625" customWidth="1"/>
    <col min="2067" max="2067" width="15" customWidth="1"/>
    <col min="2068" max="2068" width="8.28515625" customWidth="1"/>
    <col min="2069" max="2069" width="9.5703125" customWidth="1"/>
    <col min="2070" max="2070" width="13" customWidth="1"/>
    <col min="2071" max="2071" width="10.5703125" customWidth="1"/>
    <col min="2072" max="2072" width="10.7109375" customWidth="1"/>
    <col min="2073" max="2073" width="11.7109375" customWidth="1"/>
    <col min="2074" max="2074" width="14.28515625" customWidth="1"/>
    <col min="2075" max="2075" width="12.7109375" customWidth="1"/>
    <col min="2319" max="2319" width="6" customWidth="1"/>
    <col min="2320" max="2320" width="17.28515625" customWidth="1"/>
    <col min="2321" max="2321" width="10.28515625" customWidth="1"/>
    <col min="2322" max="2322" width="11.140625" customWidth="1"/>
    <col min="2323" max="2323" width="15" customWidth="1"/>
    <col min="2324" max="2324" width="8.28515625" customWidth="1"/>
    <col min="2325" max="2325" width="9.5703125" customWidth="1"/>
    <col min="2326" max="2326" width="13" customWidth="1"/>
    <col min="2327" max="2327" width="10.5703125" customWidth="1"/>
    <col min="2328" max="2328" width="10.7109375" customWidth="1"/>
    <col min="2329" max="2329" width="11.7109375" customWidth="1"/>
    <col min="2330" max="2330" width="14.28515625" customWidth="1"/>
    <col min="2331" max="2331" width="12.7109375" customWidth="1"/>
    <col min="2575" max="2575" width="6" customWidth="1"/>
    <col min="2576" max="2576" width="17.28515625" customWidth="1"/>
    <col min="2577" max="2577" width="10.28515625" customWidth="1"/>
    <col min="2578" max="2578" width="11.140625" customWidth="1"/>
    <col min="2579" max="2579" width="15" customWidth="1"/>
    <col min="2580" max="2580" width="8.28515625" customWidth="1"/>
    <col min="2581" max="2581" width="9.5703125" customWidth="1"/>
    <col min="2582" max="2582" width="13" customWidth="1"/>
    <col min="2583" max="2583" width="10.5703125" customWidth="1"/>
    <col min="2584" max="2584" width="10.7109375" customWidth="1"/>
    <col min="2585" max="2585" width="11.7109375" customWidth="1"/>
    <col min="2586" max="2586" width="14.28515625" customWidth="1"/>
    <col min="2587" max="2587" width="12.7109375" customWidth="1"/>
    <col min="2831" max="2831" width="6" customWidth="1"/>
    <col min="2832" max="2832" width="17.28515625" customWidth="1"/>
    <col min="2833" max="2833" width="10.28515625" customWidth="1"/>
    <col min="2834" max="2834" width="11.140625" customWidth="1"/>
    <col min="2835" max="2835" width="15" customWidth="1"/>
    <col min="2836" max="2836" width="8.28515625" customWidth="1"/>
    <col min="2837" max="2837" width="9.5703125" customWidth="1"/>
    <col min="2838" max="2838" width="13" customWidth="1"/>
    <col min="2839" max="2839" width="10.5703125" customWidth="1"/>
    <col min="2840" max="2840" width="10.7109375" customWidth="1"/>
    <col min="2841" max="2841" width="11.7109375" customWidth="1"/>
    <col min="2842" max="2842" width="14.28515625" customWidth="1"/>
    <col min="2843" max="2843" width="12.7109375" customWidth="1"/>
    <col min="3087" max="3087" width="6" customWidth="1"/>
    <col min="3088" max="3088" width="17.28515625" customWidth="1"/>
    <col min="3089" max="3089" width="10.28515625" customWidth="1"/>
    <col min="3090" max="3090" width="11.140625" customWidth="1"/>
    <col min="3091" max="3091" width="15" customWidth="1"/>
    <col min="3092" max="3092" width="8.28515625" customWidth="1"/>
    <col min="3093" max="3093" width="9.5703125" customWidth="1"/>
    <col min="3094" max="3094" width="13" customWidth="1"/>
    <col min="3095" max="3095" width="10.5703125" customWidth="1"/>
    <col min="3096" max="3096" width="10.7109375" customWidth="1"/>
    <col min="3097" max="3097" width="11.7109375" customWidth="1"/>
    <col min="3098" max="3098" width="14.28515625" customWidth="1"/>
    <col min="3099" max="3099" width="12.7109375" customWidth="1"/>
    <col min="3343" max="3343" width="6" customWidth="1"/>
    <col min="3344" max="3344" width="17.28515625" customWidth="1"/>
    <col min="3345" max="3345" width="10.28515625" customWidth="1"/>
    <col min="3346" max="3346" width="11.140625" customWidth="1"/>
    <col min="3347" max="3347" width="15" customWidth="1"/>
    <col min="3348" max="3348" width="8.28515625" customWidth="1"/>
    <col min="3349" max="3349" width="9.5703125" customWidth="1"/>
    <col min="3350" max="3350" width="13" customWidth="1"/>
    <col min="3351" max="3351" width="10.5703125" customWidth="1"/>
    <col min="3352" max="3352" width="10.7109375" customWidth="1"/>
    <col min="3353" max="3353" width="11.7109375" customWidth="1"/>
    <col min="3354" max="3354" width="14.28515625" customWidth="1"/>
    <col min="3355" max="3355" width="12.7109375" customWidth="1"/>
    <col min="3599" max="3599" width="6" customWidth="1"/>
    <col min="3600" max="3600" width="17.28515625" customWidth="1"/>
    <col min="3601" max="3601" width="10.28515625" customWidth="1"/>
    <col min="3602" max="3602" width="11.140625" customWidth="1"/>
    <col min="3603" max="3603" width="15" customWidth="1"/>
    <col min="3604" max="3604" width="8.28515625" customWidth="1"/>
    <col min="3605" max="3605" width="9.5703125" customWidth="1"/>
    <col min="3606" max="3606" width="13" customWidth="1"/>
    <col min="3607" max="3607" width="10.5703125" customWidth="1"/>
    <col min="3608" max="3608" width="10.7109375" customWidth="1"/>
    <col min="3609" max="3609" width="11.7109375" customWidth="1"/>
    <col min="3610" max="3610" width="14.28515625" customWidth="1"/>
    <col min="3611" max="3611" width="12.7109375" customWidth="1"/>
    <col min="3855" max="3855" width="6" customWidth="1"/>
    <col min="3856" max="3856" width="17.28515625" customWidth="1"/>
    <col min="3857" max="3857" width="10.28515625" customWidth="1"/>
    <col min="3858" max="3858" width="11.140625" customWidth="1"/>
    <col min="3859" max="3859" width="15" customWidth="1"/>
    <col min="3860" max="3860" width="8.28515625" customWidth="1"/>
    <col min="3861" max="3861" width="9.5703125" customWidth="1"/>
    <col min="3862" max="3862" width="13" customWidth="1"/>
    <col min="3863" max="3863" width="10.5703125" customWidth="1"/>
    <col min="3864" max="3864" width="10.7109375" customWidth="1"/>
    <col min="3865" max="3865" width="11.7109375" customWidth="1"/>
    <col min="3866" max="3866" width="14.28515625" customWidth="1"/>
    <col min="3867" max="3867" width="12.7109375" customWidth="1"/>
    <col min="4111" max="4111" width="6" customWidth="1"/>
    <col min="4112" max="4112" width="17.28515625" customWidth="1"/>
    <col min="4113" max="4113" width="10.28515625" customWidth="1"/>
    <col min="4114" max="4114" width="11.140625" customWidth="1"/>
    <col min="4115" max="4115" width="15" customWidth="1"/>
    <col min="4116" max="4116" width="8.28515625" customWidth="1"/>
    <col min="4117" max="4117" width="9.5703125" customWidth="1"/>
    <col min="4118" max="4118" width="13" customWidth="1"/>
    <col min="4119" max="4119" width="10.5703125" customWidth="1"/>
    <col min="4120" max="4120" width="10.7109375" customWidth="1"/>
    <col min="4121" max="4121" width="11.7109375" customWidth="1"/>
    <col min="4122" max="4122" width="14.28515625" customWidth="1"/>
    <col min="4123" max="4123" width="12.7109375" customWidth="1"/>
    <col min="4367" max="4367" width="6" customWidth="1"/>
    <col min="4368" max="4368" width="17.28515625" customWidth="1"/>
    <col min="4369" max="4369" width="10.28515625" customWidth="1"/>
    <col min="4370" max="4370" width="11.140625" customWidth="1"/>
    <col min="4371" max="4371" width="15" customWidth="1"/>
    <col min="4372" max="4372" width="8.28515625" customWidth="1"/>
    <col min="4373" max="4373" width="9.5703125" customWidth="1"/>
    <col min="4374" max="4374" width="13" customWidth="1"/>
    <col min="4375" max="4375" width="10.5703125" customWidth="1"/>
    <col min="4376" max="4376" width="10.7109375" customWidth="1"/>
    <col min="4377" max="4377" width="11.7109375" customWidth="1"/>
    <col min="4378" max="4378" width="14.28515625" customWidth="1"/>
    <col min="4379" max="4379" width="12.7109375" customWidth="1"/>
    <col min="4623" max="4623" width="6" customWidth="1"/>
    <col min="4624" max="4624" width="17.28515625" customWidth="1"/>
    <col min="4625" max="4625" width="10.28515625" customWidth="1"/>
    <col min="4626" max="4626" width="11.140625" customWidth="1"/>
    <col min="4627" max="4627" width="15" customWidth="1"/>
    <col min="4628" max="4628" width="8.28515625" customWidth="1"/>
    <col min="4629" max="4629" width="9.5703125" customWidth="1"/>
    <col min="4630" max="4630" width="13" customWidth="1"/>
    <col min="4631" max="4631" width="10.5703125" customWidth="1"/>
    <col min="4632" max="4632" width="10.7109375" customWidth="1"/>
    <col min="4633" max="4633" width="11.7109375" customWidth="1"/>
    <col min="4634" max="4634" width="14.28515625" customWidth="1"/>
    <col min="4635" max="4635" width="12.7109375" customWidth="1"/>
    <col min="4879" max="4879" width="6" customWidth="1"/>
    <col min="4880" max="4880" width="17.28515625" customWidth="1"/>
    <col min="4881" max="4881" width="10.28515625" customWidth="1"/>
    <col min="4882" max="4882" width="11.140625" customWidth="1"/>
    <col min="4883" max="4883" width="15" customWidth="1"/>
    <col min="4884" max="4884" width="8.28515625" customWidth="1"/>
    <col min="4885" max="4885" width="9.5703125" customWidth="1"/>
    <col min="4886" max="4886" width="13" customWidth="1"/>
    <col min="4887" max="4887" width="10.5703125" customWidth="1"/>
    <col min="4888" max="4888" width="10.7109375" customWidth="1"/>
    <col min="4889" max="4889" width="11.7109375" customWidth="1"/>
    <col min="4890" max="4890" width="14.28515625" customWidth="1"/>
    <col min="4891" max="4891" width="12.7109375" customWidth="1"/>
    <col min="5135" max="5135" width="6" customWidth="1"/>
    <col min="5136" max="5136" width="17.28515625" customWidth="1"/>
    <col min="5137" max="5137" width="10.28515625" customWidth="1"/>
    <col min="5138" max="5138" width="11.140625" customWidth="1"/>
    <col min="5139" max="5139" width="15" customWidth="1"/>
    <col min="5140" max="5140" width="8.28515625" customWidth="1"/>
    <col min="5141" max="5141" width="9.5703125" customWidth="1"/>
    <col min="5142" max="5142" width="13" customWidth="1"/>
    <col min="5143" max="5143" width="10.5703125" customWidth="1"/>
    <col min="5144" max="5144" width="10.7109375" customWidth="1"/>
    <col min="5145" max="5145" width="11.7109375" customWidth="1"/>
    <col min="5146" max="5146" width="14.28515625" customWidth="1"/>
    <col min="5147" max="5147" width="12.7109375" customWidth="1"/>
    <col min="5391" max="5391" width="6" customWidth="1"/>
    <col min="5392" max="5392" width="17.28515625" customWidth="1"/>
    <col min="5393" max="5393" width="10.28515625" customWidth="1"/>
    <col min="5394" max="5394" width="11.140625" customWidth="1"/>
    <col min="5395" max="5395" width="15" customWidth="1"/>
    <col min="5396" max="5396" width="8.28515625" customWidth="1"/>
    <col min="5397" max="5397" width="9.5703125" customWidth="1"/>
    <col min="5398" max="5398" width="13" customWidth="1"/>
    <col min="5399" max="5399" width="10.5703125" customWidth="1"/>
    <col min="5400" max="5400" width="10.7109375" customWidth="1"/>
    <col min="5401" max="5401" width="11.7109375" customWidth="1"/>
    <col min="5402" max="5402" width="14.28515625" customWidth="1"/>
    <col min="5403" max="5403" width="12.7109375" customWidth="1"/>
    <col min="5647" max="5647" width="6" customWidth="1"/>
    <col min="5648" max="5648" width="17.28515625" customWidth="1"/>
    <col min="5649" max="5649" width="10.28515625" customWidth="1"/>
    <col min="5650" max="5650" width="11.140625" customWidth="1"/>
    <col min="5651" max="5651" width="15" customWidth="1"/>
    <col min="5652" max="5652" width="8.28515625" customWidth="1"/>
    <col min="5653" max="5653" width="9.5703125" customWidth="1"/>
    <col min="5654" max="5654" width="13" customWidth="1"/>
    <col min="5655" max="5655" width="10.5703125" customWidth="1"/>
    <col min="5656" max="5656" width="10.7109375" customWidth="1"/>
    <col min="5657" max="5657" width="11.7109375" customWidth="1"/>
    <col min="5658" max="5658" width="14.28515625" customWidth="1"/>
    <col min="5659" max="5659" width="12.7109375" customWidth="1"/>
    <col min="5903" max="5903" width="6" customWidth="1"/>
    <col min="5904" max="5904" width="17.28515625" customWidth="1"/>
    <col min="5905" max="5905" width="10.28515625" customWidth="1"/>
    <col min="5906" max="5906" width="11.140625" customWidth="1"/>
    <col min="5907" max="5907" width="15" customWidth="1"/>
    <col min="5908" max="5908" width="8.28515625" customWidth="1"/>
    <col min="5909" max="5909" width="9.5703125" customWidth="1"/>
    <col min="5910" max="5910" width="13" customWidth="1"/>
    <col min="5911" max="5911" width="10.5703125" customWidth="1"/>
    <col min="5912" max="5912" width="10.7109375" customWidth="1"/>
    <col min="5913" max="5913" width="11.7109375" customWidth="1"/>
    <col min="5914" max="5914" width="14.28515625" customWidth="1"/>
    <col min="5915" max="5915" width="12.7109375" customWidth="1"/>
    <col min="6159" max="6159" width="6" customWidth="1"/>
    <col min="6160" max="6160" width="17.28515625" customWidth="1"/>
    <col min="6161" max="6161" width="10.28515625" customWidth="1"/>
    <col min="6162" max="6162" width="11.140625" customWidth="1"/>
    <col min="6163" max="6163" width="15" customWidth="1"/>
    <col min="6164" max="6164" width="8.28515625" customWidth="1"/>
    <col min="6165" max="6165" width="9.5703125" customWidth="1"/>
    <col min="6166" max="6166" width="13" customWidth="1"/>
    <col min="6167" max="6167" width="10.5703125" customWidth="1"/>
    <col min="6168" max="6168" width="10.7109375" customWidth="1"/>
    <col min="6169" max="6169" width="11.7109375" customWidth="1"/>
    <col min="6170" max="6170" width="14.28515625" customWidth="1"/>
    <col min="6171" max="6171" width="12.7109375" customWidth="1"/>
    <col min="6415" max="6415" width="6" customWidth="1"/>
    <col min="6416" max="6416" width="17.28515625" customWidth="1"/>
    <col min="6417" max="6417" width="10.28515625" customWidth="1"/>
    <col min="6418" max="6418" width="11.140625" customWidth="1"/>
    <col min="6419" max="6419" width="15" customWidth="1"/>
    <col min="6420" max="6420" width="8.28515625" customWidth="1"/>
    <col min="6421" max="6421" width="9.5703125" customWidth="1"/>
    <col min="6422" max="6422" width="13" customWidth="1"/>
    <col min="6423" max="6423" width="10.5703125" customWidth="1"/>
    <col min="6424" max="6424" width="10.7109375" customWidth="1"/>
    <col min="6425" max="6425" width="11.7109375" customWidth="1"/>
    <col min="6426" max="6426" width="14.28515625" customWidth="1"/>
    <col min="6427" max="6427" width="12.7109375" customWidth="1"/>
    <col min="6671" max="6671" width="6" customWidth="1"/>
    <col min="6672" max="6672" width="17.28515625" customWidth="1"/>
    <col min="6673" max="6673" width="10.28515625" customWidth="1"/>
    <col min="6674" max="6674" width="11.140625" customWidth="1"/>
    <col min="6675" max="6675" width="15" customWidth="1"/>
    <col min="6676" max="6676" width="8.28515625" customWidth="1"/>
    <col min="6677" max="6677" width="9.5703125" customWidth="1"/>
    <col min="6678" max="6678" width="13" customWidth="1"/>
    <col min="6679" max="6679" width="10.5703125" customWidth="1"/>
    <col min="6680" max="6680" width="10.7109375" customWidth="1"/>
    <col min="6681" max="6681" width="11.7109375" customWidth="1"/>
    <col min="6682" max="6682" width="14.28515625" customWidth="1"/>
    <col min="6683" max="6683" width="12.7109375" customWidth="1"/>
    <col min="6927" max="6927" width="6" customWidth="1"/>
    <col min="6928" max="6928" width="17.28515625" customWidth="1"/>
    <col min="6929" max="6929" width="10.28515625" customWidth="1"/>
    <col min="6930" max="6930" width="11.140625" customWidth="1"/>
    <col min="6931" max="6931" width="15" customWidth="1"/>
    <col min="6932" max="6932" width="8.28515625" customWidth="1"/>
    <col min="6933" max="6933" width="9.5703125" customWidth="1"/>
    <col min="6934" max="6934" width="13" customWidth="1"/>
    <col min="6935" max="6935" width="10.5703125" customWidth="1"/>
    <col min="6936" max="6936" width="10.7109375" customWidth="1"/>
    <col min="6937" max="6937" width="11.7109375" customWidth="1"/>
    <col min="6938" max="6938" width="14.28515625" customWidth="1"/>
    <col min="6939" max="6939" width="12.7109375" customWidth="1"/>
    <col min="7183" max="7183" width="6" customWidth="1"/>
    <col min="7184" max="7184" width="17.28515625" customWidth="1"/>
    <col min="7185" max="7185" width="10.28515625" customWidth="1"/>
    <col min="7186" max="7186" width="11.140625" customWidth="1"/>
    <col min="7187" max="7187" width="15" customWidth="1"/>
    <col min="7188" max="7188" width="8.28515625" customWidth="1"/>
    <col min="7189" max="7189" width="9.5703125" customWidth="1"/>
    <col min="7190" max="7190" width="13" customWidth="1"/>
    <col min="7191" max="7191" width="10.5703125" customWidth="1"/>
    <col min="7192" max="7192" width="10.7109375" customWidth="1"/>
    <col min="7193" max="7193" width="11.7109375" customWidth="1"/>
    <col min="7194" max="7194" width="14.28515625" customWidth="1"/>
    <col min="7195" max="7195" width="12.7109375" customWidth="1"/>
    <col min="7439" max="7439" width="6" customWidth="1"/>
    <col min="7440" max="7440" width="17.28515625" customWidth="1"/>
    <col min="7441" max="7441" width="10.28515625" customWidth="1"/>
    <col min="7442" max="7442" width="11.140625" customWidth="1"/>
    <col min="7443" max="7443" width="15" customWidth="1"/>
    <col min="7444" max="7444" width="8.28515625" customWidth="1"/>
    <col min="7445" max="7445" width="9.5703125" customWidth="1"/>
    <col min="7446" max="7446" width="13" customWidth="1"/>
    <col min="7447" max="7447" width="10.5703125" customWidth="1"/>
    <col min="7448" max="7448" width="10.7109375" customWidth="1"/>
    <col min="7449" max="7449" width="11.7109375" customWidth="1"/>
    <col min="7450" max="7450" width="14.28515625" customWidth="1"/>
    <col min="7451" max="7451" width="12.7109375" customWidth="1"/>
    <col min="7695" max="7695" width="6" customWidth="1"/>
    <col min="7696" max="7696" width="17.28515625" customWidth="1"/>
    <col min="7697" max="7697" width="10.28515625" customWidth="1"/>
    <col min="7698" max="7698" width="11.140625" customWidth="1"/>
    <col min="7699" max="7699" width="15" customWidth="1"/>
    <col min="7700" max="7700" width="8.28515625" customWidth="1"/>
    <col min="7701" max="7701" width="9.5703125" customWidth="1"/>
    <col min="7702" max="7702" width="13" customWidth="1"/>
    <col min="7703" max="7703" width="10.5703125" customWidth="1"/>
    <col min="7704" max="7704" width="10.7109375" customWidth="1"/>
    <col min="7705" max="7705" width="11.7109375" customWidth="1"/>
    <col min="7706" max="7706" width="14.28515625" customWidth="1"/>
    <col min="7707" max="7707" width="12.7109375" customWidth="1"/>
    <col min="7951" max="7951" width="6" customWidth="1"/>
    <col min="7952" max="7952" width="17.28515625" customWidth="1"/>
    <col min="7953" max="7953" width="10.28515625" customWidth="1"/>
    <col min="7954" max="7954" width="11.140625" customWidth="1"/>
    <col min="7955" max="7955" width="15" customWidth="1"/>
    <col min="7956" max="7956" width="8.28515625" customWidth="1"/>
    <col min="7957" max="7957" width="9.5703125" customWidth="1"/>
    <col min="7958" max="7958" width="13" customWidth="1"/>
    <col min="7959" max="7959" width="10.5703125" customWidth="1"/>
    <col min="7960" max="7960" width="10.7109375" customWidth="1"/>
    <col min="7961" max="7961" width="11.7109375" customWidth="1"/>
    <col min="7962" max="7962" width="14.28515625" customWidth="1"/>
    <col min="7963" max="7963" width="12.7109375" customWidth="1"/>
    <col min="8207" max="8207" width="6" customWidth="1"/>
    <col min="8208" max="8208" width="17.28515625" customWidth="1"/>
    <col min="8209" max="8209" width="10.28515625" customWidth="1"/>
    <col min="8210" max="8210" width="11.140625" customWidth="1"/>
    <col min="8211" max="8211" width="15" customWidth="1"/>
    <col min="8212" max="8212" width="8.28515625" customWidth="1"/>
    <col min="8213" max="8213" width="9.5703125" customWidth="1"/>
    <col min="8214" max="8214" width="13" customWidth="1"/>
    <col min="8215" max="8215" width="10.5703125" customWidth="1"/>
    <col min="8216" max="8216" width="10.7109375" customWidth="1"/>
    <col min="8217" max="8217" width="11.7109375" customWidth="1"/>
    <col min="8218" max="8218" width="14.28515625" customWidth="1"/>
    <col min="8219" max="8219" width="12.7109375" customWidth="1"/>
    <col min="8463" max="8463" width="6" customWidth="1"/>
    <col min="8464" max="8464" width="17.28515625" customWidth="1"/>
    <col min="8465" max="8465" width="10.28515625" customWidth="1"/>
    <col min="8466" max="8466" width="11.140625" customWidth="1"/>
    <col min="8467" max="8467" width="15" customWidth="1"/>
    <col min="8468" max="8468" width="8.28515625" customWidth="1"/>
    <col min="8469" max="8469" width="9.5703125" customWidth="1"/>
    <col min="8470" max="8470" width="13" customWidth="1"/>
    <col min="8471" max="8471" width="10.5703125" customWidth="1"/>
    <col min="8472" max="8472" width="10.7109375" customWidth="1"/>
    <col min="8473" max="8473" width="11.7109375" customWidth="1"/>
    <col min="8474" max="8474" width="14.28515625" customWidth="1"/>
    <col min="8475" max="8475" width="12.7109375" customWidth="1"/>
    <col min="8719" max="8719" width="6" customWidth="1"/>
    <col min="8720" max="8720" width="17.28515625" customWidth="1"/>
    <col min="8721" max="8721" width="10.28515625" customWidth="1"/>
    <col min="8722" max="8722" width="11.140625" customWidth="1"/>
    <col min="8723" max="8723" width="15" customWidth="1"/>
    <col min="8724" max="8724" width="8.28515625" customWidth="1"/>
    <col min="8725" max="8725" width="9.5703125" customWidth="1"/>
    <col min="8726" max="8726" width="13" customWidth="1"/>
    <col min="8727" max="8727" width="10.5703125" customWidth="1"/>
    <col min="8728" max="8728" width="10.7109375" customWidth="1"/>
    <col min="8729" max="8729" width="11.7109375" customWidth="1"/>
    <col min="8730" max="8730" width="14.28515625" customWidth="1"/>
    <col min="8731" max="8731" width="12.7109375" customWidth="1"/>
    <col min="8975" max="8975" width="6" customWidth="1"/>
    <col min="8976" max="8976" width="17.28515625" customWidth="1"/>
    <col min="8977" max="8977" width="10.28515625" customWidth="1"/>
    <col min="8978" max="8978" width="11.140625" customWidth="1"/>
    <col min="8979" max="8979" width="15" customWidth="1"/>
    <col min="8980" max="8980" width="8.28515625" customWidth="1"/>
    <col min="8981" max="8981" width="9.5703125" customWidth="1"/>
    <col min="8982" max="8982" width="13" customWidth="1"/>
    <col min="8983" max="8983" width="10.5703125" customWidth="1"/>
    <col min="8984" max="8984" width="10.7109375" customWidth="1"/>
    <col min="8985" max="8985" width="11.7109375" customWidth="1"/>
    <col min="8986" max="8986" width="14.28515625" customWidth="1"/>
    <col min="8987" max="8987" width="12.7109375" customWidth="1"/>
    <col min="9231" max="9231" width="6" customWidth="1"/>
    <col min="9232" max="9232" width="17.28515625" customWidth="1"/>
    <col min="9233" max="9233" width="10.28515625" customWidth="1"/>
    <col min="9234" max="9234" width="11.140625" customWidth="1"/>
    <col min="9235" max="9235" width="15" customWidth="1"/>
    <col min="9236" max="9236" width="8.28515625" customWidth="1"/>
    <col min="9237" max="9237" width="9.5703125" customWidth="1"/>
    <col min="9238" max="9238" width="13" customWidth="1"/>
    <col min="9239" max="9239" width="10.5703125" customWidth="1"/>
    <col min="9240" max="9240" width="10.7109375" customWidth="1"/>
    <col min="9241" max="9241" width="11.7109375" customWidth="1"/>
    <col min="9242" max="9242" width="14.28515625" customWidth="1"/>
    <col min="9243" max="9243" width="12.7109375" customWidth="1"/>
    <col min="9487" max="9487" width="6" customWidth="1"/>
    <col min="9488" max="9488" width="17.28515625" customWidth="1"/>
    <col min="9489" max="9489" width="10.28515625" customWidth="1"/>
    <col min="9490" max="9490" width="11.140625" customWidth="1"/>
    <col min="9491" max="9491" width="15" customWidth="1"/>
    <col min="9492" max="9492" width="8.28515625" customWidth="1"/>
    <col min="9493" max="9493" width="9.5703125" customWidth="1"/>
    <col min="9494" max="9494" width="13" customWidth="1"/>
    <col min="9495" max="9495" width="10.5703125" customWidth="1"/>
    <col min="9496" max="9496" width="10.7109375" customWidth="1"/>
    <col min="9497" max="9497" width="11.7109375" customWidth="1"/>
    <col min="9498" max="9498" width="14.28515625" customWidth="1"/>
    <col min="9499" max="9499" width="12.7109375" customWidth="1"/>
    <col min="9743" max="9743" width="6" customWidth="1"/>
    <col min="9744" max="9744" width="17.28515625" customWidth="1"/>
    <col min="9745" max="9745" width="10.28515625" customWidth="1"/>
    <col min="9746" max="9746" width="11.140625" customWidth="1"/>
    <col min="9747" max="9747" width="15" customWidth="1"/>
    <col min="9748" max="9748" width="8.28515625" customWidth="1"/>
    <col min="9749" max="9749" width="9.5703125" customWidth="1"/>
    <col min="9750" max="9750" width="13" customWidth="1"/>
    <col min="9751" max="9751" width="10.5703125" customWidth="1"/>
    <col min="9752" max="9752" width="10.7109375" customWidth="1"/>
    <col min="9753" max="9753" width="11.7109375" customWidth="1"/>
    <col min="9754" max="9754" width="14.28515625" customWidth="1"/>
    <col min="9755" max="9755" width="12.7109375" customWidth="1"/>
    <col min="9999" max="9999" width="6" customWidth="1"/>
    <col min="10000" max="10000" width="17.28515625" customWidth="1"/>
    <col min="10001" max="10001" width="10.28515625" customWidth="1"/>
    <col min="10002" max="10002" width="11.140625" customWidth="1"/>
    <col min="10003" max="10003" width="15" customWidth="1"/>
    <col min="10004" max="10004" width="8.28515625" customWidth="1"/>
    <col min="10005" max="10005" width="9.5703125" customWidth="1"/>
    <col min="10006" max="10006" width="13" customWidth="1"/>
    <col min="10007" max="10007" width="10.5703125" customWidth="1"/>
    <col min="10008" max="10008" width="10.7109375" customWidth="1"/>
    <col min="10009" max="10009" width="11.7109375" customWidth="1"/>
    <col min="10010" max="10010" width="14.28515625" customWidth="1"/>
    <col min="10011" max="10011" width="12.7109375" customWidth="1"/>
    <col min="10255" max="10255" width="6" customWidth="1"/>
    <col min="10256" max="10256" width="17.28515625" customWidth="1"/>
    <col min="10257" max="10257" width="10.28515625" customWidth="1"/>
    <col min="10258" max="10258" width="11.140625" customWidth="1"/>
    <col min="10259" max="10259" width="15" customWidth="1"/>
    <col min="10260" max="10260" width="8.28515625" customWidth="1"/>
    <col min="10261" max="10261" width="9.5703125" customWidth="1"/>
    <col min="10262" max="10262" width="13" customWidth="1"/>
    <col min="10263" max="10263" width="10.5703125" customWidth="1"/>
    <col min="10264" max="10264" width="10.7109375" customWidth="1"/>
    <col min="10265" max="10265" width="11.7109375" customWidth="1"/>
    <col min="10266" max="10266" width="14.28515625" customWidth="1"/>
    <col min="10267" max="10267" width="12.7109375" customWidth="1"/>
    <col min="10511" max="10511" width="6" customWidth="1"/>
    <col min="10512" max="10512" width="17.28515625" customWidth="1"/>
    <col min="10513" max="10513" width="10.28515625" customWidth="1"/>
    <col min="10514" max="10514" width="11.140625" customWidth="1"/>
    <col min="10515" max="10515" width="15" customWidth="1"/>
    <col min="10516" max="10516" width="8.28515625" customWidth="1"/>
    <col min="10517" max="10517" width="9.5703125" customWidth="1"/>
    <col min="10518" max="10518" width="13" customWidth="1"/>
    <col min="10519" max="10519" width="10.5703125" customWidth="1"/>
    <col min="10520" max="10520" width="10.7109375" customWidth="1"/>
    <col min="10521" max="10521" width="11.7109375" customWidth="1"/>
    <col min="10522" max="10522" width="14.28515625" customWidth="1"/>
    <col min="10523" max="10523" width="12.7109375" customWidth="1"/>
    <col min="10767" max="10767" width="6" customWidth="1"/>
    <col min="10768" max="10768" width="17.28515625" customWidth="1"/>
    <col min="10769" max="10769" width="10.28515625" customWidth="1"/>
    <col min="10770" max="10770" width="11.140625" customWidth="1"/>
    <col min="10771" max="10771" width="15" customWidth="1"/>
    <col min="10772" max="10772" width="8.28515625" customWidth="1"/>
    <col min="10773" max="10773" width="9.5703125" customWidth="1"/>
    <col min="10774" max="10774" width="13" customWidth="1"/>
    <col min="10775" max="10775" width="10.5703125" customWidth="1"/>
    <col min="10776" max="10776" width="10.7109375" customWidth="1"/>
    <col min="10777" max="10777" width="11.7109375" customWidth="1"/>
    <col min="10778" max="10778" width="14.28515625" customWidth="1"/>
    <col min="10779" max="10779" width="12.7109375" customWidth="1"/>
    <col min="11023" max="11023" width="6" customWidth="1"/>
    <col min="11024" max="11024" width="17.28515625" customWidth="1"/>
    <col min="11025" max="11025" width="10.28515625" customWidth="1"/>
    <col min="11026" max="11026" width="11.140625" customWidth="1"/>
    <col min="11027" max="11027" width="15" customWidth="1"/>
    <col min="11028" max="11028" width="8.28515625" customWidth="1"/>
    <col min="11029" max="11029" width="9.5703125" customWidth="1"/>
    <col min="11030" max="11030" width="13" customWidth="1"/>
    <col min="11031" max="11031" width="10.5703125" customWidth="1"/>
    <col min="11032" max="11032" width="10.7109375" customWidth="1"/>
    <col min="11033" max="11033" width="11.7109375" customWidth="1"/>
    <col min="11034" max="11034" width="14.28515625" customWidth="1"/>
    <col min="11035" max="11035" width="12.7109375" customWidth="1"/>
    <col min="11279" max="11279" width="6" customWidth="1"/>
    <col min="11280" max="11280" width="17.28515625" customWidth="1"/>
    <col min="11281" max="11281" width="10.28515625" customWidth="1"/>
    <col min="11282" max="11282" width="11.140625" customWidth="1"/>
    <col min="11283" max="11283" width="15" customWidth="1"/>
    <col min="11284" max="11284" width="8.28515625" customWidth="1"/>
    <col min="11285" max="11285" width="9.5703125" customWidth="1"/>
    <col min="11286" max="11286" width="13" customWidth="1"/>
    <col min="11287" max="11287" width="10.5703125" customWidth="1"/>
    <col min="11288" max="11288" width="10.7109375" customWidth="1"/>
    <col min="11289" max="11289" width="11.7109375" customWidth="1"/>
    <col min="11290" max="11290" width="14.28515625" customWidth="1"/>
    <col min="11291" max="11291" width="12.7109375" customWidth="1"/>
    <col min="11535" max="11535" width="6" customWidth="1"/>
    <col min="11536" max="11536" width="17.28515625" customWidth="1"/>
    <col min="11537" max="11537" width="10.28515625" customWidth="1"/>
    <col min="11538" max="11538" width="11.140625" customWidth="1"/>
    <col min="11539" max="11539" width="15" customWidth="1"/>
    <col min="11540" max="11540" width="8.28515625" customWidth="1"/>
    <col min="11541" max="11541" width="9.5703125" customWidth="1"/>
    <col min="11542" max="11542" width="13" customWidth="1"/>
    <col min="11543" max="11543" width="10.5703125" customWidth="1"/>
    <col min="11544" max="11544" width="10.7109375" customWidth="1"/>
    <col min="11545" max="11545" width="11.7109375" customWidth="1"/>
    <col min="11546" max="11546" width="14.28515625" customWidth="1"/>
    <col min="11547" max="11547" width="12.7109375" customWidth="1"/>
    <col min="11791" max="11791" width="6" customWidth="1"/>
    <col min="11792" max="11792" width="17.28515625" customWidth="1"/>
    <col min="11793" max="11793" width="10.28515625" customWidth="1"/>
    <col min="11794" max="11794" width="11.140625" customWidth="1"/>
    <col min="11795" max="11795" width="15" customWidth="1"/>
    <col min="11796" max="11796" width="8.28515625" customWidth="1"/>
    <col min="11797" max="11797" width="9.5703125" customWidth="1"/>
    <col min="11798" max="11798" width="13" customWidth="1"/>
    <col min="11799" max="11799" width="10.5703125" customWidth="1"/>
    <col min="11800" max="11800" width="10.7109375" customWidth="1"/>
    <col min="11801" max="11801" width="11.7109375" customWidth="1"/>
    <col min="11802" max="11802" width="14.28515625" customWidth="1"/>
    <col min="11803" max="11803" width="12.7109375" customWidth="1"/>
    <col min="12047" max="12047" width="6" customWidth="1"/>
    <col min="12048" max="12048" width="17.28515625" customWidth="1"/>
    <col min="12049" max="12049" width="10.28515625" customWidth="1"/>
    <col min="12050" max="12050" width="11.140625" customWidth="1"/>
    <col min="12051" max="12051" width="15" customWidth="1"/>
    <col min="12052" max="12052" width="8.28515625" customWidth="1"/>
    <col min="12053" max="12053" width="9.5703125" customWidth="1"/>
    <col min="12054" max="12054" width="13" customWidth="1"/>
    <col min="12055" max="12055" width="10.5703125" customWidth="1"/>
    <col min="12056" max="12056" width="10.7109375" customWidth="1"/>
    <col min="12057" max="12057" width="11.7109375" customWidth="1"/>
    <col min="12058" max="12058" width="14.28515625" customWidth="1"/>
    <col min="12059" max="12059" width="12.7109375" customWidth="1"/>
    <col min="12303" max="12303" width="6" customWidth="1"/>
    <col min="12304" max="12304" width="17.28515625" customWidth="1"/>
    <col min="12305" max="12305" width="10.28515625" customWidth="1"/>
    <col min="12306" max="12306" width="11.140625" customWidth="1"/>
    <col min="12307" max="12307" width="15" customWidth="1"/>
    <col min="12308" max="12308" width="8.28515625" customWidth="1"/>
    <col min="12309" max="12309" width="9.5703125" customWidth="1"/>
    <col min="12310" max="12310" width="13" customWidth="1"/>
    <col min="12311" max="12311" width="10.5703125" customWidth="1"/>
    <col min="12312" max="12312" width="10.7109375" customWidth="1"/>
    <col min="12313" max="12313" width="11.7109375" customWidth="1"/>
    <col min="12314" max="12314" width="14.28515625" customWidth="1"/>
    <col min="12315" max="12315" width="12.7109375" customWidth="1"/>
    <col min="12559" max="12559" width="6" customWidth="1"/>
    <col min="12560" max="12560" width="17.28515625" customWidth="1"/>
    <col min="12561" max="12561" width="10.28515625" customWidth="1"/>
    <col min="12562" max="12562" width="11.140625" customWidth="1"/>
    <col min="12563" max="12563" width="15" customWidth="1"/>
    <col min="12564" max="12564" width="8.28515625" customWidth="1"/>
    <col min="12565" max="12565" width="9.5703125" customWidth="1"/>
    <col min="12566" max="12566" width="13" customWidth="1"/>
    <col min="12567" max="12567" width="10.5703125" customWidth="1"/>
    <col min="12568" max="12568" width="10.7109375" customWidth="1"/>
    <col min="12569" max="12569" width="11.7109375" customWidth="1"/>
    <col min="12570" max="12570" width="14.28515625" customWidth="1"/>
    <col min="12571" max="12571" width="12.7109375" customWidth="1"/>
    <col min="12815" max="12815" width="6" customWidth="1"/>
    <col min="12816" max="12816" width="17.28515625" customWidth="1"/>
    <col min="12817" max="12817" width="10.28515625" customWidth="1"/>
    <col min="12818" max="12818" width="11.140625" customWidth="1"/>
    <col min="12819" max="12819" width="15" customWidth="1"/>
    <col min="12820" max="12820" width="8.28515625" customWidth="1"/>
    <col min="12821" max="12821" width="9.5703125" customWidth="1"/>
    <col min="12822" max="12822" width="13" customWidth="1"/>
    <col min="12823" max="12823" width="10.5703125" customWidth="1"/>
    <col min="12824" max="12824" width="10.7109375" customWidth="1"/>
    <col min="12825" max="12825" width="11.7109375" customWidth="1"/>
    <col min="12826" max="12826" width="14.28515625" customWidth="1"/>
    <col min="12827" max="12827" width="12.7109375" customWidth="1"/>
    <col min="13071" max="13071" width="6" customWidth="1"/>
    <col min="13072" max="13072" width="17.28515625" customWidth="1"/>
    <col min="13073" max="13073" width="10.28515625" customWidth="1"/>
    <col min="13074" max="13074" width="11.140625" customWidth="1"/>
    <col min="13075" max="13075" width="15" customWidth="1"/>
    <col min="13076" max="13076" width="8.28515625" customWidth="1"/>
    <col min="13077" max="13077" width="9.5703125" customWidth="1"/>
    <col min="13078" max="13078" width="13" customWidth="1"/>
    <col min="13079" max="13079" width="10.5703125" customWidth="1"/>
    <col min="13080" max="13080" width="10.7109375" customWidth="1"/>
    <col min="13081" max="13081" width="11.7109375" customWidth="1"/>
    <col min="13082" max="13082" width="14.28515625" customWidth="1"/>
    <col min="13083" max="13083" width="12.7109375" customWidth="1"/>
    <col min="13327" max="13327" width="6" customWidth="1"/>
    <col min="13328" max="13328" width="17.28515625" customWidth="1"/>
    <col min="13329" max="13329" width="10.28515625" customWidth="1"/>
    <col min="13330" max="13330" width="11.140625" customWidth="1"/>
    <col min="13331" max="13331" width="15" customWidth="1"/>
    <col min="13332" max="13332" width="8.28515625" customWidth="1"/>
    <col min="13333" max="13333" width="9.5703125" customWidth="1"/>
    <col min="13334" max="13334" width="13" customWidth="1"/>
    <col min="13335" max="13335" width="10.5703125" customWidth="1"/>
    <col min="13336" max="13336" width="10.7109375" customWidth="1"/>
    <col min="13337" max="13337" width="11.7109375" customWidth="1"/>
    <col min="13338" max="13338" width="14.28515625" customWidth="1"/>
    <col min="13339" max="13339" width="12.7109375" customWidth="1"/>
    <col min="13583" max="13583" width="6" customWidth="1"/>
    <col min="13584" max="13584" width="17.28515625" customWidth="1"/>
    <col min="13585" max="13585" width="10.28515625" customWidth="1"/>
    <col min="13586" max="13586" width="11.140625" customWidth="1"/>
    <col min="13587" max="13587" width="15" customWidth="1"/>
    <col min="13588" max="13588" width="8.28515625" customWidth="1"/>
    <col min="13589" max="13589" width="9.5703125" customWidth="1"/>
    <col min="13590" max="13590" width="13" customWidth="1"/>
    <col min="13591" max="13591" width="10.5703125" customWidth="1"/>
    <col min="13592" max="13592" width="10.7109375" customWidth="1"/>
    <col min="13593" max="13593" width="11.7109375" customWidth="1"/>
    <col min="13594" max="13594" width="14.28515625" customWidth="1"/>
    <col min="13595" max="13595" width="12.7109375" customWidth="1"/>
    <col min="13839" max="13839" width="6" customWidth="1"/>
    <col min="13840" max="13840" width="17.28515625" customWidth="1"/>
    <col min="13841" max="13841" width="10.28515625" customWidth="1"/>
    <col min="13842" max="13842" width="11.140625" customWidth="1"/>
    <col min="13843" max="13843" width="15" customWidth="1"/>
    <col min="13844" max="13844" width="8.28515625" customWidth="1"/>
    <col min="13845" max="13845" width="9.5703125" customWidth="1"/>
    <col min="13846" max="13846" width="13" customWidth="1"/>
    <col min="13847" max="13847" width="10.5703125" customWidth="1"/>
    <col min="13848" max="13848" width="10.7109375" customWidth="1"/>
    <col min="13849" max="13849" width="11.7109375" customWidth="1"/>
    <col min="13850" max="13850" width="14.28515625" customWidth="1"/>
    <col min="13851" max="13851" width="12.7109375" customWidth="1"/>
    <col min="14095" max="14095" width="6" customWidth="1"/>
    <col min="14096" max="14096" width="17.28515625" customWidth="1"/>
    <col min="14097" max="14097" width="10.28515625" customWidth="1"/>
    <col min="14098" max="14098" width="11.140625" customWidth="1"/>
    <col min="14099" max="14099" width="15" customWidth="1"/>
    <col min="14100" max="14100" width="8.28515625" customWidth="1"/>
    <col min="14101" max="14101" width="9.5703125" customWidth="1"/>
    <col min="14102" max="14102" width="13" customWidth="1"/>
    <col min="14103" max="14103" width="10.5703125" customWidth="1"/>
    <col min="14104" max="14104" width="10.7109375" customWidth="1"/>
    <col min="14105" max="14105" width="11.7109375" customWidth="1"/>
    <col min="14106" max="14106" width="14.28515625" customWidth="1"/>
    <col min="14107" max="14107" width="12.7109375" customWidth="1"/>
    <col min="14351" max="14351" width="6" customWidth="1"/>
    <col min="14352" max="14352" width="17.28515625" customWidth="1"/>
    <col min="14353" max="14353" width="10.28515625" customWidth="1"/>
    <col min="14354" max="14354" width="11.140625" customWidth="1"/>
    <col min="14355" max="14355" width="15" customWidth="1"/>
    <col min="14356" max="14356" width="8.28515625" customWidth="1"/>
    <col min="14357" max="14357" width="9.5703125" customWidth="1"/>
    <col min="14358" max="14358" width="13" customWidth="1"/>
    <col min="14359" max="14359" width="10.5703125" customWidth="1"/>
    <col min="14360" max="14360" width="10.7109375" customWidth="1"/>
    <col min="14361" max="14361" width="11.7109375" customWidth="1"/>
    <col min="14362" max="14362" width="14.28515625" customWidth="1"/>
    <col min="14363" max="14363" width="12.7109375" customWidth="1"/>
    <col min="14607" max="14607" width="6" customWidth="1"/>
    <col min="14608" max="14608" width="17.28515625" customWidth="1"/>
    <col min="14609" max="14609" width="10.28515625" customWidth="1"/>
    <col min="14610" max="14610" width="11.140625" customWidth="1"/>
    <col min="14611" max="14611" width="15" customWidth="1"/>
    <col min="14612" max="14612" width="8.28515625" customWidth="1"/>
    <col min="14613" max="14613" width="9.5703125" customWidth="1"/>
    <col min="14614" max="14614" width="13" customWidth="1"/>
    <col min="14615" max="14615" width="10.5703125" customWidth="1"/>
    <col min="14616" max="14616" width="10.7109375" customWidth="1"/>
    <col min="14617" max="14617" width="11.7109375" customWidth="1"/>
    <col min="14618" max="14618" width="14.28515625" customWidth="1"/>
    <col min="14619" max="14619" width="12.7109375" customWidth="1"/>
    <col min="14863" max="14863" width="6" customWidth="1"/>
    <col min="14864" max="14864" width="17.28515625" customWidth="1"/>
    <col min="14865" max="14865" width="10.28515625" customWidth="1"/>
    <col min="14866" max="14866" width="11.140625" customWidth="1"/>
    <col min="14867" max="14867" width="15" customWidth="1"/>
    <col min="14868" max="14868" width="8.28515625" customWidth="1"/>
    <col min="14869" max="14869" width="9.5703125" customWidth="1"/>
    <col min="14870" max="14870" width="13" customWidth="1"/>
    <col min="14871" max="14871" width="10.5703125" customWidth="1"/>
    <col min="14872" max="14872" width="10.7109375" customWidth="1"/>
    <col min="14873" max="14873" width="11.7109375" customWidth="1"/>
    <col min="14874" max="14874" width="14.28515625" customWidth="1"/>
    <col min="14875" max="14875" width="12.7109375" customWidth="1"/>
    <col min="15119" max="15119" width="6" customWidth="1"/>
    <col min="15120" max="15120" width="17.28515625" customWidth="1"/>
    <col min="15121" max="15121" width="10.28515625" customWidth="1"/>
    <col min="15122" max="15122" width="11.140625" customWidth="1"/>
    <col min="15123" max="15123" width="15" customWidth="1"/>
    <col min="15124" max="15124" width="8.28515625" customWidth="1"/>
    <col min="15125" max="15125" width="9.5703125" customWidth="1"/>
    <col min="15126" max="15126" width="13" customWidth="1"/>
    <col min="15127" max="15127" width="10.5703125" customWidth="1"/>
    <col min="15128" max="15128" width="10.7109375" customWidth="1"/>
    <col min="15129" max="15129" width="11.7109375" customWidth="1"/>
    <col min="15130" max="15130" width="14.28515625" customWidth="1"/>
    <col min="15131" max="15131" width="12.7109375" customWidth="1"/>
    <col min="15375" max="15375" width="6" customWidth="1"/>
    <col min="15376" max="15376" width="17.28515625" customWidth="1"/>
    <col min="15377" max="15377" width="10.28515625" customWidth="1"/>
    <col min="15378" max="15378" width="11.140625" customWidth="1"/>
    <col min="15379" max="15379" width="15" customWidth="1"/>
    <col min="15380" max="15380" width="8.28515625" customWidth="1"/>
    <col min="15381" max="15381" width="9.5703125" customWidth="1"/>
    <col min="15382" max="15382" width="13" customWidth="1"/>
    <col min="15383" max="15383" width="10.5703125" customWidth="1"/>
    <col min="15384" max="15384" width="10.7109375" customWidth="1"/>
    <col min="15385" max="15385" width="11.7109375" customWidth="1"/>
    <col min="15386" max="15386" width="14.28515625" customWidth="1"/>
    <col min="15387" max="15387" width="12.7109375" customWidth="1"/>
    <col min="15631" max="15631" width="6" customWidth="1"/>
    <col min="15632" max="15632" width="17.28515625" customWidth="1"/>
    <col min="15633" max="15633" width="10.28515625" customWidth="1"/>
    <col min="15634" max="15634" width="11.140625" customWidth="1"/>
    <col min="15635" max="15635" width="15" customWidth="1"/>
    <col min="15636" max="15636" width="8.28515625" customWidth="1"/>
    <col min="15637" max="15637" width="9.5703125" customWidth="1"/>
    <col min="15638" max="15638" width="13" customWidth="1"/>
    <col min="15639" max="15639" width="10.5703125" customWidth="1"/>
    <col min="15640" max="15640" width="10.7109375" customWidth="1"/>
    <col min="15641" max="15641" width="11.7109375" customWidth="1"/>
    <col min="15642" max="15642" width="14.28515625" customWidth="1"/>
    <col min="15643" max="15643" width="12.7109375" customWidth="1"/>
    <col min="15887" max="15887" width="6" customWidth="1"/>
    <col min="15888" max="15888" width="17.28515625" customWidth="1"/>
    <col min="15889" max="15889" width="10.28515625" customWidth="1"/>
    <col min="15890" max="15890" width="11.140625" customWidth="1"/>
    <col min="15891" max="15891" width="15" customWidth="1"/>
    <col min="15892" max="15892" width="8.28515625" customWidth="1"/>
    <col min="15893" max="15893" width="9.5703125" customWidth="1"/>
    <col min="15894" max="15894" width="13" customWidth="1"/>
    <col min="15895" max="15895" width="10.5703125" customWidth="1"/>
    <col min="15896" max="15896" width="10.7109375" customWidth="1"/>
    <col min="15897" max="15897" width="11.7109375" customWidth="1"/>
    <col min="15898" max="15898" width="14.28515625" customWidth="1"/>
    <col min="15899" max="15899" width="12.7109375" customWidth="1"/>
    <col min="16143" max="16143" width="6" customWidth="1"/>
    <col min="16144" max="16144" width="17.28515625" customWidth="1"/>
    <col min="16145" max="16145" width="10.28515625" customWidth="1"/>
    <col min="16146" max="16146" width="11.140625" customWidth="1"/>
    <col min="16147" max="16147" width="15" customWidth="1"/>
    <col min="16148" max="16148" width="8.28515625" customWidth="1"/>
    <col min="16149" max="16149" width="9.5703125" customWidth="1"/>
    <col min="16150" max="16150" width="13" customWidth="1"/>
    <col min="16151" max="16151" width="10.5703125" customWidth="1"/>
    <col min="16152" max="16152" width="10.7109375" customWidth="1"/>
    <col min="16153" max="16153" width="11.7109375" customWidth="1"/>
    <col min="16154" max="16154" width="14.28515625" customWidth="1"/>
    <col min="16155" max="16155" width="12.7109375" customWidth="1"/>
  </cols>
  <sheetData>
    <row r="1" spans="1:30" s="27" customFormat="1" ht="21" customHeight="1">
      <c r="A1" s="842" t="s">
        <v>0</v>
      </c>
      <c r="B1" s="842"/>
      <c r="C1" s="842"/>
      <c r="D1" s="842"/>
      <c r="E1" s="842"/>
      <c r="F1" s="842"/>
      <c r="G1" s="842"/>
      <c r="K1" s="842" t="s">
        <v>1</v>
      </c>
      <c r="L1" s="842"/>
      <c r="M1" s="842"/>
      <c r="N1" s="842"/>
      <c r="O1" s="842"/>
      <c r="P1" s="842"/>
      <c r="Q1" s="842"/>
      <c r="R1" s="842"/>
      <c r="S1" s="842"/>
      <c r="T1" s="842"/>
      <c r="U1" s="842"/>
      <c r="V1" s="842"/>
      <c r="W1" s="842"/>
      <c r="X1" s="842"/>
      <c r="Y1" s="842"/>
      <c r="Z1" s="842"/>
      <c r="AA1" s="842"/>
    </row>
    <row r="2" spans="1:30" s="27" customFormat="1" ht="19.5" customHeight="1">
      <c r="A2" s="843" t="s">
        <v>1678</v>
      </c>
      <c r="B2" s="843"/>
      <c r="C2" s="843"/>
      <c r="D2" s="843"/>
      <c r="E2" s="843"/>
      <c r="F2" s="843"/>
      <c r="G2" s="843"/>
      <c r="K2" s="844" t="s">
        <v>2</v>
      </c>
      <c r="L2" s="844"/>
      <c r="M2" s="844"/>
      <c r="N2" s="844"/>
      <c r="O2" s="844"/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844"/>
    </row>
    <row r="3" spans="1:30" s="27" customFormat="1" ht="21.75" customHeight="1">
      <c r="A3" s="845" t="s">
        <v>1895</v>
      </c>
      <c r="B3" s="845"/>
      <c r="C3" s="845"/>
      <c r="D3" s="845"/>
      <c r="E3" s="845"/>
      <c r="F3" s="845"/>
      <c r="G3" s="845"/>
      <c r="K3" s="791" t="s">
        <v>3</v>
      </c>
      <c r="L3" s="791"/>
      <c r="M3" s="791"/>
      <c r="N3" s="791"/>
      <c r="O3" s="791"/>
      <c r="P3" s="791"/>
      <c r="Q3" s="791"/>
      <c r="R3" s="791"/>
      <c r="S3" s="791"/>
      <c r="T3" s="791"/>
      <c r="U3" s="791"/>
      <c r="V3" s="791"/>
      <c r="W3" s="791"/>
      <c r="X3" s="791"/>
      <c r="Y3" s="791"/>
      <c r="Z3" s="791"/>
      <c r="AA3" s="791"/>
    </row>
    <row r="4" spans="1:30" s="27" customFormat="1" ht="18.75" customHeight="1">
      <c r="A4" s="846" t="s">
        <v>1892</v>
      </c>
      <c r="B4" s="846"/>
      <c r="C4" s="846"/>
      <c r="D4" s="846"/>
      <c r="E4" s="846"/>
      <c r="F4" s="846"/>
      <c r="G4" s="846"/>
      <c r="K4" s="847" t="s">
        <v>4</v>
      </c>
      <c r="L4" s="847"/>
      <c r="M4" s="847"/>
      <c r="N4" s="847"/>
      <c r="O4" s="847"/>
      <c r="P4" s="847"/>
      <c r="Q4" s="847"/>
      <c r="R4" s="847"/>
      <c r="S4" s="847"/>
      <c r="T4" s="847"/>
      <c r="U4" s="847"/>
      <c r="V4" s="847"/>
      <c r="W4" s="847"/>
      <c r="X4" s="847"/>
      <c r="Y4" s="847"/>
      <c r="Z4" s="847"/>
      <c r="AA4" s="847"/>
    </row>
    <row r="5" spans="1:30" ht="9" customHeight="1"/>
    <row r="6" spans="1:30" s="35" customFormat="1" ht="21.75" customHeight="1">
      <c r="A6" s="848" t="s">
        <v>2131</v>
      </c>
      <c r="B6" s="848"/>
      <c r="C6" s="848"/>
      <c r="D6" s="848"/>
      <c r="E6" s="848"/>
      <c r="F6" s="848"/>
      <c r="G6" s="848"/>
      <c r="H6" s="848"/>
      <c r="I6" s="848"/>
      <c r="J6" s="848"/>
      <c r="K6" s="848"/>
      <c r="L6" s="848"/>
      <c r="M6" s="848"/>
      <c r="N6" s="848"/>
      <c r="O6" s="848"/>
      <c r="P6" s="848"/>
      <c r="Q6" s="848"/>
      <c r="R6" s="848"/>
      <c r="S6" s="848"/>
      <c r="T6" s="848"/>
      <c r="U6" s="848"/>
      <c r="V6" s="848"/>
      <c r="W6" s="848"/>
      <c r="X6" s="848"/>
      <c r="Y6" s="848"/>
      <c r="Z6" s="848"/>
      <c r="AA6" s="848"/>
    </row>
    <row r="7" spans="1:30" s="35" customFormat="1" ht="20.25" customHeight="1">
      <c r="A7" s="786" t="s">
        <v>2134</v>
      </c>
      <c r="B7" s="786"/>
      <c r="C7" s="786"/>
      <c r="D7" s="786"/>
      <c r="E7" s="777"/>
      <c r="F7" s="777"/>
      <c r="G7" s="777"/>
      <c r="H7" s="777"/>
      <c r="I7" s="777"/>
      <c r="J7" s="777"/>
      <c r="K7" s="777"/>
      <c r="L7" s="777"/>
      <c r="M7" s="777"/>
      <c r="N7" s="777"/>
      <c r="O7" s="777"/>
      <c r="P7" s="777"/>
      <c r="Q7" s="777"/>
      <c r="R7" s="777"/>
      <c r="S7" s="777"/>
      <c r="T7" s="777"/>
      <c r="U7" s="777"/>
      <c r="V7" s="777"/>
      <c r="W7" s="777"/>
      <c r="X7" s="777"/>
      <c r="Y7" s="777"/>
      <c r="Z7" s="777"/>
      <c r="AA7" s="777"/>
    </row>
    <row r="8" spans="1:30" s="35" customFormat="1" ht="10.5" customHeight="1">
      <c r="A8" s="777"/>
      <c r="B8" s="777"/>
      <c r="C8" s="777"/>
      <c r="D8" s="777"/>
      <c r="E8" s="777"/>
      <c r="F8" s="777"/>
      <c r="G8" s="777"/>
      <c r="H8" s="777"/>
      <c r="I8" s="777"/>
      <c r="J8" s="777"/>
      <c r="K8" s="777"/>
      <c r="L8" s="777"/>
      <c r="M8" s="777"/>
      <c r="N8" s="777"/>
      <c r="O8" s="777"/>
      <c r="P8" s="777"/>
      <c r="Q8" s="777"/>
      <c r="R8" s="777"/>
      <c r="S8" s="777"/>
      <c r="T8" s="777"/>
      <c r="U8" s="777"/>
      <c r="V8" s="777"/>
      <c r="W8" s="777"/>
      <c r="X8" s="777"/>
      <c r="Y8" s="777"/>
      <c r="Z8" s="777"/>
      <c r="AA8" s="777"/>
    </row>
    <row r="9" spans="1:30" s="35" customFormat="1" ht="20.25" customHeight="1" thickBot="1">
      <c r="Z9" s="841" t="s">
        <v>385</v>
      </c>
      <c r="AA9" s="841"/>
    </row>
    <row r="10" spans="1:30" s="35" customFormat="1" ht="38.25" customHeight="1" thickTop="1">
      <c r="A10" s="853" t="s">
        <v>376</v>
      </c>
      <c r="B10" s="851" t="s">
        <v>1554</v>
      </c>
      <c r="C10" s="856" t="s">
        <v>944</v>
      </c>
      <c r="D10" s="851" t="s">
        <v>386</v>
      </c>
      <c r="E10" s="858" t="s">
        <v>386</v>
      </c>
      <c r="F10" s="851" t="s">
        <v>1020</v>
      </c>
      <c r="G10" s="863" t="s">
        <v>921</v>
      </c>
      <c r="H10" s="864"/>
      <c r="I10" s="579" t="s">
        <v>237</v>
      </c>
      <c r="J10" s="851" t="s">
        <v>387</v>
      </c>
      <c r="K10" s="851" t="s">
        <v>388</v>
      </c>
      <c r="L10" s="580"/>
      <c r="M10" s="580"/>
      <c r="N10" s="865" t="s">
        <v>389</v>
      </c>
      <c r="O10" s="866"/>
      <c r="P10" s="867"/>
      <c r="Q10" s="849" t="s">
        <v>922</v>
      </c>
      <c r="R10" s="850"/>
      <c r="S10" s="851" t="s">
        <v>928</v>
      </c>
      <c r="T10" s="581"/>
      <c r="U10" s="581"/>
      <c r="V10" s="868" t="s">
        <v>923</v>
      </c>
      <c r="W10" s="849" t="s">
        <v>924</v>
      </c>
      <c r="X10" s="850"/>
      <c r="Y10" s="851" t="s">
        <v>390</v>
      </c>
      <c r="Z10" s="851" t="s">
        <v>391</v>
      </c>
      <c r="AA10" s="871" t="s">
        <v>392</v>
      </c>
    </row>
    <row r="11" spans="1:30" s="35" customFormat="1" ht="98.25" customHeight="1">
      <c r="A11" s="854"/>
      <c r="B11" s="855"/>
      <c r="C11" s="857"/>
      <c r="D11" s="852"/>
      <c r="E11" s="859"/>
      <c r="F11" s="855"/>
      <c r="G11" s="42" t="s">
        <v>919</v>
      </c>
      <c r="H11" s="42" t="s">
        <v>920</v>
      </c>
      <c r="I11" s="84" t="s">
        <v>47</v>
      </c>
      <c r="J11" s="852"/>
      <c r="K11" s="852"/>
      <c r="L11" s="582"/>
      <c r="M11" s="582"/>
      <c r="N11" s="582" t="s">
        <v>393</v>
      </c>
      <c r="O11" s="582" t="s">
        <v>394</v>
      </c>
      <c r="P11" s="583" t="s">
        <v>246</v>
      </c>
      <c r="Q11" s="42" t="s">
        <v>919</v>
      </c>
      <c r="R11" s="42" t="s">
        <v>920</v>
      </c>
      <c r="S11" s="852"/>
      <c r="T11" s="583"/>
      <c r="U11" s="583"/>
      <c r="V11" s="869"/>
      <c r="W11" s="584" t="s">
        <v>925</v>
      </c>
      <c r="X11" s="585" t="s">
        <v>926</v>
      </c>
      <c r="Y11" s="870"/>
      <c r="Z11" s="852"/>
      <c r="AA11" s="872"/>
    </row>
    <row r="12" spans="1:30" s="81" customFormat="1" ht="15.75">
      <c r="A12" s="39" t="s">
        <v>247</v>
      </c>
      <c r="B12" s="852"/>
      <c r="C12" s="586"/>
      <c r="D12" s="587" t="s">
        <v>248</v>
      </c>
      <c r="E12" s="40" t="s">
        <v>1555</v>
      </c>
      <c r="F12" s="588">
        <v>1</v>
      </c>
      <c r="G12" s="282">
        <v>2</v>
      </c>
      <c r="H12" s="282" t="s">
        <v>249</v>
      </c>
      <c r="I12" s="282">
        <v>4</v>
      </c>
      <c r="J12" s="282">
        <v>5</v>
      </c>
      <c r="K12" s="282" t="s">
        <v>250</v>
      </c>
      <c r="L12" s="282"/>
      <c r="M12" s="282"/>
      <c r="N12" s="283">
        <v>7</v>
      </c>
      <c r="O12" s="283">
        <v>8</v>
      </c>
      <c r="P12" s="283">
        <v>9</v>
      </c>
      <c r="Q12" s="588">
        <v>2</v>
      </c>
      <c r="R12" s="283" t="s">
        <v>1556</v>
      </c>
      <c r="S12" s="283">
        <v>6</v>
      </c>
      <c r="T12" s="283"/>
      <c r="U12" s="283"/>
      <c r="V12" s="283" t="s">
        <v>1557</v>
      </c>
      <c r="W12" s="283">
        <v>7</v>
      </c>
      <c r="X12" s="589">
        <v>5</v>
      </c>
      <c r="Y12" s="283" t="s">
        <v>1558</v>
      </c>
      <c r="Z12" s="282" t="s">
        <v>1559</v>
      </c>
      <c r="AA12" s="284">
        <v>8</v>
      </c>
    </row>
    <row r="13" spans="1:30" s="81" customFormat="1" ht="15.75">
      <c r="A13" s="590"/>
      <c r="B13" s="591"/>
      <c r="C13" s="591"/>
      <c r="D13" s="591"/>
      <c r="E13" s="40"/>
      <c r="F13" s="282"/>
      <c r="G13" s="282"/>
      <c r="H13" s="282"/>
      <c r="I13" s="282"/>
      <c r="J13" s="282"/>
      <c r="K13" s="282"/>
      <c r="L13" s="592"/>
      <c r="M13" s="592"/>
      <c r="N13" s="593"/>
      <c r="O13" s="283"/>
      <c r="P13" s="283"/>
      <c r="Q13" s="283"/>
      <c r="R13" s="283"/>
      <c r="S13" s="283"/>
      <c r="T13" s="283"/>
      <c r="U13" s="283"/>
      <c r="V13" s="283"/>
      <c r="W13" s="283"/>
      <c r="X13" s="589"/>
      <c r="Y13" s="283"/>
      <c r="Z13" s="282"/>
      <c r="AA13" s="284"/>
    </row>
    <row r="14" spans="1:30" s="98" customFormat="1" ht="26.25" customHeight="1">
      <c r="A14" s="638">
        <v>1</v>
      </c>
      <c r="B14" s="639">
        <f>'KL VCKD chung'!B15</f>
        <v>1</v>
      </c>
      <c r="C14" s="640">
        <v>0</v>
      </c>
      <c r="D14" s="641" t="str">
        <f>'KL VCKD chung'!E15</f>
        <v>ទៀង ទី</v>
      </c>
      <c r="E14" s="642" t="str">
        <f>'KL VCKD chung'!F15</f>
        <v>TEANG TY</v>
      </c>
      <c r="F14" s="643">
        <v>31947</v>
      </c>
      <c r="G14" s="644" t="e">
        <f>#REF!</f>
        <v>#REF!</v>
      </c>
      <c r="H14" s="645" t="e">
        <f>ROUND(F14*G14,-2)</f>
        <v>#REF!</v>
      </c>
      <c r="I14" s="646">
        <v>0</v>
      </c>
      <c r="J14" s="645">
        <v>0</v>
      </c>
      <c r="K14" s="645" t="e">
        <f>J14+H14</f>
        <v>#REF!</v>
      </c>
      <c r="L14" s="647"/>
      <c r="M14" s="647"/>
      <c r="N14" s="648"/>
      <c r="O14" s="649" t="e">
        <f>ROUND(IF(K14&lt;=1200000,0,IF(AND((K14-#REF!)&gt;1200000,(K14-#REF!)&lt;=2000000),(K14-#REF!)*5%-60000,IF(AND((K14-#REF!)&gt;2000000,(K14-#REF!)&lt;=8500000),(K14-#REF!)*10%-160000))),2)</f>
        <v>#REF!</v>
      </c>
      <c r="P14" s="650"/>
      <c r="Q14" s="651">
        <f>'KL VCKD chung'!Q15</f>
        <v>10.797000000000001</v>
      </c>
      <c r="R14" s="650">
        <f>ROUND(F14*Q14,0)</f>
        <v>344932</v>
      </c>
      <c r="S14" s="650"/>
      <c r="T14" s="650" t="e">
        <f>H14+R14</f>
        <v>#REF!</v>
      </c>
      <c r="U14" s="650" t="e">
        <f>H14+S14</f>
        <v>#REF!</v>
      </c>
      <c r="V14" s="650">
        <f>R14</f>
        <v>344932</v>
      </c>
      <c r="W14" s="650">
        <f t="shared" ref="W14:W77" si="0">R14</f>
        <v>344932</v>
      </c>
      <c r="X14" s="652">
        <f>ROUND(IF(V14&lt;=1500000,0,IF(AND((V14)&gt;1500000,(V14)&lt;=2000000),(V14)*5%-75000,IF(AND((V14)&gt;2000000,(V14)&lt;=8500000),(V14)*10%-175000))),0)</f>
        <v>0</v>
      </c>
      <c r="Y14" s="653">
        <f>X14</f>
        <v>0</v>
      </c>
      <c r="Z14" s="654">
        <f>V14-X14</f>
        <v>344932</v>
      </c>
      <c r="AA14" s="655"/>
      <c r="AB14" s="656">
        <v>31947</v>
      </c>
      <c r="AC14" s="657">
        <f>Z14/AB14</f>
        <v>10.797007543744327</v>
      </c>
      <c r="AD14" s="658">
        <f>AC14*AB14</f>
        <v>344932</v>
      </c>
    </row>
    <row r="15" spans="1:30" s="98" customFormat="1" ht="26.25" customHeight="1">
      <c r="A15" s="638">
        <v>2</v>
      </c>
      <c r="B15" s="639">
        <f>'KL VCKD chung'!B16</f>
        <v>2</v>
      </c>
      <c r="C15" s="640">
        <v>0</v>
      </c>
      <c r="D15" s="641" t="str">
        <f>'KL VCKD chung'!E16</f>
        <v>រ៉ោន បូ រ៉ី</v>
      </c>
      <c r="E15" s="642" t="str">
        <f>'KL VCKD chung'!F16</f>
        <v>RORN BOREY</v>
      </c>
      <c r="F15" s="643">
        <v>31947</v>
      </c>
      <c r="G15" s="644" t="e">
        <f>#REF!</f>
        <v>#REF!</v>
      </c>
      <c r="H15" s="645" t="e">
        <f t="shared" ref="H15:H78" si="1">ROUND(F15*G15,-2)</f>
        <v>#REF!</v>
      </c>
      <c r="I15" s="646"/>
      <c r="J15" s="645">
        <v>0</v>
      </c>
      <c r="K15" s="645" t="e">
        <f t="shared" ref="K15:K78" si="2">J15+H15</f>
        <v>#REF!</v>
      </c>
      <c r="L15" s="647"/>
      <c r="M15" s="647"/>
      <c r="N15" s="648"/>
      <c r="O15" s="649" t="e">
        <f>ROUND(IF(K15&lt;=1200000,0,IF(AND((K15-#REF!)&gt;1200000,(K15-#REF!)&lt;=2000000),(K15-#REF!)*5%-60000,IF(AND((K15-#REF!)&gt;2000000,(K15-#REF!)&lt;=8500000),(K15-#REF!)*10%-160000))),2)</f>
        <v>#REF!</v>
      </c>
      <c r="P15" s="650"/>
      <c r="Q15" s="651">
        <f>'KL VCKD chung'!Q16</f>
        <v>16.387999999999998</v>
      </c>
      <c r="R15" s="650">
        <f t="shared" ref="R15:R78" si="3">ROUND(F15*Q15,0)</f>
        <v>523547</v>
      </c>
      <c r="S15" s="650"/>
      <c r="T15" s="650" t="e">
        <f t="shared" ref="T15:T78" si="4">H15+R15</f>
        <v>#REF!</v>
      </c>
      <c r="U15" s="650" t="e">
        <f t="shared" ref="U15:U78" si="5">H15+S15</f>
        <v>#REF!</v>
      </c>
      <c r="V15" s="650">
        <f t="shared" ref="V15:V78" si="6">R15</f>
        <v>523547</v>
      </c>
      <c r="W15" s="650">
        <f t="shared" si="0"/>
        <v>523547</v>
      </c>
      <c r="X15" s="652">
        <f t="shared" ref="X15:X78" si="7">ROUND(IF(V15&lt;=1500000,0,IF(AND((V15)&gt;1500000,(V15)&lt;=2000000),(V15)*5%-75000,IF(AND((V15)&gt;2000000,(V15)&lt;=8500000),(V15)*10%-175000))),0)</f>
        <v>0</v>
      </c>
      <c r="Y15" s="653">
        <f t="shared" ref="Y15:Y78" si="8">X15</f>
        <v>0</v>
      </c>
      <c r="Z15" s="654">
        <f t="shared" ref="Z15:Z78" si="9">V15-X15</f>
        <v>523547</v>
      </c>
      <c r="AA15" s="655"/>
      <c r="AB15" s="656">
        <v>31947</v>
      </c>
      <c r="AC15" s="657">
        <f t="shared" ref="AC15:AC78" si="10">Z15/AB15</f>
        <v>16.387986352396155</v>
      </c>
      <c r="AD15" s="658">
        <f t="shared" ref="AD15:AD78" si="11">AC15*AB15</f>
        <v>523546.99999999994</v>
      </c>
    </row>
    <row r="16" spans="1:30" s="98" customFormat="1" ht="26.25" customHeight="1">
      <c r="A16" s="638">
        <v>3</v>
      </c>
      <c r="B16" s="639">
        <f>'KL VCKD chung'!B17</f>
        <v>3</v>
      </c>
      <c r="C16" s="640">
        <v>0</v>
      </c>
      <c r="D16" s="641" t="str">
        <f>'KL VCKD chung'!E17</f>
        <v>រ៉ន សុវឿង</v>
      </c>
      <c r="E16" s="642" t="str">
        <f>'KL VCKD chung'!F17</f>
        <v>RORN SOVOEUNG</v>
      </c>
      <c r="F16" s="643">
        <v>31947</v>
      </c>
      <c r="G16" s="644" t="e">
        <f>#REF!</f>
        <v>#REF!</v>
      </c>
      <c r="H16" s="645" t="e">
        <f t="shared" si="1"/>
        <v>#REF!</v>
      </c>
      <c r="I16" s="646"/>
      <c r="J16" s="645">
        <v>0</v>
      </c>
      <c r="K16" s="645" t="e">
        <f t="shared" si="2"/>
        <v>#REF!</v>
      </c>
      <c r="L16" s="647"/>
      <c r="M16" s="647"/>
      <c r="N16" s="648"/>
      <c r="O16" s="649" t="e">
        <f>ROUND(IF(K16&lt;=1200000,0,IF(AND((K16-#REF!)&gt;1200000,(K16-#REF!)&lt;=2000000),(K16-#REF!)*5%-60000,IF(AND((K16-#REF!)&gt;2000000,(K16-#REF!)&lt;=8500000),(K16-#REF!)*10%-160000))),2)</f>
        <v>#REF!</v>
      </c>
      <c r="P16" s="650"/>
      <c r="Q16" s="651">
        <f>'KL VCKD chung'!Q17</f>
        <v>16.917999999999999</v>
      </c>
      <c r="R16" s="650">
        <f t="shared" si="3"/>
        <v>540479</v>
      </c>
      <c r="S16" s="650"/>
      <c r="T16" s="650" t="e">
        <f t="shared" si="4"/>
        <v>#REF!</v>
      </c>
      <c r="U16" s="650" t="e">
        <f t="shared" si="5"/>
        <v>#REF!</v>
      </c>
      <c r="V16" s="650">
        <f t="shared" si="6"/>
        <v>540479</v>
      </c>
      <c r="W16" s="650">
        <f t="shared" si="0"/>
        <v>540479</v>
      </c>
      <c r="X16" s="652">
        <f t="shared" si="7"/>
        <v>0</v>
      </c>
      <c r="Y16" s="653">
        <f t="shared" si="8"/>
        <v>0</v>
      </c>
      <c r="Z16" s="654">
        <f t="shared" si="9"/>
        <v>540479</v>
      </c>
      <c r="AA16" s="659"/>
      <c r="AB16" s="656">
        <v>31947</v>
      </c>
      <c r="AC16" s="657">
        <f t="shared" si="10"/>
        <v>16.917989169562087</v>
      </c>
      <c r="AD16" s="658">
        <f t="shared" si="11"/>
        <v>540479</v>
      </c>
    </row>
    <row r="17" spans="1:30" s="98" customFormat="1" ht="26.25" customHeight="1">
      <c r="A17" s="638">
        <v>4</v>
      </c>
      <c r="B17" s="639">
        <f>'KL VCKD chung'!B18</f>
        <v>4</v>
      </c>
      <c r="C17" s="640">
        <v>0</v>
      </c>
      <c r="D17" s="641" t="str">
        <f>'KL VCKD chung'!E18</f>
        <v>ចាន ជឿន</v>
      </c>
      <c r="E17" s="642" t="str">
        <f>'KL VCKD chung'!F18</f>
        <v xml:space="preserve">CHAN CHHOEUN </v>
      </c>
      <c r="F17" s="643">
        <v>31947</v>
      </c>
      <c r="G17" s="644" t="e">
        <f>#REF!</f>
        <v>#REF!</v>
      </c>
      <c r="H17" s="645" t="e">
        <f t="shared" si="1"/>
        <v>#REF!</v>
      </c>
      <c r="I17" s="646"/>
      <c r="J17" s="645">
        <v>0</v>
      </c>
      <c r="K17" s="645" t="e">
        <f t="shared" si="2"/>
        <v>#REF!</v>
      </c>
      <c r="L17" s="647"/>
      <c r="M17" s="647"/>
      <c r="N17" s="648"/>
      <c r="O17" s="649" t="e">
        <f>ROUND(IF(K17&lt;=1200000,0,IF(AND((K17-#REF!)&gt;1200000,(K17-#REF!)&lt;=2000000),(K17-#REF!)*5%-60000,IF(AND((K17-#REF!)&gt;2000000,(K17-#REF!)&lt;=8500000),(K17-#REF!)*10%-160000))),2)</f>
        <v>#REF!</v>
      </c>
      <c r="P17" s="650"/>
      <c r="Q17" s="651">
        <f>'KL VCKD chung'!Q18</f>
        <v>14.962</v>
      </c>
      <c r="R17" s="650">
        <f t="shared" si="3"/>
        <v>477991</v>
      </c>
      <c r="S17" s="650"/>
      <c r="T17" s="650" t="e">
        <f t="shared" si="4"/>
        <v>#REF!</v>
      </c>
      <c r="U17" s="650" t="e">
        <f t="shared" si="5"/>
        <v>#REF!</v>
      </c>
      <c r="V17" s="650">
        <f t="shared" si="6"/>
        <v>477991</v>
      </c>
      <c r="W17" s="650">
        <f t="shared" si="0"/>
        <v>477991</v>
      </c>
      <c r="X17" s="652">
        <f t="shared" si="7"/>
        <v>0</v>
      </c>
      <c r="Y17" s="653">
        <f t="shared" si="8"/>
        <v>0</v>
      </c>
      <c r="Z17" s="654">
        <f t="shared" si="9"/>
        <v>477991</v>
      </c>
      <c r="AA17" s="659"/>
      <c r="AB17" s="656">
        <v>31947</v>
      </c>
      <c r="AC17" s="657">
        <f t="shared" si="10"/>
        <v>14.961999561774189</v>
      </c>
      <c r="AD17" s="658">
        <f t="shared" si="11"/>
        <v>477991</v>
      </c>
    </row>
    <row r="18" spans="1:30" s="98" customFormat="1" ht="26.25" customHeight="1">
      <c r="A18" s="638">
        <v>5</v>
      </c>
      <c r="B18" s="639">
        <f>'KL VCKD chung'!B19</f>
        <v>5</v>
      </c>
      <c r="C18" s="640">
        <v>0</v>
      </c>
      <c r="D18" s="641" t="str">
        <f>'KL VCKD chung'!E19</f>
        <v>ជឿន ចាយ</v>
      </c>
      <c r="E18" s="642" t="str">
        <f>'KL VCKD chung'!F19</f>
        <v>CHOEUN CHAY</v>
      </c>
      <c r="F18" s="643">
        <v>31947</v>
      </c>
      <c r="G18" s="644" t="e">
        <f>#REF!</f>
        <v>#REF!</v>
      </c>
      <c r="H18" s="645" t="e">
        <f t="shared" si="1"/>
        <v>#REF!</v>
      </c>
      <c r="I18" s="646"/>
      <c r="J18" s="645">
        <v>0</v>
      </c>
      <c r="K18" s="645" t="e">
        <f t="shared" si="2"/>
        <v>#REF!</v>
      </c>
      <c r="L18" s="647"/>
      <c r="M18" s="647"/>
      <c r="N18" s="648"/>
      <c r="O18" s="649" t="e">
        <f>ROUND(IF(K18&lt;=1200000,0,IF(AND((K18-#REF!)&gt;1200000,(K18-#REF!)&lt;=2000000),(K18-#REF!)*5%-60000,IF(AND((K18-#REF!)&gt;2000000,(K18-#REF!)&lt;=8500000),(K18-#REF!)*10%-160000))),2)</f>
        <v>#REF!</v>
      </c>
      <c r="P18" s="650"/>
      <c r="Q18" s="651">
        <f>'KL VCKD chung'!Q19</f>
        <v>16.860999999999997</v>
      </c>
      <c r="R18" s="650">
        <f t="shared" si="3"/>
        <v>538658</v>
      </c>
      <c r="S18" s="650"/>
      <c r="T18" s="650" t="e">
        <f t="shared" si="4"/>
        <v>#REF!</v>
      </c>
      <c r="U18" s="650" t="e">
        <f t="shared" si="5"/>
        <v>#REF!</v>
      </c>
      <c r="V18" s="650">
        <f t="shared" si="6"/>
        <v>538658</v>
      </c>
      <c r="W18" s="650">
        <f t="shared" si="0"/>
        <v>538658</v>
      </c>
      <c r="X18" s="652">
        <f t="shared" si="7"/>
        <v>0</v>
      </c>
      <c r="Y18" s="653">
        <f t="shared" si="8"/>
        <v>0</v>
      </c>
      <c r="Z18" s="654">
        <f t="shared" si="9"/>
        <v>538658</v>
      </c>
      <c r="AA18" s="659"/>
      <c r="AB18" s="656">
        <v>31947</v>
      </c>
      <c r="AC18" s="657">
        <f t="shared" si="10"/>
        <v>16.860988512223368</v>
      </c>
      <c r="AD18" s="658">
        <f t="shared" si="11"/>
        <v>538658</v>
      </c>
    </row>
    <row r="19" spans="1:30" s="81" customFormat="1" ht="26.25" customHeight="1">
      <c r="A19" s="638">
        <v>6</v>
      </c>
      <c r="B19" s="639">
        <f>'KL VCKD chung'!B20</f>
        <v>6</v>
      </c>
      <c r="C19" s="640">
        <v>0</v>
      </c>
      <c r="D19" s="641" t="str">
        <f>'KL VCKD chung'!E20</f>
        <v>ពឿន ប៉ុន</v>
      </c>
      <c r="E19" s="642" t="str">
        <f>'KL VCKD chung'!F20</f>
        <v>POEUN PON</v>
      </c>
      <c r="F19" s="643">
        <v>31947</v>
      </c>
      <c r="G19" s="644" t="e">
        <f>#REF!</f>
        <v>#REF!</v>
      </c>
      <c r="H19" s="645" t="e">
        <f t="shared" si="1"/>
        <v>#REF!</v>
      </c>
      <c r="I19" s="646">
        <v>0</v>
      </c>
      <c r="J19" s="645">
        <v>0</v>
      </c>
      <c r="K19" s="645" t="e">
        <f t="shared" si="2"/>
        <v>#REF!</v>
      </c>
      <c r="L19" s="647"/>
      <c r="M19" s="647"/>
      <c r="N19" s="648"/>
      <c r="O19" s="649" t="e">
        <f>ROUND(IF(K19&lt;=1200000,0,IF(AND((K19-#REF!)&gt;1200000,(K19-#REF!)&lt;=2000000),(K19-#REF!)*5%-60000,IF(AND((K19-#REF!)&gt;2000000,(K19-#REF!)&lt;=8500000),(K19-#REF!)*10%-160000))),2)</f>
        <v>#REF!</v>
      </c>
      <c r="P19" s="650" t="e">
        <f>IF(K19&lt;=200000,1600,IF(AND(K19&gt;200000,K19&lt;=250000),1800,IF(AND(K19&gt;250000,K19&lt;=300000),2200,IF(AND(K19&gt;300000,K19&lt;=350000),2600,IF(AND(K19&gt;350000,K19&lt;=400000),3000,IF(AND(K19&gt;400000,K19&lt;=450000),3400,IF(AND(K19&gt;450000,K19&lt;=500000),3800,IF(AND(K19&gt;500000,K19&lt;=550000),4200,IF(AND(K19&gt;550000,K19&lt;=600000),4600,IF(AND(K19&gt;600000,K19&lt;=650000),5000,IF(AND(K19&gt;650000,K19&lt;=700000),5400,IF(AND(K19&gt;700000,K19&lt;=750000),5800,IF(AND(K19&gt;750000,K19&lt;=800000),6200,IF(AND(K19&gt;800000,K19&lt;=850000),6600,IF(AND(K19&gt;850000,K19&lt;=900000),7000,IF(AND(K19&gt;900000,K19&lt;=950000),7400,IF(AND(K19&gt;950000,K19&lt;=1000000),7800,IF(K19&gt;1000000,8000))))))))))))))))))</f>
        <v>#REF!</v>
      </c>
      <c r="Q19" s="651">
        <f>'KL VCKD chung'!Q20</f>
        <v>14.286</v>
      </c>
      <c r="R19" s="650">
        <f t="shared" si="3"/>
        <v>456395</v>
      </c>
      <c r="S19" s="650"/>
      <c r="T19" s="650" t="e">
        <f t="shared" si="4"/>
        <v>#REF!</v>
      </c>
      <c r="U19" s="650" t="e">
        <f t="shared" si="5"/>
        <v>#REF!</v>
      </c>
      <c r="V19" s="650">
        <f t="shared" si="6"/>
        <v>456395</v>
      </c>
      <c r="W19" s="650">
        <f t="shared" si="0"/>
        <v>456395</v>
      </c>
      <c r="X19" s="652">
        <f t="shared" si="7"/>
        <v>0</v>
      </c>
      <c r="Y19" s="653">
        <f t="shared" si="8"/>
        <v>0</v>
      </c>
      <c r="Z19" s="654">
        <f t="shared" si="9"/>
        <v>456395</v>
      </c>
      <c r="AA19" s="660"/>
      <c r="AB19" s="656">
        <v>31947</v>
      </c>
      <c r="AC19" s="657">
        <f t="shared" si="10"/>
        <v>14.286004945691301</v>
      </c>
      <c r="AD19" s="658">
        <f t="shared" si="11"/>
        <v>456395</v>
      </c>
    </row>
    <row r="20" spans="1:30" s="81" customFormat="1" ht="26.25" customHeight="1">
      <c r="A20" s="638">
        <v>7</v>
      </c>
      <c r="B20" s="639">
        <f>'KL VCKD chung'!B21</f>
        <v>7</v>
      </c>
      <c r="C20" s="640">
        <v>0</v>
      </c>
      <c r="D20" s="641" t="str">
        <f>'KL VCKD chung'!E21</f>
        <v>ឡាញ់ ខ្មៅ</v>
      </c>
      <c r="E20" s="642" t="str">
        <f>'KL VCKD chung'!F21</f>
        <v>LANH KHMAO</v>
      </c>
      <c r="F20" s="643">
        <v>31947</v>
      </c>
      <c r="G20" s="644" t="e">
        <f>#REF!</f>
        <v>#REF!</v>
      </c>
      <c r="H20" s="645" t="e">
        <f t="shared" si="1"/>
        <v>#REF!</v>
      </c>
      <c r="I20" s="646">
        <v>0</v>
      </c>
      <c r="J20" s="645">
        <v>0</v>
      </c>
      <c r="K20" s="645" t="e">
        <f t="shared" si="2"/>
        <v>#REF!</v>
      </c>
      <c r="L20" s="647"/>
      <c r="M20" s="647"/>
      <c r="N20" s="648"/>
      <c r="O20" s="649" t="e">
        <f>ROUND(IF(K20&lt;=1200000,0,IF(AND((K20-#REF!)&gt;1200000,(K20-#REF!)&lt;=2000000),(K20-#REF!)*5%-60000,IF(AND((K20-#REF!)&gt;2000000,(K20-#REF!)&lt;=8500000),(K20-#REF!)*10%-160000))),2)</f>
        <v>#REF!</v>
      </c>
      <c r="P20" s="650" t="e">
        <f>IF(K20&lt;=200000,1600,IF(AND(K20&gt;200000,K20&lt;=250000),1800,IF(AND(K20&gt;250000,K20&lt;=300000),2200,IF(AND(K20&gt;300000,K20&lt;=350000),2600,IF(AND(K20&gt;350000,K20&lt;=400000),3000,IF(AND(K20&gt;400000,K20&lt;=450000),3400,IF(AND(K20&gt;450000,K20&lt;=500000),3800,IF(AND(K20&gt;500000,K20&lt;=550000),4200,IF(AND(K20&gt;550000,K20&lt;=600000),4600,IF(AND(K20&gt;600000,K20&lt;=650000),5000,IF(AND(K20&gt;650000,K20&lt;=700000),5400,IF(AND(K20&gt;700000,K20&lt;=750000),5800,IF(AND(K20&gt;750000,K20&lt;=800000),6200,IF(AND(K20&gt;800000,K20&lt;=850000),6600,IF(AND(K20&gt;850000,K20&lt;=900000),7000,IF(AND(K20&gt;900000,K20&lt;=950000),7400,IF(AND(K20&gt;950000,K20&lt;=1000000),7800,IF(K20&gt;1000000,8000))))))))))))))))))</f>
        <v>#REF!</v>
      </c>
      <c r="Q20" s="651">
        <f>'KL VCKD chung'!Q21</f>
        <v>13.621999999999998</v>
      </c>
      <c r="R20" s="650">
        <f t="shared" si="3"/>
        <v>435182</v>
      </c>
      <c r="S20" s="650"/>
      <c r="T20" s="650" t="e">
        <f t="shared" si="4"/>
        <v>#REF!</v>
      </c>
      <c r="U20" s="650" t="e">
        <f t="shared" si="5"/>
        <v>#REF!</v>
      </c>
      <c r="V20" s="650">
        <f t="shared" si="6"/>
        <v>435182</v>
      </c>
      <c r="W20" s="650">
        <f t="shared" si="0"/>
        <v>435182</v>
      </c>
      <c r="X20" s="652">
        <f t="shared" si="7"/>
        <v>0</v>
      </c>
      <c r="Y20" s="653">
        <f t="shared" si="8"/>
        <v>0</v>
      </c>
      <c r="Z20" s="654">
        <f t="shared" si="9"/>
        <v>435182</v>
      </c>
      <c r="AA20" s="660"/>
      <c r="AB20" s="656">
        <v>31947</v>
      </c>
      <c r="AC20" s="657">
        <f t="shared" si="10"/>
        <v>13.621998935737315</v>
      </c>
      <c r="AD20" s="658">
        <f t="shared" si="11"/>
        <v>435182</v>
      </c>
    </row>
    <row r="21" spans="1:30" s="81" customFormat="1" ht="26.25" customHeight="1">
      <c r="A21" s="638">
        <v>8</v>
      </c>
      <c r="B21" s="639">
        <f>'KL VCKD chung'!B22</f>
        <v>8</v>
      </c>
      <c r="C21" s="640">
        <v>0</v>
      </c>
      <c r="D21" s="641" t="str">
        <f>'KL VCKD chung'!E22</f>
        <v>ញិន ស៊ាងឡូត</v>
      </c>
      <c r="E21" s="642" t="str">
        <f>'KL VCKD chung'!F22</f>
        <v>GNIN SEANG LOTH</v>
      </c>
      <c r="F21" s="643">
        <v>31947</v>
      </c>
      <c r="G21" s="644" t="e">
        <f>#REF!</f>
        <v>#REF!</v>
      </c>
      <c r="H21" s="645" t="e">
        <f t="shared" si="1"/>
        <v>#REF!</v>
      </c>
      <c r="I21" s="646">
        <v>0</v>
      </c>
      <c r="J21" s="645">
        <v>0</v>
      </c>
      <c r="K21" s="645" t="e">
        <f t="shared" si="2"/>
        <v>#REF!</v>
      </c>
      <c r="L21" s="647"/>
      <c r="M21" s="647"/>
      <c r="N21" s="648"/>
      <c r="O21" s="649" t="e">
        <f>ROUND(IF(K21&lt;=1200000,0,IF(AND((K21-#REF!)&gt;1200000,(K21-#REF!)&lt;=2000000),(K21-#REF!)*5%-60000,IF(AND((K21-#REF!)&gt;2000000,(K21-#REF!)&lt;=8500000),(K21-#REF!)*10%-160000))),2)</f>
        <v>#REF!</v>
      </c>
      <c r="P21" s="650" t="e">
        <f>IF(K21&lt;=200000,1600,IF(AND(K21&gt;200000,K21&lt;=250000),1800,IF(AND(K21&gt;250000,K21&lt;=300000),2200,IF(AND(K21&gt;300000,K21&lt;=350000),2600,IF(AND(K21&gt;350000,K21&lt;=400000),3000,IF(AND(K21&gt;400000,K21&lt;=450000),3400,IF(AND(K21&gt;450000,K21&lt;=500000),3800,IF(AND(K21&gt;500000,K21&lt;=550000),4200,IF(AND(K21&gt;550000,K21&lt;=600000),4600,IF(AND(K21&gt;600000,K21&lt;=650000),5000,IF(AND(K21&gt;650000,K21&lt;=700000),5400,IF(AND(K21&gt;700000,K21&lt;=750000),5800,IF(AND(K21&gt;750000,K21&lt;=800000),6200,IF(AND(K21&gt;800000,K21&lt;=850000),6600,IF(AND(K21&gt;850000,K21&lt;=900000),7000,IF(AND(K21&gt;900000,K21&lt;=950000),7400,IF(AND(K21&gt;950000,K21&lt;=1000000),7800,IF(K21&gt;1000000,8000))))))))))))))))))</f>
        <v>#REF!</v>
      </c>
      <c r="Q21" s="651">
        <f>'KL VCKD chung'!Q22</f>
        <v>16.382999999999999</v>
      </c>
      <c r="R21" s="650">
        <f t="shared" si="3"/>
        <v>523388</v>
      </c>
      <c r="S21" s="650"/>
      <c r="T21" s="650" t="e">
        <f t="shared" si="4"/>
        <v>#REF!</v>
      </c>
      <c r="U21" s="650" t="e">
        <f t="shared" si="5"/>
        <v>#REF!</v>
      </c>
      <c r="V21" s="650">
        <f t="shared" si="6"/>
        <v>523388</v>
      </c>
      <c r="W21" s="650">
        <f t="shared" si="0"/>
        <v>523388</v>
      </c>
      <c r="X21" s="652">
        <f t="shared" si="7"/>
        <v>0</v>
      </c>
      <c r="Y21" s="653">
        <f t="shared" si="8"/>
        <v>0</v>
      </c>
      <c r="Z21" s="654">
        <f t="shared" si="9"/>
        <v>523388</v>
      </c>
      <c r="AA21" s="660"/>
      <c r="AB21" s="656">
        <v>31947</v>
      </c>
      <c r="AC21" s="657">
        <f t="shared" si="10"/>
        <v>16.383009359251261</v>
      </c>
      <c r="AD21" s="658">
        <f t="shared" si="11"/>
        <v>523388.00000000006</v>
      </c>
    </row>
    <row r="22" spans="1:30" s="81" customFormat="1" ht="26.25" customHeight="1">
      <c r="A22" s="638">
        <v>9</v>
      </c>
      <c r="B22" s="639">
        <f>'KL VCKD chung'!B23</f>
        <v>9</v>
      </c>
      <c r="C22" s="640">
        <v>0</v>
      </c>
      <c r="D22" s="641" t="str">
        <f>'KL VCKD chung'!E23</f>
        <v>ឡាត់ ឡែម</v>
      </c>
      <c r="E22" s="642" t="str">
        <f>'KL VCKD chung'!F23</f>
        <v>LATH LEM</v>
      </c>
      <c r="F22" s="643">
        <v>31947</v>
      </c>
      <c r="G22" s="644" t="e">
        <f>#REF!</f>
        <v>#REF!</v>
      </c>
      <c r="H22" s="645" t="e">
        <f t="shared" si="1"/>
        <v>#REF!</v>
      </c>
      <c r="I22" s="646">
        <v>0</v>
      </c>
      <c r="J22" s="645">
        <v>0</v>
      </c>
      <c r="K22" s="645" t="e">
        <f t="shared" si="2"/>
        <v>#REF!</v>
      </c>
      <c r="L22" s="647"/>
      <c r="M22" s="647"/>
      <c r="N22" s="648"/>
      <c r="O22" s="649" t="e">
        <f>ROUND(IF(K22&lt;=1200000,0,IF(AND((K22-#REF!)&gt;1200000,(K22-#REF!)&lt;=2000000),(K22-#REF!)*5%-60000,IF(AND((K22-#REF!)&gt;2000000,(K22-#REF!)&lt;=8500000),(K22-#REF!)*10%-160000))),2)</f>
        <v>#REF!</v>
      </c>
      <c r="P22" s="650" t="e">
        <f>IF(K22&lt;=200000,1600,IF(AND(K22&gt;200000,K22&lt;=250000),1800,IF(AND(K22&gt;250000,K22&lt;=300000),2200,IF(AND(K22&gt;300000,K22&lt;=350000),2600,IF(AND(K22&gt;350000,K22&lt;=400000),3000,IF(AND(K22&gt;400000,K22&lt;=450000),3400,IF(AND(K22&gt;450000,K22&lt;=500000),3800,IF(AND(K22&gt;500000,K22&lt;=550000),4200,IF(AND(K22&gt;550000,K22&lt;=600000),4600,IF(AND(K22&gt;600000,K22&lt;=650000),5000,IF(AND(K22&gt;650000,K22&lt;=700000),5400,IF(AND(K22&gt;700000,K22&lt;=750000),5800,IF(AND(K22&gt;750000,K22&lt;=800000),6200,IF(AND(K22&gt;800000,K22&lt;=850000),6600,IF(AND(K22&gt;850000,K22&lt;=900000),7000,IF(AND(K22&gt;900000,K22&lt;=950000),7400,IF(AND(K22&gt;950000,K22&lt;=1000000),7800,IF(K22&gt;1000000,8000))))))))))))))))))</f>
        <v>#REF!</v>
      </c>
      <c r="Q22" s="651">
        <f>'KL VCKD chung'!Q23</f>
        <v>16.521999999999998</v>
      </c>
      <c r="R22" s="650">
        <f t="shared" si="3"/>
        <v>527828</v>
      </c>
      <c r="S22" s="650"/>
      <c r="T22" s="650" t="e">
        <f t="shared" si="4"/>
        <v>#REF!</v>
      </c>
      <c r="U22" s="650" t="e">
        <f t="shared" si="5"/>
        <v>#REF!</v>
      </c>
      <c r="V22" s="650">
        <f t="shared" si="6"/>
        <v>527828</v>
      </c>
      <c r="W22" s="650">
        <f t="shared" si="0"/>
        <v>527828</v>
      </c>
      <c r="X22" s="652">
        <f t="shared" si="7"/>
        <v>0</v>
      </c>
      <c r="Y22" s="653">
        <f t="shared" si="8"/>
        <v>0</v>
      </c>
      <c r="Z22" s="654">
        <f t="shared" si="9"/>
        <v>527828</v>
      </c>
      <c r="AA22" s="660"/>
      <c r="AB22" s="656">
        <v>31947</v>
      </c>
      <c r="AC22" s="657">
        <f t="shared" si="10"/>
        <v>16.521989545184212</v>
      </c>
      <c r="AD22" s="658">
        <f t="shared" si="11"/>
        <v>527828</v>
      </c>
    </row>
    <row r="23" spans="1:30" s="81" customFormat="1" ht="26.25" customHeight="1">
      <c r="A23" s="638">
        <v>10</v>
      </c>
      <c r="B23" s="639">
        <f>'KL VCKD chung'!B24</f>
        <v>10</v>
      </c>
      <c r="C23" s="640">
        <v>0</v>
      </c>
      <c r="D23" s="641" t="str">
        <f>'KL VCKD chung'!E24</f>
        <v>យឿន យាន់</v>
      </c>
      <c r="E23" s="642" t="str">
        <f>'KL VCKD chung'!F24</f>
        <v>YOEUN YOIN</v>
      </c>
      <c r="F23" s="643">
        <v>31947</v>
      </c>
      <c r="G23" s="644" t="e">
        <f>#REF!</f>
        <v>#REF!</v>
      </c>
      <c r="H23" s="645" t="e">
        <f t="shared" si="1"/>
        <v>#REF!</v>
      </c>
      <c r="I23" s="646"/>
      <c r="J23" s="645">
        <v>0</v>
      </c>
      <c r="K23" s="645" t="e">
        <f t="shared" si="2"/>
        <v>#REF!</v>
      </c>
      <c r="L23" s="647"/>
      <c r="M23" s="647"/>
      <c r="N23" s="648"/>
      <c r="O23" s="649" t="e">
        <f>ROUND(IF(K23&lt;=1200000,0,IF(AND((K23-#REF!)&gt;1200000,(K23-#REF!)&lt;=2000000),(K23-#REF!)*5%-60000,IF(AND((K23-#REF!)&gt;2000000,(K23-#REF!)&lt;=8500000),(K23-#REF!)*10%-160000))),2)</f>
        <v>#REF!</v>
      </c>
      <c r="P23" s="650"/>
      <c r="Q23" s="651">
        <f>'KL VCKD chung'!Q24</f>
        <v>15.536</v>
      </c>
      <c r="R23" s="650">
        <f t="shared" si="3"/>
        <v>496329</v>
      </c>
      <c r="S23" s="650"/>
      <c r="T23" s="650" t="e">
        <f t="shared" si="4"/>
        <v>#REF!</v>
      </c>
      <c r="U23" s="650" t="e">
        <f t="shared" si="5"/>
        <v>#REF!</v>
      </c>
      <c r="V23" s="650">
        <f t="shared" si="6"/>
        <v>496329</v>
      </c>
      <c r="W23" s="650">
        <f t="shared" si="0"/>
        <v>496329</v>
      </c>
      <c r="X23" s="652">
        <f t="shared" si="7"/>
        <v>0</v>
      </c>
      <c r="Y23" s="653">
        <f t="shared" si="8"/>
        <v>0</v>
      </c>
      <c r="Z23" s="654">
        <f t="shared" si="9"/>
        <v>496329</v>
      </c>
      <c r="AA23" s="660"/>
      <c r="AB23" s="656">
        <v>31947</v>
      </c>
      <c r="AC23" s="657">
        <f t="shared" si="10"/>
        <v>15.536012771152221</v>
      </c>
      <c r="AD23" s="658">
        <f t="shared" si="11"/>
        <v>496329</v>
      </c>
    </row>
    <row r="24" spans="1:30" s="81" customFormat="1" ht="26.25" customHeight="1">
      <c r="A24" s="638">
        <v>11</v>
      </c>
      <c r="B24" s="639">
        <f>'KL VCKD chung'!B25</f>
        <v>11</v>
      </c>
      <c r="C24" s="640">
        <v>0</v>
      </c>
      <c r="D24" s="641" t="str">
        <f>'KL VCKD chung'!E25</f>
        <v>ញិន​ ឡាយ</v>
      </c>
      <c r="E24" s="642" t="str">
        <f>'KL VCKD chung'!F25</f>
        <v>NHIN LAY</v>
      </c>
      <c r="F24" s="643">
        <v>31947</v>
      </c>
      <c r="G24" s="644" t="e">
        <f>#REF!</f>
        <v>#REF!</v>
      </c>
      <c r="H24" s="645" t="e">
        <f t="shared" si="1"/>
        <v>#REF!</v>
      </c>
      <c r="I24" s="646"/>
      <c r="J24" s="645">
        <v>0</v>
      </c>
      <c r="K24" s="645" t="e">
        <f t="shared" si="2"/>
        <v>#REF!</v>
      </c>
      <c r="L24" s="647"/>
      <c r="M24" s="647"/>
      <c r="N24" s="648"/>
      <c r="O24" s="649" t="e">
        <f>ROUND(IF(K24&lt;=1200000,0,IF(AND((K24-#REF!)&gt;1200000,(K24-#REF!)&lt;=2000000),(K24-#REF!)*5%-60000,IF(AND((K24-#REF!)&gt;2000000,(K24-#REF!)&lt;=8500000),(K24-#REF!)*10%-160000))),2)</f>
        <v>#REF!</v>
      </c>
      <c r="P24" s="650"/>
      <c r="Q24" s="651">
        <f>'KL VCKD chung'!Q25</f>
        <v>16.538</v>
      </c>
      <c r="R24" s="650">
        <f t="shared" si="3"/>
        <v>528339</v>
      </c>
      <c r="S24" s="650"/>
      <c r="T24" s="650" t="e">
        <f t="shared" si="4"/>
        <v>#REF!</v>
      </c>
      <c r="U24" s="650" t="e">
        <f t="shared" si="5"/>
        <v>#REF!</v>
      </c>
      <c r="V24" s="650">
        <f t="shared" si="6"/>
        <v>528339</v>
      </c>
      <c r="W24" s="650">
        <f t="shared" si="0"/>
        <v>528339</v>
      </c>
      <c r="X24" s="652">
        <f t="shared" si="7"/>
        <v>0</v>
      </c>
      <c r="Y24" s="653">
        <f t="shared" si="8"/>
        <v>0</v>
      </c>
      <c r="Z24" s="654">
        <f t="shared" si="9"/>
        <v>528339</v>
      </c>
      <c r="AA24" s="660"/>
      <c r="AB24" s="656">
        <v>31947</v>
      </c>
      <c r="AC24" s="657">
        <f t="shared" si="10"/>
        <v>16.537984787303973</v>
      </c>
      <c r="AD24" s="658">
        <f t="shared" si="11"/>
        <v>528339</v>
      </c>
    </row>
    <row r="25" spans="1:30" s="81" customFormat="1" ht="26.25" customHeight="1">
      <c r="A25" s="638">
        <v>12</v>
      </c>
      <c r="B25" s="639">
        <f>'KL VCKD chung'!B26</f>
        <v>12</v>
      </c>
      <c r="C25" s="640">
        <v>0</v>
      </c>
      <c r="D25" s="641" t="str">
        <f>'KL VCKD chung'!E26</f>
        <v>ឃាន់ យ៉េន</v>
      </c>
      <c r="E25" s="642" t="str">
        <f>'KL VCKD chung'!F26</f>
        <v>KHORN YEN</v>
      </c>
      <c r="F25" s="643">
        <v>31947</v>
      </c>
      <c r="G25" s="644" t="e">
        <f>#REF!</f>
        <v>#REF!</v>
      </c>
      <c r="H25" s="645" t="e">
        <f t="shared" si="1"/>
        <v>#REF!</v>
      </c>
      <c r="I25" s="646"/>
      <c r="J25" s="645">
        <v>0</v>
      </c>
      <c r="K25" s="645" t="e">
        <f t="shared" si="2"/>
        <v>#REF!</v>
      </c>
      <c r="L25" s="647"/>
      <c r="M25" s="647"/>
      <c r="N25" s="648"/>
      <c r="O25" s="649" t="e">
        <f>ROUND(IF(K25&lt;=1200000,0,IF(AND((K25-#REF!)&gt;1200000,(K25-#REF!)&lt;=2000000),(K25-#REF!)*5%-60000,IF(AND((K25-#REF!)&gt;2000000,(K25-#REF!)&lt;=8500000),(K25-#REF!)*10%-160000))),2)</f>
        <v>#REF!</v>
      </c>
      <c r="P25" s="650"/>
      <c r="Q25" s="651">
        <f>'KL VCKD chung'!Q26</f>
        <v>16.565999999999999</v>
      </c>
      <c r="R25" s="650">
        <f t="shared" si="3"/>
        <v>529234</v>
      </c>
      <c r="S25" s="650"/>
      <c r="T25" s="650" t="e">
        <f t="shared" si="4"/>
        <v>#REF!</v>
      </c>
      <c r="U25" s="650" t="e">
        <f t="shared" si="5"/>
        <v>#REF!</v>
      </c>
      <c r="V25" s="650">
        <f t="shared" si="6"/>
        <v>529234</v>
      </c>
      <c r="W25" s="650">
        <f t="shared" si="0"/>
        <v>529234</v>
      </c>
      <c r="X25" s="652">
        <f t="shared" si="7"/>
        <v>0</v>
      </c>
      <c r="Y25" s="653">
        <f t="shared" si="8"/>
        <v>0</v>
      </c>
      <c r="Z25" s="654">
        <f t="shared" si="9"/>
        <v>529234</v>
      </c>
      <c r="AA25" s="660"/>
      <c r="AB25" s="656">
        <v>31947</v>
      </c>
      <c r="AC25" s="657">
        <f t="shared" si="10"/>
        <v>16.565999937396313</v>
      </c>
      <c r="AD25" s="658">
        <f t="shared" si="11"/>
        <v>529234</v>
      </c>
    </row>
    <row r="26" spans="1:30" s="81" customFormat="1" ht="26.25" customHeight="1">
      <c r="A26" s="638">
        <v>13</v>
      </c>
      <c r="B26" s="639">
        <f>'KL VCKD chung'!B27</f>
        <v>13</v>
      </c>
      <c r="C26" s="640">
        <v>0</v>
      </c>
      <c r="D26" s="641" t="str">
        <f>'KL VCKD chung'!E27</f>
        <v>គុំ បុល</v>
      </c>
      <c r="E26" s="642" t="str">
        <f>'KL VCKD chung'!F27</f>
        <v>KUM BOL</v>
      </c>
      <c r="F26" s="643">
        <v>31947</v>
      </c>
      <c r="G26" s="644" t="e">
        <f>#REF!</f>
        <v>#REF!</v>
      </c>
      <c r="H26" s="645" t="e">
        <f t="shared" si="1"/>
        <v>#REF!</v>
      </c>
      <c r="I26" s="646"/>
      <c r="J26" s="645">
        <v>0</v>
      </c>
      <c r="K26" s="645" t="e">
        <f t="shared" si="2"/>
        <v>#REF!</v>
      </c>
      <c r="L26" s="647"/>
      <c r="M26" s="647"/>
      <c r="N26" s="648"/>
      <c r="O26" s="649" t="e">
        <f>ROUND(IF(K26&lt;=1200000,0,IF(AND((K26-#REF!)&gt;1200000,(K26-#REF!)&lt;=2000000),(K26-#REF!)*5%-60000,IF(AND((K26-#REF!)&gt;2000000,(K26-#REF!)&lt;=8500000),(K26-#REF!)*10%-160000))),2)</f>
        <v>#REF!</v>
      </c>
      <c r="P26" s="650"/>
      <c r="Q26" s="651">
        <f>'KL VCKD chung'!Q27</f>
        <v>16.491999999999997</v>
      </c>
      <c r="R26" s="650">
        <f t="shared" si="3"/>
        <v>526870</v>
      </c>
      <c r="S26" s="650"/>
      <c r="T26" s="650" t="e">
        <f t="shared" si="4"/>
        <v>#REF!</v>
      </c>
      <c r="U26" s="650" t="e">
        <f t="shared" si="5"/>
        <v>#REF!</v>
      </c>
      <c r="V26" s="650">
        <f t="shared" si="6"/>
        <v>526870</v>
      </c>
      <c r="W26" s="650">
        <f t="shared" si="0"/>
        <v>526870</v>
      </c>
      <c r="X26" s="652">
        <f t="shared" si="7"/>
        <v>0</v>
      </c>
      <c r="Y26" s="653">
        <f t="shared" si="8"/>
        <v>0</v>
      </c>
      <c r="Z26" s="654">
        <f t="shared" si="9"/>
        <v>526870</v>
      </c>
      <c r="AA26" s="660"/>
      <c r="AB26" s="656">
        <v>31947</v>
      </c>
      <c r="AC26" s="657">
        <f t="shared" si="10"/>
        <v>16.492002378940121</v>
      </c>
      <c r="AD26" s="658">
        <f t="shared" si="11"/>
        <v>526870</v>
      </c>
    </row>
    <row r="27" spans="1:30" s="81" customFormat="1" ht="26.25" customHeight="1">
      <c r="A27" s="638">
        <v>14</v>
      </c>
      <c r="B27" s="639">
        <f>'KL VCKD chung'!B28</f>
        <v>14</v>
      </c>
      <c r="C27" s="640">
        <v>0</v>
      </c>
      <c r="D27" s="641" t="str">
        <f>'KL VCKD chung'!E28</f>
        <v>ជិន ប៉ាក់</v>
      </c>
      <c r="E27" s="642" t="str">
        <f>'KL VCKD chung'!F28</f>
        <v>CHIN PAK</v>
      </c>
      <c r="F27" s="643">
        <v>31947</v>
      </c>
      <c r="G27" s="644" t="e">
        <f>#REF!</f>
        <v>#REF!</v>
      </c>
      <c r="H27" s="645" t="e">
        <f t="shared" si="1"/>
        <v>#REF!</v>
      </c>
      <c r="I27" s="646"/>
      <c r="J27" s="645">
        <v>0</v>
      </c>
      <c r="K27" s="645" t="e">
        <f t="shared" si="2"/>
        <v>#REF!</v>
      </c>
      <c r="L27" s="647"/>
      <c r="M27" s="647"/>
      <c r="N27" s="648"/>
      <c r="O27" s="649" t="e">
        <f>ROUND(IF(K27&lt;=1200000,0,IF(AND((K27-#REF!)&gt;1200000,(K27-#REF!)&lt;=2000000),(K27-#REF!)*5%-60000,IF(AND((K27-#REF!)&gt;2000000,(K27-#REF!)&lt;=8500000),(K27-#REF!)*10%-160000))),2)</f>
        <v>#REF!</v>
      </c>
      <c r="P27" s="650"/>
      <c r="Q27" s="651">
        <f>'KL VCKD chung'!Q28</f>
        <v>17.148999999999997</v>
      </c>
      <c r="R27" s="650">
        <f t="shared" si="3"/>
        <v>547859</v>
      </c>
      <c r="S27" s="650"/>
      <c r="T27" s="650" t="e">
        <f t="shared" si="4"/>
        <v>#REF!</v>
      </c>
      <c r="U27" s="650" t="e">
        <f t="shared" si="5"/>
        <v>#REF!</v>
      </c>
      <c r="V27" s="650">
        <f t="shared" si="6"/>
        <v>547859</v>
      </c>
      <c r="W27" s="650">
        <f t="shared" si="0"/>
        <v>547859</v>
      </c>
      <c r="X27" s="652">
        <f t="shared" si="7"/>
        <v>0</v>
      </c>
      <c r="Y27" s="653">
        <f t="shared" si="8"/>
        <v>0</v>
      </c>
      <c r="Z27" s="654">
        <f t="shared" si="9"/>
        <v>547859</v>
      </c>
      <c r="AA27" s="660"/>
      <c r="AB27" s="656">
        <v>31947</v>
      </c>
      <c r="AC27" s="657">
        <f t="shared" si="10"/>
        <v>17.148996775910103</v>
      </c>
      <c r="AD27" s="658">
        <f t="shared" si="11"/>
        <v>547859</v>
      </c>
    </row>
    <row r="28" spans="1:30" s="81" customFormat="1" ht="26.25" customHeight="1">
      <c r="A28" s="638">
        <v>15</v>
      </c>
      <c r="B28" s="639">
        <f>'KL VCKD chung'!B29</f>
        <v>15</v>
      </c>
      <c r="C28" s="640">
        <v>0</v>
      </c>
      <c r="D28" s="641" t="str">
        <f>'KL VCKD chung'!E29</f>
        <v>ផល ផាត</v>
      </c>
      <c r="E28" s="642" t="str">
        <f>'KL VCKD chung'!F29</f>
        <v>PHAL PHAT</v>
      </c>
      <c r="F28" s="643">
        <v>31947</v>
      </c>
      <c r="G28" s="644" t="e">
        <f>#REF!</f>
        <v>#REF!</v>
      </c>
      <c r="H28" s="645" t="e">
        <f t="shared" si="1"/>
        <v>#REF!</v>
      </c>
      <c r="I28" s="646"/>
      <c r="J28" s="645">
        <v>0</v>
      </c>
      <c r="K28" s="645" t="e">
        <f t="shared" si="2"/>
        <v>#REF!</v>
      </c>
      <c r="L28" s="647"/>
      <c r="M28" s="647"/>
      <c r="N28" s="648"/>
      <c r="O28" s="649" t="e">
        <f>ROUND(IF(K28&lt;=1200000,0,IF(AND((K28-#REF!)&gt;1200000,(K28-#REF!)&lt;=2000000),(K28-#REF!)*5%-60000,IF(AND((K28-#REF!)&gt;2000000,(K28-#REF!)&lt;=8500000),(K28-#REF!)*10%-160000))),2)</f>
        <v>#REF!</v>
      </c>
      <c r="P28" s="650"/>
      <c r="Q28" s="651">
        <f>'KL VCKD chung'!Q29</f>
        <v>14.148</v>
      </c>
      <c r="R28" s="650">
        <f t="shared" si="3"/>
        <v>451986</v>
      </c>
      <c r="S28" s="650"/>
      <c r="T28" s="650" t="e">
        <f t="shared" si="4"/>
        <v>#REF!</v>
      </c>
      <c r="U28" s="650" t="e">
        <f t="shared" si="5"/>
        <v>#REF!</v>
      </c>
      <c r="V28" s="650">
        <f t="shared" si="6"/>
        <v>451986</v>
      </c>
      <c r="W28" s="650">
        <f t="shared" si="0"/>
        <v>451986</v>
      </c>
      <c r="X28" s="652">
        <f t="shared" si="7"/>
        <v>0</v>
      </c>
      <c r="Y28" s="653">
        <f t="shared" si="8"/>
        <v>0</v>
      </c>
      <c r="Z28" s="654">
        <f t="shared" si="9"/>
        <v>451986</v>
      </c>
      <c r="AA28" s="660"/>
      <c r="AB28" s="656">
        <v>31947</v>
      </c>
      <c r="AC28" s="657">
        <f t="shared" si="10"/>
        <v>14.147995116912385</v>
      </c>
      <c r="AD28" s="658">
        <f t="shared" si="11"/>
        <v>451986</v>
      </c>
    </row>
    <row r="29" spans="1:30" s="81" customFormat="1" ht="26.25" customHeight="1">
      <c r="A29" s="638">
        <v>16</v>
      </c>
      <c r="B29" s="639">
        <f>'KL VCKD chung'!B30</f>
        <v>16</v>
      </c>
      <c r="C29" s="640">
        <v>0</v>
      </c>
      <c r="D29" s="641" t="str">
        <f>'KL VCKD chung'!E30</f>
        <v>យាត ធីម</v>
      </c>
      <c r="E29" s="642" t="str">
        <f>'KL VCKD chung'!F30</f>
        <v>YEAT THIM</v>
      </c>
      <c r="F29" s="643">
        <v>31947</v>
      </c>
      <c r="G29" s="644" t="e">
        <f>#REF!</f>
        <v>#REF!</v>
      </c>
      <c r="H29" s="645" t="e">
        <f t="shared" si="1"/>
        <v>#REF!</v>
      </c>
      <c r="I29" s="646"/>
      <c r="J29" s="645">
        <v>0</v>
      </c>
      <c r="K29" s="645" t="e">
        <f t="shared" si="2"/>
        <v>#REF!</v>
      </c>
      <c r="L29" s="647"/>
      <c r="M29" s="647"/>
      <c r="N29" s="648"/>
      <c r="O29" s="649" t="e">
        <f>ROUND(IF(K29&lt;=1200000,0,IF(AND((K29-#REF!)&gt;1200000,(K29-#REF!)&lt;=2000000),(K29-#REF!)*5%-60000,IF(AND((K29-#REF!)&gt;2000000,(K29-#REF!)&lt;=8500000),(K29-#REF!)*10%-160000))),2)</f>
        <v>#REF!</v>
      </c>
      <c r="P29" s="650"/>
      <c r="Q29" s="651">
        <f>'KL VCKD chung'!Q30</f>
        <v>16.613999999999997</v>
      </c>
      <c r="R29" s="650">
        <f t="shared" si="3"/>
        <v>530767</v>
      </c>
      <c r="S29" s="650"/>
      <c r="T29" s="650" t="e">
        <f t="shared" si="4"/>
        <v>#REF!</v>
      </c>
      <c r="U29" s="650" t="e">
        <f t="shared" si="5"/>
        <v>#REF!</v>
      </c>
      <c r="V29" s="650">
        <f t="shared" si="6"/>
        <v>530767</v>
      </c>
      <c r="W29" s="650">
        <f t="shared" si="0"/>
        <v>530767</v>
      </c>
      <c r="X29" s="652">
        <f t="shared" si="7"/>
        <v>0</v>
      </c>
      <c r="Y29" s="653">
        <f t="shared" si="8"/>
        <v>0</v>
      </c>
      <c r="Z29" s="654">
        <f t="shared" si="9"/>
        <v>530767</v>
      </c>
      <c r="AA29" s="660"/>
      <c r="AB29" s="656">
        <v>31947</v>
      </c>
      <c r="AC29" s="657">
        <f t="shared" si="10"/>
        <v>16.613985663755596</v>
      </c>
      <c r="AD29" s="658">
        <f t="shared" si="11"/>
        <v>530767</v>
      </c>
    </row>
    <row r="30" spans="1:30" s="81" customFormat="1" ht="26.25" customHeight="1">
      <c r="A30" s="638">
        <v>17</v>
      </c>
      <c r="B30" s="639">
        <f>'KL VCKD chung'!B31</f>
        <v>17</v>
      </c>
      <c r="C30" s="640">
        <v>0</v>
      </c>
      <c r="D30" s="641" t="str">
        <f>'KL VCKD chung'!E31</f>
        <v>ញាន សាវៀត</v>
      </c>
      <c r="E30" s="642" t="str">
        <f>'KL VCKD chung'!F31</f>
        <v>NHEAN SAVET</v>
      </c>
      <c r="F30" s="643">
        <v>31947</v>
      </c>
      <c r="G30" s="644" t="e">
        <f>#REF!</f>
        <v>#REF!</v>
      </c>
      <c r="H30" s="645" t="e">
        <f t="shared" si="1"/>
        <v>#REF!</v>
      </c>
      <c r="I30" s="646"/>
      <c r="J30" s="645">
        <v>0</v>
      </c>
      <c r="K30" s="645" t="e">
        <f t="shared" si="2"/>
        <v>#REF!</v>
      </c>
      <c r="L30" s="647"/>
      <c r="M30" s="647"/>
      <c r="N30" s="648"/>
      <c r="O30" s="649" t="e">
        <f>ROUND(IF(K30&lt;=1200000,0,IF(AND((K30-#REF!)&gt;1200000,(K30-#REF!)&lt;=2000000),(K30-#REF!)*5%-60000,IF(AND((K30-#REF!)&gt;2000000,(K30-#REF!)&lt;=8500000),(K30-#REF!)*10%-160000))),2)</f>
        <v>#REF!</v>
      </c>
      <c r="P30" s="650"/>
      <c r="Q30" s="651">
        <f>'KL VCKD chung'!Q31</f>
        <v>16.323999999999998</v>
      </c>
      <c r="R30" s="650">
        <f t="shared" si="3"/>
        <v>521503</v>
      </c>
      <c r="S30" s="650"/>
      <c r="T30" s="650" t="e">
        <f t="shared" si="4"/>
        <v>#REF!</v>
      </c>
      <c r="U30" s="650" t="e">
        <f t="shared" si="5"/>
        <v>#REF!</v>
      </c>
      <c r="V30" s="650">
        <f t="shared" si="6"/>
        <v>521503</v>
      </c>
      <c r="W30" s="650">
        <f t="shared" si="0"/>
        <v>521503</v>
      </c>
      <c r="X30" s="652">
        <f t="shared" si="7"/>
        <v>0</v>
      </c>
      <c r="Y30" s="653">
        <f t="shared" si="8"/>
        <v>0</v>
      </c>
      <c r="Z30" s="654">
        <f t="shared" si="9"/>
        <v>521503</v>
      </c>
      <c r="AA30" s="660"/>
      <c r="AB30" s="656">
        <v>31947</v>
      </c>
      <c r="AC30" s="657">
        <f t="shared" si="10"/>
        <v>16.324005383917111</v>
      </c>
      <c r="AD30" s="658">
        <f t="shared" si="11"/>
        <v>521502.99999999994</v>
      </c>
    </row>
    <row r="31" spans="1:30" s="81" customFormat="1" ht="26.25" customHeight="1">
      <c r="A31" s="638">
        <v>18</v>
      </c>
      <c r="B31" s="639">
        <f>'KL VCKD chung'!B32</f>
        <v>18</v>
      </c>
      <c r="C31" s="640">
        <v>0</v>
      </c>
      <c r="D31" s="641" t="str">
        <f>'KL VCKD chung'!E32</f>
        <v>យាត តារា</v>
      </c>
      <c r="E31" s="642" t="str">
        <f>'KL VCKD chung'!F32</f>
        <v>YEAT DARA</v>
      </c>
      <c r="F31" s="643">
        <v>31947</v>
      </c>
      <c r="G31" s="644" t="e">
        <f>#REF!</f>
        <v>#REF!</v>
      </c>
      <c r="H31" s="645" t="e">
        <f t="shared" si="1"/>
        <v>#REF!</v>
      </c>
      <c r="I31" s="646"/>
      <c r="J31" s="645">
        <v>0</v>
      </c>
      <c r="K31" s="645" t="e">
        <f t="shared" si="2"/>
        <v>#REF!</v>
      </c>
      <c r="L31" s="647"/>
      <c r="M31" s="647"/>
      <c r="N31" s="648"/>
      <c r="O31" s="649" t="e">
        <f>ROUND(IF(K31&lt;=1200000,0,IF(AND((K31-#REF!)&gt;1200000,(K31-#REF!)&lt;=2000000),(K31-#REF!)*5%-60000,IF(AND((K31-#REF!)&gt;2000000,(K31-#REF!)&lt;=8500000),(K31-#REF!)*10%-160000))),2)</f>
        <v>#REF!</v>
      </c>
      <c r="P31" s="650"/>
      <c r="Q31" s="651">
        <f>'KL VCKD chung'!Q32</f>
        <v>15.892999999999999</v>
      </c>
      <c r="R31" s="650">
        <f t="shared" si="3"/>
        <v>507734</v>
      </c>
      <c r="S31" s="650"/>
      <c r="T31" s="650" t="e">
        <f t="shared" si="4"/>
        <v>#REF!</v>
      </c>
      <c r="U31" s="650" t="e">
        <f t="shared" si="5"/>
        <v>#REF!</v>
      </c>
      <c r="V31" s="650">
        <f t="shared" si="6"/>
        <v>507734</v>
      </c>
      <c r="W31" s="650">
        <f t="shared" si="0"/>
        <v>507734</v>
      </c>
      <c r="X31" s="652">
        <f t="shared" si="7"/>
        <v>0</v>
      </c>
      <c r="Y31" s="653">
        <f t="shared" si="8"/>
        <v>0</v>
      </c>
      <c r="Z31" s="654">
        <f t="shared" si="9"/>
        <v>507734</v>
      </c>
      <c r="AA31" s="660"/>
      <c r="AB31" s="656">
        <v>31947</v>
      </c>
      <c r="AC31" s="657">
        <f t="shared" si="10"/>
        <v>15.893010298306571</v>
      </c>
      <c r="AD31" s="658">
        <f t="shared" si="11"/>
        <v>507734</v>
      </c>
    </row>
    <row r="32" spans="1:30" s="81" customFormat="1" ht="26.25" customHeight="1">
      <c r="A32" s="638">
        <v>19</v>
      </c>
      <c r="B32" s="639">
        <f>'KL VCKD chung'!B33</f>
        <v>19</v>
      </c>
      <c r="C32" s="640">
        <v>0</v>
      </c>
      <c r="D32" s="641" t="str">
        <f>'KL VCKD chung'!E33</f>
        <v>ឌុក ម៉ៅ</v>
      </c>
      <c r="E32" s="642" t="str">
        <f>'KL VCKD chung'!F33</f>
        <v>DUK MAO</v>
      </c>
      <c r="F32" s="643">
        <v>31947</v>
      </c>
      <c r="G32" s="644" t="e">
        <f>#REF!</f>
        <v>#REF!</v>
      </c>
      <c r="H32" s="645" t="e">
        <f t="shared" si="1"/>
        <v>#REF!</v>
      </c>
      <c r="I32" s="646"/>
      <c r="J32" s="645">
        <v>0</v>
      </c>
      <c r="K32" s="645" t="e">
        <f t="shared" si="2"/>
        <v>#REF!</v>
      </c>
      <c r="L32" s="647"/>
      <c r="M32" s="647"/>
      <c r="N32" s="648"/>
      <c r="O32" s="649" t="e">
        <f>ROUND(IF(K32&lt;=1200000,0,IF(AND((K32-#REF!)&gt;1200000,(K32-#REF!)&lt;=2000000),(K32-#REF!)*5%-60000,IF(AND((K32-#REF!)&gt;2000000,(K32-#REF!)&lt;=8500000),(K32-#REF!)*10%-160000))),2)</f>
        <v>#REF!</v>
      </c>
      <c r="P32" s="650"/>
      <c r="Q32" s="651">
        <f>'KL VCKD chung'!Q33</f>
        <v>18.140999999999998</v>
      </c>
      <c r="R32" s="650">
        <f t="shared" si="3"/>
        <v>579551</v>
      </c>
      <c r="S32" s="650"/>
      <c r="T32" s="650" t="e">
        <f t="shared" si="4"/>
        <v>#REF!</v>
      </c>
      <c r="U32" s="650" t="e">
        <f t="shared" si="5"/>
        <v>#REF!</v>
      </c>
      <c r="V32" s="650">
        <f t="shared" si="6"/>
        <v>579551</v>
      </c>
      <c r="W32" s="650">
        <f t="shared" si="0"/>
        <v>579551</v>
      </c>
      <c r="X32" s="652">
        <f t="shared" si="7"/>
        <v>0</v>
      </c>
      <c r="Y32" s="653">
        <f t="shared" si="8"/>
        <v>0</v>
      </c>
      <c r="Z32" s="654">
        <f t="shared" si="9"/>
        <v>579551</v>
      </c>
      <c r="AA32" s="660"/>
      <c r="AB32" s="656">
        <v>31947</v>
      </c>
      <c r="AC32" s="657">
        <f t="shared" si="10"/>
        <v>18.141014805772059</v>
      </c>
      <c r="AD32" s="658">
        <f t="shared" si="11"/>
        <v>579551</v>
      </c>
    </row>
    <row r="33" spans="1:30" s="81" customFormat="1" ht="26.25" customHeight="1">
      <c r="A33" s="638">
        <v>20</v>
      </c>
      <c r="B33" s="639">
        <f>'KL VCKD chung'!B34</f>
        <v>20</v>
      </c>
      <c r="C33" s="640">
        <v>0</v>
      </c>
      <c r="D33" s="641" t="str">
        <f>'KL VCKD chung'!E34</f>
        <v>នៅ គី</v>
      </c>
      <c r="E33" s="642" t="str">
        <f>'KL VCKD chung'!F34</f>
        <v>NOV KI</v>
      </c>
      <c r="F33" s="643">
        <v>31947</v>
      </c>
      <c r="G33" s="644" t="e">
        <f>#REF!</f>
        <v>#REF!</v>
      </c>
      <c r="H33" s="645" t="e">
        <f t="shared" si="1"/>
        <v>#REF!</v>
      </c>
      <c r="I33" s="646">
        <v>0</v>
      </c>
      <c r="J33" s="645">
        <v>0</v>
      </c>
      <c r="K33" s="645" t="e">
        <f t="shared" si="2"/>
        <v>#REF!</v>
      </c>
      <c r="L33" s="647"/>
      <c r="M33" s="647"/>
      <c r="N33" s="648"/>
      <c r="O33" s="649" t="e">
        <f>ROUND(IF(K33&lt;=1200000,0,IF(AND((K33-#REF!)&gt;1200000,(K33-#REF!)&lt;=2000000),(K33-#REF!)*5%-60000,IF(AND((K33-#REF!)&gt;2000000,(K33-#REF!)&lt;=8500000),(K33-#REF!)*10%-160000))),2)</f>
        <v>#REF!</v>
      </c>
      <c r="P33" s="650" t="e">
        <f>IF(K33&lt;=200000,1600,IF(AND(K33&gt;200000,K33&lt;=250000),1800,IF(AND(K33&gt;250000,K33&lt;=300000),2200,IF(AND(K33&gt;300000,K33&lt;=350000),2600,IF(AND(K33&gt;350000,K33&lt;=400000),3000,IF(AND(K33&gt;400000,K33&lt;=450000),3400,IF(AND(K33&gt;450000,K33&lt;=500000),3800,IF(AND(K33&gt;500000,K33&lt;=550000),4200,IF(AND(K33&gt;550000,K33&lt;=600000),4600,IF(AND(K33&gt;600000,K33&lt;=650000),5000,IF(AND(K33&gt;650000,K33&lt;=700000),5400,IF(AND(K33&gt;700000,K33&lt;=750000),5800,IF(AND(K33&gt;750000,K33&lt;=800000),6200,IF(AND(K33&gt;800000,K33&lt;=850000),6600,IF(AND(K33&gt;850000,K33&lt;=900000),7000,IF(AND(K33&gt;900000,K33&lt;=950000),7400,IF(AND(K33&gt;950000,K33&lt;=1000000),7800,IF(K33&gt;1000000,8000))))))))))))))))))</f>
        <v>#REF!</v>
      </c>
      <c r="Q33" s="651">
        <f>'KL VCKD chung'!Q34</f>
        <v>16.343999999999998</v>
      </c>
      <c r="R33" s="650">
        <f t="shared" si="3"/>
        <v>522142</v>
      </c>
      <c r="S33" s="650"/>
      <c r="T33" s="650" t="e">
        <f t="shared" si="4"/>
        <v>#REF!</v>
      </c>
      <c r="U33" s="650" t="e">
        <f t="shared" si="5"/>
        <v>#REF!</v>
      </c>
      <c r="V33" s="650">
        <f t="shared" si="6"/>
        <v>522142</v>
      </c>
      <c r="W33" s="650">
        <f t="shared" si="0"/>
        <v>522142</v>
      </c>
      <c r="X33" s="652">
        <f t="shared" si="7"/>
        <v>0</v>
      </c>
      <c r="Y33" s="653">
        <f t="shared" si="8"/>
        <v>0</v>
      </c>
      <c r="Z33" s="654">
        <f t="shared" si="9"/>
        <v>522142</v>
      </c>
      <c r="AA33" s="660"/>
      <c r="AB33" s="656">
        <v>31947</v>
      </c>
      <c r="AC33" s="657">
        <f t="shared" si="10"/>
        <v>16.344007262027734</v>
      </c>
      <c r="AD33" s="658">
        <f t="shared" si="11"/>
        <v>522142</v>
      </c>
    </row>
    <row r="34" spans="1:30" s="81" customFormat="1" ht="26.25" customHeight="1">
      <c r="A34" s="638">
        <v>21</v>
      </c>
      <c r="B34" s="639">
        <f>'KL VCKD chung'!B35</f>
        <v>21</v>
      </c>
      <c r="C34" s="640">
        <v>0</v>
      </c>
      <c r="D34" s="641" t="str">
        <f>'KL VCKD chung'!E35</f>
        <v>ឌុក ឃីម</v>
      </c>
      <c r="E34" s="642" t="str">
        <f>'KL VCKD chung'!F35</f>
        <v>DUK KHIM</v>
      </c>
      <c r="F34" s="643">
        <v>31947</v>
      </c>
      <c r="G34" s="644" t="e">
        <f>#REF!</f>
        <v>#REF!</v>
      </c>
      <c r="H34" s="645" t="e">
        <f t="shared" si="1"/>
        <v>#REF!</v>
      </c>
      <c r="I34" s="646">
        <v>0</v>
      </c>
      <c r="J34" s="645">
        <v>0</v>
      </c>
      <c r="K34" s="645" t="e">
        <f t="shared" si="2"/>
        <v>#REF!</v>
      </c>
      <c r="L34" s="647"/>
      <c r="M34" s="647"/>
      <c r="N34" s="648"/>
      <c r="O34" s="649" t="e">
        <f>ROUND(IF(K34&lt;=1200000,0,IF(AND((K34-#REF!)&gt;1200000,(K34-#REF!)&lt;=2000000),(K34-#REF!)*5%-60000,IF(AND((K34-#REF!)&gt;2000000,(K34-#REF!)&lt;=8500000),(K34-#REF!)*10%-160000))),2)</f>
        <v>#REF!</v>
      </c>
      <c r="P34" s="650" t="e">
        <f>IF(K34&lt;=200000,1600,IF(AND(K34&gt;200000,K34&lt;=250000),1800,IF(AND(K34&gt;250000,K34&lt;=300000),2200,IF(AND(K34&gt;300000,K34&lt;=350000),2600,IF(AND(K34&gt;350000,K34&lt;=400000),3000,IF(AND(K34&gt;400000,K34&lt;=450000),3400,IF(AND(K34&gt;450000,K34&lt;=500000),3800,IF(AND(K34&gt;500000,K34&lt;=550000),4200,IF(AND(K34&gt;550000,K34&lt;=600000),4600,IF(AND(K34&gt;600000,K34&lt;=650000),5000,IF(AND(K34&gt;650000,K34&lt;=700000),5400,IF(AND(K34&gt;700000,K34&lt;=750000),5800,IF(AND(K34&gt;750000,K34&lt;=800000),6200,IF(AND(K34&gt;800000,K34&lt;=850000),6600,IF(AND(K34&gt;850000,K34&lt;=900000),7000,IF(AND(K34&gt;900000,K34&lt;=950000),7400,IF(AND(K34&gt;950000,K34&lt;=1000000),7800,IF(K34&gt;1000000,8000))))))))))))))))))</f>
        <v>#REF!</v>
      </c>
      <c r="Q34" s="651">
        <f>'KL VCKD chung'!Q35</f>
        <v>15.947000000000001</v>
      </c>
      <c r="R34" s="650">
        <f t="shared" si="3"/>
        <v>509459</v>
      </c>
      <c r="S34" s="650"/>
      <c r="T34" s="650" t="e">
        <f t="shared" si="4"/>
        <v>#REF!</v>
      </c>
      <c r="U34" s="650" t="e">
        <f t="shared" si="5"/>
        <v>#REF!</v>
      </c>
      <c r="V34" s="650">
        <f t="shared" si="6"/>
        <v>509459</v>
      </c>
      <c r="W34" s="650">
        <f t="shared" si="0"/>
        <v>509459</v>
      </c>
      <c r="X34" s="652">
        <f t="shared" si="7"/>
        <v>0</v>
      </c>
      <c r="Y34" s="653">
        <f t="shared" si="8"/>
        <v>0</v>
      </c>
      <c r="Z34" s="654">
        <f t="shared" si="9"/>
        <v>509459</v>
      </c>
      <c r="AA34" s="660"/>
      <c r="AB34" s="656">
        <v>31947</v>
      </c>
      <c r="AC34" s="657">
        <f t="shared" si="10"/>
        <v>15.947005978652143</v>
      </c>
      <c r="AD34" s="658">
        <f t="shared" si="11"/>
        <v>509459</v>
      </c>
    </row>
    <row r="35" spans="1:30" s="81" customFormat="1" ht="26.25" customHeight="1">
      <c r="A35" s="638">
        <v>22</v>
      </c>
      <c r="B35" s="639">
        <f>'KL VCKD chung'!B36</f>
        <v>22</v>
      </c>
      <c r="C35" s="640">
        <v>0</v>
      </c>
      <c r="D35" s="641" t="str">
        <f>'KL VCKD chung'!E36</f>
        <v>ភឿក សុខ</v>
      </c>
      <c r="E35" s="642" t="str">
        <f>'KL VCKD chung'!F36</f>
        <v>PHOEUN SOK</v>
      </c>
      <c r="F35" s="643">
        <v>31947</v>
      </c>
      <c r="G35" s="644" t="e">
        <f>#REF!</f>
        <v>#REF!</v>
      </c>
      <c r="H35" s="645" t="e">
        <f t="shared" si="1"/>
        <v>#REF!</v>
      </c>
      <c r="I35" s="646"/>
      <c r="J35" s="645"/>
      <c r="K35" s="645" t="e">
        <f t="shared" si="2"/>
        <v>#REF!</v>
      </c>
      <c r="L35" s="647"/>
      <c r="M35" s="647"/>
      <c r="N35" s="648"/>
      <c r="O35" s="649"/>
      <c r="P35" s="650"/>
      <c r="Q35" s="651">
        <f>'KL VCKD chung'!Q36</f>
        <v>15.32</v>
      </c>
      <c r="R35" s="650">
        <f t="shared" si="3"/>
        <v>489428</v>
      </c>
      <c r="S35" s="650"/>
      <c r="T35" s="650" t="e">
        <f t="shared" si="4"/>
        <v>#REF!</v>
      </c>
      <c r="U35" s="650" t="e">
        <f t="shared" si="5"/>
        <v>#REF!</v>
      </c>
      <c r="V35" s="650">
        <f t="shared" si="6"/>
        <v>489428</v>
      </c>
      <c r="W35" s="650">
        <f t="shared" si="0"/>
        <v>489428</v>
      </c>
      <c r="X35" s="652">
        <f t="shared" si="7"/>
        <v>0</v>
      </c>
      <c r="Y35" s="653">
        <f t="shared" si="8"/>
        <v>0</v>
      </c>
      <c r="Z35" s="654">
        <f t="shared" si="9"/>
        <v>489428</v>
      </c>
      <c r="AA35" s="660"/>
      <c r="AB35" s="656">
        <v>31947</v>
      </c>
      <c r="AC35" s="657">
        <f t="shared" si="10"/>
        <v>15.319998747926252</v>
      </c>
      <c r="AD35" s="658">
        <f t="shared" si="11"/>
        <v>489428</v>
      </c>
    </row>
    <row r="36" spans="1:30" s="81" customFormat="1" ht="26.25" customHeight="1">
      <c r="A36" s="638">
        <v>23</v>
      </c>
      <c r="B36" s="639">
        <f>'KL VCKD chung'!B37</f>
        <v>23</v>
      </c>
      <c r="C36" s="640">
        <v>0</v>
      </c>
      <c r="D36" s="641" t="str">
        <f>'KL VCKD chung'!E37</f>
        <v>ភឿក ងយ</v>
      </c>
      <c r="E36" s="642" t="str">
        <f>'KL VCKD chung'!F37</f>
        <v>PHOEURK NGORY</v>
      </c>
      <c r="F36" s="643">
        <v>31947</v>
      </c>
      <c r="G36" s="644" t="e">
        <f>#REF!</f>
        <v>#REF!</v>
      </c>
      <c r="H36" s="645" t="e">
        <f t="shared" si="1"/>
        <v>#REF!</v>
      </c>
      <c r="I36" s="646"/>
      <c r="J36" s="645"/>
      <c r="K36" s="645" t="e">
        <f t="shared" si="2"/>
        <v>#REF!</v>
      </c>
      <c r="L36" s="647"/>
      <c r="M36" s="647"/>
      <c r="N36" s="648"/>
      <c r="O36" s="649"/>
      <c r="P36" s="650"/>
      <c r="Q36" s="651">
        <f>'KL VCKD chung'!Q37</f>
        <v>14.734</v>
      </c>
      <c r="R36" s="650">
        <f t="shared" si="3"/>
        <v>470707</v>
      </c>
      <c r="S36" s="650"/>
      <c r="T36" s="650" t="e">
        <f t="shared" si="4"/>
        <v>#REF!</v>
      </c>
      <c r="U36" s="650" t="e">
        <f t="shared" si="5"/>
        <v>#REF!</v>
      </c>
      <c r="V36" s="650">
        <f t="shared" si="6"/>
        <v>470707</v>
      </c>
      <c r="W36" s="650">
        <f t="shared" si="0"/>
        <v>470707</v>
      </c>
      <c r="X36" s="652">
        <f t="shared" si="7"/>
        <v>0</v>
      </c>
      <c r="Y36" s="653">
        <f t="shared" si="8"/>
        <v>0</v>
      </c>
      <c r="Z36" s="654">
        <f t="shared" si="9"/>
        <v>470707</v>
      </c>
      <c r="AA36" s="660"/>
      <c r="AB36" s="656">
        <v>31947</v>
      </c>
      <c r="AC36" s="657">
        <f t="shared" si="10"/>
        <v>14.73399693241932</v>
      </c>
      <c r="AD36" s="658">
        <f t="shared" si="11"/>
        <v>470707</v>
      </c>
    </row>
    <row r="37" spans="1:30" s="81" customFormat="1" ht="26.25" customHeight="1">
      <c r="A37" s="638">
        <v>24</v>
      </c>
      <c r="B37" s="639">
        <f>'KL VCKD chung'!B38</f>
        <v>24</v>
      </c>
      <c r="C37" s="640">
        <v>0</v>
      </c>
      <c r="D37" s="641" t="str">
        <f>'KL VCKD chung'!E38</f>
        <v>គង់ សេងឌី</v>
      </c>
      <c r="E37" s="642" t="str">
        <f>'KL VCKD chung'!F38</f>
        <v>KUNG SENGDY</v>
      </c>
      <c r="F37" s="643">
        <v>31947</v>
      </c>
      <c r="G37" s="644" t="e">
        <f>#REF!</f>
        <v>#REF!</v>
      </c>
      <c r="H37" s="645" t="e">
        <f t="shared" si="1"/>
        <v>#REF!</v>
      </c>
      <c r="I37" s="646"/>
      <c r="J37" s="645"/>
      <c r="K37" s="645" t="e">
        <f t="shared" si="2"/>
        <v>#REF!</v>
      </c>
      <c r="L37" s="647"/>
      <c r="M37" s="647"/>
      <c r="N37" s="648"/>
      <c r="O37" s="649"/>
      <c r="P37" s="650"/>
      <c r="Q37" s="651">
        <f>'KL VCKD chung'!Q38</f>
        <v>13.780999999999999</v>
      </c>
      <c r="R37" s="650">
        <f t="shared" si="3"/>
        <v>440262</v>
      </c>
      <c r="S37" s="650"/>
      <c r="T37" s="650" t="e">
        <f t="shared" si="4"/>
        <v>#REF!</v>
      </c>
      <c r="U37" s="650" t="e">
        <f t="shared" si="5"/>
        <v>#REF!</v>
      </c>
      <c r="V37" s="650">
        <f t="shared" si="6"/>
        <v>440262</v>
      </c>
      <c r="W37" s="650">
        <f t="shared" si="0"/>
        <v>440262</v>
      </c>
      <c r="X37" s="652">
        <f t="shared" si="7"/>
        <v>0</v>
      </c>
      <c r="Y37" s="653">
        <f t="shared" si="8"/>
        <v>0</v>
      </c>
      <c r="Z37" s="654">
        <f t="shared" si="9"/>
        <v>440262</v>
      </c>
      <c r="AA37" s="660"/>
      <c r="AB37" s="656">
        <v>31947</v>
      </c>
      <c r="AC37" s="657">
        <f t="shared" si="10"/>
        <v>13.781012301624566</v>
      </c>
      <c r="AD37" s="658">
        <f t="shared" si="11"/>
        <v>440262</v>
      </c>
    </row>
    <row r="38" spans="1:30" s="81" customFormat="1" ht="26.25" customHeight="1">
      <c r="A38" s="638">
        <v>25</v>
      </c>
      <c r="B38" s="639">
        <f>'KL VCKD chung'!B39</f>
        <v>25</v>
      </c>
      <c r="C38" s="640">
        <v>0</v>
      </c>
      <c r="D38" s="641" t="str">
        <f>'KL VCKD chung'!E39</f>
        <v>យាន់ សោម</v>
      </c>
      <c r="E38" s="642" t="str">
        <f>'KL VCKD chung'!F39</f>
        <v>YEANN SOAM</v>
      </c>
      <c r="F38" s="643">
        <v>31947</v>
      </c>
      <c r="G38" s="644" t="e">
        <f>#REF!</f>
        <v>#REF!</v>
      </c>
      <c r="H38" s="645" t="e">
        <f t="shared" si="1"/>
        <v>#REF!</v>
      </c>
      <c r="I38" s="646"/>
      <c r="J38" s="645"/>
      <c r="K38" s="645" t="e">
        <f t="shared" si="2"/>
        <v>#REF!</v>
      </c>
      <c r="L38" s="647"/>
      <c r="M38" s="647"/>
      <c r="N38" s="648"/>
      <c r="O38" s="649"/>
      <c r="P38" s="650"/>
      <c r="Q38" s="651">
        <f>'KL VCKD chung'!Q39</f>
        <v>18.721999999999998</v>
      </c>
      <c r="R38" s="650">
        <f t="shared" si="3"/>
        <v>598112</v>
      </c>
      <c r="S38" s="650"/>
      <c r="T38" s="650" t="e">
        <f t="shared" si="4"/>
        <v>#REF!</v>
      </c>
      <c r="U38" s="650" t="e">
        <f t="shared" si="5"/>
        <v>#REF!</v>
      </c>
      <c r="V38" s="650">
        <f t="shared" si="6"/>
        <v>598112</v>
      </c>
      <c r="W38" s="650">
        <f t="shared" si="0"/>
        <v>598112</v>
      </c>
      <c r="X38" s="652">
        <f t="shared" si="7"/>
        <v>0</v>
      </c>
      <c r="Y38" s="653">
        <f t="shared" si="8"/>
        <v>0</v>
      </c>
      <c r="Z38" s="654">
        <f t="shared" si="9"/>
        <v>598112</v>
      </c>
      <c r="AA38" s="660"/>
      <c r="AB38" s="656">
        <v>31947</v>
      </c>
      <c r="AC38" s="657">
        <f t="shared" si="10"/>
        <v>18.722008326290418</v>
      </c>
      <c r="AD38" s="658">
        <f t="shared" si="11"/>
        <v>598112</v>
      </c>
    </row>
    <row r="39" spans="1:30" s="81" customFormat="1" ht="26.25" customHeight="1">
      <c r="A39" s="638">
        <v>26</v>
      </c>
      <c r="B39" s="639">
        <f>'KL VCKD chung'!B40</f>
        <v>26</v>
      </c>
      <c r="C39" s="640">
        <v>0</v>
      </c>
      <c r="D39" s="641" t="str">
        <f>'KL VCKD chung'!E40</f>
        <v>ឆោម ជួ</v>
      </c>
      <c r="E39" s="642" t="str">
        <f>'KL VCKD chung'!F40</f>
        <v>CHAOM CHOU</v>
      </c>
      <c r="F39" s="643">
        <v>31947</v>
      </c>
      <c r="G39" s="644" t="e">
        <f>#REF!</f>
        <v>#REF!</v>
      </c>
      <c r="H39" s="645" t="e">
        <f t="shared" si="1"/>
        <v>#REF!</v>
      </c>
      <c r="I39" s="646"/>
      <c r="J39" s="645"/>
      <c r="K39" s="645" t="e">
        <f t="shared" si="2"/>
        <v>#REF!</v>
      </c>
      <c r="L39" s="647"/>
      <c r="M39" s="647"/>
      <c r="N39" s="648"/>
      <c r="O39" s="649"/>
      <c r="P39" s="650"/>
      <c r="Q39" s="651">
        <f>'KL VCKD chung'!Q40</f>
        <v>18.056999999999999</v>
      </c>
      <c r="R39" s="650">
        <f t="shared" si="3"/>
        <v>576867</v>
      </c>
      <c r="S39" s="650"/>
      <c r="T39" s="650" t="e">
        <f t="shared" si="4"/>
        <v>#REF!</v>
      </c>
      <c r="U39" s="650" t="e">
        <f t="shared" si="5"/>
        <v>#REF!</v>
      </c>
      <c r="V39" s="650">
        <f t="shared" si="6"/>
        <v>576867</v>
      </c>
      <c r="W39" s="650">
        <f t="shared" si="0"/>
        <v>576867</v>
      </c>
      <c r="X39" s="652">
        <f t="shared" si="7"/>
        <v>0</v>
      </c>
      <c r="Y39" s="653">
        <f t="shared" si="8"/>
        <v>0</v>
      </c>
      <c r="Z39" s="654">
        <f t="shared" si="9"/>
        <v>576867</v>
      </c>
      <c r="AA39" s="660"/>
      <c r="AB39" s="656">
        <v>31947</v>
      </c>
      <c r="AC39" s="657">
        <f t="shared" si="10"/>
        <v>18.057000657338719</v>
      </c>
      <c r="AD39" s="658">
        <f t="shared" si="11"/>
        <v>576867</v>
      </c>
    </row>
    <row r="40" spans="1:30" s="81" customFormat="1" ht="26.25" customHeight="1">
      <c r="A40" s="638">
        <v>27</v>
      </c>
      <c r="B40" s="639">
        <f>'KL VCKD chung'!B41</f>
        <v>27</v>
      </c>
      <c r="C40" s="640">
        <v>0</v>
      </c>
      <c r="D40" s="641" t="str">
        <f>'KL VCKD chung'!E41</f>
        <v>កាំង ខន</v>
      </c>
      <c r="E40" s="642" t="str">
        <f>'KL VCKD chung'!F41</f>
        <v>KANG KHAN</v>
      </c>
      <c r="F40" s="643">
        <v>31947</v>
      </c>
      <c r="G40" s="644" t="e">
        <f>#REF!</f>
        <v>#REF!</v>
      </c>
      <c r="H40" s="645" t="e">
        <f t="shared" si="1"/>
        <v>#REF!</v>
      </c>
      <c r="I40" s="646"/>
      <c r="J40" s="645"/>
      <c r="K40" s="645" t="e">
        <f t="shared" si="2"/>
        <v>#REF!</v>
      </c>
      <c r="L40" s="647"/>
      <c r="M40" s="647"/>
      <c r="N40" s="648"/>
      <c r="O40" s="649"/>
      <c r="P40" s="650"/>
      <c r="Q40" s="651">
        <f>'KL VCKD chung'!Q41</f>
        <v>18.663</v>
      </c>
      <c r="R40" s="650">
        <f t="shared" si="3"/>
        <v>596227</v>
      </c>
      <c r="S40" s="650"/>
      <c r="T40" s="650" t="e">
        <f t="shared" si="4"/>
        <v>#REF!</v>
      </c>
      <c r="U40" s="650" t="e">
        <f t="shared" si="5"/>
        <v>#REF!</v>
      </c>
      <c r="V40" s="650">
        <f t="shared" si="6"/>
        <v>596227</v>
      </c>
      <c r="W40" s="650">
        <f t="shared" si="0"/>
        <v>596227</v>
      </c>
      <c r="X40" s="652">
        <f t="shared" si="7"/>
        <v>0</v>
      </c>
      <c r="Y40" s="653">
        <f t="shared" si="8"/>
        <v>0</v>
      </c>
      <c r="Z40" s="654">
        <f t="shared" si="9"/>
        <v>596227</v>
      </c>
      <c r="AA40" s="660"/>
      <c r="AB40" s="656">
        <v>31947</v>
      </c>
      <c r="AC40" s="657">
        <f t="shared" si="10"/>
        <v>18.663004350956271</v>
      </c>
      <c r="AD40" s="658">
        <f t="shared" si="11"/>
        <v>596227</v>
      </c>
    </row>
    <row r="41" spans="1:30" s="81" customFormat="1" ht="26.25" customHeight="1">
      <c r="A41" s="638">
        <v>28</v>
      </c>
      <c r="B41" s="639">
        <f>'KL VCKD chung'!B42</f>
        <v>28</v>
      </c>
      <c r="C41" s="640">
        <v>0</v>
      </c>
      <c r="D41" s="641" t="str">
        <f>'KL VCKD chung'!E42</f>
        <v>ឃីម ញ៉ក់</v>
      </c>
      <c r="E41" s="642" t="str">
        <f>'KL VCKD chung'!F42</f>
        <v>KHIM NHOK</v>
      </c>
      <c r="F41" s="643">
        <v>31947</v>
      </c>
      <c r="G41" s="644" t="e">
        <f>#REF!</f>
        <v>#REF!</v>
      </c>
      <c r="H41" s="645" t="e">
        <f t="shared" si="1"/>
        <v>#REF!</v>
      </c>
      <c r="I41" s="646"/>
      <c r="J41" s="645"/>
      <c r="K41" s="645" t="e">
        <f t="shared" si="2"/>
        <v>#REF!</v>
      </c>
      <c r="L41" s="647"/>
      <c r="M41" s="647"/>
      <c r="N41" s="648"/>
      <c r="O41" s="649"/>
      <c r="P41" s="650"/>
      <c r="Q41" s="651">
        <f>'KL VCKD chung'!Q42</f>
        <v>18.149999999999999</v>
      </c>
      <c r="R41" s="650">
        <f t="shared" si="3"/>
        <v>579838</v>
      </c>
      <c r="S41" s="650"/>
      <c r="T41" s="650" t="e">
        <f t="shared" si="4"/>
        <v>#REF!</v>
      </c>
      <c r="U41" s="650" t="e">
        <f t="shared" si="5"/>
        <v>#REF!</v>
      </c>
      <c r="V41" s="650">
        <f t="shared" si="6"/>
        <v>579838</v>
      </c>
      <c r="W41" s="650">
        <f t="shared" si="0"/>
        <v>579838</v>
      </c>
      <c r="X41" s="652">
        <f t="shared" si="7"/>
        <v>0</v>
      </c>
      <c r="Y41" s="653">
        <f t="shared" si="8"/>
        <v>0</v>
      </c>
      <c r="Z41" s="654">
        <f t="shared" si="9"/>
        <v>579838</v>
      </c>
      <c r="AA41" s="660"/>
      <c r="AB41" s="656">
        <v>31947</v>
      </c>
      <c r="AC41" s="657">
        <f t="shared" si="10"/>
        <v>18.149998434907815</v>
      </c>
      <c r="AD41" s="658">
        <f t="shared" si="11"/>
        <v>579838</v>
      </c>
    </row>
    <row r="42" spans="1:30" s="81" customFormat="1" ht="26.25" customHeight="1">
      <c r="A42" s="638">
        <v>29</v>
      </c>
      <c r="B42" s="639">
        <f>'KL VCKD chung'!B43</f>
        <v>29</v>
      </c>
      <c r="C42" s="640">
        <v>0</v>
      </c>
      <c r="D42" s="641" t="str">
        <f>'KL VCKD chung'!E43</f>
        <v>លឿន សុលាំ</v>
      </c>
      <c r="E42" s="642" t="str">
        <f>'KL VCKD chung'!F43</f>
        <v>LOEUN SOLAM</v>
      </c>
      <c r="F42" s="643">
        <v>31947</v>
      </c>
      <c r="G42" s="644" t="e">
        <f>#REF!</f>
        <v>#REF!</v>
      </c>
      <c r="H42" s="645" t="e">
        <f t="shared" si="1"/>
        <v>#REF!</v>
      </c>
      <c r="I42" s="646"/>
      <c r="J42" s="645"/>
      <c r="K42" s="645" t="e">
        <f t="shared" si="2"/>
        <v>#REF!</v>
      </c>
      <c r="L42" s="647"/>
      <c r="M42" s="647"/>
      <c r="N42" s="648"/>
      <c r="O42" s="649"/>
      <c r="P42" s="650"/>
      <c r="Q42" s="651">
        <f>'KL VCKD chung'!Q43</f>
        <v>20.029</v>
      </c>
      <c r="R42" s="650">
        <f t="shared" si="3"/>
        <v>639866</v>
      </c>
      <c r="S42" s="650"/>
      <c r="T42" s="650" t="e">
        <f t="shared" si="4"/>
        <v>#REF!</v>
      </c>
      <c r="U42" s="650" t="e">
        <f t="shared" si="5"/>
        <v>#REF!</v>
      </c>
      <c r="V42" s="650">
        <f t="shared" si="6"/>
        <v>639866</v>
      </c>
      <c r="W42" s="650">
        <f t="shared" si="0"/>
        <v>639866</v>
      </c>
      <c r="X42" s="652">
        <f t="shared" si="7"/>
        <v>0</v>
      </c>
      <c r="Y42" s="653">
        <f t="shared" si="8"/>
        <v>0</v>
      </c>
      <c r="Z42" s="654">
        <f t="shared" si="9"/>
        <v>639866</v>
      </c>
      <c r="AA42" s="660"/>
      <c r="AB42" s="656">
        <v>31947</v>
      </c>
      <c r="AC42" s="657">
        <f t="shared" si="10"/>
        <v>20.028985507246375</v>
      </c>
      <c r="AD42" s="658">
        <f t="shared" si="11"/>
        <v>639866</v>
      </c>
    </row>
    <row r="43" spans="1:30" s="81" customFormat="1" ht="26.25" customHeight="1">
      <c r="A43" s="638">
        <v>30</v>
      </c>
      <c r="B43" s="639">
        <f>'KL VCKD chung'!B44</f>
        <v>30</v>
      </c>
      <c r="C43" s="640">
        <v>0</v>
      </c>
      <c r="D43" s="641" t="str">
        <f>'KL VCKD chung'!E44</f>
        <v>ពៅ សុលុក</v>
      </c>
      <c r="E43" s="642" t="str">
        <f>'KL VCKD chung'!F44</f>
        <v>POV SOLUK</v>
      </c>
      <c r="F43" s="643">
        <v>31947</v>
      </c>
      <c r="G43" s="644" t="e">
        <f>#REF!</f>
        <v>#REF!</v>
      </c>
      <c r="H43" s="645" t="e">
        <f t="shared" si="1"/>
        <v>#REF!</v>
      </c>
      <c r="I43" s="646"/>
      <c r="J43" s="645"/>
      <c r="K43" s="645" t="e">
        <f t="shared" si="2"/>
        <v>#REF!</v>
      </c>
      <c r="L43" s="647"/>
      <c r="M43" s="647"/>
      <c r="N43" s="648"/>
      <c r="O43" s="649"/>
      <c r="P43" s="650"/>
      <c r="Q43" s="651">
        <f>'KL VCKD chung'!Q44</f>
        <v>19.18</v>
      </c>
      <c r="R43" s="650">
        <f t="shared" si="3"/>
        <v>612743</v>
      </c>
      <c r="S43" s="650"/>
      <c r="T43" s="650" t="e">
        <f t="shared" si="4"/>
        <v>#REF!</v>
      </c>
      <c r="U43" s="650" t="e">
        <f t="shared" si="5"/>
        <v>#REF!</v>
      </c>
      <c r="V43" s="650">
        <f t="shared" si="6"/>
        <v>612743</v>
      </c>
      <c r="W43" s="650">
        <f t="shared" si="0"/>
        <v>612743</v>
      </c>
      <c r="X43" s="652">
        <f t="shared" si="7"/>
        <v>0</v>
      </c>
      <c r="Y43" s="653">
        <f t="shared" si="8"/>
        <v>0</v>
      </c>
      <c r="Z43" s="654">
        <f t="shared" si="9"/>
        <v>612743</v>
      </c>
      <c r="AA43" s="660"/>
      <c r="AB43" s="656">
        <v>31947</v>
      </c>
      <c r="AC43" s="657">
        <f t="shared" si="10"/>
        <v>19.179985601151909</v>
      </c>
      <c r="AD43" s="658">
        <f t="shared" si="11"/>
        <v>612743</v>
      </c>
    </row>
    <row r="44" spans="1:30" s="81" customFormat="1" ht="26.25" customHeight="1">
      <c r="A44" s="638">
        <v>31</v>
      </c>
      <c r="B44" s="639">
        <f>'KL VCKD chung'!B45</f>
        <v>31</v>
      </c>
      <c r="C44" s="640">
        <v>0</v>
      </c>
      <c r="D44" s="641" t="str">
        <f>'KL VCKD chung'!E45</f>
        <v>មឿន រ៉ុង</v>
      </c>
      <c r="E44" s="642" t="str">
        <f>'KL VCKD chung'!F45</f>
        <v>MOEUN RONG</v>
      </c>
      <c r="F44" s="643">
        <v>31947</v>
      </c>
      <c r="G44" s="644" t="e">
        <f>#REF!</f>
        <v>#REF!</v>
      </c>
      <c r="H44" s="645" t="e">
        <f t="shared" si="1"/>
        <v>#REF!</v>
      </c>
      <c r="I44" s="646"/>
      <c r="J44" s="645"/>
      <c r="K44" s="645" t="e">
        <f t="shared" si="2"/>
        <v>#REF!</v>
      </c>
      <c r="L44" s="647"/>
      <c r="M44" s="647"/>
      <c r="N44" s="648"/>
      <c r="O44" s="649"/>
      <c r="P44" s="650"/>
      <c r="Q44" s="651">
        <f>'KL VCKD chung'!Q45</f>
        <v>18.476999999999997</v>
      </c>
      <c r="R44" s="650">
        <f t="shared" si="3"/>
        <v>590285</v>
      </c>
      <c r="S44" s="650"/>
      <c r="T44" s="650" t="e">
        <f t="shared" si="4"/>
        <v>#REF!</v>
      </c>
      <c r="U44" s="650" t="e">
        <f t="shared" si="5"/>
        <v>#REF!</v>
      </c>
      <c r="V44" s="650">
        <f t="shared" si="6"/>
        <v>590285</v>
      </c>
      <c r="W44" s="650">
        <f t="shared" si="0"/>
        <v>590285</v>
      </c>
      <c r="X44" s="652">
        <f t="shared" si="7"/>
        <v>0</v>
      </c>
      <c r="Y44" s="653">
        <f t="shared" si="8"/>
        <v>0</v>
      </c>
      <c r="Z44" s="654">
        <f t="shared" si="9"/>
        <v>590285</v>
      </c>
      <c r="AA44" s="660"/>
      <c r="AB44" s="656">
        <v>31947</v>
      </c>
      <c r="AC44" s="657">
        <f t="shared" si="10"/>
        <v>18.477008795818072</v>
      </c>
      <c r="AD44" s="658">
        <f t="shared" si="11"/>
        <v>590285</v>
      </c>
    </row>
    <row r="45" spans="1:30" s="81" customFormat="1" ht="26.25" customHeight="1">
      <c r="A45" s="638">
        <v>32</v>
      </c>
      <c r="B45" s="639">
        <f>'KL VCKD chung'!B46</f>
        <v>32</v>
      </c>
      <c r="C45" s="640">
        <v>0</v>
      </c>
      <c r="D45" s="641" t="str">
        <f>'KL VCKD chung'!E46</f>
        <v>សឿង ពើន</v>
      </c>
      <c r="E45" s="642" t="str">
        <f>'KL VCKD chung'!F46</f>
        <v>SOEUNG PAEUN</v>
      </c>
      <c r="F45" s="643">
        <v>31947</v>
      </c>
      <c r="G45" s="644" t="e">
        <f>#REF!</f>
        <v>#REF!</v>
      </c>
      <c r="H45" s="645" t="e">
        <f t="shared" si="1"/>
        <v>#REF!</v>
      </c>
      <c r="I45" s="646"/>
      <c r="J45" s="645"/>
      <c r="K45" s="645" t="e">
        <f t="shared" si="2"/>
        <v>#REF!</v>
      </c>
      <c r="L45" s="647"/>
      <c r="M45" s="647"/>
      <c r="N45" s="648"/>
      <c r="O45" s="649"/>
      <c r="P45" s="650"/>
      <c r="Q45" s="651">
        <f>'KL VCKD chung'!Q46</f>
        <v>15.523999999999999</v>
      </c>
      <c r="R45" s="650">
        <f t="shared" si="3"/>
        <v>495945</v>
      </c>
      <c r="S45" s="650"/>
      <c r="T45" s="650" t="e">
        <f t="shared" si="4"/>
        <v>#REF!</v>
      </c>
      <c r="U45" s="650" t="e">
        <f t="shared" si="5"/>
        <v>#REF!</v>
      </c>
      <c r="V45" s="650">
        <f t="shared" si="6"/>
        <v>495945</v>
      </c>
      <c r="W45" s="650">
        <f t="shared" si="0"/>
        <v>495945</v>
      </c>
      <c r="X45" s="652">
        <f t="shared" si="7"/>
        <v>0</v>
      </c>
      <c r="Y45" s="653">
        <f t="shared" si="8"/>
        <v>0</v>
      </c>
      <c r="Z45" s="654">
        <f t="shared" si="9"/>
        <v>495945</v>
      </c>
      <c r="AA45" s="660"/>
      <c r="AB45" s="656">
        <v>31947</v>
      </c>
      <c r="AC45" s="657">
        <f t="shared" si="10"/>
        <v>15.523992863179641</v>
      </c>
      <c r="AD45" s="658">
        <f t="shared" si="11"/>
        <v>495945</v>
      </c>
    </row>
    <row r="46" spans="1:30" s="81" customFormat="1" ht="26.25" customHeight="1">
      <c r="A46" s="638">
        <v>33</v>
      </c>
      <c r="B46" s="639">
        <f>'KL VCKD chung'!B47</f>
        <v>33</v>
      </c>
      <c r="C46" s="640">
        <v>0</v>
      </c>
      <c r="D46" s="641" t="str">
        <f>'KL VCKD chung'!E47</f>
        <v>សឿង ឃឿន</v>
      </c>
      <c r="E46" s="642" t="str">
        <f>'KL VCKD chung'!F47</f>
        <v>SOEUNG KHOEUN</v>
      </c>
      <c r="F46" s="643">
        <v>31947</v>
      </c>
      <c r="G46" s="644" t="e">
        <f>#REF!</f>
        <v>#REF!</v>
      </c>
      <c r="H46" s="645" t="e">
        <f t="shared" si="1"/>
        <v>#REF!</v>
      </c>
      <c r="I46" s="646"/>
      <c r="J46" s="645"/>
      <c r="K46" s="645" t="e">
        <f t="shared" si="2"/>
        <v>#REF!</v>
      </c>
      <c r="L46" s="647"/>
      <c r="M46" s="647"/>
      <c r="N46" s="648"/>
      <c r="O46" s="649"/>
      <c r="P46" s="650"/>
      <c r="Q46" s="651">
        <f>'KL VCKD chung'!Q47</f>
        <v>15.952</v>
      </c>
      <c r="R46" s="650">
        <f t="shared" si="3"/>
        <v>509619</v>
      </c>
      <c r="S46" s="650"/>
      <c r="T46" s="650" t="e">
        <f t="shared" si="4"/>
        <v>#REF!</v>
      </c>
      <c r="U46" s="650" t="e">
        <f t="shared" si="5"/>
        <v>#REF!</v>
      </c>
      <c r="V46" s="650">
        <f t="shared" si="6"/>
        <v>509619</v>
      </c>
      <c r="W46" s="650">
        <f t="shared" si="0"/>
        <v>509619</v>
      </c>
      <c r="X46" s="652">
        <f t="shared" si="7"/>
        <v>0</v>
      </c>
      <c r="Y46" s="653">
        <f t="shared" si="8"/>
        <v>0</v>
      </c>
      <c r="Z46" s="654">
        <f t="shared" si="9"/>
        <v>509619</v>
      </c>
      <c r="AA46" s="660"/>
      <c r="AB46" s="656">
        <v>31947</v>
      </c>
      <c r="AC46" s="657">
        <f t="shared" si="10"/>
        <v>15.952014273640717</v>
      </c>
      <c r="AD46" s="658">
        <f t="shared" si="11"/>
        <v>509619</v>
      </c>
    </row>
    <row r="47" spans="1:30" s="81" customFormat="1" ht="26.25" customHeight="1">
      <c r="A47" s="638">
        <v>34</v>
      </c>
      <c r="B47" s="639">
        <f>'KL VCKD chung'!B48</f>
        <v>34</v>
      </c>
      <c r="C47" s="640">
        <v>0</v>
      </c>
      <c r="D47" s="641" t="str">
        <f>'KL VCKD chung'!E48</f>
        <v>យ៉ុន តយ</v>
      </c>
      <c r="E47" s="642" t="str">
        <f>'KL VCKD chung'!F48</f>
        <v>YON TOL</v>
      </c>
      <c r="F47" s="643">
        <v>31947</v>
      </c>
      <c r="G47" s="644" t="e">
        <f>#REF!</f>
        <v>#REF!</v>
      </c>
      <c r="H47" s="645" t="e">
        <f t="shared" si="1"/>
        <v>#REF!</v>
      </c>
      <c r="I47" s="646"/>
      <c r="J47" s="645"/>
      <c r="K47" s="645" t="e">
        <f t="shared" si="2"/>
        <v>#REF!</v>
      </c>
      <c r="L47" s="647"/>
      <c r="M47" s="647"/>
      <c r="N47" s="648"/>
      <c r="O47" s="649"/>
      <c r="P47" s="650"/>
      <c r="Q47" s="651">
        <f>'KL VCKD chung'!Q48</f>
        <v>16.050999999999998</v>
      </c>
      <c r="R47" s="650">
        <f t="shared" si="3"/>
        <v>512781</v>
      </c>
      <c r="S47" s="650"/>
      <c r="T47" s="650" t="e">
        <f t="shared" si="4"/>
        <v>#REF!</v>
      </c>
      <c r="U47" s="650" t="e">
        <f t="shared" si="5"/>
        <v>#REF!</v>
      </c>
      <c r="V47" s="650">
        <f t="shared" si="6"/>
        <v>512781</v>
      </c>
      <c r="W47" s="650">
        <f t="shared" si="0"/>
        <v>512781</v>
      </c>
      <c r="X47" s="652">
        <f t="shared" si="7"/>
        <v>0</v>
      </c>
      <c r="Y47" s="653">
        <f t="shared" si="8"/>
        <v>0</v>
      </c>
      <c r="Z47" s="654">
        <f t="shared" si="9"/>
        <v>512781</v>
      </c>
      <c r="AA47" s="660"/>
      <c r="AB47" s="656">
        <v>31947</v>
      </c>
      <c r="AC47" s="657">
        <f t="shared" si="10"/>
        <v>16.050990703352426</v>
      </c>
      <c r="AD47" s="658">
        <f t="shared" si="11"/>
        <v>512780.99999999994</v>
      </c>
    </row>
    <row r="48" spans="1:30" s="81" customFormat="1" ht="26.25" customHeight="1">
      <c r="A48" s="638">
        <v>35</v>
      </c>
      <c r="B48" s="639">
        <f>'KL VCKD chung'!B49</f>
        <v>35</v>
      </c>
      <c r="C48" s="640">
        <v>0</v>
      </c>
      <c r="D48" s="641" t="str">
        <f>'KL VCKD chung'!E49</f>
        <v>សឿង សាទ</v>
      </c>
      <c r="E48" s="642" t="str">
        <f>'KL VCKD chung'!F49</f>
        <v>SOEUNG SAT</v>
      </c>
      <c r="F48" s="643">
        <v>31947</v>
      </c>
      <c r="G48" s="644" t="e">
        <f>#REF!</f>
        <v>#REF!</v>
      </c>
      <c r="H48" s="645" t="e">
        <f t="shared" si="1"/>
        <v>#REF!</v>
      </c>
      <c r="I48" s="646"/>
      <c r="J48" s="645"/>
      <c r="K48" s="645" t="e">
        <f t="shared" si="2"/>
        <v>#REF!</v>
      </c>
      <c r="L48" s="647"/>
      <c r="M48" s="647"/>
      <c r="N48" s="648"/>
      <c r="O48" s="649"/>
      <c r="P48" s="650"/>
      <c r="Q48" s="651">
        <f>'KL VCKD chung'!Q49</f>
        <v>16.846</v>
      </c>
      <c r="R48" s="650">
        <f t="shared" si="3"/>
        <v>538179</v>
      </c>
      <c r="S48" s="650"/>
      <c r="T48" s="650" t="e">
        <f t="shared" si="4"/>
        <v>#REF!</v>
      </c>
      <c r="U48" s="650" t="e">
        <f t="shared" si="5"/>
        <v>#REF!</v>
      </c>
      <c r="V48" s="650">
        <f t="shared" si="6"/>
        <v>538179</v>
      </c>
      <c r="W48" s="650">
        <f t="shared" si="0"/>
        <v>538179</v>
      </c>
      <c r="X48" s="652">
        <f t="shared" si="7"/>
        <v>0</v>
      </c>
      <c r="Y48" s="653">
        <f t="shared" si="8"/>
        <v>0</v>
      </c>
      <c r="Z48" s="654">
        <f t="shared" si="9"/>
        <v>538179</v>
      </c>
      <c r="AA48" s="660"/>
      <c r="AB48" s="656">
        <v>31947</v>
      </c>
      <c r="AC48" s="657">
        <f t="shared" si="10"/>
        <v>16.845994929101323</v>
      </c>
      <c r="AD48" s="658">
        <f t="shared" si="11"/>
        <v>538179</v>
      </c>
    </row>
    <row r="49" spans="1:30" s="81" customFormat="1" ht="26.25" customHeight="1">
      <c r="A49" s="638">
        <v>36</v>
      </c>
      <c r="B49" s="639">
        <f>'KL VCKD chung'!B50</f>
        <v>36</v>
      </c>
      <c r="C49" s="640">
        <v>0</v>
      </c>
      <c r="D49" s="641" t="str">
        <f>'KL VCKD chung'!E50</f>
        <v>ឌីម ភាន់</v>
      </c>
      <c r="E49" s="642" t="str">
        <f>'KL VCKD chung'!F50</f>
        <v>DIM PHOIN</v>
      </c>
      <c r="F49" s="643">
        <v>31947</v>
      </c>
      <c r="G49" s="644" t="e">
        <f>#REF!</f>
        <v>#REF!</v>
      </c>
      <c r="H49" s="645" t="e">
        <f t="shared" si="1"/>
        <v>#REF!</v>
      </c>
      <c r="I49" s="646"/>
      <c r="J49" s="645"/>
      <c r="K49" s="645" t="e">
        <f t="shared" si="2"/>
        <v>#REF!</v>
      </c>
      <c r="L49" s="647"/>
      <c r="M49" s="647"/>
      <c r="N49" s="648"/>
      <c r="O49" s="649"/>
      <c r="P49" s="650"/>
      <c r="Q49" s="651">
        <f>'KL VCKD chung'!Q50</f>
        <v>16.754999999999999</v>
      </c>
      <c r="R49" s="650">
        <f t="shared" si="3"/>
        <v>535272</v>
      </c>
      <c r="S49" s="650"/>
      <c r="T49" s="650" t="e">
        <f t="shared" si="4"/>
        <v>#REF!</v>
      </c>
      <c r="U49" s="650" t="e">
        <f t="shared" si="5"/>
        <v>#REF!</v>
      </c>
      <c r="V49" s="650">
        <f t="shared" si="6"/>
        <v>535272</v>
      </c>
      <c r="W49" s="650">
        <f t="shared" si="0"/>
        <v>535272</v>
      </c>
      <c r="X49" s="652">
        <f t="shared" si="7"/>
        <v>0</v>
      </c>
      <c r="Y49" s="653">
        <f t="shared" si="8"/>
        <v>0</v>
      </c>
      <c r="Z49" s="654">
        <f t="shared" si="9"/>
        <v>535272</v>
      </c>
      <c r="AA49" s="660"/>
      <c r="AB49" s="656">
        <v>31947</v>
      </c>
      <c r="AC49" s="657">
        <f t="shared" si="10"/>
        <v>16.755000469527655</v>
      </c>
      <c r="AD49" s="658">
        <f t="shared" si="11"/>
        <v>535272</v>
      </c>
    </row>
    <row r="50" spans="1:30" s="81" customFormat="1" ht="26.25" customHeight="1">
      <c r="A50" s="638">
        <v>37</v>
      </c>
      <c r="B50" s="639">
        <f>'KL VCKD chung'!B51</f>
        <v>37</v>
      </c>
      <c r="C50" s="640">
        <v>0</v>
      </c>
      <c r="D50" s="641" t="str">
        <f>'KL VCKD chung'!E51</f>
        <v>ឡាញ់ ឈាង</v>
      </c>
      <c r="E50" s="642" t="str">
        <f>'KL VCKD chung'!F51</f>
        <v>LANH CHHEANG</v>
      </c>
      <c r="F50" s="643">
        <v>31947</v>
      </c>
      <c r="G50" s="644" t="e">
        <f>#REF!</f>
        <v>#REF!</v>
      </c>
      <c r="H50" s="645" t="e">
        <f t="shared" si="1"/>
        <v>#REF!</v>
      </c>
      <c r="I50" s="646"/>
      <c r="J50" s="645"/>
      <c r="K50" s="645" t="e">
        <f t="shared" si="2"/>
        <v>#REF!</v>
      </c>
      <c r="L50" s="647"/>
      <c r="M50" s="647"/>
      <c r="N50" s="648"/>
      <c r="O50" s="649"/>
      <c r="P50" s="650"/>
      <c r="Q50" s="651">
        <f>'KL VCKD chung'!Q51</f>
        <v>17.780999999999999</v>
      </c>
      <c r="R50" s="650">
        <f t="shared" si="3"/>
        <v>568050</v>
      </c>
      <c r="S50" s="650"/>
      <c r="T50" s="650" t="e">
        <f t="shared" si="4"/>
        <v>#REF!</v>
      </c>
      <c r="U50" s="650" t="e">
        <f t="shared" si="5"/>
        <v>#REF!</v>
      </c>
      <c r="V50" s="650">
        <f t="shared" si="6"/>
        <v>568050</v>
      </c>
      <c r="W50" s="650">
        <f t="shared" si="0"/>
        <v>568050</v>
      </c>
      <c r="X50" s="652">
        <f t="shared" si="7"/>
        <v>0</v>
      </c>
      <c r="Y50" s="653">
        <f t="shared" si="8"/>
        <v>0</v>
      </c>
      <c r="Z50" s="654">
        <f t="shared" si="9"/>
        <v>568050</v>
      </c>
      <c r="AA50" s="660"/>
      <c r="AB50" s="656">
        <v>31947</v>
      </c>
      <c r="AC50" s="657">
        <f t="shared" si="10"/>
        <v>17.781012301624564</v>
      </c>
      <c r="AD50" s="658">
        <f t="shared" si="11"/>
        <v>568050</v>
      </c>
    </row>
    <row r="51" spans="1:30" s="81" customFormat="1" ht="26.25" customHeight="1">
      <c r="A51" s="638">
        <v>38</v>
      </c>
      <c r="B51" s="639">
        <f>'KL VCKD chung'!B52</f>
        <v>38</v>
      </c>
      <c r="C51" s="640">
        <v>0</v>
      </c>
      <c r="D51" s="641" t="str">
        <f>'KL VCKD chung'!E52</f>
        <v>ម៉ាក់ ហ៊ុន</v>
      </c>
      <c r="E51" s="642" t="str">
        <f>'KL VCKD chung'!F52</f>
        <v>MAK HUN</v>
      </c>
      <c r="F51" s="643">
        <v>31947</v>
      </c>
      <c r="G51" s="644" t="e">
        <f>#REF!</f>
        <v>#REF!</v>
      </c>
      <c r="H51" s="645" t="e">
        <f t="shared" si="1"/>
        <v>#REF!</v>
      </c>
      <c r="I51" s="646"/>
      <c r="J51" s="645"/>
      <c r="K51" s="645" t="e">
        <f t="shared" si="2"/>
        <v>#REF!</v>
      </c>
      <c r="L51" s="647"/>
      <c r="M51" s="647"/>
      <c r="N51" s="648"/>
      <c r="O51" s="649"/>
      <c r="P51" s="650"/>
      <c r="Q51" s="651">
        <f>'KL VCKD chung'!Q52</f>
        <v>15.257</v>
      </c>
      <c r="R51" s="650">
        <f t="shared" si="3"/>
        <v>487415</v>
      </c>
      <c r="S51" s="650"/>
      <c r="T51" s="650" t="e">
        <f t="shared" si="4"/>
        <v>#REF!</v>
      </c>
      <c r="U51" s="650" t="e">
        <f t="shared" si="5"/>
        <v>#REF!</v>
      </c>
      <c r="V51" s="650">
        <f t="shared" si="6"/>
        <v>487415</v>
      </c>
      <c r="W51" s="650">
        <f t="shared" si="0"/>
        <v>487415</v>
      </c>
      <c r="X51" s="652">
        <f t="shared" si="7"/>
        <v>0</v>
      </c>
      <c r="Y51" s="653">
        <f t="shared" si="8"/>
        <v>0</v>
      </c>
      <c r="Z51" s="654">
        <f t="shared" si="9"/>
        <v>487415</v>
      </c>
      <c r="AA51" s="660"/>
      <c r="AB51" s="656">
        <v>31947</v>
      </c>
      <c r="AC51" s="657">
        <f t="shared" si="10"/>
        <v>15.256988136601246</v>
      </c>
      <c r="AD51" s="658">
        <f t="shared" si="11"/>
        <v>487415</v>
      </c>
    </row>
    <row r="52" spans="1:30" s="81" customFormat="1" ht="26.25" customHeight="1">
      <c r="A52" s="638">
        <v>39</v>
      </c>
      <c r="B52" s="639">
        <f>'KL VCKD chung'!B53</f>
        <v>39</v>
      </c>
      <c r="C52" s="640">
        <v>0</v>
      </c>
      <c r="D52" s="641" t="str">
        <f>'KL VCKD chung'!E53</f>
        <v>សៀវ សីន</v>
      </c>
      <c r="E52" s="642" t="str">
        <f>'KL VCKD chung'!F53</f>
        <v>SEAN SIN</v>
      </c>
      <c r="F52" s="643">
        <v>31947</v>
      </c>
      <c r="G52" s="644" t="e">
        <f>#REF!</f>
        <v>#REF!</v>
      </c>
      <c r="H52" s="645" t="e">
        <f t="shared" si="1"/>
        <v>#REF!</v>
      </c>
      <c r="I52" s="646"/>
      <c r="J52" s="645"/>
      <c r="K52" s="645" t="e">
        <f t="shared" si="2"/>
        <v>#REF!</v>
      </c>
      <c r="L52" s="647"/>
      <c r="M52" s="647"/>
      <c r="N52" s="648"/>
      <c r="O52" s="649"/>
      <c r="P52" s="650"/>
      <c r="Q52" s="651">
        <f>'KL VCKD chung'!Q53</f>
        <v>17.681999999999999</v>
      </c>
      <c r="R52" s="650">
        <f t="shared" si="3"/>
        <v>564887</v>
      </c>
      <c r="S52" s="650"/>
      <c r="T52" s="650" t="e">
        <f t="shared" si="4"/>
        <v>#REF!</v>
      </c>
      <c r="U52" s="650" t="e">
        <f t="shared" si="5"/>
        <v>#REF!</v>
      </c>
      <c r="V52" s="650">
        <f t="shared" si="6"/>
        <v>564887</v>
      </c>
      <c r="W52" s="650">
        <f t="shared" si="0"/>
        <v>564887</v>
      </c>
      <c r="X52" s="652">
        <f t="shared" si="7"/>
        <v>0</v>
      </c>
      <c r="Y52" s="653">
        <f t="shared" si="8"/>
        <v>0</v>
      </c>
      <c r="Z52" s="654">
        <f t="shared" si="9"/>
        <v>564887</v>
      </c>
      <c r="AA52" s="660"/>
      <c r="AB52" s="656">
        <v>31947</v>
      </c>
      <c r="AC52" s="657">
        <f t="shared" si="10"/>
        <v>17.682004570069179</v>
      </c>
      <c r="AD52" s="658">
        <f t="shared" si="11"/>
        <v>564887</v>
      </c>
    </row>
    <row r="53" spans="1:30" s="81" customFormat="1" ht="26.25" customHeight="1">
      <c r="A53" s="638">
        <v>40</v>
      </c>
      <c r="B53" s="639">
        <f>'KL VCKD chung'!B54</f>
        <v>40</v>
      </c>
      <c r="C53" s="640">
        <v>0</v>
      </c>
      <c r="D53" s="641" t="str">
        <f>'KL VCKD chung'!E54</f>
        <v>ទៀង ទុយ</v>
      </c>
      <c r="E53" s="642" t="str">
        <f>'KL VCKD chung'!F54</f>
        <v>TEANG TUY</v>
      </c>
      <c r="F53" s="643">
        <v>31947</v>
      </c>
      <c r="G53" s="644" t="e">
        <f>#REF!</f>
        <v>#REF!</v>
      </c>
      <c r="H53" s="645" t="e">
        <f t="shared" si="1"/>
        <v>#REF!</v>
      </c>
      <c r="I53" s="646"/>
      <c r="J53" s="645"/>
      <c r="K53" s="645" t="e">
        <f t="shared" si="2"/>
        <v>#REF!</v>
      </c>
      <c r="L53" s="647"/>
      <c r="M53" s="647"/>
      <c r="N53" s="648"/>
      <c r="O53" s="649"/>
      <c r="P53" s="650"/>
      <c r="Q53" s="651">
        <f>'KL VCKD chung'!Q54</f>
        <v>18.652999999999999</v>
      </c>
      <c r="R53" s="650">
        <f t="shared" si="3"/>
        <v>595907</v>
      </c>
      <c r="S53" s="650"/>
      <c r="T53" s="650" t="e">
        <f t="shared" si="4"/>
        <v>#REF!</v>
      </c>
      <c r="U53" s="650" t="e">
        <f t="shared" si="5"/>
        <v>#REF!</v>
      </c>
      <c r="V53" s="650">
        <f t="shared" si="6"/>
        <v>595907</v>
      </c>
      <c r="W53" s="650">
        <f t="shared" si="0"/>
        <v>595907</v>
      </c>
      <c r="X53" s="652">
        <f t="shared" si="7"/>
        <v>0</v>
      </c>
      <c r="Y53" s="653">
        <f t="shared" si="8"/>
        <v>0</v>
      </c>
      <c r="Z53" s="654">
        <f t="shared" si="9"/>
        <v>595907</v>
      </c>
      <c r="AA53" s="661"/>
      <c r="AB53" s="656">
        <v>31947</v>
      </c>
      <c r="AC53" s="657">
        <f t="shared" si="10"/>
        <v>18.652987760979123</v>
      </c>
      <c r="AD53" s="658">
        <f t="shared" si="11"/>
        <v>595907</v>
      </c>
    </row>
    <row r="54" spans="1:30" s="81" customFormat="1" ht="26.25" customHeight="1">
      <c r="A54" s="638">
        <v>41</v>
      </c>
      <c r="B54" s="639">
        <f>'KL VCKD chung'!B55</f>
        <v>41</v>
      </c>
      <c r="C54" s="640">
        <v>0</v>
      </c>
      <c r="D54" s="641" t="str">
        <f>'KL VCKD chung'!E55</f>
        <v>ស្រី ស្រឿន</v>
      </c>
      <c r="E54" s="642" t="str">
        <f>'KL VCKD chung'!F55</f>
        <v>SRY SROEURN</v>
      </c>
      <c r="F54" s="643">
        <v>31947</v>
      </c>
      <c r="G54" s="644" t="e">
        <f>#REF!</f>
        <v>#REF!</v>
      </c>
      <c r="H54" s="645" t="e">
        <f t="shared" si="1"/>
        <v>#REF!</v>
      </c>
      <c r="I54" s="646"/>
      <c r="J54" s="645"/>
      <c r="K54" s="645" t="e">
        <f t="shared" si="2"/>
        <v>#REF!</v>
      </c>
      <c r="L54" s="647"/>
      <c r="M54" s="647"/>
      <c r="N54" s="648"/>
      <c r="O54" s="649"/>
      <c r="P54" s="650"/>
      <c r="Q54" s="651">
        <f>'KL VCKD chung'!Q55</f>
        <v>17.584999999999997</v>
      </c>
      <c r="R54" s="650">
        <f t="shared" si="3"/>
        <v>561788</v>
      </c>
      <c r="S54" s="650"/>
      <c r="T54" s="650" t="e">
        <f t="shared" si="4"/>
        <v>#REF!</v>
      </c>
      <c r="U54" s="650" t="e">
        <f t="shared" si="5"/>
        <v>#REF!</v>
      </c>
      <c r="V54" s="650">
        <f t="shared" si="6"/>
        <v>561788</v>
      </c>
      <c r="W54" s="650">
        <f t="shared" si="0"/>
        <v>561788</v>
      </c>
      <c r="X54" s="652">
        <f t="shared" si="7"/>
        <v>0</v>
      </c>
      <c r="Y54" s="653">
        <f t="shared" si="8"/>
        <v>0</v>
      </c>
      <c r="Z54" s="654">
        <f t="shared" si="9"/>
        <v>561788</v>
      </c>
      <c r="AA54" s="660"/>
      <c r="AB54" s="656">
        <v>31947</v>
      </c>
      <c r="AC54" s="657">
        <f t="shared" si="10"/>
        <v>17.585000156509217</v>
      </c>
      <c r="AD54" s="658">
        <f t="shared" si="11"/>
        <v>561788</v>
      </c>
    </row>
    <row r="55" spans="1:30" s="81" customFormat="1" ht="26.25" customHeight="1">
      <c r="A55" s="638">
        <v>42</v>
      </c>
      <c r="B55" s="639">
        <f>'KL VCKD chung'!B56</f>
        <v>42</v>
      </c>
      <c r="C55" s="640">
        <v>0</v>
      </c>
      <c r="D55" s="641" t="str">
        <f>'KL VCKD chung'!E56</f>
        <v>ស៊ន សុឌាង</v>
      </c>
      <c r="E55" s="642" t="str">
        <f>'KL VCKD chung'!F56</f>
        <v>SON SODEANG</v>
      </c>
      <c r="F55" s="643">
        <v>31947</v>
      </c>
      <c r="G55" s="644" t="e">
        <f>#REF!</f>
        <v>#REF!</v>
      </c>
      <c r="H55" s="645" t="e">
        <f t="shared" si="1"/>
        <v>#REF!</v>
      </c>
      <c r="I55" s="646"/>
      <c r="J55" s="645"/>
      <c r="K55" s="645" t="e">
        <f t="shared" si="2"/>
        <v>#REF!</v>
      </c>
      <c r="L55" s="647"/>
      <c r="M55" s="647"/>
      <c r="N55" s="648"/>
      <c r="O55" s="649"/>
      <c r="P55" s="650"/>
      <c r="Q55" s="651">
        <f>'KL VCKD chung'!Q56</f>
        <v>16.613999999999997</v>
      </c>
      <c r="R55" s="650">
        <f t="shared" si="3"/>
        <v>530767</v>
      </c>
      <c r="S55" s="650"/>
      <c r="T55" s="650" t="e">
        <f t="shared" si="4"/>
        <v>#REF!</v>
      </c>
      <c r="U55" s="650" t="e">
        <f t="shared" si="5"/>
        <v>#REF!</v>
      </c>
      <c r="V55" s="650">
        <f t="shared" si="6"/>
        <v>530767</v>
      </c>
      <c r="W55" s="650">
        <f t="shared" si="0"/>
        <v>530767</v>
      </c>
      <c r="X55" s="652">
        <f t="shared" si="7"/>
        <v>0</v>
      </c>
      <c r="Y55" s="653">
        <f t="shared" si="8"/>
        <v>0</v>
      </c>
      <c r="Z55" s="654">
        <f t="shared" si="9"/>
        <v>530767</v>
      </c>
      <c r="AA55" s="660"/>
      <c r="AB55" s="656">
        <v>31947</v>
      </c>
      <c r="AC55" s="657">
        <f t="shared" si="10"/>
        <v>16.613985663755596</v>
      </c>
      <c r="AD55" s="658">
        <f t="shared" si="11"/>
        <v>530767</v>
      </c>
    </row>
    <row r="56" spans="1:30" s="81" customFormat="1" ht="26.25" customHeight="1">
      <c r="A56" s="638">
        <v>43</v>
      </c>
      <c r="B56" s="639">
        <f>'KL VCKD chung'!B57</f>
        <v>43</v>
      </c>
      <c r="C56" s="640">
        <v>0</v>
      </c>
      <c r="D56" s="641" t="str">
        <f>'KL VCKD chung'!E57</f>
        <v>អ៊ីម យ៉ែន</v>
      </c>
      <c r="E56" s="642" t="str">
        <f>'KL VCKD chung'!F57</f>
        <v>IM YEN</v>
      </c>
      <c r="F56" s="643">
        <v>31947</v>
      </c>
      <c r="G56" s="644" t="e">
        <f>#REF!</f>
        <v>#REF!</v>
      </c>
      <c r="H56" s="645" t="e">
        <f t="shared" si="1"/>
        <v>#REF!</v>
      </c>
      <c r="I56" s="646"/>
      <c r="J56" s="645"/>
      <c r="K56" s="645" t="e">
        <f t="shared" si="2"/>
        <v>#REF!</v>
      </c>
      <c r="L56" s="647"/>
      <c r="M56" s="647"/>
      <c r="N56" s="648"/>
      <c r="O56" s="649"/>
      <c r="P56" s="650"/>
      <c r="Q56" s="651">
        <f>'KL VCKD chung'!Q57</f>
        <v>21.192999999999998</v>
      </c>
      <c r="R56" s="650">
        <f t="shared" si="3"/>
        <v>677053</v>
      </c>
      <c r="S56" s="650"/>
      <c r="T56" s="650" t="e">
        <f t="shared" si="4"/>
        <v>#REF!</v>
      </c>
      <c r="U56" s="650" t="e">
        <f t="shared" si="5"/>
        <v>#REF!</v>
      </c>
      <c r="V56" s="650">
        <f t="shared" si="6"/>
        <v>677053</v>
      </c>
      <c r="W56" s="650">
        <f t="shared" si="0"/>
        <v>677053</v>
      </c>
      <c r="X56" s="652">
        <f t="shared" si="7"/>
        <v>0</v>
      </c>
      <c r="Y56" s="653">
        <f t="shared" si="8"/>
        <v>0</v>
      </c>
      <c r="Z56" s="654">
        <f t="shared" si="9"/>
        <v>677053</v>
      </c>
      <c r="AA56" s="660"/>
      <c r="AB56" s="656">
        <v>31947</v>
      </c>
      <c r="AC56" s="657">
        <f t="shared" si="10"/>
        <v>21.193007168122204</v>
      </c>
      <c r="AD56" s="658">
        <f t="shared" si="11"/>
        <v>677053</v>
      </c>
    </row>
    <row r="57" spans="1:30" s="81" customFormat="1" ht="26.25" customHeight="1">
      <c r="A57" s="638">
        <v>44</v>
      </c>
      <c r="B57" s="639">
        <f>'KL VCKD chung'!B58</f>
        <v>44</v>
      </c>
      <c r="C57" s="640"/>
      <c r="D57" s="641" t="str">
        <f>'KL VCKD chung'!E58</f>
        <v>ពៅ ផល្លា</v>
      </c>
      <c r="E57" s="642" t="str">
        <f>'KL VCKD chung'!F58</f>
        <v>POV PHALLA</v>
      </c>
      <c r="F57" s="643">
        <v>31947</v>
      </c>
      <c r="G57" s="644" t="e">
        <f>#REF!</f>
        <v>#REF!</v>
      </c>
      <c r="H57" s="645" t="e">
        <f t="shared" si="1"/>
        <v>#REF!</v>
      </c>
      <c r="I57" s="646"/>
      <c r="J57" s="645"/>
      <c r="K57" s="645" t="e">
        <f t="shared" si="2"/>
        <v>#REF!</v>
      </c>
      <c r="L57" s="647"/>
      <c r="M57" s="647"/>
      <c r="N57" s="648"/>
      <c r="O57" s="649"/>
      <c r="P57" s="650"/>
      <c r="Q57" s="651">
        <f>'KL VCKD chung'!Q58</f>
        <v>18.707999999999998</v>
      </c>
      <c r="R57" s="650">
        <f t="shared" si="3"/>
        <v>597664</v>
      </c>
      <c r="S57" s="650"/>
      <c r="T57" s="650" t="e">
        <f t="shared" si="4"/>
        <v>#REF!</v>
      </c>
      <c r="U57" s="650" t="e">
        <f t="shared" si="5"/>
        <v>#REF!</v>
      </c>
      <c r="V57" s="650">
        <f t="shared" si="6"/>
        <v>597664</v>
      </c>
      <c r="W57" s="650">
        <f t="shared" si="0"/>
        <v>597664</v>
      </c>
      <c r="X57" s="652">
        <f t="shared" si="7"/>
        <v>0</v>
      </c>
      <c r="Y57" s="653">
        <f t="shared" si="8"/>
        <v>0</v>
      </c>
      <c r="Z57" s="654">
        <f t="shared" si="9"/>
        <v>597664</v>
      </c>
      <c r="AA57" s="660"/>
      <c r="AB57" s="656">
        <v>31947</v>
      </c>
      <c r="AC57" s="657">
        <f t="shared" si="10"/>
        <v>18.707985100322411</v>
      </c>
      <c r="AD57" s="658">
        <f t="shared" si="11"/>
        <v>597664</v>
      </c>
    </row>
    <row r="58" spans="1:30" s="81" customFormat="1" ht="26.25" customHeight="1">
      <c r="A58" s="638">
        <v>45</v>
      </c>
      <c r="B58" s="639">
        <f>'KL VCKD chung'!B59</f>
        <v>45</v>
      </c>
      <c r="C58" s="640"/>
      <c r="D58" s="641" t="str">
        <f>'KL VCKD chung'!E59</f>
        <v>ខយ នៃ</v>
      </c>
      <c r="E58" s="642" t="str">
        <f>'KL VCKD chung'!F59</f>
        <v>KHAY NEY</v>
      </c>
      <c r="F58" s="643">
        <v>31947</v>
      </c>
      <c r="G58" s="644" t="e">
        <f>#REF!</f>
        <v>#REF!</v>
      </c>
      <c r="H58" s="645" t="e">
        <f t="shared" si="1"/>
        <v>#REF!</v>
      </c>
      <c r="I58" s="646"/>
      <c r="J58" s="645"/>
      <c r="K58" s="645" t="e">
        <f t="shared" si="2"/>
        <v>#REF!</v>
      </c>
      <c r="L58" s="647"/>
      <c r="M58" s="647"/>
      <c r="N58" s="648"/>
      <c r="O58" s="649"/>
      <c r="P58" s="650"/>
      <c r="Q58" s="651">
        <f>'KL VCKD chung'!Q59</f>
        <v>17.302</v>
      </c>
      <c r="R58" s="650">
        <f t="shared" si="3"/>
        <v>552747</v>
      </c>
      <c r="S58" s="650"/>
      <c r="T58" s="650" t="e">
        <f t="shared" si="4"/>
        <v>#REF!</v>
      </c>
      <c r="U58" s="650" t="e">
        <f t="shared" si="5"/>
        <v>#REF!</v>
      </c>
      <c r="V58" s="650">
        <f t="shared" si="6"/>
        <v>552747</v>
      </c>
      <c r="W58" s="650">
        <f t="shared" si="0"/>
        <v>552747</v>
      </c>
      <c r="X58" s="652">
        <f t="shared" si="7"/>
        <v>0</v>
      </c>
      <c r="Y58" s="653">
        <f t="shared" si="8"/>
        <v>0</v>
      </c>
      <c r="Z58" s="654">
        <f t="shared" si="9"/>
        <v>552747</v>
      </c>
      <c r="AA58" s="660"/>
      <c r="AB58" s="656">
        <v>31947</v>
      </c>
      <c r="AC58" s="657">
        <f t="shared" si="10"/>
        <v>17.302000187811061</v>
      </c>
      <c r="AD58" s="658">
        <f t="shared" si="11"/>
        <v>552747</v>
      </c>
    </row>
    <row r="59" spans="1:30" s="81" customFormat="1" ht="26.25" customHeight="1">
      <c r="A59" s="638">
        <v>46</v>
      </c>
      <c r="B59" s="639">
        <f>'KL VCKD chung'!B60</f>
        <v>46</v>
      </c>
      <c r="C59" s="640"/>
      <c r="D59" s="641" t="str">
        <f>'KL VCKD chung'!E60</f>
        <v>ជន់ ធីន</v>
      </c>
      <c r="E59" s="642" t="str">
        <f>'KL VCKD chung'!F60</f>
        <v>CHUN THIN</v>
      </c>
      <c r="F59" s="643">
        <v>31947</v>
      </c>
      <c r="G59" s="644" t="e">
        <f>#REF!</f>
        <v>#REF!</v>
      </c>
      <c r="H59" s="645" t="e">
        <f t="shared" si="1"/>
        <v>#REF!</v>
      </c>
      <c r="I59" s="646"/>
      <c r="J59" s="645"/>
      <c r="K59" s="645" t="e">
        <f t="shared" si="2"/>
        <v>#REF!</v>
      </c>
      <c r="L59" s="647"/>
      <c r="M59" s="647"/>
      <c r="N59" s="648"/>
      <c r="O59" s="649"/>
      <c r="P59" s="650"/>
      <c r="Q59" s="651">
        <f>'KL VCKD chung'!Q60</f>
        <v>16.391999999999999</v>
      </c>
      <c r="R59" s="650">
        <f t="shared" si="3"/>
        <v>523675</v>
      </c>
      <c r="S59" s="650"/>
      <c r="T59" s="650" t="e">
        <f t="shared" si="4"/>
        <v>#REF!</v>
      </c>
      <c r="U59" s="650" t="e">
        <f t="shared" si="5"/>
        <v>#REF!</v>
      </c>
      <c r="V59" s="650">
        <f t="shared" si="6"/>
        <v>523675</v>
      </c>
      <c r="W59" s="650">
        <f t="shared" si="0"/>
        <v>523675</v>
      </c>
      <c r="X59" s="652">
        <f t="shared" si="7"/>
        <v>0</v>
      </c>
      <c r="Y59" s="653">
        <f t="shared" si="8"/>
        <v>0</v>
      </c>
      <c r="Z59" s="654">
        <f t="shared" si="9"/>
        <v>523675</v>
      </c>
      <c r="AA59" s="660"/>
      <c r="AB59" s="656">
        <v>31947</v>
      </c>
      <c r="AC59" s="657">
        <f t="shared" si="10"/>
        <v>16.391992988387017</v>
      </c>
      <c r="AD59" s="658">
        <f t="shared" si="11"/>
        <v>523675</v>
      </c>
    </row>
    <row r="60" spans="1:30" s="81" customFormat="1" ht="26.25" customHeight="1">
      <c r="A60" s="638">
        <v>47</v>
      </c>
      <c r="B60" s="639">
        <f>'KL VCKD chung'!B61</f>
        <v>47</v>
      </c>
      <c r="C60" s="640"/>
      <c r="D60" s="641" t="str">
        <f>'KL VCKD chung'!E61</f>
        <v>សឿន​ ណូយ</v>
      </c>
      <c r="E60" s="642" t="str">
        <f>'KL VCKD chung'!F61</f>
        <v>SOEUN NOY</v>
      </c>
      <c r="F60" s="643">
        <v>31947</v>
      </c>
      <c r="G60" s="644" t="e">
        <f>#REF!</f>
        <v>#REF!</v>
      </c>
      <c r="H60" s="645" t="e">
        <f t="shared" si="1"/>
        <v>#REF!</v>
      </c>
      <c r="I60" s="662"/>
      <c r="J60" s="663"/>
      <c r="K60" s="645" t="e">
        <f t="shared" si="2"/>
        <v>#REF!</v>
      </c>
      <c r="L60" s="647"/>
      <c r="M60" s="647"/>
      <c r="N60" s="648"/>
      <c r="O60" s="664"/>
      <c r="P60" s="665"/>
      <c r="Q60" s="651">
        <f>'KL VCKD chung'!Q61</f>
        <v>16.085999999999999</v>
      </c>
      <c r="R60" s="650">
        <f t="shared" si="3"/>
        <v>513899</v>
      </c>
      <c r="S60" s="650"/>
      <c r="T60" s="650" t="e">
        <f t="shared" si="4"/>
        <v>#REF!</v>
      </c>
      <c r="U60" s="650" t="e">
        <f t="shared" si="5"/>
        <v>#REF!</v>
      </c>
      <c r="V60" s="650">
        <f t="shared" si="6"/>
        <v>513899</v>
      </c>
      <c r="W60" s="650">
        <f t="shared" si="0"/>
        <v>513899</v>
      </c>
      <c r="X60" s="652">
        <f t="shared" si="7"/>
        <v>0</v>
      </c>
      <c r="Y60" s="653">
        <f t="shared" si="8"/>
        <v>0</v>
      </c>
      <c r="Z60" s="654">
        <f t="shared" si="9"/>
        <v>513899</v>
      </c>
      <c r="AA60" s="660"/>
      <c r="AB60" s="656">
        <v>31947</v>
      </c>
      <c r="AC60" s="657">
        <f t="shared" si="10"/>
        <v>16.085986164585094</v>
      </c>
      <c r="AD60" s="658">
        <f t="shared" si="11"/>
        <v>513899</v>
      </c>
    </row>
    <row r="61" spans="1:30" s="81" customFormat="1" ht="26.25" customHeight="1">
      <c r="A61" s="638">
        <v>48</v>
      </c>
      <c r="B61" s="639">
        <f>'KL VCKD chung'!B62</f>
        <v>48</v>
      </c>
      <c r="C61" s="640"/>
      <c r="D61" s="641" t="str">
        <f>'KL VCKD chung'!E62</f>
        <v>ប៉ុង វណ្ណថន</v>
      </c>
      <c r="E61" s="642" t="str">
        <f>'KL VCKD chung'!F62</f>
        <v>PONG VANTHORN</v>
      </c>
      <c r="F61" s="643">
        <v>31947</v>
      </c>
      <c r="G61" s="644" t="e">
        <f>#REF!</f>
        <v>#REF!</v>
      </c>
      <c r="H61" s="645" t="e">
        <f t="shared" si="1"/>
        <v>#REF!</v>
      </c>
      <c r="I61" s="662"/>
      <c r="J61" s="663"/>
      <c r="K61" s="645" t="e">
        <f t="shared" si="2"/>
        <v>#REF!</v>
      </c>
      <c r="L61" s="647"/>
      <c r="M61" s="647"/>
      <c r="N61" s="648"/>
      <c r="O61" s="664"/>
      <c r="P61" s="665"/>
      <c r="Q61" s="651">
        <f>'KL VCKD chung'!Q62</f>
        <v>16.308</v>
      </c>
      <c r="R61" s="650">
        <f t="shared" si="3"/>
        <v>520992</v>
      </c>
      <c r="S61" s="650"/>
      <c r="T61" s="650" t="e">
        <f t="shared" si="4"/>
        <v>#REF!</v>
      </c>
      <c r="U61" s="650" t="e">
        <f t="shared" si="5"/>
        <v>#REF!</v>
      </c>
      <c r="V61" s="650">
        <f t="shared" si="6"/>
        <v>520992</v>
      </c>
      <c r="W61" s="650">
        <f t="shared" si="0"/>
        <v>520992</v>
      </c>
      <c r="X61" s="652">
        <f t="shared" si="7"/>
        <v>0</v>
      </c>
      <c r="Y61" s="653">
        <f t="shared" si="8"/>
        <v>0</v>
      </c>
      <c r="Z61" s="686">
        <f t="shared" si="9"/>
        <v>520992</v>
      </c>
      <c r="AA61" s="660"/>
      <c r="AB61" s="656">
        <v>31947</v>
      </c>
      <c r="AC61" s="657">
        <f t="shared" si="10"/>
        <v>16.30801014179735</v>
      </c>
      <c r="AD61" s="658">
        <f t="shared" si="11"/>
        <v>520991.99999999994</v>
      </c>
    </row>
    <row r="62" spans="1:30" s="81" customFormat="1" ht="20.25" customHeight="1">
      <c r="A62" s="638">
        <v>49</v>
      </c>
      <c r="B62" s="639">
        <f>'KL VCKD chung'!B63</f>
        <v>49</v>
      </c>
      <c r="C62" s="640"/>
      <c r="D62" s="641" t="str">
        <f>'KL VCKD chung'!E63</f>
        <v>មាស ផែង</v>
      </c>
      <c r="E62" s="642" t="str">
        <f>'KL VCKD chung'!F63</f>
        <v>MEAS PHEANG</v>
      </c>
      <c r="F62" s="643">
        <v>31947</v>
      </c>
      <c r="G62" s="644" t="e">
        <f>#REF!</f>
        <v>#REF!</v>
      </c>
      <c r="H62" s="645" t="e">
        <f t="shared" si="1"/>
        <v>#REF!</v>
      </c>
      <c r="I62" s="662"/>
      <c r="J62" s="663"/>
      <c r="K62" s="645" t="e">
        <f t="shared" si="2"/>
        <v>#REF!</v>
      </c>
      <c r="L62" s="647"/>
      <c r="M62" s="647"/>
      <c r="N62" s="648"/>
      <c r="O62" s="664"/>
      <c r="P62" s="665"/>
      <c r="Q62" s="651">
        <f>'KL VCKD chung'!Q63</f>
        <v>16.728999999999999</v>
      </c>
      <c r="R62" s="650">
        <f t="shared" si="3"/>
        <v>534441</v>
      </c>
      <c r="S62" s="650"/>
      <c r="T62" s="650" t="e">
        <f t="shared" si="4"/>
        <v>#REF!</v>
      </c>
      <c r="U62" s="650" t="e">
        <f t="shared" si="5"/>
        <v>#REF!</v>
      </c>
      <c r="V62" s="650">
        <f t="shared" si="6"/>
        <v>534441</v>
      </c>
      <c r="W62" s="650">
        <f t="shared" si="0"/>
        <v>534441</v>
      </c>
      <c r="X62" s="652">
        <f t="shared" si="7"/>
        <v>0</v>
      </c>
      <c r="Y62" s="653">
        <f t="shared" si="8"/>
        <v>0</v>
      </c>
      <c r="Z62" s="654">
        <f t="shared" si="9"/>
        <v>534441</v>
      </c>
      <c r="AA62" s="660"/>
      <c r="AB62" s="656">
        <v>31947</v>
      </c>
      <c r="AC62" s="657">
        <f t="shared" si="10"/>
        <v>16.728988637430746</v>
      </c>
      <c r="AD62" s="658">
        <f t="shared" si="11"/>
        <v>534441</v>
      </c>
    </row>
    <row r="63" spans="1:30" s="81" customFormat="1" ht="22.5" customHeight="1">
      <c r="A63" s="638">
        <v>50</v>
      </c>
      <c r="B63" s="639">
        <f>'KL VCKD chung'!B64</f>
        <v>50</v>
      </c>
      <c r="C63" s="640"/>
      <c r="D63" s="641" t="str">
        <f>'KL VCKD chung'!E64</f>
        <v>ពូក ប៉ុង</v>
      </c>
      <c r="E63" s="642" t="str">
        <f>'KL VCKD chung'!F64</f>
        <v>POUK PONG</v>
      </c>
      <c r="F63" s="643">
        <v>31947</v>
      </c>
      <c r="G63" s="644" t="e">
        <f>#REF!</f>
        <v>#REF!</v>
      </c>
      <c r="H63" s="645" t="e">
        <f t="shared" si="1"/>
        <v>#REF!</v>
      </c>
      <c r="I63" s="662"/>
      <c r="J63" s="663"/>
      <c r="K63" s="645" t="e">
        <f t="shared" si="2"/>
        <v>#REF!</v>
      </c>
      <c r="L63" s="647"/>
      <c r="M63" s="647"/>
      <c r="N63" s="648"/>
      <c r="O63" s="664"/>
      <c r="P63" s="665"/>
      <c r="Q63" s="651">
        <f>'KL VCKD chung'!Q64</f>
        <v>15.872999999999999</v>
      </c>
      <c r="R63" s="650">
        <f t="shared" si="3"/>
        <v>507095</v>
      </c>
      <c r="S63" s="650"/>
      <c r="T63" s="650" t="e">
        <f t="shared" si="4"/>
        <v>#REF!</v>
      </c>
      <c r="U63" s="650" t="e">
        <f t="shared" si="5"/>
        <v>#REF!</v>
      </c>
      <c r="V63" s="650">
        <f t="shared" si="6"/>
        <v>507095</v>
      </c>
      <c r="W63" s="650">
        <f t="shared" si="0"/>
        <v>507095</v>
      </c>
      <c r="X63" s="652">
        <f t="shared" si="7"/>
        <v>0</v>
      </c>
      <c r="Y63" s="653">
        <f t="shared" si="8"/>
        <v>0</v>
      </c>
      <c r="Z63" s="654">
        <f t="shared" si="9"/>
        <v>507095</v>
      </c>
      <c r="AA63" s="660"/>
      <c r="AB63" s="656">
        <v>31947</v>
      </c>
      <c r="AC63" s="657">
        <f t="shared" si="10"/>
        <v>15.87300842019595</v>
      </c>
      <c r="AD63" s="658">
        <f t="shared" si="11"/>
        <v>507095</v>
      </c>
    </row>
    <row r="64" spans="1:30" s="81" customFormat="1" ht="26.25" customHeight="1">
      <c r="A64" s="638">
        <v>51</v>
      </c>
      <c r="B64" s="639">
        <f>'KL VCKD chung'!B65</f>
        <v>51</v>
      </c>
      <c r="C64" s="640"/>
      <c r="D64" s="641" t="str">
        <f>'KL VCKD chung'!E65</f>
        <v>ងុំ សឿន</v>
      </c>
      <c r="E64" s="642" t="str">
        <f>'KL VCKD chung'!F65</f>
        <v>NGUM SOEUN</v>
      </c>
      <c r="F64" s="643">
        <v>31947</v>
      </c>
      <c r="G64" s="644" t="e">
        <f>#REF!</f>
        <v>#REF!</v>
      </c>
      <c r="H64" s="645" t="e">
        <f t="shared" si="1"/>
        <v>#REF!</v>
      </c>
      <c r="I64" s="662"/>
      <c r="J64" s="663"/>
      <c r="K64" s="645" t="e">
        <f t="shared" si="2"/>
        <v>#REF!</v>
      </c>
      <c r="L64" s="647"/>
      <c r="M64" s="647"/>
      <c r="N64" s="648"/>
      <c r="O64" s="664"/>
      <c r="P64" s="665"/>
      <c r="Q64" s="651">
        <f>'KL VCKD chung'!Q65</f>
        <v>16.152999999999999</v>
      </c>
      <c r="R64" s="650">
        <f t="shared" si="3"/>
        <v>516040</v>
      </c>
      <c r="S64" s="650"/>
      <c r="T64" s="650" t="e">
        <f t="shared" si="4"/>
        <v>#REF!</v>
      </c>
      <c r="U64" s="650" t="e">
        <f t="shared" si="5"/>
        <v>#REF!</v>
      </c>
      <c r="V64" s="650">
        <f t="shared" si="6"/>
        <v>516040</v>
      </c>
      <c r="W64" s="650">
        <f t="shared" si="0"/>
        <v>516040</v>
      </c>
      <c r="X64" s="652">
        <f t="shared" si="7"/>
        <v>0</v>
      </c>
      <c r="Y64" s="653">
        <f t="shared" si="8"/>
        <v>0</v>
      </c>
      <c r="Z64" s="654">
        <f t="shared" si="9"/>
        <v>516040</v>
      </c>
      <c r="AA64" s="660"/>
      <c r="AB64" s="656">
        <v>31947</v>
      </c>
      <c r="AC64" s="657">
        <f t="shared" si="10"/>
        <v>16.153003411900961</v>
      </c>
      <c r="AD64" s="658">
        <f t="shared" si="11"/>
        <v>516040</v>
      </c>
    </row>
    <row r="65" spans="1:30" s="81" customFormat="1" ht="26.25" customHeight="1">
      <c r="A65" s="638">
        <v>52</v>
      </c>
      <c r="B65" s="639">
        <f>'KL VCKD chung'!B66</f>
        <v>52</v>
      </c>
      <c r="C65" s="640"/>
      <c r="D65" s="641" t="str">
        <f>'KL VCKD chung'!E66</f>
        <v>ពេជ ធឿន</v>
      </c>
      <c r="E65" s="642" t="str">
        <f>'KL VCKD chung'!F66</f>
        <v>PECH THOEUN</v>
      </c>
      <c r="F65" s="643">
        <v>31947</v>
      </c>
      <c r="G65" s="644" t="e">
        <f>#REF!</f>
        <v>#REF!</v>
      </c>
      <c r="H65" s="645" t="e">
        <f t="shared" si="1"/>
        <v>#REF!</v>
      </c>
      <c r="I65" s="662"/>
      <c r="J65" s="663"/>
      <c r="K65" s="645" t="e">
        <f t="shared" si="2"/>
        <v>#REF!</v>
      </c>
      <c r="L65" s="645"/>
      <c r="M65" s="645"/>
      <c r="N65" s="666"/>
      <c r="O65" s="664"/>
      <c r="P65" s="665"/>
      <c r="Q65" s="651">
        <f>'KL VCKD chung'!Q66</f>
        <v>16</v>
      </c>
      <c r="R65" s="650">
        <f t="shared" si="3"/>
        <v>511152</v>
      </c>
      <c r="S65" s="650"/>
      <c r="T65" s="650" t="e">
        <f t="shared" si="4"/>
        <v>#REF!</v>
      </c>
      <c r="U65" s="650" t="e">
        <f t="shared" si="5"/>
        <v>#REF!</v>
      </c>
      <c r="V65" s="650">
        <f t="shared" si="6"/>
        <v>511152</v>
      </c>
      <c r="W65" s="650">
        <f t="shared" si="0"/>
        <v>511152</v>
      </c>
      <c r="X65" s="652">
        <f t="shared" si="7"/>
        <v>0</v>
      </c>
      <c r="Y65" s="653">
        <f t="shared" si="8"/>
        <v>0</v>
      </c>
      <c r="Z65" s="654">
        <f t="shared" si="9"/>
        <v>511152</v>
      </c>
      <c r="AA65" s="660"/>
      <c r="AB65" s="656">
        <v>31947</v>
      </c>
      <c r="AC65" s="657">
        <f t="shared" si="10"/>
        <v>16</v>
      </c>
      <c r="AD65" s="658">
        <f t="shared" si="11"/>
        <v>511152</v>
      </c>
    </row>
    <row r="66" spans="1:30" s="81" customFormat="1" ht="26.25" customHeight="1">
      <c r="A66" s="638">
        <v>53</v>
      </c>
      <c r="B66" s="639">
        <f>'KL VCKD chung'!B67</f>
        <v>53</v>
      </c>
      <c r="C66" s="640"/>
      <c r="D66" s="641" t="str">
        <f>'KL VCKD chung'!E67</f>
        <v>ហាំ ហ៊ុន</v>
      </c>
      <c r="E66" s="642" t="str">
        <f>'KL VCKD chung'!F67</f>
        <v>HAM HUN</v>
      </c>
      <c r="F66" s="643">
        <v>31947</v>
      </c>
      <c r="G66" s="644" t="e">
        <f>#REF!</f>
        <v>#REF!</v>
      </c>
      <c r="H66" s="645" t="e">
        <f t="shared" si="1"/>
        <v>#REF!</v>
      </c>
      <c r="I66" s="662"/>
      <c r="J66" s="663"/>
      <c r="K66" s="645" t="e">
        <f t="shared" si="2"/>
        <v>#REF!</v>
      </c>
      <c r="L66" s="645"/>
      <c r="M66" s="645"/>
      <c r="N66" s="666"/>
      <c r="O66" s="664"/>
      <c r="P66" s="665"/>
      <c r="Q66" s="651">
        <f>'KL VCKD chung'!Q67</f>
        <v>16.521999999999998</v>
      </c>
      <c r="R66" s="650">
        <f t="shared" si="3"/>
        <v>527828</v>
      </c>
      <c r="S66" s="650"/>
      <c r="T66" s="650" t="e">
        <f t="shared" si="4"/>
        <v>#REF!</v>
      </c>
      <c r="U66" s="650" t="e">
        <f t="shared" si="5"/>
        <v>#REF!</v>
      </c>
      <c r="V66" s="650">
        <f t="shared" si="6"/>
        <v>527828</v>
      </c>
      <c r="W66" s="650">
        <f t="shared" si="0"/>
        <v>527828</v>
      </c>
      <c r="X66" s="652">
        <f t="shared" si="7"/>
        <v>0</v>
      </c>
      <c r="Y66" s="653">
        <f t="shared" si="8"/>
        <v>0</v>
      </c>
      <c r="Z66" s="654">
        <f t="shared" si="9"/>
        <v>527828</v>
      </c>
      <c r="AA66" s="660"/>
      <c r="AB66" s="656">
        <v>31947</v>
      </c>
      <c r="AC66" s="657">
        <f t="shared" si="10"/>
        <v>16.521989545184212</v>
      </c>
      <c r="AD66" s="658">
        <f t="shared" si="11"/>
        <v>527828</v>
      </c>
    </row>
    <row r="67" spans="1:30" s="81" customFormat="1" ht="26.25" customHeight="1">
      <c r="A67" s="638">
        <v>54</v>
      </c>
      <c r="B67" s="639">
        <f>'KL VCKD chung'!B68</f>
        <v>54</v>
      </c>
      <c r="C67" s="640"/>
      <c r="D67" s="641" t="str">
        <f>'KL VCKD chung'!E68</f>
        <v>ឡាំញ់ ង៉ាត់</v>
      </c>
      <c r="E67" s="642" t="str">
        <f>'KL VCKD chung'!F68</f>
        <v>LANH NGAT</v>
      </c>
      <c r="F67" s="643">
        <v>31947</v>
      </c>
      <c r="G67" s="644" t="e">
        <f>#REF!</f>
        <v>#REF!</v>
      </c>
      <c r="H67" s="645" t="e">
        <f t="shared" si="1"/>
        <v>#REF!</v>
      </c>
      <c r="I67" s="662"/>
      <c r="J67" s="663"/>
      <c r="K67" s="645" t="e">
        <f t="shared" si="2"/>
        <v>#REF!</v>
      </c>
      <c r="L67" s="645"/>
      <c r="M67" s="645"/>
      <c r="N67" s="666"/>
      <c r="O67" s="664"/>
      <c r="P67" s="665"/>
      <c r="Q67" s="651">
        <f>'KL VCKD chung'!Q68</f>
        <v>19.210999999999999</v>
      </c>
      <c r="R67" s="650">
        <f t="shared" si="3"/>
        <v>613734</v>
      </c>
      <c r="S67" s="650"/>
      <c r="T67" s="650" t="e">
        <f t="shared" si="4"/>
        <v>#REF!</v>
      </c>
      <c r="U67" s="650" t="e">
        <f t="shared" si="5"/>
        <v>#REF!</v>
      </c>
      <c r="V67" s="650">
        <f t="shared" si="6"/>
        <v>613734</v>
      </c>
      <c r="W67" s="650">
        <f t="shared" si="0"/>
        <v>613734</v>
      </c>
      <c r="X67" s="652">
        <f t="shared" si="7"/>
        <v>0</v>
      </c>
      <c r="Y67" s="653">
        <f t="shared" si="8"/>
        <v>0</v>
      </c>
      <c r="Z67" s="654">
        <f t="shared" si="9"/>
        <v>613734</v>
      </c>
      <c r="AA67" s="660"/>
      <c r="AB67" s="656">
        <v>31947</v>
      </c>
      <c r="AC67" s="657">
        <f t="shared" si="10"/>
        <v>19.211005728237392</v>
      </c>
      <c r="AD67" s="658">
        <f t="shared" si="11"/>
        <v>613734</v>
      </c>
    </row>
    <row r="68" spans="1:30" s="81" customFormat="1" ht="26.25" customHeight="1">
      <c r="A68" s="638">
        <v>55</v>
      </c>
      <c r="B68" s="639">
        <f>'KL VCKD chung'!B69</f>
        <v>55</v>
      </c>
      <c r="C68" s="640"/>
      <c r="D68" s="641" t="str">
        <f>'KL VCKD chung'!E69</f>
        <v>សូត យីន</v>
      </c>
      <c r="E68" s="642" t="str">
        <f>'KL VCKD chung'!F69</f>
        <v>SOT YIN</v>
      </c>
      <c r="F68" s="643">
        <v>31947</v>
      </c>
      <c r="G68" s="644" t="e">
        <f>#REF!</f>
        <v>#REF!</v>
      </c>
      <c r="H68" s="645" t="e">
        <f t="shared" si="1"/>
        <v>#REF!</v>
      </c>
      <c r="I68" s="662"/>
      <c r="J68" s="663"/>
      <c r="K68" s="645" t="e">
        <f t="shared" si="2"/>
        <v>#REF!</v>
      </c>
      <c r="L68" s="645"/>
      <c r="M68" s="645"/>
      <c r="N68" s="666"/>
      <c r="O68" s="664"/>
      <c r="P68" s="665"/>
      <c r="Q68" s="651">
        <f>'KL VCKD chung'!Q69</f>
        <v>17.574999999999999</v>
      </c>
      <c r="R68" s="650">
        <f t="shared" si="3"/>
        <v>561469</v>
      </c>
      <c r="S68" s="650"/>
      <c r="T68" s="650" t="e">
        <f t="shared" si="4"/>
        <v>#REF!</v>
      </c>
      <c r="U68" s="650" t="e">
        <f t="shared" si="5"/>
        <v>#REF!</v>
      </c>
      <c r="V68" s="650">
        <f t="shared" si="6"/>
        <v>561469</v>
      </c>
      <c r="W68" s="650">
        <f t="shared" si="0"/>
        <v>561469</v>
      </c>
      <c r="X68" s="652">
        <f t="shared" si="7"/>
        <v>0</v>
      </c>
      <c r="Y68" s="653">
        <f t="shared" si="8"/>
        <v>0</v>
      </c>
      <c r="Z68" s="654">
        <f t="shared" si="9"/>
        <v>561469</v>
      </c>
      <c r="AA68" s="660"/>
      <c r="AB68" s="656">
        <v>31947</v>
      </c>
      <c r="AC68" s="657">
        <f t="shared" si="10"/>
        <v>17.575014868375746</v>
      </c>
      <c r="AD68" s="658">
        <f t="shared" si="11"/>
        <v>561469</v>
      </c>
    </row>
    <row r="69" spans="1:30" s="81" customFormat="1" ht="26.25" customHeight="1">
      <c r="A69" s="638">
        <v>56</v>
      </c>
      <c r="B69" s="639">
        <f>'KL VCKD chung'!B70</f>
        <v>56</v>
      </c>
      <c r="C69" s="640"/>
      <c r="D69" s="641" t="str">
        <f>'KL VCKD chung'!E70</f>
        <v>មី ធួត</v>
      </c>
      <c r="E69" s="642" t="str">
        <f>'KL VCKD chung'!F70</f>
        <v>MY THUOT</v>
      </c>
      <c r="F69" s="643">
        <v>31947</v>
      </c>
      <c r="G69" s="644" t="e">
        <f>#REF!</f>
        <v>#REF!</v>
      </c>
      <c r="H69" s="645" t="e">
        <f t="shared" si="1"/>
        <v>#REF!</v>
      </c>
      <c r="I69" s="662"/>
      <c r="J69" s="663"/>
      <c r="K69" s="645" t="e">
        <f t="shared" si="2"/>
        <v>#REF!</v>
      </c>
      <c r="L69" s="645"/>
      <c r="M69" s="645"/>
      <c r="N69" s="666"/>
      <c r="O69" s="664"/>
      <c r="P69" s="665"/>
      <c r="Q69" s="651">
        <f>'KL VCKD chung'!Q70</f>
        <v>14.978</v>
      </c>
      <c r="R69" s="650">
        <f t="shared" si="3"/>
        <v>478502</v>
      </c>
      <c r="S69" s="650"/>
      <c r="T69" s="650" t="e">
        <f t="shared" si="4"/>
        <v>#REF!</v>
      </c>
      <c r="U69" s="650" t="e">
        <f t="shared" si="5"/>
        <v>#REF!</v>
      </c>
      <c r="V69" s="650">
        <f t="shared" si="6"/>
        <v>478502</v>
      </c>
      <c r="W69" s="650">
        <f t="shared" si="0"/>
        <v>478502</v>
      </c>
      <c r="X69" s="652">
        <f t="shared" si="7"/>
        <v>0</v>
      </c>
      <c r="Y69" s="653">
        <f t="shared" si="8"/>
        <v>0</v>
      </c>
      <c r="Z69" s="654">
        <f t="shared" si="9"/>
        <v>478502</v>
      </c>
      <c r="AA69" s="660"/>
      <c r="AB69" s="656">
        <v>31947</v>
      </c>
      <c r="AC69" s="657">
        <f t="shared" si="10"/>
        <v>14.977994803893949</v>
      </c>
      <c r="AD69" s="658">
        <f t="shared" si="11"/>
        <v>478502</v>
      </c>
    </row>
    <row r="70" spans="1:30" s="81" customFormat="1" ht="26.25" customHeight="1">
      <c r="A70" s="638">
        <v>57</v>
      </c>
      <c r="B70" s="639">
        <f>'KL VCKD chung'!B71</f>
        <v>57</v>
      </c>
      <c r="C70" s="640"/>
      <c r="D70" s="641" t="str">
        <f>'KL VCKD chung'!E71</f>
        <v>ធូត ប៊ុនថា</v>
      </c>
      <c r="E70" s="642" t="str">
        <f>'KL VCKD chung'!F71</f>
        <v>THUOT BUN THA</v>
      </c>
      <c r="F70" s="643">
        <v>31947</v>
      </c>
      <c r="G70" s="644" t="e">
        <f>#REF!</f>
        <v>#REF!</v>
      </c>
      <c r="H70" s="645" t="e">
        <f t="shared" si="1"/>
        <v>#REF!</v>
      </c>
      <c r="I70" s="662"/>
      <c r="J70" s="663"/>
      <c r="K70" s="645" t="e">
        <f t="shared" si="2"/>
        <v>#REF!</v>
      </c>
      <c r="L70" s="645"/>
      <c r="M70" s="645"/>
      <c r="N70" s="666"/>
      <c r="O70" s="664"/>
      <c r="P70" s="665"/>
      <c r="Q70" s="651">
        <f>'KL VCKD chung'!Q71</f>
        <v>15.353</v>
      </c>
      <c r="R70" s="650">
        <f t="shared" si="3"/>
        <v>490482</v>
      </c>
      <c r="S70" s="650"/>
      <c r="T70" s="650" t="e">
        <f t="shared" si="4"/>
        <v>#REF!</v>
      </c>
      <c r="U70" s="650" t="e">
        <f t="shared" si="5"/>
        <v>#REF!</v>
      </c>
      <c r="V70" s="650">
        <f t="shared" si="6"/>
        <v>490482</v>
      </c>
      <c r="W70" s="650">
        <f t="shared" si="0"/>
        <v>490482</v>
      </c>
      <c r="X70" s="652">
        <f t="shared" si="7"/>
        <v>0</v>
      </c>
      <c r="Y70" s="653">
        <f t="shared" si="8"/>
        <v>0</v>
      </c>
      <c r="Z70" s="654">
        <f t="shared" si="9"/>
        <v>490482</v>
      </c>
      <c r="AA70" s="660"/>
      <c r="AB70" s="656">
        <v>31947</v>
      </c>
      <c r="AC70" s="657">
        <f t="shared" si="10"/>
        <v>15.35299089116349</v>
      </c>
      <c r="AD70" s="658">
        <f t="shared" si="11"/>
        <v>490482</v>
      </c>
    </row>
    <row r="71" spans="1:30" s="81" customFormat="1" ht="26.25" customHeight="1">
      <c r="A71" s="638">
        <v>58</v>
      </c>
      <c r="B71" s="639">
        <f>'KL VCKD chung'!B72</f>
        <v>58</v>
      </c>
      <c r="C71" s="640"/>
      <c r="D71" s="641" t="str">
        <f>'KL VCKD chung'!E72</f>
        <v>អ៊ីម អ៊ិច</v>
      </c>
      <c r="E71" s="642" t="str">
        <f>'KL VCKD chung'!F72</f>
        <v>IM ICH</v>
      </c>
      <c r="F71" s="643">
        <v>31947</v>
      </c>
      <c r="G71" s="644" t="e">
        <f>#REF!</f>
        <v>#REF!</v>
      </c>
      <c r="H71" s="645" t="e">
        <f t="shared" si="1"/>
        <v>#REF!</v>
      </c>
      <c r="I71" s="662"/>
      <c r="J71" s="663"/>
      <c r="K71" s="645" t="e">
        <f t="shared" si="2"/>
        <v>#REF!</v>
      </c>
      <c r="L71" s="645"/>
      <c r="M71" s="645"/>
      <c r="N71" s="666"/>
      <c r="O71" s="664"/>
      <c r="P71" s="665"/>
      <c r="Q71" s="651">
        <f>'KL VCKD chung'!Q72</f>
        <v>15.848000000000001</v>
      </c>
      <c r="R71" s="650">
        <f t="shared" si="3"/>
        <v>506296</v>
      </c>
      <c r="S71" s="650"/>
      <c r="T71" s="650" t="e">
        <f t="shared" si="4"/>
        <v>#REF!</v>
      </c>
      <c r="U71" s="650" t="e">
        <f t="shared" si="5"/>
        <v>#REF!</v>
      </c>
      <c r="V71" s="650">
        <f t="shared" si="6"/>
        <v>506296</v>
      </c>
      <c r="W71" s="650">
        <f t="shared" si="0"/>
        <v>506296</v>
      </c>
      <c r="X71" s="652">
        <f t="shared" si="7"/>
        <v>0</v>
      </c>
      <c r="Y71" s="653">
        <f t="shared" si="8"/>
        <v>0</v>
      </c>
      <c r="Z71" s="654">
        <f t="shared" si="9"/>
        <v>506296</v>
      </c>
      <c r="AA71" s="660"/>
      <c r="AB71" s="656">
        <v>31947</v>
      </c>
      <c r="AC71" s="657">
        <f t="shared" si="10"/>
        <v>15.847998247096754</v>
      </c>
      <c r="AD71" s="658">
        <f t="shared" si="11"/>
        <v>506296</v>
      </c>
    </row>
    <row r="72" spans="1:30" s="81" customFormat="1" ht="26.25" customHeight="1">
      <c r="A72" s="638">
        <v>59</v>
      </c>
      <c r="B72" s="639">
        <f>'KL VCKD chung'!B73</f>
        <v>59</v>
      </c>
      <c r="C72" s="640"/>
      <c r="D72" s="641" t="str">
        <f>'KL VCKD chung'!E73</f>
        <v>អ៊ូន អ៊ូង</v>
      </c>
      <c r="E72" s="642" t="str">
        <f>'KL VCKD chung'!F73</f>
        <v>OURN OURNG</v>
      </c>
      <c r="F72" s="643">
        <v>31947</v>
      </c>
      <c r="G72" s="644" t="e">
        <f>#REF!</f>
        <v>#REF!</v>
      </c>
      <c r="H72" s="645" t="e">
        <f t="shared" si="1"/>
        <v>#REF!</v>
      </c>
      <c r="I72" s="662"/>
      <c r="J72" s="663"/>
      <c r="K72" s="645" t="e">
        <f t="shared" si="2"/>
        <v>#REF!</v>
      </c>
      <c r="L72" s="645"/>
      <c r="M72" s="645"/>
      <c r="N72" s="666"/>
      <c r="O72" s="664"/>
      <c r="P72" s="665"/>
      <c r="Q72" s="651">
        <f>'KL VCKD chung'!Q73</f>
        <v>15.949</v>
      </c>
      <c r="R72" s="650">
        <f t="shared" si="3"/>
        <v>509523</v>
      </c>
      <c r="S72" s="650"/>
      <c r="T72" s="650" t="e">
        <f t="shared" si="4"/>
        <v>#REF!</v>
      </c>
      <c r="U72" s="650" t="e">
        <f t="shared" si="5"/>
        <v>#REF!</v>
      </c>
      <c r="V72" s="650">
        <f t="shared" si="6"/>
        <v>509523</v>
      </c>
      <c r="W72" s="650">
        <f t="shared" si="0"/>
        <v>509523</v>
      </c>
      <c r="X72" s="652">
        <f t="shared" si="7"/>
        <v>0</v>
      </c>
      <c r="Y72" s="653">
        <f t="shared" si="8"/>
        <v>0</v>
      </c>
      <c r="Z72" s="654">
        <f t="shared" si="9"/>
        <v>509523</v>
      </c>
      <c r="AA72" s="660"/>
      <c r="AB72" s="656">
        <v>31947</v>
      </c>
      <c r="AC72" s="657">
        <f t="shared" si="10"/>
        <v>15.949009296647572</v>
      </c>
      <c r="AD72" s="658">
        <f t="shared" si="11"/>
        <v>509523</v>
      </c>
    </row>
    <row r="73" spans="1:30" s="81" customFormat="1" ht="26.25" customHeight="1">
      <c r="A73" s="638">
        <v>60</v>
      </c>
      <c r="B73" s="639">
        <f>'KL VCKD chung'!B74</f>
        <v>60</v>
      </c>
      <c r="C73" s="640"/>
      <c r="D73" s="641" t="str">
        <f>'KL VCKD chung'!E74</f>
        <v>ទុំ ណាន</v>
      </c>
      <c r="E73" s="642" t="str">
        <f>'KL VCKD chung'!F74</f>
        <v>TUM NAN</v>
      </c>
      <c r="F73" s="643">
        <v>31947</v>
      </c>
      <c r="G73" s="644" t="e">
        <f>#REF!</f>
        <v>#REF!</v>
      </c>
      <c r="H73" s="645" t="e">
        <f t="shared" si="1"/>
        <v>#REF!</v>
      </c>
      <c r="I73" s="662"/>
      <c r="J73" s="663"/>
      <c r="K73" s="645" t="e">
        <f t="shared" si="2"/>
        <v>#REF!</v>
      </c>
      <c r="L73" s="645"/>
      <c r="M73" s="645"/>
      <c r="N73" s="666"/>
      <c r="O73" s="664"/>
      <c r="P73" s="665"/>
      <c r="Q73" s="651">
        <f>'KL VCKD chung'!Q74</f>
        <v>15.933999999999999</v>
      </c>
      <c r="R73" s="650">
        <f t="shared" si="3"/>
        <v>509043</v>
      </c>
      <c r="S73" s="650"/>
      <c r="T73" s="650" t="e">
        <f t="shared" si="4"/>
        <v>#REF!</v>
      </c>
      <c r="U73" s="650" t="e">
        <f t="shared" si="5"/>
        <v>#REF!</v>
      </c>
      <c r="V73" s="650">
        <f t="shared" si="6"/>
        <v>509043</v>
      </c>
      <c r="W73" s="650">
        <f t="shared" si="0"/>
        <v>509043</v>
      </c>
      <c r="X73" s="652">
        <f t="shared" si="7"/>
        <v>0</v>
      </c>
      <c r="Y73" s="653">
        <f t="shared" si="8"/>
        <v>0</v>
      </c>
      <c r="Z73" s="654">
        <f t="shared" si="9"/>
        <v>509043</v>
      </c>
      <c r="AA73" s="660"/>
      <c r="AB73" s="656">
        <v>31947</v>
      </c>
      <c r="AC73" s="657">
        <f t="shared" si="10"/>
        <v>15.933984411681848</v>
      </c>
      <c r="AD73" s="658">
        <f t="shared" si="11"/>
        <v>509043</v>
      </c>
    </row>
    <row r="74" spans="1:30" s="81" customFormat="1" ht="26.25" customHeight="1">
      <c r="A74" s="638">
        <v>61</v>
      </c>
      <c r="B74" s="639">
        <f>'KL VCKD chung'!B75</f>
        <v>61</v>
      </c>
      <c r="C74" s="640"/>
      <c r="D74" s="641" t="str">
        <f>'KL VCKD chung'!E75</f>
        <v>ឡាំង អង</v>
      </c>
      <c r="E74" s="642" t="str">
        <f>'KL VCKD chung'!F75</f>
        <v>LAING ANG</v>
      </c>
      <c r="F74" s="643">
        <v>31947</v>
      </c>
      <c r="G74" s="644" t="e">
        <f>#REF!</f>
        <v>#REF!</v>
      </c>
      <c r="H74" s="645" t="e">
        <f t="shared" si="1"/>
        <v>#REF!</v>
      </c>
      <c r="I74" s="662"/>
      <c r="J74" s="663"/>
      <c r="K74" s="645" t="e">
        <f t="shared" si="2"/>
        <v>#REF!</v>
      </c>
      <c r="L74" s="645"/>
      <c r="M74" s="645"/>
      <c r="N74" s="666"/>
      <c r="O74" s="664"/>
      <c r="P74" s="665"/>
      <c r="Q74" s="651">
        <f>'KL VCKD chung'!Q75</f>
        <v>15.672000000000001</v>
      </c>
      <c r="R74" s="650">
        <f t="shared" si="3"/>
        <v>500673</v>
      </c>
      <c r="S74" s="650"/>
      <c r="T74" s="650" t="e">
        <f t="shared" si="4"/>
        <v>#REF!</v>
      </c>
      <c r="U74" s="650" t="e">
        <f t="shared" si="5"/>
        <v>#REF!</v>
      </c>
      <c r="V74" s="650">
        <f t="shared" si="6"/>
        <v>500673</v>
      </c>
      <c r="W74" s="650">
        <f t="shared" si="0"/>
        <v>500673</v>
      </c>
      <c r="X74" s="652">
        <f t="shared" si="7"/>
        <v>0</v>
      </c>
      <c r="Y74" s="653">
        <f t="shared" si="8"/>
        <v>0</v>
      </c>
      <c r="Z74" s="654">
        <f t="shared" si="9"/>
        <v>500673</v>
      </c>
      <c r="AA74" s="660"/>
      <c r="AB74" s="656">
        <v>31947</v>
      </c>
      <c r="AC74" s="657">
        <f t="shared" si="10"/>
        <v>15.671987980092027</v>
      </c>
      <c r="AD74" s="658">
        <f t="shared" si="11"/>
        <v>500673</v>
      </c>
    </row>
    <row r="75" spans="1:30" s="81" customFormat="1" ht="26.25" customHeight="1">
      <c r="A75" s="638">
        <v>62</v>
      </c>
      <c r="B75" s="639">
        <f>'KL VCKD chung'!B76</f>
        <v>62</v>
      </c>
      <c r="C75" s="640"/>
      <c r="D75" s="641" t="str">
        <f>'KL VCKD chung'!E76</f>
        <v>ណន នឿង</v>
      </c>
      <c r="E75" s="642" t="str">
        <f>'KL VCKD chung'!F76</f>
        <v>NORN NEUNG</v>
      </c>
      <c r="F75" s="643">
        <v>31947</v>
      </c>
      <c r="G75" s="644" t="e">
        <f>#REF!</f>
        <v>#REF!</v>
      </c>
      <c r="H75" s="645" t="e">
        <f t="shared" si="1"/>
        <v>#REF!</v>
      </c>
      <c r="I75" s="662"/>
      <c r="J75" s="663"/>
      <c r="K75" s="645" t="e">
        <f t="shared" si="2"/>
        <v>#REF!</v>
      </c>
      <c r="L75" s="645"/>
      <c r="M75" s="645"/>
      <c r="N75" s="666"/>
      <c r="O75" s="664"/>
      <c r="P75" s="665"/>
      <c r="Q75" s="651">
        <f>'KL VCKD chung'!Q76</f>
        <v>15.49</v>
      </c>
      <c r="R75" s="650">
        <f t="shared" si="3"/>
        <v>494859</v>
      </c>
      <c r="S75" s="650"/>
      <c r="T75" s="650" t="e">
        <f t="shared" si="4"/>
        <v>#REF!</v>
      </c>
      <c r="U75" s="650" t="e">
        <f t="shared" si="5"/>
        <v>#REF!</v>
      </c>
      <c r="V75" s="650">
        <f t="shared" si="6"/>
        <v>494859</v>
      </c>
      <c r="W75" s="650">
        <f t="shared" si="0"/>
        <v>494859</v>
      </c>
      <c r="X75" s="652">
        <f t="shared" si="7"/>
        <v>0</v>
      </c>
      <c r="Y75" s="653">
        <f t="shared" si="8"/>
        <v>0</v>
      </c>
      <c r="Z75" s="654">
        <f t="shared" si="9"/>
        <v>494859</v>
      </c>
      <c r="AA75" s="660"/>
      <c r="AB75" s="656">
        <v>31947</v>
      </c>
      <c r="AC75" s="657">
        <f t="shared" si="10"/>
        <v>15.48999906094469</v>
      </c>
      <c r="AD75" s="658">
        <f t="shared" si="11"/>
        <v>494859</v>
      </c>
    </row>
    <row r="76" spans="1:30" s="81" customFormat="1" ht="26.25" customHeight="1">
      <c r="A76" s="638">
        <v>63</v>
      </c>
      <c r="B76" s="639">
        <f>'KL VCKD chung'!B77</f>
        <v>63</v>
      </c>
      <c r="C76" s="640"/>
      <c r="D76" s="641" t="str">
        <f>'KL VCKD chung'!E77</f>
        <v>ពឿន ណន</v>
      </c>
      <c r="E76" s="642" t="str">
        <f>'KL VCKD chung'!F77</f>
        <v>POEUN NORN</v>
      </c>
      <c r="F76" s="643">
        <v>31947</v>
      </c>
      <c r="G76" s="644" t="e">
        <f>#REF!</f>
        <v>#REF!</v>
      </c>
      <c r="H76" s="645" t="e">
        <f t="shared" si="1"/>
        <v>#REF!</v>
      </c>
      <c r="I76" s="662"/>
      <c r="J76" s="663"/>
      <c r="K76" s="645" t="e">
        <f t="shared" si="2"/>
        <v>#REF!</v>
      </c>
      <c r="L76" s="645"/>
      <c r="M76" s="645"/>
      <c r="N76" s="666"/>
      <c r="O76" s="664"/>
      <c r="P76" s="665"/>
      <c r="Q76" s="651">
        <f>'KL VCKD chung'!Q77</f>
        <v>15.101000000000001</v>
      </c>
      <c r="R76" s="650">
        <f>ROUND(F76*Q76,0)</f>
        <v>482432</v>
      </c>
      <c r="S76" s="650"/>
      <c r="T76" s="650" t="e">
        <f t="shared" si="4"/>
        <v>#REF!</v>
      </c>
      <c r="U76" s="650" t="e">
        <f t="shared" si="5"/>
        <v>#REF!</v>
      </c>
      <c r="V76" s="650">
        <f t="shared" si="6"/>
        <v>482432</v>
      </c>
      <c r="W76" s="650">
        <f t="shared" si="0"/>
        <v>482432</v>
      </c>
      <c r="X76" s="652">
        <f t="shared" si="7"/>
        <v>0</v>
      </c>
      <c r="Y76" s="653">
        <f t="shared" si="8"/>
        <v>0</v>
      </c>
      <c r="Z76" s="654">
        <f t="shared" si="9"/>
        <v>482432</v>
      </c>
      <c r="AA76" s="660"/>
      <c r="AB76" s="656">
        <v>31947</v>
      </c>
      <c r="AC76" s="657">
        <f t="shared" si="10"/>
        <v>15.101011049550818</v>
      </c>
      <c r="AD76" s="658">
        <f t="shared" si="11"/>
        <v>482432</v>
      </c>
    </row>
    <row r="77" spans="1:30" s="81" customFormat="1" ht="26.25" customHeight="1">
      <c r="A77" s="638">
        <v>64</v>
      </c>
      <c r="B77" s="639">
        <f>'KL VCKD chung'!B78</f>
        <v>64</v>
      </c>
      <c r="C77" s="640"/>
      <c r="D77" s="641" t="str">
        <f>'KL VCKD chung'!E78</f>
        <v>អ៊ួល ផា</v>
      </c>
      <c r="E77" s="642" t="str">
        <f>'KL VCKD chung'!F78</f>
        <v>UOL PHA</v>
      </c>
      <c r="F77" s="643">
        <v>31947</v>
      </c>
      <c r="G77" s="644" t="e">
        <f>#REF!</f>
        <v>#REF!</v>
      </c>
      <c r="H77" s="645" t="e">
        <f t="shared" si="1"/>
        <v>#REF!</v>
      </c>
      <c r="I77" s="662"/>
      <c r="J77" s="663"/>
      <c r="K77" s="645" t="e">
        <f t="shared" si="2"/>
        <v>#REF!</v>
      </c>
      <c r="L77" s="645"/>
      <c r="M77" s="645"/>
      <c r="N77" s="666"/>
      <c r="O77" s="664"/>
      <c r="P77" s="665"/>
      <c r="Q77" s="651">
        <f>'KL VCKD chung'!Q78</f>
        <v>15.307</v>
      </c>
      <c r="R77" s="650">
        <f t="shared" si="3"/>
        <v>489013</v>
      </c>
      <c r="S77" s="650"/>
      <c r="T77" s="650" t="e">
        <f t="shared" si="4"/>
        <v>#REF!</v>
      </c>
      <c r="U77" s="650" t="e">
        <f t="shared" si="5"/>
        <v>#REF!</v>
      </c>
      <c r="V77" s="650">
        <f t="shared" si="6"/>
        <v>489013</v>
      </c>
      <c r="W77" s="650">
        <f t="shared" si="0"/>
        <v>489013</v>
      </c>
      <c r="X77" s="652">
        <f t="shared" si="7"/>
        <v>0</v>
      </c>
      <c r="Y77" s="653">
        <f t="shared" si="8"/>
        <v>0</v>
      </c>
      <c r="Z77" s="654">
        <f t="shared" si="9"/>
        <v>489013</v>
      </c>
      <c r="AA77" s="660"/>
      <c r="AB77" s="656">
        <v>31947</v>
      </c>
      <c r="AC77" s="657">
        <f t="shared" si="10"/>
        <v>15.307008482799636</v>
      </c>
      <c r="AD77" s="658">
        <f t="shared" si="11"/>
        <v>489013</v>
      </c>
    </row>
    <row r="78" spans="1:30" s="81" customFormat="1" ht="26.25" customHeight="1">
      <c r="A78" s="638">
        <v>65</v>
      </c>
      <c r="B78" s="639">
        <f>'KL VCKD chung'!B79</f>
        <v>65</v>
      </c>
      <c r="C78" s="640"/>
      <c r="D78" s="641" t="str">
        <f>'KL VCKD chung'!E79</f>
        <v>ទុំ ទើ</v>
      </c>
      <c r="E78" s="642" t="str">
        <f>'KL VCKD chung'!F79</f>
        <v>TOM TEU</v>
      </c>
      <c r="F78" s="643">
        <v>31947</v>
      </c>
      <c r="G78" s="644" t="e">
        <f>#REF!</f>
        <v>#REF!</v>
      </c>
      <c r="H78" s="645" t="e">
        <f t="shared" si="1"/>
        <v>#REF!</v>
      </c>
      <c r="I78" s="662"/>
      <c r="J78" s="663"/>
      <c r="K78" s="645" t="e">
        <f t="shared" si="2"/>
        <v>#REF!</v>
      </c>
      <c r="L78" s="645"/>
      <c r="M78" s="645"/>
      <c r="N78" s="666"/>
      <c r="O78" s="664"/>
      <c r="P78" s="665"/>
      <c r="Q78" s="651">
        <f>'KL VCKD chung'!Q79</f>
        <v>17.727999999999998</v>
      </c>
      <c r="R78" s="650">
        <f t="shared" si="3"/>
        <v>566356</v>
      </c>
      <c r="S78" s="650"/>
      <c r="T78" s="650" t="e">
        <f t="shared" si="4"/>
        <v>#REF!</v>
      </c>
      <c r="U78" s="650" t="e">
        <f t="shared" si="5"/>
        <v>#REF!</v>
      </c>
      <c r="V78" s="650">
        <f t="shared" si="6"/>
        <v>566356</v>
      </c>
      <c r="W78" s="650">
        <f t="shared" ref="W78:W139" si="12">R78</f>
        <v>566356</v>
      </c>
      <c r="X78" s="652">
        <f t="shared" si="7"/>
        <v>0</v>
      </c>
      <c r="Y78" s="653">
        <f t="shared" si="8"/>
        <v>0</v>
      </c>
      <c r="Z78" s="654">
        <f t="shared" si="9"/>
        <v>566356</v>
      </c>
      <c r="AA78" s="660"/>
      <c r="AB78" s="656">
        <v>31947</v>
      </c>
      <c r="AC78" s="657">
        <f t="shared" si="10"/>
        <v>17.72798697843303</v>
      </c>
      <c r="AD78" s="658">
        <f t="shared" si="11"/>
        <v>566356</v>
      </c>
    </row>
    <row r="79" spans="1:30" s="81" customFormat="1" ht="26.25" customHeight="1">
      <c r="A79" s="638">
        <v>66</v>
      </c>
      <c r="B79" s="639">
        <f>'KL VCKD chung'!B80</f>
        <v>66</v>
      </c>
      <c r="C79" s="640"/>
      <c r="D79" s="641" t="str">
        <f>'KL VCKD chung'!E80</f>
        <v>មន ម៉េន</v>
      </c>
      <c r="E79" s="642" t="str">
        <f>'KL VCKD chung'!F80</f>
        <v>MON MEN</v>
      </c>
      <c r="F79" s="643">
        <v>31947</v>
      </c>
      <c r="G79" s="644" t="e">
        <f>#REF!</f>
        <v>#REF!</v>
      </c>
      <c r="H79" s="645" t="e">
        <f t="shared" ref="H79:H143" si="13">ROUND(F79*G79,-2)</f>
        <v>#REF!</v>
      </c>
      <c r="I79" s="662"/>
      <c r="J79" s="663"/>
      <c r="K79" s="645" t="e">
        <f t="shared" ref="K79:K97" si="14">J79+H79</f>
        <v>#REF!</v>
      </c>
      <c r="L79" s="645"/>
      <c r="M79" s="645"/>
      <c r="N79" s="666"/>
      <c r="O79" s="664"/>
      <c r="P79" s="665"/>
      <c r="Q79" s="651">
        <f>'KL VCKD chung'!Q80</f>
        <v>18.346999999999998</v>
      </c>
      <c r="R79" s="650">
        <f t="shared" ref="R79:R142" si="15">ROUND(F79*Q79,0)</f>
        <v>586132</v>
      </c>
      <c r="S79" s="650"/>
      <c r="T79" s="650" t="e">
        <f t="shared" ref="T79:T144" si="16">H79+R79</f>
        <v>#REF!</v>
      </c>
      <c r="U79" s="650" t="e">
        <f t="shared" ref="U79:U144" si="17">H79+S79</f>
        <v>#REF!</v>
      </c>
      <c r="V79" s="650">
        <f t="shared" ref="V79:V142" si="18">R79</f>
        <v>586132</v>
      </c>
      <c r="W79" s="650">
        <f t="shared" si="12"/>
        <v>586132</v>
      </c>
      <c r="X79" s="652">
        <f t="shared" ref="X79:X142" si="19">ROUND(IF(V79&lt;=1500000,0,IF(AND((V79)&gt;1500000,(V79)&lt;=2000000),(V79)*5%-75000,IF(AND((V79)&gt;2000000,(V79)&lt;=8500000),(V79)*10%-175000))),0)</f>
        <v>0</v>
      </c>
      <c r="Y79" s="653">
        <f t="shared" ref="Y79:Y142" si="20">X79</f>
        <v>0</v>
      </c>
      <c r="Z79" s="654">
        <f t="shared" ref="Z79:Z142" si="21">V79-X79</f>
        <v>586132</v>
      </c>
      <c r="AA79" s="660"/>
      <c r="AB79" s="656">
        <v>31947</v>
      </c>
      <c r="AC79" s="657">
        <f t="shared" ref="AC79:AC142" si="22">Z79/AB79</f>
        <v>18.347012239020877</v>
      </c>
      <c r="AD79" s="658">
        <f t="shared" ref="AD79:AD142" si="23">AC79*AB79</f>
        <v>586132</v>
      </c>
    </row>
    <row r="80" spans="1:30" s="81" customFormat="1" ht="26.25" customHeight="1">
      <c r="A80" s="638">
        <v>67</v>
      </c>
      <c r="B80" s="639">
        <f>'KL VCKD chung'!B81</f>
        <v>67</v>
      </c>
      <c r="C80" s="640"/>
      <c r="D80" s="641" t="str">
        <f>'KL VCKD chung'!E81</f>
        <v>ខ្លួន ហាន</v>
      </c>
      <c r="E80" s="642" t="str">
        <f>'KL VCKD chung'!F81</f>
        <v>KHLUON HAN</v>
      </c>
      <c r="F80" s="643">
        <v>31947</v>
      </c>
      <c r="G80" s="644" t="e">
        <f>#REF!</f>
        <v>#REF!</v>
      </c>
      <c r="H80" s="645" t="e">
        <f t="shared" si="13"/>
        <v>#REF!</v>
      </c>
      <c r="I80" s="662"/>
      <c r="J80" s="663"/>
      <c r="K80" s="645" t="e">
        <f t="shared" si="14"/>
        <v>#REF!</v>
      </c>
      <c r="L80" s="645"/>
      <c r="M80" s="645"/>
      <c r="N80" s="666"/>
      <c r="O80" s="664"/>
      <c r="P80" s="665"/>
      <c r="Q80" s="651">
        <f>'KL VCKD chung'!Q81</f>
        <v>18.387</v>
      </c>
      <c r="R80" s="650">
        <f t="shared" si="15"/>
        <v>587409</v>
      </c>
      <c r="S80" s="650"/>
      <c r="T80" s="650" t="e">
        <f t="shared" si="16"/>
        <v>#REF!</v>
      </c>
      <c r="U80" s="650" t="e">
        <f t="shared" si="17"/>
        <v>#REF!</v>
      </c>
      <c r="V80" s="650">
        <f t="shared" si="18"/>
        <v>587409</v>
      </c>
      <c r="W80" s="650">
        <f t="shared" si="12"/>
        <v>587409</v>
      </c>
      <c r="X80" s="652">
        <f t="shared" si="19"/>
        <v>0</v>
      </c>
      <c r="Y80" s="653">
        <f t="shared" si="20"/>
        <v>0</v>
      </c>
      <c r="Z80" s="654">
        <f t="shared" si="21"/>
        <v>587409</v>
      </c>
      <c r="AA80" s="660"/>
      <c r="AB80" s="656">
        <v>31947</v>
      </c>
      <c r="AC80" s="657">
        <f t="shared" si="22"/>
        <v>18.386984693398443</v>
      </c>
      <c r="AD80" s="658">
        <f t="shared" si="23"/>
        <v>587409</v>
      </c>
    </row>
    <row r="81" spans="1:30" s="81" customFormat="1" ht="26.25" customHeight="1">
      <c r="A81" s="638">
        <v>68</v>
      </c>
      <c r="B81" s="639">
        <f>'KL VCKD chung'!B82</f>
        <v>68</v>
      </c>
      <c r="C81" s="640"/>
      <c r="D81" s="641" t="str">
        <f>'KL VCKD chung'!E82</f>
        <v>បៀន ម៉ន</v>
      </c>
      <c r="E81" s="642" t="str">
        <f>'KL VCKD chung'!F82</f>
        <v>BEAN MORN</v>
      </c>
      <c r="F81" s="643">
        <v>31947</v>
      </c>
      <c r="G81" s="644" t="e">
        <f>#REF!</f>
        <v>#REF!</v>
      </c>
      <c r="H81" s="645" t="e">
        <f t="shared" si="13"/>
        <v>#REF!</v>
      </c>
      <c r="I81" s="662"/>
      <c r="J81" s="663"/>
      <c r="K81" s="645" t="e">
        <f t="shared" si="14"/>
        <v>#REF!</v>
      </c>
      <c r="L81" s="645"/>
      <c r="M81" s="645"/>
      <c r="N81" s="666"/>
      <c r="O81" s="664"/>
      <c r="P81" s="665"/>
      <c r="Q81" s="651">
        <f>'KL VCKD chung'!Q82</f>
        <v>18.545999999999999</v>
      </c>
      <c r="R81" s="650">
        <f t="shared" si="15"/>
        <v>592489</v>
      </c>
      <c r="S81" s="650"/>
      <c r="T81" s="650" t="e">
        <f t="shared" si="16"/>
        <v>#REF!</v>
      </c>
      <c r="U81" s="650" t="e">
        <f t="shared" si="17"/>
        <v>#REF!</v>
      </c>
      <c r="V81" s="650">
        <f t="shared" si="18"/>
        <v>592489</v>
      </c>
      <c r="W81" s="650">
        <f t="shared" si="12"/>
        <v>592489</v>
      </c>
      <c r="X81" s="652">
        <f t="shared" si="19"/>
        <v>0</v>
      </c>
      <c r="Y81" s="653">
        <f t="shared" si="20"/>
        <v>0</v>
      </c>
      <c r="Z81" s="654">
        <f t="shared" si="21"/>
        <v>592489</v>
      </c>
      <c r="AA81" s="660"/>
      <c r="AB81" s="656">
        <v>31947</v>
      </c>
      <c r="AC81" s="657">
        <f t="shared" si="22"/>
        <v>18.545998059285694</v>
      </c>
      <c r="AD81" s="658">
        <f t="shared" si="23"/>
        <v>592489</v>
      </c>
    </row>
    <row r="82" spans="1:30" s="81" customFormat="1" ht="26.25" customHeight="1">
      <c r="A82" s="638">
        <v>69</v>
      </c>
      <c r="B82" s="639">
        <f>'KL VCKD chung'!B83</f>
        <v>69</v>
      </c>
      <c r="C82" s="640"/>
      <c r="D82" s="641" t="str">
        <f>'KL VCKD chung'!E83</f>
        <v>គុយ សៅ</v>
      </c>
      <c r="E82" s="642" t="str">
        <f>'KL VCKD chung'!F83</f>
        <v>KUY SAO</v>
      </c>
      <c r="F82" s="643">
        <v>31947</v>
      </c>
      <c r="G82" s="644" t="e">
        <f>#REF!</f>
        <v>#REF!</v>
      </c>
      <c r="H82" s="645" t="e">
        <f t="shared" si="13"/>
        <v>#REF!</v>
      </c>
      <c r="I82" s="662"/>
      <c r="J82" s="663"/>
      <c r="K82" s="645" t="e">
        <f t="shared" si="14"/>
        <v>#REF!</v>
      </c>
      <c r="L82" s="645"/>
      <c r="M82" s="645"/>
      <c r="N82" s="666"/>
      <c r="O82" s="664"/>
      <c r="P82" s="665"/>
      <c r="Q82" s="651">
        <f>'KL VCKD chung'!Q83</f>
        <v>15.997999999999999</v>
      </c>
      <c r="R82" s="650">
        <f t="shared" si="15"/>
        <v>511088</v>
      </c>
      <c r="S82" s="650"/>
      <c r="T82" s="650" t="e">
        <f t="shared" si="16"/>
        <v>#REF!</v>
      </c>
      <c r="U82" s="650" t="e">
        <f t="shared" si="17"/>
        <v>#REF!</v>
      </c>
      <c r="V82" s="650">
        <f t="shared" si="18"/>
        <v>511088</v>
      </c>
      <c r="W82" s="650">
        <f t="shared" si="12"/>
        <v>511088</v>
      </c>
      <c r="X82" s="652">
        <f t="shared" si="19"/>
        <v>0</v>
      </c>
      <c r="Y82" s="653">
        <f t="shared" si="20"/>
        <v>0</v>
      </c>
      <c r="Z82" s="654">
        <f t="shared" si="21"/>
        <v>511088</v>
      </c>
      <c r="AA82" s="660"/>
      <c r="AB82" s="656">
        <v>31947</v>
      </c>
      <c r="AC82" s="657">
        <f t="shared" si="22"/>
        <v>15.997996682004571</v>
      </c>
      <c r="AD82" s="658">
        <f t="shared" si="23"/>
        <v>511088</v>
      </c>
    </row>
    <row r="83" spans="1:30" s="81" customFormat="1" ht="26.25" customHeight="1">
      <c r="A83" s="638">
        <v>70</v>
      </c>
      <c r="B83" s="639">
        <f>'KL VCKD chung'!B84</f>
        <v>70</v>
      </c>
      <c r="C83" s="640"/>
      <c r="D83" s="641" t="str">
        <f>'KL VCKD chung'!E84</f>
        <v>ហាក់ ឡេងហូ</v>
      </c>
      <c r="E83" s="642" t="str">
        <f>'KL VCKD chung'!F84</f>
        <v>HAK LENGHO</v>
      </c>
      <c r="F83" s="643">
        <v>31947</v>
      </c>
      <c r="G83" s="644" t="e">
        <f>#REF!</f>
        <v>#REF!</v>
      </c>
      <c r="H83" s="645" t="e">
        <f t="shared" si="13"/>
        <v>#REF!</v>
      </c>
      <c r="I83" s="662"/>
      <c r="J83" s="663"/>
      <c r="K83" s="645" t="e">
        <f t="shared" si="14"/>
        <v>#REF!</v>
      </c>
      <c r="L83" s="645"/>
      <c r="M83" s="645"/>
      <c r="N83" s="666"/>
      <c r="O83" s="664"/>
      <c r="P83" s="665"/>
      <c r="Q83" s="651">
        <f>'KL VCKD chung'!Q84</f>
        <v>15.753</v>
      </c>
      <c r="R83" s="650">
        <f t="shared" si="15"/>
        <v>503261</v>
      </c>
      <c r="S83" s="650"/>
      <c r="T83" s="650" t="e">
        <f t="shared" si="16"/>
        <v>#REF!</v>
      </c>
      <c r="U83" s="650" t="e">
        <f t="shared" si="17"/>
        <v>#REF!</v>
      </c>
      <c r="V83" s="650">
        <f t="shared" si="18"/>
        <v>503261</v>
      </c>
      <c r="W83" s="650">
        <f t="shared" si="12"/>
        <v>503261</v>
      </c>
      <c r="X83" s="652">
        <f t="shared" si="19"/>
        <v>0</v>
      </c>
      <c r="Y83" s="653">
        <f t="shared" si="20"/>
        <v>0</v>
      </c>
      <c r="Z83" s="654">
        <f t="shared" si="21"/>
        <v>503261</v>
      </c>
      <c r="AA83" s="660"/>
      <c r="AB83" s="656">
        <v>31947</v>
      </c>
      <c r="AC83" s="657">
        <f t="shared" si="22"/>
        <v>15.752997151532226</v>
      </c>
      <c r="AD83" s="658">
        <f t="shared" si="23"/>
        <v>503261</v>
      </c>
    </row>
    <row r="84" spans="1:30" s="81" customFormat="1" ht="26.25" customHeight="1">
      <c r="A84" s="638">
        <v>71</v>
      </c>
      <c r="B84" s="639">
        <f>'KL VCKD chung'!B85</f>
        <v>71</v>
      </c>
      <c r="C84" s="640"/>
      <c r="D84" s="641" t="str">
        <f>'KL VCKD chung'!E85</f>
        <v>ឃ្លន ហាក់</v>
      </c>
      <c r="E84" s="642" t="str">
        <f>'KL VCKD chung'!F85</f>
        <v>KHOUN HAK</v>
      </c>
      <c r="F84" s="643">
        <v>31947</v>
      </c>
      <c r="G84" s="644" t="e">
        <f>#REF!</f>
        <v>#REF!</v>
      </c>
      <c r="H84" s="645" t="e">
        <f t="shared" si="13"/>
        <v>#REF!</v>
      </c>
      <c r="I84" s="662"/>
      <c r="J84" s="663"/>
      <c r="K84" s="645" t="e">
        <f t="shared" si="14"/>
        <v>#REF!</v>
      </c>
      <c r="L84" s="645"/>
      <c r="M84" s="645"/>
      <c r="N84" s="666"/>
      <c r="O84" s="664"/>
      <c r="P84" s="665"/>
      <c r="Q84" s="651">
        <f>'KL VCKD chung'!Q85</f>
        <v>16.154999999999998</v>
      </c>
      <c r="R84" s="650">
        <f t="shared" si="15"/>
        <v>516104</v>
      </c>
      <c r="S84" s="650"/>
      <c r="T84" s="650" t="e">
        <f t="shared" si="16"/>
        <v>#REF!</v>
      </c>
      <c r="U84" s="650" t="e">
        <f t="shared" si="17"/>
        <v>#REF!</v>
      </c>
      <c r="V84" s="650">
        <f t="shared" si="18"/>
        <v>516104</v>
      </c>
      <c r="W84" s="650">
        <f t="shared" si="12"/>
        <v>516104</v>
      </c>
      <c r="X84" s="652">
        <f t="shared" si="19"/>
        <v>0</v>
      </c>
      <c r="Y84" s="653">
        <f t="shared" si="20"/>
        <v>0</v>
      </c>
      <c r="Z84" s="654">
        <f t="shared" si="21"/>
        <v>516104</v>
      </c>
      <c r="AA84" s="660"/>
      <c r="AB84" s="656">
        <v>31947</v>
      </c>
      <c r="AC84" s="657">
        <f t="shared" si="22"/>
        <v>16.155006729896392</v>
      </c>
      <c r="AD84" s="658">
        <f t="shared" si="23"/>
        <v>516104.00000000006</v>
      </c>
    </row>
    <row r="85" spans="1:30" s="81" customFormat="1" ht="26.25" customHeight="1">
      <c r="A85" s="638">
        <v>72</v>
      </c>
      <c r="B85" s="639">
        <f>'KL VCKD chung'!B86</f>
        <v>72</v>
      </c>
      <c r="C85" s="640"/>
      <c r="D85" s="641" t="str">
        <f>'KL VCKD chung'!E86</f>
        <v>ហុក ហ៊ួហ</v>
      </c>
      <c r="E85" s="642" t="str">
        <f>'KL VCKD chung'!F86</f>
        <v>HOK HUONG</v>
      </c>
      <c r="F85" s="643">
        <v>31947</v>
      </c>
      <c r="G85" s="644" t="e">
        <f>#REF!</f>
        <v>#REF!</v>
      </c>
      <c r="H85" s="645" t="e">
        <f t="shared" si="13"/>
        <v>#REF!</v>
      </c>
      <c r="I85" s="662"/>
      <c r="J85" s="663"/>
      <c r="K85" s="645" t="e">
        <f t="shared" si="14"/>
        <v>#REF!</v>
      </c>
      <c r="L85" s="645"/>
      <c r="M85" s="645"/>
      <c r="N85" s="666"/>
      <c r="O85" s="664"/>
      <c r="P85" s="665"/>
      <c r="Q85" s="651">
        <f>'KL VCKD chung'!Q86</f>
        <v>18.635000000000002</v>
      </c>
      <c r="R85" s="650">
        <f t="shared" si="15"/>
        <v>595332</v>
      </c>
      <c r="S85" s="650"/>
      <c r="T85" s="650" t="e">
        <f t="shared" si="16"/>
        <v>#REF!</v>
      </c>
      <c r="U85" s="650" t="e">
        <f t="shared" si="17"/>
        <v>#REF!</v>
      </c>
      <c r="V85" s="650">
        <f t="shared" si="18"/>
        <v>595332</v>
      </c>
      <c r="W85" s="650">
        <f t="shared" si="12"/>
        <v>595332</v>
      </c>
      <c r="X85" s="652">
        <f t="shared" si="19"/>
        <v>0</v>
      </c>
      <c r="Y85" s="653">
        <f t="shared" si="20"/>
        <v>0</v>
      </c>
      <c r="Z85" s="654">
        <f t="shared" si="21"/>
        <v>595332</v>
      </c>
      <c r="AA85" s="660"/>
      <c r="AB85" s="656">
        <v>31947</v>
      </c>
      <c r="AC85" s="657">
        <f t="shared" si="22"/>
        <v>18.634989200863931</v>
      </c>
      <c r="AD85" s="658">
        <f t="shared" si="23"/>
        <v>595332</v>
      </c>
    </row>
    <row r="86" spans="1:30" s="81" customFormat="1" ht="26.25" customHeight="1">
      <c r="A86" s="638">
        <v>73</v>
      </c>
      <c r="B86" s="639">
        <f>'KL VCKD chung'!B87</f>
        <v>73</v>
      </c>
      <c r="C86" s="640"/>
      <c r="D86" s="641" t="str">
        <f>'KL VCKD chung'!E87</f>
        <v>ឃ្លួន ត្រា</v>
      </c>
      <c r="E86" s="642" t="str">
        <f>'KL VCKD chung'!F87</f>
        <v>KHLOUN TRA</v>
      </c>
      <c r="F86" s="643">
        <v>31947</v>
      </c>
      <c r="G86" s="644" t="e">
        <f>#REF!</f>
        <v>#REF!</v>
      </c>
      <c r="H86" s="645" t="e">
        <f t="shared" si="13"/>
        <v>#REF!</v>
      </c>
      <c r="I86" s="662"/>
      <c r="J86" s="663"/>
      <c r="K86" s="645" t="e">
        <f t="shared" si="14"/>
        <v>#REF!</v>
      </c>
      <c r="L86" s="645"/>
      <c r="M86" s="645"/>
      <c r="N86" s="666"/>
      <c r="O86" s="664"/>
      <c r="P86" s="665"/>
      <c r="Q86" s="651">
        <f>'KL VCKD chung'!Q87</f>
        <v>20.378</v>
      </c>
      <c r="R86" s="650">
        <f t="shared" si="15"/>
        <v>651016</v>
      </c>
      <c r="S86" s="650"/>
      <c r="T86" s="650" t="e">
        <f t="shared" si="16"/>
        <v>#REF!</v>
      </c>
      <c r="U86" s="650" t="e">
        <f t="shared" si="17"/>
        <v>#REF!</v>
      </c>
      <c r="V86" s="650">
        <f t="shared" si="18"/>
        <v>651016</v>
      </c>
      <c r="W86" s="650">
        <f t="shared" si="12"/>
        <v>651016</v>
      </c>
      <c r="X86" s="652">
        <f t="shared" si="19"/>
        <v>0</v>
      </c>
      <c r="Y86" s="653">
        <f t="shared" si="20"/>
        <v>0</v>
      </c>
      <c r="Z86" s="654">
        <f t="shared" si="21"/>
        <v>651016</v>
      </c>
      <c r="AA86" s="660"/>
      <c r="AB86" s="656">
        <v>31947</v>
      </c>
      <c r="AC86" s="657">
        <f t="shared" si="22"/>
        <v>20.378001064262683</v>
      </c>
      <c r="AD86" s="658">
        <f t="shared" si="23"/>
        <v>651016</v>
      </c>
    </row>
    <row r="87" spans="1:30" s="81" customFormat="1" ht="26.25" customHeight="1">
      <c r="A87" s="638">
        <v>74</v>
      </c>
      <c r="B87" s="639">
        <f>'KL VCKD chung'!B88</f>
        <v>74</v>
      </c>
      <c r="C87" s="640"/>
      <c r="D87" s="641" t="str">
        <f>'KL VCKD chung'!E88</f>
        <v>ប៊ាន ភាគ</v>
      </c>
      <c r="E87" s="642" t="str">
        <f>'KL VCKD chung'!F88</f>
        <v>BEAN PHEAT</v>
      </c>
      <c r="F87" s="643">
        <v>31947</v>
      </c>
      <c r="G87" s="644" t="e">
        <f>#REF!</f>
        <v>#REF!</v>
      </c>
      <c r="H87" s="645" t="e">
        <f t="shared" si="13"/>
        <v>#REF!</v>
      </c>
      <c r="I87" s="662"/>
      <c r="J87" s="663"/>
      <c r="K87" s="645" t="e">
        <f t="shared" si="14"/>
        <v>#REF!</v>
      </c>
      <c r="L87" s="645"/>
      <c r="M87" s="645"/>
      <c r="N87" s="666"/>
      <c r="O87" s="664"/>
      <c r="P87" s="665"/>
      <c r="Q87" s="651">
        <f>'KL VCKD chung'!Q88</f>
        <v>18.864000000000001</v>
      </c>
      <c r="R87" s="650">
        <f t="shared" si="15"/>
        <v>602648</v>
      </c>
      <c r="S87" s="650"/>
      <c r="T87" s="650" t="e">
        <f t="shared" si="16"/>
        <v>#REF!</v>
      </c>
      <c r="U87" s="650" t="e">
        <f t="shared" si="17"/>
        <v>#REF!</v>
      </c>
      <c r="V87" s="650">
        <f t="shared" si="18"/>
        <v>602648</v>
      </c>
      <c r="W87" s="650">
        <f t="shared" si="12"/>
        <v>602648</v>
      </c>
      <c r="X87" s="652">
        <f t="shared" si="19"/>
        <v>0</v>
      </c>
      <c r="Y87" s="653">
        <f t="shared" si="20"/>
        <v>0</v>
      </c>
      <c r="Z87" s="654">
        <f t="shared" si="21"/>
        <v>602648</v>
      </c>
      <c r="AA87" s="667"/>
      <c r="AB87" s="656">
        <v>31947</v>
      </c>
      <c r="AC87" s="657">
        <f t="shared" si="22"/>
        <v>18.863993489216515</v>
      </c>
      <c r="AD87" s="658">
        <f t="shared" si="23"/>
        <v>602648</v>
      </c>
    </row>
    <row r="88" spans="1:30" s="81" customFormat="1" ht="26.25" customHeight="1">
      <c r="A88" s="638">
        <v>75</v>
      </c>
      <c r="B88" s="639">
        <f>'KL VCKD chung'!B89</f>
        <v>75</v>
      </c>
      <c r="C88" s="640"/>
      <c r="D88" s="641" t="str">
        <f>'KL VCKD chung'!E89</f>
        <v>តាំ ហេន</v>
      </c>
      <c r="E88" s="642" t="str">
        <f>'KL VCKD chung'!F89</f>
        <v>TAM HEN</v>
      </c>
      <c r="F88" s="643">
        <v>31947</v>
      </c>
      <c r="G88" s="644" t="e">
        <f>#REF!</f>
        <v>#REF!</v>
      </c>
      <c r="H88" s="645" t="e">
        <f t="shared" si="13"/>
        <v>#REF!</v>
      </c>
      <c r="I88" s="662"/>
      <c r="J88" s="663"/>
      <c r="K88" s="645" t="e">
        <f t="shared" si="14"/>
        <v>#REF!</v>
      </c>
      <c r="L88" s="645"/>
      <c r="M88" s="645"/>
      <c r="N88" s="666"/>
      <c r="O88" s="664"/>
      <c r="P88" s="665"/>
      <c r="Q88" s="651">
        <f>'KL VCKD chung'!Q89</f>
        <v>19.343</v>
      </c>
      <c r="R88" s="650">
        <f t="shared" si="15"/>
        <v>617951</v>
      </c>
      <c r="S88" s="650"/>
      <c r="T88" s="650" t="e">
        <f t="shared" si="16"/>
        <v>#REF!</v>
      </c>
      <c r="U88" s="650" t="e">
        <f t="shared" si="17"/>
        <v>#REF!</v>
      </c>
      <c r="V88" s="650">
        <f t="shared" si="18"/>
        <v>617951</v>
      </c>
      <c r="W88" s="650">
        <f t="shared" si="12"/>
        <v>617951</v>
      </c>
      <c r="X88" s="652">
        <f t="shared" si="19"/>
        <v>0</v>
      </c>
      <c r="Y88" s="653">
        <f t="shared" si="20"/>
        <v>0</v>
      </c>
      <c r="Z88" s="654">
        <f t="shared" si="21"/>
        <v>617951</v>
      </c>
      <c r="AA88" s="660"/>
      <c r="AB88" s="656">
        <v>31947</v>
      </c>
      <c r="AC88" s="657">
        <f t="shared" si="22"/>
        <v>19.343005603030019</v>
      </c>
      <c r="AD88" s="658">
        <f t="shared" si="23"/>
        <v>617951</v>
      </c>
    </row>
    <row r="89" spans="1:30" s="81" customFormat="1" ht="26.25" customHeight="1">
      <c r="A89" s="638">
        <v>76</v>
      </c>
      <c r="B89" s="639">
        <f>'KL VCKD chung'!B90</f>
        <v>76</v>
      </c>
      <c r="C89" s="640"/>
      <c r="D89" s="641" t="str">
        <f>'KL VCKD chung'!E90</f>
        <v>ងោង ឆវិន</v>
      </c>
      <c r="E89" s="642" t="str">
        <f>'KL VCKD chung'!F90</f>
        <v>NGUONG CHOVIN</v>
      </c>
      <c r="F89" s="643">
        <v>31947</v>
      </c>
      <c r="G89" s="644" t="e">
        <f>#REF!</f>
        <v>#REF!</v>
      </c>
      <c r="H89" s="645" t="e">
        <f t="shared" si="13"/>
        <v>#REF!</v>
      </c>
      <c r="I89" s="662"/>
      <c r="J89" s="663"/>
      <c r="K89" s="645" t="e">
        <f t="shared" si="14"/>
        <v>#REF!</v>
      </c>
      <c r="L89" s="645"/>
      <c r="M89" s="645"/>
      <c r="N89" s="666"/>
      <c r="O89" s="664"/>
      <c r="P89" s="665"/>
      <c r="Q89" s="651">
        <f>'KL VCKD chung'!Q90</f>
        <v>21.228999999999999</v>
      </c>
      <c r="R89" s="650">
        <f t="shared" si="15"/>
        <v>678203</v>
      </c>
      <c r="S89" s="650"/>
      <c r="T89" s="650" t="e">
        <f t="shared" si="16"/>
        <v>#REF!</v>
      </c>
      <c r="U89" s="650" t="e">
        <f t="shared" si="17"/>
        <v>#REF!</v>
      </c>
      <c r="V89" s="650">
        <f t="shared" si="18"/>
        <v>678203</v>
      </c>
      <c r="W89" s="650">
        <f t="shared" si="12"/>
        <v>678203</v>
      </c>
      <c r="X89" s="652">
        <f t="shared" si="19"/>
        <v>0</v>
      </c>
      <c r="Y89" s="653">
        <f t="shared" si="20"/>
        <v>0</v>
      </c>
      <c r="Z89" s="654">
        <f t="shared" si="21"/>
        <v>678203</v>
      </c>
      <c r="AA89" s="660"/>
      <c r="AB89" s="656">
        <v>31947</v>
      </c>
      <c r="AC89" s="657">
        <f t="shared" si="22"/>
        <v>21.229004288352584</v>
      </c>
      <c r="AD89" s="658">
        <f t="shared" si="23"/>
        <v>678203</v>
      </c>
    </row>
    <row r="90" spans="1:30" s="81" customFormat="1" ht="21" customHeight="1">
      <c r="A90" s="638">
        <v>77</v>
      </c>
      <c r="B90" s="639">
        <f>'KL VCKD chung'!B91</f>
        <v>77</v>
      </c>
      <c r="C90" s="640"/>
      <c r="D90" s="641" t="str">
        <f>'KL VCKD chung'!E91</f>
        <v>ជី ធារ៉ា</v>
      </c>
      <c r="E90" s="642" t="str">
        <f>'KL VCKD chung'!F91</f>
        <v>CHY THEARA</v>
      </c>
      <c r="F90" s="643">
        <v>31947</v>
      </c>
      <c r="G90" s="644" t="e">
        <f>#REF!</f>
        <v>#REF!</v>
      </c>
      <c r="H90" s="645" t="e">
        <f t="shared" si="13"/>
        <v>#REF!</v>
      </c>
      <c r="I90" s="662"/>
      <c r="J90" s="663"/>
      <c r="K90" s="645" t="e">
        <f t="shared" si="14"/>
        <v>#REF!</v>
      </c>
      <c r="L90" s="645"/>
      <c r="M90" s="645"/>
      <c r="N90" s="666"/>
      <c r="O90" s="664"/>
      <c r="P90" s="665"/>
      <c r="Q90" s="651">
        <f>'KL VCKD chung'!Q91</f>
        <v>22.093</v>
      </c>
      <c r="R90" s="650">
        <f t="shared" si="15"/>
        <v>705805</v>
      </c>
      <c r="S90" s="650"/>
      <c r="T90" s="650" t="e">
        <f t="shared" si="16"/>
        <v>#REF!</v>
      </c>
      <c r="U90" s="650" t="e">
        <f t="shared" si="17"/>
        <v>#REF!</v>
      </c>
      <c r="V90" s="650">
        <f t="shared" si="18"/>
        <v>705805</v>
      </c>
      <c r="W90" s="650">
        <f t="shared" si="12"/>
        <v>705805</v>
      </c>
      <c r="X90" s="652">
        <f t="shared" si="19"/>
        <v>0</v>
      </c>
      <c r="Y90" s="653">
        <f t="shared" si="20"/>
        <v>0</v>
      </c>
      <c r="Z90" s="654">
        <f t="shared" si="21"/>
        <v>705805</v>
      </c>
      <c r="AA90" s="660"/>
      <c r="AB90" s="656">
        <v>31947</v>
      </c>
      <c r="AC90" s="657">
        <f t="shared" si="22"/>
        <v>22.092997777569099</v>
      </c>
      <c r="AD90" s="658">
        <f t="shared" si="23"/>
        <v>705805</v>
      </c>
    </row>
    <row r="91" spans="1:30" s="81" customFormat="1" ht="21" customHeight="1">
      <c r="A91" s="638">
        <v>78</v>
      </c>
      <c r="B91" s="639">
        <f>'KL VCKD chung'!B92</f>
        <v>78</v>
      </c>
      <c r="C91" s="640"/>
      <c r="D91" s="641" t="str">
        <f>'KL VCKD chung'!E92</f>
        <v>គា កេះ</v>
      </c>
      <c r="E91" s="642" t="str">
        <f>'KL VCKD chung'!F92</f>
        <v>KEA KEH</v>
      </c>
      <c r="F91" s="643">
        <v>31947</v>
      </c>
      <c r="G91" s="644" t="e">
        <f>#REF!</f>
        <v>#REF!</v>
      </c>
      <c r="H91" s="645" t="e">
        <f t="shared" si="13"/>
        <v>#REF!</v>
      </c>
      <c r="I91" s="662"/>
      <c r="J91" s="663"/>
      <c r="K91" s="645" t="e">
        <f t="shared" si="14"/>
        <v>#REF!</v>
      </c>
      <c r="L91" s="645"/>
      <c r="M91" s="645"/>
      <c r="N91" s="666"/>
      <c r="O91" s="664"/>
      <c r="P91" s="665"/>
      <c r="Q91" s="651">
        <f>'KL VCKD chung'!Q92</f>
        <v>19.332999999999998</v>
      </c>
      <c r="R91" s="650">
        <f t="shared" si="15"/>
        <v>617631</v>
      </c>
      <c r="S91" s="650"/>
      <c r="T91" s="650" t="e">
        <f t="shared" si="16"/>
        <v>#REF!</v>
      </c>
      <c r="U91" s="650" t="e">
        <f t="shared" si="17"/>
        <v>#REF!</v>
      </c>
      <c r="V91" s="650">
        <f t="shared" si="18"/>
        <v>617631</v>
      </c>
      <c r="W91" s="650">
        <f t="shared" si="12"/>
        <v>617631</v>
      </c>
      <c r="X91" s="652">
        <f t="shared" si="19"/>
        <v>0</v>
      </c>
      <c r="Y91" s="653">
        <f t="shared" si="20"/>
        <v>0</v>
      </c>
      <c r="Z91" s="654">
        <f t="shared" si="21"/>
        <v>617631</v>
      </c>
      <c r="AA91" s="660"/>
      <c r="AB91" s="656">
        <v>31947</v>
      </c>
      <c r="AC91" s="657">
        <f t="shared" si="22"/>
        <v>19.33298901305287</v>
      </c>
      <c r="AD91" s="658">
        <f t="shared" si="23"/>
        <v>617631</v>
      </c>
    </row>
    <row r="92" spans="1:30" s="81" customFormat="1" ht="19.5" customHeight="1">
      <c r="A92" s="638">
        <v>79</v>
      </c>
      <c r="B92" s="639">
        <f>'KL VCKD chung'!B93</f>
        <v>79</v>
      </c>
      <c r="C92" s="640"/>
      <c r="D92" s="641" t="str">
        <f>'KL VCKD chung'!E93</f>
        <v>ឡាញ់ ង៉ោ</v>
      </c>
      <c r="E92" s="642" t="str">
        <f>'KL VCKD chung'!F93</f>
        <v>LANH NGPR</v>
      </c>
      <c r="F92" s="643">
        <v>31947</v>
      </c>
      <c r="G92" s="644" t="e">
        <f>#REF!</f>
        <v>#REF!</v>
      </c>
      <c r="H92" s="645" t="e">
        <f t="shared" si="13"/>
        <v>#REF!</v>
      </c>
      <c r="I92" s="662"/>
      <c r="J92" s="663"/>
      <c r="K92" s="645" t="e">
        <f t="shared" si="14"/>
        <v>#REF!</v>
      </c>
      <c r="L92" s="645"/>
      <c r="M92" s="645"/>
      <c r="N92" s="666"/>
      <c r="O92" s="664"/>
      <c r="P92" s="665"/>
      <c r="Q92" s="651">
        <f>'KL VCKD chung'!Q93</f>
        <v>19.370999999999999</v>
      </c>
      <c r="R92" s="650">
        <f t="shared" si="15"/>
        <v>618845</v>
      </c>
      <c r="S92" s="650"/>
      <c r="T92" s="650" t="e">
        <f t="shared" si="16"/>
        <v>#REF!</v>
      </c>
      <c r="U92" s="650" t="e">
        <f t="shared" si="17"/>
        <v>#REF!</v>
      </c>
      <c r="V92" s="650">
        <f t="shared" si="18"/>
        <v>618845</v>
      </c>
      <c r="W92" s="650">
        <f t="shared" si="12"/>
        <v>618845</v>
      </c>
      <c r="X92" s="652">
        <f t="shared" si="19"/>
        <v>0</v>
      </c>
      <c r="Y92" s="653">
        <f t="shared" si="20"/>
        <v>0</v>
      </c>
      <c r="Z92" s="654">
        <f t="shared" si="21"/>
        <v>618845</v>
      </c>
      <c r="AA92" s="660"/>
      <c r="AB92" s="656">
        <v>31947</v>
      </c>
      <c r="AC92" s="657">
        <f t="shared" si="22"/>
        <v>19.370989451278682</v>
      </c>
      <c r="AD92" s="658">
        <f t="shared" si="23"/>
        <v>618845</v>
      </c>
    </row>
    <row r="93" spans="1:30" s="81" customFormat="1" ht="21.75" customHeight="1">
      <c r="A93" s="638">
        <v>80</v>
      </c>
      <c r="B93" s="639">
        <f>'KL VCKD chung'!B94</f>
        <v>80</v>
      </c>
      <c r="C93" s="640"/>
      <c r="D93" s="641" t="str">
        <f>'KL VCKD chung'!E94</f>
        <v>ឌីម ឃុន</v>
      </c>
      <c r="E93" s="642" t="str">
        <f>'KL VCKD chung'!F94</f>
        <v>DIM KHUN</v>
      </c>
      <c r="F93" s="643">
        <v>31947</v>
      </c>
      <c r="G93" s="644" t="e">
        <f>#REF!</f>
        <v>#REF!</v>
      </c>
      <c r="H93" s="645" t="e">
        <f t="shared" si="13"/>
        <v>#REF!</v>
      </c>
      <c r="I93" s="662"/>
      <c r="J93" s="663"/>
      <c r="K93" s="645" t="e">
        <f t="shared" si="14"/>
        <v>#REF!</v>
      </c>
      <c r="L93" s="663"/>
      <c r="M93" s="663"/>
      <c r="N93" s="668"/>
      <c r="O93" s="664"/>
      <c r="P93" s="665"/>
      <c r="Q93" s="651">
        <f>'KL VCKD chung'!Q94</f>
        <v>19.105999999999998</v>
      </c>
      <c r="R93" s="650">
        <f t="shared" si="15"/>
        <v>610379</v>
      </c>
      <c r="S93" s="650"/>
      <c r="T93" s="650" t="e">
        <f t="shared" si="16"/>
        <v>#REF!</v>
      </c>
      <c r="U93" s="650" t="e">
        <f t="shared" si="17"/>
        <v>#REF!</v>
      </c>
      <c r="V93" s="650">
        <f t="shared" si="18"/>
        <v>610379</v>
      </c>
      <c r="W93" s="650">
        <f t="shared" si="12"/>
        <v>610379</v>
      </c>
      <c r="X93" s="652">
        <f t="shared" si="19"/>
        <v>0</v>
      </c>
      <c r="Y93" s="653">
        <f t="shared" si="20"/>
        <v>0</v>
      </c>
      <c r="Z93" s="654">
        <f t="shared" si="21"/>
        <v>610379</v>
      </c>
      <c r="AA93" s="669"/>
      <c r="AB93" s="656">
        <v>31947</v>
      </c>
      <c r="AC93" s="657">
        <f t="shared" si="22"/>
        <v>19.105988042695714</v>
      </c>
      <c r="AD93" s="658">
        <f t="shared" si="23"/>
        <v>610379</v>
      </c>
    </row>
    <row r="94" spans="1:30" s="81" customFormat="1" ht="23.25" customHeight="1">
      <c r="A94" s="638">
        <v>81</v>
      </c>
      <c r="B94" s="639">
        <f>'KL VCKD chung'!B95</f>
        <v>81</v>
      </c>
      <c r="C94" s="640"/>
      <c r="D94" s="641" t="str">
        <f>'KL VCKD chung'!E95</f>
        <v>គុយ ស៊ុំ</v>
      </c>
      <c r="E94" s="642" t="str">
        <f>'KL VCKD chung'!F95</f>
        <v>KUY SUM</v>
      </c>
      <c r="F94" s="643">
        <v>31947</v>
      </c>
      <c r="G94" s="644" t="e">
        <f>#REF!</f>
        <v>#REF!</v>
      </c>
      <c r="H94" s="645" t="e">
        <f t="shared" si="13"/>
        <v>#REF!</v>
      </c>
      <c r="I94" s="662"/>
      <c r="J94" s="663"/>
      <c r="K94" s="645" t="e">
        <f t="shared" si="14"/>
        <v>#REF!</v>
      </c>
      <c r="L94" s="663"/>
      <c r="M94" s="663"/>
      <c r="N94" s="668"/>
      <c r="O94" s="664"/>
      <c r="P94" s="665"/>
      <c r="Q94" s="651">
        <f>'KL VCKD chung'!Q95</f>
        <v>13.245999999999999</v>
      </c>
      <c r="R94" s="650">
        <f t="shared" si="15"/>
        <v>423170</v>
      </c>
      <c r="S94" s="650"/>
      <c r="T94" s="650" t="e">
        <f t="shared" si="16"/>
        <v>#REF!</v>
      </c>
      <c r="U94" s="650" t="e">
        <f t="shared" si="17"/>
        <v>#REF!</v>
      </c>
      <c r="V94" s="650">
        <f t="shared" si="18"/>
        <v>423170</v>
      </c>
      <c r="W94" s="650">
        <f t="shared" si="12"/>
        <v>423170</v>
      </c>
      <c r="X94" s="652">
        <f t="shared" si="19"/>
        <v>0</v>
      </c>
      <c r="Y94" s="653">
        <f t="shared" si="20"/>
        <v>0</v>
      </c>
      <c r="Z94" s="654">
        <f t="shared" si="21"/>
        <v>423170</v>
      </c>
      <c r="AA94" s="669"/>
      <c r="AB94" s="656">
        <v>31947</v>
      </c>
      <c r="AC94" s="657">
        <f t="shared" si="22"/>
        <v>13.246001189470061</v>
      </c>
      <c r="AD94" s="658">
        <f t="shared" si="23"/>
        <v>423170</v>
      </c>
    </row>
    <row r="95" spans="1:30" s="81" customFormat="1" ht="21" customHeight="1">
      <c r="A95" s="638">
        <v>82</v>
      </c>
      <c r="B95" s="639">
        <f>'KL VCKD chung'!B96</f>
        <v>82</v>
      </c>
      <c r="C95" s="640"/>
      <c r="D95" s="641" t="str">
        <f>'KL VCKD chung'!E96</f>
        <v>ហ៊ីម ហ៊ុន</v>
      </c>
      <c r="E95" s="642" t="str">
        <f>'KL VCKD chung'!F96</f>
        <v>HIM HUN</v>
      </c>
      <c r="F95" s="643">
        <v>31947</v>
      </c>
      <c r="G95" s="644" t="e">
        <f>#REF!</f>
        <v>#REF!</v>
      </c>
      <c r="H95" s="645" t="e">
        <f t="shared" si="13"/>
        <v>#REF!</v>
      </c>
      <c r="I95" s="662"/>
      <c r="J95" s="663"/>
      <c r="K95" s="645" t="e">
        <f t="shared" si="14"/>
        <v>#REF!</v>
      </c>
      <c r="L95" s="663"/>
      <c r="M95" s="663"/>
      <c r="N95" s="668"/>
      <c r="O95" s="664"/>
      <c r="P95" s="665"/>
      <c r="Q95" s="651">
        <f>'KL VCKD chung'!Q96</f>
        <v>24.413999999999998</v>
      </c>
      <c r="R95" s="650">
        <f t="shared" si="15"/>
        <v>779954</v>
      </c>
      <c r="S95" s="650"/>
      <c r="T95" s="650" t="e">
        <f t="shared" si="16"/>
        <v>#REF!</v>
      </c>
      <c r="U95" s="650" t="e">
        <f t="shared" si="17"/>
        <v>#REF!</v>
      </c>
      <c r="V95" s="650">
        <f t="shared" si="18"/>
        <v>779954</v>
      </c>
      <c r="W95" s="650">
        <f t="shared" si="12"/>
        <v>779954</v>
      </c>
      <c r="X95" s="652">
        <f t="shared" si="19"/>
        <v>0</v>
      </c>
      <c r="Y95" s="653">
        <f t="shared" si="20"/>
        <v>0</v>
      </c>
      <c r="Z95" s="654">
        <f t="shared" si="21"/>
        <v>779954</v>
      </c>
      <c r="AA95" s="669"/>
      <c r="AB95" s="656">
        <v>31947</v>
      </c>
      <c r="AC95" s="657">
        <f t="shared" si="22"/>
        <v>24.413998184493067</v>
      </c>
      <c r="AD95" s="658">
        <f t="shared" si="23"/>
        <v>779954</v>
      </c>
    </row>
    <row r="96" spans="1:30" s="81" customFormat="1" ht="20.25" customHeight="1">
      <c r="A96" s="638">
        <v>83</v>
      </c>
      <c r="B96" s="639">
        <f>'KL VCKD chung'!B97</f>
        <v>83</v>
      </c>
      <c r="C96" s="640"/>
      <c r="D96" s="641" t="str">
        <f>'KL VCKD chung'!E97</f>
        <v>ជន បូ</v>
      </c>
      <c r="E96" s="642" t="str">
        <f>'KL VCKD chung'!F97</f>
        <v>CHORN BO</v>
      </c>
      <c r="F96" s="643">
        <v>31947</v>
      </c>
      <c r="G96" s="644" t="e">
        <f>#REF!</f>
        <v>#REF!</v>
      </c>
      <c r="H96" s="645" t="e">
        <f t="shared" si="13"/>
        <v>#REF!</v>
      </c>
      <c r="I96" s="662"/>
      <c r="J96" s="663"/>
      <c r="K96" s="645" t="e">
        <f t="shared" si="14"/>
        <v>#REF!</v>
      </c>
      <c r="L96" s="663"/>
      <c r="M96" s="663"/>
      <c r="N96" s="668"/>
      <c r="O96" s="664"/>
      <c r="P96" s="665"/>
      <c r="Q96" s="651">
        <f>'KL VCKD chung'!Q97</f>
        <v>14.507</v>
      </c>
      <c r="R96" s="650">
        <f t="shared" si="15"/>
        <v>463455</v>
      </c>
      <c r="S96" s="650"/>
      <c r="T96" s="650" t="e">
        <f t="shared" si="16"/>
        <v>#REF!</v>
      </c>
      <c r="U96" s="650" t="e">
        <f t="shared" si="17"/>
        <v>#REF!</v>
      </c>
      <c r="V96" s="650">
        <f t="shared" si="18"/>
        <v>463455</v>
      </c>
      <c r="W96" s="650">
        <f t="shared" si="12"/>
        <v>463455</v>
      </c>
      <c r="X96" s="652">
        <f t="shared" si="19"/>
        <v>0</v>
      </c>
      <c r="Y96" s="653">
        <f t="shared" si="20"/>
        <v>0</v>
      </c>
      <c r="Z96" s="654">
        <f t="shared" si="21"/>
        <v>463455</v>
      </c>
      <c r="AA96" s="669"/>
      <c r="AB96" s="656">
        <v>31947</v>
      </c>
      <c r="AC96" s="657">
        <f t="shared" si="22"/>
        <v>14.506995962062165</v>
      </c>
      <c r="AD96" s="658">
        <f t="shared" si="23"/>
        <v>463455</v>
      </c>
    </row>
    <row r="97" spans="1:30" s="81" customFormat="1" ht="23.25" customHeight="1">
      <c r="A97" s="638">
        <v>84</v>
      </c>
      <c r="B97" s="639">
        <f>'KL VCKD chung'!B98</f>
        <v>84</v>
      </c>
      <c r="C97" s="640"/>
      <c r="D97" s="641" t="str">
        <f>'KL VCKD chung'!E98</f>
        <v>រើន ឡាង</v>
      </c>
      <c r="E97" s="642" t="str">
        <f>'KL VCKD chung'!F98</f>
        <v>ROEUN LANG</v>
      </c>
      <c r="F97" s="643">
        <v>31947</v>
      </c>
      <c r="G97" s="644" t="e">
        <f>#REF!</f>
        <v>#REF!</v>
      </c>
      <c r="H97" s="645" t="e">
        <f t="shared" si="13"/>
        <v>#REF!</v>
      </c>
      <c r="I97" s="662"/>
      <c r="J97" s="663"/>
      <c r="K97" s="645" t="e">
        <f t="shared" si="14"/>
        <v>#REF!</v>
      </c>
      <c r="L97" s="663"/>
      <c r="M97" s="663"/>
      <c r="N97" s="668"/>
      <c r="O97" s="664"/>
      <c r="P97" s="665"/>
      <c r="Q97" s="651">
        <f>'KL VCKD chung'!Q98</f>
        <v>22.907999999999998</v>
      </c>
      <c r="R97" s="650">
        <f t="shared" si="15"/>
        <v>731842</v>
      </c>
      <c r="S97" s="650"/>
      <c r="T97" s="650" t="e">
        <f t="shared" si="16"/>
        <v>#REF!</v>
      </c>
      <c r="U97" s="650" t="e">
        <f t="shared" si="17"/>
        <v>#REF!</v>
      </c>
      <c r="V97" s="650">
        <f t="shared" si="18"/>
        <v>731842</v>
      </c>
      <c r="W97" s="650">
        <f t="shared" si="12"/>
        <v>731842</v>
      </c>
      <c r="X97" s="652">
        <f t="shared" si="19"/>
        <v>0</v>
      </c>
      <c r="Y97" s="653">
        <f t="shared" si="20"/>
        <v>0</v>
      </c>
      <c r="Z97" s="654">
        <f t="shared" si="21"/>
        <v>731842</v>
      </c>
      <c r="AA97" s="669"/>
      <c r="AB97" s="656">
        <v>31947</v>
      </c>
      <c r="AC97" s="657">
        <f t="shared" si="22"/>
        <v>22.908003881428616</v>
      </c>
      <c r="AD97" s="658">
        <f t="shared" si="23"/>
        <v>731842</v>
      </c>
    </row>
    <row r="98" spans="1:30" s="81" customFormat="1" ht="23.25" customHeight="1">
      <c r="A98" s="638">
        <v>85</v>
      </c>
      <c r="B98" s="639">
        <f>'KL VCKD chung'!B99</f>
        <v>85</v>
      </c>
      <c r="C98" s="640"/>
      <c r="D98" s="641" t="str">
        <f>'KL VCKD chung'!E99</f>
        <v>យ៉ាំង ចាន់ស៊ីន</v>
      </c>
      <c r="E98" s="642" t="str">
        <f>'KL VCKD chung'!F99</f>
        <v>YANG CHANSIN</v>
      </c>
      <c r="F98" s="643">
        <v>31947</v>
      </c>
      <c r="G98" s="644" t="e">
        <f>#REF!</f>
        <v>#REF!</v>
      </c>
      <c r="H98" s="645" t="e">
        <f t="shared" si="13"/>
        <v>#REF!</v>
      </c>
      <c r="I98" s="662"/>
      <c r="J98" s="663"/>
      <c r="K98" s="663"/>
      <c r="L98" s="663"/>
      <c r="M98" s="663"/>
      <c r="N98" s="668"/>
      <c r="O98" s="664"/>
      <c r="P98" s="665"/>
      <c r="Q98" s="651">
        <f>'KL VCKD chung'!Q99</f>
        <v>23.569999999999997</v>
      </c>
      <c r="R98" s="650">
        <f t="shared" si="15"/>
        <v>752991</v>
      </c>
      <c r="S98" s="650"/>
      <c r="T98" s="650" t="e">
        <f t="shared" si="16"/>
        <v>#REF!</v>
      </c>
      <c r="U98" s="650" t="e">
        <f t="shared" si="17"/>
        <v>#REF!</v>
      </c>
      <c r="V98" s="650">
        <f t="shared" si="18"/>
        <v>752991</v>
      </c>
      <c r="W98" s="650">
        <f t="shared" si="12"/>
        <v>752991</v>
      </c>
      <c r="X98" s="652">
        <f t="shared" si="19"/>
        <v>0</v>
      </c>
      <c r="Y98" s="653">
        <f t="shared" si="20"/>
        <v>0</v>
      </c>
      <c r="Z98" s="654">
        <f t="shared" si="21"/>
        <v>752991</v>
      </c>
      <c r="AA98" s="669"/>
      <c r="AB98" s="656">
        <v>31947</v>
      </c>
      <c r="AC98" s="657">
        <f t="shared" si="22"/>
        <v>23.570006573387172</v>
      </c>
      <c r="AD98" s="658">
        <f t="shared" si="23"/>
        <v>752991</v>
      </c>
    </row>
    <row r="99" spans="1:30" s="81" customFormat="1" ht="23.25" customHeight="1">
      <c r="A99" s="638">
        <v>86</v>
      </c>
      <c r="B99" s="639">
        <f>'KL VCKD chung'!B100</f>
        <v>86</v>
      </c>
      <c r="C99" s="640"/>
      <c r="D99" s="641" t="str">
        <f>'KL VCKD chung'!E100</f>
        <v>អួល រាំ</v>
      </c>
      <c r="E99" s="642" t="str">
        <f>'KL VCKD chung'!F100</f>
        <v>UOL RAM</v>
      </c>
      <c r="F99" s="643">
        <v>31947</v>
      </c>
      <c r="G99" s="644" t="e">
        <f>#REF!</f>
        <v>#REF!</v>
      </c>
      <c r="H99" s="645" t="e">
        <f t="shared" si="13"/>
        <v>#REF!</v>
      </c>
      <c r="I99" s="662"/>
      <c r="J99" s="663"/>
      <c r="K99" s="663"/>
      <c r="L99" s="663"/>
      <c r="M99" s="663"/>
      <c r="N99" s="668"/>
      <c r="O99" s="664"/>
      <c r="P99" s="665"/>
      <c r="Q99" s="651">
        <f>'KL VCKD chung'!Q100</f>
        <v>19.956999999999997</v>
      </c>
      <c r="R99" s="650">
        <f t="shared" si="15"/>
        <v>637566</v>
      </c>
      <c r="S99" s="650"/>
      <c r="T99" s="650" t="e">
        <f t="shared" si="16"/>
        <v>#REF!</v>
      </c>
      <c r="U99" s="650" t="e">
        <f t="shared" si="17"/>
        <v>#REF!</v>
      </c>
      <c r="V99" s="650">
        <f t="shared" si="18"/>
        <v>637566</v>
      </c>
      <c r="W99" s="650">
        <f t="shared" si="12"/>
        <v>637566</v>
      </c>
      <c r="X99" s="652">
        <f t="shared" si="19"/>
        <v>0</v>
      </c>
      <c r="Y99" s="653">
        <f t="shared" si="20"/>
        <v>0</v>
      </c>
      <c r="Z99" s="654">
        <f t="shared" si="21"/>
        <v>637566</v>
      </c>
      <c r="AA99" s="669"/>
      <c r="AB99" s="656">
        <v>31947</v>
      </c>
      <c r="AC99" s="657">
        <f t="shared" si="22"/>
        <v>19.956991266785614</v>
      </c>
      <c r="AD99" s="658">
        <f t="shared" si="23"/>
        <v>637566</v>
      </c>
    </row>
    <row r="100" spans="1:30" s="81" customFormat="1" ht="23.25" customHeight="1">
      <c r="A100" s="638">
        <v>87</v>
      </c>
      <c r="B100" s="639">
        <f>'KL VCKD chung'!B101</f>
        <v>87</v>
      </c>
      <c r="C100" s="640"/>
      <c r="D100" s="641" t="str">
        <f>'KL VCKD chung'!E101</f>
        <v>សូ គង់</v>
      </c>
      <c r="E100" s="642" t="str">
        <f>'KL VCKD chung'!F101</f>
        <v>SOR KONG</v>
      </c>
      <c r="F100" s="643">
        <v>31947</v>
      </c>
      <c r="G100" s="644" t="e">
        <f>#REF!</f>
        <v>#REF!</v>
      </c>
      <c r="H100" s="645" t="e">
        <f t="shared" si="13"/>
        <v>#REF!</v>
      </c>
      <c r="I100" s="662"/>
      <c r="J100" s="663"/>
      <c r="K100" s="663"/>
      <c r="L100" s="663"/>
      <c r="M100" s="663"/>
      <c r="N100" s="668"/>
      <c r="O100" s="664"/>
      <c r="P100" s="665"/>
      <c r="Q100" s="651">
        <f>'KL VCKD chung'!Q101</f>
        <v>18.209999999999997</v>
      </c>
      <c r="R100" s="650">
        <f t="shared" si="15"/>
        <v>581755</v>
      </c>
      <c r="S100" s="650"/>
      <c r="T100" s="650" t="e">
        <f t="shared" si="16"/>
        <v>#REF!</v>
      </c>
      <c r="U100" s="650" t="e">
        <f t="shared" si="17"/>
        <v>#REF!</v>
      </c>
      <c r="V100" s="650">
        <f t="shared" si="18"/>
        <v>581755</v>
      </c>
      <c r="W100" s="650">
        <f t="shared" si="12"/>
        <v>581755</v>
      </c>
      <c r="X100" s="652">
        <f t="shared" si="19"/>
        <v>0</v>
      </c>
      <c r="Y100" s="653">
        <f t="shared" si="20"/>
        <v>0</v>
      </c>
      <c r="Z100" s="654">
        <f t="shared" si="21"/>
        <v>581755</v>
      </c>
      <c r="AA100" s="669"/>
      <c r="AB100" s="656">
        <v>31947</v>
      </c>
      <c r="AC100" s="657">
        <f t="shared" si="22"/>
        <v>18.210004069239677</v>
      </c>
      <c r="AD100" s="658">
        <f t="shared" si="23"/>
        <v>581755</v>
      </c>
    </row>
    <row r="101" spans="1:30" s="81" customFormat="1" ht="23.25" customHeight="1">
      <c r="A101" s="638">
        <v>88</v>
      </c>
      <c r="B101" s="639">
        <f>'KL VCKD chung'!B102</f>
        <v>88</v>
      </c>
      <c r="C101" s="640"/>
      <c r="D101" s="641" t="str">
        <f>'KL VCKD chung'!E102</f>
        <v>ពឿន តុប</v>
      </c>
      <c r="E101" s="642" t="str">
        <f>'KL VCKD chung'!F102</f>
        <v>POEUN TOB</v>
      </c>
      <c r="F101" s="643">
        <v>31947</v>
      </c>
      <c r="G101" s="644" t="e">
        <f>#REF!</f>
        <v>#REF!</v>
      </c>
      <c r="H101" s="645" t="e">
        <f t="shared" si="13"/>
        <v>#REF!</v>
      </c>
      <c r="I101" s="662"/>
      <c r="J101" s="663"/>
      <c r="K101" s="663"/>
      <c r="L101" s="663"/>
      <c r="M101" s="663"/>
      <c r="N101" s="668"/>
      <c r="O101" s="664"/>
      <c r="P101" s="665"/>
      <c r="Q101" s="651">
        <f>'KL VCKD chung'!Q102</f>
        <v>22.140999999999998</v>
      </c>
      <c r="R101" s="650">
        <f t="shared" si="15"/>
        <v>707339</v>
      </c>
      <c r="S101" s="650"/>
      <c r="T101" s="650" t="e">
        <f t="shared" si="16"/>
        <v>#REF!</v>
      </c>
      <c r="U101" s="650" t="e">
        <f t="shared" si="17"/>
        <v>#REF!</v>
      </c>
      <c r="V101" s="650">
        <f t="shared" si="18"/>
        <v>707339</v>
      </c>
      <c r="W101" s="650">
        <f t="shared" si="12"/>
        <v>707339</v>
      </c>
      <c r="X101" s="652">
        <f t="shared" si="19"/>
        <v>0</v>
      </c>
      <c r="Y101" s="653">
        <f t="shared" si="20"/>
        <v>0</v>
      </c>
      <c r="Z101" s="654">
        <f t="shared" si="21"/>
        <v>707339</v>
      </c>
      <c r="AA101" s="669"/>
      <c r="AB101" s="656">
        <v>31947</v>
      </c>
      <c r="AC101" s="657">
        <f t="shared" si="22"/>
        <v>22.141014805772059</v>
      </c>
      <c r="AD101" s="658">
        <f t="shared" si="23"/>
        <v>707339</v>
      </c>
    </row>
    <row r="102" spans="1:30" s="81" customFormat="1" ht="23.25" customHeight="1">
      <c r="A102" s="638">
        <v>89</v>
      </c>
      <c r="B102" s="639">
        <f>'KL VCKD chung'!B103</f>
        <v>89</v>
      </c>
      <c r="C102" s="640"/>
      <c r="D102" s="641" t="str">
        <f>'KL VCKD chung'!E103</f>
        <v>កេះ ឆេងង៉ាន</v>
      </c>
      <c r="E102" s="642" t="str">
        <f>'KL VCKD chung'!F103</f>
        <v>KES CHHENGNGAN</v>
      </c>
      <c r="F102" s="643">
        <v>31947</v>
      </c>
      <c r="G102" s="644" t="e">
        <f>#REF!</f>
        <v>#REF!</v>
      </c>
      <c r="H102" s="645" t="e">
        <f t="shared" si="13"/>
        <v>#REF!</v>
      </c>
      <c r="I102" s="662"/>
      <c r="J102" s="663"/>
      <c r="K102" s="663"/>
      <c r="L102" s="663"/>
      <c r="M102" s="663"/>
      <c r="N102" s="668"/>
      <c r="O102" s="664"/>
      <c r="P102" s="665"/>
      <c r="Q102" s="651">
        <f>'KL VCKD chung'!Q103</f>
        <v>19.477999999999998</v>
      </c>
      <c r="R102" s="650">
        <f t="shared" si="15"/>
        <v>622264</v>
      </c>
      <c r="S102" s="650"/>
      <c r="T102" s="650" t="e">
        <f t="shared" si="16"/>
        <v>#REF!</v>
      </c>
      <c r="U102" s="650" t="e">
        <f t="shared" si="17"/>
        <v>#REF!</v>
      </c>
      <c r="V102" s="650">
        <f t="shared" si="18"/>
        <v>622264</v>
      </c>
      <c r="W102" s="650">
        <f t="shared" si="12"/>
        <v>622264</v>
      </c>
      <c r="X102" s="652">
        <f t="shared" si="19"/>
        <v>0</v>
      </c>
      <c r="Y102" s="653">
        <f t="shared" si="20"/>
        <v>0</v>
      </c>
      <c r="Z102" s="654">
        <f t="shared" si="21"/>
        <v>622264</v>
      </c>
      <c r="AA102" s="669"/>
      <c r="AB102" s="656">
        <v>31947</v>
      </c>
      <c r="AC102" s="657">
        <f t="shared" si="22"/>
        <v>19.478010454815788</v>
      </c>
      <c r="AD102" s="658">
        <f t="shared" si="23"/>
        <v>622264</v>
      </c>
    </row>
    <row r="103" spans="1:30" s="81" customFormat="1" ht="23.25" customHeight="1">
      <c r="A103" s="638">
        <v>90</v>
      </c>
      <c r="B103" s="639">
        <f>'KL VCKD chung'!B104</f>
        <v>90</v>
      </c>
      <c r="C103" s="640"/>
      <c r="D103" s="641" t="str">
        <f>'KL VCKD chung'!E104</f>
        <v>សន សុង</v>
      </c>
      <c r="E103" s="642" t="str">
        <f>'KL VCKD chung'!F104</f>
        <v>SORN SONG</v>
      </c>
      <c r="F103" s="643">
        <v>31947</v>
      </c>
      <c r="G103" s="644" t="e">
        <f>#REF!</f>
        <v>#REF!</v>
      </c>
      <c r="H103" s="645" t="e">
        <f t="shared" si="13"/>
        <v>#REF!</v>
      </c>
      <c r="I103" s="662"/>
      <c r="J103" s="663"/>
      <c r="K103" s="663"/>
      <c r="L103" s="663"/>
      <c r="M103" s="663"/>
      <c r="N103" s="668"/>
      <c r="O103" s="664"/>
      <c r="P103" s="665"/>
      <c r="Q103" s="651">
        <f>'KL VCKD chung'!Q104</f>
        <v>14.988000000000001</v>
      </c>
      <c r="R103" s="650">
        <f t="shared" si="15"/>
        <v>478822</v>
      </c>
      <c r="S103" s="650"/>
      <c r="T103" s="650" t="e">
        <f t="shared" si="16"/>
        <v>#REF!</v>
      </c>
      <c r="U103" s="650" t="e">
        <f t="shared" si="17"/>
        <v>#REF!</v>
      </c>
      <c r="V103" s="650">
        <f t="shared" si="18"/>
        <v>478822</v>
      </c>
      <c r="W103" s="650">
        <f t="shared" si="12"/>
        <v>478822</v>
      </c>
      <c r="X103" s="652">
        <f t="shared" si="19"/>
        <v>0</v>
      </c>
      <c r="Y103" s="653">
        <f t="shared" si="20"/>
        <v>0</v>
      </c>
      <c r="Z103" s="654">
        <f t="shared" si="21"/>
        <v>478822</v>
      </c>
      <c r="AA103" s="669"/>
      <c r="AB103" s="656">
        <v>31947</v>
      </c>
      <c r="AC103" s="657">
        <f t="shared" si="22"/>
        <v>14.988011393871099</v>
      </c>
      <c r="AD103" s="658">
        <f t="shared" si="23"/>
        <v>478822</v>
      </c>
    </row>
    <row r="104" spans="1:30" s="81" customFormat="1" ht="23.25" customHeight="1">
      <c r="A104" s="638">
        <v>91</v>
      </c>
      <c r="B104" s="639">
        <f>'KL VCKD chung'!B105</f>
        <v>91</v>
      </c>
      <c r="C104" s="640"/>
      <c r="D104" s="641" t="str">
        <f>'KL VCKD chung'!E105</f>
        <v>សន សា</v>
      </c>
      <c r="E104" s="642" t="str">
        <f>'KL VCKD chung'!F105</f>
        <v>SORN SA</v>
      </c>
      <c r="F104" s="643">
        <v>31947</v>
      </c>
      <c r="G104" s="644" t="e">
        <f>#REF!</f>
        <v>#REF!</v>
      </c>
      <c r="H104" s="645" t="e">
        <f t="shared" si="13"/>
        <v>#REF!</v>
      </c>
      <c r="I104" s="662"/>
      <c r="J104" s="663"/>
      <c r="K104" s="663"/>
      <c r="L104" s="663"/>
      <c r="M104" s="663"/>
      <c r="N104" s="668"/>
      <c r="O104" s="664"/>
      <c r="P104" s="665"/>
      <c r="Q104" s="651">
        <f>'KL VCKD chung'!Q105</f>
        <v>14.819000000000001</v>
      </c>
      <c r="R104" s="650">
        <f t="shared" si="15"/>
        <v>473423</v>
      </c>
      <c r="S104" s="650"/>
      <c r="T104" s="650" t="e">
        <f t="shared" si="16"/>
        <v>#REF!</v>
      </c>
      <c r="U104" s="650" t="e">
        <f t="shared" si="17"/>
        <v>#REF!</v>
      </c>
      <c r="V104" s="650">
        <f t="shared" si="18"/>
        <v>473423</v>
      </c>
      <c r="W104" s="650">
        <f t="shared" si="12"/>
        <v>473423</v>
      </c>
      <c r="X104" s="652">
        <f t="shared" si="19"/>
        <v>0</v>
      </c>
      <c r="Y104" s="653">
        <f t="shared" si="20"/>
        <v>0</v>
      </c>
      <c r="Z104" s="654">
        <f t="shared" si="21"/>
        <v>473423</v>
      </c>
      <c r="AA104" s="669"/>
      <c r="AB104" s="656">
        <v>31947</v>
      </c>
      <c r="AC104" s="657">
        <f t="shared" si="22"/>
        <v>14.819012739850377</v>
      </c>
      <c r="AD104" s="658">
        <f t="shared" si="23"/>
        <v>473423</v>
      </c>
    </row>
    <row r="105" spans="1:30" s="81" customFormat="1" ht="23.25" customHeight="1">
      <c r="A105" s="638">
        <v>92</v>
      </c>
      <c r="B105" s="639">
        <f>'KL VCKD chung'!B106</f>
        <v>92</v>
      </c>
      <c r="C105" s="640"/>
      <c r="D105" s="641" t="str">
        <f>'KL VCKD chung'!E106</f>
        <v>សន ចន្ធី</v>
      </c>
      <c r="E105" s="642" t="str">
        <f>'KL VCKD chung'!F106</f>
        <v>SORN CHANTHY</v>
      </c>
      <c r="F105" s="643">
        <v>31947</v>
      </c>
      <c r="G105" s="644" t="e">
        <f>#REF!</f>
        <v>#REF!</v>
      </c>
      <c r="H105" s="645" t="e">
        <f t="shared" si="13"/>
        <v>#REF!</v>
      </c>
      <c r="I105" s="662"/>
      <c r="J105" s="663"/>
      <c r="K105" s="663"/>
      <c r="L105" s="663"/>
      <c r="M105" s="663"/>
      <c r="N105" s="668"/>
      <c r="O105" s="664"/>
      <c r="P105" s="665"/>
      <c r="Q105" s="651">
        <f>'KL VCKD chung'!Q106</f>
        <v>15.922000000000001</v>
      </c>
      <c r="R105" s="650">
        <f t="shared" si="15"/>
        <v>508660</v>
      </c>
      <c r="S105" s="650"/>
      <c r="T105" s="650" t="e">
        <f t="shared" si="16"/>
        <v>#REF!</v>
      </c>
      <c r="U105" s="650" t="e">
        <f t="shared" si="17"/>
        <v>#REF!</v>
      </c>
      <c r="V105" s="650">
        <f t="shared" si="18"/>
        <v>508660</v>
      </c>
      <c r="W105" s="650">
        <f t="shared" si="12"/>
        <v>508660</v>
      </c>
      <c r="X105" s="652">
        <f t="shared" si="19"/>
        <v>0</v>
      </c>
      <c r="Y105" s="653">
        <f t="shared" si="20"/>
        <v>0</v>
      </c>
      <c r="Z105" s="654">
        <f t="shared" si="21"/>
        <v>508660</v>
      </c>
      <c r="AA105" s="669"/>
      <c r="AB105" s="656">
        <v>31947</v>
      </c>
      <c r="AC105" s="657">
        <f t="shared" si="22"/>
        <v>15.921995805552948</v>
      </c>
      <c r="AD105" s="658">
        <f t="shared" si="23"/>
        <v>508660</v>
      </c>
    </row>
    <row r="106" spans="1:30" s="81" customFormat="1" ht="23.25" customHeight="1">
      <c r="A106" s="638">
        <v>93</v>
      </c>
      <c r="B106" s="639">
        <f>'KL VCKD chung'!B107</f>
        <v>93</v>
      </c>
      <c r="C106" s="640"/>
      <c r="D106" s="641" t="str">
        <f>'KL VCKD chung'!E107</f>
        <v>ដន មិនា</v>
      </c>
      <c r="E106" s="642" t="str">
        <f>'KL VCKD chung'!F107</f>
        <v>DORN MINEA</v>
      </c>
      <c r="F106" s="643">
        <v>31947</v>
      </c>
      <c r="G106" s="644" t="e">
        <f>#REF!</f>
        <v>#REF!</v>
      </c>
      <c r="H106" s="645" t="e">
        <f t="shared" si="13"/>
        <v>#REF!</v>
      </c>
      <c r="I106" s="662"/>
      <c r="J106" s="663"/>
      <c r="K106" s="663"/>
      <c r="L106" s="663"/>
      <c r="M106" s="663"/>
      <c r="N106" s="668"/>
      <c r="O106" s="664"/>
      <c r="P106" s="665"/>
      <c r="Q106" s="651">
        <f>'KL VCKD chung'!Q107</f>
        <v>16.184999999999999</v>
      </c>
      <c r="R106" s="650">
        <f t="shared" si="15"/>
        <v>517062</v>
      </c>
      <c r="S106" s="650"/>
      <c r="T106" s="650" t="e">
        <f t="shared" si="16"/>
        <v>#REF!</v>
      </c>
      <c r="U106" s="650" t="e">
        <f t="shared" si="17"/>
        <v>#REF!</v>
      </c>
      <c r="V106" s="650">
        <f t="shared" si="18"/>
        <v>517062</v>
      </c>
      <c r="W106" s="650">
        <f t="shared" si="12"/>
        <v>517062</v>
      </c>
      <c r="X106" s="652">
        <f t="shared" si="19"/>
        <v>0</v>
      </c>
      <c r="Y106" s="653">
        <f t="shared" si="20"/>
        <v>0</v>
      </c>
      <c r="Z106" s="654">
        <f t="shared" si="21"/>
        <v>517062</v>
      </c>
      <c r="AA106" s="669"/>
      <c r="AB106" s="656">
        <v>31947</v>
      </c>
      <c r="AC106" s="657">
        <f t="shared" si="22"/>
        <v>16.184993896140483</v>
      </c>
      <c r="AD106" s="658">
        <f t="shared" si="23"/>
        <v>517062</v>
      </c>
    </row>
    <row r="107" spans="1:30" s="81" customFormat="1" ht="23.25" customHeight="1">
      <c r="A107" s="638">
        <v>94</v>
      </c>
      <c r="B107" s="639">
        <f>'KL VCKD chung'!B108</f>
        <v>94</v>
      </c>
      <c r="C107" s="640"/>
      <c r="D107" s="641" t="str">
        <f>'KL VCKD chung'!E108</f>
        <v>អែល សឿ</v>
      </c>
      <c r="E107" s="642" t="str">
        <f>'KL VCKD chung'!F108</f>
        <v>AL SOEU</v>
      </c>
      <c r="F107" s="643">
        <v>31947</v>
      </c>
      <c r="G107" s="644" t="e">
        <f>#REF!</f>
        <v>#REF!</v>
      </c>
      <c r="H107" s="645" t="e">
        <f t="shared" si="13"/>
        <v>#REF!</v>
      </c>
      <c r="I107" s="662"/>
      <c r="J107" s="663"/>
      <c r="K107" s="663"/>
      <c r="L107" s="663"/>
      <c r="M107" s="663"/>
      <c r="N107" s="668"/>
      <c r="O107" s="664"/>
      <c r="P107" s="665"/>
      <c r="Q107" s="651">
        <f>'KL VCKD chung'!Q108</f>
        <v>14.769</v>
      </c>
      <c r="R107" s="650">
        <f t="shared" si="15"/>
        <v>471825</v>
      </c>
      <c r="S107" s="650"/>
      <c r="T107" s="650" t="e">
        <f t="shared" si="16"/>
        <v>#REF!</v>
      </c>
      <c r="U107" s="650" t="e">
        <f t="shared" si="17"/>
        <v>#REF!</v>
      </c>
      <c r="V107" s="650">
        <f t="shared" si="18"/>
        <v>471825</v>
      </c>
      <c r="W107" s="650">
        <f t="shared" si="12"/>
        <v>471825</v>
      </c>
      <c r="X107" s="652">
        <f t="shared" si="19"/>
        <v>0</v>
      </c>
      <c r="Y107" s="653">
        <f t="shared" si="20"/>
        <v>0</v>
      </c>
      <c r="Z107" s="654">
        <f t="shared" si="21"/>
        <v>471825</v>
      </c>
      <c r="AA107" s="669"/>
      <c r="AB107" s="656">
        <v>31947</v>
      </c>
      <c r="AC107" s="657">
        <f t="shared" si="22"/>
        <v>14.768992393651986</v>
      </c>
      <c r="AD107" s="658">
        <f t="shared" si="23"/>
        <v>471825</v>
      </c>
    </row>
    <row r="108" spans="1:30" s="81" customFormat="1" ht="23.25" customHeight="1">
      <c r="A108" s="638">
        <v>95</v>
      </c>
      <c r="B108" s="639">
        <f>'KL VCKD chung'!B109</f>
        <v>95</v>
      </c>
      <c r="C108" s="640"/>
      <c r="D108" s="641" t="str">
        <f>'KL VCKD chung'!E109</f>
        <v>អែល សែល</v>
      </c>
      <c r="E108" s="642" t="str">
        <f>'KL VCKD chung'!F109</f>
        <v>EL SEL</v>
      </c>
      <c r="F108" s="643">
        <v>31947</v>
      </c>
      <c r="G108" s="644" t="e">
        <f>#REF!</f>
        <v>#REF!</v>
      </c>
      <c r="H108" s="645" t="e">
        <f t="shared" si="13"/>
        <v>#REF!</v>
      </c>
      <c r="I108" s="662"/>
      <c r="J108" s="663"/>
      <c r="K108" s="663"/>
      <c r="L108" s="663"/>
      <c r="M108" s="663"/>
      <c r="N108" s="668"/>
      <c r="O108" s="664"/>
      <c r="P108" s="665"/>
      <c r="Q108" s="651">
        <f>'KL VCKD chung'!Q109</f>
        <v>14.788</v>
      </c>
      <c r="R108" s="650">
        <f t="shared" si="15"/>
        <v>472432</v>
      </c>
      <c r="S108" s="650"/>
      <c r="T108" s="650" t="e">
        <f t="shared" si="16"/>
        <v>#REF!</v>
      </c>
      <c r="U108" s="650" t="e">
        <f t="shared" si="17"/>
        <v>#REF!</v>
      </c>
      <c r="V108" s="650">
        <f t="shared" si="18"/>
        <v>472432</v>
      </c>
      <c r="W108" s="650">
        <f t="shared" si="12"/>
        <v>472432</v>
      </c>
      <c r="X108" s="652">
        <f t="shared" si="19"/>
        <v>0</v>
      </c>
      <c r="Y108" s="653">
        <f t="shared" si="20"/>
        <v>0</v>
      </c>
      <c r="Z108" s="654">
        <f t="shared" si="21"/>
        <v>472432</v>
      </c>
      <c r="AA108" s="669"/>
      <c r="AB108" s="656">
        <v>31947</v>
      </c>
      <c r="AC108" s="657">
        <f t="shared" si="22"/>
        <v>14.787992612764892</v>
      </c>
      <c r="AD108" s="658">
        <f t="shared" si="23"/>
        <v>472432</v>
      </c>
    </row>
    <row r="109" spans="1:30" s="81" customFormat="1" ht="23.25" customHeight="1">
      <c r="A109" s="638">
        <v>96</v>
      </c>
      <c r="B109" s="639">
        <f>'KL VCKD chung'!B110</f>
        <v>96</v>
      </c>
      <c r="C109" s="640"/>
      <c r="D109" s="641" t="str">
        <f>'KL VCKD chung'!E110</f>
        <v>វី រិដ្ធា</v>
      </c>
      <c r="E109" s="642" t="str">
        <f>'KL VCKD chung'!F110</f>
        <v>VY RITHA</v>
      </c>
      <c r="F109" s="643">
        <v>31947</v>
      </c>
      <c r="G109" s="644" t="e">
        <f>#REF!</f>
        <v>#REF!</v>
      </c>
      <c r="H109" s="645" t="e">
        <f t="shared" si="13"/>
        <v>#REF!</v>
      </c>
      <c r="I109" s="662"/>
      <c r="J109" s="663"/>
      <c r="K109" s="663"/>
      <c r="L109" s="663"/>
      <c r="M109" s="663"/>
      <c r="N109" s="668"/>
      <c r="O109" s="664"/>
      <c r="P109" s="665"/>
      <c r="Q109" s="651">
        <f>'KL VCKD chung'!Q110</f>
        <v>15.388999999999999</v>
      </c>
      <c r="R109" s="650">
        <f t="shared" si="15"/>
        <v>491632</v>
      </c>
      <c r="S109" s="650"/>
      <c r="T109" s="650" t="e">
        <f t="shared" si="16"/>
        <v>#REF!</v>
      </c>
      <c r="U109" s="650" t="e">
        <f t="shared" si="17"/>
        <v>#REF!</v>
      </c>
      <c r="V109" s="650">
        <f t="shared" si="18"/>
        <v>491632</v>
      </c>
      <c r="W109" s="650">
        <f t="shared" si="12"/>
        <v>491632</v>
      </c>
      <c r="X109" s="652">
        <f t="shared" si="19"/>
        <v>0</v>
      </c>
      <c r="Y109" s="653">
        <f t="shared" si="20"/>
        <v>0</v>
      </c>
      <c r="Z109" s="654">
        <f t="shared" si="21"/>
        <v>491632</v>
      </c>
      <c r="AA109" s="669"/>
      <c r="AB109" s="656">
        <v>31947</v>
      </c>
      <c r="AC109" s="657">
        <f t="shared" si="22"/>
        <v>15.388988011393872</v>
      </c>
      <c r="AD109" s="658">
        <f t="shared" si="23"/>
        <v>491632</v>
      </c>
    </row>
    <row r="110" spans="1:30" s="81" customFormat="1" ht="23.25" customHeight="1">
      <c r="A110" s="638">
        <v>97</v>
      </c>
      <c r="B110" s="639">
        <f>'KL VCKD chung'!B111</f>
        <v>97</v>
      </c>
      <c r="C110" s="640"/>
      <c r="D110" s="641" t="str">
        <f>'KL VCKD chung'!E111</f>
        <v>ស៊ីម សុន</v>
      </c>
      <c r="E110" s="642" t="str">
        <f>'KL VCKD chung'!F111</f>
        <v>SIM SON</v>
      </c>
      <c r="F110" s="643">
        <v>31947</v>
      </c>
      <c r="G110" s="644" t="e">
        <f>#REF!</f>
        <v>#REF!</v>
      </c>
      <c r="H110" s="645" t="e">
        <f t="shared" si="13"/>
        <v>#REF!</v>
      </c>
      <c r="I110" s="662"/>
      <c r="J110" s="663"/>
      <c r="K110" s="663"/>
      <c r="L110" s="663"/>
      <c r="M110" s="663"/>
      <c r="N110" s="668"/>
      <c r="O110" s="664"/>
      <c r="P110" s="665"/>
      <c r="Q110" s="651">
        <f>'KL VCKD chung'!Q111</f>
        <v>13.866000000000001</v>
      </c>
      <c r="R110" s="650">
        <f t="shared" si="15"/>
        <v>442977</v>
      </c>
      <c r="S110" s="650"/>
      <c r="T110" s="650" t="e">
        <f t="shared" si="16"/>
        <v>#REF!</v>
      </c>
      <c r="U110" s="650" t="e">
        <f t="shared" si="17"/>
        <v>#REF!</v>
      </c>
      <c r="V110" s="650">
        <f t="shared" si="18"/>
        <v>442977</v>
      </c>
      <c r="W110" s="650">
        <f t="shared" si="12"/>
        <v>442977</v>
      </c>
      <c r="X110" s="652">
        <f t="shared" si="19"/>
        <v>0</v>
      </c>
      <c r="Y110" s="653">
        <f t="shared" si="20"/>
        <v>0</v>
      </c>
      <c r="Z110" s="686">
        <f t="shared" si="21"/>
        <v>442977</v>
      </c>
      <c r="AA110" s="669"/>
      <c r="AB110" s="656">
        <v>31947</v>
      </c>
      <c r="AC110" s="657">
        <f t="shared" si="22"/>
        <v>13.865996807211944</v>
      </c>
      <c r="AD110" s="658">
        <f t="shared" si="23"/>
        <v>442977</v>
      </c>
    </row>
    <row r="111" spans="1:30" s="81" customFormat="1" ht="23.25" customHeight="1">
      <c r="A111" s="638">
        <v>98</v>
      </c>
      <c r="B111" s="639">
        <f>'KL VCKD chung'!B112</f>
        <v>98</v>
      </c>
      <c r="C111" s="640"/>
      <c r="D111" s="641" t="str">
        <f>'KL VCKD chung'!E112</f>
        <v>ហ៊ុច សុនឿង</v>
      </c>
      <c r="E111" s="642" t="str">
        <f>'KL VCKD chung'!F112</f>
        <v>HUCH SONOEUNG</v>
      </c>
      <c r="F111" s="643">
        <v>31947</v>
      </c>
      <c r="G111" s="644" t="e">
        <f>#REF!</f>
        <v>#REF!</v>
      </c>
      <c r="H111" s="645" t="e">
        <f t="shared" si="13"/>
        <v>#REF!</v>
      </c>
      <c r="I111" s="662"/>
      <c r="J111" s="663"/>
      <c r="K111" s="663"/>
      <c r="L111" s="663"/>
      <c r="M111" s="663"/>
      <c r="N111" s="668"/>
      <c r="O111" s="664"/>
      <c r="P111" s="665"/>
      <c r="Q111" s="651">
        <f>'KL VCKD chung'!Q112</f>
        <v>15.258000000000001</v>
      </c>
      <c r="R111" s="650">
        <f t="shared" si="15"/>
        <v>487447</v>
      </c>
      <c r="S111" s="650"/>
      <c r="T111" s="650" t="e">
        <f t="shared" si="16"/>
        <v>#REF!</v>
      </c>
      <c r="U111" s="650" t="e">
        <f t="shared" si="17"/>
        <v>#REF!</v>
      </c>
      <c r="V111" s="650">
        <f t="shared" si="18"/>
        <v>487447</v>
      </c>
      <c r="W111" s="650">
        <f t="shared" si="12"/>
        <v>487447</v>
      </c>
      <c r="X111" s="652">
        <f t="shared" si="19"/>
        <v>0</v>
      </c>
      <c r="Y111" s="653">
        <f t="shared" si="20"/>
        <v>0</v>
      </c>
      <c r="Z111" s="654">
        <f t="shared" si="21"/>
        <v>487447</v>
      </c>
      <c r="AA111" s="669"/>
      <c r="AB111" s="656">
        <v>31947</v>
      </c>
      <c r="AC111" s="657">
        <f t="shared" si="22"/>
        <v>15.257989795598961</v>
      </c>
      <c r="AD111" s="658">
        <f t="shared" si="23"/>
        <v>487447</v>
      </c>
    </row>
    <row r="112" spans="1:30" s="81" customFormat="1" ht="23.25" customHeight="1">
      <c r="A112" s="638">
        <v>99</v>
      </c>
      <c r="B112" s="639">
        <f>'KL VCKD chung'!B113</f>
        <v>99</v>
      </c>
      <c r="C112" s="640"/>
      <c r="D112" s="641" t="str">
        <f>'KL VCKD chung'!E113</f>
        <v>សុក ហាន</v>
      </c>
      <c r="E112" s="642" t="str">
        <f>'KL VCKD chung'!F113</f>
        <v>SOK HAN</v>
      </c>
      <c r="F112" s="643">
        <v>31947</v>
      </c>
      <c r="G112" s="644" t="e">
        <f>#REF!</f>
        <v>#REF!</v>
      </c>
      <c r="H112" s="645" t="e">
        <f t="shared" si="13"/>
        <v>#REF!</v>
      </c>
      <c r="I112" s="662"/>
      <c r="J112" s="663"/>
      <c r="K112" s="663"/>
      <c r="L112" s="663"/>
      <c r="M112" s="663"/>
      <c r="N112" s="668"/>
      <c r="O112" s="664"/>
      <c r="P112" s="665"/>
      <c r="Q112" s="651">
        <f>'KL VCKD chung'!Q113</f>
        <v>13.139000000000001</v>
      </c>
      <c r="R112" s="650">
        <f t="shared" si="15"/>
        <v>419752</v>
      </c>
      <c r="S112" s="650"/>
      <c r="T112" s="650" t="e">
        <f t="shared" si="16"/>
        <v>#REF!</v>
      </c>
      <c r="U112" s="650" t="e">
        <f t="shared" si="17"/>
        <v>#REF!</v>
      </c>
      <c r="V112" s="650">
        <f t="shared" si="18"/>
        <v>419752</v>
      </c>
      <c r="W112" s="650">
        <f t="shared" si="12"/>
        <v>419752</v>
      </c>
      <c r="X112" s="652">
        <f t="shared" si="19"/>
        <v>0</v>
      </c>
      <c r="Y112" s="653">
        <f t="shared" si="20"/>
        <v>0</v>
      </c>
      <c r="Z112" s="774">
        <f t="shared" si="21"/>
        <v>419752</v>
      </c>
      <c r="AA112" s="669"/>
      <c r="AB112" s="656">
        <v>31947</v>
      </c>
      <c r="AC112" s="657">
        <f t="shared" si="22"/>
        <v>13.13901148777663</v>
      </c>
      <c r="AD112" s="658">
        <f t="shared" si="23"/>
        <v>419752</v>
      </c>
    </row>
    <row r="113" spans="1:30" s="81" customFormat="1" ht="23.25" customHeight="1">
      <c r="A113" s="638">
        <v>100</v>
      </c>
      <c r="B113" s="639">
        <f>'KL VCKD chung'!B114</f>
        <v>100</v>
      </c>
      <c r="C113" s="640"/>
      <c r="D113" s="641" t="str">
        <f>'KL VCKD chung'!E114</f>
        <v>ញ៉ែម ជីវ៉ា</v>
      </c>
      <c r="E113" s="642" t="str">
        <f>'KL VCKD chung'!F114</f>
        <v>NHEM CHIVA</v>
      </c>
      <c r="F113" s="643">
        <v>31947</v>
      </c>
      <c r="G113" s="644" t="e">
        <f>#REF!</f>
        <v>#REF!</v>
      </c>
      <c r="H113" s="645" t="e">
        <f t="shared" si="13"/>
        <v>#REF!</v>
      </c>
      <c r="I113" s="662"/>
      <c r="J113" s="663"/>
      <c r="K113" s="663"/>
      <c r="L113" s="663"/>
      <c r="M113" s="663"/>
      <c r="N113" s="668"/>
      <c r="O113" s="664"/>
      <c r="P113" s="665"/>
      <c r="Q113" s="651">
        <f>'KL VCKD chung'!Q114</f>
        <v>12.675000000000001</v>
      </c>
      <c r="R113" s="650">
        <f t="shared" si="15"/>
        <v>404928</v>
      </c>
      <c r="S113" s="650"/>
      <c r="T113" s="650" t="e">
        <f t="shared" si="16"/>
        <v>#REF!</v>
      </c>
      <c r="U113" s="650" t="e">
        <f t="shared" si="17"/>
        <v>#REF!</v>
      </c>
      <c r="V113" s="650">
        <f t="shared" si="18"/>
        <v>404928</v>
      </c>
      <c r="W113" s="650">
        <f t="shared" si="12"/>
        <v>404928</v>
      </c>
      <c r="X113" s="652">
        <f t="shared" si="19"/>
        <v>0</v>
      </c>
      <c r="Y113" s="653">
        <f t="shared" si="20"/>
        <v>0</v>
      </c>
      <c r="Z113" s="654">
        <f t="shared" si="21"/>
        <v>404928</v>
      </c>
      <c r="AA113" s="669"/>
      <c r="AB113" s="656">
        <v>31947</v>
      </c>
      <c r="AC113" s="657">
        <f t="shared" si="22"/>
        <v>12.674992957085172</v>
      </c>
      <c r="AD113" s="658">
        <f t="shared" si="23"/>
        <v>404928</v>
      </c>
    </row>
    <row r="114" spans="1:30" s="81" customFormat="1" ht="23.25" customHeight="1">
      <c r="A114" s="638">
        <v>101</v>
      </c>
      <c r="B114" s="639">
        <f>'KL VCKD chung'!B115</f>
        <v>101</v>
      </c>
      <c r="C114" s="640"/>
      <c r="D114" s="641" t="str">
        <f>'KL VCKD chung'!E115</f>
        <v>ម៉ៃ សុជា</v>
      </c>
      <c r="E114" s="642" t="str">
        <f>'KL VCKD chung'!F115</f>
        <v>MAI SOCHEA</v>
      </c>
      <c r="F114" s="643">
        <v>31947</v>
      </c>
      <c r="G114" s="644" t="e">
        <f>#REF!</f>
        <v>#REF!</v>
      </c>
      <c r="H114" s="645" t="e">
        <f t="shared" si="13"/>
        <v>#REF!</v>
      </c>
      <c r="I114" s="662"/>
      <c r="J114" s="663"/>
      <c r="K114" s="663"/>
      <c r="L114" s="663"/>
      <c r="M114" s="663"/>
      <c r="N114" s="668"/>
      <c r="O114" s="664"/>
      <c r="P114" s="665"/>
      <c r="Q114" s="651">
        <f>'KL VCKD chung'!Q115</f>
        <v>13.214</v>
      </c>
      <c r="R114" s="650">
        <f t="shared" si="15"/>
        <v>422148</v>
      </c>
      <c r="S114" s="650"/>
      <c r="T114" s="650" t="e">
        <f t="shared" si="16"/>
        <v>#REF!</v>
      </c>
      <c r="U114" s="650" t="e">
        <f t="shared" si="17"/>
        <v>#REF!</v>
      </c>
      <c r="V114" s="650">
        <f t="shared" si="18"/>
        <v>422148</v>
      </c>
      <c r="W114" s="650">
        <f t="shared" si="12"/>
        <v>422148</v>
      </c>
      <c r="X114" s="652">
        <f t="shared" si="19"/>
        <v>0</v>
      </c>
      <c r="Y114" s="653">
        <f t="shared" si="20"/>
        <v>0</v>
      </c>
      <c r="Z114" s="654">
        <f t="shared" si="21"/>
        <v>422148</v>
      </c>
      <c r="AA114" s="669"/>
      <c r="AB114" s="656">
        <v>31947</v>
      </c>
      <c r="AC114" s="657">
        <f t="shared" si="22"/>
        <v>13.214010705230539</v>
      </c>
      <c r="AD114" s="658">
        <f t="shared" si="23"/>
        <v>422148</v>
      </c>
    </row>
    <row r="115" spans="1:30" s="81" customFormat="1" ht="23.25" customHeight="1">
      <c r="A115" s="638">
        <v>102</v>
      </c>
      <c r="B115" s="639">
        <f>'KL VCKD chung'!B116</f>
        <v>102</v>
      </c>
      <c r="C115" s="640"/>
      <c r="D115" s="641" t="str">
        <f>'KL VCKD chung'!E116</f>
        <v>កូយ គីន</v>
      </c>
      <c r="E115" s="642" t="str">
        <f>'KL VCKD chung'!F116</f>
        <v>KOY KIN</v>
      </c>
      <c r="F115" s="643">
        <v>31947</v>
      </c>
      <c r="G115" s="644" t="e">
        <f>#REF!</f>
        <v>#REF!</v>
      </c>
      <c r="H115" s="645" t="e">
        <f t="shared" si="13"/>
        <v>#REF!</v>
      </c>
      <c r="I115" s="662"/>
      <c r="J115" s="663"/>
      <c r="K115" s="663"/>
      <c r="L115" s="663"/>
      <c r="M115" s="663"/>
      <c r="N115" s="668"/>
      <c r="O115" s="664"/>
      <c r="P115" s="665"/>
      <c r="Q115" s="651">
        <f>'KL VCKD chung'!Q116</f>
        <v>15.520999999999999</v>
      </c>
      <c r="R115" s="650">
        <f t="shared" si="15"/>
        <v>495849</v>
      </c>
      <c r="S115" s="650"/>
      <c r="T115" s="650" t="e">
        <f t="shared" si="16"/>
        <v>#REF!</v>
      </c>
      <c r="U115" s="650" t="e">
        <f t="shared" si="17"/>
        <v>#REF!</v>
      </c>
      <c r="V115" s="650">
        <f t="shared" si="18"/>
        <v>495849</v>
      </c>
      <c r="W115" s="650">
        <f t="shared" si="12"/>
        <v>495849</v>
      </c>
      <c r="X115" s="652">
        <f t="shared" si="19"/>
        <v>0</v>
      </c>
      <c r="Y115" s="653">
        <f t="shared" si="20"/>
        <v>0</v>
      </c>
      <c r="Z115" s="654">
        <f t="shared" si="21"/>
        <v>495849</v>
      </c>
      <c r="AA115" s="669"/>
      <c r="AB115" s="656">
        <v>31947</v>
      </c>
      <c r="AC115" s="657">
        <f t="shared" si="22"/>
        <v>15.520987886186496</v>
      </c>
      <c r="AD115" s="658">
        <f t="shared" si="23"/>
        <v>495849</v>
      </c>
    </row>
    <row r="116" spans="1:30" s="81" customFormat="1" ht="23.25" customHeight="1">
      <c r="A116" s="638">
        <v>103</v>
      </c>
      <c r="B116" s="639">
        <f>'KL VCKD chung'!B117</f>
        <v>103</v>
      </c>
      <c r="C116" s="640"/>
      <c r="D116" s="641" t="str">
        <f>'KL VCKD chung'!E117</f>
        <v>ថាំង សុលិច</v>
      </c>
      <c r="E116" s="642" t="str">
        <f>'KL VCKD chung'!F117</f>
        <v>THAING SOLECH</v>
      </c>
      <c r="F116" s="643">
        <v>31947</v>
      </c>
      <c r="G116" s="644" t="e">
        <f>#REF!</f>
        <v>#REF!</v>
      </c>
      <c r="H116" s="645" t="e">
        <f t="shared" si="13"/>
        <v>#REF!</v>
      </c>
      <c r="I116" s="662"/>
      <c r="J116" s="663"/>
      <c r="K116" s="663"/>
      <c r="L116" s="663"/>
      <c r="M116" s="663"/>
      <c r="N116" s="668"/>
      <c r="O116" s="664"/>
      <c r="P116" s="665"/>
      <c r="Q116" s="651">
        <f>'KL VCKD chung'!Q117</f>
        <v>14.694000000000001</v>
      </c>
      <c r="R116" s="650">
        <f t="shared" si="15"/>
        <v>469429</v>
      </c>
      <c r="S116" s="650"/>
      <c r="T116" s="650" t="e">
        <f t="shared" si="16"/>
        <v>#REF!</v>
      </c>
      <c r="U116" s="650" t="e">
        <f t="shared" si="17"/>
        <v>#REF!</v>
      </c>
      <c r="V116" s="650">
        <f t="shared" si="18"/>
        <v>469429</v>
      </c>
      <c r="W116" s="650">
        <f t="shared" si="12"/>
        <v>469429</v>
      </c>
      <c r="X116" s="652">
        <f t="shared" si="19"/>
        <v>0</v>
      </c>
      <c r="Y116" s="653">
        <f t="shared" si="20"/>
        <v>0</v>
      </c>
      <c r="Z116" s="654">
        <f t="shared" si="21"/>
        <v>469429</v>
      </c>
      <c r="AA116" s="669"/>
      <c r="AB116" s="656">
        <v>31947</v>
      </c>
      <c r="AC116" s="657">
        <f t="shared" si="22"/>
        <v>14.693993176198077</v>
      </c>
      <c r="AD116" s="658">
        <f t="shared" si="23"/>
        <v>469429</v>
      </c>
    </row>
    <row r="117" spans="1:30" s="81" customFormat="1" ht="23.25" customHeight="1">
      <c r="A117" s="638">
        <v>104</v>
      </c>
      <c r="B117" s="639">
        <f>'KL VCKD chung'!B118</f>
        <v>104</v>
      </c>
      <c r="C117" s="640"/>
      <c r="D117" s="641" t="str">
        <f>'KL VCKD chung'!E118</f>
        <v>ឡោន ណេន</v>
      </c>
      <c r="E117" s="642" t="str">
        <f>'KL VCKD chung'!F118</f>
        <v>LORN NEN</v>
      </c>
      <c r="F117" s="643">
        <v>31947</v>
      </c>
      <c r="G117" s="644" t="e">
        <f>#REF!</f>
        <v>#REF!</v>
      </c>
      <c r="H117" s="645" t="e">
        <f t="shared" si="13"/>
        <v>#REF!</v>
      </c>
      <c r="I117" s="662"/>
      <c r="J117" s="663"/>
      <c r="K117" s="663"/>
      <c r="L117" s="663"/>
      <c r="M117" s="663"/>
      <c r="N117" s="668"/>
      <c r="O117" s="664"/>
      <c r="P117" s="665"/>
      <c r="Q117" s="651">
        <f>'KL VCKD chung'!Q118</f>
        <v>15.189</v>
      </c>
      <c r="R117" s="650">
        <f t="shared" si="15"/>
        <v>485243</v>
      </c>
      <c r="S117" s="650"/>
      <c r="T117" s="650" t="e">
        <f t="shared" si="16"/>
        <v>#REF!</v>
      </c>
      <c r="U117" s="650" t="e">
        <f t="shared" si="17"/>
        <v>#REF!</v>
      </c>
      <c r="V117" s="650">
        <f t="shared" si="18"/>
        <v>485243</v>
      </c>
      <c r="W117" s="650">
        <f t="shared" si="12"/>
        <v>485243</v>
      </c>
      <c r="X117" s="652">
        <f t="shared" si="19"/>
        <v>0</v>
      </c>
      <c r="Y117" s="653">
        <f t="shared" si="20"/>
        <v>0</v>
      </c>
      <c r="Z117" s="654">
        <f t="shared" si="21"/>
        <v>485243</v>
      </c>
      <c r="AA117" s="669"/>
      <c r="AB117" s="656">
        <v>31947</v>
      </c>
      <c r="AC117" s="657">
        <f t="shared" si="22"/>
        <v>15.189000532131342</v>
      </c>
      <c r="AD117" s="658">
        <f t="shared" si="23"/>
        <v>485243</v>
      </c>
    </row>
    <row r="118" spans="1:30" s="81" customFormat="1" ht="23.25" customHeight="1">
      <c r="A118" s="638">
        <v>105</v>
      </c>
      <c r="B118" s="639">
        <f>'KL VCKD chung'!B119</f>
        <v>105</v>
      </c>
      <c r="C118" s="640"/>
      <c r="D118" s="641" t="str">
        <f>'KL VCKD chung'!E119</f>
        <v>វិច នឿង</v>
      </c>
      <c r="E118" s="642" t="str">
        <f>'KL VCKD chung'!F119</f>
        <v>VICH NOEUNG</v>
      </c>
      <c r="F118" s="643">
        <v>31947</v>
      </c>
      <c r="G118" s="644" t="e">
        <f>#REF!</f>
        <v>#REF!</v>
      </c>
      <c r="H118" s="645" t="e">
        <f t="shared" si="13"/>
        <v>#REF!</v>
      </c>
      <c r="I118" s="662"/>
      <c r="J118" s="663"/>
      <c r="K118" s="663"/>
      <c r="L118" s="663"/>
      <c r="M118" s="663"/>
      <c r="N118" s="668"/>
      <c r="O118" s="664"/>
      <c r="P118" s="665"/>
      <c r="Q118" s="651">
        <f>'KL VCKD chung'!Q119</f>
        <v>14.587000000000002</v>
      </c>
      <c r="R118" s="650">
        <f t="shared" si="15"/>
        <v>466011</v>
      </c>
      <c r="S118" s="650"/>
      <c r="T118" s="650" t="e">
        <f t="shared" si="16"/>
        <v>#REF!</v>
      </c>
      <c r="U118" s="650" t="e">
        <f t="shared" si="17"/>
        <v>#REF!</v>
      </c>
      <c r="V118" s="650">
        <f t="shared" si="18"/>
        <v>466011</v>
      </c>
      <c r="W118" s="650">
        <f t="shared" si="12"/>
        <v>466011</v>
      </c>
      <c r="X118" s="652">
        <f t="shared" si="19"/>
        <v>0</v>
      </c>
      <c r="Y118" s="653">
        <f t="shared" si="20"/>
        <v>0</v>
      </c>
      <c r="Z118" s="654">
        <f t="shared" si="21"/>
        <v>466011</v>
      </c>
      <c r="AA118" s="669"/>
      <c r="AB118" s="656">
        <v>31947</v>
      </c>
      <c r="AC118" s="657">
        <f t="shared" si="22"/>
        <v>14.587003474504648</v>
      </c>
      <c r="AD118" s="658">
        <f t="shared" si="23"/>
        <v>466011</v>
      </c>
    </row>
    <row r="119" spans="1:30" s="81" customFormat="1" ht="23.25" customHeight="1">
      <c r="A119" s="638">
        <v>106</v>
      </c>
      <c r="B119" s="639">
        <f>'KL VCKD chung'!B120</f>
        <v>106</v>
      </c>
      <c r="C119" s="640"/>
      <c r="D119" s="641" t="str">
        <f>'KL VCKD chung'!E120</f>
        <v>ស៊ិន សុថា</v>
      </c>
      <c r="E119" s="642" t="str">
        <f>'KL VCKD chung'!F120</f>
        <v>SIN SOTHA</v>
      </c>
      <c r="F119" s="643">
        <v>31947</v>
      </c>
      <c r="G119" s="644" t="e">
        <f>#REF!</f>
        <v>#REF!</v>
      </c>
      <c r="H119" s="645" t="e">
        <f t="shared" si="13"/>
        <v>#REF!</v>
      </c>
      <c r="I119" s="662"/>
      <c r="J119" s="663"/>
      <c r="K119" s="663"/>
      <c r="L119" s="663"/>
      <c r="M119" s="663"/>
      <c r="N119" s="668"/>
      <c r="O119" s="664"/>
      <c r="P119" s="665"/>
      <c r="Q119" s="651">
        <f>'KL VCKD chung'!Q120</f>
        <v>15.74</v>
      </c>
      <c r="R119" s="650">
        <f t="shared" si="15"/>
        <v>502846</v>
      </c>
      <c r="S119" s="650"/>
      <c r="T119" s="650" t="e">
        <f t="shared" si="16"/>
        <v>#REF!</v>
      </c>
      <c r="U119" s="650" t="e">
        <f t="shared" si="17"/>
        <v>#REF!</v>
      </c>
      <c r="V119" s="650">
        <f t="shared" si="18"/>
        <v>502846</v>
      </c>
      <c r="W119" s="650">
        <f t="shared" si="12"/>
        <v>502846</v>
      </c>
      <c r="X119" s="652">
        <f t="shared" si="19"/>
        <v>0</v>
      </c>
      <c r="Y119" s="653">
        <f t="shared" si="20"/>
        <v>0</v>
      </c>
      <c r="Z119" s="654">
        <f t="shared" si="21"/>
        <v>502846</v>
      </c>
      <c r="AA119" s="669"/>
      <c r="AB119" s="656">
        <v>31947</v>
      </c>
      <c r="AC119" s="657">
        <f t="shared" si="22"/>
        <v>15.74000688640561</v>
      </c>
      <c r="AD119" s="658">
        <f t="shared" si="23"/>
        <v>502846</v>
      </c>
    </row>
    <row r="120" spans="1:30" s="81" customFormat="1" ht="23.25" customHeight="1">
      <c r="A120" s="638">
        <v>107</v>
      </c>
      <c r="B120" s="639">
        <f>'KL VCKD chung'!B121</f>
        <v>107</v>
      </c>
      <c r="C120" s="640"/>
      <c r="D120" s="641" t="str">
        <f>'KL VCKD chung'!E121</f>
        <v>ឈឿន ឈើន</v>
      </c>
      <c r="E120" s="642" t="str">
        <f>'KL VCKD chung'!F121</f>
        <v>CHHOEUN CHHEUN</v>
      </c>
      <c r="F120" s="643">
        <v>31947</v>
      </c>
      <c r="G120" s="644" t="e">
        <f>#REF!</f>
        <v>#REF!</v>
      </c>
      <c r="H120" s="645" t="e">
        <f t="shared" si="13"/>
        <v>#REF!</v>
      </c>
      <c r="I120" s="662"/>
      <c r="J120" s="663"/>
      <c r="K120" s="663"/>
      <c r="L120" s="663"/>
      <c r="M120" s="663"/>
      <c r="N120" s="668"/>
      <c r="O120" s="664"/>
      <c r="P120" s="665"/>
      <c r="Q120" s="651">
        <f>'KL VCKD chung'!Q121</f>
        <v>18.327999999999999</v>
      </c>
      <c r="R120" s="650">
        <f t="shared" si="15"/>
        <v>585525</v>
      </c>
      <c r="S120" s="650"/>
      <c r="T120" s="650" t="e">
        <f t="shared" si="16"/>
        <v>#REF!</v>
      </c>
      <c r="U120" s="650" t="e">
        <f t="shared" si="17"/>
        <v>#REF!</v>
      </c>
      <c r="V120" s="650">
        <f t="shared" si="18"/>
        <v>585525</v>
      </c>
      <c r="W120" s="650">
        <f t="shared" si="12"/>
        <v>585525</v>
      </c>
      <c r="X120" s="652">
        <f t="shared" si="19"/>
        <v>0</v>
      </c>
      <c r="Y120" s="653">
        <f t="shared" si="20"/>
        <v>0</v>
      </c>
      <c r="Z120" s="654">
        <f t="shared" si="21"/>
        <v>585525</v>
      </c>
      <c r="AA120" s="669"/>
      <c r="AB120" s="656">
        <v>31947</v>
      </c>
      <c r="AC120" s="657">
        <f t="shared" si="22"/>
        <v>18.328012019907973</v>
      </c>
      <c r="AD120" s="658">
        <f t="shared" si="23"/>
        <v>585525</v>
      </c>
    </row>
    <row r="121" spans="1:30" s="81" customFormat="1" ht="23.25" customHeight="1">
      <c r="A121" s="638">
        <v>108</v>
      </c>
      <c r="B121" s="639">
        <f>'KL VCKD chung'!B122</f>
        <v>108</v>
      </c>
      <c r="C121" s="640"/>
      <c r="D121" s="641" t="str">
        <f>'KL VCKD chung'!E122</f>
        <v>ហម ហ៊ុច</v>
      </c>
      <c r="E121" s="642" t="str">
        <f>'KL VCKD chung'!F122</f>
        <v>HOM HOUCH</v>
      </c>
      <c r="F121" s="643">
        <v>31947</v>
      </c>
      <c r="G121" s="644" t="e">
        <f>#REF!</f>
        <v>#REF!</v>
      </c>
      <c r="H121" s="645" t="e">
        <f t="shared" si="13"/>
        <v>#REF!</v>
      </c>
      <c r="I121" s="662"/>
      <c r="J121" s="663"/>
      <c r="K121" s="663"/>
      <c r="L121" s="663"/>
      <c r="M121" s="663"/>
      <c r="N121" s="668"/>
      <c r="O121" s="664"/>
      <c r="P121" s="665"/>
      <c r="Q121" s="651">
        <f>'KL VCKD chung'!Q122</f>
        <v>15.696</v>
      </c>
      <c r="R121" s="650">
        <f t="shared" si="15"/>
        <v>501440</v>
      </c>
      <c r="S121" s="650"/>
      <c r="T121" s="650" t="e">
        <f t="shared" si="16"/>
        <v>#REF!</v>
      </c>
      <c r="U121" s="650" t="e">
        <f t="shared" si="17"/>
        <v>#REF!</v>
      </c>
      <c r="V121" s="650">
        <f t="shared" si="18"/>
        <v>501440</v>
      </c>
      <c r="W121" s="650">
        <f t="shared" si="12"/>
        <v>501440</v>
      </c>
      <c r="X121" s="652">
        <f t="shared" si="19"/>
        <v>0</v>
      </c>
      <c r="Y121" s="653">
        <f t="shared" si="20"/>
        <v>0</v>
      </c>
      <c r="Z121" s="654">
        <f t="shared" si="21"/>
        <v>501440</v>
      </c>
      <c r="AA121" s="669"/>
      <c r="AB121" s="656">
        <v>31947</v>
      </c>
      <c r="AC121" s="657">
        <f t="shared" si="22"/>
        <v>15.695996494193508</v>
      </c>
      <c r="AD121" s="658">
        <f t="shared" si="23"/>
        <v>501440</v>
      </c>
    </row>
    <row r="122" spans="1:30" s="81" customFormat="1" ht="23.25" customHeight="1">
      <c r="A122" s="638">
        <v>109</v>
      </c>
      <c r="B122" s="639">
        <f>'KL VCKD chung'!B123</f>
        <v>109</v>
      </c>
      <c r="C122" s="640"/>
      <c r="D122" s="641" t="str">
        <f>'KL VCKD chung'!E123</f>
        <v>មឿន ណៃ</v>
      </c>
      <c r="E122" s="642" t="str">
        <f>'KL VCKD chung'!F123</f>
        <v>MOEUN NAI</v>
      </c>
      <c r="F122" s="643">
        <v>31947</v>
      </c>
      <c r="G122" s="644" t="e">
        <f>#REF!</f>
        <v>#REF!</v>
      </c>
      <c r="H122" s="645" t="e">
        <f t="shared" si="13"/>
        <v>#REF!</v>
      </c>
      <c r="I122" s="662"/>
      <c r="J122" s="663"/>
      <c r="K122" s="663"/>
      <c r="L122" s="663"/>
      <c r="M122" s="663"/>
      <c r="N122" s="668"/>
      <c r="O122" s="664"/>
      <c r="P122" s="665"/>
      <c r="Q122" s="651">
        <f>'KL VCKD chung'!Q123</f>
        <v>15.025</v>
      </c>
      <c r="R122" s="650">
        <f t="shared" si="15"/>
        <v>480004</v>
      </c>
      <c r="S122" s="650"/>
      <c r="T122" s="650" t="e">
        <f t="shared" si="16"/>
        <v>#REF!</v>
      </c>
      <c r="U122" s="650" t="e">
        <f t="shared" si="17"/>
        <v>#REF!</v>
      </c>
      <c r="V122" s="650">
        <f t="shared" si="18"/>
        <v>480004</v>
      </c>
      <c r="W122" s="650">
        <f t="shared" si="12"/>
        <v>480004</v>
      </c>
      <c r="X122" s="652">
        <f t="shared" si="19"/>
        <v>0</v>
      </c>
      <c r="Y122" s="653">
        <f t="shared" si="20"/>
        <v>0</v>
      </c>
      <c r="Z122" s="654">
        <f t="shared" si="21"/>
        <v>480004</v>
      </c>
      <c r="AA122" s="669"/>
      <c r="AB122" s="656">
        <v>31947</v>
      </c>
      <c r="AC122" s="657">
        <f t="shared" si="22"/>
        <v>15.025010173099195</v>
      </c>
      <c r="AD122" s="658">
        <f t="shared" si="23"/>
        <v>480004</v>
      </c>
    </row>
    <row r="123" spans="1:30" s="81" customFormat="1" ht="23.25" customHeight="1">
      <c r="A123" s="638">
        <v>110</v>
      </c>
      <c r="B123" s="639">
        <f>'KL VCKD chung'!B124</f>
        <v>110</v>
      </c>
      <c r="C123" s="640"/>
      <c r="D123" s="641" t="str">
        <f>'KL VCKD chung'!E124</f>
        <v>មឿន ពុធ</v>
      </c>
      <c r="E123" s="642" t="str">
        <f>'KL VCKD chung'!F124</f>
        <v>MOEUN PUTH</v>
      </c>
      <c r="F123" s="643">
        <v>31947</v>
      </c>
      <c r="G123" s="644" t="e">
        <f>#REF!</f>
        <v>#REF!</v>
      </c>
      <c r="H123" s="645" t="e">
        <f t="shared" si="13"/>
        <v>#REF!</v>
      </c>
      <c r="I123" s="662"/>
      <c r="J123" s="663"/>
      <c r="K123" s="663"/>
      <c r="L123" s="663"/>
      <c r="M123" s="663"/>
      <c r="N123" s="668"/>
      <c r="O123" s="664"/>
      <c r="P123" s="665"/>
      <c r="Q123" s="651">
        <f>'KL VCKD chung'!Q124</f>
        <v>13.471000000000002</v>
      </c>
      <c r="R123" s="650">
        <f t="shared" si="15"/>
        <v>430358</v>
      </c>
      <c r="S123" s="650"/>
      <c r="T123" s="650" t="e">
        <f t="shared" si="16"/>
        <v>#REF!</v>
      </c>
      <c r="U123" s="650" t="e">
        <f t="shared" si="17"/>
        <v>#REF!</v>
      </c>
      <c r="V123" s="650">
        <f t="shared" si="18"/>
        <v>430358</v>
      </c>
      <c r="W123" s="650">
        <f t="shared" si="12"/>
        <v>430358</v>
      </c>
      <c r="X123" s="652">
        <f t="shared" si="19"/>
        <v>0</v>
      </c>
      <c r="Y123" s="653">
        <f t="shared" si="20"/>
        <v>0</v>
      </c>
      <c r="Z123" s="654">
        <f t="shared" si="21"/>
        <v>430358</v>
      </c>
      <c r="AA123" s="669"/>
      <c r="AB123" s="656">
        <v>31947</v>
      </c>
      <c r="AC123" s="657">
        <f t="shared" si="22"/>
        <v>13.470998841831785</v>
      </c>
      <c r="AD123" s="658">
        <f t="shared" si="23"/>
        <v>430358</v>
      </c>
    </row>
    <row r="124" spans="1:30" s="81" customFormat="1" ht="23.25" customHeight="1">
      <c r="A124" s="638">
        <v>111</v>
      </c>
      <c r="B124" s="639">
        <f>'KL VCKD chung'!B125</f>
        <v>111</v>
      </c>
      <c r="C124" s="640"/>
      <c r="D124" s="641" t="str">
        <f>'KL VCKD chung'!E125</f>
        <v>យុត លន</v>
      </c>
      <c r="E124" s="642" t="str">
        <f>'KL VCKD chung'!F125</f>
        <v>YUT LON</v>
      </c>
      <c r="F124" s="643">
        <v>31947</v>
      </c>
      <c r="G124" s="644" t="e">
        <f>#REF!</f>
        <v>#REF!</v>
      </c>
      <c r="H124" s="645" t="e">
        <f t="shared" si="13"/>
        <v>#REF!</v>
      </c>
      <c r="I124" s="662"/>
      <c r="J124" s="663"/>
      <c r="K124" s="663"/>
      <c r="L124" s="663"/>
      <c r="M124" s="663"/>
      <c r="N124" s="668"/>
      <c r="O124" s="664"/>
      <c r="P124" s="665"/>
      <c r="Q124" s="651">
        <f>'KL VCKD chung'!Q125</f>
        <v>17.061999999999998</v>
      </c>
      <c r="R124" s="650">
        <f t="shared" si="15"/>
        <v>545080</v>
      </c>
      <c r="S124" s="650"/>
      <c r="T124" s="650" t="e">
        <f t="shared" si="16"/>
        <v>#REF!</v>
      </c>
      <c r="U124" s="650" t="e">
        <f t="shared" si="17"/>
        <v>#REF!</v>
      </c>
      <c r="V124" s="650">
        <f t="shared" si="18"/>
        <v>545080</v>
      </c>
      <c r="W124" s="650">
        <f t="shared" si="12"/>
        <v>545080</v>
      </c>
      <c r="X124" s="652">
        <f t="shared" si="19"/>
        <v>0</v>
      </c>
      <c r="Y124" s="653">
        <f t="shared" si="20"/>
        <v>0</v>
      </c>
      <c r="Z124" s="654">
        <f t="shared" si="21"/>
        <v>545080</v>
      </c>
      <c r="AA124" s="669"/>
      <c r="AB124" s="656">
        <v>31947</v>
      </c>
      <c r="AC124" s="657">
        <f t="shared" si="22"/>
        <v>17.062008952327293</v>
      </c>
      <c r="AD124" s="658">
        <f t="shared" si="23"/>
        <v>545080</v>
      </c>
    </row>
    <row r="125" spans="1:30" s="81" customFormat="1" ht="23.25" customHeight="1">
      <c r="A125" s="638">
        <v>112</v>
      </c>
      <c r="B125" s="639">
        <f>'KL VCKD chung'!B126</f>
        <v>112</v>
      </c>
      <c r="C125" s="640"/>
      <c r="D125" s="641" t="str">
        <f>'KL VCKD chung'!E126</f>
        <v>អ៊ីន មុំ</v>
      </c>
      <c r="E125" s="642" t="str">
        <f>'KL VCKD chung'!F126</f>
        <v>IN MOM</v>
      </c>
      <c r="F125" s="643">
        <v>31947</v>
      </c>
      <c r="G125" s="644" t="e">
        <f>#REF!</f>
        <v>#REF!</v>
      </c>
      <c r="H125" s="645" t="e">
        <f t="shared" si="13"/>
        <v>#REF!</v>
      </c>
      <c r="I125" s="662"/>
      <c r="J125" s="663"/>
      <c r="K125" s="663"/>
      <c r="L125" s="663"/>
      <c r="M125" s="663"/>
      <c r="N125" s="668"/>
      <c r="O125" s="664"/>
      <c r="P125" s="665"/>
      <c r="Q125" s="651">
        <f>'KL VCKD chung'!Q126</f>
        <v>15.927999999999999</v>
      </c>
      <c r="R125" s="650">
        <f t="shared" si="15"/>
        <v>508852</v>
      </c>
      <c r="S125" s="650"/>
      <c r="T125" s="650" t="e">
        <f t="shared" si="16"/>
        <v>#REF!</v>
      </c>
      <c r="U125" s="650" t="e">
        <f t="shared" si="17"/>
        <v>#REF!</v>
      </c>
      <c r="V125" s="650">
        <f t="shared" si="18"/>
        <v>508852</v>
      </c>
      <c r="W125" s="650">
        <f t="shared" si="12"/>
        <v>508852</v>
      </c>
      <c r="X125" s="652">
        <f t="shared" si="19"/>
        <v>0</v>
      </c>
      <c r="Y125" s="653">
        <f t="shared" si="20"/>
        <v>0</v>
      </c>
      <c r="Z125" s="654">
        <f t="shared" si="21"/>
        <v>508852</v>
      </c>
      <c r="AA125" s="669"/>
      <c r="AB125" s="656">
        <v>31947</v>
      </c>
      <c r="AC125" s="657">
        <f t="shared" si="22"/>
        <v>15.928005759539237</v>
      </c>
      <c r="AD125" s="658">
        <f t="shared" si="23"/>
        <v>508852</v>
      </c>
    </row>
    <row r="126" spans="1:30" s="81" customFormat="1" ht="23.25" customHeight="1">
      <c r="A126" s="638">
        <v>113</v>
      </c>
      <c r="B126" s="639">
        <f>'KL VCKD chung'!B127</f>
        <v>113</v>
      </c>
      <c r="C126" s="640"/>
      <c r="D126" s="641" t="str">
        <f>'KL VCKD chung'!E127</f>
        <v>ចន រ៉េន</v>
      </c>
      <c r="E126" s="642" t="str">
        <f>'KL VCKD chung'!F127</f>
        <v>CHORN REN</v>
      </c>
      <c r="F126" s="643">
        <v>31947</v>
      </c>
      <c r="G126" s="644" t="e">
        <f>#REF!</f>
        <v>#REF!</v>
      </c>
      <c r="H126" s="645" t="e">
        <f t="shared" si="13"/>
        <v>#REF!</v>
      </c>
      <c r="I126" s="662"/>
      <c r="J126" s="663"/>
      <c r="K126" s="663"/>
      <c r="L126" s="663"/>
      <c r="M126" s="663"/>
      <c r="N126" s="668"/>
      <c r="O126" s="664"/>
      <c r="P126" s="665"/>
      <c r="Q126" s="651">
        <f>'KL VCKD chung'!Q127</f>
        <v>11.086</v>
      </c>
      <c r="R126" s="650">
        <f t="shared" si="15"/>
        <v>354164</v>
      </c>
      <c r="S126" s="650"/>
      <c r="T126" s="650" t="e">
        <f t="shared" si="16"/>
        <v>#REF!</v>
      </c>
      <c r="U126" s="650" t="e">
        <f t="shared" si="17"/>
        <v>#REF!</v>
      </c>
      <c r="V126" s="650">
        <f t="shared" si="18"/>
        <v>354164</v>
      </c>
      <c r="W126" s="650">
        <f t="shared" si="12"/>
        <v>354164</v>
      </c>
      <c r="X126" s="652">
        <f t="shared" si="19"/>
        <v>0</v>
      </c>
      <c r="Y126" s="653">
        <f t="shared" si="20"/>
        <v>0</v>
      </c>
      <c r="Z126" s="654">
        <f t="shared" si="21"/>
        <v>354164</v>
      </c>
      <c r="AA126" s="669"/>
      <c r="AB126" s="656">
        <v>31947</v>
      </c>
      <c r="AC126" s="657">
        <f t="shared" si="22"/>
        <v>11.085986164585094</v>
      </c>
      <c r="AD126" s="658">
        <f t="shared" si="23"/>
        <v>354164</v>
      </c>
    </row>
    <row r="127" spans="1:30" s="81" customFormat="1" ht="23.25" customHeight="1">
      <c r="A127" s="638">
        <v>114</v>
      </c>
      <c r="B127" s="639">
        <f>'KL VCKD chung'!B128</f>
        <v>114</v>
      </c>
      <c r="C127" s="640"/>
      <c r="D127" s="641" t="str">
        <f>'KL VCKD chung'!E128</f>
        <v>ឆន ចន្នា</v>
      </c>
      <c r="E127" s="642" t="str">
        <f>'KL VCKD chung'!F128</f>
        <v>CHHORN CHANNEA</v>
      </c>
      <c r="F127" s="643">
        <v>31947</v>
      </c>
      <c r="G127" s="644" t="e">
        <f>#REF!</f>
        <v>#REF!</v>
      </c>
      <c r="H127" s="645" t="e">
        <f t="shared" si="13"/>
        <v>#REF!</v>
      </c>
      <c r="I127" s="662"/>
      <c r="J127" s="663"/>
      <c r="K127" s="663"/>
      <c r="L127" s="663"/>
      <c r="M127" s="663"/>
      <c r="N127" s="668"/>
      <c r="O127" s="664"/>
      <c r="P127" s="665"/>
      <c r="Q127" s="651">
        <f>'KL VCKD chung'!Q128</f>
        <v>16.748999999999999</v>
      </c>
      <c r="R127" s="650">
        <f t="shared" si="15"/>
        <v>535080</v>
      </c>
      <c r="S127" s="650"/>
      <c r="T127" s="650" t="e">
        <f t="shared" si="16"/>
        <v>#REF!</v>
      </c>
      <c r="U127" s="650" t="e">
        <f t="shared" si="17"/>
        <v>#REF!</v>
      </c>
      <c r="V127" s="650">
        <f t="shared" si="18"/>
        <v>535080</v>
      </c>
      <c r="W127" s="650">
        <f t="shared" si="12"/>
        <v>535080</v>
      </c>
      <c r="X127" s="652">
        <f t="shared" si="19"/>
        <v>0</v>
      </c>
      <c r="Y127" s="653">
        <f t="shared" si="20"/>
        <v>0</v>
      </c>
      <c r="Z127" s="654">
        <f t="shared" si="21"/>
        <v>535080</v>
      </c>
      <c r="AA127" s="669"/>
      <c r="AB127" s="656">
        <v>31947</v>
      </c>
      <c r="AC127" s="657">
        <f t="shared" si="22"/>
        <v>16.748990515541365</v>
      </c>
      <c r="AD127" s="658">
        <f t="shared" si="23"/>
        <v>535080</v>
      </c>
    </row>
    <row r="128" spans="1:30" s="81" customFormat="1" ht="23.25" customHeight="1">
      <c r="A128" s="638">
        <v>115</v>
      </c>
      <c r="B128" s="639">
        <f>'KL VCKD chung'!B129</f>
        <v>115</v>
      </c>
      <c r="C128" s="640"/>
      <c r="D128" s="641" t="str">
        <f>'KL VCKD chung'!E129</f>
        <v>ជីម យ៉ៃ</v>
      </c>
      <c r="E128" s="642" t="str">
        <f>'KL VCKD chung'!F129</f>
        <v>CHIM YAI</v>
      </c>
      <c r="F128" s="643">
        <v>31947</v>
      </c>
      <c r="G128" s="644" t="e">
        <f>#REF!</f>
        <v>#REF!</v>
      </c>
      <c r="H128" s="645" t="e">
        <f t="shared" si="13"/>
        <v>#REF!</v>
      </c>
      <c r="I128" s="662"/>
      <c r="J128" s="663"/>
      <c r="K128" s="663"/>
      <c r="L128" s="663"/>
      <c r="M128" s="663"/>
      <c r="N128" s="668"/>
      <c r="O128" s="664"/>
      <c r="P128" s="665"/>
      <c r="Q128" s="651">
        <f>'KL VCKD chung'!Q129</f>
        <v>14.475</v>
      </c>
      <c r="R128" s="650">
        <f t="shared" si="15"/>
        <v>462433</v>
      </c>
      <c r="S128" s="650"/>
      <c r="T128" s="650" t="e">
        <f t="shared" si="16"/>
        <v>#REF!</v>
      </c>
      <c r="U128" s="650" t="e">
        <f t="shared" si="17"/>
        <v>#REF!</v>
      </c>
      <c r="V128" s="650">
        <f t="shared" si="18"/>
        <v>462433</v>
      </c>
      <c r="W128" s="650">
        <f t="shared" si="12"/>
        <v>462433</v>
      </c>
      <c r="X128" s="652">
        <f t="shared" si="19"/>
        <v>0</v>
      </c>
      <c r="Y128" s="653">
        <f t="shared" si="20"/>
        <v>0</v>
      </c>
      <c r="Z128" s="654">
        <f t="shared" si="21"/>
        <v>462433</v>
      </c>
      <c r="AA128" s="669"/>
      <c r="AB128" s="656">
        <v>31947</v>
      </c>
      <c r="AC128" s="657">
        <f t="shared" si="22"/>
        <v>14.475005477822643</v>
      </c>
      <c r="AD128" s="658">
        <f t="shared" si="23"/>
        <v>462433</v>
      </c>
    </row>
    <row r="129" spans="1:30" s="81" customFormat="1" ht="23.25" customHeight="1">
      <c r="A129" s="638">
        <v>116</v>
      </c>
      <c r="B129" s="639">
        <f>'KL VCKD chung'!B130</f>
        <v>116</v>
      </c>
      <c r="C129" s="640"/>
      <c r="D129" s="641" t="str">
        <f>'KL VCKD chung'!E130</f>
        <v>ហ៊ុត វុធ</v>
      </c>
      <c r="E129" s="642" t="str">
        <f>'KL VCKD chung'!F130</f>
        <v>HUT VUTH</v>
      </c>
      <c r="F129" s="643">
        <v>31947</v>
      </c>
      <c r="G129" s="644" t="e">
        <f>#REF!</f>
        <v>#REF!</v>
      </c>
      <c r="H129" s="645" t="e">
        <f t="shared" si="13"/>
        <v>#REF!</v>
      </c>
      <c r="I129" s="662"/>
      <c r="J129" s="663"/>
      <c r="K129" s="663"/>
      <c r="L129" s="663"/>
      <c r="M129" s="663"/>
      <c r="N129" s="668"/>
      <c r="O129" s="664"/>
      <c r="P129" s="665"/>
      <c r="Q129" s="651">
        <f>'KL VCKD chung'!Q130</f>
        <v>15.051</v>
      </c>
      <c r="R129" s="650">
        <f t="shared" si="15"/>
        <v>480834</v>
      </c>
      <c r="S129" s="650"/>
      <c r="T129" s="650" t="e">
        <f t="shared" si="16"/>
        <v>#REF!</v>
      </c>
      <c r="U129" s="650" t="e">
        <f t="shared" si="17"/>
        <v>#REF!</v>
      </c>
      <c r="V129" s="650">
        <f t="shared" si="18"/>
        <v>480834</v>
      </c>
      <c r="W129" s="650">
        <f t="shared" si="12"/>
        <v>480834</v>
      </c>
      <c r="X129" s="652">
        <f t="shared" si="19"/>
        <v>0</v>
      </c>
      <c r="Y129" s="653">
        <f t="shared" si="20"/>
        <v>0</v>
      </c>
      <c r="Z129" s="654">
        <f t="shared" si="21"/>
        <v>480834</v>
      </c>
      <c r="AA129" s="669"/>
      <c r="AB129" s="656">
        <v>31947</v>
      </c>
      <c r="AC129" s="657">
        <f t="shared" si="22"/>
        <v>15.050990703352428</v>
      </c>
      <c r="AD129" s="658">
        <f t="shared" si="23"/>
        <v>480834</v>
      </c>
    </row>
    <row r="130" spans="1:30" s="81" customFormat="1" ht="23.25" customHeight="1">
      <c r="A130" s="638">
        <v>117</v>
      </c>
      <c r="B130" s="639">
        <f>'KL VCKD chung'!B131</f>
        <v>117</v>
      </c>
      <c r="C130" s="640"/>
      <c r="D130" s="641" t="str">
        <f>'KL VCKD chung'!E131</f>
        <v>អ៊ីម យឹន</v>
      </c>
      <c r="E130" s="642" t="str">
        <f>'KL VCKD chung'!F131</f>
        <v>IM YEUN</v>
      </c>
      <c r="F130" s="643">
        <v>31947</v>
      </c>
      <c r="G130" s="644" t="e">
        <f>#REF!</f>
        <v>#REF!</v>
      </c>
      <c r="H130" s="645" t="e">
        <f t="shared" si="13"/>
        <v>#REF!</v>
      </c>
      <c r="I130" s="662"/>
      <c r="J130" s="663"/>
      <c r="K130" s="663"/>
      <c r="L130" s="663"/>
      <c r="M130" s="663"/>
      <c r="N130" s="668"/>
      <c r="O130" s="664"/>
      <c r="P130" s="665"/>
      <c r="Q130" s="651">
        <f>'KL VCKD chung'!Q131</f>
        <v>15.571</v>
      </c>
      <c r="R130" s="650">
        <f t="shared" si="15"/>
        <v>497447</v>
      </c>
      <c r="S130" s="650"/>
      <c r="T130" s="650" t="e">
        <f t="shared" si="16"/>
        <v>#REF!</v>
      </c>
      <c r="U130" s="650" t="e">
        <f t="shared" si="17"/>
        <v>#REF!</v>
      </c>
      <c r="V130" s="650">
        <f t="shared" si="18"/>
        <v>497447</v>
      </c>
      <c r="W130" s="650">
        <f t="shared" si="12"/>
        <v>497447</v>
      </c>
      <c r="X130" s="652">
        <f t="shared" si="19"/>
        <v>0</v>
      </c>
      <c r="Y130" s="653">
        <f t="shared" si="20"/>
        <v>0</v>
      </c>
      <c r="Z130" s="654">
        <f t="shared" si="21"/>
        <v>497447</v>
      </c>
      <c r="AA130" s="669"/>
      <c r="AB130" s="656">
        <v>31947</v>
      </c>
      <c r="AC130" s="657">
        <f t="shared" si="22"/>
        <v>15.571008232384887</v>
      </c>
      <c r="AD130" s="658">
        <f t="shared" si="23"/>
        <v>497447</v>
      </c>
    </row>
    <row r="131" spans="1:30" s="81" customFormat="1" ht="23.25" customHeight="1">
      <c r="A131" s="638">
        <v>118</v>
      </c>
      <c r="B131" s="639">
        <f>'KL VCKD chung'!B132</f>
        <v>118</v>
      </c>
      <c r="C131" s="640"/>
      <c r="D131" s="641" t="str">
        <f>'KL VCKD chung'!E132</f>
        <v>សឿន សឹម</v>
      </c>
      <c r="E131" s="642" t="str">
        <f>'KL VCKD chung'!F132</f>
        <v>SOEUN SEOM</v>
      </c>
      <c r="F131" s="643">
        <v>31947</v>
      </c>
      <c r="G131" s="644" t="e">
        <f>#REF!</f>
        <v>#REF!</v>
      </c>
      <c r="H131" s="645" t="e">
        <f t="shared" si="13"/>
        <v>#REF!</v>
      </c>
      <c r="I131" s="662"/>
      <c r="J131" s="663"/>
      <c r="K131" s="663"/>
      <c r="L131" s="663"/>
      <c r="M131" s="663"/>
      <c r="N131" s="668"/>
      <c r="O131" s="664"/>
      <c r="P131" s="665"/>
      <c r="Q131" s="651">
        <f>'KL VCKD chung'!Q132</f>
        <v>16.171999999999997</v>
      </c>
      <c r="R131" s="650">
        <f t="shared" si="15"/>
        <v>516647</v>
      </c>
      <c r="S131" s="650"/>
      <c r="T131" s="650" t="e">
        <f t="shared" si="16"/>
        <v>#REF!</v>
      </c>
      <c r="U131" s="650" t="e">
        <f t="shared" si="17"/>
        <v>#REF!</v>
      </c>
      <c r="V131" s="650">
        <f t="shared" si="18"/>
        <v>516647</v>
      </c>
      <c r="W131" s="650">
        <f t="shared" si="12"/>
        <v>516647</v>
      </c>
      <c r="X131" s="652">
        <f t="shared" si="19"/>
        <v>0</v>
      </c>
      <c r="Y131" s="653">
        <f t="shared" si="20"/>
        <v>0</v>
      </c>
      <c r="Z131" s="654">
        <f t="shared" si="21"/>
        <v>516647</v>
      </c>
      <c r="AA131" s="669"/>
      <c r="AB131" s="656">
        <v>31947</v>
      </c>
      <c r="AC131" s="657">
        <f t="shared" si="22"/>
        <v>16.172003631013865</v>
      </c>
      <c r="AD131" s="658">
        <f t="shared" si="23"/>
        <v>516646.99999999994</v>
      </c>
    </row>
    <row r="132" spans="1:30" s="81" customFormat="1" ht="23.25" customHeight="1">
      <c r="A132" s="638">
        <v>119</v>
      </c>
      <c r="B132" s="639">
        <f>'KL VCKD chung'!B133</f>
        <v>119</v>
      </c>
      <c r="C132" s="640"/>
      <c r="D132" s="641" t="str">
        <f>'KL VCKD chung'!E133</f>
        <v>ឡម ម៉េត</v>
      </c>
      <c r="E132" s="642" t="str">
        <f>'KL VCKD chung'!F133</f>
        <v>LAM MET</v>
      </c>
      <c r="F132" s="643">
        <v>31947</v>
      </c>
      <c r="G132" s="644" t="e">
        <f>#REF!</f>
        <v>#REF!</v>
      </c>
      <c r="H132" s="645" t="e">
        <f t="shared" si="13"/>
        <v>#REF!</v>
      </c>
      <c r="I132" s="662"/>
      <c r="J132" s="663"/>
      <c r="K132" s="663"/>
      <c r="L132" s="663"/>
      <c r="M132" s="663"/>
      <c r="N132" s="668"/>
      <c r="O132" s="664"/>
      <c r="P132" s="665"/>
      <c r="Q132" s="651">
        <f>'KL VCKD chung'!Q133</f>
        <v>16.128999999999998</v>
      </c>
      <c r="R132" s="650">
        <f t="shared" si="15"/>
        <v>515273</v>
      </c>
      <c r="S132" s="650"/>
      <c r="T132" s="650" t="e">
        <f t="shared" si="16"/>
        <v>#REF!</v>
      </c>
      <c r="U132" s="650" t="e">
        <f t="shared" si="17"/>
        <v>#REF!</v>
      </c>
      <c r="V132" s="650">
        <f t="shared" si="18"/>
        <v>515273</v>
      </c>
      <c r="W132" s="650">
        <f t="shared" si="12"/>
        <v>515273</v>
      </c>
      <c r="X132" s="652">
        <f t="shared" si="19"/>
        <v>0</v>
      </c>
      <c r="Y132" s="653">
        <f t="shared" si="20"/>
        <v>0</v>
      </c>
      <c r="Z132" s="654">
        <f t="shared" si="21"/>
        <v>515273</v>
      </c>
      <c r="AA132" s="669"/>
      <c r="AB132" s="656">
        <v>31947</v>
      </c>
      <c r="AC132" s="657">
        <f t="shared" si="22"/>
        <v>16.12899489779948</v>
      </c>
      <c r="AD132" s="658">
        <f t="shared" si="23"/>
        <v>515273</v>
      </c>
    </row>
    <row r="133" spans="1:30" s="81" customFormat="1" ht="23.25" customHeight="1">
      <c r="A133" s="638">
        <v>120</v>
      </c>
      <c r="B133" s="639">
        <f>'KL VCKD chung'!B134</f>
        <v>120</v>
      </c>
      <c r="C133" s="640"/>
      <c r="D133" s="641" t="str">
        <f>'KL VCKD chung'!E134</f>
        <v>ពៅ ធន</v>
      </c>
      <c r="E133" s="642" t="str">
        <f>'KL VCKD chung'!F134</f>
        <v>POV THOUN</v>
      </c>
      <c r="F133" s="643">
        <v>31947</v>
      </c>
      <c r="G133" s="644" t="e">
        <f>#REF!</f>
        <v>#REF!</v>
      </c>
      <c r="H133" s="645" t="e">
        <f t="shared" si="13"/>
        <v>#REF!</v>
      </c>
      <c r="I133" s="662"/>
      <c r="J133" s="663"/>
      <c r="K133" s="663"/>
      <c r="L133" s="663"/>
      <c r="M133" s="663"/>
      <c r="N133" s="668"/>
      <c r="O133" s="664"/>
      <c r="P133" s="665"/>
      <c r="Q133" s="651">
        <f>'KL VCKD chung'!Q134</f>
        <v>17.343999999999998</v>
      </c>
      <c r="R133" s="650">
        <f t="shared" si="15"/>
        <v>554089</v>
      </c>
      <c r="S133" s="650"/>
      <c r="T133" s="650" t="e">
        <f t="shared" si="16"/>
        <v>#REF!</v>
      </c>
      <c r="U133" s="650" t="e">
        <f t="shared" si="17"/>
        <v>#REF!</v>
      </c>
      <c r="V133" s="650">
        <f t="shared" si="18"/>
        <v>554089</v>
      </c>
      <c r="W133" s="650">
        <f t="shared" si="12"/>
        <v>554089</v>
      </c>
      <c r="X133" s="652">
        <f t="shared" si="19"/>
        <v>0</v>
      </c>
      <c r="Y133" s="653">
        <f t="shared" si="20"/>
        <v>0</v>
      </c>
      <c r="Z133" s="654">
        <f t="shared" si="21"/>
        <v>554089</v>
      </c>
      <c r="AA133" s="669"/>
      <c r="AB133" s="656">
        <v>31947</v>
      </c>
      <c r="AC133" s="657">
        <f t="shared" si="22"/>
        <v>17.344007262027734</v>
      </c>
      <c r="AD133" s="658">
        <f t="shared" si="23"/>
        <v>554089</v>
      </c>
    </row>
    <row r="134" spans="1:30" s="81" customFormat="1" ht="23.25" customHeight="1">
      <c r="A134" s="638">
        <v>121</v>
      </c>
      <c r="B134" s="639">
        <f>'KL VCKD chung'!B135</f>
        <v>121</v>
      </c>
      <c r="C134" s="640"/>
      <c r="D134" s="641" t="str">
        <f>'KL VCKD chung'!E135</f>
        <v>វុន ចាក់ការ៉ា</v>
      </c>
      <c r="E134" s="642" t="str">
        <f>'KL VCKD chung'!F135</f>
        <v>VUN CHAKKARA</v>
      </c>
      <c r="F134" s="643">
        <v>31947</v>
      </c>
      <c r="G134" s="644" t="e">
        <f>#REF!</f>
        <v>#REF!</v>
      </c>
      <c r="H134" s="645" t="e">
        <f t="shared" si="13"/>
        <v>#REF!</v>
      </c>
      <c r="I134" s="662"/>
      <c r="J134" s="663"/>
      <c r="K134" s="663"/>
      <c r="L134" s="663"/>
      <c r="M134" s="663"/>
      <c r="N134" s="668"/>
      <c r="O134" s="664"/>
      <c r="P134" s="665"/>
      <c r="Q134" s="651">
        <f>'KL VCKD chung'!Q135</f>
        <v>14.430000000000001</v>
      </c>
      <c r="R134" s="650">
        <f t="shared" si="15"/>
        <v>460995</v>
      </c>
      <c r="S134" s="650"/>
      <c r="T134" s="650" t="e">
        <f t="shared" si="16"/>
        <v>#REF!</v>
      </c>
      <c r="U134" s="650" t="e">
        <f t="shared" si="17"/>
        <v>#REF!</v>
      </c>
      <c r="V134" s="650">
        <f t="shared" si="18"/>
        <v>460995</v>
      </c>
      <c r="W134" s="650">
        <f t="shared" si="12"/>
        <v>460995</v>
      </c>
      <c r="X134" s="652">
        <f t="shared" si="19"/>
        <v>0</v>
      </c>
      <c r="Y134" s="653">
        <f t="shared" si="20"/>
        <v>0</v>
      </c>
      <c r="Z134" s="686">
        <f t="shared" si="21"/>
        <v>460995</v>
      </c>
      <c r="AA134" s="669"/>
      <c r="AB134" s="656">
        <v>31947</v>
      </c>
      <c r="AC134" s="657">
        <f t="shared" si="22"/>
        <v>14.429993426612828</v>
      </c>
      <c r="AD134" s="658">
        <f t="shared" si="23"/>
        <v>460995</v>
      </c>
    </row>
    <row r="135" spans="1:30" s="81" customFormat="1" ht="23.25" customHeight="1">
      <c r="A135" s="638">
        <v>122</v>
      </c>
      <c r="B135" s="639">
        <f>'KL VCKD chung'!B136</f>
        <v>122</v>
      </c>
      <c r="C135" s="640"/>
      <c r="D135" s="641" t="str">
        <f>'KL VCKD chung'!E136</f>
        <v>វី វាន</v>
      </c>
      <c r="E135" s="642" t="str">
        <f>'KL VCKD chung'!F136</f>
        <v>VY VEAN</v>
      </c>
      <c r="F135" s="643">
        <v>31947</v>
      </c>
      <c r="G135" s="644" t="e">
        <f>#REF!</f>
        <v>#REF!</v>
      </c>
      <c r="H135" s="645" t="e">
        <f t="shared" si="13"/>
        <v>#REF!</v>
      </c>
      <c r="I135" s="662"/>
      <c r="J135" s="663"/>
      <c r="K135" s="663"/>
      <c r="L135" s="663"/>
      <c r="M135" s="663"/>
      <c r="N135" s="668"/>
      <c r="O135" s="664"/>
      <c r="P135" s="665"/>
      <c r="Q135" s="651">
        <f>'KL VCKD chung'!Q136</f>
        <v>15.069000000000001</v>
      </c>
      <c r="R135" s="650">
        <f t="shared" si="15"/>
        <v>481409</v>
      </c>
      <c r="S135" s="650"/>
      <c r="T135" s="650" t="e">
        <f t="shared" si="16"/>
        <v>#REF!</v>
      </c>
      <c r="U135" s="650" t="e">
        <f t="shared" si="17"/>
        <v>#REF!</v>
      </c>
      <c r="V135" s="650">
        <f t="shared" si="18"/>
        <v>481409</v>
      </c>
      <c r="W135" s="650">
        <f t="shared" si="12"/>
        <v>481409</v>
      </c>
      <c r="X135" s="652">
        <f t="shared" si="19"/>
        <v>0</v>
      </c>
      <c r="Y135" s="653">
        <f t="shared" si="20"/>
        <v>0</v>
      </c>
      <c r="Z135" s="654">
        <f t="shared" si="21"/>
        <v>481409</v>
      </c>
      <c r="AA135" s="669"/>
      <c r="AB135" s="656">
        <v>31947</v>
      </c>
      <c r="AC135" s="657">
        <f t="shared" si="22"/>
        <v>15.068989263467618</v>
      </c>
      <c r="AD135" s="658">
        <f t="shared" si="23"/>
        <v>481409</v>
      </c>
    </row>
    <row r="136" spans="1:30" s="81" customFormat="1" ht="23.25" customHeight="1">
      <c r="A136" s="638">
        <v>123</v>
      </c>
      <c r="B136" s="639">
        <f>'KL VCKD chung'!B137</f>
        <v>123</v>
      </c>
      <c r="C136" s="640"/>
      <c r="D136" s="641" t="str">
        <f>'KL VCKD chung'!E137</f>
        <v>ហ៊ាម ហ៊ីម</v>
      </c>
      <c r="E136" s="642" t="str">
        <f>'KL VCKD chung'!F137</f>
        <v>HEAM HIM</v>
      </c>
      <c r="F136" s="643">
        <v>31947</v>
      </c>
      <c r="G136" s="644" t="e">
        <f>#REF!</f>
        <v>#REF!</v>
      </c>
      <c r="H136" s="645" t="e">
        <f t="shared" si="13"/>
        <v>#REF!</v>
      </c>
      <c r="I136" s="662"/>
      <c r="J136" s="663"/>
      <c r="K136" s="663"/>
      <c r="L136" s="663"/>
      <c r="M136" s="663"/>
      <c r="N136" s="668"/>
      <c r="O136" s="664"/>
      <c r="P136" s="665"/>
      <c r="Q136" s="651">
        <f>'KL VCKD chung'!Q137</f>
        <v>15.107000000000001</v>
      </c>
      <c r="R136" s="650">
        <f t="shared" si="15"/>
        <v>482623</v>
      </c>
      <c r="S136" s="650"/>
      <c r="T136" s="650" t="e">
        <f t="shared" si="16"/>
        <v>#REF!</v>
      </c>
      <c r="U136" s="650" t="e">
        <f t="shared" si="17"/>
        <v>#REF!</v>
      </c>
      <c r="V136" s="650">
        <f t="shared" si="18"/>
        <v>482623</v>
      </c>
      <c r="W136" s="650">
        <f t="shared" si="12"/>
        <v>482623</v>
      </c>
      <c r="X136" s="652">
        <f t="shared" si="19"/>
        <v>0</v>
      </c>
      <c r="Y136" s="653">
        <f t="shared" si="20"/>
        <v>0</v>
      </c>
      <c r="Z136" s="654">
        <f t="shared" si="21"/>
        <v>482623</v>
      </c>
      <c r="AA136" s="669"/>
      <c r="AB136" s="656">
        <v>31947</v>
      </c>
      <c r="AC136" s="657">
        <f t="shared" si="22"/>
        <v>15.106989701693429</v>
      </c>
      <c r="AD136" s="658">
        <f t="shared" si="23"/>
        <v>482623</v>
      </c>
    </row>
    <row r="137" spans="1:30" s="81" customFormat="1" ht="23.25" customHeight="1">
      <c r="A137" s="638">
        <v>124</v>
      </c>
      <c r="B137" s="639">
        <f>'KL VCKD chung'!B138</f>
        <v>124</v>
      </c>
      <c r="C137" s="640"/>
      <c r="D137" s="641" t="str">
        <f>'KL VCKD chung'!E138</f>
        <v>ហ៊ុយ ហ៊ីម</v>
      </c>
      <c r="E137" s="642" t="str">
        <f>'KL VCKD chung'!F138</f>
        <v>HUY HIM</v>
      </c>
      <c r="F137" s="643">
        <v>31947</v>
      </c>
      <c r="G137" s="644" t="e">
        <f>#REF!</f>
        <v>#REF!</v>
      </c>
      <c r="H137" s="645" t="e">
        <f t="shared" si="13"/>
        <v>#REF!</v>
      </c>
      <c r="I137" s="662"/>
      <c r="J137" s="663"/>
      <c r="K137" s="663"/>
      <c r="L137" s="663"/>
      <c r="M137" s="663"/>
      <c r="N137" s="668"/>
      <c r="O137" s="664"/>
      <c r="P137" s="665"/>
      <c r="Q137" s="651">
        <f>'KL VCKD chung'!Q138</f>
        <v>14.737</v>
      </c>
      <c r="R137" s="650">
        <f t="shared" si="15"/>
        <v>470803</v>
      </c>
      <c r="S137" s="650"/>
      <c r="T137" s="650" t="e">
        <f t="shared" si="16"/>
        <v>#REF!</v>
      </c>
      <c r="U137" s="650" t="e">
        <f t="shared" si="17"/>
        <v>#REF!</v>
      </c>
      <c r="V137" s="650">
        <f t="shared" si="18"/>
        <v>470803</v>
      </c>
      <c r="W137" s="650">
        <f t="shared" si="12"/>
        <v>470803</v>
      </c>
      <c r="X137" s="652">
        <f t="shared" si="19"/>
        <v>0</v>
      </c>
      <c r="Y137" s="653">
        <f t="shared" si="20"/>
        <v>0</v>
      </c>
      <c r="Z137" s="654">
        <f t="shared" si="21"/>
        <v>470803</v>
      </c>
      <c r="AA137" s="669"/>
      <c r="AB137" s="656">
        <v>31947</v>
      </c>
      <c r="AC137" s="657">
        <f t="shared" si="22"/>
        <v>14.737001909412465</v>
      </c>
      <c r="AD137" s="658">
        <f t="shared" si="23"/>
        <v>470803</v>
      </c>
    </row>
    <row r="138" spans="1:30" s="81" customFormat="1" ht="23.25" customHeight="1">
      <c r="A138" s="638">
        <v>125</v>
      </c>
      <c r="B138" s="639">
        <f>'KL VCKD chung'!B139</f>
        <v>125</v>
      </c>
      <c r="C138" s="640"/>
      <c r="D138" s="641" t="str">
        <f>'KL VCKD chung'!E139</f>
        <v>ទិត កុសល់</v>
      </c>
      <c r="E138" s="642" t="str">
        <f>'KL VCKD chung'!F139</f>
        <v>TIT KOSAL</v>
      </c>
      <c r="F138" s="643">
        <v>31947</v>
      </c>
      <c r="G138" s="644" t="e">
        <f>#REF!</f>
        <v>#REF!</v>
      </c>
      <c r="H138" s="645" t="e">
        <f t="shared" si="13"/>
        <v>#REF!</v>
      </c>
      <c r="I138" s="662"/>
      <c r="J138" s="663"/>
      <c r="K138" s="663"/>
      <c r="L138" s="663"/>
      <c r="M138" s="663"/>
      <c r="N138" s="668"/>
      <c r="O138" s="664"/>
      <c r="P138" s="665"/>
      <c r="Q138" s="651">
        <f>'KL VCKD chung'!Q139</f>
        <v>15.389000000000001</v>
      </c>
      <c r="R138" s="650">
        <f t="shared" si="15"/>
        <v>491632</v>
      </c>
      <c r="S138" s="650"/>
      <c r="T138" s="650" t="e">
        <f t="shared" si="16"/>
        <v>#REF!</v>
      </c>
      <c r="U138" s="650" t="e">
        <f t="shared" si="17"/>
        <v>#REF!</v>
      </c>
      <c r="V138" s="650">
        <f t="shared" si="18"/>
        <v>491632</v>
      </c>
      <c r="W138" s="650">
        <f t="shared" si="12"/>
        <v>491632</v>
      </c>
      <c r="X138" s="652">
        <f t="shared" si="19"/>
        <v>0</v>
      </c>
      <c r="Y138" s="653">
        <f t="shared" si="20"/>
        <v>0</v>
      </c>
      <c r="Z138" s="654">
        <f t="shared" si="21"/>
        <v>491632</v>
      </c>
      <c r="AA138" s="669"/>
      <c r="AB138" s="656">
        <v>31947</v>
      </c>
      <c r="AC138" s="657">
        <f t="shared" si="22"/>
        <v>15.388988011393872</v>
      </c>
      <c r="AD138" s="658">
        <f t="shared" si="23"/>
        <v>491632</v>
      </c>
    </row>
    <row r="139" spans="1:30" s="81" customFormat="1" ht="23.25" customHeight="1">
      <c r="A139" s="638">
        <v>126</v>
      </c>
      <c r="B139" s="639">
        <f>'KL VCKD chung'!B140</f>
        <v>126</v>
      </c>
      <c r="C139" s="640"/>
      <c r="D139" s="641" t="str">
        <f>'KL VCKD chung'!E140</f>
        <v>លួន ផាត</v>
      </c>
      <c r="E139" s="642" t="str">
        <f>'KL VCKD chung'!F140</f>
        <v>LUON PHAT</v>
      </c>
      <c r="F139" s="643">
        <v>31947</v>
      </c>
      <c r="G139" s="644" t="e">
        <f>#REF!</f>
        <v>#REF!</v>
      </c>
      <c r="H139" s="645" t="e">
        <f t="shared" si="13"/>
        <v>#REF!</v>
      </c>
      <c r="I139" s="662"/>
      <c r="J139" s="663"/>
      <c r="K139" s="663"/>
      <c r="L139" s="663"/>
      <c r="M139" s="663"/>
      <c r="N139" s="668"/>
      <c r="O139" s="664"/>
      <c r="P139" s="665"/>
      <c r="Q139" s="651">
        <f>'KL VCKD chung'!Q140</f>
        <v>14.049999999999999</v>
      </c>
      <c r="R139" s="650">
        <f t="shared" si="15"/>
        <v>448855</v>
      </c>
      <c r="S139" s="650"/>
      <c r="T139" s="650" t="e">
        <f t="shared" si="16"/>
        <v>#REF!</v>
      </c>
      <c r="U139" s="650" t="e">
        <f t="shared" si="17"/>
        <v>#REF!</v>
      </c>
      <c r="V139" s="650">
        <f t="shared" si="18"/>
        <v>448855</v>
      </c>
      <c r="W139" s="650">
        <f t="shared" si="12"/>
        <v>448855</v>
      </c>
      <c r="X139" s="652">
        <f t="shared" si="19"/>
        <v>0</v>
      </c>
      <c r="Y139" s="653">
        <f t="shared" si="20"/>
        <v>0</v>
      </c>
      <c r="Z139" s="654">
        <f t="shared" si="21"/>
        <v>448855</v>
      </c>
      <c r="AA139" s="669"/>
      <c r="AB139" s="656">
        <v>31947</v>
      </c>
      <c r="AC139" s="657">
        <f t="shared" si="22"/>
        <v>14.049989044354712</v>
      </c>
      <c r="AD139" s="658">
        <f t="shared" si="23"/>
        <v>448855</v>
      </c>
    </row>
    <row r="140" spans="1:30" s="81" customFormat="1" ht="23.25" customHeight="1">
      <c r="A140" s="638">
        <v>127</v>
      </c>
      <c r="B140" s="639">
        <f>'KL VCKD chung'!B141</f>
        <v>127</v>
      </c>
      <c r="C140" s="640"/>
      <c r="D140" s="641" t="str">
        <f>'KL VCKD chung'!E141</f>
        <v>ធត ថី</v>
      </c>
      <c r="E140" s="642" t="str">
        <f>'KL VCKD chung'!F141</f>
        <v>THORT THEY</v>
      </c>
      <c r="F140" s="643">
        <v>31947</v>
      </c>
      <c r="G140" s="644"/>
      <c r="H140" s="645"/>
      <c r="I140" s="662"/>
      <c r="J140" s="663"/>
      <c r="K140" s="663"/>
      <c r="L140" s="663"/>
      <c r="M140" s="663"/>
      <c r="N140" s="668"/>
      <c r="O140" s="664"/>
      <c r="P140" s="665"/>
      <c r="Q140" s="651">
        <f>'KL VCKD chung'!Q141</f>
        <v>15.076000000000001</v>
      </c>
      <c r="R140" s="650">
        <f t="shared" si="15"/>
        <v>481633</v>
      </c>
      <c r="S140" s="650"/>
      <c r="T140" s="650"/>
      <c r="U140" s="650"/>
      <c r="V140" s="650">
        <f t="shared" si="18"/>
        <v>481633</v>
      </c>
      <c r="W140" s="650"/>
      <c r="X140" s="652">
        <f t="shared" si="19"/>
        <v>0</v>
      </c>
      <c r="Y140" s="653">
        <f t="shared" si="20"/>
        <v>0</v>
      </c>
      <c r="Z140" s="654">
        <f t="shared" si="21"/>
        <v>481633</v>
      </c>
      <c r="AA140" s="669"/>
      <c r="AB140" s="656">
        <v>31947</v>
      </c>
      <c r="AC140" s="657">
        <f t="shared" si="22"/>
        <v>15.076000876451623</v>
      </c>
      <c r="AD140" s="658">
        <f t="shared" si="23"/>
        <v>481633</v>
      </c>
    </row>
    <row r="141" spans="1:30" s="81" customFormat="1" ht="23.25" customHeight="1">
      <c r="A141" s="638">
        <v>128</v>
      </c>
      <c r="B141" s="639">
        <f>'KL VCKD chung'!B142</f>
        <v>128</v>
      </c>
      <c r="C141" s="640"/>
      <c r="D141" s="641" t="str">
        <f>'KL VCKD chung'!E142</f>
        <v>គន យាំ</v>
      </c>
      <c r="E141" s="642" t="str">
        <f>'KL VCKD chung'!F142</f>
        <v>KON YAM</v>
      </c>
      <c r="F141" s="643">
        <v>31947</v>
      </c>
      <c r="G141" s="644"/>
      <c r="H141" s="645"/>
      <c r="I141" s="662"/>
      <c r="J141" s="663"/>
      <c r="K141" s="663"/>
      <c r="L141" s="663"/>
      <c r="M141" s="663"/>
      <c r="N141" s="668"/>
      <c r="O141" s="664"/>
      <c r="P141" s="665"/>
      <c r="Q141" s="651">
        <f>'KL VCKD chung'!Q142</f>
        <v>16.792999999999999</v>
      </c>
      <c r="R141" s="650">
        <f t="shared" si="15"/>
        <v>536486</v>
      </c>
      <c r="S141" s="650"/>
      <c r="T141" s="650"/>
      <c r="U141" s="650"/>
      <c r="V141" s="650">
        <f t="shared" si="18"/>
        <v>536486</v>
      </c>
      <c r="W141" s="650"/>
      <c r="X141" s="652">
        <f t="shared" si="19"/>
        <v>0</v>
      </c>
      <c r="Y141" s="653">
        <f t="shared" si="20"/>
        <v>0</v>
      </c>
      <c r="Z141" s="654">
        <f t="shared" si="21"/>
        <v>536486</v>
      </c>
      <c r="AA141" s="669"/>
      <c r="AB141" s="656">
        <v>31947</v>
      </c>
      <c r="AC141" s="657">
        <f t="shared" si="22"/>
        <v>16.793000907753466</v>
      </c>
      <c r="AD141" s="658">
        <f t="shared" si="23"/>
        <v>536486</v>
      </c>
    </row>
    <row r="142" spans="1:30" s="81" customFormat="1" ht="23.25" customHeight="1">
      <c r="A142" s="638">
        <v>129</v>
      </c>
      <c r="B142" s="639">
        <f>'KL VCKD chung'!B143</f>
        <v>129</v>
      </c>
      <c r="C142" s="640"/>
      <c r="D142" s="641" t="str">
        <f>'KL VCKD chung'!E143</f>
        <v>អ៊ាត គាក</v>
      </c>
      <c r="E142" s="642" t="str">
        <f>'KL VCKD chung'!F143</f>
        <v>EAT KEAK</v>
      </c>
      <c r="F142" s="643">
        <v>31947</v>
      </c>
      <c r="G142" s="644" t="e">
        <f>#REF!</f>
        <v>#REF!</v>
      </c>
      <c r="H142" s="645" t="e">
        <f t="shared" si="13"/>
        <v>#REF!</v>
      </c>
      <c r="I142" s="662"/>
      <c r="J142" s="663"/>
      <c r="K142" s="663"/>
      <c r="L142" s="663"/>
      <c r="M142" s="663"/>
      <c r="N142" s="668"/>
      <c r="O142" s="664"/>
      <c r="P142" s="665"/>
      <c r="Q142" s="651">
        <f>'KL VCKD chung'!Q143</f>
        <v>14.52</v>
      </c>
      <c r="R142" s="650">
        <f t="shared" si="15"/>
        <v>463870</v>
      </c>
      <c r="S142" s="650"/>
      <c r="T142" s="650" t="e">
        <f t="shared" si="16"/>
        <v>#REF!</v>
      </c>
      <c r="U142" s="650" t="e">
        <f t="shared" si="17"/>
        <v>#REF!</v>
      </c>
      <c r="V142" s="650">
        <f t="shared" si="18"/>
        <v>463870</v>
      </c>
      <c r="W142" s="650">
        <f t="shared" ref="W142:W150" si="24">R142</f>
        <v>463870</v>
      </c>
      <c r="X142" s="652">
        <f t="shared" si="19"/>
        <v>0</v>
      </c>
      <c r="Y142" s="653">
        <f t="shared" si="20"/>
        <v>0</v>
      </c>
      <c r="Z142" s="654">
        <f t="shared" si="21"/>
        <v>463870</v>
      </c>
      <c r="AA142" s="669"/>
      <c r="AB142" s="656">
        <v>31947</v>
      </c>
      <c r="AC142" s="657">
        <f t="shared" si="22"/>
        <v>14.519986227188781</v>
      </c>
      <c r="AD142" s="658">
        <f t="shared" si="23"/>
        <v>463870</v>
      </c>
    </row>
    <row r="143" spans="1:30" s="81" customFormat="1" ht="23.25" customHeight="1">
      <c r="A143" s="638">
        <v>130</v>
      </c>
      <c r="B143" s="639">
        <f>'KL VCKD chung'!B144</f>
        <v>130</v>
      </c>
      <c r="C143" s="640"/>
      <c r="D143" s="641" t="str">
        <f>'KL VCKD chung'!E144</f>
        <v>លឿន បូរី</v>
      </c>
      <c r="E143" s="642" t="str">
        <f>'KL VCKD chung'!F144</f>
        <v>LOEUN BOREY</v>
      </c>
      <c r="F143" s="643">
        <v>31947</v>
      </c>
      <c r="G143" s="644" t="e">
        <f>#REF!</f>
        <v>#REF!</v>
      </c>
      <c r="H143" s="645" t="e">
        <f t="shared" si="13"/>
        <v>#REF!</v>
      </c>
      <c r="I143" s="662"/>
      <c r="J143" s="663"/>
      <c r="K143" s="663"/>
      <c r="L143" s="663"/>
      <c r="M143" s="663"/>
      <c r="N143" s="668"/>
      <c r="O143" s="664"/>
      <c r="P143" s="665"/>
      <c r="Q143" s="651">
        <f>'KL VCKD chung'!Q144</f>
        <v>13.773999999999999</v>
      </c>
      <c r="R143" s="650">
        <f t="shared" ref="R143:R206" si="25">ROUND(F143*Q143,0)</f>
        <v>440038</v>
      </c>
      <c r="S143" s="650"/>
      <c r="T143" s="650" t="e">
        <f t="shared" si="16"/>
        <v>#REF!</v>
      </c>
      <c r="U143" s="650" t="e">
        <f t="shared" si="17"/>
        <v>#REF!</v>
      </c>
      <c r="V143" s="650">
        <f t="shared" ref="V143:V206" si="26">R143</f>
        <v>440038</v>
      </c>
      <c r="W143" s="650">
        <f t="shared" si="24"/>
        <v>440038</v>
      </c>
      <c r="X143" s="652">
        <f t="shared" ref="X143:X206" si="27">ROUND(IF(V143&lt;=1500000,0,IF(AND((V143)&gt;1500000,(V143)&lt;=2000000),(V143)*5%-75000,IF(AND((V143)&gt;2000000,(V143)&lt;=8500000),(V143)*10%-175000))),0)</f>
        <v>0</v>
      </c>
      <c r="Y143" s="653">
        <f t="shared" ref="Y143:Y206" si="28">X143</f>
        <v>0</v>
      </c>
      <c r="Z143" s="654">
        <f t="shared" ref="Z143:Z206" si="29">V143-X143</f>
        <v>440038</v>
      </c>
      <c r="AA143" s="669"/>
      <c r="AB143" s="656">
        <v>31947</v>
      </c>
      <c r="AC143" s="657">
        <f t="shared" ref="AC143:AC206" si="30">Z143/AB143</f>
        <v>13.774000688640561</v>
      </c>
      <c r="AD143" s="658">
        <f t="shared" ref="AD143:AD206" si="31">AC143*AB143</f>
        <v>440038</v>
      </c>
    </row>
    <row r="144" spans="1:30" s="81" customFormat="1" ht="23.25" customHeight="1">
      <c r="A144" s="638">
        <v>131</v>
      </c>
      <c r="B144" s="639">
        <f>'KL VCKD chung'!B145</f>
        <v>131</v>
      </c>
      <c r="C144" s="640"/>
      <c r="D144" s="641" t="str">
        <f>'KL VCKD chung'!E145</f>
        <v>វន ប៊ត</v>
      </c>
      <c r="E144" s="642" t="str">
        <f>'KL VCKD chung'!F145</f>
        <v>VORN BORT</v>
      </c>
      <c r="F144" s="643">
        <v>31947</v>
      </c>
      <c r="G144" s="644" t="e">
        <f>#REF!</f>
        <v>#REF!</v>
      </c>
      <c r="H144" s="645" t="e">
        <f t="shared" ref="H144:H199" si="32">ROUND(F144*G144,-2)</f>
        <v>#REF!</v>
      </c>
      <c r="I144" s="662"/>
      <c r="J144" s="663"/>
      <c r="K144" s="663"/>
      <c r="L144" s="663"/>
      <c r="M144" s="663"/>
      <c r="N144" s="668"/>
      <c r="O144" s="664"/>
      <c r="P144" s="665"/>
      <c r="Q144" s="651">
        <f>'KL VCKD chung'!Q145</f>
        <v>18.277999999999999</v>
      </c>
      <c r="R144" s="650">
        <f t="shared" si="25"/>
        <v>583927</v>
      </c>
      <c r="S144" s="650"/>
      <c r="T144" s="650" t="e">
        <f t="shared" si="16"/>
        <v>#REF!</v>
      </c>
      <c r="U144" s="650" t="e">
        <f t="shared" si="17"/>
        <v>#REF!</v>
      </c>
      <c r="V144" s="650">
        <f t="shared" si="26"/>
        <v>583927</v>
      </c>
      <c r="W144" s="650">
        <f t="shared" si="24"/>
        <v>583927</v>
      </c>
      <c r="X144" s="652">
        <f t="shared" si="27"/>
        <v>0</v>
      </c>
      <c r="Y144" s="653">
        <f t="shared" si="28"/>
        <v>0</v>
      </c>
      <c r="Z144" s="654">
        <f t="shared" si="29"/>
        <v>583927</v>
      </c>
      <c r="AA144" s="669"/>
      <c r="AB144" s="656">
        <v>31947</v>
      </c>
      <c r="AC144" s="657">
        <f t="shared" si="30"/>
        <v>18.277991673709582</v>
      </c>
      <c r="AD144" s="658">
        <f t="shared" si="31"/>
        <v>583927</v>
      </c>
    </row>
    <row r="145" spans="1:30" s="81" customFormat="1" ht="23.25" customHeight="1">
      <c r="A145" s="638">
        <v>132</v>
      </c>
      <c r="B145" s="639">
        <f>'KL VCKD chung'!B146</f>
        <v>132</v>
      </c>
      <c r="C145" s="640"/>
      <c r="D145" s="641" t="str">
        <f>'KL VCKD chung'!E146</f>
        <v>អ៊ិត ដាំ</v>
      </c>
      <c r="E145" s="642" t="str">
        <f>'KL VCKD chung'!F146</f>
        <v>IT DAM</v>
      </c>
      <c r="F145" s="643">
        <v>31947</v>
      </c>
      <c r="G145" s="644" t="e">
        <f>#REF!</f>
        <v>#REF!</v>
      </c>
      <c r="H145" s="645" t="e">
        <f t="shared" si="32"/>
        <v>#REF!</v>
      </c>
      <c r="I145" s="662"/>
      <c r="J145" s="663"/>
      <c r="K145" s="663"/>
      <c r="L145" s="663"/>
      <c r="M145" s="663"/>
      <c r="N145" s="668"/>
      <c r="O145" s="664"/>
      <c r="P145" s="665"/>
      <c r="Q145" s="651">
        <f>'KL VCKD chung'!Q146</f>
        <v>18.666</v>
      </c>
      <c r="R145" s="650">
        <f t="shared" si="25"/>
        <v>596323</v>
      </c>
      <c r="S145" s="650"/>
      <c r="T145" s="650" t="e">
        <f>H145+R145</f>
        <v>#REF!</v>
      </c>
      <c r="U145" s="650" t="e">
        <f>H145+S145</f>
        <v>#REF!</v>
      </c>
      <c r="V145" s="650">
        <f t="shared" si="26"/>
        <v>596323</v>
      </c>
      <c r="W145" s="650">
        <f t="shared" si="24"/>
        <v>596323</v>
      </c>
      <c r="X145" s="652">
        <f t="shared" si="27"/>
        <v>0</v>
      </c>
      <c r="Y145" s="653">
        <f t="shared" si="28"/>
        <v>0</v>
      </c>
      <c r="Z145" s="654">
        <f t="shared" si="29"/>
        <v>596323</v>
      </c>
      <c r="AA145" s="669"/>
      <c r="AB145" s="656">
        <v>31947</v>
      </c>
      <c r="AC145" s="657">
        <f t="shared" si="30"/>
        <v>18.666009327949418</v>
      </c>
      <c r="AD145" s="658">
        <f t="shared" si="31"/>
        <v>596323</v>
      </c>
    </row>
    <row r="146" spans="1:30" s="81" customFormat="1" ht="23.25" customHeight="1">
      <c r="A146" s="638">
        <v>133</v>
      </c>
      <c r="B146" s="639">
        <f>'KL VCKD chung'!B147</f>
        <v>133</v>
      </c>
      <c r="C146" s="640"/>
      <c r="D146" s="641" t="str">
        <f>'KL VCKD chung'!E147</f>
        <v>កូយ កាំង</v>
      </c>
      <c r="E146" s="642" t="str">
        <f>'KL VCKD chung'!F147</f>
        <v>KOY KANG</v>
      </c>
      <c r="F146" s="643">
        <v>31947</v>
      </c>
      <c r="G146" s="644" t="e">
        <f>#REF!</f>
        <v>#REF!</v>
      </c>
      <c r="H146" s="645" t="e">
        <f t="shared" si="32"/>
        <v>#REF!</v>
      </c>
      <c r="I146" s="662"/>
      <c r="J146" s="663"/>
      <c r="K146" s="663"/>
      <c r="L146" s="663"/>
      <c r="M146" s="663"/>
      <c r="N146" s="668"/>
      <c r="O146" s="664"/>
      <c r="P146" s="665"/>
      <c r="Q146" s="651">
        <f>'KL VCKD chung'!Q147</f>
        <v>16.561</v>
      </c>
      <c r="R146" s="650">
        <f t="shared" si="25"/>
        <v>529074</v>
      </c>
      <c r="S146" s="650"/>
      <c r="T146" s="650" t="e">
        <f>H146+R146</f>
        <v>#REF!</v>
      </c>
      <c r="U146" s="650" t="e">
        <f>H146+S146</f>
        <v>#REF!</v>
      </c>
      <c r="V146" s="650">
        <f t="shared" si="26"/>
        <v>529074</v>
      </c>
      <c r="W146" s="650">
        <f t="shared" si="24"/>
        <v>529074</v>
      </c>
      <c r="X146" s="652">
        <f t="shared" si="27"/>
        <v>0</v>
      </c>
      <c r="Y146" s="653">
        <f t="shared" si="28"/>
        <v>0</v>
      </c>
      <c r="Z146" s="654">
        <f t="shared" si="29"/>
        <v>529074</v>
      </c>
      <c r="AA146" s="669"/>
      <c r="AB146" s="656">
        <v>31947</v>
      </c>
      <c r="AC146" s="657">
        <f t="shared" si="30"/>
        <v>16.560991642407739</v>
      </c>
      <c r="AD146" s="658">
        <f t="shared" si="31"/>
        <v>529074</v>
      </c>
    </row>
    <row r="147" spans="1:30" s="81" customFormat="1" ht="23.25" customHeight="1">
      <c r="A147" s="638">
        <v>134</v>
      </c>
      <c r="B147" s="639">
        <f>'KL VCKD chung'!B148</f>
        <v>134</v>
      </c>
      <c r="C147" s="640"/>
      <c r="D147" s="641" t="str">
        <f>'KL VCKD chung'!E148</f>
        <v>កូយ សូត</v>
      </c>
      <c r="E147" s="642" t="str">
        <f>'KL VCKD chung'!F148</f>
        <v>KOY SOT</v>
      </c>
      <c r="F147" s="643">
        <v>31947</v>
      </c>
      <c r="G147" s="644" t="e">
        <f>#REF!</f>
        <v>#REF!</v>
      </c>
      <c r="H147" s="645" t="e">
        <f t="shared" si="32"/>
        <v>#REF!</v>
      </c>
      <c r="I147" s="662"/>
      <c r="J147" s="663"/>
      <c r="K147" s="663"/>
      <c r="L147" s="663"/>
      <c r="M147" s="663"/>
      <c r="N147" s="668"/>
      <c r="O147" s="664"/>
      <c r="P147" s="665"/>
      <c r="Q147" s="651">
        <f>'KL VCKD chung'!Q148</f>
        <v>17.844999999999999</v>
      </c>
      <c r="R147" s="650">
        <f t="shared" si="25"/>
        <v>570094</v>
      </c>
      <c r="S147" s="650"/>
      <c r="T147" s="650" t="e">
        <f>H147+R147</f>
        <v>#REF!</v>
      </c>
      <c r="U147" s="650" t="e">
        <f>H147+S147</f>
        <v>#REF!</v>
      </c>
      <c r="V147" s="650">
        <f t="shared" si="26"/>
        <v>570094</v>
      </c>
      <c r="W147" s="650">
        <f t="shared" si="24"/>
        <v>570094</v>
      </c>
      <c r="X147" s="652">
        <f t="shared" si="27"/>
        <v>0</v>
      </c>
      <c r="Y147" s="653">
        <f t="shared" si="28"/>
        <v>0</v>
      </c>
      <c r="Z147" s="654">
        <f t="shared" si="29"/>
        <v>570094</v>
      </c>
      <c r="AA147" s="669"/>
      <c r="AB147" s="656">
        <v>31947</v>
      </c>
      <c r="AC147" s="657">
        <f t="shared" si="30"/>
        <v>17.844993270103608</v>
      </c>
      <c r="AD147" s="658">
        <f t="shared" si="31"/>
        <v>570094</v>
      </c>
    </row>
    <row r="148" spans="1:30" s="81" customFormat="1" ht="23.25" customHeight="1">
      <c r="A148" s="638">
        <v>135</v>
      </c>
      <c r="B148" s="639">
        <f>'KL VCKD chung'!B149</f>
        <v>135</v>
      </c>
      <c r="C148" s="640"/>
      <c r="D148" s="641" t="str">
        <f>'KL VCKD chung'!E149</f>
        <v>ប៉េ ហៀងហៃ</v>
      </c>
      <c r="E148" s="642" t="str">
        <f>'KL VCKD chung'!F149</f>
        <v>PE SEANGHAI</v>
      </c>
      <c r="F148" s="643">
        <v>31947</v>
      </c>
      <c r="G148" s="644" t="e">
        <f>#REF!</f>
        <v>#REF!</v>
      </c>
      <c r="H148" s="645" t="e">
        <f t="shared" si="32"/>
        <v>#REF!</v>
      </c>
      <c r="I148" s="662"/>
      <c r="J148" s="663"/>
      <c r="K148" s="663"/>
      <c r="L148" s="663"/>
      <c r="M148" s="663"/>
      <c r="N148" s="668"/>
      <c r="O148" s="664"/>
      <c r="P148" s="665"/>
      <c r="Q148" s="651">
        <f>'KL VCKD chung'!Q149</f>
        <v>18.007999999999999</v>
      </c>
      <c r="R148" s="650">
        <f t="shared" si="25"/>
        <v>575302</v>
      </c>
      <c r="S148" s="665"/>
      <c r="T148" s="665"/>
      <c r="U148" s="665"/>
      <c r="V148" s="650">
        <f t="shared" si="26"/>
        <v>575302</v>
      </c>
      <c r="W148" s="650">
        <f t="shared" si="24"/>
        <v>575302</v>
      </c>
      <c r="X148" s="652">
        <f t="shared" si="27"/>
        <v>0</v>
      </c>
      <c r="Y148" s="653">
        <f t="shared" si="28"/>
        <v>0</v>
      </c>
      <c r="Z148" s="654">
        <f t="shared" si="29"/>
        <v>575302</v>
      </c>
      <c r="AA148" s="669"/>
      <c r="AB148" s="656">
        <v>31947</v>
      </c>
      <c r="AC148" s="657">
        <f t="shared" si="30"/>
        <v>18.008013271981721</v>
      </c>
      <c r="AD148" s="658">
        <f t="shared" si="31"/>
        <v>575302</v>
      </c>
    </row>
    <row r="149" spans="1:30" s="81" customFormat="1" ht="23.25" customHeight="1">
      <c r="A149" s="638">
        <v>136</v>
      </c>
      <c r="B149" s="639">
        <f>'KL VCKD chung'!B150</f>
        <v>136</v>
      </c>
      <c r="C149" s="640"/>
      <c r="D149" s="641" t="str">
        <f>'KL VCKD chung'!E150</f>
        <v>ផាត ភាព</v>
      </c>
      <c r="E149" s="642" t="str">
        <f>'KL VCKD chung'!F150</f>
        <v>PHAT PHEAP</v>
      </c>
      <c r="F149" s="643">
        <v>31947</v>
      </c>
      <c r="G149" s="644" t="e">
        <f>#REF!</f>
        <v>#REF!</v>
      </c>
      <c r="H149" s="645" t="e">
        <f t="shared" si="32"/>
        <v>#REF!</v>
      </c>
      <c r="I149" s="662"/>
      <c r="J149" s="663"/>
      <c r="K149" s="663"/>
      <c r="L149" s="663"/>
      <c r="M149" s="663"/>
      <c r="N149" s="668"/>
      <c r="O149" s="664"/>
      <c r="P149" s="665"/>
      <c r="Q149" s="651">
        <f>'KL VCKD chung'!Q150</f>
        <v>13.411</v>
      </c>
      <c r="R149" s="650">
        <f t="shared" si="25"/>
        <v>428441</v>
      </c>
      <c r="S149" s="665"/>
      <c r="T149" s="665"/>
      <c r="U149" s="665"/>
      <c r="V149" s="650">
        <f t="shared" si="26"/>
        <v>428441</v>
      </c>
      <c r="W149" s="650">
        <f t="shared" si="24"/>
        <v>428441</v>
      </c>
      <c r="X149" s="652">
        <f t="shared" si="27"/>
        <v>0</v>
      </c>
      <c r="Y149" s="653">
        <f t="shared" si="28"/>
        <v>0</v>
      </c>
      <c r="Z149" s="654">
        <f t="shared" si="29"/>
        <v>428441</v>
      </c>
      <c r="AA149" s="669"/>
      <c r="AB149" s="656">
        <v>31947</v>
      </c>
      <c r="AC149" s="657">
        <f t="shared" si="30"/>
        <v>13.410993207499923</v>
      </c>
      <c r="AD149" s="658">
        <f t="shared" si="31"/>
        <v>428441</v>
      </c>
    </row>
    <row r="150" spans="1:30" s="81" customFormat="1" ht="23.25" customHeight="1">
      <c r="A150" s="638">
        <v>137</v>
      </c>
      <c r="B150" s="639">
        <f>'KL VCKD chung'!B151</f>
        <v>137</v>
      </c>
      <c r="C150" s="640"/>
      <c r="D150" s="641" t="str">
        <f>'KL VCKD chung'!E151</f>
        <v>ហុក ហ៊ាប</v>
      </c>
      <c r="E150" s="642" t="str">
        <f>'KL VCKD chung'!F151</f>
        <v>HOK HEAB</v>
      </c>
      <c r="F150" s="643">
        <v>31947</v>
      </c>
      <c r="G150" s="644" t="e">
        <f>#REF!</f>
        <v>#REF!</v>
      </c>
      <c r="H150" s="645" t="e">
        <f t="shared" si="32"/>
        <v>#REF!</v>
      </c>
      <c r="I150" s="662"/>
      <c r="J150" s="663"/>
      <c r="K150" s="663"/>
      <c r="L150" s="663"/>
      <c r="M150" s="663"/>
      <c r="N150" s="668"/>
      <c r="O150" s="664"/>
      <c r="P150" s="665"/>
      <c r="Q150" s="651">
        <f>'KL VCKD chung'!Q151</f>
        <v>20.759999999999998</v>
      </c>
      <c r="R150" s="650">
        <f t="shared" si="25"/>
        <v>663220</v>
      </c>
      <c r="S150" s="665"/>
      <c r="T150" s="665"/>
      <c r="U150" s="665"/>
      <c r="V150" s="650">
        <f t="shared" si="26"/>
        <v>663220</v>
      </c>
      <c r="W150" s="650">
        <f t="shared" si="24"/>
        <v>663220</v>
      </c>
      <c r="X150" s="652">
        <f t="shared" si="27"/>
        <v>0</v>
      </c>
      <c r="Y150" s="653">
        <f t="shared" si="28"/>
        <v>0</v>
      </c>
      <c r="Z150" s="654">
        <f t="shared" si="29"/>
        <v>663220</v>
      </c>
      <c r="AA150" s="669"/>
      <c r="AB150" s="656">
        <v>31947</v>
      </c>
      <c r="AC150" s="657">
        <f t="shared" si="30"/>
        <v>20.760008764516229</v>
      </c>
      <c r="AD150" s="658">
        <f t="shared" si="31"/>
        <v>663220</v>
      </c>
    </row>
    <row r="151" spans="1:30" s="81" customFormat="1" ht="23.25" customHeight="1">
      <c r="A151" s="638">
        <v>138</v>
      </c>
      <c r="B151" s="639">
        <f>'KL VCKD chung'!B152</f>
        <v>138</v>
      </c>
      <c r="C151" s="640"/>
      <c r="D151" s="641" t="str">
        <f>'KL VCKD chung'!E152</f>
        <v>អួត កូលីកា</v>
      </c>
      <c r="E151" s="642" t="str">
        <f>'KL VCKD chung'!F152</f>
        <v>UOT KOLYKA</v>
      </c>
      <c r="F151" s="643">
        <v>31947</v>
      </c>
      <c r="G151" s="644" t="e">
        <f>#REF!</f>
        <v>#REF!</v>
      </c>
      <c r="H151" s="645" t="e">
        <f t="shared" si="32"/>
        <v>#REF!</v>
      </c>
      <c r="I151" s="662"/>
      <c r="J151" s="663"/>
      <c r="K151" s="663"/>
      <c r="L151" s="663"/>
      <c r="M151" s="663"/>
      <c r="N151" s="668"/>
      <c r="O151" s="664"/>
      <c r="P151" s="665"/>
      <c r="Q151" s="651">
        <f>'KL VCKD chung'!Q152</f>
        <v>20.640999999999998</v>
      </c>
      <c r="R151" s="650">
        <f t="shared" si="25"/>
        <v>659418</v>
      </c>
      <c r="S151" s="665"/>
      <c r="T151" s="665"/>
      <c r="U151" s="665"/>
      <c r="V151" s="650">
        <f t="shared" si="26"/>
        <v>659418</v>
      </c>
      <c r="W151" s="650"/>
      <c r="X151" s="652">
        <f t="shared" si="27"/>
        <v>0</v>
      </c>
      <c r="Y151" s="653">
        <f t="shared" si="28"/>
        <v>0</v>
      </c>
      <c r="Z151" s="654">
        <f t="shared" si="29"/>
        <v>659418</v>
      </c>
      <c r="AA151" s="669"/>
      <c r="AB151" s="656">
        <v>31947</v>
      </c>
      <c r="AC151" s="657">
        <f t="shared" si="30"/>
        <v>20.640999154850221</v>
      </c>
      <c r="AD151" s="658">
        <f t="shared" si="31"/>
        <v>659418</v>
      </c>
    </row>
    <row r="152" spans="1:30" s="81" customFormat="1" ht="23.25" customHeight="1">
      <c r="A152" s="638">
        <v>139</v>
      </c>
      <c r="B152" s="639">
        <f>'KL VCKD chung'!B153</f>
        <v>139</v>
      </c>
      <c r="C152" s="640"/>
      <c r="D152" s="641" t="str">
        <f>'KL VCKD chung'!E153</f>
        <v>ស៊ុំ ជឹ</v>
      </c>
      <c r="E152" s="642" t="str">
        <f>'KL VCKD chung'!F153</f>
        <v>SUM CHEU</v>
      </c>
      <c r="F152" s="643">
        <v>31947</v>
      </c>
      <c r="G152" s="644" t="e">
        <f>#REF!</f>
        <v>#REF!</v>
      </c>
      <c r="H152" s="645" t="e">
        <f t="shared" si="32"/>
        <v>#REF!</v>
      </c>
      <c r="I152" s="662"/>
      <c r="J152" s="663"/>
      <c r="K152" s="663"/>
      <c r="L152" s="663"/>
      <c r="M152" s="663"/>
      <c r="N152" s="668"/>
      <c r="O152" s="664"/>
      <c r="P152" s="665"/>
      <c r="Q152" s="651">
        <f>'KL VCKD chung'!Q153</f>
        <v>17.462999999999997</v>
      </c>
      <c r="R152" s="650">
        <f t="shared" si="25"/>
        <v>557890</v>
      </c>
      <c r="S152" s="665"/>
      <c r="T152" s="665"/>
      <c r="U152" s="665"/>
      <c r="V152" s="650">
        <f t="shared" si="26"/>
        <v>557890</v>
      </c>
      <c r="W152" s="650"/>
      <c r="X152" s="652">
        <f t="shared" si="27"/>
        <v>0</v>
      </c>
      <c r="Y152" s="653">
        <f t="shared" si="28"/>
        <v>0</v>
      </c>
      <c r="Z152" s="654">
        <f t="shared" si="29"/>
        <v>557890</v>
      </c>
      <c r="AA152" s="669"/>
      <c r="AB152" s="656">
        <v>31947</v>
      </c>
      <c r="AC152" s="657">
        <f t="shared" si="30"/>
        <v>17.462985569850066</v>
      </c>
      <c r="AD152" s="658">
        <f t="shared" si="31"/>
        <v>557890</v>
      </c>
    </row>
    <row r="153" spans="1:30" s="81" customFormat="1" ht="23.25" customHeight="1">
      <c r="A153" s="638">
        <v>140</v>
      </c>
      <c r="B153" s="639">
        <f>'KL VCKD chung'!B154</f>
        <v>140</v>
      </c>
      <c r="C153" s="640"/>
      <c r="D153" s="641" t="str">
        <f>'KL VCKD chung'!E154</f>
        <v>ផល់ ភា</v>
      </c>
      <c r="E153" s="642" t="str">
        <f>'KL VCKD chung'!F154</f>
        <v>PHALL PHEA</v>
      </c>
      <c r="F153" s="643">
        <v>31947</v>
      </c>
      <c r="G153" s="644" t="e">
        <f>#REF!</f>
        <v>#REF!</v>
      </c>
      <c r="H153" s="645" t="e">
        <f t="shared" si="32"/>
        <v>#REF!</v>
      </c>
      <c r="I153" s="662"/>
      <c r="J153" s="663"/>
      <c r="K153" s="663"/>
      <c r="L153" s="663"/>
      <c r="M153" s="663"/>
      <c r="N153" s="668"/>
      <c r="O153" s="664"/>
      <c r="P153" s="665"/>
      <c r="Q153" s="651">
        <f>'KL VCKD chung'!Q154</f>
        <v>16.641999999999999</v>
      </c>
      <c r="R153" s="650">
        <f t="shared" si="25"/>
        <v>531662</v>
      </c>
      <c r="S153" s="665"/>
      <c r="T153" s="665"/>
      <c r="U153" s="665"/>
      <c r="V153" s="650">
        <f t="shared" si="26"/>
        <v>531662</v>
      </c>
      <c r="W153" s="650"/>
      <c r="X153" s="652">
        <f t="shared" si="27"/>
        <v>0</v>
      </c>
      <c r="Y153" s="653">
        <f t="shared" si="28"/>
        <v>0</v>
      </c>
      <c r="Z153" s="654">
        <f t="shared" si="29"/>
        <v>531662</v>
      </c>
      <c r="AA153" s="669"/>
      <c r="AB153" s="656">
        <v>31947</v>
      </c>
      <c r="AC153" s="657">
        <f t="shared" si="30"/>
        <v>16.642000813847936</v>
      </c>
      <c r="AD153" s="658">
        <f t="shared" si="31"/>
        <v>531662</v>
      </c>
    </row>
    <row r="154" spans="1:30" s="81" customFormat="1" ht="23.25" customHeight="1">
      <c r="A154" s="638">
        <v>141</v>
      </c>
      <c r="B154" s="639">
        <f>'KL VCKD chung'!B155</f>
        <v>141</v>
      </c>
      <c r="C154" s="640"/>
      <c r="D154" s="641" t="str">
        <f>'KL VCKD chung'!E155</f>
        <v>ហៃ សុគុណ</v>
      </c>
      <c r="E154" s="642" t="str">
        <f>'KL VCKD chung'!F155</f>
        <v>HAI SOKUN</v>
      </c>
      <c r="F154" s="643">
        <v>31947</v>
      </c>
      <c r="G154" s="644" t="e">
        <f>#REF!</f>
        <v>#REF!</v>
      </c>
      <c r="H154" s="645" t="e">
        <f t="shared" si="32"/>
        <v>#REF!</v>
      </c>
      <c r="I154" s="662"/>
      <c r="J154" s="663"/>
      <c r="K154" s="663"/>
      <c r="L154" s="663"/>
      <c r="M154" s="663"/>
      <c r="N154" s="668"/>
      <c r="O154" s="664"/>
      <c r="P154" s="665"/>
      <c r="Q154" s="651">
        <f>'KL VCKD chung'!Q155</f>
        <v>16.273</v>
      </c>
      <c r="R154" s="650">
        <f t="shared" si="25"/>
        <v>519874</v>
      </c>
      <c r="S154" s="665"/>
      <c r="T154" s="665"/>
      <c r="U154" s="665"/>
      <c r="V154" s="650">
        <f t="shared" si="26"/>
        <v>519874</v>
      </c>
      <c r="W154" s="650"/>
      <c r="X154" s="652">
        <f t="shared" si="27"/>
        <v>0</v>
      </c>
      <c r="Y154" s="653">
        <f t="shared" si="28"/>
        <v>0</v>
      </c>
      <c r="Z154" s="654">
        <f t="shared" si="29"/>
        <v>519874</v>
      </c>
      <c r="AA154" s="669"/>
      <c r="AB154" s="656">
        <v>31947</v>
      </c>
      <c r="AC154" s="657">
        <f t="shared" si="30"/>
        <v>16.273014680564685</v>
      </c>
      <c r="AD154" s="658">
        <f t="shared" si="31"/>
        <v>519874</v>
      </c>
    </row>
    <row r="155" spans="1:30" s="81" customFormat="1" ht="23.25" customHeight="1">
      <c r="A155" s="638">
        <v>142</v>
      </c>
      <c r="B155" s="639">
        <f>'KL VCKD chung'!B156</f>
        <v>142</v>
      </c>
      <c r="C155" s="640"/>
      <c r="D155" s="641" t="str">
        <f>'KL VCKD chung'!E156</f>
        <v>ឡាញ់ លឿន</v>
      </c>
      <c r="E155" s="642" t="str">
        <f>'KL VCKD chung'!F156</f>
        <v>LANH LOEUN</v>
      </c>
      <c r="F155" s="643">
        <v>31947</v>
      </c>
      <c r="G155" s="644" t="e">
        <f>#REF!</f>
        <v>#REF!</v>
      </c>
      <c r="H155" s="645" t="e">
        <f t="shared" si="32"/>
        <v>#REF!</v>
      </c>
      <c r="I155" s="662"/>
      <c r="J155" s="663"/>
      <c r="K155" s="663"/>
      <c r="L155" s="663"/>
      <c r="M155" s="663"/>
      <c r="N155" s="668"/>
      <c r="O155" s="664"/>
      <c r="P155" s="665"/>
      <c r="Q155" s="651">
        <f>'KL VCKD chung'!Q156</f>
        <v>16.466999999999999</v>
      </c>
      <c r="R155" s="650">
        <f t="shared" si="25"/>
        <v>526071</v>
      </c>
      <c r="S155" s="665"/>
      <c r="T155" s="665"/>
      <c r="U155" s="665"/>
      <c r="V155" s="650">
        <f t="shared" si="26"/>
        <v>526071</v>
      </c>
      <c r="W155" s="650">
        <f t="shared" ref="W155:W173" si="33">R155</f>
        <v>526071</v>
      </c>
      <c r="X155" s="652">
        <f t="shared" si="27"/>
        <v>0</v>
      </c>
      <c r="Y155" s="653">
        <f t="shared" si="28"/>
        <v>0</v>
      </c>
      <c r="Z155" s="774">
        <f t="shared" si="29"/>
        <v>526071</v>
      </c>
      <c r="AA155" s="669"/>
      <c r="AB155" s="656">
        <v>31947</v>
      </c>
      <c r="AC155" s="657">
        <f t="shared" si="30"/>
        <v>16.466992205840924</v>
      </c>
      <c r="AD155" s="658">
        <f t="shared" si="31"/>
        <v>526071</v>
      </c>
    </row>
    <row r="156" spans="1:30" s="81" customFormat="1" ht="23.25" customHeight="1">
      <c r="A156" s="638">
        <v>143</v>
      </c>
      <c r="B156" s="639">
        <f>'KL VCKD chung'!B157</f>
        <v>143</v>
      </c>
      <c r="C156" s="640"/>
      <c r="D156" s="641" t="str">
        <f>'KL VCKD chung'!E157</f>
        <v>អួន សុលាង</v>
      </c>
      <c r="E156" s="642" t="str">
        <f>'KL VCKD chung'!F157</f>
        <v>OUN SOLEAN</v>
      </c>
      <c r="F156" s="643">
        <v>31947</v>
      </c>
      <c r="G156" s="644" t="e">
        <f>#REF!</f>
        <v>#REF!</v>
      </c>
      <c r="H156" s="645" t="e">
        <f t="shared" si="32"/>
        <v>#REF!</v>
      </c>
      <c r="I156" s="662"/>
      <c r="J156" s="663"/>
      <c r="K156" s="663"/>
      <c r="L156" s="663"/>
      <c r="M156" s="663"/>
      <c r="N156" s="668"/>
      <c r="O156" s="664"/>
      <c r="P156" s="665"/>
      <c r="Q156" s="651">
        <f>'KL VCKD chung'!Q157</f>
        <v>17.657999999999998</v>
      </c>
      <c r="R156" s="650">
        <f t="shared" si="25"/>
        <v>564120</v>
      </c>
      <c r="S156" s="665"/>
      <c r="T156" s="665"/>
      <c r="U156" s="665"/>
      <c r="V156" s="650">
        <f t="shared" si="26"/>
        <v>564120</v>
      </c>
      <c r="W156" s="650">
        <f t="shared" si="33"/>
        <v>564120</v>
      </c>
      <c r="X156" s="652">
        <f t="shared" si="27"/>
        <v>0</v>
      </c>
      <c r="Y156" s="653">
        <f t="shared" si="28"/>
        <v>0</v>
      </c>
      <c r="Z156" s="654">
        <f t="shared" si="29"/>
        <v>564120</v>
      </c>
      <c r="AA156" s="669"/>
      <c r="AB156" s="656">
        <v>31947</v>
      </c>
      <c r="AC156" s="657">
        <f t="shared" si="30"/>
        <v>17.657996055967697</v>
      </c>
      <c r="AD156" s="658">
        <f t="shared" si="31"/>
        <v>564120</v>
      </c>
    </row>
    <row r="157" spans="1:30" s="81" customFormat="1" ht="23.25" customHeight="1">
      <c r="A157" s="638">
        <v>144</v>
      </c>
      <c r="B157" s="639">
        <f>'KL VCKD chung'!B158</f>
        <v>144</v>
      </c>
      <c r="C157" s="640"/>
      <c r="D157" s="641" t="str">
        <f>'KL VCKD chung'!E158</f>
        <v>សេដ្ឋា ស្រីនិច</v>
      </c>
      <c r="E157" s="642" t="str">
        <f>'KL VCKD chung'!F158</f>
        <v>SETHA SREYNICH</v>
      </c>
      <c r="F157" s="643">
        <v>31947</v>
      </c>
      <c r="G157" s="644" t="e">
        <f>#REF!</f>
        <v>#REF!</v>
      </c>
      <c r="H157" s="645" t="e">
        <f t="shared" si="32"/>
        <v>#REF!</v>
      </c>
      <c r="I157" s="662"/>
      <c r="J157" s="663"/>
      <c r="K157" s="663"/>
      <c r="L157" s="663"/>
      <c r="M157" s="663"/>
      <c r="N157" s="668"/>
      <c r="O157" s="664"/>
      <c r="P157" s="665"/>
      <c r="Q157" s="651">
        <f>'KL VCKD chung'!Q158</f>
        <v>18.189999999999998</v>
      </c>
      <c r="R157" s="650">
        <f t="shared" si="25"/>
        <v>581116</v>
      </c>
      <c r="S157" s="665"/>
      <c r="T157" s="665"/>
      <c r="U157" s="665"/>
      <c r="V157" s="650">
        <f t="shared" si="26"/>
        <v>581116</v>
      </c>
      <c r="W157" s="650">
        <f t="shared" si="33"/>
        <v>581116</v>
      </c>
      <c r="X157" s="652">
        <f t="shared" si="27"/>
        <v>0</v>
      </c>
      <c r="Y157" s="653">
        <f t="shared" si="28"/>
        <v>0</v>
      </c>
      <c r="Z157" s="654">
        <f t="shared" si="29"/>
        <v>581116</v>
      </c>
      <c r="AA157" s="669"/>
      <c r="AB157" s="656">
        <v>31947</v>
      </c>
      <c r="AC157" s="657">
        <f t="shared" si="30"/>
        <v>18.190002191129057</v>
      </c>
      <c r="AD157" s="658">
        <f t="shared" si="31"/>
        <v>581116</v>
      </c>
    </row>
    <row r="158" spans="1:30" s="81" customFormat="1" ht="23.25" customHeight="1">
      <c r="A158" s="638">
        <v>145</v>
      </c>
      <c r="B158" s="639">
        <f>'KL VCKD chung'!B159</f>
        <v>145</v>
      </c>
      <c r="C158" s="640"/>
      <c r="D158" s="641" t="str">
        <f>'KL VCKD chung'!E159</f>
        <v>កុយ ​សុំ</v>
      </c>
      <c r="E158" s="642" t="str">
        <f>'KL VCKD chung'!F159</f>
        <v>KOY SOM</v>
      </c>
      <c r="F158" s="643">
        <v>31947</v>
      </c>
      <c r="G158" s="644" t="e">
        <f>#REF!</f>
        <v>#REF!</v>
      </c>
      <c r="H158" s="645" t="e">
        <f t="shared" si="32"/>
        <v>#REF!</v>
      </c>
      <c r="I158" s="662"/>
      <c r="J158" s="663"/>
      <c r="K158" s="663"/>
      <c r="L158" s="663"/>
      <c r="M158" s="663"/>
      <c r="N158" s="668"/>
      <c r="O158" s="664"/>
      <c r="P158" s="665"/>
      <c r="Q158" s="651">
        <f>'KL VCKD chung'!Q159</f>
        <v>17.57</v>
      </c>
      <c r="R158" s="650">
        <f t="shared" si="25"/>
        <v>561309</v>
      </c>
      <c r="S158" s="665"/>
      <c r="T158" s="665"/>
      <c r="U158" s="665"/>
      <c r="V158" s="650">
        <f t="shared" si="26"/>
        <v>561309</v>
      </c>
      <c r="W158" s="650">
        <f t="shared" si="33"/>
        <v>561309</v>
      </c>
      <c r="X158" s="652">
        <f t="shared" si="27"/>
        <v>0</v>
      </c>
      <c r="Y158" s="653">
        <f t="shared" si="28"/>
        <v>0</v>
      </c>
      <c r="Z158" s="654">
        <f t="shared" si="29"/>
        <v>561309</v>
      </c>
      <c r="AA158" s="669"/>
      <c r="AB158" s="656">
        <v>31947</v>
      </c>
      <c r="AC158" s="657">
        <f t="shared" si="30"/>
        <v>17.570006573387172</v>
      </c>
      <c r="AD158" s="658">
        <f t="shared" si="31"/>
        <v>561309</v>
      </c>
    </row>
    <row r="159" spans="1:30" s="81" customFormat="1" ht="23.25" customHeight="1">
      <c r="A159" s="638">
        <v>146</v>
      </c>
      <c r="B159" s="639">
        <f>'KL VCKD chung'!B160</f>
        <v>146</v>
      </c>
      <c r="C159" s="640"/>
      <c r="D159" s="641" t="str">
        <f>'KL VCKD chung'!E160</f>
        <v>ខុន សុខា</v>
      </c>
      <c r="E159" s="642" t="str">
        <f>'KL VCKD chung'!F160</f>
        <v>KHON SOKHA</v>
      </c>
      <c r="F159" s="643">
        <v>31947</v>
      </c>
      <c r="G159" s="644" t="e">
        <f>#REF!</f>
        <v>#REF!</v>
      </c>
      <c r="H159" s="645" t="e">
        <f t="shared" si="32"/>
        <v>#REF!</v>
      </c>
      <c r="I159" s="662"/>
      <c r="J159" s="663"/>
      <c r="K159" s="663"/>
      <c r="L159" s="663"/>
      <c r="M159" s="663"/>
      <c r="N159" s="668"/>
      <c r="O159" s="664"/>
      <c r="P159" s="665"/>
      <c r="Q159" s="651">
        <f>'KL VCKD chung'!Q160</f>
        <v>18.247</v>
      </c>
      <c r="R159" s="650">
        <f t="shared" si="25"/>
        <v>582937</v>
      </c>
      <c r="S159" s="665"/>
      <c r="T159" s="665"/>
      <c r="U159" s="665"/>
      <c r="V159" s="650">
        <f t="shared" si="26"/>
        <v>582937</v>
      </c>
      <c r="W159" s="650">
        <f t="shared" si="33"/>
        <v>582937</v>
      </c>
      <c r="X159" s="652">
        <f t="shared" si="27"/>
        <v>0</v>
      </c>
      <c r="Y159" s="653">
        <f t="shared" si="28"/>
        <v>0</v>
      </c>
      <c r="Z159" s="654">
        <f t="shared" si="29"/>
        <v>582937</v>
      </c>
      <c r="AA159" s="669"/>
      <c r="AB159" s="656">
        <v>31947</v>
      </c>
      <c r="AC159" s="657">
        <f t="shared" si="30"/>
        <v>18.247002848467776</v>
      </c>
      <c r="AD159" s="658">
        <f t="shared" si="31"/>
        <v>582937</v>
      </c>
    </row>
    <row r="160" spans="1:30" s="81" customFormat="1" ht="23.25" customHeight="1">
      <c r="A160" s="638">
        <v>147</v>
      </c>
      <c r="B160" s="639">
        <f>'KL VCKD chung'!B161</f>
        <v>147</v>
      </c>
      <c r="C160" s="640"/>
      <c r="D160" s="641" t="str">
        <f>'KL VCKD chung'!E161</f>
        <v>វង សុខុន</v>
      </c>
      <c r="E160" s="642" t="str">
        <f>'KL VCKD chung'!F161</f>
        <v>VONG SOKHON</v>
      </c>
      <c r="F160" s="643">
        <v>31947</v>
      </c>
      <c r="G160" s="644" t="e">
        <f>#REF!</f>
        <v>#REF!</v>
      </c>
      <c r="H160" s="645" t="e">
        <f t="shared" si="32"/>
        <v>#REF!</v>
      </c>
      <c r="I160" s="662"/>
      <c r="J160" s="663"/>
      <c r="K160" s="663"/>
      <c r="L160" s="663"/>
      <c r="M160" s="663"/>
      <c r="N160" s="668"/>
      <c r="O160" s="664"/>
      <c r="P160" s="665"/>
      <c r="Q160" s="651">
        <f>'KL VCKD chung'!Q161</f>
        <v>16.648999999999997</v>
      </c>
      <c r="R160" s="650">
        <f t="shared" si="25"/>
        <v>531886</v>
      </c>
      <c r="S160" s="665"/>
      <c r="T160" s="665"/>
      <c r="U160" s="665"/>
      <c r="V160" s="650">
        <f t="shared" si="26"/>
        <v>531886</v>
      </c>
      <c r="W160" s="650">
        <f t="shared" si="33"/>
        <v>531886</v>
      </c>
      <c r="X160" s="652">
        <f t="shared" si="27"/>
        <v>0</v>
      </c>
      <c r="Y160" s="653">
        <f t="shared" si="28"/>
        <v>0</v>
      </c>
      <c r="Z160" s="654">
        <f t="shared" si="29"/>
        <v>531886</v>
      </c>
      <c r="AA160" s="669"/>
      <c r="AB160" s="656">
        <v>31947</v>
      </c>
      <c r="AC160" s="657">
        <f t="shared" si="30"/>
        <v>16.649012426831941</v>
      </c>
      <c r="AD160" s="658">
        <f t="shared" si="31"/>
        <v>531886</v>
      </c>
    </row>
    <row r="161" spans="1:30" s="81" customFormat="1" ht="23.25" customHeight="1">
      <c r="A161" s="638">
        <v>148</v>
      </c>
      <c r="B161" s="639">
        <f>'KL VCKD chung'!B162</f>
        <v>148</v>
      </c>
      <c r="C161" s="640"/>
      <c r="D161" s="641" t="str">
        <f>'KL VCKD chung'!E162</f>
        <v>ឡាញ់ ប៉ូ</v>
      </c>
      <c r="E161" s="642" t="str">
        <f>'KL VCKD chung'!F162</f>
        <v>LANH PO</v>
      </c>
      <c r="F161" s="643">
        <v>31947</v>
      </c>
      <c r="G161" s="644" t="e">
        <f>#REF!</f>
        <v>#REF!</v>
      </c>
      <c r="H161" s="645" t="e">
        <f t="shared" si="32"/>
        <v>#REF!</v>
      </c>
      <c r="I161" s="662"/>
      <c r="J161" s="663"/>
      <c r="K161" s="663"/>
      <c r="L161" s="663"/>
      <c r="M161" s="663"/>
      <c r="N161" s="668"/>
      <c r="O161" s="664"/>
      <c r="P161" s="665"/>
      <c r="Q161" s="651">
        <f>'KL VCKD chung'!Q162</f>
        <v>17.030999999999999</v>
      </c>
      <c r="R161" s="650">
        <f t="shared" si="25"/>
        <v>544089</v>
      </c>
      <c r="S161" s="665"/>
      <c r="T161" s="665"/>
      <c r="U161" s="665"/>
      <c r="V161" s="650">
        <f t="shared" si="26"/>
        <v>544089</v>
      </c>
      <c r="W161" s="650">
        <f t="shared" si="33"/>
        <v>544089</v>
      </c>
      <c r="X161" s="652">
        <f t="shared" si="27"/>
        <v>0</v>
      </c>
      <c r="Y161" s="653">
        <f t="shared" si="28"/>
        <v>0</v>
      </c>
      <c r="Z161" s="654">
        <f t="shared" si="29"/>
        <v>544089</v>
      </c>
      <c r="AA161" s="669"/>
      <c r="AB161" s="656">
        <v>31947</v>
      </c>
      <c r="AC161" s="657">
        <f t="shared" si="30"/>
        <v>17.030988825241806</v>
      </c>
      <c r="AD161" s="658">
        <f t="shared" si="31"/>
        <v>544089</v>
      </c>
    </row>
    <row r="162" spans="1:30" s="81" customFormat="1" ht="23.25" customHeight="1">
      <c r="A162" s="638">
        <v>149</v>
      </c>
      <c r="B162" s="639">
        <f>'KL VCKD chung'!B163</f>
        <v>149</v>
      </c>
      <c r="C162" s="640"/>
      <c r="D162" s="641" t="str">
        <f>'KL VCKD chung'!E163</f>
        <v>អ៊ួង សុខហូ</v>
      </c>
      <c r="E162" s="642" t="str">
        <f>'KL VCKD chung'!F163</f>
        <v>OUNG SOKHO</v>
      </c>
      <c r="F162" s="643">
        <v>31947</v>
      </c>
      <c r="G162" s="644" t="e">
        <f>#REF!</f>
        <v>#REF!</v>
      </c>
      <c r="H162" s="645" t="e">
        <f t="shared" si="32"/>
        <v>#REF!</v>
      </c>
      <c r="I162" s="662"/>
      <c r="J162" s="663"/>
      <c r="K162" s="663"/>
      <c r="L162" s="663"/>
      <c r="M162" s="663"/>
      <c r="N162" s="668"/>
      <c r="O162" s="664"/>
      <c r="P162" s="665"/>
      <c r="Q162" s="651">
        <f>'KL VCKD chung'!Q163</f>
        <v>15.201000000000001</v>
      </c>
      <c r="R162" s="650">
        <f t="shared" si="25"/>
        <v>485626</v>
      </c>
      <c r="S162" s="665"/>
      <c r="T162" s="665"/>
      <c r="U162" s="665"/>
      <c r="V162" s="650">
        <f t="shared" si="26"/>
        <v>485626</v>
      </c>
      <c r="W162" s="650">
        <f t="shared" si="33"/>
        <v>485626</v>
      </c>
      <c r="X162" s="652">
        <f t="shared" si="27"/>
        <v>0</v>
      </c>
      <c r="Y162" s="653">
        <f t="shared" si="28"/>
        <v>0</v>
      </c>
      <c r="Z162" s="654">
        <f t="shared" si="29"/>
        <v>485626</v>
      </c>
      <c r="AA162" s="669"/>
      <c r="AB162" s="656">
        <v>31947</v>
      </c>
      <c r="AC162" s="657">
        <f t="shared" si="30"/>
        <v>15.200989138260244</v>
      </c>
      <c r="AD162" s="658">
        <f t="shared" si="31"/>
        <v>485626</v>
      </c>
    </row>
    <row r="163" spans="1:30" s="81" customFormat="1" ht="23.25" customHeight="1">
      <c r="A163" s="638">
        <v>150</v>
      </c>
      <c r="B163" s="639">
        <f>'KL VCKD chung'!B164</f>
        <v>150</v>
      </c>
      <c r="C163" s="640"/>
      <c r="D163" s="641" t="str">
        <f>'KL VCKD chung'!E164</f>
        <v>អេង សុធា</v>
      </c>
      <c r="E163" s="642" t="str">
        <f>'KL VCKD chung'!F164</f>
        <v>ANG SOTHEA</v>
      </c>
      <c r="F163" s="643">
        <v>31947</v>
      </c>
      <c r="G163" s="644" t="e">
        <f>#REF!</f>
        <v>#REF!</v>
      </c>
      <c r="H163" s="645" t="e">
        <f t="shared" si="32"/>
        <v>#REF!</v>
      </c>
      <c r="I163" s="662"/>
      <c r="J163" s="663"/>
      <c r="K163" s="663"/>
      <c r="L163" s="663"/>
      <c r="M163" s="663"/>
      <c r="N163" s="668"/>
      <c r="O163" s="664"/>
      <c r="P163" s="665"/>
      <c r="Q163" s="651">
        <f>'KL VCKD chung'!Q164</f>
        <v>16.209999999999997</v>
      </c>
      <c r="R163" s="650">
        <f t="shared" si="25"/>
        <v>517861</v>
      </c>
      <c r="S163" s="665"/>
      <c r="T163" s="665"/>
      <c r="U163" s="665"/>
      <c r="V163" s="650">
        <f t="shared" si="26"/>
        <v>517861</v>
      </c>
      <c r="W163" s="650">
        <f t="shared" si="33"/>
        <v>517861</v>
      </c>
      <c r="X163" s="652">
        <f t="shared" si="27"/>
        <v>0</v>
      </c>
      <c r="Y163" s="653">
        <f t="shared" si="28"/>
        <v>0</v>
      </c>
      <c r="Z163" s="654">
        <f t="shared" si="29"/>
        <v>517861</v>
      </c>
      <c r="AA163" s="669"/>
      <c r="AB163" s="656">
        <v>31947</v>
      </c>
      <c r="AC163" s="657">
        <f t="shared" si="30"/>
        <v>16.210004069239677</v>
      </c>
      <c r="AD163" s="658">
        <f t="shared" si="31"/>
        <v>517860.99999999994</v>
      </c>
    </row>
    <row r="164" spans="1:30" s="81" customFormat="1" ht="23.25" customHeight="1">
      <c r="A164" s="638">
        <v>151</v>
      </c>
      <c r="B164" s="639">
        <f>'KL VCKD chung'!B165</f>
        <v>151</v>
      </c>
      <c r="C164" s="640"/>
      <c r="D164" s="641" t="str">
        <f>'KL VCKD chung'!E165</f>
        <v>សែប បូយ</v>
      </c>
      <c r="E164" s="642" t="str">
        <f>'KL VCKD chung'!F165</f>
        <v>SEB BOY</v>
      </c>
      <c r="F164" s="643">
        <v>31947</v>
      </c>
      <c r="G164" s="644" t="e">
        <f>#REF!</f>
        <v>#REF!</v>
      </c>
      <c r="H164" s="645" t="e">
        <f t="shared" si="32"/>
        <v>#REF!</v>
      </c>
      <c r="I164" s="662"/>
      <c r="J164" s="663"/>
      <c r="K164" s="663"/>
      <c r="L164" s="663"/>
      <c r="M164" s="663"/>
      <c r="N164" s="668"/>
      <c r="O164" s="664"/>
      <c r="P164" s="665"/>
      <c r="Q164" s="651">
        <f>'KL VCKD chung'!Q165</f>
        <v>15.17</v>
      </c>
      <c r="R164" s="650">
        <f t="shared" si="25"/>
        <v>484636</v>
      </c>
      <c r="S164" s="665"/>
      <c r="T164" s="665"/>
      <c r="U164" s="665"/>
      <c r="V164" s="650">
        <f t="shared" si="26"/>
        <v>484636</v>
      </c>
      <c r="W164" s="650">
        <f t="shared" si="33"/>
        <v>484636</v>
      </c>
      <c r="X164" s="652">
        <f t="shared" si="27"/>
        <v>0</v>
      </c>
      <c r="Y164" s="653">
        <f t="shared" si="28"/>
        <v>0</v>
      </c>
      <c r="Z164" s="654">
        <f t="shared" si="29"/>
        <v>484636</v>
      </c>
      <c r="AA164" s="669"/>
      <c r="AB164" s="656">
        <v>31947</v>
      </c>
      <c r="AC164" s="657">
        <f t="shared" si="30"/>
        <v>15.170000313018436</v>
      </c>
      <c r="AD164" s="658">
        <f t="shared" si="31"/>
        <v>484636</v>
      </c>
    </row>
    <row r="165" spans="1:30" s="81" customFormat="1" ht="23.25" customHeight="1">
      <c r="A165" s="638">
        <v>152</v>
      </c>
      <c r="B165" s="639">
        <f>'KL VCKD chung'!B166</f>
        <v>152</v>
      </c>
      <c r="C165" s="640"/>
      <c r="D165" s="641" t="str">
        <f>'KL VCKD chung'!E166</f>
        <v>ចយ តុល</v>
      </c>
      <c r="E165" s="642" t="str">
        <f>'KL VCKD chung'!F166</f>
        <v>CHOY TOL</v>
      </c>
      <c r="F165" s="643">
        <v>31947</v>
      </c>
      <c r="G165" s="644" t="e">
        <f>#REF!</f>
        <v>#REF!</v>
      </c>
      <c r="H165" s="645" t="e">
        <f t="shared" si="32"/>
        <v>#REF!</v>
      </c>
      <c r="I165" s="662"/>
      <c r="J165" s="663"/>
      <c r="K165" s="663"/>
      <c r="L165" s="663"/>
      <c r="M165" s="663"/>
      <c r="N165" s="668"/>
      <c r="O165" s="664"/>
      <c r="P165" s="665"/>
      <c r="Q165" s="651">
        <f>'KL VCKD chung'!Q166</f>
        <v>16.497999999999998</v>
      </c>
      <c r="R165" s="650">
        <f t="shared" si="25"/>
        <v>527062</v>
      </c>
      <c r="S165" s="665"/>
      <c r="T165" s="665"/>
      <c r="U165" s="665"/>
      <c r="V165" s="650">
        <f t="shared" si="26"/>
        <v>527062</v>
      </c>
      <c r="W165" s="650">
        <f t="shared" si="33"/>
        <v>527062</v>
      </c>
      <c r="X165" s="652">
        <f t="shared" si="27"/>
        <v>0</v>
      </c>
      <c r="Y165" s="653">
        <f t="shared" si="28"/>
        <v>0</v>
      </c>
      <c r="Z165" s="654">
        <f t="shared" si="29"/>
        <v>527062</v>
      </c>
      <c r="AA165" s="669"/>
      <c r="AB165" s="656">
        <v>31947</v>
      </c>
      <c r="AC165" s="657">
        <f t="shared" si="30"/>
        <v>16.498012332926411</v>
      </c>
      <c r="AD165" s="658">
        <f t="shared" si="31"/>
        <v>527062</v>
      </c>
    </row>
    <row r="166" spans="1:30" s="81" customFormat="1" ht="23.25" customHeight="1">
      <c r="A166" s="638">
        <v>153</v>
      </c>
      <c r="B166" s="639">
        <f>'KL VCKD chung'!B167</f>
        <v>153</v>
      </c>
      <c r="C166" s="640"/>
      <c r="D166" s="641" t="str">
        <f>'KL VCKD chung'!E167</f>
        <v>លួន សុធា</v>
      </c>
      <c r="E166" s="642" t="str">
        <f>'KL VCKD chung'!F167</f>
        <v>LUON SOTHEA</v>
      </c>
      <c r="F166" s="643">
        <v>31947</v>
      </c>
      <c r="G166" s="644" t="e">
        <f>#REF!</f>
        <v>#REF!</v>
      </c>
      <c r="H166" s="645" t="e">
        <f t="shared" si="32"/>
        <v>#REF!</v>
      </c>
      <c r="I166" s="662"/>
      <c r="J166" s="663"/>
      <c r="K166" s="663"/>
      <c r="L166" s="663"/>
      <c r="M166" s="663"/>
      <c r="N166" s="668"/>
      <c r="O166" s="664"/>
      <c r="P166" s="665"/>
      <c r="Q166" s="651">
        <f>'KL VCKD chung'!Q167</f>
        <v>16.222999999999999</v>
      </c>
      <c r="R166" s="650">
        <f t="shared" si="25"/>
        <v>518276</v>
      </c>
      <c r="S166" s="665"/>
      <c r="T166" s="665"/>
      <c r="U166" s="665"/>
      <c r="V166" s="650">
        <f t="shared" si="26"/>
        <v>518276</v>
      </c>
      <c r="W166" s="650">
        <f t="shared" si="33"/>
        <v>518276</v>
      </c>
      <c r="X166" s="652">
        <f t="shared" si="27"/>
        <v>0</v>
      </c>
      <c r="Y166" s="653">
        <f t="shared" si="28"/>
        <v>0</v>
      </c>
      <c r="Z166" s="654">
        <f t="shared" si="29"/>
        <v>518276</v>
      </c>
      <c r="AA166" s="669"/>
      <c r="AB166" s="656">
        <v>31947</v>
      </c>
      <c r="AC166" s="657">
        <f t="shared" si="30"/>
        <v>16.222994334366295</v>
      </c>
      <c r="AD166" s="658">
        <f t="shared" si="31"/>
        <v>518276</v>
      </c>
    </row>
    <row r="167" spans="1:30" s="81" customFormat="1" ht="23.25" customHeight="1">
      <c r="A167" s="638">
        <v>154</v>
      </c>
      <c r="B167" s="639">
        <f>'KL VCKD chung'!B168</f>
        <v>154</v>
      </c>
      <c r="C167" s="640"/>
      <c r="D167" s="641" t="str">
        <f>'KL VCKD chung'!E168</f>
        <v>តុល ថារីន</v>
      </c>
      <c r="E167" s="642" t="str">
        <f>'KL VCKD chung'!F168</f>
        <v>TOL THARIN</v>
      </c>
      <c r="F167" s="643">
        <v>31947</v>
      </c>
      <c r="G167" s="644" t="e">
        <f>#REF!</f>
        <v>#REF!</v>
      </c>
      <c r="H167" s="645" t="e">
        <f t="shared" si="32"/>
        <v>#REF!</v>
      </c>
      <c r="I167" s="662"/>
      <c r="J167" s="663"/>
      <c r="K167" s="663"/>
      <c r="L167" s="663"/>
      <c r="M167" s="663"/>
      <c r="N167" s="668"/>
      <c r="O167" s="664"/>
      <c r="P167" s="665"/>
      <c r="Q167" s="651">
        <f>'KL VCKD chung'!Q168</f>
        <v>17.47</v>
      </c>
      <c r="R167" s="650">
        <f t="shared" si="25"/>
        <v>558114</v>
      </c>
      <c r="S167" s="665"/>
      <c r="T167" s="665"/>
      <c r="U167" s="665"/>
      <c r="V167" s="650">
        <f t="shared" si="26"/>
        <v>558114</v>
      </c>
      <c r="W167" s="650">
        <f t="shared" si="33"/>
        <v>558114</v>
      </c>
      <c r="X167" s="652">
        <f t="shared" si="27"/>
        <v>0</v>
      </c>
      <c r="Y167" s="653">
        <f t="shared" si="28"/>
        <v>0</v>
      </c>
      <c r="Z167" s="654">
        <f t="shared" si="29"/>
        <v>558114</v>
      </c>
      <c r="AA167" s="669"/>
      <c r="AB167" s="656">
        <v>31947</v>
      </c>
      <c r="AC167" s="657">
        <f t="shared" si="30"/>
        <v>17.469997182834067</v>
      </c>
      <c r="AD167" s="658">
        <f t="shared" si="31"/>
        <v>558114</v>
      </c>
    </row>
    <row r="168" spans="1:30" s="81" customFormat="1" ht="23.25" customHeight="1">
      <c r="A168" s="638">
        <v>155</v>
      </c>
      <c r="B168" s="639">
        <f>'KL VCKD chung'!B169</f>
        <v>155</v>
      </c>
      <c r="C168" s="640"/>
      <c r="D168" s="641" t="str">
        <f>'KL VCKD chung'!E169</f>
        <v>តុល ថារិទ្ឋិ</v>
      </c>
      <c r="E168" s="642" t="str">
        <f>'KL VCKD chung'!F169</f>
        <v>TOL THARITH</v>
      </c>
      <c r="F168" s="643">
        <v>31947</v>
      </c>
      <c r="G168" s="644" t="e">
        <f>#REF!</f>
        <v>#REF!</v>
      </c>
      <c r="H168" s="645" t="e">
        <f t="shared" si="32"/>
        <v>#REF!</v>
      </c>
      <c r="I168" s="662"/>
      <c r="J168" s="663"/>
      <c r="K168" s="663"/>
      <c r="L168" s="663"/>
      <c r="M168" s="663"/>
      <c r="N168" s="668"/>
      <c r="O168" s="664"/>
      <c r="P168" s="665"/>
      <c r="Q168" s="651">
        <f>'KL VCKD chung'!Q169</f>
        <v>16.667999999999999</v>
      </c>
      <c r="R168" s="650">
        <f t="shared" si="25"/>
        <v>532493</v>
      </c>
      <c r="S168" s="665"/>
      <c r="T168" s="665"/>
      <c r="U168" s="665"/>
      <c r="V168" s="650">
        <f t="shared" si="26"/>
        <v>532493</v>
      </c>
      <c r="W168" s="650">
        <f t="shared" si="33"/>
        <v>532493</v>
      </c>
      <c r="X168" s="652">
        <f t="shared" si="27"/>
        <v>0</v>
      </c>
      <c r="Y168" s="653">
        <f t="shared" si="28"/>
        <v>0</v>
      </c>
      <c r="Z168" s="654">
        <f t="shared" si="29"/>
        <v>532493</v>
      </c>
      <c r="AA168" s="669"/>
      <c r="AB168" s="656">
        <v>31947</v>
      </c>
      <c r="AC168" s="657">
        <f t="shared" si="30"/>
        <v>16.668012645944845</v>
      </c>
      <c r="AD168" s="658">
        <f t="shared" si="31"/>
        <v>532493</v>
      </c>
    </row>
    <row r="169" spans="1:30" s="81" customFormat="1" ht="23.25" customHeight="1">
      <c r="A169" s="638">
        <v>156</v>
      </c>
      <c r="B169" s="639">
        <f>'KL VCKD chung'!B170</f>
        <v>156</v>
      </c>
      <c r="C169" s="640"/>
      <c r="D169" s="641" t="str">
        <f>'KL VCKD chung'!E170</f>
        <v>តែម រ៉ែន</v>
      </c>
      <c r="E169" s="642" t="str">
        <f>'KL VCKD chung'!F170</f>
        <v>TEM REN</v>
      </c>
      <c r="F169" s="643">
        <v>31947</v>
      </c>
      <c r="G169" s="644" t="e">
        <f>#REF!</f>
        <v>#REF!</v>
      </c>
      <c r="H169" s="645" t="e">
        <f t="shared" si="32"/>
        <v>#REF!</v>
      </c>
      <c r="I169" s="662"/>
      <c r="J169" s="663"/>
      <c r="K169" s="663"/>
      <c r="L169" s="663"/>
      <c r="M169" s="663"/>
      <c r="N169" s="668"/>
      <c r="O169" s="664"/>
      <c r="P169" s="665"/>
      <c r="Q169" s="651">
        <f>'KL VCKD chung'!Q170</f>
        <v>16.686</v>
      </c>
      <c r="R169" s="650">
        <f t="shared" si="25"/>
        <v>533068</v>
      </c>
      <c r="S169" s="665"/>
      <c r="T169" s="665"/>
      <c r="U169" s="665"/>
      <c r="V169" s="650">
        <f t="shared" si="26"/>
        <v>533068</v>
      </c>
      <c r="W169" s="650">
        <f t="shared" si="33"/>
        <v>533068</v>
      </c>
      <c r="X169" s="652">
        <f t="shared" si="27"/>
        <v>0</v>
      </c>
      <c r="Y169" s="653">
        <f t="shared" si="28"/>
        <v>0</v>
      </c>
      <c r="Z169" s="654">
        <f t="shared" si="29"/>
        <v>533068</v>
      </c>
      <c r="AA169" s="669"/>
      <c r="AB169" s="656">
        <v>31947</v>
      </c>
      <c r="AC169" s="657">
        <f t="shared" si="30"/>
        <v>16.686011206060037</v>
      </c>
      <c r="AD169" s="658">
        <f t="shared" si="31"/>
        <v>533068</v>
      </c>
    </row>
    <row r="170" spans="1:30" s="81" customFormat="1" ht="23.25" customHeight="1">
      <c r="A170" s="638">
        <v>157</v>
      </c>
      <c r="B170" s="639">
        <f>'KL VCKD chung'!B171</f>
        <v>157</v>
      </c>
      <c r="C170" s="640"/>
      <c r="D170" s="641" t="str">
        <f>'KL VCKD chung'!E171</f>
        <v>ស៊ា ឈាង</v>
      </c>
      <c r="E170" s="642" t="str">
        <f>'KL VCKD chung'!F171</f>
        <v>SEA CHHEANG</v>
      </c>
      <c r="F170" s="643">
        <v>31947</v>
      </c>
      <c r="G170" s="644" t="e">
        <f>#REF!</f>
        <v>#REF!</v>
      </c>
      <c r="H170" s="645" t="e">
        <f t="shared" si="32"/>
        <v>#REF!</v>
      </c>
      <c r="I170" s="662"/>
      <c r="J170" s="663"/>
      <c r="K170" s="663"/>
      <c r="L170" s="663"/>
      <c r="M170" s="663"/>
      <c r="N170" s="668"/>
      <c r="O170" s="664"/>
      <c r="P170" s="665"/>
      <c r="Q170" s="651">
        <f>'KL VCKD chung'!Q171</f>
        <v>16.329000000000001</v>
      </c>
      <c r="R170" s="650">
        <f t="shared" si="25"/>
        <v>521663</v>
      </c>
      <c r="S170" s="665"/>
      <c r="T170" s="665"/>
      <c r="U170" s="665"/>
      <c r="V170" s="650">
        <f t="shared" si="26"/>
        <v>521663</v>
      </c>
      <c r="W170" s="650">
        <f t="shared" si="33"/>
        <v>521663</v>
      </c>
      <c r="X170" s="652">
        <f t="shared" si="27"/>
        <v>0</v>
      </c>
      <c r="Y170" s="653">
        <f t="shared" si="28"/>
        <v>0</v>
      </c>
      <c r="Z170" s="654">
        <f t="shared" si="29"/>
        <v>521663</v>
      </c>
      <c r="AA170" s="669"/>
      <c r="AB170" s="656">
        <v>31947</v>
      </c>
      <c r="AC170" s="657">
        <f t="shared" si="30"/>
        <v>16.329013678905689</v>
      </c>
      <c r="AD170" s="658">
        <f t="shared" si="31"/>
        <v>521663.00000000006</v>
      </c>
    </row>
    <row r="171" spans="1:30" s="81" customFormat="1" ht="23.25" customHeight="1">
      <c r="A171" s="638">
        <v>158</v>
      </c>
      <c r="B171" s="639">
        <f>'KL VCKD chung'!B172</f>
        <v>158</v>
      </c>
      <c r="C171" s="640"/>
      <c r="D171" s="641" t="str">
        <f>'KL VCKD chung'!E172</f>
        <v>វីន លាងស៊ីម</v>
      </c>
      <c r="E171" s="642" t="str">
        <f>'KL VCKD chung'!F172</f>
        <v>VIN LEANGSIM</v>
      </c>
      <c r="F171" s="643">
        <v>31947</v>
      </c>
      <c r="G171" s="644" t="e">
        <f>#REF!</f>
        <v>#REF!</v>
      </c>
      <c r="H171" s="645" t="e">
        <f t="shared" si="32"/>
        <v>#REF!</v>
      </c>
      <c r="I171" s="662"/>
      <c r="J171" s="663"/>
      <c r="K171" s="663"/>
      <c r="L171" s="663"/>
      <c r="M171" s="663"/>
      <c r="N171" s="668"/>
      <c r="O171" s="664"/>
      <c r="P171" s="665"/>
      <c r="Q171" s="651">
        <f>'KL VCKD chung'!Q172</f>
        <v>16.265999999999998</v>
      </c>
      <c r="R171" s="650">
        <f t="shared" si="25"/>
        <v>519650</v>
      </c>
      <c r="S171" s="665"/>
      <c r="T171" s="665"/>
      <c r="U171" s="665"/>
      <c r="V171" s="650">
        <f t="shared" si="26"/>
        <v>519650</v>
      </c>
      <c r="W171" s="650">
        <f t="shared" si="33"/>
        <v>519650</v>
      </c>
      <c r="X171" s="652">
        <f t="shared" si="27"/>
        <v>0</v>
      </c>
      <c r="Y171" s="653">
        <f t="shared" si="28"/>
        <v>0</v>
      </c>
      <c r="Z171" s="654">
        <f t="shared" si="29"/>
        <v>519650</v>
      </c>
      <c r="AA171" s="669"/>
      <c r="AB171" s="656">
        <v>31947</v>
      </c>
      <c r="AC171" s="657">
        <f t="shared" si="30"/>
        <v>16.26600306758068</v>
      </c>
      <c r="AD171" s="658">
        <f t="shared" si="31"/>
        <v>519650</v>
      </c>
    </row>
    <row r="172" spans="1:30" s="81" customFormat="1" ht="23.25" customHeight="1">
      <c r="A172" s="638">
        <v>159</v>
      </c>
      <c r="B172" s="639">
        <f>'KL VCKD chung'!B173</f>
        <v>159</v>
      </c>
      <c r="C172" s="640"/>
      <c r="D172" s="641" t="str">
        <f>'KL VCKD chung'!E173</f>
        <v>ថាច សុឃីន</v>
      </c>
      <c r="E172" s="642" t="str">
        <f>'KL VCKD chung'!F173</f>
        <v>THACH SOKHIN</v>
      </c>
      <c r="F172" s="643">
        <v>31947</v>
      </c>
      <c r="G172" s="644" t="e">
        <f>#REF!</f>
        <v>#REF!</v>
      </c>
      <c r="H172" s="645" t="e">
        <f t="shared" si="32"/>
        <v>#REF!</v>
      </c>
      <c r="I172" s="662"/>
      <c r="J172" s="663"/>
      <c r="K172" s="663"/>
      <c r="L172" s="663"/>
      <c r="M172" s="663"/>
      <c r="N172" s="668"/>
      <c r="O172" s="664"/>
      <c r="P172" s="665"/>
      <c r="Q172" s="651">
        <f>'KL VCKD chung'!Q173</f>
        <v>15.545</v>
      </c>
      <c r="R172" s="650">
        <f t="shared" si="25"/>
        <v>496616</v>
      </c>
      <c r="S172" s="665"/>
      <c r="T172" s="665"/>
      <c r="U172" s="665"/>
      <c r="V172" s="650">
        <f t="shared" si="26"/>
        <v>496616</v>
      </c>
      <c r="W172" s="650">
        <f t="shared" si="33"/>
        <v>496616</v>
      </c>
      <c r="X172" s="652">
        <f t="shared" si="27"/>
        <v>0</v>
      </c>
      <c r="Y172" s="653">
        <f t="shared" si="28"/>
        <v>0</v>
      </c>
      <c r="Z172" s="654">
        <f t="shared" si="29"/>
        <v>496616</v>
      </c>
      <c r="AA172" s="669"/>
      <c r="AB172" s="656">
        <v>31947</v>
      </c>
      <c r="AC172" s="657">
        <f t="shared" si="30"/>
        <v>15.544996400287976</v>
      </c>
      <c r="AD172" s="658">
        <f t="shared" si="31"/>
        <v>496616</v>
      </c>
    </row>
    <row r="173" spans="1:30" s="81" customFormat="1" ht="23.25" customHeight="1">
      <c r="A173" s="638">
        <v>160</v>
      </c>
      <c r="B173" s="639">
        <f>'KL VCKD chung'!B174</f>
        <v>160</v>
      </c>
      <c r="C173" s="640"/>
      <c r="D173" s="641" t="str">
        <f>'KL VCKD chung'!E174</f>
        <v>ធួន ថាច</v>
      </c>
      <c r="E173" s="642" t="str">
        <f>'KL VCKD chung'!F174</f>
        <v>THOURN THACH</v>
      </c>
      <c r="F173" s="643">
        <v>31947</v>
      </c>
      <c r="G173" s="644" t="e">
        <f>#REF!</f>
        <v>#REF!</v>
      </c>
      <c r="H173" s="645" t="e">
        <f t="shared" si="32"/>
        <v>#REF!</v>
      </c>
      <c r="I173" s="662"/>
      <c r="J173" s="663"/>
      <c r="K173" s="663"/>
      <c r="L173" s="663"/>
      <c r="M173" s="663"/>
      <c r="N173" s="668"/>
      <c r="O173" s="664"/>
      <c r="P173" s="665"/>
      <c r="Q173" s="651">
        <f>'KL VCKD chung'!Q174</f>
        <v>18.366</v>
      </c>
      <c r="R173" s="650">
        <f t="shared" si="25"/>
        <v>586739</v>
      </c>
      <c r="S173" s="665"/>
      <c r="T173" s="665"/>
      <c r="U173" s="665"/>
      <c r="V173" s="650">
        <f t="shared" si="26"/>
        <v>586739</v>
      </c>
      <c r="W173" s="650">
        <f t="shared" si="33"/>
        <v>586739</v>
      </c>
      <c r="X173" s="652">
        <f t="shared" si="27"/>
        <v>0</v>
      </c>
      <c r="Y173" s="653">
        <f t="shared" si="28"/>
        <v>0</v>
      </c>
      <c r="Z173" s="654">
        <f t="shared" si="29"/>
        <v>586739</v>
      </c>
      <c r="AA173" s="669"/>
      <c r="AB173" s="656">
        <v>31947</v>
      </c>
      <c r="AC173" s="657">
        <f t="shared" si="30"/>
        <v>18.366012458133785</v>
      </c>
      <c r="AD173" s="658">
        <f t="shared" si="31"/>
        <v>586739</v>
      </c>
    </row>
    <row r="174" spans="1:30" s="81" customFormat="1" ht="23.25" customHeight="1">
      <c r="A174" s="638">
        <v>161</v>
      </c>
      <c r="B174" s="639">
        <f>'KL VCKD chung'!B175</f>
        <v>161</v>
      </c>
      <c r="C174" s="640"/>
      <c r="D174" s="641" t="str">
        <f>'KL VCKD chung'!E175</f>
        <v>ស៊ាន យីន</v>
      </c>
      <c r="E174" s="642" t="str">
        <f>'KL VCKD chung'!F175</f>
        <v>SEA YIN</v>
      </c>
      <c r="F174" s="643">
        <v>31947</v>
      </c>
      <c r="G174" s="644" t="e">
        <f>#REF!</f>
        <v>#REF!</v>
      </c>
      <c r="H174" s="645" t="e">
        <f t="shared" si="32"/>
        <v>#REF!</v>
      </c>
      <c r="I174" s="662"/>
      <c r="J174" s="663"/>
      <c r="K174" s="663"/>
      <c r="L174" s="663"/>
      <c r="M174" s="663"/>
      <c r="N174" s="668"/>
      <c r="O174" s="664"/>
      <c r="P174" s="665"/>
      <c r="Q174" s="651">
        <f>'KL VCKD chung'!Q175</f>
        <v>17.683</v>
      </c>
      <c r="R174" s="650">
        <f t="shared" si="25"/>
        <v>564919</v>
      </c>
      <c r="S174" s="665"/>
      <c r="T174" s="665"/>
      <c r="U174" s="665"/>
      <c r="V174" s="650">
        <f t="shared" si="26"/>
        <v>564919</v>
      </c>
      <c r="W174" s="650"/>
      <c r="X174" s="652">
        <f t="shared" si="27"/>
        <v>0</v>
      </c>
      <c r="Y174" s="653">
        <f t="shared" si="28"/>
        <v>0</v>
      </c>
      <c r="Z174" s="654">
        <f t="shared" si="29"/>
        <v>564919</v>
      </c>
      <c r="AA174" s="669"/>
      <c r="AB174" s="656">
        <v>31947</v>
      </c>
      <c r="AC174" s="657">
        <f t="shared" si="30"/>
        <v>17.683006229066891</v>
      </c>
      <c r="AD174" s="658">
        <f t="shared" si="31"/>
        <v>564919</v>
      </c>
    </row>
    <row r="175" spans="1:30" s="81" customFormat="1" ht="23.25" customHeight="1">
      <c r="A175" s="638">
        <v>162</v>
      </c>
      <c r="B175" s="639">
        <f>'KL VCKD chung'!B176</f>
        <v>162</v>
      </c>
      <c r="C175" s="640"/>
      <c r="D175" s="641" t="str">
        <f>'KL VCKD chung'!E176</f>
        <v>ហ៊ត រ៉ូន</v>
      </c>
      <c r="E175" s="642" t="str">
        <f>'KL VCKD chung'!F176</f>
        <v>HORT ROUN</v>
      </c>
      <c r="F175" s="643">
        <v>31947</v>
      </c>
      <c r="G175" s="644" t="e">
        <f>#REF!</f>
        <v>#REF!</v>
      </c>
      <c r="H175" s="645" t="e">
        <f t="shared" si="32"/>
        <v>#REF!</v>
      </c>
      <c r="I175" s="662"/>
      <c r="J175" s="663"/>
      <c r="K175" s="663"/>
      <c r="L175" s="663"/>
      <c r="M175" s="663"/>
      <c r="N175" s="668"/>
      <c r="O175" s="664"/>
      <c r="P175" s="665"/>
      <c r="Q175" s="651">
        <f>'KL VCKD chung'!Q176</f>
        <v>17.795999999999999</v>
      </c>
      <c r="R175" s="650">
        <f t="shared" si="25"/>
        <v>568529</v>
      </c>
      <c r="S175" s="665"/>
      <c r="T175" s="665"/>
      <c r="U175" s="665"/>
      <c r="V175" s="650">
        <f t="shared" si="26"/>
        <v>568529</v>
      </c>
      <c r="W175" s="650"/>
      <c r="X175" s="652">
        <f t="shared" si="27"/>
        <v>0</v>
      </c>
      <c r="Y175" s="653">
        <f t="shared" si="28"/>
        <v>0</v>
      </c>
      <c r="Z175" s="654">
        <f t="shared" si="29"/>
        <v>568529</v>
      </c>
      <c r="AA175" s="669"/>
      <c r="AB175" s="656">
        <v>31947</v>
      </c>
      <c r="AC175" s="657">
        <f t="shared" si="30"/>
        <v>17.796005884746613</v>
      </c>
      <c r="AD175" s="658">
        <f t="shared" si="31"/>
        <v>568529</v>
      </c>
    </row>
    <row r="176" spans="1:30" s="81" customFormat="1" ht="23.25" customHeight="1">
      <c r="A176" s="638">
        <v>163</v>
      </c>
      <c r="B176" s="639">
        <f>'KL VCKD chung'!B177</f>
        <v>163</v>
      </c>
      <c r="C176" s="640"/>
      <c r="D176" s="641" t="str">
        <f>'KL VCKD chung'!E177</f>
        <v>សាន សុខលីន</v>
      </c>
      <c r="E176" s="642" t="str">
        <f>'KL VCKD chung'!F177</f>
        <v>SAN SOKLIN</v>
      </c>
      <c r="F176" s="643">
        <v>31947</v>
      </c>
      <c r="G176" s="644" t="e">
        <f>#REF!</f>
        <v>#REF!</v>
      </c>
      <c r="H176" s="645" t="e">
        <f t="shared" si="32"/>
        <v>#REF!</v>
      </c>
      <c r="I176" s="662"/>
      <c r="J176" s="663"/>
      <c r="K176" s="663"/>
      <c r="L176" s="663"/>
      <c r="M176" s="663"/>
      <c r="N176" s="668"/>
      <c r="O176" s="664"/>
      <c r="P176" s="665"/>
      <c r="Q176" s="651">
        <f>'KL VCKD chung'!Q177</f>
        <v>18.709999999999997</v>
      </c>
      <c r="R176" s="650">
        <f t="shared" si="25"/>
        <v>597728</v>
      </c>
      <c r="S176" s="665"/>
      <c r="T176" s="665"/>
      <c r="U176" s="665"/>
      <c r="V176" s="650">
        <f t="shared" si="26"/>
        <v>597728</v>
      </c>
      <c r="W176" s="665"/>
      <c r="X176" s="652">
        <f t="shared" si="27"/>
        <v>0</v>
      </c>
      <c r="Y176" s="653">
        <f t="shared" si="28"/>
        <v>0</v>
      </c>
      <c r="Z176" s="654">
        <f t="shared" si="29"/>
        <v>597728</v>
      </c>
      <c r="AA176" s="669"/>
      <c r="AB176" s="656">
        <v>31947</v>
      </c>
      <c r="AC176" s="657">
        <f t="shared" si="30"/>
        <v>18.709988418317838</v>
      </c>
      <c r="AD176" s="658">
        <f t="shared" si="31"/>
        <v>597728</v>
      </c>
    </row>
    <row r="177" spans="1:30" s="81" customFormat="1" ht="23.25" customHeight="1">
      <c r="A177" s="638">
        <v>164</v>
      </c>
      <c r="B177" s="639">
        <f>'KL VCKD chung'!B178</f>
        <v>164</v>
      </c>
      <c r="C177" s="640"/>
      <c r="D177" s="641" t="str">
        <f>'KL VCKD chung'!E178</f>
        <v>រ៉ូន បូផា</v>
      </c>
      <c r="E177" s="642" t="str">
        <f>'KL VCKD chung'!F178</f>
        <v>RON BUPHA</v>
      </c>
      <c r="F177" s="643">
        <v>31947</v>
      </c>
      <c r="G177" s="644" t="e">
        <f>#REF!</f>
        <v>#REF!</v>
      </c>
      <c r="H177" s="645" t="e">
        <f t="shared" si="32"/>
        <v>#REF!</v>
      </c>
      <c r="I177" s="662"/>
      <c r="J177" s="663"/>
      <c r="K177" s="663"/>
      <c r="L177" s="663"/>
      <c r="M177" s="663"/>
      <c r="N177" s="668"/>
      <c r="O177" s="664"/>
      <c r="P177" s="665"/>
      <c r="Q177" s="651">
        <f>'KL VCKD chung'!Q178</f>
        <v>18.974</v>
      </c>
      <c r="R177" s="650">
        <f t="shared" si="25"/>
        <v>606162</v>
      </c>
      <c r="S177" s="665"/>
      <c r="T177" s="665"/>
      <c r="U177" s="665"/>
      <c r="V177" s="650">
        <f t="shared" si="26"/>
        <v>606162</v>
      </c>
      <c r="W177" s="665"/>
      <c r="X177" s="652">
        <f t="shared" si="27"/>
        <v>0</v>
      </c>
      <c r="Y177" s="653">
        <f t="shared" si="28"/>
        <v>0</v>
      </c>
      <c r="Z177" s="654">
        <f t="shared" si="29"/>
        <v>606162</v>
      </c>
      <c r="AA177" s="669"/>
      <c r="AB177" s="656">
        <v>31947</v>
      </c>
      <c r="AC177" s="657">
        <f t="shared" si="30"/>
        <v>18.973988167903091</v>
      </c>
      <c r="AD177" s="658">
        <f t="shared" si="31"/>
        <v>606162</v>
      </c>
    </row>
    <row r="178" spans="1:30" s="81" customFormat="1" ht="23.25" customHeight="1">
      <c r="A178" s="638">
        <v>165</v>
      </c>
      <c r="B178" s="639">
        <f>'KL VCKD chung'!B179</f>
        <v>165</v>
      </c>
      <c r="C178" s="640"/>
      <c r="D178" s="641" t="str">
        <f>'KL VCKD chung'!E179</f>
        <v>ស៊ា ណាត</v>
      </c>
      <c r="E178" s="642" t="str">
        <f>'KL VCKD chung'!F179</f>
        <v>SEA NAT</v>
      </c>
      <c r="F178" s="643">
        <v>31947</v>
      </c>
      <c r="G178" s="644" t="e">
        <f>#REF!</f>
        <v>#REF!</v>
      </c>
      <c r="H178" s="645" t="e">
        <f t="shared" si="32"/>
        <v>#REF!</v>
      </c>
      <c r="I178" s="662"/>
      <c r="J178" s="663"/>
      <c r="K178" s="663"/>
      <c r="L178" s="663"/>
      <c r="M178" s="663"/>
      <c r="N178" s="668"/>
      <c r="O178" s="664"/>
      <c r="P178" s="665"/>
      <c r="Q178" s="651">
        <f>'KL VCKD chung'!Q179</f>
        <v>18.384999999999998</v>
      </c>
      <c r="R178" s="650">
        <f t="shared" si="25"/>
        <v>587346</v>
      </c>
      <c r="S178" s="665"/>
      <c r="T178" s="665"/>
      <c r="U178" s="665"/>
      <c r="V178" s="650">
        <f t="shared" si="26"/>
        <v>587346</v>
      </c>
      <c r="W178" s="665"/>
      <c r="X178" s="652">
        <f t="shared" si="27"/>
        <v>0</v>
      </c>
      <c r="Y178" s="653">
        <f t="shared" si="28"/>
        <v>0</v>
      </c>
      <c r="Z178" s="654">
        <f t="shared" si="29"/>
        <v>587346</v>
      </c>
      <c r="AA178" s="669"/>
      <c r="AB178" s="656">
        <v>31947</v>
      </c>
      <c r="AC178" s="657">
        <f t="shared" si="30"/>
        <v>18.385012677246689</v>
      </c>
      <c r="AD178" s="658">
        <f t="shared" si="31"/>
        <v>587346</v>
      </c>
    </row>
    <row r="179" spans="1:30" s="81" customFormat="1" ht="23.25" customHeight="1">
      <c r="A179" s="638">
        <v>166</v>
      </c>
      <c r="B179" s="639">
        <f>'KL VCKD chung'!B180</f>
        <v>166</v>
      </c>
      <c r="C179" s="640"/>
      <c r="D179" s="641" t="str">
        <f>'KL VCKD chung'!E180</f>
        <v>ឡេន ស្រីណុច</v>
      </c>
      <c r="E179" s="642" t="str">
        <f>'KL VCKD chung'!F180</f>
        <v>LEN SREYNOCH</v>
      </c>
      <c r="F179" s="643">
        <v>31947</v>
      </c>
      <c r="G179" s="644" t="e">
        <f>#REF!</f>
        <v>#REF!</v>
      </c>
      <c r="H179" s="645" t="e">
        <f t="shared" si="32"/>
        <v>#REF!</v>
      </c>
      <c r="I179" s="662"/>
      <c r="J179" s="663"/>
      <c r="K179" s="663"/>
      <c r="L179" s="663"/>
      <c r="M179" s="663"/>
      <c r="N179" s="668"/>
      <c r="O179" s="664"/>
      <c r="P179" s="665"/>
      <c r="Q179" s="651">
        <f>'KL VCKD chung'!Q180</f>
        <v>17.293999999999997</v>
      </c>
      <c r="R179" s="650">
        <f t="shared" si="25"/>
        <v>552491</v>
      </c>
      <c r="S179" s="665"/>
      <c r="T179" s="665"/>
      <c r="U179" s="665"/>
      <c r="V179" s="650">
        <f t="shared" si="26"/>
        <v>552491</v>
      </c>
      <c r="W179" s="665"/>
      <c r="X179" s="652">
        <f t="shared" si="27"/>
        <v>0</v>
      </c>
      <c r="Y179" s="653">
        <f t="shared" si="28"/>
        <v>0</v>
      </c>
      <c r="Z179" s="654">
        <f t="shared" si="29"/>
        <v>552491</v>
      </c>
      <c r="AA179" s="669"/>
      <c r="AB179" s="656">
        <v>31947</v>
      </c>
      <c r="AC179" s="657">
        <f t="shared" si="30"/>
        <v>17.293986915829343</v>
      </c>
      <c r="AD179" s="658">
        <f t="shared" si="31"/>
        <v>552491</v>
      </c>
    </row>
    <row r="180" spans="1:30" s="81" customFormat="1" ht="23.25" customHeight="1">
      <c r="A180" s="638">
        <v>167</v>
      </c>
      <c r="B180" s="639">
        <f>'KL VCKD chung'!B181</f>
        <v>167</v>
      </c>
      <c r="C180" s="640"/>
      <c r="D180" s="641" t="str">
        <f>'KL VCKD chung'!E181</f>
        <v>ជឿន ទោ</v>
      </c>
      <c r="E180" s="642" t="str">
        <f>'KL VCKD chung'!F181</f>
        <v>CHHOEUN TO</v>
      </c>
      <c r="F180" s="643">
        <v>31947</v>
      </c>
      <c r="G180" s="644" t="e">
        <f>#REF!</f>
        <v>#REF!</v>
      </c>
      <c r="H180" s="645" t="e">
        <f t="shared" si="32"/>
        <v>#REF!</v>
      </c>
      <c r="I180" s="662"/>
      <c r="J180" s="663"/>
      <c r="K180" s="663"/>
      <c r="L180" s="663"/>
      <c r="M180" s="663"/>
      <c r="N180" s="668"/>
      <c r="O180" s="664"/>
      <c r="P180" s="665"/>
      <c r="Q180" s="651">
        <f>'KL VCKD chung'!Q181</f>
        <v>17.594999999999999</v>
      </c>
      <c r="R180" s="650">
        <f t="shared" si="25"/>
        <v>562107</v>
      </c>
      <c r="S180" s="665"/>
      <c r="T180" s="665"/>
      <c r="U180" s="665"/>
      <c r="V180" s="650">
        <f t="shared" si="26"/>
        <v>562107</v>
      </c>
      <c r="W180" s="665"/>
      <c r="X180" s="652">
        <f t="shared" si="27"/>
        <v>0</v>
      </c>
      <c r="Y180" s="653">
        <f t="shared" si="28"/>
        <v>0</v>
      </c>
      <c r="Z180" s="654">
        <f t="shared" si="29"/>
        <v>562107</v>
      </c>
      <c r="AA180" s="669"/>
      <c r="AB180" s="656">
        <v>31947</v>
      </c>
      <c r="AC180" s="657">
        <f t="shared" si="30"/>
        <v>17.594985444642688</v>
      </c>
      <c r="AD180" s="658">
        <f t="shared" si="31"/>
        <v>562107</v>
      </c>
    </row>
    <row r="181" spans="1:30" s="81" customFormat="1" ht="23.25" customHeight="1">
      <c r="A181" s="638">
        <v>168</v>
      </c>
      <c r="B181" s="639">
        <f>'KL VCKD chung'!B182</f>
        <v>168</v>
      </c>
      <c r="C181" s="640"/>
      <c r="D181" s="641" t="str">
        <f>'KL VCKD chung'!E182</f>
        <v>ឡាត់ ឡូញ</v>
      </c>
      <c r="E181" s="642" t="str">
        <f>'KL VCKD chung'!F182</f>
        <v>LATH LONH</v>
      </c>
      <c r="F181" s="643">
        <v>31947</v>
      </c>
      <c r="G181" s="644" t="e">
        <f>#REF!</f>
        <v>#REF!</v>
      </c>
      <c r="H181" s="645" t="e">
        <f t="shared" si="32"/>
        <v>#REF!</v>
      </c>
      <c r="I181" s="662"/>
      <c r="J181" s="663"/>
      <c r="K181" s="663"/>
      <c r="L181" s="663"/>
      <c r="M181" s="663"/>
      <c r="N181" s="668"/>
      <c r="O181" s="664"/>
      <c r="P181" s="665"/>
      <c r="Q181" s="651">
        <f>'KL VCKD chung'!Q182</f>
        <v>16.573</v>
      </c>
      <c r="R181" s="650">
        <f t="shared" si="25"/>
        <v>529458</v>
      </c>
      <c r="S181" s="665"/>
      <c r="T181" s="665"/>
      <c r="U181" s="665"/>
      <c r="V181" s="650">
        <f t="shared" si="26"/>
        <v>529458</v>
      </c>
      <c r="W181" s="665"/>
      <c r="X181" s="652">
        <f t="shared" si="27"/>
        <v>0</v>
      </c>
      <c r="Y181" s="653">
        <f t="shared" si="28"/>
        <v>0</v>
      </c>
      <c r="Z181" s="654">
        <f t="shared" si="29"/>
        <v>529458</v>
      </c>
      <c r="AA181" s="669"/>
      <c r="AB181" s="656">
        <v>31947</v>
      </c>
      <c r="AC181" s="657">
        <f t="shared" si="30"/>
        <v>16.573011550380318</v>
      </c>
      <c r="AD181" s="658">
        <f t="shared" si="31"/>
        <v>529458</v>
      </c>
    </row>
    <row r="182" spans="1:30" s="81" customFormat="1" ht="23.25" customHeight="1">
      <c r="A182" s="638">
        <v>169</v>
      </c>
      <c r="B182" s="639">
        <f>'KL VCKD chung'!B183</f>
        <v>169</v>
      </c>
      <c r="C182" s="640"/>
      <c r="D182" s="641" t="str">
        <f>'KL VCKD chung'!E183</f>
        <v>លេង រ៉ាវី</v>
      </c>
      <c r="E182" s="642" t="str">
        <f>'KL VCKD chung'!F183</f>
        <v>LENG RAVY</v>
      </c>
      <c r="F182" s="643">
        <v>31947</v>
      </c>
      <c r="G182" s="644" t="e">
        <f>#REF!</f>
        <v>#REF!</v>
      </c>
      <c r="H182" s="645" t="e">
        <f t="shared" si="32"/>
        <v>#REF!</v>
      </c>
      <c r="I182" s="662"/>
      <c r="J182" s="663"/>
      <c r="K182" s="663"/>
      <c r="L182" s="663"/>
      <c r="M182" s="663"/>
      <c r="N182" s="668"/>
      <c r="O182" s="664"/>
      <c r="P182" s="665"/>
      <c r="Q182" s="651">
        <f>'KL VCKD chung'!Q183</f>
        <v>16.297000000000001</v>
      </c>
      <c r="R182" s="650">
        <f t="shared" si="25"/>
        <v>520640</v>
      </c>
      <c r="S182" s="665"/>
      <c r="T182" s="665"/>
      <c r="U182" s="665"/>
      <c r="V182" s="650">
        <f t="shared" si="26"/>
        <v>520640</v>
      </c>
      <c r="W182" s="665"/>
      <c r="X182" s="652">
        <f t="shared" si="27"/>
        <v>0</v>
      </c>
      <c r="Y182" s="653">
        <f t="shared" si="28"/>
        <v>0</v>
      </c>
      <c r="Z182" s="654">
        <f t="shared" si="29"/>
        <v>520640</v>
      </c>
      <c r="AA182" s="669"/>
      <c r="AB182" s="656">
        <v>31947</v>
      </c>
      <c r="AC182" s="657">
        <f t="shared" si="30"/>
        <v>16.296991892822486</v>
      </c>
      <c r="AD182" s="658">
        <f t="shared" si="31"/>
        <v>520640</v>
      </c>
    </row>
    <row r="183" spans="1:30" s="81" customFormat="1" ht="23.25" customHeight="1">
      <c r="A183" s="638">
        <v>170</v>
      </c>
      <c r="B183" s="639">
        <f>'KL VCKD chung'!B184</f>
        <v>170</v>
      </c>
      <c r="C183" s="640"/>
      <c r="D183" s="641" t="str">
        <f>'KL VCKD chung'!E184</f>
        <v>សាត តែត</v>
      </c>
      <c r="E183" s="642" t="str">
        <f>'KL VCKD chung'!F184</f>
        <v>SAT TET</v>
      </c>
      <c r="F183" s="643">
        <v>31947</v>
      </c>
      <c r="G183" s="644" t="e">
        <f>#REF!</f>
        <v>#REF!</v>
      </c>
      <c r="H183" s="645" t="e">
        <f t="shared" si="32"/>
        <v>#REF!</v>
      </c>
      <c r="I183" s="662"/>
      <c r="J183" s="663"/>
      <c r="K183" s="663"/>
      <c r="L183" s="663"/>
      <c r="M183" s="663"/>
      <c r="N183" s="668"/>
      <c r="O183" s="664"/>
      <c r="P183" s="665"/>
      <c r="Q183" s="651">
        <f>'KL VCKD chung'!Q184</f>
        <v>17.870999999999999</v>
      </c>
      <c r="R183" s="650">
        <f t="shared" si="25"/>
        <v>570925</v>
      </c>
      <c r="S183" s="665"/>
      <c r="T183" s="665"/>
      <c r="U183" s="665"/>
      <c r="V183" s="650">
        <f t="shared" si="26"/>
        <v>570925</v>
      </c>
      <c r="W183" s="665"/>
      <c r="X183" s="652">
        <f t="shared" si="27"/>
        <v>0</v>
      </c>
      <c r="Y183" s="653">
        <f t="shared" si="28"/>
        <v>0</v>
      </c>
      <c r="Z183" s="654">
        <f t="shared" si="29"/>
        <v>570925</v>
      </c>
      <c r="AA183" s="669"/>
      <c r="AB183" s="656">
        <v>31947</v>
      </c>
      <c r="AC183" s="657">
        <f t="shared" si="30"/>
        <v>17.87100510220052</v>
      </c>
      <c r="AD183" s="658">
        <f t="shared" si="31"/>
        <v>570925</v>
      </c>
    </row>
    <row r="184" spans="1:30" s="81" customFormat="1" ht="23.25" customHeight="1">
      <c r="A184" s="638">
        <v>171</v>
      </c>
      <c r="B184" s="639">
        <f>'KL VCKD chung'!B185</f>
        <v>171</v>
      </c>
      <c r="C184" s="640"/>
      <c r="D184" s="641" t="str">
        <f>'KL VCKD chung'!E185</f>
        <v>ស៊ន សំណាង</v>
      </c>
      <c r="E184" s="642" t="str">
        <f>'KL VCKD chung'!F185</f>
        <v>SORN SOMNANG</v>
      </c>
      <c r="F184" s="643">
        <v>31947</v>
      </c>
      <c r="G184" s="644" t="e">
        <f>#REF!</f>
        <v>#REF!</v>
      </c>
      <c r="H184" s="645" t="e">
        <f t="shared" si="32"/>
        <v>#REF!</v>
      </c>
      <c r="I184" s="662"/>
      <c r="J184" s="663"/>
      <c r="K184" s="663"/>
      <c r="L184" s="663"/>
      <c r="M184" s="663"/>
      <c r="N184" s="668"/>
      <c r="O184" s="664"/>
      <c r="P184" s="665"/>
      <c r="Q184" s="651">
        <f>'KL VCKD chung'!Q185</f>
        <v>17.287999999999997</v>
      </c>
      <c r="R184" s="650">
        <f t="shared" si="25"/>
        <v>552300</v>
      </c>
      <c r="S184" s="665"/>
      <c r="T184" s="665"/>
      <c r="U184" s="665"/>
      <c r="V184" s="650">
        <f t="shared" si="26"/>
        <v>552300</v>
      </c>
      <c r="W184" s="665"/>
      <c r="X184" s="652">
        <f t="shared" si="27"/>
        <v>0</v>
      </c>
      <c r="Y184" s="653">
        <f t="shared" si="28"/>
        <v>0</v>
      </c>
      <c r="Z184" s="654">
        <f t="shared" si="29"/>
        <v>552300</v>
      </c>
      <c r="AA184" s="669"/>
      <c r="AB184" s="656">
        <v>31947</v>
      </c>
      <c r="AC184" s="657">
        <f t="shared" si="30"/>
        <v>17.288008263686731</v>
      </c>
      <c r="AD184" s="658">
        <f t="shared" si="31"/>
        <v>552300</v>
      </c>
    </row>
    <row r="185" spans="1:30" s="81" customFormat="1" ht="23.25" customHeight="1">
      <c r="A185" s="638">
        <v>172</v>
      </c>
      <c r="B185" s="639">
        <f>'KL VCKD chung'!B186</f>
        <v>172</v>
      </c>
      <c r="C185" s="640"/>
      <c r="D185" s="641" t="str">
        <f>'KL VCKD chung'!E186</f>
        <v>សែម សំ</v>
      </c>
      <c r="E185" s="642" t="str">
        <f>'KL VCKD chung'!F186</f>
        <v>SEM SOM</v>
      </c>
      <c r="F185" s="643">
        <v>31947</v>
      </c>
      <c r="G185" s="644" t="e">
        <f>#REF!</f>
        <v>#REF!</v>
      </c>
      <c r="H185" s="645" t="e">
        <f t="shared" si="32"/>
        <v>#REF!</v>
      </c>
      <c r="I185" s="662"/>
      <c r="J185" s="663"/>
      <c r="K185" s="663"/>
      <c r="L185" s="663"/>
      <c r="M185" s="663"/>
      <c r="N185" s="668"/>
      <c r="O185" s="664"/>
      <c r="P185" s="665"/>
      <c r="Q185" s="651">
        <f>'KL VCKD chung'!Q186</f>
        <v>16.561</v>
      </c>
      <c r="R185" s="650">
        <f t="shared" si="25"/>
        <v>529074</v>
      </c>
      <c r="S185" s="665"/>
      <c r="T185" s="665"/>
      <c r="U185" s="665"/>
      <c r="V185" s="650">
        <f t="shared" si="26"/>
        <v>529074</v>
      </c>
      <c r="W185" s="665"/>
      <c r="X185" s="652">
        <f t="shared" si="27"/>
        <v>0</v>
      </c>
      <c r="Y185" s="653">
        <f t="shared" si="28"/>
        <v>0</v>
      </c>
      <c r="Z185" s="654">
        <f t="shared" si="29"/>
        <v>529074</v>
      </c>
      <c r="AA185" s="669"/>
      <c r="AB185" s="656">
        <v>31947</v>
      </c>
      <c r="AC185" s="657">
        <f t="shared" si="30"/>
        <v>16.560991642407739</v>
      </c>
      <c r="AD185" s="658">
        <f t="shared" si="31"/>
        <v>529074</v>
      </c>
    </row>
    <row r="186" spans="1:30" s="81" customFormat="1" ht="23.25" customHeight="1">
      <c r="A186" s="638">
        <v>173</v>
      </c>
      <c r="B186" s="639">
        <f>'KL VCKD chung'!B187</f>
        <v>173</v>
      </c>
      <c r="C186" s="640"/>
      <c r="D186" s="641" t="str">
        <f>'KL VCKD chung'!E187</f>
        <v>ហម រ៉េញ</v>
      </c>
      <c r="E186" s="642" t="str">
        <f>'KL VCKD chung'!F187</f>
        <v>HOM RENH</v>
      </c>
      <c r="F186" s="643">
        <v>31947</v>
      </c>
      <c r="G186" s="644" t="e">
        <f>#REF!</f>
        <v>#REF!</v>
      </c>
      <c r="H186" s="645" t="e">
        <f t="shared" si="32"/>
        <v>#REF!</v>
      </c>
      <c r="I186" s="662"/>
      <c r="J186" s="663"/>
      <c r="K186" s="663"/>
      <c r="L186" s="663"/>
      <c r="M186" s="663"/>
      <c r="N186" s="668"/>
      <c r="O186" s="664"/>
      <c r="P186" s="665"/>
      <c r="Q186" s="651">
        <f>'KL VCKD chung'!Q187</f>
        <v>15.859</v>
      </c>
      <c r="R186" s="650">
        <f t="shared" si="25"/>
        <v>506647</v>
      </c>
      <c r="S186" s="665"/>
      <c r="T186" s="665"/>
      <c r="U186" s="665"/>
      <c r="V186" s="650">
        <f t="shared" si="26"/>
        <v>506647</v>
      </c>
      <c r="W186" s="665"/>
      <c r="X186" s="652">
        <f t="shared" si="27"/>
        <v>0</v>
      </c>
      <c r="Y186" s="653">
        <f t="shared" si="28"/>
        <v>0</v>
      </c>
      <c r="Z186" s="654">
        <f t="shared" si="29"/>
        <v>506647</v>
      </c>
      <c r="AA186" s="669"/>
      <c r="AB186" s="656">
        <v>31947</v>
      </c>
      <c r="AC186" s="657">
        <f t="shared" si="30"/>
        <v>15.858985194227939</v>
      </c>
      <c r="AD186" s="658">
        <f t="shared" si="31"/>
        <v>506647</v>
      </c>
    </row>
    <row r="187" spans="1:30" s="81" customFormat="1" ht="23.25" customHeight="1">
      <c r="A187" s="638">
        <v>174</v>
      </c>
      <c r="B187" s="639">
        <f>'KL VCKD chung'!B188</f>
        <v>174</v>
      </c>
      <c r="C187" s="640"/>
      <c r="D187" s="641" t="str">
        <f>'KL VCKD chung'!E188</f>
        <v>សំ គន្ធា</v>
      </c>
      <c r="E187" s="642" t="str">
        <f>'KL VCKD chung'!F188</f>
        <v>SOM KUNTHEA</v>
      </c>
      <c r="F187" s="643">
        <v>31947</v>
      </c>
      <c r="G187" s="644" t="e">
        <f>#REF!</f>
        <v>#REF!</v>
      </c>
      <c r="H187" s="645" t="e">
        <f t="shared" si="32"/>
        <v>#REF!</v>
      </c>
      <c r="I187" s="662"/>
      <c r="J187" s="663"/>
      <c r="K187" s="663"/>
      <c r="L187" s="663"/>
      <c r="M187" s="663"/>
      <c r="N187" s="668"/>
      <c r="O187" s="664"/>
      <c r="P187" s="665"/>
      <c r="Q187" s="651">
        <f>'KL VCKD chung'!Q188</f>
        <v>17.538</v>
      </c>
      <c r="R187" s="650">
        <f t="shared" si="25"/>
        <v>560286</v>
      </c>
      <c r="S187" s="665"/>
      <c r="T187" s="665"/>
      <c r="U187" s="665"/>
      <c r="V187" s="650">
        <f t="shared" si="26"/>
        <v>560286</v>
      </c>
      <c r="W187" s="665"/>
      <c r="X187" s="652">
        <f t="shared" si="27"/>
        <v>0</v>
      </c>
      <c r="Y187" s="653">
        <f t="shared" si="28"/>
        <v>0</v>
      </c>
      <c r="Z187" s="654">
        <f t="shared" si="29"/>
        <v>560286</v>
      </c>
      <c r="AA187" s="669"/>
      <c r="AB187" s="656">
        <v>31947</v>
      </c>
      <c r="AC187" s="657">
        <f t="shared" si="30"/>
        <v>17.537984787303973</v>
      </c>
      <c r="AD187" s="658">
        <f t="shared" si="31"/>
        <v>560286</v>
      </c>
    </row>
    <row r="188" spans="1:30" s="81" customFormat="1" ht="23.25" customHeight="1">
      <c r="A188" s="638">
        <v>175</v>
      </c>
      <c r="B188" s="639">
        <f>'KL VCKD chung'!B189</f>
        <v>175</v>
      </c>
      <c r="C188" s="640"/>
      <c r="D188" s="641" t="str">
        <f>'KL VCKD chung'!E189</f>
        <v>សយ ធុច</v>
      </c>
      <c r="E188" s="642" t="str">
        <f>'KL VCKD chung'!F189</f>
        <v>SOY THUCH</v>
      </c>
      <c r="F188" s="643">
        <v>31947</v>
      </c>
      <c r="G188" s="644" t="e">
        <f>#REF!</f>
        <v>#REF!</v>
      </c>
      <c r="H188" s="645" t="e">
        <f t="shared" si="32"/>
        <v>#REF!</v>
      </c>
      <c r="I188" s="662"/>
      <c r="J188" s="663"/>
      <c r="K188" s="663"/>
      <c r="L188" s="663"/>
      <c r="M188" s="663"/>
      <c r="N188" s="668"/>
      <c r="O188" s="664"/>
      <c r="P188" s="665"/>
      <c r="Q188" s="651">
        <f>'KL VCKD chung'!Q189</f>
        <v>16.16</v>
      </c>
      <c r="R188" s="650">
        <f t="shared" si="25"/>
        <v>516264</v>
      </c>
      <c r="S188" s="665"/>
      <c r="T188" s="665"/>
      <c r="U188" s="665"/>
      <c r="V188" s="650">
        <f t="shared" si="26"/>
        <v>516264</v>
      </c>
      <c r="W188" s="665"/>
      <c r="X188" s="652">
        <f t="shared" si="27"/>
        <v>0</v>
      </c>
      <c r="Y188" s="653">
        <f t="shared" si="28"/>
        <v>0</v>
      </c>
      <c r="Z188" s="654">
        <f t="shared" si="29"/>
        <v>516264</v>
      </c>
      <c r="AA188" s="669"/>
      <c r="AB188" s="656">
        <v>31947</v>
      </c>
      <c r="AC188" s="657">
        <f t="shared" si="30"/>
        <v>16.160015024884967</v>
      </c>
      <c r="AD188" s="658">
        <f t="shared" si="31"/>
        <v>516264</v>
      </c>
    </row>
    <row r="189" spans="1:30" s="81" customFormat="1" ht="23.25" customHeight="1">
      <c r="A189" s="638">
        <v>176</v>
      </c>
      <c r="B189" s="639">
        <f>'KL VCKD chung'!B190</f>
        <v>176</v>
      </c>
      <c r="C189" s="640"/>
      <c r="D189" s="641" t="str">
        <f>'KL VCKD chung'!E190</f>
        <v>ហម រ៉ាង</v>
      </c>
      <c r="E189" s="642" t="str">
        <f>'KL VCKD chung'!F190</f>
        <v>HORM REANG</v>
      </c>
      <c r="F189" s="643">
        <v>31947</v>
      </c>
      <c r="G189" s="644" t="e">
        <f>#REF!</f>
        <v>#REF!</v>
      </c>
      <c r="H189" s="645" t="e">
        <f t="shared" si="32"/>
        <v>#REF!</v>
      </c>
      <c r="I189" s="662"/>
      <c r="J189" s="663"/>
      <c r="K189" s="663"/>
      <c r="L189" s="663"/>
      <c r="M189" s="663"/>
      <c r="N189" s="668"/>
      <c r="O189" s="664"/>
      <c r="P189" s="665"/>
      <c r="Q189" s="651">
        <f>'KL VCKD chung'!Q190</f>
        <v>17.262999999999998</v>
      </c>
      <c r="R189" s="650">
        <f t="shared" si="25"/>
        <v>551501</v>
      </c>
      <c r="S189" s="665"/>
      <c r="T189" s="665"/>
      <c r="U189" s="665"/>
      <c r="V189" s="650">
        <f t="shared" si="26"/>
        <v>551501</v>
      </c>
      <c r="W189" s="665"/>
      <c r="X189" s="652">
        <f t="shared" si="27"/>
        <v>0</v>
      </c>
      <c r="Y189" s="653">
        <f t="shared" si="28"/>
        <v>0</v>
      </c>
      <c r="Z189" s="654">
        <f t="shared" si="29"/>
        <v>551501</v>
      </c>
      <c r="AA189" s="669"/>
      <c r="AB189" s="656">
        <v>31947</v>
      </c>
      <c r="AC189" s="657">
        <f t="shared" si="30"/>
        <v>17.262998090587537</v>
      </c>
      <c r="AD189" s="658">
        <f t="shared" si="31"/>
        <v>551501</v>
      </c>
    </row>
    <row r="190" spans="1:30" s="81" customFormat="1" ht="23.25" customHeight="1">
      <c r="A190" s="638">
        <v>177</v>
      </c>
      <c r="B190" s="639">
        <f>'KL VCKD chung'!B191</f>
        <v>177</v>
      </c>
      <c r="C190" s="640"/>
      <c r="D190" s="641" t="str">
        <f>'KL VCKD chung'!E191</f>
        <v>វ៉ាត់ វ៉ៃ</v>
      </c>
      <c r="E190" s="642" t="str">
        <f>'KL VCKD chung'!F191</f>
        <v>VATH VAI</v>
      </c>
      <c r="F190" s="643">
        <v>31947</v>
      </c>
      <c r="G190" s="644" t="e">
        <f>#REF!</f>
        <v>#REF!</v>
      </c>
      <c r="H190" s="645" t="e">
        <f t="shared" si="32"/>
        <v>#REF!</v>
      </c>
      <c r="I190" s="662"/>
      <c r="J190" s="663"/>
      <c r="K190" s="663"/>
      <c r="L190" s="663"/>
      <c r="M190" s="663"/>
      <c r="N190" s="668"/>
      <c r="O190" s="664"/>
      <c r="P190" s="665"/>
      <c r="Q190" s="651">
        <f>'KL VCKD chung'!Q191</f>
        <v>17.125</v>
      </c>
      <c r="R190" s="650">
        <f t="shared" si="25"/>
        <v>547092</v>
      </c>
      <c r="S190" s="665"/>
      <c r="T190" s="665"/>
      <c r="U190" s="665"/>
      <c r="V190" s="650">
        <f t="shared" si="26"/>
        <v>547092</v>
      </c>
      <c r="W190" s="665"/>
      <c r="X190" s="652">
        <f t="shared" si="27"/>
        <v>0</v>
      </c>
      <c r="Y190" s="653">
        <f t="shared" si="28"/>
        <v>0</v>
      </c>
      <c r="Z190" s="654">
        <f t="shared" si="29"/>
        <v>547092</v>
      </c>
      <c r="AA190" s="669"/>
      <c r="AB190" s="656">
        <v>31947</v>
      </c>
      <c r="AC190" s="657">
        <f t="shared" si="30"/>
        <v>17.124988261808621</v>
      </c>
      <c r="AD190" s="658">
        <f t="shared" si="31"/>
        <v>547092</v>
      </c>
    </row>
    <row r="191" spans="1:30" s="81" customFormat="1" ht="23.25" customHeight="1">
      <c r="A191" s="638">
        <v>178</v>
      </c>
      <c r="B191" s="639">
        <f>'KL VCKD chung'!B192</f>
        <v>178</v>
      </c>
      <c r="C191" s="640"/>
      <c r="D191" s="641" t="str">
        <f>'KL VCKD chung'!E192</f>
        <v>ស៊ីម ផាន</v>
      </c>
      <c r="E191" s="642" t="str">
        <f>'KL VCKD chung'!F192</f>
        <v>SIM PHAN</v>
      </c>
      <c r="F191" s="643">
        <v>31947</v>
      </c>
      <c r="G191" s="644" t="e">
        <f>#REF!</f>
        <v>#REF!</v>
      </c>
      <c r="H191" s="645" t="e">
        <f t="shared" si="32"/>
        <v>#REF!</v>
      </c>
      <c r="I191" s="662"/>
      <c r="J191" s="663"/>
      <c r="K191" s="663"/>
      <c r="L191" s="663"/>
      <c r="M191" s="663"/>
      <c r="N191" s="668"/>
      <c r="O191" s="664"/>
      <c r="P191" s="665"/>
      <c r="Q191" s="651">
        <f>'KL VCKD chung'!Q192</f>
        <v>16.096999999999998</v>
      </c>
      <c r="R191" s="650">
        <f t="shared" si="25"/>
        <v>514251</v>
      </c>
      <c r="S191" s="665"/>
      <c r="T191" s="665"/>
      <c r="U191" s="665"/>
      <c r="V191" s="650">
        <f t="shared" si="26"/>
        <v>514251</v>
      </c>
      <c r="W191" s="665"/>
      <c r="X191" s="652">
        <f t="shared" si="27"/>
        <v>0</v>
      </c>
      <c r="Y191" s="653">
        <f t="shared" si="28"/>
        <v>0</v>
      </c>
      <c r="Z191" s="654">
        <f t="shared" si="29"/>
        <v>514251</v>
      </c>
      <c r="AA191" s="669"/>
      <c r="AB191" s="656">
        <v>31947</v>
      </c>
      <c r="AC191" s="657">
        <f t="shared" si="30"/>
        <v>16.097004413559958</v>
      </c>
      <c r="AD191" s="658">
        <f t="shared" si="31"/>
        <v>514251</v>
      </c>
    </row>
    <row r="192" spans="1:30" s="81" customFormat="1" ht="23.25" customHeight="1">
      <c r="A192" s="638">
        <v>179</v>
      </c>
      <c r="B192" s="639">
        <f>'KL VCKD chung'!B193</f>
        <v>179</v>
      </c>
      <c r="C192" s="640"/>
      <c r="D192" s="641" t="str">
        <f>'KL VCKD chung'!E193</f>
        <v>រឹម ​វិច្ចកា</v>
      </c>
      <c r="E192" s="642" t="str">
        <f>'KL VCKD chung'!F193</f>
        <v>ROEM VICHIKA</v>
      </c>
      <c r="F192" s="643">
        <v>31947</v>
      </c>
      <c r="G192" s="644" t="e">
        <f>#REF!</f>
        <v>#REF!</v>
      </c>
      <c r="H192" s="645" t="e">
        <f t="shared" si="32"/>
        <v>#REF!</v>
      </c>
      <c r="I192" s="662"/>
      <c r="J192" s="663"/>
      <c r="K192" s="663"/>
      <c r="L192" s="663"/>
      <c r="M192" s="663"/>
      <c r="N192" s="668"/>
      <c r="O192" s="664"/>
      <c r="P192" s="665"/>
      <c r="Q192" s="651">
        <f>'KL VCKD chung'!Q193</f>
        <v>16.748999999999999</v>
      </c>
      <c r="R192" s="650">
        <f t="shared" si="25"/>
        <v>535080</v>
      </c>
      <c r="S192" s="665"/>
      <c r="T192" s="665"/>
      <c r="U192" s="665"/>
      <c r="V192" s="650">
        <f t="shared" si="26"/>
        <v>535080</v>
      </c>
      <c r="W192" s="665"/>
      <c r="X192" s="652">
        <f t="shared" si="27"/>
        <v>0</v>
      </c>
      <c r="Y192" s="653">
        <f t="shared" si="28"/>
        <v>0</v>
      </c>
      <c r="Z192" s="654">
        <f t="shared" si="29"/>
        <v>535080</v>
      </c>
      <c r="AA192" s="669"/>
      <c r="AB192" s="656">
        <v>31947</v>
      </c>
      <c r="AC192" s="657">
        <f t="shared" si="30"/>
        <v>16.748990515541365</v>
      </c>
      <c r="AD192" s="658">
        <f t="shared" si="31"/>
        <v>535080</v>
      </c>
    </row>
    <row r="193" spans="1:30" s="81" customFormat="1" ht="23.25" customHeight="1">
      <c r="A193" s="638">
        <v>180</v>
      </c>
      <c r="B193" s="639">
        <f>'KL VCKD chung'!B194</f>
        <v>180</v>
      </c>
      <c r="C193" s="640"/>
      <c r="D193" s="641" t="str">
        <f>'KL VCKD chung'!E194</f>
        <v xml:space="preserve">រឹម បញ្ញា </v>
      </c>
      <c r="E193" s="642" t="str">
        <f>'KL VCKD chung'!F194</f>
        <v>ROEM PANHA</v>
      </c>
      <c r="F193" s="643">
        <v>31947</v>
      </c>
      <c r="G193" s="644" t="e">
        <f>#REF!</f>
        <v>#REF!</v>
      </c>
      <c r="H193" s="645" t="e">
        <f t="shared" si="32"/>
        <v>#REF!</v>
      </c>
      <c r="I193" s="662"/>
      <c r="J193" s="663"/>
      <c r="K193" s="663"/>
      <c r="L193" s="663"/>
      <c r="M193" s="663"/>
      <c r="N193" s="668"/>
      <c r="O193" s="664"/>
      <c r="P193" s="665"/>
      <c r="Q193" s="651">
        <f>'KL VCKD chung'!Q194</f>
        <v>16.309999999999999</v>
      </c>
      <c r="R193" s="650">
        <f t="shared" si="25"/>
        <v>521056</v>
      </c>
      <c r="S193" s="665"/>
      <c r="T193" s="665"/>
      <c r="U193" s="665"/>
      <c r="V193" s="650">
        <f t="shared" si="26"/>
        <v>521056</v>
      </c>
      <c r="W193" s="665"/>
      <c r="X193" s="652">
        <f t="shared" si="27"/>
        <v>0</v>
      </c>
      <c r="Y193" s="653">
        <f t="shared" si="28"/>
        <v>0</v>
      </c>
      <c r="Z193" s="654">
        <f t="shared" si="29"/>
        <v>521056</v>
      </c>
      <c r="AA193" s="669"/>
      <c r="AB193" s="656">
        <v>31947</v>
      </c>
      <c r="AC193" s="657">
        <f t="shared" si="30"/>
        <v>16.310013459792781</v>
      </c>
      <c r="AD193" s="658">
        <f t="shared" si="31"/>
        <v>521056</v>
      </c>
    </row>
    <row r="194" spans="1:30" s="81" customFormat="1" ht="23.25" customHeight="1">
      <c r="A194" s="638">
        <v>181</v>
      </c>
      <c r="B194" s="639">
        <f>'KL VCKD chung'!B195</f>
        <v>181</v>
      </c>
      <c r="C194" s="640"/>
      <c r="D194" s="641" t="str">
        <f>'KL VCKD chung'!E195</f>
        <v>ស៊ាន រឹម</v>
      </c>
      <c r="E194" s="642" t="str">
        <f>'KL VCKD chung'!F195</f>
        <v>SEAN ROEM</v>
      </c>
      <c r="F194" s="643">
        <v>31947</v>
      </c>
      <c r="G194" s="644" t="e">
        <f>#REF!</f>
        <v>#REF!</v>
      </c>
      <c r="H194" s="645" t="e">
        <f t="shared" si="32"/>
        <v>#REF!</v>
      </c>
      <c r="I194" s="662"/>
      <c r="J194" s="663"/>
      <c r="K194" s="663"/>
      <c r="L194" s="663"/>
      <c r="M194" s="663"/>
      <c r="N194" s="668"/>
      <c r="O194" s="664"/>
      <c r="P194" s="665"/>
      <c r="Q194" s="651">
        <f>'KL VCKD chung'!Q195</f>
        <v>15.933999999999999</v>
      </c>
      <c r="R194" s="650">
        <f t="shared" si="25"/>
        <v>509043</v>
      </c>
      <c r="S194" s="665"/>
      <c r="T194" s="665"/>
      <c r="U194" s="665"/>
      <c r="V194" s="650">
        <f t="shared" si="26"/>
        <v>509043</v>
      </c>
      <c r="W194" s="665"/>
      <c r="X194" s="652">
        <f t="shared" si="27"/>
        <v>0</v>
      </c>
      <c r="Y194" s="653">
        <f t="shared" si="28"/>
        <v>0</v>
      </c>
      <c r="Z194" s="654">
        <f t="shared" si="29"/>
        <v>509043</v>
      </c>
      <c r="AA194" s="669"/>
      <c r="AB194" s="656">
        <v>31947</v>
      </c>
      <c r="AC194" s="657">
        <f t="shared" si="30"/>
        <v>15.933984411681848</v>
      </c>
      <c r="AD194" s="658">
        <f t="shared" si="31"/>
        <v>509043</v>
      </c>
    </row>
    <row r="195" spans="1:30" s="81" customFormat="1" ht="23.25" customHeight="1">
      <c r="A195" s="638">
        <v>182</v>
      </c>
      <c r="B195" s="639">
        <f>'KL VCKD chung'!B196</f>
        <v>182</v>
      </c>
      <c r="C195" s="640"/>
      <c r="D195" s="641" t="str">
        <f>'KL VCKD chung'!E196</f>
        <v>ឃឿន សុអានី</v>
      </c>
      <c r="E195" s="642" t="str">
        <f>'KL VCKD chung'!F196</f>
        <v>KHOEUN SOANY</v>
      </c>
      <c r="F195" s="643">
        <v>31947</v>
      </c>
      <c r="G195" s="644" t="e">
        <f>#REF!</f>
        <v>#REF!</v>
      </c>
      <c r="H195" s="645" t="e">
        <f t="shared" si="32"/>
        <v>#REF!</v>
      </c>
      <c r="I195" s="662"/>
      <c r="J195" s="663"/>
      <c r="K195" s="663"/>
      <c r="L195" s="663"/>
      <c r="M195" s="663"/>
      <c r="N195" s="668"/>
      <c r="O195" s="664"/>
      <c r="P195" s="665"/>
      <c r="Q195" s="651">
        <f>'KL VCKD chung'!Q196</f>
        <v>16.222999999999999</v>
      </c>
      <c r="R195" s="650">
        <f t="shared" si="25"/>
        <v>518276</v>
      </c>
      <c r="S195" s="665"/>
      <c r="T195" s="665"/>
      <c r="U195" s="665"/>
      <c r="V195" s="650">
        <f t="shared" si="26"/>
        <v>518276</v>
      </c>
      <c r="W195" s="665"/>
      <c r="X195" s="652">
        <f t="shared" si="27"/>
        <v>0</v>
      </c>
      <c r="Y195" s="653">
        <f t="shared" si="28"/>
        <v>0</v>
      </c>
      <c r="Z195" s="654">
        <f t="shared" si="29"/>
        <v>518276</v>
      </c>
      <c r="AA195" s="669"/>
      <c r="AB195" s="656">
        <v>31947</v>
      </c>
      <c r="AC195" s="657">
        <f t="shared" si="30"/>
        <v>16.222994334366295</v>
      </c>
      <c r="AD195" s="658">
        <f t="shared" si="31"/>
        <v>518276</v>
      </c>
    </row>
    <row r="196" spans="1:30" s="81" customFormat="1" ht="23.25" customHeight="1">
      <c r="A196" s="638">
        <v>183</v>
      </c>
      <c r="B196" s="639">
        <f>'KL VCKD chung'!B197</f>
        <v>183</v>
      </c>
      <c r="C196" s="640"/>
      <c r="D196" s="641" t="str">
        <f>'KL VCKD chung'!E197</f>
        <v>ស៊ាន ជា</v>
      </c>
      <c r="E196" s="642" t="str">
        <f>'KL VCKD chung'!F197</f>
        <v>SEAN CHEA</v>
      </c>
      <c r="F196" s="643">
        <v>31947</v>
      </c>
      <c r="G196" s="644" t="e">
        <f>#REF!</f>
        <v>#REF!</v>
      </c>
      <c r="H196" s="645" t="e">
        <f t="shared" si="32"/>
        <v>#REF!</v>
      </c>
      <c r="I196" s="662"/>
      <c r="J196" s="663"/>
      <c r="K196" s="663"/>
      <c r="L196" s="663"/>
      <c r="M196" s="663"/>
      <c r="N196" s="668"/>
      <c r="O196" s="664"/>
      <c r="P196" s="665"/>
      <c r="Q196" s="651">
        <f>'KL VCKD chung'!Q197</f>
        <v>17.600999999999999</v>
      </c>
      <c r="R196" s="650">
        <f t="shared" si="25"/>
        <v>562299</v>
      </c>
      <c r="S196" s="665"/>
      <c r="T196" s="665"/>
      <c r="U196" s="665"/>
      <c r="V196" s="650">
        <f t="shared" si="26"/>
        <v>562299</v>
      </c>
      <c r="W196" s="665"/>
      <c r="X196" s="652">
        <f t="shared" si="27"/>
        <v>0</v>
      </c>
      <c r="Y196" s="653">
        <f t="shared" si="28"/>
        <v>0</v>
      </c>
      <c r="Z196" s="654">
        <f t="shared" si="29"/>
        <v>562299</v>
      </c>
      <c r="AA196" s="669"/>
      <c r="AB196" s="656">
        <v>31947</v>
      </c>
      <c r="AC196" s="657">
        <f t="shared" si="30"/>
        <v>17.600995398628978</v>
      </c>
      <c r="AD196" s="658">
        <f t="shared" si="31"/>
        <v>562299</v>
      </c>
    </row>
    <row r="197" spans="1:30" s="81" customFormat="1" ht="23.25" customHeight="1">
      <c r="A197" s="638">
        <v>184</v>
      </c>
      <c r="B197" s="639">
        <f>'KL VCKD chung'!B198</f>
        <v>184</v>
      </c>
      <c r="C197" s="640"/>
      <c r="D197" s="641" t="str">
        <f>'KL VCKD chung'!E198</f>
        <v>យ៉ុន យ៉ុត</v>
      </c>
      <c r="E197" s="642" t="str">
        <f>'KL VCKD chung'!F198</f>
        <v>YON YOT</v>
      </c>
      <c r="F197" s="643">
        <v>31947</v>
      </c>
      <c r="G197" s="644" t="e">
        <f>#REF!</f>
        <v>#REF!</v>
      </c>
      <c r="H197" s="645" t="e">
        <f t="shared" si="32"/>
        <v>#REF!</v>
      </c>
      <c r="I197" s="662"/>
      <c r="J197" s="663"/>
      <c r="K197" s="663"/>
      <c r="L197" s="663"/>
      <c r="M197" s="663"/>
      <c r="N197" s="668"/>
      <c r="O197" s="664"/>
      <c r="P197" s="665"/>
      <c r="Q197" s="651">
        <f>'KL VCKD chung'!Q198</f>
        <v>16.472999999999999</v>
      </c>
      <c r="R197" s="650">
        <f t="shared" si="25"/>
        <v>526263</v>
      </c>
      <c r="S197" s="665"/>
      <c r="T197" s="665"/>
      <c r="U197" s="665"/>
      <c r="V197" s="650">
        <f t="shared" si="26"/>
        <v>526263</v>
      </c>
      <c r="W197" s="665"/>
      <c r="X197" s="652">
        <f t="shared" si="27"/>
        <v>0</v>
      </c>
      <c r="Y197" s="653">
        <f t="shared" si="28"/>
        <v>0</v>
      </c>
      <c r="Z197" s="654">
        <f t="shared" si="29"/>
        <v>526263</v>
      </c>
      <c r="AA197" s="669"/>
      <c r="AB197" s="656">
        <v>31947</v>
      </c>
      <c r="AC197" s="657">
        <f t="shared" si="30"/>
        <v>16.473002159827214</v>
      </c>
      <c r="AD197" s="658">
        <f t="shared" si="31"/>
        <v>526263</v>
      </c>
    </row>
    <row r="198" spans="1:30" s="81" customFormat="1" ht="23.25" customHeight="1">
      <c r="A198" s="638">
        <v>185</v>
      </c>
      <c r="B198" s="639">
        <f>'KL VCKD chung'!B199</f>
        <v>185</v>
      </c>
      <c r="C198" s="640"/>
      <c r="D198" s="641" t="str">
        <f>'KL VCKD chung'!E199</f>
        <v>វឿន វីន</v>
      </c>
      <c r="E198" s="642" t="str">
        <f>'KL VCKD chung'!F199</f>
        <v>VOEUN VIN</v>
      </c>
      <c r="F198" s="643">
        <v>31947</v>
      </c>
      <c r="G198" s="644" t="e">
        <f>#REF!</f>
        <v>#REF!</v>
      </c>
      <c r="H198" s="645" t="e">
        <f t="shared" si="32"/>
        <v>#REF!</v>
      </c>
      <c r="I198" s="662"/>
      <c r="J198" s="663"/>
      <c r="K198" s="663"/>
      <c r="L198" s="663"/>
      <c r="M198" s="663"/>
      <c r="N198" s="668"/>
      <c r="O198" s="664"/>
      <c r="P198" s="665"/>
      <c r="Q198" s="651">
        <f>'KL VCKD chung'!Q199</f>
        <v>17.193999999999999</v>
      </c>
      <c r="R198" s="650">
        <f t="shared" si="25"/>
        <v>549297</v>
      </c>
      <c r="S198" s="665"/>
      <c r="T198" s="665"/>
      <c r="U198" s="665"/>
      <c r="V198" s="650">
        <f t="shared" si="26"/>
        <v>549297</v>
      </c>
      <c r="W198" s="665"/>
      <c r="X198" s="652">
        <f t="shared" si="27"/>
        <v>0</v>
      </c>
      <c r="Y198" s="653">
        <f t="shared" si="28"/>
        <v>0</v>
      </c>
      <c r="Z198" s="654">
        <f t="shared" si="29"/>
        <v>549297</v>
      </c>
      <c r="AA198" s="669"/>
      <c r="AB198" s="656">
        <v>31947</v>
      </c>
      <c r="AC198" s="657">
        <f t="shared" si="30"/>
        <v>17.194008827119916</v>
      </c>
      <c r="AD198" s="658">
        <f t="shared" si="31"/>
        <v>549297</v>
      </c>
    </row>
    <row r="199" spans="1:30" s="81" customFormat="1" ht="23.25" customHeight="1">
      <c r="A199" s="638">
        <v>186</v>
      </c>
      <c r="B199" s="639">
        <f>'KL VCKD chung'!B200</f>
        <v>186</v>
      </c>
      <c r="C199" s="640"/>
      <c r="D199" s="641" t="str">
        <f>'KL VCKD chung'!E200</f>
        <v>ហៃ ហ៊ុច</v>
      </c>
      <c r="E199" s="642" t="str">
        <f>'KL VCKD chung'!F200</f>
        <v>HAI HUCH</v>
      </c>
      <c r="F199" s="643">
        <v>31947</v>
      </c>
      <c r="G199" s="644" t="e">
        <f>#REF!</f>
        <v>#REF!</v>
      </c>
      <c r="H199" s="645" t="e">
        <f t="shared" si="32"/>
        <v>#REF!</v>
      </c>
      <c r="I199" s="662"/>
      <c r="J199" s="663"/>
      <c r="K199" s="663"/>
      <c r="L199" s="663"/>
      <c r="M199" s="663"/>
      <c r="N199" s="668"/>
      <c r="O199" s="664"/>
      <c r="P199" s="665"/>
      <c r="Q199" s="651">
        <f>'KL VCKD chung'!Q200</f>
        <v>15.891</v>
      </c>
      <c r="R199" s="650">
        <f t="shared" si="25"/>
        <v>507670</v>
      </c>
      <c r="S199" s="665"/>
      <c r="T199" s="665"/>
      <c r="U199" s="665"/>
      <c r="V199" s="650">
        <f t="shared" si="26"/>
        <v>507670</v>
      </c>
      <c r="W199" s="665"/>
      <c r="X199" s="652">
        <f t="shared" si="27"/>
        <v>0</v>
      </c>
      <c r="Y199" s="653">
        <f t="shared" si="28"/>
        <v>0</v>
      </c>
      <c r="Z199" s="654">
        <f t="shared" si="29"/>
        <v>507670</v>
      </c>
      <c r="AA199" s="669"/>
      <c r="AB199" s="656">
        <v>31947</v>
      </c>
      <c r="AC199" s="657">
        <f t="shared" si="30"/>
        <v>15.89100698031114</v>
      </c>
      <c r="AD199" s="658">
        <f t="shared" si="31"/>
        <v>507670</v>
      </c>
    </row>
    <row r="200" spans="1:30" s="81" customFormat="1" ht="23.25" customHeight="1">
      <c r="A200" s="638">
        <v>187</v>
      </c>
      <c r="B200" s="639">
        <f>'KL VCKD chung'!B201</f>
        <v>187</v>
      </c>
      <c r="C200" s="640"/>
      <c r="D200" s="641" t="str">
        <f>'KL VCKD chung'!E201</f>
        <v>អាង អេង</v>
      </c>
      <c r="E200" s="642" t="str">
        <f>'KL VCKD chung'!F201</f>
        <v>ANG ENG</v>
      </c>
      <c r="F200" s="643">
        <v>31947</v>
      </c>
      <c r="G200" s="644" t="e">
        <f>#REF!</f>
        <v>#REF!</v>
      </c>
      <c r="H200" s="645" t="e">
        <f>ROUND(F200*G200,-2)</f>
        <v>#REF!</v>
      </c>
      <c r="I200" s="662"/>
      <c r="J200" s="663"/>
      <c r="K200" s="663"/>
      <c r="L200" s="663"/>
      <c r="M200" s="663"/>
      <c r="N200" s="668"/>
      <c r="O200" s="664"/>
      <c r="P200" s="665"/>
      <c r="Q200" s="651">
        <f>'KL VCKD chung'!Q201</f>
        <v>15.113000000000001</v>
      </c>
      <c r="R200" s="650">
        <f t="shared" si="25"/>
        <v>482815</v>
      </c>
      <c r="S200" s="665"/>
      <c r="T200" s="665"/>
      <c r="U200" s="665"/>
      <c r="V200" s="650">
        <f t="shared" si="26"/>
        <v>482815</v>
      </c>
      <c r="W200" s="665"/>
      <c r="X200" s="652">
        <f t="shared" si="27"/>
        <v>0</v>
      </c>
      <c r="Y200" s="653">
        <f t="shared" si="28"/>
        <v>0</v>
      </c>
      <c r="Z200" s="654">
        <f t="shared" si="29"/>
        <v>482815</v>
      </c>
      <c r="AA200" s="669"/>
      <c r="AB200" s="656">
        <v>31947</v>
      </c>
      <c r="AC200" s="657">
        <f t="shared" si="30"/>
        <v>15.112999655679719</v>
      </c>
      <c r="AD200" s="658">
        <f t="shared" si="31"/>
        <v>482815</v>
      </c>
    </row>
    <row r="201" spans="1:30" s="81" customFormat="1" ht="23.25" customHeight="1">
      <c r="A201" s="638">
        <v>188</v>
      </c>
      <c r="B201" s="639">
        <f>'KL VCKD chung'!B202</f>
        <v>188</v>
      </c>
      <c r="C201" s="640"/>
      <c r="D201" s="641" t="str">
        <f>'KL VCKD chung'!E202</f>
        <v>វុច និច</v>
      </c>
      <c r="E201" s="642" t="str">
        <f>'KL VCKD chung'!F202</f>
        <v>VICH NICH</v>
      </c>
      <c r="F201" s="643">
        <v>31947</v>
      </c>
      <c r="G201" s="644"/>
      <c r="H201" s="645"/>
      <c r="I201" s="646"/>
      <c r="J201" s="645"/>
      <c r="K201" s="645"/>
      <c r="L201" s="645"/>
      <c r="M201" s="645"/>
      <c r="N201" s="666"/>
      <c r="O201" s="649"/>
      <c r="P201" s="650"/>
      <c r="Q201" s="651">
        <f>'KL VCKD chung'!Q202</f>
        <v>15.552000000000001</v>
      </c>
      <c r="R201" s="650">
        <f t="shared" si="25"/>
        <v>496840</v>
      </c>
      <c r="S201" s="650"/>
      <c r="T201" s="650"/>
      <c r="U201" s="650"/>
      <c r="V201" s="650">
        <f t="shared" si="26"/>
        <v>496840</v>
      </c>
      <c r="W201" s="650"/>
      <c r="X201" s="652">
        <f t="shared" si="27"/>
        <v>0</v>
      </c>
      <c r="Y201" s="653">
        <f t="shared" si="28"/>
        <v>0</v>
      </c>
      <c r="Z201" s="654">
        <f t="shared" si="29"/>
        <v>496840</v>
      </c>
      <c r="AA201" s="669"/>
      <c r="AB201" s="656">
        <v>31947</v>
      </c>
      <c r="AC201" s="657">
        <f t="shared" si="30"/>
        <v>15.552008013271982</v>
      </c>
      <c r="AD201" s="658">
        <f t="shared" si="31"/>
        <v>496840</v>
      </c>
    </row>
    <row r="202" spans="1:30" s="81" customFormat="1" ht="23.25" customHeight="1">
      <c r="A202" s="638">
        <v>189</v>
      </c>
      <c r="B202" s="639">
        <f>'KL VCKD chung'!B203</f>
        <v>189</v>
      </c>
      <c r="C202" s="640"/>
      <c r="D202" s="641" t="str">
        <f>'KL VCKD chung'!E203</f>
        <v>ខួច ហ៊ុច</v>
      </c>
      <c r="E202" s="642" t="str">
        <f>'KL VCKD chung'!F203</f>
        <v>KHOUM HUCH</v>
      </c>
      <c r="F202" s="643">
        <v>31947</v>
      </c>
      <c r="G202" s="644"/>
      <c r="H202" s="645"/>
      <c r="I202" s="646"/>
      <c r="J202" s="645"/>
      <c r="K202" s="645"/>
      <c r="L202" s="645"/>
      <c r="M202" s="645"/>
      <c r="N202" s="666"/>
      <c r="O202" s="649"/>
      <c r="P202" s="650"/>
      <c r="Q202" s="651">
        <f>'KL VCKD chung'!Q203</f>
        <v>16.904999999999998</v>
      </c>
      <c r="R202" s="650">
        <f t="shared" si="25"/>
        <v>540064</v>
      </c>
      <c r="S202" s="650"/>
      <c r="T202" s="650"/>
      <c r="U202" s="650"/>
      <c r="V202" s="650">
        <f t="shared" si="26"/>
        <v>540064</v>
      </c>
      <c r="W202" s="650"/>
      <c r="X202" s="652">
        <f t="shared" si="27"/>
        <v>0</v>
      </c>
      <c r="Y202" s="653">
        <f t="shared" si="28"/>
        <v>0</v>
      </c>
      <c r="Z202" s="654">
        <f t="shared" si="29"/>
        <v>540064</v>
      </c>
      <c r="AA202" s="669"/>
      <c r="AB202" s="656">
        <v>31947</v>
      </c>
      <c r="AC202" s="657">
        <f t="shared" si="30"/>
        <v>16.90499890443547</v>
      </c>
      <c r="AD202" s="658">
        <f t="shared" si="31"/>
        <v>540064</v>
      </c>
    </row>
    <row r="203" spans="1:30" s="81" customFormat="1" ht="23.25" customHeight="1">
      <c r="A203" s="638">
        <v>190</v>
      </c>
      <c r="B203" s="639">
        <f>'KL VCKD chung'!B204</f>
        <v>190</v>
      </c>
      <c r="C203" s="640"/>
      <c r="D203" s="641" t="str">
        <f>'KL VCKD chung'!E204</f>
        <v>ជន បេន</v>
      </c>
      <c r="E203" s="642" t="str">
        <f>'KL VCKD chung'!F204</f>
        <v>CHORN BEN</v>
      </c>
      <c r="F203" s="643">
        <v>31947</v>
      </c>
      <c r="G203" s="644"/>
      <c r="H203" s="645"/>
      <c r="I203" s="646"/>
      <c r="J203" s="645"/>
      <c r="K203" s="645"/>
      <c r="L203" s="645"/>
      <c r="M203" s="645"/>
      <c r="N203" s="666"/>
      <c r="O203" s="649"/>
      <c r="P203" s="650"/>
      <c r="Q203" s="651">
        <f>'KL VCKD chung'!Q204</f>
        <v>17.606999999999999</v>
      </c>
      <c r="R203" s="650">
        <f t="shared" si="25"/>
        <v>562491</v>
      </c>
      <c r="S203" s="650"/>
      <c r="T203" s="650"/>
      <c r="U203" s="650"/>
      <c r="V203" s="650">
        <f t="shared" si="26"/>
        <v>562491</v>
      </c>
      <c r="W203" s="650"/>
      <c r="X203" s="652">
        <f t="shared" si="27"/>
        <v>0</v>
      </c>
      <c r="Y203" s="653">
        <f t="shared" si="28"/>
        <v>0</v>
      </c>
      <c r="Z203" s="654">
        <f t="shared" si="29"/>
        <v>562491</v>
      </c>
      <c r="AA203" s="669"/>
      <c r="AB203" s="656">
        <v>31947</v>
      </c>
      <c r="AC203" s="657">
        <f t="shared" si="30"/>
        <v>17.607005352615268</v>
      </c>
      <c r="AD203" s="658">
        <f t="shared" si="31"/>
        <v>562491</v>
      </c>
    </row>
    <row r="204" spans="1:30" s="81" customFormat="1" ht="23.25" customHeight="1">
      <c r="A204" s="638">
        <v>191</v>
      </c>
      <c r="B204" s="639">
        <f>'KL VCKD chung'!B205</f>
        <v>191</v>
      </c>
      <c r="C204" s="640"/>
      <c r="D204" s="641" t="str">
        <f>'KL VCKD chung'!E205</f>
        <v>កុយ ឡុច</v>
      </c>
      <c r="E204" s="642" t="str">
        <f>'KL VCKD chung'!F205</f>
        <v>KOY LOCH</v>
      </c>
      <c r="F204" s="643">
        <v>31947</v>
      </c>
      <c r="G204" s="644"/>
      <c r="H204" s="645"/>
      <c r="I204" s="646"/>
      <c r="J204" s="645"/>
      <c r="K204" s="645"/>
      <c r="L204" s="645"/>
      <c r="M204" s="645"/>
      <c r="N204" s="666"/>
      <c r="O204" s="649"/>
      <c r="P204" s="650"/>
      <c r="Q204" s="651">
        <f>'KL VCKD chung'!Q205</f>
        <v>19.831999999999997</v>
      </c>
      <c r="R204" s="650">
        <f t="shared" si="25"/>
        <v>633573</v>
      </c>
      <c r="S204" s="650"/>
      <c r="T204" s="650"/>
      <c r="U204" s="650"/>
      <c r="V204" s="650">
        <f t="shared" si="26"/>
        <v>633573</v>
      </c>
      <c r="W204" s="650"/>
      <c r="X204" s="652">
        <f t="shared" si="27"/>
        <v>0</v>
      </c>
      <c r="Y204" s="653">
        <f t="shared" si="28"/>
        <v>0</v>
      </c>
      <c r="Z204" s="654">
        <f t="shared" si="29"/>
        <v>633573</v>
      </c>
      <c r="AA204" s="669"/>
      <c r="AB204" s="656">
        <v>31947</v>
      </c>
      <c r="AC204" s="657">
        <f t="shared" si="30"/>
        <v>19.832003004976993</v>
      </c>
      <c r="AD204" s="658">
        <f t="shared" si="31"/>
        <v>633573</v>
      </c>
    </row>
    <row r="205" spans="1:30" s="81" customFormat="1" ht="23.25" customHeight="1">
      <c r="A205" s="638">
        <v>192</v>
      </c>
      <c r="B205" s="639">
        <f>'KL VCKD chung'!B206</f>
        <v>192</v>
      </c>
      <c r="C205" s="640"/>
      <c r="D205" s="641" t="str">
        <f>'KL VCKD chung'!E206</f>
        <v>នឹម ស្រីមុំ</v>
      </c>
      <c r="E205" s="642" t="str">
        <f>'KL VCKD chung'!F206</f>
        <v>NIM SREYMOM</v>
      </c>
      <c r="F205" s="643">
        <v>31947</v>
      </c>
      <c r="G205" s="644"/>
      <c r="H205" s="645"/>
      <c r="I205" s="646"/>
      <c r="J205" s="645"/>
      <c r="K205" s="645"/>
      <c r="L205" s="645"/>
      <c r="M205" s="645"/>
      <c r="N205" s="666"/>
      <c r="O205" s="649"/>
      <c r="P205" s="650"/>
      <c r="Q205" s="651">
        <f>'KL VCKD chung'!Q206</f>
        <v>20.747</v>
      </c>
      <c r="R205" s="650">
        <f t="shared" si="25"/>
        <v>662804</v>
      </c>
      <c r="S205" s="650"/>
      <c r="T205" s="650"/>
      <c r="U205" s="650"/>
      <c r="V205" s="650">
        <f t="shared" si="26"/>
        <v>662804</v>
      </c>
      <c r="W205" s="650"/>
      <c r="X205" s="652">
        <f t="shared" si="27"/>
        <v>0</v>
      </c>
      <c r="Y205" s="653">
        <f t="shared" si="28"/>
        <v>0</v>
      </c>
      <c r="Z205" s="654">
        <f t="shared" si="29"/>
        <v>662804</v>
      </c>
      <c r="AA205" s="669"/>
      <c r="AB205" s="656">
        <v>31947</v>
      </c>
      <c r="AC205" s="657">
        <f t="shared" si="30"/>
        <v>20.746987197545934</v>
      </c>
      <c r="AD205" s="658">
        <f t="shared" si="31"/>
        <v>662804</v>
      </c>
    </row>
    <row r="206" spans="1:30" s="81" customFormat="1" ht="23.25" customHeight="1">
      <c r="A206" s="638">
        <v>193</v>
      </c>
      <c r="B206" s="639">
        <f>'KL VCKD chung'!B207</f>
        <v>193</v>
      </c>
      <c r="C206" s="640"/>
      <c r="D206" s="641" t="str">
        <f>'KL VCKD chung'!E207</f>
        <v>ឌៀម សំណាង</v>
      </c>
      <c r="E206" s="642" t="str">
        <f>'KL VCKD chung'!F207</f>
        <v>DEAM SAMNANG</v>
      </c>
      <c r="F206" s="643">
        <v>31947</v>
      </c>
      <c r="G206" s="644"/>
      <c r="H206" s="645"/>
      <c r="I206" s="646"/>
      <c r="J206" s="645"/>
      <c r="K206" s="645"/>
      <c r="L206" s="645"/>
      <c r="M206" s="645"/>
      <c r="N206" s="666"/>
      <c r="O206" s="649"/>
      <c r="P206" s="650"/>
      <c r="Q206" s="651">
        <f>'KL VCKD chung'!Q207</f>
        <v>15.026</v>
      </c>
      <c r="R206" s="650">
        <f t="shared" si="25"/>
        <v>480036</v>
      </c>
      <c r="S206" s="650"/>
      <c r="T206" s="650"/>
      <c r="U206" s="650"/>
      <c r="V206" s="650">
        <f t="shared" si="26"/>
        <v>480036</v>
      </c>
      <c r="W206" s="650"/>
      <c r="X206" s="652">
        <f t="shared" si="27"/>
        <v>0</v>
      </c>
      <c r="Y206" s="653">
        <f t="shared" si="28"/>
        <v>0</v>
      </c>
      <c r="Z206" s="654">
        <f t="shared" si="29"/>
        <v>480036</v>
      </c>
      <c r="AA206" s="669"/>
      <c r="AB206" s="656">
        <v>31947</v>
      </c>
      <c r="AC206" s="657">
        <f t="shared" si="30"/>
        <v>15.026011832096911</v>
      </c>
      <c r="AD206" s="658">
        <f t="shared" si="31"/>
        <v>480036</v>
      </c>
    </row>
    <row r="207" spans="1:30" s="81" customFormat="1" ht="23.25" customHeight="1">
      <c r="A207" s="638">
        <v>194</v>
      </c>
      <c r="B207" s="639">
        <f>'KL VCKD chung'!B208</f>
        <v>194</v>
      </c>
      <c r="C207" s="640"/>
      <c r="D207" s="641" t="str">
        <f>'KL VCKD chung'!E208</f>
        <v>គីម កឹប</v>
      </c>
      <c r="E207" s="642" t="str">
        <f>'KL VCKD chung'!F208</f>
        <v>KIM KOEB</v>
      </c>
      <c r="F207" s="643">
        <v>31947</v>
      </c>
      <c r="G207" s="644"/>
      <c r="H207" s="645"/>
      <c r="I207" s="646"/>
      <c r="J207" s="645"/>
      <c r="K207" s="645"/>
      <c r="L207" s="645"/>
      <c r="M207" s="645"/>
      <c r="N207" s="666"/>
      <c r="O207" s="649"/>
      <c r="P207" s="650"/>
      <c r="Q207" s="651">
        <f>'KL VCKD chung'!Q208</f>
        <v>17.870999999999999</v>
      </c>
      <c r="R207" s="650">
        <f t="shared" ref="R207:R270" si="34">ROUND(F207*Q207,0)</f>
        <v>570925</v>
      </c>
      <c r="S207" s="650"/>
      <c r="T207" s="650"/>
      <c r="U207" s="650"/>
      <c r="V207" s="650">
        <f t="shared" ref="V207:V270" si="35">R207</f>
        <v>570925</v>
      </c>
      <c r="W207" s="650"/>
      <c r="X207" s="652">
        <f t="shared" ref="X207:X270" si="36">ROUND(IF(V207&lt;=1500000,0,IF(AND((V207)&gt;1500000,(V207)&lt;=2000000),(V207)*5%-75000,IF(AND((V207)&gt;2000000,(V207)&lt;=8500000),(V207)*10%-175000))),0)</f>
        <v>0</v>
      </c>
      <c r="Y207" s="653">
        <f t="shared" ref="Y207:Y270" si="37">X207</f>
        <v>0</v>
      </c>
      <c r="Z207" s="654">
        <f t="shared" ref="Z207:Z270" si="38">V207-X207</f>
        <v>570925</v>
      </c>
      <c r="AA207" s="669"/>
      <c r="AB207" s="656">
        <v>31947</v>
      </c>
      <c r="AC207" s="657">
        <f t="shared" ref="AC207:AC270" si="39">Z207/AB207</f>
        <v>17.87100510220052</v>
      </c>
      <c r="AD207" s="658">
        <f t="shared" ref="AD207:AD270" si="40">AC207*AB207</f>
        <v>570925</v>
      </c>
    </row>
    <row r="208" spans="1:30" s="81" customFormat="1" ht="23.25" customHeight="1">
      <c r="A208" s="638">
        <v>195</v>
      </c>
      <c r="B208" s="639">
        <f>'KL VCKD chung'!B209</f>
        <v>195</v>
      </c>
      <c r="C208" s="640"/>
      <c r="D208" s="641" t="str">
        <f>'KL VCKD chung'!E209</f>
        <v>ពីន ប៉ុច</v>
      </c>
      <c r="E208" s="642" t="str">
        <f>'KL VCKD chung'!F209</f>
        <v>PIN POCH</v>
      </c>
      <c r="F208" s="643">
        <v>31947</v>
      </c>
      <c r="G208" s="644"/>
      <c r="H208" s="645"/>
      <c r="I208" s="646"/>
      <c r="J208" s="645"/>
      <c r="K208" s="645"/>
      <c r="L208" s="645"/>
      <c r="M208" s="645"/>
      <c r="N208" s="666"/>
      <c r="O208" s="649"/>
      <c r="P208" s="650"/>
      <c r="Q208" s="651">
        <f>'KL VCKD chung'!Q209</f>
        <v>17.663999999999998</v>
      </c>
      <c r="R208" s="650">
        <f t="shared" si="34"/>
        <v>564312</v>
      </c>
      <c r="S208" s="650"/>
      <c r="T208" s="650"/>
      <c r="U208" s="650"/>
      <c r="V208" s="650">
        <f t="shared" si="35"/>
        <v>564312</v>
      </c>
      <c r="W208" s="650"/>
      <c r="X208" s="652">
        <f t="shared" si="36"/>
        <v>0</v>
      </c>
      <c r="Y208" s="653">
        <f t="shared" si="37"/>
        <v>0</v>
      </c>
      <c r="Z208" s="654">
        <f t="shared" si="38"/>
        <v>564312</v>
      </c>
      <c r="AA208" s="669"/>
      <c r="AB208" s="656">
        <v>31947</v>
      </c>
      <c r="AC208" s="657">
        <f t="shared" si="39"/>
        <v>17.664006009953987</v>
      </c>
      <c r="AD208" s="658">
        <f t="shared" si="40"/>
        <v>564312</v>
      </c>
    </row>
    <row r="209" spans="1:30" s="81" customFormat="1" ht="23.25" customHeight="1">
      <c r="A209" s="638">
        <v>196</v>
      </c>
      <c r="B209" s="639">
        <f>'KL VCKD chung'!B210</f>
        <v>196</v>
      </c>
      <c r="C209" s="640"/>
      <c r="D209" s="641" t="str">
        <f>'KL VCKD chung'!E210</f>
        <v>អើ សារាង</v>
      </c>
      <c r="E209" s="642" t="str">
        <f>'KL VCKD chung'!F210</f>
        <v>AEU SARANG</v>
      </c>
      <c r="F209" s="643">
        <v>31947</v>
      </c>
      <c r="G209" s="644"/>
      <c r="H209" s="645"/>
      <c r="I209" s="646"/>
      <c r="J209" s="645"/>
      <c r="K209" s="645"/>
      <c r="L209" s="645"/>
      <c r="M209" s="645"/>
      <c r="N209" s="666"/>
      <c r="O209" s="649"/>
      <c r="P209" s="650"/>
      <c r="Q209" s="651">
        <f>'KL VCKD chung'!Q210</f>
        <v>16.404</v>
      </c>
      <c r="R209" s="650">
        <f t="shared" si="34"/>
        <v>524059</v>
      </c>
      <c r="S209" s="650"/>
      <c r="T209" s="650"/>
      <c r="U209" s="650"/>
      <c r="V209" s="650">
        <f t="shared" si="35"/>
        <v>524059</v>
      </c>
      <c r="W209" s="650"/>
      <c r="X209" s="652">
        <f t="shared" si="36"/>
        <v>0</v>
      </c>
      <c r="Y209" s="653">
        <f t="shared" si="37"/>
        <v>0</v>
      </c>
      <c r="Z209" s="654">
        <f t="shared" si="38"/>
        <v>524059</v>
      </c>
      <c r="AA209" s="669"/>
      <c r="AB209" s="656">
        <v>31947</v>
      </c>
      <c r="AC209" s="657">
        <f t="shared" si="39"/>
        <v>16.404012896359596</v>
      </c>
      <c r="AD209" s="658">
        <f t="shared" si="40"/>
        <v>524059</v>
      </c>
    </row>
    <row r="210" spans="1:30" s="81" customFormat="1" ht="23.25" customHeight="1">
      <c r="A210" s="638">
        <v>197</v>
      </c>
      <c r="B210" s="639">
        <f>'KL VCKD chung'!B211</f>
        <v>197</v>
      </c>
      <c r="C210" s="640"/>
      <c r="D210" s="641" t="str">
        <f>'KL VCKD chung'!E211</f>
        <v>ទូត សាគាក</v>
      </c>
      <c r="E210" s="642" t="str">
        <f>'KL VCKD chung'!F211</f>
        <v>TUOT SAKEAK</v>
      </c>
      <c r="F210" s="643">
        <v>31947</v>
      </c>
      <c r="G210" s="644"/>
      <c r="H210" s="645"/>
      <c r="I210" s="646"/>
      <c r="J210" s="645"/>
      <c r="K210" s="645"/>
      <c r="L210" s="645"/>
      <c r="M210" s="645"/>
      <c r="N210" s="666"/>
      <c r="O210" s="649"/>
      <c r="P210" s="650"/>
      <c r="Q210" s="651">
        <f>'KL VCKD chung'!Q211</f>
        <v>15.621</v>
      </c>
      <c r="R210" s="650">
        <f t="shared" si="34"/>
        <v>499044</v>
      </c>
      <c r="S210" s="650"/>
      <c r="T210" s="650"/>
      <c r="U210" s="650"/>
      <c r="V210" s="650">
        <f t="shared" si="35"/>
        <v>499044</v>
      </c>
      <c r="W210" s="650"/>
      <c r="X210" s="652">
        <f t="shared" si="36"/>
        <v>0</v>
      </c>
      <c r="Y210" s="653">
        <f t="shared" si="37"/>
        <v>0</v>
      </c>
      <c r="Z210" s="654">
        <f t="shared" si="38"/>
        <v>499044</v>
      </c>
      <c r="AA210" s="669"/>
      <c r="AB210" s="656">
        <v>31947</v>
      </c>
      <c r="AC210" s="657">
        <f t="shared" si="39"/>
        <v>15.620997276739599</v>
      </c>
      <c r="AD210" s="658">
        <f t="shared" si="40"/>
        <v>499044</v>
      </c>
    </row>
    <row r="211" spans="1:30" s="81" customFormat="1" ht="23.25" customHeight="1">
      <c r="A211" s="638">
        <v>198</v>
      </c>
      <c r="B211" s="639">
        <f>'KL VCKD chung'!B212</f>
        <v>198</v>
      </c>
      <c r="C211" s="640"/>
      <c r="D211" s="641" t="str">
        <f>'KL VCKD chung'!E212</f>
        <v>មឿត ជូ</v>
      </c>
      <c r="E211" s="642" t="str">
        <f>'KL VCKD chung'!F212</f>
        <v>MOEURT CHUO</v>
      </c>
      <c r="F211" s="643">
        <v>31947</v>
      </c>
      <c r="G211" s="644"/>
      <c r="H211" s="645"/>
      <c r="I211" s="646"/>
      <c r="J211" s="645"/>
      <c r="K211" s="645"/>
      <c r="L211" s="645"/>
      <c r="M211" s="645"/>
      <c r="N211" s="666"/>
      <c r="O211" s="649"/>
      <c r="P211" s="650"/>
      <c r="Q211" s="651">
        <f>'KL VCKD chung'!Q212</f>
        <v>16.956</v>
      </c>
      <c r="R211" s="650">
        <f t="shared" si="34"/>
        <v>541693</v>
      </c>
      <c r="S211" s="650"/>
      <c r="T211" s="650"/>
      <c r="U211" s="650"/>
      <c r="V211" s="650">
        <f t="shared" si="35"/>
        <v>541693</v>
      </c>
      <c r="W211" s="650"/>
      <c r="X211" s="652">
        <f t="shared" si="36"/>
        <v>0</v>
      </c>
      <c r="Y211" s="653">
        <f t="shared" si="37"/>
        <v>0</v>
      </c>
      <c r="Z211" s="654">
        <f t="shared" si="38"/>
        <v>541693</v>
      </c>
      <c r="AA211" s="669"/>
      <c r="AB211" s="656">
        <v>31947</v>
      </c>
      <c r="AC211" s="657">
        <f t="shared" si="39"/>
        <v>16.955989607787899</v>
      </c>
      <c r="AD211" s="658">
        <f t="shared" si="40"/>
        <v>541693</v>
      </c>
    </row>
    <row r="212" spans="1:30" s="81" customFormat="1" ht="23.25" customHeight="1">
      <c r="A212" s="638">
        <v>199</v>
      </c>
      <c r="B212" s="639">
        <f>'KL VCKD chung'!B213</f>
        <v>199</v>
      </c>
      <c r="C212" s="640"/>
      <c r="D212" s="641" t="str">
        <f>'KL VCKD chung'!E213</f>
        <v>រ៉ាន់ ស៊ុនលី</v>
      </c>
      <c r="E212" s="642" t="str">
        <f>'KL VCKD chung'!F213</f>
        <v>RANN SUNLY</v>
      </c>
      <c r="F212" s="643">
        <v>31947</v>
      </c>
      <c r="G212" s="644"/>
      <c r="H212" s="645"/>
      <c r="I212" s="646"/>
      <c r="J212" s="645"/>
      <c r="K212" s="645"/>
      <c r="L212" s="645"/>
      <c r="M212" s="645"/>
      <c r="N212" s="666"/>
      <c r="O212" s="649"/>
      <c r="P212" s="650"/>
      <c r="Q212" s="651">
        <f>'KL VCKD chung'!Q213</f>
        <v>14.142000000000001</v>
      </c>
      <c r="R212" s="650">
        <f t="shared" si="34"/>
        <v>451794</v>
      </c>
      <c r="S212" s="650"/>
      <c r="T212" s="650"/>
      <c r="U212" s="650"/>
      <c r="V212" s="650">
        <f t="shared" si="35"/>
        <v>451794</v>
      </c>
      <c r="W212" s="650"/>
      <c r="X212" s="652">
        <f t="shared" si="36"/>
        <v>0</v>
      </c>
      <c r="Y212" s="653">
        <f t="shared" si="37"/>
        <v>0</v>
      </c>
      <c r="Z212" s="654">
        <f t="shared" si="38"/>
        <v>451794</v>
      </c>
      <c r="AA212" s="669"/>
      <c r="AB212" s="656">
        <v>31947</v>
      </c>
      <c r="AC212" s="657">
        <f t="shared" si="39"/>
        <v>14.141985162926096</v>
      </c>
      <c r="AD212" s="658">
        <f t="shared" si="40"/>
        <v>451794</v>
      </c>
    </row>
    <row r="213" spans="1:30" s="81" customFormat="1" ht="23.25" customHeight="1">
      <c r="A213" s="638">
        <v>200</v>
      </c>
      <c r="B213" s="639">
        <f>'KL VCKD chung'!B214</f>
        <v>200</v>
      </c>
      <c r="C213" s="640"/>
      <c r="D213" s="641" t="str">
        <f>'KL VCKD chung'!E214</f>
        <v>អែល បូរី</v>
      </c>
      <c r="E213" s="642" t="str">
        <f>'KL VCKD chung'!F214</f>
        <v>EL BORY</v>
      </c>
      <c r="F213" s="643">
        <v>31947</v>
      </c>
      <c r="G213" s="644"/>
      <c r="H213" s="645"/>
      <c r="I213" s="646"/>
      <c r="J213" s="645"/>
      <c r="K213" s="645"/>
      <c r="L213" s="645"/>
      <c r="M213" s="645"/>
      <c r="N213" s="666"/>
      <c r="O213" s="649"/>
      <c r="P213" s="650"/>
      <c r="Q213" s="651">
        <f>'KL VCKD chung'!Q214</f>
        <v>15.834000000000001</v>
      </c>
      <c r="R213" s="650">
        <f t="shared" si="34"/>
        <v>505849</v>
      </c>
      <c r="S213" s="650"/>
      <c r="T213" s="650"/>
      <c r="U213" s="650"/>
      <c r="V213" s="650">
        <f t="shared" si="35"/>
        <v>505849</v>
      </c>
      <c r="W213" s="650"/>
      <c r="X213" s="652">
        <f t="shared" si="36"/>
        <v>0</v>
      </c>
      <c r="Y213" s="653">
        <f t="shared" si="37"/>
        <v>0</v>
      </c>
      <c r="Z213" s="654">
        <f t="shared" si="38"/>
        <v>505849</v>
      </c>
      <c r="AA213" s="669"/>
      <c r="AB213" s="656">
        <v>31947</v>
      </c>
      <c r="AC213" s="657">
        <f t="shared" si="39"/>
        <v>15.834006322972423</v>
      </c>
      <c r="AD213" s="658">
        <f t="shared" si="40"/>
        <v>505849</v>
      </c>
    </row>
    <row r="214" spans="1:30" s="81" customFormat="1" ht="23.25" customHeight="1">
      <c r="A214" s="638">
        <v>201</v>
      </c>
      <c r="B214" s="639">
        <f>'KL VCKD chung'!B215</f>
        <v>201</v>
      </c>
      <c r="C214" s="640"/>
      <c r="D214" s="641" t="str">
        <f>'KL VCKD chung'!E215</f>
        <v>សៀន ចំរើន</v>
      </c>
      <c r="E214" s="642" t="str">
        <f>'KL VCKD chung'!F215</f>
        <v>SOEUN CHAMRAEUN</v>
      </c>
      <c r="F214" s="643">
        <v>31947</v>
      </c>
      <c r="G214" s="644"/>
      <c r="H214" s="645"/>
      <c r="I214" s="646"/>
      <c r="J214" s="645"/>
      <c r="K214" s="645"/>
      <c r="L214" s="645"/>
      <c r="M214" s="645"/>
      <c r="N214" s="666"/>
      <c r="O214" s="649"/>
      <c r="P214" s="650"/>
      <c r="Q214" s="651">
        <f>'KL VCKD chung'!Q215</f>
        <v>15.057</v>
      </c>
      <c r="R214" s="650">
        <f t="shared" si="34"/>
        <v>481026</v>
      </c>
      <c r="S214" s="650"/>
      <c r="T214" s="650"/>
      <c r="U214" s="650"/>
      <c r="V214" s="650">
        <f t="shared" si="35"/>
        <v>481026</v>
      </c>
      <c r="W214" s="650"/>
      <c r="X214" s="652">
        <f t="shared" si="36"/>
        <v>0</v>
      </c>
      <c r="Y214" s="653">
        <f t="shared" si="37"/>
        <v>0</v>
      </c>
      <c r="Z214" s="654">
        <f t="shared" si="38"/>
        <v>481026</v>
      </c>
      <c r="AA214" s="669"/>
      <c r="AB214" s="656">
        <v>31947</v>
      </c>
      <c r="AC214" s="657">
        <f t="shared" si="39"/>
        <v>15.057000657338717</v>
      </c>
      <c r="AD214" s="658">
        <f t="shared" si="40"/>
        <v>481026</v>
      </c>
    </row>
    <row r="215" spans="1:30" s="81" customFormat="1" ht="23.25" customHeight="1">
      <c r="A215" s="638">
        <v>202</v>
      </c>
      <c r="B215" s="639">
        <f>'KL VCKD chung'!B216</f>
        <v>202</v>
      </c>
      <c r="C215" s="640"/>
      <c r="D215" s="641" t="str">
        <f>'KL VCKD chung'!E216</f>
        <v>រ៉េត ស្នាត</v>
      </c>
      <c r="E215" s="642" t="str">
        <f>'KL VCKD chung'!F216</f>
        <v>RET SNAT</v>
      </c>
      <c r="F215" s="643">
        <v>31947</v>
      </c>
      <c r="G215" s="644"/>
      <c r="H215" s="645"/>
      <c r="I215" s="646"/>
      <c r="J215" s="645"/>
      <c r="K215" s="645"/>
      <c r="L215" s="645"/>
      <c r="M215" s="645"/>
      <c r="N215" s="666"/>
      <c r="O215" s="649"/>
      <c r="P215" s="650"/>
      <c r="Q215" s="651">
        <f>'KL VCKD chung'!Q216</f>
        <v>14.951000000000001</v>
      </c>
      <c r="R215" s="650">
        <f t="shared" si="34"/>
        <v>477640</v>
      </c>
      <c r="S215" s="650"/>
      <c r="T215" s="650"/>
      <c r="U215" s="650"/>
      <c r="V215" s="650">
        <f t="shared" si="35"/>
        <v>477640</v>
      </c>
      <c r="W215" s="650"/>
      <c r="X215" s="652">
        <f t="shared" si="36"/>
        <v>0</v>
      </c>
      <c r="Y215" s="653">
        <f t="shared" si="37"/>
        <v>0</v>
      </c>
      <c r="Z215" s="654">
        <f t="shared" si="38"/>
        <v>477640</v>
      </c>
      <c r="AA215" s="669"/>
      <c r="AB215" s="656">
        <v>31947</v>
      </c>
      <c r="AC215" s="657">
        <f t="shared" si="39"/>
        <v>14.951012614643002</v>
      </c>
      <c r="AD215" s="658">
        <f t="shared" si="40"/>
        <v>477640</v>
      </c>
    </row>
    <row r="216" spans="1:30" s="81" customFormat="1" ht="23.25" customHeight="1">
      <c r="A216" s="638">
        <v>203</v>
      </c>
      <c r="B216" s="639">
        <f>'KL VCKD chung'!B217</f>
        <v>203</v>
      </c>
      <c r="C216" s="640"/>
      <c r="D216" s="641" t="str">
        <f>'KL VCKD chung'!E217</f>
        <v>ប៊ត សុខៃ</v>
      </c>
      <c r="E216" s="642" t="str">
        <f>'KL VCKD chung'!F217</f>
        <v>BOT SO KHAI</v>
      </c>
      <c r="F216" s="643">
        <v>31947</v>
      </c>
      <c r="G216" s="644"/>
      <c r="H216" s="645"/>
      <c r="I216" s="646"/>
      <c r="J216" s="645"/>
      <c r="K216" s="645"/>
      <c r="L216" s="645"/>
      <c r="M216" s="645"/>
      <c r="N216" s="666"/>
      <c r="O216" s="649"/>
      <c r="P216" s="650"/>
      <c r="Q216" s="651">
        <f>'KL VCKD chung'!Q217</f>
        <v>14.468</v>
      </c>
      <c r="R216" s="650">
        <f t="shared" si="34"/>
        <v>462209</v>
      </c>
      <c r="S216" s="650"/>
      <c r="T216" s="650"/>
      <c r="U216" s="650"/>
      <c r="V216" s="650">
        <f t="shared" si="35"/>
        <v>462209</v>
      </c>
      <c r="W216" s="650"/>
      <c r="X216" s="652">
        <f t="shared" si="36"/>
        <v>0</v>
      </c>
      <c r="Y216" s="653">
        <f t="shared" si="37"/>
        <v>0</v>
      </c>
      <c r="Z216" s="654">
        <f t="shared" si="38"/>
        <v>462209</v>
      </c>
      <c r="AA216" s="669"/>
      <c r="AB216" s="656">
        <v>31947</v>
      </c>
      <c r="AC216" s="657">
        <f t="shared" si="39"/>
        <v>14.46799386483864</v>
      </c>
      <c r="AD216" s="658">
        <f t="shared" si="40"/>
        <v>462209</v>
      </c>
    </row>
    <row r="217" spans="1:30" s="81" customFormat="1" ht="23.25" customHeight="1">
      <c r="A217" s="638">
        <v>204</v>
      </c>
      <c r="B217" s="639">
        <f>'KL VCKD chung'!B218</f>
        <v>204</v>
      </c>
      <c r="C217" s="640"/>
      <c r="D217" s="641" t="str">
        <f>'KL VCKD chung'!E218</f>
        <v>រ៉ូន រ៉ូ</v>
      </c>
      <c r="E217" s="642" t="str">
        <f>'KL VCKD chung'!F218</f>
        <v>RON RO</v>
      </c>
      <c r="F217" s="643">
        <v>31947</v>
      </c>
      <c r="G217" s="644"/>
      <c r="H217" s="645"/>
      <c r="I217" s="646"/>
      <c r="J217" s="645"/>
      <c r="K217" s="645"/>
      <c r="L217" s="645"/>
      <c r="M217" s="645"/>
      <c r="N217" s="666"/>
      <c r="O217" s="649"/>
      <c r="P217" s="650"/>
      <c r="Q217" s="651">
        <f>'KL VCKD chung'!Q218</f>
        <v>15.903</v>
      </c>
      <c r="R217" s="650">
        <f t="shared" si="34"/>
        <v>508053</v>
      </c>
      <c r="S217" s="650"/>
      <c r="T217" s="650"/>
      <c r="U217" s="650"/>
      <c r="V217" s="650">
        <f t="shared" si="35"/>
        <v>508053</v>
      </c>
      <c r="W217" s="650"/>
      <c r="X217" s="652">
        <f t="shared" si="36"/>
        <v>0</v>
      </c>
      <c r="Y217" s="653">
        <f t="shared" si="37"/>
        <v>0</v>
      </c>
      <c r="Z217" s="654">
        <f t="shared" si="38"/>
        <v>508053</v>
      </c>
      <c r="AA217" s="669"/>
      <c r="AB217" s="656">
        <v>31947</v>
      </c>
      <c r="AC217" s="657">
        <f t="shared" si="39"/>
        <v>15.902995586440042</v>
      </c>
      <c r="AD217" s="658">
        <f t="shared" si="40"/>
        <v>508053</v>
      </c>
    </row>
    <row r="218" spans="1:30" s="81" customFormat="1" ht="23.25" customHeight="1">
      <c r="A218" s="638">
        <v>205</v>
      </c>
      <c r="B218" s="639">
        <f>'KL VCKD chung'!B219</f>
        <v>205</v>
      </c>
      <c r="C218" s="640"/>
      <c r="D218" s="641" t="str">
        <f>'KL VCKD chung'!E219</f>
        <v>ឡាត់ សាមត</v>
      </c>
      <c r="E218" s="642" t="str">
        <f>'KL VCKD chung'!F219</f>
        <v>LATH SAMORT</v>
      </c>
      <c r="F218" s="643">
        <v>31947</v>
      </c>
      <c r="G218" s="644"/>
      <c r="H218" s="645"/>
      <c r="I218" s="646"/>
      <c r="J218" s="645"/>
      <c r="K218" s="645"/>
      <c r="L218" s="645"/>
      <c r="M218" s="645"/>
      <c r="N218" s="666"/>
      <c r="O218" s="649"/>
      <c r="P218" s="650"/>
      <c r="Q218" s="651">
        <f>'KL VCKD chung'!Q219</f>
        <v>15.765000000000001</v>
      </c>
      <c r="R218" s="650">
        <f t="shared" si="34"/>
        <v>503644</v>
      </c>
      <c r="S218" s="650"/>
      <c r="T218" s="650"/>
      <c r="U218" s="650"/>
      <c r="V218" s="650">
        <f t="shared" si="35"/>
        <v>503644</v>
      </c>
      <c r="W218" s="650"/>
      <c r="X218" s="652">
        <f t="shared" si="36"/>
        <v>0</v>
      </c>
      <c r="Y218" s="653">
        <f t="shared" si="37"/>
        <v>0</v>
      </c>
      <c r="Z218" s="654">
        <f t="shared" si="38"/>
        <v>503644</v>
      </c>
      <c r="AA218" s="669"/>
      <c r="AB218" s="656">
        <v>31947</v>
      </c>
      <c r="AC218" s="657">
        <f t="shared" si="39"/>
        <v>15.764985757661126</v>
      </c>
      <c r="AD218" s="658">
        <f t="shared" si="40"/>
        <v>503644</v>
      </c>
    </row>
    <row r="219" spans="1:30" s="81" customFormat="1" ht="23.25" customHeight="1">
      <c r="A219" s="638">
        <v>206</v>
      </c>
      <c r="B219" s="639">
        <f>'KL VCKD chung'!B220</f>
        <v>206</v>
      </c>
      <c r="C219" s="640"/>
      <c r="D219" s="641" t="str">
        <f>'KL VCKD chung'!E220</f>
        <v>ភឺក ភ័ក្រ</v>
      </c>
      <c r="E219" s="642" t="str">
        <f>'KL VCKD chung'!F220</f>
        <v>PHEUK PHEAK</v>
      </c>
      <c r="F219" s="643">
        <v>31947</v>
      </c>
      <c r="G219" s="644"/>
      <c r="H219" s="645"/>
      <c r="I219" s="646"/>
      <c r="J219" s="645"/>
      <c r="K219" s="645"/>
      <c r="L219" s="645"/>
      <c r="M219" s="645"/>
      <c r="N219" s="666"/>
      <c r="O219" s="649"/>
      <c r="P219" s="650"/>
      <c r="Q219" s="651">
        <f>'KL VCKD chung'!Q220</f>
        <v>15.414</v>
      </c>
      <c r="R219" s="650">
        <f t="shared" si="34"/>
        <v>492431</v>
      </c>
      <c r="S219" s="650"/>
      <c r="T219" s="650"/>
      <c r="U219" s="650"/>
      <c r="V219" s="650">
        <f t="shared" si="35"/>
        <v>492431</v>
      </c>
      <c r="W219" s="650"/>
      <c r="X219" s="652">
        <f t="shared" si="36"/>
        <v>0</v>
      </c>
      <c r="Y219" s="653">
        <f t="shared" si="37"/>
        <v>0</v>
      </c>
      <c r="Z219" s="654">
        <f t="shared" si="38"/>
        <v>492431</v>
      </c>
      <c r="AA219" s="669"/>
      <c r="AB219" s="656">
        <v>31947</v>
      </c>
      <c r="AC219" s="657">
        <f t="shared" si="39"/>
        <v>15.413998184493067</v>
      </c>
      <c r="AD219" s="658">
        <f t="shared" si="40"/>
        <v>492431</v>
      </c>
    </row>
    <row r="220" spans="1:30" s="81" customFormat="1" ht="23.25" customHeight="1">
      <c r="A220" s="638">
        <v>207</v>
      </c>
      <c r="B220" s="639">
        <f>'KL VCKD chung'!B221</f>
        <v>207</v>
      </c>
      <c r="C220" s="640"/>
      <c r="D220" s="641" t="str">
        <f>'KL VCKD chung'!E221</f>
        <v>មឿត ចិន</v>
      </c>
      <c r="E220" s="642" t="str">
        <f>'KL VCKD chung'!F221</f>
        <v>MOEURT CHIN</v>
      </c>
      <c r="F220" s="643">
        <v>31947</v>
      </c>
      <c r="G220" s="644"/>
      <c r="H220" s="645"/>
      <c r="I220" s="646"/>
      <c r="J220" s="645"/>
      <c r="K220" s="645"/>
      <c r="L220" s="645"/>
      <c r="M220" s="645"/>
      <c r="N220" s="666"/>
      <c r="O220" s="649"/>
      <c r="P220" s="650"/>
      <c r="Q220" s="651">
        <f>'KL VCKD chung'!Q221</f>
        <v>15.295</v>
      </c>
      <c r="R220" s="650">
        <f t="shared" si="34"/>
        <v>488629</v>
      </c>
      <c r="S220" s="650"/>
      <c r="T220" s="650"/>
      <c r="U220" s="650"/>
      <c r="V220" s="650">
        <f t="shared" si="35"/>
        <v>488629</v>
      </c>
      <c r="W220" s="650"/>
      <c r="X220" s="652">
        <f t="shared" si="36"/>
        <v>0</v>
      </c>
      <c r="Y220" s="653">
        <f t="shared" si="37"/>
        <v>0</v>
      </c>
      <c r="Z220" s="654">
        <f t="shared" si="38"/>
        <v>488629</v>
      </c>
      <c r="AA220" s="669"/>
      <c r="AB220" s="656">
        <v>31947</v>
      </c>
      <c r="AC220" s="657">
        <f t="shared" si="39"/>
        <v>15.294988574827057</v>
      </c>
      <c r="AD220" s="658">
        <f t="shared" si="40"/>
        <v>488629</v>
      </c>
    </row>
    <row r="221" spans="1:30" s="81" customFormat="1" ht="23.25" customHeight="1">
      <c r="A221" s="638">
        <v>208</v>
      </c>
      <c r="B221" s="639">
        <f>'KL VCKD chung'!B222</f>
        <v>208</v>
      </c>
      <c r="C221" s="640"/>
      <c r="D221" s="641" t="str">
        <f>'KL VCKD chung'!E222</f>
        <v>ភួន ភីក</v>
      </c>
      <c r="E221" s="642" t="str">
        <f>'KL VCKD chung'!F222</f>
        <v>PHOUN PHEUK</v>
      </c>
      <c r="F221" s="643">
        <v>31947</v>
      </c>
      <c r="G221" s="644"/>
      <c r="H221" s="645"/>
      <c r="I221" s="646"/>
      <c r="J221" s="645"/>
      <c r="K221" s="645"/>
      <c r="L221" s="645"/>
      <c r="M221" s="645"/>
      <c r="N221" s="666"/>
      <c r="O221" s="649"/>
      <c r="P221" s="650"/>
      <c r="Q221" s="651">
        <f>'KL VCKD chung'!Q222</f>
        <v>14.725</v>
      </c>
      <c r="R221" s="650">
        <f t="shared" si="34"/>
        <v>470420</v>
      </c>
      <c r="S221" s="650"/>
      <c r="T221" s="650"/>
      <c r="U221" s="650"/>
      <c r="V221" s="650">
        <f t="shared" si="35"/>
        <v>470420</v>
      </c>
      <c r="W221" s="650"/>
      <c r="X221" s="652">
        <f t="shared" si="36"/>
        <v>0</v>
      </c>
      <c r="Y221" s="653">
        <f t="shared" si="37"/>
        <v>0</v>
      </c>
      <c r="Z221" s="654">
        <f t="shared" si="38"/>
        <v>470420</v>
      </c>
      <c r="AA221" s="669"/>
      <c r="AB221" s="656">
        <v>31947</v>
      </c>
      <c r="AC221" s="657">
        <f t="shared" si="39"/>
        <v>14.725013303283564</v>
      </c>
      <c r="AD221" s="658">
        <f t="shared" si="40"/>
        <v>470420</v>
      </c>
    </row>
    <row r="222" spans="1:30" s="81" customFormat="1" ht="23.25" customHeight="1">
      <c r="A222" s="638">
        <v>209</v>
      </c>
      <c r="B222" s="639">
        <f>'KL VCKD chung'!B223</f>
        <v>209</v>
      </c>
      <c r="C222" s="640"/>
      <c r="D222" s="641" t="str">
        <f>'KL VCKD chung'!E223</f>
        <v>ហួន រ៉ា</v>
      </c>
      <c r="E222" s="642" t="str">
        <f>'KL VCKD chung'!F223</f>
        <v>HOUN RA</v>
      </c>
      <c r="F222" s="643">
        <v>31947</v>
      </c>
      <c r="G222" s="644"/>
      <c r="H222" s="645"/>
      <c r="I222" s="646"/>
      <c r="J222" s="645"/>
      <c r="K222" s="645"/>
      <c r="L222" s="645"/>
      <c r="M222" s="645"/>
      <c r="N222" s="666"/>
      <c r="O222" s="649"/>
      <c r="P222" s="650"/>
      <c r="Q222" s="651">
        <f>'KL VCKD chung'!Q223</f>
        <v>15.608000000000001</v>
      </c>
      <c r="R222" s="650">
        <f t="shared" si="34"/>
        <v>498629</v>
      </c>
      <c r="S222" s="650"/>
      <c r="T222" s="650"/>
      <c r="U222" s="650"/>
      <c r="V222" s="650">
        <f t="shared" si="35"/>
        <v>498629</v>
      </c>
      <c r="W222" s="650"/>
      <c r="X222" s="652">
        <f t="shared" si="36"/>
        <v>0</v>
      </c>
      <c r="Y222" s="653">
        <f t="shared" si="37"/>
        <v>0</v>
      </c>
      <c r="Z222" s="654">
        <f t="shared" si="38"/>
        <v>498629</v>
      </c>
      <c r="AA222" s="669"/>
      <c r="AB222" s="656">
        <v>31947</v>
      </c>
      <c r="AC222" s="657">
        <f t="shared" si="39"/>
        <v>15.608007011612983</v>
      </c>
      <c r="AD222" s="658">
        <f t="shared" si="40"/>
        <v>498629</v>
      </c>
    </row>
    <row r="223" spans="1:30" s="81" customFormat="1" ht="23.25" customHeight="1">
      <c r="A223" s="638">
        <v>210</v>
      </c>
      <c r="B223" s="639">
        <f>'KL VCKD chung'!B224</f>
        <v>210</v>
      </c>
      <c r="C223" s="640"/>
      <c r="D223" s="641" t="str">
        <f>'KL VCKD chung'!E224</f>
        <v>ភឹក ម៉ៅ</v>
      </c>
      <c r="E223" s="642" t="str">
        <f>'KL VCKD chung'!F224</f>
        <v>PEUK MAO</v>
      </c>
      <c r="F223" s="643">
        <v>31947</v>
      </c>
      <c r="G223" s="644"/>
      <c r="H223" s="645"/>
      <c r="I223" s="646"/>
      <c r="J223" s="645"/>
      <c r="K223" s="645"/>
      <c r="L223" s="645"/>
      <c r="M223" s="645"/>
      <c r="N223" s="666"/>
      <c r="O223" s="649"/>
      <c r="P223" s="650"/>
      <c r="Q223" s="651">
        <f>'KL VCKD chung'!Q224</f>
        <v>14.994000000000002</v>
      </c>
      <c r="R223" s="650">
        <f t="shared" si="34"/>
        <v>479013</v>
      </c>
      <c r="S223" s="650"/>
      <c r="T223" s="650"/>
      <c r="U223" s="650"/>
      <c r="V223" s="650">
        <f t="shared" si="35"/>
        <v>479013</v>
      </c>
      <c r="W223" s="650"/>
      <c r="X223" s="652">
        <f t="shared" si="36"/>
        <v>0</v>
      </c>
      <c r="Y223" s="653">
        <f t="shared" si="37"/>
        <v>0</v>
      </c>
      <c r="Z223" s="654">
        <f t="shared" si="38"/>
        <v>479013</v>
      </c>
      <c r="AA223" s="669"/>
      <c r="AB223" s="656">
        <v>31947</v>
      </c>
      <c r="AC223" s="657">
        <f t="shared" si="39"/>
        <v>14.99399004601371</v>
      </c>
      <c r="AD223" s="658">
        <f t="shared" si="40"/>
        <v>479013</v>
      </c>
    </row>
    <row r="224" spans="1:30" s="81" customFormat="1" ht="23.25" customHeight="1">
      <c r="A224" s="638">
        <v>211</v>
      </c>
      <c r="B224" s="639">
        <f>'KL VCKD chung'!B225</f>
        <v>211</v>
      </c>
      <c r="C224" s="640"/>
      <c r="D224" s="641" t="str">
        <f>'KL VCKD chung'!E225</f>
        <v>ភឺក រ៉ែន់</v>
      </c>
      <c r="E224" s="642" t="str">
        <f>'KL VCKD chung'!F225</f>
        <v>PHEUK REN</v>
      </c>
      <c r="F224" s="643">
        <v>31947</v>
      </c>
      <c r="G224" s="644"/>
      <c r="H224" s="645"/>
      <c r="I224" s="646"/>
      <c r="J224" s="645"/>
      <c r="K224" s="645"/>
      <c r="L224" s="645"/>
      <c r="M224" s="645"/>
      <c r="N224" s="666"/>
      <c r="O224" s="649"/>
      <c r="P224" s="650"/>
      <c r="Q224" s="651">
        <f>'KL VCKD chung'!Q225</f>
        <v>15.289</v>
      </c>
      <c r="R224" s="650">
        <f t="shared" si="34"/>
        <v>488438</v>
      </c>
      <c r="S224" s="650"/>
      <c r="T224" s="650"/>
      <c r="U224" s="650"/>
      <c r="V224" s="650">
        <f t="shared" si="35"/>
        <v>488438</v>
      </c>
      <c r="W224" s="650"/>
      <c r="X224" s="652">
        <f t="shared" si="36"/>
        <v>0</v>
      </c>
      <c r="Y224" s="653">
        <f t="shared" si="37"/>
        <v>0</v>
      </c>
      <c r="Z224" s="654">
        <f t="shared" si="38"/>
        <v>488438</v>
      </c>
      <c r="AA224" s="669"/>
      <c r="AB224" s="656">
        <v>31947</v>
      </c>
      <c r="AC224" s="657">
        <f t="shared" si="39"/>
        <v>15.289009922684446</v>
      </c>
      <c r="AD224" s="658">
        <f t="shared" si="40"/>
        <v>488438</v>
      </c>
    </row>
    <row r="225" spans="1:30" s="81" customFormat="1" ht="23.25" customHeight="1">
      <c r="A225" s="638">
        <v>212</v>
      </c>
      <c r="B225" s="639">
        <f>'KL VCKD chung'!B226</f>
        <v>212</v>
      </c>
      <c r="C225" s="640"/>
      <c r="D225" s="641" t="str">
        <f>'KL VCKD chung'!E226</f>
        <v>ភឺក  ចិន</v>
      </c>
      <c r="E225" s="642" t="str">
        <f>'KL VCKD chung'!F226</f>
        <v>PHEUK CHIN</v>
      </c>
      <c r="F225" s="643">
        <v>31947</v>
      </c>
      <c r="G225" s="644"/>
      <c r="H225" s="645"/>
      <c r="I225" s="646"/>
      <c r="J225" s="645"/>
      <c r="K225" s="645"/>
      <c r="L225" s="645"/>
      <c r="M225" s="645"/>
      <c r="N225" s="666"/>
      <c r="O225" s="649"/>
      <c r="P225" s="650"/>
      <c r="Q225" s="651">
        <f>'KL VCKD chung'!Q226</f>
        <v>15.37</v>
      </c>
      <c r="R225" s="650">
        <f t="shared" si="34"/>
        <v>491025</v>
      </c>
      <c r="S225" s="650"/>
      <c r="T225" s="650"/>
      <c r="U225" s="650"/>
      <c r="V225" s="650">
        <f t="shared" si="35"/>
        <v>491025</v>
      </c>
      <c r="W225" s="650"/>
      <c r="X225" s="652">
        <f t="shared" si="36"/>
        <v>0</v>
      </c>
      <c r="Y225" s="653">
        <f t="shared" si="37"/>
        <v>0</v>
      </c>
      <c r="Z225" s="654">
        <f t="shared" si="38"/>
        <v>491025</v>
      </c>
      <c r="AA225" s="669"/>
      <c r="AB225" s="656">
        <v>31947</v>
      </c>
      <c r="AC225" s="657">
        <f t="shared" si="39"/>
        <v>15.369987792280966</v>
      </c>
      <c r="AD225" s="658">
        <f t="shared" si="40"/>
        <v>491025</v>
      </c>
    </row>
    <row r="226" spans="1:30" s="81" customFormat="1" ht="23.25" customHeight="1">
      <c r="A226" s="638">
        <v>213</v>
      </c>
      <c r="B226" s="639">
        <f>'KL VCKD chung'!B227</f>
        <v>213</v>
      </c>
      <c r="C226" s="640"/>
      <c r="D226" s="641" t="str">
        <f>'KL VCKD chung'!E227</f>
        <v>ឃីន ខាវ</v>
      </c>
      <c r="E226" s="642" t="str">
        <f>'KL VCKD chung'!F227</f>
        <v>KHIN KHAV</v>
      </c>
      <c r="F226" s="643">
        <v>31947</v>
      </c>
      <c r="G226" s="644"/>
      <c r="H226" s="645"/>
      <c r="I226" s="646"/>
      <c r="J226" s="645"/>
      <c r="K226" s="645"/>
      <c r="L226" s="645"/>
      <c r="M226" s="645"/>
      <c r="N226" s="666"/>
      <c r="O226" s="649"/>
      <c r="P226" s="650"/>
      <c r="Q226" s="651">
        <f>'KL VCKD chung'!Q227</f>
        <v>15.496</v>
      </c>
      <c r="R226" s="650">
        <f t="shared" si="34"/>
        <v>495051</v>
      </c>
      <c r="S226" s="650"/>
      <c r="T226" s="650"/>
      <c r="U226" s="650"/>
      <c r="V226" s="650">
        <f t="shared" si="35"/>
        <v>495051</v>
      </c>
      <c r="W226" s="650"/>
      <c r="X226" s="652">
        <f t="shared" si="36"/>
        <v>0</v>
      </c>
      <c r="Y226" s="653">
        <f t="shared" si="37"/>
        <v>0</v>
      </c>
      <c r="Z226" s="654">
        <f t="shared" si="38"/>
        <v>495051</v>
      </c>
      <c r="AA226" s="669"/>
      <c r="AB226" s="656">
        <v>31947</v>
      </c>
      <c r="AC226" s="657">
        <f t="shared" si="39"/>
        <v>15.49600901493098</v>
      </c>
      <c r="AD226" s="658">
        <f t="shared" si="40"/>
        <v>495051</v>
      </c>
    </row>
    <row r="227" spans="1:30" s="81" customFormat="1" ht="23.25" customHeight="1">
      <c r="A227" s="638">
        <v>214</v>
      </c>
      <c r="B227" s="639">
        <f>'KL VCKD chung'!B228</f>
        <v>214</v>
      </c>
      <c r="C227" s="640"/>
      <c r="D227" s="641" t="str">
        <f>'KL VCKD chung'!E228</f>
        <v>ពេន សំណាង</v>
      </c>
      <c r="E227" s="642" t="str">
        <f>'KL VCKD chung'!F228</f>
        <v>PEN SAMNANG</v>
      </c>
      <c r="F227" s="643">
        <v>31947</v>
      </c>
      <c r="G227" s="644"/>
      <c r="H227" s="645"/>
      <c r="I227" s="646"/>
      <c r="J227" s="645"/>
      <c r="K227" s="645"/>
      <c r="L227" s="645"/>
      <c r="M227" s="645"/>
      <c r="N227" s="666"/>
      <c r="O227" s="649"/>
      <c r="P227" s="650"/>
      <c r="Q227" s="651">
        <f>'KL VCKD chung'!Q228</f>
        <v>16.084999999999997</v>
      </c>
      <c r="R227" s="650">
        <f t="shared" si="34"/>
        <v>513867</v>
      </c>
      <c r="S227" s="650"/>
      <c r="T227" s="650"/>
      <c r="U227" s="650"/>
      <c r="V227" s="650">
        <f t="shared" si="35"/>
        <v>513867</v>
      </c>
      <c r="W227" s="650"/>
      <c r="X227" s="652">
        <f t="shared" si="36"/>
        <v>0</v>
      </c>
      <c r="Y227" s="653">
        <f t="shared" si="37"/>
        <v>0</v>
      </c>
      <c r="Z227" s="654">
        <f t="shared" si="38"/>
        <v>513867</v>
      </c>
      <c r="AA227" s="669"/>
      <c r="AB227" s="656">
        <v>31947</v>
      </c>
      <c r="AC227" s="657">
        <f t="shared" si="39"/>
        <v>16.084984505587379</v>
      </c>
      <c r="AD227" s="658">
        <f t="shared" si="40"/>
        <v>513867</v>
      </c>
    </row>
    <row r="228" spans="1:30" s="81" customFormat="1" ht="23.25" customHeight="1">
      <c r="A228" s="638">
        <v>215</v>
      </c>
      <c r="B228" s="639">
        <f>'KL VCKD chung'!B229</f>
        <v>215</v>
      </c>
      <c r="C228" s="640"/>
      <c r="D228" s="641" t="str">
        <f>'KL VCKD chung'!E229</f>
        <v>ហ៊ាម រតនា</v>
      </c>
      <c r="E228" s="642" t="str">
        <f>'KL VCKD chung'!F229</f>
        <v>HEAM RATNA</v>
      </c>
      <c r="F228" s="643">
        <v>31947</v>
      </c>
      <c r="G228" s="644"/>
      <c r="H228" s="645"/>
      <c r="I228" s="646"/>
      <c r="J228" s="645"/>
      <c r="K228" s="645"/>
      <c r="L228" s="645"/>
      <c r="M228" s="645"/>
      <c r="N228" s="666"/>
      <c r="O228" s="649"/>
      <c r="P228" s="650"/>
      <c r="Q228" s="651">
        <f>'KL VCKD chung'!Q229</f>
        <v>16.466999999999999</v>
      </c>
      <c r="R228" s="650">
        <f t="shared" si="34"/>
        <v>526071</v>
      </c>
      <c r="S228" s="650"/>
      <c r="T228" s="650"/>
      <c r="U228" s="650"/>
      <c r="V228" s="650">
        <f t="shared" si="35"/>
        <v>526071</v>
      </c>
      <c r="W228" s="650"/>
      <c r="X228" s="652">
        <f t="shared" si="36"/>
        <v>0</v>
      </c>
      <c r="Y228" s="653">
        <f t="shared" si="37"/>
        <v>0</v>
      </c>
      <c r="Z228" s="654">
        <f t="shared" si="38"/>
        <v>526071</v>
      </c>
      <c r="AA228" s="669"/>
      <c r="AB228" s="656">
        <v>31947</v>
      </c>
      <c r="AC228" s="657">
        <f t="shared" si="39"/>
        <v>16.466992205840924</v>
      </c>
      <c r="AD228" s="658">
        <f t="shared" si="40"/>
        <v>526071</v>
      </c>
    </row>
    <row r="229" spans="1:30" s="81" customFormat="1" ht="23.25" customHeight="1">
      <c r="A229" s="638">
        <v>216</v>
      </c>
      <c r="B229" s="639">
        <f>'KL VCKD chung'!B230</f>
        <v>216</v>
      </c>
      <c r="C229" s="640"/>
      <c r="D229" s="641" t="str">
        <f>'KL VCKD chung'!E230</f>
        <v>ឃីន សៅ</v>
      </c>
      <c r="E229" s="642" t="str">
        <f>'KL VCKD chung'!F230</f>
        <v>KHIN SAO</v>
      </c>
      <c r="F229" s="643">
        <v>31947</v>
      </c>
      <c r="G229" s="644"/>
      <c r="H229" s="645"/>
      <c r="I229" s="646"/>
      <c r="J229" s="645"/>
      <c r="K229" s="645"/>
      <c r="L229" s="645"/>
      <c r="M229" s="645"/>
      <c r="N229" s="666"/>
      <c r="O229" s="649"/>
      <c r="P229" s="650"/>
      <c r="Q229" s="651">
        <f>'KL VCKD chung'!Q230</f>
        <v>16.116</v>
      </c>
      <c r="R229" s="650">
        <f t="shared" si="34"/>
        <v>514858</v>
      </c>
      <c r="S229" s="650"/>
      <c r="T229" s="650"/>
      <c r="U229" s="650"/>
      <c r="V229" s="650">
        <f t="shared" si="35"/>
        <v>514858</v>
      </c>
      <c r="W229" s="650"/>
      <c r="X229" s="652">
        <f t="shared" si="36"/>
        <v>0</v>
      </c>
      <c r="Y229" s="653">
        <f t="shared" si="37"/>
        <v>0</v>
      </c>
      <c r="Z229" s="654">
        <f t="shared" si="38"/>
        <v>514858</v>
      </c>
      <c r="AA229" s="669"/>
      <c r="AB229" s="656">
        <v>31947</v>
      </c>
      <c r="AC229" s="657">
        <f t="shared" si="39"/>
        <v>16.116004632672865</v>
      </c>
      <c r="AD229" s="658">
        <f t="shared" si="40"/>
        <v>514858.00000000006</v>
      </c>
    </row>
    <row r="230" spans="1:30" s="81" customFormat="1" ht="23.25" customHeight="1">
      <c r="A230" s="638">
        <v>217</v>
      </c>
      <c r="B230" s="639">
        <f>'KL VCKD chung'!B231</f>
        <v>217</v>
      </c>
      <c r="C230" s="640"/>
      <c r="D230" s="641" t="str">
        <f>'KL VCKD chung'!E231</f>
        <v>ឃីន ខេន</v>
      </c>
      <c r="E230" s="642" t="str">
        <f>'KL VCKD chung'!F231</f>
        <v>KHIN KHEN</v>
      </c>
      <c r="F230" s="643">
        <v>31947</v>
      </c>
      <c r="G230" s="644"/>
      <c r="H230" s="645"/>
      <c r="I230" s="646"/>
      <c r="J230" s="645"/>
      <c r="K230" s="645"/>
      <c r="L230" s="645"/>
      <c r="M230" s="645"/>
      <c r="N230" s="666"/>
      <c r="O230" s="649"/>
      <c r="P230" s="650"/>
      <c r="Q230" s="651">
        <f>'KL VCKD chung'!Q231</f>
        <v>17.149999999999999</v>
      </c>
      <c r="R230" s="650">
        <f t="shared" si="34"/>
        <v>547891</v>
      </c>
      <c r="S230" s="650"/>
      <c r="T230" s="650"/>
      <c r="U230" s="650"/>
      <c r="V230" s="650">
        <f t="shared" si="35"/>
        <v>547891</v>
      </c>
      <c r="W230" s="650"/>
      <c r="X230" s="652">
        <f t="shared" si="36"/>
        <v>0</v>
      </c>
      <c r="Y230" s="653">
        <f t="shared" si="37"/>
        <v>0</v>
      </c>
      <c r="Z230" s="654">
        <f t="shared" si="38"/>
        <v>547891</v>
      </c>
      <c r="AA230" s="669"/>
      <c r="AB230" s="656">
        <v>31947</v>
      </c>
      <c r="AC230" s="657">
        <f t="shared" si="39"/>
        <v>17.149998434907815</v>
      </c>
      <c r="AD230" s="658">
        <f t="shared" si="40"/>
        <v>547891</v>
      </c>
    </row>
    <row r="231" spans="1:30" s="81" customFormat="1" ht="23.25" customHeight="1">
      <c r="A231" s="638">
        <v>218</v>
      </c>
      <c r="B231" s="639">
        <f>'KL VCKD chung'!B232</f>
        <v>218</v>
      </c>
      <c r="C231" s="640"/>
      <c r="D231" s="641" t="str">
        <f>'KL VCKD chung'!E232</f>
        <v>ភួន ភួត</v>
      </c>
      <c r="E231" s="642" t="str">
        <f>'KL VCKD chung'!F232</f>
        <v>PHOUN PHOUT</v>
      </c>
      <c r="F231" s="643">
        <v>31947</v>
      </c>
      <c r="G231" s="644"/>
      <c r="H231" s="645"/>
      <c r="I231" s="646"/>
      <c r="J231" s="645"/>
      <c r="K231" s="645"/>
      <c r="L231" s="645"/>
      <c r="M231" s="645"/>
      <c r="N231" s="666"/>
      <c r="O231" s="649"/>
      <c r="P231" s="650"/>
      <c r="Q231" s="651">
        <f>'KL VCKD chung'!Q232</f>
        <v>16.805</v>
      </c>
      <c r="R231" s="650">
        <f t="shared" si="34"/>
        <v>536869</v>
      </c>
      <c r="S231" s="650"/>
      <c r="T231" s="650"/>
      <c r="U231" s="650"/>
      <c r="V231" s="650">
        <f t="shared" si="35"/>
        <v>536869</v>
      </c>
      <c r="W231" s="650"/>
      <c r="X231" s="652">
        <f t="shared" si="36"/>
        <v>0</v>
      </c>
      <c r="Y231" s="653">
        <f t="shared" si="37"/>
        <v>0</v>
      </c>
      <c r="Z231" s="654">
        <f t="shared" si="38"/>
        <v>536869</v>
      </c>
      <c r="AA231" s="669"/>
      <c r="AB231" s="656">
        <v>31947</v>
      </c>
      <c r="AC231" s="657">
        <f t="shared" si="39"/>
        <v>16.804989513882369</v>
      </c>
      <c r="AD231" s="658">
        <f t="shared" si="40"/>
        <v>536869</v>
      </c>
    </row>
    <row r="232" spans="1:30" s="81" customFormat="1" ht="23.25" customHeight="1">
      <c r="A232" s="638">
        <v>219</v>
      </c>
      <c r="B232" s="639">
        <f>'KL VCKD chung'!B233</f>
        <v>219</v>
      </c>
      <c r="C232" s="640"/>
      <c r="D232" s="641" t="str">
        <f>'KL VCKD chung'!E233</f>
        <v>ជួន ឡែត</v>
      </c>
      <c r="E232" s="642" t="str">
        <f>'KL VCKD chung'!F233</f>
        <v>CHOURN LET</v>
      </c>
      <c r="F232" s="643">
        <v>31947</v>
      </c>
      <c r="G232" s="644"/>
      <c r="H232" s="645"/>
      <c r="I232" s="646"/>
      <c r="J232" s="645"/>
      <c r="K232" s="645"/>
      <c r="L232" s="645"/>
      <c r="M232" s="645"/>
      <c r="N232" s="666"/>
      <c r="O232" s="649"/>
      <c r="P232" s="650"/>
      <c r="Q232" s="651">
        <f>'KL VCKD chung'!Q233</f>
        <v>13.780999999999999</v>
      </c>
      <c r="R232" s="650">
        <f t="shared" si="34"/>
        <v>440262</v>
      </c>
      <c r="S232" s="650"/>
      <c r="T232" s="650"/>
      <c r="U232" s="650"/>
      <c r="V232" s="650">
        <f t="shared" si="35"/>
        <v>440262</v>
      </c>
      <c r="W232" s="650"/>
      <c r="X232" s="652">
        <f t="shared" si="36"/>
        <v>0</v>
      </c>
      <c r="Y232" s="653">
        <f t="shared" si="37"/>
        <v>0</v>
      </c>
      <c r="Z232" s="774">
        <f t="shared" si="38"/>
        <v>440262</v>
      </c>
      <c r="AA232" s="669"/>
      <c r="AB232" s="656">
        <v>31947</v>
      </c>
      <c r="AC232" s="657">
        <f t="shared" si="39"/>
        <v>13.781012301624566</v>
      </c>
      <c r="AD232" s="658">
        <f t="shared" si="40"/>
        <v>440262</v>
      </c>
    </row>
    <row r="233" spans="1:30" s="81" customFormat="1" ht="23.25" customHeight="1">
      <c r="A233" s="638">
        <v>220</v>
      </c>
      <c r="B233" s="639">
        <f>'KL VCKD chung'!B234</f>
        <v>220</v>
      </c>
      <c r="C233" s="640"/>
      <c r="D233" s="641" t="str">
        <f>'KL VCKD chung'!E234</f>
        <v>ភឿក ផេក</v>
      </c>
      <c r="E233" s="642" t="str">
        <f>'KL VCKD chung'!F234</f>
        <v>PHOEUK PHEK</v>
      </c>
      <c r="F233" s="643">
        <v>31947</v>
      </c>
      <c r="G233" s="644"/>
      <c r="H233" s="645"/>
      <c r="I233" s="646"/>
      <c r="J233" s="645"/>
      <c r="K233" s="645"/>
      <c r="L233" s="645"/>
      <c r="M233" s="645"/>
      <c r="N233" s="666"/>
      <c r="O233" s="649"/>
      <c r="P233" s="650"/>
      <c r="Q233" s="651">
        <f>'KL VCKD chung'!Q234</f>
        <v>9.3509999999999991</v>
      </c>
      <c r="R233" s="650">
        <f t="shared" si="34"/>
        <v>298736</v>
      </c>
      <c r="S233" s="650"/>
      <c r="T233" s="650"/>
      <c r="U233" s="650"/>
      <c r="V233" s="650">
        <f t="shared" si="35"/>
        <v>298736</v>
      </c>
      <c r="W233" s="650"/>
      <c r="X233" s="652">
        <f t="shared" si="36"/>
        <v>0</v>
      </c>
      <c r="Y233" s="653">
        <f t="shared" si="37"/>
        <v>0</v>
      </c>
      <c r="Z233" s="654">
        <f t="shared" si="38"/>
        <v>298736</v>
      </c>
      <c r="AA233" s="669"/>
      <c r="AB233" s="656">
        <v>31947</v>
      </c>
      <c r="AC233" s="657">
        <f t="shared" si="39"/>
        <v>9.3509875731680587</v>
      </c>
      <c r="AD233" s="658">
        <f t="shared" si="40"/>
        <v>298736</v>
      </c>
    </row>
    <row r="234" spans="1:30" s="81" customFormat="1" ht="23.25" customHeight="1">
      <c r="A234" s="638">
        <v>221</v>
      </c>
      <c r="B234" s="639">
        <f>'KL VCKD chung'!B235</f>
        <v>221</v>
      </c>
      <c r="C234" s="640"/>
      <c r="D234" s="641" t="str">
        <f>'KL VCKD chung'!E235</f>
        <v>ឌឿត ឡង</v>
      </c>
      <c r="E234" s="642" t="str">
        <f>'KL VCKD chung'!F235</f>
        <v>DOEUT LORNG</v>
      </c>
      <c r="F234" s="643">
        <v>31947</v>
      </c>
      <c r="G234" s="644"/>
      <c r="H234" s="645"/>
      <c r="I234" s="646"/>
      <c r="J234" s="645"/>
      <c r="K234" s="645"/>
      <c r="L234" s="645"/>
      <c r="M234" s="645"/>
      <c r="N234" s="666"/>
      <c r="O234" s="649"/>
      <c r="P234" s="650"/>
      <c r="Q234" s="651">
        <f>'KL VCKD chung'!Q235</f>
        <v>9.088000000000001</v>
      </c>
      <c r="R234" s="650">
        <f t="shared" si="34"/>
        <v>290334</v>
      </c>
      <c r="S234" s="650"/>
      <c r="T234" s="650"/>
      <c r="U234" s="650"/>
      <c r="V234" s="650">
        <f t="shared" si="35"/>
        <v>290334</v>
      </c>
      <c r="W234" s="650"/>
      <c r="X234" s="652">
        <f t="shared" si="36"/>
        <v>0</v>
      </c>
      <c r="Y234" s="653">
        <f t="shared" si="37"/>
        <v>0</v>
      </c>
      <c r="Z234" s="774">
        <f t="shared" si="38"/>
        <v>290334</v>
      </c>
      <c r="AA234" s="669"/>
      <c r="AB234" s="656">
        <v>31947</v>
      </c>
      <c r="AC234" s="657">
        <f t="shared" si="39"/>
        <v>9.0879894825805234</v>
      </c>
      <c r="AD234" s="658">
        <f t="shared" si="40"/>
        <v>290334</v>
      </c>
    </row>
    <row r="235" spans="1:30" s="81" customFormat="1" ht="23.25" customHeight="1">
      <c r="A235" s="638">
        <v>222</v>
      </c>
      <c r="B235" s="639">
        <f>'KL VCKD chung'!B236</f>
        <v>222</v>
      </c>
      <c r="C235" s="640"/>
      <c r="D235" s="641" t="str">
        <f>'KL VCKD chung'!E236</f>
        <v>លឹម សំបុក</v>
      </c>
      <c r="E235" s="642" t="str">
        <f>'KL VCKD chung'!F236</f>
        <v>LOEM SAMBOK</v>
      </c>
      <c r="F235" s="643">
        <v>31947</v>
      </c>
      <c r="G235" s="644"/>
      <c r="H235" s="645"/>
      <c r="I235" s="646"/>
      <c r="J235" s="645"/>
      <c r="K235" s="645"/>
      <c r="L235" s="645"/>
      <c r="M235" s="645"/>
      <c r="N235" s="666"/>
      <c r="O235" s="649"/>
      <c r="P235" s="650"/>
      <c r="Q235" s="651">
        <f>'KL VCKD chung'!Q236</f>
        <v>14.079000000000001</v>
      </c>
      <c r="R235" s="650">
        <f t="shared" si="34"/>
        <v>449782</v>
      </c>
      <c r="S235" s="650"/>
      <c r="T235" s="650"/>
      <c r="U235" s="650"/>
      <c r="V235" s="650">
        <f t="shared" si="35"/>
        <v>449782</v>
      </c>
      <c r="W235" s="650"/>
      <c r="X235" s="652">
        <f t="shared" si="36"/>
        <v>0</v>
      </c>
      <c r="Y235" s="653">
        <f t="shared" si="37"/>
        <v>0</v>
      </c>
      <c r="Z235" s="654">
        <f t="shared" si="38"/>
        <v>449782</v>
      </c>
      <c r="AA235" s="669"/>
      <c r="AB235" s="656">
        <v>31947</v>
      </c>
      <c r="AC235" s="657">
        <f t="shared" si="39"/>
        <v>14.079005853444768</v>
      </c>
      <c r="AD235" s="658">
        <f t="shared" si="40"/>
        <v>449782</v>
      </c>
    </row>
    <row r="236" spans="1:30" s="81" customFormat="1" ht="23.25" customHeight="1">
      <c r="A236" s="638">
        <v>223</v>
      </c>
      <c r="B236" s="639">
        <f>'KL VCKD chung'!B237</f>
        <v>223</v>
      </c>
      <c r="C236" s="640"/>
      <c r="D236" s="641" t="str">
        <f>'KL VCKD chung'!E237</f>
        <v>សំបុក សំបេន</v>
      </c>
      <c r="E236" s="642" t="str">
        <f>'KL VCKD chung'!F237</f>
        <v>SAMBOK SAMBEN</v>
      </c>
      <c r="F236" s="643">
        <v>31947</v>
      </c>
      <c r="G236" s="644"/>
      <c r="H236" s="645"/>
      <c r="I236" s="646"/>
      <c r="J236" s="645"/>
      <c r="K236" s="645"/>
      <c r="L236" s="645"/>
      <c r="M236" s="645"/>
      <c r="N236" s="666"/>
      <c r="O236" s="649"/>
      <c r="P236" s="650"/>
      <c r="Q236" s="651">
        <f>'KL VCKD chung'!Q237</f>
        <v>12.433</v>
      </c>
      <c r="R236" s="650">
        <f t="shared" si="34"/>
        <v>397197</v>
      </c>
      <c r="S236" s="650"/>
      <c r="T236" s="650"/>
      <c r="U236" s="650"/>
      <c r="V236" s="650">
        <f t="shared" si="35"/>
        <v>397197</v>
      </c>
      <c r="W236" s="650"/>
      <c r="X236" s="652">
        <f t="shared" si="36"/>
        <v>0</v>
      </c>
      <c r="Y236" s="653">
        <f t="shared" si="37"/>
        <v>0</v>
      </c>
      <c r="Z236" s="654">
        <f t="shared" si="38"/>
        <v>397197</v>
      </c>
      <c r="AA236" s="669"/>
      <c r="AB236" s="656">
        <v>31947</v>
      </c>
      <c r="AC236" s="657">
        <f t="shared" si="39"/>
        <v>12.432998403605973</v>
      </c>
      <c r="AD236" s="658">
        <f t="shared" si="40"/>
        <v>397197</v>
      </c>
    </row>
    <row r="237" spans="1:30" s="81" customFormat="1" ht="23.25" customHeight="1">
      <c r="A237" s="638">
        <v>224</v>
      </c>
      <c r="B237" s="639">
        <f>'KL VCKD chung'!B238</f>
        <v>224</v>
      </c>
      <c r="C237" s="640"/>
      <c r="D237" s="641" t="str">
        <f>'KL VCKD chung'!E238</f>
        <v>ស៊ាប សុមាំង</v>
      </c>
      <c r="E237" s="642" t="str">
        <f>'KL VCKD chung'!F238</f>
        <v>SEAB SOMEANG</v>
      </c>
      <c r="F237" s="643">
        <v>31947</v>
      </c>
      <c r="G237" s="644"/>
      <c r="H237" s="645"/>
      <c r="I237" s="646"/>
      <c r="J237" s="645"/>
      <c r="K237" s="645"/>
      <c r="L237" s="645"/>
      <c r="M237" s="645"/>
      <c r="N237" s="666"/>
      <c r="O237" s="649"/>
      <c r="P237" s="650"/>
      <c r="Q237" s="651">
        <f>'KL VCKD chung'!Q238</f>
        <v>15.496</v>
      </c>
      <c r="R237" s="650">
        <f t="shared" si="34"/>
        <v>495051</v>
      </c>
      <c r="S237" s="650"/>
      <c r="T237" s="650"/>
      <c r="U237" s="650"/>
      <c r="V237" s="650">
        <f t="shared" si="35"/>
        <v>495051</v>
      </c>
      <c r="W237" s="650"/>
      <c r="X237" s="652">
        <f t="shared" si="36"/>
        <v>0</v>
      </c>
      <c r="Y237" s="653">
        <f t="shared" si="37"/>
        <v>0</v>
      </c>
      <c r="Z237" s="654">
        <f t="shared" si="38"/>
        <v>495051</v>
      </c>
      <c r="AA237" s="669"/>
      <c r="AB237" s="656">
        <v>31947</v>
      </c>
      <c r="AC237" s="657">
        <f t="shared" si="39"/>
        <v>15.49600901493098</v>
      </c>
      <c r="AD237" s="658">
        <f t="shared" si="40"/>
        <v>495051</v>
      </c>
    </row>
    <row r="238" spans="1:30" s="81" customFormat="1" ht="23.25" customHeight="1">
      <c r="A238" s="638">
        <v>225</v>
      </c>
      <c r="B238" s="639">
        <f>'KL VCKD chung'!B239</f>
        <v>225</v>
      </c>
      <c r="C238" s="640"/>
      <c r="D238" s="641" t="str">
        <f>'KL VCKD chung'!E239</f>
        <v>ម៉ៅ ចាក់</v>
      </c>
      <c r="E238" s="642" t="str">
        <f>'KL VCKD chung'!F239</f>
        <v>MAO CHAK</v>
      </c>
      <c r="F238" s="643">
        <v>31947</v>
      </c>
      <c r="G238" s="644"/>
      <c r="H238" s="645"/>
      <c r="I238" s="646"/>
      <c r="J238" s="645"/>
      <c r="K238" s="645"/>
      <c r="L238" s="645"/>
      <c r="M238" s="645"/>
      <c r="N238" s="666"/>
      <c r="O238" s="649"/>
      <c r="P238" s="650"/>
      <c r="Q238" s="651">
        <f>'KL VCKD chung'!Q239</f>
        <v>14.913000000000002</v>
      </c>
      <c r="R238" s="650">
        <f t="shared" si="34"/>
        <v>476426</v>
      </c>
      <c r="S238" s="650"/>
      <c r="T238" s="650"/>
      <c r="U238" s="650"/>
      <c r="V238" s="650">
        <f t="shared" si="35"/>
        <v>476426</v>
      </c>
      <c r="W238" s="650"/>
      <c r="X238" s="652">
        <f t="shared" si="36"/>
        <v>0</v>
      </c>
      <c r="Y238" s="653">
        <f t="shared" si="37"/>
        <v>0</v>
      </c>
      <c r="Z238" s="654">
        <f t="shared" si="38"/>
        <v>476426</v>
      </c>
      <c r="AA238" s="669"/>
      <c r="AB238" s="656">
        <v>31947</v>
      </c>
      <c r="AC238" s="657">
        <f t="shared" si="39"/>
        <v>14.91301217641719</v>
      </c>
      <c r="AD238" s="658">
        <f t="shared" si="40"/>
        <v>476426</v>
      </c>
    </row>
    <row r="239" spans="1:30" s="81" customFormat="1" ht="23.25" customHeight="1">
      <c r="A239" s="638">
        <v>226</v>
      </c>
      <c r="B239" s="639">
        <f>'KL VCKD chung'!B240</f>
        <v>226</v>
      </c>
      <c r="C239" s="640"/>
      <c r="D239" s="641" t="str">
        <f>'KL VCKD chung'!E240</f>
        <v>សំបុក ហ៊ុច</v>
      </c>
      <c r="E239" s="642" t="str">
        <f>'KL VCKD chung'!F240</f>
        <v>SAMBOK HUCH</v>
      </c>
      <c r="F239" s="643">
        <v>31947</v>
      </c>
      <c r="G239" s="644"/>
      <c r="H239" s="645"/>
      <c r="I239" s="646"/>
      <c r="J239" s="645"/>
      <c r="K239" s="645"/>
      <c r="L239" s="645"/>
      <c r="M239" s="645"/>
      <c r="N239" s="666"/>
      <c r="O239" s="649"/>
      <c r="P239" s="650"/>
      <c r="Q239" s="651">
        <f>'KL VCKD chung'!Q240</f>
        <v>12.976000000000001</v>
      </c>
      <c r="R239" s="650">
        <f t="shared" si="34"/>
        <v>414544</v>
      </c>
      <c r="S239" s="650"/>
      <c r="T239" s="650"/>
      <c r="U239" s="650"/>
      <c r="V239" s="650">
        <f t="shared" si="35"/>
        <v>414544</v>
      </c>
      <c r="W239" s="650"/>
      <c r="X239" s="652">
        <f t="shared" si="36"/>
        <v>0</v>
      </c>
      <c r="Y239" s="653">
        <f t="shared" si="37"/>
        <v>0</v>
      </c>
      <c r="Z239" s="654">
        <f t="shared" si="38"/>
        <v>414544</v>
      </c>
      <c r="AA239" s="669"/>
      <c r="AB239" s="656">
        <v>31947</v>
      </c>
      <c r="AC239" s="657">
        <f t="shared" si="39"/>
        <v>12.97599148589852</v>
      </c>
      <c r="AD239" s="658">
        <f t="shared" si="40"/>
        <v>414544</v>
      </c>
    </row>
    <row r="240" spans="1:30" s="81" customFormat="1" ht="23.25" customHeight="1">
      <c r="A240" s="638">
        <v>227</v>
      </c>
      <c r="B240" s="639">
        <f>'KL VCKD chung'!B241</f>
        <v>227</v>
      </c>
      <c r="C240" s="640"/>
      <c r="D240" s="641" t="str">
        <f>'KL VCKD chung'!E241</f>
        <v>ចេន រ៉េន</v>
      </c>
      <c r="E240" s="642" t="str">
        <f>'KL VCKD chung'!F241</f>
        <v>CHEN REN</v>
      </c>
      <c r="F240" s="643">
        <v>31947</v>
      </c>
      <c r="G240" s="644"/>
      <c r="H240" s="645"/>
      <c r="I240" s="646"/>
      <c r="J240" s="645"/>
      <c r="K240" s="645"/>
      <c r="L240" s="645"/>
      <c r="M240" s="645"/>
      <c r="N240" s="666"/>
      <c r="O240" s="649"/>
      <c r="P240" s="650"/>
      <c r="Q240" s="651">
        <f>'KL VCKD chung'!Q241</f>
        <v>15.377000000000001</v>
      </c>
      <c r="R240" s="650">
        <f t="shared" si="34"/>
        <v>491249</v>
      </c>
      <c r="S240" s="650"/>
      <c r="T240" s="650"/>
      <c r="U240" s="650"/>
      <c r="V240" s="650">
        <f t="shared" si="35"/>
        <v>491249</v>
      </c>
      <c r="W240" s="650"/>
      <c r="X240" s="652">
        <f t="shared" si="36"/>
        <v>0</v>
      </c>
      <c r="Y240" s="653">
        <f t="shared" si="37"/>
        <v>0</v>
      </c>
      <c r="Z240" s="654">
        <f t="shared" si="38"/>
        <v>491249</v>
      </c>
      <c r="AA240" s="669"/>
      <c r="AB240" s="656">
        <v>31947</v>
      </c>
      <c r="AC240" s="657">
        <f t="shared" si="39"/>
        <v>15.37699940526497</v>
      </c>
      <c r="AD240" s="658">
        <f t="shared" si="40"/>
        <v>491249</v>
      </c>
    </row>
    <row r="241" spans="1:30" s="81" customFormat="1" ht="23.25" customHeight="1">
      <c r="A241" s="638">
        <v>228</v>
      </c>
      <c r="B241" s="639">
        <f>'KL VCKD chung'!B242</f>
        <v>228</v>
      </c>
      <c r="C241" s="640"/>
      <c r="D241" s="641" t="str">
        <f>'KL VCKD chung'!E242</f>
        <v>ស៊ូ គៀវ</v>
      </c>
      <c r="E241" s="642" t="str">
        <f>'KL VCKD chung'!F242</f>
        <v>SOU KEAV</v>
      </c>
      <c r="F241" s="643">
        <v>31947</v>
      </c>
      <c r="G241" s="644"/>
      <c r="H241" s="645"/>
      <c r="I241" s="646"/>
      <c r="J241" s="645"/>
      <c r="K241" s="645"/>
      <c r="L241" s="645"/>
      <c r="M241" s="645"/>
      <c r="N241" s="666"/>
      <c r="O241" s="649"/>
      <c r="P241" s="650"/>
      <c r="Q241" s="651">
        <f>'KL VCKD chung'!Q242</f>
        <v>15.383000000000001</v>
      </c>
      <c r="R241" s="650">
        <f t="shared" si="34"/>
        <v>491441</v>
      </c>
      <c r="S241" s="650"/>
      <c r="T241" s="650"/>
      <c r="U241" s="650"/>
      <c r="V241" s="650">
        <f t="shared" si="35"/>
        <v>491441</v>
      </c>
      <c r="W241" s="650"/>
      <c r="X241" s="652">
        <f t="shared" si="36"/>
        <v>0</v>
      </c>
      <c r="Y241" s="653">
        <f t="shared" si="37"/>
        <v>0</v>
      </c>
      <c r="Z241" s="654">
        <f t="shared" si="38"/>
        <v>491441</v>
      </c>
      <c r="AA241" s="669"/>
      <c r="AB241" s="656">
        <v>31947</v>
      </c>
      <c r="AC241" s="657">
        <f t="shared" si="39"/>
        <v>15.383009359251259</v>
      </c>
      <c r="AD241" s="658">
        <f t="shared" si="40"/>
        <v>491441</v>
      </c>
    </row>
    <row r="242" spans="1:30" s="81" customFormat="1" ht="23.25" customHeight="1">
      <c r="A242" s="638">
        <v>229</v>
      </c>
      <c r="B242" s="639">
        <f>'KL VCKD chung'!B243</f>
        <v>229</v>
      </c>
      <c r="C242" s="640"/>
      <c r="D242" s="641" t="str">
        <f>'KL VCKD chung'!E243</f>
        <v>គង់ នេន</v>
      </c>
      <c r="E242" s="642" t="str">
        <f>'KL VCKD chung'!F243</f>
        <v>KONG NEN</v>
      </c>
      <c r="F242" s="643">
        <v>31947</v>
      </c>
      <c r="G242" s="644"/>
      <c r="H242" s="645"/>
      <c r="I242" s="646"/>
      <c r="J242" s="645"/>
      <c r="K242" s="645"/>
      <c r="L242" s="645"/>
      <c r="M242" s="645"/>
      <c r="N242" s="666"/>
      <c r="O242" s="649"/>
      <c r="P242" s="650"/>
      <c r="Q242" s="651">
        <f>'KL VCKD chung'!Q243</f>
        <v>15.464</v>
      </c>
      <c r="R242" s="650">
        <f t="shared" si="34"/>
        <v>494028</v>
      </c>
      <c r="S242" s="650"/>
      <c r="T242" s="650"/>
      <c r="U242" s="650"/>
      <c r="V242" s="650">
        <f t="shared" si="35"/>
        <v>494028</v>
      </c>
      <c r="W242" s="650"/>
      <c r="X242" s="652">
        <f t="shared" si="36"/>
        <v>0</v>
      </c>
      <c r="Y242" s="653">
        <f t="shared" si="37"/>
        <v>0</v>
      </c>
      <c r="Z242" s="654">
        <f t="shared" si="38"/>
        <v>494028</v>
      </c>
      <c r="AA242" s="669"/>
      <c r="AB242" s="656">
        <v>31947</v>
      </c>
      <c r="AC242" s="657">
        <f t="shared" si="39"/>
        <v>15.463987228847779</v>
      </c>
      <c r="AD242" s="658">
        <f t="shared" si="40"/>
        <v>494028</v>
      </c>
    </row>
    <row r="243" spans="1:30" s="81" customFormat="1" ht="23.25" customHeight="1">
      <c r="A243" s="638">
        <v>230</v>
      </c>
      <c r="B243" s="639">
        <f>'KL VCKD chung'!B244</f>
        <v>230</v>
      </c>
      <c r="C243" s="640"/>
      <c r="D243" s="641" t="str">
        <f>'KL VCKD chung'!E244</f>
        <v>ពន ម៉ៅ</v>
      </c>
      <c r="E243" s="642" t="str">
        <f>'KL VCKD chung'!F244</f>
        <v>PON MAO</v>
      </c>
      <c r="F243" s="643">
        <v>31947</v>
      </c>
      <c r="G243" s="644"/>
      <c r="H243" s="645"/>
      <c r="I243" s="646"/>
      <c r="J243" s="645"/>
      <c r="K243" s="645"/>
      <c r="L243" s="645"/>
      <c r="M243" s="645"/>
      <c r="N243" s="666"/>
      <c r="O243" s="649"/>
      <c r="P243" s="650"/>
      <c r="Q243" s="651">
        <f>'KL VCKD chung'!Q244</f>
        <v>16.805</v>
      </c>
      <c r="R243" s="650">
        <f t="shared" si="34"/>
        <v>536869</v>
      </c>
      <c r="S243" s="650"/>
      <c r="T243" s="650"/>
      <c r="U243" s="650"/>
      <c r="V243" s="650">
        <f t="shared" si="35"/>
        <v>536869</v>
      </c>
      <c r="W243" s="650"/>
      <c r="X243" s="652">
        <f t="shared" si="36"/>
        <v>0</v>
      </c>
      <c r="Y243" s="653">
        <f t="shared" si="37"/>
        <v>0</v>
      </c>
      <c r="Z243" s="654">
        <f t="shared" si="38"/>
        <v>536869</v>
      </c>
      <c r="AA243" s="669"/>
      <c r="AB243" s="656">
        <v>31947</v>
      </c>
      <c r="AC243" s="657">
        <f t="shared" si="39"/>
        <v>16.804989513882369</v>
      </c>
      <c r="AD243" s="658">
        <f t="shared" si="40"/>
        <v>536869</v>
      </c>
    </row>
    <row r="244" spans="1:30" s="81" customFormat="1" ht="23.25" customHeight="1">
      <c r="A244" s="638">
        <v>231</v>
      </c>
      <c r="B244" s="639">
        <f>'KL VCKD chung'!B245</f>
        <v>231</v>
      </c>
      <c r="C244" s="640"/>
      <c r="D244" s="641" t="str">
        <f>'KL VCKD chung'!E245</f>
        <v>ជន់ កោ</v>
      </c>
      <c r="E244" s="642" t="str">
        <f>'KL VCKD chung'!F245</f>
        <v>CHUN KOR</v>
      </c>
      <c r="F244" s="643">
        <v>31947</v>
      </c>
      <c r="G244" s="644"/>
      <c r="H244" s="645"/>
      <c r="I244" s="646"/>
      <c r="J244" s="645"/>
      <c r="K244" s="645"/>
      <c r="L244" s="645"/>
      <c r="M244" s="645"/>
      <c r="N244" s="666"/>
      <c r="O244" s="649"/>
      <c r="P244" s="650"/>
      <c r="Q244" s="651">
        <f>'KL VCKD chung'!Q245</f>
        <v>17.268999999999998</v>
      </c>
      <c r="R244" s="650">
        <f t="shared" si="34"/>
        <v>551693</v>
      </c>
      <c r="S244" s="650"/>
      <c r="T244" s="650"/>
      <c r="U244" s="650"/>
      <c r="V244" s="650">
        <f t="shared" si="35"/>
        <v>551693</v>
      </c>
      <c r="W244" s="650"/>
      <c r="X244" s="652">
        <f t="shared" si="36"/>
        <v>0</v>
      </c>
      <c r="Y244" s="653">
        <f t="shared" si="37"/>
        <v>0</v>
      </c>
      <c r="Z244" s="654">
        <f t="shared" si="38"/>
        <v>551693</v>
      </c>
      <c r="AA244" s="669"/>
      <c r="AB244" s="656">
        <v>31947</v>
      </c>
      <c r="AC244" s="657">
        <f t="shared" si="39"/>
        <v>17.269008044573827</v>
      </c>
      <c r="AD244" s="658">
        <f t="shared" si="40"/>
        <v>551693</v>
      </c>
    </row>
    <row r="245" spans="1:30" s="81" customFormat="1" ht="23.25" customHeight="1">
      <c r="A245" s="638">
        <v>232</v>
      </c>
      <c r="B245" s="639">
        <f>'KL VCKD chung'!B246</f>
        <v>232</v>
      </c>
      <c r="C245" s="640"/>
      <c r="D245" s="641" t="str">
        <f>'KL VCKD chung'!E246</f>
        <v>ញ៉េប ញ៉ន</v>
      </c>
      <c r="E245" s="642" t="str">
        <f>'KL VCKD chung'!F246</f>
        <v>NHEB NHORN</v>
      </c>
      <c r="F245" s="643">
        <v>31947</v>
      </c>
      <c r="G245" s="644"/>
      <c r="H245" s="645"/>
      <c r="I245" s="646"/>
      <c r="J245" s="645"/>
      <c r="K245" s="645"/>
      <c r="L245" s="645"/>
      <c r="M245" s="645"/>
      <c r="N245" s="666"/>
      <c r="O245" s="649"/>
      <c r="P245" s="650"/>
      <c r="Q245" s="651">
        <f>'KL VCKD chung'!Q246</f>
        <v>16.930999999999997</v>
      </c>
      <c r="R245" s="650">
        <f t="shared" si="34"/>
        <v>540895</v>
      </c>
      <c r="S245" s="650"/>
      <c r="T245" s="650"/>
      <c r="U245" s="650"/>
      <c r="V245" s="650">
        <f t="shared" si="35"/>
        <v>540895</v>
      </c>
      <c r="W245" s="650"/>
      <c r="X245" s="652">
        <f t="shared" si="36"/>
        <v>0</v>
      </c>
      <c r="Y245" s="653">
        <f t="shared" si="37"/>
        <v>0</v>
      </c>
      <c r="Z245" s="654">
        <f t="shared" si="38"/>
        <v>540895</v>
      </c>
      <c r="AA245" s="669"/>
      <c r="AB245" s="656">
        <v>31947</v>
      </c>
      <c r="AC245" s="657">
        <f t="shared" si="39"/>
        <v>16.931010736532382</v>
      </c>
      <c r="AD245" s="658">
        <f t="shared" si="40"/>
        <v>540895</v>
      </c>
    </row>
    <row r="246" spans="1:30" s="81" customFormat="1" ht="23.25" customHeight="1">
      <c r="A246" s="638">
        <v>233</v>
      </c>
      <c r="B246" s="639">
        <f>'KL VCKD chung'!B247</f>
        <v>233</v>
      </c>
      <c r="C246" s="640"/>
      <c r="D246" s="641" t="str">
        <f>'KL VCKD chung'!E247</f>
        <v>រ៉ុង រស់</v>
      </c>
      <c r="E246" s="642" t="str">
        <f>'KL VCKD chung'!F247</f>
        <v>RONG ROUS</v>
      </c>
      <c r="F246" s="643">
        <v>31947</v>
      </c>
      <c r="G246" s="644"/>
      <c r="H246" s="645"/>
      <c r="I246" s="646"/>
      <c r="J246" s="645"/>
      <c r="K246" s="645"/>
      <c r="L246" s="645"/>
      <c r="M246" s="645"/>
      <c r="N246" s="666"/>
      <c r="O246" s="649"/>
      <c r="P246" s="650"/>
      <c r="Q246" s="651">
        <f>'KL VCKD chung'!Q247</f>
        <v>14.449</v>
      </c>
      <c r="R246" s="650">
        <f t="shared" si="34"/>
        <v>461602</v>
      </c>
      <c r="S246" s="650"/>
      <c r="T246" s="650"/>
      <c r="U246" s="650"/>
      <c r="V246" s="650">
        <f t="shared" si="35"/>
        <v>461602</v>
      </c>
      <c r="W246" s="650"/>
      <c r="X246" s="652">
        <f t="shared" si="36"/>
        <v>0</v>
      </c>
      <c r="Y246" s="653">
        <f t="shared" si="37"/>
        <v>0</v>
      </c>
      <c r="Z246" s="654">
        <f t="shared" si="38"/>
        <v>461602</v>
      </c>
      <c r="AA246" s="669"/>
      <c r="AB246" s="656">
        <v>31947</v>
      </c>
      <c r="AC246" s="657">
        <f t="shared" si="39"/>
        <v>14.448993645725734</v>
      </c>
      <c r="AD246" s="658">
        <f t="shared" si="40"/>
        <v>461602</v>
      </c>
    </row>
    <row r="247" spans="1:30" s="81" customFormat="1" ht="23.25" customHeight="1">
      <c r="A247" s="638">
        <v>234</v>
      </c>
      <c r="B247" s="639">
        <f>'KL VCKD chung'!B248</f>
        <v>234</v>
      </c>
      <c r="C247" s="640"/>
      <c r="D247" s="641" t="str">
        <f>'KL VCKD chung'!E248</f>
        <v>លេខ រី</v>
      </c>
      <c r="E247" s="642" t="str">
        <f>'KL VCKD chung'!F248</f>
        <v>LEK RY</v>
      </c>
      <c r="F247" s="643">
        <v>31947</v>
      </c>
      <c r="G247" s="644"/>
      <c r="H247" s="645"/>
      <c r="I247" s="646"/>
      <c r="J247" s="645"/>
      <c r="K247" s="645"/>
      <c r="L247" s="645"/>
      <c r="M247" s="645"/>
      <c r="N247" s="666"/>
      <c r="O247" s="649"/>
      <c r="P247" s="650"/>
      <c r="Q247" s="651">
        <f>'KL VCKD chung'!Q248</f>
        <v>13.728999999999999</v>
      </c>
      <c r="R247" s="650">
        <f t="shared" si="34"/>
        <v>438600</v>
      </c>
      <c r="S247" s="650"/>
      <c r="T247" s="650"/>
      <c r="U247" s="650"/>
      <c r="V247" s="650">
        <f t="shared" si="35"/>
        <v>438600</v>
      </c>
      <c r="W247" s="650"/>
      <c r="X247" s="652">
        <f t="shared" si="36"/>
        <v>0</v>
      </c>
      <c r="Y247" s="653">
        <f t="shared" si="37"/>
        <v>0</v>
      </c>
      <c r="Z247" s="654">
        <f t="shared" si="38"/>
        <v>438600</v>
      </c>
      <c r="AA247" s="669"/>
      <c r="AB247" s="656">
        <v>31947</v>
      </c>
      <c r="AC247" s="657">
        <f t="shared" si="39"/>
        <v>13.728988637430744</v>
      </c>
      <c r="AD247" s="658">
        <f t="shared" si="40"/>
        <v>438600</v>
      </c>
    </row>
    <row r="248" spans="1:30" s="81" customFormat="1" ht="23.25" customHeight="1">
      <c r="A248" s="638">
        <v>235</v>
      </c>
      <c r="B248" s="639">
        <f>'KL VCKD chung'!B249</f>
        <v>235</v>
      </c>
      <c r="C248" s="640"/>
      <c r="D248" s="641" t="str">
        <f>'KL VCKD chung'!E249</f>
        <v>សួន ជីតូ</v>
      </c>
      <c r="E248" s="642" t="str">
        <f>'KL VCKD chung'!F249</f>
        <v>SUON CHITO</v>
      </c>
      <c r="F248" s="643">
        <v>31947</v>
      </c>
      <c r="G248" s="644"/>
      <c r="H248" s="645"/>
      <c r="I248" s="646"/>
      <c r="J248" s="645"/>
      <c r="K248" s="645"/>
      <c r="L248" s="645"/>
      <c r="M248" s="645"/>
      <c r="N248" s="666"/>
      <c r="O248" s="649"/>
      <c r="P248" s="650"/>
      <c r="Q248" s="651">
        <f>'KL VCKD chung'!Q249</f>
        <v>17.174999999999997</v>
      </c>
      <c r="R248" s="650">
        <f t="shared" si="34"/>
        <v>548690</v>
      </c>
      <c r="S248" s="650"/>
      <c r="T248" s="650"/>
      <c r="U248" s="650"/>
      <c r="V248" s="650">
        <f t="shared" si="35"/>
        <v>548690</v>
      </c>
      <c r="W248" s="650"/>
      <c r="X248" s="652">
        <f t="shared" si="36"/>
        <v>0</v>
      </c>
      <c r="Y248" s="653">
        <f t="shared" si="37"/>
        <v>0</v>
      </c>
      <c r="Z248" s="654">
        <f t="shared" si="38"/>
        <v>548690</v>
      </c>
      <c r="AA248" s="669"/>
      <c r="AB248" s="656">
        <v>31947</v>
      </c>
      <c r="AC248" s="657">
        <f t="shared" si="39"/>
        <v>17.175008608007012</v>
      </c>
      <c r="AD248" s="658">
        <f t="shared" si="40"/>
        <v>548690</v>
      </c>
    </row>
    <row r="249" spans="1:30" s="81" customFormat="1" ht="23.25" customHeight="1">
      <c r="A249" s="638">
        <v>236</v>
      </c>
      <c r="B249" s="639">
        <f>'KL VCKD chung'!B250</f>
        <v>236</v>
      </c>
      <c r="C249" s="640"/>
      <c r="D249" s="641" t="str">
        <f>'KL VCKD chung'!E250</f>
        <v>ស្ដៅ សី</v>
      </c>
      <c r="E249" s="642" t="str">
        <f>'KL VCKD chung'!F250</f>
        <v>SDAO SEY</v>
      </c>
      <c r="F249" s="643">
        <v>31947</v>
      </c>
      <c r="G249" s="644"/>
      <c r="H249" s="645"/>
      <c r="I249" s="646"/>
      <c r="J249" s="645"/>
      <c r="K249" s="645"/>
      <c r="L249" s="645"/>
      <c r="M249" s="645"/>
      <c r="N249" s="666"/>
      <c r="O249" s="649"/>
      <c r="P249" s="650"/>
      <c r="Q249" s="651">
        <f>'KL VCKD chung'!Q250</f>
        <v>16.95</v>
      </c>
      <c r="R249" s="650">
        <f t="shared" si="34"/>
        <v>541502</v>
      </c>
      <c r="S249" s="650"/>
      <c r="T249" s="650"/>
      <c r="U249" s="650"/>
      <c r="V249" s="650">
        <f t="shared" si="35"/>
        <v>541502</v>
      </c>
      <c r="W249" s="650"/>
      <c r="X249" s="652">
        <f t="shared" si="36"/>
        <v>0</v>
      </c>
      <c r="Y249" s="653">
        <f t="shared" si="37"/>
        <v>0</v>
      </c>
      <c r="Z249" s="654">
        <f t="shared" si="38"/>
        <v>541502</v>
      </c>
      <c r="AA249" s="669"/>
      <c r="AB249" s="656">
        <v>31947</v>
      </c>
      <c r="AC249" s="657">
        <f t="shared" si="39"/>
        <v>16.950010955645286</v>
      </c>
      <c r="AD249" s="658">
        <f t="shared" si="40"/>
        <v>541502</v>
      </c>
    </row>
    <row r="250" spans="1:30" s="81" customFormat="1" ht="23.25" customHeight="1">
      <c r="A250" s="638">
        <v>237</v>
      </c>
      <c r="B250" s="639">
        <f>'KL VCKD chung'!B251</f>
        <v>237</v>
      </c>
      <c r="C250" s="640"/>
      <c r="D250" s="641" t="str">
        <f>'KL VCKD chung'!E251</f>
        <v>មិត មល</v>
      </c>
      <c r="E250" s="642" t="str">
        <f>'KL VCKD chung'!F251</f>
        <v>MIT MOL</v>
      </c>
      <c r="F250" s="643">
        <v>31947</v>
      </c>
      <c r="G250" s="644"/>
      <c r="H250" s="645"/>
      <c r="I250" s="646"/>
      <c r="J250" s="645"/>
      <c r="K250" s="645"/>
      <c r="L250" s="645"/>
      <c r="M250" s="645"/>
      <c r="N250" s="666"/>
      <c r="O250" s="649"/>
      <c r="P250" s="650"/>
      <c r="Q250" s="651">
        <f>'KL VCKD chung'!Q251</f>
        <v>15.846000000000002</v>
      </c>
      <c r="R250" s="650">
        <f t="shared" si="34"/>
        <v>506232</v>
      </c>
      <c r="S250" s="650"/>
      <c r="T250" s="650"/>
      <c r="U250" s="650"/>
      <c r="V250" s="650">
        <f t="shared" si="35"/>
        <v>506232</v>
      </c>
      <c r="W250" s="650"/>
      <c r="X250" s="652">
        <f t="shared" si="36"/>
        <v>0</v>
      </c>
      <c r="Y250" s="653">
        <f t="shared" si="37"/>
        <v>0</v>
      </c>
      <c r="Z250" s="654">
        <f t="shared" si="38"/>
        <v>506232</v>
      </c>
      <c r="AA250" s="669"/>
      <c r="AB250" s="656">
        <v>31947</v>
      </c>
      <c r="AC250" s="657">
        <f t="shared" si="39"/>
        <v>15.845994929101325</v>
      </c>
      <c r="AD250" s="658">
        <f t="shared" si="40"/>
        <v>506232</v>
      </c>
    </row>
    <row r="251" spans="1:30" s="81" customFormat="1" ht="23.25" customHeight="1">
      <c r="A251" s="638">
        <v>238</v>
      </c>
      <c r="B251" s="639">
        <f>'KL VCKD chung'!B252</f>
        <v>238</v>
      </c>
      <c r="C251" s="640"/>
      <c r="D251" s="641" t="str">
        <f>'KL VCKD chung'!E252</f>
        <v>ឌឿត ជិ</v>
      </c>
      <c r="E251" s="642" t="str">
        <f>'KL VCKD chung'!F252</f>
        <v>DOEUT CHIK</v>
      </c>
      <c r="F251" s="643">
        <v>31947</v>
      </c>
      <c r="G251" s="644"/>
      <c r="H251" s="645"/>
      <c r="I251" s="646"/>
      <c r="J251" s="645"/>
      <c r="K251" s="645"/>
      <c r="L251" s="645"/>
      <c r="M251" s="645"/>
      <c r="N251" s="666"/>
      <c r="O251" s="649"/>
      <c r="P251" s="650"/>
      <c r="Q251" s="651">
        <f>'KL VCKD chung'!Q252</f>
        <v>16.491999999999997</v>
      </c>
      <c r="R251" s="650">
        <f t="shared" si="34"/>
        <v>526870</v>
      </c>
      <c r="S251" s="650"/>
      <c r="T251" s="650"/>
      <c r="U251" s="650"/>
      <c r="V251" s="650">
        <f t="shared" si="35"/>
        <v>526870</v>
      </c>
      <c r="W251" s="650"/>
      <c r="X251" s="652">
        <f t="shared" si="36"/>
        <v>0</v>
      </c>
      <c r="Y251" s="653">
        <f t="shared" si="37"/>
        <v>0</v>
      </c>
      <c r="Z251" s="654">
        <f t="shared" si="38"/>
        <v>526870</v>
      </c>
      <c r="AA251" s="669"/>
      <c r="AB251" s="656">
        <v>31947</v>
      </c>
      <c r="AC251" s="657">
        <f t="shared" si="39"/>
        <v>16.492002378940121</v>
      </c>
      <c r="AD251" s="658">
        <f t="shared" si="40"/>
        <v>526870</v>
      </c>
    </row>
    <row r="252" spans="1:30" s="81" customFormat="1" ht="23.25" customHeight="1">
      <c r="A252" s="638">
        <v>239</v>
      </c>
      <c r="B252" s="639">
        <f>'KL VCKD chung'!B253</f>
        <v>239</v>
      </c>
      <c r="C252" s="640"/>
      <c r="D252" s="641" t="str">
        <f>'KL VCKD chung'!E253</f>
        <v>សុច គង់</v>
      </c>
      <c r="E252" s="642" t="str">
        <f>'KL VCKD chung'!F253</f>
        <v>SOCH KUNG</v>
      </c>
      <c r="F252" s="643">
        <v>31947</v>
      </c>
      <c r="G252" s="644"/>
      <c r="H252" s="645"/>
      <c r="I252" s="646"/>
      <c r="J252" s="645"/>
      <c r="K252" s="645"/>
      <c r="L252" s="645"/>
      <c r="M252" s="645"/>
      <c r="N252" s="666"/>
      <c r="O252" s="649"/>
      <c r="P252" s="650"/>
      <c r="Q252" s="651">
        <f>'KL VCKD chung'!Q253</f>
        <v>14.568</v>
      </c>
      <c r="R252" s="650">
        <f t="shared" si="34"/>
        <v>465404</v>
      </c>
      <c r="S252" s="650"/>
      <c r="T252" s="650"/>
      <c r="U252" s="650"/>
      <c r="V252" s="650">
        <f t="shared" si="35"/>
        <v>465404</v>
      </c>
      <c r="W252" s="650"/>
      <c r="X252" s="652">
        <f t="shared" si="36"/>
        <v>0</v>
      </c>
      <c r="Y252" s="653">
        <f t="shared" si="37"/>
        <v>0</v>
      </c>
      <c r="Z252" s="654">
        <f t="shared" si="38"/>
        <v>465404</v>
      </c>
      <c r="AA252" s="669"/>
      <c r="AB252" s="656">
        <v>31947</v>
      </c>
      <c r="AC252" s="657">
        <f t="shared" si="39"/>
        <v>14.568003255391742</v>
      </c>
      <c r="AD252" s="658">
        <f t="shared" si="40"/>
        <v>465404</v>
      </c>
    </row>
    <row r="253" spans="1:30" s="81" customFormat="1" ht="23.25" customHeight="1">
      <c r="A253" s="638">
        <v>240</v>
      </c>
      <c r="B253" s="639">
        <f>'KL VCKD chung'!B254</f>
        <v>240</v>
      </c>
      <c r="C253" s="640"/>
      <c r="D253" s="641" t="str">
        <f>'KL VCKD chung'!E254</f>
        <v>កូយ ​សាន</v>
      </c>
      <c r="E253" s="642" t="str">
        <f>'KL VCKD chung'!F254</f>
        <v>KOY SAN</v>
      </c>
      <c r="F253" s="643">
        <v>31947</v>
      </c>
      <c r="G253" s="644"/>
      <c r="H253" s="645"/>
      <c r="I253" s="646"/>
      <c r="J253" s="645"/>
      <c r="K253" s="645"/>
      <c r="L253" s="645"/>
      <c r="M253" s="645"/>
      <c r="N253" s="666"/>
      <c r="O253" s="649"/>
      <c r="P253" s="650"/>
      <c r="Q253" s="651">
        <f>'KL VCKD chung'!Q254</f>
        <v>14.913</v>
      </c>
      <c r="R253" s="650">
        <f t="shared" si="34"/>
        <v>476426</v>
      </c>
      <c r="S253" s="650"/>
      <c r="T253" s="650"/>
      <c r="U253" s="650"/>
      <c r="V253" s="650">
        <f t="shared" si="35"/>
        <v>476426</v>
      </c>
      <c r="W253" s="650"/>
      <c r="X253" s="652">
        <f t="shared" si="36"/>
        <v>0</v>
      </c>
      <c r="Y253" s="653">
        <f t="shared" si="37"/>
        <v>0</v>
      </c>
      <c r="Z253" s="654">
        <f t="shared" si="38"/>
        <v>476426</v>
      </c>
      <c r="AA253" s="669"/>
      <c r="AB253" s="656">
        <v>31947</v>
      </c>
      <c r="AC253" s="657">
        <f t="shared" si="39"/>
        <v>14.91301217641719</v>
      </c>
      <c r="AD253" s="658">
        <f t="shared" si="40"/>
        <v>476426</v>
      </c>
    </row>
    <row r="254" spans="1:30" s="81" customFormat="1" ht="23.25" customHeight="1">
      <c r="A254" s="638">
        <v>241</v>
      </c>
      <c r="B254" s="639">
        <f>'KL VCKD chung'!B255</f>
        <v>241</v>
      </c>
      <c r="C254" s="640"/>
      <c r="D254" s="641" t="str">
        <f>'KL VCKD chung'!E255</f>
        <v>ស៊ូ កង</v>
      </c>
      <c r="E254" s="642" t="str">
        <f>'KL VCKD chung'!F255</f>
        <v>SOU KORN</v>
      </c>
      <c r="F254" s="643">
        <v>31947</v>
      </c>
      <c r="G254" s="644"/>
      <c r="H254" s="645"/>
      <c r="I254" s="646"/>
      <c r="J254" s="645"/>
      <c r="K254" s="645"/>
      <c r="L254" s="645"/>
      <c r="M254" s="645"/>
      <c r="N254" s="666"/>
      <c r="O254" s="649"/>
      <c r="P254" s="650"/>
      <c r="Q254" s="651">
        <f>'KL VCKD chung'!Q255</f>
        <v>14.267000000000001</v>
      </c>
      <c r="R254" s="650">
        <f t="shared" si="34"/>
        <v>455788</v>
      </c>
      <c r="S254" s="650"/>
      <c r="T254" s="650"/>
      <c r="U254" s="650"/>
      <c r="V254" s="650">
        <f t="shared" si="35"/>
        <v>455788</v>
      </c>
      <c r="W254" s="650"/>
      <c r="X254" s="652">
        <f t="shared" si="36"/>
        <v>0</v>
      </c>
      <c r="Y254" s="653">
        <f t="shared" si="37"/>
        <v>0</v>
      </c>
      <c r="Z254" s="654">
        <f t="shared" si="38"/>
        <v>455788</v>
      </c>
      <c r="AA254" s="669"/>
      <c r="AB254" s="656">
        <v>31947</v>
      </c>
      <c r="AC254" s="657">
        <f t="shared" si="39"/>
        <v>14.267004726578396</v>
      </c>
      <c r="AD254" s="658">
        <f t="shared" si="40"/>
        <v>455788</v>
      </c>
    </row>
    <row r="255" spans="1:30" s="81" customFormat="1" ht="23.25" customHeight="1">
      <c r="A255" s="638">
        <v>242</v>
      </c>
      <c r="B255" s="639">
        <f>'KL VCKD chung'!B256</f>
        <v>242</v>
      </c>
      <c r="C255" s="640"/>
      <c r="D255" s="641" t="str">
        <f>'KL VCKD chung'!E256</f>
        <v>គត់ លោត</v>
      </c>
      <c r="E255" s="642" t="str">
        <f>'KL VCKD chung'!F256</f>
        <v>KOT LOT</v>
      </c>
      <c r="F255" s="643">
        <v>31947</v>
      </c>
      <c r="G255" s="644"/>
      <c r="H255" s="645"/>
      <c r="I255" s="646"/>
      <c r="J255" s="645"/>
      <c r="K255" s="645"/>
      <c r="L255" s="645"/>
      <c r="M255" s="645"/>
      <c r="N255" s="666"/>
      <c r="O255" s="649"/>
      <c r="P255" s="650"/>
      <c r="Q255" s="651">
        <f>'KL VCKD chung'!Q256</f>
        <v>13.872000000000002</v>
      </c>
      <c r="R255" s="650">
        <f t="shared" si="34"/>
        <v>443169</v>
      </c>
      <c r="S255" s="650"/>
      <c r="T255" s="650"/>
      <c r="U255" s="650"/>
      <c r="V255" s="650">
        <f t="shared" si="35"/>
        <v>443169</v>
      </c>
      <c r="W255" s="650"/>
      <c r="X255" s="652">
        <f t="shared" si="36"/>
        <v>0</v>
      </c>
      <c r="Y255" s="653">
        <f t="shared" si="37"/>
        <v>0</v>
      </c>
      <c r="Z255" s="654">
        <f t="shared" si="38"/>
        <v>443169</v>
      </c>
      <c r="AA255" s="669"/>
      <c r="AB255" s="656">
        <v>31947</v>
      </c>
      <c r="AC255" s="657">
        <f t="shared" si="39"/>
        <v>13.872006761198234</v>
      </c>
      <c r="AD255" s="658">
        <f t="shared" si="40"/>
        <v>443169</v>
      </c>
    </row>
    <row r="256" spans="1:30" s="81" customFormat="1" ht="23.25" customHeight="1">
      <c r="A256" s="638">
        <v>243</v>
      </c>
      <c r="B256" s="639">
        <f>'KL VCKD chung'!B257</f>
        <v>243</v>
      </c>
      <c r="C256" s="640"/>
      <c r="D256" s="641" t="str">
        <f>'KL VCKD chung'!E257</f>
        <v>ហ៊ី ឡៃហ៊ាង</v>
      </c>
      <c r="E256" s="642" t="str">
        <f>'KL VCKD chung'!F257</f>
        <v>HY LAIHORNG</v>
      </c>
      <c r="F256" s="643">
        <v>31947</v>
      </c>
      <c r="G256" s="644"/>
      <c r="H256" s="645"/>
      <c r="I256" s="646"/>
      <c r="J256" s="645"/>
      <c r="K256" s="645"/>
      <c r="L256" s="645"/>
      <c r="M256" s="645"/>
      <c r="N256" s="666"/>
      <c r="O256" s="649"/>
      <c r="P256" s="650"/>
      <c r="Q256" s="651">
        <f>'KL VCKD chung'!Q257</f>
        <v>15.746</v>
      </c>
      <c r="R256" s="650">
        <f t="shared" si="34"/>
        <v>503037</v>
      </c>
      <c r="S256" s="650"/>
      <c r="T256" s="650"/>
      <c r="U256" s="650"/>
      <c r="V256" s="650">
        <f t="shared" si="35"/>
        <v>503037</v>
      </c>
      <c r="W256" s="650"/>
      <c r="X256" s="652">
        <f t="shared" si="36"/>
        <v>0</v>
      </c>
      <c r="Y256" s="653">
        <f t="shared" si="37"/>
        <v>0</v>
      </c>
      <c r="Z256" s="654">
        <f t="shared" si="38"/>
        <v>503037</v>
      </c>
      <c r="AA256" s="669"/>
      <c r="AB256" s="656">
        <v>31947</v>
      </c>
      <c r="AC256" s="657">
        <f t="shared" si="39"/>
        <v>15.74598553854822</v>
      </c>
      <c r="AD256" s="658">
        <f t="shared" si="40"/>
        <v>503037</v>
      </c>
    </row>
    <row r="257" spans="1:30" s="81" customFormat="1" ht="23.25" customHeight="1">
      <c r="A257" s="638">
        <v>244</v>
      </c>
      <c r="B257" s="639">
        <f>'KL VCKD chung'!B258</f>
        <v>244</v>
      </c>
      <c r="C257" s="640"/>
      <c r="D257" s="641" t="str">
        <f>'KL VCKD chung'!E258</f>
        <v>អ៊ុំ ហ៊ី</v>
      </c>
      <c r="E257" s="642" t="str">
        <f>'KL VCKD chung'!F258</f>
        <v>UM HY</v>
      </c>
      <c r="F257" s="643">
        <v>31947</v>
      </c>
      <c r="G257" s="644"/>
      <c r="H257" s="645"/>
      <c r="I257" s="646"/>
      <c r="J257" s="645"/>
      <c r="K257" s="645"/>
      <c r="L257" s="645"/>
      <c r="M257" s="645"/>
      <c r="N257" s="666"/>
      <c r="O257" s="649"/>
      <c r="P257" s="650"/>
      <c r="Q257" s="651">
        <f>'KL VCKD chung'!Q258</f>
        <v>16.786999999999999</v>
      </c>
      <c r="R257" s="650">
        <f t="shared" si="34"/>
        <v>536294</v>
      </c>
      <c r="S257" s="650"/>
      <c r="T257" s="650"/>
      <c r="U257" s="650"/>
      <c r="V257" s="650">
        <f t="shared" si="35"/>
        <v>536294</v>
      </c>
      <c r="W257" s="650"/>
      <c r="X257" s="652">
        <f t="shared" si="36"/>
        <v>0</v>
      </c>
      <c r="Y257" s="653">
        <f t="shared" si="37"/>
        <v>0</v>
      </c>
      <c r="Z257" s="654">
        <f t="shared" si="38"/>
        <v>536294</v>
      </c>
      <c r="AA257" s="669"/>
      <c r="AB257" s="656">
        <v>31947</v>
      </c>
      <c r="AC257" s="657">
        <f t="shared" si="39"/>
        <v>16.786990953767177</v>
      </c>
      <c r="AD257" s="658">
        <f t="shared" si="40"/>
        <v>536294</v>
      </c>
    </row>
    <row r="258" spans="1:30" s="81" customFormat="1" ht="23.25" customHeight="1">
      <c r="A258" s="638">
        <v>245</v>
      </c>
      <c r="B258" s="639">
        <f>'KL VCKD chung'!B259</f>
        <v>245</v>
      </c>
      <c r="C258" s="640"/>
      <c r="D258" s="641" t="str">
        <f>'KL VCKD chung'!E259</f>
        <v>ម៉ាក់ ភត</v>
      </c>
      <c r="E258" s="642" t="str">
        <f>'KL VCKD chung'!F259</f>
        <v>MAK PHORT</v>
      </c>
      <c r="F258" s="643">
        <v>31947</v>
      </c>
      <c r="G258" s="644"/>
      <c r="H258" s="645"/>
      <c r="I258" s="646"/>
      <c r="J258" s="645"/>
      <c r="K258" s="645"/>
      <c r="L258" s="645"/>
      <c r="M258" s="645"/>
      <c r="N258" s="666"/>
      <c r="O258" s="649"/>
      <c r="P258" s="650"/>
      <c r="Q258" s="651">
        <f>'KL VCKD chung'!Q259</f>
        <v>15.727000000000002</v>
      </c>
      <c r="R258" s="650">
        <f t="shared" si="34"/>
        <v>502430</v>
      </c>
      <c r="S258" s="650"/>
      <c r="T258" s="650"/>
      <c r="U258" s="650"/>
      <c r="V258" s="650">
        <f t="shared" si="35"/>
        <v>502430</v>
      </c>
      <c r="W258" s="650"/>
      <c r="X258" s="652">
        <f t="shared" si="36"/>
        <v>0</v>
      </c>
      <c r="Y258" s="653">
        <f t="shared" si="37"/>
        <v>0</v>
      </c>
      <c r="Z258" s="654">
        <f t="shared" si="38"/>
        <v>502430</v>
      </c>
      <c r="AA258" s="669"/>
      <c r="AB258" s="656">
        <v>31947</v>
      </c>
      <c r="AC258" s="657">
        <f t="shared" si="39"/>
        <v>15.726985319435315</v>
      </c>
      <c r="AD258" s="658">
        <f t="shared" si="40"/>
        <v>502430</v>
      </c>
    </row>
    <row r="259" spans="1:30" s="81" customFormat="1" ht="23.25" customHeight="1">
      <c r="A259" s="638">
        <v>246</v>
      </c>
      <c r="B259" s="639">
        <f>'KL VCKD chung'!B260</f>
        <v>246</v>
      </c>
      <c r="C259" s="640"/>
      <c r="D259" s="641" t="str">
        <f>'KL VCKD chung'!E260</f>
        <v>ព្រំ សំណាង</v>
      </c>
      <c r="E259" s="642" t="str">
        <f>'KL VCKD chung'!F260</f>
        <v>PROM SAMNANG</v>
      </c>
      <c r="F259" s="643">
        <v>31947</v>
      </c>
      <c r="G259" s="644"/>
      <c r="H259" s="645"/>
      <c r="I259" s="646"/>
      <c r="J259" s="645"/>
      <c r="K259" s="645"/>
      <c r="L259" s="645"/>
      <c r="M259" s="645"/>
      <c r="N259" s="666"/>
      <c r="O259" s="649"/>
      <c r="P259" s="650"/>
      <c r="Q259" s="651">
        <f>'KL VCKD chung'!Q260</f>
        <v>14.424000000000001</v>
      </c>
      <c r="R259" s="650">
        <f t="shared" si="34"/>
        <v>460804</v>
      </c>
      <c r="S259" s="650"/>
      <c r="T259" s="650"/>
      <c r="U259" s="650"/>
      <c r="V259" s="650">
        <f t="shared" si="35"/>
        <v>460804</v>
      </c>
      <c r="W259" s="650"/>
      <c r="X259" s="652">
        <f t="shared" si="36"/>
        <v>0</v>
      </c>
      <c r="Y259" s="653">
        <f t="shared" si="37"/>
        <v>0</v>
      </c>
      <c r="Z259" s="654">
        <f t="shared" si="38"/>
        <v>460804</v>
      </c>
      <c r="AA259" s="669"/>
      <c r="AB259" s="656">
        <v>31947</v>
      </c>
      <c r="AC259" s="657">
        <f t="shared" si="39"/>
        <v>14.424014774470216</v>
      </c>
      <c r="AD259" s="658">
        <f t="shared" si="40"/>
        <v>460804</v>
      </c>
    </row>
    <row r="260" spans="1:30" s="81" customFormat="1" ht="23.25" customHeight="1">
      <c r="A260" s="638">
        <v>247</v>
      </c>
      <c r="B260" s="639">
        <f>'KL VCKD chung'!B261</f>
        <v>247</v>
      </c>
      <c r="C260" s="640"/>
      <c r="D260" s="641" t="str">
        <f>'KL VCKD chung'!E261</f>
        <v>ឌឿត ឌើន</v>
      </c>
      <c r="E260" s="642" t="str">
        <f>'KL VCKD chung'!F261</f>
        <v>DOEUT DOEUN</v>
      </c>
      <c r="F260" s="643">
        <v>31947</v>
      </c>
      <c r="G260" s="644"/>
      <c r="H260" s="645"/>
      <c r="I260" s="646"/>
      <c r="J260" s="645"/>
      <c r="K260" s="645"/>
      <c r="L260" s="645"/>
      <c r="M260" s="645"/>
      <c r="N260" s="666"/>
      <c r="O260" s="649"/>
      <c r="P260" s="650"/>
      <c r="Q260" s="651">
        <f>'KL VCKD chung'!Q261</f>
        <v>15.375999999999999</v>
      </c>
      <c r="R260" s="650">
        <f t="shared" si="34"/>
        <v>491217</v>
      </c>
      <c r="S260" s="650"/>
      <c r="T260" s="650"/>
      <c r="U260" s="650"/>
      <c r="V260" s="650">
        <f t="shared" si="35"/>
        <v>491217</v>
      </c>
      <c r="W260" s="650"/>
      <c r="X260" s="652">
        <f t="shared" si="36"/>
        <v>0</v>
      </c>
      <c r="Y260" s="653">
        <f t="shared" si="37"/>
        <v>0</v>
      </c>
      <c r="Z260" s="654">
        <f t="shared" si="38"/>
        <v>491217</v>
      </c>
      <c r="AA260" s="669"/>
      <c r="AB260" s="656">
        <v>31947</v>
      </c>
      <c r="AC260" s="657">
        <f t="shared" si="39"/>
        <v>15.375997746267256</v>
      </c>
      <c r="AD260" s="658">
        <f t="shared" si="40"/>
        <v>491217</v>
      </c>
    </row>
    <row r="261" spans="1:30" s="81" customFormat="1" ht="23.25" customHeight="1">
      <c r="A261" s="638">
        <v>248</v>
      </c>
      <c r="B261" s="639">
        <f>'KL VCKD chung'!B262</f>
        <v>248</v>
      </c>
      <c r="C261" s="640"/>
      <c r="D261" s="641" t="str">
        <f>'KL VCKD chung'!E262</f>
        <v>ស៊ាត ខ្មាក់</v>
      </c>
      <c r="E261" s="642" t="str">
        <f>'KL VCKD chung'!F262</f>
        <v>SEAT KHMAK</v>
      </c>
      <c r="F261" s="643">
        <v>31947</v>
      </c>
      <c r="G261" s="644"/>
      <c r="H261" s="645"/>
      <c r="I261" s="646"/>
      <c r="J261" s="645"/>
      <c r="K261" s="645"/>
      <c r="L261" s="645"/>
      <c r="M261" s="645"/>
      <c r="N261" s="666"/>
      <c r="O261" s="649"/>
      <c r="P261" s="650"/>
      <c r="Q261" s="651">
        <f>'KL VCKD chung'!Q262</f>
        <v>15.645999999999999</v>
      </c>
      <c r="R261" s="650">
        <f t="shared" si="34"/>
        <v>499843</v>
      </c>
      <c r="S261" s="650"/>
      <c r="T261" s="650"/>
      <c r="U261" s="650"/>
      <c r="V261" s="650">
        <f t="shared" si="35"/>
        <v>499843</v>
      </c>
      <c r="W261" s="650"/>
      <c r="X261" s="652">
        <f t="shared" si="36"/>
        <v>0</v>
      </c>
      <c r="Y261" s="653">
        <f t="shared" si="37"/>
        <v>0</v>
      </c>
      <c r="Z261" s="654">
        <f t="shared" si="38"/>
        <v>499843</v>
      </c>
      <c r="AA261" s="669"/>
      <c r="AB261" s="656">
        <v>31947</v>
      </c>
      <c r="AC261" s="657">
        <f t="shared" si="39"/>
        <v>15.646007449838795</v>
      </c>
      <c r="AD261" s="658">
        <f t="shared" si="40"/>
        <v>499843</v>
      </c>
    </row>
    <row r="262" spans="1:30" s="81" customFormat="1" ht="23.25" customHeight="1">
      <c r="A262" s="638">
        <v>249</v>
      </c>
      <c r="B262" s="639">
        <f>'KL VCKD chung'!B263</f>
        <v>249</v>
      </c>
      <c r="C262" s="640"/>
      <c r="D262" s="641" t="str">
        <f>'KL VCKD chung'!E263</f>
        <v>វ៉ាត់ សុវណ្ណរ៉ា</v>
      </c>
      <c r="E262" s="642" t="str">
        <f>'KL VCKD chung'!F263</f>
        <v>VATH SOVANNRA</v>
      </c>
      <c r="F262" s="643">
        <v>31947</v>
      </c>
      <c r="G262" s="644"/>
      <c r="H262" s="645"/>
      <c r="I262" s="646"/>
      <c r="J262" s="645"/>
      <c r="K262" s="645"/>
      <c r="L262" s="645"/>
      <c r="M262" s="645"/>
      <c r="N262" s="666"/>
      <c r="O262" s="649"/>
      <c r="P262" s="650"/>
      <c r="Q262" s="651">
        <f>'KL VCKD chung'!Q263</f>
        <v>15.639000000000001</v>
      </c>
      <c r="R262" s="650">
        <f t="shared" si="34"/>
        <v>499619</v>
      </c>
      <c r="S262" s="650"/>
      <c r="T262" s="650"/>
      <c r="U262" s="650"/>
      <c r="V262" s="650">
        <f t="shared" si="35"/>
        <v>499619</v>
      </c>
      <c r="W262" s="650"/>
      <c r="X262" s="652">
        <f t="shared" si="36"/>
        <v>0</v>
      </c>
      <c r="Y262" s="653">
        <f t="shared" si="37"/>
        <v>0</v>
      </c>
      <c r="Z262" s="654">
        <f t="shared" si="38"/>
        <v>499619</v>
      </c>
      <c r="AA262" s="669"/>
      <c r="AB262" s="656">
        <v>31947</v>
      </c>
      <c r="AC262" s="657">
        <f t="shared" si="39"/>
        <v>15.638995836854791</v>
      </c>
      <c r="AD262" s="658">
        <f t="shared" si="40"/>
        <v>499619</v>
      </c>
    </row>
    <row r="263" spans="1:30" s="81" customFormat="1" ht="23.25" customHeight="1">
      <c r="A263" s="638">
        <v>250</v>
      </c>
      <c r="B263" s="639">
        <f>'KL VCKD chung'!B264</f>
        <v>250</v>
      </c>
      <c r="C263" s="640"/>
      <c r="D263" s="641" t="str">
        <f>'KL VCKD chung'!E264</f>
        <v>ឌឿន លីន</v>
      </c>
      <c r="E263" s="642" t="str">
        <f>'KL VCKD chung'!F264</f>
        <v>DOEUN LIN</v>
      </c>
      <c r="F263" s="643">
        <v>31947</v>
      </c>
      <c r="G263" s="644"/>
      <c r="H263" s="645"/>
      <c r="I263" s="646"/>
      <c r="J263" s="645"/>
      <c r="K263" s="645"/>
      <c r="L263" s="645"/>
      <c r="M263" s="645"/>
      <c r="N263" s="666"/>
      <c r="O263" s="649"/>
      <c r="P263" s="650"/>
      <c r="Q263" s="651">
        <f>'KL VCKD chung'!Q264</f>
        <v>15.276000000000002</v>
      </c>
      <c r="R263" s="650">
        <f t="shared" si="34"/>
        <v>488022</v>
      </c>
      <c r="S263" s="650"/>
      <c r="T263" s="650"/>
      <c r="U263" s="650"/>
      <c r="V263" s="650">
        <f t="shared" si="35"/>
        <v>488022</v>
      </c>
      <c r="W263" s="650"/>
      <c r="X263" s="652">
        <f t="shared" si="36"/>
        <v>0</v>
      </c>
      <c r="Y263" s="653">
        <f t="shared" si="37"/>
        <v>0</v>
      </c>
      <c r="Z263" s="654">
        <f t="shared" si="38"/>
        <v>488022</v>
      </c>
      <c r="AA263" s="669"/>
      <c r="AB263" s="656">
        <v>31947</v>
      </c>
      <c r="AC263" s="657">
        <f t="shared" si="39"/>
        <v>15.275988355714151</v>
      </c>
      <c r="AD263" s="658">
        <f t="shared" si="40"/>
        <v>488022</v>
      </c>
    </row>
    <row r="264" spans="1:30" s="81" customFormat="1" ht="23.25" customHeight="1">
      <c r="A264" s="638">
        <v>251</v>
      </c>
      <c r="B264" s="639">
        <f>'KL VCKD chung'!B265</f>
        <v>251</v>
      </c>
      <c r="C264" s="640"/>
      <c r="D264" s="641" t="str">
        <f>'KL VCKD chung'!E265</f>
        <v>ហ៊ីម ធឿន</v>
      </c>
      <c r="E264" s="642" t="str">
        <f>'KL VCKD chung'!F265</f>
        <v>HIM THOEUN</v>
      </c>
      <c r="F264" s="643">
        <v>31947</v>
      </c>
      <c r="G264" s="644"/>
      <c r="H264" s="645"/>
      <c r="I264" s="646"/>
      <c r="J264" s="645"/>
      <c r="K264" s="645"/>
      <c r="L264" s="645"/>
      <c r="M264" s="645"/>
      <c r="N264" s="666"/>
      <c r="O264" s="649"/>
      <c r="P264" s="650"/>
      <c r="Q264" s="651">
        <f>'KL VCKD chung'!Q265</f>
        <v>17.149999999999999</v>
      </c>
      <c r="R264" s="650">
        <f t="shared" si="34"/>
        <v>547891</v>
      </c>
      <c r="S264" s="650"/>
      <c r="T264" s="650"/>
      <c r="U264" s="650"/>
      <c r="V264" s="650">
        <f t="shared" si="35"/>
        <v>547891</v>
      </c>
      <c r="W264" s="650"/>
      <c r="X264" s="652">
        <f t="shared" si="36"/>
        <v>0</v>
      </c>
      <c r="Y264" s="653">
        <f t="shared" si="37"/>
        <v>0</v>
      </c>
      <c r="Z264" s="654">
        <f t="shared" si="38"/>
        <v>547891</v>
      </c>
      <c r="AA264" s="669"/>
      <c r="AB264" s="656">
        <v>31947</v>
      </c>
      <c r="AC264" s="657">
        <f t="shared" si="39"/>
        <v>17.149998434907815</v>
      </c>
      <c r="AD264" s="658">
        <f t="shared" si="40"/>
        <v>547891</v>
      </c>
    </row>
    <row r="265" spans="1:30" s="81" customFormat="1" ht="23.25" customHeight="1">
      <c r="A265" s="638">
        <v>252</v>
      </c>
      <c r="B265" s="639">
        <f>'KL VCKD chung'!B266</f>
        <v>252</v>
      </c>
      <c r="C265" s="640"/>
      <c r="D265" s="641" t="str">
        <f>'KL VCKD chung'!E266</f>
        <v>គៅ ឡឹង</v>
      </c>
      <c r="E265" s="642" t="str">
        <f>'KL VCKD chung'!F266</f>
        <v>KOV LOENG</v>
      </c>
      <c r="F265" s="643">
        <v>31947</v>
      </c>
      <c r="G265" s="644"/>
      <c r="H265" s="645"/>
      <c r="I265" s="646"/>
      <c r="J265" s="645"/>
      <c r="K265" s="645"/>
      <c r="L265" s="645"/>
      <c r="M265" s="645"/>
      <c r="N265" s="666"/>
      <c r="O265" s="649"/>
      <c r="P265" s="650"/>
      <c r="Q265" s="651">
        <f>'KL VCKD chung'!Q266</f>
        <v>16.166</v>
      </c>
      <c r="R265" s="650">
        <f t="shared" si="34"/>
        <v>516455</v>
      </c>
      <c r="S265" s="650"/>
      <c r="T265" s="650"/>
      <c r="U265" s="650"/>
      <c r="V265" s="650">
        <f t="shared" si="35"/>
        <v>516455</v>
      </c>
      <c r="W265" s="650"/>
      <c r="X265" s="652">
        <f t="shared" si="36"/>
        <v>0</v>
      </c>
      <c r="Y265" s="653">
        <f t="shared" si="37"/>
        <v>0</v>
      </c>
      <c r="Z265" s="654">
        <f t="shared" si="38"/>
        <v>516455</v>
      </c>
      <c r="AA265" s="669"/>
      <c r="AB265" s="656">
        <v>31947</v>
      </c>
      <c r="AC265" s="657">
        <f t="shared" si="39"/>
        <v>16.165993677027576</v>
      </c>
      <c r="AD265" s="658">
        <f t="shared" si="40"/>
        <v>516454.99999999994</v>
      </c>
    </row>
    <row r="266" spans="1:30" s="81" customFormat="1" ht="23.25" customHeight="1">
      <c r="A266" s="638">
        <v>253</v>
      </c>
      <c r="B266" s="639">
        <f>'KL VCKD chung'!B267</f>
        <v>253</v>
      </c>
      <c r="C266" s="640"/>
      <c r="D266" s="641" t="str">
        <f>'KL VCKD chung'!E267</f>
        <v>ឌៀន ឌៀម</v>
      </c>
      <c r="E266" s="642" t="str">
        <f>'KL VCKD chung'!F267</f>
        <v>DEAN DEAM</v>
      </c>
      <c r="F266" s="643">
        <v>31947</v>
      </c>
      <c r="G266" s="644"/>
      <c r="H266" s="645"/>
      <c r="I266" s="646"/>
      <c r="J266" s="645"/>
      <c r="K266" s="645"/>
      <c r="L266" s="645"/>
      <c r="M266" s="645"/>
      <c r="N266" s="666"/>
      <c r="O266" s="649"/>
      <c r="P266" s="650"/>
      <c r="Q266" s="651">
        <f>'KL VCKD chung'!Q267</f>
        <v>15.364000000000001</v>
      </c>
      <c r="R266" s="650">
        <f t="shared" si="34"/>
        <v>490834</v>
      </c>
      <c r="S266" s="650"/>
      <c r="T266" s="650"/>
      <c r="U266" s="650"/>
      <c r="V266" s="650">
        <f t="shared" si="35"/>
        <v>490834</v>
      </c>
      <c r="W266" s="650"/>
      <c r="X266" s="652">
        <f t="shared" si="36"/>
        <v>0</v>
      </c>
      <c r="Y266" s="653">
        <f t="shared" si="37"/>
        <v>0</v>
      </c>
      <c r="Z266" s="654">
        <f t="shared" si="38"/>
        <v>490834</v>
      </c>
      <c r="AA266" s="669"/>
      <c r="AB266" s="656">
        <v>31947</v>
      </c>
      <c r="AC266" s="657">
        <f t="shared" si="39"/>
        <v>15.364009140138354</v>
      </c>
      <c r="AD266" s="658">
        <f t="shared" si="40"/>
        <v>490834</v>
      </c>
    </row>
    <row r="267" spans="1:30" s="81" customFormat="1" ht="23.25" customHeight="1">
      <c r="A267" s="638">
        <v>254</v>
      </c>
      <c r="B267" s="639">
        <f>'KL VCKD chung'!B268</f>
        <v>254</v>
      </c>
      <c r="C267" s="640"/>
      <c r="D267" s="641" t="str">
        <f>'KL VCKD chung'!E268</f>
        <v>គៅ លេស</v>
      </c>
      <c r="E267" s="642" t="str">
        <f>'KL VCKD chung'!F268</f>
        <v>KOV LES</v>
      </c>
      <c r="F267" s="643">
        <v>31947</v>
      </c>
      <c r="G267" s="644"/>
      <c r="H267" s="645"/>
      <c r="I267" s="646"/>
      <c r="J267" s="645"/>
      <c r="K267" s="645"/>
      <c r="L267" s="645"/>
      <c r="M267" s="645"/>
      <c r="N267" s="666"/>
      <c r="O267" s="649"/>
      <c r="P267" s="650"/>
      <c r="Q267" s="651">
        <f>'KL VCKD chung'!Q268</f>
        <v>15.846000000000002</v>
      </c>
      <c r="R267" s="650">
        <f t="shared" si="34"/>
        <v>506232</v>
      </c>
      <c r="S267" s="650"/>
      <c r="T267" s="650"/>
      <c r="U267" s="650"/>
      <c r="V267" s="650">
        <f t="shared" si="35"/>
        <v>506232</v>
      </c>
      <c r="W267" s="650"/>
      <c r="X267" s="652">
        <f t="shared" si="36"/>
        <v>0</v>
      </c>
      <c r="Y267" s="653">
        <f t="shared" si="37"/>
        <v>0</v>
      </c>
      <c r="Z267" s="654">
        <f t="shared" si="38"/>
        <v>506232</v>
      </c>
      <c r="AA267" s="669"/>
      <c r="AB267" s="656">
        <v>31947</v>
      </c>
      <c r="AC267" s="657">
        <f t="shared" si="39"/>
        <v>15.845994929101325</v>
      </c>
      <c r="AD267" s="658">
        <f t="shared" si="40"/>
        <v>506232</v>
      </c>
    </row>
    <row r="268" spans="1:30" s="81" customFormat="1" ht="23.25" customHeight="1">
      <c r="A268" s="638">
        <v>255</v>
      </c>
      <c r="B268" s="639">
        <f>'KL VCKD chung'!B269</f>
        <v>255</v>
      </c>
      <c r="C268" s="640"/>
      <c r="D268" s="641" t="str">
        <f>'KL VCKD chung'!E269</f>
        <v>ចាន់ ប៉ូឡែន</v>
      </c>
      <c r="E268" s="642" t="str">
        <f>'KL VCKD chung'!F269</f>
        <v>CHAN POLEN</v>
      </c>
      <c r="F268" s="643">
        <v>31947</v>
      </c>
      <c r="G268" s="644"/>
      <c r="H268" s="645"/>
      <c r="I268" s="646"/>
      <c r="J268" s="645"/>
      <c r="K268" s="645"/>
      <c r="L268" s="645"/>
      <c r="M268" s="645"/>
      <c r="N268" s="666"/>
      <c r="O268" s="649"/>
      <c r="P268" s="650"/>
      <c r="Q268" s="651">
        <f>'KL VCKD chung'!Q269</f>
        <v>15.075000000000001</v>
      </c>
      <c r="R268" s="650">
        <f t="shared" si="34"/>
        <v>481601</v>
      </c>
      <c r="S268" s="650"/>
      <c r="T268" s="650"/>
      <c r="U268" s="650"/>
      <c r="V268" s="650">
        <f t="shared" si="35"/>
        <v>481601</v>
      </c>
      <c r="W268" s="650"/>
      <c r="X268" s="652">
        <f t="shared" si="36"/>
        <v>0</v>
      </c>
      <c r="Y268" s="653">
        <f t="shared" si="37"/>
        <v>0</v>
      </c>
      <c r="Z268" s="654">
        <f t="shared" si="38"/>
        <v>481601</v>
      </c>
      <c r="AA268" s="669"/>
      <c r="AB268" s="656">
        <v>31947</v>
      </c>
      <c r="AC268" s="657">
        <f t="shared" si="39"/>
        <v>15.074999217453907</v>
      </c>
      <c r="AD268" s="658">
        <f t="shared" si="40"/>
        <v>481601</v>
      </c>
    </row>
    <row r="269" spans="1:30" s="81" customFormat="1" ht="23.25" customHeight="1">
      <c r="A269" s="638">
        <v>256</v>
      </c>
      <c r="B269" s="639">
        <f>'KL VCKD chung'!B270</f>
        <v>256</v>
      </c>
      <c r="C269" s="640"/>
      <c r="D269" s="641" t="str">
        <f>'KL VCKD chung'!E270</f>
        <v>ជឹង រ៉ាឌី</v>
      </c>
      <c r="E269" s="642" t="str">
        <f>'KL VCKD chung'!F270</f>
        <v>CHOENG RADY</v>
      </c>
      <c r="F269" s="643">
        <v>31947</v>
      </c>
      <c r="G269" s="644"/>
      <c r="H269" s="645"/>
      <c r="I269" s="646"/>
      <c r="J269" s="645"/>
      <c r="K269" s="645"/>
      <c r="L269" s="645"/>
      <c r="M269" s="645"/>
      <c r="N269" s="666"/>
      <c r="O269" s="649"/>
      <c r="P269" s="650"/>
      <c r="Q269" s="651">
        <f>'KL VCKD chung'!Q270</f>
        <v>14.856</v>
      </c>
      <c r="R269" s="650">
        <f t="shared" si="34"/>
        <v>474605</v>
      </c>
      <c r="S269" s="650"/>
      <c r="T269" s="650"/>
      <c r="U269" s="650"/>
      <c r="V269" s="650">
        <f t="shared" si="35"/>
        <v>474605</v>
      </c>
      <c r="W269" s="650"/>
      <c r="X269" s="652">
        <f t="shared" si="36"/>
        <v>0</v>
      </c>
      <c r="Y269" s="653">
        <f t="shared" si="37"/>
        <v>0</v>
      </c>
      <c r="Z269" s="654">
        <f t="shared" si="38"/>
        <v>474605</v>
      </c>
      <c r="AA269" s="669"/>
      <c r="AB269" s="656">
        <v>31947</v>
      </c>
      <c r="AC269" s="657">
        <f t="shared" si="39"/>
        <v>14.856011519078473</v>
      </c>
      <c r="AD269" s="658">
        <f t="shared" si="40"/>
        <v>474605</v>
      </c>
    </row>
    <row r="270" spans="1:30" s="81" customFormat="1" ht="23.25" customHeight="1">
      <c r="A270" s="638">
        <v>257</v>
      </c>
      <c r="B270" s="639">
        <f>'KL VCKD chung'!B271</f>
        <v>257</v>
      </c>
      <c r="C270" s="640"/>
      <c r="D270" s="641" t="str">
        <f>'KL VCKD chung'!E271</f>
        <v>ឃួយ ទុម</v>
      </c>
      <c r="E270" s="642" t="str">
        <f>'KL VCKD chung'!F271</f>
        <v>KHOUY TUM</v>
      </c>
      <c r="F270" s="643">
        <v>31947</v>
      </c>
      <c r="G270" s="644"/>
      <c r="H270" s="645"/>
      <c r="I270" s="646"/>
      <c r="J270" s="645"/>
      <c r="K270" s="645"/>
      <c r="L270" s="645"/>
      <c r="M270" s="645"/>
      <c r="N270" s="666"/>
      <c r="O270" s="649"/>
      <c r="P270" s="650"/>
      <c r="Q270" s="651">
        <f>'KL VCKD chung'!Q271</f>
        <v>12.132</v>
      </c>
      <c r="R270" s="650">
        <f t="shared" si="34"/>
        <v>387581</v>
      </c>
      <c r="S270" s="650"/>
      <c r="T270" s="650"/>
      <c r="U270" s="650"/>
      <c r="V270" s="650">
        <f t="shared" si="35"/>
        <v>387581</v>
      </c>
      <c r="W270" s="650"/>
      <c r="X270" s="652">
        <f t="shared" si="36"/>
        <v>0</v>
      </c>
      <c r="Y270" s="653">
        <f t="shared" si="37"/>
        <v>0</v>
      </c>
      <c r="Z270" s="654">
        <f t="shared" si="38"/>
        <v>387581</v>
      </c>
      <c r="AA270" s="669"/>
      <c r="AB270" s="656">
        <v>31947</v>
      </c>
      <c r="AC270" s="657">
        <f t="shared" si="39"/>
        <v>12.131999874792625</v>
      </c>
      <c r="AD270" s="658">
        <f t="shared" si="40"/>
        <v>387581</v>
      </c>
    </row>
    <row r="271" spans="1:30" s="81" customFormat="1" ht="23.25" customHeight="1">
      <c r="A271" s="638">
        <v>258</v>
      </c>
      <c r="B271" s="639">
        <f>'KL VCKD chung'!B272</f>
        <v>258</v>
      </c>
      <c r="C271" s="640"/>
      <c r="D271" s="641" t="str">
        <f>'KL VCKD chung'!E272</f>
        <v>សំបូ សុផល</v>
      </c>
      <c r="E271" s="642" t="str">
        <f>'KL VCKD chung'!F272</f>
        <v>SOMBO SOPHAL</v>
      </c>
      <c r="F271" s="643">
        <v>31947</v>
      </c>
      <c r="G271" s="644"/>
      <c r="H271" s="645"/>
      <c r="I271" s="646"/>
      <c r="J271" s="645"/>
      <c r="K271" s="645"/>
      <c r="L271" s="645"/>
      <c r="M271" s="645"/>
      <c r="N271" s="666"/>
      <c r="O271" s="649"/>
      <c r="P271" s="650"/>
      <c r="Q271" s="651">
        <f>'KL VCKD chung'!Q272</f>
        <v>18.265999999999998</v>
      </c>
      <c r="R271" s="650">
        <f t="shared" ref="R271:R334" si="41">ROUND(F271*Q271,0)</f>
        <v>583544</v>
      </c>
      <c r="S271" s="650"/>
      <c r="T271" s="650"/>
      <c r="U271" s="650"/>
      <c r="V271" s="650">
        <f t="shared" ref="V271:V334" si="42">R271</f>
        <v>583544</v>
      </c>
      <c r="W271" s="650"/>
      <c r="X271" s="652">
        <f t="shared" ref="X271:X334" si="43">ROUND(IF(V271&lt;=1500000,0,IF(AND((V271)&gt;1500000,(V271)&lt;=2000000),(V271)*5%-75000,IF(AND((V271)&gt;2000000,(V271)&lt;=8500000),(V271)*10%-175000))),0)</f>
        <v>0</v>
      </c>
      <c r="Y271" s="653">
        <f t="shared" ref="Y271:Y334" si="44">X271</f>
        <v>0</v>
      </c>
      <c r="Z271" s="654">
        <f t="shared" ref="Z271:Z334" si="45">V271-X271</f>
        <v>583544</v>
      </c>
      <c r="AA271" s="669"/>
      <c r="AB271" s="656">
        <v>31947</v>
      </c>
      <c r="AC271" s="657">
        <f t="shared" ref="AC271:AC346" si="46">Z271/AB271</f>
        <v>18.26600306758068</v>
      </c>
      <c r="AD271" s="658">
        <f t="shared" ref="AD271:AD346" si="47">AC271*AB271</f>
        <v>583544</v>
      </c>
    </row>
    <row r="272" spans="1:30" s="81" customFormat="1" ht="23.25" customHeight="1">
      <c r="A272" s="638">
        <v>259</v>
      </c>
      <c r="B272" s="639">
        <f>'KL VCKD chung'!B273</f>
        <v>259</v>
      </c>
      <c r="C272" s="640"/>
      <c r="D272" s="641" t="str">
        <f>'KL VCKD chung'!E273</f>
        <v>លួន សុភាន់</v>
      </c>
      <c r="E272" s="642" t="str">
        <f>'KL VCKD chung'!F273</f>
        <v>LOUN SOPHOIN</v>
      </c>
      <c r="F272" s="643">
        <v>31947</v>
      </c>
      <c r="G272" s="644"/>
      <c r="H272" s="645"/>
      <c r="I272" s="646"/>
      <c r="J272" s="645"/>
      <c r="K272" s="645"/>
      <c r="L272" s="645"/>
      <c r="M272" s="645"/>
      <c r="N272" s="666"/>
      <c r="O272" s="649"/>
      <c r="P272" s="650"/>
      <c r="Q272" s="651">
        <f>'KL VCKD chung'!Q273</f>
        <v>18.672999999999998</v>
      </c>
      <c r="R272" s="650">
        <f t="shared" si="41"/>
        <v>596546</v>
      </c>
      <c r="S272" s="650"/>
      <c r="T272" s="650"/>
      <c r="U272" s="650"/>
      <c r="V272" s="650">
        <f t="shared" si="42"/>
        <v>596546</v>
      </c>
      <c r="W272" s="650"/>
      <c r="X272" s="652">
        <f t="shared" si="43"/>
        <v>0</v>
      </c>
      <c r="Y272" s="653">
        <f t="shared" si="44"/>
        <v>0</v>
      </c>
      <c r="Z272" s="654">
        <f t="shared" si="45"/>
        <v>596546</v>
      </c>
      <c r="AA272" s="669"/>
      <c r="AB272" s="656">
        <v>31947</v>
      </c>
      <c r="AC272" s="657">
        <f t="shared" si="46"/>
        <v>18.672989639089742</v>
      </c>
      <c r="AD272" s="658">
        <f t="shared" si="47"/>
        <v>596546</v>
      </c>
    </row>
    <row r="273" spans="1:30" s="81" customFormat="1" ht="23.25" customHeight="1">
      <c r="A273" s="638">
        <v>260</v>
      </c>
      <c r="B273" s="639">
        <f>'KL VCKD chung'!B274</f>
        <v>260</v>
      </c>
      <c r="C273" s="640"/>
      <c r="D273" s="641" t="str">
        <f>'KL VCKD chung'!E274</f>
        <v>ចាន់ ដានី</v>
      </c>
      <c r="E273" s="642" t="str">
        <f>'KL VCKD chung'!F274</f>
        <v>CHAN DANY</v>
      </c>
      <c r="F273" s="643">
        <v>31947</v>
      </c>
      <c r="G273" s="644"/>
      <c r="H273" s="645"/>
      <c r="I273" s="646"/>
      <c r="J273" s="645"/>
      <c r="K273" s="645"/>
      <c r="L273" s="645"/>
      <c r="M273" s="645"/>
      <c r="N273" s="666"/>
      <c r="O273" s="649"/>
      <c r="P273" s="650"/>
      <c r="Q273" s="651">
        <f>'KL VCKD chung'!Q274</f>
        <v>16.033999999999999</v>
      </c>
      <c r="R273" s="650">
        <f t="shared" si="41"/>
        <v>512238</v>
      </c>
      <c r="S273" s="650"/>
      <c r="T273" s="650"/>
      <c r="U273" s="650"/>
      <c r="V273" s="650">
        <f t="shared" si="42"/>
        <v>512238</v>
      </c>
      <c r="W273" s="650"/>
      <c r="X273" s="652">
        <f t="shared" si="43"/>
        <v>0</v>
      </c>
      <c r="Y273" s="653">
        <f t="shared" si="44"/>
        <v>0</v>
      </c>
      <c r="Z273" s="654">
        <f t="shared" si="45"/>
        <v>512238</v>
      </c>
      <c r="AA273" s="669"/>
      <c r="AB273" s="656">
        <v>31947</v>
      </c>
      <c r="AC273" s="657">
        <f t="shared" si="46"/>
        <v>16.033993802234953</v>
      </c>
      <c r="AD273" s="658">
        <f t="shared" si="47"/>
        <v>512238.00000000006</v>
      </c>
    </row>
    <row r="274" spans="1:30" s="81" customFormat="1" ht="23.25" customHeight="1">
      <c r="A274" s="638">
        <v>261</v>
      </c>
      <c r="B274" s="639">
        <f>'KL VCKD chung'!B275</f>
        <v>261</v>
      </c>
      <c r="C274" s="640"/>
      <c r="D274" s="641" t="str">
        <f>'KL VCKD chung'!E275</f>
        <v>ពេន ពុំ</v>
      </c>
      <c r="E274" s="642" t="str">
        <f>'KL VCKD chung'!F275</f>
        <v>PEN PUM</v>
      </c>
      <c r="F274" s="643">
        <v>31947</v>
      </c>
      <c r="G274" s="644"/>
      <c r="H274" s="645"/>
      <c r="I274" s="646"/>
      <c r="J274" s="645"/>
      <c r="K274" s="645"/>
      <c r="L274" s="645"/>
      <c r="M274" s="645"/>
      <c r="N274" s="666"/>
      <c r="O274" s="649"/>
      <c r="P274" s="650"/>
      <c r="Q274" s="651">
        <f>'KL VCKD chung'!Q275</f>
        <v>15.314000000000002</v>
      </c>
      <c r="R274" s="650">
        <f t="shared" si="41"/>
        <v>489236</v>
      </c>
      <c r="S274" s="650"/>
      <c r="T274" s="650"/>
      <c r="U274" s="650"/>
      <c r="V274" s="650">
        <f t="shared" si="42"/>
        <v>489236</v>
      </c>
      <c r="W274" s="650"/>
      <c r="X274" s="652">
        <f t="shared" si="43"/>
        <v>0</v>
      </c>
      <c r="Y274" s="653">
        <f t="shared" si="44"/>
        <v>0</v>
      </c>
      <c r="Z274" s="654">
        <f t="shared" si="45"/>
        <v>489236</v>
      </c>
      <c r="AA274" s="669"/>
      <c r="AB274" s="656">
        <v>31947</v>
      </c>
      <c r="AC274" s="657">
        <f t="shared" si="46"/>
        <v>15.313988793939963</v>
      </c>
      <c r="AD274" s="658">
        <f t="shared" si="47"/>
        <v>489236</v>
      </c>
    </row>
    <row r="275" spans="1:30" s="81" customFormat="1" ht="23.25" customHeight="1">
      <c r="A275" s="638">
        <v>262</v>
      </c>
      <c r="B275" s="639">
        <f>'KL VCKD chung'!B276</f>
        <v>262</v>
      </c>
      <c r="C275" s="640"/>
      <c r="D275" s="641" t="str">
        <f>'KL VCKD chung'!E276</f>
        <v>ស៊ីន ថង</v>
      </c>
      <c r="E275" s="642" t="str">
        <f>'KL VCKD chung'!F276</f>
        <v>SIN THORNG</v>
      </c>
      <c r="F275" s="643">
        <v>31947</v>
      </c>
      <c r="G275" s="644"/>
      <c r="H275" s="645"/>
      <c r="I275" s="646"/>
      <c r="J275" s="645"/>
      <c r="K275" s="645"/>
      <c r="L275" s="645"/>
      <c r="M275" s="645"/>
      <c r="N275" s="666"/>
      <c r="O275" s="649"/>
      <c r="P275" s="650"/>
      <c r="Q275" s="651">
        <f>'KL VCKD chung'!Q276</f>
        <v>15.182</v>
      </c>
      <c r="R275" s="650">
        <f t="shared" si="41"/>
        <v>485019</v>
      </c>
      <c r="S275" s="650"/>
      <c r="T275" s="650"/>
      <c r="U275" s="650"/>
      <c r="V275" s="650">
        <f t="shared" si="42"/>
        <v>485019</v>
      </c>
      <c r="W275" s="650"/>
      <c r="X275" s="652">
        <f t="shared" si="43"/>
        <v>0</v>
      </c>
      <c r="Y275" s="653">
        <f t="shared" si="44"/>
        <v>0</v>
      </c>
      <c r="Z275" s="654">
        <f t="shared" si="45"/>
        <v>485019</v>
      </c>
      <c r="AA275" s="669"/>
      <c r="AB275" s="656">
        <v>31947</v>
      </c>
      <c r="AC275" s="657">
        <f t="shared" si="46"/>
        <v>15.181988919147338</v>
      </c>
      <c r="AD275" s="658">
        <f t="shared" si="47"/>
        <v>485019</v>
      </c>
    </row>
    <row r="276" spans="1:30" s="81" customFormat="1" ht="23.25" customHeight="1">
      <c r="A276" s="638">
        <v>263</v>
      </c>
      <c r="B276" s="639">
        <f>'KL VCKD chung'!B277</f>
        <v>263</v>
      </c>
      <c r="C276" s="640"/>
      <c r="D276" s="641" t="str">
        <f>'KL VCKD chung'!E277</f>
        <v>ស៊ីន ថេ</v>
      </c>
      <c r="E276" s="642" t="str">
        <f>'KL VCKD chung'!F277</f>
        <v>SIN THE</v>
      </c>
      <c r="F276" s="643">
        <v>31947</v>
      </c>
      <c r="G276" s="644"/>
      <c r="H276" s="645"/>
      <c r="I276" s="646"/>
      <c r="J276" s="645"/>
      <c r="K276" s="645"/>
      <c r="L276" s="645"/>
      <c r="M276" s="645"/>
      <c r="N276" s="666"/>
      <c r="O276" s="649"/>
      <c r="P276" s="650"/>
      <c r="Q276" s="651">
        <f>'KL VCKD chung'!Q277</f>
        <v>14.58</v>
      </c>
      <c r="R276" s="650">
        <f t="shared" si="41"/>
        <v>465787</v>
      </c>
      <c r="S276" s="650"/>
      <c r="T276" s="650"/>
      <c r="U276" s="650"/>
      <c r="V276" s="650">
        <f t="shared" si="42"/>
        <v>465787</v>
      </c>
      <c r="W276" s="650"/>
      <c r="X276" s="652">
        <f t="shared" si="43"/>
        <v>0</v>
      </c>
      <c r="Y276" s="653">
        <f t="shared" si="44"/>
        <v>0</v>
      </c>
      <c r="Z276" s="654">
        <f t="shared" si="45"/>
        <v>465787</v>
      </c>
      <c r="AA276" s="669"/>
      <c r="AB276" s="656">
        <v>31947</v>
      </c>
      <c r="AC276" s="657">
        <f t="shared" si="46"/>
        <v>14.579991861520643</v>
      </c>
      <c r="AD276" s="658">
        <f t="shared" si="47"/>
        <v>465787</v>
      </c>
    </row>
    <row r="277" spans="1:30" s="81" customFormat="1" ht="23.25" customHeight="1">
      <c r="A277" s="638">
        <v>264</v>
      </c>
      <c r="B277" s="639">
        <f>'KL VCKD chung'!B278</f>
        <v>264</v>
      </c>
      <c r="C277" s="640"/>
      <c r="D277" s="641" t="str">
        <f>'KL VCKD chung'!E278</f>
        <v>ម៉ៅ ឌត្តម</v>
      </c>
      <c r="E277" s="642" t="str">
        <f>'KL VCKD chung'!F278</f>
        <v>MAO UTDAM</v>
      </c>
      <c r="F277" s="643">
        <v>31947</v>
      </c>
      <c r="G277" s="644"/>
      <c r="H277" s="645"/>
      <c r="I277" s="646"/>
      <c r="J277" s="645"/>
      <c r="K277" s="645"/>
      <c r="L277" s="645"/>
      <c r="M277" s="645"/>
      <c r="N277" s="666"/>
      <c r="O277" s="649"/>
      <c r="P277" s="650"/>
      <c r="Q277" s="651">
        <f>'KL VCKD chung'!Q278</f>
        <v>15.320000000000002</v>
      </c>
      <c r="R277" s="650">
        <f t="shared" si="41"/>
        <v>489428</v>
      </c>
      <c r="S277" s="650"/>
      <c r="T277" s="650"/>
      <c r="U277" s="650"/>
      <c r="V277" s="650">
        <f t="shared" si="42"/>
        <v>489428</v>
      </c>
      <c r="W277" s="650"/>
      <c r="X277" s="652">
        <f t="shared" si="43"/>
        <v>0</v>
      </c>
      <c r="Y277" s="653">
        <f t="shared" si="44"/>
        <v>0</v>
      </c>
      <c r="Z277" s="654">
        <f t="shared" si="45"/>
        <v>489428</v>
      </c>
      <c r="AA277" s="669"/>
      <c r="AB277" s="656">
        <v>31947</v>
      </c>
      <c r="AC277" s="657">
        <f t="shared" si="46"/>
        <v>15.319998747926252</v>
      </c>
      <c r="AD277" s="658">
        <f t="shared" si="47"/>
        <v>489428</v>
      </c>
    </row>
    <row r="278" spans="1:30" s="81" customFormat="1" ht="23.25" customHeight="1">
      <c r="A278" s="638">
        <v>265</v>
      </c>
      <c r="B278" s="639">
        <f>'KL VCKD chung'!B279</f>
        <v>265</v>
      </c>
      <c r="C278" s="640"/>
      <c r="D278" s="641" t="str">
        <f>'KL VCKD chung'!E279</f>
        <v>លួន ហ៊ាវ</v>
      </c>
      <c r="E278" s="642" t="str">
        <f>'KL VCKD chung'!F279</f>
        <v>LUON HEAV</v>
      </c>
      <c r="F278" s="643">
        <v>31947</v>
      </c>
      <c r="G278" s="644"/>
      <c r="H278" s="645"/>
      <c r="I278" s="646"/>
      <c r="J278" s="645"/>
      <c r="K278" s="645"/>
      <c r="L278" s="645"/>
      <c r="M278" s="645"/>
      <c r="N278" s="666"/>
      <c r="O278" s="649"/>
      <c r="P278" s="650"/>
      <c r="Q278" s="651">
        <f>'KL VCKD chung'!Q279</f>
        <v>15.733000000000002</v>
      </c>
      <c r="R278" s="650">
        <f t="shared" si="41"/>
        <v>502622</v>
      </c>
      <c r="S278" s="650"/>
      <c r="T278" s="650"/>
      <c r="U278" s="650"/>
      <c r="V278" s="650">
        <f t="shared" si="42"/>
        <v>502622</v>
      </c>
      <c r="W278" s="650"/>
      <c r="X278" s="652">
        <f t="shared" si="43"/>
        <v>0</v>
      </c>
      <c r="Y278" s="653">
        <f t="shared" si="44"/>
        <v>0</v>
      </c>
      <c r="Z278" s="654">
        <f t="shared" si="45"/>
        <v>502622</v>
      </c>
      <c r="AA278" s="669"/>
      <c r="AB278" s="656">
        <v>31947</v>
      </c>
      <c r="AC278" s="657">
        <f t="shared" si="46"/>
        <v>15.732995273421604</v>
      </c>
      <c r="AD278" s="658">
        <f t="shared" si="47"/>
        <v>502622</v>
      </c>
    </row>
    <row r="279" spans="1:30" s="81" customFormat="1" ht="23.25" customHeight="1">
      <c r="A279" s="638">
        <v>266</v>
      </c>
      <c r="B279" s="639">
        <f>'KL VCKD chung'!B280</f>
        <v>266</v>
      </c>
      <c r="C279" s="640"/>
      <c r="D279" s="641" t="str">
        <f>'KL VCKD chung'!E280</f>
        <v>លិញ ប៉ុន្លក់</v>
      </c>
      <c r="E279" s="642" t="str">
        <f>'KL VCKD chung'!F280</f>
        <v>LINH PONPONLOK</v>
      </c>
      <c r="F279" s="643">
        <v>31947</v>
      </c>
      <c r="G279" s="644"/>
      <c r="H279" s="645"/>
      <c r="I279" s="646"/>
      <c r="J279" s="645"/>
      <c r="K279" s="645"/>
      <c r="L279" s="645"/>
      <c r="M279" s="645"/>
      <c r="N279" s="666"/>
      <c r="O279" s="649"/>
      <c r="P279" s="650"/>
      <c r="Q279" s="651">
        <f>'KL VCKD chung'!Q280</f>
        <v>17.52</v>
      </c>
      <c r="R279" s="650">
        <f t="shared" si="41"/>
        <v>559711</v>
      </c>
      <c r="S279" s="650"/>
      <c r="T279" s="650"/>
      <c r="U279" s="650"/>
      <c r="V279" s="650">
        <f t="shared" si="42"/>
        <v>559711</v>
      </c>
      <c r="W279" s="650"/>
      <c r="X279" s="652">
        <f t="shared" si="43"/>
        <v>0</v>
      </c>
      <c r="Y279" s="653">
        <f t="shared" si="44"/>
        <v>0</v>
      </c>
      <c r="Z279" s="654">
        <f t="shared" si="45"/>
        <v>559711</v>
      </c>
      <c r="AA279" s="669"/>
      <c r="AB279" s="656">
        <v>31947</v>
      </c>
      <c r="AC279" s="657">
        <f t="shared" si="46"/>
        <v>17.519986227188781</v>
      </c>
      <c r="AD279" s="658">
        <f t="shared" si="47"/>
        <v>559711</v>
      </c>
    </row>
    <row r="280" spans="1:30" s="81" customFormat="1" ht="23.25" customHeight="1">
      <c r="A280" s="638">
        <v>267</v>
      </c>
      <c r="B280" s="639">
        <f>'KL VCKD chung'!B281</f>
        <v>267</v>
      </c>
      <c r="C280" s="640"/>
      <c r="D280" s="641" t="str">
        <f>'KL VCKD chung'!E281</f>
        <v>លួន ហុច</v>
      </c>
      <c r="E280" s="642" t="str">
        <f>'KL VCKD chung'!F281</f>
        <v>LOUN HICH</v>
      </c>
      <c r="F280" s="643">
        <v>31947</v>
      </c>
      <c r="G280" s="644"/>
      <c r="H280" s="645"/>
      <c r="I280" s="646"/>
      <c r="J280" s="645"/>
      <c r="K280" s="645"/>
      <c r="L280" s="645"/>
      <c r="M280" s="645"/>
      <c r="N280" s="666"/>
      <c r="O280" s="649"/>
      <c r="P280" s="650"/>
      <c r="Q280" s="651">
        <f>'KL VCKD chung'!Q281</f>
        <v>16.241</v>
      </c>
      <c r="R280" s="650">
        <f t="shared" si="41"/>
        <v>518851</v>
      </c>
      <c r="S280" s="650"/>
      <c r="T280" s="650"/>
      <c r="U280" s="650"/>
      <c r="V280" s="650">
        <f t="shared" si="42"/>
        <v>518851</v>
      </c>
      <c r="W280" s="650"/>
      <c r="X280" s="652">
        <f t="shared" si="43"/>
        <v>0</v>
      </c>
      <c r="Y280" s="653">
        <f t="shared" si="44"/>
        <v>0</v>
      </c>
      <c r="Z280" s="654">
        <f t="shared" si="45"/>
        <v>518851</v>
      </c>
      <c r="AA280" s="669"/>
      <c r="AB280" s="656">
        <v>31947</v>
      </c>
      <c r="AC280" s="657">
        <f t="shared" si="46"/>
        <v>16.240992894481487</v>
      </c>
      <c r="AD280" s="658">
        <f t="shared" si="47"/>
        <v>518851.00000000006</v>
      </c>
    </row>
    <row r="281" spans="1:30" s="81" customFormat="1" ht="23.25" customHeight="1">
      <c r="A281" s="638">
        <v>268</v>
      </c>
      <c r="B281" s="639">
        <f>'KL VCKD chung'!B282</f>
        <v>268</v>
      </c>
      <c r="C281" s="640"/>
      <c r="D281" s="641" t="str">
        <f>'KL VCKD chung'!E282</f>
        <v>ផន ចិន្ឋិ</v>
      </c>
      <c r="E281" s="642" t="str">
        <f>'KL VCKD chung'!F282</f>
        <v>PHORN CHANTHIK</v>
      </c>
      <c r="F281" s="643">
        <v>31947</v>
      </c>
      <c r="G281" s="644"/>
      <c r="H281" s="645"/>
      <c r="I281" s="646"/>
      <c r="J281" s="645"/>
      <c r="K281" s="645"/>
      <c r="L281" s="645"/>
      <c r="M281" s="645"/>
      <c r="N281" s="666"/>
      <c r="O281" s="649"/>
      <c r="P281" s="650"/>
      <c r="Q281" s="651">
        <f>'KL VCKD chung'!Q282</f>
        <v>15.633000000000001</v>
      </c>
      <c r="R281" s="650">
        <f t="shared" si="41"/>
        <v>499427</v>
      </c>
      <c r="S281" s="650"/>
      <c r="T281" s="650"/>
      <c r="U281" s="650"/>
      <c r="V281" s="650">
        <f t="shared" si="42"/>
        <v>499427</v>
      </c>
      <c r="W281" s="650"/>
      <c r="X281" s="652">
        <f t="shared" si="43"/>
        <v>0</v>
      </c>
      <c r="Y281" s="653">
        <f t="shared" si="44"/>
        <v>0</v>
      </c>
      <c r="Z281" s="654">
        <f t="shared" si="45"/>
        <v>499427</v>
      </c>
      <c r="AA281" s="669"/>
      <c r="AB281" s="656">
        <v>31947</v>
      </c>
      <c r="AC281" s="657">
        <f t="shared" si="46"/>
        <v>15.632985882868502</v>
      </c>
      <c r="AD281" s="658">
        <f t="shared" si="47"/>
        <v>499427</v>
      </c>
    </row>
    <row r="282" spans="1:30" s="81" customFormat="1" ht="23.25" customHeight="1">
      <c r="A282" s="638">
        <v>269</v>
      </c>
      <c r="B282" s="639">
        <f>'KL VCKD chung'!B283</f>
        <v>269</v>
      </c>
      <c r="C282" s="640"/>
      <c r="D282" s="641" t="str">
        <f>'KL VCKD chung'!E283</f>
        <v>ចយ​ ស្រីនៃ</v>
      </c>
      <c r="E282" s="642" t="str">
        <f>'KL VCKD chung'!F283</f>
        <v>CHOY SREYNAY</v>
      </c>
      <c r="F282" s="643">
        <v>31947</v>
      </c>
      <c r="G282" s="644"/>
      <c r="H282" s="645"/>
      <c r="I282" s="646"/>
      <c r="J282" s="645"/>
      <c r="K282" s="645"/>
      <c r="L282" s="645"/>
      <c r="M282" s="645"/>
      <c r="N282" s="666"/>
      <c r="O282" s="649"/>
      <c r="P282" s="650"/>
      <c r="Q282" s="651">
        <f>'KL VCKD chung'!Q283</f>
        <v>15.540000000000001</v>
      </c>
      <c r="R282" s="650">
        <f t="shared" si="41"/>
        <v>496456</v>
      </c>
      <c r="S282" s="650"/>
      <c r="T282" s="650"/>
      <c r="U282" s="650"/>
      <c r="V282" s="650">
        <f t="shared" si="42"/>
        <v>496456</v>
      </c>
      <c r="W282" s="650"/>
      <c r="X282" s="652">
        <f t="shared" si="43"/>
        <v>0</v>
      </c>
      <c r="Y282" s="653">
        <f t="shared" si="44"/>
        <v>0</v>
      </c>
      <c r="Z282" s="654">
        <f t="shared" si="45"/>
        <v>496456</v>
      </c>
      <c r="AA282" s="669"/>
      <c r="AB282" s="656">
        <v>31947</v>
      </c>
      <c r="AC282" s="657">
        <f t="shared" si="46"/>
        <v>15.539988105299402</v>
      </c>
      <c r="AD282" s="658">
        <f t="shared" si="47"/>
        <v>496456</v>
      </c>
    </row>
    <row r="283" spans="1:30" s="81" customFormat="1" ht="23.25" customHeight="1">
      <c r="A283" s="638">
        <v>270</v>
      </c>
      <c r="B283" s="639">
        <f>'KL VCKD chung'!B284</f>
        <v>270</v>
      </c>
      <c r="C283" s="640"/>
      <c r="D283" s="641" t="str">
        <f>'KL VCKD chung'!E284</f>
        <v>សុង រិទ្ទី</v>
      </c>
      <c r="E283" s="642" t="str">
        <f>'KL VCKD chung'!F284</f>
        <v>SONG RITHY</v>
      </c>
      <c r="F283" s="643">
        <v>31947</v>
      </c>
      <c r="G283" s="670"/>
      <c r="H283" s="663"/>
      <c r="I283" s="662"/>
      <c r="J283" s="663"/>
      <c r="K283" s="663"/>
      <c r="L283" s="663"/>
      <c r="M283" s="663"/>
      <c r="N283" s="668"/>
      <c r="O283" s="664"/>
      <c r="P283" s="665"/>
      <c r="Q283" s="651">
        <f>'KL VCKD chung'!Q284</f>
        <v>16.027999999999999</v>
      </c>
      <c r="R283" s="650">
        <f t="shared" si="41"/>
        <v>512047</v>
      </c>
      <c r="S283" s="665"/>
      <c r="T283" s="665"/>
      <c r="U283" s="665"/>
      <c r="V283" s="650">
        <f t="shared" si="42"/>
        <v>512047</v>
      </c>
      <c r="W283" s="665"/>
      <c r="X283" s="652">
        <f t="shared" si="43"/>
        <v>0</v>
      </c>
      <c r="Y283" s="653">
        <f t="shared" si="44"/>
        <v>0</v>
      </c>
      <c r="Z283" s="654">
        <f t="shared" si="45"/>
        <v>512047</v>
      </c>
      <c r="AA283" s="669"/>
      <c r="AB283" s="656">
        <v>31947</v>
      </c>
      <c r="AC283" s="657">
        <f t="shared" si="46"/>
        <v>16.02801515009234</v>
      </c>
      <c r="AD283" s="658">
        <f t="shared" si="47"/>
        <v>512047</v>
      </c>
    </row>
    <row r="284" spans="1:30" s="81" customFormat="1" ht="23.25" customHeight="1">
      <c r="A284" s="638">
        <v>271</v>
      </c>
      <c r="B284" s="639">
        <f>'KL VCKD chung'!B285</f>
        <v>271</v>
      </c>
      <c r="C284" s="640"/>
      <c r="D284" s="641" t="str">
        <f>'KL VCKD chung'!E285</f>
        <v>លឿន ឡី</v>
      </c>
      <c r="E284" s="642" t="str">
        <f>'KL VCKD chung'!F285</f>
        <v>LOEUN LEY</v>
      </c>
      <c r="F284" s="643">
        <v>31947</v>
      </c>
      <c r="G284" s="670"/>
      <c r="H284" s="663"/>
      <c r="I284" s="662"/>
      <c r="J284" s="663"/>
      <c r="K284" s="663"/>
      <c r="L284" s="663"/>
      <c r="M284" s="663"/>
      <c r="N284" s="668"/>
      <c r="O284" s="664"/>
      <c r="P284" s="665"/>
      <c r="Q284" s="651">
        <f>'KL VCKD chung'!Q285</f>
        <v>15.734</v>
      </c>
      <c r="R284" s="650">
        <f t="shared" si="41"/>
        <v>502654</v>
      </c>
      <c r="S284" s="665"/>
      <c r="T284" s="665"/>
      <c r="U284" s="665"/>
      <c r="V284" s="650">
        <f t="shared" si="42"/>
        <v>502654</v>
      </c>
      <c r="W284" s="665"/>
      <c r="X284" s="652">
        <f t="shared" si="43"/>
        <v>0</v>
      </c>
      <c r="Y284" s="653">
        <f t="shared" si="44"/>
        <v>0</v>
      </c>
      <c r="Z284" s="654">
        <f t="shared" si="45"/>
        <v>502654</v>
      </c>
      <c r="AA284" s="669"/>
      <c r="AB284" s="656">
        <v>31947</v>
      </c>
      <c r="AC284" s="657">
        <f t="shared" si="46"/>
        <v>15.73399693241932</v>
      </c>
      <c r="AD284" s="658">
        <f t="shared" si="47"/>
        <v>502654</v>
      </c>
    </row>
    <row r="285" spans="1:30" s="81" customFormat="1" ht="23.25" customHeight="1">
      <c r="A285" s="638">
        <v>272</v>
      </c>
      <c r="B285" s="639">
        <f>'KL VCKD chung'!B286</f>
        <v>272</v>
      </c>
      <c r="C285" s="640"/>
      <c r="D285" s="641" t="str">
        <f>'KL VCKD chung'!E286</f>
        <v>ចេក កូលៃ</v>
      </c>
      <c r="E285" s="642" t="str">
        <f>'KL VCKD chung'!F286</f>
        <v>CHEK KOLAI</v>
      </c>
      <c r="F285" s="643">
        <v>31947</v>
      </c>
      <c r="G285" s="670"/>
      <c r="H285" s="663"/>
      <c r="I285" s="662"/>
      <c r="J285" s="663"/>
      <c r="K285" s="663"/>
      <c r="L285" s="663"/>
      <c r="M285" s="663"/>
      <c r="N285" s="668"/>
      <c r="O285" s="664"/>
      <c r="P285" s="665"/>
      <c r="Q285" s="651">
        <f>'KL VCKD chung'!Q286</f>
        <v>15.897</v>
      </c>
      <c r="R285" s="650">
        <f t="shared" si="41"/>
        <v>507861</v>
      </c>
      <c r="S285" s="665"/>
      <c r="T285" s="665"/>
      <c r="U285" s="665"/>
      <c r="V285" s="650">
        <f t="shared" si="42"/>
        <v>507861</v>
      </c>
      <c r="W285" s="665"/>
      <c r="X285" s="652">
        <f t="shared" si="43"/>
        <v>0</v>
      </c>
      <c r="Y285" s="653">
        <f t="shared" si="44"/>
        <v>0</v>
      </c>
      <c r="Z285" s="654">
        <f t="shared" si="45"/>
        <v>507861</v>
      </c>
      <c r="AA285" s="669"/>
      <c r="AB285" s="656">
        <v>31947</v>
      </c>
      <c r="AC285" s="657">
        <f t="shared" si="46"/>
        <v>15.896985632453752</v>
      </c>
      <c r="AD285" s="658">
        <f t="shared" si="47"/>
        <v>507861</v>
      </c>
    </row>
    <row r="286" spans="1:30" s="81" customFormat="1" ht="23.25" customHeight="1">
      <c r="A286" s="638">
        <v>273</v>
      </c>
      <c r="B286" s="639">
        <f>'KL VCKD chung'!B287</f>
        <v>273</v>
      </c>
      <c r="C286" s="640"/>
      <c r="D286" s="641" t="str">
        <f>'KL VCKD chung'!E287</f>
        <v>ចាន់ ជីន</v>
      </c>
      <c r="E286" s="642" t="str">
        <f>'KL VCKD chung'!F287</f>
        <v>CHANN CHIN</v>
      </c>
      <c r="F286" s="643">
        <v>31947</v>
      </c>
      <c r="G286" s="670"/>
      <c r="H286" s="663"/>
      <c r="I286" s="662"/>
      <c r="J286" s="663"/>
      <c r="K286" s="663"/>
      <c r="L286" s="663"/>
      <c r="M286" s="663"/>
      <c r="N286" s="668"/>
      <c r="O286" s="664"/>
      <c r="P286" s="665"/>
      <c r="Q286" s="651">
        <f>'KL VCKD chung'!Q287</f>
        <v>16.898999999999997</v>
      </c>
      <c r="R286" s="650">
        <f t="shared" si="41"/>
        <v>539872</v>
      </c>
      <c r="S286" s="665"/>
      <c r="T286" s="665"/>
      <c r="U286" s="665"/>
      <c r="V286" s="650">
        <f t="shared" si="42"/>
        <v>539872</v>
      </c>
      <c r="W286" s="665"/>
      <c r="X286" s="652">
        <f t="shared" si="43"/>
        <v>0</v>
      </c>
      <c r="Y286" s="653">
        <f t="shared" si="44"/>
        <v>0</v>
      </c>
      <c r="Z286" s="654">
        <f t="shared" si="45"/>
        <v>539872</v>
      </c>
      <c r="AA286" s="669"/>
      <c r="AB286" s="656">
        <v>31947</v>
      </c>
      <c r="AC286" s="657">
        <f t="shared" si="46"/>
        <v>16.89898895044918</v>
      </c>
      <c r="AD286" s="658">
        <f t="shared" si="47"/>
        <v>539872</v>
      </c>
    </row>
    <row r="287" spans="1:30" s="81" customFormat="1" ht="23.25" customHeight="1">
      <c r="A287" s="638">
        <v>274</v>
      </c>
      <c r="B287" s="639">
        <f>'KL VCKD chung'!B288</f>
        <v>274</v>
      </c>
      <c r="C287" s="640"/>
      <c r="D287" s="641" t="str">
        <f>'KL VCKD chung'!E288</f>
        <v>ផាក់ គង្គា</v>
      </c>
      <c r="E287" s="642" t="str">
        <f>'KL VCKD chung'!F288</f>
        <v>PHAK KONGKEA</v>
      </c>
      <c r="F287" s="643">
        <v>31947</v>
      </c>
      <c r="G287" s="670"/>
      <c r="H287" s="663"/>
      <c r="I287" s="662"/>
      <c r="J287" s="663"/>
      <c r="K287" s="663"/>
      <c r="L287" s="663"/>
      <c r="M287" s="663"/>
      <c r="N287" s="668"/>
      <c r="O287" s="664"/>
      <c r="P287" s="665"/>
      <c r="Q287" s="651">
        <f>'KL VCKD chung'!Q288</f>
        <v>13.021000000000001</v>
      </c>
      <c r="R287" s="650">
        <f t="shared" si="41"/>
        <v>415982</v>
      </c>
      <c r="S287" s="665"/>
      <c r="T287" s="665"/>
      <c r="U287" s="665"/>
      <c r="V287" s="650">
        <f t="shared" si="42"/>
        <v>415982</v>
      </c>
      <c r="W287" s="665"/>
      <c r="X287" s="652">
        <f t="shared" si="43"/>
        <v>0</v>
      </c>
      <c r="Y287" s="653">
        <f t="shared" si="44"/>
        <v>0</v>
      </c>
      <c r="Z287" s="654">
        <f t="shared" si="45"/>
        <v>415982</v>
      </c>
      <c r="AA287" s="669"/>
      <c r="AB287" s="656">
        <v>31947</v>
      </c>
      <c r="AC287" s="657">
        <f t="shared" si="46"/>
        <v>13.021003537108335</v>
      </c>
      <c r="AD287" s="658">
        <f t="shared" si="47"/>
        <v>415982</v>
      </c>
    </row>
    <row r="288" spans="1:30" s="81" customFormat="1" ht="23.25" customHeight="1">
      <c r="A288" s="638">
        <v>275</v>
      </c>
      <c r="B288" s="639">
        <f>'KL VCKD chung'!B289</f>
        <v>275</v>
      </c>
      <c r="C288" s="640"/>
      <c r="D288" s="641" t="str">
        <f>'KL VCKD chung'!E289</f>
        <v>លួន​ សុផល</v>
      </c>
      <c r="E288" s="642" t="str">
        <f>'KL VCKD chung'!F289</f>
        <v>LOUN SOPHAL</v>
      </c>
      <c r="F288" s="643">
        <v>31947</v>
      </c>
      <c r="G288" s="670"/>
      <c r="H288" s="663"/>
      <c r="I288" s="662"/>
      <c r="J288" s="663"/>
      <c r="K288" s="663"/>
      <c r="L288" s="663"/>
      <c r="M288" s="663"/>
      <c r="N288" s="668"/>
      <c r="O288" s="664"/>
      <c r="P288" s="665"/>
      <c r="Q288" s="651">
        <f>'KL VCKD chung'!Q289</f>
        <v>17.462999999999997</v>
      </c>
      <c r="R288" s="650">
        <f t="shared" si="41"/>
        <v>557890</v>
      </c>
      <c r="S288" s="665"/>
      <c r="T288" s="665"/>
      <c r="U288" s="665"/>
      <c r="V288" s="650">
        <f t="shared" si="42"/>
        <v>557890</v>
      </c>
      <c r="W288" s="665"/>
      <c r="X288" s="652">
        <f t="shared" si="43"/>
        <v>0</v>
      </c>
      <c r="Y288" s="653">
        <f t="shared" si="44"/>
        <v>0</v>
      </c>
      <c r="Z288" s="654">
        <f t="shared" si="45"/>
        <v>557890</v>
      </c>
      <c r="AA288" s="669"/>
      <c r="AB288" s="656">
        <v>31947</v>
      </c>
      <c r="AC288" s="657">
        <f t="shared" si="46"/>
        <v>17.462985569850066</v>
      </c>
      <c r="AD288" s="658">
        <f t="shared" si="47"/>
        <v>557890</v>
      </c>
    </row>
    <row r="289" spans="1:30" s="81" customFormat="1" ht="23.25" customHeight="1">
      <c r="A289" s="638">
        <v>276</v>
      </c>
      <c r="B289" s="639">
        <f>'KL VCKD chung'!B290</f>
        <v>276</v>
      </c>
      <c r="C289" s="640"/>
      <c r="D289" s="641" t="str">
        <f>'KL VCKD chung'!E290</f>
        <v>លឿន សាឃៀក</v>
      </c>
      <c r="E289" s="642" t="str">
        <f>'KL VCKD chung'!F290</f>
        <v>LOEUN SAKHEAK</v>
      </c>
      <c r="F289" s="643">
        <v>31947</v>
      </c>
      <c r="G289" s="670"/>
      <c r="H289" s="663"/>
      <c r="I289" s="662"/>
      <c r="J289" s="663"/>
      <c r="K289" s="663"/>
      <c r="L289" s="663"/>
      <c r="M289" s="663"/>
      <c r="N289" s="668"/>
      <c r="O289" s="664"/>
      <c r="P289" s="665"/>
      <c r="Q289" s="651">
        <f>'KL VCKD chung'!Q290</f>
        <v>16.523</v>
      </c>
      <c r="R289" s="650">
        <f t="shared" si="41"/>
        <v>527860</v>
      </c>
      <c r="S289" s="665"/>
      <c r="T289" s="665"/>
      <c r="U289" s="665"/>
      <c r="V289" s="650">
        <f t="shared" si="42"/>
        <v>527860</v>
      </c>
      <c r="W289" s="665"/>
      <c r="X289" s="652">
        <f t="shared" si="43"/>
        <v>0</v>
      </c>
      <c r="Y289" s="653">
        <f t="shared" si="44"/>
        <v>0</v>
      </c>
      <c r="Z289" s="654">
        <f t="shared" si="45"/>
        <v>527860</v>
      </c>
      <c r="AA289" s="669"/>
      <c r="AB289" s="656">
        <v>31947</v>
      </c>
      <c r="AC289" s="657">
        <f t="shared" si="46"/>
        <v>16.522991204181928</v>
      </c>
      <c r="AD289" s="658">
        <f t="shared" si="47"/>
        <v>527860</v>
      </c>
    </row>
    <row r="290" spans="1:30" s="81" customFormat="1" ht="23.25" customHeight="1">
      <c r="A290" s="638">
        <v>277</v>
      </c>
      <c r="B290" s="639">
        <f>'KL VCKD chung'!B291</f>
        <v>277</v>
      </c>
      <c r="C290" s="640"/>
      <c r="D290" s="641" t="str">
        <f>'KL VCKD chung'!E291</f>
        <v>ប៉ុន សុវណ្ណ</v>
      </c>
      <c r="E290" s="642" t="str">
        <f>'KL VCKD chung'!F291</f>
        <v>PON SOVAN</v>
      </c>
      <c r="F290" s="643">
        <v>31947</v>
      </c>
      <c r="G290" s="670"/>
      <c r="H290" s="663"/>
      <c r="I290" s="662"/>
      <c r="J290" s="663"/>
      <c r="K290" s="663"/>
      <c r="L290" s="663"/>
      <c r="M290" s="663"/>
      <c r="N290" s="668"/>
      <c r="O290" s="664"/>
      <c r="P290" s="665"/>
      <c r="Q290" s="651">
        <f>'KL VCKD chung'!Q291</f>
        <v>13.786999999999999</v>
      </c>
      <c r="R290" s="650">
        <f t="shared" si="41"/>
        <v>440453</v>
      </c>
      <c r="S290" s="665"/>
      <c r="T290" s="665"/>
      <c r="U290" s="665"/>
      <c r="V290" s="650">
        <f t="shared" si="42"/>
        <v>440453</v>
      </c>
      <c r="W290" s="665"/>
      <c r="X290" s="652">
        <f t="shared" si="43"/>
        <v>0</v>
      </c>
      <c r="Y290" s="653">
        <f t="shared" si="44"/>
        <v>0</v>
      </c>
      <c r="Z290" s="654">
        <f t="shared" si="45"/>
        <v>440453</v>
      </c>
      <c r="AA290" s="669"/>
      <c r="AB290" s="656">
        <v>31947</v>
      </c>
      <c r="AC290" s="657">
        <f t="shared" si="46"/>
        <v>13.786990953767177</v>
      </c>
      <c r="AD290" s="658">
        <f t="shared" si="47"/>
        <v>440453</v>
      </c>
    </row>
    <row r="291" spans="1:30" s="81" customFormat="1" ht="23.25" customHeight="1">
      <c r="A291" s="638">
        <v>278</v>
      </c>
      <c r="B291" s="639">
        <f>'KL VCKD chung'!B292</f>
        <v>278</v>
      </c>
      <c r="C291" s="640"/>
      <c r="D291" s="641" t="str">
        <f>'KL VCKD chung'!E292</f>
        <v>ថាន់ ផល្លី</v>
      </c>
      <c r="E291" s="642" t="str">
        <f>'KL VCKD chung'!F292</f>
        <v>THANN PHALLY</v>
      </c>
      <c r="F291" s="643">
        <v>31947</v>
      </c>
      <c r="G291" s="670"/>
      <c r="H291" s="663"/>
      <c r="I291" s="662"/>
      <c r="J291" s="663"/>
      <c r="K291" s="663"/>
      <c r="L291" s="663"/>
      <c r="M291" s="663"/>
      <c r="N291" s="668"/>
      <c r="O291" s="664"/>
      <c r="P291" s="665"/>
      <c r="Q291" s="651">
        <f>'KL VCKD chung'!Q292</f>
        <v>13.773999999999999</v>
      </c>
      <c r="R291" s="650">
        <f t="shared" si="41"/>
        <v>440038</v>
      </c>
      <c r="S291" s="665"/>
      <c r="T291" s="665"/>
      <c r="U291" s="665"/>
      <c r="V291" s="650">
        <f t="shared" si="42"/>
        <v>440038</v>
      </c>
      <c r="W291" s="665"/>
      <c r="X291" s="652">
        <f t="shared" si="43"/>
        <v>0</v>
      </c>
      <c r="Y291" s="653">
        <f t="shared" si="44"/>
        <v>0</v>
      </c>
      <c r="Z291" s="654">
        <f t="shared" si="45"/>
        <v>440038</v>
      </c>
      <c r="AA291" s="669"/>
      <c r="AB291" s="656">
        <v>31947</v>
      </c>
      <c r="AC291" s="657">
        <f t="shared" si="46"/>
        <v>13.774000688640561</v>
      </c>
      <c r="AD291" s="658">
        <f t="shared" si="47"/>
        <v>440038</v>
      </c>
    </row>
    <row r="292" spans="1:30" s="81" customFormat="1" ht="23.25" customHeight="1">
      <c r="A292" s="638">
        <v>279</v>
      </c>
      <c r="B292" s="639">
        <f>'KL VCKD chung'!B293</f>
        <v>279</v>
      </c>
      <c r="C292" s="640"/>
      <c r="D292" s="641" t="str">
        <f>'KL VCKD chung'!E293</f>
        <v>ហោ ដែន</v>
      </c>
      <c r="E292" s="642" t="str">
        <f>'KL VCKD chung'!F293</f>
        <v>HAO DEN</v>
      </c>
      <c r="F292" s="643">
        <v>31947</v>
      </c>
      <c r="G292" s="670"/>
      <c r="H292" s="663"/>
      <c r="I292" s="662"/>
      <c r="J292" s="663"/>
      <c r="K292" s="663"/>
      <c r="L292" s="663"/>
      <c r="M292" s="663"/>
      <c r="N292" s="668"/>
      <c r="O292" s="664"/>
      <c r="P292" s="665"/>
      <c r="Q292" s="651">
        <f>'KL VCKD chung'!Q293</f>
        <v>17.081</v>
      </c>
      <c r="R292" s="650">
        <f t="shared" si="41"/>
        <v>545687</v>
      </c>
      <c r="S292" s="665"/>
      <c r="T292" s="665"/>
      <c r="U292" s="665"/>
      <c r="V292" s="650">
        <f t="shared" si="42"/>
        <v>545687</v>
      </c>
      <c r="W292" s="665"/>
      <c r="X292" s="652">
        <f t="shared" si="43"/>
        <v>0</v>
      </c>
      <c r="Y292" s="653">
        <f t="shared" si="44"/>
        <v>0</v>
      </c>
      <c r="Z292" s="654">
        <f t="shared" si="45"/>
        <v>545687</v>
      </c>
      <c r="AA292" s="669"/>
      <c r="AB292" s="656">
        <v>31947</v>
      </c>
      <c r="AC292" s="657">
        <f t="shared" si="46"/>
        <v>17.081009171440197</v>
      </c>
      <c r="AD292" s="658">
        <f t="shared" si="47"/>
        <v>545687</v>
      </c>
    </row>
    <row r="293" spans="1:30" s="81" customFormat="1" ht="23.25" customHeight="1">
      <c r="A293" s="638">
        <v>280</v>
      </c>
      <c r="B293" s="639">
        <f>'KL VCKD chung'!B294</f>
        <v>280</v>
      </c>
      <c r="C293" s="640"/>
      <c r="D293" s="641" t="str">
        <f>'KL VCKD chung'!E294</f>
        <v>ប៉ុន​ ធីតា</v>
      </c>
      <c r="E293" s="642" t="str">
        <f>'KL VCKD chung'!F294</f>
        <v>PON THYDA</v>
      </c>
      <c r="F293" s="643">
        <v>31947</v>
      </c>
      <c r="G293" s="670"/>
      <c r="H293" s="663"/>
      <c r="I293" s="662"/>
      <c r="J293" s="663"/>
      <c r="K293" s="663"/>
      <c r="L293" s="663"/>
      <c r="M293" s="663"/>
      <c r="N293" s="668"/>
      <c r="O293" s="664"/>
      <c r="P293" s="665"/>
      <c r="Q293" s="651">
        <f>'KL VCKD chung'!Q294</f>
        <v>15.125999999999999</v>
      </c>
      <c r="R293" s="650">
        <f t="shared" si="41"/>
        <v>483230</v>
      </c>
      <c r="S293" s="665"/>
      <c r="T293" s="665"/>
      <c r="U293" s="665"/>
      <c r="V293" s="650">
        <f t="shared" si="42"/>
        <v>483230</v>
      </c>
      <c r="W293" s="665"/>
      <c r="X293" s="652">
        <f t="shared" si="43"/>
        <v>0</v>
      </c>
      <c r="Y293" s="653">
        <f t="shared" si="44"/>
        <v>0</v>
      </c>
      <c r="Z293" s="654">
        <f t="shared" si="45"/>
        <v>483230</v>
      </c>
      <c r="AA293" s="669"/>
      <c r="AB293" s="656">
        <v>31947</v>
      </c>
      <c r="AC293" s="657">
        <f t="shared" si="46"/>
        <v>15.125989920806335</v>
      </c>
      <c r="AD293" s="658">
        <f t="shared" si="47"/>
        <v>483230</v>
      </c>
    </row>
    <row r="294" spans="1:30" s="81" customFormat="1" ht="23.25" customHeight="1">
      <c r="A294" s="638">
        <v>281</v>
      </c>
      <c r="B294" s="639">
        <f>'KL VCKD chung'!B295</f>
        <v>281</v>
      </c>
      <c r="C294" s="640"/>
      <c r="D294" s="641" t="str">
        <f>'KL VCKD chung'!E295</f>
        <v>លីវ លាង</v>
      </c>
      <c r="E294" s="642" t="str">
        <f>'KL VCKD chung'!F295</f>
        <v>LIV LEANG</v>
      </c>
      <c r="F294" s="643">
        <v>31947</v>
      </c>
      <c r="G294" s="670"/>
      <c r="H294" s="663"/>
      <c r="I294" s="662"/>
      <c r="J294" s="663"/>
      <c r="K294" s="663"/>
      <c r="L294" s="663"/>
      <c r="M294" s="663"/>
      <c r="N294" s="668"/>
      <c r="O294" s="664"/>
      <c r="P294" s="665"/>
      <c r="Q294" s="651">
        <f>'KL VCKD chung'!Q295</f>
        <v>18.253</v>
      </c>
      <c r="R294" s="650">
        <f t="shared" si="41"/>
        <v>583129</v>
      </c>
      <c r="S294" s="665"/>
      <c r="T294" s="665"/>
      <c r="U294" s="665"/>
      <c r="V294" s="650">
        <f t="shared" si="42"/>
        <v>583129</v>
      </c>
      <c r="W294" s="665"/>
      <c r="X294" s="652">
        <f t="shared" si="43"/>
        <v>0</v>
      </c>
      <c r="Y294" s="653">
        <f t="shared" si="44"/>
        <v>0</v>
      </c>
      <c r="Z294" s="654">
        <f t="shared" si="45"/>
        <v>583129</v>
      </c>
      <c r="AA294" s="669"/>
      <c r="AB294" s="656">
        <v>31947</v>
      </c>
      <c r="AC294" s="657">
        <f t="shared" si="46"/>
        <v>18.253012802454066</v>
      </c>
      <c r="AD294" s="658">
        <f t="shared" si="47"/>
        <v>583129</v>
      </c>
    </row>
    <row r="295" spans="1:30" s="81" customFormat="1" ht="23.25" customHeight="1">
      <c r="A295" s="638">
        <v>282</v>
      </c>
      <c r="B295" s="639">
        <f>'KL VCKD chung'!B296</f>
        <v>282</v>
      </c>
      <c r="C295" s="640"/>
      <c r="D295" s="641" t="str">
        <f>'KL VCKD chung'!E296</f>
        <v>ឃុយ ម៉ៅ</v>
      </c>
      <c r="E295" s="642" t="str">
        <f>'KL VCKD chung'!F296</f>
        <v>KHUY MAO</v>
      </c>
      <c r="F295" s="643">
        <v>31947</v>
      </c>
      <c r="G295" s="670"/>
      <c r="H295" s="663"/>
      <c r="I295" s="662"/>
      <c r="J295" s="663"/>
      <c r="K295" s="663"/>
      <c r="L295" s="663"/>
      <c r="M295" s="663"/>
      <c r="N295" s="668"/>
      <c r="O295" s="664"/>
      <c r="P295" s="665"/>
      <c r="Q295" s="651">
        <f>'KL VCKD chung'!Q296</f>
        <v>18.102</v>
      </c>
      <c r="R295" s="650">
        <f t="shared" si="41"/>
        <v>578305</v>
      </c>
      <c r="S295" s="665"/>
      <c r="T295" s="665"/>
      <c r="U295" s="665"/>
      <c r="V295" s="650">
        <f t="shared" si="42"/>
        <v>578305</v>
      </c>
      <c r="W295" s="665"/>
      <c r="X295" s="652">
        <f t="shared" si="43"/>
        <v>0</v>
      </c>
      <c r="Y295" s="653">
        <f t="shared" si="44"/>
        <v>0</v>
      </c>
      <c r="Z295" s="654">
        <f t="shared" si="45"/>
        <v>578305</v>
      </c>
      <c r="AA295" s="669"/>
      <c r="AB295" s="656">
        <v>31947</v>
      </c>
      <c r="AC295" s="657">
        <f t="shared" si="46"/>
        <v>18.102012708548532</v>
      </c>
      <c r="AD295" s="658">
        <f t="shared" si="47"/>
        <v>578305</v>
      </c>
    </row>
    <row r="296" spans="1:30" s="81" customFormat="1" ht="23.25" customHeight="1">
      <c r="A296" s="638">
        <v>283</v>
      </c>
      <c r="B296" s="639">
        <f>'KL VCKD chung'!B297</f>
        <v>283</v>
      </c>
      <c r="C296" s="640"/>
      <c r="D296" s="641" t="str">
        <f>'KL VCKD chung'!E297</f>
        <v>អ៊ូ ម៉ុន</v>
      </c>
      <c r="E296" s="642" t="str">
        <f>'KL VCKD chung'!F297</f>
        <v>OU MON</v>
      </c>
      <c r="F296" s="643">
        <v>31947</v>
      </c>
      <c r="G296" s="670"/>
      <c r="H296" s="663"/>
      <c r="I296" s="662"/>
      <c r="J296" s="663"/>
      <c r="K296" s="663"/>
      <c r="L296" s="663"/>
      <c r="M296" s="663"/>
      <c r="N296" s="668"/>
      <c r="O296" s="664"/>
      <c r="P296" s="665"/>
      <c r="Q296" s="651">
        <f>'KL VCKD chung'!Q297</f>
        <v>17.206999999999997</v>
      </c>
      <c r="R296" s="650">
        <f t="shared" si="41"/>
        <v>549712</v>
      </c>
      <c r="S296" s="665"/>
      <c r="T296" s="665"/>
      <c r="U296" s="665"/>
      <c r="V296" s="650">
        <f t="shared" si="42"/>
        <v>549712</v>
      </c>
      <c r="W296" s="665"/>
      <c r="X296" s="652">
        <f t="shared" si="43"/>
        <v>0</v>
      </c>
      <c r="Y296" s="653">
        <f t="shared" si="44"/>
        <v>0</v>
      </c>
      <c r="Z296" s="654">
        <f t="shared" si="45"/>
        <v>549712</v>
      </c>
      <c r="AA296" s="669"/>
      <c r="AB296" s="656">
        <v>31947</v>
      </c>
      <c r="AC296" s="657">
        <f t="shared" si="46"/>
        <v>17.206999092246534</v>
      </c>
      <c r="AD296" s="658">
        <f t="shared" si="47"/>
        <v>549712</v>
      </c>
    </row>
    <row r="297" spans="1:30" s="81" customFormat="1" ht="23.25" customHeight="1">
      <c r="A297" s="638">
        <v>284</v>
      </c>
      <c r="B297" s="639">
        <f>'KL VCKD chung'!B298</f>
        <v>284</v>
      </c>
      <c r="C297" s="640"/>
      <c r="D297" s="641" t="str">
        <f>'KL VCKD chung'!E298</f>
        <v>ធាម កាក់</v>
      </c>
      <c r="E297" s="642" t="str">
        <f>'KL VCKD chung'!F298</f>
        <v>THEAM KAK</v>
      </c>
      <c r="F297" s="643">
        <v>31947</v>
      </c>
      <c r="G297" s="670"/>
      <c r="H297" s="663"/>
      <c r="I297" s="662"/>
      <c r="J297" s="663"/>
      <c r="K297" s="663"/>
      <c r="L297" s="663"/>
      <c r="M297" s="663"/>
      <c r="N297" s="668"/>
      <c r="O297" s="664"/>
      <c r="P297" s="665"/>
      <c r="Q297" s="651">
        <f>'KL VCKD chung'!Q298</f>
        <v>17.363</v>
      </c>
      <c r="R297" s="650">
        <f t="shared" si="41"/>
        <v>554696</v>
      </c>
      <c r="S297" s="665"/>
      <c r="T297" s="665"/>
      <c r="U297" s="665"/>
      <c r="V297" s="650">
        <f t="shared" si="42"/>
        <v>554696</v>
      </c>
      <c r="W297" s="665"/>
      <c r="X297" s="652">
        <f t="shared" si="43"/>
        <v>0</v>
      </c>
      <c r="Y297" s="653">
        <f t="shared" si="44"/>
        <v>0</v>
      </c>
      <c r="Z297" s="654">
        <f t="shared" si="45"/>
        <v>554696</v>
      </c>
      <c r="AA297" s="669"/>
      <c r="AB297" s="656">
        <v>31947</v>
      </c>
      <c r="AC297" s="657">
        <f t="shared" si="46"/>
        <v>17.363007481140638</v>
      </c>
      <c r="AD297" s="658">
        <f t="shared" si="47"/>
        <v>554696</v>
      </c>
    </row>
    <row r="298" spans="1:30" s="81" customFormat="1" ht="23.25" customHeight="1">
      <c r="A298" s="638">
        <v>285</v>
      </c>
      <c r="B298" s="639">
        <f>'KL VCKD chung'!B299</f>
        <v>285</v>
      </c>
      <c r="C298" s="640"/>
      <c r="D298" s="641" t="str">
        <f>'KL VCKD chung'!E299</f>
        <v>ផល សុផែន</v>
      </c>
      <c r="E298" s="642" t="str">
        <f>'KL VCKD chung'!F299</f>
        <v>PHAL SOPHEN</v>
      </c>
      <c r="F298" s="643">
        <v>31947</v>
      </c>
      <c r="G298" s="670"/>
      <c r="H298" s="663"/>
      <c r="I298" s="662"/>
      <c r="J298" s="663"/>
      <c r="K298" s="663"/>
      <c r="L298" s="663"/>
      <c r="M298" s="663"/>
      <c r="N298" s="668"/>
      <c r="O298" s="664"/>
      <c r="P298" s="665"/>
      <c r="Q298" s="651">
        <f>'KL VCKD chung'!Q299</f>
        <v>17.995999999999999</v>
      </c>
      <c r="R298" s="650">
        <f t="shared" si="41"/>
        <v>574918</v>
      </c>
      <c r="S298" s="665"/>
      <c r="T298" s="665"/>
      <c r="U298" s="665"/>
      <c r="V298" s="650">
        <f t="shared" si="42"/>
        <v>574918</v>
      </c>
      <c r="W298" s="665"/>
      <c r="X298" s="652">
        <f t="shared" si="43"/>
        <v>0</v>
      </c>
      <c r="Y298" s="653">
        <f t="shared" si="44"/>
        <v>0</v>
      </c>
      <c r="Z298" s="654">
        <f t="shared" si="45"/>
        <v>574918</v>
      </c>
      <c r="AA298" s="669"/>
      <c r="AB298" s="656">
        <v>31947</v>
      </c>
      <c r="AC298" s="657">
        <f t="shared" si="46"/>
        <v>17.995993364009141</v>
      </c>
      <c r="AD298" s="658">
        <f t="shared" si="47"/>
        <v>574918</v>
      </c>
    </row>
    <row r="299" spans="1:30" s="81" customFormat="1" ht="23.25" customHeight="1">
      <c r="A299" s="638">
        <v>286</v>
      </c>
      <c r="B299" s="639">
        <f>'KL VCKD chung'!B300</f>
        <v>286</v>
      </c>
      <c r="C299" s="640"/>
      <c r="D299" s="641" t="str">
        <f>'KL VCKD chung'!E300</f>
        <v>ហ៊ីន ហ៊ីក</v>
      </c>
      <c r="E299" s="642" t="str">
        <f>'KL VCKD chung'!F300</f>
        <v>HIN HIK</v>
      </c>
      <c r="F299" s="643">
        <v>31947</v>
      </c>
      <c r="G299" s="670"/>
      <c r="H299" s="663"/>
      <c r="I299" s="662"/>
      <c r="J299" s="663"/>
      <c r="K299" s="663"/>
      <c r="L299" s="663"/>
      <c r="M299" s="663"/>
      <c r="N299" s="668"/>
      <c r="O299" s="664"/>
      <c r="P299" s="665"/>
      <c r="Q299" s="651">
        <f>'KL VCKD chung'!Q300</f>
        <v>18.923999999999999</v>
      </c>
      <c r="R299" s="650">
        <f t="shared" si="41"/>
        <v>604565</v>
      </c>
      <c r="S299" s="665"/>
      <c r="T299" s="665"/>
      <c r="U299" s="665"/>
      <c r="V299" s="650">
        <f t="shared" si="42"/>
        <v>604565</v>
      </c>
      <c r="W299" s="665"/>
      <c r="X299" s="652">
        <f t="shared" si="43"/>
        <v>0</v>
      </c>
      <c r="Y299" s="653">
        <f t="shared" si="44"/>
        <v>0</v>
      </c>
      <c r="Z299" s="654">
        <f t="shared" si="45"/>
        <v>604565</v>
      </c>
      <c r="AA299" s="669"/>
      <c r="AB299" s="656">
        <v>31947</v>
      </c>
      <c r="AC299" s="657">
        <f t="shared" si="46"/>
        <v>18.923999123548377</v>
      </c>
      <c r="AD299" s="658">
        <f t="shared" si="47"/>
        <v>604565</v>
      </c>
    </row>
    <row r="300" spans="1:30" s="81" customFormat="1" ht="23.25" customHeight="1">
      <c r="A300" s="638">
        <v>287</v>
      </c>
      <c r="B300" s="639">
        <f>'KL VCKD chung'!B301</f>
        <v>287</v>
      </c>
      <c r="C300" s="640"/>
      <c r="D300" s="641" t="str">
        <f>'KL VCKD chung'!E301</f>
        <v>ណែម ណន</v>
      </c>
      <c r="E300" s="642" t="str">
        <f>'KL VCKD chung'!F301</f>
        <v>NEM NORN</v>
      </c>
      <c r="F300" s="643">
        <v>31947</v>
      </c>
      <c r="G300" s="670"/>
      <c r="H300" s="663"/>
      <c r="I300" s="662"/>
      <c r="J300" s="663"/>
      <c r="K300" s="663"/>
      <c r="L300" s="663"/>
      <c r="M300" s="663"/>
      <c r="N300" s="668"/>
      <c r="O300" s="664"/>
      <c r="P300" s="665"/>
      <c r="Q300" s="651">
        <f>'KL VCKD chung'!Q301</f>
        <v>17.363</v>
      </c>
      <c r="R300" s="650">
        <f t="shared" si="41"/>
        <v>554696</v>
      </c>
      <c r="S300" s="665"/>
      <c r="T300" s="665"/>
      <c r="U300" s="665"/>
      <c r="V300" s="650">
        <f t="shared" si="42"/>
        <v>554696</v>
      </c>
      <c r="W300" s="665"/>
      <c r="X300" s="652">
        <f t="shared" si="43"/>
        <v>0</v>
      </c>
      <c r="Y300" s="653">
        <f t="shared" si="44"/>
        <v>0</v>
      </c>
      <c r="Z300" s="654">
        <f t="shared" si="45"/>
        <v>554696</v>
      </c>
      <c r="AA300" s="669"/>
      <c r="AB300" s="656">
        <v>31947</v>
      </c>
      <c r="AC300" s="657">
        <f t="shared" si="46"/>
        <v>17.363007481140638</v>
      </c>
      <c r="AD300" s="658">
        <f t="shared" si="47"/>
        <v>554696</v>
      </c>
    </row>
    <row r="301" spans="1:30" s="81" customFormat="1" ht="23.25" customHeight="1">
      <c r="A301" s="638">
        <v>288</v>
      </c>
      <c r="B301" s="639">
        <f>'KL VCKD chung'!B302</f>
        <v>288</v>
      </c>
      <c r="C301" s="640"/>
      <c r="D301" s="641" t="str">
        <f>'KL VCKD chung'!E302</f>
        <v>សាត នុន</v>
      </c>
      <c r="E301" s="642" t="str">
        <f>'KL VCKD chung'!F302</f>
        <v>SAT NUN</v>
      </c>
      <c r="F301" s="643">
        <v>31947</v>
      </c>
      <c r="G301" s="670"/>
      <c r="H301" s="663"/>
      <c r="I301" s="662"/>
      <c r="J301" s="663"/>
      <c r="K301" s="663"/>
      <c r="L301" s="663"/>
      <c r="M301" s="663"/>
      <c r="N301" s="668"/>
      <c r="O301" s="664"/>
      <c r="P301" s="665"/>
      <c r="Q301" s="651">
        <f>'KL VCKD chung'!Q302</f>
        <v>17.550999999999998</v>
      </c>
      <c r="R301" s="650">
        <f t="shared" si="41"/>
        <v>560702</v>
      </c>
      <c r="S301" s="665"/>
      <c r="T301" s="665"/>
      <c r="U301" s="665"/>
      <c r="V301" s="650">
        <f t="shared" si="42"/>
        <v>560702</v>
      </c>
      <c r="W301" s="665"/>
      <c r="X301" s="652">
        <f t="shared" si="43"/>
        <v>0</v>
      </c>
      <c r="Y301" s="653">
        <f t="shared" si="44"/>
        <v>0</v>
      </c>
      <c r="Z301" s="654">
        <f t="shared" si="45"/>
        <v>560702</v>
      </c>
      <c r="AA301" s="669"/>
      <c r="AB301" s="656">
        <v>31947</v>
      </c>
      <c r="AC301" s="657">
        <f t="shared" si="46"/>
        <v>17.551006354274268</v>
      </c>
      <c r="AD301" s="658">
        <f t="shared" si="47"/>
        <v>560702</v>
      </c>
    </row>
    <row r="302" spans="1:30" s="81" customFormat="1" ht="23.25" customHeight="1">
      <c r="A302" s="638">
        <v>289</v>
      </c>
      <c r="B302" s="639">
        <f>'KL VCKD chung'!B303</f>
        <v>289</v>
      </c>
      <c r="C302" s="640"/>
      <c r="D302" s="641" t="str">
        <f>'KL VCKD chung'!E303</f>
        <v>ណន រត្តនា</v>
      </c>
      <c r="E302" s="642" t="str">
        <f>'KL VCKD chung'!F303</f>
        <v>NORN RATHANA</v>
      </c>
      <c r="F302" s="643">
        <v>31947</v>
      </c>
      <c r="G302" s="670"/>
      <c r="H302" s="663"/>
      <c r="I302" s="662"/>
      <c r="J302" s="663"/>
      <c r="K302" s="663"/>
      <c r="L302" s="663"/>
      <c r="M302" s="663"/>
      <c r="N302" s="668"/>
      <c r="O302" s="664"/>
      <c r="P302" s="665"/>
      <c r="Q302" s="651">
        <f>'KL VCKD chung'!Q303</f>
        <v>16.954999999999998</v>
      </c>
      <c r="R302" s="650">
        <f t="shared" si="41"/>
        <v>541661</v>
      </c>
      <c r="S302" s="665"/>
      <c r="T302" s="665"/>
      <c r="U302" s="665"/>
      <c r="V302" s="650">
        <f t="shared" si="42"/>
        <v>541661</v>
      </c>
      <c r="W302" s="665"/>
      <c r="X302" s="652">
        <f t="shared" si="43"/>
        <v>0</v>
      </c>
      <c r="Y302" s="653">
        <f t="shared" si="44"/>
        <v>0</v>
      </c>
      <c r="Z302" s="654">
        <f t="shared" si="45"/>
        <v>541661</v>
      </c>
      <c r="AA302" s="669"/>
      <c r="AB302" s="656">
        <v>31947</v>
      </c>
      <c r="AC302" s="657">
        <f t="shared" si="46"/>
        <v>16.954987948790183</v>
      </c>
      <c r="AD302" s="658">
        <f t="shared" si="47"/>
        <v>541661</v>
      </c>
    </row>
    <row r="303" spans="1:30" s="81" customFormat="1" ht="23.25" customHeight="1">
      <c r="A303" s="638">
        <v>290</v>
      </c>
      <c r="B303" s="639">
        <f>'KL VCKD chung'!B304</f>
        <v>290</v>
      </c>
      <c r="C303" s="640"/>
      <c r="D303" s="641" t="str">
        <f>'KL VCKD chung'!E304</f>
        <v>សួន​ សុភ័ស</v>
      </c>
      <c r="E303" s="642" t="str">
        <f>'KL VCKD chung'!F304</f>
        <v>SOUN SOPHEUS</v>
      </c>
      <c r="F303" s="643">
        <v>31947</v>
      </c>
      <c r="G303" s="670"/>
      <c r="H303" s="663"/>
      <c r="I303" s="662"/>
      <c r="J303" s="663"/>
      <c r="K303" s="663"/>
      <c r="L303" s="663"/>
      <c r="M303" s="663"/>
      <c r="N303" s="668"/>
      <c r="O303" s="664"/>
      <c r="P303" s="665"/>
      <c r="Q303" s="651">
        <f>'KL VCKD chung'!Q304</f>
        <v>14.287999999999998</v>
      </c>
      <c r="R303" s="650">
        <f t="shared" si="41"/>
        <v>456459</v>
      </c>
      <c r="S303" s="665"/>
      <c r="T303" s="665"/>
      <c r="U303" s="665"/>
      <c r="V303" s="650">
        <f t="shared" si="42"/>
        <v>456459</v>
      </c>
      <c r="W303" s="665"/>
      <c r="X303" s="652">
        <f t="shared" si="43"/>
        <v>0</v>
      </c>
      <c r="Y303" s="653">
        <f t="shared" si="44"/>
        <v>0</v>
      </c>
      <c r="Z303" s="654">
        <f t="shared" si="45"/>
        <v>456459</v>
      </c>
      <c r="AA303" s="669"/>
      <c r="AB303" s="656">
        <v>31947</v>
      </c>
      <c r="AC303" s="657">
        <f t="shared" si="46"/>
        <v>14.288008263686731</v>
      </c>
      <c r="AD303" s="658">
        <f t="shared" si="47"/>
        <v>456459</v>
      </c>
    </row>
    <row r="304" spans="1:30" s="81" customFormat="1" ht="23.25" customHeight="1">
      <c r="A304" s="638">
        <v>291</v>
      </c>
      <c r="B304" s="639">
        <f>'KL VCKD chung'!B305</f>
        <v>291</v>
      </c>
      <c r="C304" s="640"/>
      <c r="D304" s="641" t="str">
        <f>'KL VCKD chung'!E305</f>
        <v>ធត ថាយ</v>
      </c>
      <c r="E304" s="642" t="str">
        <f>'KL VCKD chung'!F305</f>
        <v>THOT THAY</v>
      </c>
      <c r="F304" s="643">
        <v>31947</v>
      </c>
      <c r="G304" s="670"/>
      <c r="H304" s="663"/>
      <c r="I304" s="662"/>
      <c r="J304" s="663"/>
      <c r="K304" s="663"/>
      <c r="L304" s="663"/>
      <c r="M304" s="663"/>
      <c r="N304" s="668"/>
      <c r="O304" s="664"/>
      <c r="P304" s="665"/>
      <c r="Q304" s="651">
        <f>'KL VCKD chung'!Q305</f>
        <v>16.021999999999998</v>
      </c>
      <c r="R304" s="650">
        <f t="shared" si="41"/>
        <v>511855</v>
      </c>
      <c r="S304" s="665"/>
      <c r="T304" s="665"/>
      <c r="U304" s="665"/>
      <c r="V304" s="650">
        <f t="shared" si="42"/>
        <v>511855</v>
      </c>
      <c r="W304" s="665"/>
      <c r="X304" s="652">
        <f t="shared" si="43"/>
        <v>0</v>
      </c>
      <c r="Y304" s="653">
        <f t="shared" si="44"/>
        <v>0</v>
      </c>
      <c r="Z304" s="654">
        <f t="shared" si="45"/>
        <v>511855</v>
      </c>
      <c r="AA304" s="669"/>
      <c r="AB304" s="656">
        <v>31947</v>
      </c>
      <c r="AC304" s="657">
        <f t="shared" si="46"/>
        <v>16.022005196106051</v>
      </c>
      <c r="AD304" s="658">
        <f t="shared" si="47"/>
        <v>511855</v>
      </c>
    </row>
    <row r="305" spans="1:30" s="81" customFormat="1" ht="23.25" customHeight="1">
      <c r="A305" s="638">
        <v>292</v>
      </c>
      <c r="B305" s="639">
        <f>'KL VCKD chung'!B306</f>
        <v>292</v>
      </c>
      <c r="C305" s="640"/>
      <c r="D305" s="641" t="str">
        <f>'KL VCKD chung'!E306</f>
        <v>ថាយ កាថា</v>
      </c>
      <c r="E305" s="642" t="str">
        <f>'KL VCKD chung'!F306</f>
        <v>THAY KEATHA</v>
      </c>
      <c r="F305" s="643">
        <v>31947</v>
      </c>
      <c r="G305" s="670"/>
      <c r="H305" s="663"/>
      <c r="I305" s="662"/>
      <c r="J305" s="663"/>
      <c r="K305" s="663"/>
      <c r="L305" s="663"/>
      <c r="M305" s="663"/>
      <c r="N305" s="668"/>
      <c r="O305" s="664"/>
      <c r="P305" s="665"/>
      <c r="Q305" s="651">
        <f>'KL VCKD chung'!Q306</f>
        <v>15.345000000000001</v>
      </c>
      <c r="R305" s="650">
        <f t="shared" si="41"/>
        <v>490227</v>
      </c>
      <c r="S305" s="665"/>
      <c r="T305" s="665"/>
      <c r="U305" s="665"/>
      <c r="V305" s="650">
        <f t="shared" si="42"/>
        <v>490227</v>
      </c>
      <c r="W305" s="665"/>
      <c r="X305" s="652">
        <f t="shared" si="43"/>
        <v>0</v>
      </c>
      <c r="Y305" s="653">
        <f t="shared" si="44"/>
        <v>0</v>
      </c>
      <c r="Z305" s="654">
        <f t="shared" si="45"/>
        <v>490227</v>
      </c>
      <c r="AA305" s="669"/>
      <c r="AB305" s="656">
        <v>31947</v>
      </c>
      <c r="AC305" s="657">
        <f t="shared" si="46"/>
        <v>15.345008921025448</v>
      </c>
      <c r="AD305" s="658">
        <f t="shared" si="47"/>
        <v>490227</v>
      </c>
    </row>
    <row r="306" spans="1:30" s="81" customFormat="1" ht="23.25" customHeight="1">
      <c r="A306" s="638">
        <v>293</v>
      </c>
      <c r="B306" s="639">
        <f>'KL VCKD chung'!B307</f>
        <v>293</v>
      </c>
      <c r="C306" s="640"/>
      <c r="D306" s="641" t="str">
        <f>'KL VCKD chung'!E307</f>
        <v>ថាយ​ ចាន់រ៉ា</v>
      </c>
      <c r="E306" s="642" t="str">
        <f>'KL VCKD chung'!F307</f>
        <v>THAY CHANRA</v>
      </c>
      <c r="F306" s="643">
        <v>31947</v>
      </c>
      <c r="G306" s="670"/>
      <c r="H306" s="663"/>
      <c r="I306" s="662"/>
      <c r="J306" s="663"/>
      <c r="K306" s="663"/>
      <c r="L306" s="663"/>
      <c r="M306" s="663"/>
      <c r="N306" s="668"/>
      <c r="O306" s="664"/>
      <c r="P306" s="665"/>
      <c r="Q306" s="651">
        <f>'KL VCKD chung'!Q307</f>
        <v>17.581999999999997</v>
      </c>
      <c r="R306" s="650">
        <f t="shared" si="41"/>
        <v>561692</v>
      </c>
      <c r="S306" s="665"/>
      <c r="T306" s="665"/>
      <c r="U306" s="665"/>
      <c r="V306" s="650">
        <f t="shared" si="42"/>
        <v>561692</v>
      </c>
      <c r="W306" s="665"/>
      <c r="X306" s="652">
        <f t="shared" si="43"/>
        <v>0</v>
      </c>
      <c r="Y306" s="653">
        <f t="shared" si="44"/>
        <v>0</v>
      </c>
      <c r="Z306" s="654">
        <f t="shared" si="45"/>
        <v>561692</v>
      </c>
      <c r="AA306" s="669"/>
      <c r="AB306" s="656">
        <v>31947</v>
      </c>
      <c r="AC306" s="657">
        <f t="shared" si="46"/>
        <v>17.581995179516074</v>
      </c>
      <c r="AD306" s="658">
        <f t="shared" si="47"/>
        <v>561692</v>
      </c>
    </row>
    <row r="307" spans="1:30" s="81" customFormat="1" ht="23.25" customHeight="1">
      <c r="A307" s="638">
        <v>294</v>
      </c>
      <c r="B307" s="639">
        <f>'KL VCKD chung'!B308</f>
        <v>294</v>
      </c>
      <c r="C307" s="640"/>
      <c r="D307" s="641" t="str">
        <f>'KL VCKD chung'!E308</f>
        <v>ឡា រ៉ានី</v>
      </c>
      <c r="E307" s="642" t="str">
        <f>'KL VCKD chung'!F308</f>
        <v>LA RANY</v>
      </c>
      <c r="F307" s="643">
        <v>31947</v>
      </c>
      <c r="G307" s="670"/>
      <c r="H307" s="663"/>
      <c r="I307" s="662"/>
      <c r="J307" s="663"/>
      <c r="K307" s="663"/>
      <c r="L307" s="663"/>
      <c r="M307" s="663"/>
      <c r="N307" s="668"/>
      <c r="O307" s="664"/>
      <c r="P307" s="665"/>
      <c r="Q307" s="651">
        <f>'KL VCKD chung'!Q308</f>
        <v>17.081</v>
      </c>
      <c r="R307" s="650">
        <f t="shared" si="41"/>
        <v>545687</v>
      </c>
      <c r="S307" s="665"/>
      <c r="T307" s="665"/>
      <c r="U307" s="665"/>
      <c r="V307" s="650">
        <f t="shared" si="42"/>
        <v>545687</v>
      </c>
      <c r="W307" s="665"/>
      <c r="X307" s="652">
        <f t="shared" si="43"/>
        <v>0</v>
      </c>
      <c r="Y307" s="653">
        <f t="shared" si="44"/>
        <v>0</v>
      </c>
      <c r="Z307" s="654">
        <f t="shared" si="45"/>
        <v>545687</v>
      </c>
      <c r="AA307" s="669"/>
      <c r="AB307" s="656">
        <v>31947</v>
      </c>
      <c r="AC307" s="657">
        <f t="shared" si="46"/>
        <v>17.081009171440197</v>
      </c>
      <c r="AD307" s="658">
        <f t="shared" si="47"/>
        <v>545687</v>
      </c>
    </row>
    <row r="308" spans="1:30" s="81" customFormat="1" ht="23.25" customHeight="1">
      <c r="A308" s="638">
        <v>295</v>
      </c>
      <c r="B308" s="639">
        <f>'KL VCKD chung'!B309</f>
        <v>295</v>
      </c>
      <c r="C308" s="640"/>
      <c r="D308" s="641" t="str">
        <f>'KL VCKD chung'!E309</f>
        <v>ថាយ​ អូយ</v>
      </c>
      <c r="E308" s="642" t="str">
        <f>'KL VCKD chung'!F309</f>
        <v>THAY OUY</v>
      </c>
      <c r="F308" s="643">
        <v>31947</v>
      </c>
      <c r="G308" s="670"/>
      <c r="H308" s="663"/>
      <c r="I308" s="662"/>
      <c r="J308" s="663"/>
      <c r="K308" s="663"/>
      <c r="L308" s="663"/>
      <c r="M308" s="663"/>
      <c r="N308" s="668"/>
      <c r="O308" s="664"/>
      <c r="P308" s="665"/>
      <c r="Q308" s="651">
        <f>'KL VCKD chung'!Q309</f>
        <v>17.356999999999999</v>
      </c>
      <c r="R308" s="650">
        <f t="shared" si="41"/>
        <v>554504</v>
      </c>
      <c r="S308" s="665"/>
      <c r="T308" s="665"/>
      <c r="U308" s="665"/>
      <c r="V308" s="650">
        <f t="shared" si="42"/>
        <v>554504</v>
      </c>
      <c r="W308" s="665"/>
      <c r="X308" s="652">
        <f t="shared" si="43"/>
        <v>0</v>
      </c>
      <c r="Y308" s="653">
        <f t="shared" si="44"/>
        <v>0</v>
      </c>
      <c r="Z308" s="654">
        <f t="shared" si="45"/>
        <v>554504</v>
      </c>
      <c r="AA308" s="669"/>
      <c r="AB308" s="656">
        <v>31947</v>
      </c>
      <c r="AC308" s="657">
        <f t="shared" si="46"/>
        <v>17.356997527154348</v>
      </c>
      <c r="AD308" s="658">
        <f t="shared" si="47"/>
        <v>554504</v>
      </c>
    </row>
    <row r="309" spans="1:30" s="81" customFormat="1" ht="23.25" customHeight="1">
      <c r="A309" s="638">
        <v>296</v>
      </c>
      <c r="B309" s="639">
        <f>'KL VCKD chung'!B310</f>
        <v>296</v>
      </c>
      <c r="C309" s="640"/>
      <c r="D309" s="641" t="str">
        <f>'KL VCKD chung'!E310</f>
        <v>អ៊ុំ វឿន</v>
      </c>
      <c r="E309" s="642" t="str">
        <f>'KL VCKD chung'!F310</f>
        <v>OM VOEUN</v>
      </c>
      <c r="F309" s="643">
        <v>31947</v>
      </c>
      <c r="G309" s="670"/>
      <c r="H309" s="663"/>
      <c r="I309" s="662"/>
      <c r="J309" s="663"/>
      <c r="K309" s="663"/>
      <c r="L309" s="663"/>
      <c r="M309" s="663"/>
      <c r="N309" s="668"/>
      <c r="O309" s="664"/>
      <c r="P309" s="665"/>
      <c r="Q309" s="651">
        <f>'KL VCKD chung'!Q310</f>
        <v>16.128</v>
      </c>
      <c r="R309" s="650">
        <f t="shared" si="41"/>
        <v>515241</v>
      </c>
      <c r="S309" s="665"/>
      <c r="T309" s="665"/>
      <c r="U309" s="665"/>
      <c r="V309" s="650">
        <f t="shared" si="42"/>
        <v>515241</v>
      </c>
      <c r="W309" s="665"/>
      <c r="X309" s="652">
        <f t="shared" si="43"/>
        <v>0</v>
      </c>
      <c r="Y309" s="653">
        <f t="shared" si="44"/>
        <v>0</v>
      </c>
      <c r="Z309" s="654">
        <f t="shared" si="45"/>
        <v>515241</v>
      </c>
      <c r="AA309" s="669"/>
      <c r="AB309" s="656">
        <v>31947</v>
      </c>
      <c r="AC309" s="657">
        <f t="shared" si="46"/>
        <v>16.127993238801764</v>
      </c>
      <c r="AD309" s="658">
        <f t="shared" si="47"/>
        <v>515240.99999999994</v>
      </c>
    </row>
    <row r="310" spans="1:30" s="81" customFormat="1" ht="23.25" customHeight="1">
      <c r="A310" s="638">
        <v>297</v>
      </c>
      <c r="B310" s="639">
        <f>'KL VCKD chung'!B311</f>
        <v>297</v>
      </c>
      <c r="C310" s="640"/>
      <c r="D310" s="641" t="str">
        <f>'KL VCKD chung'!E311</f>
        <v>វឿន វ៉ៃ</v>
      </c>
      <c r="E310" s="642" t="str">
        <f>'KL VCKD chung'!F311</f>
        <v>VOEUN VEY</v>
      </c>
      <c r="F310" s="643">
        <v>31947</v>
      </c>
      <c r="G310" s="670"/>
      <c r="H310" s="663"/>
      <c r="I310" s="662"/>
      <c r="J310" s="663"/>
      <c r="K310" s="663"/>
      <c r="L310" s="663"/>
      <c r="M310" s="663"/>
      <c r="N310" s="668"/>
      <c r="O310" s="664"/>
      <c r="P310" s="665"/>
      <c r="Q310" s="651">
        <f>'KL VCKD chung'!Q311</f>
        <v>16.416999999999998</v>
      </c>
      <c r="R310" s="650">
        <f t="shared" si="41"/>
        <v>524474</v>
      </c>
      <c r="S310" s="665"/>
      <c r="T310" s="665"/>
      <c r="U310" s="665"/>
      <c r="V310" s="650">
        <f t="shared" si="42"/>
        <v>524474</v>
      </c>
      <c r="W310" s="665"/>
      <c r="X310" s="652">
        <f t="shared" si="43"/>
        <v>0</v>
      </c>
      <c r="Y310" s="653">
        <f t="shared" si="44"/>
        <v>0</v>
      </c>
      <c r="Z310" s="654">
        <f t="shared" si="45"/>
        <v>524474</v>
      </c>
      <c r="AA310" s="669"/>
      <c r="AB310" s="656">
        <v>31947</v>
      </c>
      <c r="AC310" s="657">
        <f t="shared" si="46"/>
        <v>16.41700316148621</v>
      </c>
      <c r="AD310" s="658">
        <f t="shared" si="47"/>
        <v>524474</v>
      </c>
    </row>
    <row r="311" spans="1:30" s="81" customFormat="1" ht="23.25" customHeight="1">
      <c r="A311" s="638">
        <v>298</v>
      </c>
      <c r="B311" s="639">
        <f>'KL VCKD chung'!B312</f>
        <v>298</v>
      </c>
      <c r="C311" s="640"/>
      <c r="D311" s="641" t="str">
        <f>'KL VCKD chung'!E312</f>
        <v>សុខ សុភា</v>
      </c>
      <c r="E311" s="642" t="str">
        <f>'KL VCKD chung'!F312</f>
        <v>SOK SOPHEA</v>
      </c>
      <c r="F311" s="643">
        <v>31947</v>
      </c>
      <c r="G311" s="670"/>
      <c r="H311" s="663"/>
      <c r="I311" s="662"/>
      <c r="J311" s="663"/>
      <c r="K311" s="663"/>
      <c r="L311" s="663"/>
      <c r="M311" s="663"/>
      <c r="N311" s="668"/>
      <c r="O311" s="664"/>
      <c r="P311" s="665"/>
      <c r="Q311" s="651">
        <f>'KL VCKD chung'!Q312</f>
        <v>16.366999999999997</v>
      </c>
      <c r="R311" s="650">
        <f t="shared" si="41"/>
        <v>522877</v>
      </c>
      <c r="S311" s="665"/>
      <c r="T311" s="665"/>
      <c r="U311" s="665"/>
      <c r="V311" s="650">
        <f t="shared" si="42"/>
        <v>522877</v>
      </c>
      <c r="W311" s="665"/>
      <c r="X311" s="652">
        <f t="shared" si="43"/>
        <v>0</v>
      </c>
      <c r="Y311" s="653">
        <f t="shared" si="44"/>
        <v>0</v>
      </c>
      <c r="Z311" s="654">
        <f t="shared" si="45"/>
        <v>522877</v>
      </c>
      <c r="AA311" s="669"/>
      <c r="AB311" s="656">
        <v>31947</v>
      </c>
      <c r="AC311" s="657">
        <f t="shared" si="46"/>
        <v>16.3670141171315</v>
      </c>
      <c r="AD311" s="658">
        <f t="shared" si="47"/>
        <v>522877.00000000006</v>
      </c>
    </row>
    <row r="312" spans="1:30" s="81" customFormat="1" ht="23.25" customHeight="1">
      <c r="A312" s="638">
        <v>299</v>
      </c>
      <c r="B312" s="639">
        <f>'KL VCKD chung'!B313</f>
        <v>299</v>
      </c>
      <c r="C312" s="640"/>
      <c r="D312" s="641" t="str">
        <f>'KL VCKD chung'!E313</f>
        <v>ណៃ សុខនី</v>
      </c>
      <c r="E312" s="642" t="str">
        <f>'KL VCKD chung'!F313</f>
        <v>NAY SOK NY</v>
      </c>
      <c r="F312" s="643">
        <v>31947</v>
      </c>
      <c r="G312" s="670"/>
      <c r="H312" s="663"/>
      <c r="I312" s="662"/>
      <c r="J312" s="663"/>
      <c r="K312" s="663"/>
      <c r="L312" s="663"/>
      <c r="M312" s="663"/>
      <c r="N312" s="668"/>
      <c r="O312" s="664"/>
      <c r="P312" s="665"/>
      <c r="Q312" s="651">
        <f>'KL VCKD chung'!Q313</f>
        <v>14.210999999999999</v>
      </c>
      <c r="R312" s="650">
        <f t="shared" si="41"/>
        <v>453999</v>
      </c>
      <c r="S312" s="665"/>
      <c r="T312" s="665"/>
      <c r="U312" s="665"/>
      <c r="V312" s="650">
        <f t="shared" si="42"/>
        <v>453999</v>
      </c>
      <c r="W312" s="665"/>
      <c r="X312" s="652">
        <f t="shared" si="43"/>
        <v>0</v>
      </c>
      <c r="Y312" s="653">
        <f t="shared" si="44"/>
        <v>0</v>
      </c>
      <c r="Z312" s="654">
        <f t="shared" si="45"/>
        <v>453999</v>
      </c>
      <c r="AA312" s="669"/>
      <c r="AB312" s="656">
        <v>31947</v>
      </c>
      <c r="AC312" s="657">
        <f t="shared" si="46"/>
        <v>14.211005728237394</v>
      </c>
      <c r="AD312" s="658">
        <f t="shared" si="47"/>
        <v>453999</v>
      </c>
    </row>
    <row r="313" spans="1:30" s="81" customFormat="1" ht="23.25" customHeight="1">
      <c r="A313" s="638">
        <v>300</v>
      </c>
      <c r="B313" s="639">
        <f>'KL VCKD chung'!B314</f>
        <v>300</v>
      </c>
      <c r="C313" s="640"/>
      <c r="D313" s="641" t="str">
        <f>'KL VCKD chung'!E314</f>
        <v>ផល់ សុខអ៊ីម</v>
      </c>
      <c r="E313" s="642" t="str">
        <f>'KL VCKD chung'!F314</f>
        <v>PHAL SOK IM</v>
      </c>
      <c r="F313" s="643">
        <v>31947</v>
      </c>
      <c r="G313" s="670"/>
      <c r="H313" s="663"/>
      <c r="I313" s="662"/>
      <c r="J313" s="663"/>
      <c r="K313" s="663"/>
      <c r="L313" s="663"/>
      <c r="M313" s="663"/>
      <c r="N313" s="668"/>
      <c r="O313" s="664"/>
      <c r="P313" s="665"/>
      <c r="Q313" s="651">
        <f>'KL VCKD chung'!Q314</f>
        <v>13.823</v>
      </c>
      <c r="R313" s="650">
        <f t="shared" si="41"/>
        <v>441603</v>
      </c>
      <c r="S313" s="665"/>
      <c r="T313" s="665"/>
      <c r="U313" s="665"/>
      <c r="V313" s="650">
        <f t="shared" si="42"/>
        <v>441603</v>
      </c>
      <c r="W313" s="665"/>
      <c r="X313" s="652">
        <f t="shared" si="43"/>
        <v>0</v>
      </c>
      <c r="Y313" s="653">
        <f t="shared" si="44"/>
        <v>0</v>
      </c>
      <c r="Z313" s="654">
        <f t="shared" si="45"/>
        <v>441603</v>
      </c>
      <c r="AA313" s="669"/>
      <c r="AB313" s="656">
        <v>31947</v>
      </c>
      <c r="AC313" s="657">
        <f t="shared" si="46"/>
        <v>13.822988073997559</v>
      </c>
      <c r="AD313" s="658">
        <f t="shared" si="47"/>
        <v>441603</v>
      </c>
    </row>
    <row r="314" spans="1:30" s="81" customFormat="1" ht="23.25" customHeight="1">
      <c r="A314" s="638">
        <v>301</v>
      </c>
      <c r="B314" s="639">
        <f>'KL VCKD chung'!B315</f>
        <v>301</v>
      </c>
      <c r="C314" s="640"/>
      <c r="D314" s="641" t="str">
        <f>'KL VCKD chung'!E315</f>
        <v>ណាំ ឡែម</v>
      </c>
      <c r="E314" s="642" t="str">
        <f>'KL VCKD chung'!F315</f>
        <v>NAM LEM</v>
      </c>
      <c r="F314" s="643">
        <v>31947</v>
      </c>
      <c r="G314" s="670"/>
      <c r="H314" s="663"/>
      <c r="I314" s="662"/>
      <c r="J314" s="663"/>
      <c r="K314" s="663"/>
      <c r="L314" s="663"/>
      <c r="M314" s="663"/>
      <c r="N314" s="668"/>
      <c r="O314" s="664"/>
      <c r="P314" s="665"/>
      <c r="Q314" s="651">
        <f>'KL VCKD chung'!Q315</f>
        <v>15.358000000000001</v>
      </c>
      <c r="R314" s="650">
        <f t="shared" si="41"/>
        <v>490642</v>
      </c>
      <c r="S314" s="665"/>
      <c r="T314" s="665"/>
      <c r="U314" s="665"/>
      <c r="V314" s="650">
        <f t="shared" si="42"/>
        <v>490642</v>
      </c>
      <c r="W314" s="665"/>
      <c r="X314" s="652">
        <f t="shared" si="43"/>
        <v>0</v>
      </c>
      <c r="Y314" s="653">
        <f t="shared" si="44"/>
        <v>0</v>
      </c>
      <c r="Z314" s="774">
        <f t="shared" si="45"/>
        <v>490642</v>
      </c>
      <c r="AA314" s="669"/>
      <c r="AB314" s="656">
        <v>31947</v>
      </c>
      <c r="AC314" s="657">
        <f t="shared" si="46"/>
        <v>15.357999186152064</v>
      </c>
      <c r="AD314" s="658">
        <f t="shared" si="47"/>
        <v>490642</v>
      </c>
    </row>
    <row r="315" spans="1:30" s="81" customFormat="1" ht="23.25" customHeight="1">
      <c r="A315" s="638">
        <v>302</v>
      </c>
      <c r="B315" s="639">
        <f>'KL VCKD chung'!B316</f>
        <v>302</v>
      </c>
      <c r="C315" s="640"/>
      <c r="D315" s="641" t="str">
        <f>'KL VCKD chung'!E316</f>
        <v>ឡម ខឺយ</v>
      </c>
      <c r="E315" s="642" t="str">
        <f>'KL VCKD chung'!F316</f>
        <v>LORNG KHEUY</v>
      </c>
      <c r="F315" s="643">
        <v>31947</v>
      </c>
      <c r="G315" s="670"/>
      <c r="H315" s="663"/>
      <c r="I315" s="662"/>
      <c r="J315" s="663"/>
      <c r="K315" s="663"/>
      <c r="L315" s="663"/>
      <c r="M315" s="663"/>
      <c r="N315" s="668"/>
      <c r="O315" s="664"/>
      <c r="P315" s="665"/>
      <c r="Q315" s="651">
        <f>'KL VCKD chung'!Q316</f>
        <v>13.817</v>
      </c>
      <c r="R315" s="650">
        <f t="shared" si="41"/>
        <v>441412</v>
      </c>
      <c r="S315" s="665"/>
      <c r="T315" s="665"/>
      <c r="U315" s="665"/>
      <c r="V315" s="650">
        <f t="shared" si="42"/>
        <v>441412</v>
      </c>
      <c r="W315" s="665"/>
      <c r="X315" s="652">
        <f t="shared" si="43"/>
        <v>0</v>
      </c>
      <c r="Y315" s="653">
        <f t="shared" si="44"/>
        <v>0</v>
      </c>
      <c r="Z315" s="654">
        <f t="shared" si="45"/>
        <v>441412</v>
      </c>
      <c r="AA315" s="669"/>
      <c r="AB315" s="656"/>
      <c r="AC315" s="657"/>
      <c r="AD315" s="658"/>
    </row>
    <row r="316" spans="1:30" s="81" customFormat="1" ht="23.25" customHeight="1">
      <c r="A316" s="638">
        <v>303</v>
      </c>
      <c r="B316" s="639">
        <f>'KL VCKD chung'!B317</f>
        <v>303</v>
      </c>
      <c r="C316" s="640"/>
      <c r="D316" s="641" t="str">
        <f>'KL VCKD chung'!E317</f>
        <v>ឡេន កំប៉ុស</v>
      </c>
      <c r="E316" s="642" t="str">
        <f>'KL VCKD chung'!F317</f>
        <v>LEN KOMBUS</v>
      </c>
      <c r="F316" s="643">
        <v>31947</v>
      </c>
      <c r="G316" s="670"/>
      <c r="H316" s="663"/>
      <c r="I316" s="662"/>
      <c r="J316" s="663"/>
      <c r="K316" s="663"/>
      <c r="L316" s="663"/>
      <c r="M316" s="663"/>
      <c r="N316" s="668"/>
      <c r="O316" s="664"/>
      <c r="P316" s="665"/>
      <c r="Q316" s="651">
        <f>'KL VCKD chung'!Q317</f>
        <v>15.602000000000002</v>
      </c>
      <c r="R316" s="650">
        <f t="shared" si="41"/>
        <v>498437</v>
      </c>
      <c r="S316" s="665"/>
      <c r="T316" s="665"/>
      <c r="U316" s="665"/>
      <c r="V316" s="650">
        <f t="shared" si="42"/>
        <v>498437</v>
      </c>
      <c r="W316" s="665"/>
      <c r="X316" s="652">
        <f t="shared" si="43"/>
        <v>0</v>
      </c>
      <c r="Y316" s="653">
        <f t="shared" si="44"/>
        <v>0</v>
      </c>
      <c r="Z316" s="654">
        <f t="shared" si="45"/>
        <v>498437</v>
      </c>
      <c r="AA316" s="669"/>
      <c r="AB316" s="656"/>
      <c r="AC316" s="657"/>
      <c r="AD316" s="658"/>
    </row>
    <row r="317" spans="1:30" s="81" customFormat="1" ht="23.25" customHeight="1">
      <c r="A317" s="638">
        <v>304</v>
      </c>
      <c r="B317" s="639">
        <f>'KL VCKD chung'!B318</f>
        <v>304</v>
      </c>
      <c r="C317" s="640"/>
      <c r="D317" s="641" t="str">
        <f>'KL VCKD chung'!E318</f>
        <v>នីន សុភាន</v>
      </c>
      <c r="E317" s="642" t="str">
        <f>'KL VCKD chung'!F318</f>
        <v>NIN SOPHEAN</v>
      </c>
      <c r="F317" s="643">
        <v>31947</v>
      </c>
      <c r="G317" s="670"/>
      <c r="H317" s="663"/>
      <c r="I317" s="662"/>
      <c r="J317" s="663"/>
      <c r="K317" s="663"/>
      <c r="L317" s="663"/>
      <c r="M317" s="663"/>
      <c r="N317" s="668"/>
      <c r="O317" s="664"/>
      <c r="P317" s="665"/>
      <c r="Q317" s="651">
        <f>'KL VCKD chung'!Q318</f>
        <v>18.809999999999999</v>
      </c>
      <c r="R317" s="650">
        <f t="shared" si="41"/>
        <v>600923</v>
      </c>
      <c r="S317" s="665"/>
      <c r="T317" s="665"/>
      <c r="U317" s="665"/>
      <c r="V317" s="650">
        <f t="shared" si="42"/>
        <v>600923</v>
      </c>
      <c r="W317" s="665"/>
      <c r="X317" s="652">
        <f t="shared" si="43"/>
        <v>0</v>
      </c>
      <c r="Y317" s="653">
        <f t="shared" si="44"/>
        <v>0</v>
      </c>
      <c r="Z317" s="654">
        <f t="shared" si="45"/>
        <v>600923</v>
      </c>
      <c r="AA317" s="669"/>
      <c r="AB317" s="656"/>
      <c r="AC317" s="657"/>
      <c r="AD317" s="658"/>
    </row>
    <row r="318" spans="1:30" s="81" customFormat="1" ht="23.25" customHeight="1">
      <c r="A318" s="638">
        <v>305</v>
      </c>
      <c r="B318" s="639">
        <f>'KL VCKD chung'!B319</f>
        <v>305</v>
      </c>
      <c r="C318" s="640"/>
      <c r="D318" s="641" t="str">
        <f>'KL VCKD chung'!E319</f>
        <v>ប្រិញ យ៉េង</v>
      </c>
      <c r="E318" s="642" t="str">
        <f>'KL VCKD chung'!F319</f>
        <v>PRINH YENG</v>
      </c>
      <c r="F318" s="643">
        <v>31947</v>
      </c>
      <c r="G318" s="670"/>
      <c r="H318" s="663"/>
      <c r="I318" s="662"/>
      <c r="J318" s="663"/>
      <c r="K318" s="663"/>
      <c r="L318" s="663"/>
      <c r="M318" s="663"/>
      <c r="N318" s="668"/>
      <c r="O318" s="664"/>
      <c r="P318" s="665"/>
      <c r="Q318" s="651">
        <f>'KL VCKD chung'!Q319</f>
        <v>16.748999999999999</v>
      </c>
      <c r="R318" s="650">
        <f t="shared" si="41"/>
        <v>535080</v>
      </c>
      <c r="S318" s="665"/>
      <c r="T318" s="665"/>
      <c r="U318" s="665"/>
      <c r="V318" s="650">
        <f t="shared" si="42"/>
        <v>535080</v>
      </c>
      <c r="W318" s="665"/>
      <c r="X318" s="652">
        <f t="shared" si="43"/>
        <v>0</v>
      </c>
      <c r="Y318" s="653">
        <f t="shared" si="44"/>
        <v>0</v>
      </c>
      <c r="Z318" s="654">
        <f t="shared" si="45"/>
        <v>535080</v>
      </c>
      <c r="AA318" s="669"/>
      <c r="AB318" s="656"/>
      <c r="AC318" s="657"/>
      <c r="AD318" s="658"/>
    </row>
    <row r="319" spans="1:30" s="81" customFormat="1" ht="23.25" customHeight="1">
      <c r="A319" s="638">
        <v>306</v>
      </c>
      <c r="B319" s="639">
        <f>'KL VCKD chung'!B320</f>
        <v>306</v>
      </c>
      <c r="C319" s="640"/>
      <c r="D319" s="641" t="str">
        <f>'KL VCKD chung'!E320</f>
        <v>គង់ ណៃ</v>
      </c>
      <c r="E319" s="642" t="str">
        <f>'KL VCKD chung'!F320</f>
        <v>KUNG NAY</v>
      </c>
      <c r="F319" s="643">
        <v>31947</v>
      </c>
      <c r="G319" s="670"/>
      <c r="H319" s="663"/>
      <c r="I319" s="662"/>
      <c r="J319" s="663"/>
      <c r="K319" s="663"/>
      <c r="L319" s="663"/>
      <c r="M319" s="663"/>
      <c r="N319" s="668"/>
      <c r="O319" s="664"/>
      <c r="P319" s="665"/>
      <c r="Q319" s="651">
        <f>'KL VCKD chung'!Q320</f>
        <v>15.621</v>
      </c>
      <c r="R319" s="650">
        <f t="shared" si="41"/>
        <v>499044</v>
      </c>
      <c r="S319" s="665"/>
      <c r="T319" s="665"/>
      <c r="U319" s="665"/>
      <c r="V319" s="650">
        <f t="shared" si="42"/>
        <v>499044</v>
      </c>
      <c r="W319" s="665"/>
      <c r="X319" s="652">
        <f t="shared" si="43"/>
        <v>0</v>
      </c>
      <c r="Y319" s="653">
        <f t="shared" si="44"/>
        <v>0</v>
      </c>
      <c r="Z319" s="654">
        <f t="shared" si="45"/>
        <v>499044</v>
      </c>
      <c r="AA319" s="669"/>
      <c r="AB319" s="656"/>
      <c r="AC319" s="657"/>
      <c r="AD319" s="658"/>
    </row>
    <row r="320" spans="1:30" s="81" customFormat="1" ht="23.25" customHeight="1">
      <c r="A320" s="638">
        <v>307</v>
      </c>
      <c r="B320" s="639">
        <f>'KL VCKD chung'!B321</f>
        <v>307</v>
      </c>
      <c r="C320" s="640"/>
      <c r="D320" s="641" t="str">
        <f>'KL VCKD chung'!E321</f>
        <v>ផាត់ អូន</v>
      </c>
      <c r="E320" s="642" t="str">
        <f>'KL VCKD chung'!F321</f>
        <v>PHAT OUN</v>
      </c>
      <c r="F320" s="643">
        <v>31947</v>
      </c>
      <c r="G320" s="670"/>
      <c r="H320" s="663"/>
      <c r="I320" s="662"/>
      <c r="J320" s="663"/>
      <c r="K320" s="663"/>
      <c r="L320" s="663"/>
      <c r="M320" s="663"/>
      <c r="N320" s="668"/>
      <c r="O320" s="664"/>
      <c r="P320" s="665"/>
      <c r="Q320" s="651">
        <f>'KL VCKD chung'!Q321</f>
        <v>18.164999999999999</v>
      </c>
      <c r="R320" s="650">
        <f t="shared" si="41"/>
        <v>580317</v>
      </c>
      <c r="S320" s="665"/>
      <c r="T320" s="665"/>
      <c r="U320" s="665"/>
      <c r="V320" s="650">
        <f t="shared" si="42"/>
        <v>580317</v>
      </c>
      <c r="W320" s="665"/>
      <c r="X320" s="652">
        <f t="shared" si="43"/>
        <v>0</v>
      </c>
      <c r="Y320" s="653">
        <f t="shared" si="44"/>
        <v>0</v>
      </c>
      <c r="Z320" s="654">
        <f t="shared" si="45"/>
        <v>580317</v>
      </c>
      <c r="AA320" s="669"/>
      <c r="AB320" s="656"/>
      <c r="AC320" s="657"/>
      <c r="AD320" s="658"/>
    </row>
    <row r="321" spans="1:30" s="81" customFormat="1" ht="23.25" customHeight="1">
      <c r="A321" s="638">
        <v>308</v>
      </c>
      <c r="B321" s="639">
        <f>'KL VCKD chung'!B322</f>
        <v>308</v>
      </c>
      <c r="C321" s="640"/>
      <c r="D321" s="641" t="str">
        <f>'KL VCKD chung'!E322</f>
        <v>ធួន ស្រីមុំ</v>
      </c>
      <c r="E321" s="642" t="str">
        <f>'KL VCKD chung'!F322</f>
        <v>THUON SREYMOM</v>
      </c>
      <c r="F321" s="643">
        <v>31947</v>
      </c>
      <c r="G321" s="670"/>
      <c r="H321" s="663"/>
      <c r="I321" s="662"/>
      <c r="J321" s="663"/>
      <c r="K321" s="663"/>
      <c r="L321" s="663"/>
      <c r="M321" s="663"/>
      <c r="N321" s="668"/>
      <c r="O321" s="664"/>
      <c r="P321" s="665"/>
      <c r="Q321" s="651">
        <f>'KL VCKD chung'!Q322</f>
        <v>17.663999999999998</v>
      </c>
      <c r="R321" s="650">
        <f t="shared" si="41"/>
        <v>564312</v>
      </c>
      <c r="S321" s="665"/>
      <c r="T321" s="665"/>
      <c r="U321" s="665"/>
      <c r="V321" s="650">
        <f t="shared" si="42"/>
        <v>564312</v>
      </c>
      <c r="W321" s="665"/>
      <c r="X321" s="652">
        <f t="shared" si="43"/>
        <v>0</v>
      </c>
      <c r="Y321" s="653">
        <f t="shared" si="44"/>
        <v>0</v>
      </c>
      <c r="Z321" s="654">
        <f t="shared" si="45"/>
        <v>564312</v>
      </c>
      <c r="AA321" s="669"/>
      <c r="AB321" s="656"/>
      <c r="AC321" s="657"/>
      <c r="AD321" s="658"/>
    </row>
    <row r="322" spans="1:30" s="81" customFormat="1" ht="23.25" customHeight="1">
      <c r="A322" s="638">
        <v>309</v>
      </c>
      <c r="B322" s="639">
        <f>'KL VCKD chung'!B323</f>
        <v>309</v>
      </c>
      <c r="C322" s="640"/>
      <c r="D322" s="641" t="str">
        <f>'KL VCKD chung'!E323</f>
        <v>ធន សុខម</v>
      </c>
      <c r="E322" s="642" t="str">
        <f>'KL VCKD chung'!F323</f>
        <v>THORN SOKHOM</v>
      </c>
      <c r="F322" s="643">
        <v>31947</v>
      </c>
      <c r="G322" s="670"/>
      <c r="H322" s="663"/>
      <c r="I322" s="662"/>
      <c r="J322" s="663"/>
      <c r="K322" s="663"/>
      <c r="L322" s="663"/>
      <c r="M322" s="663"/>
      <c r="N322" s="668"/>
      <c r="O322" s="664"/>
      <c r="P322" s="665"/>
      <c r="Q322" s="651">
        <f>'KL VCKD chung'!Q323</f>
        <v>16.923999999999999</v>
      </c>
      <c r="R322" s="650">
        <f t="shared" si="41"/>
        <v>540671</v>
      </c>
      <c r="S322" s="665"/>
      <c r="T322" s="665"/>
      <c r="U322" s="665"/>
      <c r="V322" s="650">
        <f t="shared" si="42"/>
        <v>540671</v>
      </c>
      <c r="W322" s="665"/>
      <c r="X322" s="652">
        <f t="shared" si="43"/>
        <v>0</v>
      </c>
      <c r="Y322" s="653">
        <f t="shared" si="44"/>
        <v>0</v>
      </c>
      <c r="Z322" s="654">
        <f t="shared" si="45"/>
        <v>540671</v>
      </c>
      <c r="AA322" s="669"/>
      <c r="AB322" s="656"/>
      <c r="AC322" s="657"/>
      <c r="AD322" s="658"/>
    </row>
    <row r="323" spans="1:30" s="81" customFormat="1" ht="23.25" customHeight="1">
      <c r="A323" s="638">
        <v>310</v>
      </c>
      <c r="B323" s="639">
        <f>'KL VCKD chung'!B324</f>
        <v>310</v>
      </c>
      <c r="C323" s="640"/>
      <c r="D323" s="641" t="str">
        <f>'KL VCKD chung'!E324</f>
        <v>ឃូយ ម៉ៅ</v>
      </c>
      <c r="E323" s="642" t="str">
        <f>'KL VCKD chung'!F324</f>
        <v>KHUOY MAO</v>
      </c>
      <c r="F323" s="643">
        <v>31947</v>
      </c>
      <c r="G323" s="670"/>
      <c r="H323" s="663"/>
      <c r="I323" s="662"/>
      <c r="J323" s="663"/>
      <c r="K323" s="663"/>
      <c r="L323" s="663"/>
      <c r="M323" s="663"/>
      <c r="N323" s="668"/>
      <c r="O323" s="664"/>
      <c r="P323" s="665"/>
      <c r="Q323" s="651">
        <f>'KL VCKD chung'!Q324</f>
        <v>17.619999999999997</v>
      </c>
      <c r="R323" s="650">
        <f t="shared" si="41"/>
        <v>562906</v>
      </c>
      <c r="S323" s="665"/>
      <c r="T323" s="665"/>
      <c r="U323" s="665"/>
      <c r="V323" s="650">
        <f t="shared" si="42"/>
        <v>562906</v>
      </c>
      <c r="W323" s="665"/>
      <c r="X323" s="652">
        <f t="shared" si="43"/>
        <v>0</v>
      </c>
      <c r="Y323" s="653">
        <f t="shared" si="44"/>
        <v>0</v>
      </c>
      <c r="Z323" s="654">
        <f t="shared" si="45"/>
        <v>562906</v>
      </c>
      <c r="AA323" s="669"/>
      <c r="AB323" s="656"/>
      <c r="AC323" s="657"/>
      <c r="AD323" s="658"/>
    </row>
    <row r="324" spans="1:30" s="81" customFormat="1" ht="23.25" customHeight="1">
      <c r="A324" s="638">
        <v>311</v>
      </c>
      <c r="B324" s="639">
        <f>'KL VCKD chung'!B325</f>
        <v>311</v>
      </c>
      <c r="C324" s="640"/>
      <c r="D324" s="641" t="str">
        <f>'KL VCKD chung'!E325</f>
        <v>ឌូ រស់</v>
      </c>
      <c r="E324" s="642" t="str">
        <f>'KL VCKD chung'!F325</f>
        <v>DOU ROUS</v>
      </c>
      <c r="F324" s="643">
        <v>31947</v>
      </c>
      <c r="G324" s="670"/>
      <c r="H324" s="663"/>
      <c r="I324" s="662"/>
      <c r="J324" s="663"/>
      <c r="K324" s="663"/>
      <c r="L324" s="663"/>
      <c r="M324" s="663"/>
      <c r="N324" s="668"/>
      <c r="O324" s="664"/>
      <c r="P324" s="665"/>
      <c r="Q324" s="651">
        <f>'KL VCKD chung'!Q325</f>
        <v>17.462999999999997</v>
      </c>
      <c r="R324" s="650">
        <f t="shared" si="41"/>
        <v>557890</v>
      </c>
      <c r="S324" s="665"/>
      <c r="T324" s="665"/>
      <c r="U324" s="665"/>
      <c r="V324" s="650">
        <f t="shared" si="42"/>
        <v>557890</v>
      </c>
      <c r="W324" s="665"/>
      <c r="X324" s="652">
        <f t="shared" si="43"/>
        <v>0</v>
      </c>
      <c r="Y324" s="653">
        <f t="shared" si="44"/>
        <v>0</v>
      </c>
      <c r="Z324" s="654">
        <f t="shared" si="45"/>
        <v>557890</v>
      </c>
      <c r="AA324" s="669"/>
      <c r="AB324" s="656"/>
      <c r="AC324" s="657"/>
      <c r="AD324" s="658"/>
    </row>
    <row r="325" spans="1:30" s="81" customFormat="1" ht="23.25" customHeight="1">
      <c r="A325" s="638">
        <v>312</v>
      </c>
      <c r="B325" s="639">
        <f>'KL VCKD chung'!B326</f>
        <v>312</v>
      </c>
      <c r="C325" s="640"/>
      <c r="D325" s="641" t="str">
        <f>'KL VCKD chung'!E326</f>
        <v>ទ្រី ចាន់ធឿង</v>
      </c>
      <c r="E325" s="642" t="str">
        <f>'KL VCKD chung'!F326</f>
        <v>TRI CHANNTERNG</v>
      </c>
      <c r="F325" s="643">
        <v>31947</v>
      </c>
      <c r="G325" s="670"/>
      <c r="H325" s="663"/>
      <c r="I325" s="662"/>
      <c r="J325" s="663"/>
      <c r="K325" s="663"/>
      <c r="L325" s="663"/>
      <c r="M325" s="663"/>
      <c r="N325" s="668"/>
      <c r="O325" s="664"/>
      <c r="P325" s="665"/>
      <c r="Q325" s="651">
        <f>'KL VCKD chung'!Q326</f>
        <v>17.074999999999999</v>
      </c>
      <c r="R325" s="650">
        <f t="shared" si="41"/>
        <v>545495</v>
      </c>
      <c r="S325" s="665"/>
      <c r="T325" s="665"/>
      <c r="U325" s="665"/>
      <c r="V325" s="650">
        <f t="shared" si="42"/>
        <v>545495</v>
      </c>
      <c r="W325" s="665"/>
      <c r="X325" s="652">
        <f t="shared" si="43"/>
        <v>0</v>
      </c>
      <c r="Y325" s="653">
        <f t="shared" si="44"/>
        <v>0</v>
      </c>
      <c r="Z325" s="654">
        <f t="shared" si="45"/>
        <v>545495</v>
      </c>
      <c r="AA325" s="669"/>
      <c r="AB325" s="656"/>
      <c r="AC325" s="657"/>
      <c r="AD325" s="658"/>
    </row>
    <row r="326" spans="1:30" s="81" customFormat="1" ht="23.25" customHeight="1">
      <c r="A326" s="638">
        <v>313</v>
      </c>
      <c r="B326" s="639">
        <f>'KL VCKD chung'!B327</f>
        <v>313</v>
      </c>
      <c r="C326" s="640"/>
      <c r="D326" s="641" t="str">
        <f>'KL VCKD chung'!E327</f>
        <v>ជីម ស៊ីយ៉ា</v>
      </c>
      <c r="E326" s="642" t="str">
        <f>'KL VCKD chung'!F327</f>
        <v>CHIM SIYA</v>
      </c>
      <c r="F326" s="643">
        <v>31947</v>
      </c>
      <c r="G326" s="670"/>
      <c r="H326" s="663"/>
      <c r="I326" s="662"/>
      <c r="J326" s="663"/>
      <c r="K326" s="663"/>
      <c r="L326" s="663"/>
      <c r="M326" s="663"/>
      <c r="N326" s="668"/>
      <c r="O326" s="664"/>
      <c r="P326" s="665"/>
      <c r="Q326" s="651">
        <f>'KL VCKD chung'!Q327</f>
        <v>15.784000000000001</v>
      </c>
      <c r="R326" s="650">
        <f t="shared" si="41"/>
        <v>504251</v>
      </c>
      <c r="S326" s="665"/>
      <c r="T326" s="665"/>
      <c r="U326" s="665"/>
      <c r="V326" s="650">
        <f t="shared" si="42"/>
        <v>504251</v>
      </c>
      <c r="W326" s="665"/>
      <c r="X326" s="652">
        <f t="shared" si="43"/>
        <v>0</v>
      </c>
      <c r="Y326" s="653">
        <f t="shared" si="44"/>
        <v>0</v>
      </c>
      <c r="Z326" s="654">
        <f t="shared" si="45"/>
        <v>504251</v>
      </c>
      <c r="AA326" s="669"/>
      <c r="AB326" s="656"/>
      <c r="AC326" s="657"/>
      <c r="AD326" s="658"/>
    </row>
    <row r="327" spans="1:30" s="81" customFormat="1" ht="23.25" customHeight="1">
      <c r="A327" s="638">
        <v>314</v>
      </c>
      <c r="B327" s="639">
        <f>'KL VCKD chung'!B328</f>
        <v>314</v>
      </c>
      <c r="C327" s="640"/>
      <c r="D327" s="641" t="str">
        <f>'KL VCKD chung'!E328</f>
        <v>ជីម ណាំយ៉ង</v>
      </c>
      <c r="E327" s="642" t="str">
        <f>'KL VCKD chung'!F328</f>
        <v>CHIM NAMYORNG</v>
      </c>
      <c r="F327" s="643">
        <v>31947</v>
      </c>
      <c r="G327" s="670"/>
      <c r="H327" s="663"/>
      <c r="I327" s="662"/>
      <c r="J327" s="663"/>
      <c r="K327" s="663"/>
      <c r="L327" s="663"/>
      <c r="M327" s="663"/>
      <c r="N327" s="668"/>
      <c r="O327" s="664"/>
      <c r="P327" s="665"/>
      <c r="Q327" s="651">
        <f>'KL VCKD chung'!Q328</f>
        <v>15.69</v>
      </c>
      <c r="R327" s="650">
        <f t="shared" si="41"/>
        <v>501248</v>
      </c>
      <c r="S327" s="665"/>
      <c r="T327" s="665"/>
      <c r="U327" s="665"/>
      <c r="V327" s="650">
        <f t="shared" si="42"/>
        <v>501248</v>
      </c>
      <c r="W327" s="665"/>
      <c r="X327" s="652">
        <f t="shared" si="43"/>
        <v>0</v>
      </c>
      <c r="Y327" s="653">
        <f t="shared" si="44"/>
        <v>0</v>
      </c>
      <c r="Z327" s="654">
        <f t="shared" si="45"/>
        <v>501248</v>
      </c>
      <c r="AA327" s="669"/>
      <c r="AB327" s="656">
        <v>31947</v>
      </c>
      <c r="AC327" s="657">
        <f t="shared" si="46"/>
        <v>15.689986540207219</v>
      </c>
      <c r="AD327" s="658">
        <f t="shared" si="47"/>
        <v>501248</v>
      </c>
    </row>
    <row r="328" spans="1:30" s="81" customFormat="1" ht="23.25" customHeight="1">
      <c r="A328" s="638">
        <v>315</v>
      </c>
      <c r="B328" s="639">
        <f>'KL VCKD chung'!B329</f>
        <v>315</v>
      </c>
      <c r="C328" s="640"/>
      <c r="D328" s="641" t="str">
        <f>'KL VCKD chung'!E329</f>
        <v>ឃាក ឃៀង</v>
      </c>
      <c r="E328" s="642" t="str">
        <f>'KL VCKD chung'!F329</f>
        <v>KHEAK KHEANG</v>
      </c>
      <c r="F328" s="643">
        <v>31947</v>
      </c>
      <c r="G328" s="670"/>
      <c r="H328" s="663"/>
      <c r="I328" s="662"/>
      <c r="J328" s="663"/>
      <c r="K328" s="663"/>
      <c r="L328" s="663"/>
      <c r="M328" s="663"/>
      <c r="N328" s="668"/>
      <c r="O328" s="664"/>
      <c r="P328" s="665"/>
      <c r="Q328" s="651">
        <f>'KL VCKD chung'!Q329</f>
        <v>16.202999999999999</v>
      </c>
      <c r="R328" s="650">
        <f t="shared" si="41"/>
        <v>517637</v>
      </c>
      <c r="S328" s="665"/>
      <c r="T328" s="665"/>
      <c r="U328" s="665"/>
      <c r="V328" s="650">
        <f t="shared" si="42"/>
        <v>517637</v>
      </c>
      <c r="W328" s="665"/>
      <c r="X328" s="652">
        <f t="shared" si="43"/>
        <v>0</v>
      </c>
      <c r="Y328" s="653">
        <f t="shared" si="44"/>
        <v>0</v>
      </c>
      <c r="Z328" s="654">
        <f t="shared" si="45"/>
        <v>517637</v>
      </c>
      <c r="AA328" s="669"/>
      <c r="AB328" s="656">
        <v>31947</v>
      </c>
      <c r="AC328" s="657">
        <f t="shared" si="46"/>
        <v>16.202992456255675</v>
      </c>
      <c r="AD328" s="658">
        <f t="shared" si="47"/>
        <v>517637.00000000006</v>
      </c>
    </row>
    <row r="329" spans="1:30" s="81" customFormat="1" ht="23.25" customHeight="1">
      <c r="A329" s="638">
        <v>316</v>
      </c>
      <c r="B329" s="639">
        <f>'KL VCKD chung'!B330</f>
        <v>316</v>
      </c>
      <c r="C329" s="640"/>
      <c r="D329" s="641" t="str">
        <f>'KL VCKD chung'!E330</f>
        <v>សីន ស្រី</v>
      </c>
      <c r="E329" s="642" t="str">
        <f>'KL VCKD chung'!F330</f>
        <v>SIN SREY</v>
      </c>
      <c r="F329" s="643">
        <v>31947</v>
      </c>
      <c r="G329" s="670"/>
      <c r="H329" s="663"/>
      <c r="I329" s="662"/>
      <c r="J329" s="663"/>
      <c r="K329" s="663"/>
      <c r="L329" s="663"/>
      <c r="M329" s="663"/>
      <c r="N329" s="668"/>
      <c r="O329" s="664"/>
      <c r="P329" s="665"/>
      <c r="Q329" s="651">
        <f>'KL VCKD chung'!Q330</f>
        <v>17.042999999999999</v>
      </c>
      <c r="R329" s="650">
        <f t="shared" si="41"/>
        <v>544473</v>
      </c>
      <c r="S329" s="665"/>
      <c r="T329" s="665"/>
      <c r="U329" s="665"/>
      <c r="V329" s="650">
        <f t="shared" si="42"/>
        <v>544473</v>
      </c>
      <c r="W329" s="665"/>
      <c r="X329" s="652">
        <f t="shared" si="43"/>
        <v>0</v>
      </c>
      <c r="Y329" s="653">
        <f t="shared" si="44"/>
        <v>0</v>
      </c>
      <c r="Z329" s="654">
        <f t="shared" si="45"/>
        <v>544473</v>
      </c>
      <c r="AA329" s="669"/>
      <c r="AB329" s="656">
        <v>31947</v>
      </c>
      <c r="AC329" s="657">
        <f t="shared" si="46"/>
        <v>17.043008733214386</v>
      </c>
      <c r="AD329" s="658">
        <f t="shared" si="47"/>
        <v>544473</v>
      </c>
    </row>
    <row r="330" spans="1:30" s="81" customFormat="1" ht="23.25" customHeight="1">
      <c r="A330" s="638">
        <v>317</v>
      </c>
      <c r="B330" s="639">
        <f>'KL VCKD chung'!B331</f>
        <v>317</v>
      </c>
      <c r="C330" s="640"/>
      <c r="D330" s="641" t="str">
        <f>'KL VCKD chung'!E331</f>
        <v>ហី ហយ</v>
      </c>
      <c r="E330" s="642" t="str">
        <f>'KL VCKD chung'!F331</f>
        <v>HI HORY</v>
      </c>
      <c r="F330" s="643">
        <v>31947</v>
      </c>
      <c r="G330" s="670"/>
      <c r="H330" s="663"/>
      <c r="I330" s="662"/>
      <c r="J330" s="663"/>
      <c r="K330" s="663"/>
      <c r="L330" s="663"/>
      <c r="M330" s="663"/>
      <c r="N330" s="668"/>
      <c r="O330" s="664"/>
      <c r="P330" s="665"/>
      <c r="Q330" s="651">
        <f>'KL VCKD chung'!Q331</f>
        <v>16.491999999999997</v>
      </c>
      <c r="R330" s="650">
        <f t="shared" si="41"/>
        <v>526870</v>
      </c>
      <c r="S330" s="665"/>
      <c r="T330" s="665"/>
      <c r="U330" s="665"/>
      <c r="V330" s="650">
        <f t="shared" si="42"/>
        <v>526870</v>
      </c>
      <c r="W330" s="665"/>
      <c r="X330" s="652">
        <f t="shared" si="43"/>
        <v>0</v>
      </c>
      <c r="Y330" s="653">
        <f t="shared" si="44"/>
        <v>0</v>
      </c>
      <c r="Z330" s="654">
        <f t="shared" si="45"/>
        <v>526870</v>
      </c>
      <c r="AA330" s="669"/>
      <c r="AB330" s="656">
        <v>31947</v>
      </c>
      <c r="AC330" s="657">
        <f t="shared" si="46"/>
        <v>16.492002378940121</v>
      </c>
      <c r="AD330" s="658">
        <f t="shared" si="47"/>
        <v>526870</v>
      </c>
    </row>
    <row r="331" spans="1:30" s="81" customFormat="1" ht="23.25" customHeight="1">
      <c r="A331" s="638">
        <v>318</v>
      </c>
      <c r="B331" s="639">
        <f>'KL VCKD chung'!B332</f>
        <v>318</v>
      </c>
      <c r="C331" s="640"/>
      <c r="D331" s="641" t="str">
        <f>'KL VCKD chung'!E332</f>
        <v>គ្តោប សាំ</v>
      </c>
      <c r="E331" s="642" t="str">
        <f>'KL VCKD chung'!F332</f>
        <v>KDOB SAM</v>
      </c>
      <c r="F331" s="643">
        <v>31947</v>
      </c>
      <c r="G331" s="670"/>
      <c r="H331" s="663"/>
      <c r="I331" s="662"/>
      <c r="J331" s="663"/>
      <c r="K331" s="663"/>
      <c r="L331" s="663"/>
      <c r="M331" s="663"/>
      <c r="N331" s="668"/>
      <c r="O331" s="664"/>
      <c r="P331" s="665"/>
      <c r="Q331" s="651">
        <f>'KL VCKD chung'!Q332</f>
        <v>17.042999999999999</v>
      </c>
      <c r="R331" s="650">
        <f t="shared" si="41"/>
        <v>544473</v>
      </c>
      <c r="S331" s="665"/>
      <c r="T331" s="665"/>
      <c r="U331" s="665"/>
      <c r="V331" s="650">
        <f t="shared" si="42"/>
        <v>544473</v>
      </c>
      <c r="W331" s="665"/>
      <c r="X331" s="652">
        <f t="shared" si="43"/>
        <v>0</v>
      </c>
      <c r="Y331" s="653">
        <f t="shared" si="44"/>
        <v>0</v>
      </c>
      <c r="Z331" s="654">
        <f t="shared" si="45"/>
        <v>544473</v>
      </c>
      <c r="AA331" s="669"/>
      <c r="AB331" s="656">
        <v>31947</v>
      </c>
      <c r="AC331" s="657">
        <f t="shared" si="46"/>
        <v>17.043008733214386</v>
      </c>
      <c r="AD331" s="658">
        <f t="shared" si="47"/>
        <v>544473</v>
      </c>
    </row>
    <row r="332" spans="1:30" s="81" customFormat="1" ht="23.25" customHeight="1">
      <c r="A332" s="638">
        <v>319</v>
      </c>
      <c r="B332" s="639">
        <f>'KL VCKD chung'!B333</f>
        <v>319</v>
      </c>
      <c r="C332" s="640"/>
      <c r="D332" s="641" t="str">
        <f>'KL VCKD chung'!E333</f>
        <v>ក្ដោប រស់</v>
      </c>
      <c r="E332" s="642" t="str">
        <f>'KL VCKD chung'!F333</f>
        <v>KDAOB ROUS</v>
      </c>
      <c r="F332" s="643">
        <v>31947</v>
      </c>
      <c r="G332" s="670"/>
      <c r="H332" s="663"/>
      <c r="I332" s="662"/>
      <c r="J332" s="663"/>
      <c r="K332" s="663"/>
      <c r="L332" s="663"/>
      <c r="M332" s="663"/>
      <c r="N332" s="668"/>
      <c r="O332" s="664"/>
      <c r="P332" s="665"/>
      <c r="Q332" s="651">
        <f>'KL VCKD chung'!Q333</f>
        <v>16.641999999999999</v>
      </c>
      <c r="R332" s="650">
        <f t="shared" si="41"/>
        <v>531662</v>
      </c>
      <c r="S332" s="665"/>
      <c r="T332" s="665"/>
      <c r="U332" s="665"/>
      <c r="V332" s="650">
        <f t="shared" si="42"/>
        <v>531662</v>
      </c>
      <c r="W332" s="665"/>
      <c r="X332" s="652">
        <f t="shared" si="43"/>
        <v>0</v>
      </c>
      <c r="Y332" s="653">
        <f t="shared" si="44"/>
        <v>0</v>
      </c>
      <c r="Z332" s="654">
        <f t="shared" si="45"/>
        <v>531662</v>
      </c>
      <c r="AA332" s="669"/>
      <c r="AB332" s="656">
        <v>31947</v>
      </c>
      <c r="AC332" s="657">
        <f t="shared" si="46"/>
        <v>16.642000813847936</v>
      </c>
      <c r="AD332" s="658">
        <f t="shared" si="47"/>
        <v>531662</v>
      </c>
    </row>
    <row r="333" spans="1:30" s="81" customFormat="1" ht="23.25" customHeight="1">
      <c r="A333" s="638">
        <v>320</v>
      </c>
      <c r="B333" s="639">
        <f>'KL VCKD chung'!B334</f>
        <v>320</v>
      </c>
      <c r="C333" s="640"/>
      <c r="D333" s="641" t="str">
        <f>'KL VCKD chung'!E334</f>
        <v>ផុស សុភាក់</v>
      </c>
      <c r="E333" s="642" t="str">
        <f>'KL VCKD chung'!F334</f>
        <v>PHOS SOPHEAK</v>
      </c>
      <c r="F333" s="643">
        <v>31947</v>
      </c>
      <c r="G333" s="670"/>
      <c r="H333" s="663"/>
      <c r="I333" s="662"/>
      <c r="J333" s="663"/>
      <c r="K333" s="663"/>
      <c r="L333" s="663"/>
      <c r="M333" s="663"/>
      <c r="N333" s="668"/>
      <c r="O333" s="664"/>
      <c r="P333" s="665"/>
      <c r="Q333" s="651">
        <f>'KL VCKD chung'!Q334</f>
        <v>18.102999999999998</v>
      </c>
      <c r="R333" s="650">
        <f t="shared" si="41"/>
        <v>578337</v>
      </c>
      <c r="S333" s="665"/>
      <c r="T333" s="665"/>
      <c r="U333" s="665"/>
      <c r="V333" s="650">
        <f t="shared" si="42"/>
        <v>578337</v>
      </c>
      <c r="W333" s="665"/>
      <c r="X333" s="652">
        <f t="shared" si="43"/>
        <v>0</v>
      </c>
      <c r="Y333" s="653">
        <f t="shared" si="44"/>
        <v>0</v>
      </c>
      <c r="Z333" s="654">
        <f t="shared" si="45"/>
        <v>578337</v>
      </c>
      <c r="AA333" s="669"/>
      <c r="AB333" s="656">
        <v>31947</v>
      </c>
      <c r="AC333" s="657">
        <f t="shared" si="46"/>
        <v>18.103014367546248</v>
      </c>
      <c r="AD333" s="658">
        <f t="shared" si="47"/>
        <v>578337</v>
      </c>
    </row>
    <row r="334" spans="1:30" s="81" customFormat="1" ht="23.25" customHeight="1">
      <c r="A334" s="638">
        <v>321</v>
      </c>
      <c r="B334" s="639">
        <f>'KL VCKD chung'!B335</f>
        <v>321</v>
      </c>
      <c r="C334" s="640"/>
      <c r="D334" s="641" t="str">
        <f>'KL VCKD chung'!E335</f>
        <v>រ៉ោន សារាំ</v>
      </c>
      <c r="E334" s="642" t="str">
        <f>'KL VCKD chung'!F335</f>
        <v>RON SARAM</v>
      </c>
      <c r="F334" s="643">
        <v>31947</v>
      </c>
      <c r="G334" s="670"/>
      <c r="H334" s="663"/>
      <c r="I334" s="662"/>
      <c r="J334" s="663"/>
      <c r="K334" s="663"/>
      <c r="L334" s="663"/>
      <c r="M334" s="663"/>
      <c r="N334" s="668"/>
      <c r="O334" s="664"/>
      <c r="P334" s="665"/>
      <c r="Q334" s="651">
        <f>'KL VCKD chung'!Q335</f>
        <v>15.540000000000001</v>
      </c>
      <c r="R334" s="650">
        <f t="shared" si="41"/>
        <v>496456</v>
      </c>
      <c r="S334" s="665"/>
      <c r="T334" s="665"/>
      <c r="U334" s="665"/>
      <c r="V334" s="650">
        <f t="shared" si="42"/>
        <v>496456</v>
      </c>
      <c r="W334" s="665"/>
      <c r="X334" s="652">
        <f t="shared" si="43"/>
        <v>0</v>
      </c>
      <c r="Y334" s="653">
        <f t="shared" si="44"/>
        <v>0</v>
      </c>
      <c r="Z334" s="774">
        <f t="shared" si="45"/>
        <v>496456</v>
      </c>
      <c r="AA334" s="669"/>
      <c r="AB334" s="656">
        <v>31947</v>
      </c>
      <c r="AC334" s="657">
        <f t="shared" si="46"/>
        <v>15.539988105299402</v>
      </c>
      <c r="AD334" s="658">
        <f t="shared" si="47"/>
        <v>496456</v>
      </c>
    </row>
    <row r="335" spans="1:30" s="81" customFormat="1" ht="23.25" customHeight="1">
      <c r="A335" s="638">
        <v>322</v>
      </c>
      <c r="B335" s="639">
        <f>'KL VCKD chung'!B336</f>
        <v>322</v>
      </c>
      <c r="C335" s="640"/>
      <c r="D335" s="641" t="str">
        <f>'KL VCKD chung'!E336</f>
        <v>ណែម រ៉ុម</v>
      </c>
      <c r="E335" s="642" t="str">
        <f>'KL VCKD chung'!F336</f>
        <v>NEM ROM</v>
      </c>
      <c r="F335" s="643">
        <v>31947</v>
      </c>
      <c r="G335" s="670"/>
      <c r="H335" s="663"/>
      <c r="I335" s="662"/>
      <c r="J335" s="663"/>
      <c r="K335" s="663"/>
      <c r="L335" s="663"/>
      <c r="M335" s="663"/>
      <c r="N335" s="668"/>
      <c r="O335" s="664"/>
      <c r="P335" s="665"/>
      <c r="Q335" s="651">
        <f>'KL VCKD chung'!Q336</f>
        <v>16.503999999999998</v>
      </c>
      <c r="R335" s="650">
        <f t="shared" ref="R335:R398" si="48">ROUND(F335*Q335,0)</f>
        <v>527253</v>
      </c>
      <c r="S335" s="665"/>
      <c r="T335" s="665"/>
      <c r="U335" s="665"/>
      <c r="V335" s="650">
        <f t="shared" ref="V335:V398" si="49">R335</f>
        <v>527253</v>
      </c>
      <c r="W335" s="665"/>
      <c r="X335" s="652">
        <f t="shared" ref="X335:X398" si="50">ROUND(IF(V335&lt;=1500000,0,IF(AND((V335)&gt;1500000,(V335)&lt;=2000000),(V335)*5%-75000,IF(AND((V335)&gt;2000000,(V335)&lt;=8500000),(V335)*10%-175000))),0)</f>
        <v>0</v>
      </c>
      <c r="Y335" s="653">
        <f t="shared" ref="Y335:Y398" si="51">X335</f>
        <v>0</v>
      </c>
      <c r="Z335" s="654">
        <f t="shared" ref="Z335:Z398" si="52">V335-X335</f>
        <v>527253</v>
      </c>
      <c r="AA335" s="669"/>
      <c r="AB335" s="656">
        <v>31947</v>
      </c>
      <c r="AC335" s="657">
        <f t="shared" si="46"/>
        <v>16.50399098506902</v>
      </c>
      <c r="AD335" s="658">
        <f t="shared" si="47"/>
        <v>527253</v>
      </c>
    </row>
    <row r="336" spans="1:30" s="81" customFormat="1" ht="23.25" customHeight="1">
      <c r="A336" s="638">
        <v>323</v>
      </c>
      <c r="B336" s="639">
        <f>'KL VCKD chung'!B337</f>
        <v>323</v>
      </c>
      <c r="C336" s="640"/>
      <c r="D336" s="641" t="str">
        <f>'KL VCKD chung'!E337</f>
        <v>ពេន លៃ</v>
      </c>
      <c r="E336" s="642" t="str">
        <f>'KL VCKD chung'!F337</f>
        <v>PEN LAI</v>
      </c>
      <c r="F336" s="643">
        <v>31947</v>
      </c>
      <c r="G336" s="670"/>
      <c r="H336" s="663"/>
      <c r="I336" s="662"/>
      <c r="J336" s="663"/>
      <c r="K336" s="663"/>
      <c r="L336" s="663"/>
      <c r="M336" s="663"/>
      <c r="N336" s="668"/>
      <c r="O336" s="664"/>
      <c r="P336" s="665"/>
      <c r="Q336" s="651">
        <f>'KL VCKD chung'!Q337</f>
        <v>15.383000000000001</v>
      </c>
      <c r="R336" s="650">
        <f t="shared" si="48"/>
        <v>491441</v>
      </c>
      <c r="S336" s="665"/>
      <c r="T336" s="665"/>
      <c r="U336" s="665"/>
      <c r="V336" s="650">
        <f t="shared" si="49"/>
        <v>491441</v>
      </c>
      <c r="W336" s="665"/>
      <c r="X336" s="652">
        <f t="shared" si="50"/>
        <v>0</v>
      </c>
      <c r="Y336" s="653">
        <f t="shared" si="51"/>
        <v>0</v>
      </c>
      <c r="Z336" s="654">
        <f t="shared" si="52"/>
        <v>491441</v>
      </c>
      <c r="AA336" s="669"/>
      <c r="AB336" s="656">
        <v>31947</v>
      </c>
      <c r="AC336" s="657">
        <f t="shared" si="46"/>
        <v>15.383009359251259</v>
      </c>
      <c r="AD336" s="658">
        <f t="shared" si="47"/>
        <v>491441</v>
      </c>
    </row>
    <row r="337" spans="1:30" s="81" customFormat="1" ht="23.25" customHeight="1">
      <c r="A337" s="638">
        <v>324</v>
      </c>
      <c r="B337" s="639">
        <f>'KL VCKD chung'!B338</f>
        <v>324</v>
      </c>
      <c r="C337" s="640"/>
      <c r="D337" s="641" t="str">
        <f>'KL VCKD chung'!E338</f>
        <v>ហុង ស៊ុន</v>
      </c>
      <c r="E337" s="642" t="str">
        <f>'KL VCKD chung'!F338</f>
        <v>HONG SON</v>
      </c>
      <c r="F337" s="643">
        <v>31947</v>
      </c>
      <c r="G337" s="670"/>
      <c r="H337" s="663"/>
      <c r="I337" s="662"/>
      <c r="J337" s="663"/>
      <c r="K337" s="663"/>
      <c r="L337" s="663"/>
      <c r="M337" s="663"/>
      <c r="N337" s="668"/>
      <c r="O337" s="664"/>
      <c r="P337" s="665"/>
      <c r="Q337" s="651">
        <f>'KL VCKD chung'!Q338</f>
        <v>16.597999999999999</v>
      </c>
      <c r="R337" s="650">
        <f t="shared" si="48"/>
        <v>530256</v>
      </c>
      <c r="S337" s="665"/>
      <c r="T337" s="665"/>
      <c r="U337" s="665"/>
      <c r="V337" s="650">
        <f t="shared" si="49"/>
        <v>530256</v>
      </c>
      <c r="W337" s="665"/>
      <c r="X337" s="652">
        <f t="shared" si="50"/>
        <v>0</v>
      </c>
      <c r="Y337" s="653">
        <f t="shared" si="51"/>
        <v>0</v>
      </c>
      <c r="Z337" s="774">
        <f t="shared" si="52"/>
        <v>530256</v>
      </c>
      <c r="AA337" s="669"/>
      <c r="AB337" s="656">
        <v>31947</v>
      </c>
      <c r="AC337" s="657">
        <f t="shared" si="46"/>
        <v>16.597990421635835</v>
      </c>
      <c r="AD337" s="658">
        <f t="shared" si="47"/>
        <v>530256</v>
      </c>
    </row>
    <row r="338" spans="1:30" s="81" customFormat="1" ht="23.25" customHeight="1">
      <c r="A338" s="638">
        <v>325</v>
      </c>
      <c r="B338" s="639">
        <f>'KL VCKD chung'!B339</f>
        <v>325</v>
      </c>
      <c r="C338" s="640"/>
      <c r="D338" s="641" t="str">
        <f>'KL VCKD chung'!E339</f>
        <v>សែន កុសល</v>
      </c>
      <c r="E338" s="642" t="str">
        <f>'KL VCKD chung'!F339</f>
        <v>SEN KOSAL</v>
      </c>
      <c r="F338" s="643">
        <v>31947</v>
      </c>
      <c r="G338" s="670"/>
      <c r="H338" s="663"/>
      <c r="I338" s="662"/>
      <c r="J338" s="663"/>
      <c r="K338" s="663"/>
      <c r="L338" s="663"/>
      <c r="M338" s="663"/>
      <c r="N338" s="668"/>
      <c r="O338" s="664"/>
      <c r="P338" s="665"/>
      <c r="Q338" s="651">
        <f>'KL VCKD chung'!Q339</f>
        <v>14.518000000000001</v>
      </c>
      <c r="R338" s="650">
        <f t="shared" si="48"/>
        <v>463807</v>
      </c>
      <c r="S338" s="665"/>
      <c r="T338" s="665"/>
      <c r="U338" s="665"/>
      <c r="V338" s="650">
        <f t="shared" si="49"/>
        <v>463807</v>
      </c>
      <c r="W338" s="665"/>
      <c r="X338" s="652">
        <f t="shared" si="50"/>
        <v>0</v>
      </c>
      <c r="Y338" s="653">
        <f t="shared" si="51"/>
        <v>0</v>
      </c>
      <c r="Z338" s="654">
        <f t="shared" si="52"/>
        <v>463807</v>
      </c>
      <c r="AA338" s="669"/>
      <c r="AB338" s="656">
        <v>31947</v>
      </c>
      <c r="AC338" s="657">
        <f t="shared" si="46"/>
        <v>14.51801421103703</v>
      </c>
      <c r="AD338" s="658">
        <f t="shared" si="47"/>
        <v>463807</v>
      </c>
    </row>
    <row r="339" spans="1:30" s="81" customFormat="1" ht="23.25" customHeight="1">
      <c r="A339" s="638">
        <v>326</v>
      </c>
      <c r="B339" s="639">
        <f>'KL VCKD chung'!B340</f>
        <v>326</v>
      </c>
      <c r="C339" s="640"/>
      <c r="D339" s="641" t="str">
        <f>'KL VCKD chung'!E340</f>
        <v>ថាប់ ផែន</v>
      </c>
      <c r="E339" s="642" t="str">
        <f>'KL VCKD chung'!F340</f>
        <v>THAB PHEN</v>
      </c>
      <c r="F339" s="643">
        <v>31947</v>
      </c>
      <c r="G339" s="670"/>
      <c r="H339" s="663"/>
      <c r="I339" s="662"/>
      <c r="J339" s="663"/>
      <c r="K339" s="663"/>
      <c r="L339" s="663"/>
      <c r="M339" s="663"/>
      <c r="N339" s="668"/>
      <c r="O339" s="664"/>
      <c r="P339" s="665"/>
      <c r="Q339" s="651">
        <f>'KL VCKD chung'!Q340</f>
        <v>15.245000000000001</v>
      </c>
      <c r="R339" s="650">
        <f t="shared" si="48"/>
        <v>487032</v>
      </c>
      <c r="S339" s="665"/>
      <c r="T339" s="665"/>
      <c r="U339" s="665"/>
      <c r="V339" s="650">
        <f t="shared" si="49"/>
        <v>487032</v>
      </c>
      <c r="W339" s="665"/>
      <c r="X339" s="652">
        <f t="shared" si="50"/>
        <v>0</v>
      </c>
      <c r="Y339" s="653">
        <f t="shared" si="51"/>
        <v>0</v>
      </c>
      <c r="Z339" s="654">
        <f t="shared" si="52"/>
        <v>487032</v>
      </c>
      <c r="AA339" s="669"/>
      <c r="AB339" s="656">
        <v>31947</v>
      </c>
      <c r="AC339" s="657">
        <f t="shared" si="46"/>
        <v>15.244999530472345</v>
      </c>
      <c r="AD339" s="658">
        <f t="shared" si="47"/>
        <v>487032</v>
      </c>
    </row>
    <row r="340" spans="1:30" s="81" customFormat="1" ht="23.25" customHeight="1">
      <c r="A340" s="638">
        <v>327</v>
      </c>
      <c r="B340" s="639">
        <f>'KL VCKD chung'!B341</f>
        <v>327</v>
      </c>
      <c r="C340" s="640"/>
      <c r="D340" s="641" t="str">
        <f>'KL VCKD chung'!E341</f>
        <v>តូច តក់</v>
      </c>
      <c r="E340" s="642" t="str">
        <f>'KL VCKD chung'!F341</f>
        <v>TOCH TORK</v>
      </c>
      <c r="F340" s="643">
        <v>31947</v>
      </c>
      <c r="G340" s="670"/>
      <c r="H340" s="663"/>
      <c r="I340" s="662"/>
      <c r="J340" s="663"/>
      <c r="K340" s="663"/>
      <c r="L340" s="663"/>
      <c r="M340" s="663"/>
      <c r="N340" s="668"/>
      <c r="O340" s="664"/>
      <c r="P340" s="665"/>
      <c r="Q340" s="651">
        <f>'KL VCKD chung'!Q341</f>
        <v>19.210999999999999</v>
      </c>
      <c r="R340" s="650">
        <f t="shared" si="48"/>
        <v>613734</v>
      </c>
      <c r="S340" s="665"/>
      <c r="T340" s="665"/>
      <c r="U340" s="665"/>
      <c r="V340" s="650">
        <f t="shared" si="49"/>
        <v>613734</v>
      </c>
      <c r="W340" s="665"/>
      <c r="X340" s="652">
        <f t="shared" si="50"/>
        <v>0</v>
      </c>
      <c r="Y340" s="653">
        <f t="shared" si="51"/>
        <v>0</v>
      </c>
      <c r="Z340" s="654">
        <f t="shared" si="52"/>
        <v>613734</v>
      </c>
      <c r="AA340" s="669"/>
      <c r="AB340" s="656">
        <v>31947</v>
      </c>
      <c r="AC340" s="657">
        <f t="shared" si="46"/>
        <v>19.211005728237392</v>
      </c>
      <c r="AD340" s="658">
        <f t="shared" si="47"/>
        <v>613734</v>
      </c>
    </row>
    <row r="341" spans="1:30" s="81" customFormat="1" ht="23.25" customHeight="1">
      <c r="A341" s="638">
        <v>328</v>
      </c>
      <c r="B341" s="639">
        <f>'KL VCKD chung'!B342</f>
        <v>328</v>
      </c>
      <c r="C341" s="640"/>
      <c r="D341" s="641" t="str">
        <f>'KL VCKD chung'!E342</f>
        <v>លួន អាត</v>
      </c>
      <c r="E341" s="642" t="str">
        <f>'KL VCKD chung'!F342</f>
        <v>LOUN AT</v>
      </c>
      <c r="F341" s="643">
        <v>31947</v>
      </c>
      <c r="G341" s="670"/>
      <c r="H341" s="663"/>
      <c r="I341" s="662"/>
      <c r="J341" s="663"/>
      <c r="K341" s="663"/>
      <c r="L341" s="663"/>
      <c r="M341" s="663"/>
      <c r="N341" s="668"/>
      <c r="O341" s="664"/>
      <c r="P341" s="665"/>
      <c r="Q341" s="651">
        <f>'KL VCKD chung'!Q342</f>
        <v>20.282999999999998</v>
      </c>
      <c r="R341" s="650">
        <f t="shared" si="48"/>
        <v>647981</v>
      </c>
      <c r="S341" s="665"/>
      <c r="T341" s="665"/>
      <c r="U341" s="665"/>
      <c r="V341" s="650">
        <f t="shared" si="49"/>
        <v>647981</v>
      </c>
      <c r="W341" s="665"/>
      <c r="X341" s="652">
        <f t="shared" si="50"/>
        <v>0</v>
      </c>
      <c r="Y341" s="653">
        <f t="shared" si="51"/>
        <v>0</v>
      </c>
      <c r="Z341" s="654">
        <f t="shared" si="52"/>
        <v>647981</v>
      </c>
      <c r="AA341" s="669"/>
      <c r="AB341" s="656">
        <v>31947</v>
      </c>
      <c r="AC341" s="657">
        <f t="shared" si="46"/>
        <v>20.282999968698157</v>
      </c>
      <c r="AD341" s="658">
        <f t="shared" si="47"/>
        <v>647981</v>
      </c>
    </row>
    <row r="342" spans="1:30" s="81" customFormat="1" ht="23.25" customHeight="1">
      <c r="A342" s="638">
        <v>329</v>
      </c>
      <c r="B342" s="639">
        <f>'KL VCKD chung'!B343</f>
        <v>329</v>
      </c>
      <c r="C342" s="640"/>
      <c r="D342" s="641" t="str">
        <f>'KL VCKD chung'!E343</f>
        <v>ឡា លី</v>
      </c>
      <c r="E342" s="642" t="str">
        <f>'KL VCKD chung'!F343</f>
        <v>LA LY</v>
      </c>
      <c r="F342" s="643">
        <v>31947</v>
      </c>
      <c r="G342" s="670"/>
      <c r="H342" s="663"/>
      <c r="I342" s="662"/>
      <c r="J342" s="663"/>
      <c r="K342" s="663"/>
      <c r="L342" s="663"/>
      <c r="M342" s="663"/>
      <c r="N342" s="668"/>
      <c r="O342" s="664"/>
      <c r="P342" s="665"/>
      <c r="Q342" s="651">
        <f>'KL VCKD chung'!Q343</f>
        <v>19.963999999999999</v>
      </c>
      <c r="R342" s="650">
        <f t="shared" si="48"/>
        <v>637790</v>
      </c>
      <c r="S342" s="665"/>
      <c r="T342" s="665"/>
      <c r="U342" s="665"/>
      <c r="V342" s="650">
        <f t="shared" si="49"/>
        <v>637790</v>
      </c>
      <c r="W342" s="665"/>
      <c r="X342" s="652">
        <f t="shared" si="50"/>
        <v>0</v>
      </c>
      <c r="Y342" s="653">
        <f t="shared" si="51"/>
        <v>0</v>
      </c>
      <c r="Z342" s="654">
        <f t="shared" si="52"/>
        <v>637790</v>
      </c>
      <c r="AA342" s="669"/>
      <c r="AB342" s="656">
        <v>31947</v>
      </c>
      <c r="AC342" s="657">
        <f t="shared" si="46"/>
        <v>19.96400287976962</v>
      </c>
      <c r="AD342" s="658">
        <f t="shared" si="47"/>
        <v>637790</v>
      </c>
    </row>
    <row r="343" spans="1:30" s="81" customFormat="1" ht="23.25" customHeight="1">
      <c r="A343" s="638">
        <v>330</v>
      </c>
      <c r="B343" s="639">
        <f>'KL VCKD chung'!B344</f>
        <v>330</v>
      </c>
      <c r="C343" s="640"/>
      <c r="D343" s="641" t="str">
        <f>'KL VCKD chung'!E344</f>
        <v>អាន នួន</v>
      </c>
      <c r="E343" s="642" t="str">
        <f>'KL VCKD chung'!F344</f>
        <v>AN NUON</v>
      </c>
      <c r="F343" s="643">
        <v>31947</v>
      </c>
      <c r="G343" s="670"/>
      <c r="H343" s="663"/>
      <c r="I343" s="662"/>
      <c r="J343" s="663"/>
      <c r="K343" s="663"/>
      <c r="L343" s="663"/>
      <c r="M343" s="663"/>
      <c r="N343" s="668"/>
      <c r="O343" s="664"/>
      <c r="P343" s="665"/>
      <c r="Q343" s="651">
        <f>'KL VCKD chung'!Q344</f>
        <v>20.577999999999999</v>
      </c>
      <c r="R343" s="650">
        <f t="shared" si="48"/>
        <v>657405</v>
      </c>
      <c r="S343" s="665"/>
      <c r="T343" s="665"/>
      <c r="U343" s="665"/>
      <c r="V343" s="650">
        <f t="shared" si="49"/>
        <v>657405</v>
      </c>
      <c r="W343" s="665"/>
      <c r="X343" s="652">
        <f t="shared" si="50"/>
        <v>0</v>
      </c>
      <c r="Y343" s="653">
        <f t="shared" si="51"/>
        <v>0</v>
      </c>
      <c r="Z343" s="654">
        <f t="shared" si="52"/>
        <v>657405</v>
      </c>
      <c r="AA343" s="669"/>
      <c r="AB343" s="656">
        <v>31947</v>
      </c>
      <c r="AC343" s="657">
        <f t="shared" si="46"/>
        <v>20.577988543525212</v>
      </c>
      <c r="AD343" s="658">
        <f t="shared" si="47"/>
        <v>657405</v>
      </c>
    </row>
    <row r="344" spans="1:30" s="81" customFormat="1" ht="23.25" customHeight="1">
      <c r="A344" s="638">
        <v>331</v>
      </c>
      <c r="B344" s="639">
        <f>'KL VCKD chung'!B345</f>
        <v>331</v>
      </c>
      <c r="C344" s="640"/>
      <c r="D344" s="641" t="str">
        <f>'KL VCKD chung'!E345</f>
        <v>អ៊ួល សុរាន់</v>
      </c>
      <c r="E344" s="642" t="str">
        <f>'KL VCKD chung'!F345</f>
        <v>OURL SORANENN</v>
      </c>
      <c r="F344" s="643">
        <v>31947</v>
      </c>
      <c r="G344" s="670"/>
      <c r="H344" s="663"/>
      <c r="I344" s="662"/>
      <c r="J344" s="663"/>
      <c r="K344" s="663"/>
      <c r="L344" s="663"/>
      <c r="M344" s="663"/>
      <c r="N344" s="668"/>
      <c r="O344" s="664"/>
      <c r="P344" s="665"/>
      <c r="Q344" s="651">
        <f>'KL VCKD chung'!Q345</f>
        <v>20.608999999999998</v>
      </c>
      <c r="R344" s="650">
        <f t="shared" si="48"/>
        <v>658396</v>
      </c>
      <c r="S344" s="665"/>
      <c r="T344" s="665"/>
      <c r="U344" s="665"/>
      <c r="V344" s="650">
        <f t="shared" si="49"/>
        <v>658396</v>
      </c>
      <c r="W344" s="665"/>
      <c r="X344" s="652">
        <f t="shared" si="50"/>
        <v>0</v>
      </c>
      <c r="Y344" s="653">
        <f t="shared" si="51"/>
        <v>0</v>
      </c>
      <c r="Z344" s="654">
        <f t="shared" si="52"/>
        <v>658396</v>
      </c>
      <c r="AA344" s="669"/>
      <c r="AB344" s="656">
        <v>31947</v>
      </c>
      <c r="AC344" s="657">
        <f t="shared" si="46"/>
        <v>20.609008670610699</v>
      </c>
      <c r="AD344" s="658">
        <f t="shared" si="47"/>
        <v>658396</v>
      </c>
    </row>
    <row r="345" spans="1:30" s="81" customFormat="1" ht="23.25" customHeight="1">
      <c r="A345" s="638">
        <v>332</v>
      </c>
      <c r="B345" s="639">
        <f>'KL VCKD chung'!B346</f>
        <v>332</v>
      </c>
      <c r="C345" s="640"/>
      <c r="D345" s="641" t="str">
        <f>'KL VCKD chung'!E346</f>
        <v>សៃ ណាន</v>
      </c>
      <c r="E345" s="642" t="str">
        <f>'KL VCKD chung'!F346</f>
        <v>SAI NAN</v>
      </c>
      <c r="F345" s="643">
        <v>31947</v>
      </c>
      <c r="G345" s="670"/>
      <c r="H345" s="663"/>
      <c r="I345" s="662"/>
      <c r="J345" s="663"/>
      <c r="K345" s="663"/>
      <c r="L345" s="663"/>
      <c r="M345" s="663"/>
      <c r="N345" s="668"/>
      <c r="O345" s="664"/>
      <c r="P345" s="665"/>
      <c r="Q345" s="651">
        <f>'KL VCKD chung'!Q346</f>
        <v>12.083</v>
      </c>
      <c r="R345" s="650">
        <f t="shared" si="48"/>
        <v>386016</v>
      </c>
      <c r="S345" s="665"/>
      <c r="T345" s="665"/>
      <c r="U345" s="665"/>
      <c r="V345" s="650">
        <f t="shared" si="49"/>
        <v>386016</v>
      </c>
      <c r="W345" s="665"/>
      <c r="X345" s="652">
        <f t="shared" si="50"/>
        <v>0</v>
      </c>
      <c r="Y345" s="653">
        <f t="shared" si="51"/>
        <v>0</v>
      </c>
      <c r="Z345" s="654">
        <f t="shared" si="52"/>
        <v>386016</v>
      </c>
      <c r="AA345" s="669"/>
      <c r="AB345" s="656">
        <v>31947</v>
      </c>
      <c r="AC345" s="657">
        <f t="shared" si="46"/>
        <v>12.083012489435628</v>
      </c>
      <c r="AD345" s="658">
        <f t="shared" si="47"/>
        <v>386016</v>
      </c>
    </row>
    <row r="346" spans="1:30" s="81" customFormat="1" ht="23.25" customHeight="1">
      <c r="A346" s="638">
        <v>333</v>
      </c>
      <c r="B346" s="639">
        <f>'KL VCKD chung'!B347</f>
        <v>333</v>
      </c>
      <c r="C346" s="640"/>
      <c r="D346" s="641" t="str">
        <f>'KL VCKD chung'!E347</f>
        <v>ជឹង សោវ័ន</v>
      </c>
      <c r="E346" s="642" t="str">
        <f>'KL VCKD chung'!F347</f>
        <v>CHOENG SORVON</v>
      </c>
      <c r="F346" s="643">
        <v>31947</v>
      </c>
      <c r="G346" s="670"/>
      <c r="H346" s="663"/>
      <c r="I346" s="662"/>
      <c r="J346" s="663"/>
      <c r="K346" s="663"/>
      <c r="L346" s="663"/>
      <c r="M346" s="663"/>
      <c r="N346" s="668"/>
      <c r="O346" s="664"/>
      <c r="P346" s="665"/>
      <c r="Q346" s="651">
        <f>'KL VCKD chung'!Q347</f>
        <v>17.393999999999998</v>
      </c>
      <c r="R346" s="650">
        <f t="shared" si="48"/>
        <v>555686</v>
      </c>
      <c r="S346" s="665"/>
      <c r="T346" s="665"/>
      <c r="U346" s="665"/>
      <c r="V346" s="650">
        <f t="shared" si="49"/>
        <v>555686</v>
      </c>
      <c r="W346" s="665"/>
      <c r="X346" s="652">
        <f t="shared" si="50"/>
        <v>0</v>
      </c>
      <c r="Y346" s="653">
        <f t="shared" si="51"/>
        <v>0</v>
      </c>
      <c r="Z346" s="654">
        <f t="shared" si="52"/>
        <v>555686</v>
      </c>
      <c r="AA346" s="669"/>
      <c r="AB346" s="656">
        <v>31947</v>
      </c>
      <c r="AC346" s="657">
        <f t="shared" si="46"/>
        <v>17.393996306382444</v>
      </c>
      <c r="AD346" s="658">
        <f t="shared" si="47"/>
        <v>555686</v>
      </c>
    </row>
    <row r="347" spans="1:30" s="81" customFormat="1" ht="23.25" customHeight="1">
      <c r="A347" s="638">
        <v>334</v>
      </c>
      <c r="B347" s="639">
        <f>'KL VCKD chung'!B348</f>
        <v>334</v>
      </c>
      <c r="C347" s="640"/>
      <c r="D347" s="641" t="str">
        <f>'KL VCKD chung'!E348</f>
        <v>ហី សុជា</v>
      </c>
      <c r="E347" s="642" t="str">
        <f>'KL VCKD chung'!F348</f>
        <v>HY SOCHEA</v>
      </c>
      <c r="F347" s="643">
        <v>31947</v>
      </c>
      <c r="G347" s="670"/>
      <c r="H347" s="663"/>
      <c r="I347" s="662"/>
      <c r="J347" s="663"/>
      <c r="K347" s="663"/>
      <c r="L347" s="663"/>
      <c r="M347" s="663"/>
      <c r="N347" s="668"/>
      <c r="O347" s="664"/>
      <c r="P347" s="665"/>
      <c r="Q347" s="651">
        <f>'KL VCKD chung'!Q348</f>
        <v>18.565999999999999</v>
      </c>
      <c r="R347" s="650">
        <f t="shared" si="48"/>
        <v>593128</v>
      </c>
      <c r="S347" s="665"/>
      <c r="T347" s="665"/>
      <c r="U347" s="665"/>
      <c r="V347" s="650">
        <f t="shared" si="49"/>
        <v>593128</v>
      </c>
      <c r="W347" s="665"/>
      <c r="X347" s="652">
        <f t="shared" si="50"/>
        <v>0</v>
      </c>
      <c r="Y347" s="653">
        <f t="shared" si="51"/>
        <v>0</v>
      </c>
      <c r="Z347" s="654">
        <f t="shared" si="52"/>
        <v>593128</v>
      </c>
      <c r="AA347" s="669"/>
      <c r="AB347" s="656">
        <v>31947</v>
      </c>
      <c r="AC347" s="657">
        <f t="shared" ref="AC347:AC437" si="53">Z347/AB347</f>
        <v>18.565999937396313</v>
      </c>
      <c r="AD347" s="658">
        <f t="shared" ref="AD347:AD437" si="54">AC347*AB347</f>
        <v>593128</v>
      </c>
    </row>
    <row r="348" spans="1:30" s="81" customFormat="1" ht="23.25" customHeight="1">
      <c r="A348" s="638">
        <v>335</v>
      </c>
      <c r="B348" s="639">
        <f>'KL VCKD chung'!B349</f>
        <v>335</v>
      </c>
      <c r="C348" s="640"/>
      <c r="D348" s="641" t="str">
        <f>'KL VCKD chung'!E349</f>
        <v>រ៉ន រ៉ុម</v>
      </c>
      <c r="E348" s="642" t="str">
        <f>'KL VCKD chung'!F349</f>
        <v>RORN ROM</v>
      </c>
      <c r="F348" s="643">
        <v>31947</v>
      </c>
      <c r="G348" s="670"/>
      <c r="H348" s="663"/>
      <c r="I348" s="662"/>
      <c r="J348" s="663"/>
      <c r="K348" s="663"/>
      <c r="L348" s="663"/>
      <c r="M348" s="663"/>
      <c r="N348" s="668"/>
      <c r="O348" s="664"/>
      <c r="P348" s="665"/>
      <c r="Q348" s="651">
        <f>'KL VCKD chung'!Q349</f>
        <v>17.137999999999998</v>
      </c>
      <c r="R348" s="650">
        <f t="shared" si="48"/>
        <v>547508</v>
      </c>
      <c r="S348" s="665"/>
      <c r="T348" s="665"/>
      <c r="U348" s="665"/>
      <c r="V348" s="650">
        <f t="shared" si="49"/>
        <v>547508</v>
      </c>
      <c r="W348" s="665"/>
      <c r="X348" s="652">
        <f t="shared" si="50"/>
        <v>0</v>
      </c>
      <c r="Y348" s="653">
        <f t="shared" si="51"/>
        <v>0</v>
      </c>
      <c r="Z348" s="654">
        <f t="shared" si="52"/>
        <v>547508</v>
      </c>
      <c r="AA348" s="669"/>
      <c r="AB348" s="656">
        <v>31947</v>
      </c>
      <c r="AC348" s="657">
        <f t="shared" si="53"/>
        <v>17.138009828778916</v>
      </c>
      <c r="AD348" s="658">
        <f t="shared" si="54"/>
        <v>547508</v>
      </c>
    </row>
    <row r="349" spans="1:30" s="81" customFormat="1" ht="23.25" customHeight="1">
      <c r="A349" s="638">
        <v>336</v>
      </c>
      <c r="B349" s="639">
        <f>'KL VCKD chung'!B350</f>
        <v>336</v>
      </c>
      <c r="C349" s="640"/>
      <c r="D349" s="641" t="str">
        <f>'KL VCKD chung'!E350</f>
        <v>ធីម លាក់</v>
      </c>
      <c r="E349" s="642" t="str">
        <f>'KL VCKD chung'!F350</f>
        <v>THIM LEAK</v>
      </c>
      <c r="F349" s="643">
        <v>31947</v>
      </c>
      <c r="G349" s="670"/>
      <c r="H349" s="663"/>
      <c r="I349" s="662"/>
      <c r="J349" s="663"/>
      <c r="K349" s="663"/>
      <c r="L349" s="663"/>
      <c r="M349" s="663"/>
      <c r="N349" s="668"/>
      <c r="O349" s="664"/>
      <c r="P349" s="665"/>
      <c r="Q349" s="651">
        <f>'KL VCKD chung'!Q350</f>
        <v>17.445</v>
      </c>
      <c r="R349" s="650">
        <f t="shared" si="48"/>
        <v>557315</v>
      </c>
      <c r="S349" s="665"/>
      <c r="T349" s="665"/>
      <c r="U349" s="665"/>
      <c r="V349" s="650">
        <f t="shared" si="49"/>
        <v>557315</v>
      </c>
      <c r="W349" s="665"/>
      <c r="X349" s="652">
        <f t="shared" si="50"/>
        <v>0</v>
      </c>
      <c r="Y349" s="653">
        <f t="shared" si="51"/>
        <v>0</v>
      </c>
      <c r="Z349" s="654">
        <f t="shared" si="52"/>
        <v>557315</v>
      </c>
      <c r="AA349" s="669"/>
      <c r="AB349" s="656">
        <v>31947</v>
      </c>
      <c r="AC349" s="657">
        <f t="shared" si="53"/>
        <v>17.444987009734874</v>
      </c>
      <c r="AD349" s="658">
        <f t="shared" si="54"/>
        <v>557315</v>
      </c>
    </row>
    <row r="350" spans="1:30" s="81" customFormat="1" ht="23.25" customHeight="1">
      <c r="A350" s="638">
        <v>337</v>
      </c>
      <c r="B350" s="639">
        <f>'KL VCKD chung'!B351</f>
        <v>337</v>
      </c>
      <c r="C350" s="640"/>
      <c r="D350" s="641" t="str">
        <f>'KL VCKD chung'!E351</f>
        <v>ស៊ន ចាន់</v>
      </c>
      <c r="E350" s="642" t="str">
        <f>'KL VCKD chung'!F351</f>
        <v>SORN CHANN</v>
      </c>
      <c r="F350" s="643">
        <v>31947</v>
      </c>
      <c r="G350" s="670"/>
      <c r="H350" s="663"/>
      <c r="I350" s="662"/>
      <c r="J350" s="663"/>
      <c r="K350" s="663"/>
      <c r="L350" s="663"/>
      <c r="M350" s="663"/>
      <c r="N350" s="668"/>
      <c r="O350" s="664"/>
      <c r="P350" s="665"/>
      <c r="Q350" s="651">
        <f>'KL VCKD chung'!Q351</f>
        <v>16.831</v>
      </c>
      <c r="R350" s="650">
        <f t="shared" si="48"/>
        <v>537700</v>
      </c>
      <c r="S350" s="665"/>
      <c r="T350" s="665"/>
      <c r="U350" s="665"/>
      <c r="V350" s="650">
        <f t="shared" si="49"/>
        <v>537700</v>
      </c>
      <c r="W350" s="665"/>
      <c r="X350" s="652">
        <f t="shared" si="50"/>
        <v>0</v>
      </c>
      <c r="Y350" s="653">
        <f t="shared" si="51"/>
        <v>0</v>
      </c>
      <c r="Z350" s="654">
        <f t="shared" si="52"/>
        <v>537700</v>
      </c>
      <c r="AA350" s="669"/>
      <c r="AB350" s="656">
        <v>31947</v>
      </c>
      <c r="AC350" s="657">
        <f t="shared" si="53"/>
        <v>16.831001345979278</v>
      </c>
      <c r="AD350" s="658">
        <f t="shared" si="54"/>
        <v>537700</v>
      </c>
    </row>
    <row r="351" spans="1:30" s="81" customFormat="1" ht="23.25" customHeight="1">
      <c r="A351" s="638">
        <v>338</v>
      </c>
      <c r="B351" s="639">
        <f>'KL VCKD chung'!B352</f>
        <v>338</v>
      </c>
      <c r="C351" s="640"/>
      <c r="D351" s="641" t="str">
        <f>'KL VCKD chung'!E352</f>
        <v>អេន ដេន</v>
      </c>
      <c r="E351" s="642" t="str">
        <f>'KL VCKD chung'!F352</f>
        <v>EN DEN</v>
      </c>
      <c r="F351" s="643">
        <v>31947</v>
      </c>
      <c r="G351" s="670"/>
      <c r="H351" s="663"/>
      <c r="I351" s="662"/>
      <c r="J351" s="663"/>
      <c r="K351" s="663"/>
      <c r="L351" s="663"/>
      <c r="M351" s="663"/>
      <c r="N351" s="668"/>
      <c r="O351" s="664"/>
      <c r="P351" s="665"/>
      <c r="Q351" s="651">
        <f>'KL VCKD chung'!Q352</f>
        <v>19.375</v>
      </c>
      <c r="R351" s="650">
        <f t="shared" si="48"/>
        <v>618973</v>
      </c>
      <c r="S351" s="665"/>
      <c r="T351" s="665"/>
      <c r="U351" s="665"/>
      <c r="V351" s="650">
        <f t="shared" si="49"/>
        <v>618973</v>
      </c>
      <c r="W351" s="665"/>
      <c r="X351" s="652">
        <f t="shared" si="50"/>
        <v>0</v>
      </c>
      <c r="Y351" s="653">
        <f t="shared" si="51"/>
        <v>0</v>
      </c>
      <c r="Z351" s="654">
        <f t="shared" si="52"/>
        <v>618973</v>
      </c>
      <c r="AA351" s="669"/>
      <c r="AB351" s="656">
        <v>31947</v>
      </c>
      <c r="AC351" s="657">
        <f t="shared" si="53"/>
        <v>19.37499608726954</v>
      </c>
      <c r="AD351" s="658">
        <f t="shared" si="54"/>
        <v>618973</v>
      </c>
    </row>
    <row r="352" spans="1:30" s="81" customFormat="1" ht="23.25" customHeight="1">
      <c r="A352" s="638">
        <v>339</v>
      </c>
      <c r="B352" s="639">
        <f>'KL VCKD chung'!B353</f>
        <v>339</v>
      </c>
      <c r="C352" s="640"/>
      <c r="D352" s="641" t="str">
        <f>'KL VCKD chung'!E353</f>
        <v>ឆាយ ធាង</v>
      </c>
      <c r="E352" s="642" t="str">
        <f>'KL VCKD chung'!F353</f>
        <v>CHHAY THEANG</v>
      </c>
      <c r="F352" s="643">
        <v>31947</v>
      </c>
      <c r="G352" s="670"/>
      <c r="H352" s="663"/>
      <c r="I352" s="662"/>
      <c r="J352" s="663"/>
      <c r="K352" s="663"/>
      <c r="L352" s="663"/>
      <c r="M352" s="663"/>
      <c r="N352" s="668"/>
      <c r="O352" s="664"/>
      <c r="P352" s="665"/>
      <c r="Q352" s="651">
        <f>'KL VCKD chung'!Q353</f>
        <v>19.029999999999998</v>
      </c>
      <c r="R352" s="650">
        <f t="shared" si="48"/>
        <v>607951</v>
      </c>
      <c r="S352" s="665"/>
      <c r="T352" s="665"/>
      <c r="U352" s="665"/>
      <c r="V352" s="650">
        <f t="shared" si="49"/>
        <v>607951</v>
      </c>
      <c r="W352" s="665"/>
      <c r="X352" s="652">
        <f t="shared" si="50"/>
        <v>0</v>
      </c>
      <c r="Y352" s="653">
        <f t="shared" si="51"/>
        <v>0</v>
      </c>
      <c r="Z352" s="654">
        <f t="shared" si="52"/>
        <v>607951</v>
      </c>
      <c r="AA352" s="669"/>
      <c r="AB352" s="656">
        <v>31947</v>
      </c>
      <c r="AC352" s="657">
        <f t="shared" si="53"/>
        <v>19.029987166244091</v>
      </c>
      <c r="AD352" s="658">
        <f t="shared" si="54"/>
        <v>607951</v>
      </c>
    </row>
    <row r="353" spans="1:30" s="81" customFormat="1" ht="23.25" customHeight="1">
      <c r="A353" s="638">
        <v>340</v>
      </c>
      <c r="B353" s="639">
        <f>'KL VCKD chung'!B354</f>
        <v>340</v>
      </c>
      <c r="C353" s="640"/>
      <c r="D353" s="641" t="str">
        <f>'KL VCKD chung'!E354</f>
        <v>ពន ពឿន</v>
      </c>
      <c r="E353" s="642" t="str">
        <f>'KL VCKD chung'!F354</f>
        <v>PON POEUN</v>
      </c>
      <c r="F353" s="643">
        <v>31947</v>
      </c>
      <c r="G353" s="670"/>
      <c r="H353" s="663"/>
      <c r="I353" s="662"/>
      <c r="J353" s="663"/>
      <c r="K353" s="663"/>
      <c r="L353" s="663"/>
      <c r="M353" s="663"/>
      <c r="N353" s="668"/>
      <c r="O353" s="664"/>
      <c r="P353" s="665"/>
      <c r="Q353" s="651">
        <f>'KL VCKD chung'!Q354</f>
        <v>20.370999999999999</v>
      </c>
      <c r="R353" s="650">
        <f t="shared" si="48"/>
        <v>650792</v>
      </c>
      <c r="S353" s="665"/>
      <c r="T353" s="665"/>
      <c r="U353" s="665"/>
      <c r="V353" s="650">
        <f t="shared" si="49"/>
        <v>650792</v>
      </c>
      <c r="W353" s="665"/>
      <c r="X353" s="652">
        <f t="shared" si="50"/>
        <v>0</v>
      </c>
      <c r="Y353" s="653">
        <f t="shared" si="51"/>
        <v>0</v>
      </c>
      <c r="Z353" s="654">
        <f t="shared" si="52"/>
        <v>650792</v>
      </c>
      <c r="AA353" s="669"/>
      <c r="AB353" s="656">
        <v>31947</v>
      </c>
      <c r="AC353" s="657">
        <f t="shared" si="53"/>
        <v>20.370989451278682</v>
      </c>
      <c r="AD353" s="658">
        <f t="shared" si="54"/>
        <v>650792</v>
      </c>
    </row>
    <row r="354" spans="1:30" s="81" customFormat="1" ht="23.25" customHeight="1">
      <c r="A354" s="638">
        <v>341</v>
      </c>
      <c r="B354" s="639">
        <f>'KL VCKD chung'!B355</f>
        <v>341</v>
      </c>
      <c r="C354" s="640"/>
      <c r="D354" s="641" t="str">
        <f>'KL VCKD chung'!E355</f>
        <v>ផន សុគា</v>
      </c>
      <c r="E354" s="642" t="str">
        <f>'KL VCKD chung'!F355</f>
        <v>PHORN SOKEA</v>
      </c>
      <c r="F354" s="643">
        <v>31947</v>
      </c>
      <c r="G354" s="670"/>
      <c r="H354" s="663"/>
      <c r="I354" s="662"/>
      <c r="J354" s="663"/>
      <c r="K354" s="663"/>
      <c r="L354" s="663"/>
      <c r="M354" s="663"/>
      <c r="N354" s="668"/>
      <c r="O354" s="664"/>
      <c r="P354" s="665"/>
      <c r="Q354" s="651">
        <f>'KL VCKD chung'!Q355</f>
        <v>18.315999999999999</v>
      </c>
      <c r="R354" s="650">
        <f t="shared" si="48"/>
        <v>585141</v>
      </c>
      <c r="S354" s="665"/>
      <c r="T354" s="665"/>
      <c r="U354" s="665"/>
      <c r="V354" s="650">
        <f t="shared" si="49"/>
        <v>585141</v>
      </c>
      <c r="W354" s="665"/>
      <c r="X354" s="652">
        <f t="shared" si="50"/>
        <v>0</v>
      </c>
      <c r="Y354" s="653">
        <f t="shared" si="51"/>
        <v>0</v>
      </c>
      <c r="Z354" s="654">
        <f t="shared" si="52"/>
        <v>585141</v>
      </c>
      <c r="AA354" s="669"/>
      <c r="AB354" s="656">
        <v>31947</v>
      </c>
      <c r="AC354" s="657">
        <f t="shared" si="53"/>
        <v>18.315992111935394</v>
      </c>
      <c r="AD354" s="658">
        <f t="shared" si="54"/>
        <v>585141</v>
      </c>
    </row>
    <row r="355" spans="1:30" s="81" customFormat="1" ht="23.25" customHeight="1">
      <c r="A355" s="638">
        <v>342</v>
      </c>
      <c r="B355" s="639">
        <f>'KL VCKD chung'!B356</f>
        <v>342</v>
      </c>
      <c r="C355" s="640"/>
      <c r="D355" s="641" t="str">
        <f>'KL VCKD chung'!E356</f>
        <v>អ៊ីម ច្រិច</v>
      </c>
      <c r="E355" s="642" t="str">
        <f>'KL VCKD chung'!F356</f>
        <v>OEM CHRICH</v>
      </c>
      <c r="F355" s="643">
        <v>31947</v>
      </c>
      <c r="G355" s="670"/>
      <c r="H355" s="663"/>
      <c r="I355" s="662"/>
      <c r="J355" s="663"/>
      <c r="K355" s="663"/>
      <c r="L355" s="663"/>
      <c r="M355" s="663"/>
      <c r="N355" s="668"/>
      <c r="O355" s="664"/>
      <c r="P355" s="665"/>
      <c r="Q355" s="651">
        <f>'KL VCKD chung'!Q356</f>
        <v>16.942999999999998</v>
      </c>
      <c r="R355" s="650">
        <f t="shared" si="48"/>
        <v>541278</v>
      </c>
      <c r="S355" s="665"/>
      <c r="T355" s="665"/>
      <c r="U355" s="665"/>
      <c r="V355" s="650">
        <f t="shared" si="49"/>
        <v>541278</v>
      </c>
      <c r="W355" s="665"/>
      <c r="X355" s="652">
        <f t="shared" si="50"/>
        <v>0</v>
      </c>
      <c r="Y355" s="653">
        <f t="shared" si="51"/>
        <v>0</v>
      </c>
      <c r="Z355" s="654">
        <f t="shared" si="52"/>
        <v>541278</v>
      </c>
      <c r="AA355" s="669"/>
      <c r="AB355" s="656">
        <v>31947</v>
      </c>
      <c r="AC355" s="657">
        <f t="shared" si="53"/>
        <v>16.942999342661281</v>
      </c>
      <c r="AD355" s="658">
        <f t="shared" si="54"/>
        <v>541278</v>
      </c>
    </row>
    <row r="356" spans="1:30" s="81" customFormat="1" ht="23.25" customHeight="1">
      <c r="A356" s="638">
        <v>343</v>
      </c>
      <c r="B356" s="639">
        <f>'KL VCKD chung'!B357</f>
        <v>343</v>
      </c>
      <c r="C356" s="640"/>
      <c r="D356" s="641" t="str">
        <f>'KL VCKD chung'!E357</f>
        <v>ចុន ចិន</v>
      </c>
      <c r="E356" s="642" t="str">
        <f>'KL VCKD chung'!F357</f>
        <v>CHON CHIN</v>
      </c>
      <c r="F356" s="643">
        <v>31947</v>
      </c>
      <c r="G356" s="670"/>
      <c r="H356" s="663"/>
      <c r="I356" s="662"/>
      <c r="J356" s="663"/>
      <c r="K356" s="663"/>
      <c r="L356" s="663"/>
      <c r="M356" s="663"/>
      <c r="N356" s="668"/>
      <c r="O356" s="664"/>
      <c r="P356" s="665"/>
      <c r="Q356" s="651">
        <f>'KL VCKD chung'!Q357</f>
        <v>17.675999999999998</v>
      </c>
      <c r="R356" s="650">
        <f t="shared" si="48"/>
        <v>564695</v>
      </c>
      <c r="S356" s="665"/>
      <c r="T356" s="665"/>
      <c r="U356" s="665"/>
      <c r="V356" s="650">
        <f t="shared" si="49"/>
        <v>564695</v>
      </c>
      <c r="W356" s="665"/>
      <c r="X356" s="652">
        <f t="shared" si="50"/>
        <v>0</v>
      </c>
      <c r="Y356" s="653">
        <f t="shared" si="51"/>
        <v>0</v>
      </c>
      <c r="Z356" s="654">
        <f t="shared" si="52"/>
        <v>564695</v>
      </c>
      <c r="AA356" s="669"/>
      <c r="AB356" s="656">
        <v>31947</v>
      </c>
      <c r="AC356" s="657">
        <f t="shared" si="53"/>
        <v>17.675994616082889</v>
      </c>
      <c r="AD356" s="658">
        <f t="shared" si="54"/>
        <v>564695</v>
      </c>
    </row>
    <row r="357" spans="1:30" s="81" customFormat="1" ht="23.25" customHeight="1">
      <c r="A357" s="638">
        <v>344</v>
      </c>
      <c r="B357" s="639">
        <f>'KL VCKD chung'!B358</f>
        <v>344</v>
      </c>
      <c r="C357" s="640"/>
      <c r="D357" s="641" t="str">
        <f>'KL VCKD chung'!E358</f>
        <v>វ៉ន ស៊្រាង</v>
      </c>
      <c r="E357" s="642" t="str">
        <f>'KL VCKD chung'!F358</f>
        <v>VAN SRSEANG</v>
      </c>
      <c r="F357" s="643">
        <v>31947</v>
      </c>
      <c r="G357" s="670"/>
      <c r="H357" s="663"/>
      <c r="I357" s="662"/>
      <c r="J357" s="663"/>
      <c r="K357" s="663"/>
      <c r="L357" s="663"/>
      <c r="M357" s="663"/>
      <c r="N357" s="668"/>
      <c r="O357" s="664"/>
      <c r="P357" s="665"/>
      <c r="Q357" s="651">
        <f>'KL VCKD chung'!Q358</f>
        <v>15.965999999999999</v>
      </c>
      <c r="R357" s="650">
        <f t="shared" si="48"/>
        <v>510066</v>
      </c>
      <c r="S357" s="665"/>
      <c r="T357" s="665"/>
      <c r="U357" s="665"/>
      <c r="V357" s="650">
        <f t="shared" si="49"/>
        <v>510066</v>
      </c>
      <c r="W357" s="665"/>
      <c r="X357" s="652">
        <f t="shared" si="50"/>
        <v>0</v>
      </c>
      <c r="Y357" s="653">
        <f t="shared" si="51"/>
        <v>0</v>
      </c>
      <c r="Z357" s="654">
        <f t="shared" si="52"/>
        <v>510066</v>
      </c>
      <c r="AA357" s="669"/>
      <c r="AB357" s="656">
        <v>31947</v>
      </c>
      <c r="AC357" s="657">
        <f t="shared" si="53"/>
        <v>15.966006197765049</v>
      </c>
      <c r="AD357" s="658">
        <f t="shared" si="54"/>
        <v>510066</v>
      </c>
    </row>
    <row r="358" spans="1:30" s="81" customFormat="1" ht="23.25" customHeight="1">
      <c r="A358" s="638">
        <v>345</v>
      </c>
      <c r="B358" s="639">
        <f>'KL VCKD chung'!B359</f>
        <v>345</v>
      </c>
      <c r="C358" s="640"/>
      <c r="D358" s="641" t="str">
        <f>'KL VCKD chung'!E359</f>
        <v>វ័ន ដា</v>
      </c>
      <c r="E358" s="642" t="str">
        <f>'KL VCKD chung'!F359</f>
        <v>VAN DA</v>
      </c>
      <c r="F358" s="643">
        <v>31947</v>
      </c>
      <c r="G358" s="670"/>
      <c r="H358" s="663"/>
      <c r="I358" s="662"/>
      <c r="J358" s="663"/>
      <c r="K358" s="663"/>
      <c r="L358" s="663"/>
      <c r="M358" s="663"/>
      <c r="N358" s="668"/>
      <c r="O358" s="664"/>
      <c r="P358" s="665"/>
      <c r="Q358" s="651">
        <f>'KL VCKD chung'!Q359</f>
        <v>15.903</v>
      </c>
      <c r="R358" s="650">
        <f t="shared" si="48"/>
        <v>508053</v>
      </c>
      <c r="S358" s="665"/>
      <c r="T358" s="665"/>
      <c r="U358" s="665"/>
      <c r="V358" s="650">
        <f t="shared" si="49"/>
        <v>508053</v>
      </c>
      <c r="W358" s="665"/>
      <c r="X358" s="652">
        <f t="shared" si="50"/>
        <v>0</v>
      </c>
      <c r="Y358" s="653">
        <f t="shared" si="51"/>
        <v>0</v>
      </c>
      <c r="Z358" s="654">
        <f t="shared" si="52"/>
        <v>508053</v>
      </c>
      <c r="AA358" s="669"/>
      <c r="AB358" s="656">
        <v>31947</v>
      </c>
      <c r="AC358" s="657">
        <f t="shared" si="53"/>
        <v>15.902995586440042</v>
      </c>
      <c r="AD358" s="658">
        <f t="shared" si="54"/>
        <v>508053</v>
      </c>
    </row>
    <row r="359" spans="1:30" s="81" customFormat="1" ht="23.25" customHeight="1">
      <c r="A359" s="638">
        <v>346</v>
      </c>
      <c r="B359" s="639">
        <f>'KL VCKD chung'!B360</f>
        <v>346</v>
      </c>
      <c r="C359" s="640"/>
      <c r="D359" s="641" t="str">
        <f>'KL VCKD chung'!E360</f>
        <v>ស៊ី សៀក</v>
      </c>
      <c r="E359" s="642" t="str">
        <f>'KL VCKD chung'!F360</f>
        <v>SOE SEAK</v>
      </c>
      <c r="F359" s="643">
        <v>31947</v>
      </c>
      <c r="G359" s="670"/>
      <c r="H359" s="663"/>
      <c r="I359" s="662"/>
      <c r="J359" s="663"/>
      <c r="K359" s="663"/>
      <c r="L359" s="663"/>
      <c r="M359" s="663"/>
      <c r="N359" s="668"/>
      <c r="O359" s="664"/>
      <c r="P359" s="665"/>
      <c r="Q359" s="651">
        <f>'KL VCKD chung'!Q360</f>
        <v>18.04</v>
      </c>
      <c r="R359" s="650">
        <f t="shared" si="48"/>
        <v>576324</v>
      </c>
      <c r="S359" s="665"/>
      <c r="T359" s="665"/>
      <c r="U359" s="665"/>
      <c r="V359" s="650">
        <f t="shared" si="49"/>
        <v>576324</v>
      </c>
      <c r="W359" s="665"/>
      <c r="X359" s="652">
        <f t="shared" si="50"/>
        <v>0</v>
      </c>
      <c r="Y359" s="653">
        <f t="shared" si="51"/>
        <v>0</v>
      </c>
      <c r="Z359" s="654">
        <f t="shared" si="52"/>
        <v>576324</v>
      </c>
      <c r="AA359" s="669"/>
      <c r="AB359" s="656">
        <v>31947</v>
      </c>
      <c r="AC359" s="657">
        <f t="shared" si="53"/>
        <v>18.040003756221243</v>
      </c>
      <c r="AD359" s="658">
        <f t="shared" si="54"/>
        <v>576324</v>
      </c>
    </row>
    <row r="360" spans="1:30" s="81" customFormat="1" ht="23.25" customHeight="1">
      <c r="A360" s="638">
        <v>347</v>
      </c>
      <c r="B360" s="639">
        <f>'KL VCKD chung'!B361</f>
        <v>347</v>
      </c>
      <c r="C360" s="640"/>
      <c r="D360" s="641" t="str">
        <f>'KL VCKD chung'!E361</f>
        <v>ឡែម ផន</v>
      </c>
      <c r="E360" s="642" t="str">
        <f>'KL VCKD chung'!F361</f>
        <v>LEM PHON</v>
      </c>
      <c r="F360" s="643">
        <v>31947</v>
      </c>
      <c r="G360" s="670"/>
      <c r="H360" s="663"/>
      <c r="I360" s="662"/>
      <c r="J360" s="663"/>
      <c r="K360" s="663"/>
      <c r="L360" s="663"/>
      <c r="M360" s="663"/>
      <c r="N360" s="668"/>
      <c r="O360" s="664"/>
      <c r="P360" s="665"/>
      <c r="Q360" s="651">
        <f>'KL VCKD chung'!Q361</f>
        <v>18.692</v>
      </c>
      <c r="R360" s="650">
        <f t="shared" si="48"/>
        <v>597153</v>
      </c>
      <c r="S360" s="665"/>
      <c r="T360" s="665"/>
      <c r="U360" s="665"/>
      <c r="V360" s="650">
        <f t="shared" si="49"/>
        <v>597153</v>
      </c>
      <c r="W360" s="665"/>
      <c r="X360" s="652">
        <f t="shared" si="50"/>
        <v>0</v>
      </c>
      <c r="Y360" s="653">
        <f t="shared" si="51"/>
        <v>0</v>
      </c>
      <c r="Z360" s="774">
        <f t="shared" si="52"/>
        <v>597153</v>
      </c>
      <c r="AA360" s="669"/>
      <c r="AB360" s="656">
        <v>31947</v>
      </c>
      <c r="AC360" s="657">
        <f t="shared" si="53"/>
        <v>18.69198985820265</v>
      </c>
      <c r="AD360" s="658">
        <f t="shared" si="54"/>
        <v>597153</v>
      </c>
    </row>
    <row r="361" spans="1:30" s="81" customFormat="1" ht="23.25" customHeight="1">
      <c r="A361" s="638">
        <v>348</v>
      </c>
      <c r="B361" s="639">
        <f>'KL VCKD chung'!B362</f>
        <v>348</v>
      </c>
      <c r="C361" s="671"/>
      <c r="D361" s="641" t="str">
        <f>'KL VCKD chung'!E362</f>
        <v>ស៊ី វន់</v>
      </c>
      <c r="E361" s="642" t="str">
        <f>'KL VCKD chung'!F362</f>
        <v>SEU VUN</v>
      </c>
      <c r="F361" s="643">
        <v>31947</v>
      </c>
      <c r="G361" s="670"/>
      <c r="H361" s="663"/>
      <c r="I361" s="662"/>
      <c r="J361" s="663"/>
      <c r="K361" s="663"/>
      <c r="L361" s="663"/>
      <c r="M361" s="663"/>
      <c r="N361" s="668"/>
      <c r="O361" s="664"/>
      <c r="P361" s="665"/>
      <c r="Q361" s="651">
        <f>'KL VCKD chung'!Q362</f>
        <v>19.931999999999999</v>
      </c>
      <c r="R361" s="650">
        <f t="shared" si="48"/>
        <v>636768</v>
      </c>
      <c r="S361" s="665"/>
      <c r="T361" s="665"/>
      <c r="U361" s="665"/>
      <c r="V361" s="650">
        <f t="shared" si="49"/>
        <v>636768</v>
      </c>
      <c r="W361" s="665"/>
      <c r="X361" s="652">
        <f t="shared" si="50"/>
        <v>0</v>
      </c>
      <c r="Y361" s="653">
        <f t="shared" si="51"/>
        <v>0</v>
      </c>
      <c r="Z361" s="654">
        <f t="shared" si="52"/>
        <v>636768</v>
      </c>
      <c r="AA361" s="669"/>
      <c r="AB361" s="656">
        <v>31947</v>
      </c>
      <c r="AC361" s="657">
        <f t="shared" si="53"/>
        <v>19.932012395530098</v>
      </c>
      <c r="AD361" s="658">
        <f t="shared" si="54"/>
        <v>636768</v>
      </c>
    </row>
    <row r="362" spans="1:30" s="81" customFormat="1" ht="23.25" customHeight="1">
      <c r="A362" s="638">
        <v>349</v>
      </c>
      <c r="B362" s="639">
        <f>'KL VCKD chung'!B363</f>
        <v>349</v>
      </c>
      <c r="C362" s="672"/>
      <c r="D362" s="641" t="str">
        <f>'KL VCKD chung'!E363</f>
        <v>សាត តេន</v>
      </c>
      <c r="E362" s="642" t="str">
        <f>'KL VCKD chung'!F363</f>
        <v>SAT TEN</v>
      </c>
      <c r="F362" s="643">
        <v>31947</v>
      </c>
      <c r="G362" s="670"/>
      <c r="H362" s="663"/>
      <c r="I362" s="662"/>
      <c r="J362" s="663"/>
      <c r="K362" s="663"/>
      <c r="L362" s="663"/>
      <c r="M362" s="663"/>
      <c r="N362" s="668"/>
      <c r="O362" s="664"/>
      <c r="P362" s="665"/>
      <c r="Q362" s="651">
        <f>'KL VCKD chung'!Q363</f>
        <v>19.411999999999999</v>
      </c>
      <c r="R362" s="650">
        <f t="shared" si="48"/>
        <v>620155</v>
      </c>
      <c r="S362" s="665"/>
      <c r="T362" s="665"/>
      <c r="U362" s="665"/>
      <c r="V362" s="650">
        <f t="shared" si="49"/>
        <v>620155</v>
      </c>
      <c r="W362" s="665"/>
      <c r="X362" s="652">
        <f t="shared" si="50"/>
        <v>0</v>
      </c>
      <c r="Y362" s="653">
        <f t="shared" si="51"/>
        <v>0</v>
      </c>
      <c r="Z362" s="654">
        <f t="shared" si="52"/>
        <v>620155</v>
      </c>
      <c r="AA362" s="669"/>
      <c r="AB362" s="656"/>
      <c r="AC362" s="657"/>
      <c r="AD362" s="658"/>
    </row>
    <row r="363" spans="1:30" s="81" customFormat="1" ht="23.25" customHeight="1">
      <c r="A363" s="638">
        <v>350</v>
      </c>
      <c r="B363" s="639">
        <f>'KL VCKD chung'!B364</f>
        <v>350</v>
      </c>
      <c r="C363" s="672"/>
      <c r="D363" s="641" t="str">
        <f>'KL VCKD chung'!E364</f>
        <v>អ៊ួល សុភាន់</v>
      </c>
      <c r="E363" s="642" t="str">
        <f>'KL VCKD chung'!F364</f>
        <v>OUL SOPHORNN</v>
      </c>
      <c r="F363" s="643">
        <v>31947</v>
      </c>
      <c r="G363" s="670"/>
      <c r="H363" s="663"/>
      <c r="I363" s="662"/>
      <c r="J363" s="663"/>
      <c r="K363" s="663"/>
      <c r="L363" s="663"/>
      <c r="M363" s="663"/>
      <c r="N363" s="668"/>
      <c r="O363" s="664"/>
      <c r="P363" s="665"/>
      <c r="Q363" s="651">
        <f>'KL VCKD chung'!Q364</f>
        <v>17.544999999999998</v>
      </c>
      <c r="R363" s="650">
        <f t="shared" si="48"/>
        <v>560510</v>
      </c>
      <c r="S363" s="665"/>
      <c r="T363" s="665"/>
      <c r="U363" s="665"/>
      <c r="V363" s="650">
        <f t="shared" si="49"/>
        <v>560510</v>
      </c>
      <c r="W363" s="665"/>
      <c r="X363" s="652">
        <f t="shared" si="50"/>
        <v>0</v>
      </c>
      <c r="Y363" s="653">
        <f t="shared" si="51"/>
        <v>0</v>
      </c>
      <c r="Z363" s="654">
        <f t="shared" si="52"/>
        <v>560510</v>
      </c>
      <c r="AA363" s="669"/>
      <c r="AB363" s="656">
        <v>31947</v>
      </c>
      <c r="AC363" s="657">
        <f t="shared" si="53"/>
        <v>17.544996400287978</v>
      </c>
      <c r="AD363" s="658">
        <f t="shared" si="54"/>
        <v>560510</v>
      </c>
    </row>
    <row r="364" spans="1:30" s="81" customFormat="1" ht="23.25" customHeight="1">
      <c r="A364" s="638">
        <v>351</v>
      </c>
      <c r="B364" s="639">
        <f>'KL VCKD chung'!B365</f>
        <v>351</v>
      </c>
      <c r="C364" s="672"/>
      <c r="D364" s="641" t="str">
        <f>'KL VCKD chung'!E365</f>
        <v>សេង ម៉ាន</v>
      </c>
      <c r="E364" s="642" t="str">
        <f>'KL VCKD chung'!F365</f>
        <v>SENG MANG</v>
      </c>
      <c r="F364" s="643">
        <v>31947</v>
      </c>
      <c r="G364" s="670"/>
      <c r="H364" s="663"/>
      <c r="I364" s="662"/>
      <c r="J364" s="663"/>
      <c r="K364" s="663"/>
      <c r="L364" s="663"/>
      <c r="M364" s="663"/>
      <c r="N364" s="668"/>
      <c r="O364" s="664"/>
      <c r="P364" s="665"/>
      <c r="Q364" s="651">
        <f>'KL VCKD chung'!Q365</f>
        <v>18.684999999999999</v>
      </c>
      <c r="R364" s="650">
        <f t="shared" si="48"/>
        <v>596930</v>
      </c>
      <c r="S364" s="665"/>
      <c r="T364" s="665"/>
      <c r="U364" s="665"/>
      <c r="V364" s="650">
        <f t="shared" si="49"/>
        <v>596930</v>
      </c>
      <c r="W364" s="665"/>
      <c r="X364" s="652">
        <f t="shared" si="50"/>
        <v>0</v>
      </c>
      <c r="Y364" s="653">
        <f t="shared" si="51"/>
        <v>0</v>
      </c>
      <c r="Z364" s="654">
        <f t="shared" si="52"/>
        <v>596930</v>
      </c>
      <c r="AA364" s="669"/>
      <c r="AB364" s="656">
        <v>31947</v>
      </c>
      <c r="AC364" s="657">
        <f t="shared" si="53"/>
        <v>18.685009547062322</v>
      </c>
      <c r="AD364" s="658">
        <f t="shared" si="54"/>
        <v>596930</v>
      </c>
    </row>
    <row r="365" spans="1:30" s="81" customFormat="1" ht="23.25" customHeight="1">
      <c r="A365" s="638">
        <v>352</v>
      </c>
      <c r="B365" s="639">
        <f>'KL VCKD chung'!B366</f>
        <v>352</v>
      </c>
      <c r="C365" s="672"/>
      <c r="D365" s="641" t="str">
        <f>'KL VCKD chung'!E366</f>
        <v>គុណ វិជ្ជា</v>
      </c>
      <c r="E365" s="642" t="str">
        <f>'KL VCKD chung'!F366</f>
        <v>KUN VICHEA</v>
      </c>
      <c r="F365" s="643">
        <v>31947</v>
      </c>
      <c r="G365" s="670"/>
      <c r="H365" s="663"/>
      <c r="I365" s="662"/>
      <c r="J365" s="663"/>
      <c r="K365" s="663"/>
      <c r="L365" s="663"/>
      <c r="M365" s="663"/>
      <c r="N365" s="668"/>
      <c r="O365" s="664"/>
      <c r="P365" s="665"/>
      <c r="Q365" s="651">
        <f>'KL VCKD chung'!Q366</f>
        <v>13.791</v>
      </c>
      <c r="R365" s="650">
        <f t="shared" si="48"/>
        <v>440581</v>
      </c>
      <c r="S365" s="665"/>
      <c r="T365" s="665"/>
      <c r="U365" s="665"/>
      <c r="V365" s="650">
        <f t="shared" si="49"/>
        <v>440581</v>
      </c>
      <c r="W365" s="665"/>
      <c r="X365" s="652">
        <f t="shared" si="50"/>
        <v>0</v>
      </c>
      <c r="Y365" s="653">
        <f t="shared" si="51"/>
        <v>0</v>
      </c>
      <c r="Z365" s="654">
        <f t="shared" si="52"/>
        <v>440581</v>
      </c>
      <c r="AA365" s="669"/>
      <c r="AB365" s="656">
        <v>31947</v>
      </c>
      <c r="AC365" s="657">
        <f t="shared" si="53"/>
        <v>13.790997589758037</v>
      </c>
      <c r="AD365" s="658">
        <f t="shared" si="54"/>
        <v>440581</v>
      </c>
    </row>
    <row r="366" spans="1:30" s="81" customFormat="1" ht="23.25" customHeight="1">
      <c r="A366" s="638">
        <v>353</v>
      </c>
      <c r="B366" s="639">
        <f>'KL VCKD chung'!B367</f>
        <v>353</v>
      </c>
      <c r="C366" s="672"/>
      <c r="D366" s="641" t="str">
        <f>'KL VCKD chung'!E367</f>
        <v>គុណ ថាវីន</v>
      </c>
      <c r="E366" s="642" t="str">
        <f>'KL VCKD chung'!F367</f>
        <v>KUN THAVIN</v>
      </c>
      <c r="F366" s="643">
        <v>31947</v>
      </c>
      <c r="G366" s="670"/>
      <c r="H366" s="663"/>
      <c r="I366" s="662"/>
      <c r="J366" s="663"/>
      <c r="K366" s="663"/>
      <c r="L366" s="663"/>
      <c r="M366" s="663"/>
      <c r="N366" s="668"/>
      <c r="O366" s="664"/>
      <c r="P366" s="665"/>
      <c r="Q366" s="651">
        <f>'KL VCKD chung'!Q367</f>
        <v>13.609</v>
      </c>
      <c r="R366" s="650">
        <f t="shared" si="48"/>
        <v>434767</v>
      </c>
      <c r="S366" s="665"/>
      <c r="T366" s="665"/>
      <c r="U366" s="665"/>
      <c r="V366" s="650">
        <f t="shared" si="49"/>
        <v>434767</v>
      </c>
      <c r="W366" s="665"/>
      <c r="X366" s="652">
        <f t="shared" si="50"/>
        <v>0</v>
      </c>
      <c r="Y366" s="653">
        <f t="shared" si="51"/>
        <v>0</v>
      </c>
      <c r="Z366" s="654">
        <f t="shared" si="52"/>
        <v>434767</v>
      </c>
      <c r="AA366" s="669"/>
      <c r="AB366" s="656"/>
      <c r="AC366" s="657"/>
      <c r="AD366" s="658"/>
    </row>
    <row r="367" spans="1:30" s="81" customFormat="1" ht="23.25" customHeight="1">
      <c r="A367" s="638">
        <v>354</v>
      </c>
      <c r="B367" s="639">
        <f>'KL VCKD chung'!B368</f>
        <v>354</v>
      </c>
      <c r="C367" s="672"/>
      <c r="D367" s="641" t="str">
        <f>'KL VCKD chung'!E368</f>
        <v>តុង ឡច</v>
      </c>
      <c r="E367" s="642" t="str">
        <f>'KL VCKD chung'!F368</f>
        <v>TONG LOCH</v>
      </c>
      <c r="F367" s="643">
        <v>31947</v>
      </c>
      <c r="G367" s="670"/>
      <c r="H367" s="663"/>
      <c r="I367" s="662"/>
      <c r="J367" s="663"/>
      <c r="K367" s="663"/>
      <c r="L367" s="663"/>
      <c r="M367" s="663"/>
      <c r="N367" s="668"/>
      <c r="O367" s="664"/>
      <c r="P367" s="665"/>
      <c r="Q367" s="651">
        <f>'KL VCKD chung'!Q368</f>
        <v>16.241</v>
      </c>
      <c r="R367" s="650">
        <f t="shared" si="48"/>
        <v>518851</v>
      </c>
      <c r="S367" s="665"/>
      <c r="T367" s="665"/>
      <c r="U367" s="665"/>
      <c r="V367" s="650">
        <f t="shared" si="49"/>
        <v>518851</v>
      </c>
      <c r="W367" s="665"/>
      <c r="X367" s="652">
        <f t="shared" si="50"/>
        <v>0</v>
      </c>
      <c r="Y367" s="653">
        <f t="shared" si="51"/>
        <v>0</v>
      </c>
      <c r="Z367" s="654">
        <f t="shared" si="52"/>
        <v>518851</v>
      </c>
      <c r="AA367" s="669"/>
      <c r="AB367" s="656"/>
      <c r="AC367" s="657"/>
      <c r="AD367" s="658"/>
    </row>
    <row r="368" spans="1:30" s="81" customFormat="1" ht="23.25" customHeight="1">
      <c r="A368" s="638">
        <v>355</v>
      </c>
      <c r="B368" s="639">
        <f>'KL VCKD chung'!B369</f>
        <v>355</v>
      </c>
      <c r="C368" s="672"/>
      <c r="D368" s="641" t="str">
        <f>'KL VCKD chung'!E369</f>
        <v>ឡៃ សៅ</v>
      </c>
      <c r="E368" s="642" t="str">
        <f>'KL VCKD chung'!F369</f>
        <v>LAY SAO</v>
      </c>
      <c r="F368" s="643">
        <v>31947</v>
      </c>
      <c r="G368" s="670"/>
      <c r="H368" s="663"/>
      <c r="I368" s="662"/>
      <c r="J368" s="663"/>
      <c r="K368" s="663"/>
      <c r="L368" s="663"/>
      <c r="M368" s="663"/>
      <c r="N368" s="668"/>
      <c r="O368" s="664"/>
      <c r="P368" s="665"/>
      <c r="Q368" s="651">
        <f>'KL VCKD chung'!Q369</f>
        <v>15.276000000000002</v>
      </c>
      <c r="R368" s="650">
        <f t="shared" si="48"/>
        <v>488022</v>
      </c>
      <c r="S368" s="665"/>
      <c r="T368" s="665"/>
      <c r="U368" s="665"/>
      <c r="V368" s="650">
        <f t="shared" si="49"/>
        <v>488022</v>
      </c>
      <c r="W368" s="665"/>
      <c r="X368" s="652">
        <f t="shared" si="50"/>
        <v>0</v>
      </c>
      <c r="Y368" s="653">
        <f t="shared" si="51"/>
        <v>0</v>
      </c>
      <c r="Z368" s="654">
        <f t="shared" si="52"/>
        <v>488022</v>
      </c>
      <c r="AA368" s="669"/>
      <c r="AB368" s="656"/>
      <c r="AC368" s="657"/>
      <c r="AD368" s="658"/>
    </row>
    <row r="369" spans="1:30" s="81" customFormat="1" ht="23.25" customHeight="1">
      <c r="A369" s="638">
        <v>356</v>
      </c>
      <c r="B369" s="639">
        <f>'KL VCKD chung'!B370</f>
        <v>356</v>
      </c>
      <c r="C369" s="672"/>
      <c r="D369" s="641" t="str">
        <f>'KL VCKD chung'!E370</f>
        <v>សួង លឹង</v>
      </c>
      <c r="E369" s="642" t="str">
        <f>'KL VCKD chung'!F370</f>
        <v>SOUNG LOENG</v>
      </c>
      <c r="F369" s="643">
        <v>31947</v>
      </c>
      <c r="G369" s="670"/>
      <c r="H369" s="663"/>
      <c r="I369" s="662"/>
      <c r="J369" s="663"/>
      <c r="K369" s="663"/>
      <c r="L369" s="663"/>
      <c r="M369" s="663"/>
      <c r="N369" s="668"/>
      <c r="O369" s="664"/>
      <c r="P369" s="665"/>
      <c r="Q369" s="651">
        <f>'KL VCKD chung'!Q370</f>
        <v>15.433</v>
      </c>
      <c r="R369" s="650">
        <f t="shared" si="48"/>
        <v>493038</v>
      </c>
      <c r="S369" s="665"/>
      <c r="T369" s="665"/>
      <c r="U369" s="665"/>
      <c r="V369" s="650">
        <f t="shared" si="49"/>
        <v>493038</v>
      </c>
      <c r="W369" s="665"/>
      <c r="X369" s="652">
        <f t="shared" si="50"/>
        <v>0</v>
      </c>
      <c r="Y369" s="653">
        <f t="shared" si="51"/>
        <v>0</v>
      </c>
      <c r="Z369" s="654">
        <f t="shared" si="52"/>
        <v>493038</v>
      </c>
      <c r="AA369" s="669"/>
      <c r="AB369" s="656"/>
      <c r="AC369" s="657"/>
      <c r="AD369" s="658"/>
    </row>
    <row r="370" spans="1:30" s="81" customFormat="1" ht="23.25" customHeight="1">
      <c r="A370" s="638">
        <v>357</v>
      </c>
      <c r="B370" s="639">
        <f>'KL VCKD chung'!B371</f>
        <v>357</v>
      </c>
      <c r="C370" s="672"/>
      <c r="D370" s="641" t="str">
        <f>'KL VCKD chung'!E371</f>
        <v>ភាន់ ភូ</v>
      </c>
      <c r="E370" s="642" t="str">
        <f>'KL VCKD chung'!F371</f>
        <v>PEANN PHOR</v>
      </c>
      <c r="F370" s="643">
        <v>31947</v>
      </c>
      <c r="G370" s="670"/>
      <c r="H370" s="663"/>
      <c r="I370" s="662"/>
      <c r="J370" s="663"/>
      <c r="K370" s="663"/>
      <c r="L370" s="663"/>
      <c r="M370" s="663"/>
      <c r="N370" s="668"/>
      <c r="O370" s="664"/>
      <c r="P370" s="665"/>
      <c r="Q370" s="651">
        <f>'KL VCKD chung'!Q371</f>
        <v>15.358000000000001</v>
      </c>
      <c r="R370" s="650">
        <f t="shared" si="48"/>
        <v>490642</v>
      </c>
      <c r="S370" s="665"/>
      <c r="T370" s="665"/>
      <c r="U370" s="665"/>
      <c r="V370" s="650">
        <f t="shared" si="49"/>
        <v>490642</v>
      </c>
      <c r="W370" s="665"/>
      <c r="X370" s="652">
        <f t="shared" si="50"/>
        <v>0</v>
      </c>
      <c r="Y370" s="653">
        <f t="shared" si="51"/>
        <v>0</v>
      </c>
      <c r="Z370" s="654">
        <f t="shared" si="52"/>
        <v>490642</v>
      </c>
      <c r="AA370" s="669"/>
      <c r="AB370" s="656"/>
      <c r="AC370" s="657"/>
      <c r="AD370" s="658"/>
    </row>
    <row r="371" spans="1:30" s="81" customFormat="1" ht="23.25" customHeight="1">
      <c r="A371" s="638">
        <v>358</v>
      </c>
      <c r="B371" s="639">
        <f>'KL VCKD chung'!B372</f>
        <v>358</v>
      </c>
      <c r="C371" s="672"/>
      <c r="D371" s="641" t="str">
        <f>'KL VCKD chung'!E372</f>
        <v>ជា រ៉ាយថង</v>
      </c>
      <c r="E371" s="642" t="str">
        <f>'KL VCKD chung'!F372</f>
        <v>CHEA RAYTONG</v>
      </c>
      <c r="F371" s="643">
        <v>31947</v>
      </c>
      <c r="G371" s="670"/>
      <c r="H371" s="663"/>
      <c r="I371" s="662"/>
      <c r="J371" s="663"/>
      <c r="K371" s="663"/>
      <c r="L371" s="663"/>
      <c r="M371" s="663"/>
      <c r="N371" s="668"/>
      <c r="O371" s="664"/>
      <c r="P371" s="665"/>
      <c r="Q371" s="651">
        <f>'KL VCKD chung'!Q372</f>
        <v>17.180999999999997</v>
      </c>
      <c r="R371" s="650">
        <f t="shared" si="48"/>
        <v>548881</v>
      </c>
      <c r="S371" s="665"/>
      <c r="T371" s="665"/>
      <c r="U371" s="665"/>
      <c r="V371" s="650">
        <f t="shared" si="49"/>
        <v>548881</v>
      </c>
      <c r="W371" s="665"/>
      <c r="X371" s="652">
        <f t="shared" si="50"/>
        <v>0</v>
      </c>
      <c r="Y371" s="653">
        <f t="shared" si="51"/>
        <v>0</v>
      </c>
      <c r="Z371" s="654">
        <f t="shared" si="52"/>
        <v>548881</v>
      </c>
      <c r="AA371" s="669"/>
      <c r="AB371" s="656"/>
      <c r="AC371" s="657"/>
      <c r="AD371" s="658"/>
    </row>
    <row r="372" spans="1:30" s="81" customFormat="1" ht="23.25" customHeight="1">
      <c r="A372" s="638">
        <v>359</v>
      </c>
      <c r="B372" s="639">
        <f>'KL VCKD chung'!B373</f>
        <v>359</v>
      </c>
      <c r="C372" s="672"/>
      <c r="D372" s="641" t="str">
        <f>'KL VCKD chung'!E373</f>
        <v>ឡែម មល</v>
      </c>
      <c r="E372" s="642" t="str">
        <f>'KL VCKD chung'!F373</f>
        <v>LEM MUL</v>
      </c>
      <c r="F372" s="643">
        <v>31947</v>
      </c>
      <c r="G372" s="670"/>
      <c r="H372" s="663"/>
      <c r="I372" s="662"/>
      <c r="J372" s="663"/>
      <c r="K372" s="663"/>
      <c r="L372" s="663"/>
      <c r="M372" s="663"/>
      <c r="N372" s="668"/>
      <c r="O372" s="664"/>
      <c r="P372" s="665"/>
      <c r="Q372" s="651">
        <f>'KL VCKD chung'!Q373</f>
        <v>18.128</v>
      </c>
      <c r="R372" s="650">
        <f t="shared" si="48"/>
        <v>579135</v>
      </c>
      <c r="S372" s="665"/>
      <c r="T372" s="665"/>
      <c r="U372" s="665"/>
      <c r="V372" s="650">
        <f t="shared" si="49"/>
        <v>579135</v>
      </c>
      <c r="W372" s="665"/>
      <c r="X372" s="652">
        <f t="shared" si="50"/>
        <v>0</v>
      </c>
      <c r="Y372" s="653">
        <f t="shared" si="51"/>
        <v>0</v>
      </c>
      <c r="Z372" s="654">
        <f t="shared" si="52"/>
        <v>579135</v>
      </c>
      <c r="AA372" s="669"/>
      <c r="AB372" s="656"/>
      <c r="AC372" s="657"/>
      <c r="AD372" s="658"/>
    </row>
    <row r="373" spans="1:30" s="81" customFormat="1" ht="23.25" customHeight="1">
      <c r="A373" s="638">
        <v>360</v>
      </c>
      <c r="B373" s="639">
        <f>'KL VCKD chung'!B374</f>
        <v>360</v>
      </c>
      <c r="C373" s="672"/>
      <c r="D373" s="641" t="str">
        <f>'KL VCKD chung'!E374</f>
        <v>ធ្លូក ចិន្តា</v>
      </c>
      <c r="E373" s="642" t="str">
        <f>'KL VCKD chung'!F374</f>
        <v>THLOUK CHANDA</v>
      </c>
      <c r="F373" s="643">
        <v>31947</v>
      </c>
      <c r="G373" s="670"/>
      <c r="H373" s="663"/>
      <c r="I373" s="662"/>
      <c r="J373" s="663"/>
      <c r="K373" s="663"/>
      <c r="L373" s="663"/>
      <c r="M373" s="663"/>
      <c r="N373" s="668"/>
      <c r="O373" s="664"/>
      <c r="P373" s="665"/>
      <c r="Q373" s="651">
        <f>'KL VCKD chung'!Q374</f>
        <v>16.541999999999998</v>
      </c>
      <c r="R373" s="650">
        <f t="shared" si="48"/>
        <v>528467</v>
      </c>
      <c r="S373" s="665"/>
      <c r="T373" s="665"/>
      <c r="U373" s="665"/>
      <c r="V373" s="650">
        <f t="shared" si="49"/>
        <v>528467</v>
      </c>
      <c r="W373" s="665"/>
      <c r="X373" s="652">
        <f t="shared" si="50"/>
        <v>0</v>
      </c>
      <c r="Y373" s="653">
        <f t="shared" si="51"/>
        <v>0</v>
      </c>
      <c r="Z373" s="654">
        <f t="shared" si="52"/>
        <v>528467</v>
      </c>
      <c r="AA373" s="669"/>
      <c r="AB373" s="656"/>
      <c r="AC373" s="657"/>
      <c r="AD373" s="658"/>
    </row>
    <row r="374" spans="1:30" s="81" customFormat="1" ht="23.25" customHeight="1">
      <c r="A374" s="638">
        <v>361</v>
      </c>
      <c r="B374" s="639">
        <f>'KL VCKD chung'!B375</f>
        <v>361</v>
      </c>
      <c r="C374" s="672"/>
      <c r="D374" s="641" t="str">
        <f>'KL VCKD chung'!E375</f>
        <v>ពឿន ទេម</v>
      </c>
      <c r="E374" s="642" t="str">
        <f>'KL VCKD chung'!F375</f>
        <v>POEUN TEM</v>
      </c>
      <c r="F374" s="643">
        <v>31947</v>
      </c>
      <c r="G374" s="670"/>
      <c r="H374" s="663"/>
      <c r="I374" s="662"/>
      <c r="J374" s="663"/>
      <c r="K374" s="663"/>
      <c r="L374" s="663"/>
      <c r="M374" s="663"/>
      <c r="N374" s="668"/>
      <c r="O374" s="664"/>
      <c r="P374" s="665"/>
      <c r="Q374" s="651">
        <f>'KL VCKD chung'!Q375</f>
        <v>18.446999999999999</v>
      </c>
      <c r="R374" s="650">
        <f t="shared" si="48"/>
        <v>589326</v>
      </c>
      <c r="S374" s="665"/>
      <c r="T374" s="665"/>
      <c r="U374" s="665"/>
      <c r="V374" s="650">
        <f t="shared" si="49"/>
        <v>589326</v>
      </c>
      <c r="W374" s="665"/>
      <c r="X374" s="652">
        <f t="shared" si="50"/>
        <v>0</v>
      </c>
      <c r="Y374" s="653">
        <f t="shared" si="51"/>
        <v>0</v>
      </c>
      <c r="Z374" s="654">
        <f t="shared" si="52"/>
        <v>589326</v>
      </c>
      <c r="AA374" s="669"/>
      <c r="AB374" s="656"/>
      <c r="AC374" s="657"/>
      <c r="AD374" s="658"/>
    </row>
    <row r="375" spans="1:30" s="81" customFormat="1" ht="23.25" customHeight="1">
      <c r="A375" s="638">
        <v>362</v>
      </c>
      <c r="B375" s="639">
        <f>'KL VCKD chung'!B376</f>
        <v>362</v>
      </c>
      <c r="C375" s="672"/>
      <c r="D375" s="641" t="str">
        <f>'KL VCKD chung'!E376</f>
        <v>ពឿន ណាក់</v>
      </c>
      <c r="E375" s="642" t="str">
        <f>'KL VCKD chung'!F376</f>
        <v>POEUN NAK</v>
      </c>
      <c r="F375" s="643">
        <v>31947</v>
      </c>
      <c r="G375" s="670"/>
      <c r="H375" s="663"/>
      <c r="I375" s="662"/>
      <c r="J375" s="663"/>
      <c r="K375" s="663"/>
      <c r="L375" s="663"/>
      <c r="M375" s="663"/>
      <c r="N375" s="668"/>
      <c r="O375" s="664"/>
      <c r="P375" s="665"/>
      <c r="Q375" s="651">
        <f>'KL VCKD chung'!Q376</f>
        <v>18.716999999999999</v>
      </c>
      <c r="R375" s="650">
        <f t="shared" si="48"/>
        <v>597952</v>
      </c>
      <c r="S375" s="665"/>
      <c r="T375" s="665"/>
      <c r="U375" s="665"/>
      <c r="V375" s="650">
        <f t="shared" si="49"/>
        <v>597952</v>
      </c>
      <c r="W375" s="665"/>
      <c r="X375" s="652">
        <f t="shared" si="50"/>
        <v>0</v>
      </c>
      <c r="Y375" s="653">
        <f t="shared" si="51"/>
        <v>0</v>
      </c>
      <c r="Z375" s="654">
        <f t="shared" si="52"/>
        <v>597952</v>
      </c>
      <c r="AA375" s="669"/>
      <c r="AB375" s="656"/>
      <c r="AC375" s="657"/>
      <c r="AD375" s="658"/>
    </row>
    <row r="376" spans="1:30" s="81" customFormat="1" ht="23.25" customHeight="1">
      <c r="A376" s="638">
        <v>363</v>
      </c>
      <c r="B376" s="639">
        <f>'KL VCKD chung'!B377</f>
        <v>363</v>
      </c>
      <c r="C376" s="672"/>
      <c r="D376" s="641" t="str">
        <f>'KL VCKD chung'!E377</f>
        <v>គូ សាម៉ុន</v>
      </c>
      <c r="E376" s="642" t="str">
        <f>'KL VCKD chung'!F377</f>
        <v>KOU SAMON</v>
      </c>
      <c r="F376" s="643">
        <v>31947</v>
      </c>
      <c r="G376" s="670"/>
      <c r="H376" s="663"/>
      <c r="I376" s="662"/>
      <c r="J376" s="663"/>
      <c r="K376" s="663"/>
      <c r="L376" s="663"/>
      <c r="M376" s="663"/>
      <c r="N376" s="668"/>
      <c r="O376" s="664"/>
      <c r="P376" s="665"/>
      <c r="Q376" s="651">
        <f>'KL VCKD chung'!Q377</f>
        <v>15.953000000000001</v>
      </c>
      <c r="R376" s="650">
        <f t="shared" si="48"/>
        <v>509650</v>
      </c>
      <c r="S376" s="665"/>
      <c r="T376" s="665"/>
      <c r="U376" s="665"/>
      <c r="V376" s="650">
        <f t="shared" si="49"/>
        <v>509650</v>
      </c>
      <c r="W376" s="665"/>
      <c r="X376" s="652">
        <f t="shared" si="50"/>
        <v>0</v>
      </c>
      <c r="Y376" s="653">
        <f t="shared" si="51"/>
        <v>0</v>
      </c>
      <c r="Z376" s="654">
        <f t="shared" si="52"/>
        <v>509650</v>
      </c>
      <c r="AA376" s="669"/>
      <c r="AB376" s="656"/>
      <c r="AC376" s="657"/>
      <c r="AD376" s="658"/>
    </row>
    <row r="377" spans="1:30" s="81" customFormat="1" ht="23.25" customHeight="1">
      <c r="A377" s="638">
        <v>364</v>
      </c>
      <c r="B377" s="639">
        <f>'KL VCKD chung'!B378</f>
        <v>364</v>
      </c>
      <c r="C377" s="672"/>
      <c r="D377" s="641" t="str">
        <f>'KL VCKD chung'!E378</f>
        <v>ម៉ែន ហីន</v>
      </c>
      <c r="E377" s="642" t="str">
        <f>'KL VCKD chung'!F378</f>
        <v>MEN HIN</v>
      </c>
      <c r="F377" s="643">
        <v>31947</v>
      </c>
      <c r="G377" s="670"/>
      <c r="H377" s="663"/>
      <c r="I377" s="662"/>
      <c r="J377" s="663"/>
      <c r="K377" s="663"/>
      <c r="L377" s="663"/>
      <c r="M377" s="663"/>
      <c r="N377" s="668"/>
      <c r="O377" s="664"/>
      <c r="P377" s="665"/>
      <c r="Q377" s="651">
        <f>'KL VCKD chung'!Q378</f>
        <v>16.003</v>
      </c>
      <c r="R377" s="650">
        <f t="shared" si="48"/>
        <v>511248</v>
      </c>
      <c r="S377" s="665"/>
      <c r="T377" s="665"/>
      <c r="U377" s="665"/>
      <c r="V377" s="650">
        <f t="shared" si="49"/>
        <v>511248</v>
      </c>
      <c r="W377" s="665"/>
      <c r="X377" s="652">
        <f t="shared" si="50"/>
        <v>0</v>
      </c>
      <c r="Y377" s="653">
        <f t="shared" si="51"/>
        <v>0</v>
      </c>
      <c r="Z377" s="654">
        <f t="shared" si="52"/>
        <v>511248</v>
      </c>
      <c r="AA377" s="669"/>
      <c r="AB377" s="656"/>
      <c r="AC377" s="657"/>
      <c r="AD377" s="658"/>
    </row>
    <row r="378" spans="1:30" s="81" customFormat="1" ht="23.25" customHeight="1">
      <c r="A378" s="638">
        <v>365</v>
      </c>
      <c r="B378" s="639">
        <f>'KL VCKD chung'!B379</f>
        <v>365</v>
      </c>
      <c r="C378" s="672"/>
      <c r="D378" s="641" t="str">
        <f>'KL VCKD chung'!E379</f>
        <v>ហូត ខ្មៅ</v>
      </c>
      <c r="E378" s="642" t="str">
        <f>'KL VCKD chung'!F379</f>
        <v>HUOT KMAO</v>
      </c>
      <c r="F378" s="643">
        <v>31947</v>
      </c>
      <c r="G378" s="670"/>
      <c r="H378" s="663"/>
      <c r="I378" s="662"/>
      <c r="J378" s="663"/>
      <c r="K378" s="663"/>
      <c r="L378" s="663"/>
      <c r="M378" s="663"/>
      <c r="N378" s="668"/>
      <c r="O378" s="664"/>
      <c r="P378" s="665"/>
      <c r="Q378" s="651">
        <f>'KL VCKD chung'!Q379</f>
        <v>17.802</v>
      </c>
      <c r="R378" s="650">
        <f t="shared" si="48"/>
        <v>568720</v>
      </c>
      <c r="S378" s="665"/>
      <c r="T378" s="665"/>
      <c r="U378" s="665"/>
      <c r="V378" s="650">
        <f t="shared" si="49"/>
        <v>568720</v>
      </c>
      <c r="W378" s="665"/>
      <c r="X378" s="652">
        <f t="shared" si="50"/>
        <v>0</v>
      </c>
      <c r="Y378" s="653">
        <f t="shared" si="51"/>
        <v>0</v>
      </c>
      <c r="Z378" s="654">
        <f t="shared" si="52"/>
        <v>568720</v>
      </c>
      <c r="AA378" s="669"/>
      <c r="AB378" s="656"/>
      <c r="AC378" s="657"/>
      <c r="AD378" s="658"/>
    </row>
    <row r="379" spans="1:30" s="81" customFormat="1" ht="23.25" customHeight="1">
      <c r="A379" s="638">
        <v>366</v>
      </c>
      <c r="B379" s="639">
        <f>'KL VCKD chung'!B380</f>
        <v>366</v>
      </c>
      <c r="C379" s="672"/>
      <c r="D379" s="641" t="str">
        <f>'KL VCKD chung'!E380</f>
        <v>ស៊ូ ប៊ុនសន</v>
      </c>
      <c r="E379" s="642" t="str">
        <f>'KL VCKD chung'!F380</f>
        <v>SO BUNSORN</v>
      </c>
      <c r="F379" s="643">
        <v>31947</v>
      </c>
      <c r="G379" s="670"/>
      <c r="H379" s="663"/>
      <c r="I379" s="662"/>
      <c r="J379" s="663"/>
      <c r="K379" s="663"/>
      <c r="L379" s="663"/>
      <c r="M379" s="663"/>
      <c r="N379" s="668"/>
      <c r="O379" s="664"/>
      <c r="P379" s="665"/>
      <c r="Q379" s="651">
        <f>'KL VCKD chung'!Q380</f>
        <v>17.802</v>
      </c>
      <c r="R379" s="650">
        <f t="shared" si="48"/>
        <v>568720</v>
      </c>
      <c r="S379" s="665"/>
      <c r="T379" s="665"/>
      <c r="U379" s="665"/>
      <c r="V379" s="650">
        <f t="shared" si="49"/>
        <v>568720</v>
      </c>
      <c r="W379" s="665"/>
      <c r="X379" s="652">
        <f t="shared" si="50"/>
        <v>0</v>
      </c>
      <c r="Y379" s="653">
        <f t="shared" si="51"/>
        <v>0</v>
      </c>
      <c r="Z379" s="654">
        <f t="shared" si="52"/>
        <v>568720</v>
      </c>
      <c r="AA379" s="669"/>
      <c r="AB379" s="656">
        <v>31947</v>
      </c>
      <c r="AC379" s="657">
        <f t="shared" si="53"/>
        <v>17.801984536889222</v>
      </c>
      <c r="AD379" s="658">
        <f t="shared" si="54"/>
        <v>568720</v>
      </c>
    </row>
    <row r="380" spans="1:30" s="81" customFormat="1" ht="23.25" customHeight="1">
      <c r="A380" s="638">
        <v>367</v>
      </c>
      <c r="B380" s="639">
        <f>'KL VCKD chung'!B381</f>
        <v>367</v>
      </c>
      <c r="C380" s="672"/>
      <c r="D380" s="641" t="str">
        <f>'KL VCKD chung'!E381</f>
        <v>សុក សាវៀន</v>
      </c>
      <c r="E380" s="642" t="str">
        <f>'KL VCKD chung'!F381</f>
        <v>SOK SAVEN</v>
      </c>
      <c r="F380" s="643">
        <v>31947</v>
      </c>
      <c r="G380" s="670"/>
      <c r="H380" s="663"/>
      <c r="I380" s="662"/>
      <c r="J380" s="663"/>
      <c r="K380" s="663"/>
      <c r="L380" s="663"/>
      <c r="M380" s="663"/>
      <c r="N380" s="668"/>
      <c r="O380" s="664"/>
      <c r="P380" s="665"/>
      <c r="Q380" s="651">
        <f>'KL VCKD chung'!Q381</f>
        <v>17.632999999999999</v>
      </c>
      <c r="R380" s="650">
        <f t="shared" si="48"/>
        <v>563321</v>
      </c>
      <c r="S380" s="665"/>
      <c r="T380" s="665"/>
      <c r="U380" s="665"/>
      <c r="V380" s="650">
        <f t="shared" si="49"/>
        <v>563321</v>
      </c>
      <c r="W380" s="665"/>
      <c r="X380" s="652">
        <f t="shared" si="50"/>
        <v>0</v>
      </c>
      <c r="Y380" s="653">
        <f t="shared" si="51"/>
        <v>0</v>
      </c>
      <c r="Z380" s="654">
        <f t="shared" si="52"/>
        <v>563321</v>
      </c>
      <c r="AA380" s="669"/>
      <c r="AB380" s="656">
        <v>31947</v>
      </c>
      <c r="AC380" s="657">
        <f t="shared" si="53"/>
        <v>17.6329858828685</v>
      </c>
      <c r="AD380" s="658">
        <f t="shared" si="54"/>
        <v>563321</v>
      </c>
    </row>
    <row r="381" spans="1:30" s="81" customFormat="1" ht="23.25" customHeight="1">
      <c r="A381" s="638">
        <v>368</v>
      </c>
      <c r="B381" s="639">
        <f>'KL VCKD chung'!B382</f>
        <v>368</v>
      </c>
      <c r="C381" s="672"/>
      <c r="D381" s="641" t="str">
        <f>'KL VCKD chung'!E382</f>
        <v>លី មី</v>
      </c>
      <c r="E381" s="642" t="str">
        <f>'KL VCKD chung'!F382</f>
        <v>LY MY</v>
      </c>
      <c r="F381" s="643">
        <v>31947</v>
      </c>
      <c r="G381" s="670"/>
      <c r="H381" s="663"/>
      <c r="I381" s="662"/>
      <c r="J381" s="663"/>
      <c r="K381" s="663"/>
      <c r="L381" s="663"/>
      <c r="M381" s="663"/>
      <c r="N381" s="668"/>
      <c r="O381" s="664"/>
      <c r="P381" s="665"/>
      <c r="Q381" s="651">
        <f>'KL VCKD chung'!Q382</f>
        <v>16.535999999999998</v>
      </c>
      <c r="R381" s="650">
        <f t="shared" si="48"/>
        <v>528276</v>
      </c>
      <c r="S381" s="665"/>
      <c r="T381" s="665"/>
      <c r="U381" s="665"/>
      <c r="V381" s="650">
        <f t="shared" si="49"/>
        <v>528276</v>
      </c>
      <c r="W381" s="665"/>
      <c r="X381" s="652">
        <f t="shared" si="50"/>
        <v>0</v>
      </c>
      <c r="Y381" s="653">
        <f t="shared" si="51"/>
        <v>0</v>
      </c>
      <c r="Z381" s="654">
        <f t="shared" si="52"/>
        <v>528276</v>
      </c>
      <c r="AA381" s="669"/>
      <c r="AB381" s="656">
        <v>31947</v>
      </c>
      <c r="AC381" s="657">
        <f t="shared" si="53"/>
        <v>16.536012771152222</v>
      </c>
      <c r="AD381" s="658">
        <f t="shared" si="54"/>
        <v>528276</v>
      </c>
    </row>
    <row r="382" spans="1:30" s="81" customFormat="1" ht="23.25" customHeight="1">
      <c r="A382" s="638">
        <v>369</v>
      </c>
      <c r="B382" s="639">
        <f>'KL VCKD chung'!B383</f>
        <v>369</v>
      </c>
      <c r="C382" s="672"/>
      <c r="D382" s="641" t="str">
        <f>'KL VCKD chung'!E383</f>
        <v>វួន សុះ</v>
      </c>
      <c r="E382" s="642" t="str">
        <f>'KL VCKD chung'!F383</f>
        <v>VOUN SOH</v>
      </c>
      <c r="F382" s="643">
        <v>31947</v>
      </c>
      <c r="G382" s="670"/>
      <c r="H382" s="663"/>
      <c r="I382" s="662"/>
      <c r="J382" s="663"/>
      <c r="K382" s="663"/>
      <c r="L382" s="663"/>
      <c r="M382" s="663"/>
      <c r="N382" s="668"/>
      <c r="O382" s="664"/>
      <c r="P382" s="665"/>
      <c r="Q382" s="651">
        <f>'KL VCKD chung'!Q383</f>
        <v>15.526999999999999</v>
      </c>
      <c r="R382" s="650">
        <f t="shared" si="48"/>
        <v>496041</v>
      </c>
      <c r="S382" s="665"/>
      <c r="T382" s="665"/>
      <c r="U382" s="665"/>
      <c r="V382" s="650">
        <f t="shared" si="49"/>
        <v>496041</v>
      </c>
      <c r="W382" s="665"/>
      <c r="X382" s="652">
        <f t="shared" si="50"/>
        <v>0</v>
      </c>
      <c r="Y382" s="653">
        <f t="shared" si="51"/>
        <v>0</v>
      </c>
      <c r="Z382" s="654">
        <f t="shared" si="52"/>
        <v>496041</v>
      </c>
      <c r="AA382" s="669"/>
      <c r="AB382" s="656">
        <v>31947</v>
      </c>
      <c r="AC382" s="657">
        <f t="shared" si="53"/>
        <v>15.526997840172786</v>
      </c>
      <c r="AD382" s="658">
        <f t="shared" si="54"/>
        <v>496041</v>
      </c>
    </row>
    <row r="383" spans="1:30" s="81" customFormat="1" ht="23.25" customHeight="1">
      <c r="A383" s="638">
        <v>370</v>
      </c>
      <c r="B383" s="639">
        <f>'KL VCKD chung'!B384</f>
        <v>370</v>
      </c>
      <c r="C383" s="672"/>
      <c r="D383" s="641" t="str">
        <f>'KL VCKD chung'!E384</f>
        <v>វួន សរ</v>
      </c>
      <c r="E383" s="642" t="str">
        <f>'KL VCKD chung'!F384</f>
        <v>VOUN SOR</v>
      </c>
      <c r="F383" s="643">
        <v>31947</v>
      </c>
      <c r="G383" s="670"/>
      <c r="H383" s="663"/>
      <c r="I383" s="662"/>
      <c r="J383" s="663"/>
      <c r="K383" s="663"/>
      <c r="L383" s="663"/>
      <c r="M383" s="663"/>
      <c r="N383" s="668"/>
      <c r="O383" s="664"/>
      <c r="P383" s="665"/>
      <c r="Q383" s="651">
        <f>'KL VCKD chung'!Q384</f>
        <v>15.282000000000002</v>
      </c>
      <c r="R383" s="650">
        <f t="shared" si="48"/>
        <v>488214</v>
      </c>
      <c r="S383" s="665"/>
      <c r="T383" s="665"/>
      <c r="U383" s="665"/>
      <c r="V383" s="650">
        <f t="shared" si="49"/>
        <v>488214</v>
      </c>
      <c r="W383" s="665"/>
      <c r="X383" s="652">
        <f t="shared" si="50"/>
        <v>0</v>
      </c>
      <c r="Y383" s="653">
        <f t="shared" si="51"/>
        <v>0</v>
      </c>
      <c r="Z383" s="654">
        <f t="shared" si="52"/>
        <v>488214</v>
      </c>
      <c r="AA383" s="669"/>
      <c r="AB383" s="656">
        <v>31947</v>
      </c>
      <c r="AC383" s="657">
        <f t="shared" si="53"/>
        <v>15.281998309700441</v>
      </c>
      <c r="AD383" s="658">
        <f t="shared" si="54"/>
        <v>488214</v>
      </c>
    </row>
    <row r="384" spans="1:30" s="81" customFormat="1" ht="23.25" customHeight="1">
      <c r="A384" s="638">
        <v>371</v>
      </c>
      <c r="B384" s="639">
        <f>'KL VCKD chung'!B385</f>
        <v>371</v>
      </c>
      <c r="C384" s="672"/>
      <c r="D384" s="641" t="str">
        <f>'KL VCKD chung'!E385</f>
        <v>សុខ សាខន</v>
      </c>
      <c r="E384" s="642" t="str">
        <f>'KL VCKD chung'!F385</f>
        <v>SOK SAKHAN</v>
      </c>
      <c r="F384" s="643">
        <v>31947</v>
      </c>
      <c r="G384" s="670"/>
      <c r="H384" s="663"/>
      <c r="I384" s="662"/>
      <c r="J384" s="663"/>
      <c r="K384" s="663"/>
      <c r="L384" s="663"/>
      <c r="M384" s="663"/>
      <c r="N384" s="668"/>
      <c r="O384" s="664"/>
      <c r="P384" s="665"/>
      <c r="Q384" s="651">
        <f>'KL VCKD chung'!Q385</f>
        <v>15.577</v>
      </c>
      <c r="R384" s="650">
        <f t="shared" si="48"/>
        <v>497638</v>
      </c>
      <c r="S384" s="665"/>
      <c r="T384" s="665"/>
      <c r="U384" s="665"/>
      <c r="V384" s="650">
        <f t="shared" si="49"/>
        <v>497638</v>
      </c>
      <c r="W384" s="665"/>
      <c r="X384" s="652">
        <f t="shared" si="50"/>
        <v>0</v>
      </c>
      <c r="Y384" s="653">
        <f t="shared" si="51"/>
        <v>0</v>
      </c>
      <c r="Z384" s="654">
        <f t="shared" si="52"/>
        <v>497638</v>
      </c>
      <c r="AA384" s="669"/>
      <c r="AB384" s="656">
        <v>31947</v>
      </c>
      <c r="AC384" s="657">
        <f t="shared" si="53"/>
        <v>15.576986884527498</v>
      </c>
      <c r="AD384" s="658">
        <f t="shared" si="54"/>
        <v>497638</v>
      </c>
    </row>
    <row r="385" spans="1:30" s="81" customFormat="1" ht="23.25" customHeight="1">
      <c r="A385" s="638">
        <v>372</v>
      </c>
      <c r="B385" s="639">
        <f>'KL VCKD chung'!B386</f>
        <v>372</v>
      </c>
      <c r="C385" s="672"/>
      <c r="D385" s="641" t="str">
        <f>'KL VCKD chung'!E386</f>
        <v>គង់ ផិច</v>
      </c>
      <c r="E385" s="642" t="str">
        <f>'KL VCKD chung'!F386</f>
        <v>KUNG THECH</v>
      </c>
      <c r="F385" s="643">
        <v>31947</v>
      </c>
      <c r="G385" s="670"/>
      <c r="H385" s="663"/>
      <c r="I385" s="662"/>
      <c r="J385" s="663"/>
      <c r="K385" s="663"/>
      <c r="L385" s="663"/>
      <c r="M385" s="663"/>
      <c r="N385" s="668"/>
      <c r="O385" s="664"/>
      <c r="P385" s="665"/>
      <c r="Q385" s="651">
        <f>'KL VCKD chung'!Q386</f>
        <v>15.59</v>
      </c>
      <c r="R385" s="650">
        <f t="shared" si="48"/>
        <v>498054</v>
      </c>
      <c r="S385" s="665"/>
      <c r="T385" s="665"/>
      <c r="U385" s="665"/>
      <c r="V385" s="650">
        <f t="shared" si="49"/>
        <v>498054</v>
      </c>
      <c r="W385" s="665"/>
      <c r="X385" s="652">
        <f t="shared" si="50"/>
        <v>0</v>
      </c>
      <c r="Y385" s="653">
        <f t="shared" si="51"/>
        <v>0</v>
      </c>
      <c r="Z385" s="654">
        <f t="shared" si="52"/>
        <v>498054</v>
      </c>
      <c r="AA385" s="669"/>
      <c r="AB385" s="656">
        <v>31947</v>
      </c>
      <c r="AC385" s="657">
        <f t="shared" si="53"/>
        <v>15.590008451497793</v>
      </c>
      <c r="AD385" s="658">
        <f t="shared" si="54"/>
        <v>498054</v>
      </c>
    </row>
    <row r="386" spans="1:30" s="81" customFormat="1" ht="23.25" customHeight="1">
      <c r="A386" s="638">
        <v>373</v>
      </c>
      <c r="B386" s="639">
        <f>'KL VCKD chung'!B387</f>
        <v>373</v>
      </c>
      <c r="C386" s="672"/>
      <c r="D386" s="641" t="str">
        <f>'KL VCKD chung'!E387</f>
        <v>គង់ ម៉ៅ</v>
      </c>
      <c r="E386" s="642" t="str">
        <f>'KL VCKD chung'!F387</f>
        <v>KUNG MAO</v>
      </c>
      <c r="F386" s="643">
        <v>31947</v>
      </c>
      <c r="G386" s="670"/>
      <c r="H386" s="663"/>
      <c r="I386" s="662"/>
      <c r="J386" s="663"/>
      <c r="K386" s="663"/>
      <c r="L386" s="663"/>
      <c r="M386" s="663"/>
      <c r="N386" s="668"/>
      <c r="O386" s="664"/>
      <c r="P386" s="665"/>
      <c r="Q386" s="651">
        <f>'KL VCKD chung'!Q387</f>
        <v>15.445000000000002</v>
      </c>
      <c r="R386" s="650">
        <f t="shared" si="48"/>
        <v>493421</v>
      </c>
      <c r="S386" s="665"/>
      <c r="T386" s="665"/>
      <c r="U386" s="665"/>
      <c r="V386" s="650">
        <f t="shared" si="49"/>
        <v>493421</v>
      </c>
      <c r="W386" s="665"/>
      <c r="X386" s="652">
        <f t="shared" si="50"/>
        <v>0</v>
      </c>
      <c r="Y386" s="653">
        <f t="shared" si="51"/>
        <v>0</v>
      </c>
      <c r="Z386" s="654">
        <f t="shared" si="52"/>
        <v>493421</v>
      </c>
      <c r="AA386" s="669"/>
      <c r="AB386" s="656">
        <v>31947</v>
      </c>
      <c r="AC386" s="657">
        <f t="shared" si="53"/>
        <v>15.444987009734874</v>
      </c>
      <c r="AD386" s="658">
        <f t="shared" si="54"/>
        <v>493421</v>
      </c>
    </row>
    <row r="387" spans="1:30" s="81" customFormat="1" ht="23.25" customHeight="1">
      <c r="A387" s="638">
        <v>374</v>
      </c>
      <c r="B387" s="639">
        <f>'KL VCKD chung'!B388</f>
        <v>374</v>
      </c>
      <c r="C387" s="672"/>
      <c r="D387" s="641" t="str">
        <f>'KL VCKD chung'!E388</f>
        <v>ចាន​ ណាត</v>
      </c>
      <c r="E387" s="642" t="str">
        <f>'KL VCKD chung'!F388</f>
        <v>CHAN NAT</v>
      </c>
      <c r="F387" s="643">
        <v>31947</v>
      </c>
      <c r="G387" s="670"/>
      <c r="H387" s="663"/>
      <c r="I387" s="662"/>
      <c r="J387" s="663"/>
      <c r="K387" s="663"/>
      <c r="L387" s="663"/>
      <c r="M387" s="663"/>
      <c r="N387" s="668"/>
      <c r="O387" s="664"/>
      <c r="P387" s="665"/>
      <c r="Q387" s="651">
        <f>'KL VCKD chung'!Q388</f>
        <v>15.395000000000001</v>
      </c>
      <c r="R387" s="650">
        <f t="shared" si="48"/>
        <v>491824</v>
      </c>
      <c r="S387" s="665"/>
      <c r="T387" s="665"/>
      <c r="U387" s="665"/>
      <c r="V387" s="650">
        <f t="shared" si="49"/>
        <v>491824</v>
      </c>
      <c r="W387" s="665"/>
      <c r="X387" s="652">
        <f t="shared" si="50"/>
        <v>0</v>
      </c>
      <c r="Y387" s="653">
        <f t="shared" si="51"/>
        <v>0</v>
      </c>
      <c r="Z387" s="654">
        <f t="shared" si="52"/>
        <v>491824</v>
      </c>
      <c r="AA387" s="669"/>
      <c r="AB387" s="656">
        <v>31947</v>
      </c>
      <c r="AC387" s="657">
        <f t="shared" si="53"/>
        <v>15.394997965380162</v>
      </c>
      <c r="AD387" s="658">
        <f t="shared" si="54"/>
        <v>491824</v>
      </c>
    </row>
    <row r="388" spans="1:30" s="81" customFormat="1" ht="23.25" customHeight="1">
      <c r="A388" s="638">
        <v>375</v>
      </c>
      <c r="B388" s="639">
        <f>'KL VCKD chung'!B389</f>
        <v>375</v>
      </c>
      <c r="C388" s="672"/>
      <c r="D388" s="641" t="str">
        <f>'KL VCKD chung'!E389</f>
        <v>គង់ គន់</v>
      </c>
      <c r="E388" s="642" t="str">
        <f>'KL VCKD chung'!F389</f>
        <v>KONG KUN</v>
      </c>
      <c r="F388" s="643">
        <v>31947</v>
      </c>
      <c r="G388" s="670"/>
      <c r="H388" s="663"/>
      <c r="I388" s="662"/>
      <c r="J388" s="663"/>
      <c r="K388" s="663"/>
      <c r="L388" s="663"/>
      <c r="M388" s="663"/>
      <c r="N388" s="668"/>
      <c r="O388" s="664"/>
      <c r="P388" s="665"/>
      <c r="Q388" s="651">
        <f>'KL VCKD chung'!Q389</f>
        <v>17.844999999999999</v>
      </c>
      <c r="R388" s="650">
        <f t="shared" si="48"/>
        <v>570094</v>
      </c>
      <c r="S388" s="665"/>
      <c r="T388" s="665"/>
      <c r="U388" s="665"/>
      <c r="V388" s="650">
        <f t="shared" si="49"/>
        <v>570094</v>
      </c>
      <c r="W388" s="665"/>
      <c r="X388" s="652">
        <f t="shared" si="50"/>
        <v>0</v>
      </c>
      <c r="Y388" s="653">
        <f t="shared" si="51"/>
        <v>0</v>
      </c>
      <c r="Z388" s="774">
        <f t="shared" si="52"/>
        <v>570094</v>
      </c>
      <c r="AA388" s="669"/>
      <c r="AB388" s="656">
        <v>31947</v>
      </c>
      <c r="AC388" s="657">
        <f t="shared" si="53"/>
        <v>17.844993270103608</v>
      </c>
      <c r="AD388" s="658">
        <f t="shared" si="54"/>
        <v>570094</v>
      </c>
    </row>
    <row r="389" spans="1:30" s="81" customFormat="1" ht="23.25" customHeight="1">
      <c r="A389" s="638">
        <v>376</v>
      </c>
      <c r="B389" s="639">
        <f>'KL VCKD chung'!B390</f>
        <v>376</v>
      </c>
      <c r="C389" s="672"/>
      <c r="D389" s="641" t="str">
        <f>'KL VCKD chung'!E390</f>
        <v>ស៊ី រ៉ាត់</v>
      </c>
      <c r="E389" s="642" t="str">
        <f>'KL VCKD chung'!F390</f>
        <v>SEU RATH</v>
      </c>
      <c r="F389" s="643">
        <v>31947</v>
      </c>
      <c r="G389" s="670"/>
      <c r="H389" s="663"/>
      <c r="I389" s="662"/>
      <c r="J389" s="663"/>
      <c r="K389" s="663"/>
      <c r="L389" s="663"/>
      <c r="M389" s="663"/>
      <c r="N389" s="668"/>
      <c r="O389" s="664"/>
      <c r="P389" s="665"/>
      <c r="Q389" s="651">
        <f>'KL VCKD chung'!Q390</f>
        <v>19.975999999999999</v>
      </c>
      <c r="R389" s="650">
        <f t="shared" si="48"/>
        <v>638173</v>
      </c>
      <c r="S389" s="665"/>
      <c r="T389" s="665"/>
      <c r="U389" s="665"/>
      <c r="V389" s="650">
        <f t="shared" si="49"/>
        <v>638173</v>
      </c>
      <c r="W389" s="665"/>
      <c r="X389" s="652">
        <f t="shared" si="50"/>
        <v>0</v>
      </c>
      <c r="Y389" s="653">
        <f t="shared" si="51"/>
        <v>0</v>
      </c>
      <c r="Z389" s="654">
        <f t="shared" si="52"/>
        <v>638173</v>
      </c>
      <c r="AA389" s="669"/>
      <c r="AB389" s="656">
        <v>31947</v>
      </c>
      <c r="AC389" s="657">
        <f t="shared" si="53"/>
        <v>19.975991485898518</v>
      </c>
      <c r="AD389" s="658">
        <f t="shared" si="54"/>
        <v>638173</v>
      </c>
    </row>
    <row r="390" spans="1:30" s="81" customFormat="1" ht="23.25" customHeight="1">
      <c r="A390" s="638">
        <v>377</v>
      </c>
      <c r="B390" s="639">
        <f>'KL VCKD chung'!B391</f>
        <v>377</v>
      </c>
      <c r="C390" s="672"/>
      <c r="D390" s="641" t="str">
        <f>'KL VCKD chung'!E391</f>
        <v>សឿន គីង</v>
      </c>
      <c r="E390" s="642" t="str">
        <f>'KL VCKD chung'!F391</f>
        <v>SOEUN KOENG</v>
      </c>
      <c r="F390" s="643">
        <v>31947</v>
      </c>
      <c r="G390" s="670"/>
      <c r="H390" s="663"/>
      <c r="I390" s="662"/>
      <c r="J390" s="663"/>
      <c r="K390" s="663"/>
      <c r="L390" s="663"/>
      <c r="M390" s="663"/>
      <c r="N390" s="668"/>
      <c r="O390" s="664"/>
      <c r="P390" s="665"/>
      <c r="Q390" s="651">
        <f>'KL VCKD chung'!Q391</f>
        <v>19.123999999999999</v>
      </c>
      <c r="R390" s="650">
        <f t="shared" si="48"/>
        <v>610954</v>
      </c>
      <c r="S390" s="665"/>
      <c r="T390" s="665"/>
      <c r="U390" s="665"/>
      <c r="V390" s="650">
        <f t="shared" si="49"/>
        <v>610954</v>
      </c>
      <c r="W390" s="665"/>
      <c r="X390" s="652">
        <f t="shared" si="50"/>
        <v>0</v>
      </c>
      <c r="Y390" s="653">
        <f t="shared" si="51"/>
        <v>0</v>
      </c>
      <c r="Z390" s="654">
        <f t="shared" si="52"/>
        <v>610954</v>
      </c>
      <c r="AA390" s="669"/>
      <c r="AB390" s="656">
        <v>31947</v>
      </c>
      <c r="AC390" s="657">
        <f t="shared" si="53"/>
        <v>19.123986602810906</v>
      </c>
      <c r="AD390" s="658">
        <f t="shared" si="54"/>
        <v>610954</v>
      </c>
    </row>
    <row r="391" spans="1:30" s="81" customFormat="1" ht="23.25" customHeight="1">
      <c r="A391" s="638">
        <v>378</v>
      </c>
      <c r="B391" s="639">
        <f>'KL VCKD chung'!B392</f>
        <v>378</v>
      </c>
      <c r="C391" s="672"/>
      <c r="D391" s="641" t="str">
        <f>'KL VCKD chung'!E392</f>
        <v>ណម ណាំ</v>
      </c>
      <c r="E391" s="642" t="str">
        <f>'KL VCKD chung'!F392</f>
        <v>NORM NAM</v>
      </c>
      <c r="F391" s="643">
        <v>31947</v>
      </c>
      <c r="G391" s="670"/>
      <c r="H391" s="663"/>
      <c r="I391" s="662"/>
      <c r="J391" s="663"/>
      <c r="K391" s="663"/>
      <c r="L391" s="663"/>
      <c r="M391" s="663"/>
      <c r="N391" s="668"/>
      <c r="O391" s="664"/>
      <c r="P391" s="665"/>
      <c r="Q391" s="651">
        <f>'KL VCKD chung'!Q392</f>
        <v>20.107999999999997</v>
      </c>
      <c r="R391" s="650">
        <f t="shared" si="48"/>
        <v>642390</v>
      </c>
      <c r="S391" s="665"/>
      <c r="T391" s="665"/>
      <c r="U391" s="665"/>
      <c r="V391" s="650">
        <f t="shared" si="49"/>
        <v>642390</v>
      </c>
      <c r="W391" s="665"/>
      <c r="X391" s="652">
        <f t="shared" si="50"/>
        <v>0</v>
      </c>
      <c r="Y391" s="653">
        <f t="shared" si="51"/>
        <v>0</v>
      </c>
      <c r="Z391" s="654">
        <f t="shared" si="52"/>
        <v>642390</v>
      </c>
      <c r="AA391" s="669"/>
      <c r="AB391" s="656">
        <v>31947</v>
      </c>
      <c r="AC391" s="657">
        <f t="shared" si="53"/>
        <v>20.107991360691145</v>
      </c>
      <c r="AD391" s="658">
        <f t="shared" si="54"/>
        <v>642390</v>
      </c>
    </row>
    <row r="392" spans="1:30" s="81" customFormat="1" ht="23.25" customHeight="1">
      <c r="A392" s="638">
        <v>379</v>
      </c>
      <c r="B392" s="639">
        <f>'KL VCKD chung'!B393</f>
        <v>379</v>
      </c>
      <c r="C392" s="672"/>
      <c r="D392" s="641" t="str">
        <f>'KL VCKD chung'!E393</f>
        <v>ឡុយ លាំ</v>
      </c>
      <c r="E392" s="642" t="str">
        <f>'KL VCKD chung'!F393</f>
        <v>LOY LOM</v>
      </c>
      <c r="F392" s="643">
        <v>31947</v>
      </c>
      <c r="G392" s="670"/>
      <c r="H392" s="663"/>
      <c r="I392" s="662"/>
      <c r="J392" s="663"/>
      <c r="K392" s="663"/>
      <c r="L392" s="663"/>
      <c r="M392" s="663"/>
      <c r="N392" s="668"/>
      <c r="O392" s="664"/>
      <c r="P392" s="665"/>
      <c r="Q392" s="651">
        <f>'KL VCKD chung'!Q393</f>
        <v>20.076999999999998</v>
      </c>
      <c r="R392" s="650">
        <f t="shared" si="48"/>
        <v>641400</v>
      </c>
      <c r="S392" s="665"/>
      <c r="T392" s="665"/>
      <c r="U392" s="665"/>
      <c r="V392" s="650">
        <f t="shared" si="49"/>
        <v>641400</v>
      </c>
      <c r="W392" s="665"/>
      <c r="X392" s="652">
        <f t="shared" si="50"/>
        <v>0</v>
      </c>
      <c r="Y392" s="653">
        <f t="shared" si="51"/>
        <v>0</v>
      </c>
      <c r="Z392" s="654">
        <f t="shared" si="52"/>
        <v>641400</v>
      </c>
      <c r="AA392" s="669"/>
      <c r="AB392" s="656">
        <v>31947</v>
      </c>
      <c r="AC392" s="657">
        <f t="shared" si="53"/>
        <v>20.077002535449338</v>
      </c>
      <c r="AD392" s="658">
        <f t="shared" si="54"/>
        <v>641400</v>
      </c>
    </row>
    <row r="393" spans="1:30" s="81" customFormat="1" ht="23.25" customHeight="1">
      <c r="A393" s="638">
        <v>380</v>
      </c>
      <c r="B393" s="639">
        <f>'KL VCKD chung'!B394</f>
        <v>380</v>
      </c>
      <c r="C393" s="672"/>
      <c r="D393" s="641" t="str">
        <f>'KL VCKD chung'!E394</f>
        <v>ហ៊ា​ សុមុល</v>
      </c>
      <c r="E393" s="642" t="str">
        <f>'KL VCKD chung'!F394</f>
        <v>HEA SOMUL</v>
      </c>
      <c r="F393" s="643">
        <v>31947</v>
      </c>
      <c r="G393" s="670"/>
      <c r="H393" s="663"/>
      <c r="I393" s="662"/>
      <c r="J393" s="663"/>
      <c r="K393" s="663"/>
      <c r="L393" s="663"/>
      <c r="M393" s="663"/>
      <c r="N393" s="668"/>
      <c r="O393" s="664"/>
      <c r="P393" s="665"/>
      <c r="Q393" s="651">
        <f>'KL VCKD chung'!Q394</f>
        <v>20.02</v>
      </c>
      <c r="R393" s="650">
        <f t="shared" si="48"/>
        <v>639579</v>
      </c>
      <c r="S393" s="665"/>
      <c r="T393" s="665"/>
      <c r="U393" s="665"/>
      <c r="V393" s="650">
        <f t="shared" si="49"/>
        <v>639579</v>
      </c>
      <c r="W393" s="665"/>
      <c r="X393" s="652">
        <f t="shared" si="50"/>
        <v>0</v>
      </c>
      <c r="Y393" s="653">
        <f t="shared" si="51"/>
        <v>0</v>
      </c>
      <c r="Z393" s="654">
        <f t="shared" si="52"/>
        <v>639579</v>
      </c>
      <c r="AA393" s="669"/>
      <c r="AB393" s="656">
        <v>31947</v>
      </c>
      <c r="AC393" s="657">
        <f t="shared" si="53"/>
        <v>20.020001878110619</v>
      </c>
      <c r="AD393" s="658">
        <f t="shared" si="54"/>
        <v>639579</v>
      </c>
    </row>
    <row r="394" spans="1:30" s="81" customFormat="1" ht="23.25" customHeight="1">
      <c r="A394" s="638">
        <v>381</v>
      </c>
      <c r="B394" s="639">
        <f>'KL VCKD chung'!B395</f>
        <v>381</v>
      </c>
      <c r="C394" s="672"/>
      <c r="D394" s="641" t="str">
        <f>'KL VCKD chung'!E395</f>
        <v>ស៊ី ស៊ន</v>
      </c>
      <c r="E394" s="642" t="str">
        <f>'KL VCKD chung'!F395</f>
        <v>SEU SON</v>
      </c>
      <c r="F394" s="643">
        <v>31947</v>
      </c>
      <c r="G394" s="670"/>
      <c r="H394" s="663"/>
      <c r="I394" s="662"/>
      <c r="J394" s="663"/>
      <c r="K394" s="663"/>
      <c r="L394" s="663"/>
      <c r="M394" s="663"/>
      <c r="N394" s="668"/>
      <c r="O394" s="664"/>
      <c r="P394" s="665"/>
      <c r="Q394" s="651">
        <f>'KL VCKD chung'!Q395</f>
        <v>20.195999999999998</v>
      </c>
      <c r="R394" s="650">
        <f t="shared" si="48"/>
        <v>645202</v>
      </c>
      <c r="S394" s="665"/>
      <c r="T394" s="665"/>
      <c r="U394" s="665"/>
      <c r="V394" s="650">
        <f t="shared" si="49"/>
        <v>645202</v>
      </c>
      <c r="W394" s="665"/>
      <c r="X394" s="652">
        <f t="shared" si="50"/>
        <v>0</v>
      </c>
      <c r="Y394" s="653">
        <f t="shared" si="51"/>
        <v>0</v>
      </c>
      <c r="Z394" s="654">
        <f t="shared" si="52"/>
        <v>645202</v>
      </c>
      <c r="AA394" s="669"/>
      <c r="AB394" s="656">
        <v>31947</v>
      </c>
      <c r="AC394" s="657">
        <f t="shared" si="53"/>
        <v>20.196012145115347</v>
      </c>
      <c r="AD394" s="658">
        <f t="shared" si="54"/>
        <v>645202</v>
      </c>
    </row>
    <row r="395" spans="1:30" s="81" customFormat="1" ht="23.25" customHeight="1">
      <c r="A395" s="638">
        <v>382</v>
      </c>
      <c r="B395" s="639">
        <f>'KL VCKD chung'!B396</f>
        <v>382</v>
      </c>
      <c r="C395" s="672"/>
      <c r="D395" s="641" t="str">
        <f>'KL VCKD chung'!E396</f>
        <v>ហុក ហ៊ាង</v>
      </c>
      <c r="E395" s="642" t="str">
        <f>'KL VCKD chung'!F396</f>
        <v>HOK HEANG</v>
      </c>
      <c r="F395" s="643">
        <v>31947</v>
      </c>
      <c r="G395" s="670"/>
      <c r="H395" s="663"/>
      <c r="I395" s="662"/>
      <c r="J395" s="663"/>
      <c r="K395" s="663"/>
      <c r="L395" s="663"/>
      <c r="M395" s="663"/>
      <c r="N395" s="668"/>
      <c r="O395" s="664"/>
      <c r="P395" s="665"/>
      <c r="Q395" s="651">
        <f>'KL VCKD chung'!Q396</f>
        <v>19.117999999999999</v>
      </c>
      <c r="R395" s="650">
        <f t="shared" si="48"/>
        <v>610763</v>
      </c>
      <c r="S395" s="665"/>
      <c r="T395" s="665"/>
      <c r="U395" s="665"/>
      <c r="V395" s="650">
        <f t="shared" si="49"/>
        <v>610763</v>
      </c>
      <c r="W395" s="665"/>
      <c r="X395" s="652">
        <f t="shared" si="50"/>
        <v>0</v>
      </c>
      <c r="Y395" s="653">
        <f t="shared" si="51"/>
        <v>0</v>
      </c>
      <c r="Z395" s="654">
        <f t="shared" si="52"/>
        <v>610763</v>
      </c>
      <c r="AA395" s="669"/>
      <c r="AB395" s="656">
        <v>31947</v>
      </c>
      <c r="AC395" s="657">
        <f t="shared" si="53"/>
        <v>19.118007950668293</v>
      </c>
      <c r="AD395" s="658">
        <f t="shared" si="54"/>
        <v>610763</v>
      </c>
    </row>
    <row r="396" spans="1:30" s="81" customFormat="1" ht="23.25" customHeight="1">
      <c r="A396" s="638">
        <v>383</v>
      </c>
      <c r="B396" s="639">
        <f>'KL VCKD chung'!B397</f>
        <v>383</v>
      </c>
      <c r="C396" s="672"/>
      <c r="D396" s="641" t="str">
        <f>'KL VCKD chung'!E397</f>
        <v>នួត ឡាន់</v>
      </c>
      <c r="E396" s="642" t="str">
        <f>'KL VCKD chung'!F397</f>
        <v>NOUT LANN</v>
      </c>
      <c r="F396" s="643">
        <v>31947</v>
      </c>
      <c r="G396" s="670"/>
      <c r="H396" s="663"/>
      <c r="I396" s="662"/>
      <c r="J396" s="663"/>
      <c r="K396" s="663"/>
      <c r="L396" s="663"/>
      <c r="M396" s="663"/>
      <c r="N396" s="668"/>
      <c r="O396" s="664"/>
      <c r="P396" s="665"/>
      <c r="Q396" s="651">
        <f>'KL VCKD chung'!Q397</f>
        <v>18.916999999999998</v>
      </c>
      <c r="R396" s="650">
        <f t="shared" si="48"/>
        <v>604341</v>
      </c>
      <c r="S396" s="665"/>
      <c r="T396" s="665"/>
      <c r="U396" s="665"/>
      <c r="V396" s="650">
        <f t="shared" si="49"/>
        <v>604341</v>
      </c>
      <c r="W396" s="665"/>
      <c r="X396" s="652">
        <f t="shared" si="50"/>
        <v>0</v>
      </c>
      <c r="Y396" s="653">
        <f t="shared" si="51"/>
        <v>0</v>
      </c>
      <c r="Z396" s="654">
        <f t="shared" si="52"/>
        <v>604341</v>
      </c>
      <c r="AA396" s="669"/>
      <c r="AB396" s="656">
        <v>31947</v>
      </c>
      <c r="AC396" s="657">
        <f t="shared" si="53"/>
        <v>18.916987510564372</v>
      </c>
      <c r="AD396" s="658">
        <f t="shared" si="54"/>
        <v>604341</v>
      </c>
    </row>
    <row r="397" spans="1:30" s="81" customFormat="1" ht="23.25" customHeight="1">
      <c r="A397" s="638">
        <v>384</v>
      </c>
      <c r="B397" s="639">
        <f>'KL VCKD chung'!B398</f>
        <v>384</v>
      </c>
      <c r="C397" s="640"/>
      <c r="D397" s="641" t="str">
        <f>'KL VCKD chung'!E398</f>
        <v>ធ្លូក សុឃីន</v>
      </c>
      <c r="E397" s="642" t="str">
        <f>'KL VCKD chung'!F398</f>
        <v>THLOK SOKHIN</v>
      </c>
      <c r="F397" s="643">
        <v>31947</v>
      </c>
      <c r="G397" s="670"/>
      <c r="H397" s="663"/>
      <c r="I397" s="662"/>
      <c r="J397" s="663"/>
      <c r="K397" s="663"/>
      <c r="L397" s="663"/>
      <c r="M397" s="663"/>
      <c r="N397" s="668"/>
      <c r="O397" s="664"/>
      <c r="P397" s="665"/>
      <c r="Q397" s="651">
        <f>'KL VCKD chung'!Q398</f>
        <v>20.101999999999997</v>
      </c>
      <c r="R397" s="650">
        <f t="shared" si="48"/>
        <v>642199</v>
      </c>
      <c r="S397" s="665"/>
      <c r="T397" s="665"/>
      <c r="U397" s="665"/>
      <c r="V397" s="650">
        <f t="shared" si="49"/>
        <v>642199</v>
      </c>
      <c r="W397" s="665"/>
      <c r="X397" s="652">
        <f t="shared" si="50"/>
        <v>0</v>
      </c>
      <c r="Y397" s="653">
        <f t="shared" si="51"/>
        <v>0</v>
      </c>
      <c r="Z397" s="654">
        <f t="shared" si="52"/>
        <v>642199</v>
      </c>
      <c r="AA397" s="669"/>
      <c r="AB397" s="656">
        <v>31947</v>
      </c>
      <c r="AC397" s="657">
        <f t="shared" si="53"/>
        <v>20.102012708548532</v>
      </c>
      <c r="AD397" s="658">
        <f t="shared" si="54"/>
        <v>642199</v>
      </c>
    </row>
    <row r="398" spans="1:30" s="81" customFormat="1" ht="23.25" customHeight="1">
      <c r="A398" s="638">
        <v>385</v>
      </c>
      <c r="B398" s="639">
        <f>'KL VCKD chung'!B399</f>
        <v>385</v>
      </c>
      <c r="C398" s="640"/>
      <c r="D398" s="641" t="str">
        <f>'KL VCKD chung'!E399</f>
        <v>ខេន ឧត្តម</v>
      </c>
      <c r="E398" s="642" t="str">
        <f>'KL VCKD chung'!F399</f>
        <v>KHENG UDOM</v>
      </c>
      <c r="F398" s="643">
        <v>31947</v>
      </c>
      <c r="G398" s="670"/>
      <c r="H398" s="663"/>
      <c r="I398" s="662"/>
      <c r="J398" s="663"/>
      <c r="K398" s="663"/>
      <c r="L398" s="663"/>
      <c r="M398" s="663"/>
      <c r="N398" s="668"/>
      <c r="O398" s="664"/>
      <c r="P398" s="665"/>
      <c r="Q398" s="651">
        <f>'KL VCKD chung'!Q399</f>
        <v>19.337</v>
      </c>
      <c r="R398" s="650">
        <f t="shared" si="48"/>
        <v>617759</v>
      </c>
      <c r="S398" s="665"/>
      <c r="T398" s="665"/>
      <c r="U398" s="665"/>
      <c r="V398" s="650">
        <f t="shared" si="49"/>
        <v>617759</v>
      </c>
      <c r="W398" s="665"/>
      <c r="X398" s="652">
        <f t="shared" si="50"/>
        <v>0</v>
      </c>
      <c r="Y398" s="653">
        <f t="shared" si="51"/>
        <v>0</v>
      </c>
      <c r="Z398" s="654">
        <f t="shared" si="52"/>
        <v>617759</v>
      </c>
      <c r="AA398" s="669"/>
      <c r="AB398" s="656">
        <v>31947</v>
      </c>
      <c r="AC398" s="657">
        <f t="shared" si="53"/>
        <v>19.336995649043729</v>
      </c>
      <c r="AD398" s="658">
        <f t="shared" si="54"/>
        <v>617759</v>
      </c>
    </row>
    <row r="399" spans="1:30" s="81" customFormat="1" ht="23.25" customHeight="1">
      <c r="A399" s="638">
        <v>386</v>
      </c>
      <c r="B399" s="639">
        <f>'KL VCKD chung'!B400</f>
        <v>386</v>
      </c>
      <c r="C399" s="640"/>
      <c r="D399" s="641" t="str">
        <f>'KL VCKD chung'!E400</f>
        <v>ព្រីក ព្រាង</v>
      </c>
      <c r="E399" s="642" t="str">
        <f>'KL VCKD chung'!F400</f>
        <v>PROEK PREANG</v>
      </c>
      <c r="F399" s="643">
        <v>31947</v>
      </c>
      <c r="G399" s="670"/>
      <c r="H399" s="663"/>
      <c r="I399" s="662"/>
      <c r="J399" s="663"/>
      <c r="K399" s="663"/>
      <c r="L399" s="663"/>
      <c r="M399" s="663"/>
      <c r="N399" s="668"/>
      <c r="O399" s="664"/>
      <c r="P399" s="665"/>
      <c r="Q399" s="651">
        <f>'KL VCKD chung'!Q400</f>
        <v>16.635999999999999</v>
      </c>
      <c r="R399" s="650">
        <f t="shared" ref="R399:R462" si="55">ROUND(F399*Q399,0)</f>
        <v>531470</v>
      </c>
      <c r="S399" s="665"/>
      <c r="T399" s="665"/>
      <c r="U399" s="665"/>
      <c r="V399" s="650">
        <f t="shared" ref="V399:V462" si="56">R399</f>
        <v>531470</v>
      </c>
      <c r="W399" s="665"/>
      <c r="X399" s="652">
        <f t="shared" ref="X399:X462" si="57">ROUND(IF(V399&lt;=1500000,0,IF(AND((V399)&gt;1500000,(V399)&lt;=2000000),(V399)*5%-75000,IF(AND((V399)&gt;2000000,(V399)&lt;=8500000),(V399)*10%-175000))),0)</f>
        <v>0</v>
      </c>
      <c r="Y399" s="653">
        <f t="shared" ref="Y399:Y462" si="58">X399</f>
        <v>0</v>
      </c>
      <c r="Z399" s="654">
        <f t="shared" ref="Z399:Z462" si="59">V399-X399</f>
        <v>531470</v>
      </c>
      <c r="AA399" s="669"/>
      <c r="AB399" s="656">
        <v>31947</v>
      </c>
      <c r="AC399" s="657">
        <f t="shared" si="53"/>
        <v>16.635990859861646</v>
      </c>
      <c r="AD399" s="658">
        <f t="shared" si="54"/>
        <v>531470</v>
      </c>
    </row>
    <row r="400" spans="1:30" s="81" customFormat="1" ht="23.25" customHeight="1">
      <c r="A400" s="638">
        <v>387</v>
      </c>
      <c r="B400" s="639">
        <f>'KL VCKD chung'!B401</f>
        <v>387</v>
      </c>
      <c r="C400" s="640"/>
      <c r="D400" s="641" t="str">
        <f>'KL VCKD chung'!E401</f>
        <v>ពឿន ពៅ</v>
      </c>
      <c r="E400" s="642" t="str">
        <f>'KL VCKD chung'!F401</f>
        <v>POEUN POV</v>
      </c>
      <c r="F400" s="643">
        <v>31947</v>
      </c>
      <c r="G400" s="670"/>
      <c r="H400" s="663"/>
      <c r="I400" s="662"/>
      <c r="J400" s="663"/>
      <c r="K400" s="663"/>
      <c r="L400" s="663"/>
      <c r="M400" s="663"/>
      <c r="N400" s="668"/>
      <c r="O400" s="664"/>
      <c r="P400" s="665"/>
      <c r="Q400" s="651">
        <f>'KL VCKD chung'!Q401</f>
        <v>17.77</v>
      </c>
      <c r="R400" s="650">
        <f t="shared" si="55"/>
        <v>567698</v>
      </c>
      <c r="S400" s="665"/>
      <c r="T400" s="665"/>
      <c r="U400" s="665"/>
      <c r="V400" s="650">
        <f t="shared" si="56"/>
        <v>567698</v>
      </c>
      <c r="W400" s="665"/>
      <c r="X400" s="652">
        <f t="shared" si="57"/>
        <v>0</v>
      </c>
      <c r="Y400" s="653">
        <f t="shared" si="58"/>
        <v>0</v>
      </c>
      <c r="Z400" s="654">
        <f t="shared" si="59"/>
        <v>567698</v>
      </c>
      <c r="AA400" s="669"/>
      <c r="AB400" s="656">
        <v>31947</v>
      </c>
      <c r="AC400" s="657">
        <f t="shared" si="53"/>
        <v>17.7699940526497</v>
      </c>
      <c r="AD400" s="658">
        <f t="shared" si="54"/>
        <v>567698</v>
      </c>
    </row>
    <row r="401" spans="1:30" s="81" customFormat="1" ht="23.25" customHeight="1">
      <c r="A401" s="638">
        <v>388</v>
      </c>
      <c r="B401" s="639">
        <f>'KL VCKD chung'!B402</f>
        <v>388</v>
      </c>
      <c r="C401" s="640"/>
      <c r="D401" s="641" t="str">
        <f>'KL VCKD chung'!E402</f>
        <v>គុណ ឡូត</v>
      </c>
      <c r="E401" s="642" t="str">
        <f>'KL VCKD chung'!F402</f>
        <v>KUN LOT</v>
      </c>
      <c r="F401" s="643">
        <v>31947</v>
      </c>
      <c r="G401" s="670"/>
      <c r="H401" s="663"/>
      <c r="I401" s="662"/>
      <c r="J401" s="663"/>
      <c r="K401" s="663"/>
      <c r="L401" s="663"/>
      <c r="M401" s="663"/>
      <c r="N401" s="668"/>
      <c r="O401" s="664"/>
      <c r="P401" s="665"/>
      <c r="Q401" s="651">
        <f>'KL VCKD chung'!Q402</f>
        <v>19.725999999999999</v>
      </c>
      <c r="R401" s="650">
        <f t="shared" si="55"/>
        <v>630187</v>
      </c>
      <c r="S401" s="665"/>
      <c r="T401" s="665"/>
      <c r="U401" s="665"/>
      <c r="V401" s="650">
        <f t="shared" si="56"/>
        <v>630187</v>
      </c>
      <c r="W401" s="665"/>
      <c r="X401" s="652">
        <f t="shared" si="57"/>
        <v>0</v>
      </c>
      <c r="Y401" s="653">
        <f t="shared" si="58"/>
        <v>0</v>
      </c>
      <c r="Z401" s="654">
        <f t="shared" si="59"/>
        <v>630187</v>
      </c>
      <c r="AA401" s="669"/>
      <c r="AB401" s="656">
        <v>31947</v>
      </c>
      <c r="AC401" s="657">
        <f t="shared" si="53"/>
        <v>19.72601496228128</v>
      </c>
      <c r="AD401" s="658">
        <f t="shared" si="54"/>
        <v>630187</v>
      </c>
    </row>
    <row r="402" spans="1:30" s="81" customFormat="1" ht="23.25" customHeight="1">
      <c r="A402" s="638">
        <v>389</v>
      </c>
      <c r="B402" s="639">
        <f>'KL VCKD chung'!B403</f>
        <v>389</v>
      </c>
      <c r="C402" s="640"/>
      <c r="D402" s="641" t="str">
        <f>'KL VCKD chung'!E403</f>
        <v>យុន យីម</v>
      </c>
      <c r="E402" s="642" t="str">
        <f>'KL VCKD chung'!F403</f>
        <v>YUN YIM</v>
      </c>
      <c r="F402" s="643">
        <v>31947</v>
      </c>
      <c r="G402" s="670"/>
      <c r="H402" s="663"/>
      <c r="I402" s="662"/>
      <c r="J402" s="663"/>
      <c r="K402" s="663"/>
      <c r="L402" s="663"/>
      <c r="M402" s="663"/>
      <c r="N402" s="668"/>
      <c r="O402" s="664"/>
      <c r="P402" s="665"/>
      <c r="Q402" s="651">
        <f>'KL VCKD chung'!Q403</f>
        <v>19.154999999999998</v>
      </c>
      <c r="R402" s="650">
        <f t="shared" si="55"/>
        <v>611945</v>
      </c>
      <c r="S402" s="665"/>
      <c r="T402" s="665"/>
      <c r="U402" s="665"/>
      <c r="V402" s="650">
        <f t="shared" si="56"/>
        <v>611945</v>
      </c>
      <c r="W402" s="665"/>
      <c r="X402" s="652">
        <f t="shared" si="57"/>
        <v>0</v>
      </c>
      <c r="Y402" s="653">
        <f t="shared" si="58"/>
        <v>0</v>
      </c>
      <c r="Z402" s="654">
        <f t="shared" si="59"/>
        <v>611945</v>
      </c>
      <c r="AA402" s="669"/>
      <c r="AB402" s="656">
        <v>31947</v>
      </c>
      <c r="AC402" s="657">
        <f t="shared" si="53"/>
        <v>19.155006729896392</v>
      </c>
      <c r="AD402" s="658">
        <f t="shared" si="54"/>
        <v>611945</v>
      </c>
    </row>
    <row r="403" spans="1:30" s="81" customFormat="1" ht="23.25" customHeight="1">
      <c r="A403" s="638">
        <v>390</v>
      </c>
      <c r="B403" s="639">
        <f>'KL VCKD chung'!B404</f>
        <v>390</v>
      </c>
      <c r="C403" s="640"/>
      <c r="D403" s="641" t="str">
        <f>'KL VCKD chung'!E404</f>
        <v>ពឿន ណែត</v>
      </c>
      <c r="E403" s="642" t="str">
        <f>'KL VCKD chung'!F404</f>
        <v>POEUN NET</v>
      </c>
      <c r="F403" s="643">
        <v>31947</v>
      </c>
      <c r="G403" s="670"/>
      <c r="H403" s="663"/>
      <c r="I403" s="662"/>
      <c r="J403" s="663"/>
      <c r="K403" s="663"/>
      <c r="L403" s="663"/>
      <c r="M403" s="663"/>
      <c r="N403" s="668"/>
      <c r="O403" s="664"/>
      <c r="P403" s="665"/>
      <c r="Q403" s="651">
        <f>'KL VCKD chung'!Q404</f>
        <v>18.622</v>
      </c>
      <c r="R403" s="650">
        <f t="shared" si="55"/>
        <v>594917</v>
      </c>
      <c r="S403" s="665"/>
      <c r="T403" s="665"/>
      <c r="U403" s="665"/>
      <c r="V403" s="650">
        <f t="shared" si="56"/>
        <v>594917</v>
      </c>
      <c r="W403" s="665"/>
      <c r="X403" s="652">
        <f t="shared" si="57"/>
        <v>0</v>
      </c>
      <c r="Y403" s="653">
        <f t="shared" si="58"/>
        <v>0</v>
      </c>
      <c r="Z403" s="654">
        <f t="shared" si="59"/>
        <v>594917</v>
      </c>
      <c r="AA403" s="669"/>
      <c r="AB403" s="656">
        <v>31947</v>
      </c>
      <c r="AC403" s="657">
        <f t="shared" si="53"/>
        <v>18.621998935737317</v>
      </c>
      <c r="AD403" s="658">
        <f t="shared" si="54"/>
        <v>594917</v>
      </c>
    </row>
    <row r="404" spans="1:30" s="81" customFormat="1" ht="23.25" customHeight="1">
      <c r="A404" s="638">
        <v>391</v>
      </c>
      <c r="B404" s="639">
        <f>'KL VCKD chung'!B405</f>
        <v>391</v>
      </c>
      <c r="C404" s="640"/>
      <c r="D404" s="641" t="str">
        <f>'KL VCKD chung'!E405</f>
        <v>មឿន​​​​ ជិ</v>
      </c>
      <c r="E404" s="642" t="str">
        <f>'KL VCKD chung'!F405</f>
        <v>MOEUN CHIK</v>
      </c>
      <c r="F404" s="643">
        <v>31947</v>
      </c>
      <c r="G404" s="670"/>
      <c r="H404" s="663"/>
      <c r="I404" s="662"/>
      <c r="J404" s="663"/>
      <c r="K404" s="663"/>
      <c r="L404" s="663"/>
      <c r="M404" s="663"/>
      <c r="N404" s="668"/>
      <c r="O404" s="664"/>
      <c r="P404" s="665"/>
      <c r="Q404" s="651">
        <f>'KL VCKD chung'!Q405</f>
        <v>19.292999999999999</v>
      </c>
      <c r="R404" s="650">
        <f t="shared" si="55"/>
        <v>616353</v>
      </c>
      <c r="S404" s="665"/>
      <c r="T404" s="665"/>
      <c r="U404" s="665"/>
      <c r="V404" s="650">
        <f t="shared" si="56"/>
        <v>616353</v>
      </c>
      <c r="W404" s="665"/>
      <c r="X404" s="652">
        <f t="shared" si="57"/>
        <v>0</v>
      </c>
      <c r="Y404" s="653">
        <f t="shared" si="58"/>
        <v>0</v>
      </c>
      <c r="Z404" s="654">
        <f t="shared" si="59"/>
        <v>616353</v>
      </c>
      <c r="AA404" s="669"/>
      <c r="AB404" s="656">
        <v>31947</v>
      </c>
      <c r="AC404" s="657">
        <f t="shared" si="53"/>
        <v>19.292985256831628</v>
      </c>
      <c r="AD404" s="658">
        <f t="shared" si="54"/>
        <v>616353</v>
      </c>
    </row>
    <row r="405" spans="1:30" s="81" customFormat="1" ht="23.25" customHeight="1">
      <c r="A405" s="638">
        <v>392</v>
      </c>
      <c r="B405" s="639">
        <f>'KL VCKD chung'!B406</f>
        <v>392</v>
      </c>
      <c r="C405" s="640"/>
      <c r="D405" s="641" t="str">
        <f>'KL VCKD chung'!E406</f>
        <v>ធ្លុក ប៊ីន</v>
      </c>
      <c r="E405" s="642" t="str">
        <f>'KL VCKD chung'!F406</f>
        <v>THLOUK BIN</v>
      </c>
      <c r="F405" s="643">
        <v>31947</v>
      </c>
      <c r="G405" s="670"/>
      <c r="H405" s="663"/>
      <c r="I405" s="662"/>
      <c r="J405" s="663"/>
      <c r="K405" s="663"/>
      <c r="L405" s="663"/>
      <c r="M405" s="663"/>
      <c r="N405" s="668"/>
      <c r="O405" s="664"/>
      <c r="P405" s="665"/>
      <c r="Q405" s="651">
        <f>'KL VCKD chung'!Q406</f>
        <v>17.526</v>
      </c>
      <c r="R405" s="650">
        <f t="shared" si="55"/>
        <v>559903</v>
      </c>
      <c r="S405" s="665"/>
      <c r="T405" s="665"/>
      <c r="U405" s="665"/>
      <c r="V405" s="650">
        <f t="shared" si="56"/>
        <v>559903</v>
      </c>
      <c r="W405" s="665"/>
      <c r="X405" s="652">
        <f t="shared" si="57"/>
        <v>0</v>
      </c>
      <c r="Y405" s="653">
        <f t="shared" si="58"/>
        <v>0</v>
      </c>
      <c r="Z405" s="654">
        <f t="shared" si="59"/>
        <v>559903</v>
      </c>
      <c r="AA405" s="669"/>
      <c r="AB405" s="656">
        <v>31947</v>
      </c>
      <c r="AC405" s="657">
        <f t="shared" si="53"/>
        <v>17.525996181175071</v>
      </c>
      <c r="AD405" s="658">
        <f t="shared" si="54"/>
        <v>559903</v>
      </c>
    </row>
    <row r="406" spans="1:30" s="81" customFormat="1" ht="23.25" customHeight="1">
      <c r="A406" s="638">
        <v>393</v>
      </c>
      <c r="B406" s="639">
        <f>'KL VCKD chung'!B407</f>
        <v>393</v>
      </c>
      <c r="C406" s="640"/>
      <c r="D406" s="641" t="str">
        <f>'KL VCKD chung'!E407</f>
        <v>គីម ណាត់</v>
      </c>
      <c r="E406" s="642" t="str">
        <f>'KL VCKD chung'!F407</f>
        <v>KIM NATH</v>
      </c>
      <c r="F406" s="643">
        <v>31947</v>
      </c>
      <c r="G406" s="670"/>
      <c r="H406" s="663"/>
      <c r="I406" s="662"/>
      <c r="J406" s="663"/>
      <c r="K406" s="663"/>
      <c r="L406" s="663"/>
      <c r="M406" s="663"/>
      <c r="N406" s="668"/>
      <c r="O406" s="664"/>
      <c r="P406" s="665"/>
      <c r="Q406" s="651">
        <f>'KL VCKD chung'!Q407</f>
        <v>18.705000000000002</v>
      </c>
      <c r="R406" s="650">
        <f t="shared" si="55"/>
        <v>597569</v>
      </c>
      <c r="S406" s="665"/>
      <c r="T406" s="665"/>
      <c r="U406" s="665"/>
      <c r="V406" s="650">
        <f t="shared" si="56"/>
        <v>597569</v>
      </c>
      <c r="W406" s="665"/>
      <c r="X406" s="652">
        <f t="shared" si="57"/>
        <v>0</v>
      </c>
      <c r="Y406" s="653">
        <f t="shared" si="58"/>
        <v>0</v>
      </c>
      <c r="Z406" s="654">
        <f t="shared" si="59"/>
        <v>597569</v>
      </c>
      <c r="AA406" s="669"/>
      <c r="AB406" s="656">
        <v>31947</v>
      </c>
      <c r="AC406" s="657">
        <f t="shared" si="53"/>
        <v>18.705011425172941</v>
      </c>
      <c r="AD406" s="658">
        <f t="shared" si="54"/>
        <v>597569</v>
      </c>
    </row>
    <row r="407" spans="1:30" s="81" customFormat="1" ht="23.25" customHeight="1">
      <c r="A407" s="638">
        <v>394</v>
      </c>
      <c r="B407" s="639">
        <f>'KL VCKD chung'!B408</f>
        <v>394</v>
      </c>
      <c r="C407" s="640"/>
      <c r="D407" s="641" t="str">
        <f>'KL VCKD chung'!E408</f>
        <v>ជឺន ចន្តា</v>
      </c>
      <c r="E407" s="642" t="str">
        <f>'KL VCKD chung'!F408</f>
        <v>CHOENG CHANDA</v>
      </c>
      <c r="F407" s="643">
        <v>31947</v>
      </c>
      <c r="G407" s="670"/>
      <c r="H407" s="663"/>
      <c r="I407" s="662"/>
      <c r="J407" s="663"/>
      <c r="K407" s="663"/>
      <c r="L407" s="663"/>
      <c r="M407" s="663"/>
      <c r="N407" s="668"/>
      <c r="O407" s="664"/>
      <c r="P407" s="665"/>
      <c r="Q407" s="651">
        <f>'KL VCKD chung'!Q408</f>
        <v>16.917999999999999</v>
      </c>
      <c r="R407" s="650">
        <f t="shared" si="55"/>
        <v>540479</v>
      </c>
      <c r="S407" s="665"/>
      <c r="T407" s="665"/>
      <c r="U407" s="665"/>
      <c r="V407" s="650">
        <f t="shared" si="56"/>
        <v>540479</v>
      </c>
      <c r="W407" s="665"/>
      <c r="X407" s="652">
        <f t="shared" si="57"/>
        <v>0</v>
      </c>
      <c r="Y407" s="653">
        <f t="shared" si="58"/>
        <v>0</v>
      </c>
      <c r="Z407" s="654">
        <f t="shared" si="59"/>
        <v>540479</v>
      </c>
      <c r="AA407" s="669"/>
      <c r="AB407" s="656">
        <v>31947</v>
      </c>
      <c r="AC407" s="657">
        <f t="shared" si="53"/>
        <v>16.917989169562087</v>
      </c>
      <c r="AD407" s="658">
        <f t="shared" si="54"/>
        <v>540479</v>
      </c>
    </row>
    <row r="408" spans="1:30" s="81" customFormat="1" ht="23.25" customHeight="1">
      <c r="A408" s="638">
        <v>395</v>
      </c>
      <c r="B408" s="639">
        <f>'KL VCKD chung'!B409</f>
        <v>395</v>
      </c>
      <c r="C408" s="640"/>
      <c r="D408" s="641" t="str">
        <f>'KL VCKD chung'!E409</f>
        <v>មឿន ជា</v>
      </c>
      <c r="E408" s="642" t="str">
        <f>'KL VCKD chung'!F409</f>
        <v>MOEUN CHEA</v>
      </c>
      <c r="F408" s="643">
        <v>31947</v>
      </c>
      <c r="G408" s="670"/>
      <c r="H408" s="663"/>
      <c r="I408" s="662"/>
      <c r="J408" s="663"/>
      <c r="K408" s="663"/>
      <c r="L408" s="663"/>
      <c r="M408" s="663"/>
      <c r="N408" s="668"/>
      <c r="O408" s="664"/>
      <c r="P408" s="665"/>
      <c r="Q408" s="651">
        <f>'KL VCKD chung'!Q409</f>
        <v>16.968</v>
      </c>
      <c r="R408" s="650">
        <f t="shared" si="55"/>
        <v>542077</v>
      </c>
      <c r="S408" s="665"/>
      <c r="T408" s="665"/>
      <c r="U408" s="665"/>
      <c r="V408" s="650">
        <f t="shared" si="56"/>
        <v>542077</v>
      </c>
      <c r="W408" s="665"/>
      <c r="X408" s="652">
        <f t="shared" si="57"/>
        <v>0</v>
      </c>
      <c r="Y408" s="653">
        <f t="shared" si="58"/>
        <v>0</v>
      </c>
      <c r="Z408" s="654">
        <f t="shared" si="59"/>
        <v>542077</v>
      </c>
      <c r="AA408" s="669"/>
      <c r="AB408" s="656">
        <v>31947</v>
      </c>
      <c r="AC408" s="657">
        <f t="shared" si="53"/>
        <v>16.968009515760478</v>
      </c>
      <c r="AD408" s="658">
        <f t="shared" si="54"/>
        <v>542077</v>
      </c>
    </row>
    <row r="409" spans="1:30" s="81" customFormat="1" ht="23.25" customHeight="1">
      <c r="A409" s="638">
        <v>396</v>
      </c>
      <c r="B409" s="639">
        <f>'KL VCKD chung'!B410</f>
        <v>396</v>
      </c>
      <c r="C409" s="640"/>
      <c r="D409" s="641" t="str">
        <f>'KL VCKD chung'!E410</f>
        <v>ស៊ន សំ</v>
      </c>
      <c r="E409" s="642" t="str">
        <f>'KL VCKD chung'!F410</f>
        <v>SORN SOM</v>
      </c>
      <c r="F409" s="643">
        <v>31947</v>
      </c>
      <c r="G409" s="670"/>
      <c r="H409" s="663"/>
      <c r="I409" s="662"/>
      <c r="J409" s="663"/>
      <c r="K409" s="663"/>
      <c r="L409" s="663"/>
      <c r="M409" s="663"/>
      <c r="N409" s="668"/>
      <c r="O409" s="664"/>
      <c r="P409" s="665"/>
      <c r="Q409" s="651">
        <f>'KL VCKD chung'!Q410</f>
        <v>19.135999999999999</v>
      </c>
      <c r="R409" s="650">
        <f t="shared" si="55"/>
        <v>611338</v>
      </c>
      <c r="S409" s="665"/>
      <c r="T409" s="665"/>
      <c r="U409" s="665"/>
      <c r="V409" s="650">
        <f t="shared" si="56"/>
        <v>611338</v>
      </c>
      <c r="W409" s="665"/>
      <c r="X409" s="652">
        <f t="shared" si="57"/>
        <v>0</v>
      </c>
      <c r="Y409" s="653">
        <f t="shared" si="58"/>
        <v>0</v>
      </c>
      <c r="Z409" s="654">
        <f t="shared" si="59"/>
        <v>611338</v>
      </c>
      <c r="AA409" s="669"/>
      <c r="AB409" s="656">
        <v>31947</v>
      </c>
      <c r="AC409" s="657">
        <f t="shared" si="53"/>
        <v>19.136006510783485</v>
      </c>
      <c r="AD409" s="658">
        <f t="shared" si="54"/>
        <v>611338</v>
      </c>
    </row>
    <row r="410" spans="1:30" s="81" customFormat="1" ht="23.25" customHeight="1">
      <c r="A410" s="638">
        <v>397</v>
      </c>
      <c r="B410" s="639">
        <f>'KL VCKD chung'!B411</f>
        <v>397</v>
      </c>
      <c r="C410" s="640"/>
      <c r="D410" s="641" t="str">
        <f>'KL VCKD chung'!E411</f>
        <v>ហុក សុខា</v>
      </c>
      <c r="E410" s="642" t="str">
        <f>'KL VCKD chung'!F411</f>
        <v>HOK SOKHA</v>
      </c>
      <c r="F410" s="643">
        <v>31947</v>
      </c>
      <c r="G410" s="670"/>
      <c r="H410" s="663"/>
      <c r="I410" s="662"/>
      <c r="J410" s="663"/>
      <c r="K410" s="663"/>
      <c r="L410" s="663"/>
      <c r="M410" s="663"/>
      <c r="N410" s="668"/>
      <c r="O410" s="664"/>
      <c r="P410" s="665"/>
      <c r="Q410" s="651">
        <f>'KL VCKD chung'!Q411</f>
        <v>17.776</v>
      </c>
      <c r="R410" s="650">
        <f t="shared" si="55"/>
        <v>567890</v>
      </c>
      <c r="S410" s="665"/>
      <c r="T410" s="665"/>
      <c r="U410" s="665"/>
      <c r="V410" s="650">
        <f t="shared" si="56"/>
        <v>567890</v>
      </c>
      <c r="W410" s="665"/>
      <c r="X410" s="652">
        <f t="shared" si="57"/>
        <v>0</v>
      </c>
      <c r="Y410" s="653">
        <f t="shared" si="58"/>
        <v>0</v>
      </c>
      <c r="Z410" s="654">
        <f t="shared" si="59"/>
        <v>567890</v>
      </c>
      <c r="AA410" s="669"/>
      <c r="AB410" s="656">
        <v>31947</v>
      </c>
      <c r="AC410" s="657">
        <f t="shared" si="53"/>
        <v>17.77600400663599</v>
      </c>
      <c r="AD410" s="658">
        <f t="shared" si="54"/>
        <v>567890</v>
      </c>
    </row>
    <row r="411" spans="1:30" s="81" customFormat="1" ht="23.25" customHeight="1">
      <c r="A411" s="638">
        <v>398</v>
      </c>
      <c r="B411" s="639">
        <f>'KL VCKD chung'!B412</f>
        <v>398</v>
      </c>
      <c r="C411" s="640"/>
      <c r="D411" s="641" t="str">
        <f>'KL VCKD chung'!E412</f>
        <v>ថៃ​ ណុច</v>
      </c>
      <c r="E411" s="642" t="str">
        <f>'KL VCKD chung'!F412</f>
        <v>THAI NOUCH</v>
      </c>
      <c r="F411" s="643">
        <v>31947</v>
      </c>
      <c r="G411" s="670"/>
      <c r="H411" s="663"/>
      <c r="I411" s="662"/>
      <c r="J411" s="663"/>
      <c r="K411" s="663"/>
      <c r="L411" s="663"/>
      <c r="M411" s="663"/>
      <c r="N411" s="668"/>
      <c r="O411" s="664"/>
      <c r="P411" s="665"/>
      <c r="Q411" s="651">
        <f>'KL VCKD chung'!Q412</f>
        <v>18.735999999999997</v>
      </c>
      <c r="R411" s="650">
        <f t="shared" si="55"/>
        <v>598559</v>
      </c>
      <c r="S411" s="665"/>
      <c r="T411" s="665"/>
      <c r="U411" s="665"/>
      <c r="V411" s="650">
        <f t="shared" si="56"/>
        <v>598559</v>
      </c>
      <c r="W411" s="665"/>
      <c r="X411" s="652">
        <f t="shared" si="57"/>
        <v>0</v>
      </c>
      <c r="Y411" s="653">
        <f t="shared" si="58"/>
        <v>0</v>
      </c>
      <c r="Z411" s="654">
        <f t="shared" si="59"/>
        <v>598559</v>
      </c>
      <c r="AA411" s="669"/>
      <c r="AB411" s="656">
        <v>31947</v>
      </c>
      <c r="AC411" s="657">
        <f t="shared" si="53"/>
        <v>18.736000250414751</v>
      </c>
      <c r="AD411" s="658">
        <f t="shared" si="54"/>
        <v>598559</v>
      </c>
    </row>
    <row r="412" spans="1:30" s="81" customFormat="1" ht="23.25" customHeight="1">
      <c r="A412" s="638">
        <v>399</v>
      </c>
      <c r="B412" s="639">
        <f>'KL VCKD chung'!B413</f>
        <v>399</v>
      </c>
      <c r="C412" s="640"/>
      <c r="D412" s="641" t="str">
        <f>'KL VCKD chung'!E413</f>
        <v>សែន សុខសាយ</v>
      </c>
      <c r="E412" s="642" t="str">
        <f>'KL VCKD chung'!F413</f>
        <v>SEN SOKHSAY</v>
      </c>
      <c r="F412" s="643">
        <v>31947</v>
      </c>
      <c r="G412" s="670"/>
      <c r="H412" s="663"/>
      <c r="I412" s="662"/>
      <c r="J412" s="663"/>
      <c r="K412" s="663"/>
      <c r="L412" s="663"/>
      <c r="M412" s="663"/>
      <c r="N412" s="668"/>
      <c r="O412" s="664"/>
      <c r="P412" s="665"/>
      <c r="Q412" s="651">
        <f>'KL VCKD chung'!Q413</f>
        <v>19.675999999999998</v>
      </c>
      <c r="R412" s="650">
        <f t="shared" si="55"/>
        <v>628589</v>
      </c>
      <c r="S412" s="665"/>
      <c r="T412" s="665"/>
      <c r="U412" s="665"/>
      <c r="V412" s="650">
        <f t="shared" si="56"/>
        <v>628589</v>
      </c>
      <c r="W412" s="665"/>
      <c r="X412" s="652">
        <f t="shared" si="57"/>
        <v>0</v>
      </c>
      <c r="Y412" s="653">
        <f t="shared" si="58"/>
        <v>0</v>
      </c>
      <c r="Z412" s="654">
        <f t="shared" si="59"/>
        <v>628589</v>
      </c>
      <c r="AA412" s="669"/>
      <c r="AB412" s="656">
        <v>31947</v>
      </c>
      <c r="AC412" s="657">
        <f t="shared" si="53"/>
        <v>19.675994616082889</v>
      </c>
      <c r="AD412" s="658">
        <f t="shared" si="54"/>
        <v>628589</v>
      </c>
    </row>
    <row r="413" spans="1:30" s="81" customFormat="1" ht="23.25" customHeight="1">
      <c r="A413" s="638">
        <v>400</v>
      </c>
      <c r="B413" s="639">
        <f>'KL VCKD chung'!B414</f>
        <v>400</v>
      </c>
      <c r="C413" s="640"/>
      <c r="D413" s="641" t="str">
        <f>'KL VCKD chung'!E414</f>
        <v>សូត តុន</v>
      </c>
      <c r="E413" s="642" t="str">
        <f>'KL VCKD chung'!F414</f>
        <v>SOT TON</v>
      </c>
      <c r="F413" s="643">
        <v>31947</v>
      </c>
      <c r="G413" s="670"/>
      <c r="H413" s="663"/>
      <c r="I413" s="662"/>
      <c r="J413" s="663"/>
      <c r="K413" s="663"/>
      <c r="L413" s="663"/>
      <c r="M413" s="663"/>
      <c r="N413" s="668"/>
      <c r="O413" s="664"/>
      <c r="P413" s="665"/>
      <c r="Q413" s="651">
        <f>'KL VCKD chung'!Q414</f>
        <v>19.192999999999998</v>
      </c>
      <c r="R413" s="650">
        <f t="shared" si="55"/>
        <v>613159</v>
      </c>
      <c r="S413" s="665"/>
      <c r="T413" s="665"/>
      <c r="U413" s="665"/>
      <c r="V413" s="650">
        <f t="shared" si="56"/>
        <v>613159</v>
      </c>
      <c r="W413" s="665"/>
      <c r="X413" s="652">
        <f t="shared" si="57"/>
        <v>0</v>
      </c>
      <c r="Y413" s="653">
        <f t="shared" si="58"/>
        <v>0</v>
      </c>
      <c r="Z413" s="654">
        <f t="shared" si="59"/>
        <v>613159</v>
      </c>
      <c r="AA413" s="669"/>
      <c r="AB413" s="656">
        <v>31947</v>
      </c>
      <c r="AC413" s="657">
        <f t="shared" si="53"/>
        <v>19.193007168122204</v>
      </c>
      <c r="AD413" s="658">
        <f t="shared" si="54"/>
        <v>613159</v>
      </c>
    </row>
    <row r="414" spans="1:30" s="81" customFormat="1" ht="23.25" customHeight="1">
      <c r="A414" s="638">
        <v>401</v>
      </c>
      <c r="B414" s="639">
        <f>'KL VCKD chung'!B415</f>
        <v>401</v>
      </c>
      <c r="C414" s="640"/>
      <c r="D414" s="641" t="str">
        <f>'KL VCKD chung'!E415</f>
        <v>ឡូត ឃួន</v>
      </c>
      <c r="E414" s="642" t="str">
        <f>'KL VCKD chung'!F415</f>
        <v>LOT KHOUN</v>
      </c>
      <c r="F414" s="643">
        <v>31947</v>
      </c>
      <c r="G414" s="670"/>
      <c r="H414" s="663"/>
      <c r="I414" s="662"/>
      <c r="J414" s="663"/>
      <c r="K414" s="663"/>
      <c r="L414" s="663"/>
      <c r="M414" s="663"/>
      <c r="N414" s="668"/>
      <c r="O414" s="664"/>
      <c r="P414" s="665"/>
      <c r="Q414" s="651">
        <f>'KL VCKD chung'!Q415</f>
        <v>15.727000000000002</v>
      </c>
      <c r="R414" s="650">
        <f t="shared" si="55"/>
        <v>502430</v>
      </c>
      <c r="S414" s="665"/>
      <c r="T414" s="665"/>
      <c r="U414" s="665"/>
      <c r="V414" s="650">
        <f t="shared" si="56"/>
        <v>502430</v>
      </c>
      <c r="W414" s="665"/>
      <c r="X414" s="652">
        <f t="shared" si="57"/>
        <v>0</v>
      </c>
      <c r="Y414" s="653">
        <f t="shared" si="58"/>
        <v>0</v>
      </c>
      <c r="Z414" s="654">
        <f t="shared" si="59"/>
        <v>502430</v>
      </c>
      <c r="AA414" s="669"/>
      <c r="AB414" s="656">
        <v>31947</v>
      </c>
      <c r="AC414" s="657">
        <f t="shared" si="53"/>
        <v>15.726985319435315</v>
      </c>
      <c r="AD414" s="658">
        <f t="shared" si="54"/>
        <v>502430</v>
      </c>
    </row>
    <row r="415" spans="1:30" s="81" customFormat="1" ht="23.25" customHeight="1">
      <c r="A415" s="638">
        <v>402</v>
      </c>
      <c r="B415" s="639">
        <f>'KL VCKD chung'!B416</f>
        <v>402</v>
      </c>
      <c r="C415" s="640"/>
      <c r="D415" s="641" t="str">
        <f>'KL VCKD chung'!E416</f>
        <v>វេត ឆាន</v>
      </c>
      <c r="E415" s="642" t="str">
        <f>'KL VCKD chung'!F416</f>
        <v>VET CHHAN</v>
      </c>
      <c r="F415" s="643">
        <v>31947</v>
      </c>
      <c r="G415" s="670"/>
      <c r="H415" s="663"/>
      <c r="I415" s="662"/>
      <c r="J415" s="663"/>
      <c r="K415" s="663"/>
      <c r="L415" s="663"/>
      <c r="M415" s="663"/>
      <c r="N415" s="668"/>
      <c r="O415" s="664"/>
      <c r="P415" s="665"/>
      <c r="Q415" s="651">
        <f>'KL VCKD chung'!Q416</f>
        <v>16.567</v>
      </c>
      <c r="R415" s="650">
        <f t="shared" si="55"/>
        <v>529266</v>
      </c>
      <c r="S415" s="665"/>
      <c r="T415" s="665"/>
      <c r="U415" s="665"/>
      <c r="V415" s="650">
        <f t="shared" si="56"/>
        <v>529266</v>
      </c>
      <c r="W415" s="665"/>
      <c r="X415" s="652">
        <f t="shared" si="57"/>
        <v>0</v>
      </c>
      <c r="Y415" s="653">
        <f t="shared" si="58"/>
        <v>0</v>
      </c>
      <c r="Z415" s="654">
        <f t="shared" si="59"/>
        <v>529266</v>
      </c>
      <c r="AA415" s="669"/>
      <c r="AB415" s="656">
        <v>31947</v>
      </c>
      <c r="AC415" s="657">
        <f t="shared" si="53"/>
        <v>16.567001596394029</v>
      </c>
      <c r="AD415" s="658">
        <f t="shared" si="54"/>
        <v>529266</v>
      </c>
    </row>
    <row r="416" spans="1:30" s="81" customFormat="1" ht="23.25" customHeight="1">
      <c r="A416" s="638">
        <v>403</v>
      </c>
      <c r="B416" s="639">
        <f>'KL VCKD chung'!B417</f>
        <v>403</v>
      </c>
      <c r="C416" s="640"/>
      <c r="D416" s="641" t="str">
        <f>'KL VCKD chung'!E417</f>
        <v>ផៃ ក្រញ</v>
      </c>
      <c r="E416" s="642" t="str">
        <f>'KL VCKD chung'!F417</f>
        <v>PAY KRONH</v>
      </c>
      <c r="F416" s="643">
        <v>31947</v>
      </c>
      <c r="G416" s="670"/>
      <c r="H416" s="663"/>
      <c r="I416" s="662"/>
      <c r="J416" s="663"/>
      <c r="K416" s="663"/>
      <c r="L416" s="663"/>
      <c r="M416" s="663"/>
      <c r="N416" s="668"/>
      <c r="O416" s="664"/>
      <c r="P416" s="665"/>
      <c r="Q416" s="651">
        <f>'KL VCKD chung'!Q417</f>
        <v>15.526999999999999</v>
      </c>
      <c r="R416" s="650">
        <f t="shared" si="55"/>
        <v>496041</v>
      </c>
      <c r="S416" s="665"/>
      <c r="T416" s="665"/>
      <c r="U416" s="665"/>
      <c r="V416" s="650">
        <f t="shared" si="56"/>
        <v>496041</v>
      </c>
      <c r="W416" s="665"/>
      <c r="X416" s="652">
        <f t="shared" si="57"/>
        <v>0</v>
      </c>
      <c r="Y416" s="653">
        <f t="shared" si="58"/>
        <v>0</v>
      </c>
      <c r="Z416" s="654">
        <f t="shared" si="59"/>
        <v>496041</v>
      </c>
      <c r="AA416" s="669"/>
      <c r="AB416" s="656">
        <v>31947</v>
      </c>
      <c r="AC416" s="657">
        <f t="shared" si="53"/>
        <v>15.526997840172786</v>
      </c>
      <c r="AD416" s="658">
        <f t="shared" si="54"/>
        <v>496041</v>
      </c>
    </row>
    <row r="417" spans="1:30" s="81" customFormat="1" ht="23.25" customHeight="1">
      <c r="A417" s="638">
        <v>404</v>
      </c>
      <c r="B417" s="639">
        <f>'KL VCKD chung'!B418</f>
        <v>404</v>
      </c>
      <c r="C417" s="640"/>
      <c r="D417" s="641" t="str">
        <f>'KL VCKD chung'!E418</f>
        <v>អ៊ូល ភិន</v>
      </c>
      <c r="E417" s="642" t="str">
        <f>'KL VCKD chung'!F418</f>
        <v>OUL PHIN</v>
      </c>
      <c r="F417" s="643">
        <v>31947</v>
      </c>
      <c r="G417" s="670"/>
      <c r="H417" s="663"/>
      <c r="I417" s="662"/>
      <c r="J417" s="663"/>
      <c r="K417" s="663"/>
      <c r="L417" s="663"/>
      <c r="M417" s="663"/>
      <c r="N417" s="668"/>
      <c r="O417" s="664"/>
      <c r="P417" s="665"/>
      <c r="Q417" s="651">
        <f>'KL VCKD chung'!Q418</f>
        <v>15.106999999999999</v>
      </c>
      <c r="R417" s="650">
        <f t="shared" si="55"/>
        <v>482623</v>
      </c>
      <c r="S417" s="665"/>
      <c r="T417" s="665"/>
      <c r="U417" s="665"/>
      <c r="V417" s="650">
        <f t="shared" si="56"/>
        <v>482623</v>
      </c>
      <c r="W417" s="665"/>
      <c r="X417" s="652">
        <f t="shared" si="57"/>
        <v>0</v>
      </c>
      <c r="Y417" s="653">
        <f t="shared" si="58"/>
        <v>0</v>
      </c>
      <c r="Z417" s="654">
        <f t="shared" si="59"/>
        <v>482623</v>
      </c>
      <c r="AA417" s="669"/>
      <c r="AB417" s="656"/>
      <c r="AC417" s="657"/>
      <c r="AD417" s="658"/>
    </row>
    <row r="418" spans="1:30" s="81" customFormat="1" ht="23.25" customHeight="1">
      <c r="A418" s="638">
        <v>405</v>
      </c>
      <c r="B418" s="639">
        <f>'KL VCKD chung'!B419</f>
        <v>405</v>
      </c>
      <c r="C418" s="640"/>
      <c r="D418" s="641" t="str">
        <f>'KL VCKD chung'!E419</f>
        <v>អ៊ួល ផាន</v>
      </c>
      <c r="E418" s="642" t="str">
        <f>'KL VCKD chung'!F419</f>
        <v>OUL PHAN</v>
      </c>
      <c r="F418" s="643">
        <v>31947</v>
      </c>
      <c r="G418" s="670"/>
      <c r="H418" s="663"/>
      <c r="I418" s="662"/>
      <c r="J418" s="663"/>
      <c r="K418" s="663"/>
      <c r="L418" s="663"/>
      <c r="M418" s="663"/>
      <c r="N418" s="668"/>
      <c r="O418" s="664"/>
      <c r="P418" s="665"/>
      <c r="Q418" s="651">
        <f>'KL VCKD chung'!Q419</f>
        <v>14.946</v>
      </c>
      <c r="R418" s="650">
        <f t="shared" si="55"/>
        <v>477480</v>
      </c>
      <c r="S418" s="665"/>
      <c r="T418" s="665"/>
      <c r="U418" s="665"/>
      <c r="V418" s="650">
        <f t="shared" si="56"/>
        <v>477480</v>
      </c>
      <c r="W418" s="665"/>
      <c r="X418" s="652">
        <f t="shared" si="57"/>
        <v>0</v>
      </c>
      <c r="Y418" s="653">
        <f t="shared" si="58"/>
        <v>0</v>
      </c>
      <c r="Z418" s="654">
        <f t="shared" si="59"/>
        <v>477480</v>
      </c>
      <c r="AA418" s="669"/>
      <c r="AB418" s="656"/>
      <c r="AC418" s="657"/>
      <c r="AD418" s="658"/>
    </row>
    <row r="419" spans="1:30" s="81" customFormat="1" ht="23.25" customHeight="1">
      <c r="A419" s="638">
        <v>406</v>
      </c>
      <c r="B419" s="639">
        <f>'KL VCKD chung'!B420</f>
        <v>406</v>
      </c>
      <c r="C419" s="640"/>
      <c r="D419" s="641" t="str">
        <f>'KL VCKD chung'!E420</f>
        <v>ឃួន ​សោម</v>
      </c>
      <c r="E419" s="642" t="str">
        <f>'KL VCKD chung'!F420</f>
        <v>KHOUN SAOM</v>
      </c>
      <c r="F419" s="643">
        <v>31947</v>
      </c>
      <c r="G419" s="670"/>
      <c r="H419" s="663"/>
      <c r="I419" s="662"/>
      <c r="J419" s="663"/>
      <c r="K419" s="663"/>
      <c r="L419" s="663"/>
      <c r="M419" s="663"/>
      <c r="N419" s="668"/>
      <c r="O419" s="664"/>
      <c r="P419" s="665"/>
      <c r="Q419" s="651">
        <f>'KL VCKD chung'!Q420</f>
        <v>18.152999999999999</v>
      </c>
      <c r="R419" s="650">
        <f t="shared" si="55"/>
        <v>579934</v>
      </c>
      <c r="S419" s="665"/>
      <c r="T419" s="665"/>
      <c r="U419" s="665"/>
      <c r="V419" s="650">
        <f t="shared" si="56"/>
        <v>579934</v>
      </c>
      <c r="W419" s="665"/>
      <c r="X419" s="652">
        <f t="shared" si="57"/>
        <v>0</v>
      </c>
      <c r="Y419" s="653">
        <f t="shared" si="58"/>
        <v>0</v>
      </c>
      <c r="Z419" s="654">
        <f t="shared" si="59"/>
        <v>579934</v>
      </c>
      <c r="AA419" s="669"/>
      <c r="AB419" s="656"/>
      <c r="AC419" s="657"/>
      <c r="AD419" s="658"/>
    </row>
    <row r="420" spans="1:30" s="81" customFormat="1" ht="23.25" customHeight="1">
      <c r="A420" s="638">
        <v>407</v>
      </c>
      <c r="B420" s="639">
        <f>'KL VCKD chung'!B421</f>
        <v>407</v>
      </c>
      <c r="C420" s="640"/>
      <c r="D420" s="641" t="str">
        <f>'KL VCKD chung'!E421</f>
        <v>ឃូន ទូក</v>
      </c>
      <c r="E420" s="642" t="str">
        <f>'KL VCKD chung'!F421</f>
        <v>KHUON TUOK</v>
      </c>
      <c r="F420" s="643">
        <v>31947</v>
      </c>
      <c r="G420" s="670"/>
      <c r="H420" s="663"/>
      <c r="I420" s="662"/>
      <c r="J420" s="663"/>
      <c r="K420" s="663"/>
      <c r="L420" s="663"/>
      <c r="M420" s="663"/>
      <c r="N420" s="668"/>
      <c r="O420" s="664"/>
      <c r="P420" s="665"/>
      <c r="Q420" s="651">
        <f>'KL VCKD chung'!Q421</f>
        <v>17.575999999999997</v>
      </c>
      <c r="R420" s="650">
        <f t="shared" si="55"/>
        <v>561500</v>
      </c>
      <c r="S420" s="665"/>
      <c r="T420" s="665"/>
      <c r="U420" s="665"/>
      <c r="V420" s="650">
        <f t="shared" si="56"/>
        <v>561500</v>
      </c>
      <c r="W420" s="665"/>
      <c r="X420" s="652">
        <f t="shared" si="57"/>
        <v>0</v>
      </c>
      <c r="Y420" s="653">
        <f t="shared" si="58"/>
        <v>0</v>
      </c>
      <c r="Z420" s="654">
        <f t="shared" si="59"/>
        <v>561500</v>
      </c>
      <c r="AA420" s="669"/>
      <c r="AB420" s="656"/>
      <c r="AC420" s="657"/>
      <c r="AD420" s="658"/>
    </row>
    <row r="421" spans="1:30" s="81" customFormat="1" ht="23.25" customHeight="1">
      <c r="A421" s="638">
        <v>408</v>
      </c>
      <c r="B421" s="639">
        <f>'KL VCKD chung'!B422</f>
        <v>408</v>
      </c>
      <c r="C421" s="640"/>
      <c r="D421" s="641" t="str">
        <f>'KL VCKD chung'!E422</f>
        <v>ឌូ ដែន</v>
      </c>
      <c r="E421" s="642" t="str">
        <f>'KL VCKD chung'!F422</f>
        <v>DO DEN</v>
      </c>
      <c r="F421" s="643">
        <v>31947</v>
      </c>
      <c r="G421" s="670"/>
      <c r="H421" s="663"/>
      <c r="I421" s="662"/>
      <c r="J421" s="663"/>
      <c r="K421" s="663"/>
      <c r="L421" s="663"/>
      <c r="M421" s="663"/>
      <c r="N421" s="668"/>
      <c r="O421" s="664"/>
      <c r="P421" s="665"/>
      <c r="Q421" s="651">
        <f>'KL VCKD chung'!Q422</f>
        <v>17.061999999999998</v>
      </c>
      <c r="R421" s="650">
        <f t="shared" si="55"/>
        <v>545080</v>
      </c>
      <c r="S421" s="665"/>
      <c r="T421" s="665"/>
      <c r="U421" s="665"/>
      <c r="V421" s="650">
        <f t="shared" si="56"/>
        <v>545080</v>
      </c>
      <c r="W421" s="665"/>
      <c r="X421" s="652">
        <f t="shared" si="57"/>
        <v>0</v>
      </c>
      <c r="Y421" s="653">
        <f t="shared" si="58"/>
        <v>0</v>
      </c>
      <c r="Z421" s="654">
        <f t="shared" si="59"/>
        <v>545080</v>
      </c>
      <c r="AA421" s="669"/>
      <c r="AB421" s="656"/>
      <c r="AC421" s="657"/>
      <c r="AD421" s="658"/>
    </row>
    <row r="422" spans="1:30" s="81" customFormat="1" ht="23.25" customHeight="1">
      <c r="A422" s="638">
        <v>409</v>
      </c>
      <c r="B422" s="639">
        <f>'KL VCKD chung'!B423</f>
        <v>409</v>
      </c>
      <c r="C422" s="640"/>
      <c r="D422" s="641" t="str">
        <f>'KL VCKD chung'!E423</f>
        <v>គឹម គឿង</v>
      </c>
      <c r="E422" s="642" t="str">
        <f>'KL VCKD chung'!F423</f>
        <v>KIM KOEUNG</v>
      </c>
      <c r="F422" s="643">
        <v>31947</v>
      </c>
      <c r="G422" s="670"/>
      <c r="H422" s="663"/>
      <c r="I422" s="662"/>
      <c r="J422" s="663"/>
      <c r="K422" s="663"/>
      <c r="L422" s="663"/>
      <c r="M422" s="663"/>
      <c r="N422" s="668"/>
      <c r="O422" s="664"/>
      <c r="P422" s="665"/>
      <c r="Q422" s="651">
        <f>'KL VCKD chung'!Q423</f>
        <v>15.759000000000002</v>
      </c>
      <c r="R422" s="650">
        <f t="shared" si="55"/>
        <v>503453</v>
      </c>
      <c r="S422" s="665"/>
      <c r="T422" s="665"/>
      <c r="U422" s="665"/>
      <c r="V422" s="650">
        <f t="shared" si="56"/>
        <v>503453</v>
      </c>
      <c r="W422" s="665"/>
      <c r="X422" s="652">
        <f t="shared" si="57"/>
        <v>0</v>
      </c>
      <c r="Y422" s="653">
        <f t="shared" si="58"/>
        <v>0</v>
      </c>
      <c r="Z422" s="654">
        <f t="shared" si="59"/>
        <v>503453</v>
      </c>
      <c r="AA422" s="669"/>
      <c r="AB422" s="656"/>
      <c r="AC422" s="657"/>
      <c r="AD422" s="658"/>
    </row>
    <row r="423" spans="1:30" s="81" customFormat="1" ht="23.25" customHeight="1">
      <c r="A423" s="638">
        <v>410</v>
      </c>
      <c r="B423" s="639">
        <f>'KL VCKD chung'!B424</f>
        <v>410</v>
      </c>
      <c r="C423" s="640"/>
      <c r="D423" s="641" t="str">
        <f>'KL VCKD chung'!E424</f>
        <v>សៀត សុខុន</v>
      </c>
      <c r="E423" s="642" t="str">
        <f>'KL VCKD chung'!F424</f>
        <v>SEAT SOKHON</v>
      </c>
      <c r="F423" s="643">
        <v>31947</v>
      </c>
      <c r="G423" s="670"/>
      <c r="H423" s="663"/>
      <c r="I423" s="662"/>
      <c r="J423" s="663"/>
      <c r="K423" s="663"/>
      <c r="L423" s="663"/>
      <c r="M423" s="663"/>
      <c r="N423" s="668"/>
      <c r="O423" s="664"/>
      <c r="P423" s="665"/>
      <c r="Q423" s="651">
        <f>'KL VCKD chung'!Q424</f>
        <v>16.710999999999999</v>
      </c>
      <c r="R423" s="650">
        <f t="shared" si="55"/>
        <v>533866</v>
      </c>
      <c r="S423" s="665"/>
      <c r="T423" s="665"/>
      <c r="U423" s="665"/>
      <c r="V423" s="650">
        <f t="shared" si="56"/>
        <v>533866</v>
      </c>
      <c r="W423" s="665"/>
      <c r="X423" s="652">
        <f t="shared" si="57"/>
        <v>0</v>
      </c>
      <c r="Y423" s="653">
        <f t="shared" si="58"/>
        <v>0</v>
      </c>
      <c r="Z423" s="654">
        <f t="shared" si="59"/>
        <v>533866</v>
      </c>
      <c r="AA423" s="669"/>
      <c r="AB423" s="656"/>
      <c r="AC423" s="657"/>
      <c r="AD423" s="658"/>
    </row>
    <row r="424" spans="1:30" s="81" customFormat="1" ht="23.25" customHeight="1">
      <c r="A424" s="638">
        <v>411</v>
      </c>
      <c r="B424" s="639">
        <f>'KL VCKD chung'!B425</f>
        <v>411</v>
      </c>
      <c r="C424" s="640"/>
      <c r="D424" s="641" t="str">
        <f>'KL VCKD chung'!E425</f>
        <v>ព្រីន ឡូត</v>
      </c>
      <c r="E424" s="642" t="str">
        <f>'KL VCKD chung'!F425</f>
        <v>PRIN LOUT</v>
      </c>
      <c r="F424" s="643">
        <v>31947</v>
      </c>
      <c r="G424" s="670"/>
      <c r="H424" s="663"/>
      <c r="I424" s="662"/>
      <c r="J424" s="663"/>
      <c r="K424" s="663"/>
      <c r="L424" s="663"/>
      <c r="M424" s="663"/>
      <c r="N424" s="668"/>
      <c r="O424" s="664"/>
      <c r="P424" s="665"/>
      <c r="Q424" s="651">
        <f>'KL VCKD chung'!Q425</f>
        <v>15.464</v>
      </c>
      <c r="R424" s="650">
        <f t="shared" si="55"/>
        <v>494028</v>
      </c>
      <c r="S424" s="665"/>
      <c r="T424" s="665"/>
      <c r="U424" s="665"/>
      <c r="V424" s="650">
        <f t="shared" si="56"/>
        <v>494028</v>
      </c>
      <c r="W424" s="665"/>
      <c r="X424" s="652">
        <f t="shared" si="57"/>
        <v>0</v>
      </c>
      <c r="Y424" s="653">
        <f t="shared" si="58"/>
        <v>0</v>
      </c>
      <c r="Z424" s="654">
        <f t="shared" si="59"/>
        <v>494028</v>
      </c>
      <c r="AA424" s="669"/>
      <c r="AB424" s="656"/>
      <c r="AC424" s="657"/>
      <c r="AD424" s="658"/>
    </row>
    <row r="425" spans="1:30" s="81" customFormat="1" ht="23.25" customHeight="1">
      <c r="A425" s="638">
        <v>412</v>
      </c>
      <c r="B425" s="639">
        <f>'KL VCKD chung'!B426</f>
        <v>412</v>
      </c>
      <c r="C425" s="640"/>
      <c r="D425" s="641" t="str">
        <f>'KL VCKD chung'!E426</f>
        <v>ទីម ជិ</v>
      </c>
      <c r="E425" s="642" t="str">
        <f>'KL VCKD chung'!F426</f>
        <v>TIM CHIK</v>
      </c>
      <c r="F425" s="643">
        <v>31947</v>
      </c>
      <c r="G425" s="670"/>
      <c r="H425" s="663"/>
      <c r="I425" s="662"/>
      <c r="J425" s="663"/>
      <c r="K425" s="663"/>
      <c r="L425" s="663"/>
      <c r="M425" s="663"/>
      <c r="N425" s="668"/>
      <c r="O425" s="664"/>
      <c r="P425" s="665"/>
      <c r="Q425" s="651">
        <f>'KL VCKD chung'!Q426</f>
        <v>14.618</v>
      </c>
      <c r="R425" s="650">
        <f t="shared" si="55"/>
        <v>467001</v>
      </c>
      <c r="S425" s="665"/>
      <c r="T425" s="665"/>
      <c r="U425" s="665"/>
      <c r="V425" s="650">
        <f t="shared" si="56"/>
        <v>467001</v>
      </c>
      <c r="W425" s="665"/>
      <c r="X425" s="652">
        <f t="shared" si="57"/>
        <v>0</v>
      </c>
      <c r="Y425" s="653">
        <f t="shared" si="58"/>
        <v>0</v>
      </c>
      <c r="Z425" s="654">
        <f t="shared" si="59"/>
        <v>467001</v>
      </c>
      <c r="AA425" s="669"/>
      <c r="AB425" s="656"/>
      <c r="AC425" s="657"/>
      <c r="AD425" s="658"/>
    </row>
    <row r="426" spans="1:30" s="81" customFormat="1" ht="23.25" customHeight="1">
      <c r="A426" s="638">
        <v>413</v>
      </c>
      <c r="B426" s="639">
        <f>'KL VCKD chung'!B427</f>
        <v>413</v>
      </c>
      <c r="C426" s="640"/>
      <c r="D426" s="641" t="str">
        <f>'KL VCKD chung'!E427</f>
        <v>ចាន ខ្មៅ</v>
      </c>
      <c r="E426" s="642" t="str">
        <f>'KL VCKD chung'!F427</f>
        <v>CHAN KHMAO</v>
      </c>
      <c r="F426" s="643">
        <v>31947</v>
      </c>
      <c r="G426" s="670"/>
      <c r="H426" s="663"/>
      <c r="I426" s="662"/>
      <c r="J426" s="663"/>
      <c r="K426" s="663"/>
      <c r="L426" s="663"/>
      <c r="M426" s="663"/>
      <c r="N426" s="668"/>
      <c r="O426" s="664"/>
      <c r="P426" s="665"/>
      <c r="Q426" s="651">
        <f>'KL VCKD chung'!Q427</f>
        <v>17.011999999999997</v>
      </c>
      <c r="R426" s="650">
        <f t="shared" si="55"/>
        <v>543482</v>
      </c>
      <c r="S426" s="665"/>
      <c r="T426" s="665"/>
      <c r="U426" s="665"/>
      <c r="V426" s="650">
        <f t="shared" si="56"/>
        <v>543482</v>
      </c>
      <c r="W426" s="665"/>
      <c r="X426" s="652">
        <f t="shared" si="57"/>
        <v>0</v>
      </c>
      <c r="Y426" s="653">
        <f t="shared" si="58"/>
        <v>0</v>
      </c>
      <c r="Z426" s="654">
        <f t="shared" si="59"/>
        <v>543482</v>
      </c>
      <c r="AA426" s="669"/>
      <c r="AB426" s="656"/>
      <c r="AC426" s="657"/>
      <c r="AD426" s="658"/>
    </row>
    <row r="427" spans="1:30" s="81" customFormat="1" ht="23.25" customHeight="1">
      <c r="A427" s="638">
        <v>414</v>
      </c>
      <c r="B427" s="639">
        <f>'KL VCKD chung'!B428</f>
        <v>414</v>
      </c>
      <c r="C427" s="640"/>
      <c r="D427" s="641" t="str">
        <f>'KL VCKD chung'!E428</f>
        <v>ព្រីក ព្រីន</v>
      </c>
      <c r="E427" s="642" t="str">
        <f>'KL VCKD chung'!F428</f>
        <v>PROEK PRIN</v>
      </c>
      <c r="F427" s="643">
        <v>31947</v>
      </c>
      <c r="G427" s="670"/>
      <c r="H427" s="663"/>
      <c r="I427" s="662"/>
      <c r="J427" s="663"/>
      <c r="K427" s="663"/>
      <c r="L427" s="663"/>
      <c r="M427" s="663"/>
      <c r="N427" s="668"/>
      <c r="O427" s="664"/>
      <c r="P427" s="665"/>
      <c r="Q427" s="651">
        <f>'KL VCKD chung'!Q428</f>
        <v>16.911999999999999</v>
      </c>
      <c r="R427" s="650">
        <f t="shared" si="55"/>
        <v>540288</v>
      </c>
      <c r="S427" s="665"/>
      <c r="T427" s="665"/>
      <c r="U427" s="665"/>
      <c r="V427" s="650">
        <f t="shared" si="56"/>
        <v>540288</v>
      </c>
      <c r="W427" s="665"/>
      <c r="X427" s="652">
        <f t="shared" si="57"/>
        <v>0</v>
      </c>
      <c r="Y427" s="653">
        <f t="shared" si="58"/>
        <v>0</v>
      </c>
      <c r="Z427" s="654">
        <f t="shared" si="59"/>
        <v>540288</v>
      </c>
      <c r="AA427" s="669"/>
      <c r="AB427" s="656"/>
      <c r="AC427" s="657"/>
      <c r="AD427" s="658"/>
    </row>
    <row r="428" spans="1:30" s="81" customFormat="1" ht="23.25" customHeight="1">
      <c r="A428" s="638">
        <v>415</v>
      </c>
      <c r="B428" s="639">
        <f>'KL VCKD chung'!B429</f>
        <v>415</v>
      </c>
      <c r="C428" s="640"/>
      <c r="D428" s="641" t="str">
        <f>'KL VCKD chung'!E429</f>
        <v>សែ សើ</v>
      </c>
      <c r="E428" s="642" t="str">
        <f>'KL VCKD chung'!F429</f>
        <v>SE SEU</v>
      </c>
      <c r="F428" s="643">
        <v>31947</v>
      </c>
      <c r="G428" s="670"/>
      <c r="H428" s="663"/>
      <c r="I428" s="662"/>
      <c r="J428" s="663"/>
      <c r="K428" s="663"/>
      <c r="L428" s="663"/>
      <c r="M428" s="663"/>
      <c r="N428" s="668"/>
      <c r="O428" s="664"/>
      <c r="P428" s="665"/>
      <c r="Q428" s="651">
        <f>'KL VCKD chung'!Q429</f>
        <v>14.462</v>
      </c>
      <c r="R428" s="650">
        <f t="shared" si="55"/>
        <v>462018</v>
      </c>
      <c r="S428" s="665"/>
      <c r="T428" s="665"/>
      <c r="U428" s="665"/>
      <c r="V428" s="650">
        <f t="shared" si="56"/>
        <v>462018</v>
      </c>
      <c r="W428" s="665"/>
      <c r="X428" s="652">
        <f t="shared" si="57"/>
        <v>0</v>
      </c>
      <c r="Y428" s="653">
        <f t="shared" si="58"/>
        <v>0</v>
      </c>
      <c r="Z428" s="654">
        <f t="shared" si="59"/>
        <v>462018</v>
      </c>
      <c r="AA428" s="669"/>
      <c r="AB428" s="656"/>
      <c r="AC428" s="657"/>
      <c r="AD428" s="658"/>
    </row>
    <row r="429" spans="1:30" s="81" customFormat="1" ht="23.25" customHeight="1">
      <c r="A429" s="638">
        <v>416</v>
      </c>
      <c r="B429" s="639">
        <f>'KL VCKD chung'!B430</f>
        <v>416</v>
      </c>
      <c r="C429" s="640"/>
      <c r="D429" s="641" t="str">
        <f>'KL VCKD chung'!E430</f>
        <v>ផល ជីន</v>
      </c>
      <c r="E429" s="642" t="str">
        <f>'KL VCKD chung'!F430</f>
        <v>PHAL CHIN</v>
      </c>
      <c r="F429" s="643">
        <v>31947</v>
      </c>
      <c r="G429" s="670"/>
      <c r="H429" s="663"/>
      <c r="I429" s="662"/>
      <c r="J429" s="663"/>
      <c r="K429" s="663"/>
      <c r="L429" s="663"/>
      <c r="M429" s="663"/>
      <c r="N429" s="668"/>
      <c r="O429" s="664"/>
      <c r="P429" s="665"/>
      <c r="Q429" s="651">
        <f>'KL VCKD chung'!Q430</f>
        <v>14.644</v>
      </c>
      <c r="R429" s="650">
        <f t="shared" si="55"/>
        <v>467832</v>
      </c>
      <c r="S429" s="665"/>
      <c r="T429" s="665"/>
      <c r="U429" s="665"/>
      <c r="V429" s="650">
        <f t="shared" si="56"/>
        <v>467832</v>
      </c>
      <c r="W429" s="665"/>
      <c r="X429" s="652">
        <f t="shared" si="57"/>
        <v>0</v>
      </c>
      <c r="Y429" s="653">
        <f t="shared" si="58"/>
        <v>0</v>
      </c>
      <c r="Z429" s="654">
        <f t="shared" si="59"/>
        <v>467832</v>
      </c>
      <c r="AA429" s="669"/>
      <c r="AB429" s="656"/>
      <c r="AC429" s="657"/>
      <c r="AD429" s="658"/>
    </row>
    <row r="430" spans="1:30" s="81" customFormat="1" ht="23.25" customHeight="1">
      <c r="A430" s="638">
        <v>417</v>
      </c>
      <c r="B430" s="639">
        <f>'KL VCKD chung'!B431</f>
        <v>417</v>
      </c>
      <c r="C430" s="640"/>
      <c r="D430" s="641" t="str">
        <f>'KL VCKD chung'!E431</f>
        <v>ហុក សុខាក់</v>
      </c>
      <c r="E430" s="642" t="str">
        <f>'KL VCKD chung'!F431</f>
        <v>HOK SOKHAK</v>
      </c>
      <c r="F430" s="643">
        <v>31947</v>
      </c>
      <c r="G430" s="670"/>
      <c r="H430" s="663"/>
      <c r="I430" s="662"/>
      <c r="J430" s="663"/>
      <c r="K430" s="663"/>
      <c r="L430" s="663"/>
      <c r="M430" s="663"/>
      <c r="N430" s="668"/>
      <c r="O430" s="664"/>
      <c r="P430" s="665"/>
      <c r="Q430" s="651">
        <f>'KL VCKD chung'!Q431</f>
        <v>17.613999999999997</v>
      </c>
      <c r="R430" s="650">
        <f t="shared" si="55"/>
        <v>562714</v>
      </c>
      <c r="S430" s="665"/>
      <c r="T430" s="665"/>
      <c r="U430" s="665"/>
      <c r="V430" s="650">
        <f t="shared" si="56"/>
        <v>562714</v>
      </c>
      <c r="W430" s="665"/>
      <c r="X430" s="652">
        <f t="shared" si="57"/>
        <v>0</v>
      </c>
      <c r="Y430" s="653">
        <f t="shared" si="58"/>
        <v>0</v>
      </c>
      <c r="Z430" s="654">
        <f t="shared" si="59"/>
        <v>562714</v>
      </c>
      <c r="AA430" s="669"/>
      <c r="AB430" s="656">
        <v>31947</v>
      </c>
      <c r="AC430" s="657">
        <f t="shared" si="53"/>
        <v>17.613985663755596</v>
      </c>
      <c r="AD430" s="658">
        <f t="shared" si="54"/>
        <v>562714</v>
      </c>
    </row>
    <row r="431" spans="1:30" s="81" customFormat="1" ht="23.25" customHeight="1">
      <c r="A431" s="638">
        <v>418</v>
      </c>
      <c r="B431" s="639">
        <f>'KL VCKD chung'!B432</f>
        <v>418</v>
      </c>
      <c r="C431" s="640"/>
      <c r="D431" s="641" t="str">
        <f>'KL VCKD chung'!E432</f>
        <v>សាន សេត</v>
      </c>
      <c r="E431" s="642" t="str">
        <f>'KL VCKD chung'!F432</f>
        <v>SAN SET</v>
      </c>
      <c r="F431" s="643">
        <v>31947</v>
      </c>
      <c r="G431" s="670"/>
      <c r="H431" s="663"/>
      <c r="I431" s="662"/>
      <c r="J431" s="663"/>
      <c r="K431" s="663"/>
      <c r="L431" s="663"/>
      <c r="M431" s="663"/>
      <c r="N431" s="668"/>
      <c r="O431" s="664"/>
      <c r="P431" s="665"/>
      <c r="Q431" s="651">
        <f>'KL VCKD chung'!Q432</f>
        <v>17.788999999999998</v>
      </c>
      <c r="R431" s="650">
        <f t="shared" si="55"/>
        <v>568305</v>
      </c>
      <c r="S431" s="665"/>
      <c r="T431" s="665"/>
      <c r="U431" s="665"/>
      <c r="V431" s="650">
        <f t="shared" si="56"/>
        <v>568305</v>
      </c>
      <c r="W431" s="665"/>
      <c r="X431" s="652">
        <f t="shared" si="57"/>
        <v>0</v>
      </c>
      <c r="Y431" s="653">
        <f t="shared" si="58"/>
        <v>0</v>
      </c>
      <c r="Z431" s="654">
        <f t="shared" si="59"/>
        <v>568305</v>
      </c>
      <c r="AA431" s="669"/>
      <c r="AB431" s="656">
        <v>31947</v>
      </c>
      <c r="AC431" s="657">
        <f t="shared" si="53"/>
        <v>17.788994271762608</v>
      </c>
      <c r="AD431" s="658">
        <f t="shared" si="54"/>
        <v>568305</v>
      </c>
    </row>
    <row r="432" spans="1:30" s="81" customFormat="1" ht="23.25" customHeight="1">
      <c r="A432" s="638">
        <v>419</v>
      </c>
      <c r="B432" s="639">
        <f>'KL VCKD chung'!B433</f>
        <v>419</v>
      </c>
      <c r="C432" s="640"/>
      <c r="D432" s="641" t="str">
        <f>'KL VCKD chung'!E433</f>
        <v>ហុក សុខៃ</v>
      </c>
      <c r="E432" s="642" t="str">
        <f>'KL VCKD chung'!F433</f>
        <v>HOK SOKHAI</v>
      </c>
      <c r="F432" s="643">
        <v>31947</v>
      </c>
      <c r="G432" s="670"/>
      <c r="H432" s="663"/>
      <c r="I432" s="662"/>
      <c r="J432" s="663"/>
      <c r="K432" s="663"/>
      <c r="L432" s="663"/>
      <c r="M432" s="663"/>
      <c r="N432" s="668"/>
      <c r="O432" s="664"/>
      <c r="P432" s="665"/>
      <c r="Q432" s="651">
        <f>'KL VCKD chung'!Q433</f>
        <v>18.766999999999999</v>
      </c>
      <c r="R432" s="650">
        <f t="shared" si="55"/>
        <v>599549</v>
      </c>
      <c r="S432" s="665"/>
      <c r="T432" s="665"/>
      <c r="U432" s="665"/>
      <c r="V432" s="650">
        <f t="shared" si="56"/>
        <v>599549</v>
      </c>
      <c r="W432" s="665"/>
      <c r="X432" s="652">
        <f t="shared" si="57"/>
        <v>0</v>
      </c>
      <c r="Y432" s="653">
        <f t="shared" si="58"/>
        <v>0</v>
      </c>
      <c r="Z432" s="654">
        <f t="shared" si="59"/>
        <v>599549</v>
      </c>
      <c r="AA432" s="669"/>
      <c r="AB432" s="656">
        <v>31947</v>
      </c>
      <c r="AC432" s="657">
        <f t="shared" si="53"/>
        <v>18.766989075656557</v>
      </c>
      <c r="AD432" s="658">
        <f t="shared" si="54"/>
        <v>599549</v>
      </c>
    </row>
    <row r="433" spans="1:30" s="81" customFormat="1" ht="23.25" customHeight="1">
      <c r="A433" s="638">
        <v>420</v>
      </c>
      <c r="B433" s="639">
        <f>'KL VCKD chung'!B434</f>
        <v>420</v>
      </c>
      <c r="C433" s="640"/>
      <c r="D433" s="641" t="str">
        <f>'KL VCKD chung'!E434</f>
        <v>ធូ ខែង</v>
      </c>
      <c r="E433" s="642" t="str">
        <f>'KL VCKD chung'!F434</f>
        <v>THOU KHENG</v>
      </c>
      <c r="F433" s="643">
        <v>31947</v>
      </c>
      <c r="G433" s="670"/>
      <c r="H433" s="663"/>
      <c r="I433" s="662"/>
      <c r="J433" s="663"/>
      <c r="K433" s="663"/>
      <c r="L433" s="663"/>
      <c r="M433" s="663"/>
      <c r="N433" s="668"/>
      <c r="O433" s="664"/>
      <c r="P433" s="665"/>
      <c r="Q433" s="651">
        <f>'KL VCKD chung'!Q434</f>
        <v>17.965</v>
      </c>
      <c r="R433" s="650">
        <f t="shared" si="55"/>
        <v>573928</v>
      </c>
      <c r="S433" s="665"/>
      <c r="T433" s="665"/>
      <c r="U433" s="665"/>
      <c r="V433" s="650">
        <f t="shared" si="56"/>
        <v>573928</v>
      </c>
      <c r="W433" s="665"/>
      <c r="X433" s="652">
        <f t="shared" si="57"/>
        <v>0</v>
      </c>
      <c r="Y433" s="653">
        <f t="shared" si="58"/>
        <v>0</v>
      </c>
      <c r="Z433" s="654">
        <f t="shared" si="59"/>
        <v>573928</v>
      </c>
      <c r="AA433" s="669"/>
      <c r="AB433" s="656">
        <v>31947</v>
      </c>
      <c r="AC433" s="657">
        <f t="shared" si="53"/>
        <v>17.965004538767335</v>
      </c>
      <c r="AD433" s="658">
        <f t="shared" si="54"/>
        <v>573928</v>
      </c>
    </row>
    <row r="434" spans="1:30" s="81" customFormat="1" ht="23.25" customHeight="1">
      <c r="A434" s="638">
        <v>421</v>
      </c>
      <c r="B434" s="639">
        <f>'KL VCKD chung'!B435</f>
        <v>421</v>
      </c>
      <c r="C434" s="640"/>
      <c r="D434" s="641" t="str">
        <f>'KL VCKD chung'!E435</f>
        <v>ថាន់ ធន់</v>
      </c>
      <c r="E434" s="642" t="str">
        <f>'KL VCKD chung'!F435</f>
        <v>THAN THORN</v>
      </c>
      <c r="F434" s="643">
        <v>31947</v>
      </c>
      <c r="G434" s="670"/>
      <c r="H434" s="663"/>
      <c r="I434" s="662"/>
      <c r="J434" s="663"/>
      <c r="K434" s="663"/>
      <c r="L434" s="663"/>
      <c r="M434" s="663"/>
      <c r="N434" s="668"/>
      <c r="O434" s="664"/>
      <c r="P434" s="665"/>
      <c r="Q434" s="651">
        <f>'KL VCKD chung'!Q435</f>
        <v>18.36</v>
      </c>
      <c r="R434" s="650">
        <f t="shared" si="55"/>
        <v>586547</v>
      </c>
      <c r="S434" s="665"/>
      <c r="T434" s="665"/>
      <c r="U434" s="665"/>
      <c r="V434" s="650">
        <f t="shared" si="56"/>
        <v>586547</v>
      </c>
      <c r="W434" s="665"/>
      <c r="X434" s="652">
        <f t="shared" si="57"/>
        <v>0</v>
      </c>
      <c r="Y434" s="653">
        <f t="shared" si="58"/>
        <v>0</v>
      </c>
      <c r="Z434" s="654">
        <f t="shared" si="59"/>
        <v>586547</v>
      </c>
      <c r="AA434" s="669"/>
      <c r="AB434" s="656">
        <v>31947</v>
      </c>
      <c r="AC434" s="657">
        <f t="shared" si="53"/>
        <v>18.360002504147495</v>
      </c>
      <c r="AD434" s="658">
        <f t="shared" si="54"/>
        <v>586547</v>
      </c>
    </row>
    <row r="435" spans="1:30" s="81" customFormat="1" ht="23.25" customHeight="1">
      <c r="A435" s="638">
        <v>422</v>
      </c>
      <c r="B435" s="639">
        <f>'KL VCKD chung'!B436</f>
        <v>422</v>
      </c>
      <c r="C435" s="640"/>
      <c r="D435" s="641" t="str">
        <f>'KL VCKD chung'!E436</f>
        <v>ឌូ សាវី</v>
      </c>
      <c r="E435" s="642" t="str">
        <f>'KL VCKD chung'!F436</f>
        <v>DOU SAVY</v>
      </c>
      <c r="F435" s="643">
        <v>31947</v>
      </c>
      <c r="G435" s="670"/>
      <c r="H435" s="663"/>
      <c r="I435" s="662"/>
      <c r="J435" s="663"/>
      <c r="K435" s="663"/>
      <c r="L435" s="663"/>
      <c r="M435" s="663"/>
      <c r="N435" s="668"/>
      <c r="O435" s="664"/>
      <c r="P435" s="665"/>
      <c r="Q435" s="651">
        <f>'KL VCKD chung'!Q436</f>
        <v>17.782999999999998</v>
      </c>
      <c r="R435" s="650">
        <f t="shared" si="55"/>
        <v>568114</v>
      </c>
      <c r="S435" s="665"/>
      <c r="T435" s="665"/>
      <c r="U435" s="665"/>
      <c r="V435" s="650">
        <f t="shared" si="56"/>
        <v>568114</v>
      </c>
      <c r="W435" s="665"/>
      <c r="X435" s="652">
        <f t="shared" si="57"/>
        <v>0</v>
      </c>
      <c r="Y435" s="653">
        <f t="shared" si="58"/>
        <v>0</v>
      </c>
      <c r="Z435" s="654">
        <f t="shared" si="59"/>
        <v>568114</v>
      </c>
      <c r="AA435" s="669"/>
      <c r="AB435" s="656">
        <v>31947</v>
      </c>
      <c r="AC435" s="657">
        <f t="shared" si="53"/>
        <v>17.783015619619995</v>
      </c>
      <c r="AD435" s="658">
        <f t="shared" si="54"/>
        <v>568114</v>
      </c>
    </row>
    <row r="436" spans="1:30" s="81" customFormat="1" ht="23.25" customHeight="1">
      <c r="A436" s="638">
        <v>423</v>
      </c>
      <c r="B436" s="639">
        <f>'KL VCKD chung'!B437</f>
        <v>423</v>
      </c>
      <c r="C436" s="640"/>
      <c r="D436" s="641" t="str">
        <f>'KL VCKD chung'!E437</f>
        <v>ណូ ណាន់</v>
      </c>
      <c r="E436" s="642" t="str">
        <f>'KL VCKD chung'!F437</f>
        <v>NO NANN</v>
      </c>
      <c r="F436" s="643">
        <v>31947</v>
      </c>
      <c r="G436" s="670"/>
      <c r="H436" s="663"/>
      <c r="I436" s="662"/>
      <c r="J436" s="663"/>
      <c r="K436" s="663"/>
      <c r="L436" s="663"/>
      <c r="M436" s="663"/>
      <c r="N436" s="668"/>
      <c r="O436" s="664"/>
      <c r="P436" s="665"/>
      <c r="Q436" s="651">
        <f>'KL VCKD chung'!Q437</f>
        <v>18.233999999999998</v>
      </c>
      <c r="R436" s="650">
        <f t="shared" si="55"/>
        <v>582522</v>
      </c>
      <c r="S436" s="665"/>
      <c r="T436" s="665"/>
      <c r="U436" s="665"/>
      <c r="V436" s="650">
        <f t="shared" si="56"/>
        <v>582522</v>
      </c>
      <c r="W436" s="665"/>
      <c r="X436" s="652">
        <f t="shared" si="57"/>
        <v>0</v>
      </c>
      <c r="Y436" s="653">
        <f t="shared" si="58"/>
        <v>0</v>
      </c>
      <c r="Z436" s="654">
        <f t="shared" si="59"/>
        <v>582522</v>
      </c>
      <c r="AA436" s="669"/>
      <c r="AB436" s="656">
        <v>31947</v>
      </c>
      <c r="AC436" s="657">
        <f t="shared" si="53"/>
        <v>18.234012583341158</v>
      </c>
      <c r="AD436" s="658">
        <f t="shared" si="54"/>
        <v>582522</v>
      </c>
    </row>
    <row r="437" spans="1:30" s="81" customFormat="1" ht="23.25" customHeight="1">
      <c r="A437" s="638">
        <v>424</v>
      </c>
      <c r="B437" s="639">
        <f>'KL VCKD chung'!B438</f>
        <v>424</v>
      </c>
      <c r="C437" s="640"/>
      <c r="D437" s="641" t="str">
        <f>'KL VCKD chung'!E438</f>
        <v>ហុន ហេង</v>
      </c>
      <c r="E437" s="642" t="str">
        <f>'KL VCKD chung'!F438</f>
        <v>HON HENG</v>
      </c>
      <c r="F437" s="643">
        <v>31947</v>
      </c>
      <c r="G437" s="670"/>
      <c r="H437" s="663"/>
      <c r="I437" s="662"/>
      <c r="J437" s="663"/>
      <c r="K437" s="663"/>
      <c r="L437" s="663"/>
      <c r="M437" s="663"/>
      <c r="N437" s="668"/>
      <c r="O437" s="664"/>
      <c r="P437" s="665"/>
      <c r="Q437" s="651">
        <f>'KL VCKD chung'!Q438</f>
        <v>17.030999999999999</v>
      </c>
      <c r="R437" s="650">
        <f t="shared" si="55"/>
        <v>544089</v>
      </c>
      <c r="S437" s="665"/>
      <c r="T437" s="665"/>
      <c r="U437" s="665"/>
      <c r="V437" s="650">
        <f t="shared" si="56"/>
        <v>544089</v>
      </c>
      <c r="W437" s="665"/>
      <c r="X437" s="652">
        <f t="shared" si="57"/>
        <v>0</v>
      </c>
      <c r="Y437" s="653">
        <f t="shared" si="58"/>
        <v>0</v>
      </c>
      <c r="Z437" s="654">
        <f t="shared" si="59"/>
        <v>544089</v>
      </c>
      <c r="AA437" s="669"/>
      <c r="AB437" s="656">
        <v>31947</v>
      </c>
      <c r="AC437" s="657">
        <f t="shared" si="53"/>
        <v>17.030988825241806</v>
      </c>
      <c r="AD437" s="658">
        <f t="shared" si="54"/>
        <v>544089</v>
      </c>
    </row>
    <row r="438" spans="1:30" s="81" customFormat="1" ht="23.25" customHeight="1">
      <c r="A438" s="638">
        <v>425</v>
      </c>
      <c r="B438" s="639">
        <f>'KL VCKD chung'!B439</f>
        <v>425</v>
      </c>
      <c r="C438" s="640"/>
      <c r="D438" s="641" t="str">
        <f>'KL VCKD chung'!E439</f>
        <v>អូត ទួត</v>
      </c>
      <c r="E438" s="642" t="str">
        <f>'KL VCKD chung'!F439</f>
        <v>OT TOUT</v>
      </c>
      <c r="F438" s="643">
        <v>31947</v>
      </c>
      <c r="G438" s="670"/>
      <c r="H438" s="663"/>
      <c r="I438" s="662"/>
      <c r="J438" s="663"/>
      <c r="K438" s="663"/>
      <c r="L438" s="663"/>
      <c r="M438" s="663"/>
      <c r="N438" s="668"/>
      <c r="O438" s="664"/>
      <c r="P438" s="665"/>
      <c r="Q438" s="651">
        <f>'KL VCKD chung'!Q439</f>
        <v>16.529</v>
      </c>
      <c r="R438" s="650">
        <f t="shared" si="55"/>
        <v>528052</v>
      </c>
      <c r="S438" s="665"/>
      <c r="T438" s="665"/>
      <c r="U438" s="665"/>
      <c r="V438" s="650">
        <f t="shared" si="56"/>
        <v>528052</v>
      </c>
      <c r="W438" s="665"/>
      <c r="X438" s="652">
        <f t="shared" si="57"/>
        <v>0</v>
      </c>
      <c r="Y438" s="653">
        <f t="shared" si="58"/>
        <v>0</v>
      </c>
      <c r="Z438" s="654">
        <f t="shared" si="59"/>
        <v>528052</v>
      </c>
      <c r="AA438" s="669"/>
      <c r="AB438" s="656">
        <v>31947</v>
      </c>
      <c r="AC438" s="657">
        <f t="shared" ref="AC438:AC467" si="60">Z438/AB438</f>
        <v>16.529001158168217</v>
      </c>
      <c r="AD438" s="658">
        <f t="shared" ref="AD438:AD467" si="61">AC438*AB438</f>
        <v>528052</v>
      </c>
    </row>
    <row r="439" spans="1:30" s="81" customFormat="1" ht="23.25" customHeight="1">
      <c r="A439" s="638">
        <v>426</v>
      </c>
      <c r="B439" s="639">
        <f>'KL VCKD chung'!B440</f>
        <v>426</v>
      </c>
      <c r="C439" s="640"/>
      <c r="D439" s="641" t="str">
        <f>'KL VCKD chung'!E440</f>
        <v>ធ្លក សៀក</v>
      </c>
      <c r="E439" s="642" t="str">
        <f>'KL VCKD chung'!F440</f>
        <v>THLOK SEAK</v>
      </c>
      <c r="F439" s="643">
        <v>31947</v>
      </c>
      <c r="G439" s="670"/>
      <c r="H439" s="663"/>
      <c r="I439" s="662"/>
      <c r="J439" s="663"/>
      <c r="K439" s="663"/>
      <c r="L439" s="663"/>
      <c r="M439" s="663"/>
      <c r="N439" s="668"/>
      <c r="O439" s="664"/>
      <c r="P439" s="665"/>
      <c r="Q439" s="651">
        <f>'KL VCKD chung'!Q440</f>
        <v>19.230999999999998</v>
      </c>
      <c r="R439" s="650">
        <f t="shared" si="55"/>
        <v>614373</v>
      </c>
      <c r="S439" s="665"/>
      <c r="T439" s="665"/>
      <c r="U439" s="665"/>
      <c r="V439" s="650">
        <f t="shared" si="56"/>
        <v>614373</v>
      </c>
      <c r="W439" s="665"/>
      <c r="X439" s="652">
        <f t="shared" si="57"/>
        <v>0</v>
      </c>
      <c r="Y439" s="653">
        <f t="shared" si="58"/>
        <v>0</v>
      </c>
      <c r="Z439" s="654">
        <f t="shared" si="59"/>
        <v>614373</v>
      </c>
      <c r="AA439" s="669"/>
      <c r="AB439" s="656">
        <v>31947</v>
      </c>
      <c r="AC439" s="657">
        <f t="shared" si="60"/>
        <v>19.231007606348015</v>
      </c>
      <c r="AD439" s="658">
        <f t="shared" si="61"/>
        <v>614373</v>
      </c>
    </row>
    <row r="440" spans="1:30" s="81" customFormat="1" ht="23.25" customHeight="1">
      <c r="A440" s="638">
        <v>427</v>
      </c>
      <c r="B440" s="639">
        <f>'KL VCKD chung'!B441</f>
        <v>427</v>
      </c>
      <c r="C440" s="640"/>
      <c r="D440" s="641" t="str">
        <f>'KL VCKD chung'!E441</f>
        <v>លឹម ឆែប</v>
      </c>
      <c r="E440" s="642" t="str">
        <f>'KL VCKD chung'!F441</f>
        <v>LOEM CHHEB</v>
      </c>
      <c r="F440" s="643">
        <v>31947</v>
      </c>
      <c r="G440" s="670"/>
      <c r="H440" s="663"/>
      <c r="I440" s="662"/>
      <c r="J440" s="663"/>
      <c r="K440" s="663"/>
      <c r="L440" s="663"/>
      <c r="M440" s="663"/>
      <c r="N440" s="668"/>
      <c r="O440" s="664"/>
      <c r="P440" s="665"/>
      <c r="Q440" s="651">
        <f>'KL VCKD chung'!Q441</f>
        <v>16.942999999999998</v>
      </c>
      <c r="R440" s="650">
        <f t="shared" si="55"/>
        <v>541278</v>
      </c>
      <c r="S440" s="665"/>
      <c r="T440" s="665"/>
      <c r="U440" s="665"/>
      <c r="V440" s="650">
        <f t="shared" si="56"/>
        <v>541278</v>
      </c>
      <c r="W440" s="665"/>
      <c r="X440" s="652">
        <f t="shared" si="57"/>
        <v>0</v>
      </c>
      <c r="Y440" s="653">
        <f t="shared" si="58"/>
        <v>0</v>
      </c>
      <c r="Z440" s="654">
        <f t="shared" si="59"/>
        <v>541278</v>
      </c>
      <c r="AA440" s="669"/>
      <c r="AB440" s="656">
        <v>31947</v>
      </c>
      <c r="AC440" s="657">
        <f t="shared" si="60"/>
        <v>16.942999342661281</v>
      </c>
      <c r="AD440" s="658">
        <f t="shared" si="61"/>
        <v>541278</v>
      </c>
    </row>
    <row r="441" spans="1:30" s="81" customFormat="1" ht="23.25" customHeight="1">
      <c r="A441" s="638">
        <v>428</v>
      </c>
      <c r="B441" s="639">
        <f>'KL VCKD chung'!B442</f>
        <v>428</v>
      </c>
      <c r="C441" s="640"/>
      <c r="D441" s="641" t="str">
        <f>'KL VCKD chung'!E442</f>
        <v>ឆែប ខាវ</v>
      </c>
      <c r="E441" s="642" t="str">
        <f>'KL VCKD chung'!F442</f>
        <v>CHHEB KHAV</v>
      </c>
      <c r="F441" s="643">
        <v>31947</v>
      </c>
      <c r="G441" s="670"/>
      <c r="H441" s="663"/>
      <c r="I441" s="662"/>
      <c r="J441" s="663"/>
      <c r="K441" s="663"/>
      <c r="L441" s="663"/>
      <c r="M441" s="663"/>
      <c r="N441" s="668"/>
      <c r="O441" s="664"/>
      <c r="P441" s="665"/>
      <c r="Q441" s="651">
        <f>'KL VCKD chung'!Q442</f>
        <v>17.437999999999999</v>
      </c>
      <c r="R441" s="650">
        <f t="shared" si="55"/>
        <v>557092</v>
      </c>
      <c r="S441" s="665"/>
      <c r="T441" s="665"/>
      <c r="U441" s="665"/>
      <c r="V441" s="650">
        <f t="shared" si="56"/>
        <v>557092</v>
      </c>
      <c r="W441" s="665"/>
      <c r="X441" s="652">
        <f t="shared" si="57"/>
        <v>0</v>
      </c>
      <c r="Y441" s="653">
        <f t="shared" si="58"/>
        <v>0</v>
      </c>
      <c r="Z441" s="654">
        <f t="shared" si="59"/>
        <v>557092</v>
      </c>
      <c r="AA441" s="669"/>
      <c r="AB441" s="656">
        <v>31947</v>
      </c>
      <c r="AC441" s="657">
        <f t="shared" si="60"/>
        <v>17.438006698594549</v>
      </c>
      <c r="AD441" s="658">
        <f t="shared" si="61"/>
        <v>557092</v>
      </c>
    </row>
    <row r="442" spans="1:30" s="81" customFormat="1" ht="23.25" customHeight="1">
      <c r="A442" s="638">
        <v>429</v>
      </c>
      <c r="B442" s="639">
        <f>'KL VCKD chung'!B443</f>
        <v>429</v>
      </c>
      <c r="C442" s="640"/>
      <c r="D442" s="641" t="str">
        <f>'KL VCKD chung'!E443</f>
        <v>ឆែប សុឃាវ</v>
      </c>
      <c r="E442" s="642" t="str">
        <f>'KL VCKD chung'!F443</f>
        <v>CHHEB SOKHEAV</v>
      </c>
      <c r="F442" s="643">
        <v>31947</v>
      </c>
      <c r="G442" s="670"/>
      <c r="H442" s="663"/>
      <c r="I442" s="662"/>
      <c r="J442" s="663"/>
      <c r="K442" s="663"/>
      <c r="L442" s="663"/>
      <c r="M442" s="663"/>
      <c r="N442" s="668"/>
      <c r="O442" s="664"/>
      <c r="P442" s="665"/>
      <c r="Q442" s="651">
        <f>'KL VCKD chung'!Q443</f>
        <v>19.657</v>
      </c>
      <c r="R442" s="650">
        <f t="shared" si="55"/>
        <v>627982</v>
      </c>
      <c r="S442" s="665"/>
      <c r="T442" s="665"/>
      <c r="U442" s="665"/>
      <c r="V442" s="650">
        <f t="shared" si="56"/>
        <v>627982</v>
      </c>
      <c r="W442" s="665"/>
      <c r="X442" s="652">
        <f t="shared" si="57"/>
        <v>0</v>
      </c>
      <c r="Y442" s="653">
        <f t="shared" si="58"/>
        <v>0</v>
      </c>
      <c r="Z442" s="654">
        <f t="shared" si="59"/>
        <v>627982</v>
      </c>
      <c r="AA442" s="669"/>
      <c r="AB442" s="656">
        <v>31947</v>
      </c>
      <c r="AC442" s="657">
        <f t="shared" si="60"/>
        <v>19.656994396969981</v>
      </c>
      <c r="AD442" s="658">
        <f t="shared" si="61"/>
        <v>627982</v>
      </c>
    </row>
    <row r="443" spans="1:30" s="81" customFormat="1" ht="23.25" customHeight="1">
      <c r="A443" s="638">
        <v>430</v>
      </c>
      <c r="B443" s="639">
        <f>'KL VCKD chung'!B444</f>
        <v>430</v>
      </c>
      <c r="C443" s="640"/>
      <c r="D443" s="641" t="str">
        <f>'KL VCKD chung'!E444</f>
        <v>ឃៅ វណ្ណះ</v>
      </c>
      <c r="E443" s="642" t="str">
        <f>'KL VCKD chung'!F444</f>
        <v>KHAO VANNAK</v>
      </c>
      <c r="F443" s="643">
        <v>31947</v>
      </c>
      <c r="G443" s="670"/>
      <c r="H443" s="663"/>
      <c r="I443" s="662"/>
      <c r="J443" s="663"/>
      <c r="K443" s="663"/>
      <c r="L443" s="663"/>
      <c r="M443" s="663"/>
      <c r="N443" s="668"/>
      <c r="O443" s="664"/>
      <c r="P443" s="665"/>
      <c r="Q443" s="651">
        <f>'KL VCKD chung'!Q444</f>
        <v>16.817999999999998</v>
      </c>
      <c r="R443" s="650">
        <f t="shared" si="55"/>
        <v>537285</v>
      </c>
      <c r="S443" s="665"/>
      <c r="T443" s="665"/>
      <c r="U443" s="665"/>
      <c r="V443" s="650">
        <f t="shared" si="56"/>
        <v>537285</v>
      </c>
      <c r="W443" s="665"/>
      <c r="X443" s="652">
        <f t="shared" si="57"/>
        <v>0</v>
      </c>
      <c r="Y443" s="653">
        <f t="shared" si="58"/>
        <v>0</v>
      </c>
      <c r="Z443" s="654">
        <f t="shared" si="59"/>
        <v>537285</v>
      </c>
      <c r="AA443" s="669"/>
      <c r="AB443" s="656">
        <v>31947</v>
      </c>
      <c r="AC443" s="657">
        <f t="shared" si="60"/>
        <v>16.818011080852663</v>
      </c>
      <c r="AD443" s="658">
        <f t="shared" si="61"/>
        <v>537285</v>
      </c>
    </row>
    <row r="444" spans="1:30" s="81" customFormat="1" ht="23.25" customHeight="1">
      <c r="A444" s="638">
        <v>431</v>
      </c>
      <c r="B444" s="639">
        <f>'KL VCKD chung'!B445</f>
        <v>431</v>
      </c>
      <c r="C444" s="640"/>
      <c r="D444" s="641" t="str">
        <f>'KL VCKD chung'!E445</f>
        <v>ណេន លីដា</v>
      </c>
      <c r="E444" s="642" t="str">
        <f>'KL VCKD chung'!F445</f>
        <v>NEN LYDA</v>
      </c>
      <c r="F444" s="643">
        <v>31947</v>
      </c>
      <c r="G444" s="670"/>
      <c r="H444" s="663"/>
      <c r="I444" s="662"/>
      <c r="J444" s="663"/>
      <c r="K444" s="663"/>
      <c r="L444" s="663"/>
      <c r="M444" s="663"/>
      <c r="N444" s="668"/>
      <c r="O444" s="664"/>
      <c r="P444" s="665"/>
      <c r="Q444" s="651">
        <f>'KL VCKD chung'!Q445</f>
        <v>16.046999999999997</v>
      </c>
      <c r="R444" s="650">
        <f t="shared" si="55"/>
        <v>512654</v>
      </c>
      <c r="S444" s="665"/>
      <c r="T444" s="665"/>
      <c r="U444" s="665"/>
      <c r="V444" s="650">
        <f t="shared" si="56"/>
        <v>512654</v>
      </c>
      <c r="W444" s="665"/>
      <c r="X444" s="652">
        <f t="shared" si="57"/>
        <v>0</v>
      </c>
      <c r="Y444" s="653">
        <f t="shared" si="58"/>
        <v>0</v>
      </c>
      <c r="Z444" s="654">
        <f t="shared" si="59"/>
        <v>512654</v>
      </c>
      <c r="AA444" s="669"/>
      <c r="AB444" s="656">
        <v>31947</v>
      </c>
      <c r="AC444" s="657">
        <f t="shared" si="60"/>
        <v>16.047015369205248</v>
      </c>
      <c r="AD444" s="658">
        <f t="shared" si="61"/>
        <v>512654.00000000006</v>
      </c>
    </row>
    <row r="445" spans="1:30" s="81" customFormat="1" ht="23.25" customHeight="1">
      <c r="A445" s="638">
        <v>432</v>
      </c>
      <c r="B445" s="639">
        <f>'KL VCKD chung'!B446</f>
        <v>432</v>
      </c>
      <c r="C445" s="640"/>
      <c r="D445" s="641" t="str">
        <f>'KL VCKD chung'!E446</f>
        <v>លាវ កែវ</v>
      </c>
      <c r="E445" s="642" t="str">
        <f>'KL VCKD chung'!F446</f>
        <v>LAEV KEV</v>
      </c>
      <c r="F445" s="643">
        <v>31947</v>
      </c>
      <c r="G445" s="670"/>
      <c r="H445" s="663"/>
      <c r="I445" s="662"/>
      <c r="J445" s="663"/>
      <c r="K445" s="663"/>
      <c r="L445" s="663"/>
      <c r="M445" s="663"/>
      <c r="N445" s="668"/>
      <c r="O445" s="664"/>
      <c r="P445" s="665"/>
      <c r="Q445" s="651">
        <f>'KL VCKD chung'!Q446</f>
        <v>16.673999999999999</v>
      </c>
      <c r="R445" s="650">
        <f t="shared" si="55"/>
        <v>532684</v>
      </c>
      <c r="S445" s="665"/>
      <c r="T445" s="665"/>
      <c r="U445" s="665"/>
      <c r="V445" s="650">
        <f t="shared" si="56"/>
        <v>532684</v>
      </c>
      <c r="W445" s="665"/>
      <c r="X445" s="652">
        <f t="shared" si="57"/>
        <v>0</v>
      </c>
      <c r="Y445" s="653">
        <f t="shared" si="58"/>
        <v>0</v>
      </c>
      <c r="Z445" s="654">
        <f t="shared" si="59"/>
        <v>532684</v>
      </c>
      <c r="AA445" s="669"/>
      <c r="AB445" s="656">
        <v>31947</v>
      </c>
      <c r="AC445" s="657">
        <f t="shared" si="60"/>
        <v>16.673991298087458</v>
      </c>
      <c r="AD445" s="658">
        <f t="shared" si="61"/>
        <v>532684</v>
      </c>
    </row>
    <row r="446" spans="1:30" s="81" customFormat="1" ht="23.25" customHeight="1">
      <c r="A446" s="638">
        <v>433</v>
      </c>
      <c r="B446" s="639">
        <f>'KL VCKD chung'!B447</f>
        <v>433</v>
      </c>
      <c r="C446" s="640"/>
      <c r="D446" s="641" t="str">
        <f>'KL VCKD chung'!E447</f>
        <v>ពេជ ណេន</v>
      </c>
      <c r="E446" s="642" t="str">
        <f>'KL VCKD chung'!F447</f>
        <v>PECH NEN</v>
      </c>
      <c r="F446" s="643">
        <v>31947</v>
      </c>
      <c r="G446" s="670"/>
      <c r="H446" s="663"/>
      <c r="I446" s="662"/>
      <c r="J446" s="663"/>
      <c r="K446" s="663"/>
      <c r="L446" s="663"/>
      <c r="M446" s="663"/>
      <c r="N446" s="668"/>
      <c r="O446" s="664"/>
      <c r="P446" s="665"/>
      <c r="Q446" s="651">
        <f>'KL VCKD chung'!Q447</f>
        <v>15.959000000000001</v>
      </c>
      <c r="R446" s="650">
        <f t="shared" si="55"/>
        <v>509842</v>
      </c>
      <c r="S446" s="665"/>
      <c r="T446" s="665"/>
      <c r="U446" s="665"/>
      <c r="V446" s="650">
        <f t="shared" si="56"/>
        <v>509842</v>
      </c>
      <c r="W446" s="665"/>
      <c r="X446" s="652">
        <f t="shared" si="57"/>
        <v>0</v>
      </c>
      <c r="Y446" s="653">
        <f t="shared" si="58"/>
        <v>0</v>
      </c>
      <c r="Z446" s="654">
        <f t="shared" si="59"/>
        <v>509842</v>
      </c>
      <c r="AA446" s="669"/>
      <c r="AB446" s="656">
        <v>31947</v>
      </c>
      <c r="AC446" s="657">
        <f t="shared" si="60"/>
        <v>15.958994584781044</v>
      </c>
      <c r="AD446" s="658">
        <f t="shared" si="61"/>
        <v>509842</v>
      </c>
    </row>
    <row r="447" spans="1:30" s="81" customFormat="1" ht="23.25" customHeight="1">
      <c r="A447" s="638">
        <v>434</v>
      </c>
      <c r="B447" s="639">
        <f>'KL VCKD chung'!B448</f>
        <v>434</v>
      </c>
      <c r="C447" s="640"/>
      <c r="D447" s="641" t="str">
        <f>'KL VCKD chung'!E448</f>
        <v>ថាន់ រស់</v>
      </c>
      <c r="E447" s="642" t="str">
        <f>'KL VCKD chung'!F448</f>
        <v>THANN ROS</v>
      </c>
      <c r="F447" s="643">
        <v>31947</v>
      </c>
      <c r="G447" s="670"/>
      <c r="H447" s="663"/>
      <c r="I447" s="662"/>
      <c r="J447" s="663"/>
      <c r="K447" s="663"/>
      <c r="L447" s="663"/>
      <c r="M447" s="663"/>
      <c r="N447" s="668"/>
      <c r="O447" s="664"/>
      <c r="P447" s="665"/>
      <c r="Q447" s="651">
        <f>'KL VCKD chung'!Q448</f>
        <v>16.279</v>
      </c>
      <c r="R447" s="650">
        <f t="shared" si="55"/>
        <v>520065</v>
      </c>
      <c r="S447" s="665"/>
      <c r="T447" s="665"/>
      <c r="U447" s="665"/>
      <c r="V447" s="650">
        <f t="shared" si="56"/>
        <v>520065</v>
      </c>
      <c r="W447" s="665"/>
      <c r="X447" s="652">
        <f t="shared" si="57"/>
        <v>0</v>
      </c>
      <c r="Y447" s="653">
        <f t="shared" si="58"/>
        <v>0</v>
      </c>
      <c r="Z447" s="654">
        <f t="shared" si="59"/>
        <v>520065</v>
      </c>
      <c r="AA447" s="669"/>
      <c r="AB447" s="656">
        <v>31947</v>
      </c>
      <c r="AC447" s="657">
        <f t="shared" si="60"/>
        <v>16.278993332707298</v>
      </c>
      <c r="AD447" s="658">
        <f t="shared" si="61"/>
        <v>520065.00000000006</v>
      </c>
    </row>
    <row r="448" spans="1:30" s="81" customFormat="1" ht="23.25" customHeight="1">
      <c r="A448" s="638">
        <v>435</v>
      </c>
      <c r="B448" s="639">
        <f>'KL VCKD chung'!B449</f>
        <v>435</v>
      </c>
      <c r="C448" s="640"/>
      <c r="D448" s="641" t="str">
        <f>'KL VCKD chung'!E449</f>
        <v>លិម ​ឡេត</v>
      </c>
      <c r="E448" s="642" t="str">
        <f>'KL VCKD chung'!F449</f>
        <v>LIM LET</v>
      </c>
      <c r="F448" s="643">
        <v>31947</v>
      </c>
      <c r="G448" s="670"/>
      <c r="H448" s="663"/>
      <c r="I448" s="662"/>
      <c r="J448" s="663"/>
      <c r="K448" s="663"/>
      <c r="L448" s="663"/>
      <c r="M448" s="663"/>
      <c r="N448" s="668"/>
      <c r="O448" s="664"/>
      <c r="P448" s="665"/>
      <c r="Q448" s="651">
        <f>'KL VCKD chung'!Q449</f>
        <v>16.303999999999998</v>
      </c>
      <c r="R448" s="650">
        <f t="shared" si="55"/>
        <v>520864</v>
      </c>
      <c r="S448" s="665"/>
      <c r="T448" s="665"/>
      <c r="U448" s="665"/>
      <c r="V448" s="650">
        <f t="shared" si="56"/>
        <v>520864</v>
      </c>
      <c r="W448" s="665"/>
      <c r="X448" s="652">
        <f t="shared" si="57"/>
        <v>0</v>
      </c>
      <c r="Y448" s="653">
        <f t="shared" si="58"/>
        <v>0</v>
      </c>
      <c r="Z448" s="654">
        <f t="shared" si="59"/>
        <v>520864</v>
      </c>
      <c r="AA448" s="669"/>
      <c r="AB448" s="656">
        <v>31947</v>
      </c>
      <c r="AC448" s="657">
        <f t="shared" si="60"/>
        <v>16.304003505806492</v>
      </c>
      <c r="AD448" s="658">
        <f t="shared" si="61"/>
        <v>520864</v>
      </c>
    </row>
    <row r="449" spans="1:30" s="81" customFormat="1" ht="23.25" customHeight="1">
      <c r="A449" s="638">
        <v>436</v>
      </c>
      <c r="B449" s="639">
        <f>'KL VCKD chung'!B450</f>
        <v>436</v>
      </c>
      <c r="C449" s="640"/>
      <c r="D449" s="641" t="str">
        <f>'KL VCKD chung'!E450</f>
        <v>ទ្រី ត្រំ</v>
      </c>
      <c r="E449" s="642" t="str">
        <f>'KL VCKD chung'!F450</f>
        <v>TRY TRUM</v>
      </c>
      <c r="F449" s="643">
        <v>31947</v>
      </c>
      <c r="G449" s="670"/>
      <c r="H449" s="663"/>
      <c r="I449" s="662"/>
      <c r="J449" s="663"/>
      <c r="K449" s="663"/>
      <c r="L449" s="663"/>
      <c r="M449" s="663"/>
      <c r="N449" s="668"/>
      <c r="O449" s="664"/>
      <c r="P449" s="665"/>
      <c r="Q449" s="651">
        <f>'KL VCKD chung'!Q450</f>
        <v>19.023999999999997</v>
      </c>
      <c r="R449" s="650">
        <f t="shared" si="55"/>
        <v>607760</v>
      </c>
      <c r="S449" s="665"/>
      <c r="T449" s="665"/>
      <c r="U449" s="665"/>
      <c r="V449" s="650">
        <f t="shared" si="56"/>
        <v>607760</v>
      </c>
      <c r="W449" s="665"/>
      <c r="X449" s="652">
        <f t="shared" si="57"/>
        <v>0</v>
      </c>
      <c r="Y449" s="653">
        <f t="shared" si="58"/>
        <v>0</v>
      </c>
      <c r="Z449" s="654">
        <f t="shared" si="59"/>
        <v>607760</v>
      </c>
      <c r="AA449" s="669"/>
      <c r="AB449" s="656">
        <v>31947</v>
      </c>
      <c r="AC449" s="657">
        <f t="shared" si="60"/>
        <v>19.024008514101482</v>
      </c>
      <c r="AD449" s="658">
        <f t="shared" si="61"/>
        <v>607760</v>
      </c>
    </row>
    <row r="450" spans="1:30" s="81" customFormat="1" ht="23.25" customHeight="1">
      <c r="A450" s="638">
        <v>437</v>
      </c>
      <c r="B450" s="639">
        <f>'KL VCKD chung'!B451</f>
        <v>437</v>
      </c>
      <c r="C450" s="640"/>
      <c r="D450" s="641" t="str">
        <f>'KL VCKD chung'!E451</f>
        <v>ស៊ា ​សុជាតិ</v>
      </c>
      <c r="E450" s="642" t="str">
        <f>'KL VCKD chung'!F451</f>
        <v>SEA SOCHEAT</v>
      </c>
      <c r="F450" s="643">
        <v>31947</v>
      </c>
      <c r="G450" s="670"/>
      <c r="H450" s="663"/>
      <c r="I450" s="662"/>
      <c r="J450" s="663"/>
      <c r="K450" s="663"/>
      <c r="L450" s="663"/>
      <c r="M450" s="663"/>
      <c r="N450" s="668"/>
      <c r="O450" s="664"/>
      <c r="P450" s="665"/>
      <c r="Q450" s="651">
        <f>'KL VCKD chung'!Q451</f>
        <v>17.882999999999999</v>
      </c>
      <c r="R450" s="650">
        <f t="shared" si="55"/>
        <v>571308</v>
      </c>
      <c r="S450" s="665"/>
      <c r="T450" s="665"/>
      <c r="U450" s="665"/>
      <c r="V450" s="650">
        <f t="shared" si="56"/>
        <v>571308</v>
      </c>
      <c r="W450" s="665"/>
      <c r="X450" s="652">
        <f t="shared" si="57"/>
        <v>0</v>
      </c>
      <c r="Y450" s="653">
        <f t="shared" si="58"/>
        <v>0</v>
      </c>
      <c r="Z450" s="654">
        <f t="shared" si="59"/>
        <v>571308</v>
      </c>
      <c r="AA450" s="669"/>
      <c r="AB450" s="656">
        <v>31947</v>
      </c>
      <c r="AC450" s="657">
        <f t="shared" si="60"/>
        <v>17.882993708329419</v>
      </c>
      <c r="AD450" s="658">
        <f t="shared" si="61"/>
        <v>571308</v>
      </c>
    </row>
    <row r="451" spans="1:30" s="81" customFormat="1" ht="23.25" customHeight="1">
      <c r="A451" s="638">
        <v>438</v>
      </c>
      <c r="B451" s="639">
        <f>'KL VCKD chung'!B452</f>
        <v>438</v>
      </c>
      <c r="C451" s="640"/>
      <c r="D451" s="641" t="str">
        <f>'KL VCKD chung'!E452</f>
        <v>យន់ ទ្រី</v>
      </c>
      <c r="E451" s="642" t="str">
        <f>'KL VCKD chung'!F452</f>
        <v>YUN TRY</v>
      </c>
      <c r="F451" s="643">
        <v>31947</v>
      </c>
      <c r="G451" s="670"/>
      <c r="H451" s="663"/>
      <c r="I451" s="662"/>
      <c r="J451" s="663"/>
      <c r="K451" s="663"/>
      <c r="L451" s="663"/>
      <c r="M451" s="663"/>
      <c r="N451" s="668"/>
      <c r="O451" s="664"/>
      <c r="P451" s="665"/>
      <c r="Q451" s="651">
        <f>'KL VCKD chung'!Q452</f>
        <v>19.375</v>
      </c>
      <c r="R451" s="650">
        <f t="shared" si="55"/>
        <v>618973</v>
      </c>
      <c r="S451" s="665"/>
      <c r="T451" s="665"/>
      <c r="U451" s="665"/>
      <c r="V451" s="650">
        <f t="shared" si="56"/>
        <v>618973</v>
      </c>
      <c r="W451" s="665"/>
      <c r="X451" s="652">
        <f t="shared" si="57"/>
        <v>0</v>
      </c>
      <c r="Y451" s="653">
        <f t="shared" si="58"/>
        <v>0</v>
      </c>
      <c r="Z451" s="654">
        <f t="shared" si="59"/>
        <v>618973</v>
      </c>
      <c r="AA451" s="669"/>
      <c r="AB451" s="656">
        <v>31947</v>
      </c>
      <c r="AC451" s="657">
        <f t="shared" si="60"/>
        <v>19.37499608726954</v>
      </c>
      <c r="AD451" s="658">
        <f t="shared" si="61"/>
        <v>618973</v>
      </c>
    </row>
    <row r="452" spans="1:30" s="81" customFormat="1" ht="23.25" customHeight="1">
      <c r="A452" s="638">
        <v>439</v>
      </c>
      <c r="B452" s="639">
        <f>'KL VCKD chung'!B453</f>
        <v>439</v>
      </c>
      <c r="C452" s="640"/>
      <c r="D452" s="641" t="str">
        <f>'KL VCKD chung'!E453</f>
        <v>លុយ ដា</v>
      </c>
      <c r="E452" s="642" t="str">
        <f>'KL VCKD chung'!F453</f>
        <v>LUY DA</v>
      </c>
      <c r="F452" s="643">
        <v>31947</v>
      </c>
      <c r="G452" s="670"/>
      <c r="H452" s="663"/>
      <c r="I452" s="662"/>
      <c r="J452" s="663"/>
      <c r="K452" s="663"/>
      <c r="L452" s="663"/>
      <c r="M452" s="663"/>
      <c r="N452" s="668"/>
      <c r="O452" s="664"/>
      <c r="P452" s="665"/>
      <c r="Q452" s="651">
        <f>'KL VCKD chung'!Q453</f>
        <v>17.901999999999997</v>
      </c>
      <c r="R452" s="650">
        <f t="shared" si="55"/>
        <v>571915</v>
      </c>
      <c r="S452" s="665"/>
      <c r="T452" s="665"/>
      <c r="U452" s="665"/>
      <c r="V452" s="650">
        <f t="shared" si="56"/>
        <v>571915</v>
      </c>
      <c r="W452" s="665"/>
      <c r="X452" s="652">
        <f t="shared" si="57"/>
        <v>0</v>
      </c>
      <c r="Y452" s="653">
        <f t="shared" si="58"/>
        <v>0</v>
      </c>
      <c r="Z452" s="654">
        <f t="shared" si="59"/>
        <v>571915</v>
      </c>
      <c r="AA452" s="669"/>
      <c r="AB452" s="656">
        <v>31947</v>
      </c>
      <c r="AC452" s="657">
        <f t="shared" si="60"/>
        <v>17.901993927442327</v>
      </c>
      <c r="AD452" s="658">
        <f t="shared" si="61"/>
        <v>571915</v>
      </c>
    </row>
    <row r="453" spans="1:30" s="81" customFormat="1" ht="23.25" customHeight="1">
      <c r="A453" s="638">
        <v>440</v>
      </c>
      <c r="B453" s="639">
        <f>'KL VCKD chung'!B454</f>
        <v>440</v>
      </c>
      <c r="C453" s="640"/>
      <c r="D453" s="641" t="str">
        <f>'KL VCKD chung'!E454</f>
        <v>សុន សំណាង</v>
      </c>
      <c r="E453" s="642" t="str">
        <f>'KL VCKD chung'!F454</f>
        <v>SON SAMNANG</v>
      </c>
      <c r="F453" s="643">
        <v>31947</v>
      </c>
      <c r="G453" s="670"/>
      <c r="H453" s="663"/>
      <c r="I453" s="662"/>
      <c r="J453" s="663"/>
      <c r="K453" s="663"/>
      <c r="L453" s="663"/>
      <c r="M453" s="663"/>
      <c r="N453" s="668"/>
      <c r="O453" s="664"/>
      <c r="P453" s="665"/>
      <c r="Q453" s="651">
        <f>'KL VCKD chung'!Q454</f>
        <v>18.277999999999999</v>
      </c>
      <c r="R453" s="650">
        <f t="shared" si="55"/>
        <v>583927</v>
      </c>
      <c r="S453" s="665"/>
      <c r="T453" s="665"/>
      <c r="U453" s="665"/>
      <c r="V453" s="650">
        <f t="shared" si="56"/>
        <v>583927</v>
      </c>
      <c r="W453" s="665"/>
      <c r="X453" s="652">
        <f t="shared" si="57"/>
        <v>0</v>
      </c>
      <c r="Y453" s="653">
        <f t="shared" si="58"/>
        <v>0</v>
      </c>
      <c r="Z453" s="654">
        <f t="shared" si="59"/>
        <v>583927</v>
      </c>
      <c r="AA453" s="669"/>
      <c r="AB453" s="656">
        <v>31947</v>
      </c>
      <c r="AC453" s="657">
        <f t="shared" si="60"/>
        <v>18.277991673709582</v>
      </c>
      <c r="AD453" s="658">
        <f t="shared" si="61"/>
        <v>583927</v>
      </c>
    </row>
    <row r="454" spans="1:30" s="81" customFormat="1" ht="23.25" customHeight="1">
      <c r="A454" s="638">
        <v>441</v>
      </c>
      <c r="B454" s="639">
        <f>'KL VCKD chung'!B455</f>
        <v>441</v>
      </c>
      <c r="C454" s="640"/>
      <c r="D454" s="641" t="str">
        <f>'KL VCKD chung'!E455</f>
        <v>ណោន ស៊ានហៃ</v>
      </c>
      <c r="E454" s="642" t="str">
        <f>'KL VCKD chung'!F455</f>
        <v>NON SEANGHAI</v>
      </c>
      <c r="F454" s="643">
        <v>31947</v>
      </c>
      <c r="G454" s="670"/>
      <c r="H454" s="663"/>
      <c r="I454" s="662"/>
      <c r="J454" s="663"/>
      <c r="K454" s="663"/>
      <c r="L454" s="663"/>
      <c r="M454" s="663"/>
      <c r="N454" s="668"/>
      <c r="O454" s="664"/>
      <c r="P454" s="665"/>
      <c r="Q454" s="651">
        <f>'KL VCKD chung'!Q455</f>
        <v>17.600999999999999</v>
      </c>
      <c r="R454" s="650">
        <f t="shared" si="55"/>
        <v>562299</v>
      </c>
      <c r="S454" s="665"/>
      <c r="T454" s="665"/>
      <c r="U454" s="665"/>
      <c r="V454" s="650">
        <f t="shared" si="56"/>
        <v>562299</v>
      </c>
      <c r="W454" s="665"/>
      <c r="X454" s="652">
        <f t="shared" si="57"/>
        <v>0</v>
      </c>
      <c r="Y454" s="653">
        <f t="shared" si="58"/>
        <v>0</v>
      </c>
      <c r="Z454" s="774">
        <f t="shared" si="59"/>
        <v>562299</v>
      </c>
      <c r="AA454" s="669"/>
      <c r="AB454" s="656">
        <v>31947</v>
      </c>
      <c r="AC454" s="657">
        <f t="shared" si="60"/>
        <v>17.600995398628978</v>
      </c>
      <c r="AD454" s="658">
        <f t="shared" si="61"/>
        <v>562299</v>
      </c>
    </row>
    <row r="455" spans="1:30" s="81" customFormat="1" ht="23.25" customHeight="1">
      <c r="A455" s="638">
        <v>442</v>
      </c>
      <c r="B455" s="639">
        <f>'KL VCKD chung'!B456</f>
        <v>442</v>
      </c>
      <c r="C455" s="640"/>
      <c r="D455" s="641" t="str">
        <f>'KL VCKD chung'!E456</f>
        <v>ណូ ណោន</v>
      </c>
      <c r="E455" s="642" t="str">
        <f>'KL VCKD chung'!F456</f>
        <v>NAU NORN</v>
      </c>
      <c r="F455" s="643">
        <v>31947</v>
      </c>
      <c r="G455" s="670"/>
      <c r="H455" s="663"/>
      <c r="I455" s="662"/>
      <c r="J455" s="663"/>
      <c r="K455" s="663"/>
      <c r="L455" s="663"/>
      <c r="M455" s="663"/>
      <c r="N455" s="668"/>
      <c r="O455" s="664"/>
      <c r="P455" s="665"/>
      <c r="Q455" s="651">
        <f>'KL VCKD chung'!Q456</f>
        <v>17.337999999999997</v>
      </c>
      <c r="R455" s="650">
        <f t="shared" si="55"/>
        <v>553897</v>
      </c>
      <c r="S455" s="665"/>
      <c r="T455" s="665"/>
      <c r="U455" s="665"/>
      <c r="V455" s="650">
        <f t="shared" si="56"/>
        <v>553897</v>
      </c>
      <c r="W455" s="665"/>
      <c r="X455" s="652">
        <f t="shared" si="57"/>
        <v>0</v>
      </c>
      <c r="Y455" s="653">
        <f t="shared" si="58"/>
        <v>0</v>
      </c>
      <c r="Z455" s="654">
        <f t="shared" si="59"/>
        <v>553897</v>
      </c>
      <c r="AA455" s="669"/>
      <c r="AB455" s="656">
        <v>31947</v>
      </c>
      <c r="AC455" s="657">
        <f t="shared" si="60"/>
        <v>17.337997308041444</v>
      </c>
      <c r="AD455" s="658">
        <f t="shared" si="61"/>
        <v>553897</v>
      </c>
    </row>
    <row r="456" spans="1:30" s="81" customFormat="1" ht="23.25" customHeight="1">
      <c r="A456" s="638">
        <v>443</v>
      </c>
      <c r="B456" s="639">
        <f>'KL VCKD chung'!B457</f>
        <v>443</v>
      </c>
      <c r="C456" s="640"/>
      <c r="D456" s="641" t="str">
        <f>'KL VCKD chung'!E457</f>
        <v>ជោក សុក</v>
      </c>
      <c r="E456" s="642" t="str">
        <f>'KL VCKD chung'!F457</f>
        <v>CHOK SOK</v>
      </c>
      <c r="F456" s="643">
        <v>31947</v>
      </c>
      <c r="G456" s="670"/>
      <c r="H456" s="663"/>
      <c r="I456" s="662"/>
      <c r="J456" s="663"/>
      <c r="K456" s="663"/>
      <c r="L456" s="663"/>
      <c r="M456" s="663"/>
      <c r="N456" s="668"/>
      <c r="O456" s="664"/>
      <c r="P456" s="665"/>
      <c r="Q456" s="651">
        <f>'KL VCKD chung'!Q457</f>
        <v>19.738</v>
      </c>
      <c r="R456" s="650">
        <f t="shared" si="55"/>
        <v>630570</v>
      </c>
      <c r="S456" s="665"/>
      <c r="T456" s="665"/>
      <c r="U456" s="665"/>
      <c r="V456" s="650">
        <f t="shared" si="56"/>
        <v>630570</v>
      </c>
      <c r="W456" s="665"/>
      <c r="X456" s="652">
        <f t="shared" si="57"/>
        <v>0</v>
      </c>
      <c r="Y456" s="653">
        <f t="shared" si="58"/>
        <v>0</v>
      </c>
      <c r="Z456" s="654">
        <f t="shared" si="59"/>
        <v>630570</v>
      </c>
      <c r="AA456" s="669"/>
      <c r="AB456" s="656">
        <v>31947</v>
      </c>
      <c r="AC456" s="657">
        <f t="shared" si="60"/>
        <v>19.738003568410178</v>
      </c>
      <c r="AD456" s="658">
        <f t="shared" si="61"/>
        <v>630570</v>
      </c>
    </row>
    <row r="457" spans="1:30" s="81" customFormat="1" ht="23.25" customHeight="1">
      <c r="A457" s="638">
        <v>444</v>
      </c>
      <c r="B457" s="639">
        <f>'KL VCKD chung'!B458</f>
        <v>444</v>
      </c>
      <c r="C457" s="640"/>
      <c r="D457" s="641" t="str">
        <f>'KL VCKD chung'!E458</f>
        <v>លាប់ ណេន</v>
      </c>
      <c r="E457" s="642" t="str">
        <f>'KL VCKD chung'!F458</f>
        <v>LORB NEN</v>
      </c>
      <c r="F457" s="643">
        <v>31947</v>
      </c>
      <c r="G457" s="670"/>
      <c r="H457" s="663"/>
      <c r="I457" s="662"/>
      <c r="J457" s="663"/>
      <c r="K457" s="663"/>
      <c r="L457" s="663"/>
      <c r="M457" s="663"/>
      <c r="N457" s="668"/>
      <c r="O457" s="664"/>
      <c r="P457" s="665"/>
      <c r="Q457" s="651">
        <f>'KL VCKD chung'!Q458</f>
        <v>18.979999999999997</v>
      </c>
      <c r="R457" s="650">
        <f t="shared" si="55"/>
        <v>606354</v>
      </c>
      <c r="S457" s="665"/>
      <c r="T457" s="665"/>
      <c r="U457" s="665"/>
      <c r="V457" s="650">
        <f t="shared" si="56"/>
        <v>606354</v>
      </c>
      <c r="W457" s="665"/>
      <c r="X457" s="652">
        <f t="shared" si="57"/>
        <v>0</v>
      </c>
      <c r="Y457" s="653">
        <f t="shared" si="58"/>
        <v>0</v>
      </c>
      <c r="Z457" s="654">
        <f t="shared" si="59"/>
        <v>606354</v>
      </c>
      <c r="AA457" s="669"/>
      <c r="AB457" s="656">
        <v>31947</v>
      </c>
      <c r="AC457" s="657">
        <f t="shared" si="60"/>
        <v>18.979998121889381</v>
      </c>
      <c r="AD457" s="658">
        <f t="shared" si="61"/>
        <v>606354</v>
      </c>
    </row>
    <row r="458" spans="1:30" s="81" customFormat="1" ht="23.25" customHeight="1">
      <c r="A458" s="638">
        <v>445</v>
      </c>
      <c r="B458" s="639">
        <f>'KL VCKD chung'!B459</f>
        <v>445</v>
      </c>
      <c r="C458" s="640"/>
      <c r="D458" s="641" t="str">
        <f>'KL VCKD chung'!E459</f>
        <v>ឃឿន តិប</v>
      </c>
      <c r="E458" s="642" t="str">
        <f>'KL VCKD chung'!F459</f>
        <v>KHOEUN TEP</v>
      </c>
      <c r="F458" s="643">
        <v>31947</v>
      </c>
      <c r="G458" s="670"/>
      <c r="H458" s="663"/>
      <c r="I458" s="662"/>
      <c r="J458" s="663"/>
      <c r="K458" s="663"/>
      <c r="L458" s="663"/>
      <c r="M458" s="663"/>
      <c r="N458" s="668"/>
      <c r="O458" s="664"/>
      <c r="P458" s="665"/>
      <c r="Q458" s="651">
        <f>'KL VCKD chung'!Q459</f>
        <v>19.212</v>
      </c>
      <c r="R458" s="650">
        <f t="shared" si="55"/>
        <v>613766</v>
      </c>
      <c r="S458" s="665"/>
      <c r="T458" s="665"/>
      <c r="U458" s="665"/>
      <c r="V458" s="650">
        <f t="shared" si="56"/>
        <v>613766</v>
      </c>
      <c r="W458" s="665"/>
      <c r="X458" s="652">
        <f t="shared" si="57"/>
        <v>0</v>
      </c>
      <c r="Y458" s="653">
        <f t="shared" si="58"/>
        <v>0</v>
      </c>
      <c r="Z458" s="654">
        <f t="shared" si="59"/>
        <v>613766</v>
      </c>
      <c r="AA458" s="669"/>
      <c r="AB458" s="656">
        <v>31947</v>
      </c>
      <c r="AC458" s="657">
        <f t="shared" si="60"/>
        <v>19.212007387235108</v>
      </c>
      <c r="AD458" s="658">
        <f t="shared" si="61"/>
        <v>613766</v>
      </c>
    </row>
    <row r="459" spans="1:30" s="81" customFormat="1" ht="23.25" customHeight="1">
      <c r="A459" s="638">
        <v>446</v>
      </c>
      <c r="B459" s="639">
        <f>'KL VCKD chung'!B460</f>
        <v>446</v>
      </c>
      <c r="C459" s="640"/>
      <c r="D459" s="641" t="str">
        <f>'KL VCKD chung'!E460</f>
        <v>ឈឿន សុតី</v>
      </c>
      <c r="E459" s="642" t="str">
        <f>'KL VCKD chung'!F460</f>
        <v>CHHOEUN SOTEY</v>
      </c>
      <c r="F459" s="643">
        <v>31947</v>
      </c>
      <c r="G459" s="670"/>
      <c r="H459" s="663"/>
      <c r="I459" s="662"/>
      <c r="J459" s="663"/>
      <c r="K459" s="663"/>
      <c r="L459" s="663"/>
      <c r="M459" s="663"/>
      <c r="N459" s="668"/>
      <c r="O459" s="664"/>
      <c r="P459" s="665"/>
      <c r="Q459" s="651">
        <f>'KL VCKD chung'!Q460</f>
        <v>16.459999999999997</v>
      </c>
      <c r="R459" s="650">
        <f t="shared" si="55"/>
        <v>525848</v>
      </c>
      <c r="S459" s="665"/>
      <c r="T459" s="665"/>
      <c r="U459" s="665"/>
      <c r="V459" s="650">
        <f t="shared" si="56"/>
        <v>525848</v>
      </c>
      <c r="W459" s="665"/>
      <c r="X459" s="652">
        <f t="shared" si="57"/>
        <v>0</v>
      </c>
      <c r="Y459" s="653">
        <f t="shared" si="58"/>
        <v>0</v>
      </c>
      <c r="Z459" s="654">
        <f t="shared" si="59"/>
        <v>525848</v>
      </c>
      <c r="AA459" s="669"/>
      <c r="AB459" s="656">
        <v>31947</v>
      </c>
      <c r="AC459" s="657">
        <f t="shared" si="60"/>
        <v>16.4600118947006</v>
      </c>
      <c r="AD459" s="658">
        <f t="shared" si="61"/>
        <v>525848</v>
      </c>
    </row>
    <row r="460" spans="1:30" s="81" customFormat="1" ht="23.25" customHeight="1">
      <c r="A460" s="638">
        <v>447</v>
      </c>
      <c r="B460" s="639">
        <f>'KL VCKD chung'!B461</f>
        <v>447</v>
      </c>
      <c r="C460" s="640"/>
      <c r="D460" s="641" t="str">
        <f>'KL VCKD chung'!E461</f>
        <v>ម៉ៅ ឡៃសុង</v>
      </c>
      <c r="E460" s="642" t="str">
        <f>'KL VCKD chung'!F461</f>
        <v>MAO LAYSONG</v>
      </c>
      <c r="F460" s="643">
        <v>31947</v>
      </c>
      <c r="G460" s="670"/>
      <c r="H460" s="663"/>
      <c r="I460" s="662"/>
      <c r="J460" s="663"/>
      <c r="K460" s="663"/>
      <c r="L460" s="663"/>
      <c r="M460" s="663"/>
      <c r="N460" s="668"/>
      <c r="O460" s="664"/>
      <c r="P460" s="665"/>
      <c r="Q460" s="651">
        <f>'KL VCKD chung'!Q461</f>
        <v>19.242999999999999</v>
      </c>
      <c r="R460" s="650">
        <f t="shared" si="55"/>
        <v>614756</v>
      </c>
      <c r="S460" s="665"/>
      <c r="T460" s="665"/>
      <c r="U460" s="665"/>
      <c r="V460" s="650">
        <f t="shared" si="56"/>
        <v>614756</v>
      </c>
      <c r="W460" s="665"/>
      <c r="X460" s="652">
        <f t="shared" si="57"/>
        <v>0</v>
      </c>
      <c r="Y460" s="653">
        <f t="shared" si="58"/>
        <v>0</v>
      </c>
      <c r="Z460" s="654">
        <f t="shared" si="59"/>
        <v>614756</v>
      </c>
      <c r="AA460" s="669"/>
      <c r="AB460" s="656">
        <v>31947</v>
      </c>
      <c r="AC460" s="657">
        <f t="shared" si="60"/>
        <v>19.242996212476914</v>
      </c>
      <c r="AD460" s="658">
        <f t="shared" si="61"/>
        <v>614756</v>
      </c>
    </row>
    <row r="461" spans="1:30" s="81" customFormat="1" ht="23.25" customHeight="1">
      <c r="A461" s="638">
        <v>448</v>
      </c>
      <c r="B461" s="639">
        <f>'KL VCKD chung'!B462</f>
        <v>448</v>
      </c>
      <c r="C461" s="640"/>
      <c r="D461" s="641" t="str">
        <f>'KL VCKD chung'!E462</f>
        <v>គួន ចេន</v>
      </c>
      <c r="E461" s="642" t="str">
        <f>'KL VCKD chung'!F462</f>
        <v>KOUN CHEN</v>
      </c>
      <c r="F461" s="643">
        <v>31947</v>
      </c>
      <c r="G461" s="670"/>
      <c r="H461" s="663"/>
      <c r="I461" s="662"/>
      <c r="J461" s="663"/>
      <c r="K461" s="663"/>
      <c r="L461" s="663"/>
      <c r="M461" s="663"/>
      <c r="N461" s="668"/>
      <c r="O461" s="664"/>
      <c r="P461" s="665"/>
      <c r="Q461" s="651">
        <f>'KL VCKD chung'!Q462</f>
        <v>18.797999999999998</v>
      </c>
      <c r="R461" s="650">
        <f t="shared" si="55"/>
        <v>600540</v>
      </c>
      <c r="S461" s="665"/>
      <c r="T461" s="665"/>
      <c r="U461" s="665"/>
      <c r="V461" s="650">
        <f t="shared" si="56"/>
        <v>600540</v>
      </c>
      <c r="W461" s="665"/>
      <c r="X461" s="652">
        <f t="shared" si="57"/>
        <v>0</v>
      </c>
      <c r="Y461" s="653">
        <f t="shared" si="58"/>
        <v>0</v>
      </c>
      <c r="Z461" s="654">
        <f t="shared" si="59"/>
        <v>600540</v>
      </c>
      <c r="AA461" s="669"/>
      <c r="AB461" s="656">
        <v>31947</v>
      </c>
      <c r="AC461" s="657">
        <f t="shared" si="60"/>
        <v>18.79800920274204</v>
      </c>
      <c r="AD461" s="658">
        <f t="shared" si="61"/>
        <v>600540</v>
      </c>
    </row>
    <row r="462" spans="1:30" s="81" customFormat="1" ht="23.25" customHeight="1">
      <c r="A462" s="638">
        <v>449</v>
      </c>
      <c r="B462" s="639">
        <f>'KL VCKD chung'!B463</f>
        <v>449</v>
      </c>
      <c r="C462" s="640"/>
      <c r="D462" s="641" t="str">
        <f>'KL VCKD chung'!E463</f>
        <v>ស្រឿន ពៅ</v>
      </c>
      <c r="E462" s="642" t="str">
        <f>'KL VCKD chung'!F463</f>
        <v>SROEURN POV</v>
      </c>
      <c r="F462" s="643">
        <v>31947</v>
      </c>
      <c r="G462" s="670"/>
      <c r="H462" s="663"/>
      <c r="I462" s="662"/>
      <c r="J462" s="663"/>
      <c r="K462" s="663"/>
      <c r="L462" s="663"/>
      <c r="M462" s="663"/>
      <c r="N462" s="668"/>
      <c r="O462" s="664"/>
      <c r="P462" s="665"/>
      <c r="Q462" s="651">
        <f>'KL VCKD chung'!Q463</f>
        <v>18.04</v>
      </c>
      <c r="R462" s="650">
        <f t="shared" si="55"/>
        <v>576324</v>
      </c>
      <c r="S462" s="665"/>
      <c r="T462" s="665"/>
      <c r="U462" s="665"/>
      <c r="V462" s="650">
        <f t="shared" si="56"/>
        <v>576324</v>
      </c>
      <c r="W462" s="665"/>
      <c r="X462" s="652">
        <f t="shared" si="57"/>
        <v>0</v>
      </c>
      <c r="Y462" s="653">
        <f t="shared" si="58"/>
        <v>0</v>
      </c>
      <c r="Z462" s="654">
        <f t="shared" si="59"/>
        <v>576324</v>
      </c>
      <c r="AA462" s="669"/>
      <c r="AB462" s="656">
        <v>31947</v>
      </c>
      <c r="AC462" s="657">
        <f t="shared" si="60"/>
        <v>18.040003756221243</v>
      </c>
      <c r="AD462" s="658">
        <f t="shared" si="61"/>
        <v>576324</v>
      </c>
    </row>
    <row r="463" spans="1:30" s="81" customFormat="1" ht="23.25" customHeight="1">
      <c r="A463" s="638">
        <v>450</v>
      </c>
      <c r="B463" s="639">
        <f>'KL VCKD chung'!B464</f>
        <v>450</v>
      </c>
      <c r="C463" s="640"/>
      <c r="D463" s="641" t="str">
        <f>'KL VCKD chung'!E464</f>
        <v>លេខ ឡែត</v>
      </c>
      <c r="E463" s="642" t="str">
        <f>'KL VCKD chung'!F464</f>
        <v>LEK LET</v>
      </c>
      <c r="F463" s="643">
        <v>31947</v>
      </c>
      <c r="G463" s="670"/>
      <c r="H463" s="663"/>
      <c r="I463" s="662"/>
      <c r="J463" s="663"/>
      <c r="K463" s="663"/>
      <c r="L463" s="663"/>
      <c r="M463" s="663"/>
      <c r="N463" s="668"/>
      <c r="O463" s="664"/>
      <c r="P463" s="665"/>
      <c r="Q463" s="651">
        <f>'KL VCKD chung'!Q464</f>
        <v>18.728999999999999</v>
      </c>
      <c r="R463" s="650">
        <f t="shared" ref="R463:R526" si="62">ROUND(F463*Q463,0)</f>
        <v>598335</v>
      </c>
      <c r="S463" s="665"/>
      <c r="T463" s="665"/>
      <c r="U463" s="665"/>
      <c r="V463" s="650">
        <f t="shared" ref="V463:V526" si="63">R463</f>
        <v>598335</v>
      </c>
      <c r="W463" s="665"/>
      <c r="X463" s="652">
        <f t="shared" ref="X463:X526" si="64">ROUND(IF(V463&lt;=1500000,0,IF(AND((V463)&gt;1500000,(V463)&lt;=2000000),(V463)*5%-75000,IF(AND((V463)&gt;2000000,(V463)&lt;=8500000),(V463)*10%-175000))),0)</f>
        <v>0</v>
      </c>
      <c r="Y463" s="653">
        <f t="shared" ref="Y463:Y526" si="65">X463</f>
        <v>0</v>
      </c>
      <c r="Z463" s="654">
        <f t="shared" ref="Z463:Z526" si="66">V463-X463</f>
        <v>598335</v>
      </c>
      <c r="AA463" s="669"/>
      <c r="AB463" s="656">
        <v>31947</v>
      </c>
      <c r="AC463" s="657">
        <f t="shared" si="60"/>
        <v>18.728988637430746</v>
      </c>
      <c r="AD463" s="658">
        <f t="shared" si="61"/>
        <v>598335</v>
      </c>
    </row>
    <row r="464" spans="1:30" s="81" customFormat="1" ht="23.25" customHeight="1">
      <c r="A464" s="638">
        <v>451</v>
      </c>
      <c r="B464" s="639">
        <f>'KL VCKD chung'!B465</f>
        <v>451</v>
      </c>
      <c r="C464" s="640"/>
      <c r="D464" s="641" t="str">
        <f>'KL VCKD chung'!E465</f>
        <v>សាន សារ៉េន</v>
      </c>
      <c r="E464" s="642" t="str">
        <f>'KL VCKD chung'!F465</f>
        <v>SAN SAREN</v>
      </c>
      <c r="F464" s="643">
        <v>31947</v>
      </c>
      <c r="G464" s="670"/>
      <c r="H464" s="663"/>
      <c r="I464" s="662"/>
      <c r="J464" s="663"/>
      <c r="K464" s="663"/>
      <c r="L464" s="663"/>
      <c r="M464" s="663"/>
      <c r="N464" s="668"/>
      <c r="O464" s="664"/>
      <c r="P464" s="665"/>
      <c r="Q464" s="651">
        <f>'KL VCKD chung'!Q465</f>
        <v>18.535</v>
      </c>
      <c r="R464" s="650">
        <f t="shared" si="62"/>
        <v>592138</v>
      </c>
      <c r="S464" s="665"/>
      <c r="T464" s="665"/>
      <c r="U464" s="665"/>
      <c r="V464" s="650">
        <f t="shared" si="63"/>
        <v>592138</v>
      </c>
      <c r="W464" s="665"/>
      <c r="X464" s="652">
        <f t="shared" si="64"/>
        <v>0</v>
      </c>
      <c r="Y464" s="653">
        <f t="shared" si="65"/>
        <v>0</v>
      </c>
      <c r="Z464" s="654">
        <f t="shared" si="66"/>
        <v>592138</v>
      </c>
      <c r="AA464" s="669"/>
      <c r="AB464" s="656">
        <v>31947</v>
      </c>
      <c r="AC464" s="657">
        <f t="shared" si="60"/>
        <v>18.535011112154507</v>
      </c>
      <c r="AD464" s="658">
        <f t="shared" si="61"/>
        <v>592138</v>
      </c>
    </row>
    <row r="465" spans="1:30" s="81" customFormat="1" ht="23.25" customHeight="1">
      <c r="A465" s="638">
        <v>452</v>
      </c>
      <c r="B465" s="639">
        <f>'KL VCKD chung'!B466</f>
        <v>452</v>
      </c>
      <c r="C465" s="640"/>
      <c r="D465" s="641" t="str">
        <f>'KL VCKD chung'!E466</f>
        <v>ចយ ទឿង</v>
      </c>
      <c r="E465" s="642" t="str">
        <f>'KL VCKD chung'!F466</f>
        <v>CHOY TOEUNG</v>
      </c>
      <c r="F465" s="643">
        <v>31947</v>
      </c>
      <c r="G465" s="670"/>
      <c r="H465" s="663"/>
      <c r="I465" s="662"/>
      <c r="J465" s="663"/>
      <c r="K465" s="663"/>
      <c r="L465" s="663"/>
      <c r="M465" s="663"/>
      <c r="N465" s="668"/>
      <c r="O465" s="664"/>
      <c r="P465" s="665"/>
      <c r="Q465" s="651">
        <f>'KL VCKD chung'!Q466</f>
        <v>22.263999999999999</v>
      </c>
      <c r="R465" s="650">
        <f t="shared" si="62"/>
        <v>711268</v>
      </c>
      <c r="S465" s="665"/>
      <c r="T465" s="665"/>
      <c r="U465" s="665"/>
      <c r="V465" s="650">
        <f t="shared" si="63"/>
        <v>711268</v>
      </c>
      <c r="W465" s="665"/>
      <c r="X465" s="652">
        <f t="shared" si="64"/>
        <v>0</v>
      </c>
      <c r="Y465" s="653">
        <f t="shared" si="65"/>
        <v>0</v>
      </c>
      <c r="Z465" s="654">
        <f t="shared" si="66"/>
        <v>711268</v>
      </c>
      <c r="AA465" s="669"/>
      <c r="AB465" s="656">
        <v>31947</v>
      </c>
      <c r="AC465" s="657">
        <f t="shared" si="60"/>
        <v>22.263999749585249</v>
      </c>
      <c r="AD465" s="658">
        <f t="shared" si="61"/>
        <v>711268</v>
      </c>
    </row>
    <row r="466" spans="1:30" s="81" customFormat="1" ht="23.25" customHeight="1">
      <c r="A466" s="638">
        <v>453</v>
      </c>
      <c r="B466" s="639">
        <f>'KL VCKD chung'!B467</f>
        <v>453</v>
      </c>
      <c r="C466" s="640"/>
      <c r="D466" s="641" t="str">
        <f>'KL VCKD chung'!E467</f>
        <v>សាន សារាំ</v>
      </c>
      <c r="E466" s="642" t="str">
        <f>'KL VCKD chung'!F467</f>
        <v>SAN SAROM</v>
      </c>
      <c r="F466" s="643">
        <v>31947</v>
      </c>
      <c r="G466" s="670"/>
      <c r="H466" s="663"/>
      <c r="I466" s="662"/>
      <c r="J466" s="663"/>
      <c r="K466" s="663"/>
      <c r="L466" s="663"/>
      <c r="M466" s="663"/>
      <c r="N466" s="668"/>
      <c r="O466" s="664"/>
      <c r="P466" s="665"/>
      <c r="Q466" s="651">
        <f>'KL VCKD chung'!Q467</f>
        <v>21.849999999999998</v>
      </c>
      <c r="R466" s="650">
        <f t="shared" si="62"/>
        <v>698042</v>
      </c>
      <c r="S466" s="665"/>
      <c r="T466" s="665"/>
      <c r="U466" s="665"/>
      <c r="V466" s="650">
        <f t="shared" si="63"/>
        <v>698042</v>
      </c>
      <c r="W466" s="665"/>
      <c r="X466" s="652">
        <f t="shared" si="64"/>
        <v>0</v>
      </c>
      <c r="Y466" s="653">
        <f t="shared" si="65"/>
        <v>0</v>
      </c>
      <c r="Z466" s="654">
        <f t="shared" si="66"/>
        <v>698042</v>
      </c>
      <c r="AA466" s="669"/>
      <c r="AB466" s="656">
        <v>31947</v>
      </c>
      <c r="AC466" s="657">
        <f t="shared" si="60"/>
        <v>21.850001565092185</v>
      </c>
      <c r="AD466" s="658">
        <f t="shared" si="61"/>
        <v>698042</v>
      </c>
    </row>
    <row r="467" spans="1:30" s="81" customFormat="1" ht="23.25" customHeight="1">
      <c r="A467" s="638">
        <v>454</v>
      </c>
      <c r="B467" s="639">
        <f>'KL VCKD chung'!B468</f>
        <v>454</v>
      </c>
      <c r="C467" s="640"/>
      <c r="D467" s="641" t="str">
        <f>'KL VCKD chung'!E468</f>
        <v>លឿន សុខាន់</v>
      </c>
      <c r="E467" s="642" t="str">
        <f>'KL VCKD chung'!F468</f>
        <v>LOUEN SOKHAN</v>
      </c>
      <c r="F467" s="643">
        <v>31947</v>
      </c>
      <c r="G467" s="670"/>
      <c r="H467" s="663"/>
      <c r="I467" s="662"/>
      <c r="J467" s="663"/>
      <c r="K467" s="663"/>
      <c r="L467" s="663"/>
      <c r="M467" s="663"/>
      <c r="N467" s="668"/>
      <c r="O467" s="664"/>
      <c r="P467" s="665"/>
      <c r="Q467" s="651">
        <f>'KL VCKD chung'!Q468</f>
        <v>21.511999999999997</v>
      </c>
      <c r="R467" s="650">
        <f t="shared" si="62"/>
        <v>687244</v>
      </c>
      <c r="S467" s="665"/>
      <c r="T467" s="665"/>
      <c r="U467" s="665"/>
      <c r="V467" s="650">
        <f t="shared" si="63"/>
        <v>687244</v>
      </c>
      <c r="W467" s="665"/>
      <c r="X467" s="652">
        <f t="shared" si="64"/>
        <v>0</v>
      </c>
      <c r="Y467" s="653">
        <f t="shared" si="65"/>
        <v>0</v>
      </c>
      <c r="Z467" s="654">
        <f t="shared" si="66"/>
        <v>687244</v>
      </c>
      <c r="AA467" s="669"/>
      <c r="AB467" s="656">
        <v>31947</v>
      </c>
      <c r="AC467" s="657">
        <f t="shared" si="60"/>
        <v>21.512004257050741</v>
      </c>
      <c r="AD467" s="658">
        <f t="shared" si="61"/>
        <v>687244</v>
      </c>
    </row>
    <row r="468" spans="1:30" s="81" customFormat="1" ht="23.25" customHeight="1">
      <c r="A468" s="638">
        <v>455</v>
      </c>
      <c r="B468" s="639">
        <f>'KL VCKD chung'!B469</f>
        <v>455</v>
      </c>
      <c r="C468" s="672"/>
      <c r="D468" s="641" t="str">
        <f>'KL VCKD chung'!E469</f>
        <v>អួល រ៉េន</v>
      </c>
      <c r="E468" s="642" t="str">
        <f>'KL VCKD chung'!F469</f>
        <v>OUL REN</v>
      </c>
      <c r="F468" s="643">
        <v>31947</v>
      </c>
      <c r="G468" s="670"/>
      <c r="H468" s="663"/>
      <c r="I468" s="662"/>
      <c r="J468" s="663"/>
      <c r="K468" s="663"/>
      <c r="L468" s="663"/>
      <c r="M468" s="663"/>
      <c r="N468" s="668"/>
      <c r="O468" s="664"/>
      <c r="P468" s="665"/>
      <c r="Q468" s="651">
        <f>'KL VCKD chung'!Q469</f>
        <v>19.913999999999998</v>
      </c>
      <c r="R468" s="650">
        <f t="shared" si="62"/>
        <v>636193</v>
      </c>
      <c r="S468" s="665"/>
      <c r="T468" s="665"/>
      <c r="U468" s="665"/>
      <c r="V468" s="650">
        <f t="shared" si="63"/>
        <v>636193</v>
      </c>
      <c r="W468" s="665"/>
      <c r="X468" s="652">
        <f t="shared" si="64"/>
        <v>0</v>
      </c>
      <c r="Y468" s="653">
        <f t="shared" si="65"/>
        <v>0</v>
      </c>
      <c r="Z468" s="654">
        <f t="shared" si="66"/>
        <v>636193</v>
      </c>
      <c r="AA468" s="669"/>
      <c r="AB468" s="656"/>
      <c r="AC468" s="657"/>
      <c r="AD468" s="658"/>
    </row>
    <row r="469" spans="1:30" s="81" customFormat="1" ht="23.25" customHeight="1">
      <c r="A469" s="638">
        <v>456</v>
      </c>
      <c r="B469" s="639">
        <f>'KL VCKD chung'!B470</f>
        <v>456</v>
      </c>
      <c r="C469" s="672"/>
      <c r="D469" s="641" t="str">
        <f>'KL VCKD chung'!E470</f>
        <v>ផោន វល្ល៏</v>
      </c>
      <c r="E469" s="642" t="str">
        <f>'KL VCKD chung'!F470</f>
        <v>PHON VOR</v>
      </c>
      <c r="F469" s="643">
        <v>31947</v>
      </c>
      <c r="G469" s="670"/>
      <c r="H469" s="663"/>
      <c r="I469" s="662"/>
      <c r="J469" s="663"/>
      <c r="K469" s="663"/>
      <c r="L469" s="663"/>
      <c r="M469" s="663"/>
      <c r="N469" s="668"/>
      <c r="O469" s="664"/>
      <c r="P469" s="665"/>
      <c r="Q469" s="651">
        <f>'KL VCKD chung'!Q470</f>
        <v>18.270999999999997</v>
      </c>
      <c r="R469" s="650">
        <f t="shared" si="62"/>
        <v>583704</v>
      </c>
      <c r="S469" s="665"/>
      <c r="T469" s="665"/>
      <c r="U469" s="665"/>
      <c r="V469" s="650">
        <f t="shared" si="63"/>
        <v>583704</v>
      </c>
      <c r="W469" s="665"/>
      <c r="X469" s="652">
        <f t="shared" si="64"/>
        <v>0</v>
      </c>
      <c r="Y469" s="653">
        <f t="shared" si="65"/>
        <v>0</v>
      </c>
      <c r="Z469" s="654">
        <f t="shared" si="66"/>
        <v>583704</v>
      </c>
      <c r="AA469" s="669"/>
      <c r="AB469" s="656"/>
      <c r="AC469" s="657"/>
      <c r="AD469" s="658"/>
    </row>
    <row r="470" spans="1:30" s="81" customFormat="1" ht="23.25" customHeight="1">
      <c r="A470" s="638">
        <v>457</v>
      </c>
      <c r="B470" s="639">
        <f>'KL VCKD chung'!B471</f>
        <v>457</v>
      </c>
      <c r="C470" s="672"/>
      <c r="D470" s="641" t="str">
        <f>'KL VCKD chung'!E471</f>
        <v>អ៊ាត យ័ន</v>
      </c>
      <c r="E470" s="642" t="str">
        <f>'KL VCKD chung'!F471</f>
        <v>EAT YOIN</v>
      </c>
      <c r="F470" s="643">
        <v>31947</v>
      </c>
      <c r="G470" s="670"/>
      <c r="H470" s="663"/>
      <c r="I470" s="662"/>
      <c r="J470" s="663"/>
      <c r="K470" s="663"/>
      <c r="L470" s="663"/>
      <c r="M470" s="663"/>
      <c r="N470" s="668"/>
      <c r="O470" s="664"/>
      <c r="P470" s="665"/>
      <c r="Q470" s="651">
        <f>'KL VCKD chung'!Q471</f>
        <v>17.305999999999997</v>
      </c>
      <c r="R470" s="650">
        <f t="shared" si="62"/>
        <v>552875</v>
      </c>
      <c r="S470" s="665"/>
      <c r="T470" s="665"/>
      <c r="U470" s="665"/>
      <c r="V470" s="650">
        <f t="shared" si="63"/>
        <v>552875</v>
      </c>
      <c r="W470" s="665"/>
      <c r="X470" s="652">
        <f t="shared" si="64"/>
        <v>0</v>
      </c>
      <c r="Y470" s="653">
        <f t="shared" si="65"/>
        <v>0</v>
      </c>
      <c r="Z470" s="654">
        <f t="shared" si="66"/>
        <v>552875</v>
      </c>
      <c r="AA470" s="669"/>
      <c r="AB470" s="656"/>
      <c r="AC470" s="657"/>
      <c r="AD470" s="658"/>
    </row>
    <row r="471" spans="1:30" s="81" customFormat="1" ht="23.25" customHeight="1">
      <c r="A471" s="638">
        <v>458</v>
      </c>
      <c r="B471" s="639">
        <f>'KL VCKD chung'!B472</f>
        <v>458</v>
      </c>
      <c r="C471" s="672"/>
      <c r="D471" s="641" t="str">
        <f>'KL VCKD chung'!E472</f>
        <v>គត នឿន</v>
      </c>
      <c r="E471" s="642" t="str">
        <f>'KL VCKD chung'!F472</f>
        <v>KORT NOEUN</v>
      </c>
      <c r="F471" s="643">
        <v>31947</v>
      </c>
      <c r="G471" s="670"/>
      <c r="H471" s="663"/>
      <c r="I471" s="662"/>
      <c r="J471" s="663"/>
      <c r="K471" s="663"/>
      <c r="L471" s="663"/>
      <c r="M471" s="663"/>
      <c r="N471" s="668"/>
      <c r="O471" s="664"/>
      <c r="P471" s="665"/>
      <c r="Q471" s="651">
        <f>'KL VCKD chung'!Q472</f>
        <v>20.54</v>
      </c>
      <c r="R471" s="650">
        <f t="shared" si="62"/>
        <v>656191</v>
      </c>
      <c r="S471" s="665"/>
      <c r="T471" s="665"/>
      <c r="U471" s="665"/>
      <c r="V471" s="650">
        <f t="shared" si="63"/>
        <v>656191</v>
      </c>
      <c r="W471" s="665"/>
      <c r="X471" s="652">
        <f t="shared" si="64"/>
        <v>0</v>
      </c>
      <c r="Y471" s="653">
        <f t="shared" si="65"/>
        <v>0</v>
      </c>
      <c r="Z471" s="654">
        <f t="shared" si="66"/>
        <v>656191</v>
      </c>
      <c r="AA471" s="669"/>
      <c r="AB471" s="656"/>
      <c r="AC471" s="657"/>
      <c r="AD471" s="658"/>
    </row>
    <row r="472" spans="1:30" s="81" customFormat="1" ht="23.25" customHeight="1">
      <c r="A472" s="638">
        <v>459</v>
      </c>
      <c r="B472" s="639">
        <f>'KL VCKD chung'!B473</f>
        <v>459</v>
      </c>
      <c r="C472" s="672"/>
      <c r="D472" s="641" t="str">
        <f>'KL VCKD chung'!E473</f>
        <v>អ៊ី បឹង</v>
      </c>
      <c r="E472" s="642" t="str">
        <f>'KL VCKD chung'!F473</f>
        <v>Y BOENG</v>
      </c>
      <c r="F472" s="643">
        <v>31947</v>
      </c>
      <c r="G472" s="670"/>
      <c r="H472" s="663"/>
      <c r="I472" s="662"/>
      <c r="J472" s="663"/>
      <c r="K472" s="663"/>
      <c r="L472" s="663"/>
      <c r="M472" s="663"/>
      <c r="N472" s="668"/>
      <c r="O472" s="664"/>
      <c r="P472" s="665"/>
      <c r="Q472" s="651">
        <f>'KL VCKD chung'!Q473</f>
        <v>18.822999999999997</v>
      </c>
      <c r="R472" s="650">
        <f t="shared" si="62"/>
        <v>601338</v>
      </c>
      <c r="S472" s="665"/>
      <c r="T472" s="665"/>
      <c r="U472" s="665"/>
      <c r="V472" s="650">
        <f t="shared" si="63"/>
        <v>601338</v>
      </c>
      <c r="W472" s="665"/>
      <c r="X472" s="652">
        <f t="shared" si="64"/>
        <v>0</v>
      </c>
      <c r="Y472" s="653">
        <f t="shared" si="65"/>
        <v>0</v>
      </c>
      <c r="Z472" s="654">
        <f t="shared" si="66"/>
        <v>601338</v>
      </c>
      <c r="AA472" s="669"/>
      <c r="AB472" s="656"/>
      <c r="AC472" s="657"/>
      <c r="AD472" s="658"/>
    </row>
    <row r="473" spans="1:30" s="81" customFormat="1" ht="23.25" customHeight="1">
      <c r="A473" s="638">
        <v>460</v>
      </c>
      <c r="B473" s="639">
        <f>'KL VCKD chung'!B474</f>
        <v>460</v>
      </c>
      <c r="C473" s="672"/>
      <c r="D473" s="641" t="str">
        <f>'KL VCKD chung'!E474</f>
        <v>ណៃ តាំងឆាយ</v>
      </c>
      <c r="E473" s="642" t="str">
        <f>'KL VCKD chung'!F474</f>
        <v>NAI TANGCHHAY</v>
      </c>
      <c r="F473" s="643">
        <v>31947</v>
      </c>
      <c r="G473" s="670"/>
      <c r="H473" s="663"/>
      <c r="I473" s="662"/>
      <c r="J473" s="663"/>
      <c r="K473" s="663"/>
      <c r="L473" s="663"/>
      <c r="M473" s="663"/>
      <c r="N473" s="668"/>
      <c r="O473" s="664"/>
      <c r="P473" s="665"/>
      <c r="Q473" s="651">
        <f>'KL VCKD chung'!Q474</f>
        <v>19.881999999999998</v>
      </c>
      <c r="R473" s="650">
        <f t="shared" si="62"/>
        <v>635170</v>
      </c>
      <c r="S473" s="665"/>
      <c r="T473" s="665"/>
      <c r="U473" s="665"/>
      <c r="V473" s="650">
        <f t="shared" si="63"/>
        <v>635170</v>
      </c>
      <c r="W473" s="665"/>
      <c r="X473" s="652">
        <f t="shared" si="64"/>
        <v>0</v>
      </c>
      <c r="Y473" s="653">
        <f t="shared" si="65"/>
        <v>0</v>
      </c>
      <c r="Z473" s="654">
        <f t="shared" si="66"/>
        <v>635170</v>
      </c>
      <c r="AA473" s="669"/>
      <c r="AB473" s="656"/>
      <c r="AC473" s="657"/>
      <c r="AD473" s="658"/>
    </row>
    <row r="474" spans="1:30" s="81" customFormat="1" ht="23.25" customHeight="1">
      <c r="A474" s="638">
        <v>461</v>
      </c>
      <c r="B474" s="639">
        <f>'KL VCKD chung'!B475</f>
        <v>461</v>
      </c>
      <c r="C474" s="672"/>
      <c r="D474" s="641" t="str">
        <f>'KL VCKD chung'!E475</f>
        <v>ធី ហ៊ូណា</v>
      </c>
      <c r="E474" s="642" t="str">
        <f>'KL VCKD chung'!F475</f>
        <v>THY HONA</v>
      </c>
      <c r="F474" s="643">
        <v>31947</v>
      </c>
      <c r="G474" s="670"/>
      <c r="H474" s="663"/>
      <c r="I474" s="662"/>
      <c r="J474" s="663"/>
      <c r="K474" s="663"/>
      <c r="L474" s="663"/>
      <c r="M474" s="663"/>
      <c r="N474" s="668"/>
      <c r="O474" s="664"/>
      <c r="P474" s="665"/>
      <c r="Q474" s="651">
        <f>'KL VCKD chung'!Q475</f>
        <v>20.620999999999999</v>
      </c>
      <c r="R474" s="650">
        <f t="shared" si="62"/>
        <v>658779</v>
      </c>
      <c r="S474" s="665"/>
      <c r="T474" s="665"/>
      <c r="U474" s="665"/>
      <c r="V474" s="650">
        <f t="shared" si="63"/>
        <v>658779</v>
      </c>
      <c r="W474" s="665"/>
      <c r="X474" s="652">
        <f t="shared" si="64"/>
        <v>0</v>
      </c>
      <c r="Y474" s="653">
        <f t="shared" si="65"/>
        <v>0</v>
      </c>
      <c r="Z474" s="654">
        <f t="shared" si="66"/>
        <v>658779</v>
      </c>
      <c r="AA474" s="669"/>
      <c r="AB474" s="656"/>
      <c r="AC474" s="657"/>
      <c r="AD474" s="658"/>
    </row>
    <row r="475" spans="1:30" s="81" customFormat="1" ht="23.25" customHeight="1">
      <c r="A475" s="638">
        <v>462</v>
      </c>
      <c r="B475" s="639">
        <f>'KL VCKD chung'!B476</f>
        <v>462</v>
      </c>
      <c r="C475" s="672"/>
      <c r="D475" s="641" t="str">
        <f>'KL VCKD chung'!E476</f>
        <v>សែម ផល</v>
      </c>
      <c r="E475" s="642" t="str">
        <f>'KL VCKD chung'!F476</f>
        <v>SEM PHAL</v>
      </c>
      <c r="F475" s="643">
        <v>31947</v>
      </c>
      <c r="G475" s="670"/>
      <c r="H475" s="663"/>
      <c r="I475" s="662"/>
      <c r="J475" s="663"/>
      <c r="K475" s="663"/>
      <c r="L475" s="663"/>
      <c r="M475" s="663"/>
      <c r="N475" s="668"/>
      <c r="O475" s="664"/>
      <c r="P475" s="665"/>
      <c r="Q475" s="651">
        <f>'KL VCKD chung'!Q476</f>
        <v>21.561</v>
      </c>
      <c r="R475" s="650">
        <f t="shared" si="62"/>
        <v>688809</v>
      </c>
      <c r="S475" s="665"/>
      <c r="T475" s="665"/>
      <c r="U475" s="665"/>
      <c r="V475" s="650">
        <f t="shared" si="63"/>
        <v>688809</v>
      </c>
      <c r="W475" s="665"/>
      <c r="X475" s="652">
        <f t="shared" si="64"/>
        <v>0</v>
      </c>
      <c r="Y475" s="653">
        <f t="shared" si="65"/>
        <v>0</v>
      </c>
      <c r="Z475" s="654">
        <f t="shared" si="66"/>
        <v>688809</v>
      </c>
      <c r="AA475" s="669"/>
      <c r="AB475" s="656"/>
      <c r="AC475" s="657"/>
      <c r="AD475" s="658"/>
    </row>
    <row r="476" spans="1:30" s="81" customFormat="1" ht="23.25" customHeight="1">
      <c r="A476" s="638">
        <v>463</v>
      </c>
      <c r="B476" s="639">
        <f>'KL VCKD chung'!B477</f>
        <v>463</v>
      </c>
      <c r="C476" s="672"/>
      <c r="D476" s="641" t="str">
        <f>'KL VCKD chung'!E477</f>
        <v>ហុន ម៉ាលី</v>
      </c>
      <c r="E476" s="642" t="str">
        <f>'KL VCKD chung'!F477</f>
        <v>HUN MALY</v>
      </c>
      <c r="F476" s="643">
        <v>31947</v>
      </c>
      <c r="G476" s="670"/>
      <c r="H476" s="663"/>
      <c r="I476" s="662"/>
      <c r="J476" s="663"/>
      <c r="K476" s="663"/>
      <c r="L476" s="663"/>
      <c r="M476" s="663"/>
      <c r="N476" s="668"/>
      <c r="O476" s="664"/>
      <c r="P476" s="665"/>
      <c r="Q476" s="651">
        <f>'KL VCKD chung'!Q477</f>
        <v>17.808</v>
      </c>
      <c r="R476" s="650">
        <f t="shared" si="62"/>
        <v>568912</v>
      </c>
      <c r="S476" s="665"/>
      <c r="T476" s="665"/>
      <c r="U476" s="665"/>
      <c r="V476" s="650">
        <f t="shared" si="63"/>
        <v>568912</v>
      </c>
      <c r="W476" s="665"/>
      <c r="X476" s="652">
        <f t="shared" si="64"/>
        <v>0</v>
      </c>
      <c r="Y476" s="653">
        <f t="shared" si="65"/>
        <v>0</v>
      </c>
      <c r="Z476" s="654">
        <f t="shared" si="66"/>
        <v>568912</v>
      </c>
      <c r="AA476" s="669"/>
      <c r="AB476" s="656"/>
      <c r="AC476" s="657"/>
      <c r="AD476" s="658"/>
    </row>
    <row r="477" spans="1:30" s="81" customFormat="1" ht="23.25" customHeight="1">
      <c r="A477" s="638">
        <v>464</v>
      </c>
      <c r="B477" s="639">
        <f>'KL VCKD chung'!B478</f>
        <v>464</v>
      </c>
      <c r="C477" s="672"/>
      <c r="D477" s="641" t="str">
        <f>'KL VCKD chung'!E478</f>
        <v>លាប់ ក្រិច</v>
      </c>
      <c r="E477" s="642" t="str">
        <f>'KL VCKD chung'!F478</f>
        <v>LOEUB KRECH</v>
      </c>
      <c r="F477" s="643">
        <v>31947</v>
      </c>
      <c r="G477" s="670"/>
      <c r="H477" s="663"/>
      <c r="I477" s="662"/>
      <c r="J477" s="663"/>
      <c r="K477" s="663"/>
      <c r="L477" s="663"/>
      <c r="M477" s="663"/>
      <c r="N477" s="668"/>
      <c r="O477" s="664"/>
      <c r="P477" s="665"/>
      <c r="Q477" s="651">
        <f>'KL VCKD chung'!Q478</f>
        <v>16.954999999999998</v>
      </c>
      <c r="R477" s="650">
        <f t="shared" si="62"/>
        <v>541661</v>
      </c>
      <c r="S477" s="665"/>
      <c r="T477" s="665"/>
      <c r="U477" s="665"/>
      <c r="V477" s="650">
        <f t="shared" si="63"/>
        <v>541661</v>
      </c>
      <c r="W477" s="665"/>
      <c r="X477" s="652">
        <f t="shared" si="64"/>
        <v>0</v>
      </c>
      <c r="Y477" s="653">
        <f t="shared" si="65"/>
        <v>0</v>
      </c>
      <c r="Z477" s="654">
        <f t="shared" si="66"/>
        <v>541661</v>
      </c>
      <c r="AA477" s="669"/>
      <c r="AB477" s="656"/>
      <c r="AC477" s="657"/>
      <c r="AD477" s="658"/>
    </row>
    <row r="478" spans="1:30" s="81" customFormat="1" ht="23.25" customHeight="1">
      <c r="A478" s="638">
        <v>465</v>
      </c>
      <c r="B478" s="639">
        <f>'KL VCKD chung'!B479</f>
        <v>465</v>
      </c>
      <c r="C478" s="672"/>
      <c r="D478" s="641" t="str">
        <f>'KL VCKD chung'!E479</f>
        <v>ខុន ខួច</v>
      </c>
      <c r="E478" s="642" t="str">
        <f>'KL VCKD chung'!F479</f>
        <v>KHON KHOUCH</v>
      </c>
      <c r="F478" s="643">
        <v>31947</v>
      </c>
      <c r="G478" s="670"/>
      <c r="H478" s="663"/>
      <c r="I478" s="662"/>
      <c r="J478" s="663"/>
      <c r="K478" s="663"/>
      <c r="L478" s="663"/>
      <c r="M478" s="663"/>
      <c r="N478" s="668"/>
      <c r="O478" s="664"/>
      <c r="P478" s="665"/>
      <c r="Q478" s="651">
        <f>'KL VCKD chung'!Q479</f>
        <v>17.337999999999997</v>
      </c>
      <c r="R478" s="650">
        <f t="shared" si="62"/>
        <v>553897</v>
      </c>
      <c r="S478" s="665"/>
      <c r="T478" s="665"/>
      <c r="U478" s="665"/>
      <c r="V478" s="650">
        <f t="shared" si="63"/>
        <v>553897</v>
      </c>
      <c r="W478" s="665"/>
      <c r="X478" s="652">
        <f t="shared" si="64"/>
        <v>0</v>
      </c>
      <c r="Y478" s="653">
        <f t="shared" si="65"/>
        <v>0</v>
      </c>
      <c r="Z478" s="654">
        <f t="shared" si="66"/>
        <v>553897</v>
      </c>
      <c r="AA478" s="669"/>
      <c r="AB478" s="656"/>
      <c r="AC478" s="657"/>
      <c r="AD478" s="658"/>
    </row>
    <row r="479" spans="1:30" s="81" customFormat="1" ht="23.25" customHeight="1">
      <c r="A479" s="638">
        <v>466</v>
      </c>
      <c r="B479" s="639">
        <f>'KL VCKD chung'!B480</f>
        <v>466</v>
      </c>
      <c r="C479" s="672"/>
      <c r="D479" s="641" t="str">
        <f>'KL VCKD chung'!E480</f>
        <v>ញ៉េប ស្រីន</v>
      </c>
      <c r="E479" s="642" t="str">
        <f>'KL VCKD chung'!F480</f>
        <v>NHEB SREUN</v>
      </c>
      <c r="F479" s="643">
        <v>31947</v>
      </c>
      <c r="G479" s="670"/>
      <c r="H479" s="663"/>
      <c r="I479" s="662"/>
      <c r="J479" s="663"/>
      <c r="K479" s="663"/>
      <c r="L479" s="663"/>
      <c r="M479" s="663"/>
      <c r="N479" s="668"/>
      <c r="O479" s="664"/>
      <c r="P479" s="665"/>
      <c r="Q479" s="651">
        <f>'KL VCKD chung'!Q480</f>
        <v>18.597999999999999</v>
      </c>
      <c r="R479" s="650">
        <f t="shared" si="62"/>
        <v>594150</v>
      </c>
      <c r="S479" s="665"/>
      <c r="T479" s="665"/>
      <c r="U479" s="665"/>
      <c r="V479" s="650">
        <f t="shared" si="63"/>
        <v>594150</v>
      </c>
      <c r="W479" s="665"/>
      <c r="X479" s="652">
        <f t="shared" si="64"/>
        <v>0</v>
      </c>
      <c r="Y479" s="653">
        <f t="shared" si="65"/>
        <v>0</v>
      </c>
      <c r="Z479" s="654">
        <f t="shared" si="66"/>
        <v>594150</v>
      </c>
      <c r="AA479" s="669"/>
      <c r="AB479" s="656"/>
      <c r="AC479" s="657"/>
      <c r="AD479" s="658"/>
    </row>
    <row r="480" spans="1:30" s="81" customFormat="1" ht="23.25" customHeight="1">
      <c r="A480" s="638">
        <v>467</v>
      </c>
      <c r="B480" s="639">
        <f>'KL VCKD chung'!B481</f>
        <v>467</v>
      </c>
      <c r="C480" s="672"/>
      <c r="D480" s="641" t="str">
        <f>'KL VCKD chung'!E481</f>
        <v>ទឿន យី</v>
      </c>
      <c r="E480" s="642" t="str">
        <f>'KL VCKD chung'!F481</f>
        <v>TOEUN YI</v>
      </c>
      <c r="F480" s="643">
        <v>31947</v>
      </c>
      <c r="G480" s="670"/>
      <c r="H480" s="663"/>
      <c r="I480" s="662"/>
      <c r="J480" s="663"/>
      <c r="K480" s="663"/>
      <c r="L480" s="663"/>
      <c r="M480" s="663"/>
      <c r="N480" s="668"/>
      <c r="O480" s="664"/>
      <c r="P480" s="665"/>
      <c r="Q480" s="651">
        <f>'KL VCKD chung'!Q481</f>
        <v>19.254999999999999</v>
      </c>
      <c r="R480" s="650">
        <f t="shared" si="62"/>
        <v>615139</v>
      </c>
      <c r="S480" s="665"/>
      <c r="T480" s="665"/>
      <c r="U480" s="665"/>
      <c r="V480" s="650">
        <f t="shared" si="63"/>
        <v>615139</v>
      </c>
      <c r="W480" s="665"/>
      <c r="X480" s="652">
        <f t="shared" si="64"/>
        <v>0</v>
      </c>
      <c r="Y480" s="653">
        <f t="shared" si="65"/>
        <v>0</v>
      </c>
      <c r="Z480" s="654">
        <f t="shared" si="66"/>
        <v>615139</v>
      </c>
      <c r="AA480" s="669"/>
      <c r="AB480" s="656"/>
      <c r="AC480" s="657"/>
      <c r="AD480" s="658"/>
    </row>
    <row r="481" spans="1:30" s="81" customFormat="1" ht="23.25" customHeight="1">
      <c r="A481" s="638">
        <v>468</v>
      </c>
      <c r="B481" s="639">
        <f>'KL VCKD chung'!B482</f>
        <v>468</v>
      </c>
      <c r="C481" s="672"/>
      <c r="D481" s="641" t="str">
        <f>'KL VCKD chung'!E482</f>
        <v>គឹម ខ្មី</v>
      </c>
      <c r="E481" s="642" t="str">
        <f>'KL VCKD chung'!F482</f>
        <v>KOEM KHMEY</v>
      </c>
      <c r="F481" s="643">
        <v>31947</v>
      </c>
      <c r="G481" s="670"/>
      <c r="H481" s="663"/>
      <c r="I481" s="662"/>
      <c r="J481" s="663"/>
      <c r="K481" s="663"/>
      <c r="L481" s="663"/>
      <c r="M481" s="663"/>
      <c r="N481" s="668"/>
      <c r="O481" s="664"/>
      <c r="P481" s="665"/>
      <c r="Q481" s="651">
        <f>'KL VCKD chung'!Q482</f>
        <v>19.831999999999997</v>
      </c>
      <c r="R481" s="650">
        <f t="shared" si="62"/>
        <v>633573</v>
      </c>
      <c r="S481" s="665"/>
      <c r="T481" s="665"/>
      <c r="U481" s="665"/>
      <c r="V481" s="650">
        <f t="shared" si="63"/>
        <v>633573</v>
      </c>
      <c r="W481" s="665"/>
      <c r="X481" s="652">
        <f t="shared" si="64"/>
        <v>0</v>
      </c>
      <c r="Y481" s="653">
        <f t="shared" si="65"/>
        <v>0</v>
      </c>
      <c r="Z481" s="654">
        <f t="shared" si="66"/>
        <v>633573</v>
      </c>
      <c r="AA481" s="669"/>
      <c r="AB481" s="656"/>
      <c r="AC481" s="657"/>
      <c r="AD481" s="658"/>
    </row>
    <row r="482" spans="1:30" s="81" customFormat="1" ht="23.25" customHeight="1">
      <c r="A482" s="638">
        <v>469</v>
      </c>
      <c r="B482" s="639">
        <f>'KL VCKD chung'!B483</f>
        <v>469</v>
      </c>
      <c r="C482" s="672"/>
      <c r="D482" s="641" t="str">
        <f>'KL VCKD chung'!E483</f>
        <v>គ្រុយ ម៉ៅ</v>
      </c>
      <c r="E482" s="642" t="str">
        <f>'KL VCKD chung'!F483</f>
        <v>KROY MAO</v>
      </c>
      <c r="F482" s="643">
        <v>31947</v>
      </c>
      <c r="G482" s="670"/>
      <c r="H482" s="663"/>
      <c r="I482" s="662"/>
      <c r="J482" s="663"/>
      <c r="K482" s="663"/>
      <c r="L482" s="663"/>
      <c r="M482" s="663"/>
      <c r="N482" s="668"/>
      <c r="O482" s="664"/>
      <c r="P482" s="665"/>
      <c r="Q482" s="651">
        <f>'KL VCKD chung'!Q483</f>
        <v>17.274999999999999</v>
      </c>
      <c r="R482" s="650">
        <f t="shared" si="62"/>
        <v>551884</v>
      </c>
      <c r="S482" s="665"/>
      <c r="T482" s="665"/>
      <c r="U482" s="665"/>
      <c r="V482" s="650">
        <f t="shared" si="63"/>
        <v>551884</v>
      </c>
      <c r="W482" s="665"/>
      <c r="X482" s="652">
        <f t="shared" si="64"/>
        <v>0</v>
      </c>
      <c r="Y482" s="653">
        <f t="shared" si="65"/>
        <v>0</v>
      </c>
      <c r="Z482" s="654">
        <f t="shared" si="66"/>
        <v>551884</v>
      </c>
      <c r="AA482" s="669"/>
      <c r="AB482" s="656"/>
      <c r="AC482" s="657"/>
      <c r="AD482" s="658"/>
    </row>
    <row r="483" spans="1:30" s="81" customFormat="1" ht="23.25" customHeight="1">
      <c r="A483" s="638">
        <v>470</v>
      </c>
      <c r="B483" s="639">
        <f>'KL VCKD chung'!B484</f>
        <v>470</v>
      </c>
      <c r="C483" s="672"/>
      <c r="D483" s="641" t="str">
        <f>'KL VCKD chung'!E484</f>
        <v>ស៊ីន សុង</v>
      </c>
      <c r="E483" s="642" t="str">
        <f>'KL VCKD chung'!F484</f>
        <v>SIN SONG</v>
      </c>
      <c r="F483" s="643">
        <v>31947</v>
      </c>
      <c r="G483" s="670"/>
      <c r="H483" s="663"/>
      <c r="I483" s="662"/>
      <c r="J483" s="663"/>
      <c r="K483" s="663"/>
      <c r="L483" s="663"/>
      <c r="M483" s="663"/>
      <c r="N483" s="668"/>
      <c r="O483" s="664"/>
      <c r="P483" s="665"/>
      <c r="Q483" s="651">
        <f>'KL VCKD chung'!Q484</f>
        <v>17.770999999999997</v>
      </c>
      <c r="R483" s="650">
        <f t="shared" si="62"/>
        <v>567730</v>
      </c>
      <c r="S483" s="665"/>
      <c r="T483" s="665"/>
      <c r="U483" s="665"/>
      <c r="V483" s="650">
        <f t="shared" si="63"/>
        <v>567730</v>
      </c>
      <c r="W483" s="665"/>
      <c r="X483" s="652">
        <f t="shared" si="64"/>
        <v>0</v>
      </c>
      <c r="Y483" s="653">
        <f t="shared" si="65"/>
        <v>0</v>
      </c>
      <c r="Z483" s="654">
        <f t="shared" si="66"/>
        <v>567730</v>
      </c>
      <c r="AA483" s="669"/>
      <c r="AB483" s="656"/>
      <c r="AC483" s="657"/>
      <c r="AD483" s="658"/>
    </row>
    <row r="484" spans="1:30" s="81" customFormat="1" ht="23.25" customHeight="1">
      <c r="A484" s="638">
        <v>471</v>
      </c>
      <c r="B484" s="639">
        <f>'KL VCKD chung'!B485</f>
        <v>471</v>
      </c>
      <c r="C484" s="672"/>
      <c r="D484" s="641" t="str">
        <f>'KL VCKD chung'!E485</f>
        <v>សុខ ហាច</v>
      </c>
      <c r="E484" s="642" t="str">
        <f>'KL VCKD chung'!F485</f>
        <v>SOK HACH</v>
      </c>
      <c r="F484" s="643">
        <v>31947</v>
      </c>
      <c r="G484" s="670"/>
      <c r="H484" s="663"/>
      <c r="I484" s="662"/>
      <c r="J484" s="663"/>
      <c r="K484" s="663"/>
      <c r="L484" s="663"/>
      <c r="M484" s="663"/>
      <c r="N484" s="668"/>
      <c r="O484" s="664"/>
      <c r="P484" s="665"/>
      <c r="Q484" s="651">
        <f>'KL VCKD chung'!Q485</f>
        <v>19.048999999999999</v>
      </c>
      <c r="R484" s="650">
        <f t="shared" si="62"/>
        <v>608558</v>
      </c>
      <c r="S484" s="665"/>
      <c r="T484" s="665"/>
      <c r="U484" s="665"/>
      <c r="V484" s="650">
        <f t="shared" si="63"/>
        <v>608558</v>
      </c>
      <c r="W484" s="665"/>
      <c r="X484" s="652">
        <f t="shared" si="64"/>
        <v>0</v>
      </c>
      <c r="Y484" s="653">
        <f t="shared" si="65"/>
        <v>0</v>
      </c>
      <c r="Z484" s="654">
        <f t="shared" si="66"/>
        <v>608558</v>
      </c>
      <c r="AA484" s="669"/>
      <c r="AB484" s="656"/>
      <c r="AC484" s="657"/>
      <c r="AD484" s="658"/>
    </row>
    <row r="485" spans="1:30" s="81" customFormat="1" ht="23.25" customHeight="1">
      <c r="A485" s="638">
        <v>472</v>
      </c>
      <c r="B485" s="639">
        <f>'KL VCKD chung'!B486</f>
        <v>472</v>
      </c>
      <c r="C485" s="672"/>
      <c r="D485" s="641" t="str">
        <f>'KL VCKD chung'!E486</f>
        <v>សែម សៀង</v>
      </c>
      <c r="E485" s="642" t="str">
        <f>'KL VCKD chung'!F486</f>
        <v>SEM SEANG</v>
      </c>
      <c r="F485" s="643">
        <v>31947</v>
      </c>
      <c r="G485" s="670"/>
      <c r="H485" s="663"/>
      <c r="I485" s="662"/>
      <c r="J485" s="663"/>
      <c r="K485" s="663"/>
      <c r="L485" s="663"/>
      <c r="M485" s="663"/>
      <c r="N485" s="668"/>
      <c r="O485" s="664"/>
      <c r="P485" s="665"/>
      <c r="Q485" s="651">
        <f>'KL VCKD chung'!Q486</f>
        <v>17.945999999999998</v>
      </c>
      <c r="R485" s="650">
        <f t="shared" si="62"/>
        <v>573321</v>
      </c>
      <c r="S485" s="665"/>
      <c r="T485" s="665"/>
      <c r="U485" s="665"/>
      <c r="V485" s="650">
        <f t="shared" si="63"/>
        <v>573321</v>
      </c>
      <c r="W485" s="665"/>
      <c r="X485" s="652">
        <f t="shared" si="64"/>
        <v>0</v>
      </c>
      <c r="Y485" s="653">
        <f t="shared" si="65"/>
        <v>0</v>
      </c>
      <c r="Z485" s="654">
        <f t="shared" si="66"/>
        <v>573321</v>
      </c>
      <c r="AA485" s="669"/>
      <c r="AB485" s="656"/>
      <c r="AC485" s="657"/>
      <c r="AD485" s="658"/>
    </row>
    <row r="486" spans="1:30" s="81" customFormat="1" ht="23.25" customHeight="1">
      <c r="A486" s="638">
        <v>473</v>
      </c>
      <c r="B486" s="639">
        <f>'KL VCKD chung'!B487</f>
        <v>473</v>
      </c>
      <c r="C486" s="672"/>
      <c r="D486" s="641" t="str">
        <f>'KL VCKD chung'!E487</f>
        <v>វ៉ែត វ៉ាត</v>
      </c>
      <c r="E486" s="642" t="str">
        <f>'KL VCKD chung'!F487</f>
        <v>VET VAT</v>
      </c>
      <c r="F486" s="643">
        <v>31947</v>
      </c>
      <c r="G486" s="670"/>
      <c r="H486" s="663"/>
      <c r="I486" s="662"/>
      <c r="J486" s="663"/>
      <c r="K486" s="663"/>
      <c r="L486" s="663"/>
      <c r="M486" s="663"/>
      <c r="N486" s="668"/>
      <c r="O486" s="664"/>
      <c r="P486" s="665"/>
      <c r="Q486" s="651">
        <f>'KL VCKD chung'!Q487</f>
        <v>18.716999999999999</v>
      </c>
      <c r="R486" s="650">
        <f t="shared" si="62"/>
        <v>597952</v>
      </c>
      <c r="S486" s="665"/>
      <c r="T486" s="665"/>
      <c r="U486" s="665"/>
      <c r="V486" s="650">
        <f t="shared" si="63"/>
        <v>597952</v>
      </c>
      <c r="W486" s="665"/>
      <c r="X486" s="652">
        <f t="shared" si="64"/>
        <v>0</v>
      </c>
      <c r="Y486" s="653">
        <f t="shared" si="65"/>
        <v>0</v>
      </c>
      <c r="Z486" s="654">
        <f t="shared" si="66"/>
        <v>597952</v>
      </c>
      <c r="AA486" s="669"/>
      <c r="AB486" s="656"/>
      <c r="AC486" s="657"/>
      <c r="AD486" s="658"/>
    </row>
    <row r="487" spans="1:30" s="81" customFormat="1" ht="23.25" customHeight="1">
      <c r="A487" s="638">
        <v>474</v>
      </c>
      <c r="B487" s="639">
        <f>'KL VCKD chung'!B488</f>
        <v>474</v>
      </c>
      <c r="C487" s="672"/>
      <c r="D487" s="641" t="str">
        <f>'KL VCKD chung'!E488</f>
        <v>សាំ វ៉េត</v>
      </c>
      <c r="E487" s="642" t="str">
        <f>'KL VCKD chung'!F488</f>
        <v>SAM VET</v>
      </c>
      <c r="F487" s="643">
        <v>31947</v>
      </c>
      <c r="G487" s="670"/>
      <c r="H487" s="663"/>
      <c r="I487" s="662"/>
      <c r="J487" s="663"/>
      <c r="K487" s="663"/>
      <c r="L487" s="663"/>
      <c r="M487" s="663"/>
      <c r="N487" s="668"/>
      <c r="O487" s="664"/>
      <c r="P487" s="665"/>
      <c r="Q487" s="651">
        <f>'KL VCKD chung'!Q488</f>
        <v>18.697999999999997</v>
      </c>
      <c r="R487" s="650">
        <f t="shared" si="62"/>
        <v>597345</v>
      </c>
      <c r="S487" s="665"/>
      <c r="T487" s="665"/>
      <c r="U487" s="665"/>
      <c r="V487" s="650">
        <f t="shared" si="63"/>
        <v>597345</v>
      </c>
      <c r="W487" s="665"/>
      <c r="X487" s="652">
        <f t="shared" si="64"/>
        <v>0</v>
      </c>
      <c r="Y487" s="653">
        <f t="shared" si="65"/>
        <v>0</v>
      </c>
      <c r="Z487" s="654">
        <f t="shared" si="66"/>
        <v>597345</v>
      </c>
      <c r="AA487" s="669"/>
      <c r="AB487" s="656"/>
      <c r="AC487" s="657"/>
      <c r="AD487" s="658"/>
    </row>
    <row r="488" spans="1:30" s="81" customFormat="1" ht="23.25" customHeight="1">
      <c r="A488" s="638">
        <v>475</v>
      </c>
      <c r="B488" s="639">
        <f>'KL VCKD chung'!B489</f>
        <v>475</v>
      </c>
      <c r="C488" s="672"/>
      <c r="D488" s="641" t="str">
        <f>'KL VCKD chung'!E489</f>
        <v>ព្រឹម ក្ដាន់</v>
      </c>
      <c r="E488" s="642" t="str">
        <f>'KL VCKD chung'!F489</f>
        <v>PREM KDANN</v>
      </c>
      <c r="F488" s="643">
        <v>31947</v>
      </c>
      <c r="G488" s="670"/>
      <c r="H488" s="663"/>
      <c r="I488" s="662"/>
      <c r="J488" s="663"/>
      <c r="K488" s="663"/>
      <c r="L488" s="663"/>
      <c r="M488" s="663"/>
      <c r="N488" s="668"/>
      <c r="O488" s="664"/>
      <c r="P488" s="665"/>
      <c r="Q488" s="651">
        <f>'KL VCKD chung'!Q489</f>
        <v>18.064999999999998</v>
      </c>
      <c r="R488" s="650">
        <f t="shared" si="62"/>
        <v>577123</v>
      </c>
      <c r="S488" s="665"/>
      <c r="T488" s="665"/>
      <c r="U488" s="665"/>
      <c r="V488" s="650">
        <f t="shared" si="63"/>
        <v>577123</v>
      </c>
      <c r="W488" s="665"/>
      <c r="X488" s="652">
        <f t="shared" si="64"/>
        <v>0</v>
      </c>
      <c r="Y488" s="653">
        <f t="shared" si="65"/>
        <v>0</v>
      </c>
      <c r="Z488" s="654">
        <f t="shared" si="66"/>
        <v>577123</v>
      </c>
      <c r="AA488" s="669"/>
      <c r="AB488" s="656"/>
      <c r="AC488" s="657"/>
      <c r="AD488" s="658"/>
    </row>
    <row r="489" spans="1:30" s="81" customFormat="1" ht="23.25" customHeight="1">
      <c r="A489" s="638">
        <v>476</v>
      </c>
      <c r="B489" s="639">
        <f>'KL VCKD chung'!B490</f>
        <v>476</v>
      </c>
      <c r="C489" s="672"/>
      <c r="D489" s="641" t="str">
        <f>'KL VCKD chung'!E490</f>
        <v>យ៉ុន រី</v>
      </c>
      <c r="E489" s="642" t="str">
        <f>'KL VCKD chung'!F490</f>
        <v>YON REY</v>
      </c>
      <c r="F489" s="643">
        <v>31947</v>
      </c>
      <c r="G489" s="670"/>
      <c r="H489" s="663"/>
      <c r="I489" s="662"/>
      <c r="J489" s="663"/>
      <c r="K489" s="663"/>
      <c r="L489" s="663"/>
      <c r="M489" s="663"/>
      <c r="N489" s="668"/>
      <c r="O489" s="664"/>
      <c r="P489" s="665"/>
      <c r="Q489" s="651">
        <f>'KL VCKD chung'!Q490</f>
        <v>18.954999999999998</v>
      </c>
      <c r="R489" s="650">
        <f t="shared" si="62"/>
        <v>605555</v>
      </c>
      <c r="S489" s="665"/>
      <c r="T489" s="665"/>
      <c r="U489" s="665"/>
      <c r="V489" s="650">
        <f t="shared" si="63"/>
        <v>605555</v>
      </c>
      <c r="W489" s="665"/>
      <c r="X489" s="652">
        <f t="shared" si="64"/>
        <v>0</v>
      </c>
      <c r="Y489" s="653">
        <f t="shared" si="65"/>
        <v>0</v>
      </c>
      <c r="Z489" s="654">
        <f t="shared" si="66"/>
        <v>605555</v>
      </c>
      <c r="AA489" s="669"/>
      <c r="AB489" s="656"/>
      <c r="AC489" s="657"/>
      <c r="AD489" s="658"/>
    </row>
    <row r="490" spans="1:30" s="81" customFormat="1" ht="23.25" customHeight="1">
      <c r="A490" s="638">
        <v>477</v>
      </c>
      <c r="B490" s="639">
        <f>'KL VCKD chung'!B491</f>
        <v>477</v>
      </c>
      <c r="C490" s="672"/>
      <c r="D490" s="641" t="str">
        <f>'KL VCKD chung'!E491</f>
        <v>ហុន ហោល</v>
      </c>
      <c r="E490" s="642" t="str">
        <f>'KL VCKD chung'!F491</f>
        <v>HON HORL</v>
      </c>
      <c r="F490" s="643">
        <v>31947</v>
      </c>
      <c r="G490" s="670"/>
      <c r="H490" s="663"/>
      <c r="I490" s="662"/>
      <c r="J490" s="663"/>
      <c r="K490" s="663"/>
      <c r="L490" s="663"/>
      <c r="M490" s="663"/>
      <c r="N490" s="668"/>
      <c r="O490" s="664"/>
      <c r="P490" s="665"/>
      <c r="Q490" s="651">
        <f>'KL VCKD chung'!Q491</f>
        <v>17.983999999999998</v>
      </c>
      <c r="R490" s="650">
        <f t="shared" si="62"/>
        <v>574535</v>
      </c>
      <c r="S490" s="665"/>
      <c r="T490" s="665"/>
      <c r="U490" s="665"/>
      <c r="V490" s="650">
        <f t="shared" si="63"/>
        <v>574535</v>
      </c>
      <c r="W490" s="665"/>
      <c r="X490" s="652">
        <f t="shared" si="64"/>
        <v>0</v>
      </c>
      <c r="Y490" s="653">
        <f t="shared" si="65"/>
        <v>0</v>
      </c>
      <c r="Z490" s="654">
        <f t="shared" si="66"/>
        <v>574535</v>
      </c>
      <c r="AA490" s="669"/>
      <c r="AB490" s="656"/>
      <c r="AC490" s="657"/>
      <c r="AD490" s="658"/>
    </row>
    <row r="491" spans="1:30" s="81" customFormat="1" ht="23.25" customHeight="1">
      <c r="A491" s="638">
        <v>478</v>
      </c>
      <c r="B491" s="639">
        <f>'KL VCKD chung'!B492</f>
        <v>478</v>
      </c>
      <c r="C491" s="672"/>
      <c r="D491" s="641" t="str">
        <f>'KL VCKD chung'!E492</f>
        <v>កង ម៉េងលីម</v>
      </c>
      <c r="E491" s="642" t="str">
        <f>'KL VCKD chung'!F492</f>
        <v>KORNG MENGLIM</v>
      </c>
      <c r="F491" s="643">
        <v>31947</v>
      </c>
      <c r="G491" s="670"/>
      <c r="H491" s="663"/>
      <c r="I491" s="662"/>
      <c r="J491" s="663"/>
      <c r="K491" s="663"/>
      <c r="L491" s="663"/>
      <c r="M491" s="663"/>
      <c r="N491" s="668"/>
      <c r="O491" s="664"/>
      <c r="P491" s="665"/>
      <c r="Q491" s="651">
        <f>'KL VCKD chung'!Q492</f>
        <v>19.224</v>
      </c>
      <c r="R491" s="650">
        <f t="shared" si="62"/>
        <v>614149</v>
      </c>
      <c r="S491" s="665"/>
      <c r="T491" s="665"/>
      <c r="U491" s="665"/>
      <c r="V491" s="650">
        <f t="shared" si="63"/>
        <v>614149</v>
      </c>
      <c r="W491" s="665"/>
      <c r="X491" s="652">
        <f t="shared" si="64"/>
        <v>0</v>
      </c>
      <c r="Y491" s="653">
        <f t="shared" si="65"/>
        <v>0</v>
      </c>
      <c r="Z491" s="654">
        <f t="shared" si="66"/>
        <v>614149</v>
      </c>
      <c r="AA491" s="669"/>
      <c r="AB491" s="656"/>
      <c r="AC491" s="657"/>
      <c r="AD491" s="658"/>
    </row>
    <row r="492" spans="1:30" s="81" customFormat="1" ht="23.25" customHeight="1">
      <c r="A492" s="638">
        <v>479</v>
      </c>
      <c r="B492" s="639">
        <f>'KL VCKD chung'!B493</f>
        <v>479</v>
      </c>
      <c r="C492" s="672"/>
      <c r="D492" s="641" t="str">
        <f>'KL VCKD chung'!E493</f>
        <v>ទួត ទីម</v>
      </c>
      <c r="E492" s="642" t="str">
        <f>'KL VCKD chung'!F493</f>
        <v>TOUT TIM</v>
      </c>
      <c r="F492" s="643">
        <v>31947</v>
      </c>
      <c r="G492" s="670"/>
      <c r="H492" s="663"/>
      <c r="I492" s="662"/>
      <c r="J492" s="663"/>
      <c r="K492" s="663"/>
      <c r="L492" s="663"/>
      <c r="M492" s="663"/>
      <c r="N492" s="668"/>
      <c r="O492" s="664"/>
      <c r="P492" s="665"/>
      <c r="Q492" s="651">
        <f>'KL VCKD chung'!Q493</f>
        <v>15.99</v>
      </c>
      <c r="R492" s="650">
        <f t="shared" si="62"/>
        <v>510833</v>
      </c>
      <c r="S492" s="665"/>
      <c r="T492" s="665"/>
      <c r="U492" s="665"/>
      <c r="V492" s="650">
        <f t="shared" si="63"/>
        <v>510833</v>
      </c>
      <c r="W492" s="665"/>
      <c r="X492" s="652">
        <f t="shared" si="64"/>
        <v>0</v>
      </c>
      <c r="Y492" s="653">
        <f t="shared" si="65"/>
        <v>0</v>
      </c>
      <c r="Z492" s="654">
        <f t="shared" si="66"/>
        <v>510833</v>
      </c>
      <c r="AA492" s="669"/>
      <c r="AB492" s="656"/>
      <c r="AC492" s="657"/>
      <c r="AD492" s="658"/>
    </row>
    <row r="493" spans="1:30" s="81" customFormat="1" ht="23.25" customHeight="1">
      <c r="A493" s="638">
        <v>480</v>
      </c>
      <c r="B493" s="639">
        <f>'KL VCKD chung'!B494</f>
        <v>480</v>
      </c>
      <c r="C493" s="672"/>
      <c r="D493" s="641" t="str">
        <f>'KL VCKD chung'!E494</f>
        <v>អឿន ឃឿត</v>
      </c>
      <c r="E493" s="642" t="str">
        <f>'KL VCKD chung'!F494</f>
        <v>OEUN KHOEUT</v>
      </c>
      <c r="F493" s="643">
        <v>31947</v>
      </c>
      <c r="G493" s="670"/>
      <c r="H493" s="663"/>
      <c r="I493" s="662"/>
      <c r="J493" s="663"/>
      <c r="K493" s="663"/>
      <c r="L493" s="663"/>
      <c r="M493" s="663"/>
      <c r="N493" s="668"/>
      <c r="O493" s="664"/>
      <c r="P493" s="665"/>
      <c r="Q493" s="651">
        <f>'KL VCKD chung'!Q494</f>
        <v>17.318999999999999</v>
      </c>
      <c r="R493" s="650">
        <f t="shared" si="62"/>
        <v>553290</v>
      </c>
      <c r="S493" s="665"/>
      <c r="T493" s="665"/>
      <c r="U493" s="665"/>
      <c r="V493" s="650">
        <f t="shared" si="63"/>
        <v>553290</v>
      </c>
      <c r="W493" s="665"/>
      <c r="X493" s="652">
        <f t="shared" si="64"/>
        <v>0</v>
      </c>
      <c r="Y493" s="653">
        <f t="shared" si="65"/>
        <v>0</v>
      </c>
      <c r="Z493" s="654">
        <f t="shared" si="66"/>
        <v>553290</v>
      </c>
      <c r="AA493" s="669"/>
      <c r="AB493" s="656"/>
      <c r="AC493" s="657"/>
      <c r="AD493" s="658"/>
    </row>
    <row r="494" spans="1:30" s="81" customFormat="1" ht="23.25" customHeight="1">
      <c r="A494" s="638">
        <v>481</v>
      </c>
      <c r="B494" s="639">
        <f>'KL VCKD chung'!B495</f>
        <v>481</v>
      </c>
      <c r="C494" s="672"/>
      <c r="D494" s="641" t="str">
        <f>'KL VCKD chung'!E495</f>
        <v>ណន ណាន</v>
      </c>
      <c r="E494" s="642" t="str">
        <f>'KL VCKD chung'!F495</f>
        <v>NORN NAN</v>
      </c>
      <c r="F494" s="643">
        <v>31947</v>
      </c>
      <c r="G494" s="670"/>
      <c r="H494" s="663"/>
      <c r="I494" s="662"/>
      <c r="J494" s="663"/>
      <c r="K494" s="663"/>
      <c r="L494" s="663"/>
      <c r="M494" s="663"/>
      <c r="N494" s="668"/>
      <c r="O494" s="664"/>
      <c r="P494" s="665"/>
      <c r="Q494" s="651">
        <f>'KL VCKD chung'!Q495</f>
        <v>17</v>
      </c>
      <c r="R494" s="650">
        <f t="shared" si="62"/>
        <v>543099</v>
      </c>
      <c r="S494" s="665"/>
      <c r="T494" s="665"/>
      <c r="U494" s="665"/>
      <c r="V494" s="650">
        <f t="shared" si="63"/>
        <v>543099</v>
      </c>
      <c r="W494" s="665"/>
      <c r="X494" s="652">
        <f t="shared" si="64"/>
        <v>0</v>
      </c>
      <c r="Y494" s="653">
        <f t="shared" si="65"/>
        <v>0</v>
      </c>
      <c r="Z494" s="654">
        <f t="shared" si="66"/>
        <v>543099</v>
      </c>
      <c r="AA494" s="669"/>
      <c r="AB494" s="656"/>
      <c r="AC494" s="657"/>
      <c r="AD494" s="658"/>
    </row>
    <row r="495" spans="1:30" s="81" customFormat="1" ht="23.25" customHeight="1">
      <c r="A495" s="638">
        <v>482</v>
      </c>
      <c r="B495" s="639">
        <f>'KL VCKD chung'!B496</f>
        <v>482</v>
      </c>
      <c r="C495" s="672"/>
      <c r="D495" s="641" t="str">
        <f>'KL VCKD chung'!E496</f>
        <v>ស៊ន់ ជូលីង</v>
      </c>
      <c r="E495" s="642" t="str">
        <f>'KL VCKD chung'!F496</f>
        <v>SORN CHULING</v>
      </c>
      <c r="F495" s="643">
        <v>31947</v>
      </c>
      <c r="G495" s="670"/>
      <c r="H495" s="663"/>
      <c r="I495" s="662"/>
      <c r="J495" s="663"/>
      <c r="K495" s="663"/>
      <c r="L495" s="663"/>
      <c r="M495" s="663"/>
      <c r="N495" s="668"/>
      <c r="O495" s="664"/>
      <c r="P495" s="665"/>
      <c r="Q495" s="651">
        <f>'KL VCKD chung'!Q496</f>
        <v>18.290999999999997</v>
      </c>
      <c r="R495" s="650">
        <f t="shared" si="62"/>
        <v>584343</v>
      </c>
      <c r="S495" s="665"/>
      <c r="T495" s="665"/>
      <c r="U495" s="665"/>
      <c r="V495" s="650">
        <f t="shared" si="63"/>
        <v>584343</v>
      </c>
      <c r="W495" s="665"/>
      <c r="X495" s="652">
        <f t="shared" si="64"/>
        <v>0</v>
      </c>
      <c r="Y495" s="653">
        <f t="shared" si="65"/>
        <v>0</v>
      </c>
      <c r="Z495" s="654">
        <f t="shared" si="66"/>
        <v>584343</v>
      </c>
      <c r="AA495" s="669"/>
      <c r="AB495" s="656"/>
      <c r="AC495" s="657"/>
      <c r="AD495" s="658"/>
    </row>
    <row r="496" spans="1:30" s="81" customFormat="1" ht="23.25" customHeight="1">
      <c r="A496" s="638">
        <v>483</v>
      </c>
      <c r="B496" s="639">
        <f>'KL VCKD chung'!B497</f>
        <v>483</v>
      </c>
      <c r="C496" s="672"/>
      <c r="D496" s="641" t="str">
        <f>'KL VCKD chung'!E497</f>
        <v>ដណ ឌុច</v>
      </c>
      <c r="E496" s="642" t="str">
        <f>'KL VCKD chung'!F497</f>
        <v>DORN DOCH</v>
      </c>
      <c r="F496" s="643">
        <v>31947</v>
      </c>
      <c r="G496" s="670"/>
      <c r="H496" s="663"/>
      <c r="I496" s="662"/>
      <c r="J496" s="663"/>
      <c r="K496" s="663"/>
      <c r="L496" s="663"/>
      <c r="M496" s="663"/>
      <c r="N496" s="668"/>
      <c r="O496" s="664"/>
      <c r="P496" s="665"/>
      <c r="Q496" s="651">
        <f>'KL VCKD chung'!Q497</f>
        <v>19.042999999999999</v>
      </c>
      <c r="R496" s="650">
        <f t="shared" si="62"/>
        <v>608367</v>
      </c>
      <c r="S496" s="665"/>
      <c r="T496" s="665"/>
      <c r="U496" s="665"/>
      <c r="V496" s="650">
        <f t="shared" si="63"/>
        <v>608367</v>
      </c>
      <c r="W496" s="665"/>
      <c r="X496" s="652">
        <f t="shared" si="64"/>
        <v>0</v>
      </c>
      <c r="Y496" s="653">
        <f t="shared" si="65"/>
        <v>0</v>
      </c>
      <c r="Z496" s="654">
        <f t="shared" si="66"/>
        <v>608367</v>
      </c>
      <c r="AA496" s="669"/>
      <c r="AB496" s="656"/>
      <c r="AC496" s="657"/>
      <c r="AD496" s="658"/>
    </row>
    <row r="497" spans="1:30" s="81" customFormat="1" ht="23.25" customHeight="1">
      <c r="A497" s="638">
        <v>484</v>
      </c>
      <c r="B497" s="639">
        <f>'KL VCKD chung'!B498</f>
        <v>484</v>
      </c>
      <c r="C497" s="672"/>
      <c r="D497" s="641" t="str">
        <f>'KL VCKD chung'!E498</f>
        <v>ទួត កេន</v>
      </c>
      <c r="E497" s="642" t="str">
        <f>'KL VCKD chung'!F498</f>
        <v>TOUT KEN</v>
      </c>
      <c r="F497" s="643">
        <v>31947</v>
      </c>
      <c r="G497" s="670"/>
      <c r="H497" s="663"/>
      <c r="I497" s="662"/>
      <c r="J497" s="663"/>
      <c r="K497" s="663"/>
      <c r="L497" s="663"/>
      <c r="M497" s="663"/>
      <c r="N497" s="668"/>
      <c r="O497" s="664"/>
      <c r="P497" s="665"/>
      <c r="Q497" s="651">
        <f>'KL VCKD chung'!Q498</f>
        <v>16.398</v>
      </c>
      <c r="R497" s="650">
        <f t="shared" si="62"/>
        <v>523867</v>
      </c>
      <c r="S497" s="665"/>
      <c r="T497" s="665"/>
      <c r="U497" s="665"/>
      <c r="V497" s="650">
        <f t="shared" si="63"/>
        <v>523867</v>
      </c>
      <c r="W497" s="665"/>
      <c r="X497" s="652">
        <f t="shared" si="64"/>
        <v>0</v>
      </c>
      <c r="Y497" s="653">
        <f t="shared" si="65"/>
        <v>0</v>
      </c>
      <c r="Z497" s="774">
        <f t="shared" si="66"/>
        <v>523867</v>
      </c>
      <c r="AA497" s="669"/>
      <c r="AB497" s="656"/>
      <c r="AC497" s="657"/>
      <c r="AD497" s="658"/>
    </row>
    <row r="498" spans="1:30" s="81" customFormat="1" ht="23.25" customHeight="1">
      <c r="A498" s="638">
        <v>485</v>
      </c>
      <c r="B498" s="639">
        <f>'KL VCKD chung'!B499</f>
        <v>485</v>
      </c>
      <c r="C498" s="672"/>
      <c r="D498" s="641" t="str">
        <f>'KL VCKD chung'!E499</f>
        <v>ផាន សុខលេន</v>
      </c>
      <c r="E498" s="642" t="str">
        <f>'KL VCKD chung'!F499</f>
        <v>PHAN SOKLEN</v>
      </c>
      <c r="F498" s="643">
        <v>31947</v>
      </c>
      <c r="G498" s="670"/>
      <c r="H498" s="663"/>
      <c r="I498" s="662"/>
      <c r="J498" s="663"/>
      <c r="K498" s="663"/>
      <c r="L498" s="663"/>
      <c r="M498" s="663"/>
      <c r="N498" s="668"/>
      <c r="O498" s="664"/>
      <c r="P498" s="665"/>
      <c r="Q498" s="651">
        <f>'KL VCKD chung'!Q499</f>
        <v>16.523</v>
      </c>
      <c r="R498" s="650">
        <f t="shared" si="62"/>
        <v>527860</v>
      </c>
      <c r="S498" s="665"/>
      <c r="T498" s="665"/>
      <c r="U498" s="665"/>
      <c r="V498" s="650">
        <f t="shared" si="63"/>
        <v>527860</v>
      </c>
      <c r="W498" s="665"/>
      <c r="X498" s="652">
        <f t="shared" si="64"/>
        <v>0</v>
      </c>
      <c r="Y498" s="653">
        <f t="shared" si="65"/>
        <v>0</v>
      </c>
      <c r="Z498" s="654">
        <f t="shared" si="66"/>
        <v>527860</v>
      </c>
      <c r="AA498" s="669"/>
      <c r="AB498" s="656"/>
      <c r="AC498" s="657"/>
      <c r="AD498" s="658"/>
    </row>
    <row r="499" spans="1:30" s="81" customFormat="1" ht="23.25" customHeight="1">
      <c r="A499" s="638">
        <v>486</v>
      </c>
      <c r="B499" s="639">
        <f>'KL VCKD chung'!B500</f>
        <v>486</v>
      </c>
      <c r="C499" s="672"/>
      <c r="D499" s="641" t="str">
        <f>'KL VCKD chung'!E500</f>
        <v>អាង ថន</v>
      </c>
      <c r="E499" s="642" t="str">
        <f>'KL VCKD chung'!F500</f>
        <v>ANG THORN</v>
      </c>
      <c r="F499" s="643">
        <v>31947</v>
      </c>
      <c r="G499" s="670"/>
      <c r="H499" s="663"/>
      <c r="I499" s="662"/>
      <c r="J499" s="663"/>
      <c r="K499" s="663"/>
      <c r="L499" s="663"/>
      <c r="M499" s="663"/>
      <c r="N499" s="668"/>
      <c r="O499" s="664"/>
      <c r="P499" s="665"/>
      <c r="Q499" s="651">
        <f>'KL VCKD chung'!Q500</f>
        <v>19.085999999999999</v>
      </c>
      <c r="R499" s="650">
        <f t="shared" si="62"/>
        <v>609740</v>
      </c>
      <c r="S499" s="665"/>
      <c r="T499" s="665"/>
      <c r="U499" s="665"/>
      <c r="V499" s="650">
        <f t="shared" si="63"/>
        <v>609740</v>
      </c>
      <c r="W499" s="665"/>
      <c r="X499" s="652">
        <f t="shared" si="64"/>
        <v>0</v>
      </c>
      <c r="Y499" s="653">
        <f t="shared" si="65"/>
        <v>0</v>
      </c>
      <c r="Z499" s="654">
        <f t="shared" si="66"/>
        <v>609740</v>
      </c>
      <c r="AA499" s="669"/>
      <c r="AB499" s="656"/>
      <c r="AC499" s="657"/>
      <c r="AD499" s="658"/>
    </row>
    <row r="500" spans="1:30" s="81" customFormat="1" ht="23.25" customHeight="1">
      <c r="A500" s="638">
        <v>487</v>
      </c>
      <c r="B500" s="639">
        <f>'KL VCKD chung'!B501</f>
        <v>487</v>
      </c>
      <c r="C500" s="672"/>
      <c r="D500" s="641" t="str">
        <f>'KL VCKD chung'!E501</f>
        <v>ធ្លូក សាវីន</v>
      </c>
      <c r="E500" s="642" t="str">
        <f>'KL VCKD chung'!F501</f>
        <v>TLOURK SAVIN</v>
      </c>
      <c r="F500" s="643">
        <v>31947</v>
      </c>
      <c r="G500" s="670"/>
      <c r="H500" s="663"/>
      <c r="I500" s="662"/>
      <c r="J500" s="663"/>
      <c r="K500" s="663"/>
      <c r="L500" s="663"/>
      <c r="M500" s="663"/>
      <c r="N500" s="668"/>
      <c r="O500" s="664"/>
      <c r="P500" s="665"/>
      <c r="Q500" s="651">
        <f>'KL VCKD chung'!Q501</f>
        <v>18.640999999999998</v>
      </c>
      <c r="R500" s="650">
        <f t="shared" si="62"/>
        <v>595524</v>
      </c>
      <c r="S500" s="665"/>
      <c r="T500" s="665"/>
      <c r="U500" s="665"/>
      <c r="V500" s="650">
        <f t="shared" si="63"/>
        <v>595524</v>
      </c>
      <c r="W500" s="665"/>
      <c r="X500" s="652">
        <f t="shared" si="64"/>
        <v>0</v>
      </c>
      <c r="Y500" s="653">
        <f t="shared" si="65"/>
        <v>0</v>
      </c>
      <c r="Z500" s="654">
        <f t="shared" si="66"/>
        <v>595524</v>
      </c>
      <c r="AA500" s="669"/>
      <c r="AB500" s="656"/>
      <c r="AC500" s="657"/>
      <c r="AD500" s="658"/>
    </row>
    <row r="501" spans="1:30" s="81" customFormat="1" ht="23.25" customHeight="1">
      <c r="A501" s="638">
        <v>488</v>
      </c>
      <c r="B501" s="639">
        <f>'KL VCKD chung'!B502</f>
        <v>488</v>
      </c>
      <c r="C501" s="672"/>
      <c r="D501" s="641" t="str">
        <f>'KL VCKD chung'!E502</f>
        <v>ទួត ធួត</v>
      </c>
      <c r="E501" s="642" t="str">
        <f>'KL VCKD chung'!F502</f>
        <v>TOUT THOUT</v>
      </c>
      <c r="F501" s="643">
        <v>31947</v>
      </c>
      <c r="G501" s="670"/>
      <c r="H501" s="663"/>
      <c r="I501" s="662"/>
      <c r="J501" s="663"/>
      <c r="K501" s="663"/>
      <c r="L501" s="663"/>
      <c r="M501" s="663"/>
      <c r="N501" s="668"/>
      <c r="O501" s="664"/>
      <c r="P501" s="665"/>
      <c r="Q501" s="651">
        <f>'KL VCKD chung'!Q502</f>
        <v>15.526999999999999</v>
      </c>
      <c r="R501" s="650">
        <f t="shared" si="62"/>
        <v>496041</v>
      </c>
      <c r="S501" s="665"/>
      <c r="T501" s="665"/>
      <c r="U501" s="665"/>
      <c r="V501" s="650">
        <f t="shared" si="63"/>
        <v>496041</v>
      </c>
      <c r="W501" s="665"/>
      <c r="X501" s="652">
        <f t="shared" si="64"/>
        <v>0</v>
      </c>
      <c r="Y501" s="653">
        <f t="shared" si="65"/>
        <v>0</v>
      </c>
      <c r="Z501" s="654">
        <f t="shared" si="66"/>
        <v>496041</v>
      </c>
      <c r="AA501" s="669"/>
      <c r="AB501" s="656"/>
      <c r="AC501" s="657"/>
      <c r="AD501" s="658"/>
    </row>
    <row r="502" spans="1:30" s="81" customFormat="1" ht="23.25" customHeight="1">
      <c r="A502" s="638">
        <v>489</v>
      </c>
      <c r="B502" s="639">
        <f>'KL VCKD chung'!B503</f>
        <v>489</v>
      </c>
      <c r="C502" s="672"/>
      <c r="D502" s="641" t="str">
        <f>'KL VCKD chung'!E503</f>
        <v>អឿន អ៊ីន</v>
      </c>
      <c r="E502" s="642" t="str">
        <f>'KL VCKD chung'!F503</f>
        <v>OEUN IN</v>
      </c>
      <c r="F502" s="643">
        <v>31947</v>
      </c>
      <c r="G502" s="670"/>
      <c r="H502" s="663"/>
      <c r="I502" s="662"/>
      <c r="J502" s="663"/>
      <c r="K502" s="663"/>
      <c r="L502" s="663"/>
      <c r="M502" s="663"/>
      <c r="N502" s="668"/>
      <c r="O502" s="664"/>
      <c r="P502" s="665"/>
      <c r="Q502" s="651">
        <f>'KL VCKD chung'!Q503</f>
        <v>16.096999999999998</v>
      </c>
      <c r="R502" s="650">
        <f t="shared" si="62"/>
        <v>514251</v>
      </c>
      <c r="S502" s="665"/>
      <c r="T502" s="665"/>
      <c r="U502" s="665"/>
      <c r="V502" s="650">
        <f t="shared" si="63"/>
        <v>514251</v>
      </c>
      <c r="W502" s="665"/>
      <c r="X502" s="652">
        <f t="shared" si="64"/>
        <v>0</v>
      </c>
      <c r="Y502" s="653">
        <f t="shared" si="65"/>
        <v>0</v>
      </c>
      <c r="Z502" s="654">
        <f t="shared" si="66"/>
        <v>514251</v>
      </c>
      <c r="AA502" s="669"/>
      <c r="AB502" s="656"/>
      <c r="AC502" s="657"/>
      <c r="AD502" s="658"/>
    </row>
    <row r="503" spans="1:30" s="81" customFormat="1" ht="23.25" customHeight="1">
      <c r="A503" s="638">
        <v>490</v>
      </c>
      <c r="B503" s="639">
        <f>'KL VCKD chung'!B504</f>
        <v>490</v>
      </c>
      <c r="C503" s="672"/>
      <c r="D503" s="641" t="str">
        <f>'KL VCKD chung'!E504</f>
        <v>សន ណាក់</v>
      </c>
      <c r="E503" s="642" t="str">
        <f>'KL VCKD chung'!F504</f>
        <v>SORN NAK</v>
      </c>
      <c r="F503" s="643">
        <v>31947</v>
      </c>
      <c r="G503" s="670"/>
      <c r="H503" s="663"/>
      <c r="I503" s="662"/>
      <c r="J503" s="663"/>
      <c r="K503" s="663"/>
      <c r="L503" s="663"/>
      <c r="M503" s="663"/>
      <c r="N503" s="668"/>
      <c r="O503" s="664"/>
      <c r="P503" s="665"/>
      <c r="Q503" s="651">
        <f>'KL VCKD chung'!Q504</f>
        <v>19.939</v>
      </c>
      <c r="R503" s="650">
        <f t="shared" si="62"/>
        <v>636991</v>
      </c>
      <c r="S503" s="665"/>
      <c r="T503" s="665"/>
      <c r="U503" s="665"/>
      <c r="V503" s="650">
        <f t="shared" si="63"/>
        <v>636991</v>
      </c>
      <c r="W503" s="665"/>
      <c r="X503" s="652">
        <f t="shared" si="64"/>
        <v>0</v>
      </c>
      <c r="Y503" s="653">
        <f t="shared" si="65"/>
        <v>0</v>
      </c>
      <c r="Z503" s="654">
        <f t="shared" si="66"/>
        <v>636991</v>
      </c>
      <c r="AA503" s="669"/>
      <c r="AB503" s="656"/>
      <c r="AC503" s="657"/>
      <c r="AD503" s="658"/>
    </row>
    <row r="504" spans="1:30" s="81" customFormat="1" ht="23.25" customHeight="1">
      <c r="A504" s="638">
        <v>491</v>
      </c>
      <c r="B504" s="639">
        <f>'KL VCKD chung'!B505</f>
        <v>491</v>
      </c>
      <c r="C504" s="672"/>
      <c r="D504" s="641" t="str">
        <f>'KL VCKD chung'!E505</f>
        <v>រ៉ែន រៀន</v>
      </c>
      <c r="E504" s="642" t="str">
        <f>'KL VCKD chung'!F505</f>
        <v>REN REAN</v>
      </c>
      <c r="F504" s="643">
        <v>31947</v>
      </c>
      <c r="G504" s="670"/>
      <c r="H504" s="663"/>
      <c r="I504" s="662"/>
      <c r="J504" s="663"/>
      <c r="K504" s="663"/>
      <c r="L504" s="663"/>
      <c r="M504" s="663"/>
      <c r="N504" s="668"/>
      <c r="O504" s="664"/>
      <c r="P504" s="665"/>
      <c r="Q504" s="651">
        <f>'KL VCKD chung'!Q505</f>
        <v>17.280999999999999</v>
      </c>
      <c r="R504" s="650">
        <f t="shared" si="62"/>
        <v>552076</v>
      </c>
      <c r="S504" s="665"/>
      <c r="T504" s="665"/>
      <c r="U504" s="665"/>
      <c r="V504" s="650">
        <f t="shared" si="63"/>
        <v>552076</v>
      </c>
      <c r="W504" s="665"/>
      <c r="X504" s="652">
        <f t="shared" si="64"/>
        <v>0</v>
      </c>
      <c r="Y504" s="653">
        <f t="shared" si="65"/>
        <v>0</v>
      </c>
      <c r="Z504" s="654">
        <f t="shared" si="66"/>
        <v>552076</v>
      </c>
      <c r="AA504" s="669"/>
      <c r="AB504" s="656"/>
      <c r="AC504" s="657"/>
      <c r="AD504" s="658"/>
    </row>
    <row r="505" spans="1:30" s="81" customFormat="1" ht="23.25" customHeight="1">
      <c r="A505" s="638">
        <v>492</v>
      </c>
      <c r="B505" s="639">
        <f>'KL VCKD chung'!B506</f>
        <v>492</v>
      </c>
      <c r="C505" s="672"/>
      <c r="D505" s="641" t="str">
        <f>'KL VCKD chung'!E506</f>
        <v>វ៉ិច ណៃ</v>
      </c>
      <c r="E505" s="642" t="str">
        <f>'KL VCKD chung'!F506</f>
        <v>VICH NAI</v>
      </c>
      <c r="F505" s="643">
        <v>31947</v>
      </c>
      <c r="G505" s="670"/>
      <c r="H505" s="663"/>
      <c r="I505" s="662"/>
      <c r="J505" s="663"/>
      <c r="K505" s="663"/>
      <c r="L505" s="663"/>
      <c r="M505" s="663"/>
      <c r="N505" s="668"/>
      <c r="O505" s="664"/>
      <c r="P505" s="665"/>
      <c r="Q505" s="651">
        <f>'KL VCKD chung'!Q506</f>
        <v>17.707999999999998</v>
      </c>
      <c r="R505" s="650">
        <f t="shared" si="62"/>
        <v>565717</v>
      </c>
      <c r="S505" s="665"/>
      <c r="T505" s="665"/>
      <c r="U505" s="665"/>
      <c r="V505" s="650">
        <f t="shared" si="63"/>
        <v>565717</v>
      </c>
      <c r="W505" s="665"/>
      <c r="X505" s="652">
        <f t="shared" si="64"/>
        <v>0</v>
      </c>
      <c r="Y505" s="653">
        <f t="shared" si="65"/>
        <v>0</v>
      </c>
      <c r="Z505" s="654">
        <f t="shared" si="66"/>
        <v>565717</v>
      </c>
      <c r="AA505" s="669"/>
      <c r="AB505" s="656"/>
      <c r="AC505" s="657"/>
      <c r="AD505" s="658"/>
    </row>
    <row r="506" spans="1:30" s="81" customFormat="1" ht="23.25" customHeight="1">
      <c r="A506" s="638">
        <v>493</v>
      </c>
      <c r="B506" s="639">
        <f>'KL VCKD chung'!B507</f>
        <v>493</v>
      </c>
      <c r="C506" s="672"/>
      <c r="D506" s="641" t="str">
        <f>'KL VCKD chung'!E507</f>
        <v>ម៉ីន សុផា</v>
      </c>
      <c r="E506" s="642" t="str">
        <f>'KL VCKD chung'!F507</f>
        <v>MOEUN SOPHA</v>
      </c>
      <c r="F506" s="643">
        <v>31947</v>
      </c>
      <c r="G506" s="670"/>
      <c r="H506" s="663"/>
      <c r="I506" s="662"/>
      <c r="J506" s="663"/>
      <c r="K506" s="663"/>
      <c r="L506" s="663"/>
      <c r="M506" s="663"/>
      <c r="N506" s="668"/>
      <c r="O506" s="664"/>
      <c r="P506" s="665"/>
      <c r="Q506" s="651">
        <f>'KL VCKD chung'!Q507</f>
        <v>17.193999999999999</v>
      </c>
      <c r="R506" s="650">
        <f t="shared" si="62"/>
        <v>549297</v>
      </c>
      <c r="S506" s="665"/>
      <c r="T506" s="665"/>
      <c r="U506" s="665"/>
      <c r="V506" s="650">
        <f t="shared" si="63"/>
        <v>549297</v>
      </c>
      <c r="W506" s="665"/>
      <c r="X506" s="652">
        <f t="shared" si="64"/>
        <v>0</v>
      </c>
      <c r="Y506" s="653">
        <f t="shared" si="65"/>
        <v>0</v>
      </c>
      <c r="Z506" s="654">
        <f t="shared" si="66"/>
        <v>549297</v>
      </c>
      <c r="AA506" s="669"/>
      <c r="AB506" s="656"/>
      <c r="AC506" s="657"/>
      <c r="AD506" s="658"/>
    </row>
    <row r="507" spans="1:30" s="81" customFormat="1" ht="23.25" customHeight="1">
      <c r="A507" s="638">
        <v>494</v>
      </c>
      <c r="B507" s="639">
        <f>'KL VCKD chung'!B508</f>
        <v>494</v>
      </c>
      <c r="C507" s="672"/>
      <c r="D507" s="641" t="str">
        <f>'KL VCKD chung'!E508</f>
        <v>ណេន សុនីន</v>
      </c>
      <c r="E507" s="642" t="str">
        <f>'KL VCKD chung'!F508</f>
        <v>NEN SONIN</v>
      </c>
      <c r="F507" s="643">
        <v>31947</v>
      </c>
      <c r="G507" s="670"/>
      <c r="H507" s="663"/>
      <c r="I507" s="662"/>
      <c r="J507" s="663"/>
      <c r="K507" s="663"/>
      <c r="L507" s="663"/>
      <c r="M507" s="663"/>
      <c r="N507" s="668"/>
      <c r="O507" s="664"/>
      <c r="P507" s="665"/>
      <c r="Q507" s="651">
        <f>'KL VCKD chung'!Q508</f>
        <v>18.315999999999999</v>
      </c>
      <c r="R507" s="650">
        <f t="shared" si="62"/>
        <v>585141</v>
      </c>
      <c r="S507" s="665"/>
      <c r="T507" s="665"/>
      <c r="U507" s="665"/>
      <c r="V507" s="650">
        <f t="shared" si="63"/>
        <v>585141</v>
      </c>
      <c r="W507" s="665"/>
      <c r="X507" s="652">
        <f t="shared" si="64"/>
        <v>0</v>
      </c>
      <c r="Y507" s="653">
        <f t="shared" si="65"/>
        <v>0</v>
      </c>
      <c r="Z507" s="654">
        <f t="shared" si="66"/>
        <v>585141</v>
      </c>
      <c r="AA507" s="669"/>
      <c r="AB507" s="656"/>
      <c r="AC507" s="657"/>
      <c r="AD507" s="658"/>
    </row>
    <row r="508" spans="1:30" s="81" customFormat="1" ht="23.25" customHeight="1">
      <c r="A508" s="638">
        <v>495</v>
      </c>
      <c r="B508" s="639">
        <f>'KL VCKD chung'!B509</f>
        <v>495</v>
      </c>
      <c r="C508" s="672"/>
      <c r="D508" s="641" t="str">
        <f>'KL VCKD chung'!E509</f>
        <v>ណេន លីណា</v>
      </c>
      <c r="E508" s="642" t="str">
        <f>'KL VCKD chung'!F509</f>
        <v>NEN LINA</v>
      </c>
      <c r="F508" s="643">
        <v>31947</v>
      </c>
      <c r="G508" s="670"/>
      <c r="H508" s="663"/>
      <c r="I508" s="662"/>
      <c r="J508" s="663"/>
      <c r="K508" s="663"/>
      <c r="L508" s="663"/>
      <c r="M508" s="663"/>
      <c r="N508" s="668"/>
      <c r="O508" s="664"/>
      <c r="P508" s="665"/>
      <c r="Q508" s="651">
        <f>'KL VCKD chung'!Q509</f>
        <v>17.820999999999998</v>
      </c>
      <c r="R508" s="650">
        <f t="shared" si="62"/>
        <v>569327</v>
      </c>
      <c r="S508" s="665"/>
      <c r="T508" s="665"/>
      <c r="U508" s="665"/>
      <c r="V508" s="650">
        <f t="shared" si="63"/>
        <v>569327</v>
      </c>
      <c r="W508" s="665"/>
      <c r="X508" s="652">
        <f t="shared" si="64"/>
        <v>0</v>
      </c>
      <c r="Y508" s="653">
        <f t="shared" si="65"/>
        <v>0</v>
      </c>
      <c r="Z508" s="654">
        <f t="shared" si="66"/>
        <v>569327</v>
      </c>
      <c r="AA508" s="669"/>
      <c r="AB508" s="656"/>
      <c r="AC508" s="657"/>
      <c r="AD508" s="658"/>
    </row>
    <row r="509" spans="1:30" s="81" customFormat="1" ht="23.25" customHeight="1">
      <c r="A509" s="638">
        <v>496</v>
      </c>
      <c r="B509" s="639">
        <f>'KL VCKD chung'!B510</f>
        <v>496</v>
      </c>
      <c r="C509" s="672"/>
      <c r="D509" s="641" t="str">
        <f>'KL VCKD chung'!E510</f>
        <v>ស៊ាន សុន</v>
      </c>
      <c r="E509" s="642" t="str">
        <f>'KL VCKD chung'!F510</f>
        <v>SEAN SON</v>
      </c>
      <c r="F509" s="643">
        <v>31947</v>
      </c>
      <c r="G509" s="670"/>
      <c r="H509" s="663"/>
      <c r="I509" s="662"/>
      <c r="J509" s="663"/>
      <c r="K509" s="663"/>
      <c r="L509" s="663"/>
      <c r="M509" s="663"/>
      <c r="N509" s="668"/>
      <c r="O509" s="664"/>
      <c r="P509" s="665"/>
      <c r="Q509" s="651">
        <f>'KL VCKD chung'!Q510</f>
        <v>19.142999999999997</v>
      </c>
      <c r="R509" s="650">
        <f t="shared" si="62"/>
        <v>611561</v>
      </c>
      <c r="S509" s="665"/>
      <c r="T509" s="665"/>
      <c r="U509" s="665"/>
      <c r="V509" s="650">
        <f t="shared" si="63"/>
        <v>611561</v>
      </c>
      <c r="W509" s="665"/>
      <c r="X509" s="652">
        <f t="shared" si="64"/>
        <v>0</v>
      </c>
      <c r="Y509" s="653">
        <f t="shared" si="65"/>
        <v>0</v>
      </c>
      <c r="Z509" s="654">
        <f t="shared" si="66"/>
        <v>611561</v>
      </c>
      <c r="AA509" s="669"/>
      <c r="AB509" s="656"/>
      <c r="AC509" s="657"/>
      <c r="AD509" s="658"/>
    </row>
    <row r="510" spans="1:30" s="81" customFormat="1" ht="23.25" customHeight="1">
      <c r="A510" s="638">
        <v>497</v>
      </c>
      <c r="B510" s="639">
        <f>'KL VCKD chung'!B511</f>
        <v>497</v>
      </c>
      <c r="C510" s="672"/>
      <c r="D510" s="641" t="str">
        <f>'KL VCKD chung'!E511</f>
        <v>សុត វ៉ៃ</v>
      </c>
      <c r="E510" s="642" t="str">
        <f>'KL VCKD chung'!F511</f>
        <v>SOT VAI</v>
      </c>
      <c r="F510" s="643">
        <v>31947</v>
      </c>
      <c r="G510" s="670"/>
      <c r="H510" s="663"/>
      <c r="I510" s="662"/>
      <c r="J510" s="663"/>
      <c r="K510" s="663"/>
      <c r="L510" s="663"/>
      <c r="M510" s="663"/>
      <c r="N510" s="668"/>
      <c r="O510" s="664"/>
      <c r="P510" s="665"/>
      <c r="Q510" s="651">
        <f>'KL VCKD chung'!Q511</f>
        <v>19.975999999999999</v>
      </c>
      <c r="R510" s="650">
        <f t="shared" si="62"/>
        <v>638173</v>
      </c>
      <c r="S510" s="665"/>
      <c r="T510" s="665"/>
      <c r="U510" s="665"/>
      <c r="V510" s="650">
        <f t="shared" si="63"/>
        <v>638173</v>
      </c>
      <c r="W510" s="665"/>
      <c r="X510" s="652">
        <f t="shared" si="64"/>
        <v>0</v>
      </c>
      <c r="Y510" s="653">
        <f t="shared" si="65"/>
        <v>0</v>
      </c>
      <c r="Z510" s="654">
        <f t="shared" si="66"/>
        <v>638173</v>
      </c>
      <c r="AA510" s="669"/>
      <c r="AB510" s="656"/>
      <c r="AC510" s="657"/>
      <c r="AD510" s="658"/>
    </row>
    <row r="511" spans="1:30" s="81" customFormat="1" ht="23.25" customHeight="1">
      <c r="A511" s="638">
        <v>498</v>
      </c>
      <c r="B511" s="639">
        <f>'KL VCKD chung'!B512</f>
        <v>498</v>
      </c>
      <c r="C511" s="672"/>
      <c r="D511" s="641" t="str">
        <f>'KL VCKD chung'!E512</f>
        <v>សាម សាក់</v>
      </c>
      <c r="E511" s="642" t="str">
        <f>'KL VCKD chung'!F512</f>
        <v>SAM SAK</v>
      </c>
      <c r="F511" s="643">
        <v>31947</v>
      </c>
      <c r="G511" s="670"/>
      <c r="H511" s="663"/>
      <c r="I511" s="662"/>
      <c r="J511" s="663"/>
      <c r="K511" s="663"/>
      <c r="L511" s="663"/>
      <c r="M511" s="663"/>
      <c r="N511" s="668"/>
      <c r="O511" s="664"/>
      <c r="P511" s="665"/>
      <c r="Q511" s="651">
        <f>'KL VCKD chung'!Q512</f>
        <v>18.384999999999998</v>
      </c>
      <c r="R511" s="650">
        <f t="shared" si="62"/>
        <v>587346</v>
      </c>
      <c r="S511" s="665"/>
      <c r="T511" s="665"/>
      <c r="U511" s="665"/>
      <c r="V511" s="650">
        <f t="shared" si="63"/>
        <v>587346</v>
      </c>
      <c r="W511" s="665"/>
      <c r="X511" s="652">
        <f t="shared" si="64"/>
        <v>0</v>
      </c>
      <c r="Y511" s="653">
        <f t="shared" si="65"/>
        <v>0</v>
      </c>
      <c r="Z511" s="654">
        <f t="shared" si="66"/>
        <v>587346</v>
      </c>
      <c r="AA511" s="669"/>
      <c r="AB511" s="656"/>
      <c r="AC511" s="657"/>
      <c r="AD511" s="658"/>
    </row>
    <row r="512" spans="1:30" s="81" customFormat="1" ht="23.25" customHeight="1">
      <c r="A512" s="638">
        <v>499</v>
      </c>
      <c r="B512" s="639">
        <f>'KL VCKD chung'!B513</f>
        <v>499</v>
      </c>
      <c r="C512" s="672"/>
      <c r="D512" s="641" t="str">
        <f>'KL VCKD chung'!E513</f>
        <v>ម៉ាប់ ប៊ុនឈាង</v>
      </c>
      <c r="E512" s="642" t="str">
        <f>'KL VCKD chung'!F513</f>
        <v>MAP BUNCHHEANG</v>
      </c>
      <c r="F512" s="643">
        <v>31947</v>
      </c>
      <c r="G512" s="670"/>
      <c r="H512" s="663"/>
      <c r="I512" s="662"/>
      <c r="J512" s="663"/>
      <c r="K512" s="663"/>
      <c r="L512" s="663"/>
      <c r="M512" s="663"/>
      <c r="N512" s="668"/>
      <c r="O512" s="664"/>
      <c r="P512" s="665"/>
      <c r="Q512" s="651">
        <f>'KL VCKD chung'!Q513</f>
        <v>18.283999999999999</v>
      </c>
      <c r="R512" s="650">
        <f t="shared" si="62"/>
        <v>584119</v>
      </c>
      <c r="S512" s="665"/>
      <c r="T512" s="665"/>
      <c r="U512" s="665"/>
      <c r="V512" s="650">
        <f t="shared" si="63"/>
        <v>584119</v>
      </c>
      <c r="W512" s="665"/>
      <c r="X512" s="652">
        <f t="shared" si="64"/>
        <v>0</v>
      </c>
      <c r="Y512" s="653">
        <f t="shared" si="65"/>
        <v>0</v>
      </c>
      <c r="Z512" s="654">
        <f t="shared" si="66"/>
        <v>584119</v>
      </c>
      <c r="AA512" s="669"/>
      <c r="AB512" s="656"/>
      <c r="AC512" s="657"/>
      <c r="AD512" s="658"/>
    </row>
    <row r="513" spans="1:30" s="81" customFormat="1" ht="23.25" customHeight="1">
      <c r="A513" s="638">
        <v>500</v>
      </c>
      <c r="B513" s="639">
        <f>'KL VCKD chung'!B514</f>
        <v>500</v>
      </c>
      <c r="C513" s="672"/>
      <c r="D513" s="641" t="str">
        <f>'KL VCKD chung'!E514</f>
        <v>មិត្ត ម៉ាប់</v>
      </c>
      <c r="E513" s="642" t="str">
        <f>'KL VCKD chung'!F514</f>
        <v>MIT MAB</v>
      </c>
      <c r="F513" s="643">
        <v>31947</v>
      </c>
      <c r="G513" s="670"/>
      <c r="H513" s="663"/>
      <c r="I513" s="662"/>
      <c r="J513" s="663"/>
      <c r="K513" s="663"/>
      <c r="L513" s="663"/>
      <c r="M513" s="663"/>
      <c r="N513" s="668"/>
      <c r="O513" s="664"/>
      <c r="P513" s="665"/>
      <c r="Q513" s="651">
        <f>'KL VCKD chung'!Q514</f>
        <v>17.224999999999998</v>
      </c>
      <c r="R513" s="650">
        <f t="shared" si="62"/>
        <v>550287</v>
      </c>
      <c r="S513" s="665"/>
      <c r="T513" s="665"/>
      <c r="U513" s="665"/>
      <c r="V513" s="650">
        <f t="shared" si="63"/>
        <v>550287</v>
      </c>
      <c r="W513" s="665"/>
      <c r="X513" s="652">
        <f t="shared" si="64"/>
        <v>0</v>
      </c>
      <c r="Y513" s="653">
        <f t="shared" si="65"/>
        <v>0</v>
      </c>
      <c r="Z513" s="654">
        <f t="shared" si="66"/>
        <v>550287</v>
      </c>
      <c r="AA513" s="669"/>
      <c r="AB513" s="656"/>
      <c r="AC513" s="657"/>
      <c r="AD513" s="658"/>
    </row>
    <row r="514" spans="1:30" s="81" customFormat="1" ht="23.25" customHeight="1">
      <c r="A514" s="638">
        <v>501</v>
      </c>
      <c r="B514" s="639">
        <f>'KL VCKD chung'!B515</f>
        <v>501</v>
      </c>
      <c r="C514" s="672"/>
      <c r="D514" s="641" t="str">
        <f>'KL VCKD chung'!E515</f>
        <v>ហេន ហាក់</v>
      </c>
      <c r="E514" s="642" t="str">
        <f>'KL VCKD chung'!F515</f>
        <v>HEN HAK</v>
      </c>
      <c r="F514" s="643">
        <v>31947</v>
      </c>
      <c r="G514" s="670"/>
      <c r="H514" s="663"/>
      <c r="I514" s="662"/>
      <c r="J514" s="663"/>
      <c r="K514" s="663"/>
      <c r="L514" s="663"/>
      <c r="M514" s="663"/>
      <c r="N514" s="668"/>
      <c r="O514" s="664"/>
      <c r="P514" s="665"/>
      <c r="Q514" s="651">
        <f>'KL VCKD chung'!Q515</f>
        <v>17.693999999999999</v>
      </c>
      <c r="R514" s="650">
        <f t="shared" si="62"/>
        <v>565270</v>
      </c>
      <c r="S514" s="665"/>
      <c r="T514" s="665"/>
      <c r="U514" s="665"/>
      <c r="V514" s="650">
        <f t="shared" si="63"/>
        <v>565270</v>
      </c>
      <c r="W514" s="665"/>
      <c r="X514" s="652">
        <f t="shared" si="64"/>
        <v>0</v>
      </c>
      <c r="Y514" s="653">
        <f t="shared" si="65"/>
        <v>0</v>
      </c>
      <c r="Z514" s="654">
        <f t="shared" si="66"/>
        <v>565270</v>
      </c>
      <c r="AA514" s="669"/>
      <c r="AB514" s="656"/>
      <c r="AC514" s="657"/>
      <c r="AD514" s="658"/>
    </row>
    <row r="515" spans="1:30" s="81" customFormat="1" ht="23.25" customHeight="1">
      <c r="A515" s="638">
        <v>502</v>
      </c>
      <c r="B515" s="639">
        <f>'KL VCKD chung'!B516</f>
        <v>502</v>
      </c>
      <c r="C515" s="672"/>
      <c r="D515" s="641" t="str">
        <f>'KL VCKD chung'!E516</f>
        <v>ហេន ហូយ</v>
      </c>
      <c r="E515" s="642" t="str">
        <f>'KL VCKD chung'!F516</f>
        <v>HEN HOY</v>
      </c>
      <c r="F515" s="643">
        <v>31947</v>
      </c>
      <c r="G515" s="670"/>
      <c r="H515" s="663"/>
      <c r="I515" s="662"/>
      <c r="J515" s="663"/>
      <c r="K515" s="663"/>
      <c r="L515" s="663"/>
      <c r="M515" s="663"/>
      <c r="N515" s="668"/>
      <c r="O515" s="664"/>
      <c r="P515" s="665"/>
      <c r="Q515" s="651">
        <f>'KL VCKD chung'!Q516</f>
        <v>16.138999999999999</v>
      </c>
      <c r="R515" s="650">
        <f t="shared" si="62"/>
        <v>515593</v>
      </c>
      <c r="S515" s="665"/>
      <c r="T515" s="665"/>
      <c r="U515" s="665"/>
      <c r="V515" s="650">
        <f t="shared" si="63"/>
        <v>515593</v>
      </c>
      <c r="W515" s="665"/>
      <c r="X515" s="652">
        <f t="shared" si="64"/>
        <v>0</v>
      </c>
      <c r="Y515" s="653">
        <f t="shared" si="65"/>
        <v>0</v>
      </c>
      <c r="Z515" s="654">
        <f t="shared" si="66"/>
        <v>515593</v>
      </c>
      <c r="AA515" s="669"/>
      <c r="AB515" s="656"/>
      <c r="AC515" s="657"/>
      <c r="AD515" s="658"/>
    </row>
    <row r="516" spans="1:30" s="81" customFormat="1" ht="23.25" customHeight="1">
      <c r="A516" s="638">
        <v>503</v>
      </c>
      <c r="B516" s="639">
        <f>'KL VCKD chung'!B517</f>
        <v>503</v>
      </c>
      <c r="C516" s="672"/>
      <c r="D516" s="641" t="str">
        <f>'KL VCKD chung'!E517</f>
        <v>ស៊ាម ទាប</v>
      </c>
      <c r="E516" s="642" t="str">
        <f>'KL VCKD chung'!F517</f>
        <v>SEAM TEAB</v>
      </c>
      <c r="F516" s="643">
        <v>31947</v>
      </c>
      <c r="G516" s="670"/>
      <c r="H516" s="663"/>
      <c r="I516" s="662"/>
      <c r="J516" s="663"/>
      <c r="K516" s="663"/>
      <c r="L516" s="663"/>
      <c r="M516" s="663"/>
      <c r="N516" s="668"/>
      <c r="O516" s="664"/>
      <c r="P516" s="665"/>
      <c r="Q516" s="651">
        <f>'KL VCKD chung'!Q517</f>
        <v>16.314</v>
      </c>
      <c r="R516" s="650">
        <f t="shared" si="62"/>
        <v>521183</v>
      </c>
      <c r="S516" s="665"/>
      <c r="T516" s="665"/>
      <c r="U516" s="665"/>
      <c r="V516" s="650">
        <f t="shared" si="63"/>
        <v>521183</v>
      </c>
      <c r="W516" s="665"/>
      <c r="X516" s="652">
        <f t="shared" si="64"/>
        <v>0</v>
      </c>
      <c r="Y516" s="653">
        <f t="shared" si="65"/>
        <v>0</v>
      </c>
      <c r="Z516" s="654">
        <f t="shared" si="66"/>
        <v>521183</v>
      </c>
      <c r="AA516" s="669"/>
      <c r="AB516" s="656"/>
      <c r="AC516" s="657"/>
      <c r="AD516" s="658"/>
    </row>
    <row r="517" spans="1:30" s="81" customFormat="1" ht="23.25" customHeight="1">
      <c r="A517" s="638">
        <v>504</v>
      </c>
      <c r="B517" s="639">
        <f>'KL VCKD chung'!B518</f>
        <v>504</v>
      </c>
      <c r="C517" s="672"/>
      <c r="D517" s="641" t="str">
        <f>'KL VCKD chung'!E518</f>
        <v>ផង់ ធារ</v>
      </c>
      <c r="E517" s="642" t="str">
        <f>'KL VCKD chung'!F518</f>
        <v>PHANG THEAREAK</v>
      </c>
      <c r="F517" s="643">
        <v>31947</v>
      </c>
      <c r="G517" s="670"/>
      <c r="H517" s="663"/>
      <c r="I517" s="662"/>
      <c r="J517" s="663"/>
      <c r="K517" s="663"/>
      <c r="L517" s="663"/>
      <c r="M517" s="663"/>
      <c r="N517" s="668"/>
      <c r="O517" s="664"/>
      <c r="P517" s="665"/>
      <c r="Q517" s="651">
        <f>'KL VCKD chung'!Q518</f>
        <v>18.126000000000001</v>
      </c>
      <c r="R517" s="650">
        <f t="shared" si="62"/>
        <v>579071</v>
      </c>
      <c r="S517" s="665"/>
      <c r="T517" s="665"/>
      <c r="U517" s="665"/>
      <c r="V517" s="650">
        <f t="shared" si="63"/>
        <v>579071</v>
      </c>
      <c r="W517" s="665"/>
      <c r="X517" s="652">
        <f t="shared" si="64"/>
        <v>0</v>
      </c>
      <c r="Y517" s="653">
        <f t="shared" si="65"/>
        <v>0</v>
      </c>
      <c r="Z517" s="654">
        <f t="shared" si="66"/>
        <v>579071</v>
      </c>
      <c r="AA517" s="669"/>
      <c r="AB517" s="656"/>
      <c r="AC517" s="657"/>
      <c r="AD517" s="658"/>
    </row>
    <row r="518" spans="1:30" s="81" customFormat="1" ht="23.25" customHeight="1">
      <c r="A518" s="638">
        <v>505</v>
      </c>
      <c r="B518" s="639">
        <f>'KL VCKD chung'!B519</f>
        <v>505</v>
      </c>
      <c r="C518" s="672"/>
      <c r="D518" s="641" t="str">
        <f>'KL VCKD chung'!E519</f>
        <v>ចេក កូឡាប</v>
      </c>
      <c r="E518" s="642" t="str">
        <f>'KL VCKD chung'!F519</f>
        <v>CHEK KOLAB</v>
      </c>
      <c r="F518" s="643">
        <v>31947</v>
      </c>
      <c r="G518" s="670"/>
      <c r="H518" s="663"/>
      <c r="I518" s="662"/>
      <c r="J518" s="663"/>
      <c r="K518" s="663"/>
      <c r="L518" s="663"/>
      <c r="M518" s="663"/>
      <c r="N518" s="668"/>
      <c r="O518" s="664"/>
      <c r="P518" s="665"/>
      <c r="Q518" s="651">
        <f>'KL VCKD chung'!Q519</f>
        <v>17.38</v>
      </c>
      <c r="R518" s="650">
        <f t="shared" si="62"/>
        <v>555239</v>
      </c>
      <c r="S518" s="665"/>
      <c r="T518" s="665"/>
      <c r="U518" s="665"/>
      <c r="V518" s="650">
        <f t="shared" si="63"/>
        <v>555239</v>
      </c>
      <c r="W518" s="665"/>
      <c r="X518" s="652">
        <f t="shared" si="64"/>
        <v>0</v>
      </c>
      <c r="Y518" s="653">
        <f t="shared" si="65"/>
        <v>0</v>
      </c>
      <c r="Z518" s="654">
        <f t="shared" si="66"/>
        <v>555239</v>
      </c>
      <c r="AA518" s="669"/>
      <c r="AB518" s="656"/>
      <c r="AC518" s="657"/>
      <c r="AD518" s="658"/>
    </row>
    <row r="519" spans="1:30" s="81" customFormat="1" ht="23.25" customHeight="1">
      <c r="A519" s="638">
        <v>506</v>
      </c>
      <c r="B519" s="639">
        <f>'KL VCKD chung'!B520</f>
        <v>506</v>
      </c>
      <c r="C519" s="672"/>
      <c r="D519" s="641" t="str">
        <f>'KL VCKD chung'!E520</f>
        <v>ឃ្លួន អូន</v>
      </c>
      <c r="E519" s="642" t="str">
        <f>'KL VCKD chung'!F520</f>
        <v>KHLUON OUN</v>
      </c>
      <c r="F519" s="643">
        <v>31947</v>
      </c>
      <c r="G519" s="670"/>
      <c r="H519" s="663"/>
      <c r="I519" s="662"/>
      <c r="J519" s="663"/>
      <c r="K519" s="663"/>
      <c r="L519" s="663"/>
      <c r="M519" s="663"/>
      <c r="N519" s="668"/>
      <c r="O519" s="664"/>
      <c r="P519" s="665"/>
      <c r="Q519" s="651">
        <f>'KL VCKD chung'!Q520</f>
        <v>17.222999999999999</v>
      </c>
      <c r="R519" s="650">
        <f t="shared" si="62"/>
        <v>550223</v>
      </c>
      <c r="S519" s="665"/>
      <c r="T519" s="665"/>
      <c r="U519" s="665"/>
      <c r="V519" s="650">
        <f t="shared" si="63"/>
        <v>550223</v>
      </c>
      <c r="W519" s="665"/>
      <c r="X519" s="652">
        <f t="shared" si="64"/>
        <v>0</v>
      </c>
      <c r="Y519" s="653">
        <f t="shared" si="65"/>
        <v>0</v>
      </c>
      <c r="Z519" s="654">
        <f t="shared" si="66"/>
        <v>550223</v>
      </c>
      <c r="AA519" s="669"/>
      <c r="AB519" s="656"/>
      <c r="AC519" s="657"/>
      <c r="AD519" s="658"/>
    </row>
    <row r="520" spans="1:30" s="81" customFormat="1" ht="23.25" customHeight="1">
      <c r="A520" s="638">
        <v>507</v>
      </c>
      <c r="B520" s="639">
        <f>'KL VCKD chung'!B521</f>
        <v>507</v>
      </c>
      <c r="C520" s="672"/>
      <c r="D520" s="641" t="str">
        <f>'KL VCKD chung'!E521</f>
        <v>ពន ចាន់កា</v>
      </c>
      <c r="E520" s="642" t="str">
        <f>'KL VCKD chung'!F521</f>
        <v>PON CHANKA</v>
      </c>
      <c r="F520" s="643">
        <v>31947</v>
      </c>
      <c r="G520" s="670"/>
      <c r="H520" s="663"/>
      <c r="I520" s="662"/>
      <c r="J520" s="663"/>
      <c r="K520" s="663"/>
      <c r="L520" s="663"/>
      <c r="M520" s="663"/>
      <c r="N520" s="668"/>
      <c r="O520" s="664"/>
      <c r="P520" s="665"/>
      <c r="Q520" s="651">
        <f>'KL VCKD chung'!Q521</f>
        <v>18.552</v>
      </c>
      <c r="R520" s="650">
        <f t="shared" si="62"/>
        <v>592681</v>
      </c>
      <c r="S520" s="665"/>
      <c r="T520" s="665"/>
      <c r="U520" s="665"/>
      <c r="V520" s="650">
        <f t="shared" si="63"/>
        <v>592681</v>
      </c>
      <c r="W520" s="665"/>
      <c r="X520" s="652">
        <f t="shared" si="64"/>
        <v>0</v>
      </c>
      <c r="Y520" s="653">
        <f t="shared" si="65"/>
        <v>0</v>
      </c>
      <c r="Z520" s="654">
        <f t="shared" si="66"/>
        <v>592681</v>
      </c>
      <c r="AA520" s="669"/>
      <c r="AB520" s="656"/>
      <c r="AC520" s="657"/>
      <c r="AD520" s="658"/>
    </row>
    <row r="521" spans="1:30" s="81" customFormat="1" ht="23.25" customHeight="1">
      <c r="A521" s="638">
        <v>508</v>
      </c>
      <c r="B521" s="639">
        <f>'KL VCKD chung'!B522</f>
        <v>508</v>
      </c>
      <c r="C521" s="672"/>
      <c r="D521" s="641" t="str">
        <f>'KL VCKD chung'!E522</f>
        <v>គឹម គាំ</v>
      </c>
      <c r="E521" s="642" t="str">
        <f>'KL VCKD chung'!F522</f>
        <v>KOEM KAM</v>
      </c>
      <c r="F521" s="643">
        <v>31947</v>
      </c>
      <c r="G521" s="670"/>
      <c r="H521" s="663"/>
      <c r="I521" s="662"/>
      <c r="J521" s="663"/>
      <c r="K521" s="663"/>
      <c r="L521" s="663"/>
      <c r="M521" s="663"/>
      <c r="N521" s="668"/>
      <c r="O521" s="664"/>
      <c r="P521" s="665"/>
      <c r="Q521" s="651">
        <f>'KL VCKD chung'!Q522</f>
        <v>18.596</v>
      </c>
      <c r="R521" s="650">
        <f t="shared" si="62"/>
        <v>594086</v>
      </c>
      <c r="S521" s="665"/>
      <c r="T521" s="665"/>
      <c r="U521" s="665"/>
      <c r="V521" s="650">
        <f t="shared" si="63"/>
        <v>594086</v>
      </c>
      <c r="W521" s="665"/>
      <c r="X521" s="652">
        <f t="shared" si="64"/>
        <v>0</v>
      </c>
      <c r="Y521" s="653">
        <f t="shared" si="65"/>
        <v>0</v>
      </c>
      <c r="Z521" s="654">
        <f t="shared" si="66"/>
        <v>594086</v>
      </c>
      <c r="AA521" s="669"/>
      <c r="AB521" s="656"/>
      <c r="AC521" s="657"/>
      <c r="AD521" s="658"/>
    </row>
    <row r="522" spans="1:30" s="81" customFormat="1" ht="23.25" customHeight="1">
      <c r="A522" s="638">
        <v>509</v>
      </c>
      <c r="B522" s="639">
        <f>'KL VCKD chung'!B523</f>
        <v>509</v>
      </c>
      <c r="C522" s="672"/>
      <c r="D522" s="641" t="str">
        <f>'KL VCKD chung'!E523</f>
        <v>ផុង ច</v>
      </c>
      <c r="E522" s="642" t="str">
        <f>'KL VCKD chung'!F523</f>
        <v>PHON CHOR</v>
      </c>
      <c r="F522" s="643">
        <v>31947</v>
      </c>
      <c r="G522" s="670"/>
      <c r="H522" s="663"/>
      <c r="I522" s="662"/>
      <c r="J522" s="663"/>
      <c r="K522" s="663"/>
      <c r="L522" s="663"/>
      <c r="M522" s="663"/>
      <c r="N522" s="668"/>
      <c r="O522" s="664"/>
      <c r="P522" s="665"/>
      <c r="Q522" s="651">
        <f>'KL VCKD chung'!Q523</f>
        <v>17.831</v>
      </c>
      <c r="R522" s="650">
        <f t="shared" si="62"/>
        <v>569647</v>
      </c>
      <c r="S522" s="665"/>
      <c r="T522" s="665"/>
      <c r="U522" s="665"/>
      <c r="V522" s="650">
        <f t="shared" si="63"/>
        <v>569647</v>
      </c>
      <c r="W522" s="665"/>
      <c r="X522" s="652">
        <f t="shared" si="64"/>
        <v>0</v>
      </c>
      <c r="Y522" s="653">
        <f t="shared" si="65"/>
        <v>0</v>
      </c>
      <c r="Z522" s="654">
        <f t="shared" si="66"/>
        <v>569647</v>
      </c>
      <c r="AA522" s="669"/>
      <c r="AB522" s="656"/>
      <c r="AC522" s="657"/>
      <c r="AD522" s="658"/>
    </row>
    <row r="523" spans="1:30" s="81" customFormat="1" ht="23.25" customHeight="1">
      <c r="A523" s="638">
        <v>510</v>
      </c>
      <c r="B523" s="639">
        <f>'KL VCKD chung'!B524</f>
        <v>510</v>
      </c>
      <c r="C523" s="672"/>
      <c r="D523" s="641" t="str">
        <f>'KL VCKD chung'!E524</f>
        <v>ហុន ចាន់ថា</v>
      </c>
      <c r="E523" s="642" t="str">
        <f>'KL VCKD chung'!F524</f>
        <v>HON CHANTHA</v>
      </c>
      <c r="F523" s="643">
        <v>31947</v>
      </c>
      <c r="G523" s="670"/>
      <c r="H523" s="663"/>
      <c r="I523" s="662"/>
      <c r="J523" s="663"/>
      <c r="K523" s="663"/>
      <c r="L523" s="663"/>
      <c r="M523" s="663"/>
      <c r="N523" s="668"/>
      <c r="O523" s="664"/>
      <c r="P523" s="665"/>
      <c r="Q523" s="651">
        <f>'KL VCKD chung'!Q524</f>
        <v>18.695999999999998</v>
      </c>
      <c r="R523" s="650">
        <f t="shared" si="62"/>
        <v>597281</v>
      </c>
      <c r="S523" s="665"/>
      <c r="T523" s="665"/>
      <c r="U523" s="665"/>
      <c r="V523" s="650">
        <f t="shared" si="63"/>
        <v>597281</v>
      </c>
      <c r="W523" s="665"/>
      <c r="X523" s="652">
        <f t="shared" si="64"/>
        <v>0</v>
      </c>
      <c r="Y523" s="653">
        <f t="shared" si="65"/>
        <v>0</v>
      </c>
      <c r="Z523" s="654">
        <f t="shared" si="66"/>
        <v>597281</v>
      </c>
      <c r="AA523" s="669"/>
      <c r="AB523" s="656"/>
      <c r="AC523" s="657"/>
      <c r="AD523" s="658"/>
    </row>
    <row r="524" spans="1:30" s="81" customFormat="1" ht="23.25" customHeight="1">
      <c r="A524" s="638">
        <v>511</v>
      </c>
      <c r="B524" s="639">
        <f>'KL VCKD chung'!B525</f>
        <v>511</v>
      </c>
      <c r="C524" s="672"/>
      <c r="D524" s="641" t="str">
        <f>'KL VCKD chung'!E525</f>
        <v>ជាក ឌាង</v>
      </c>
      <c r="E524" s="642" t="str">
        <f>'KL VCKD chung'!F525</f>
        <v>CHEAK DEANG</v>
      </c>
      <c r="F524" s="643">
        <v>31947</v>
      </c>
      <c r="G524" s="670"/>
      <c r="H524" s="663"/>
      <c r="I524" s="662"/>
      <c r="J524" s="663"/>
      <c r="K524" s="663"/>
      <c r="L524" s="663"/>
      <c r="M524" s="663"/>
      <c r="N524" s="668"/>
      <c r="O524" s="664"/>
      <c r="P524" s="665"/>
      <c r="Q524" s="651">
        <f>'KL VCKD chung'!Q525</f>
        <v>18.006999999999998</v>
      </c>
      <c r="R524" s="650">
        <f t="shared" si="62"/>
        <v>575270</v>
      </c>
      <c r="S524" s="665"/>
      <c r="T524" s="665"/>
      <c r="U524" s="665"/>
      <c r="V524" s="650">
        <f t="shared" si="63"/>
        <v>575270</v>
      </c>
      <c r="W524" s="665"/>
      <c r="X524" s="652">
        <f t="shared" si="64"/>
        <v>0</v>
      </c>
      <c r="Y524" s="653">
        <f t="shared" si="65"/>
        <v>0</v>
      </c>
      <c r="Z524" s="654">
        <f t="shared" si="66"/>
        <v>575270</v>
      </c>
      <c r="AA524" s="669"/>
      <c r="AB524" s="656"/>
      <c r="AC524" s="657"/>
      <c r="AD524" s="658"/>
    </row>
    <row r="525" spans="1:30" s="81" customFormat="1" ht="23.25" customHeight="1">
      <c r="A525" s="638">
        <v>512</v>
      </c>
      <c r="B525" s="639">
        <f>'KL VCKD chung'!B526</f>
        <v>512</v>
      </c>
      <c r="C525" s="672"/>
      <c r="D525" s="641" t="str">
        <f>'KL VCKD chung'!E526</f>
        <v>ស៊ាន សិត</v>
      </c>
      <c r="E525" s="642" t="str">
        <f>'KL VCKD chung'!F526</f>
        <v>SEAN SIT</v>
      </c>
      <c r="F525" s="643">
        <v>31947</v>
      </c>
      <c r="G525" s="670"/>
      <c r="H525" s="663"/>
      <c r="I525" s="662"/>
      <c r="J525" s="663"/>
      <c r="K525" s="663"/>
      <c r="L525" s="663"/>
      <c r="M525" s="663"/>
      <c r="N525" s="668"/>
      <c r="O525" s="664"/>
      <c r="P525" s="665"/>
      <c r="Q525" s="651">
        <f>'KL VCKD chung'!Q526</f>
        <v>18.006999999999998</v>
      </c>
      <c r="R525" s="650">
        <f t="shared" si="62"/>
        <v>575270</v>
      </c>
      <c r="S525" s="665"/>
      <c r="T525" s="665"/>
      <c r="U525" s="665"/>
      <c r="V525" s="650">
        <f t="shared" si="63"/>
        <v>575270</v>
      </c>
      <c r="W525" s="665"/>
      <c r="X525" s="652">
        <f t="shared" si="64"/>
        <v>0</v>
      </c>
      <c r="Y525" s="653">
        <f t="shared" si="65"/>
        <v>0</v>
      </c>
      <c r="Z525" s="654">
        <f t="shared" si="66"/>
        <v>575270</v>
      </c>
      <c r="AA525" s="669"/>
      <c r="AB525" s="656"/>
      <c r="AC525" s="657"/>
      <c r="AD525" s="658"/>
    </row>
    <row r="526" spans="1:30" s="81" customFormat="1" ht="23.25" customHeight="1">
      <c r="A526" s="638">
        <v>513</v>
      </c>
      <c r="B526" s="639">
        <f>'KL VCKD chung'!B527</f>
        <v>513</v>
      </c>
      <c r="C526" s="672"/>
      <c r="D526" s="641" t="str">
        <f>'KL VCKD chung'!E527</f>
        <v>វឿ សុ​​ឃីម</v>
      </c>
      <c r="E526" s="642" t="str">
        <f>'KL VCKD chung'!F527</f>
        <v>VOEU SOKHIM</v>
      </c>
      <c r="F526" s="643">
        <v>31947</v>
      </c>
      <c r="G526" s="670"/>
      <c r="H526" s="663"/>
      <c r="I526" s="662"/>
      <c r="J526" s="663"/>
      <c r="K526" s="663"/>
      <c r="L526" s="663"/>
      <c r="M526" s="663"/>
      <c r="N526" s="668"/>
      <c r="O526" s="664"/>
      <c r="P526" s="665"/>
      <c r="Q526" s="651">
        <f>'KL VCKD chung'!Q527</f>
        <v>19.366</v>
      </c>
      <c r="R526" s="650">
        <f t="shared" si="62"/>
        <v>618686</v>
      </c>
      <c r="S526" s="665"/>
      <c r="T526" s="665"/>
      <c r="U526" s="665"/>
      <c r="V526" s="650">
        <f t="shared" si="63"/>
        <v>618686</v>
      </c>
      <c r="W526" s="665"/>
      <c r="X526" s="652">
        <f t="shared" si="64"/>
        <v>0</v>
      </c>
      <c r="Y526" s="653">
        <f t="shared" si="65"/>
        <v>0</v>
      </c>
      <c r="Z526" s="654">
        <f t="shared" si="66"/>
        <v>618686</v>
      </c>
      <c r="AA526" s="669"/>
      <c r="AB526" s="656"/>
      <c r="AC526" s="657"/>
      <c r="AD526" s="658"/>
    </row>
    <row r="527" spans="1:30" s="81" customFormat="1" ht="23.25" customHeight="1">
      <c r="A527" s="638">
        <v>514</v>
      </c>
      <c r="B527" s="639">
        <f>'KL VCKD chung'!B528</f>
        <v>514</v>
      </c>
      <c r="C527" s="672"/>
      <c r="D527" s="641" t="str">
        <f>'KL VCKD chung'!E528</f>
        <v>ញ៉ា ទៀង</v>
      </c>
      <c r="E527" s="642" t="str">
        <f>'KL VCKD chung'!F528</f>
        <v>NHA TEANG</v>
      </c>
      <c r="F527" s="643">
        <v>31947</v>
      </c>
      <c r="G527" s="670"/>
      <c r="H527" s="663"/>
      <c r="I527" s="662"/>
      <c r="J527" s="663"/>
      <c r="K527" s="663"/>
      <c r="L527" s="663"/>
      <c r="M527" s="663"/>
      <c r="N527" s="668"/>
      <c r="O527" s="664"/>
      <c r="P527" s="665"/>
      <c r="Q527" s="651">
        <f>'KL VCKD chung'!Q528</f>
        <v>17.818999999999999</v>
      </c>
      <c r="R527" s="650">
        <f t="shared" ref="R527:R579" si="67">ROUND(F527*Q527,0)</f>
        <v>569264</v>
      </c>
      <c r="S527" s="665"/>
      <c r="T527" s="665"/>
      <c r="U527" s="665"/>
      <c r="V527" s="650">
        <f t="shared" ref="V527:V579" si="68">R527</f>
        <v>569264</v>
      </c>
      <c r="W527" s="665"/>
      <c r="X527" s="652">
        <f t="shared" ref="X527:X579" si="69">ROUND(IF(V527&lt;=1500000,0,IF(AND((V527)&gt;1500000,(V527)&lt;=2000000),(V527)*5%-75000,IF(AND((V527)&gt;2000000,(V527)&lt;=8500000),(V527)*10%-175000))),0)</f>
        <v>0</v>
      </c>
      <c r="Y527" s="653">
        <f t="shared" ref="Y527:Y579" si="70">X527</f>
        <v>0</v>
      </c>
      <c r="Z527" s="654">
        <f t="shared" ref="Z527:Z579" si="71">V527-X527</f>
        <v>569264</v>
      </c>
      <c r="AA527" s="669"/>
      <c r="AB527" s="656"/>
      <c r="AC527" s="657"/>
      <c r="AD527" s="658"/>
    </row>
    <row r="528" spans="1:30" s="81" customFormat="1" ht="23.25" customHeight="1">
      <c r="A528" s="638">
        <v>515</v>
      </c>
      <c r="B528" s="639">
        <f>'KL VCKD chung'!B529</f>
        <v>515</v>
      </c>
      <c r="C528" s="672"/>
      <c r="D528" s="641" t="str">
        <f>'KL VCKD chung'!E529</f>
        <v>ប៉ូច សែ</v>
      </c>
      <c r="E528" s="642" t="str">
        <f>'KL VCKD chung'!F529</f>
        <v>POCH SE</v>
      </c>
      <c r="F528" s="643">
        <v>31947</v>
      </c>
      <c r="G528" s="670"/>
      <c r="H528" s="663"/>
      <c r="I528" s="662"/>
      <c r="J528" s="663"/>
      <c r="K528" s="663"/>
      <c r="L528" s="663"/>
      <c r="M528" s="663"/>
      <c r="N528" s="668"/>
      <c r="O528" s="664"/>
      <c r="P528" s="665"/>
      <c r="Q528" s="651">
        <f>'KL VCKD chung'!Q529</f>
        <v>16.940999999999999</v>
      </c>
      <c r="R528" s="650">
        <f t="shared" si="67"/>
        <v>541214</v>
      </c>
      <c r="S528" s="665"/>
      <c r="T528" s="665"/>
      <c r="U528" s="665"/>
      <c r="V528" s="650">
        <f t="shared" si="68"/>
        <v>541214</v>
      </c>
      <c r="W528" s="665"/>
      <c r="X528" s="652">
        <f t="shared" si="69"/>
        <v>0</v>
      </c>
      <c r="Y528" s="653">
        <f t="shared" si="70"/>
        <v>0</v>
      </c>
      <c r="Z528" s="654">
        <f t="shared" si="71"/>
        <v>541214</v>
      </c>
      <c r="AA528" s="669"/>
      <c r="AB528" s="656"/>
      <c r="AC528" s="657"/>
      <c r="AD528" s="658"/>
    </row>
    <row r="529" spans="1:30" s="81" customFormat="1" ht="23.25" customHeight="1">
      <c r="A529" s="638">
        <v>516</v>
      </c>
      <c r="B529" s="639">
        <f>'KL VCKD chung'!B530</f>
        <v>516</v>
      </c>
      <c r="C529" s="672"/>
      <c r="D529" s="641" t="str">
        <f>'KL VCKD chung'!E530</f>
        <v>យ៉េន ចានធូ</v>
      </c>
      <c r="E529" s="642" t="str">
        <f>'KL VCKD chung'!F530</f>
        <v>YEN CHANTHOU</v>
      </c>
      <c r="F529" s="643">
        <v>31947</v>
      </c>
      <c r="G529" s="670"/>
      <c r="H529" s="663"/>
      <c r="I529" s="662"/>
      <c r="J529" s="663"/>
      <c r="K529" s="663"/>
      <c r="L529" s="663"/>
      <c r="M529" s="663"/>
      <c r="N529" s="668"/>
      <c r="O529" s="664"/>
      <c r="P529" s="665"/>
      <c r="Q529" s="651">
        <f>'KL VCKD chung'!Q530</f>
        <v>16.263999999999999</v>
      </c>
      <c r="R529" s="650">
        <f t="shared" si="67"/>
        <v>519586</v>
      </c>
      <c r="S529" s="665"/>
      <c r="T529" s="665"/>
      <c r="U529" s="665"/>
      <c r="V529" s="650">
        <f t="shared" si="68"/>
        <v>519586</v>
      </c>
      <c r="W529" s="665"/>
      <c r="X529" s="652">
        <f t="shared" si="69"/>
        <v>0</v>
      </c>
      <c r="Y529" s="653">
        <f t="shared" si="70"/>
        <v>0</v>
      </c>
      <c r="Z529" s="654">
        <f t="shared" si="71"/>
        <v>519586</v>
      </c>
      <c r="AA529" s="669"/>
      <c r="AB529" s="656"/>
      <c r="AC529" s="657"/>
      <c r="AD529" s="658"/>
    </row>
    <row r="530" spans="1:30" s="81" customFormat="1" ht="23.25" customHeight="1">
      <c r="A530" s="638">
        <v>517</v>
      </c>
      <c r="B530" s="639">
        <f>'KL VCKD chung'!B531</f>
        <v>517</v>
      </c>
      <c r="C530" s="672"/>
      <c r="D530" s="641" t="str">
        <f>'KL VCKD chung'!E531</f>
        <v>ធីវ វុតថា</v>
      </c>
      <c r="E530" s="642" t="str">
        <f>'KL VCKD chung'!F531</f>
        <v>THIV VUTHA</v>
      </c>
      <c r="F530" s="643">
        <v>31947</v>
      </c>
      <c r="G530" s="670"/>
      <c r="H530" s="663"/>
      <c r="I530" s="662"/>
      <c r="J530" s="663"/>
      <c r="K530" s="663"/>
      <c r="L530" s="663"/>
      <c r="M530" s="663"/>
      <c r="N530" s="668"/>
      <c r="O530" s="664"/>
      <c r="P530" s="665"/>
      <c r="Q530" s="651">
        <f>'KL VCKD chung'!Q531</f>
        <v>17.48</v>
      </c>
      <c r="R530" s="650">
        <f t="shared" si="67"/>
        <v>558434</v>
      </c>
      <c r="S530" s="665"/>
      <c r="T530" s="665"/>
      <c r="U530" s="665"/>
      <c r="V530" s="650">
        <f t="shared" si="68"/>
        <v>558434</v>
      </c>
      <c r="W530" s="665"/>
      <c r="X530" s="652">
        <f t="shared" si="69"/>
        <v>0</v>
      </c>
      <c r="Y530" s="653">
        <f t="shared" si="70"/>
        <v>0</v>
      </c>
      <c r="Z530" s="654">
        <f t="shared" si="71"/>
        <v>558434</v>
      </c>
      <c r="AA530" s="669"/>
      <c r="AB530" s="656"/>
      <c r="AC530" s="657"/>
      <c r="AD530" s="658"/>
    </row>
    <row r="531" spans="1:30" s="81" customFormat="1" ht="23.25" customHeight="1">
      <c r="A531" s="638">
        <v>518</v>
      </c>
      <c r="B531" s="639">
        <f>'KL VCKD chung'!B532</f>
        <v>518</v>
      </c>
      <c r="C531" s="672"/>
      <c r="D531" s="641" t="str">
        <f>'KL VCKD chung'!E532</f>
        <v>ប៉ូច សោ</v>
      </c>
      <c r="E531" s="642" t="str">
        <f>'KL VCKD chung'!F532</f>
        <v>POCH SOR</v>
      </c>
      <c r="F531" s="643">
        <v>31947</v>
      </c>
      <c r="G531" s="670"/>
      <c r="H531" s="663"/>
      <c r="I531" s="662"/>
      <c r="J531" s="663"/>
      <c r="K531" s="663"/>
      <c r="L531" s="663"/>
      <c r="M531" s="663"/>
      <c r="N531" s="668"/>
      <c r="O531" s="664"/>
      <c r="P531" s="665"/>
      <c r="Q531" s="651">
        <f>'KL VCKD chung'!Q532</f>
        <v>17.512</v>
      </c>
      <c r="R531" s="650">
        <f t="shared" si="67"/>
        <v>559456</v>
      </c>
      <c r="S531" s="665"/>
      <c r="T531" s="665"/>
      <c r="U531" s="665"/>
      <c r="V531" s="650">
        <f t="shared" si="68"/>
        <v>559456</v>
      </c>
      <c r="W531" s="665"/>
      <c r="X531" s="652">
        <f t="shared" si="69"/>
        <v>0</v>
      </c>
      <c r="Y531" s="653">
        <f t="shared" si="70"/>
        <v>0</v>
      </c>
      <c r="Z531" s="654">
        <f t="shared" si="71"/>
        <v>559456</v>
      </c>
      <c r="AA531" s="669"/>
      <c r="AB531" s="656"/>
      <c r="AC531" s="657"/>
      <c r="AD531" s="658"/>
    </row>
    <row r="532" spans="1:30" s="81" customFormat="1" ht="23.25" customHeight="1">
      <c r="A532" s="638">
        <v>519</v>
      </c>
      <c r="B532" s="639">
        <f>'KL VCKD chung'!B533</f>
        <v>519</v>
      </c>
      <c r="C532" s="672"/>
      <c r="D532" s="641" t="str">
        <f>'KL VCKD chung'!E533</f>
        <v>ជា ឡុង</v>
      </c>
      <c r="E532" s="642" t="str">
        <f>'KL VCKD chung'!F533</f>
        <v>CHEA LONG</v>
      </c>
      <c r="F532" s="643">
        <v>31947</v>
      </c>
      <c r="G532" s="670"/>
      <c r="H532" s="663"/>
      <c r="I532" s="662"/>
      <c r="J532" s="663"/>
      <c r="K532" s="663"/>
      <c r="L532" s="663"/>
      <c r="M532" s="663"/>
      <c r="N532" s="668"/>
      <c r="O532" s="664"/>
      <c r="P532" s="665"/>
      <c r="Q532" s="651">
        <f>'KL VCKD chung'!Q533</f>
        <v>18.108000000000001</v>
      </c>
      <c r="R532" s="650">
        <f t="shared" si="67"/>
        <v>578496</v>
      </c>
      <c r="S532" s="665"/>
      <c r="T532" s="665"/>
      <c r="U532" s="665"/>
      <c r="V532" s="650">
        <f t="shared" si="68"/>
        <v>578496</v>
      </c>
      <c r="W532" s="665"/>
      <c r="X532" s="652">
        <f t="shared" si="69"/>
        <v>0</v>
      </c>
      <c r="Y532" s="653">
        <f t="shared" si="70"/>
        <v>0</v>
      </c>
      <c r="Z532" s="654">
        <f t="shared" si="71"/>
        <v>578496</v>
      </c>
      <c r="AA532" s="669"/>
      <c r="AB532" s="656"/>
      <c r="AC532" s="657"/>
      <c r="AD532" s="658"/>
    </row>
    <row r="533" spans="1:30" s="81" customFormat="1" ht="23.25" customHeight="1">
      <c r="A533" s="638">
        <v>520</v>
      </c>
      <c r="B533" s="639">
        <f>'KL VCKD chung'!B534</f>
        <v>520</v>
      </c>
      <c r="C533" s="672"/>
      <c r="D533" s="641" t="str">
        <f>'KL VCKD chung'!E534</f>
        <v>ឈឿង សុខេង</v>
      </c>
      <c r="E533" s="642" t="str">
        <f>'KL VCKD chung'!F534</f>
        <v>CHHOEUNG SOKHENG</v>
      </c>
      <c r="F533" s="643">
        <v>31947</v>
      </c>
      <c r="G533" s="670"/>
      <c r="H533" s="663"/>
      <c r="I533" s="662"/>
      <c r="J533" s="663"/>
      <c r="K533" s="663"/>
      <c r="L533" s="663"/>
      <c r="M533" s="663"/>
      <c r="N533" s="668"/>
      <c r="O533" s="664"/>
      <c r="P533" s="665"/>
      <c r="Q533" s="651">
        <f>'KL VCKD chung'!Q534</f>
        <v>18.024999999999999</v>
      </c>
      <c r="R533" s="650">
        <f t="shared" si="67"/>
        <v>575845</v>
      </c>
      <c r="S533" s="665"/>
      <c r="T533" s="665"/>
      <c r="U533" s="665"/>
      <c r="V533" s="650">
        <f t="shared" si="68"/>
        <v>575845</v>
      </c>
      <c r="W533" s="665"/>
      <c r="X533" s="652">
        <f t="shared" si="69"/>
        <v>0</v>
      </c>
      <c r="Y533" s="653">
        <f t="shared" si="70"/>
        <v>0</v>
      </c>
      <c r="Z533" s="654">
        <f t="shared" si="71"/>
        <v>575845</v>
      </c>
      <c r="AA533" s="669"/>
      <c r="AB533" s="656"/>
      <c r="AC533" s="657"/>
      <c r="AD533" s="658"/>
    </row>
    <row r="534" spans="1:30" s="81" customFormat="1" ht="23.25" customHeight="1">
      <c r="A534" s="638">
        <v>521</v>
      </c>
      <c r="B534" s="639">
        <f>'KL VCKD chung'!B535</f>
        <v>521</v>
      </c>
      <c r="C534" s="672"/>
      <c r="D534" s="641" t="str">
        <f>'KL VCKD chung'!E535</f>
        <v>រិន ភារះ</v>
      </c>
      <c r="E534" s="642" t="str">
        <f>'KL VCKD chung'!F535</f>
        <v>RIN PHEAREAK</v>
      </c>
      <c r="F534" s="643">
        <v>31947</v>
      </c>
      <c r="G534" s="670"/>
      <c r="H534" s="663"/>
      <c r="I534" s="662"/>
      <c r="J534" s="663"/>
      <c r="K534" s="663"/>
      <c r="L534" s="663"/>
      <c r="M534" s="663"/>
      <c r="N534" s="668"/>
      <c r="O534" s="664"/>
      <c r="P534" s="665"/>
      <c r="Q534" s="651">
        <f>'KL VCKD chung'!Q535</f>
        <v>17.492000000000001</v>
      </c>
      <c r="R534" s="650">
        <f t="shared" si="67"/>
        <v>558817</v>
      </c>
      <c r="S534" s="665"/>
      <c r="T534" s="665"/>
      <c r="U534" s="665"/>
      <c r="V534" s="650">
        <f t="shared" si="68"/>
        <v>558817</v>
      </c>
      <c r="W534" s="665"/>
      <c r="X534" s="652">
        <f t="shared" si="69"/>
        <v>0</v>
      </c>
      <c r="Y534" s="653">
        <f t="shared" si="70"/>
        <v>0</v>
      </c>
      <c r="Z534" s="654">
        <f t="shared" si="71"/>
        <v>558817</v>
      </c>
      <c r="AA534" s="669"/>
      <c r="AB534" s="656"/>
      <c r="AC534" s="657"/>
      <c r="AD534" s="658"/>
    </row>
    <row r="535" spans="1:30" s="81" customFormat="1" ht="23.25" customHeight="1">
      <c r="A535" s="638">
        <v>522</v>
      </c>
      <c r="B535" s="639">
        <f>'KL VCKD chung'!B536</f>
        <v>522</v>
      </c>
      <c r="C535" s="672"/>
      <c r="D535" s="641" t="str">
        <f>'KL VCKD chung'!E536</f>
        <v>អ៊ូង សុខហៃ</v>
      </c>
      <c r="E535" s="642" t="str">
        <f>'KL VCKD chung'!F536</f>
        <v>UONG SOHAY</v>
      </c>
      <c r="F535" s="643">
        <v>31947</v>
      </c>
      <c r="G535" s="670"/>
      <c r="H535" s="663"/>
      <c r="I535" s="662"/>
      <c r="J535" s="663"/>
      <c r="K535" s="663"/>
      <c r="L535" s="663"/>
      <c r="M535" s="663"/>
      <c r="N535" s="668"/>
      <c r="O535" s="664"/>
      <c r="P535" s="665"/>
      <c r="Q535" s="651">
        <f>'KL VCKD chung'!Q536</f>
        <v>17.524000000000001</v>
      </c>
      <c r="R535" s="650">
        <f t="shared" si="67"/>
        <v>559839</v>
      </c>
      <c r="S535" s="665"/>
      <c r="T535" s="665"/>
      <c r="U535" s="665"/>
      <c r="V535" s="650">
        <f t="shared" si="68"/>
        <v>559839</v>
      </c>
      <c r="W535" s="665"/>
      <c r="X535" s="652">
        <f t="shared" si="69"/>
        <v>0</v>
      </c>
      <c r="Y535" s="653">
        <f t="shared" si="70"/>
        <v>0</v>
      </c>
      <c r="Z535" s="654">
        <f t="shared" si="71"/>
        <v>559839</v>
      </c>
      <c r="AA535" s="669"/>
      <c r="AB535" s="656"/>
      <c r="AC535" s="657"/>
      <c r="AD535" s="658"/>
    </row>
    <row r="536" spans="1:30" s="81" customFormat="1" ht="23.25" customHeight="1">
      <c r="A536" s="638">
        <v>523</v>
      </c>
      <c r="B536" s="639">
        <f>'KL VCKD chung'!B537</f>
        <v>523</v>
      </c>
      <c r="C536" s="672"/>
      <c r="D536" s="641" t="str">
        <f>'KL VCKD chung'!E537</f>
        <v>ទឿន ម៉ីម៉ី</v>
      </c>
      <c r="E536" s="642" t="str">
        <f>'KL VCKD chung'!F537</f>
        <v>TEUN MEYMEY</v>
      </c>
      <c r="F536" s="643">
        <v>31947</v>
      </c>
      <c r="G536" s="670"/>
      <c r="H536" s="663"/>
      <c r="I536" s="662"/>
      <c r="J536" s="663"/>
      <c r="K536" s="663"/>
      <c r="L536" s="663"/>
      <c r="M536" s="663"/>
      <c r="N536" s="668"/>
      <c r="O536" s="664"/>
      <c r="P536" s="665"/>
      <c r="Q536" s="651">
        <f>'KL VCKD chung'!Q537</f>
        <v>18.044</v>
      </c>
      <c r="R536" s="650">
        <f t="shared" si="67"/>
        <v>576452</v>
      </c>
      <c r="S536" s="665"/>
      <c r="T536" s="665"/>
      <c r="U536" s="665"/>
      <c r="V536" s="650">
        <f t="shared" si="68"/>
        <v>576452</v>
      </c>
      <c r="W536" s="665"/>
      <c r="X536" s="652">
        <f t="shared" si="69"/>
        <v>0</v>
      </c>
      <c r="Y536" s="653">
        <f t="shared" si="70"/>
        <v>0</v>
      </c>
      <c r="Z536" s="654">
        <f t="shared" si="71"/>
        <v>576452</v>
      </c>
      <c r="AA536" s="669"/>
      <c r="AB536" s="656"/>
      <c r="AC536" s="657"/>
      <c r="AD536" s="658"/>
    </row>
    <row r="537" spans="1:30" s="81" customFormat="1" ht="23.25" customHeight="1">
      <c r="A537" s="638">
        <v>524</v>
      </c>
      <c r="B537" s="639">
        <f>'KL VCKD chung'!B538</f>
        <v>524</v>
      </c>
      <c r="C537" s="672"/>
      <c r="D537" s="641" t="str">
        <f>'KL VCKD chung'!E538</f>
        <v>អ៊ួន យ៉ុត</v>
      </c>
      <c r="E537" s="642" t="str">
        <f>'KL VCKD chung'!F538</f>
        <v>OUN YUT</v>
      </c>
      <c r="F537" s="643">
        <v>31947</v>
      </c>
      <c r="G537" s="670"/>
      <c r="H537" s="663"/>
      <c r="I537" s="662"/>
      <c r="J537" s="663"/>
      <c r="K537" s="663"/>
      <c r="L537" s="663"/>
      <c r="M537" s="663"/>
      <c r="N537" s="668"/>
      <c r="O537" s="664"/>
      <c r="P537" s="665"/>
      <c r="Q537" s="651">
        <f>'KL VCKD chung'!Q538</f>
        <v>19.605</v>
      </c>
      <c r="R537" s="650">
        <f t="shared" si="67"/>
        <v>626321</v>
      </c>
      <c r="S537" s="665"/>
      <c r="T537" s="665"/>
      <c r="U537" s="665"/>
      <c r="V537" s="650">
        <f t="shared" si="68"/>
        <v>626321</v>
      </c>
      <c r="W537" s="665"/>
      <c r="X537" s="652">
        <f t="shared" si="69"/>
        <v>0</v>
      </c>
      <c r="Y537" s="653">
        <f t="shared" si="70"/>
        <v>0</v>
      </c>
      <c r="Z537" s="654">
        <f t="shared" si="71"/>
        <v>626321</v>
      </c>
      <c r="AA537" s="669"/>
      <c r="AB537" s="656"/>
      <c r="AC537" s="657"/>
      <c r="AD537" s="658"/>
    </row>
    <row r="538" spans="1:30" s="81" customFormat="1" ht="23.25" customHeight="1">
      <c r="A538" s="638">
        <v>525</v>
      </c>
      <c r="B538" s="639">
        <f>'KL VCKD chung'!B539</f>
        <v>525</v>
      </c>
      <c r="C538" s="672"/>
      <c r="D538" s="641" t="str">
        <f>'KL VCKD chung'!E539</f>
        <v>វឿន វែត</v>
      </c>
      <c r="E538" s="642" t="str">
        <f>'KL VCKD chung'!F539</f>
        <v>VOEUN VET</v>
      </c>
      <c r="F538" s="643">
        <v>31947</v>
      </c>
      <c r="G538" s="670"/>
      <c r="H538" s="663"/>
      <c r="I538" s="662"/>
      <c r="J538" s="663"/>
      <c r="K538" s="663"/>
      <c r="L538" s="663"/>
      <c r="M538" s="663"/>
      <c r="N538" s="668"/>
      <c r="O538" s="664"/>
      <c r="P538" s="665"/>
      <c r="Q538" s="651">
        <f>'KL VCKD chung'!Q539</f>
        <v>20.212</v>
      </c>
      <c r="R538" s="650">
        <f t="shared" si="67"/>
        <v>645713</v>
      </c>
      <c r="S538" s="665"/>
      <c r="T538" s="665"/>
      <c r="U538" s="665"/>
      <c r="V538" s="650">
        <f t="shared" si="68"/>
        <v>645713</v>
      </c>
      <c r="W538" s="665"/>
      <c r="X538" s="652">
        <f t="shared" si="69"/>
        <v>0</v>
      </c>
      <c r="Y538" s="653">
        <f t="shared" si="70"/>
        <v>0</v>
      </c>
      <c r="Z538" s="654">
        <f t="shared" si="71"/>
        <v>645713</v>
      </c>
      <c r="AA538" s="669"/>
      <c r="AB538" s="656"/>
      <c r="AC538" s="657"/>
      <c r="AD538" s="658"/>
    </row>
    <row r="539" spans="1:30" s="81" customFormat="1" ht="23.25" customHeight="1">
      <c r="A539" s="638">
        <v>526</v>
      </c>
      <c r="B539" s="639">
        <f>'KL VCKD chung'!B540</f>
        <v>526</v>
      </c>
      <c r="C539" s="672"/>
      <c r="D539" s="641" t="str">
        <f>'KL VCKD chung'!E540</f>
        <v>ឃិន ឃួន</v>
      </c>
      <c r="E539" s="642" t="str">
        <f>'KL VCKD chung'!F540</f>
        <v xml:space="preserve">KHIN KHOUN </v>
      </c>
      <c r="F539" s="643">
        <v>31947</v>
      </c>
      <c r="G539" s="670"/>
      <c r="H539" s="663"/>
      <c r="I539" s="662"/>
      <c r="J539" s="663"/>
      <c r="K539" s="663"/>
      <c r="L539" s="663"/>
      <c r="M539" s="663"/>
      <c r="N539" s="668"/>
      <c r="O539" s="664"/>
      <c r="P539" s="665"/>
      <c r="Q539" s="651">
        <f>'KL VCKD chung'!Q540</f>
        <v>19.021999999999998</v>
      </c>
      <c r="R539" s="650">
        <f t="shared" si="67"/>
        <v>607696</v>
      </c>
      <c r="S539" s="665"/>
      <c r="T539" s="665"/>
      <c r="U539" s="665"/>
      <c r="V539" s="650">
        <f t="shared" si="68"/>
        <v>607696</v>
      </c>
      <c r="W539" s="665"/>
      <c r="X539" s="652">
        <f t="shared" si="69"/>
        <v>0</v>
      </c>
      <c r="Y539" s="653">
        <f t="shared" si="70"/>
        <v>0</v>
      </c>
      <c r="Z539" s="654">
        <f t="shared" si="71"/>
        <v>607696</v>
      </c>
      <c r="AA539" s="669"/>
      <c r="AB539" s="656"/>
      <c r="AC539" s="657"/>
      <c r="AD539" s="658"/>
    </row>
    <row r="540" spans="1:30" s="81" customFormat="1" ht="23.25" customHeight="1">
      <c r="A540" s="638">
        <v>527</v>
      </c>
      <c r="B540" s="639">
        <f>'KL VCKD chung'!B541</f>
        <v>527</v>
      </c>
      <c r="C540" s="672"/>
      <c r="D540" s="641" t="str">
        <f>'KL VCKD chung'!E541</f>
        <v>ជួន ជឿន</v>
      </c>
      <c r="E540" s="642" t="str">
        <f>'KL VCKD chung'!F541</f>
        <v>CHUON CHOEUN</v>
      </c>
      <c r="F540" s="643">
        <v>31947</v>
      </c>
      <c r="G540" s="670"/>
      <c r="H540" s="663"/>
      <c r="I540" s="662"/>
      <c r="J540" s="663"/>
      <c r="K540" s="663"/>
      <c r="L540" s="663"/>
      <c r="M540" s="663"/>
      <c r="N540" s="668"/>
      <c r="O540" s="664"/>
      <c r="P540" s="665"/>
      <c r="Q540" s="651">
        <f>'KL VCKD chung'!Q541</f>
        <v>20.387999999999998</v>
      </c>
      <c r="R540" s="650">
        <f t="shared" si="67"/>
        <v>651335</v>
      </c>
      <c r="S540" s="665"/>
      <c r="T540" s="665"/>
      <c r="U540" s="665"/>
      <c r="V540" s="650">
        <f t="shared" si="68"/>
        <v>651335</v>
      </c>
      <c r="W540" s="665"/>
      <c r="X540" s="652">
        <f t="shared" si="69"/>
        <v>0</v>
      </c>
      <c r="Y540" s="653">
        <f t="shared" si="70"/>
        <v>0</v>
      </c>
      <c r="Z540" s="774">
        <f t="shared" si="71"/>
        <v>651335</v>
      </c>
      <c r="AA540" s="669"/>
      <c r="AB540" s="656"/>
      <c r="AC540" s="657"/>
      <c r="AD540" s="658"/>
    </row>
    <row r="541" spans="1:30" s="81" customFormat="1" ht="23.25" customHeight="1">
      <c r="A541" s="638">
        <v>528</v>
      </c>
      <c r="B541" s="639">
        <f>'KL VCKD chung'!B542</f>
        <v>528</v>
      </c>
      <c r="C541" s="672"/>
      <c r="D541" s="641" t="str">
        <f>'KL VCKD chung'!E542</f>
        <v>ជោក ឡុន</v>
      </c>
      <c r="E541" s="642" t="str">
        <f>'KL VCKD chung'!F542</f>
        <v>CHOK LON</v>
      </c>
      <c r="F541" s="643">
        <v>31947</v>
      </c>
      <c r="G541" s="670"/>
      <c r="H541" s="663"/>
      <c r="I541" s="662"/>
      <c r="J541" s="663"/>
      <c r="K541" s="663"/>
      <c r="L541" s="663"/>
      <c r="M541" s="663"/>
      <c r="N541" s="668"/>
      <c r="O541" s="664"/>
      <c r="P541" s="665"/>
      <c r="Q541" s="651">
        <f>'KL VCKD chung'!Q542</f>
        <v>20.864999999999998</v>
      </c>
      <c r="R541" s="650">
        <f t="shared" si="67"/>
        <v>666574</v>
      </c>
      <c r="S541" s="665"/>
      <c r="T541" s="665"/>
      <c r="U541" s="665"/>
      <c r="V541" s="650">
        <f t="shared" si="68"/>
        <v>666574</v>
      </c>
      <c r="W541" s="665"/>
      <c r="X541" s="652">
        <f t="shared" si="69"/>
        <v>0</v>
      </c>
      <c r="Y541" s="653">
        <f t="shared" si="70"/>
        <v>0</v>
      </c>
      <c r="Z541" s="654">
        <f t="shared" si="71"/>
        <v>666574</v>
      </c>
      <c r="AA541" s="669"/>
      <c r="AB541" s="656"/>
      <c r="AC541" s="657"/>
      <c r="AD541" s="658"/>
    </row>
    <row r="542" spans="1:30" s="81" customFormat="1" ht="23.25" customHeight="1">
      <c r="A542" s="638">
        <v>529</v>
      </c>
      <c r="B542" s="639">
        <f>'KL VCKD chung'!B543</f>
        <v>529</v>
      </c>
      <c r="C542" s="672"/>
      <c r="D542" s="641" t="str">
        <f>'KL VCKD chung'!E543</f>
        <v>ណាន់ ចាន់ណេត</v>
      </c>
      <c r="E542" s="642" t="str">
        <f>'KL VCKD chung'!F543</f>
        <v>NANN CHANNET</v>
      </c>
      <c r="F542" s="643">
        <v>31947</v>
      </c>
      <c r="G542" s="670"/>
      <c r="H542" s="663"/>
      <c r="I542" s="662"/>
      <c r="J542" s="663"/>
      <c r="K542" s="663"/>
      <c r="L542" s="663"/>
      <c r="M542" s="663"/>
      <c r="N542" s="668"/>
      <c r="O542" s="664"/>
      <c r="P542" s="665"/>
      <c r="Q542" s="651">
        <f>'KL VCKD chung'!Q543</f>
        <v>20.489000000000001</v>
      </c>
      <c r="R542" s="650">
        <f t="shared" si="67"/>
        <v>654562</v>
      </c>
      <c r="S542" s="665"/>
      <c r="T542" s="665"/>
      <c r="U542" s="665"/>
      <c r="V542" s="650">
        <f t="shared" si="68"/>
        <v>654562</v>
      </c>
      <c r="W542" s="665"/>
      <c r="X542" s="652">
        <f t="shared" si="69"/>
        <v>0</v>
      </c>
      <c r="Y542" s="653">
        <f t="shared" si="70"/>
        <v>0</v>
      </c>
      <c r="Z542" s="654">
        <f t="shared" si="71"/>
        <v>654562</v>
      </c>
      <c r="AA542" s="669"/>
      <c r="AB542" s="656"/>
      <c r="AC542" s="657"/>
      <c r="AD542" s="658"/>
    </row>
    <row r="543" spans="1:30" s="81" customFormat="1" ht="23.25" customHeight="1">
      <c r="A543" s="638">
        <v>530</v>
      </c>
      <c r="B543" s="639">
        <f>'KL VCKD chung'!B544</f>
        <v>530</v>
      </c>
      <c r="C543" s="672"/>
      <c r="D543" s="641" t="str">
        <f>'KL VCKD chung'!E544</f>
        <v>វី សាវ៉ាន់</v>
      </c>
      <c r="E543" s="642" t="str">
        <f>'KL VCKD chung'!F544</f>
        <v>VY SAVANN</v>
      </c>
      <c r="F543" s="643">
        <v>31947</v>
      </c>
      <c r="G543" s="670"/>
      <c r="H543" s="663"/>
      <c r="I543" s="662"/>
      <c r="J543" s="663"/>
      <c r="K543" s="663"/>
      <c r="L543" s="663"/>
      <c r="M543" s="663"/>
      <c r="N543" s="668"/>
      <c r="O543" s="664"/>
      <c r="P543" s="665"/>
      <c r="Q543" s="651">
        <f>'KL VCKD chung'!Q544</f>
        <v>18.646999999999998</v>
      </c>
      <c r="R543" s="650">
        <f t="shared" si="67"/>
        <v>595716</v>
      </c>
      <c r="S543" s="665"/>
      <c r="T543" s="665"/>
      <c r="U543" s="665"/>
      <c r="V543" s="650">
        <f t="shared" si="68"/>
        <v>595716</v>
      </c>
      <c r="W543" s="665"/>
      <c r="X543" s="652">
        <f t="shared" si="69"/>
        <v>0</v>
      </c>
      <c r="Y543" s="653">
        <f t="shared" si="70"/>
        <v>0</v>
      </c>
      <c r="Z543" s="654">
        <f t="shared" si="71"/>
        <v>595716</v>
      </c>
      <c r="AA543" s="669"/>
      <c r="AB543" s="656"/>
      <c r="AC543" s="657"/>
      <c r="AD543" s="658"/>
    </row>
    <row r="544" spans="1:30" s="81" customFormat="1" ht="23.25" customHeight="1">
      <c r="A544" s="638">
        <v>531</v>
      </c>
      <c r="B544" s="639">
        <f>'KL VCKD chung'!B545</f>
        <v>531</v>
      </c>
      <c r="C544" s="672"/>
      <c r="D544" s="641" t="str">
        <f>'KL VCKD chung'!E545</f>
        <v>ទឿន សុភាក់</v>
      </c>
      <c r="E544" s="642" t="str">
        <f>'KL VCKD chung'!F545</f>
        <v>TOEUN SOPHEAK</v>
      </c>
      <c r="F544" s="643">
        <v>31947</v>
      </c>
      <c r="G544" s="670"/>
      <c r="H544" s="663"/>
      <c r="I544" s="662"/>
      <c r="J544" s="663"/>
      <c r="K544" s="663"/>
      <c r="L544" s="663"/>
      <c r="M544" s="663"/>
      <c r="N544" s="668"/>
      <c r="O544" s="664"/>
      <c r="P544" s="665"/>
      <c r="Q544" s="651">
        <f>'KL VCKD chung'!Q545</f>
        <v>17.731999999999999</v>
      </c>
      <c r="R544" s="650">
        <f t="shared" si="67"/>
        <v>566484</v>
      </c>
      <c r="S544" s="665"/>
      <c r="T544" s="665"/>
      <c r="U544" s="665"/>
      <c r="V544" s="650">
        <f t="shared" si="68"/>
        <v>566484</v>
      </c>
      <c r="W544" s="665"/>
      <c r="X544" s="652">
        <f t="shared" si="69"/>
        <v>0</v>
      </c>
      <c r="Y544" s="653">
        <f t="shared" si="70"/>
        <v>0</v>
      </c>
      <c r="Z544" s="654">
        <f t="shared" si="71"/>
        <v>566484</v>
      </c>
      <c r="AA544" s="669"/>
      <c r="AB544" s="656"/>
      <c r="AC544" s="657"/>
      <c r="AD544" s="658"/>
    </row>
    <row r="545" spans="1:30" s="81" customFormat="1" ht="23.25" customHeight="1">
      <c r="A545" s="638">
        <v>532</v>
      </c>
      <c r="B545" s="639">
        <f>'KL VCKD chung'!B546</f>
        <v>532</v>
      </c>
      <c r="C545" s="672"/>
      <c r="D545" s="641" t="str">
        <f>'KL VCKD chung'!E546</f>
        <v>ស្រី ស្រស់</v>
      </c>
      <c r="E545" s="642" t="str">
        <f>'KL VCKD chung'!F546</f>
        <v>SRY SRORS</v>
      </c>
      <c r="F545" s="643">
        <v>31947</v>
      </c>
      <c r="G545" s="670"/>
      <c r="H545" s="663"/>
      <c r="I545" s="662"/>
      <c r="J545" s="663"/>
      <c r="K545" s="663"/>
      <c r="L545" s="663"/>
      <c r="M545" s="663"/>
      <c r="N545" s="668"/>
      <c r="O545" s="664"/>
      <c r="P545" s="665"/>
      <c r="Q545" s="651">
        <f>'KL VCKD chung'!Q546</f>
        <v>18.959999999999997</v>
      </c>
      <c r="R545" s="650">
        <f t="shared" si="67"/>
        <v>605715</v>
      </c>
      <c r="S545" s="665"/>
      <c r="T545" s="665"/>
      <c r="U545" s="665"/>
      <c r="V545" s="650">
        <f t="shared" si="68"/>
        <v>605715</v>
      </c>
      <c r="W545" s="665"/>
      <c r="X545" s="652">
        <f t="shared" si="69"/>
        <v>0</v>
      </c>
      <c r="Y545" s="653">
        <f t="shared" si="70"/>
        <v>0</v>
      </c>
      <c r="Z545" s="654">
        <f t="shared" si="71"/>
        <v>605715</v>
      </c>
      <c r="AA545" s="669"/>
      <c r="AB545" s="656"/>
      <c r="AC545" s="657"/>
      <c r="AD545" s="658"/>
    </row>
    <row r="546" spans="1:30" s="81" customFormat="1" ht="23.25" customHeight="1">
      <c r="A546" s="638">
        <v>533</v>
      </c>
      <c r="B546" s="639">
        <f>'KL VCKD chung'!B547</f>
        <v>533</v>
      </c>
      <c r="C546" s="672"/>
      <c r="D546" s="641" t="str">
        <f>'KL VCKD chung'!E547</f>
        <v>ផន សុកី</v>
      </c>
      <c r="E546" s="642" t="str">
        <f>'KL VCKD chung'!F547</f>
        <v>PHAN SOKEY</v>
      </c>
      <c r="F546" s="643">
        <v>31947</v>
      </c>
      <c r="G546" s="670"/>
      <c r="H546" s="663"/>
      <c r="I546" s="662"/>
      <c r="J546" s="663"/>
      <c r="K546" s="663"/>
      <c r="L546" s="663"/>
      <c r="M546" s="663"/>
      <c r="N546" s="668"/>
      <c r="O546" s="664"/>
      <c r="P546" s="665"/>
      <c r="Q546" s="651">
        <f>'KL VCKD chung'!Q547</f>
        <v>19.838999999999999</v>
      </c>
      <c r="R546" s="650">
        <f t="shared" si="67"/>
        <v>633797</v>
      </c>
      <c r="S546" s="665"/>
      <c r="T546" s="665"/>
      <c r="U546" s="665"/>
      <c r="V546" s="650">
        <f t="shared" si="68"/>
        <v>633797</v>
      </c>
      <c r="W546" s="665"/>
      <c r="X546" s="652">
        <f t="shared" si="69"/>
        <v>0</v>
      </c>
      <c r="Y546" s="653">
        <f t="shared" si="70"/>
        <v>0</v>
      </c>
      <c r="Z546" s="654">
        <f t="shared" si="71"/>
        <v>633797</v>
      </c>
      <c r="AA546" s="669"/>
      <c r="AB546" s="656"/>
      <c r="AC546" s="657"/>
      <c r="AD546" s="658"/>
    </row>
    <row r="547" spans="1:30" s="81" customFormat="1" ht="23.25" customHeight="1">
      <c r="A547" s="638">
        <v>534</v>
      </c>
      <c r="B547" s="639">
        <f>'KL VCKD chung'!B548</f>
        <v>534</v>
      </c>
      <c r="C547" s="672"/>
      <c r="D547" s="641" t="str">
        <f>'KL VCKD chung'!E548</f>
        <v>ស៊ុយ ថូ</v>
      </c>
      <c r="E547" s="642" t="str">
        <f>'KL VCKD chung'!F548</f>
        <v>SUY THO</v>
      </c>
      <c r="F547" s="643">
        <v>31947</v>
      </c>
      <c r="G547" s="670"/>
      <c r="H547" s="663"/>
      <c r="I547" s="662"/>
      <c r="J547" s="663"/>
      <c r="K547" s="663"/>
      <c r="L547" s="663"/>
      <c r="M547" s="663"/>
      <c r="N547" s="668"/>
      <c r="O547" s="664"/>
      <c r="P547" s="665"/>
      <c r="Q547" s="651">
        <f>'KL VCKD chung'!Q548</f>
        <v>18.567</v>
      </c>
      <c r="R547" s="650">
        <f t="shared" si="67"/>
        <v>593160</v>
      </c>
      <c r="S547" s="665"/>
      <c r="T547" s="665"/>
      <c r="U547" s="665"/>
      <c r="V547" s="650">
        <f t="shared" si="68"/>
        <v>593160</v>
      </c>
      <c r="W547" s="665"/>
      <c r="X547" s="652">
        <f t="shared" si="69"/>
        <v>0</v>
      </c>
      <c r="Y547" s="653">
        <f t="shared" si="70"/>
        <v>0</v>
      </c>
      <c r="Z547" s="654">
        <f t="shared" si="71"/>
        <v>593160</v>
      </c>
      <c r="AA547" s="669"/>
      <c r="AB547" s="656"/>
      <c r="AC547" s="657"/>
      <c r="AD547" s="658"/>
    </row>
    <row r="548" spans="1:30" s="81" customFormat="1" ht="23.25" customHeight="1">
      <c r="A548" s="638">
        <v>535</v>
      </c>
      <c r="B548" s="639">
        <f>'KL VCKD chung'!B549</f>
        <v>535</v>
      </c>
      <c r="C548" s="672"/>
      <c r="D548" s="641" t="str">
        <f>'KL VCKD chung'!E549</f>
        <v>ឡែម សុផា</v>
      </c>
      <c r="E548" s="642" t="str">
        <f>'KL VCKD chung'!F549</f>
        <v>LEM SOPHA</v>
      </c>
      <c r="F548" s="643">
        <v>31947</v>
      </c>
      <c r="G548" s="670"/>
      <c r="H548" s="663"/>
      <c r="I548" s="662"/>
      <c r="J548" s="663"/>
      <c r="K548" s="663"/>
      <c r="L548" s="663"/>
      <c r="M548" s="663"/>
      <c r="N548" s="668"/>
      <c r="O548" s="664"/>
      <c r="P548" s="665"/>
      <c r="Q548" s="651">
        <f>'KL VCKD chung'!Q549</f>
        <v>18.774000000000001</v>
      </c>
      <c r="R548" s="650">
        <f t="shared" si="67"/>
        <v>599773</v>
      </c>
      <c r="S548" s="665"/>
      <c r="T548" s="665"/>
      <c r="U548" s="665"/>
      <c r="V548" s="650">
        <f t="shared" si="68"/>
        <v>599773</v>
      </c>
      <c r="W548" s="665"/>
      <c r="X548" s="652">
        <f t="shared" si="69"/>
        <v>0</v>
      </c>
      <c r="Y548" s="653">
        <f t="shared" si="70"/>
        <v>0</v>
      </c>
      <c r="Z548" s="654">
        <f t="shared" si="71"/>
        <v>599773</v>
      </c>
      <c r="AA548" s="669"/>
      <c r="AB548" s="656"/>
      <c r="AC548" s="657"/>
      <c r="AD548" s="658"/>
    </row>
    <row r="549" spans="1:30" s="81" customFormat="1" ht="23.25" customHeight="1">
      <c r="A549" s="638">
        <v>536</v>
      </c>
      <c r="B549" s="639">
        <f>'KL VCKD chung'!B550</f>
        <v>536</v>
      </c>
      <c r="C549" s="672"/>
      <c r="D549" s="641" t="str">
        <f>'KL VCKD chung'!E550</f>
        <v>ចេក ឡាំ</v>
      </c>
      <c r="E549" s="642" t="str">
        <f>'KL VCKD chung'!F550</f>
        <v>CHEK LAM</v>
      </c>
      <c r="F549" s="643">
        <v>31947</v>
      </c>
      <c r="G549" s="670"/>
      <c r="H549" s="663"/>
      <c r="I549" s="662"/>
      <c r="J549" s="663"/>
      <c r="K549" s="663"/>
      <c r="L549" s="663"/>
      <c r="M549" s="663"/>
      <c r="N549" s="668"/>
      <c r="O549" s="664"/>
      <c r="P549" s="665"/>
      <c r="Q549" s="651">
        <f>'KL VCKD chung'!Q550</f>
        <v>17.307000000000002</v>
      </c>
      <c r="R549" s="650">
        <f t="shared" si="67"/>
        <v>552907</v>
      </c>
      <c r="S549" s="665"/>
      <c r="T549" s="665"/>
      <c r="U549" s="665"/>
      <c r="V549" s="650">
        <f t="shared" si="68"/>
        <v>552907</v>
      </c>
      <c r="W549" s="665"/>
      <c r="X549" s="652">
        <f t="shared" si="69"/>
        <v>0</v>
      </c>
      <c r="Y549" s="653">
        <f t="shared" si="70"/>
        <v>0</v>
      </c>
      <c r="Z549" s="654">
        <f t="shared" si="71"/>
        <v>552907</v>
      </c>
      <c r="AA549" s="669"/>
      <c r="AB549" s="656"/>
      <c r="AC549" s="657"/>
      <c r="AD549" s="658"/>
    </row>
    <row r="550" spans="1:30" s="81" customFormat="1" ht="23.25" customHeight="1">
      <c r="A550" s="638">
        <v>537</v>
      </c>
      <c r="B550" s="639">
        <f>'KL VCKD chung'!B551</f>
        <v>537</v>
      </c>
      <c r="C550" s="672"/>
      <c r="D550" s="641" t="str">
        <f>'KL VCKD chung'!E551</f>
        <v>អ៊ាត កាក</v>
      </c>
      <c r="E550" s="642" t="str">
        <f>'KL VCKD chung'!F551</f>
        <v>EAT KAK</v>
      </c>
      <c r="F550" s="643">
        <v>31947</v>
      </c>
      <c r="G550" s="670"/>
      <c r="H550" s="663"/>
      <c r="I550" s="662"/>
      <c r="J550" s="663"/>
      <c r="K550" s="663"/>
      <c r="L550" s="663"/>
      <c r="M550" s="663"/>
      <c r="N550" s="668"/>
      <c r="O550" s="664"/>
      <c r="P550" s="665"/>
      <c r="Q550" s="651">
        <f>'KL VCKD chung'!Q551</f>
        <v>18.323</v>
      </c>
      <c r="R550" s="650">
        <f t="shared" si="67"/>
        <v>585365</v>
      </c>
      <c r="S550" s="665"/>
      <c r="T550" s="665"/>
      <c r="U550" s="665"/>
      <c r="V550" s="650">
        <f t="shared" si="68"/>
        <v>585365</v>
      </c>
      <c r="W550" s="665"/>
      <c r="X550" s="652">
        <f t="shared" si="69"/>
        <v>0</v>
      </c>
      <c r="Y550" s="653">
        <f t="shared" si="70"/>
        <v>0</v>
      </c>
      <c r="Z550" s="654">
        <f t="shared" si="71"/>
        <v>585365</v>
      </c>
      <c r="AA550" s="669"/>
      <c r="AB550" s="656"/>
      <c r="AC550" s="657"/>
      <c r="AD550" s="658"/>
    </row>
    <row r="551" spans="1:30" s="81" customFormat="1" ht="23.25" customHeight="1">
      <c r="A551" s="638">
        <v>538</v>
      </c>
      <c r="B551" s="639">
        <f>'KL VCKD chung'!B552</f>
        <v>538</v>
      </c>
      <c r="C551" s="672"/>
      <c r="D551" s="641" t="str">
        <f>'KL VCKD chung'!E552</f>
        <v>សុក សារ៉ាន់</v>
      </c>
      <c r="E551" s="642" t="str">
        <f>'KL VCKD chung'!F552</f>
        <v>SOK SARAN</v>
      </c>
      <c r="F551" s="643">
        <v>31947</v>
      </c>
      <c r="G551" s="670"/>
      <c r="H551" s="663"/>
      <c r="I551" s="662"/>
      <c r="J551" s="663"/>
      <c r="K551" s="663"/>
      <c r="L551" s="663"/>
      <c r="M551" s="663"/>
      <c r="N551" s="668"/>
      <c r="O551" s="664"/>
      <c r="P551" s="665"/>
      <c r="Q551" s="651">
        <f>'KL VCKD chung'!Q552</f>
        <v>18.035</v>
      </c>
      <c r="R551" s="650">
        <f t="shared" si="67"/>
        <v>576164</v>
      </c>
      <c r="S551" s="665"/>
      <c r="T551" s="665"/>
      <c r="U551" s="665"/>
      <c r="V551" s="650">
        <f t="shared" si="68"/>
        <v>576164</v>
      </c>
      <c r="W551" s="665"/>
      <c r="X551" s="652">
        <f t="shared" si="69"/>
        <v>0</v>
      </c>
      <c r="Y551" s="653">
        <f t="shared" si="70"/>
        <v>0</v>
      </c>
      <c r="Z551" s="654">
        <f t="shared" si="71"/>
        <v>576164</v>
      </c>
      <c r="AA551" s="669"/>
      <c r="AB551" s="656"/>
      <c r="AC551" s="657"/>
      <c r="AD551" s="658"/>
    </row>
    <row r="552" spans="1:30" s="81" customFormat="1" ht="23.25" customHeight="1">
      <c r="A552" s="638">
        <v>539</v>
      </c>
      <c r="B552" s="639">
        <f>'KL VCKD chung'!B553</f>
        <v>539</v>
      </c>
      <c r="C552" s="672"/>
      <c r="D552" s="641" t="str">
        <f>'KL VCKD chung'!E553</f>
        <v>ជាក អូន</v>
      </c>
      <c r="E552" s="642" t="str">
        <f>'KL VCKD chung'!F553</f>
        <v>CHEAK OUN</v>
      </c>
      <c r="F552" s="643">
        <v>31947</v>
      </c>
      <c r="G552" s="670"/>
      <c r="H552" s="663"/>
      <c r="I552" s="662"/>
      <c r="J552" s="663"/>
      <c r="K552" s="663"/>
      <c r="L552" s="663"/>
      <c r="M552" s="663"/>
      <c r="N552" s="668"/>
      <c r="O552" s="664"/>
      <c r="P552" s="665"/>
      <c r="Q552" s="651">
        <f>'KL VCKD chung'!Q553</f>
        <v>17.600999999999999</v>
      </c>
      <c r="R552" s="650">
        <f t="shared" si="67"/>
        <v>562299</v>
      </c>
      <c r="S552" s="665"/>
      <c r="T552" s="665"/>
      <c r="U552" s="665"/>
      <c r="V552" s="650">
        <f t="shared" si="68"/>
        <v>562299</v>
      </c>
      <c r="W552" s="665"/>
      <c r="X552" s="652">
        <f t="shared" si="69"/>
        <v>0</v>
      </c>
      <c r="Y552" s="653">
        <f t="shared" si="70"/>
        <v>0</v>
      </c>
      <c r="Z552" s="654">
        <f t="shared" si="71"/>
        <v>562299</v>
      </c>
      <c r="AA552" s="669"/>
      <c r="AB552" s="656"/>
      <c r="AC552" s="657"/>
      <c r="AD552" s="658"/>
    </row>
    <row r="553" spans="1:30" s="81" customFormat="1" ht="23.25" customHeight="1">
      <c r="A553" s="638">
        <v>540</v>
      </c>
      <c r="B553" s="639">
        <f>'KL VCKD chung'!B554</f>
        <v>540</v>
      </c>
      <c r="C553" s="672"/>
      <c r="D553" s="641" t="str">
        <f>'KL VCKD chung'!E554</f>
        <v>ធត ធន់</v>
      </c>
      <c r="E553" s="642" t="str">
        <f>'KL VCKD chung'!F554</f>
        <v>THORT THUN</v>
      </c>
      <c r="F553" s="643">
        <v>31947</v>
      </c>
      <c r="G553" s="670"/>
      <c r="H553" s="663"/>
      <c r="I553" s="662"/>
      <c r="J553" s="663"/>
      <c r="K553" s="663"/>
      <c r="L553" s="663"/>
      <c r="M553" s="663"/>
      <c r="N553" s="668"/>
      <c r="O553" s="664"/>
      <c r="P553" s="665"/>
      <c r="Q553" s="651">
        <f>'KL VCKD chung'!Q554</f>
        <v>18.341000000000001</v>
      </c>
      <c r="R553" s="650">
        <f t="shared" si="67"/>
        <v>585940</v>
      </c>
      <c r="S553" s="665"/>
      <c r="T553" s="665"/>
      <c r="U553" s="665"/>
      <c r="V553" s="650">
        <f t="shared" si="68"/>
        <v>585940</v>
      </c>
      <c r="W553" s="665"/>
      <c r="X553" s="652">
        <f t="shared" si="69"/>
        <v>0</v>
      </c>
      <c r="Y553" s="653">
        <f t="shared" si="70"/>
        <v>0</v>
      </c>
      <c r="Z553" s="654">
        <f t="shared" si="71"/>
        <v>585940</v>
      </c>
      <c r="AA553" s="669"/>
      <c r="AB553" s="656"/>
      <c r="AC553" s="657"/>
      <c r="AD553" s="658"/>
    </row>
    <row r="554" spans="1:30" s="81" customFormat="1" ht="23.25" customHeight="1">
      <c r="A554" s="638">
        <v>541</v>
      </c>
      <c r="B554" s="639">
        <f>'KL VCKD chung'!B555</f>
        <v>541</v>
      </c>
      <c r="C554" s="672"/>
      <c r="D554" s="641" t="str">
        <f>'KL VCKD chung'!E555</f>
        <v>យ៉ុង សាគុន</v>
      </c>
      <c r="E554" s="642" t="str">
        <f>'KL VCKD chung'!F555</f>
        <v>YONG SAKUN</v>
      </c>
      <c r="F554" s="643">
        <v>31947</v>
      </c>
      <c r="G554" s="670"/>
      <c r="H554" s="663"/>
      <c r="I554" s="662"/>
      <c r="J554" s="663"/>
      <c r="K554" s="663"/>
      <c r="L554" s="663"/>
      <c r="M554" s="663"/>
      <c r="N554" s="668"/>
      <c r="O554" s="664"/>
      <c r="P554" s="665"/>
      <c r="Q554" s="651">
        <f>'KL VCKD chung'!Q555</f>
        <v>18.335000000000001</v>
      </c>
      <c r="R554" s="650">
        <f t="shared" si="67"/>
        <v>585748</v>
      </c>
      <c r="S554" s="665"/>
      <c r="T554" s="665"/>
      <c r="U554" s="665"/>
      <c r="V554" s="650">
        <f t="shared" si="68"/>
        <v>585748</v>
      </c>
      <c r="W554" s="665"/>
      <c r="X554" s="652">
        <f t="shared" si="69"/>
        <v>0</v>
      </c>
      <c r="Y554" s="653">
        <f t="shared" si="70"/>
        <v>0</v>
      </c>
      <c r="Z554" s="654">
        <f t="shared" si="71"/>
        <v>585748</v>
      </c>
      <c r="AA554" s="669"/>
      <c r="AB554" s="656"/>
      <c r="AC554" s="657"/>
      <c r="AD554" s="658"/>
    </row>
    <row r="555" spans="1:30" s="81" customFormat="1" ht="23.25" customHeight="1">
      <c r="A555" s="638">
        <v>542</v>
      </c>
      <c r="B555" s="639">
        <f>'KL VCKD chung'!B556</f>
        <v>542</v>
      </c>
      <c r="C555" s="672"/>
      <c r="D555" s="641" t="str">
        <f>'KL VCKD chung'!E556</f>
        <v>ថាយ សយ</v>
      </c>
      <c r="E555" s="642" t="str">
        <f>'KL VCKD chung'!F556</f>
        <v>THAY SOY</v>
      </c>
      <c r="F555" s="643">
        <v>31947</v>
      </c>
      <c r="G555" s="670"/>
      <c r="H555" s="663"/>
      <c r="I555" s="662"/>
      <c r="J555" s="663"/>
      <c r="K555" s="663"/>
      <c r="L555" s="663"/>
      <c r="M555" s="663"/>
      <c r="N555" s="668"/>
      <c r="O555" s="664"/>
      <c r="P555" s="665"/>
      <c r="Q555" s="651">
        <f>'KL VCKD chung'!Q556</f>
        <v>21.337</v>
      </c>
      <c r="R555" s="650">
        <f t="shared" si="67"/>
        <v>681653</v>
      </c>
      <c r="S555" s="665"/>
      <c r="T555" s="665"/>
      <c r="U555" s="665"/>
      <c r="V555" s="650">
        <f t="shared" si="68"/>
        <v>681653</v>
      </c>
      <c r="W555" s="665"/>
      <c r="X555" s="652">
        <f t="shared" si="69"/>
        <v>0</v>
      </c>
      <c r="Y555" s="653">
        <f t="shared" si="70"/>
        <v>0</v>
      </c>
      <c r="Z555" s="654">
        <f t="shared" si="71"/>
        <v>681653</v>
      </c>
      <c r="AA555" s="669"/>
      <c r="AB555" s="656"/>
      <c r="AC555" s="657"/>
      <c r="AD555" s="658"/>
    </row>
    <row r="556" spans="1:30" s="81" customFormat="1" ht="23.25" customHeight="1">
      <c r="A556" s="638">
        <v>543</v>
      </c>
      <c r="B556" s="639">
        <f>'KL VCKD chung'!B557</f>
        <v>543</v>
      </c>
      <c r="C556" s="672"/>
      <c r="D556" s="641" t="str">
        <f>'KL VCKD chung'!E557</f>
        <v>សំ សែម</v>
      </c>
      <c r="E556" s="642" t="str">
        <f>'KL VCKD chung'!F557</f>
        <v>SOM SEM</v>
      </c>
      <c r="F556" s="643">
        <v>31947</v>
      </c>
      <c r="G556" s="670"/>
      <c r="H556" s="663"/>
      <c r="I556" s="662"/>
      <c r="J556" s="663"/>
      <c r="K556" s="663"/>
      <c r="L556" s="663"/>
      <c r="M556" s="663"/>
      <c r="N556" s="668"/>
      <c r="O556" s="664"/>
      <c r="P556" s="665"/>
      <c r="Q556" s="651">
        <f>'KL VCKD chung'!Q557</f>
        <v>20.635000000000002</v>
      </c>
      <c r="R556" s="650">
        <f t="shared" si="67"/>
        <v>659226</v>
      </c>
      <c r="S556" s="665"/>
      <c r="T556" s="665"/>
      <c r="U556" s="665"/>
      <c r="V556" s="650">
        <f t="shared" si="68"/>
        <v>659226</v>
      </c>
      <c r="W556" s="665"/>
      <c r="X556" s="652">
        <f t="shared" si="69"/>
        <v>0</v>
      </c>
      <c r="Y556" s="653">
        <f t="shared" si="70"/>
        <v>0</v>
      </c>
      <c r="Z556" s="654">
        <f t="shared" si="71"/>
        <v>659226</v>
      </c>
      <c r="AA556" s="669"/>
      <c r="AB556" s="656"/>
      <c r="AC556" s="657"/>
      <c r="AD556" s="658"/>
    </row>
    <row r="557" spans="1:30" s="81" customFormat="1" ht="23.25" customHeight="1">
      <c r="A557" s="638">
        <v>544</v>
      </c>
      <c r="B557" s="639">
        <f>'KL VCKD chung'!B558</f>
        <v>544</v>
      </c>
      <c r="C557" s="672"/>
      <c r="D557" s="641" t="str">
        <f>'KL VCKD chung'!E558</f>
        <v>ថាយ​ សោម</v>
      </c>
      <c r="E557" s="642" t="str">
        <f>'KL VCKD chung'!F558</f>
        <v>THAY SOAM</v>
      </c>
      <c r="F557" s="643">
        <v>31947</v>
      </c>
      <c r="G557" s="670"/>
      <c r="H557" s="663"/>
      <c r="I557" s="662"/>
      <c r="J557" s="663"/>
      <c r="K557" s="663"/>
      <c r="L557" s="663"/>
      <c r="M557" s="663"/>
      <c r="N557" s="668"/>
      <c r="O557" s="664"/>
      <c r="P557" s="665"/>
      <c r="Q557" s="651">
        <f>'KL VCKD chung'!Q558</f>
        <v>21.35</v>
      </c>
      <c r="R557" s="650">
        <f t="shared" si="67"/>
        <v>682068</v>
      </c>
      <c r="S557" s="665"/>
      <c r="T557" s="665"/>
      <c r="U557" s="665"/>
      <c r="V557" s="650">
        <f t="shared" si="68"/>
        <v>682068</v>
      </c>
      <c r="W557" s="665"/>
      <c r="X557" s="652">
        <f t="shared" si="69"/>
        <v>0</v>
      </c>
      <c r="Y557" s="653">
        <f t="shared" si="70"/>
        <v>0</v>
      </c>
      <c r="Z557" s="654">
        <f t="shared" si="71"/>
        <v>682068</v>
      </c>
      <c r="AA557" s="669"/>
      <c r="AB557" s="656"/>
      <c r="AC557" s="657"/>
      <c r="AD557" s="658"/>
    </row>
    <row r="558" spans="1:30" s="81" customFormat="1" ht="23.25" customHeight="1">
      <c r="A558" s="638">
        <v>545</v>
      </c>
      <c r="B558" s="639">
        <f>'KL VCKD chung'!B559</f>
        <v>545</v>
      </c>
      <c r="C558" s="672"/>
      <c r="D558" s="641" t="str">
        <f>'KL VCKD chung'!E559</f>
        <v>ឡេន លក្ខ័</v>
      </c>
      <c r="E558" s="642" t="str">
        <f>'KL VCKD chung'!F559</f>
        <v>LEN LEAK</v>
      </c>
      <c r="F558" s="643">
        <v>31947</v>
      </c>
      <c r="G558" s="670"/>
      <c r="H558" s="663"/>
      <c r="I558" s="662"/>
      <c r="J558" s="663"/>
      <c r="K558" s="663"/>
      <c r="L558" s="663"/>
      <c r="M558" s="663"/>
      <c r="N558" s="668"/>
      <c r="O558" s="664"/>
      <c r="P558" s="665"/>
      <c r="Q558" s="651">
        <f>'KL VCKD chung'!Q559</f>
        <v>21.625</v>
      </c>
      <c r="R558" s="650">
        <f t="shared" si="67"/>
        <v>690854</v>
      </c>
      <c r="S558" s="665"/>
      <c r="T558" s="665"/>
      <c r="U558" s="665"/>
      <c r="V558" s="650">
        <f t="shared" si="68"/>
        <v>690854</v>
      </c>
      <c r="W558" s="665"/>
      <c r="X558" s="652">
        <f t="shared" si="69"/>
        <v>0</v>
      </c>
      <c r="Y558" s="653">
        <f t="shared" si="70"/>
        <v>0</v>
      </c>
      <c r="Z558" s="654">
        <f t="shared" si="71"/>
        <v>690854</v>
      </c>
      <c r="AA558" s="669"/>
      <c r="AB558" s="656"/>
      <c r="AC558" s="657"/>
      <c r="AD558" s="658"/>
    </row>
    <row r="559" spans="1:30" s="81" customFormat="1" ht="23.25" customHeight="1">
      <c r="A559" s="638">
        <v>546</v>
      </c>
      <c r="B559" s="639">
        <f>'KL VCKD chung'!B560</f>
        <v>546</v>
      </c>
      <c r="C559" s="672"/>
      <c r="D559" s="641" t="str">
        <f>'KL VCKD chung'!E560</f>
        <v>ឌីន សុវាន់</v>
      </c>
      <c r="E559" s="642" t="str">
        <f>'KL VCKD chung'!F560</f>
        <v>DIN SOVORN</v>
      </c>
      <c r="F559" s="643">
        <v>31947</v>
      </c>
      <c r="G559" s="670"/>
      <c r="H559" s="663"/>
      <c r="I559" s="662"/>
      <c r="J559" s="663"/>
      <c r="K559" s="663"/>
      <c r="L559" s="663"/>
      <c r="M559" s="663"/>
      <c r="N559" s="668"/>
      <c r="O559" s="664"/>
      <c r="P559" s="665"/>
      <c r="Q559" s="651">
        <f>'KL VCKD chung'!Q560</f>
        <v>21.619</v>
      </c>
      <c r="R559" s="650">
        <f t="shared" si="67"/>
        <v>690662</v>
      </c>
      <c r="S559" s="665"/>
      <c r="T559" s="665"/>
      <c r="U559" s="665"/>
      <c r="V559" s="650">
        <f t="shared" si="68"/>
        <v>690662</v>
      </c>
      <c r="W559" s="665"/>
      <c r="X559" s="652">
        <f t="shared" si="69"/>
        <v>0</v>
      </c>
      <c r="Y559" s="653">
        <f t="shared" si="70"/>
        <v>0</v>
      </c>
      <c r="Z559" s="654">
        <f t="shared" si="71"/>
        <v>690662</v>
      </c>
      <c r="AA559" s="669"/>
      <c r="AB559" s="656"/>
      <c r="AC559" s="657"/>
      <c r="AD559" s="658"/>
    </row>
    <row r="560" spans="1:30" s="81" customFormat="1" ht="23.25" customHeight="1">
      <c r="A560" s="638">
        <v>547</v>
      </c>
      <c r="B560" s="639">
        <f>'KL VCKD chung'!B561</f>
        <v>547</v>
      </c>
      <c r="C560" s="672"/>
      <c r="D560" s="641" t="str">
        <f>'KL VCKD chung'!E561</f>
        <v>ថា​ មានុត</v>
      </c>
      <c r="E560" s="642" t="str">
        <f>'KL VCKD chung'!F561</f>
        <v>THA MEANUT</v>
      </c>
      <c r="F560" s="643">
        <v>31947</v>
      </c>
      <c r="G560" s="670"/>
      <c r="H560" s="663"/>
      <c r="I560" s="662"/>
      <c r="J560" s="663"/>
      <c r="K560" s="663"/>
      <c r="L560" s="663"/>
      <c r="M560" s="663"/>
      <c r="N560" s="668"/>
      <c r="O560" s="664"/>
      <c r="P560" s="665"/>
      <c r="Q560" s="651">
        <f>'KL VCKD chung'!Q561</f>
        <v>20.93</v>
      </c>
      <c r="R560" s="650">
        <f t="shared" si="67"/>
        <v>668651</v>
      </c>
      <c r="S560" s="665"/>
      <c r="T560" s="665"/>
      <c r="U560" s="665"/>
      <c r="V560" s="650">
        <f t="shared" si="68"/>
        <v>668651</v>
      </c>
      <c r="W560" s="665"/>
      <c r="X560" s="652">
        <f t="shared" si="69"/>
        <v>0</v>
      </c>
      <c r="Y560" s="653">
        <f t="shared" si="70"/>
        <v>0</v>
      </c>
      <c r="Z560" s="654">
        <f t="shared" si="71"/>
        <v>668651</v>
      </c>
      <c r="AA560" s="669"/>
      <c r="AB560" s="656"/>
      <c r="AC560" s="657"/>
      <c r="AD560" s="658"/>
    </row>
    <row r="561" spans="1:30" s="81" customFormat="1" ht="23.25" customHeight="1">
      <c r="A561" s="638">
        <v>548</v>
      </c>
      <c r="B561" s="639">
        <f>'KL VCKD chung'!B562</f>
        <v>548</v>
      </c>
      <c r="C561" s="672"/>
      <c r="D561" s="641" t="str">
        <f>'KL VCKD chung'!E562</f>
        <v>ជន បូយ</v>
      </c>
      <c r="E561" s="642" t="str">
        <f>'KL VCKD chung'!F562</f>
        <v>CHUN BOY</v>
      </c>
      <c r="F561" s="643">
        <v>31947</v>
      </c>
      <c r="G561" s="670"/>
      <c r="H561" s="663"/>
      <c r="I561" s="662"/>
      <c r="J561" s="663"/>
      <c r="K561" s="663"/>
      <c r="L561" s="663"/>
      <c r="M561" s="663"/>
      <c r="N561" s="668"/>
      <c r="O561" s="664"/>
      <c r="P561" s="665"/>
      <c r="Q561" s="651">
        <f>'KL VCKD chung'!Q562</f>
        <v>21.117999999999999</v>
      </c>
      <c r="R561" s="650">
        <f t="shared" si="67"/>
        <v>674657</v>
      </c>
      <c r="S561" s="665"/>
      <c r="T561" s="665"/>
      <c r="U561" s="665"/>
      <c r="V561" s="650">
        <f t="shared" si="68"/>
        <v>674657</v>
      </c>
      <c r="W561" s="665"/>
      <c r="X561" s="652">
        <f t="shared" si="69"/>
        <v>0</v>
      </c>
      <c r="Y561" s="653">
        <f t="shared" si="70"/>
        <v>0</v>
      </c>
      <c r="Z561" s="654">
        <f t="shared" si="71"/>
        <v>674657</v>
      </c>
      <c r="AA561" s="669"/>
      <c r="AB561" s="656"/>
      <c r="AC561" s="657"/>
      <c r="AD561" s="658"/>
    </row>
    <row r="562" spans="1:30" s="81" customFormat="1" ht="23.25" customHeight="1">
      <c r="A562" s="638">
        <v>549</v>
      </c>
      <c r="B562" s="639">
        <f>'KL VCKD chung'!B563</f>
        <v>549</v>
      </c>
      <c r="C562" s="672"/>
      <c r="D562" s="641" t="str">
        <f>'KL VCKD chung'!E563</f>
        <v>សែម សុភា</v>
      </c>
      <c r="E562" s="642" t="str">
        <f>'KL VCKD chung'!F563</f>
        <v>SEM SOPHEA</v>
      </c>
      <c r="F562" s="643">
        <v>31947</v>
      </c>
      <c r="G562" s="670"/>
      <c r="H562" s="663"/>
      <c r="I562" s="662"/>
      <c r="J562" s="663"/>
      <c r="K562" s="663"/>
      <c r="L562" s="663"/>
      <c r="M562" s="663"/>
      <c r="N562" s="668"/>
      <c r="O562" s="664"/>
      <c r="P562" s="665"/>
      <c r="Q562" s="651">
        <f>'KL VCKD chung'!Q563</f>
        <v>20.936</v>
      </c>
      <c r="R562" s="650">
        <f t="shared" si="67"/>
        <v>668842</v>
      </c>
      <c r="S562" s="665"/>
      <c r="T562" s="665"/>
      <c r="U562" s="665"/>
      <c r="V562" s="650">
        <f t="shared" si="68"/>
        <v>668842</v>
      </c>
      <c r="W562" s="665"/>
      <c r="X562" s="652">
        <f t="shared" si="69"/>
        <v>0</v>
      </c>
      <c r="Y562" s="653">
        <f t="shared" si="70"/>
        <v>0</v>
      </c>
      <c r="Z562" s="654">
        <f t="shared" si="71"/>
        <v>668842</v>
      </c>
      <c r="AA562" s="669"/>
      <c r="AB562" s="656"/>
      <c r="AC562" s="657"/>
      <c r="AD562" s="658"/>
    </row>
    <row r="563" spans="1:30" s="81" customFormat="1" ht="23.25" customHeight="1">
      <c r="A563" s="638">
        <v>550</v>
      </c>
      <c r="B563" s="639">
        <f>'KL VCKD chung'!B564</f>
        <v>550</v>
      </c>
      <c r="C563" s="672"/>
      <c r="D563" s="641" t="str">
        <f>'KL VCKD chung'!E564</f>
        <v>ក្ដាន់ សុផល</v>
      </c>
      <c r="E563" s="642" t="str">
        <f>'KL VCKD chung'!F564</f>
        <v>KDANN SOPHAL</v>
      </c>
      <c r="F563" s="643">
        <v>31947</v>
      </c>
      <c r="G563" s="670"/>
      <c r="H563" s="663"/>
      <c r="I563" s="662"/>
      <c r="J563" s="663"/>
      <c r="K563" s="663"/>
      <c r="L563" s="663"/>
      <c r="M563" s="663"/>
      <c r="N563" s="668"/>
      <c r="O563" s="664"/>
      <c r="P563" s="665"/>
      <c r="Q563" s="651">
        <f>'KL VCKD chung'!Q564</f>
        <v>20.321000000000002</v>
      </c>
      <c r="R563" s="650">
        <f t="shared" si="67"/>
        <v>649195</v>
      </c>
      <c r="S563" s="665"/>
      <c r="T563" s="665"/>
      <c r="U563" s="665"/>
      <c r="V563" s="650">
        <f t="shared" si="68"/>
        <v>649195</v>
      </c>
      <c r="W563" s="665"/>
      <c r="X563" s="652">
        <f t="shared" si="69"/>
        <v>0</v>
      </c>
      <c r="Y563" s="653">
        <f t="shared" si="70"/>
        <v>0</v>
      </c>
      <c r="Z563" s="654">
        <f t="shared" si="71"/>
        <v>649195</v>
      </c>
      <c r="AA563" s="669"/>
      <c r="AB563" s="656"/>
      <c r="AC563" s="657"/>
      <c r="AD563" s="658"/>
    </row>
    <row r="564" spans="1:30" s="81" customFormat="1" ht="23.25" customHeight="1">
      <c r="A564" s="638">
        <v>551</v>
      </c>
      <c r="B564" s="639">
        <f>'KL VCKD chung'!B565</f>
        <v>551</v>
      </c>
      <c r="C564" s="672"/>
      <c r="D564" s="641" t="str">
        <f>'KL VCKD chung'!E565</f>
        <v>ភន សាន</v>
      </c>
      <c r="E564" s="642" t="str">
        <f>'KL VCKD chung'!F565</f>
        <v>PHON SAN</v>
      </c>
      <c r="F564" s="643">
        <v>31947</v>
      </c>
      <c r="G564" s="670"/>
      <c r="H564" s="663"/>
      <c r="I564" s="662"/>
      <c r="J564" s="663"/>
      <c r="K564" s="663"/>
      <c r="L564" s="663"/>
      <c r="M564" s="663"/>
      <c r="N564" s="668"/>
      <c r="O564" s="664"/>
      <c r="P564" s="665"/>
      <c r="Q564" s="651">
        <f>'KL VCKD chung'!Q565</f>
        <v>21.137</v>
      </c>
      <c r="R564" s="650">
        <f t="shared" si="67"/>
        <v>675264</v>
      </c>
      <c r="S564" s="665"/>
      <c r="T564" s="665"/>
      <c r="U564" s="665"/>
      <c r="V564" s="650">
        <f t="shared" si="68"/>
        <v>675264</v>
      </c>
      <c r="W564" s="665"/>
      <c r="X564" s="652">
        <f t="shared" si="69"/>
        <v>0</v>
      </c>
      <c r="Y564" s="653">
        <f t="shared" si="70"/>
        <v>0</v>
      </c>
      <c r="Z564" s="654">
        <f t="shared" si="71"/>
        <v>675264</v>
      </c>
      <c r="AA564" s="669"/>
      <c r="AB564" s="656"/>
      <c r="AC564" s="657"/>
      <c r="AD564" s="658"/>
    </row>
    <row r="565" spans="1:30" s="81" customFormat="1" ht="23.25" customHeight="1">
      <c r="A565" s="638">
        <v>552</v>
      </c>
      <c r="B565" s="639">
        <f>'KL VCKD chung'!B566</f>
        <v>552</v>
      </c>
      <c r="C565" s="672"/>
      <c r="D565" s="641" t="str">
        <f>'KL VCKD chung'!E566</f>
        <v>ត្រប់ សុខ</v>
      </c>
      <c r="E565" s="642" t="str">
        <f>'KL VCKD chung'!F566</f>
        <v>TROP SOK</v>
      </c>
      <c r="F565" s="643">
        <v>31947</v>
      </c>
      <c r="G565" s="670"/>
      <c r="H565" s="663"/>
      <c r="I565" s="662"/>
      <c r="J565" s="663"/>
      <c r="K565" s="663"/>
      <c r="L565" s="663"/>
      <c r="M565" s="663"/>
      <c r="N565" s="668"/>
      <c r="O565" s="664"/>
      <c r="P565" s="665"/>
      <c r="Q565" s="651">
        <f>'KL VCKD chung'!Q566</f>
        <v>20.998999999999999</v>
      </c>
      <c r="R565" s="650">
        <f t="shared" si="67"/>
        <v>670855</v>
      </c>
      <c r="S565" s="665"/>
      <c r="T565" s="665"/>
      <c r="U565" s="665"/>
      <c r="V565" s="650">
        <f t="shared" si="68"/>
        <v>670855</v>
      </c>
      <c r="W565" s="665"/>
      <c r="X565" s="652">
        <f t="shared" si="69"/>
        <v>0</v>
      </c>
      <c r="Y565" s="653">
        <f t="shared" si="70"/>
        <v>0</v>
      </c>
      <c r="Z565" s="654">
        <f t="shared" si="71"/>
        <v>670855</v>
      </c>
      <c r="AA565" s="669"/>
      <c r="AB565" s="656"/>
      <c r="AC565" s="657"/>
      <c r="AD565" s="658"/>
    </row>
    <row r="566" spans="1:30" s="81" customFormat="1" ht="23.25" customHeight="1">
      <c r="A566" s="638">
        <v>553</v>
      </c>
      <c r="B566" s="639">
        <f>'KL VCKD chung'!B567</f>
        <v>553</v>
      </c>
      <c r="C566" s="672"/>
      <c r="D566" s="641" t="str">
        <f>'KL VCKD chung'!E567</f>
        <v>សឹង សាល</v>
      </c>
      <c r="E566" s="642" t="str">
        <f>'KL VCKD chung'!F567</f>
        <v>SOENG SAL</v>
      </c>
      <c r="F566" s="643">
        <v>31947</v>
      </c>
      <c r="G566" s="670"/>
      <c r="H566" s="663"/>
      <c r="I566" s="662"/>
      <c r="J566" s="663"/>
      <c r="K566" s="663"/>
      <c r="L566" s="663"/>
      <c r="M566" s="663"/>
      <c r="N566" s="668"/>
      <c r="O566" s="664"/>
      <c r="P566" s="665"/>
      <c r="Q566" s="651">
        <f>'KL VCKD chung'!Q567</f>
        <v>20.673000000000002</v>
      </c>
      <c r="R566" s="650">
        <f t="shared" si="67"/>
        <v>660440</v>
      </c>
      <c r="S566" s="665"/>
      <c r="T566" s="665"/>
      <c r="U566" s="665"/>
      <c r="V566" s="650">
        <f t="shared" si="68"/>
        <v>660440</v>
      </c>
      <c r="W566" s="665"/>
      <c r="X566" s="652">
        <f t="shared" si="69"/>
        <v>0</v>
      </c>
      <c r="Y566" s="653">
        <f t="shared" si="70"/>
        <v>0</v>
      </c>
      <c r="Z566" s="654">
        <f t="shared" si="71"/>
        <v>660440</v>
      </c>
      <c r="AA566" s="669"/>
      <c r="AB566" s="656"/>
      <c r="AC566" s="657"/>
      <c r="AD566" s="658"/>
    </row>
    <row r="567" spans="1:30" s="81" customFormat="1" ht="23.25" customHeight="1">
      <c r="A567" s="638">
        <v>554</v>
      </c>
      <c r="B567" s="639">
        <f>'KL VCKD chung'!B568</f>
        <v>554</v>
      </c>
      <c r="C567" s="672"/>
      <c r="D567" s="641" t="str">
        <f>'KL VCKD chung'!E568</f>
        <v>ឌឿត ដែន</v>
      </c>
      <c r="E567" s="642" t="str">
        <f>'KL VCKD chung'!F568</f>
        <v>DOEUT DEN</v>
      </c>
      <c r="F567" s="643">
        <v>31947</v>
      </c>
      <c r="G567" s="670"/>
      <c r="H567" s="663"/>
      <c r="I567" s="662"/>
      <c r="J567" s="663"/>
      <c r="K567" s="663"/>
      <c r="L567" s="663"/>
      <c r="M567" s="663"/>
      <c r="N567" s="668"/>
      <c r="O567" s="664"/>
      <c r="P567" s="665"/>
      <c r="Q567" s="651">
        <f>'KL VCKD chung'!Q568</f>
        <v>20.847999999999999</v>
      </c>
      <c r="R567" s="650">
        <f t="shared" si="67"/>
        <v>666031</v>
      </c>
      <c r="S567" s="665"/>
      <c r="T567" s="665"/>
      <c r="U567" s="665"/>
      <c r="V567" s="650">
        <f t="shared" si="68"/>
        <v>666031</v>
      </c>
      <c r="W567" s="665"/>
      <c r="X567" s="652">
        <f t="shared" si="69"/>
        <v>0</v>
      </c>
      <c r="Y567" s="653">
        <f t="shared" si="70"/>
        <v>0</v>
      </c>
      <c r="Z567" s="654">
        <f t="shared" si="71"/>
        <v>666031</v>
      </c>
      <c r="AA567" s="669"/>
      <c r="AB567" s="656"/>
      <c r="AC567" s="657"/>
      <c r="AD567" s="658"/>
    </row>
    <row r="568" spans="1:30" s="81" customFormat="1" ht="23.25" customHeight="1">
      <c r="A568" s="638">
        <v>555</v>
      </c>
      <c r="B568" s="639">
        <f>'KL VCKD chung'!B569</f>
        <v>555</v>
      </c>
      <c r="C568" s="672"/>
      <c r="D568" s="641" t="str">
        <f>'KL VCKD chung'!E569</f>
        <v>ស៊ើន នាប</v>
      </c>
      <c r="E568" s="642" t="str">
        <f>'KL VCKD chung'!F569</f>
        <v>SAEUN NEAB</v>
      </c>
      <c r="F568" s="643">
        <v>31947</v>
      </c>
      <c r="G568" s="670"/>
      <c r="H568" s="663"/>
      <c r="I568" s="662"/>
      <c r="J568" s="663"/>
      <c r="K568" s="663"/>
      <c r="L568" s="663"/>
      <c r="M568" s="663"/>
      <c r="N568" s="668"/>
      <c r="O568" s="664"/>
      <c r="P568" s="665"/>
      <c r="Q568" s="651">
        <f>'KL VCKD chung'!Q569</f>
        <v>20.440999999999999</v>
      </c>
      <c r="R568" s="650">
        <f t="shared" si="67"/>
        <v>653029</v>
      </c>
      <c r="S568" s="665"/>
      <c r="T568" s="665"/>
      <c r="U568" s="665"/>
      <c r="V568" s="650">
        <f t="shared" si="68"/>
        <v>653029</v>
      </c>
      <c r="W568" s="665"/>
      <c r="X568" s="652">
        <f t="shared" si="69"/>
        <v>0</v>
      </c>
      <c r="Y568" s="653">
        <f t="shared" si="70"/>
        <v>0</v>
      </c>
      <c r="Z568" s="654">
        <f t="shared" si="71"/>
        <v>653029</v>
      </c>
      <c r="AA568" s="669"/>
      <c r="AB568" s="656"/>
      <c r="AC568" s="657"/>
      <c r="AD568" s="658"/>
    </row>
    <row r="569" spans="1:30" s="81" customFormat="1" ht="23.25" customHeight="1">
      <c r="A569" s="638">
        <v>556</v>
      </c>
      <c r="B569" s="639">
        <f>'KL VCKD chung'!B570</f>
        <v>556</v>
      </c>
      <c r="C569" s="672"/>
      <c r="D569" s="641" t="str">
        <f>'KL VCKD chung'!E570</f>
        <v>ហុន សៅរី</v>
      </c>
      <c r="E569" s="642" t="str">
        <f>'KL VCKD chung'!F570</f>
        <v>HON SAVRY</v>
      </c>
      <c r="F569" s="643">
        <v>31947</v>
      </c>
      <c r="G569" s="670"/>
      <c r="H569" s="663"/>
      <c r="I569" s="662"/>
      <c r="J569" s="663"/>
      <c r="K569" s="663"/>
      <c r="L569" s="663"/>
      <c r="M569" s="663"/>
      <c r="N569" s="668"/>
      <c r="O569" s="664"/>
      <c r="P569" s="665"/>
      <c r="Q569" s="651">
        <f>'KL VCKD chung'!Q570</f>
        <v>21.42</v>
      </c>
      <c r="R569" s="650">
        <f t="shared" si="67"/>
        <v>684305</v>
      </c>
      <c r="S569" s="665"/>
      <c r="T569" s="665"/>
      <c r="U569" s="665"/>
      <c r="V569" s="650">
        <f t="shared" si="68"/>
        <v>684305</v>
      </c>
      <c r="W569" s="665"/>
      <c r="X569" s="652">
        <f t="shared" si="69"/>
        <v>0</v>
      </c>
      <c r="Y569" s="653">
        <f t="shared" si="70"/>
        <v>0</v>
      </c>
      <c r="Z569" s="654">
        <f t="shared" si="71"/>
        <v>684305</v>
      </c>
      <c r="AA569" s="669"/>
      <c r="AB569" s="656"/>
      <c r="AC569" s="657"/>
      <c r="AD569" s="658"/>
    </row>
    <row r="570" spans="1:30" s="81" customFormat="1" ht="23.25" customHeight="1">
      <c r="A570" s="638">
        <v>557</v>
      </c>
      <c r="B570" s="639">
        <f>'KL VCKD chung'!B571</f>
        <v>557</v>
      </c>
      <c r="C570" s="672"/>
      <c r="D570" s="641" t="str">
        <f>'KL VCKD chung'!E571</f>
        <v>ណោន នួន</v>
      </c>
      <c r="E570" s="642" t="str">
        <f>'KL VCKD chung'!F571</f>
        <v>NON NOUN</v>
      </c>
      <c r="F570" s="643">
        <v>31947</v>
      </c>
      <c r="G570" s="670"/>
      <c r="H570" s="663"/>
      <c r="I570" s="662"/>
      <c r="J570" s="663"/>
      <c r="K570" s="663"/>
      <c r="L570" s="663"/>
      <c r="M570" s="663"/>
      <c r="N570" s="668"/>
      <c r="O570" s="664"/>
      <c r="P570" s="665"/>
      <c r="Q570" s="651">
        <f>'KL VCKD chung'!Q571</f>
        <v>20.548000000000002</v>
      </c>
      <c r="R570" s="650">
        <f t="shared" si="67"/>
        <v>656447</v>
      </c>
      <c r="S570" s="665"/>
      <c r="T570" s="665"/>
      <c r="U570" s="665"/>
      <c r="V570" s="650">
        <f t="shared" si="68"/>
        <v>656447</v>
      </c>
      <c r="W570" s="665"/>
      <c r="X570" s="652">
        <f t="shared" si="69"/>
        <v>0</v>
      </c>
      <c r="Y570" s="653">
        <f t="shared" si="70"/>
        <v>0</v>
      </c>
      <c r="Z570" s="654">
        <f t="shared" si="71"/>
        <v>656447</v>
      </c>
      <c r="AA570" s="669"/>
      <c r="AB570" s="656"/>
      <c r="AC570" s="657"/>
      <c r="AD570" s="658"/>
    </row>
    <row r="571" spans="1:30" s="81" customFormat="1" ht="23.25" customHeight="1">
      <c r="A571" s="638">
        <v>558</v>
      </c>
      <c r="B571" s="639">
        <f>'KL VCKD chung'!B572</f>
        <v>558</v>
      </c>
      <c r="C571" s="672"/>
      <c r="D571" s="641" t="str">
        <f>'KL VCKD chung'!E572</f>
        <v>ហុន ពិច</v>
      </c>
      <c r="E571" s="642" t="str">
        <f>'KL VCKD chung'!F572</f>
        <v>HON PICH</v>
      </c>
      <c r="F571" s="643">
        <v>31947</v>
      </c>
      <c r="G571" s="670"/>
      <c r="H571" s="663"/>
      <c r="I571" s="662"/>
      <c r="J571" s="663"/>
      <c r="K571" s="663"/>
      <c r="L571" s="663"/>
      <c r="M571" s="663"/>
      <c r="N571" s="668"/>
      <c r="O571" s="664"/>
      <c r="P571" s="665"/>
      <c r="Q571" s="651">
        <f>'KL VCKD chung'!Q572</f>
        <v>21.411000000000001</v>
      </c>
      <c r="R571" s="650">
        <f>ROUND(F571*Q571,0)</f>
        <v>684017</v>
      </c>
      <c r="S571" s="665"/>
      <c r="T571" s="665"/>
      <c r="U571" s="665"/>
      <c r="V571" s="650">
        <f t="shared" si="68"/>
        <v>684017</v>
      </c>
      <c r="W571" s="665"/>
      <c r="X571" s="652">
        <f t="shared" si="69"/>
        <v>0</v>
      </c>
      <c r="Y571" s="653">
        <f t="shared" si="70"/>
        <v>0</v>
      </c>
      <c r="Z571" s="654">
        <f t="shared" si="71"/>
        <v>684017</v>
      </c>
      <c r="AA571" s="669"/>
      <c r="AB571" s="656"/>
      <c r="AC571" s="657"/>
      <c r="AD571" s="658"/>
    </row>
    <row r="572" spans="1:30" s="81" customFormat="1" ht="23.25" customHeight="1">
      <c r="A572" s="638">
        <v>559</v>
      </c>
      <c r="B572" s="639">
        <f>'KL VCKD chung'!B573</f>
        <v>559</v>
      </c>
      <c r="C572" s="672"/>
      <c r="D572" s="641" t="str">
        <f>'KL VCKD chung'!E573</f>
        <v>អាង ថែន</v>
      </c>
      <c r="E572" s="642" t="str">
        <f>'KL VCKD chung'!F573</f>
        <v>ANG THEN</v>
      </c>
      <c r="F572" s="643">
        <v>31947</v>
      </c>
      <c r="G572" s="670"/>
      <c r="H572" s="663"/>
      <c r="I572" s="662"/>
      <c r="J572" s="663"/>
      <c r="K572" s="663"/>
      <c r="L572" s="663"/>
      <c r="M572" s="663"/>
      <c r="N572" s="668"/>
      <c r="O572" s="664"/>
      <c r="P572" s="665"/>
      <c r="Q572" s="651">
        <f>'KL VCKD chung'!Q573</f>
        <v>19.626000000000001</v>
      </c>
      <c r="R572" s="650">
        <f t="shared" si="67"/>
        <v>626992</v>
      </c>
      <c r="S572" s="665"/>
      <c r="T572" s="665"/>
      <c r="U572" s="665"/>
      <c r="V572" s="650">
        <f t="shared" si="68"/>
        <v>626992</v>
      </c>
      <c r="W572" s="665"/>
      <c r="X572" s="652">
        <f t="shared" si="69"/>
        <v>0</v>
      </c>
      <c r="Y572" s="653">
        <f t="shared" si="70"/>
        <v>0</v>
      </c>
      <c r="Z572" s="654">
        <f t="shared" si="71"/>
        <v>626992</v>
      </c>
      <c r="AA572" s="669"/>
      <c r="AB572" s="656"/>
      <c r="AC572" s="657"/>
      <c r="AD572" s="658"/>
    </row>
    <row r="573" spans="1:30" s="81" customFormat="1" ht="23.25" customHeight="1">
      <c r="A573" s="638">
        <v>560</v>
      </c>
      <c r="B573" s="639">
        <f>'KL VCKD chung'!B574</f>
        <v>560</v>
      </c>
      <c r="C573" s="672"/>
      <c r="D573" s="641" t="str">
        <f>'KL VCKD chung'!E574</f>
        <v>ណុន នេង</v>
      </c>
      <c r="E573" s="642" t="str">
        <f>'KL VCKD chung'!F574</f>
        <v>NUN NENG</v>
      </c>
      <c r="F573" s="643">
        <v>31947</v>
      </c>
      <c r="G573" s="670"/>
      <c r="H573" s="663"/>
      <c r="I573" s="662"/>
      <c r="J573" s="663"/>
      <c r="K573" s="663"/>
      <c r="L573" s="663"/>
      <c r="M573" s="663"/>
      <c r="N573" s="668"/>
      <c r="O573" s="664"/>
      <c r="P573" s="665"/>
      <c r="Q573" s="651">
        <f>'KL VCKD chung'!Q574</f>
        <v>18.7</v>
      </c>
      <c r="R573" s="650">
        <f>ROUND(F573*Q573,0)+16</f>
        <v>597425</v>
      </c>
      <c r="S573" s="665"/>
      <c r="T573" s="665"/>
      <c r="U573" s="665"/>
      <c r="V573" s="650">
        <f t="shared" si="68"/>
        <v>597425</v>
      </c>
      <c r="W573" s="665"/>
      <c r="X573" s="652">
        <f t="shared" si="69"/>
        <v>0</v>
      </c>
      <c r="Y573" s="653">
        <f t="shared" si="70"/>
        <v>0</v>
      </c>
      <c r="Z573" s="654">
        <f t="shared" si="71"/>
        <v>597425</v>
      </c>
      <c r="AA573" s="669"/>
      <c r="AB573" s="656"/>
      <c r="AC573" s="657"/>
      <c r="AD573" s="658"/>
    </row>
    <row r="574" spans="1:30" s="81" customFormat="1" ht="23.25" customHeight="1">
      <c r="A574" s="638">
        <v>561</v>
      </c>
      <c r="B574" s="639">
        <f>'KL VCKD chung'!B575</f>
        <v>561</v>
      </c>
      <c r="C574" s="672"/>
      <c r="D574" s="641" t="str">
        <f>'KL VCKD chung'!E575</f>
        <v>ណុន រុនរ៉ង</v>
      </c>
      <c r="E574" s="642" t="str">
        <f>'KL VCKD chung'!F575</f>
        <v>NUN RUNRORNG</v>
      </c>
      <c r="F574" s="643">
        <v>31947</v>
      </c>
      <c r="G574" s="670"/>
      <c r="H574" s="663"/>
      <c r="I574" s="662"/>
      <c r="J574" s="663"/>
      <c r="K574" s="663"/>
      <c r="L574" s="663"/>
      <c r="M574" s="663"/>
      <c r="N574" s="668"/>
      <c r="O574" s="664"/>
      <c r="P574" s="665"/>
      <c r="Q574" s="651">
        <f>'KL VCKD chung'!Q575</f>
        <v>18.228999999999999</v>
      </c>
      <c r="R574" s="650">
        <f t="shared" si="67"/>
        <v>582362</v>
      </c>
      <c r="S574" s="665"/>
      <c r="T574" s="665"/>
      <c r="U574" s="665"/>
      <c r="V574" s="650">
        <f t="shared" si="68"/>
        <v>582362</v>
      </c>
      <c r="W574" s="665"/>
      <c r="X574" s="652">
        <f t="shared" si="69"/>
        <v>0</v>
      </c>
      <c r="Y574" s="653">
        <f t="shared" si="70"/>
        <v>0</v>
      </c>
      <c r="Z574" s="654">
        <f t="shared" si="71"/>
        <v>582362</v>
      </c>
      <c r="AA574" s="669"/>
      <c r="AB574" s="656"/>
      <c r="AC574" s="657"/>
      <c r="AD574" s="658"/>
    </row>
    <row r="575" spans="1:30" s="81" customFormat="1" ht="23.25" customHeight="1">
      <c r="A575" s="638">
        <v>562</v>
      </c>
      <c r="B575" s="639">
        <f>'KL VCKD chung'!B576</f>
        <v>562</v>
      </c>
      <c r="C575" s="672"/>
      <c r="D575" s="641" t="str">
        <f>'KL VCKD chung'!E576</f>
        <v>ណុន ធា</v>
      </c>
      <c r="E575" s="642" t="str">
        <f>'KL VCKD chung'!F576</f>
        <v>NON THEA</v>
      </c>
      <c r="F575" s="643">
        <v>31947</v>
      </c>
      <c r="G575" s="670"/>
      <c r="H575" s="663"/>
      <c r="I575" s="662"/>
      <c r="J575" s="663"/>
      <c r="K575" s="663"/>
      <c r="L575" s="663"/>
      <c r="M575" s="663"/>
      <c r="N575" s="668"/>
      <c r="O575" s="664"/>
      <c r="P575" s="665"/>
      <c r="Q575" s="651">
        <f>'KL VCKD chung'!Q576</f>
        <v>19.658000000000001</v>
      </c>
      <c r="R575" s="650">
        <f>ROUND(F575*Q575,0)</f>
        <v>628014</v>
      </c>
      <c r="S575" s="665"/>
      <c r="T575" s="665"/>
      <c r="U575" s="665"/>
      <c r="V575" s="650">
        <f t="shared" si="68"/>
        <v>628014</v>
      </c>
      <c r="W575" s="665"/>
      <c r="X575" s="652">
        <f t="shared" si="69"/>
        <v>0</v>
      </c>
      <c r="Y575" s="653">
        <f t="shared" si="70"/>
        <v>0</v>
      </c>
      <c r="Z575" s="654">
        <f t="shared" si="71"/>
        <v>628014</v>
      </c>
      <c r="AA575" s="669"/>
      <c r="AB575" s="656"/>
      <c r="AC575" s="657"/>
      <c r="AD575" s="658"/>
    </row>
    <row r="576" spans="1:30" s="81" customFormat="1" ht="23.25" customHeight="1">
      <c r="A576" s="638">
        <v>563</v>
      </c>
      <c r="B576" s="639">
        <f>'KL VCKD chung'!B577</f>
        <v>563</v>
      </c>
      <c r="C576" s="672"/>
      <c r="D576" s="641" t="str">
        <f>'KL VCKD chung'!E577</f>
        <v>សៀក ស៊ុល</v>
      </c>
      <c r="E576" s="642" t="str">
        <f>'KL VCKD chung'!F577</f>
        <v>SEAK SUL</v>
      </c>
      <c r="F576" s="643">
        <v>31947</v>
      </c>
      <c r="G576" s="670"/>
      <c r="H576" s="663"/>
      <c r="I576" s="662"/>
      <c r="J576" s="663"/>
      <c r="K576" s="663"/>
      <c r="L576" s="663"/>
      <c r="M576" s="663"/>
      <c r="N576" s="668"/>
      <c r="O576" s="664"/>
      <c r="P576" s="665"/>
      <c r="Q576" s="651">
        <f>'KL VCKD chung'!Q577</f>
        <v>18.440999999999999</v>
      </c>
      <c r="R576" s="650">
        <f>ROUND(F576*Q576,0)</f>
        <v>589135</v>
      </c>
      <c r="S576" s="665"/>
      <c r="T576" s="665"/>
      <c r="U576" s="665"/>
      <c r="V576" s="650">
        <f t="shared" si="68"/>
        <v>589135</v>
      </c>
      <c r="W576" s="665"/>
      <c r="X576" s="652">
        <f t="shared" si="69"/>
        <v>0</v>
      </c>
      <c r="Y576" s="653">
        <f t="shared" si="70"/>
        <v>0</v>
      </c>
      <c r="Z576" s="654">
        <f t="shared" si="71"/>
        <v>589135</v>
      </c>
      <c r="AA576" s="669"/>
      <c r="AB576" s="656"/>
      <c r="AC576" s="657"/>
      <c r="AD576" s="658"/>
    </row>
    <row r="577" spans="1:30" s="81" customFormat="1" ht="23.25" customHeight="1">
      <c r="A577" s="638">
        <v>564</v>
      </c>
      <c r="B577" s="639">
        <f>'KL VCKD chung'!B578</f>
        <v>564</v>
      </c>
      <c r="C577" s="672"/>
      <c r="D577" s="641" t="str">
        <f>'KL VCKD chung'!E578</f>
        <v>ឆែប សំបាន</v>
      </c>
      <c r="E577" s="642" t="str">
        <f>'KL VCKD chung'!F578</f>
        <v>CHHEB SAMBAN</v>
      </c>
      <c r="F577" s="643">
        <v>31947</v>
      </c>
      <c r="G577" s="670"/>
      <c r="H577" s="663"/>
      <c r="I577" s="662"/>
      <c r="J577" s="663"/>
      <c r="K577" s="663"/>
      <c r="L577" s="663"/>
      <c r="M577" s="663"/>
      <c r="N577" s="668"/>
      <c r="O577" s="664"/>
      <c r="P577" s="665"/>
      <c r="Q577" s="651">
        <f>'KL VCKD chung'!Q578</f>
        <v>20.573</v>
      </c>
      <c r="R577" s="650">
        <f>ROUND(F577*Q577,0)</f>
        <v>657246</v>
      </c>
      <c r="S577" s="665"/>
      <c r="T577" s="665"/>
      <c r="U577" s="665"/>
      <c r="V577" s="650">
        <f t="shared" si="68"/>
        <v>657246</v>
      </c>
      <c r="W577" s="665"/>
      <c r="X577" s="652">
        <f t="shared" si="69"/>
        <v>0</v>
      </c>
      <c r="Y577" s="653">
        <f t="shared" si="70"/>
        <v>0</v>
      </c>
      <c r="Z577" s="654">
        <f t="shared" si="71"/>
        <v>657246</v>
      </c>
      <c r="AA577" s="669"/>
      <c r="AB577" s="656"/>
      <c r="AC577" s="657"/>
      <c r="AD577" s="658"/>
    </row>
    <row r="578" spans="1:30" s="81" customFormat="1" ht="23.25" customHeight="1">
      <c r="A578" s="638">
        <v>565</v>
      </c>
      <c r="B578" s="639">
        <f>'KL VCKD chung'!B579</f>
        <v>565</v>
      </c>
      <c r="C578" s="672"/>
      <c r="D578" s="641" t="str">
        <f>'KL VCKD chung'!E579</f>
        <v>ឃាន់ សុខា</v>
      </c>
      <c r="E578" s="642" t="str">
        <f>'KL VCKD chung'!F579</f>
        <v>KHEANN SOKHA</v>
      </c>
      <c r="F578" s="643">
        <v>31947</v>
      </c>
      <c r="G578" s="670"/>
      <c r="H578" s="663"/>
      <c r="I578" s="662"/>
      <c r="J578" s="663"/>
      <c r="K578" s="663"/>
      <c r="L578" s="663"/>
      <c r="M578" s="663"/>
      <c r="N578" s="668"/>
      <c r="O578" s="664"/>
      <c r="P578" s="665"/>
      <c r="Q578" s="651">
        <f>'KL VCKD chung'!Q579</f>
        <v>18.661000000000001</v>
      </c>
      <c r="R578" s="650">
        <f t="shared" si="67"/>
        <v>596163</v>
      </c>
      <c r="S578" s="665"/>
      <c r="T578" s="665"/>
      <c r="U578" s="665"/>
      <c r="V578" s="650">
        <f t="shared" si="68"/>
        <v>596163</v>
      </c>
      <c r="W578" s="665"/>
      <c r="X578" s="652">
        <f t="shared" si="69"/>
        <v>0</v>
      </c>
      <c r="Y578" s="653">
        <f t="shared" si="70"/>
        <v>0</v>
      </c>
      <c r="Z578" s="654">
        <f t="shared" si="71"/>
        <v>596163</v>
      </c>
      <c r="AA578" s="669"/>
      <c r="AB578" s="656"/>
      <c r="AC578" s="657"/>
      <c r="AD578" s="658"/>
    </row>
    <row r="579" spans="1:30" s="81" customFormat="1" ht="23.25" customHeight="1">
      <c r="A579" s="638">
        <v>566</v>
      </c>
      <c r="B579" s="639">
        <f>'KL VCKD chung'!B580</f>
        <v>566</v>
      </c>
      <c r="C579" s="672"/>
      <c r="D579" s="641" t="str">
        <f>'KL VCKD chung'!E580</f>
        <v>ស៊ា​ ខួច</v>
      </c>
      <c r="E579" s="642" t="str">
        <f>'KL VCKD chung'!F580</f>
        <v>SEA KHOUCH</v>
      </c>
      <c r="F579" s="643">
        <v>31947</v>
      </c>
      <c r="G579" s="670"/>
      <c r="H579" s="663"/>
      <c r="I579" s="662"/>
      <c r="J579" s="663"/>
      <c r="K579" s="663"/>
      <c r="L579" s="663"/>
      <c r="M579" s="663"/>
      <c r="N579" s="668"/>
      <c r="O579" s="664"/>
      <c r="P579" s="665"/>
      <c r="Q579" s="651">
        <f>'KL VCKD chung'!Q580</f>
        <v>19.219000000000001</v>
      </c>
      <c r="R579" s="650">
        <f t="shared" si="67"/>
        <v>613989</v>
      </c>
      <c r="S579" s="665"/>
      <c r="T579" s="665"/>
      <c r="U579" s="665"/>
      <c r="V579" s="650">
        <f t="shared" si="68"/>
        <v>613989</v>
      </c>
      <c r="W579" s="665"/>
      <c r="X579" s="652">
        <f t="shared" si="69"/>
        <v>0</v>
      </c>
      <c r="Y579" s="653">
        <f t="shared" si="70"/>
        <v>0</v>
      </c>
      <c r="Z579" s="654">
        <f t="shared" si="71"/>
        <v>613989</v>
      </c>
      <c r="AA579" s="669"/>
      <c r="AB579" s="656"/>
      <c r="AC579" s="657"/>
      <c r="AD579" s="658"/>
    </row>
    <row r="580" spans="1:30" s="444" customFormat="1" ht="29.25" customHeight="1" thickBot="1">
      <c r="A580" s="860" t="s">
        <v>395</v>
      </c>
      <c r="B580" s="861"/>
      <c r="C580" s="861"/>
      <c r="D580" s="861"/>
      <c r="E580" s="862"/>
      <c r="F580" s="673"/>
      <c r="G580" s="674" t="e">
        <f t="shared" ref="G580:P580" si="72">SUM(G14:G208)</f>
        <v>#REF!</v>
      </c>
      <c r="H580" s="674" t="e">
        <f t="shared" si="72"/>
        <v>#REF!</v>
      </c>
      <c r="I580" s="674">
        <f t="shared" si="72"/>
        <v>0</v>
      </c>
      <c r="J580" s="674">
        <f t="shared" si="72"/>
        <v>0</v>
      </c>
      <c r="K580" s="674" t="e">
        <f t="shared" si="72"/>
        <v>#REF!</v>
      </c>
      <c r="L580" s="674">
        <f t="shared" si="72"/>
        <v>0</v>
      </c>
      <c r="M580" s="674">
        <f t="shared" si="72"/>
        <v>0</v>
      </c>
      <c r="N580" s="674">
        <f t="shared" si="72"/>
        <v>0</v>
      </c>
      <c r="O580" s="674" t="e">
        <f t="shared" si="72"/>
        <v>#REF!</v>
      </c>
      <c r="P580" s="674" t="e">
        <f t="shared" si="72"/>
        <v>#REF!</v>
      </c>
      <c r="Q580" s="675">
        <f t="shared" ref="Q580:AA580" si="73">SUM(Q14:Q579)</f>
        <v>9702.8000000000047</v>
      </c>
      <c r="R580" s="676">
        <f t="shared" si="73"/>
        <v>309975352</v>
      </c>
      <c r="S580" s="675">
        <f t="shared" si="73"/>
        <v>0</v>
      </c>
      <c r="T580" s="675" t="e">
        <f t="shared" si="73"/>
        <v>#REF!</v>
      </c>
      <c r="U580" s="675" t="e">
        <f t="shared" si="73"/>
        <v>#REF!</v>
      </c>
      <c r="V580" s="676">
        <f t="shared" si="73"/>
        <v>309975352</v>
      </c>
      <c r="W580" s="675">
        <f t="shared" si="73"/>
        <v>81832365</v>
      </c>
      <c r="X580" s="675">
        <f t="shared" si="73"/>
        <v>0</v>
      </c>
      <c r="Y580" s="675">
        <f t="shared" si="73"/>
        <v>0</v>
      </c>
      <c r="Z580" s="676">
        <f t="shared" si="73"/>
        <v>309975352</v>
      </c>
      <c r="AA580" s="676">
        <f t="shared" si="73"/>
        <v>0</v>
      </c>
      <c r="AB580" s="677">
        <f t="shared" ref="AB580:AD580" si="74">SUM(AB14:AB467)</f>
        <v>13258005</v>
      </c>
      <c r="AC580" s="674">
        <f t="shared" si="74"/>
        <v>6958.7657057000633</v>
      </c>
      <c r="AD580" s="674">
        <f t="shared" si="74"/>
        <v>222311688</v>
      </c>
    </row>
    <row r="581" spans="1:30" s="444" customFormat="1" ht="29.25" customHeight="1" thickTop="1">
      <c r="A581" s="578"/>
      <c r="B581" s="578"/>
      <c r="C581" s="578"/>
      <c r="D581" s="578"/>
      <c r="E581" s="578"/>
      <c r="F581" s="151"/>
      <c r="G581" s="611"/>
      <c r="H581" s="611"/>
      <c r="I581" s="611"/>
      <c r="J581" s="611"/>
      <c r="K581" s="611"/>
      <c r="L581" s="611"/>
      <c r="M581" s="611"/>
      <c r="N581" s="611"/>
      <c r="O581" s="611"/>
      <c r="P581" s="611"/>
      <c r="Q581" s="611"/>
      <c r="R581" s="611"/>
      <c r="S581" s="611"/>
      <c r="T581" s="611"/>
      <c r="U581" s="611"/>
      <c r="V581" s="611"/>
      <c r="W581" s="611"/>
      <c r="X581" s="611"/>
      <c r="Y581" s="611"/>
      <c r="Z581" s="611"/>
      <c r="AA581" s="611"/>
      <c r="AB581" s="611"/>
      <c r="AC581" s="611"/>
      <c r="AD581" s="611"/>
    </row>
    <row r="582" spans="1:30" s="68" customFormat="1" ht="27" customHeight="1">
      <c r="A582" s="458" t="s">
        <v>2141</v>
      </c>
      <c r="B582" s="458"/>
      <c r="C582" s="458"/>
      <c r="D582" s="458"/>
      <c r="E582" s="458"/>
      <c r="F582" s="458"/>
      <c r="G582" s="458"/>
      <c r="H582" s="458"/>
      <c r="I582" s="458"/>
      <c r="J582" s="458"/>
      <c r="K582" s="458"/>
      <c r="L582" s="458"/>
      <c r="M582" s="458"/>
      <c r="N582" s="458"/>
      <c r="O582" s="458"/>
      <c r="P582" s="594"/>
      <c r="Q582" s="594"/>
      <c r="R582" s="594"/>
      <c r="S582" s="594"/>
      <c r="T582" s="594"/>
      <c r="U582" s="594"/>
      <c r="V582" s="594"/>
      <c r="W582" s="594"/>
      <c r="X582" s="594"/>
      <c r="Y582" s="594"/>
      <c r="Z582" s="595"/>
      <c r="AA582" s="594"/>
      <c r="AD582"/>
    </row>
    <row r="583" spans="1:30" s="68" customFormat="1" ht="18.75" customHeight="1">
      <c r="A583" s="459" t="s">
        <v>2140</v>
      </c>
      <c r="B583" s="459"/>
      <c r="C583" s="459"/>
      <c r="D583" s="459"/>
      <c r="E583" s="459"/>
      <c r="F583" s="459"/>
      <c r="G583" s="459"/>
      <c r="H583" s="459"/>
      <c r="I583" s="459"/>
      <c r="J583" s="459"/>
      <c r="K583" s="459"/>
      <c r="L583" s="459"/>
      <c r="M583" s="459"/>
      <c r="N583" s="459"/>
      <c r="O583" s="459"/>
      <c r="P583" s="459"/>
      <c r="Q583" s="459"/>
      <c r="R583" s="596"/>
      <c r="S583" s="199"/>
      <c r="T583" s="199"/>
      <c r="U583" s="199"/>
      <c r="V583" s="597"/>
      <c r="W583" s="199"/>
      <c r="X583" s="199"/>
      <c r="Y583" s="598"/>
      <c r="Z583" s="199"/>
      <c r="AA583" s="199"/>
    </row>
    <row r="584" spans="1:30" ht="9" customHeight="1"/>
    <row r="585" spans="1:30" s="438" customFormat="1" ht="21.75" customHeight="1">
      <c r="H585" s="599"/>
      <c r="I585" s="599"/>
      <c r="J585" s="599"/>
      <c r="K585" s="599"/>
      <c r="L585" s="599"/>
      <c r="M585" s="599"/>
      <c r="N585" s="599"/>
      <c r="O585" s="600" t="s">
        <v>916</v>
      </c>
      <c r="P585" s="599"/>
      <c r="Q585" s="599"/>
      <c r="R585" s="599"/>
      <c r="S585" s="599"/>
      <c r="T585" s="599"/>
      <c r="U585" s="599"/>
      <c r="V585" s="601"/>
      <c r="W585" s="599"/>
      <c r="X585" s="599"/>
      <c r="Y585" s="599"/>
      <c r="Z585" s="599"/>
      <c r="AA585" s="599"/>
      <c r="AB585" s="599"/>
    </row>
    <row r="586" spans="1:30" s="35" customFormat="1" ht="23.25" customHeight="1">
      <c r="A586" s="802" t="s">
        <v>12</v>
      </c>
      <c r="B586" s="802"/>
      <c r="C586" s="802"/>
      <c r="D586" s="802"/>
      <c r="E586" s="873"/>
      <c r="F586" s="873"/>
      <c r="G586" s="602"/>
      <c r="H586" s="602"/>
      <c r="I586" s="33"/>
      <c r="J586" s="33"/>
      <c r="K586" s="603"/>
      <c r="L586" s="603"/>
      <c r="M586" s="603"/>
      <c r="N586" s="72"/>
      <c r="O586" s="602"/>
      <c r="P586" s="602"/>
      <c r="Q586" s="602"/>
      <c r="R586" s="602"/>
      <c r="S586" s="602"/>
      <c r="T586" s="602"/>
      <c r="U586" s="602"/>
      <c r="V586" s="602"/>
      <c r="W586" s="602"/>
      <c r="X586" s="802" t="s">
        <v>1896</v>
      </c>
      <c r="Y586" s="802"/>
      <c r="Z586" s="802"/>
      <c r="AA586" s="610"/>
    </row>
    <row r="587" spans="1:30" s="438" customFormat="1" ht="21.75" customHeight="1">
      <c r="A587" s="874" t="s">
        <v>918</v>
      </c>
      <c r="B587" s="874"/>
      <c r="C587" s="874"/>
      <c r="D587" s="874"/>
      <c r="E587" s="843"/>
      <c r="F587" s="843"/>
      <c r="G587" s="151"/>
      <c r="H587" s="604"/>
      <c r="I587" s="286"/>
      <c r="J587" s="286"/>
      <c r="K587" s="605"/>
      <c r="L587" s="605"/>
      <c r="M587" s="605"/>
      <c r="N587" s="606"/>
      <c r="O587" s="607"/>
      <c r="P587" s="607"/>
      <c r="Q587" s="607"/>
      <c r="R587" s="607"/>
      <c r="S587" s="607"/>
      <c r="T587" s="607"/>
      <c r="U587" s="607"/>
      <c r="V587" s="607"/>
      <c r="W587" s="607"/>
      <c r="X587" s="803" t="s">
        <v>1893</v>
      </c>
      <c r="Y587" s="803"/>
      <c r="Z587" s="803"/>
      <c r="AA587" s="607"/>
    </row>
    <row r="588" spans="1:30" s="438" customFormat="1" ht="28.5" customHeight="1">
      <c r="E588" s="578"/>
      <c r="F588" s="578"/>
      <c r="G588" s="578"/>
      <c r="H588" s="578"/>
      <c r="I588" s="286"/>
      <c r="J588" s="286"/>
      <c r="K588" s="286"/>
      <c r="L588" s="286"/>
      <c r="M588" s="286"/>
      <c r="N588" s="445"/>
      <c r="O588" s="608"/>
      <c r="P588" s="608"/>
      <c r="Q588" s="608"/>
      <c r="R588" s="608"/>
      <c r="S588" s="608"/>
      <c r="T588" s="608"/>
      <c r="U588" s="608"/>
      <c r="V588" s="608"/>
      <c r="W588" s="608"/>
      <c r="X588" s="608"/>
      <c r="Y588" s="608"/>
      <c r="Z588" s="608"/>
      <c r="AA588" s="608"/>
    </row>
    <row r="589" spans="1:30" s="68" customFormat="1" ht="28.5" customHeight="1">
      <c r="A589" s="609"/>
    </row>
    <row r="590" spans="1:30" s="68" customFormat="1" ht="15.75" hidden="1"/>
    <row r="591" spans="1:30" s="52" customFormat="1" ht="17.25" customHeight="1">
      <c r="A591" s="777" t="s">
        <v>15</v>
      </c>
      <c r="B591" s="777"/>
      <c r="C591" s="777"/>
      <c r="D591" s="777"/>
      <c r="E591" s="844"/>
      <c r="F591" s="844"/>
      <c r="G591" s="844"/>
      <c r="H591" s="844"/>
      <c r="I591" s="33"/>
      <c r="J591" s="33"/>
      <c r="K591" s="33"/>
      <c r="L591" s="33"/>
      <c r="M591" s="33"/>
      <c r="N591" s="33"/>
      <c r="X591" s="777" t="s">
        <v>1735</v>
      </c>
      <c r="Y591" s="777"/>
      <c r="Z591" s="777"/>
      <c r="AC591" s="446" t="e">
        <f>Z580+#REF!</f>
        <v>#REF!</v>
      </c>
    </row>
  </sheetData>
  <mergeCells count="39">
    <mergeCell ref="X586:Z586"/>
    <mergeCell ref="X587:Z587"/>
    <mergeCell ref="X591:Z591"/>
    <mergeCell ref="A591:D591"/>
    <mergeCell ref="E591:H591"/>
    <mergeCell ref="A586:D586"/>
    <mergeCell ref="E586:F586"/>
    <mergeCell ref="A587:D587"/>
    <mergeCell ref="E587:F587"/>
    <mergeCell ref="V10:V11"/>
    <mergeCell ref="W10:X10"/>
    <mergeCell ref="Y10:Y11"/>
    <mergeCell ref="Z10:Z11"/>
    <mergeCell ref="AA10:AA11"/>
    <mergeCell ref="A580:E580"/>
    <mergeCell ref="G10:H10"/>
    <mergeCell ref="J10:J11"/>
    <mergeCell ref="K10:K11"/>
    <mergeCell ref="N10:P10"/>
    <mergeCell ref="Q10:R10"/>
    <mergeCell ref="S10:S11"/>
    <mergeCell ref="A10:A11"/>
    <mergeCell ref="B10:B12"/>
    <mergeCell ref="C10:C11"/>
    <mergeCell ref="D10:D11"/>
    <mergeCell ref="E10:E11"/>
    <mergeCell ref="F10:F11"/>
    <mergeCell ref="Z9:AA9"/>
    <mergeCell ref="A1:G1"/>
    <mergeCell ref="K1:AA1"/>
    <mergeCell ref="A2:G2"/>
    <mergeCell ref="K2:AA2"/>
    <mergeCell ref="A3:G3"/>
    <mergeCell ref="K3:AA3"/>
    <mergeCell ref="A4:G4"/>
    <mergeCell ref="K4:AA4"/>
    <mergeCell ref="A6:AA6"/>
    <mergeCell ref="A7:AA7"/>
    <mergeCell ref="A8:AA8"/>
  </mergeCells>
  <conditionalFormatting sqref="E14:E579">
    <cfRule type="duplicateValues" dxfId="4" priority="6069"/>
    <cfRule type="duplicateValues" dxfId="3" priority="6070"/>
    <cfRule type="duplicateValues" dxfId="2" priority="6071"/>
    <cfRule type="cellIs" priority="6072" operator="greaterThan">
      <formula>0</formula>
    </cfRule>
    <cfRule type="iconSet" priority="6073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8680555555555598" right="0.39305555555555599" top="0.78680555555555598" bottom="0.78680555555555598" header="0" footer="0"/>
  <pageSetup paperSize="9" scale="79" orientation="landscape" r:id="rId1"/>
  <rowBreaks count="3" manualBreakCount="3">
    <brk id="24" max="26" man="1"/>
    <brk id="76" max="21" man="1"/>
    <brk id="155" max="2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47"/>
  <sheetViews>
    <sheetView tabSelected="1" topLeftCell="A26" zoomScaleNormal="100" zoomScaleSheetLayoutView="80" workbookViewId="0">
      <selection activeCell="F26" sqref="F26"/>
    </sheetView>
  </sheetViews>
  <sheetFormatPr defaultColWidth="9.140625" defaultRowHeight="18.75"/>
  <cols>
    <col min="1" max="1" width="6.5703125" style="342" customWidth="1"/>
    <col min="2" max="2" width="37.28515625" style="342" customWidth="1"/>
    <col min="3" max="3" width="16.28515625" style="342" customWidth="1"/>
    <col min="4" max="4" width="16.7109375" style="442" customWidth="1"/>
    <col min="5" max="5" width="8.5703125" style="343" hidden="1" customWidth="1"/>
    <col min="6" max="6" width="18.28515625" style="343" customWidth="1"/>
    <col min="7" max="7" width="20.5703125" style="342" customWidth="1"/>
    <col min="8" max="8" width="17.5703125" style="342" customWidth="1"/>
    <col min="9" max="9" width="19.28515625" style="344" customWidth="1"/>
    <col min="10" max="10" width="14.7109375" style="342" customWidth="1"/>
    <col min="11" max="11" width="16" style="342" customWidth="1"/>
    <col min="12" max="12" width="9.140625" style="342"/>
    <col min="13" max="13" width="12.7109375" style="342" customWidth="1"/>
    <col min="14" max="14" width="10.5703125" style="343" customWidth="1"/>
    <col min="15" max="15" width="10.28515625" style="342" customWidth="1"/>
    <col min="16" max="21" width="9.140625" style="342"/>
    <col min="22" max="22" width="9.140625" style="344"/>
    <col min="23" max="16384" width="9.140625" style="342"/>
  </cols>
  <sheetData>
    <row r="1" spans="1:22">
      <c r="D1" s="788" t="s">
        <v>1</v>
      </c>
      <c r="E1" s="788"/>
      <c r="F1" s="788"/>
      <c r="G1" s="788"/>
    </row>
    <row r="2" spans="1:22" s="334" customFormat="1" ht="27" customHeight="1">
      <c r="A2" s="788" t="s">
        <v>0</v>
      </c>
      <c r="B2" s="788"/>
      <c r="C2" s="788"/>
      <c r="D2" s="789" t="s">
        <v>2</v>
      </c>
      <c r="E2" s="789"/>
      <c r="F2" s="789"/>
      <c r="G2" s="789"/>
      <c r="I2" s="348"/>
      <c r="N2" s="346"/>
      <c r="V2" s="348"/>
    </row>
    <row r="3" spans="1:22" ht="21" customHeight="1">
      <c r="A3" s="846" t="s">
        <v>1679</v>
      </c>
      <c r="B3" s="846"/>
      <c r="C3" s="846"/>
      <c r="D3" s="791" t="s">
        <v>3</v>
      </c>
      <c r="E3" s="791"/>
      <c r="F3" s="791"/>
      <c r="G3" s="791"/>
    </row>
    <row r="4" spans="1:22" ht="19.5" customHeight="1">
      <c r="A4" s="790" t="s">
        <v>1895</v>
      </c>
      <c r="B4" s="790"/>
      <c r="C4" s="790"/>
      <c r="D4" s="880" t="s">
        <v>4</v>
      </c>
      <c r="E4" s="880"/>
      <c r="F4" s="880"/>
      <c r="G4" s="880"/>
    </row>
    <row r="5" spans="1:22" ht="18.75" customHeight="1">
      <c r="A5" s="879" t="s">
        <v>1892</v>
      </c>
      <c r="B5" s="879"/>
      <c r="C5" s="879"/>
      <c r="D5" s="880"/>
      <c r="E5" s="880"/>
      <c r="F5" s="880"/>
      <c r="G5" s="880"/>
    </row>
    <row r="6" spans="1:22" ht="13.5" customHeight="1">
      <c r="A6" s="881"/>
      <c r="B6" s="881"/>
      <c r="C6" s="475"/>
      <c r="D6" s="881"/>
      <c r="E6" s="881"/>
      <c r="F6" s="881"/>
      <c r="G6" s="881"/>
    </row>
    <row r="7" spans="1:22" ht="27.75" customHeight="1">
      <c r="A7" s="882" t="s">
        <v>930</v>
      </c>
      <c r="B7" s="882"/>
      <c r="C7" s="882"/>
      <c r="D7" s="882"/>
      <c r="E7" s="882"/>
      <c r="F7" s="882"/>
      <c r="G7" s="882"/>
    </row>
    <row r="8" spans="1:22" ht="24" customHeight="1">
      <c r="A8" s="883" t="s">
        <v>2132</v>
      </c>
      <c r="B8" s="883"/>
      <c r="C8" s="883"/>
      <c r="D8" s="883"/>
      <c r="E8" s="883"/>
      <c r="F8" s="883"/>
      <c r="G8" s="883"/>
    </row>
    <row r="9" spans="1:22" ht="20.25">
      <c r="A9" s="876" t="s">
        <v>931</v>
      </c>
      <c r="B9" s="876"/>
      <c r="C9" s="876"/>
      <c r="D9" s="876"/>
      <c r="E9" s="876"/>
      <c r="F9" s="876"/>
      <c r="G9" s="876"/>
      <c r="H9" s="349"/>
    </row>
    <row r="10" spans="1:22" ht="20.25">
      <c r="A10" s="876" t="s">
        <v>2133</v>
      </c>
      <c r="B10" s="876"/>
      <c r="C10" s="876"/>
      <c r="D10" s="876"/>
      <c r="E10" s="876"/>
      <c r="F10" s="876"/>
      <c r="G10" s="876"/>
      <c r="H10" s="349"/>
    </row>
    <row r="11" spans="1:22" ht="13.5" customHeight="1">
      <c r="A11" s="345"/>
      <c r="B11" s="345"/>
      <c r="C11" s="345"/>
      <c r="D11" s="440"/>
      <c r="E11" s="345"/>
      <c r="F11" s="345"/>
      <c r="G11" s="345"/>
      <c r="H11" s="345"/>
    </row>
    <row r="12" spans="1:22" ht="13.5" customHeight="1" thickBot="1">
      <c r="A12" s="477"/>
      <c r="B12" s="477"/>
      <c r="C12" s="477"/>
      <c r="D12" s="478"/>
      <c r="E12" s="478"/>
      <c r="F12" s="884" t="s">
        <v>986</v>
      </c>
      <c r="G12" s="884"/>
      <c r="H12" s="479"/>
      <c r="I12" s="480"/>
      <c r="J12" s="460"/>
      <c r="K12" s="460"/>
      <c r="L12" s="460"/>
      <c r="M12" s="460"/>
      <c r="N12" s="442"/>
      <c r="O12" s="460"/>
      <c r="P12" s="460"/>
      <c r="Q12" s="460"/>
    </row>
    <row r="13" spans="1:22" ht="30" customHeight="1" thickTop="1">
      <c r="A13" s="481" t="s">
        <v>987</v>
      </c>
      <c r="B13" s="482" t="s">
        <v>988</v>
      </c>
      <c r="C13" s="483" t="s">
        <v>989</v>
      </c>
      <c r="D13" s="484" t="s">
        <v>932</v>
      </c>
      <c r="E13" s="478"/>
      <c r="F13" s="485" t="s">
        <v>933</v>
      </c>
      <c r="G13" s="486" t="s">
        <v>990</v>
      </c>
      <c r="H13" s="479"/>
      <c r="I13" s="480"/>
      <c r="J13" s="460"/>
      <c r="K13" s="460"/>
      <c r="L13" s="460"/>
      <c r="M13" s="460"/>
      <c r="N13" s="442"/>
      <c r="O13" s="460"/>
      <c r="P13" s="460"/>
      <c r="Q13" s="460"/>
    </row>
    <row r="14" spans="1:22" s="335" customFormat="1" ht="21.75" customHeight="1">
      <c r="A14" s="487" t="s">
        <v>93</v>
      </c>
      <c r="B14" s="488" t="s">
        <v>934</v>
      </c>
      <c r="C14" s="489" t="s">
        <v>936</v>
      </c>
      <c r="D14" s="490" t="s">
        <v>935</v>
      </c>
      <c r="E14" s="491" t="s">
        <v>19</v>
      </c>
      <c r="F14" s="492" t="s">
        <v>236</v>
      </c>
      <c r="G14" s="493" t="s">
        <v>937</v>
      </c>
      <c r="H14" s="494"/>
      <c r="I14" s="495" t="s">
        <v>20</v>
      </c>
      <c r="J14" s="461"/>
      <c r="K14" s="461"/>
      <c r="L14" s="461"/>
      <c r="M14" s="461"/>
      <c r="N14" s="462"/>
      <c r="O14" s="461"/>
      <c r="P14" s="461"/>
      <c r="Q14" s="461"/>
      <c r="V14" s="350"/>
    </row>
    <row r="15" spans="1:22" s="334" customFormat="1" ht="43.5" hidden="1" customHeight="1">
      <c r="A15" s="496" t="s">
        <v>21</v>
      </c>
      <c r="B15" s="497" t="s">
        <v>991</v>
      </c>
      <c r="C15" s="497"/>
      <c r="D15" s="498" t="e">
        <f>#REF!+#REF!+#REF!+#REF!+#REF!+#REF!</f>
        <v>#REF!</v>
      </c>
      <c r="E15" s="499">
        <v>0</v>
      </c>
      <c r="F15" s="500" t="e">
        <f>ROUND(D15*#REF!,-2)+300</f>
        <v>#REF!</v>
      </c>
      <c r="G15" s="501"/>
      <c r="H15" s="477"/>
      <c r="I15" s="502"/>
      <c r="J15" s="351"/>
      <c r="K15" s="336"/>
      <c r="L15" s="336"/>
      <c r="M15" s="336"/>
      <c r="N15" s="359"/>
      <c r="O15" s="336"/>
      <c r="P15" s="336"/>
      <c r="Q15" s="336"/>
      <c r="V15" s="348"/>
    </row>
    <row r="16" spans="1:22" s="334" customFormat="1" ht="57" customHeight="1">
      <c r="A16" s="503" t="s">
        <v>971</v>
      </c>
      <c r="B16" s="504" t="s">
        <v>1003</v>
      </c>
      <c r="C16" s="505">
        <v>31947</v>
      </c>
      <c r="D16" s="506">
        <f>SUM(D17:D18)</f>
        <v>9702.7999999999993</v>
      </c>
      <c r="E16" s="507"/>
      <c r="F16" s="508">
        <f>ROUND(D16*C16,0)</f>
        <v>309975352</v>
      </c>
      <c r="G16" s="509"/>
      <c r="H16" s="477"/>
      <c r="I16" s="502"/>
      <c r="J16" s="351"/>
      <c r="K16" s="336"/>
      <c r="L16" s="336"/>
      <c r="M16" s="336"/>
      <c r="N16" s="359"/>
      <c r="O16" s="336"/>
      <c r="P16" s="336"/>
      <c r="Q16" s="336"/>
      <c r="V16" s="348"/>
    </row>
    <row r="17" spans="1:22" s="336" customFormat="1" ht="42" hidden="1" customHeight="1">
      <c r="A17" s="510">
        <v>5</v>
      </c>
      <c r="B17" s="476" t="s">
        <v>1021</v>
      </c>
      <c r="C17" s="511">
        <v>31947</v>
      </c>
      <c r="D17" s="512"/>
      <c r="E17" s="515"/>
      <c r="F17" s="513">
        <f>ROUND(C17*D17,0)</f>
        <v>0</v>
      </c>
      <c r="G17" s="516"/>
      <c r="H17" s="502"/>
      <c r="I17" s="502"/>
      <c r="J17" s="351"/>
      <c r="N17" s="359"/>
      <c r="V17" s="351"/>
    </row>
    <row r="18" spans="1:22" s="336" customFormat="1" ht="90.75" customHeight="1" thickBot="1">
      <c r="A18" s="510">
        <v>1</v>
      </c>
      <c r="B18" s="517" t="s">
        <v>993</v>
      </c>
      <c r="C18" s="511">
        <v>31947</v>
      </c>
      <c r="D18" s="512">
        <v>9702.7999999999993</v>
      </c>
      <c r="E18" s="515"/>
      <c r="F18" s="513">
        <f>ROUND(C18*D18,0)</f>
        <v>309975352</v>
      </c>
      <c r="G18" s="516"/>
      <c r="H18" s="502"/>
      <c r="I18" s="502"/>
      <c r="J18" s="351"/>
      <c r="N18" s="359"/>
      <c r="V18" s="351"/>
    </row>
    <row r="19" spans="1:22" s="336" customFormat="1" ht="28.5" hidden="1" customHeight="1">
      <c r="A19" s="519">
        <v>6</v>
      </c>
      <c r="B19" s="518" t="s">
        <v>995</v>
      </c>
      <c r="C19" s="511"/>
      <c r="D19" s="520"/>
      <c r="E19" s="521"/>
      <c r="F19" s="522"/>
      <c r="G19" s="523"/>
      <c r="H19" s="502"/>
      <c r="I19" s="502"/>
      <c r="J19" s="351"/>
      <c r="N19" s="359"/>
      <c r="V19" s="351"/>
    </row>
    <row r="20" spans="1:22" s="337" customFormat="1" ht="33.75" hidden="1" customHeight="1">
      <c r="A20" s="524" t="s">
        <v>972</v>
      </c>
      <c r="B20" s="525" t="s">
        <v>996</v>
      </c>
      <c r="C20" s="526">
        <v>30456</v>
      </c>
      <c r="D20" s="527">
        <f>SUM(D21:D25)</f>
        <v>0</v>
      </c>
      <c r="E20" s="528"/>
      <c r="F20" s="529">
        <f>ROUND(D20*C20,0)</f>
        <v>0</v>
      </c>
      <c r="G20" s="530"/>
      <c r="H20" s="531" t="e">
        <f>F20+#REF!+#REF!</f>
        <v>#REF!</v>
      </c>
      <c r="I20" s="531"/>
      <c r="J20" s="352"/>
      <c r="N20" s="360"/>
      <c r="V20" s="352"/>
    </row>
    <row r="21" spans="1:22" s="337" customFormat="1" ht="43.5" hidden="1" customHeight="1">
      <c r="A21" s="532">
        <v>1</v>
      </c>
      <c r="B21" s="514" t="s">
        <v>992</v>
      </c>
      <c r="C21" s="511">
        <v>30456</v>
      </c>
      <c r="D21" s="520"/>
      <c r="E21" s="533"/>
      <c r="F21" s="534">
        <f>ROUND(C21*D21,0)</f>
        <v>0</v>
      </c>
      <c r="G21" s="535"/>
      <c r="H21" s="531"/>
      <c r="I21" s="531"/>
      <c r="J21" s="352"/>
      <c r="N21" s="360"/>
      <c r="V21" s="352"/>
    </row>
    <row r="22" spans="1:22" s="337" customFormat="1" ht="39.75" hidden="1" customHeight="1">
      <c r="A22" s="532">
        <v>1</v>
      </c>
      <c r="B22" s="476" t="s">
        <v>984</v>
      </c>
      <c r="C22" s="511">
        <v>30456</v>
      </c>
      <c r="D22" s="520"/>
      <c r="E22" s="533"/>
      <c r="F22" s="534">
        <f>ROUND(C22*D22,0)</f>
        <v>0</v>
      </c>
      <c r="G22" s="535"/>
      <c r="H22" s="531"/>
      <c r="I22" s="531"/>
      <c r="J22" s="352"/>
      <c r="N22" s="360"/>
      <c r="V22" s="352"/>
    </row>
    <row r="23" spans="1:22" s="337" customFormat="1" ht="63.75" hidden="1" customHeight="1">
      <c r="A23" s="532">
        <v>3</v>
      </c>
      <c r="B23" s="463" t="s">
        <v>980</v>
      </c>
      <c r="C23" s="511">
        <v>30456</v>
      </c>
      <c r="D23" s="520"/>
      <c r="E23" s="533"/>
      <c r="F23" s="534">
        <f t="shared" ref="F23:F25" si="0">ROUND(C23*D23,0)</f>
        <v>0</v>
      </c>
      <c r="G23" s="535"/>
      <c r="H23" s="531"/>
      <c r="I23" s="531"/>
      <c r="J23" s="352"/>
      <c r="N23" s="360"/>
      <c r="V23" s="352"/>
    </row>
    <row r="24" spans="1:22" s="337" customFormat="1" ht="50.25" hidden="1" customHeight="1">
      <c r="A24" s="532">
        <v>2</v>
      </c>
      <c r="B24" s="514" t="s">
        <v>997</v>
      </c>
      <c r="C24" s="511">
        <v>30456</v>
      </c>
      <c r="D24" s="520"/>
      <c r="E24" s="533"/>
      <c r="F24" s="534">
        <f>ROUND(C24*D24,0)</f>
        <v>0</v>
      </c>
      <c r="G24" s="535"/>
      <c r="H24" s="531"/>
      <c r="I24" s="531"/>
      <c r="J24" s="352"/>
      <c r="N24" s="360"/>
      <c r="V24" s="352"/>
    </row>
    <row r="25" spans="1:22" s="336" customFormat="1" ht="31.5" hidden="1" customHeight="1" thickBot="1">
      <c r="A25" s="536">
        <v>3</v>
      </c>
      <c r="B25" s="537" t="s">
        <v>994</v>
      </c>
      <c r="C25" s="538">
        <v>30456</v>
      </c>
      <c r="D25" s="539"/>
      <c r="E25" s="540"/>
      <c r="F25" s="541">
        <f t="shared" si="0"/>
        <v>0</v>
      </c>
      <c r="G25" s="542"/>
      <c r="H25" s="502">
        <f>57.8/2</f>
        <v>28.9</v>
      </c>
      <c r="I25" s="502"/>
      <c r="J25" s="351"/>
      <c r="N25" s="359"/>
      <c r="V25" s="351"/>
    </row>
    <row r="26" spans="1:22" s="336" customFormat="1" ht="38.25" customHeight="1" thickTop="1" thickBot="1">
      <c r="A26" s="885" t="s">
        <v>998</v>
      </c>
      <c r="B26" s="886"/>
      <c r="C26" s="553"/>
      <c r="D26" s="569">
        <f>D20+D16</f>
        <v>9702.7999999999993</v>
      </c>
      <c r="E26" s="543"/>
      <c r="F26" s="544">
        <f>F16</f>
        <v>309975352</v>
      </c>
      <c r="G26" s="701"/>
      <c r="H26" s="502"/>
      <c r="I26" s="502"/>
      <c r="J26" s="351"/>
      <c r="N26" s="359"/>
      <c r="V26" s="351"/>
    </row>
    <row r="27" spans="1:22" s="336" customFormat="1" ht="24" hidden="1" customHeight="1" thickTop="1" thickBot="1">
      <c r="A27" s="888" t="s">
        <v>999</v>
      </c>
      <c r="B27" s="889"/>
      <c r="C27" s="545"/>
      <c r="D27" s="546"/>
      <c r="E27" s="547"/>
      <c r="F27" s="548" t="e">
        <f>#REF!</f>
        <v>#REF!</v>
      </c>
      <c r="G27" s="549"/>
      <c r="H27" s="502"/>
      <c r="I27" s="502"/>
      <c r="J27" s="351"/>
      <c r="N27" s="359"/>
      <c r="V27" s="351"/>
    </row>
    <row r="28" spans="1:22" s="338" customFormat="1" ht="28.5" hidden="1" customHeight="1" thickTop="1" thickBot="1">
      <c r="A28" s="885" t="s">
        <v>998</v>
      </c>
      <c r="B28" s="886"/>
      <c r="C28" s="552"/>
      <c r="D28" s="554"/>
      <c r="E28" s="555"/>
      <c r="F28" s="556" t="e">
        <f>F26+F27</f>
        <v>#REF!</v>
      </c>
      <c r="G28" s="557"/>
      <c r="H28" s="550" t="e">
        <f>D28*#REF!</f>
        <v>#REF!</v>
      </c>
      <c r="I28" s="551" t="e">
        <f>F28-#REF!</f>
        <v>#REF!</v>
      </c>
      <c r="J28" s="464"/>
      <c r="K28" s="464"/>
      <c r="L28" s="464"/>
      <c r="M28" s="464"/>
      <c r="N28" s="466"/>
      <c r="O28" s="464"/>
      <c r="P28" s="464"/>
      <c r="Q28" s="464"/>
      <c r="V28" s="353"/>
    </row>
    <row r="29" spans="1:22" s="338" customFormat="1" ht="7.5" customHeight="1" thickTop="1">
      <c r="A29" s="467"/>
      <c r="B29" s="467"/>
      <c r="C29" s="467"/>
      <c r="D29" s="441"/>
      <c r="E29" s="441"/>
      <c r="F29" s="468"/>
      <c r="G29" s="468"/>
      <c r="H29" s="464"/>
      <c r="I29" s="465"/>
      <c r="J29" s="464"/>
      <c r="K29" s="464"/>
      <c r="L29" s="464"/>
      <c r="M29" s="464"/>
      <c r="N29" s="466"/>
      <c r="O29" s="464"/>
      <c r="P29" s="464"/>
      <c r="Q29" s="464"/>
      <c r="V29" s="353"/>
    </row>
    <row r="30" spans="1:22" s="339" customFormat="1" ht="23.25" customHeight="1">
      <c r="A30" s="887" t="s">
        <v>2141</v>
      </c>
      <c r="B30" s="887"/>
      <c r="C30" s="887"/>
      <c r="D30" s="887"/>
      <c r="E30" s="887"/>
      <c r="F30" s="887"/>
      <c r="G30" s="887"/>
      <c r="H30" s="878" t="s">
        <v>913</v>
      </c>
      <c r="I30" s="878"/>
      <c r="J30" s="878"/>
      <c r="K30" s="878"/>
      <c r="L30" s="878"/>
      <c r="M30" s="878"/>
      <c r="N30" s="878"/>
      <c r="O30" s="878"/>
      <c r="P30" s="878"/>
      <c r="Q30" s="878"/>
      <c r="V30" s="361"/>
    </row>
    <row r="31" spans="1:22" s="340" customFormat="1">
      <c r="A31" s="875" t="s">
        <v>2140</v>
      </c>
      <c r="B31" s="875"/>
      <c r="C31" s="875"/>
      <c r="D31" s="875"/>
      <c r="E31" s="875"/>
      <c r="F31" s="875"/>
      <c r="G31" s="875"/>
      <c r="H31" s="469"/>
      <c r="I31" s="470"/>
      <c r="J31" s="469"/>
      <c r="K31" s="469"/>
      <c r="L31" s="469"/>
      <c r="M31" s="469"/>
      <c r="N31" s="471"/>
      <c r="O31" s="469"/>
      <c r="P31" s="469"/>
      <c r="Q31" s="469"/>
      <c r="V31" s="354"/>
    </row>
    <row r="32" spans="1:22" ht="8.25" customHeight="1"/>
    <row r="33" spans="1:14" s="286" customFormat="1" ht="17.25" customHeight="1">
      <c r="A33" s="286" t="s">
        <v>969</v>
      </c>
      <c r="D33" s="781"/>
      <c r="E33" s="781"/>
      <c r="F33" s="781"/>
      <c r="G33" s="781"/>
      <c r="H33" s="355"/>
      <c r="I33" s="355"/>
      <c r="J33" s="355"/>
      <c r="K33" s="355"/>
      <c r="L33" s="355"/>
      <c r="M33" s="355"/>
      <c r="N33" s="355"/>
    </row>
    <row r="34" spans="1:14" s="287" customFormat="1" ht="29.25" customHeight="1">
      <c r="A34" s="230"/>
      <c r="B34" s="787" t="s">
        <v>22</v>
      </c>
      <c r="C34" s="787"/>
      <c r="D34" s="876" t="s">
        <v>23</v>
      </c>
      <c r="E34" s="876"/>
      <c r="F34" s="876"/>
      <c r="G34" s="876"/>
      <c r="H34" s="356"/>
      <c r="I34" s="357"/>
      <c r="J34" s="356"/>
      <c r="K34" s="356"/>
      <c r="L34" s="356"/>
      <c r="M34" s="356"/>
      <c r="N34" s="356"/>
    </row>
    <row r="35" spans="1:14" s="27" customFormat="1" ht="21.75" customHeight="1">
      <c r="A35" s="52"/>
      <c r="B35" s="52"/>
      <c r="C35" s="52"/>
      <c r="D35" s="443"/>
      <c r="E35" s="347"/>
      <c r="F35" s="36"/>
      <c r="G35" s="334"/>
      <c r="H35" s="334"/>
      <c r="I35" s="334"/>
      <c r="J35" s="334"/>
      <c r="K35" s="334"/>
      <c r="L35" s="334"/>
      <c r="M35" s="334"/>
      <c r="N35" s="334"/>
    </row>
    <row r="36" spans="1:14" s="27" customFormat="1" ht="18" customHeight="1">
      <c r="A36" s="52"/>
      <c r="B36" s="52"/>
      <c r="C36" s="52"/>
      <c r="D36" s="443"/>
      <c r="E36" s="347"/>
      <c r="F36" s="36"/>
      <c r="G36" s="334"/>
      <c r="H36" s="334"/>
      <c r="I36" s="334"/>
      <c r="J36" s="334"/>
      <c r="K36" s="334"/>
      <c r="L36" s="334"/>
      <c r="M36" s="334"/>
      <c r="N36" s="334"/>
    </row>
    <row r="37" spans="1:14" s="27" customFormat="1" ht="21.75" customHeight="1">
      <c r="A37" s="52"/>
      <c r="B37" s="777" t="s">
        <v>1735</v>
      </c>
      <c r="C37" s="777"/>
      <c r="D37" s="777" t="s">
        <v>15</v>
      </c>
      <c r="E37" s="777"/>
      <c r="F37" s="777"/>
      <c r="G37" s="777"/>
      <c r="H37" s="334"/>
      <c r="I37" s="334"/>
      <c r="J37" s="334"/>
      <c r="K37" s="334"/>
      <c r="L37" s="334"/>
      <c r="M37" s="334"/>
      <c r="N37" s="334"/>
    </row>
    <row r="38" spans="1:14" s="27" customFormat="1" ht="7.5" customHeight="1">
      <c r="A38" s="52"/>
      <c r="B38" s="36"/>
      <c r="C38" s="36"/>
      <c r="D38" s="474"/>
      <c r="E38" s="36"/>
      <c r="F38" s="36"/>
      <c r="G38" s="334"/>
      <c r="H38" s="334"/>
      <c r="I38" s="334"/>
      <c r="J38" s="334"/>
      <c r="K38" s="334"/>
      <c r="L38" s="334"/>
      <c r="M38" s="334"/>
      <c r="N38" s="334"/>
    </row>
    <row r="39" spans="1:14" s="287" customFormat="1" ht="30" customHeight="1">
      <c r="B39" s="787" t="s">
        <v>24</v>
      </c>
      <c r="C39" s="787"/>
      <c r="D39" s="787" t="s">
        <v>25</v>
      </c>
      <c r="E39" s="787"/>
      <c r="F39" s="787"/>
      <c r="G39" s="787"/>
      <c r="H39" s="230"/>
      <c r="I39" s="230"/>
      <c r="J39" s="356"/>
      <c r="K39" s="356"/>
      <c r="L39" s="356"/>
      <c r="M39" s="356"/>
      <c r="N39" s="356"/>
    </row>
    <row r="40" spans="1:14" s="27" customFormat="1" ht="53.25" customHeight="1">
      <c r="B40" s="36"/>
      <c r="C40" s="36"/>
      <c r="D40" s="474"/>
      <c r="E40" s="36"/>
      <c r="F40" s="36"/>
      <c r="G40" s="334"/>
      <c r="H40" s="334"/>
      <c r="I40" s="334"/>
      <c r="J40" s="334"/>
      <c r="K40" s="334"/>
      <c r="L40" s="334"/>
      <c r="M40" s="334"/>
      <c r="N40" s="334"/>
    </row>
    <row r="41" spans="1:14" s="27" customFormat="1" ht="53.25" customHeight="1">
      <c r="B41" s="36"/>
      <c r="C41" s="36"/>
      <c r="D41" s="474"/>
      <c r="E41" s="36"/>
      <c r="F41" s="36"/>
      <c r="G41" s="334"/>
      <c r="H41" s="334"/>
      <c r="I41" s="334"/>
      <c r="J41" s="334"/>
      <c r="K41" s="334"/>
      <c r="L41" s="334"/>
      <c r="M41" s="334"/>
      <c r="N41" s="334"/>
    </row>
    <row r="42" spans="1:14" s="27" customFormat="1" ht="21.75" hidden="1" customHeight="1">
      <c r="B42" s="36"/>
      <c r="C42" s="36"/>
      <c r="D42" s="474"/>
      <c r="E42" s="36"/>
      <c r="F42" s="36"/>
      <c r="G42" s="334"/>
      <c r="H42" s="334"/>
      <c r="I42" s="334"/>
      <c r="J42" s="334"/>
      <c r="K42" s="334"/>
      <c r="L42" s="334"/>
      <c r="M42" s="334"/>
      <c r="N42" s="334"/>
    </row>
    <row r="43" spans="1:14" s="27" customFormat="1" ht="21.75" hidden="1" customHeight="1">
      <c r="B43" s="36"/>
      <c r="C43" s="36"/>
      <c r="D43" s="474"/>
      <c r="E43" s="36"/>
      <c r="F43" s="36"/>
      <c r="G43" s="334"/>
      <c r="H43" s="334"/>
      <c r="I43" s="334"/>
      <c r="J43" s="334"/>
      <c r="K43" s="334"/>
      <c r="L43" s="334"/>
      <c r="M43" s="334"/>
      <c r="N43" s="334"/>
    </row>
    <row r="44" spans="1:14" s="27" customFormat="1" ht="16.5">
      <c r="A44" s="877" t="s">
        <v>16</v>
      </c>
      <c r="B44" s="787"/>
      <c r="C44" s="787"/>
      <c r="D44" s="787"/>
      <c r="E44" s="787"/>
      <c r="F44" s="787"/>
      <c r="G44" s="787"/>
      <c r="H44" s="334"/>
      <c r="I44" s="334"/>
      <c r="J44" s="334"/>
      <c r="K44" s="334"/>
      <c r="L44" s="334"/>
      <c r="M44" s="334"/>
      <c r="N44" s="334"/>
    </row>
    <row r="45" spans="1:14" s="287" customFormat="1" ht="16.5">
      <c r="A45" s="787" t="s">
        <v>17</v>
      </c>
      <c r="B45" s="787"/>
      <c r="C45" s="787"/>
      <c r="D45" s="787"/>
      <c r="E45" s="787"/>
      <c r="F45" s="787"/>
      <c r="G45" s="787"/>
      <c r="H45" s="356"/>
      <c r="I45" s="356"/>
      <c r="J45" s="356"/>
      <c r="K45" s="356"/>
      <c r="L45" s="356"/>
      <c r="M45" s="356"/>
      <c r="N45" s="356"/>
    </row>
    <row r="46" spans="1:14" s="341" customFormat="1">
      <c r="A46" s="843" t="s">
        <v>26</v>
      </c>
      <c r="B46" s="843"/>
      <c r="C46" s="843"/>
      <c r="D46" s="843"/>
      <c r="E46" s="843"/>
      <c r="F46" s="843"/>
      <c r="G46" s="843"/>
      <c r="H46" s="358"/>
      <c r="I46" s="358"/>
      <c r="J46" s="358"/>
      <c r="K46" s="358"/>
      <c r="L46" s="358"/>
      <c r="M46" s="358"/>
      <c r="N46" s="358"/>
    </row>
    <row r="47" spans="1:14" s="256" customFormat="1" ht="18" customHeight="1">
      <c r="A47" s="844"/>
      <c r="B47" s="844"/>
      <c r="C47" s="844"/>
      <c r="D47" s="844"/>
      <c r="E47" s="844"/>
      <c r="F47" s="844"/>
      <c r="G47" s="844"/>
      <c r="H47" s="342"/>
      <c r="I47" s="342"/>
      <c r="J47" s="342"/>
      <c r="K47" s="342"/>
      <c r="L47" s="342"/>
      <c r="M47" s="342"/>
      <c r="N47" s="342"/>
    </row>
  </sheetData>
  <mergeCells count="33">
    <mergeCell ref="A4:C4"/>
    <mergeCell ref="D4:G4"/>
    <mergeCell ref="D1:G1"/>
    <mergeCell ref="A2:C2"/>
    <mergeCell ref="D2:G2"/>
    <mergeCell ref="A3:C3"/>
    <mergeCell ref="D3:G3"/>
    <mergeCell ref="H30:Q30"/>
    <mergeCell ref="A5:C5"/>
    <mergeCell ref="D5:G5"/>
    <mergeCell ref="A6:B6"/>
    <mergeCell ref="D6:G6"/>
    <mergeCell ref="A7:G7"/>
    <mergeCell ref="A8:G8"/>
    <mergeCell ref="A9:G9"/>
    <mergeCell ref="A10:G10"/>
    <mergeCell ref="F12:G12"/>
    <mergeCell ref="A28:B28"/>
    <mergeCell ref="A30:G30"/>
    <mergeCell ref="A26:B26"/>
    <mergeCell ref="A27:B27"/>
    <mergeCell ref="A47:G47"/>
    <mergeCell ref="A31:G31"/>
    <mergeCell ref="D33:G33"/>
    <mergeCell ref="B34:C34"/>
    <mergeCell ref="D34:G34"/>
    <mergeCell ref="B37:C37"/>
    <mergeCell ref="D37:G37"/>
    <mergeCell ref="B39:C39"/>
    <mergeCell ref="D39:G39"/>
    <mergeCell ref="A44:G44"/>
    <mergeCell ref="A45:G45"/>
    <mergeCell ref="A46:G46"/>
  </mergeCells>
  <conditionalFormatting sqref="B17">
    <cfRule type="expression" dxfId="1" priority="10">
      <formula>$A17="X"</formula>
    </cfRule>
  </conditionalFormatting>
  <conditionalFormatting sqref="B22:B23">
    <cfRule type="expression" dxfId="0" priority="4">
      <formula>$A22="X"</formula>
    </cfRule>
  </conditionalFormatting>
  <pageMargins left="0.70866141732283472" right="0.19685039370078741" top="0.39370078740157483" bottom="0.39370078740157483" header="0" footer="0"/>
  <pageSetup paperSize="9" scale="74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7"/>
  <sheetViews>
    <sheetView view="pageBreakPreview" topLeftCell="G1" zoomScale="80" zoomScaleNormal="100" zoomScaleSheetLayoutView="80" workbookViewId="0">
      <selection activeCell="R4" sqref="R4"/>
    </sheetView>
  </sheetViews>
  <sheetFormatPr defaultColWidth="9.140625" defaultRowHeight="16.5"/>
  <cols>
    <col min="1" max="1" width="12.85546875" style="384" customWidth="1"/>
    <col min="2" max="2" width="13.7109375" style="384" customWidth="1"/>
    <col min="3" max="3" width="13.5703125" style="384" customWidth="1"/>
    <col min="4" max="4" width="13.85546875" style="384" customWidth="1"/>
    <col min="5" max="5" width="10" style="384" customWidth="1"/>
    <col min="6" max="6" width="16" style="384" customWidth="1"/>
    <col min="7" max="7" width="10" style="384" customWidth="1"/>
    <col min="8" max="8" width="14.28515625" style="384" customWidth="1"/>
    <col min="9" max="9" width="14.140625" style="384" customWidth="1"/>
    <col min="10" max="11" width="10" style="384" customWidth="1"/>
    <col min="12" max="13" width="13.7109375" style="384" customWidth="1"/>
    <col min="14" max="14" width="12.5703125" style="384" customWidth="1"/>
    <col min="15" max="15" width="12.140625" style="384" customWidth="1"/>
    <col min="16" max="16" width="12.5703125" style="384" customWidth="1"/>
    <col min="17" max="17" width="13.28515625" style="384" customWidth="1"/>
    <col min="18" max="18" width="13.140625" style="384" customWidth="1"/>
    <col min="19" max="19" width="12.28515625" style="384" customWidth="1"/>
    <col min="20" max="20" width="12.5703125" style="384" customWidth="1"/>
    <col min="21" max="21" width="13.5703125" style="384" customWidth="1"/>
    <col min="22" max="22" width="14.5703125" style="384" customWidth="1"/>
    <col min="23" max="23" width="11.5703125" style="384" customWidth="1"/>
    <col min="24" max="24" width="12.140625" style="384" customWidth="1"/>
    <col min="25" max="25" width="14.7109375" style="384" customWidth="1"/>
    <col min="26" max="26" width="14.5703125" style="384" customWidth="1"/>
    <col min="27" max="27" width="13.85546875" style="384" customWidth="1"/>
    <col min="28" max="28" width="14.140625" style="384" customWidth="1"/>
    <col min="29" max="29" width="13.85546875" style="384" customWidth="1"/>
    <col min="30" max="30" width="11.5703125" style="384" customWidth="1"/>
    <col min="31" max="32" width="10" style="384" customWidth="1"/>
    <col min="33" max="34" width="13.28515625" style="384" customWidth="1"/>
    <col min="35" max="35" width="12" style="384" customWidth="1"/>
    <col min="36" max="36" width="11.7109375" style="384" customWidth="1"/>
    <col min="37" max="16384" width="9.140625" style="384"/>
  </cols>
  <sheetData>
    <row r="1" spans="1:40">
      <c r="A1" s="898" t="s">
        <v>27</v>
      </c>
      <c r="B1" s="898"/>
      <c r="C1" s="898"/>
      <c r="D1" s="898"/>
      <c r="E1" s="898"/>
      <c r="F1" s="898"/>
      <c r="G1" s="898"/>
      <c r="H1" s="898"/>
      <c r="I1" s="898"/>
      <c r="J1" s="898"/>
      <c r="K1" s="898"/>
      <c r="L1" s="898"/>
      <c r="M1" s="898"/>
      <c r="N1" s="898"/>
      <c r="O1" s="898"/>
      <c r="P1" s="399"/>
    </row>
    <row r="2" spans="1:40" s="152" customFormat="1" ht="66" customHeight="1">
      <c r="A2" s="895" t="s">
        <v>28</v>
      </c>
      <c r="B2" s="895"/>
      <c r="C2" s="895" t="s">
        <v>29</v>
      </c>
      <c r="D2" s="895"/>
      <c r="E2" s="895" t="s">
        <v>30</v>
      </c>
      <c r="F2" s="895"/>
      <c r="G2" s="895" t="s">
        <v>31</v>
      </c>
      <c r="H2" s="895"/>
      <c r="I2" s="895" t="s">
        <v>32</v>
      </c>
      <c r="J2" s="895"/>
      <c r="K2" s="895" t="s">
        <v>33</v>
      </c>
      <c r="L2" s="895"/>
      <c r="M2" s="895" t="s">
        <v>34</v>
      </c>
      <c r="N2" s="895"/>
      <c r="O2" s="895" t="s">
        <v>35</v>
      </c>
      <c r="P2" s="895"/>
      <c r="Q2" s="895" t="s">
        <v>36</v>
      </c>
      <c r="R2" s="895"/>
      <c r="S2" s="895" t="s">
        <v>37</v>
      </c>
      <c r="T2" s="895"/>
      <c r="U2" s="896" t="s">
        <v>38</v>
      </c>
      <c r="V2" s="896"/>
      <c r="W2" s="895" t="s">
        <v>39</v>
      </c>
      <c r="X2" s="895"/>
      <c r="Y2" s="895" t="s">
        <v>40</v>
      </c>
      <c r="Z2" s="895"/>
      <c r="AA2" s="894" t="s">
        <v>41</v>
      </c>
      <c r="AB2" s="894"/>
      <c r="AC2" s="895" t="s">
        <v>42</v>
      </c>
      <c r="AD2" s="895"/>
      <c r="AE2" s="895" t="s">
        <v>43</v>
      </c>
      <c r="AF2" s="895"/>
      <c r="AG2" s="896" t="s">
        <v>44</v>
      </c>
      <c r="AH2" s="896"/>
      <c r="AI2" s="894" t="s">
        <v>45</v>
      </c>
      <c r="AJ2" s="894"/>
    </row>
    <row r="3" spans="1:40" s="152" customFormat="1" ht="33">
      <c r="A3" s="385" t="s">
        <v>46</v>
      </c>
      <c r="B3" s="385" t="s">
        <v>47</v>
      </c>
      <c r="C3" s="385" t="s">
        <v>46</v>
      </c>
      <c r="D3" s="385" t="s">
        <v>47</v>
      </c>
      <c r="E3" s="385" t="s">
        <v>46</v>
      </c>
      <c r="F3" s="385" t="s">
        <v>47</v>
      </c>
      <c r="G3" s="385" t="s">
        <v>46</v>
      </c>
      <c r="H3" s="385" t="s">
        <v>47</v>
      </c>
      <c r="I3" s="385" t="s">
        <v>46</v>
      </c>
      <c r="J3" s="385" t="s">
        <v>47</v>
      </c>
      <c r="K3" s="385" t="s">
        <v>46</v>
      </c>
      <c r="L3" s="385" t="s">
        <v>47</v>
      </c>
      <c r="M3" s="385" t="s">
        <v>46</v>
      </c>
      <c r="N3" s="385" t="s">
        <v>47</v>
      </c>
      <c r="O3" s="385" t="s">
        <v>46</v>
      </c>
      <c r="P3" s="385" t="s">
        <v>47</v>
      </c>
      <c r="Q3" s="385" t="s">
        <v>46</v>
      </c>
      <c r="R3" s="385" t="s">
        <v>47</v>
      </c>
      <c r="S3" s="385" t="s">
        <v>46</v>
      </c>
      <c r="T3" s="385" t="s">
        <v>47</v>
      </c>
      <c r="U3" s="385" t="s">
        <v>46</v>
      </c>
      <c r="V3" s="385" t="s">
        <v>47</v>
      </c>
      <c r="W3" s="385" t="s">
        <v>46</v>
      </c>
      <c r="X3" s="385" t="s">
        <v>47</v>
      </c>
      <c r="Y3" s="385" t="s">
        <v>46</v>
      </c>
      <c r="Z3" s="385" t="s">
        <v>47</v>
      </c>
      <c r="AA3" s="383" t="s">
        <v>46</v>
      </c>
      <c r="AB3" s="383" t="s">
        <v>47</v>
      </c>
      <c r="AC3" s="383" t="s">
        <v>46</v>
      </c>
      <c r="AD3" s="383" t="s">
        <v>47</v>
      </c>
      <c r="AE3" s="383" t="s">
        <v>46</v>
      </c>
      <c r="AF3" s="383" t="s">
        <v>47</v>
      </c>
      <c r="AG3" s="383" t="s">
        <v>46</v>
      </c>
      <c r="AH3" s="383" t="s">
        <v>47</v>
      </c>
      <c r="AI3" s="383" t="s">
        <v>46</v>
      </c>
      <c r="AJ3" s="383" t="s">
        <v>47</v>
      </c>
    </row>
    <row r="4" spans="1:40">
      <c r="A4" s="386"/>
      <c r="B4" s="386"/>
      <c r="C4" s="387"/>
      <c r="D4" s="387"/>
      <c r="E4" s="386"/>
      <c r="F4" s="386"/>
      <c r="G4" s="386"/>
      <c r="H4" s="386"/>
      <c r="I4" s="386"/>
      <c r="J4" s="386"/>
      <c r="K4" s="386"/>
      <c r="L4" s="386"/>
      <c r="M4" s="392"/>
      <c r="N4" s="400"/>
      <c r="O4" s="386"/>
      <c r="P4" s="386"/>
      <c r="Q4" s="386">
        <f>'KL Tổ BVTX '!BI$15</f>
        <v>0</v>
      </c>
      <c r="R4" s="386">
        <f>'KL Tổ BVTX '!BJ$15</f>
        <v>0</v>
      </c>
      <c r="S4" s="386"/>
      <c r="T4" s="386"/>
      <c r="U4" s="400" t="e">
        <f>'KL Tổ BVTX '!#REF!+'KL tổ 5'!R$45+'KL tổ 10'!#REF!+#REF!+'KL VCKD chung'!#REF!</f>
        <v>#REF!</v>
      </c>
      <c r="V4" s="400" t="e">
        <f>'KL Tổ BVTX '!#REF!+'KL tổ 5'!S$45+'KL tổ 10'!V$22+#REF!+'KL VCKD chung'!#REF!</f>
        <v>#REF!</v>
      </c>
      <c r="W4" s="392" t="e">
        <f>'KL tổ 10'!O$22+#REF!</f>
        <v>#REF!</v>
      </c>
      <c r="X4" s="392" t="e">
        <f>'KL tổ 10'!P$22+#REF!</f>
        <v>#REF!</v>
      </c>
      <c r="Y4" s="400"/>
      <c r="Z4" s="400"/>
      <c r="AA4" s="391"/>
      <c r="AB4" s="391"/>
      <c r="AC4" s="406"/>
      <c r="AD4" s="406"/>
      <c r="AE4" s="408" t="e">
        <f>'KL tổ 10'!AK$22+#REF!</f>
        <v>#REF!</v>
      </c>
      <c r="AF4" s="408" t="e">
        <f>'KL tổ 10'!AL$22+#REF!</f>
        <v>#REF!</v>
      </c>
      <c r="AG4" s="400" t="e">
        <f>#REF!</f>
        <v>#REF!</v>
      </c>
      <c r="AH4" s="400" t="e">
        <f>#REF!</f>
        <v>#REF!</v>
      </c>
      <c r="AI4" s="414" t="e">
        <f>#REF!+'KL tổ 10'!S$22</f>
        <v>#REF!</v>
      </c>
      <c r="AJ4" s="414" t="e">
        <f>#REF!+'KL tổ 10'!T$22</f>
        <v>#REF!</v>
      </c>
      <c r="AN4" s="415"/>
    </row>
    <row r="5" spans="1:40">
      <c r="AE5" s="409"/>
      <c r="AF5" s="408"/>
    </row>
    <row r="6" spans="1:40">
      <c r="A6" s="388"/>
      <c r="B6" s="389"/>
      <c r="C6" s="388"/>
      <c r="D6" s="390"/>
      <c r="M6" s="401"/>
      <c r="N6" s="389"/>
      <c r="S6" s="388"/>
      <c r="U6" s="388"/>
      <c r="V6" s="388"/>
      <c r="Y6" s="410"/>
      <c r="Z6" s="411"/>
      <c r="AA6" s="411"/>
      <c r="AB6" s="411"/>
      <c r="AC6" s="388"/>
      <c r="AF6" s="409"/>
      <c r="AI6" s="384">
        <v>878.2</v>
      </c>
      <c r="AJ6" s="389"/>
    </row>
    <row r="7" spans="1:40">
      <c r="U7" s="384">
        <v>132.19999999999999</v>
      </c>
      <c r="V7" s="390"/>
      <c r="X7" s="390"/>
    </row>
    <row r="9" spans="1:40" s="383" customFormat="1" ht="66" customHeight="1">
      <c r="A9" s="895" t="s">
        <v>48</v>
      </c>
      <c r="B9" s="895"/>
      <c r="C9" s="894" t="s">
        <v>49</v>
      </c>
      <c r="D9" s="894"/>
      <c r="E9" s="894" t="s">
        <v>50</v>
      </c>
      <c r="F9" s="894"/>
      <c r="G9" s="894" t="s">
        <v>51</v>
      </c>
      <c r="H9" s="894"/>
      <c r="I9" s="894" t="s">
        <v>52</v>
      </c>
      <c r="J9" s="894"/>
      <c r="K9" s="895" t="s">
        <v>53</v>
      </c>
      <c r="L9" s="895"/>
      <c r="M9" s="894" t="s">
        <v>54</v>
      </c>
      <c r="N9" s="894"/>
      <c r="O9" s="894" t="s">
        <v>55</v>
      </c>
      <c r="P9" s="894"/>
      <c r="Q9" s="894" t="s">
        <v>56</v>
      </c>
      <c r="R9" s="894"/>
      <c r="S9" s="895" t="s">
        <v>57</v>
      </c>
      <c r="T9" s="895"/>
      <c r="U9" s="895" t="s">
        <v>58</v>
      </c>
      <c r="V9" s="895"/>
      <c r="W9" s="894" t="s">
        <v>59</v>
      </c>
      <c r="X9" s="894"/>
      <c r="Y9" s="894" t="s">
        <v>60</v>
      </c>
      <c r="Z9" s="894"/>
      <c r="AA9" s="894" t="s">
        <v>61</v>
      </c>
      <c r="AB9" s="894"/>
      <c r="AC9" s="894" t="s">
        <v>62</v>
      </c>
      <c r="AD9" s="894"/>
      <c r="AE9" s="894" t="s">
        <v>63</v>
      </c>
      <c r="AF9" s="894"/>
      <c r="AG9" s="896" t="s">
        <v>64</v>
      </c>
      <c r="AH9" s="896"/>
      <c r="AI9" s="894" t="s">
        <v>65</v>
      </c>
      <c r="AJ9" s="894"/>
    </row>
    <row r="10" spans="1:40" s="383" customFormat="1" ht="33">
      <c r="A10" s="383" t="s">
        <v>46</v>
      </c>
      <c r="B10" s="383" t="s">
        <v>47</v>
      </c>
      <c r="C10" s="383" t="s">
        <v>46</v>
      </c>
      <c r="D10" s="383" t="s">
        <v>47</v>
      </c>
      <c r="E10" s="383" t="s">
        <v>46</v>
      </c>
      <c r="F10" s="383" t="s">
        <v>47</v>
      </c>
      <c r="G10" s="383" t="s">
        <v>46</v>
      </c>
      <c r="H10" s="383" t="s">
        <v>47</v>
      </c>
      <c r="I10" s="383" t="s">
        <v>46</v>
      </c>
      <c r="J10" s="383" t="s">
        <v>47</v>
      </c>
      <c r="K10" s="383" t="s">
        <v>46</v>
      </c>
      <c r="L10" s="383" t="s">
        <v>47</v>
      </c>
      <c r="M10" s="383" t="s">
        <v>46</v>
      </c>
      <c r="N10" s="383" t="s">
        <v>47</v>
      </c>
      <c r="O10" s="383" t="s">
        <v>46</v>
      </c>
      <c r="P10" s="383" t="s">
        <v>47</v>
      </c>
      <c r="Q10" s="383" t="s">
        <v>46</v>
      </c>
      <c r="R10" s="383" t="s">
        <v>47</v>
      </c>
      <c r="S10" s="383" t="s">
        <v>46</v>
      </c>
      <c r="T10" s="383" t="s">
        <v>47</v>
      </c>
      <c r="U10" s="383" t="s">
        <v>46</v>
      </c>
      <c r="V10" s="383" t="s">
        <v>47</v>
      </c>
      <c r="W10" s="383" t="s">
        <v>46</v>
      </c>
      <c r="X10" s="383" t="s">
        <v>47</v>
      </c>
      <c r="Y10" s="383" t="s">
        <v>46</v>
      </c>
      <c r="Z10" s="383" t="s">
        <v>47</v>
      </c>
      <c r="AA10" s="383" t="s">
        <v>46</v>
      </c>
      <c r="AB10" s="383" t="s">
        <v>47</v>
      </c>
      <c r="AC10" s="383" t="s">
        <v>46</v>
      </c>
      <c r="AD10" s="383" t="s">
        <v>47</v>
      </c>
      <c r="AE10" s="383" t="s">
        <v>46</v>
      </c>
      <c r="AF10" s="383" t="s">
        <v>47</v>
      </c>
      <c r="AG10" s="383" t="s">
        <v>46</v>
      </c>
      <c r="AH10" s="383" t="s">
        <v>47</v>
      </c>
      <c r="AI10" s="383" t="s">
        <v>46</v>
      </c>
      <c r="AJ10" s="383" t="s">
        <v>47</v>
      </c>
    </row>
    <row r="11" spans="1:40">
      <c r="A11" s="391" t="e">
        <f>'KL Tổ BVTX '!BE$15+'KL tổ 5'!BO$45+'KL tổ 4'!BJ$20+'KL VCKD chung'!#REF!+'KL tổ 10'!BA$22+#REF!</f>
        <v>#REF!</v>
      </c>
      <c r="B11" s="391" t="e">
        <f>'KL Tổ BVTX '!#REF!+'KL tổ 5'!BR$45+'KL tổ 4'!BK$20+'KL VCKD chung'!#REF!+'KL tổ 10'!BB$22+#REF!</f>
        <v>#REF!</v>
      </c>
      <c r="C11" s="392">
        <f>'KL tổ 10'!Q$22</f>
        <v>0</v>
      </c>
      <c r="D11" s="392">
        <f>'KL tổ 10'!R$22</f>
        <v>0</v>
      </c>
      <c r="E11" s="386" t="e">
        <f>#REF!+'KL tổ 5'!BU$45+'KL tổ 4'!BL$20+'KL VCKD chung'!#REF!+'KL tổ 10'!BE$22+#REF!</f>
        <v>#REF!</v>
      </c>
      <c r="F11" s="386" t="e">
        <f>#REF!+'KL tổ 5'!BV$45+'KL tổ 4'!BM$20+'KL VCKD chung'!#REF!+'KL tổ 10'!BF$22+#REF!</f>
        <v>#REF!</v>
      </c>
      <c r="G11" s="389">
        <f>'KL Tổ BVTX '!Q$15</f>
        <v>0</v>
      </c>
      <c r="H11" s="389" t="e">
        <f>'KL Tổ BVTX '!#REF!</f>
        <v>#REF!</v>
      </c>
      <c r="I11" s="402">
        <f>'KL Tổ BVTX '!G$15</f>
        <v>0</v>
      </c>
      <c r="J11" s="402" t="e">
        <f>'KL Tổ BVTX '!#REF!</f>
        <v>#REF!</v>
      </c>
      <c r="K11" s="386"/>
      <c r="L11" s="386"/>
      <c r="M11" s="391">
        <f>'KL Tổ BVTX '!AE$15</f>
        <v>0</v>
      </c>
      <c r="N11" s="391" t="e">
        <f>'KL Tổ BVTX '!#REF!</f>
        <v>#REF!</v>
      </c>
      <c r="O11" s="400">
        <f>'KL Tổ BVTX '!AG$15</f>
        <v>0</v>
      </c>
      <c r="P11" s="400" t="e">
        <f>'KL Tổ BVTX '!#REF!</f>
        <v>#REF!</v>
      </c>
      <c r="Q11" s="400"/>
      <c r="R11" s="400">
        <f>'KL Tổ BVTX '!AN$15</f>
        <v>0</v>
      </c>
      <c r="S11" s="400">
        <f>'KL Tổ BVTX '!AI$15</f>
        <v>0</v>
      </c>
      <c r="T11" s="400" t="e">
        <f>'KL Tổ BVTX '!#REF!</f>
        <v>#REF!</v>
      </c>
      <c r="U11" s="386">
        <f>'KL Tổ BVTX '!O$15</f>
        <v>0</v>
      </c>
      <c r="V11" s="386" t="e">
        <f>'KL Tổ BVTX '!#REF!</f>
        <v>#REF!</v>
      </c>
      <c r="W11" s="406"/>
      <c r="X11" s="406" t="e">
        <f>'KL Tổ BVTX '!#REF!</f>
        <v>#REF!</v>
      </c>
      <c r="Y11" s="348"/>
      <c r="Z11" s="348" t="e">
        <f>'KL Tổ BVTX '!#REF!</f>
        <v>#REF!</v>
      </c>
      <c r="AA11" s="348"/>
      <c r="AB11" s="348"/>
      <c r="AC11" s="412">
        <f>'KL Tổ BVTX '!U$15</f>
        <v>0</v>
      </c>
      <c r="AD11" s="412" t="e">
        <f>'KL Tổ BVTX '!#REF!</f>
        <v>#REF!</v>
      </c>
      <c r="AE11" s="386" t="e">
        <f>#REF!</f>
        <v>#REF!</v>
      </c>
      <c r="AF11" s="386" t="e">
        <f>#REF!</f>
        <v>#REF!</v>
      </c>
      <c r="AG11" s="412" t="e">
        <f>'KL Tổ BVTX '!BA$15+#REF!+'KL VCKD chung'!#REF!</f>
        <v>#REF!</v>
      </c>
      <c r="AH11" s="412" t="e">
        <f>'KL Tổ BVTX '!#REF!+#REF!+'KL VCKD chung'!#REF!</f>
        <v>#REF!</v>
      </c>
      <c r="AI11" s="389">
        <f>'KL Tổ BVTX '!K$15</f>
        <v>0</v>
      </c>
      <c r="AJ11" s="389" t="e">
        <f>'KL Tổ BVTX '!#REF!</f>
        <v>#REF!</v>
      </c>
    </row>
    <row r="12" spans="1:40">
      <c r="B12" s="390"/>
      <c r="D12" s="393"/>
    </row>
    <row r="13" spans="1:40">
      <c r="A13" s="384">
        <f>34+104</f>
        <v>138</v>
      </c>
      <c r="M13" s="389"/>
      <c r="N13" s="389"/>
      <c r="S13" s="398"/>
    </row>
    <row r="15" spans="1:40">
      <c r="M15" s="388"/>
      <c r="N15" s="388"/>
      <c r="AC15" s="401"/>
      <c r="AD15" s="413"/>
      <c r="AG15" s="401"/>
      <c r="AH15" s="388"/>
    </row>
    <row r="16" spans="1:40" s="152" customFormat="1" ht="55.5" customHeight="1">
      <c r="A16" s="894" t="s">
        <v>66</v>
      </c>
      <c r="B16" s="894"/>
      <c r="C16" s="894" t="s">
        <v>67</v>
      </c>
      <c r="D16" s="894"/>
      <c r="E16" s="890" t="s">
        <v>68</v>
      </c>
      <c r="F16" s="890"/>
      <c r="G16" s="894" t="s">
        <v>69</v>
      </c>
      <c r="H16" s="894"/>
      <c r="I16" s="897" t="s">
        <v>70</v>
      </c>
      <c r="J16" s="897"/>
      <c r="K16" s="894" t="s">
        <v>71</v>
      </c>
      <c r="L16" s="894"/>
      <c r="M16" s="894" t="s">
        <v>72</v>
      </c>
      <c r="N16" s="894"/>
      <c r="O16" s="894" t="s">
        <v>73</v>
      </c>
      <c r="P16" s="894"/>
      <c r="Q16" s="894" t="s">
        <v>74</v>
      </c>
      <c r="R16" s="894"/>
      <c r="S16" s="894" t="s">
        <v>75</v>
      </c>
      <c r="T16" s="894"/>
      <c r="U16" s="896" t="s">
        <v>76</v>
      </c>
      <c r="V16" s="896"/>
      <c r="W16" s="895" t="s">
        <v>77</v>
      </c>
      <c r="X16" s="895"/>
      <c r="Y16" s="896" t="s">
        <v>78</v>
      </c>
      <c r="Z16" s="896"/>
      <c r="AA16" s="890" t="s">
        <v>79</v>
      </c>
      <c r="AB16" s="890"/>
      <c r="AC16" s="891" t="s">
        <v>80</v>
      </c>
      <c r="AD16" s="891"/>
      <c r="AG16" s="416"/>
    </row>
    <row r="17" spans="1:30" s="152" customFormat="1" ht="33">
      <c r="A17" s="394" t="s">
        <v>46</v>
      </c>
      <c r="B17" s="383" t="s">
        <v>47</v>
      </c>
      <c r="C17" s="394" t="s">
        <v>46</v>
      </c>
      <c r="D17" s="383" t="s">
        <v>47</v>
      </c>
      <c r="E17" s="394" t="s">
        <v>46</v>
      </c>
      <c r="F17" s="383" t="s">
        <v>47</v>
      </c>
      <c r="G17" s="394" t="s">
        <v>46</v>
      </c>
      <c r="H17" s="383" t="s">
        <v>47</v>
      </c>
      <c r="I17" s="394" t="s">
        <v>46</v>
      </c>
      <c r="J17" s="383" t="s">
        <v>47</v>
      </c>
      <c r="K17" s="403" t="s">
        <v>46</v>
      </c>
      <c r="L17" s="404" t="s">
        <v>47</v>
      </c>
      <c r="M17" s="403" t="s">
        <v>46</v>
      </c>
      <c r="N17" s="404" t="s">
        <v>47</v>
      </c>
      <c r="O17" s="403" t="s">
        <v>46</v>
      </c>
      <c r="P17" s="404" t="s">
        <v>47</v>
      </c>
      <c r="Q17" s="403" t="s">
        <v>46</v>
      </c>
      <c r="R17" s="404" t="s">
        <v>47</v>
      </c>
      <c r="S17" s="403" t="s">
        <v>46</v>
      </c>
      <c r="T17" s="404" t="s">
        <v>47</v>
      </c>
      <c r="U17" s="403" t="s">
        <v>46</v>
      </c>
      <c r="V17" s="404" t="s">
        <v>47</v>
      </c>
      <c r="W17" s="403" t="s">
        <v>46</v>
      </c>
      <c r="X17" s="404" t="s">
        <v>47</v>
      </c>
      <c r="Y17" s="403" t="s">
        <v>46</v>
      </c>
      <c r="Z17" s="404" t="s">
        <v>47</v>
      </c>
      <c r="AA17" s="403" t="s">
        <v>46</v>
      </c>
      <c r="AB17" s="404" t="s">
        <v>47</v>
      </c>
      <c r="AC17" s="403" t="s">
        <v>46</v>
      </c>
      <c r="AD17" s="404" t="s">
        <v>47</v>
      </c>
    </row>
    <row r="18" spans="1:30">
      <c r="B18" s="384">
        <f>'KL Tổ BVTX '!BH15</f>
        <v>0</v>
      </c>
      <c r="C18" s="389">
        <f>'KL tổ 9'!U$278</f>
        <v>0</v>
      </c>
      <c r="D18" s="389">
        <f>'KL tổ 9'!V$278</f>
        <v>0</v>
      </c>
      <c r="E18" s="389" t="e">
        <f>'KL Tổ BVTX '!#REF!</f>
        <v>#REF!</v>
      </c>
      <c r="F18" s="389" t="e">
        <f>'KL Tổ BVTX '!#REF!</f>
        <v>#REF!</v>
      </c>
      <c r="G18" s="389" t="e">
        <f>'KL Tổ BVTX '!#REF!</f>
        <v>#REF!</v>
      </c>
      <c r="H18" s="389" t="e">
        <f>'KL Tổ BVTX '!#REF!</f>
        <v>#REF!</v>
      </c>
      <c r="I18" s="389" t="e">
        <f>SUM('KL Tổ BVTX '!#REF!)</f>
        <v>#REF!</v>
      </c>
      <c r="J18" s="389" t="e">
        <f>SUM('KL Tổ BVTX '!#REF!)</f>
        <v>#REF!</v>
      </c>
      <c r="K18" s="389">
        <f>'KL tổ 9'!W$278</f>
        <v>0</v>
      </c>
      <c r="L18" s="389">
        <f>'KL tổ 9'!X$278</f>
        <v>0</v>
      </c>
      <c r="M18" s="389" t="e">
        <f>'KL tổ 9'!#REF!</f>
        <v>#REF!</v>
      </c>
      <c r="N18" s="389" t="e">
        <f>'KL tổ 9'!#REF!</f>
        <v>#REF!</v>
      </c>
      <c r="O18" s="389">
        <f>'KL tổ 9'!AA$278</f>
        <v>0</v>
      </c>
      <c r="P18" s="389">
        <f>'KL tổ 9'!AB$278</f>
        <v>0</v>
      </c>
      <c r="Q18" s="407">
        <f>'KL tổ 5'!V$45</f>
        <v>0</v>
      </c>
      <c r="R18" s="407">
        <f>'KL tổ 5'!W$45</f>
        <v>0</v>
      </c>
      <c r="S18" s="384">
        <f>'KL Tổ BVTX '!I$15</f>
        <v>0</v>
      </c>
      <c r="T18" s="384" t="e">
        <f>'KL Tổ BVTX '!#REF!</f>
        <v>#REF!</v>
      </c>
      <c r="U18" s="407" t="e">
        <f>'KL Tổ BVTX '!AK$15+#REF!+'KL tổ 10'!AT$22+'KL VCKD chung'!#REF!</f>
        <v>#REF!</v>
      </c>
      <c r="V18" s="407" t="e">
        <f>'KL Tổ BVTX '!#REF!+#REF!+'KL tổ 10'!AV$22+'KL VCKD chung'!#REF!</f>
        <v>#REF!</v>
      </c>
      <c r="W18" s="389" t="e">
        <f>'KL Tổ BVTX '!AS$15+'KL tổ 4'!AK$20+#REF!</f>
        <v>#REF!</v>
      </c>
      <c r="X18" s="389" t="e">
        <f>'KL Tổ BVTX '!#REF!+'KL tổ 4'!AN$20+#REF!</f>
        <v>#REF!</v>
      </c>
      <c r="Y18" s="412" t="e">
        <f>'KL Tổ BVTX '!#REF!+'KL tổ 4'!#REF!+'KL VCKD chung'!#REF!+'KL tổ 10'!#REF!+#REF!</f>
        <v>#REF!</v>
      </c>
      <c r="Z18" s="412" t="e">
        <f>'KL Tổ BVTX '!AR$15+'KL tổ 4'!Z$20+'KL VCKD chung'!#REF!+'KL tổ 10'!AN$22+#REF!</f>
        <v>#REF!</v>
      </c>
      <c r="AA18" s="384">
        <f>'KL Tổ BVTX '!AO$15</f>
        <v>0</v>
      </c>
      <c r="AB18" s="384" t="e">
        <f>'KL Tổ BVTX '!#REF!</f>
        <v>#REF!</v>
      </c>
      <c r="AC18" s="384">
        <f>'KL Tổ BVTX '!W$15</f>
        <v>0</v>
      </c>
      <c r="AD18" s="384" t="e">
        <f>'KL Tổ BVTX '!#REF!</f>
        <v>#REF!</v>
      </c>
    </row>
    <row r="20" spans="1:30">
      <c r="A20" s="892" t="s">
        <v>81</v>
      </c>
      <c r="B20" s="892"/>
      <c r="C20" s="892"/>
      <c r="D20" s="892"/>
      <c r="E20" s="892"/>
      <c r="F20" s="892"/>
      <c r="G20" s="892"/>
      <c r="H20" s="892"/>
      <c r="I20" s="892"/>
      <c r="J20" s="892"/>
      <c r="K20" s="892"/>
      <c r="L20" s="892"/>
      <c r="M20" s="892"/>
      <c r="N20" s="892"/>
      <c r="O20" s="892"/>
      <c r="P20" s="892"/>
    </row>
    <row r="21" spans="1:30">
      <c r="A21" s="388"/>
      <c r="C21" s="388"/>
    </row>
    <row r="22" spans="1:30">
      <c r="A22" s="388"/>
      <c r="C22" s="388"/>
      <c r="D22" s="384" t="s">
        <v>82</v>
      </c>
      <c r="F22" s="395" t="e">
        <f>'KL Tổ BVTX '!BR$15+#REF!+'KL tổ 5'!BW$45+'KL tổ 4'!BN$20+'KL VCKD chung'!Q$122+'KL tổ 10'!BG$22+#REF!+'KL tổ 9'!AC278</f>
        <v>#REF!</v>
      </c>
      <c r="I22" s="893"/>
      <c r="J22" s="893"/>
    </row>
    <row r="23" spans="1:30">
      <c r="H23" s="396" t="e">
        <f>F22-F24</f>
        <v>#REF!</v>
      </c>
      <c r="L23" s="405">
        <v>21705.999899999999</v>
      </c>
      <c r="M23" s="405" t="e">
        <f>L23-V18</f>
        <v>#REF!</v>
      </c>
      <c r="S23" s="384" t="e">
        <f>#REF!+'KL tổ 5'!BW45+'KL tổ 3'!BR56+'KL tổ 4'!BN20+'KL VCKD chung'!Q122+'KL tổ 10'!BG22+#REF!+'KL tổ 9'!AC278+776+50</f>
        <v>#REF!</v>
      </c>
      <c r="U23" s="384" t="s">
        <v>83</v>
      </c>
    </row>
    <row r="24" spans="1:30">
      <c r="F24" s="397" t="e">
        <f>B4+F4+J4+L4+P4+R4+T4+V4+X4+Z4+AB4+AD4+AF4+AJ4+B11+F11+J11+L11+P11+R11+T11+V11+X11+Z11+AB11+AF11+AJ11+B18+D18+F18+H18+J18+L18+N18+P18+R18+AD11+AH11+N4+AH4+N11+D11+T18+D4+H4+V18+X18+Z18+H11+AB18+AD18</f>
        <v>#REF!</v>
      </c>
      <c r="M24" s="390" t="e">
        <f>M23-F24</f>
        <v>#REF!</v>
      </c>
      <c r="R24" s="384">
        <v>2012</v>
      </c>
      <c r="T24" s="384">
        <v>2013</v>
      </c>
      <c r="U24" s="384" t="e">
        <f>#REF!+'KL tổ 5'!M45+'KL tổ 5'!O45+'KL tổ 3'!P56+'KL tổ 3'!T56+'KL tổ 4'!I20+'KL VCKD chung'!#REF!+'KL VCKD chung'!#REF!+'KL tổ 10'!L22+#REF!</f>
        <v>#REF!</v>
      </c>
      <c r="W24" s="384">
        <f>708-355</f>
        <v>353</v>
      </c>
    </row>
    <row r="25" spans="1:30">
      <c r="I25" s="390" t="e">
        <f>F22-I22</f>
        <v>#REF!</v>
      </c>
      <c r="Q25" s="384" t="s">
        <v>84</v>
      </c>
      <c r="R25" s="384" t="e">
        <f>#REF!+'KL tổ 5'!E45+'KL tổ 3'!F56+'KL tổ 4'!D20+'KL VCKD chung'!#REF!+'KL tổ 10'!D22+#REF!</f>
        <v>#REF!</v>
      </c>
      <c r="S25" s="384" t="s">
        <v>84</v>
      </c>
      <c r="T25" s="384" t="e">
        <f>'KL tổ 5'!G45+'KL tổ 3'!I56+'KL VCKD chung'!#REF!+'KL tổ 10'!F22+#REF!</f>
        <v>#REF!</v>
      </c>
    </row>
    <row r="26" spans="1:30">
      <c r="H26" s="398" t="e">
        <f>F22-I22</f>
        <v>#REF!</v>
      </c>
      <c r="L26" s="389" t="e">
        <f>L23-F22-V18</f>
        <v>#REF!</v>
      </c>
      <c r="R26" s="384" t="s">
        <v>85</v>
      </c>
      <c r="T26" s="384" t="s">
        <v>86</v>
      </c>
      <c r="X26" s="384">
        <f>621-410</f>
        <v>211</v>
      </c>
    </row>
    <row r="27" spans="1:30">
      <c r="P27" s="384">
        <f>924+410</f>
        <v>1334</v>
      </c>
      <c r="Q27" s="384" t="e">
        <f>R25-R27</f>
        <v>#REF!</v>
      </c>
      <c r="R27" s="384">
        <f>ROUND(923.6*5,0)</f>
        <v>4618</v>
      </c>
      <c r="T27" s="384">
        <v>959</v>
      </c>
      <c r="U27" s="384">
        <f>T27-691</f>
        <v>268</v>
      </c>
    </row>
  </sheetData>
  <mergeCells count="54">
    <mergeCell ref="A1:O1"/>
    <mergeCell ref="A2:B2"/>
    <mergeCell ref="C2:D2"/>
    <mergeCell ref="E2:F2"/>
    <mergeCell ref="G2:H2"/>
    <mergeCell ref="I2:J2"/>
    <mergeCell ref="K2:L2"/>
    <mergeCell ref="M2:N2"/>
    <mergeCell ref="O2:P2"/>
    <mergeCell ref="AE2:AF2"/>
    <mergeCell ref="AG2:AH2"/>
    <mergeCell ref="AI2:AJ2"/>
    <mergeCell ref="Q2:R2"/>
    <mergeCell ref="S2:T2"/>
    <mergeCell ref="U2:V2"/>
    <mergeCell ref="W2:X2"/>
    <mergeCell ref="Y2:Z2"/>
    <mergeCell ref="E9:F9"/>
    <mergeCell ref="G9:H9"/>
    <mergeCell ref="I9:J9"/>
    <mergeCell ref="AA2:AB2"/>
    <mergeCell ref="AC2:AD2"/>
    <mergeCell ref="AG9:AH9"/>
    <mergeCell ref="AI9:AJ9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U9:V9"/>
    <mergeCell ref="AA16:AB16"/>
    <mergeCell ref="AC16:AD16"/>
    <mergeCell ref="A20:P20"/>
    <mergeCell ref="I22:J22"/>
    <mergeCell ref="AE9:AF9"/>
    <mergeCell ref="W9:X9"/>
    <mergeCell ref="Y9:Z9"/>
    <mergeCell ref="AA9:AB9"/>
    <mergeCell ref="AC9:AD9"/>
    <mergeCell ref="K9:L9"/>
    <mergeCell ref="M9:N9"/>
    <mergeCell ref="O9:P9"/>
    <mergeCell ref="Q9:R9"/>
    <mergeCell ref="S9:T9"/>
    <mergeCell ref="A9:B9"/>
    <mergeCell ref="C9:D9"/>
  </mergeCells>
  <pageMargins left="0.118055555555556" right="0" top="0.74791666666666701" bottom="0.74791666666666701" header="0.31388888888888899" footer="0.31388888888888899"/>
  <pageSetup paperSize="9" scale="98" orientation="landscape" r:id="rId1"/>
  <colBreaks count="1" manualBreakCount="1">
    <brk id="2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G116"/>
  <sheetViews>
    <sheetView view="pageBreakPreview" zoomScale="90" zoomScaleNormal="100" zoomScaleSheetLayoutView="90" workbookViewId="0">
      <pane xSplit="2" ySplit="8" topLeftCell="H107" activePane="bottomRight" state="frozen"/>
      <selection pane="topRight"/>
      <selection pane="bottomLeft"/>
      <selection pane="bottomRight" activeCell="K114" sqref="K114"/>
    </sheetView>
  </sheetViews>
  <sheetFormatPr defaultColWidth="9" defaultRowHeight="16.5"/>
  <cols>
    <col min="1" max="1" width="3.140625" style="176" customWidth="1"/>
    <col min="2" max="2" width="16" style="176" customWidth="1"/>
    <col min="3" max="3" width="5.28515625" style="176" hidden="1" customWidth="1"/>
    <col min="4" max="4" width="6.28515625" style="176" hidden="1" customWidth="1"/>
    <col min="5" max="5" width="7.28515625" style="176" hidden="1" customWidth="1"/>
    <col min="6" max="7" width="7.140625" style="176" hidden="1" customWidth="1"/>
    <col min="8" max="8" width="11" style="176" customWidth="1"/>
    <col min="9" max="9" width="10.28515625" style="176" customWidth="1"/>
    <col min="10" max="10" width="10.85546875" style="176" customWidth="1"/>
    <col min="11" max="11" width="9" style="176" customWidth="1"/>
    <col min="12" max="12" width="10" style="176" customWidth="1"/>
    <col min="13" max="13" width="11.28515625" style="176" customWidth="1"/>
    <col min="14" max="15" width="8.85546875" style="176" hidden="1" customWidth="1"/>
    <col min="16" max="17" width="9.5703125" style="176" hidden="1" customWidth="1"/>
    <col min="18" max="19" width="8.85546875" style="176" hidden="1" customWidth="1"/>
    <col min="20" max="20" width="8.5703125" style="176" hidden="1" customWidth="1"/>
    <col min="21" max="21" width="9.28515625" style="176" hidden="1" customWidth="1"/>
    <col min="22" max="23" width="9" style="176" hidden="1" customWidth="1"/>
    <col min="24" max="24" width="9.140625" style="176" hidden="1" customWidth="1"/>
    <col min="25" max="25" width="8.7109375" style="176" hidden="1" customWidth="1"/>
    <col min="26" max="26" width="8.28515625" style="176" hidden="1" customWidth="1"/>
    <col min="27" max="27" width="7" style="176" hidden="1" customWidth="1"/>
    <col min="28" max="28" width="7.85546875" style="176" hidden="1" customWidth="1"/>
    <col min="29" max="29" width="8" style="176" hidden="1" customWidth="1"/>
    <col min="30" max="31" width="9.28515625" style="176" hidden="1" customWidth="1"/>
    <col min="32" max="33" width="7.28515625" style="176" hidden="1" customWidth="1"/>
    <col min="34" max="34" width="7.5703125" style="176" hidden="1" customWidth="1"/>
    <col min="35" max="35" width="9" style="176" hidden="1" customWidth="1"/>
    <col min="36" max="37" width="7.5703125" style="176" hidden="1" customWidth="1"/>
    <col min="38" max="41" width="7.28515625" style="176" hidden="1" customWidth="1"/>
    <col min="42" max="42" width="9.28515625" style="176" hidden="1" customWidth="1"/>
    <col min="43" max="43" width="7.5703125" style="176" hidden="1" customWidth="1"/>
    <col min="44" max="44" width="7.7109375" style="176" hidden="1" customWidth="1"/>
    <col min="45" max="46" width="8" style="176" hidden="1" customWidth="1"/>
    <col min="47" max="47" width="7.5703125" style="176" hidden="1" customWidth="1"/>
    <col min="48" max="48" width="7.28515625" style="176" hidden="1" customWidth="1"/>
    <col min="49" max="50" width="7.7109375" style="176" hidden="1" customWidth="1"/>
    <col min="51" max="52" width="8.28515625" style="176" hidden="1" customWidth="1"/>
    <col min="53" max="53" width="8.140625" style="176" hidden="1" customWidth="1"/>
    <col min="54" max="55" width="6.7109375" style="176" hidden="1" customWidth="1"/>
    <col min="56" max="56" width="8.28515625" style="176" hidden="1" customWidth="1"/>
    <col min="57" max="57" width="7.28515625" style="176" hidden="1" customWidth="1"/>
    <col min="58" max="58" width="6.7109375" style="176" hidden="1" customWidth="1"/>
    <col min="59" max="59" width="7.85546875" style="176" hidden="1" customWidth="1"/>
    <col min="60" max="60" width="6.28515625" style="176" hidden="1" customWidth="1"/>
    <col min="61" max="61" width="10.140625" style="176" hidden="1" customWidth="1"/>
    <col min="62" max="62" width="11.140625" style="176" hidden="1" customWidth="1"/>
    <col min="63" max="63" width="8" style="176" hidden="1" customWidth="1"/>
    <col min="64" max="64" width="6.5703125" style="176" hidden="1" customWidth="1"/>
    <col min="65" max="65" width="7.7109375" style="176" hidden="1" customWidth="1"/>
    <col min="66" max="66" width="6.85546875" style="176" hidden="1" customWidth="1"/>
    <col min="67" max="68" width="6.28515625" style="176" hidden="1" customWidth="1"/>
    <col min="69" max="69" width="6.7109375" style="176" hidden="1" customWidth="1"/>
    <col min="70" max="71" width="6.85546875" style="176" hidden="1" customWidth="1"/>
    <col min="72" max="73" width="6.7109375" style="176" hidden="1" customWidth="1"/>
    <col min="74" max="74" width="6.28515625" style="176" hidden="1" customWidth="1"/>
    <col min="75" max="76" width="6.7109375" style="176" hidden="1" customWidth="1"/>
    <col min="77" max="77" width="7.28515625" style="176" hidden="1" customWidth="1"/>
    <col min="78" max="78" width="12.7109375" style="176" customWidth="1"/>
    <col min="79" max="79" width="16.5703125" style="176" customWidth="1"/>
    <col min="80" max="80" width="7" style="176" customWidth="1"/>
    <col min="81" max="84" width="9.140625" style="176"/>
    <col min="85" max="85" width="10.28515625" style="176" hidden="1" customWidth="1"/>
    <col min="86" max="309" width="9.140625" style="176"/>
    <col min="310" max="310" width="4.140625" style="176" customWidth="1"/>
    <col min="311" max="311" width="10.7109375" style="176" customWidth="1"/>
    <col min="312" max="312" width="5.5703125" style="176" customWidth="1"/>
    <col min="313" max="313" width="5.7109375" style="176" customWidth="1"/>
    <col min="314" max="314" width="6.28515625" style="176" customWidth="1"/>
    <col min="315" max="315" width="6.140625" style="176" customWidth="1"/>
    <col min="316" max="316" width="5" style="176" customWidth="1"/>
    <col min="317" max="317" width="4.85546875" style="176" customWidth="1"/>
    <col min="318" max="318" width="5.140625" style="176" customWidth="1"/>
    <col min="319" max="319" width="6.140625" style="176" customWidth="1"/>
    <col min="320" max="320" width="5.5703125" style="176" customWidth="1"/>
    <col min="321" max="321" width="5.7109375" style="176" customWidth="1"/>
    <col min="322" max="322" width="5.28515625" style="176" customWidth="1"/>
    <col min="323" max="323" width="5.5703125" style="176" customWidth="1"/>
    <col min="324" max="325" width="5.140625" style="176" customWidth="1"/>
    <col min="326" max="326" width="5.5703125" style="176" customWidth="1"/>
    <col min="327" max="327" width="5.85546875" style="176" customWidth="1"/>
    <col min="328" max="328" width="5.28515625" style="176" customWidth="1"/>
    <col min="329" max="329" width="5.5703125" style="176" customWidth="1"/>
    <col min="330" max="330" width="5.28515625" style="176" customWidth="1"/>
    <col min="331" max="331" width="6" style="176" customWidth="1"/>
    <col min="332" max="332" width="5.140625" style="176" customWidth="1"/>
    <col min="333" max="333" width="5.85546875" style="176" customWidth="1"/>
    <col min="334" max="334" width="7.5703125" style="176" customWidth="1"/>
    <col min="335" max="335" width="6" style="176" customWidth="1"/>
    <col min="336" max="336" width="7" style="176" customWidth="1"/>
    <col min="337" max="565" width="9.140625" style="176"/>
    <col min="566" max="566" width="4.140625" style="176" customWidth="1"/>
    <col min="567" max="567" width="10.7109375" style="176" customWidth="1"/>
    <col min="568" max="568" width="5.5703125" style="176" customWidth="1"/>
    <col min="569" max="569" width="5.7109375" style="176" customWidth="1"/>
    <col min="570" max="570" width="6.28515625" style="176" customWidth="1"/>
    <col min="571" max="571" width="6.140625" style="176" customWidth="1"/>
    <col min="572" max="572" width="5" style="176" customWidth="1"/>
    <col min="573" max="573" width="4.85546875" style="176" customWidth="1"/>
    <col min="574" max="574" width="5.140625" style="176" customWidth="1"/>
    <col min="575" max="575" width="6.140625" style="176" customWidth="1"/>
    <col min="576" max="576" width="5.5703125" style="176" customWidth="1"/>
    <col min="577" max="577" width="5.7109375" style="176" customWidth="1"/>
    <col min="578" max="578" width="5.28515625" style="176" customWidth="1"/>
    <col min="579" max="579" width="5.5703125" style="176" customWidth="1"/>
    <col min="580" max="581" width="5.140625" style="176" customWidth="1"/>
    <col min="582" max="582" width="5.5703125" style="176" customWidth="1"/>
    <col min="583" max="583" width="5.85546875" style="176" customWidth="1"/>
    <col min="584" max="584" width="5.28515625" style="176" customWidth="1"/>
    <col min="585" max="585" width="5.5703125" style="176" customWidth="1"/>
    <col min="586" max="586" width="5.28515625" style="176" customWidth="1"/>
    <col min="587" max="587" width="6" style="176" customWidth="1"/>
    <col min="588" max="588" width="5.140625" style="176" customWidth="1"/>
    <col min="589" max="589" width="5.85546875" style="176" customWidth="1"/>
    <col min="590" max="590" width="7.5703125" style="176" customWidth="1"/>
    <col min="591" max="591" width="6" style="176" customWidth="1"/>
    <col min="592" max="592" width="7" style="176" customWidth="1"/>
    <col min="593" max="821" width="9.140625" style="176"/>
    <col min="822" max="822" width="4.140625" style="176" customWidth="1"/>
    <col min="823" max="823" width="10.7109375" style="176" customWidth="1"/>
    <col min="824" max="824" width="5.5703125" style="176" customWidth="1"/>
    <col min="825" max="825" width="5.7109375" style="176" customWidth="1"/>
    <col min="826" max="826" width="6.28515625" style="176" customWidth="1"/>
    <col min="827" max="827" width="6.140625" style="176" customWidth="1"/>
    <col min="828" max="828" width="5" style="176" customWidth="1"/>
    <col min="829" max="829" width="4.85546875" style="176" customWidth="1"/>
    <col min="830" max="830" width="5.140625" style="176" customWidth="1"/>
    <col min="831" max="831" width="6.140625" style="176" customWidth="1"/>
    <col min="832" max="832" width="5.5703125" style="176" customWidth="1"/>
    <col min="833" max="833" width="5.7109375" style="176" customWidth="1"/>
    <col min="834" max="834" width="5.28515625" style="176" customWidth="1"/>
    <col min="835" max="835" width="5.5703125" style="176" customWidth="1"/>
    <col min="836" max="837" width="5.140625" style="176" customWidth="1"/>
    <col min="838" max="838" width="5.5703125" style="176" customWidth="1"/>
    <col min="839" max="839" width="5.85546875" style="176" customWidth="1"/>
    <col min="840" max="840" width="5.28515625" style="176" customWidth="1"/>
    <col min="841" max="841" width="5.5703125" style="176" customWidth="1"/>
    <col min="842" max="842" width="5.28515625" style="176" customWidth="1"/>
    <col min="843" max="843" width="6" style="176" customWidth="1"/>
    <col min="844" max="844" width="5.140625" style="176" customWidth="1"/>
    <col min="845" max="845" width="5.85546875" style="176" customWidth="1"/>
    <col min="846" max="846" width="7.5703125" style="176" customWidth="1"/>
    <col min="847" max="847" width="6" style="176" customWidth="1"/>
    <col min="848" max="848" width="7" style="176" customWidth="1"/>
    <col min="849" max="1077" width="9.140625" style="176"/>
    <col min="1078" max="1078" width="4.140625" style="176" customWidth="1"/>
    <col min="1079" max="1079" width="10.7109375" style="176" customWidth="1"/>
    <col min="1080" max="1080" width="5.5703125" style="176" customWidth="1"/>
    <col min="1081" max="1081" width="5.7109375" style="176" customWidth="1"/>
    <col min="1082" max="1082" width="6.28515625" style="176" customWidth="1"/>
    <col min="1083" max="1083" width="6.140625" style="176" customWidth="1"/>
    <col min="1084" max="1084" width="5" style="176" customWidth="1"/>
    <col min="1085" max="1085" width="4.85546875" style="176" customWidth="1"/>
    <col min="1086" max="1086" width="5.140625" style="176" customWidth="1"/>
    <col min="1087" max="1087" width="6.140625" style="176" customWidth="1"/>
    <col min="1088" max="1088" width="5.5703125" style="176" customWidth="1"/>
    <col min="1089" max="1089" width="5.7109375" style="176" customWidth="1"/>
    <col min="1090" max="1090" width="5.28515625" style="176" customWidth="1"/>
    <col min="1091" max="1091" width="5.5703125" style="176" customWidth="1"/>
    <col min="1092" max="1093" width="5.140625" style="176" customWidth="1"/>
    <col min="1094" max="1094" width="5.5703125" style="176" customWidth="1"/>
    <col min="1095" max="1095" width="5.85546875" style="176" customWidth="1"/>
    <col min="1096" max="1096" width="5.28515625" style="176" customWidth="1"/>
    <col min="1097" max="1097" width="5.5703125" style="176" customWidth="1"/>
    <col min="1098" max="1098" width="5.28515625" style="176" customWidth="1"/>
    <col min="1099" max="1099" width="6" style="176" customWidth="1"/>
    <col min="1100" max="1100" width="5.140625" style="176" customWidth="1"/>
    <col min="1101" max="1101" width="5.85546875" style="176" customWidth="1"/>
    <col min="1102" max="1102" width="7.5703125" style="176" customWidth="1"/>
    <col min="1103" max="1103" width="6" style="176" customWidth="1"/>
    <col min="1104" max="1104" width="7" style="176" customWidth="1"/>
    <col min="1105" max="1333" width="9.140625" style="176"/>
    <col min="1334" max="1334" width="4.140625" style="176" customWidth="1"/>
    <col min="1335" max="1335" width="10.7109375" style="176" customWidth="1"/>
    <col min="1336" max="1336" width="5.5703125" style="176" customWidth="1"/>
    <col min="1337" max="1337" width="5.7109375" style="176" customWidth="1"/>
    <col min="1338" max="1338" width="6.28515625" style="176" customWidth="1"/>
    <col min="1339" max="1339" width="6.140625" style="176" customWidth="1"/>
    <col min="1340" max="1340" width="5" style="176" customWidth="1"/>
    <col min="1341" max="1341" width="4.85546875" style="176" customWidth="1"/>
    <col min="1342" max="1342" width="5.140625" style="176" customWidth="1"/>
    <col min="1343" max="1343" width="6.140625" style="176" customWidth="1"/>
    <col min="1344" max="1344" width="5.5703125" style="176" customWidth="1"/>
    <col min="1345" max="1345" width="5.7109375" style="176" customWidth="1"/>
    <col min="1346" max="1346" width="5.28515625" style="176" customWidth="1"/>
    <col min="1347" max="1347" width="5.5703125" style="176" customWidth="1"/>
    <col min="1348" max="1349" width="5.140625" style="176" customWidth="1"/>
    <col min="1350" max="1350" width="5.5703125" style="176" customWidth="1"/>
    <col min="1351" max="1351" width="5.85546875" style="176" customWidth="1"/>
    <col min="1352" max="1352" width="5.28515625" style="176" customWidth="1"/>
    <col min="1353" max="1353" width="5.5703125" style="176" customWidth="1"/>
    <col min="1354" max="1354" width="5.28515625" style="176" customWidth="1"/>
    <col min="1355" max="1355" width="6" style="176" customWidth="1"/>
    <col min="1356" max="1356" width="5.140625" style="176" customWidth="1"/>
    <col min="1357" max="1357" width="5.85546875" style="176" customWidth="1"/>
    <col min="1358" max="1358" width="7.5703125" style="176" customWidth="1"/>
    <col min="1359" max="1359" width="6" style="176" customWidth="1"/>
    <col min="1360" max="1360" width="7" style="176" customWidth="1"/>
    <col min="1361" max="1589" width="9.140625" style="176"/>
    <col min="1590" max="1590" width="4.140625" style="176" customWidth="1"/>
    <col min="1591" max="1591" width="10.7109375" style="176" customWidth="1"/>
    <col min="1592" max="1592" width="5.5703125" style="176" customWidth="1"/>
    <col min="1593" max="1593" width="5.7109375" style="176" customWidth="1"/>
    <col min="1594" max="1594" width="6.28515625" style="176" customWidth="1"/>
    <col min="1595" max="1595" width="6.140625" style="176" customWidth="1"/>
    <col min="1596" max="1596" width="5" style="176" customWidth="1"/>
    <col min="1597" max="1597" width="4.85546875" style="176" customWidth="1"/>
    <col min="1598" max="1598" width="5.140625" style="176" customWidth="1"/>
    <col min="1599" max="1599" width="6.140625" style="176" customWidth="1"/>
    <col min="1600" max="1600" width="5.5703125" style="176" customWidth="1"/>
    <col min="1601" max="1601" width="5.7109375" style="176" customWidth="1"/>
    <col min="1602" max="1602" width="5.28515625" style="176" customWidth="1"/>
    <col min="1603" max="1603" width="5.5703125" style="176" customWidth="1"/>
    <col min="1604" max="1605" width="5.140625" style="176" customWidth="1"/>
    <col min="1606" max="1606" width="5.5703125" style="176" customWidth="1"/>
    <col min="1607" max="1607" width="5.85546875" style="176" customWidth="1"/>
    <col min="1608" max="1608" width="5.28515625" style="176" customWidth="1"/>
    <col min="1609" max="1609" width="5.5703125" style="176" customWidth="1"/>
    <col min="1610" max="1610" width="5.28515625" style="176" customWidth="1"/>
    <col min="1611" max="1611" width="6" style="176" customWidth="1"/>
    <col min="1612" max="1612" width="5.140625" style="176" customWidth="1"/>
    <col min="1613" max="1613" width="5.85546875" style="176" customWidth="1"/>
    <col min="1614" max="1614" width="7.5703125" style="176" customWidth="1"/>
    <col min="1615" max="1615" width="6" style="176" customWidth="1"/>
    <col min="1616" max="1616" width="7" style="176" customWidth="1"/>
    <col min="1617" max="1845" width="9.140625" style="176"/>
    <col min="1846" max="1846" width="4.140625" style="176" customWidth="1"/>
    <col min="1847" max="1847" width="10.7109375" style="176" customWidth="1"/>
    <col min="1848" max="1848" width="5.5703125" style="176" customWidth="1"/>
    <col min="1849" max="1849" width="5.7109375" style="176" customWidth="1"/>
    <col min="1850" max="1850" width="6.28515625" style="176" customWidth="1"/>
    <col min="1851" max="1851" width="6.140625" style="176" customWidth="1"/>
    <col min="1852" max="1852" width="5" style="176" customWidth="1"/>
    <col min="1853" max="1853" width="4.85546875" style="176" customWidth="1"/>
    <col min="1854" max="1854" width="5.140625" style="176" customWidth="1"/>
    <col min="1855" max="1855" width="6.140625" style="176" customWidth="1"/>
    <col min="1856" max="1856" width="5.5703125" style="176" customWidth="1"/>
    <col min="1857" max="1857" width="5.7109375" style="176" customWidth="1"/>
    <col min="1858" max="1858" width="5.28515625" style="176" customWidth="1"/>
    <col min="1859" max="1859" width="5.5703125" style="176" customWidth="1"/>
    <col min="1860" max="1861" width="5.140625" style="176" customWidth="1"/>
    <col min="1862" max="1862" width="5.5703125" style="176" customWidth="1"/>
    <col min="1863" max="1863" width="5.85546875" style="176" customWidth="1"/>
    <col min="1864" max="1864" width="5.28515625" style="176" customWidth="1"/>
    <col min="1865" max="1865" width="5.5703125" style="176" customWidth="1"/>
    <col min="1866" max="1866" width="5.28515625" style="176" customWidth="1"/>
    <col min="1867" max="1867" width="6" style="176" customWidth="1"/>
    <col min="1868" max="1868" width="5.140625" style="176" customWidth="1"/>
    <col min="1869" max="1869" width="5.85546875" style="176" customWidth="1"/>
    <col min="1870" max="1870" width="7.5703125" style="176" customWidth="1"/>
    <col min="1871" max="1871" width="6" style="176" customWidth="1"/>
    <col min="1872" max="1872" width="7" style="176" customWidth="1"/>
    <col min="1873" max="2101" width="9.140625" style="176"/>
    <col min="2102" max="2102" width="4.140625" style="176" customWidth="1"/>
    <col min="2103" max="2103" width="10.7109375" style="176" customWidth="1"/>
    <col min="2104" max="2104" width="5.5703125" style="176" customWidth="1"/>
    <col min="2105" max="2105" width="5.7109375" style="176" customWidth="1"/>
    <col min="2106" max="2106" width="6.28515625" style="176" customWidth="1"/>
    <col min="2107" max="2107" width="6.140625" style="176" customWidth="1"/>
    <col min="2108" max="2108" width="5" style="176" customWidth="1"/>
    <col min="2109" max="2109" width="4.85546875" style="176" customWidth="1"/>
    <col min="2110" max="2110" width="5.140625" style="176" customWidth="1"/>
    <col min="2111" max="2111" width="6.140625" style="176" customWidth="1"/>
    <col min="2112" max="2112" width="5.5703125" style="176" customWidth="1"/>
    <col min="2113" max="2113" width="5.7109375" style="176" customWidth="1"/>
    <col min="2114" max="2114" width="5.28515625" style="176" customWidth="1"/>
    <col min="2115" max="2115" width="5.5703125" style="176" customWidth="1"/>
    <col min="2116" max="2117" width="5.140625" style="176" customWidth="1"/>
    <col min="2118" max="2118" width="5.5703125" style="176" customWidth="1"/>
    <col min="2119" max="2119" width="5.85546875" style="176" customWidth="1"/>
    <col min="2120" max="2120" width="5.28515625" style="176" customWidth="1"/>
    <col min="2121" max="2121" width="5.5703125" style="176" customWidth="1"/>
    <col min="2122" max="2122" width="5.28515625" style="176" customWidth="1"/>
    <col min="2123" max="2123" width="6" style="176" customWidth="1"/>
    <col min="2124" max="2124" width="5.140625" style="176" customWidth="1"/>
    <col min="2125" max="2125" width="5.85546875" style="176" customWidth="1"/>
    <col min="2126" max="2126" width="7.5703125" style="176" customWidth="1"/>
    <col min="2127" max="2127" width="6" style="176" customWidth="1"/>
    <col min="2128" max="2128" width="7" style="176" customWidth="1"/>
    <col min="2129" max="2357" width="9.140625" style="176"/>
    <col min="2358" max="2358" width="4.140625" style="176" customWidth="1"/>
    <col min="2359" max="2359" width="10.7109375" style="176" customWidth="1"/>
    <col min="2360" max="2360" width="5.5703125" style="176" customWidth="1"/>
    <col min="2361" max="2361" width="5.7109375" style="176" customWidth="1"/>
    <col min="2362" max="2362" width="6.28515625" style="176" customWidth="1"/>
    <col min="2363" max="2363" width="6.140625" style="176" customWidth="1"/>
    <col min="2364" max="2364" width="5" style="176" customWidth="1"/>
    <col min="2365" max="2365" width="4.85546875" style="176" customWidth="1"/>
    <col min="2366" max="2366" width="5.140625" style="176" customWidth="1"/>
    <col min="2367" max="2367" width="6.140625" style="176" customWidth="1"/>
    <col min="2368" max="2368" width="5.5703125" style="176" customWidth="1"/>
    <col min="2369" max="2369" width="5.7109375" style="176" customWidth="1"/>
    <col min="2370" max="2370" width="5.28515625" style="176" customWidth="1"/>
    <col min="2371" max="2371" width="5.5703125" style="176" customWidth="1"/>
    <col min="2372" max="2373" width="5.140625" style="176" customWidth="1"/>
    <col min="2374" max="2374" width="5.5703125" style="176" customWidth="1"/>
    <col min="2375" max="2375" width="5.85546875" style="176" customWidth="1"/>
    <col min="2376" max="2376" width="5.28515625" style="176" customWidth="1"/>
    <col min="2377" max="2377" width="5.5703125" style="176" customWidth="1"/>
    <col min="2378" max="2378" width="5.28515625" style="176" customWidth="1"/>
    <col min="2379" max="2379" width="6" style="176" customWidth="1"/>
    <col min="2380" max="2380" width="5.140625" style="176" customWidth="1"/>
    <col min="2381" max="2381" width="5.85546875" style="176" customWidth="1"/>
    <col min="2382" max="2382" width="7.5703125" style="176" customWidth="1"/>
    <col min="2383" max="2383" width="6" style="176" customWidth="1"/>
    <col min="2384" max="2384" width="7" style="176" customWidth="1"/>
    <col min="2385" max="2613" width="9.140625" style="176"/>
    <col min="2614" max="2614" width="4.140625" style="176" customWidth="1"/>
    <col min="2615" max="2615" width="10.7109375" style="176" customWidth="1"/>
    <col min="2616" max="2616" width="5.5703125" style="176" customWidth="1"/>
    <col min="2617" max="2617" width="5.7109375" style="176" customWidth="1"/>
    <col min="2618" max="2618" width="6.28515625" style="176" customWidth="1"/>
    <col min="2619" max="2619" width="6.140625" style="176" customWidth="1"/>
    <col min="2620" max="2620" width="5" style="176" customWidth="1"/>
    <col min="2621" max="2621" width="4.85546875" style="176" customWidth="1"/>
    <col min="2622" max="2622" width="5.140625" style="176" customWidth="1"/>
    <col min="2623" max="2623" width="6.140625" style="176" customWidth="1"/>
    <col min="2624" max="2624" width="5.5703125" style="176" customWidth="1"/>
    <col min="2625" max="2625" width="5.7109375" style="176" customWidth="1"/>
    <col min="2626" max="2626" width="5.28515625" style="176" customWidth="1"/>
    <col min="2627" max="2627" width="5.5703125" style="176" customWidth="1"/>
    <col min="2628" max="2629" width="5.140625" style="176" customWidth="1"/>
    <col min="2630" max="2630" width="5.5703125" style="176" customWidth="1"/>
    <col min="2631" max="2631" width="5.85546875" style="176" customWidth="1"/>
    <col min="2632" max="2632" width="5.28515625" style="176" customWidth="1"/>
    <col min="2633" max="2633" width="5.5703125" style="176" customWidth="1"/>
    <col min="2634" max="2634" width="5.28515625" style="176" customWidth="1"/>
    <col min="2635" max="2635" width="6" style="176" customWidth="1"/>
    <col min="2636" max="2636" width="5.140625" style="176" customWidth="1"/>
    <col min="2637" max="2637" width="5.85546875" style="176" customWidth="1"/>
    <col min="2638" max="2638" width="7.5703125" style="176" customWidth="1"/>
    <col min="2639" max="2639" width="6" style="176" customWidth="1"/>
    <col min="2640" max="2640" width="7" style="176" customWidth="1"/>
    <col min="2641" max="2869" width="9.140625" style="176"/>
    <col min="2870" max="2870" width="4.140625" style="176" customWidth="1"/>
    <col min="2871" max="2871" width="10.7109375" style="176" customWidth="1"/>
    <col min="2872" max="2872" width="5.5703125" style="176" customWidth="1"/>
    <col min="2873" max="2873" width="5.7109375" style="176" customWidth="1"/>
    <col min="2874" max="2874" width="6.28515625" style="176" customWidth="1"/>
    <col min="2875" max="2875" width="6.140625" style="176" customWidth="1"/>
    <col min="2876" max="2876" width="5" style="176" customWidth="1"/>
    <col min="2877" max="2877" width="4.85546875" style="176" customWidth="1"/>
    <col min="2878" max="2878" width="5.140625" style="176" customWidth="1"/>
    <col min="2879" max="2879" width="6.140625" style="176" customWidth="1"/>
    <col min="2880" max="2880" width="5.5703125" style="176" customWidth="1"/>
    <col min="2881" max="2881" width="5.7109375" style="176" customWidth="1"/>
    <col min="2882" max="2882" width="5.28515625" style="176" customWidth="1"/>
    <col min="2883" max="2883" width="5.5703125" style="176" customWidth="1"/>
    <col min="2884" max="2885" width="5.140625" style="176" customWidth="1"/>
    <col min="2886" max="2886" width="5.5703125" style="176" customWidth="1"/>
    <col min="2887" max="2887" width="5.85546875" style="176" customWidth="1"/>
    <col min="2888" max="2888" width="5.28515625" style="176" customWidth="1"/>
    <col min="2889" max="2889" width="5.5703125" style="176" customWidth="1"/>
    <col min="2890" max="2890" width="5.28515625" style="176" customWidth="1"/>
    <col min="2891" max="2891" width="6" style="176" customWidth="1"/>
    <col min="2892" max="2892" width="5.140625" style="176" customWidth="1"/>
    <col min="2893" max="2893" width="5.85546875" style="176" customWidth="1"/>
    <col min="2894" max="2894" width="7.5703125" style="176" customWidth="1"/>
    <col min="2895" max="2895" width="6" style="176" customWidth="1"/>
    <col min="2896" max="2896" width="7" style="176" customWidth="1"/>
    <col min="2897" max="3125" width="9.140625" style="176"/>
    <col min="3126" max="3126" width="4.140625" style="176" customWidth="1"/>
    <col min="3127" max="3127" width="10.7109375" style="176" customWidth="1"/>
    <col min="3128" max="3128" width="5.5703125" style="176" customWidth="1"/>
    <col min="3129" max="3129" width="5.7109375" style="176" customWidth="1"/>
    <col min="3130" max="3130" width="6.28515625" style="176" customWidth="1"/>
    <col min="3131" max="3131" width="6.140625" style="176" customWidth="1"/>
    <col min="3132" max="3132" width="5" style="176" customWidth="1"/>
    <col min="3133" max="3133" width="4.85546875" style="176" customWidth="1"/>
    <col min="3134" max="3134" width="5.140625" style="176" customWidth="1"/>
    <col min="3135" max="3135" width="6.140625" style="176" customWidth="1"/>
    <col min="3136" max="3136" width="5.5703125" style="176" customWidth="1"/>
    <col min="3137" max="3137" width="5.7109375" style="176" customWidth="1"/>
    <col min="3138" max="3138" width="5.28515625" style="176" customWidth="1"/>
    <col min="3139" max="3139" width="5.5703125" style="176" customWidth="1"/>
    <col min="3140" max="3141" width="5.140625" style="176" customWidth="1"/>
    <col min="3142" max="3142" width="5.5703125" style="176" customWidth="1"/>
    <col min="3143" max="3143" width="5.85546875" style="176" customWidth="1"/>
    <col min="3144" max="3144" width="5.28515625" style="176" customWidth="1"/>
    <col min="3145" max="3145" width="5.5703125" style="176" customWidth="1"/>
    <col min="3146" max="3146" width="5.28515625" style="176" customWidth="1"/>
    <col min="3147" max="3147" width="6" style="176" customWidth="1"/>
    <col min="3148" max="3148" width="5.140625" style="176" customWidth="1"/>
    <col min="3149" max="3149" width="5.85546875" style="176" customWidth="1"/>
    <col min="3150" max="3150" width="7.5703125" style="176" customWidth="1"/>
    <col min="3151" max="3151" width="6" style="176" customWidth="1"/>
    <col min="3152" max="3152" width="7" style="176" customWidth="1"/>
    <col min="3153" max="3381" width="9.140625" style="176"/>
    <col min="3382" max="3382" width="4.140625" style="176" customWidth="1"/>
    <col min="3383" max="3383" width="10.7109375" style="176" customWidth="1"/>
    <col min="3384" max="3384" width="5.5703125" style="176" customWidth="1"/>
    <col min="3385" max="3385" width="5.7109375" style="176" customWidth="1"/>
    <col min="3386" max="3386" width="6.28515625" style="176" customWidth="1"/>
    <col min="3387" max="3387" width="6.140625" style="176" customWidth="1"/>
    <col min="3388" max="3388" width="5" style="176" customWidth="1"/>
    <col min="3389" max="3389" width="4.85546875" style="176" customWidth="1"/>
    <col min="3390" max="3390" width="5.140625" style="176" customWidth="1"/>
    <col min="3391" max="3391" width="6.140625" style="176" customWidth="1"/>
    <col min="3392" max="3392" width="5.5703125" style="176" customWidth="1"/>
    <col min="3393" max="3393" width="5.7109375" style="176" customWidth="1"/>
    <col min="3394" max="3394" width="5.28515625" style="176" customWidth="1"/>
    <col min="3395" max="3395" width="5.5703125" style="176" customWidth="1"/>
    <col min="3396" max="3397" width="5.140625" style="176" customWidth="1"/>
    <col min="3398" max="3398" width="5.5703125" style="176" customWidth="1"/>
    <col min="3399" max="3399" width="5.85546875" style="176" customWidth="1"/>
    <col min="3400" max="3400" width="5.28515625" style="176" customWidth="1"/>
    <col min="3401" max="3401" width="5.5703125" style="176" customWidth="1"/>
    <col min="3402" max="3402" width="5.28515625" style="176" customWidth="1"/>
    <col min="3403" max="3403" width="6" style="176" customWidth="1"/>
    <col min="3404" max="3404" width="5.140625" style="176" customWidth="1"/>
    <col min="3405" max="3405" width="5.85546875" style="176" customWidth="1"/>
    <col min="3406" max="3406" width="7.5703125" style="176" customWidth="1"/>
    <col min="3407" max="3407" width="6" style="176" customWidth="1"/>
    <col min="3408" max="3408" width="7" style="176" customWidth="1"/>
    <col min="3409" max="3637" width="9.140625" style="176"/>
    <col min="3638" max="3638" width="4.140625" style="176" customWidth="1"/>
    <col min="3639" max="3639" width="10.7109375" style="176" customWidth="1"/>
    <col min="3640" max="3640" width="5.5703125" style="176" customWidth="1"/>
    <col min="3641" max="3641" width="5.7109375" style="176" customWidth="1"/>
    <col min="3642" max="3642" width="6.28515625" style="176" customWidth="1"/>
    <col min="3643" max="3643" width="6.140625" style="176" customWidth="1"/>
    <col min="3644" max="3644" width="5" style="176" customWidth="1"/>
    <col min="3645" max="3645" width="4.85546875" style="176" customWidth="1"/>
    <col min="3646" max="3646" width="5.140625" style="176" customWidth="1"/>
    <col min="3647" max="3647" width="6.140625" style="176" customWidth="1"/>
    <col min="3648" max="3648" width="5.5703125" style="176" customWidth="1"/>
    <col min="3649" max="3649" width="5.7109375" style="176" customWidth="1"/>
    <col min="3650" max="3650" width="5.28515625" style="176" customWidth="1"/>
    <col min="3651" max="3651" width="5.5703125" style="176" customWidth="1"/>
    <col min="3652" max="3653" width="5.140625" style="176" customWidth="1"/>
    <col min="3654" max="3654" width="5.5703125" style="176" customWidth="1"/>
    <col min="3655" max="3655" width="5.85546875" style="176" customWidth="1"/>
    <col min="3656" max="3656" width="5.28515625" style="176" customWidth="1"/>
    <col min="3657" max="3657" width="5.5703125" style="176" customWidth="1"/>
    <col min="3658" max="3658" width="5.28515625" style="176" customWidth="1"/>
    <col min="3659" max="3659" width="6" style="176" customWidth="1"/>
    <col min="3660" max="3660" width="5.140625" style="176" customWidth="1"/>
    <col min="3661" max="3661" width="5.85546875" style="176" customWidth="1"/>
    <col min="3662" max="3662" width="7.5703125" style="176" customWidth="1"/>
    <col min="3663" max="3663" width="6" style="176" customWidth="1"/>
    <col min="3664" max="3664" width="7" style="176" customWidth="1"/>
    <col min="3665" max="3893" width="9.140625" style="176"/>
    <col min="3894" max="3894" width="4.140625" style="176" customWidth="1"/>
    <col min="3895" max="3895" width="10.7109375" style="176" customWidth="1"/>
    <col min="3896" max="3896" width="5.5703125" style="176" customWidth="1"/>
    <col min="3897" max="3897" width="5.7109375" style="176" customWidth="1"/>
    <col min="3898" max="3898" width="6.28515625" style="176" customWidth="1"/>
    <col min="3899" max="3899" width="6.140625" style="176" customWidth="1"/>
    <col min="3900" max="3900" width="5" style="176" customWidth="1"/>
    <col min="3901" max="3901" width="4.85546875" style="176" customWidth="1"/>
    <col min="3902" max="3902" width="5.140625" style="176" customWidth="1"/>
    <col min="3903" max="3903" width="6.140625" style="176" customWidth="1"/>
    <col min="3904" max="3904" width="5.5703125" style="176" customWidth="1"/>
    <col min="3905" max="3905" width="5.7109375" style="176" customWidth="1"/>
    <col min="3906" max="3906" width="5.28515625" style="176" customWidth="1"/>
    <col min="3907" max="3907" width="5.5703125" style="176" customWidth="1"/>
    <col min="3908" max="3909" width="5.140625" style="176" customWidth="1"/>
    <col min="3910" max="3910" width="5.5703125" style="176" customWidth="1"/>
    <col min="3911" max="3911" width="5.85546875" style="176" customWidth="1"/>
    <col min="3912" max="3912" width="5.28515625" style="176" customWidth="1"/>
    <col min="3913" max="3913" width="5.5703125" style="176" customWidth="1"/>
    <col min="3914" max="3914" width="5.28515625" style="176" customWidth="1"/>
    <col min="3915" max="3915" width="6" style="176" customWidth="1"/>
    <col min="3916" max="3916" width="5.140625" style="176" customWidth="1"/>
    <col min="3917" max="3917" width="5.85546875" style="176" customWidth="1"/>
    <col min="3918" max="3918" width="7.5703125" style="176" customWidth="1"/>
    <col min="3919" max="3919" width="6" style="176" customWidth="1"/>
    <col min="3920" max="3920" width="7" style="176" customWidth="1"/>
    <col min="3921" max="4149" width="9.140625" style="176"/>
    <col min="4150" max="4150" width="4.140625" style="176" customWidth="1"/>
    <col min="4151" max="4151" width="10.7109375" style="176" customWidth="1"/>
    <col min="4152" max="4152" width="5.5703125" style="176" customWidth="1"/>
    <col min="4153" max="4153" width="5.7109375" style="176" customWidth="1"/>
    <col min="4154" max="4154" width="6.28515625" style="176" customWidth="1"/>
    <col min="4155" max="4155" width="6.140625" style="176" customWidth="1"/>
    <col min="4156" max="4156" width="5" style="176" customWidth="1"/>
    <col min="4157" max="4157" width="4.85546875" style="176" customWidth="1"/>
    <col min="4158" max="4158" width="5.140625" style="176" customWidth="1"/>
    <col min="4159" max="4159" width="6.140625" style="176" customWidth="1"/>
    <col min="4160" max="4160" width="5.5703125" style="176" customWidth="1"/>
    <col min="4161" max="4161" width="5.7109375" style="176" customWidth="1"/>
    <col min="4162" max="4162" width="5.28515625" style="176" customWidth="1"/>
    <col min="4163" max="4163" width="5.5703125" style="176" customWidth="1"/>
    <col min="4164" max="4165" width="5.140625" style="176" customWidth="1"/>
    <col min="4166" max="4166" width="5.5703125" style="176" customWidth="1"/>
    <col min="4167" max="4167" width="5.85546875" style="176" customWidth="1"/>
    <col min="4168" max="4168" width="5.28515625" style="176" customWidth="1"/>
    <col min="4169" max="4169" width="5.5703125" style="176" customWidth="1"/>
    <col min="4170" max="4170" width="5.28515625" style="176" customWidth="1"/>
    <col min="4171" max="4171" width="6" style="176" customWidth="1"/>
    <col min="4172" max="4172" width="5.140625" style="176" customWidth="1"/>
    <col min="4173" max="4173" width="5.85546875" style="176" customWidth="1"/>
    <col min="4174" max="4174" width="7.5703125" style="176" customWidth="1"/>
    <col min="4175" max="4175" width="6" style="176" customWidth="1"/>
    <col min="4176" max="4176" width="7" style="176" customWidth="1"/>
    <col min="4177" max="4405" width="9.140625" style="176"/>
    <col min="4406" max="4406" width="4.140625" style="176" customWidth="1"/>
    <col min="4407" max="4407" width="10.7109375" style="176" customWidth="1"/>
    <col min="4408" max="4408" width="5.5703125" style="176" customWidth="1"/>
    <col min="4409" max="4409" width="5.7109375" style="176" customWidth="1"/>
    <col min="4410" max="4410" width="6.28515625" style="176" customWidth="1"/>
    <col min="4411" max="4411" width="6.140625" style="176" customWidth="1"/>
    <col min="4412" max="4412" width="5" style="176" customWidth="1"/>
    <col min="4413" max="4413" width="4.85546875" style="176" customWidth="1"/>
    <col min="4414" max="4414" width="5.140625" style="176" customWidth="1"/>
    <col min="4415" max="4415" width="6.140625" style="176" customWidth="1"/>
    <col min="4416" max="4416" width="5.5703125" style="176" customWidth="1"/>
    <col min="4417" max="4417" width="5.7109375" style="176" customWidth="1"/>
    <col min="4418" max="4418" width="5.28515625" style="176" customWidth="1"/>
    <col min="4419" max="4419" width="5.5703125" style="176" customWidth="1"/>
    <col min="4420" max="4421" width="5.140625" style="176" customWidth="1"/>
    <col min="4422" max="4422" width="5.5703125" style="176" customWidth="1"/>
    <col min="4423" max="4423" width="5.85546875" style="176" customWidth="1"/>
    <col min="4424" max="4424" width="5.28515625" style="176" customWidth="1"/>
    <col min="4425" max="4425" width="5.5703125" style="176" customWidth="1"/>
    <col min="4426" max="4426" width="5.28515625" style="176" customWidth="1"/>
    <col min="4427" max="4427" width="6" style="176" customWidth="1"/>
    <col min="4428" max="4428" width="5.140625" style="176" customWidth="1"/>
    <col min="4429" max="4429" width="5.85546875" style="176" customWidth="1"/>
    <col min="4430" max="4430" width="7.5703125" style="176" customWidth="1"/>
    <col min="4431" max="4431" width="6" style="176" customWidth="1"/>
    <col min="4432" max="4432" width="7" style="176" customWidth="1"/>
    <col min="4433" max="4661" width="9.140625" style="176"/>
    <col min="4662" max="4662" width="4.140625" style="176" customWidth="1"/>
    <col min="4663" max="4663" width="10.7109375" style="176" customWidth="1"/>
    <col min="4664" max="4664" width="5.5703125" style="176" customWidth="1"/>
    <col min="4665" max="4665" width="5.7109375" style="176" customWidth="1"/>
    <col min="4666" max="4666" width="6.28515625" style="176" customWidth="1"/>
    <col min="4667" max="4667" width="6.140625" style="176" customWidth="1"/>
    <col min="4668" max="4668" width="5" style="176" customWidth="1"/>
    <col min="4669" max="4669" width="4.85546875" style="176" customWidth="1"/>
    <col min="4670" max="4670" width="5.140625" style="176" customWidth="1"/>
    <col min="4671" max="4671" width="6.140625" style="176" customWidth="1"/>
    <col min="4672" max="4672" width="5.5703125" style="176" customWidth="1"/>
    <col min="4673" max="4673" width="5.7109375" style="176" customWidth="1"/>
    <col min="4674" max="4674" width="5.28515625" style="176" customWidth="1"/>
    <col min="4675" max="4675" width="5.5703125" style="176" customWidth="1"/>
    <col min="4676" max="4677" width="5.140625" style="176" customWidth="1"/>
    <col min="4678" max="4678" width="5.5703125" style="176" customWidth="1"/>
    <col min="4679" max="4679" width="5.85546875" style="176" customWidth="1"/>
    <col min="4680" max="4680" width="5.28515625" style="176" customWidth="1"/>
    <col min="4681" max="4681" width="5.5703125" style="176" customWidth="1"/>
    <col min="4682" max="4682" width="5.28515625" style="176" customWidth="1"/>
    <col min="4683" max="4683" width="6" style="176" customWidth="1"/>
    <col min="4684" max="4684" width="5.140625" style="176" customWidth="1"/>
    <col min="4685" max="4685" width="5.85546875" style="176" customWidth="1"/>
    <col min="4686" max="4686" width="7.5703125" style="176" customWidth="1"/>
    <col min="4687" max="4687" width="6" style="176" customWidth="1"/>
    <col min="4688" max="4688" width="7" style="176" customWidth="1"/>
    <col min="4689" max="4917" width="9.140625" style="176"/>
    <col min="4918" max="4918" width="4.140625" style="176" customWidth="1"/>
    <col min="4919" max="4919" width="10.7109375" style="176" customWidth="1"/>
    <col min="4920" max="4920" width="5.5703125" style="176" customWidth="1"/>
    <col min="4921" max="4921" width="5.7109375" style="176" customWidth="1"/>
    <col min="4922" max="4922" width="6.28515625" style="176" customWidth="1"/>
    <col min="4923" max="4923" width="6.140625" style="176" customWidth="1"/>
    <col min="4924" max="4924" width="5" style="176" customWidth="1"/>
    <col min="4925" max="4925" width="4.85546875" style="176" customWidth="1"/>
    <col min="4926" max="4926" width="5.140625" style="176" customWidth="1"/>
    <col min="4927" max="4927" width="6.140625" style="176" customWidth="1"/>
    <col min="4928" max="4928" width="5.5703125" style="176" customWidth="1"/>
    <col min="4929" max="4929" width="5.7109375" style="176" customWidth="1"/>
    <col min="4930" max="4930" width="5.28515625" style="176" customWidth="1"/>
    <col min="4931" max="4931" width="5.5703125" style="176" customWidth="1"/>
    <col min="4932" max="4933" width="5.140625" style="176" customWidth="1"/>
    <col min="4934" max="4934" width="5.5703125" style="176" customWidth="1"/>
    <col min="4935" max="4935" width="5.85546875" style="176" customWidth="1"/>
    <col min="4936" max="4936" width="5.28515625" style="176" customWidth="1"/>
    <col min="4937" max="4937" width="5.5703125" style="176" customWidth="1"/>
    <col min="4938" max="4938" width="5.28515625" style="176" customWidth="1"/>
    <col min="4939" max="4939" width="6" style="176" customWidth="1"/>
    <col min="4940" max="4940" width="5.140625" style="176" customWidth="1"/>
    <col min="4941" max="4941" width="5.85546875" style="176" customWidth="1"/>
    <col min="4942" max="4942" width="7.5703125" style="176" customWidth="1"/>
    <col min="4943" max="4943" width="6" style="176" customWidth="1"/>
    <col min="4944" max="4944" width="7" style="176" customWidth="1"/>
    <col min="4945" max="5173" width="9.140625" style="176"/>
    <col min="5174" max="5174" width="4.140625" style="176" customWidth="1"/>
    <col min="5175" max="5175" width="10.7109375" style="176" customWidth="1"/>
    <col min="5176" max="5176" width="5.5703125" style="176" customWidth="1"/>
    <col min="5177" max="5177" width="5.7109375" style="176" customWidth="1"/>
    <col min="5178" max="5178" width="6.28515625" style="176" customWidth="1"/>
    <col min="5179" max="5179" width="6.140625" style="176" customWidth="1"/>
    <col min="5180" max="5180" width="5" style="176" customWidth="1"/>
    <col min="5181" max="5181" width="4.85546875" style="176" customWidth="1"/>
    <col min="5182" max="5182" width="5.140625" style="176" customWidth="1"/>
    <col min="5183" max="5183" width="6.140625" style="176" customWidth="1"/>
    <col min="5184" max="5184" width="5.5703125" style="176" customWidth="1"/>
    <col min="5185" max="5185" width="5.7109375" style="176" customWidth="1"/>
    <col min="5186" max="5186" width="5.28515625" style="176" customWidth="1"/>
    <col min="5187" max="5187" width="5.5703125" style="176" customWidth="1"/>
    <col min="5188" max="5189" width="5.140625" style="176" customWidth="1"/>
    <col min="5190" max="5190" width="5.5703125" style="176" customWidth="1"/>
    <col min="5191" max="5191" width="5.85546875" style="176" customWidth="1"/>
    <col min="5192" max="5192" width="5.28515625" style="176" customWidth="1"/>
    <col min="5193" max="5193" width="5.5703125" style="176" customWidth="1"/>
    <col min="5194" max="5194" width="5.28515625" style="176" customWidth="1"/>
    <col min="5195" max="5195" width="6" style="176" customWidth="1"/>
    <col min="5196" max="5196" width="5.140625" style="176" customWidth="1"/>
    <col min="5197" max="5197" width="5.85546875" style="176" customWidth="1"/>
    <col min="5198" max="5198" width="7.5703125" style="176" customWidth="1"/>
    <col min="5199" max="5199" width="6" style="176" customWidth="1"/>
    <col min="5200" max="5200" width="7" style="176" customWidth="1"/>
    <col min="5201" max="5429" width="9.140625" style="176"/>
    <col min="5430" max="5430" width="4.140625" style="176" customWidth="1"/>
    <col min="5431" max="5431" width="10.7109375" style="176" customWidth="1"/>
    <col min="5432" max="5432" width="5.5703125" style="176" customWidth="1"/>
    <col min="5433" max="5433" width="5.7109375" style="176" customWidth="1"/>
    <col min="5434" max="5434" width="6.28515625" style="176" customWidth="1"/>
    <col min="5435" max="5435" width="6.140625" style="176" customWidth="1"/>
    <col min="5436" max="5436" width="5" style="176" customWidth="1"/>
    <col min="5437" max="5437" width="4.85546875" style="176" customWidth="1"/>
    <col min="5438" max="5438" width="5.140625" style="176" customWidth="1"/>
    <col min="5439" max="5439" width="6.140625" style="176" customWidth="1"/>
    <col min="5440" max="5440" width="5.5703125" style="176" customWidth="1"/>
    <col min="5441" max="5441" width="5.7109375" style="176" customWidth="1"/>
    <col min="5442" max="5442" width="5.28515625" style="176" customWidth="1"/>
    <col min="5443" max="5443" width="5.5703125" style="176" customWidth="1"/>
    <col min="5444" max="5445" width="5.140625" style="176" customWidth="1"/>
    <col min="5446" max="5446" width="5.5703125" style="176" customWidth="1"/>
    <col min="5447" max="5447" width="5.85546875" style="176" customWidth="1"/>
    <col min="5448" max="5448" width="5.28515625" style="176" customWidth="1"/>
    <col min="5449" max="5449" width="5.5703125" style="176" customWidth="1"/>
    <col min="5450" max="5450" width="5.28515625" style="176" customWidth="1"/>
    <col min="5451" max="5451" width="6" style="176" customWidth="1"/>
    <col min="5452" max="5452" width="5.140625" style="176" customWidth="1"/>
    <col min="5453" max="5453" width="5.85546875" style="176" customWidth="1"/>
    <col min="5454" max="5454" width="7.5703125" style="176" customWidth="1"/>
    <col min="5455" max="5455" width="6" style="176" customWidth="1"/>
    <col min="5456" max="5456" width="7" style="176" customWidth="1"/>
    <col min="5457" max="5685" width="9.140625" style="176"/>
    <col min="5686" max="5686" width="4.140625" style="176" customWidth="1"/>
    <col min="5687" max="5687" width="10.7109375" style="176" customWidth="1"/>
    <col min="5688" max="5688" width="5.5703125" style="176" customWidth="1"/>
    <col min="5689" max="5689" width="5.7109375" style="176" customWidth="1"/>
    <col min="5690" max="5690" width="6.28515625" style="176" customWidth="1"/>
    <col min="5691" max="5691" width="6.140625" style="176" customWidth="1"/>
    <col min="5692" max="5692" width="5" style="176" customWidth="1"/>
    <col min="5693" max="5693" width="4.85546875" style="176" customWidth="1"/>
    <col min="5694" max="5694" width="5.140625" style="176" customWidth="1"/>
    <col min="5695" max="5695" width="6.140625" style="176" customWidth="1"/>
    <col min="5696" max="5696" width="5.5703125" style="176" customWidth="1"/>
    <col min="5697" max="5697" width="5.7109375" style="176" customWidth="1"/>
    <col min="5698" max="5698" width="5.28515625" style="176" customWidth="1"/>
    <col min="5699" max="5699" width="5.5703125" style="176" customWidth="1"/>
    <col min="5700" max="5701" width="5.140625" style="176" customWidth="1"/>
    <col min="5702" max="5702" width="5.5703125" style="176" customWidth="1"/>
    <col min="5703" max="5703" width="5.85546875" style="176" customWidth="1"/>
    <col min="5704" max="5704" width="5.28515625" style="176" customWidth="1"/>
    <col min="5705" max="5705" width="5.5703125" style="176" customWidth="1"/>
    <col min="5706" max="5706" width="5.28515625" style="176" customWidth="1"/>
    <col min="5707" max="5707" width="6" style="176" customWidth="1"/>
    <col min="5708" max="5708" width="5.140625" style="176" customWidth="1"/>
    <col min="5709" max="5709" width="5.85546875" style="176" customWidth="1"/>
    <col min="5710" max="5710" width="7.5703125" style="176" customWidth="1"/>
    <col min="5711" max="5711" width="6" style="176" customWidth="1"/>
    <col min="5712" max="5712" width="7" style="176" customWidth="1"/>
    <col min="5713" max="5941" width="9.140625" style="176"/>
    <col min="5942" max="5942" width="4.140625" style="176" customWidth="1"/>
    <col min="5943" max="5943" width="10.7109375" style="176" customWidth="1"/>
    <col min="5944" max="5944" width="5.5703125" style="176" customWidth="1"/>
    <col min="5945" max="5945" width="5.7109375" style="176" customWidth="1"/>
    <col min="5946" max="5946" width="6.28515625" style="176" customWidth="1"/>
    <col min="5947" max="5947" width="6.140625" style="176" customWidth="1"/>
    <col min="5948" max="5948" width="5" style="176" customWidth="1"/>
    <col min="5949" max="5949" width="4.85546875" style="176" customWidth="1"/>
    <col min="5950" max="5950" width="5.140625" style="176" customWidth="1"/>
    <col min="5951" max="5951" width="6.140625" style="176" customWidth="1"/>
    <col min="5952" max="5952" width="5.5703125" style="176" customWidth="1"/>
    <col min="5953" max="5953" width="5.7109375" style="176" customWidth="1"/>
    <col min="5954" max="5954" width="5.28515625" style="176" customWidth="1"/>
    <col min="5955" max="5955" width="5.5703125" style="176" customWidth="1"/>
    <col min="5956" max="5957" width="5.140625" style="176" customWidth="1"/>
    <col min="5958" max="5958" width="5.5703125" style="176" customWidth="1"/>
    <col min="5959" max="5959" width="5.85546875" style="176" customWidth="1"/>
    <col min="5960" max="5960" width="5.28515625" style="176" customWidth="1"/>
    <col min="5961" max="5961" width="5.5703125" style="176" customWidth="1"/>
    <col min="5962" max="5962" width="5.28515625" style="176" customWidth="1"/>
    <col min="5963" max="5963" width="6" style="176" customWidth="1"/>
    <col min="5964" max="5964" width="5.140625" style="176" customWidth="1"/>
    <col min="5965" max="5965" width="5.85546875" style="176" customWidth="1"/>
    <col min="5966" max="5966" width="7.5703125" style="176" customWidth="1"/>
    <col min="5967" max="5967" width="6" style="176" customWidth="1"/>
    <col min="5968" max="5968" width="7" style="176" customWidth="1"/>
    <col min="5969" max="6197" width="9.140625" style="176"/>
    <col min="6198" max="6198" width="4.140625" style="176" customWidth="1"/>
    <col min="6199" max="6199" width="10.7109375" style="176" customWidth="1"/>
    <col min="6200" max="6200" width="5.5703125" style="176" customWidth="1"/>
    <col min="6201" max="6201" width="5.7109375" style="176" customWidth="1"/>
    <col min="6202" max="6202" width="6.28515625" style="176" customWidth="1"/>
    <col min="6203" max="6203" width="6.140625" style="176" customWidth="1"/>
    <col min="6204" max="6204" width="5" style="176" customWidth="1"/>
    <col min="6205" max="6205" width="4.85546875" style="176" customWidth="1"/>
    <col min="6206" max="6206" width="5.140625" style="176" customWidth="1"/>
    <col min="6207" max="6207" width="6.140625" style="176" customWidth="1"/>
    <col min="6208" max="6208" width="5.5703125" style="176" customWidth="1"/>
    <col min="6209" max="6209" width="5.7109375" style="176" customWidth="1"/>
    <col min="6210" max="6210" width="5.28515625" style="176" customWidth="1"/>
    <col min="6211" max="6211" width="5.5703125" style="176" customWidth="1"/>
    <col min="6212" max="6213" width="5.140625" style="176" customWidth="1"/>
    <col min="6214" max="6214" width="5.5703125" style="176" customWidth="1"/>
    <col min="6215" max="6215" width="5.85546875" style="176" customWidth="1"/>
    <col min="6216" max="6216" width="5.28515625" style="176" customWidth="1"/>
    <col min="6217" max="6217" width="5.5703125" style="176" customWidth="1"/>
    <col min="6218" max="6218" width="5.28515625" style="176" customWidth="1"/>
    <col min="6219" max="6219" width="6" style="176" customWidth="1"/>
    <col min="6220" max="6220" width="5.140625" style="176" customWidth="1"/>
    <col min="6221" max="6221" width="5.85546875" style="176" customWidth="1"/>
    <col min="6222" max="6222" width="7.5703125" style="176" customWidth="1"/>
    <col min="6223" max="6223" width="6" style="176" customWidth="1"/>
    <col min="6224" max="6224" width="7" style="176" customWidth="1"/>
    <col min="6225" max="6453" width="9.140625" style="176"/>
    <col min="6454" max="6454" width="4.140625" style="176" customWidth="1"/>
    <col min="6455" max="6455" width="10.7109375" style="176" customWidth="1"/>
    <col min="6456" max="6456" width="5.5703125" style="176" customWidth="1"/>
    <col min="6457" max="6457" width="5.7109375" style="176" customWidth="1"/>
    <col min="6458" max="6458" width="6.28515625" style="176" customWidth="1"/>
    <col min="6459" max="6459" width="6.140625" style="176" customWidth="1"/>
    <col min="6460" max="6460" width="5" style="176" customWidth="1"/>
    <col min="6461" max="6461" width="4.85546875" style="176" customWidth="1"/>
    <col min="6462" max="6462" width="5.140625" style="176" customWidth="1"/>
    <col min="6463" max="6463" width="6.140625" style="176" customWidth="1"/>
    <col min="6464" max="6464" width="5.5703125" style="176" customWidth="1"/>
    <col min="6465" max="6465" width="5.7109375" style="176" customWidth="1"/>
    <col min="6466" max="6466" width="5.28515625" style="176" customWidth="1"/>
    <col min="6467" max="6467" width="5.5703125" style="176" customWidth="1"/>
    <col min="6468" max="6469" width="5.140625" style="176" customWidth="1"/>
    <col min="6470" max="6470" width="5.5703125" style="176" customWidth="1"/>
    <col min="6471" max="6471" width="5.85546875" style="176" customWidth="1"/>
    <col min="6472" max="6472" width="5.28515625" style="176" customWidth="1"/>
    <col min="6473" max="6473" width="5.5703125" style="176" customWidth="1"/>
    <col min="6474" max="6474" width="5.28515625" style="176" customWidth="1"/>
    <col min="6475" max="6475" width="6" style="176" customWidth="1"/>
    <col min="6476" max="6476" width="5.140625" style="176" customWidth="1"/>
    <col min="6477" max="6477" width="5.85546875" style="176" customWidth="1"/>
    <col min="6478" max="6478" width="7.5703125" style="176" customWidth="1"/>
    <col min="6479" max="6479" width="6" style="176" customWidth="1"/>
    <col min="6480" max="6480" width="7" style="176" customWidth="1"/>
    <col min="6481" max="6709" width="9.140625" style="176"/>
    <col min="6710" max="6710" width="4.140625" style="176" customWidth="1"/>
    <col min="6711" max="6711" width="10.7109375" style="176" customWidth="1"/>
    <col min="6712" max="6712" width="5.5703125" style="176" customWidth="1"/>
    <col min="6713" max="6713" width="5.7109375" style="176" customWidth="1"/>
    <col min="6714" max="6714" width="6.28515625" style="176" customWidth="1"/>
    <col min="6715" max="6715" width="6.140625" style="176" customWidth="1"/>
    <col min="6716" max="6716" width="5" style="176" customWidth="1"/>
    <col min="6717" max="6717" width="4.85546875" style="176" customWidth="1"/>
    <col min="6718" max="6718" width="5.140625" style="176" customWidth="1"/>
    <col min="6719" max="6719" width="6.140625" style="176" customWidth="1"/>
    <col min="6720" max="6720" width="5.5703125" style="176" customWidth="1"/>
    <col min="6721" max="6721" width="5.7109375" style="176" customWidth="1"/>
    <col min="6722" max="6722" width="5.28515625" style="176" customWidth="1"/>
    <col min="6723" max="6723" width="5.5703125" style="176" customWidth="1"/>
    <col min="6724" max="6725" width="5.140625" style="176" customWidth="1"/>
    <col min="6726" max="6726" width="5.5703125" style="176" customWidth="1"/>
    <col min="6727" max="6727" width="5.85546875" style="176" customWidth="1"/>
    <col min="6728" max="6728" width="5.28515625" style="176" customWidth="1"/>
    <col min="6729" max="6729" width="5.5703125" style="176" customWidth="1"/>
    <col min="6730" max="6730" width="5.28515625" style="176" customWidth="1"/>
    <col min="6731" max="6731" width="6" style="176" customWidth="1"/>
    <col min="6732" max="6732" width="5.140625" style="176" customWidth="1"/>
    <col min="6733" max="6733" width="5.85546875" style="176" customWidth="1"/>
    <col min="6734" max="6734" width="7.5703125" style="176" customWidth="1"/>
    <col min="6735" max="6735" width="6" style="176" customWidth="1"/>
    <col min="6736" max="6736" width="7" style="176" customWidth="1"/>
    <col min="6737" max="6965" width="9.140625" style="176"/>
    <col min="6966" max="6966" width="4.140625" style="176" customWidth="1"/>
    <col min="6967" max="6967" width="10.7109375" style="176" customWidth="1"/>
    <col min="6968" max="6968" width="5.5703125" style="176" customWidth="1"/>
    <col min="6969" max="6969" width="5.7109375" style="176" customWidth="1"/>
    <col min="6970" max="6970" width="6.28515625" style="176" customWidth="1"/>
    <col min="6971" max="6971" width="6.140625" style="176" customWidth="1"/>
    <col min="6972" max="6972" width="5" style="176" customWidth="1"/>
    <col min="6973" max="6973" width="4.85546875" style="176" customWidth="1"/>
    <col min="6974" max="6974" width="5.140625" style="176" customWidth="1"/>
    <col min="6975" max="6975" width="6.140625" style="176" customWidth="1"/>
    <col min="6976" max="6976" width="5.5703125" style="176" customWidth="1"/>
    <col min="6977" max="6977" width="5.7109375" style="176" customWidth="1"/>
    <col min="6978" max="6978" width="5.28515625" style="176" customWidth="1"/>
    <col min="6979" max="6979" width="5.5703125" style="176" customWidth="1"/>
    <col min="6980" max="6981" width="5.140625" style="176" customWidth="1"/>
    <col min="6982" max="6982" width="5.5703125" style="176" customWidth="1"/>
    <col min="6983" max="6983" width="5.85546875" style="176" customWidth="1"/>
    <col min="6984" max="6984" width="5.28515625" style="176" customWidth="1"/>
    <col min="6985" max="6985" width="5.5703125" style="176" customWidth="1"/>
    <col min="6986" max="6986" width="5.28515625" style="176" customWidth="1"/>
    <col min="6987" max="6987" width="6" style="176" customWidth="1"/>
    <col min="6988" max="6988" width="5.140625" style="176" customWidth="1"/>
    <col min="6989" max="6989" width="5.85546875" style="176" customWidth="1"/>
    <col min="6990" max="6990" width="7.5703125" style="176" customWidth="1"/>
    <col min="6991" max="6991" width="6" style="176" customWidth="1"/>
    <col min="6992" max="6992" width="7" style="176" customWidth="1"/>
    <col min="6993" max="7221" width="9.140625" style="176"/>
    <col min="7222" max="7222" width="4.140625" style="176" customWidth="1"/>
    <col min="7223" max="7223" width="10.7109375" style="176" customWidth="1"/>
    <col min="7224" max="7224" width="5.5703125" style="176" customWidth="1"/>
    <col min="7225" max="7225" width="5.7109375" style="176" customWidth="1"/>
    <col min="7226" max="7226" width="6.28515625" style="176" customWidth="1"/>
    <col min="7227" max="7227" width="6.140625" style="176" customWidth="1"/>
    <col min="7228" max="7228" width="5" style="176" customWidth="1"/>
    <col min="7229" max="7229" width="4.85546875" style="176" customWidth="1"/>
    <col min="7230" max="7230" width="5.140625" style="176" customWidth="1"/>
    <col min="7231" max="7231" width="6.140625" style="176" customWidth="1"/>
    <col min="7232" max="7232" width="5.5703125" style="176" customWidth="1"/>
    <col min="7233" max="7233" width="5.7109375" style="176" customWidth="1"/>
    <col min="7234" max="7234" width="5.28515625" style="176" customWidth="1"/>
    <col min="7235" max="7235" width="5.5703125" style="176" customWidth="1"/>
    <col min="7236" max="7237" width="5.140625" style="176" customWidth="1"/>
    <col min="7238" max="7238" width="5.5703125" style="176" customWidth="1"/>
    <col min="7239" max="7239" width="5.85546875" style="176" customWidth="1"/>
    <col min="7240" max="7240" width="5.28515625" style="176" customWidth="1"/>
    <col min="7241" max="7241" width="5.5703125" style="176" customWidth="1"/>
    <col min="7242" max="7242" width="5.28515625" style="176" customWidth="1"/>
    <col min="7243" max="7243" width="6" style="176" customWidth="1"/>
    <col min="7244" max="7244" width="5.140625" style="176" customWidth="1"/>
    <col min="7245" max="7245" width="5.85546875" style="176" customWidth="1"/>
    <col min="7246" max="7246" width="7.5703125" style="176" customWidth="1"/>
    <col min="7247" max="7247" width="6" style="176" customWidth="1"/>
    <col min="7248" max="7248" width="7" style="176" customWidth="1"/>
    <col min="7249" max="7477" width="9.140625" style="176"/>
    <col min="7478" max="7478" width="4.140625" style="176" customWidth="1"/>
    <col min="7479" max="7479" width="10.7109375" style="176" customWidth="1"/>
    <col min="7480" max="7480" width="5.5703125" style="176" customWidth="1"/>
    <col min="7481" max="7481" width="5.7109375" style="176" customWidth="1"/>
    <col min="7482" max="7482" width="6.28515625" style="176" customWidth="1"/>
    <col min="7483" max="7483" width="6.140625" style="176" customWidth="1"/>
    <col min="7484" max="7484" width="5" style="176" customWidth="1"/>
    <col min="7485" max="7485" width="4.85546875" style="176" customWidth="1"/>
    <col min="7486" max="7486" width="5.140625" style="176" customWidth="1"/>
    <col min="7487" max="7487" width="6.140625" style="176" customWidth="1"/>
    <col min="7488" max="7488" width="5.5703125" style="176" customWidth="1"/>
    <col min="7489" max="7489" width="5.7109375" style="176" customWidth="1"/>
    <col min="7490" max="7490" width="5.28515625" style="176" customWidth="1"/>
    <col min="7491" max="7491" width="5.5703125" style="176" customWidth="1"/>
    <col min="7492" max="7493" width="5.140625" style="176" customWidth="1"/>
    <col min="7494" max="7494" width="5.5703125" style="176" customWidth="1"/>
    <col min="7495" max="7495" width="5.85546875" style="176" customWidth="1"/>
    <col min="7496" max="7496" width="5.28515625" style="176" customWidth="1"/>
    <col min="7497" max="7497" width="5.5703125" style="176" customWidth="1"/>
    <col min="7498" max="7498" width="5.28515625" style="176" customWidth="1"/>
    <col min="7499" max="7499" width="6" style="176" customWidth="1"/>
    <col min="7500" max="7500" width="5.140625" style="176" customWidth="1"/>
    <col min="7501" max="7501" width="5.85546875" style="176" customWidth="1"/>
    <col min="7502" max="7502" width="7.5703125" style="176" customWidth="1"/>
    <col min="7503" max="7503" width="6" style="176" customWidth="1"/>
    <col min="7504" max="7504" width="7" style="176" customWidth="1"/>
    <col min="7505" max="7733" width="9.140625" style="176"/>
    <col min="7734" max="7734" width="4.140625" style="176" customWidth="1"/>
    <col min="7735" max="7735" width="10.7109375" style="176" customWidth="1"/>
    <col min="7736" max="7736" width="5.5703125" style="176" customWidth="1"/>
    <col min="7737" max="7737" width="5.7109375" style="176" customWidth="1"/>
    <col min="7738" max="7738" width="6.28515625" style="176" customWidth="1"/>
    <col min="7739" max="7739" width="6.140625" style="176" customWidth="1"/>
    <col min="7740" max="7740" width="5" style="176" customWidth="1"/>
    <col min="7741" max="7741" width="4.85546875" style="176" customWidth="1"/>
    <col min="7742" max="7742" width="5.140625" style="176" customWidth="1"/>
    <col min="7743" max="7743" width="6.140625" style="176" customWidth="1"/>
    <col min="7744" max="7744" width="5.5703125" style="176" customWidth="1"/>
    <col min="7745" max="7745" width="5.7109375" style="176" customWidth="1"/>
    <col min="7746" max="7746" width="5.28515625" style="176" customWidth="1"/>
    <col min="7747" max="7747" width="5.5703125" style="176" customWidth="1"/>
    <col min="7748" max="7749" width="5.140625" style="176" customWidth="1"/>
    <col min="7750" max="7750" width="5.5703125" style="176" customWidth="1"/>
    <col min="7751" max="7751" width="5.85546875" style="176" customWidth="1"/>
    <col min="7752" max="7752" width="5.28515625" style="176" customWidth="1"/>
    <col min="7753" max="7753" width="5.5703125" style="176" customWidth="1"/>
    <col min="7754" max="7754" width="5.28515625" style="176" customWidth="1"/>
    <col min="7755" max="7755" width="6" style="176" customWidth="1"/>
    <col min="7756" max="7756" width="5.140625" style="176" customWidth="1"/>
    <col min="7757" max="7757" width="5.85546875" style="176" customWidth="1"/>
    <col min="7758" max="7758" width="7.5703125" style="176" customWidth="1"/>
    <col min="7759" max="7759" width="6" style="176" customWidth="1"/>
    <col min="7760" max="7760" width="7" style="176" customWidth="1"/>
    <col min="7761" max="7989" width="9.140625" style="176"/>
    <col min="7990" max="7990" width="4.140625" style="176" customWidth="1"/>
    <col min="7991" max="7991" width="10.7109375" style="176" customWidth="1"/>
    <col min="7992" max="7992" width="5.5703125" style="176" customWidth="1"/>
    <col min="7993" max="7993" width="5.7109375" style="176" customWidth="1"/>
    <col min="7994" max="7994" width="6.28515625" style="176" customWidth="1"/>
    <col min="7995" max="7995" width="6.140625" style="176" customWidth="1"/>
    <col min="7996" max="7996" width="5" style="176" customWidth="1"/>
    <col min="7997" max="7997" width="4.85546875" style="176" customWidth="1"/>
    <col min="7998" max="7998" width="5.140625" style="176" customWidth="1"/>
    <col min="7999" max="7999" width="6.140625" style="176" customWidth="1"/>
    <col min="8000" max="8000" width="5.5703125" style="176" customWidth="1"/>
    <col min="8001" max="8001" width="5.7109375" style="176" customWidth="1"/>
    <col min="8002" max="8002" width="5.28515625" style="176" customWidth="1"/>
    <col min="8003" max="8003" width="5.5703125" style="176" customWidth="1"/>
    <col min="8004" max="8005" width="5.140625" style="176" customWidth="1"/>
    <col min="8006" max="8006" width="5.5703125" style="176" customWidth="1"/>
    <col min="8007" max="8007" width="5.85546875" style="176" customWidth="1"/>
    <col min="8008" max="8008" width="5.28515625" style="176" customWidth="1"/>
    <col min="8009" max="8009" width="5.5703125" style="176" customWidth="1"/>
    <col min="8010" max="8010" width="5.28515625" style="176" customWidth="1"/>
    <col min="8011" max="8011" width="6" style="176" customWidth="1"/>
    <col min="8012" max="8012" width="5.140625" style="176" customWidth="1"/>
    <col min="8013" max="8013" width="5.85546875" style="176" customWidth="1"/>
    <col min="8014" max="8014" width="7.5703125" style="176" customWidth="1"/>
    <col min="8015" max="8015" width="6" style="176" customWidth="1"/>
    <col min="8016" max="8016" width="7" style="176" customWidth="1"/>
    <col min="8017" max="8245" width="9.140625" style="176"/>
    <col min="8246" max="8246" width="4.140625" style="176" customWidth="1"/>
    <col min="8247" max="8247" width="10.7109375" style="176" customWidth="1"/>
    <col min="8248" max="8248" width="5.5703125" style="176" customWidth="1"/>
    <col min="8249" max="8249" width="5.7109375" style="176" customWidth="1"/>
    <col min="8250" max="8250" width="6.28515625" style="176" customWidth="1"/>
    <col min="8251" max="8251" width="6.140625" style="176" customWidth="1"/>
    <col min="8252" max="8252" width="5" style="176" customWidth="1"/>
    <col min="8253" max="8253" width="4.85546875" style="176" customWidth="1"/>
    <col min="8254" max="8254" width="5.140625" style="176" customWidth="1"/>
    <col min="8255" max="8255" width="6.140625" style="176" customWidth="1"/>
    <col min="8256" max="8256" width="5.5703125" style="176" customWidth="1"/>
    <col min="8257" max="8257" width="5.7109375" style="176" customWidth="1"/>
    <col min="8258" max="8258" width="5.28515625" style="176" customWidth="1"/>
    <col min="8259" max="8259" width="5.5703125" style="176" customWidth="1"/>
    <col min="8260" max="8261" width="5.140625" style="176" customWidth="1"/>
    <col min="8262" max="8262" width="5.5703125" style="176" customWidth="1"/>
    <col min="8263" max="8263" width="5.85546875" style="176" customWidth="1"/>
    <col min="8264" max="8264" width="5.28515625" style="176" customWidth="1"/>
    <col min="8265" max="8265" width="5.5703125" style="176" customWidth="1"/>
    <col min="8266" max="8266" width="5.28515625" style="176" customWidth="1"/>
    <col min="8267" max="8267" width="6" style="176" customWidth="1"/>
    <col min="8268" max="8268" width="5.140625" style="176" customWidth="1"/>
    <col min="8269" max="8269" width="5.85546875" style="176" customWidth="1"/>
    <col min="8270" max="8270" width="7.5703125" style="176" customWidth="1"/>
    <col min="8271" max="8271" width="6" style="176" customWidth="1"/>
    <col min="8272" max="8272" width="7" style="176" customWidth="1"/>
    <col min="8273" max="8501" width="9.140625" style="176"/>
    <col min="8502" max="8502" width="4.140625" style="176" customWidth="1"/>
    <col min="8503" max="8503" width="10.7109375" style="176" customWidth="1"/>
    <col min="8504" max="8504" width="5.5703125" style="176" customWidth="1"/>
    <col min="8505" max="8505" width="5.7109375" style="176" customWidth="1"/>
    <col min="8506" max="8506" width="6.28515625" style="176" customWidth="1"/>
    <col min="8507" max="8507" width="6.140625" style="176" customWidth="1"/>
    <col min="8508" max="8508" width="5" style="176" customWidth="1"/>
    <col min="8509" max="8509" width="4.85546875" style="176" customWidth="1"/>
    <col min="8510" max="8510" width="5.140625" style="176" customWidth="1"/>
    <col min="8511" max="8511" width="6.140625" style="176" customWidth="1"/>
    <col min="8512" max="8512" width="5.5703125" style="176" customWidth="1"/>
    <col min="8513" max="8513" width="5.7109375" style="176" customWidth="1"/>
    <col min="8514" max="8514" width="5.28515625" style="176" customWidth="1"/>
    <col min="8515" max="8515" width="5.5703125" style="176" customWidth="1"/>
    <col min="8516" max="8517" width="5.140625" style="176" customWidth="1"/>
    <col min="8518" max="8518" width="5.5703125" style="176" customWidth="1"/>
    <col min="8519" max="8519" width="5.85546875" style="176" customWidth="1"/>
    <col min="8520" max="8520" width="5.28515625" style="176" customWidth="1"/>
    <col min="8521" max="8521" width="5.5703125" style="176" customWidth="1"/>
    <col min="8522" max="8522" width="5.28515625" style="176" customWidth="1"/>
    <col min="8523" max="8523" width="6" style="176" customWidth="1"/>
    <col min="8524" max="8524" width="5.140625" style="176" customWidth="1"/>
    <col min="8525" max="8525" width="5.85546875" style="176" customWidth="1"/>
    <col min="8526" max="8526" width="7.5703125" style="176" customWidth="1"/>
    <col min="8527" max="8527" width="6" style="176" customWidth="1"/>
    <col min="8528" max="8528" width="7" style="176" customWidth="1"/>
    <col min="8529" max="8757" width="9.140625" style="176"/>
    <col min="8758" max="8758" width="4.140625" style="176" customWidth="1"/>
    <col min="8759" max="8759" width="10.7109375" style="176" customWidth="1"/>
    <col min="8760" max="8760" width="5.5703125" style="176" customWidth="1"/>
    <col min="8761" max="8761" width="5.7109375" style="176" customWidth="1"/>
    <col min="8762" max="8762" width="6.28515625" style="176" customWidth="1"/>
    <col min="8763" max="8763" width="6.140625" style="176" customWidth="1"/>
    <col min="8764" max="8764" width="5" style="176" customWidth="1"/>
    <col min="8765" max="8765" width="4.85546875" style="176" customWidth="1"/>
    <col min="8766" max="8766" width="5.140625" style="176" customWidth="1"/>
    <col min="8767" max="8767" width="6.140625" style="176" customWidth="1"/>
    <col min="8768" max="8768" width="5.5703125" style="176" customWidth="1"/>
    <col min="8769" max="8769" width="5.7109375" style="176" customWidth="1"/>
    <col min="8770" max="8770" width="5.28515625" style="176" customWidth="1"/>
    <col min="8771" max="8771" width="5.5703125" style="176" customWidth="1"/>
    <col min="8772" max="8773" width="5.140625" style="176" customWidth="1"/>
    <col min="8774" max="8774" width="5.5703125" style="176" customWidth="1"/>
    <col min="8775" max="8775" width="5.85546875" style="176" customWidth="1"/>
    <col min="8776" max="8776" width="5.28515625" style="176" customWidth="1"/>
    <col min="8777" max="8777" width="5.5703125" style="176" customWidth="1"/>
    <col min="8778" max="8778" width="5.28515625" style="176" customWidth="1"/>
    <col min="8779" max="8779" width="6" style="176" customWidth="1"/>
    <col min="8780" max="8780" width="5.140625" style="176" customWidth="1"/>
    <col min="8781" max="8781" width="5.85546875" style="176" customWidth="1"/>
    <col min="8782" max="8782" width="7.5703125" style="176" customWidth="1"/>
    <col min="8783" max="8783" width="6" style="176" customWidth="1"/>
    <col min="8784" max="8784" width="7" style="176" customWidth="1"/>
    <col min="8785" max="9013" width="9.140625" style="176"/>
    <col min="9014" max="9014" width="4.140625" style="176" customWidth="1"/>
    <col min="9015" max="9015" width="10.7109375" style="176" customWidth="1"/>
    <col min="9016" max="9016" width="5.5703125" style="176" customWidth="1"/>
    <col min="9017" max="9017" width="5.7109375" style="176" customWidth="1"/>
    <col min="9018" max="9018" width="6.28515625" style="176" customWidth="1"/>
    <col min="9019" max="9019" width="6.140625" style="176" customWidth="1"/>
    <col min="9020" max="9020" width="5" style="176" customWidth="1"/>
    <col min="9021" max="9021" width="4.85546875" style="176" customWidth="1"/>
    <col min="9022" max="9022" width="5.140625" style="176" customWidth="1"/>
    <col min="9023" max="9023" width="6.140625" style="176" customWidth="1"/>
    <col min="9024" max="9024" width="5.5703125" style="176" customWidth="1"/>
    <col min="9025" max="9025" width="5.7109375" style="176" customWidth="1"/>
    <col min="9026" max="9026" width="5.28515625" style="176" customWidth="1"/>
    <col min="9027" max="9027" width="5.5703125" style="176" customWidth="1"/>
    <col min="9028" max="9029" width="5.140625" style="176" customWidth="1"/>
    <col min="9030" max="9030" width="5.5703125" style="176" customWidth="1"/>
    <col min="9031" max="9031" width="5.85546875" style="176" customWidth="1"/>
    <col min="9032" max="9032" width="5.28515625" style="176" customWidth="1"/>
    <col min="9033" max="9033" width="5.5703125" style="176" customWidth="1"/>
    <col min="9034" max="9034" width="5.28515625" style="176" customWidth="1"/>
    <col min="9035" max="9035" width="6" style="176" customWidth="1"/>
    <col min="9036" max="9036" width="5.140625" style="176" customWidth="1"/>
    <col min="9037" max="9037" width="5.85546875" style="176" customWidth="1"/>
    <col min="9038" max="9038" width="7.5703125" style="176" customWidth="1"/>
    <col min="9039" max="9039" width="6" style="176" customWidth="1"/>
    <col min="9040" max="9040" width="7" style="176" customWidth="1"/>
    <col min="9041" max="9269" width="9.140625" style="176"/>
    <col min="9270" max="9270" width="4.140625" style="176" customWidth="1"/>
    <col min="9271" max="9271" width="10.7109375" style="176" customWidth="1"/>
    <col min="9272" max="9272" width="5.5703125" style="176" customWidth="1"/>
    <col min="9273" max="9273" width="5.7109375" style="176" customWidth="1"/>
    <col min="9274" max="9274" width="6.28515625" style="176" customWidth="1"/>
    <col min="9275" max="9275" width="6.140625" style="176" customWidth="1"/>
    <col min="9276" max="9276" width="5" style="176" customWidth="1"/>
    <col min="9277" max="9277" width="4.85546875" style="176" customWidth="1"/>
    <col min="9278" max="9278" width="5.140625" style="176" customWidth="1"/>
    <col min="9279" max="9279" width="6.140625" style="176" customWidth="1"/>
    <col min="9280" max="9280" width="5.5703125" style="176" customWidth="1"/>
    <col min="9281" max="9281" width="5.7109375" style="176" customWidth="1"/>
    <col min="9282" max="9282" width="5.28515625" style="176" customWidth="1"/>
    <col min="9283" max="9283" width="5.5703125" style="176" customWidth="1"/>
    <col min="9284" max="9285" width="5.140625" style="176" customWidth="1"/>
    <col min="9286" max="9286" width="5.5703125" style="176" customWidth="1"/>
    <col min="9287" max="9287" width="5.85546875" style="176" customWidth="1"/>
    <col min="9288" max="9288" width="5.28515625" style="176" customWidth="1"/>
    <col min="9289" max="9289" width="5.5703125" style="176" customWidth="1"/>
    <col min="9290" max="9290" width="5.28515625" style="176" customWidth="1"/>
    <col min="9291" max="9291" width="6" style="176" customWidth="1"/>
    <col min="9292" max="9292" width="5.140625" style="176" customWidth="1"/>
    <col min="9293" max="9293" width="5.85546875" style="176" customWidth="1"/>
    <col min="9294" max="9294" width="7.5703125" style="176" customWidth="1"/>
    <col min="9295" max="9295" width="6" style="176" customWidth="1"/>
    <col min="9296" max="9296" width="7" style="176" customWidth="1"/>
    <col min="9297" max="9525" width="9.140625" style="176"/>
    <col min="9526" max="9526" width="4.140625" style="176" customWidth="1"/>
    <col min="9527" max="9527" width="10.7109375" style="176" customWidth="1"/>
    <col min="9528" max="9528" width="5.5703125" style="176" customWidth="1"/>
    <col min="9529" max="9529" width="5.7109375" style="176" customWidth="1"/>
    <col min="9530" max="9530" width="6.28515625" style="176" customWidth="1"/>
    <col min="9531" max="9531" width="6.140625" style="176" customWidth="1"/>
    <col min="9532" max="9532" width="5" style="176" customWidth="1"/>
    <col min="9533" max="9533" width="4.85546875" style="176" customWidth="1"/>
    <col min="9534" max="9534" width="5.140625" style="176" customWidth="1"/>
    <col min="9535" max="9535" width="6.140625" style="176" customWidth="1"/>
    <col min="9536" max="9536" width="5.5703125" style="176" customWidth="1"/>
    <col min="9537" max="9537" width="5.7109375" style="176" customWidth="1"/>
    <col min="9538" max="9538" width="5.28515625" style="176" customWidth="1"/>
    <col min="9539" max="9539" width="5.5703125" style="176" customWidth="1"/>
    <col min="9540" max="9541" width="5.140625" style="176" customWidth="1"/>
    <col min="9542" max="9542" width="5.5703125" style="176" customWidth="1"/>
    <col min="9543" max="9543" width="5.85546875" style="176" customWidth="1"/>
    <col min="9544" max="9544" width="5.28515625" style="176" customWidth="1"/>
    <col min="9545" max="9545" width="5.5703125" style="176" customWidth="1"/>
    <col min="9546" max="9546" width="5.28515625" style="176" customWidth="1"/>
    <col min="9547" max="9547" width="6" style="176" customWidth="1"/>
    <col min="9548" max="9548" width="5.140625" style="176" customWidth="1"/>
    <col min="9549" max="9549" width="5.85546875" style="176" customWidth="1"/>
    <col min="9550" max="9550" width="7.5703125" style="176" customWidth="1"/>
    <col min="9551" max="9551" width="6" style="176" customWidth="1"/>
    <col min="9552" max="9552" width="7" style="176" customWidth="1"/>
    <col min="9553" max="9781" width="9.140625" style="176"/>
    <col min="9782" max="9782" width="4.140625" style="176" customWidth="1"/>
    <col min="9783" max="9783" width="10.7109375" style="176" customWidth="1"/>
    <col min="9784" max="9784" width="5.5703125" style="176" customWidth="1"/>
    <col min="9785" max="9785" width="5.7109375" style="176" customWidth="1"/>
    <col min="9786" max="9786" width="6.28515625" style="176" customWidth="1"/>
    <col min="9787" max="9787" width="6.140625" style="176" customWidth="1"/>
    <col min="9788" max="9788" width="5" style="176" customWidth="1"/>
    <col min="9789" max="9789" width="4.85546875" style="176" customWidth="1"/>
    <col min="9790" max="9790" width="5.140625" style="176" customWidth="1"/>
    <col min="9791" max="9791" width="6.140625" style="176" customWidth="1"/>
    <col min="9792" max="9792" width="5.5703125" style="176" customWidth="1"/>
    <col min="9793" max="9793" width="5.7109375" style="176" customWidth="1"/>
    <col min="9794" max="9794" width="5.28515625" style="176" customWidth="1"/>
    <col min="9795" max="9795" width="5.5703125" style="176" customWidth="1"/>
    <col min="9796" max="9797" width="5.140625" style="176" customWidth="1"/>
    <col min="9798" max="9798" width="5.5703125" style="176" customWidth="1"/>
    <col min="9799" max="9799" width="5.85546875" style="176" customWidth="1"/>
    <col min="9800" max="9800" width="5.28515625" style="176" customWidth="1"/>
    <col min="9801" max="9801" width="5.5703125" style="176" customWidth="1"/>
    <col min="9802" max="9802" width="5.28515625" style="176" customWidth="1"/>
    <col min="9803" max="9803" width="6" style="176" customWidth="1"/>
    <col min="9804" max="9804" width="5.140625" style="176" customWidth="1"/>
    <col min="9805" max="9805" width="5.85546875" style="176" customWidth="1"/>
    <col min="9806" max="9806" width="7.5703125" style="176" customWidth="1"/>
    <col min="9807" max="9807" width="6" style="176" customWidth="1"/>
    <col min="9808" max="9808" width="7" style="176" customWidth="1"/>
    <col min="9809" max="10037" width="9.140625" style="176"/>
    <col min="10038" max="10038" width="4.140625" style="176" customWidth="1"/>
    <col min="10039" max="10039" width="10.7109375" style="176" customWidth="1"/>
    <col min="10040" max="10040" width="5.5703125" style="176" customWidth="1"/>
    <col min="10041" max="10041" width="5.7109375" style="176" customWidth="1"/>
    <col min="10042" max="10042" width="6.28515625" style="176" customWidth="1"/>
    <col min="10043" max="10043" width="6.140625" style="176" customWidth="1"/>
    <col min="10044" max="10044" width="5" style="176" customWidth="1"/>
    <col min="10045" max="10045" width="4.85546875" style="176" customWidth="1"/>
    <col min="10046" max="10046" width="5.140625" style="176" customWidth="1"/>
    <col min="10047" max="10047" width="6.140625" style="176" customWidth="1"/>
    <col min="10048" max="10048" width="5.5703125" style="176" customWidth="1"/>
    <col min="10049" max="10049" width="5.7109375" style="176" customWidth="1"/>
    <col min="10050" max="10050" width="5.28515625" style="176" customWidth="1"/>
    <col min="10051" max="10051" width="5.5703125" style="176" customWidth="1"/>
    <col min="10052" max="10053" width="5.140625" style="176" customWidth="1"/>
    <col min="10054" max="10054" width="5.5703125" style="176" customWidth="1"/>
    <col min="10055" max="10055" width="5.85546875" style="176" customWidth="1"/>
    <col min="10056" max="10056" width="5.28515625" style="176" customWidth="1"/>
    <col min="10057" max="10057" width="5.5703125" style="176" customWidth="1"/>
    <col min="10058" max="10058" width="5.28515625" style="176" customWidth="1"/>
    <col min="10059" max="10059" width="6" style="176" customWidth="1"/>
    <col min="10060" max="10060" width="5.140625" style="176" customWidth="1"/>
    <col min="10061" max="10061" width="5.85546875" style="176" customWidth="1"/>
    <col min="10062" max="10062" width="7.5703125" style="176" customWidth="1"/>
    <col min="10063" max="10063" width="6" style="176" customWidth="1"/>
    <col min="10064" max="10064" width="7" style="176" customWidth="1"/>
    <col min="10065" max="10293" width="9.140625" style="176"/>
    <col min="10294" max="10294" width="4.140625" style="176" customWidth="1"/>
    <col min="10295" max="10295" width="10.7109375" style="176" customWidth="1"/>
    <col min="10296" max="10296" width="5.5703125" style="176" customWidth="1"/>
    <col min="10297" max="10297" width="5.7109375" style="176" customWidth="1"/>
    <col min="10298" max="10298" width="6.28515625" style="176" customWidth="1"/>
    <col min="10299" max="10299" width="6.140625" style="176" customWidth="1"/>
    <col min="10300" max="10300" width="5" style="176" customWidth="1"/>
    <col min="10301" max="10301" width="4.85546875" style="176" customWidth="1"/>
    <col min="10302" max="10302" width="5.140625" style="176" customWidth="1"/>
    <col min="10303" max="10303" width="6.140625" style="176" customWidth="1"/>
    <col min="10304" max="10304" width="5.5703125" style="176" customWidth="1"/>
    <col min="10305" max="10305" width="5.7109375" style="176" customWidth="1"/>
    <col min="10306" max="10306" width="5.28515625" style="176" customWidth="1"/>
    <col min="10307" max="10307" width="5.5703125" style="176" customWidth="1"/>
    <col min="10308" max="10309" width="5.140625" style="176" customWidth="1"/>
    <col min="10310" max="10310" width="5.5703125" style="176" customWidth="1"/>
    <col min="10311" max="10311" width="5.85546875" style="176" customWidth="1"/>
    <col min="10312" max="10312" width="5.28515625" style="176" customWidth="1"/>
    <col min="10313" max="10313" width="5.5703125" style="176" customWidth="1"/>
    <col min="10314" max="10314" width="5.28515625" style="176" customWidth="1"/>
    <col min="10315" max="10315" width="6" style="176" customWidth="1"/>
    <col min="10316" max="10316" width="5.140625" style="176" customWidth="1"/>
    <col min="10317" max="10317" width="5.85546875" style="176" customWidth="1"/>
    <col min="10318" max="10318" width="7.5703125" style="176" customWidth="1"/>
    <col min="10319" max="10319" width="6" style="176" customWidth="1"/>
    <col min="10320" max="10320" width="7" style="176" customWidth="1"/>
    <col min="10321" max="10549" width="9.140625" style="176"/>
    <col min="10550" max="10550" width="4.140625" style="176" customWidth="1"/>
    <col min="10551" max="10551" width="10.7109375" style="176" customWidth="1"/>
    <col min="10552" max="10552" width="5.5703125" style="176" customWidth="1"/>
    <col min="10553" max="10553" width="5.7109375" style="176" customWidth="1"/>
    <col min="10554" max="10554" width="6.28515625" style="176" customWidth="1"/>
    <col min="10555" max="10555" width="6.140625" style="176" customWidth="1"/>
    <col min="10556" max="10556" width="5" style="176" customWidth="1"/>
    <col min="10557" max="10557" width="4.85546875" style="176" customWidth="1"/>
    <col min="10558" max="10558" width="5.140625" style="176" customWidth="1"/>
    <col min="10559" max="10559" width="6.140625" style="176" customWidth="1"/>
    <col min="10560" max="10560" width="5.5703125" style="176" customWidth="1"/>
    <col min="10561" max="10561" width="5.7109375" style="176" customWidth="1"/>
    <col min="10562" max="10562" width="5.28515625" style="176" customWidth="1"/>
    <col min="10563" max="10563" width="5.5703125" style="176" customWidth="1"/>
    <col min="10564" max="10565" width="5.140625" style="176" customWidth="1"/>
    <col min="10566" max="10566" width="5.5703125" style="176" customWidth="1"/>
    <col min="10567" max="10567" width="5.85546875" style="176" customWidth="1"/>
    <col min="10568" max="10568" width="5.28515625" style="176" customWidth="1"/>
    <col min="10569" max="10569" width="5.5703125" style="176" customWidth="1"/>
    <col min="10570" max="10570" width="5.28515625" style="176" customWidth="1"/>
    <col min="10571" max="10571" width="6" style="176" customWidth="1"/>
    <col min="10572" max="10572" width="5.140625" style="176" customWidth="1"/>
    <col min="10573" max="10573" width="5.85546875" style="176" customWidth="1"/>
    <col min="10574" max="10574" width="7.5703125" style="176" customWidth="1"/>
    <col min="10575" max="10575" width="6" style="176" customWidth="1"/>
    <col min="10576" max="10576" width="7" style="176" customWidth="1"/>
    <col min="10577" max="10805" width="9.140625" style="176"/>
    <col min="10806" max="10806" width="4.140625" style="176" customWidth="1"/>
    <col min="10807" max="10807" width="10.7109375" style="176" customWidth="1"/>
    <col min="10808" max="10808" width="5.5703125" style="176" customWidth="1"/>
    <col min="10809" max="10809" width="5.7109375" style="176" customWidth="1"/>
    <col min="10810" max="10810" width="6.28515625" style="176" customWidth="1"/>
    <col min="10811" max="10811" width="6.140625" style="176" customWidth="1"/>
    <col min="10812" max="10812" width="5" style="176" customWidth="1"/>
    <col min="10813" max="10813" width="4.85546875" style="176" customWidth="1"/>
    <col min="10814" max="10814" width="5.140625" style="176" customWidth="1"/>
    <col min="10815" max="10815" width="6.140625" style="176" customWidth="1"/>
    <col min="10816" max="10816" width="5.5703125" style="176" customWidth="1"/>
    <col min="10817" max="10817" width="5.7109375" style="176" customWidth="1"/>
    <col min="10818" max="10818" width="5.28515625" style="176" customWidth="1"/>
    <col min="10819" max="10819" width="5.5703125" style="176" customWidth="1"/>
    <col min="10820" max="10821" width="5.140625" style="176" customWidth="1"/>
    <col min="10822" max="10822" width="5.5703125" style="176" customWidth="1"/>
    <col min="10823" max="10823" width="5.85546875" style="176" customWidth="1"/>
    <col min="10824" max="10824" width="5.28515625" style="176" customWidth="1"/>
    <col min="10825" max="10825" width="5.5703125" style="176" customWidth="1"/>
    <col min="10826" max="10826" width="5.28515625" style="176" customWidth="1"/>
    <col min="10827" max="10827" width="6" style="176" customWidth="1"/>
    <col min="10828" max="10828" width="5.140625" style="176" customWidth="1"/>
    <col min="10829" max="10829" width="5.85546875" style="176" customWidth="1"/>
    <col min="10830" max="10830" width="7.5703125" style="176" customWidth="1"/>
    <col min="10831" max="10831" width="6" style="176" customWidth="1"/>
    <col min="10832" max="10832" width="7" style="176" customWidth="1"/>
    <col min="10833" max="11061" width="9.140625" style="176"/>
    <col min="11062" max="11062" width="4.140625" style="176" customWidth="1"/>
    <col min="11063" max="11063" width="10.7109375" style="176" customWidth="1"/>
    <col min="11064" max="11064" width="5.5703125" style="176" customWidth="1"/>
    <col min="11065" max="11065" width="5.7109375" style="176" customWidth="1"/>
    <col min="11066" max="11066" width="6.28515625" style="176" customWidth="1"/>
    <col min="11067" max="11067" width="6.140625" style="176" customWidth="1"/>
    <col min="11068" max="11068" width="5" style="176" customWidth="1"/>
    <col min="11069" max="11069" width="4.85546875" style="176" customWidth="1"/>
    <col min="11070" max="11070" width="5.140625" style="176" customWidth="1"/>
    <col min="11071" max="11071" width="6.140625" style="176" customWidth="1"/>
    <col min="11072" max="11072" width="5.5703125" style="176" customWidth="1"/>
    <col min="11073" max="11073" width="5.7109375" style="176" customWidth="1"/>
    <col min="11074" max="11074" width="5.28515625" style="176" customWidth="1"/>
    <col min="11075" max="11075" width="5.5703125" style="176" customWidth="1"/>
    <col min="11076" max="11077" width="5.140625" style="176" customWidth="1"/>
    <col min="11078" max="11078" width="5.5703125" style="176" customWidth="1"/>
    <col min="11079" max="11079" width="5.85546875" style="176" customWidth="1"/>
    <col min="11080" max="11080" width="5.28515625" style="176" customWidth="1"/>
    <col min="11081" max="11081" width="5.5703125" style="176" customWidth="1"/>
    <col min="11082" max="11082" width="5.28515625" style="176" customWidth="1"/>
    <col min="11083" max="11083" width="6" style="176" customWidth="1"/>
    <col min="11084" max="11084" width="5.140625" style="176" customWidth="1"/>
    <col min="11085" max="11085" width="5.85546875" style="176" customWidth="1"/>
    <col min="11086" max="11086" width="7.5703125" style="176" customWidth="1"/>
    <col min="11087" max="11087" width="6" style="176" customWidth="1"/>
    <col min="11088" max="11088" width="7" style="176" customWidth="1"/>
    <col min="11089" max="11317" width="9.140625" style="176"/>
    <col min="11318" max="11318" width="4.140625" style="176" customWidth="1"/>
    <col min="11319" max="11319" width="10.7109375" style="176" customWidth="1"/>
    <col min="11320" max="11320" width="5.5703125" style="176" customWidth="1"/>
    <col min="11321" max="11321" width="5.7109375" style="176" customWidth="1"/>
    <col min="11322" max="11322" width="6.28515625" style="176" customWidth="1"/>
    <col min="11323" max="11323" width="6.140625" style="176" customWidth="1"/>
    <col min="11324" max="11324" width="5" style="176" customWidth="1"/>
    <col min="11325" max="11325" width="4.85546875" style="176" customWidth="1"/>
    <col min="11326" max="11326" width="5.140625" style="176" customWidth="1"/>
    <col min="11327" max="11327" width="6.140625" style="176" customWidth="1"/>
    <col min="11328" max="11328" width="5.5703125" style="176" customWidth="1"/>
    <col min="11329" max="11329" width="5.7109375" style="176" customWidth="1"/>
    <col min="11330" max="11330" width="5.28515625" style="176" customWidth="1"/>
    <col min="11331" max="11331" width="5.5703125" style="176" customWidth="1"/>
    <col min="11332" max="11333" width="5.140625" style="176" customWidth="1"/>
    <col min="11334" max="11334" width="5.5703125" style="176" customWidth="1"/>
    <col min="11335" max="11335" width="5.85546875" style="176" customWidth="1"/>
    <col min="11336" max="11336" width="5.28515625" style="176" customWidth="1"/>
    <col min="11337" max="11337" width="5.5703125" style="176" customWidth="1"/>
    <col min="11338" max="11338" width="5.28515625" style="176" customWidth="1"/>
    <col min="11339" max="11339" width="6" style="176" customWidth="1"/>
    <col min="11340" max="11340" width="5.140625" style="176" customWidth="1"/>
    <col min="11341" max="11341" width="5.85546875" style="176" customWidth="1"/>
    <col min="11342" max="11342" width="7.5703125" style="176" customWidth="1"/>
    <col min="11343" max="11343" width="6" style="176" customWidth="1"/>
    <col min="11344" max="11344" width="7" style="176" customWidth="1"/>
    <col min="11345" max="11573" width="9.140625" style="176"/>
    <col min="11574" max="11574" width="4.140625" style="176" customWidth="1"/>
    <col min="11575" max="11575" width="10.7109375" style="176" customWidth="1"/>
    <col min="11576" max="11576" width="5.5703125" style="176" customWidth="1"/>
    <col min="11577" max="11577" width="5.7109375" style="176" customWidth="1"/>
    <col min="11578" max="11578" width="6.28515625" style="176" customWidth="1"/>
    <col min="11579" max="11579" width="6.140625" style="176" customWidth="1"/>
    <col min="11580" max="11580" width="5" style="176" customWidth="1"/>
    <col min="11581" max="11581" width="4.85546875" style="176" customWidth="1"/>
    <col min="11582" max="11582" width="5.140625" style="176" customWidth="1"/>
    <col min="11583" max="11583" width="6.140625" style="176" customWidth="1"/>
    <col min="11584" max="11584" width="5.5703125" style="176" customWidth="1"/>
    <col min="11585" max="11585" width="5.7109375" style="176" customWidth="1"/>
    <col min="11586" max="11586" width="5.28515625" style="176" customWidth="1"/>
    <col min="11587" max="11587" width="5.5703125" style="176" customWidth="1"/>
    <col min="11588" max="11589" width="5.140625" style="176" customWidth="1"/>
    <col min="11590" max="11590" width="5.5703125" style="176" customWidth="1"/>
    <col min="11591" max="11591" width="5.85546875" style="176" customWidth="1"/>
    <col min="11592" max="11592" width="5.28515625" style="176" customWidth="1"/>
    <col min="11593" max="11593" width="5.5703125" style="176" customWidth="1"/>
    <col min="11594" max="11594" width="5.28515625" style="176" customWidth="1"/>
    <col min="11595" max="11595" width="6" style="176" customWidth="1"/>
    <col min="11596" max="11596" width="5.140625" style="176" customWidth="1"/>
    <col min="11597" max="11597" width="5.85546875" style="176" customWidth="1"/>
    <col min="11598" max="11598" width="7.5703125" style="176" customWidth="1"/>
    <col min="11599" max="11599" width="6" style="176" customWidth="1"/>
    <col min="11600" max="11600" width="7" style="176" customWidth="1"/>
    <col min="11601" max="11829" width="9.140625" style="176"/>
    <col min="11830" max="11830" width="4.140625" style="176" customWidth="1"/>
    <col min="11831" max="11831" width="10.7109375" style="176" customWidth="1"/>
    <col min="11832" max="11832" width="5.5703125" style="176" customWidth="1"/>
    <col min="11833" max="11833" width="5.7109375" style="176" customWidth="1"/>
    <col min="11834" max="11834" width="6.28515625" style="176" customWidth="1"/>
    <col min="11835" max="11835" width="6.140625" style="176" customWidth="1"/>
    <col min="11836" max="11836" width="5" style="176" customWidth="1"/>
    <col min="11837" max="11837" width="4.85546875" style="176" customWidth="1"/>
    <col min="11838" max="11838" width="5.140625" style="176" customWidth="1"/>
    <col min="11839" max="11839" width="6.140625" style="176" customWidth="1"/>
    <col min="11840" max="11840" width="5.5703125" style="176" customWidth="1"/>
    <col min="11841" max="11841" width="5.7109375" style="176" customWidth="1"/>
    <col min="11842" max="11842" width="5.28515625" style="176" customWidth="1"/>
    <col min="11843" max="11843" width="5.5703125" style="176" customWidth="1"/>
    <col min="11844" max="11845" width="5.140625" style="176" customWidth="1"/>
    <col min="11846" max="11846" width="5.5703125" style="176" customWidth="1"/>
    <col min="11847" max="11847" width="5.85546875" style="176" customWidth="1"/>
    <col min="11848" max="11848" width="5.28515625" style="176" customWidth="1"/>
    <col min="11849" max="11849" width="5.5703125" style="176" customWidth="1"/>
    <col min="11850" max="11850" width="5.28515625" style="176" customWidth="1"/>
    <col min="11851" max="11851" width="6" style="176" customWidth="1"/>
    <col min="11852" max="11852" width="5.140625" style="176" customWidth="1"/>
    <col min="11853" max="11853" width="5.85546875" style="176" customWidth="1"/>
    <col min="11854" max="11854" width="7.5703125" style="176" customWidth="1"/>
    <col min="11855" max="11855" width="6" style="176" customWidth="1"/>
    <col min="11856" max="11856" width="7" style="176" customWidth="1"/>
    <col min="11857" max="12085" width="9.140625" style="176"/>
    <col min="12086" max="12086" width="4.140625" style="176" customWidth="1"/>
    <col min="12087" max="12087" width="10.7109375" style="176" customWidth="1"/>
    <col min="12088" max="12088" width="5.5703125" style="176" customWidth="1"/>
    <col min="12089" max="12089" width="5.7109375" style="176" customWidth="1"/>
    <col min="12090" max="12090" width="6.28515625" style="176" customWidth="1"/>
    <col min="12091" max="12091" width="6.140625" style="176" customWidth="1"/>
    <col min="12092" max="12092" width="5" style="176" customWidth="1"/>
    <col min="12093" max="12093" width="4.85546875" style="176" customWidth="1"/>
    <col min="12094" max="12094" width="5.140625" style="176" customWidth="1"/>
    <col min="12095" max="12095" width="6.140625" style="176" customWidth="1"/>
    <col min="12096" max="12096" width="5.5703125" style="176" customWidth="1"/>
    <col min="12097" max="12097" width="5.7109375" style="176" customWidth="1"/>
    <col min="12098" max="12098" width="5.28515625" style="176" customWidth="1"/>
    <col min="12099" max="12099" width="5.5703125" style="176" customWidth="1"/>
    <col min="12100" max="12101" width="5.140625" style="176" customWidth="1"/>
    <col min="12102" max="12102" width="5.5703125" style="176" customWidth="1"/>
    <col min="12103" max="12103" width="5.85546875" style="176" customWidth="1"/>
    <col min="12104" max="12104" width="5.28515625" style="176" customWidth="1"/>
    <col min="12105" max="12105" width="5.5703125" style="176" customWidth="1"/>
    <col min="12106" max="12106" width="5.28515625" style="176" customWidth="1"/>
    <col min="12107" max="12107" width="6" style="176" customWidth="1"/>
    <col min="12108" max="12108" width="5.140625" style="176" customWidth="1"/>
    <col min="12109" max="12109" width="5.85546875" style="176" customWidth="1"/>
    <col min="12110" max="12110" width="7.5703125" style="176" customWidth="1"/>
    <col min="12111" max="12111" width="6" style="176" customWidth="1"/>
    <col min="12112" max="12112" width="7" style="176" customWidth="1"/>
    <col min="12113" max="12341" width="9.140625" style="176"/>
    <col min="12342" max="12342" width="4.140625" style="176" customWidth="1"/>
    <col min="12343" max="12343" width="10.7109375" style="176" customWidth="1"/>
    <col min="12344" max="12344" width="5.5703125" style="176" customWidth="1"/>
    <col min="12345" max="12345" width="5.7109375" style="176" customWidth="1"/>
    <col min="12346" max="12346" width="6.28515625" style="176" customWidth="1"/>
    <col min="12347" max="12347" width="6.140625" style="176" customWidth="1"/>
    <col min="12348" max="12348" width="5" style="176" customWidth="1"/>
    <col min="12349" max="12349" width="4.85546875" style="176" customWidth="1"/>
    <col min="12350" max="12350" width="5.140625" style="176" customWidth="1"/>
    <col min="12351" max="12351" width="6.140625" style="176" customWidth="1"/>
    <col min="12352" max="12352" width="5.5703125" style="176" customWidth="1"/>
    <col min="12353" max="12353" width="5.7109375" style="176" customWidth="1"/>
    <col min="12354" max="12354" width="5.28515625" style="176" customWidth="1"/>
    <col min="12355" max="12355" width="5.5703125" style="176" customWidth="1"/>
    <col min="12356" max="12357" width="5.140625" style="176" customWidth="1"/>
    <col min="12358" max="12358" width="5.5703125" style="176" customWidth="1"/>
    <col min="12359" max="12359" width="5.85546875" style="176" customWidth="1"/>
    <col min="12360" max="12360" width="5.28515625" style="176" customWidth="1"/>
    <col min="12361" max="12361" width="5.5703125" style="176" customWidth="1"/>
    <col min="12362" max="12362" width="5.28515625" style="176" customWidth="1"/>
    <col min="12363" max="12363" width="6" style="176" customWidth="1"/>
    <col min="12364" max="12364" width="5.140625" style="176" customWidth="1"/>
    <col min="12365" max="12365" width="5.85546875" style="176" customWidth="1"/>
    <col min="12366" max="12366" width="7.5703125" style="176" customWidth="1"/>
    <col min="12367" max="12367" width="6" style="176" customWidth="1"/>
    <col min="12368" max="12368" width="7" style="176" customWidth="1"/>
    <col min="12369" max="12597" width="9.140625" style="176"/>
    <col min="12598" max="12598" width="4.140625" style="176" customWidth="1"/>
    <col min="12599" max="12599" width="10.7109375" style="176" customWidth="1"/>
    <col min="12600" max="12600" width="5.5703125" style="176" customWidth="1"/>
    <col min="12601" max="12601" width="5.7109375" style="176" customWidth="1"/>
    <col min="12602" max="12602" width="6.28515625" style="176" customWidth="1"/>
    <col min="12603" max="12603" width="6.140625" style="176" customWidth="1"/>
    <col min="12604" max="12604" width="5" style="176" customWidth="1"/>
    <col min="12605" max="12605" width="4.85546875" style="176" customWidth="1"/>
    <col min="12606" max="12606" width="5.140625" style="176" customWidth="1"/>
    <col min="12607" max="12607" width="6.140625" style="176" customWidth="1"/>
    <col min="12608" max="12608" width="5.5703125" style="176" customWidth="1"/>
    <col min="12609" max="12609" width="5.7109375" style="176" customWidth="1"/>
    <col min="12610" max="12610" width="5.28515625" style="176" customWidth="1"/>
    <col min="12611" max="12611" width="5.5703125" style="176" customWidth="1"/>
    <col min="12612" max="12613" width="5.140625" style="176" customWidth="1"/>
    <col min="12614" max="12614" width="5.5703125" style="176" customWidth="1"/>
    <col min="12615" max="12615" width="5.85546875" style="176" customWidth="1"/>
    <col min="12616" max="12616" width="5.28515625" style="176" customWidth="1"/>
    <col min="12617" max="12617" width="5.5703125" style="176" customWidth="1"/>
    <col min="12618" max="12618" width="5.28515625" style="176" customWidth="1"/>
    <col min="12619" max="12619" width="6" style="176" customWidth="1"/>
    <col min="12620" max="12620" width="5.140625" style="176" customWidth="1"/>
    <col min="12621" max="12621" width="5.85546875" style="176" customWidth="1"/>
    <col min="12622" max="12622" width="7.5703125" style="176" customWidth="1"/>
    <col min="12623" max="12623" width="6" style="176" customWidth="1"/>
    <col min="12624" max="12624" width="7" style="176" customWidth="1"/>
    <col min="12625" max="12853" width="9.140625" style="176"/>
    <col min="12854" max="12854" width="4.140625" style="176" customWidth="1"/>
    <col min="12855" max="12855" width="10.7109375" style="176" customWidth="1"/>
    <col min="12856" max="12856" width="5.5703125" style="176" customWidth="1"/>
    <col min="12857" max="12857" width="5.7109375" style="176" customWidth="1"/>
    <col min="12858" max="12858" width="6.28515625" style="176" customWidth="1"/>
    <col min="12859" max="12859" width="6.140625" style="176" customWidth="1"/>
    <col min="12860" max="12860" width="5" style="176" customWidth="1"/>
    <col min="12861" max="12861" width="4.85546875" style="176" customWidth="1"/>
    <col min="12862" max="12862" width="5.140625" style="176" customWidth="1"/>
    <col min="12863" max="12863" width="6.140625" style="176" customWidth="1"/>
    <col min="12864" max="12864" width="5.5703125" style="176" customWidth="1"/>
    <col min="12865" max="12865" width="5.7109375" style="176" customWidth="1"/>
    <col min="12866" max="12866" width="5.28515625" style="176" customWidth="1"/>
    <col min="12867" max="12867" width="5.5703125" style="176" customWidth="1"/>
    <col min="12868" max="12869" width="5.140625" style="176" customWidth="1"/>
    <col min="12870" max="12870" width="5.5703125" style="176" customWidth="1"/>
    <col min="12871" max="12871" width="5.85546875" style="176" customWidth="1"/>
    <col min="12872" max="12872" width="5.28515625" style="176" customWidth="1"/>
    <col min="12873" max="12873" width="5.5703125" style="176" customWidth="1"/>
    <col min="12874" max="12874" width="5.28515625" style="176" customWidth="1"/>
    <col min="12875" max="12875" width="6" style="176" customWidth="1"/>
    <col min="12876" max="12876" width="5.140625" style="176" customWidth="1"/>
    <col min="12877" max="12877" width="5.85546875" style="176" customWidth="1"/>
    <col min="12878" max="12878" width="7.5703125" style="176" customWidth="1"/>
    <col min="12879" max="12879" width="6" style="176" customWidth="1"/>
    <col min="12880" max="12880" width="7" style="176" customWidth="1"/>
    <col min="12881" max="13109" width="9.140625" style="176"/>
    <col min="13110" max="13110" width="4.140625" style="176" customWidth="1"/>
    <col min="13111" max="13111" width="10.7109375" style="176" customWidth="1"/>
    <col min="13112" max="13112" width="5.5703125" style="176" customWidth="1"/>
    <col min="13113" max="13113" width="5.7109375" style="176" customWidth="1"/>
    <col min="13114" max="13114" width="6.28515625" style="176" customWidth="1"/>
    <col min="13115" max="13115" width="6.140625" style="176" customWidth="1"/>
    <col min="13116" max="13116" width="5" style="176" customWidth="1"/>
    <col min="13117" max="13117" width="4.85546875" style="176" customWidth="1"/>
    <col min="13118" max="13118" width="5.140625" style="176" customWidth="1"/>
    <col min="13119" max="13119" width="6.140625" style="176" customWidth="1"/>
    <col min="13120" max="13120" width="5.5703125" style="176" customWidth="1"/>
    <col min="13121" max="13121" width="5.7109375" style="176" customWidth="1"/>
    <col min="13122" max="13122" width="5.28515625" style="176" customWidth="1"/>
    <col min="13123" max="13123" width="5.5703125" style="176" customWidth="1"/>
    <col min="13124" max="13125" width="5.140625" style="176" customWidth="1"/>
    <col min="13126" max="13126" width="5.5703125" style="176" customWidth="1"/>
    <col min="13127" max="13127" width="5.85546875" style="176" customWidth="1"/>
    <col min="13128" max="13128" width="5.28515625" style="176" customWidth="1"/>
    <col min="13129" max="13129" width="5.5703125" style="176" customWidth="1"/>
    <col min="13130" max="13130" width="5.28515625" style="176" customWidth="1"/>
    <col min="13131" max="13131" width="6" style="176" customWidth="1"/>
    <col min="13132" max="13132" width="5.140625" style="176" customWidth="1"/>
    <col min="13133" max="13133" width="5.85546875" style="176" customWidth="1"/>
    <col min="13134" max="13134" width="7.5703125" style="176" customWidth="1"/>
    <col min="13135" max="13135" width="6" style="176" customWidth="1"/>
    <col min="13136" max="13136" width="7" style="176" customWidth="1"/>
    <col min="13137" max="13365" width="9.140625" style="176"/>
    <col min="13366" max="13366" width="4.140625" style="176" customWidth="1"/>
    <col min="13367" max="13367" width="10.7109375" style="176" customWidth="1"/>
    <col min="13368" max="13368" width="5.5703125" style="176" customWidth="1"/>
    <col min="13369" max="13369" width="5.7109375" style="176" customWidth="1"/>
    <col min="13370" max="13370" width="6.28515625" style="176" customWidth="1"/>
    <col min="13371" max="13371" width="6.140625" style="176" customWidth="1"/>
    <col min="13372" max="13372" width="5" style="176" customWidth="1"/>
    <col min="13373" max="13373" width="4.85546875" style="176" customWidth="1"/>
    <col min="13374" max="13374" width="5.140625" style="176" customWidth="1"/>
    <col min="13375" max="13375" width="6.140625" style="176" customWidth="1"/>
    <col min="13376" max="13376" width="5.5703125" style="176" customWidth="1"/>
    <col min="13377" max="13377" width="5.7109375" style="176" customWidth="1"/>
    <col min="13378" max="13378" width="5.28515625" style="176" customWidth="1"/>
    <col min="13379" max="13379" width="5.5703125" style="176" customWidth="1"/>
    <col min="13380" max="13381" width="5.140625" style="176" customWidth="1"/>
    <col min="13382" max="13382" width="5.5703125" style="176" customWidth="1"/>
    <col min="13383" max="13383" width="5.85546875" style="176" customWidth="1"/>
    <col min="13384" max="13384" width="5.28515625" style="176" customWidth="1"/>
    <col min="13385" max="13385" width="5.5703125" style="176" customWidth="1"/>
    <col min="13386" max="13386" width="5.28515625" style="176" customWidth="1"/>
    <col min="13387" max="13387" width="6" style="176" customWidth="1"/>
    <col min="13388" max="13388" width="5.140625" style="176" customWidth="1"/>
    <col min="13389" max="13389" width="5.85546875" style="176" customWidth="1"/>
    <col min="13390" max="13390" width="7.5703125" style="176" customWidth="1"/>
    <col min="13391" max="13391" width="6" style="176" customWidth="1"/>
    <col min="13392" max="13392" width="7" style="176" customWidth="1"/>
    <col min="13393" max="13621" width="9.140625" style="176"/>
    <col min="13622" max="13622" width="4.140625" style="176" customWidth="1"/>
    <col min="13623" max="13623" width="10.7109375" style="176" customWidth="1"/>
    <col min="13624" max="13624" width="5.5703125" style="176" customWidth="1"/>
    <col min="13625" max="13625" width="5.7109375" style="176" customWidth="1"/>
    <col min="13626" max="13626" width="6.28515625" style="176" customWidth="1"/>
    <col min="13627" max="13627" width="6.140625" style="176" customWidth="1"/>
    <col min="13628" max="13628" width="5" style="176" customWidth="1"/>
    <col min="13629" max="13629" width="4.85546875" style="176" customWidth="1"/>
    <col min="13630" max="13630" width="5.140625" style="176" customWidth="1"/>
    <col min="13631" max="13631" width="6.140625" style="176" customWidth="1"/>
    <col min="13632" max="13632" width="5.5703125" style="176" customWidth="1"/>
    <col min="13633" max="13633" width="5.7109375" style="176" customWidth="1"/>
    <col min="13634" max="13634" width="5.28515625" style="176" customWidth="1"/>
    <col min="13635" max="13635" width="5.5703125" style="176" customWidth="1"/>
    <col min="13636" max="13637" width="5.140625" style="176" customWidth="1"/>
    <col min="13638" max="13638" width="5.5703125" style="176" customWidth="1"/>
    <col min="13639" max="13639" width="5.85546875" style="176" customWidth="1"/>
    <col min="13640" max="13640" width="5.28515625" style="176" customWidth="1"/>
    <col min="13641" max="13641" width="5.5703125" style="176" customWidth="1"/>
    <col min="13642" max="13642" width="5.28515625" style="176" customWidth="1"/>
    <col min="13643" max="13643" width="6" style="176" customWidth="1"/>
    <col min="13644" max="13644" width="5.140625" style="176" customWidth="1"/>
    <col min="13645" max="13645" width="5.85546875" style="176" customWidth="1"/>
    <col min="13646" max="13646" width="7.5703125" style="176" customWidth="1"/>
    <col min="13647" max="13647" width="6" style="176" customWidth="1"/>
    <col min="13648" max="13648" width="7" style="176" customWidth="1"/>
    <col min="13649" max="13877" width="9.140625" style="176"/>
    <col min="13878" max="13878" width="4.140625" style="176" customWidth="1"/>
    <col min="13879" max="13879" width="10.7109375" style="176" customWidth="1"/>
    <col min="13880" max="13880" width="5.5703125" style="176" customWidth="1"/>
    <col min="13881" max="13881" width="5.7109375" style="176" customWidth="1"/>
    <col min="13882" max="13882" width="6.28515625" style="176" customWidth="1"/>
    <col min="13883" max="13883" width="6.140625" style="176" customWidth="1"/>
    <col min="13884" max="13884" width="5" style="176" customWidth="1"/>
    <col min="13885" max="13885" width="4.85546875" style="176" customWidth="1"/>
    <col min="13886" max="13886" width="5.140625" style="176" customWidth="1"/>
    <col min="13887" max="13887" width="6.140625" style="176" customWidth="1"/>
    <col min="13888" max="13888" width="5.5703125" style="176" customWidth="1"/>
    <col min="13889" max="13889" width="5.7109375" style="176" customWidth="1"/>
    <col min="13890" max="13890" width="5.28515625" style="176" customWidth="1"/>
    <col min="13891" max="13891" width="5.5703125" style="176" customWidth="1"/>
    <col min="13892" max="13893" width="5.140625" style="176" customWidth="1"/>
    <col min="13894" max="13894" width="5.5703125" style="176" customWidth="1"/>
    <col min="13895" max="13895" width="5.85546875" style="176" customWidth="1"/>
    <col min="13896" max="13896" width="5.28515625" style="176" customWidth="1"/>
    <col min="13897" max="13897" width="5.5703125" style="176" customWidth="1"/>
    <col min="13898" max="13898" width="5.28515625" style="176" customWidth="1"/>
    <col min="13899" max="13899" width="6" style="176" customWidth="1"/>
    <col min="13900" max="13900" width="5.140625" style="176" customWidth="1"/>
    <col min="13901" max="13901" width="5.85546875" style="176" customWidth="1"/>
    <col min="13902" max="13902" width="7.5703125" style="176" customWidth="1"/>
    <col min="13903" max="13903" width="6" style="176" customWidth="1"/>
    <col min="13904" max="13904" width="7" style="176" customWidth="1"/>
    <col min="13905" max="14133" width="9.140625" style="176"/>
    <col min="14134" max="14134" width="4.140625" style="176" customWidth="1"/>
    <col min="14135" max="14135" width="10.7109375" style="176" customWidth="1"/>
    <col min="14136" max="14136" width="5.5703125" style="176" customWidth="1"/>
    <col min="14137" max="14137" width="5.7109375" style="176" customWidth="1"/>
    <col min="14138" max="14138" width="6.28515625" style="176" customWidth="1"/>
    <col min="14139" max="14139" width="6.140625" style="176" customWidth="1"/>
    <col min="14140" max="14140" width="5" style="176" customWidth="1"/>
    <col min="14141" max="14141" width="4.85546875" style="176" customWidth="1"/>
    <col min="14142" max="14142" width="5.140625" style="176" customWidth="1"/>
    <col min="14143" max="14143" width="6.140625" style="176" customWidth="1"/>
    <col min="14144" max="14144" width="5.5703125" style="176" customWidth="1"/>
    <col min="14145" max="14145" width="5.7109375" style="176" customWidth="1"/>
    <col min="14146" max="14146" width="5.28515625" style="176" customWidth="1"/>
    <col min="14147" max="14147" width="5.5703125" style="176" customWidth="1"/>
    <col min="14148" max="14149" width="5.140625" style="176" customWidth="1"/>
    <col min="14150" max="14150" width="5.5703125" style="176" customWidth="1"/>
    <col min="14151" max="14151" width="5.85546875" style="176" customWidth="1"/>
    <col min="14152" max="14152" width="5.28515625" style="176" customWidth="1"/>
    <col min="14153" max="14153" width="5.5703125" style="176" customWidth="1"/>
    <col min="14154" max="14154" width="5.28515625" style="176" customWidth="1"/>
    <col min="14155" max="14155" width="6" style="176" customWidth="1"/>
    <col min="14156" max="14156" width="5.140625" style="176" customWidth="1"/>
    <col min="14157" max="14157" width="5.85546875" style="176" customWidth="1"/>
    <col min="14158" max="14158" width="7.5703125" style="176" customWidth="1"/>
    <col min="14159" max="14159" width="6" style="176" customWidth="1"/>
    <col min="14160" max="14160" width="7" style="176" customWidth="1"/>
    <col min="14161" max="14389" width="9.140625" style="176"/>
    <col min="14390" max="14390" width="4.140625" style="176" customWidth="1"/>
    <col min="14391" max="14391" width="10.7109375" style="176" customWidth="1"/>
    <col min="14392" max="14392" width="5.5703125" style="176" customWidth="1"/>
    <col min="14393" max="14393" width="5.7109375" style="176" customWidth="1"/>
    <col min="14394" max="14394" width="6.28515625" style="176" customWidth="1"/>
    <col min="14395" max="14395" width="6.140625" style="176" customWidth="1"/>
    <col min="14396" max="14396" width="5" style="176" customWidth="1"/>
    <col min="14397" max="14397" width="4.85546875" style="176" customWidth="1"/>
    <col min="14398" max="14398" width="5.140625" style="176" customWidth="1"/>
    <col min="14399" max="14399" width="6.140625" style="176" customWidth="1"/>
    <col min="14400" max="14400" width="5.5703125" style="176" customWidth="1"/>
    <col min="14401" max="14401" width="5.7109375" style="176" customWidth="1"/>
    <col min="14402" max="14402" width="5.28515625" style="176" customWidth="1"/>
    <col min="14403" max="14403" width="5.5703125" style="176" customWidth="1"/>
    <col min="14404" max="14405" width="5.140625" style="176" customWidth="1"/>
    <col min="14406" max="14406" width="5.5703125" style="176" customWidth="1"/>
    <col min="14407" max="14407" width="5.85546875" style="176" customWidth="1"/>
    <col min="14408" max="14408" width="5.28515625" style="176" customWidth="1"/>
    <col min="14409" max="14409" width="5.5703125" style="176" customWidth="1"/>
    <col min="14410" max="14410" width="5.28515625" style="176" customWidth="1"/>
    <col min="14411" max="14411" width="6" style="176" customWidth="1"/>
    <col min="14412" max="14412" width="5.140625" style="176" customWidth="1"/>
    <col min="14413" max="14413" width="5.85546875" style="176" customWidth="1"/>
    <col min="14414" max="14414" width="7.5703125" style="176" customWidth="1"/>
    <col min="14415" max="14415" width="6" style="176" customWidth="1"/>
    <col min="14416" max="14416" width="7" style="176" customWidth="1"/>
    <col min="14417" max="14645" width="9.140625" style="176"/>
    <col min="14646" max="14646" width="4.140625" style="176" customWidth="1"/>
    <col min="14647" max="14647" width="10.7109375" style="176" customWidth="1"/>
    <col min="14648" max="14648" width="5.5703125" style="176" customWidth="1"/>
    <col min="14649" max="14649" width="5.7109375" style="176" customWidth="1"/>
    <col min="14650" max="14650" width="6.28515625" style="176" customWidth="1"/>
    <col min="14651" max="14651" width="6.140625" style="176" customWidth="1"/>
    <col min="14652" max="14652" width="5" style="176" customWidth="1"/>
    <col min="14653" max="14653" width="4.85546875" style="176" customWidth="1"/>
    <col min="14654" max="14654" width="5.140625" style="176" customWidth="1"/>
    <col min="14655" max="14655" width="6.140625" style="176" customWidth="1"/>
    <col min="14656" max="14656" width="5.5703125" style="176" customWidth="1"/>
    <col min="14657" max="14657" width="5.7109375" style="176" customWidth="1"/>
    <col min="14658" max="14658" width="5.28515625" style="176" customWidth="1"/>
    <col min="14659" max="14659" width="5.5703125" style="176" customWidth="1"/>
    <col min="14660" max="14661" width="5.140625" style="176" customWidth="1"/>
    <col min="14662" max="14662" width="5.5703125" style="176" customWidth="1"/>
    <col min="14663" max="14663" width="5.85546875" style="176" customWidth="1"/>
    <col min="14664" max="14664" width="5.28515625" style="176" customWidth="1"/>
    <col min="14665" max="14665" width="5.5703125" style="176" customWidth="1"/>
    <col min="14666" max="14666" width="5.28515625" style="176" customWidth="1"/>
    <col min="14667" max="14667" width="6" style="176" customWidth="1"/>
    <col min="14668" max="14668" width="5.140625" style="176" customWidth="1"/>
    <col min="14669" max="14669" width="5.85546875" style="176" customWidth="1"/>
    <col min="14670" max="14670" width="7.5703125" style="176" customWidth="1"/>
    <col min="14671" max="14671" width="6" style="176" customWidth="1"/>
    <col min="14672" max="14672" width="7" style="176" customWidth="1"/>
    <col min="14673" max="14901" width="9.140625" style="176"/>
    <col min="14902" max="14902" width="4.140625" style="176" customWidth="1"/>
    <col min="14903" max="14903" width="10.7109375" style="176" customWidth="1"/>
    <col min="14904" max="14904" width="5.5703125" style="176" customWidth="1"/>
    <col min="14905" max="14905" width="5.7109375" style="176" customWidth="1"/>
    <col min="14906" max="14906" width="6.28515625" style="176" customWidth="1"/>
    <col min="14907" max="14907" width="6.140625" style="176" customWidth="1"/>
    <col min="14908" max="14908" width="5" style="176" customWidth="1"/>
    <col min="14909" max="14909" width="4.85546875" style="176" customWidth="1"/>
    <col min="14910" max="14910" width="5.140625" style="176" customWidth="1"/>
    <col min="14911" max="14911" width="6.140625" style="176" customWidth="1"/>
    <col min="14912" max="14912" width="5.5703125" style="176" customWidth="1"/>
    <col min="14913" max="14913" width="5.7109375" style="176" customWidth="1"/>
    <col min="14914" max="14914" width="5.28515625" style="176" customWidth="1"/>
    <col min="14915" max="14915" width="5.5703125" style="176" customWidth="1"/>
    <col min="14916" max="14917" width="5.140625" style="176" customWidth="1"/>
    <col min="14918" max="14918" width="5.5703125" style="176" customWidth="1"/>
    <col min="14919" max="14919" width="5.85546875" style="176" customWidth="1"/>
    <col min="14920" max="14920" width="5.28515625" style="176" customWidth="1"/>
    <col min="14921" max="14921" width="5.5703125" style="176" customWidth="1"/>
    <col min="14922" max="14922" width="5.28515625" style="176" customWidth="1"/>
    <col min="14923" max="14923" width="6" style="176" customWidth="1"/>
    <col min="14924" max="14924" width="5.140625" style="176" customWidth="1"/>
    <col min="14925" max="14925" width="5.85546875" style="176" customWidth="1"/>
    <col min="14926" max="14926" width="7.5703125" style="176" customWidth="1"/>
    <col min="14927" max="14927" width="6" style="176" customWidth="1"/>
    <col min="14928" max="14928" width="7" style="176" customWidth="1"/>
    <col min="14929" max="15157" width="9.140625" style="176"/>
    <col min="15158" max="15158" width="4.140625" style="176" customWidth="1"/>
    <col min="15159" max="15159" width="10.7109375" style="176" customWidth="1"/>
    <col min="15160" max="15160" width="5.5703125" style="176" customWidth="1"/>
    <col min="15161" max="15161" width="5.7109375" style="176" customWidth="1"/>
    <col min="15162" max="15162" width="6.28515625" style="176" customWidth="1"/>
    <col min="15163" max="15163" width="6.140625" style="176" customWidth="1"/>
    <col min="15164" max="15164" width="5" style="176" customWidth="1"/>
    <col min="15165" max="15165" width="4.85546875" style="176" customWidth="1"/>
    <col min="15166" max="15166" width="5.140625" style="176" customWidth="1"/>
    <col min="15167" max="15167" width="6.140625" style="176" customWidth="1"/>
    <col min="15168" max="15168" width="5.5703125" style="176" customWidth="1"/>
    <col min="15169" max="15169" width="5.7109375" style="176" customWidth="1"/>
    <col min="15170" max="15170" width="5.28515625" style="176" customWidth="1"/>
    <col min="15171" max="15171" width="5.5703125" style="176" customWidth="1"/>
    <col min="15172" max="15173" width="5.140625" style="176" customWidth="1"/>
    <col min="15174" max="15174" width="5.5703125" style="176" customWidth="1"/>
    <col min="15175" max="15175" width="5.85546875" style="176" customWidth="1"/>
    <col min="15176" max="15176" width="5.28515625" style="176" customWidth="1"/>
    <col min="15177" max="15177" width="5.5703125" style="176" customWidth="1"/>
    <col min="15178" max="15178" width="5.28515625" style="176" customWidth="1"/>
    <col min="15179" max="15179" width="6" style="176" customWidth="1"/>
    <col min="15180" max="15180" width="5.140625" style="176" customWidth="1"/>
    <col min="15181" max="15181" width="5.85546875" style="176" customWidth="1"/>
    <col min="15182" max="15182" width="7.5703125" style="176" customWidth="1"/>
    <col min="15183" max="15183" width="6" style="176" customWidth="1"/>
    <col min="15184" max="15184" width="7" style="176" customWidth="1"/>
    <col min="15185" max="15413" width="9.140625" style="176"/>
    <col min="15414" max="15414" width="4.140625" style="176" customWidth="1"/>
    <col min="15415" max="15415" width="10.7109375" style="176" customWidth="1"/>
    <col min="15416" max="15416" width="5.5703125" style="176" customWidth="1"/>
    <col min="15417" max="15417" width="5.7109375" style="176" customWidth="1"/>
    <col min="15418" max="15418" width="6.28515625" style="176" customWidth="1"/>
    <col min="15419" max="15419" width="6.140625" style="176" customWidth="1"/>
    <col min="15420" max="15420" width="5" style="176" customWidth="1"/>
    <col min="15421" max="15421" width="4.85546875" style="176" customWidth="1"/>
    <col min="15422" max="15422" width="5.140625" style="176" customWidth="1"/>
    <col min="15423" max="15423" width="6.140625" style="176" customWidth="1"/>
    <col min="15424" max="15424" width="5.5703125" style="176" customWidth="1"/>
    <col min="15425" max="15425" width="5.7109375" style="176" customWidth="1"/>
    <col min="15426" max="15426" width="5.28515625" style="176" customWidth="1"/>
    <col min="15427" max="15427" width="5.5703125" style="176" customWidth="1"/>
    <col min="15428" max="15429" width="5.140625" style="176" customWidth="1"/>
    <col min="15430" max="15430" width="5.5703125" style="176" customWidth="1"/>
    <col min="15431" max="15431" width="5.85546875" style="176" customWidth="1"/>
    <col min="15432" max="15432" width="5.28515625" style="176" customWidth="1"/>
    <col min="15433" max="15433" width="5.5703125" style="176" customWidth="1"/>
    <col min="15434" max="15434" width="5.28515625" style="176" customWidth="1"/>
    <col min="15435" max="15435" width="6" style="176" customWidth="1"/>
    <col min="15436" max="15436" width="5.140625" style="176" customWidth="1"/>
    <col min="15437" max="15437" width="5.85546875" style="176" customWidth="1"/>
    <col min="15438" max="15438" width="7.5703125" style="176" customWidth="1"/>
    <col min="15439" max="15439" width="6" style="176" customWidth="1"/>
    <col min="15440" max="15440" width="7" style="176" customWidth="1"/>
    <col min="15441" max="15669" width="9.140625" style="176"/>
    <col min="15670" max="15670" width="4.140625" style="176" customWidth="1"/>
    <col min="15671" max="15671" width="10.7109375" style="176" customWidth="1"/>
    <col min="15672" max="15672" width="5.5703125" style="176" customWidth="1"/>
    <col min="15673" max="15673" width="5.7109375" style="176" customWidth="1"/>
    <col min="15674" max="15674" width="6.28515625" style="176" customWidth="1"/>
    <col min="15675" max="15675" width="6.140625" style="176" customWidth="1"/>
    <col min="15676" max="15676" width="5" style="176" customWidth="1"/>
    <col min="15677" max="15677" width="4.85546875" style="176" customWidth="1"/>
    <col min="15678" max="15678" width="5.140625" style="176" customWidth="1"/>
    <col min="15679" max="15679" width="6.140625" style="176" customWidth="1"/>
    <col min="15680" max="15680" width="5.5703125" style="176" customWidth="1"/>
    <col min="15681" max="15681" width="5.7109375" style="176" customWidth="1"/>
    <col min="15682" max="15682" width="5.28515625" style="176" customWidth="1"/>
    <col min="15683" max="15683" width="5.5703125" style="176" customWidth="1"/>
    <col min="15684" max="15685" width="5.140625" style="176" customWidth="1"/>
    <col min="15686" max="15686" width="5.5703125" style="176" customWidth="1"/>
    <col min="15687" max="15687" width="5.85546875" style="176" customWidth="1"/>
    <col min="15688" max="15688" width="5.28515625" style="176" customWidth="1"/>
    <col min="15689" max="15689" width="5.5703125" style="176" customWidth="1"/>
    <col min="15690" max="15690" width="5.28515625" style="176" customWidth="1"/>
    <col min="15691" max="15691" width="6" style="176" customWidth="1"/>
    <col min="15692" max="15692" width="5.140625" style="176" customWidth="1"/>
    <col min="15693" max="15693" width="5.85546875" style="176" customWidth="1"/>
    <col min="15694" max="15694" width="7.5703125" style="176" customWidth="1"/>
    <col min="15695" max="15695" width="6" style="176" customWidth="1"/>
    <col min="15696" max="15696" width="7" style="176" customWidth="1"/>
    <col min="15697" max="15925" width="9.140625" style="176"/>
    <col min="15926" max="15926" width="4.140625" style="176" customWidth="1"/>
    <col min="15927" max="15927" width="10.7109375" style="176" customWidth="1"/>
    <col min="15928" max="15928" width="5.5703125" style="176" customWidth="1"/>
    <col min="15929" max="15929" width="5.7109375" style="176" customWidth="1"/>
    <col min="15930" max="15930" width="6.28515625" style="176" customWidth="1"/>
    <col min="15931" max="15931" width="6.140625" style="176" customWidth="1"/>
    <col min="15932" max="15932" width="5" style="176" customWidth="1"/>
    <col min="15933" max="15933" width="4.85546875" style="176" customWidth="1"/>
    <col min="15934" max="15934" width="5.140625" style="176" customWidth="1"/>
    <col min="15935" max="15935" width="6.140625" style="176" customWidth="1"/>
    <col min="15936" max="15936" width="5.5703125" style="176" customWidth="1"/>
    <col min="15937" max="15937" width="5.7109375" style="176" customWidth="1"/>
    <col min="15938" max="15938" width="5.28515625" style="176" customWidth="1"/>
    <col min="15939" max="15939" width="5.5703125" style="176" customWidth="1"/>
    <col min="15940" max="15941" width="5.140625" style="176" customWidth="1"/>
    <col min="15942" max="15942" width="5.5703125" style="176" customWidth="1"/>
    <col min="15943" max="15943" width="5.85546875" style="176" customWidth="1"/>
    <col min="15944" max="15944" width="5.28515625" style="176" customWidth="1"/>
    <col min="15945" max="15945" width="5.5703125" style="176" customWidth="1"/>
    <col min="15946" max="15946" width="5.28515625" style="176" customWidth="1"/>
    <col min="15947" max="15947" width="6" style="176" customWidth="1"/>
    <col min="15948" max="15948" width="5.140625" style="176" customWidth="1"/>
    <col min="15949" max="15949" width="5.85546875" style="176" customWidth="1"/>
    <col min="15950" max="15950" width="7.5703125" style="176" customWidth="1"/>
    <col min="15951" max="15951" width="6" style="176" customWidth="1"/>
    <col min="15952" max="15952" width="7" style="176" customWidth="1"/>
    <col min="15953" max="16181" width="9.140625" style="176"/>
    <col min="16182" max="16182" width="4.140625" style="176" customWidth="1"/>
    <col min="16183" max="16183" width="10.7109375" style="176" customWidth="1"/>
    <col min="16184" max="16184" width="5.5703125" style="176" customWidth="1"/>
    <col min="16185" max="16185" width="5.7109375" style="176" customWidth="1"/>
    <col min="16186" max="16186" width="6.28515625" style="176" customWidth="1"/>
    <col min="16187" max="16187" width="6.140625" style="176" customWidth="1"/>
    <col min="16188" max="16188" width="5" style="176" customWidth="1"/>
    <col min="16189" max="16189" width="4.85546875" style="176" customWidth="1"/>
    <col min="16190" max="16190" width="5.140625" style="176" customWidth="1"/>
    <col min="16191" max="16191" width="6.140625" style="176" customWidth="1"/>
    <col min="16192" max="16192" width="5.5703125" style="176" customWidth="1"/>
    <col min="16193" max="16193" width="5.7109375" style="176" customWidth="1"/>
    <col min="16194" max="16194" width="5.28515625" style="176" customWidth="1"/>
    <col min="16195" max="16195" width="5.5703125" style="176" customWidth="1"/>
    <col min="16196" max="16197" width="5.140625" style="176" customWidth="1"/>
    <col min="16198" max="16198" width="5.5703125" style="176" customWidth="1"/>
    <col min="16199" max="16199" width="5.85546875" style="176" customWidth="1"/>
    <col min="16200" max="16200" width="5.28515625" style="176" customWidth="1"/>
    <col min="16201" max="16201" width="5.5703125" style="176" customWidth="1"/>
    <col min="16202" max="16202" width="5.28515625" style="176" customWidth="1"/>
    <col min="16203" max="16203" width="6" style="176" customWidth="1"/>
    <col min="16204" max="16204" width="5.140625" style="176" customWidth="1"/>
    <col min="16205" max="16205" width="5.85546875" style="176" customWidth="1"/>
    <col min="16206" max="16206" width="7.5703125" style="176" customWidth="1"/>
    <col min="16207" max="16207" width="6" style="176" customWidth="1"/>
    <col min="16208" max="16208" width="7" style="176" customWidth="1"/>
    <col min="16209" max="16384" width="9.140625" style="176"/>
  </cols>
  <sheetData>
    <row r="1" spans="1:85" s="27" customFormat="1" ht="17.25" customHeight="1">
      <c r="A1" s="52" t="s">
        <v>87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777" t="s">
        <v>88</v>
      </c>
      <c r="N1" s="777"/>
      <c r="O1" s="777"/>
      <c r="P1" s="777"/>
      <c r="Q1" s="777"/>
      <c r="R1" s="777"/>
      <c r="S1" s="777"/>
      <c r="T1" s="777"/>
      <c r="U1" s="777"/>
      <c r="V1" s="777"/>
      <c r="W1" s="777"/>
      <c r="X1" s="777"/>
      <c r="Y1" s="777"/>
      <c r="Z1" s="777"/>
      <c r="AA1" s="777"/>
      <c r="AB1" s="777"/>
      <c r="AC1" s="777"/>
      <c r="AD1" s="777"/>
      <c r="AE1" s="777"/>
      <c r="AF1" s="777"/>
      <c r="AG1" s="777"/>
      <c r="AH1" s="777"/>
      <c r="AI1" s="777"/>
      <c r="AJ1" s="777"/>
      <c r="AK1" s="777"/>
      <c r="AL1" s="777"/>
      <c r="AM1" s="777"/>
      <c r="AN1" s="777"/>
      <c r="AO1" s="777"/>
      <c r="AP1" s="777"/>
      <c r="AQ1" s="777"/>
      <c r="AR1" s="777"/>
      <c r="AS1" s="777"/>
      <c r="AT1" s="777"/>
      <c r="AU1" s="777"/>
      <c r="AV1" s="777"/>
      <c r="AW1" s="777"/>
      <c r="AX1" s="777"/>
      <c r="AY1" s="777"/>
      <c r="AZ1" s="777"/>
      <c r="BA1" s="777"/>
      <c r="BB1" s="777"/>
      <c r="BC1" s="777"/>
      <c r="BD1" s="777"/>
      <c r="BE1" s="777"/>
      <c r="BF1" s="777"/>
      <c r="BG1" s="777"/>
      <c r="BH1" s="777"/>
      <c r="BI1" s="777"/>
      <c r="BJ1" s="777"/>
      <c r="BK1" s="777"/>
      <c r="BL1" s="777"/>
      <c r="BM1" s="777"/>
      <c r="BN1" s="777"/>
      <c r="BO1" s="777"/>
      <c r="BP1" s="777"/>
      <c r="BQ1" s="777"/>
      <c r="BR1" s="777"/>
      <c r="BS1" s="777"/>
      <c r="BT1" s="777"/>
      <c r="BU1" s="777"/>
      <c r="BV1" s="777"/>
      <c r="BW1" s="777"/>
      <c r="BX1" s="777"/>
      <c r="BY1" s="777"/>
      <c r="BZ1" s="777"/>
      <c r="CA1" s="777"/>
    </row>
    <row r="2" spans="1:85" s="27" customFormat="1" ht="20.25" customHeight="1">
      <c r="A2" s="181" t="s">
        <v>89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918" t="s">
        <v>90</v>
      </c>
      <c r="N2" s="918"/>
      <c r="O2" s="918"/>
      <c r="P2" s="918"/>
      <c r="Q2" s="918"/>
      <c r="R2" s="918"/>
      <c r="S2" s="918"/>
      <c r="T2" s="918"/>
      <c r="U2" s="918"/>
      <c r="V2" s="918"/>
      <c r="W2" s="918"/>
      <c r="X2" s="918"/>
      <c r="Y2" s="918"/>
      <c r="Z2" s="918"/>
      <c r="AA2" s="918"/>
      <c r="AB2" s="918"/>
      <c r="AC2" s="918"/>
      <c r="AD2" s="918"/>
      <c r="AE2" s="918"/>
      <c r="AF2" s="918"/>
      <c r="AG2" s="918"/>
      <c r="AH2" s="918"/>
      <c r="AI2" s="918"/>
      <c r="AJ2" s="918"/>
      <c r="AK2" s="918"/>
      <c r="AL2" s="918"/>
      <c r="AM2" s="918"/>
      <c r="AN2" s="918"/>
      <c r="AO2" s="918"/>
      <c r="AP2" s="918"/>
      <c r="AQ2" s="918"/>
      <c r="AR2" s="918"/>
      <c r="AS2" s="918"/>
      <c r="AT2" s="918"/>
      <c r="AU2" s="918"/>
      <c r="AV2" s="918"/>
      <c r="AW2" s="918"/>
      <c r="AX2" s="918"/>
      <c r="AY2" s="918"/>
      <c r="AZ2" s="918"/>
      <c r="BA2" s="918"/>
      <c r="BB2" s="918"/>
      <c r="BC2" s="918"/>
      <c r="BD2" s="918"/>
      <c r="BE2" s="918"/>
      <c r="BF2" s="918"/>
      <c r="BG2" s="918"/>
      <c r="BH2" s="918"/>
      <c r="BI2" s="918"/>
      <c r="BJ2" s="918"/>
      <c r="BK2" s="918"/>
      <c r="BL2" s="918"/>
      <c r="BM2" s="918"/>
      <c r="BN2" s="918"/>
      <c r="BO2" s="918"/>
      <c r="BP2" s="918"/>
      <c r="BQ2" s="918"/>
      <c r="BR2" s="918"/>
      <c r="BS2" s="918"/>
      <c r="BT2" s="918"/>
      <c r="BU2" s="918"/>
      <c r="BV2" s="918"/>
      <c r="BW2" s="918"/>
      <c r="BX2" s="918"/>
      <c r="BY2" s="918"/>
      <c r="BZ2" s="918"/>
      <c r="CA2" s="918"/>
    </row>
    <row r="3" spans="1:85" s="27" customFormat="1" ht="13.5" customHeight="1">
      <c r="A3" s="919"/>
      <c r="B3" s="919"/>
      <c r="C3" s="919"/>
      <c r="D3" s="919"/>
      <c r="E3" s="919"/>
      <c r="F3" s="919"/>
      <c r="G3" s="919"/>
      <c r="H3" s="919"/>
      <c r="I3" s="919"/>
      <c r="J3" s="919"/>
      <c r="K3" s="919"/>
      <c r="L3" s="919"/>
      <c r="M3" s="919"/>
      <c r="N3" s="919"/>
      <c r="O3" s="919"/>
      <c r="P3" s="919"/>
      <c r="Q3" s="919"/>
      <c r="R3" s="919"/>
      <c r="S3" s="919"/>
      <c r="T3" s="919"/>
      <c r="U3" s="919"/>
      <c r="V3" s="919"/>
      <c r="W3" s="919"/>
      <c r="X3" s="919"/>
      <c r="Y3" s="919"/>
      <c r="Z3" s="919"/>
      <c r="AA3" s="919"/>
      <c r="AB3" s="919"/>
      <c r="AC3" s="91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W3" s="880"/>
      <c r="AX3" s="880"/>
      <c r="AY3" s="880"/>
      <c r="AZ3" s="880"/>
      <c r="BA3" s="880"/>
      <c r="BB3" s="880"/>
      <c r="BC3" s="880"/>
      <c r="BD3" s="880"/>
      <c r="BE3" s="880"/>
      <c r="BF3" s="880"/>
      <c r="BG3" s="880"/>
      <c r="BH3" s="880"/>
      <c r="BI3" s="880"/>
      <c r="BJ3" s="880"/>
      <c r="BK3" s="880"/>
      <c r="BL3" s="880"/>
      <c r="BM3" s="880"/>
      <c r="BN3" s="880"/>
      <c r="BO3" s="880"/>
      <c r="BP3" s="880"/>
      <c r="BQ3" s="880"/>
      <c r="BR3" s="880"/>
      <c r="BS3" s="880"/>
      <c r="BT3" s="880"/>
      <c r="BU3" s="880"/>
      <c r="BV3" s="880"/>
      <c r="BW3" s="880"/>
      <c r="BX3" s="880"/>
      <c r="BY3" s="880"/>
      <c r="BZ3" s="880"/>
      <c r="CA3" s="880"/>
    </row>
    <row r="4" spans="1:85" s="28" customFormat="1" ht="25.5" customHeight="1">
      <c r="A4" s="920" t="s">
        <v>91</v>
      </c>
      <c r="B4" s="920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R4" s="920"/>
      <c r="S4" s="920"/>
      <c r="T4" s="920"/>
      <c r="U4" s="920"/>
      <c r="V4" s="920"/>
      <c r="W4" s="920"/>
      <c r="X4" s="920"/>
      <c r="Y4" s="920"/>
      <c r="Z4" s="920"/>
      <c r="AA4" s="920"/>
      <c r="AB4" s="920"/>
      <c r="AC4" s="920"/>
      <c r="AD4" s="920"/>
      <c r="AE4" s="920"/>
      <c r="AF4" s="920"/>
      <c r="AG4" s="920"/>
      <c r="AH4" s="920"/>
      <c r="AI4" s="920"/>
      <c r="AJ4" s="920"/>
      <c r="AK4" s="920"/>
      <c r="AL4" s="920"/>
      <c r="AM4" s="920"/>
      <c r="AN4" s="920"/>
      <c r="AO4" s="920"/>
      <c r="AP4" s="920"/>
      <c r="AQ4" s="920"/>
      <c r="AR4" s="920"/>
      <c r="AS4" s="920"/>
      <c r="AT4" s="920"/>
      <c r="AU4" s="920"/>
      <c r="AV4" s="920"/>
      <c r="AW4" s="920"/>
      <c r="AX4" s="920"/>
      <c r="AY4" s="920"/>
      <c r="AZ4" s="920"/>
      <c r="BA4" s="920"/>
      <c r="BB4" s="920"/>
      <c r="BC4" s="920"/>
      <c r="BD4" s="920"/>
      <c r="BE4" s="920"/>
      <c r="BF4" s="920"/>
      <c r="BG4" s="920"/>
      <c r="BH4" s="920"/>
      <c r="BI4" s="920"/>
      <c r="BJ4" s="920"/>
      <c r="BK4" s="920"/>
      <c r="BL4" s="920"/>
      <c r="BM4" s="920"/>
      <c r="BN4" s="920"/>
      <c r="BO4" s="920"/>
      <c r="BP4" s="920"/>
      <c r="BQ4" s="920"/>
      <c r="BR4" s="920"/>
      <c r="BS4" s="920"/>
      <c r="BT4" s="920"/>
      <c r="BU4" s="920"/>
      <c r="BV4" s="920"/>
      <c r="BW4" s="920"/>
      <c r="BX4" s="920"/>
      <c r="BY4" s="920"/>
      <c r="BZ4" s="920"/>
      <c r="CA4" s="920"/>
    </row>
    <row r="5" spans="1:85" s="28" customFormat="1" ht="20.25">
      <c r="A5" s="915" t="s">
        <v>92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  <c r="O5" s="915"/>
      <c r="P5" s="915"/>
      <c r="Q5" s="915"/>
      <c r="R5" s="915"/>
      <c r="S5" s="915"/>
      <c r="T5" s="915"/>
      <c r="U5" s="915"/>
      <c r="V5" s="915"/>
      <c r="W5" s="915"/>
      <c r="X5" s="915"/>
      <c r="Y5" s="915"/>
      <c r="Z5" s="915"/>
      <c r="AA5" s="915"/>
      <c r="AB5" s="915"/>
      <c r="AC5" s="915"/>
      <c r="AD5" s="915"/>
      <c r="AE5" s="915"/>
      <c r="AF5" s="915"/>
      <c r="AG5" s="915"/>
      <c r="AH5" s="915"/>
      <c r="AI5" s="915"/>
      <c r="AJ5" s="915"/>
      <c r="AK5" s="915"/>
      <c r="AL5" s="915"/>
      <c r="AM5" s="915"/>
      <c r="AN5" s="915"/>
      <c r="AO5" s="915"/>
      <c r="AP5" s="915"/>
      <c r="AQ5" s="915"/>
      <c r="AR5" s="915"/>
      <c r="AS5" s="915"/>
      <c r="AT5" s="915"/>
      <c r="AU5" s="915"/>
      <c r="AV5" s="915"/>
      <c r="AW5" s="915"/>
      <c r="AX5" s="915"/>
      <c r="AY5" s="915"/>
      <c r="AZ5" s="915"/>
      <c r="BA5" s="915"/>
      <c r="BB5" s="915"/>
      <c r="BC5" s="915"/>
      <c r="BD5" s="915"/>
      <c r="BE5" s="915"/>
      <c r="BF5" s="915"/>
      <c r="BG5" s="915"/>
      <c r="BH5" s="915"/>
      <c r="BI5" s="915"/>
      <c r="BJ5" s="915"/>
      <c r="BK5" s="915"/>
      <c r="BL5" s="915"/>
      <c r="BM5" s="915"/>
      <c r="BN5" s="915"/>
      <c r="BO5" s="915"/>
      <c r="BP5" s="915"/>
      <c r="BQ5" s="915"/>
      <c r="BR5" s="915"/>
      <c r="BS5" s="915"/>
      <c r="BT5" s="915"/>
      <c r="BU5" s="915"/>
      <c r="BV5" s="915"/>
      <c r="BW5" s="915"/>
      <c r="BX5" s="915"/>
      <c r="BY5" s="915"/>
      <c r="BZ5" s="915"/>
      <c r="CA5" s="915"/>
    </row>
    <row r="6" spans="1:85" ht="13.5" customHeight="1">
      <c r="CA6" s="206"/>
    </row>
    <row r="7" spans="1:85" s="68" customFormat="1" ht="70.5" customHeight="1">
      <c r="A7" s="899" t="s">
        <v>93</v>
      </c>
      <c r="B7" s="901" t="s">
        <v>94</v>
      </c>
      <c r="D7" s="863" t="s">
        <v>95</v>
      </c>
      <c r="E7" s="864"/>
      <c r="G7" s="292"/>
      <c r="H7" s="863" t="s">
        <v>96</v>
      </c>
      <c r="I7" s="864"/>
      <c r="J7" s="907" t="s">
        <v>97</v>
      </c>
      <c r="K7" s="908"/>
      <c r="L7" s="903" t="s">
        <v>98</v>
      </c>
      <c r="M7" s="903"/>
      <c r="N7" s="903" t="s">
        <v>99</v>
      </c>
      <c r="O7" s="903"/>
      <c r="P7" s="863" t="s">
        <v>100</v>
      </c>
      <c r="Q7" s="864"/>
      <c r="R7" s="863" t="s">
        <v>101</v>
      </c>
      <c r="S7" s="864"/>
      <c r="T7" s="916" t="s">
        <v>102</v>
      </c>
      <c r="U7" s="917"/>
      <c r="V7" s="916" t="s">
        <v>103</v>
      </c>
      <c r="W7" s="917"/>
      <c r="X7" s="914" t="s">
        <v>104</v>
      </c>
      <c r="Y7" s="914"/>
      <c r="Z7" s="914" t="s">
        <v>105</v>
      </c>
      <c r="AA7" s="914"/>
      <c r="AB7" s="903" t="s">
        <v>106</v>
      </c>
      <c r="AC7" s="903"/>
      <c r="AD7" s="914" t="s">
        <v>107</v>
      </c>
      <c r="AE7" s="914"/>
      <c r="AF7" s="907" t="s">
        <v>108</v>
      </c>
      <c r="AG7" s="908"/>
      <c r="AH7" s="907" t="s">
        <v>109</v>
      </c>
      <c r="AI7" s="908"/>
      <c r="AJ7" s="907" t="s">
        <v>110</v>
      </c>
      <c r="AK7" s="908"/>
      <c r="AL7" s="907" t="s">
        <v>111</v>
      </c>
      <c r="AM7" s="908"/>
      <c r="AO7" s="907" t="s">
        <v>112</v>
      </c>
      <c r="AP7" s="908"/>
      <c r="AQ7" s="914" t="s">
        <v>113</v>
      </c>
      <c r="AR7" s="914"/>
      <c r="AT7" s="292"/>
      <c r="AU7" s="863" t="s">
        <v>114</v>
      </c>
      <c r="AV7" s="864"/>
      <c r="AX7" s="863" t="s">
        <v>115</v>
      </c>
      <c r="AY7" s="864"/>
      <c r="BB7" s="295"/>
      <c r="BC7" s="907" t="s">
        <v>116</v>
      </c>
      <c r="BD7" s="908"/>
      <c r="BE7" s="914" t="s">
        <v>117</v>
      </c>
      <c r="BF7" s="914"/>
      <c r="BG7" s="907" t="s">
        <v>118</v>
      </c>
      <c r="BH7" s="908"/>
      <c r="BI7" s="914" t="s">
        <v>42</v>
      </c>
      <c r="BJ7" s="914"/>
      <c r="BK7" s="907" t="s">
        <v>119</v>
      </c>
      <c r="BL7" s="908"/>
      <c r="BM7" s="907" t="s">
        <v>120</v>
      </c>
      <c r="BN7" s="908"/>
      <c r="BO7" s="907" t="s">
        <v>121</v>
      </c>
      <c r="BP7" s="913"/>
      <c r="BQ7" s="908"/>
      <c r="BR7" s="914" t="s">
        <v>122</v>
      </c>
      <c r="BS7" s="914"/>
      <c r="BT7" s="907" t="s">
        <v>123</v>
      </c>
      <c r="BU7" s="908"/>
      <c r="BV7" s="907" t="s">
        <v>124</v>
      </c>
      <c r="BW7" s="908"/>
      <c r="BX7" s="909" t="s">
        <v>125</v>
      </c>
      <c r="BY7" s="909"/>
      <c r="BZ7" s="903" t="s">
        <v>126</v>
      </c>
      <c r="CA7" s="905" t="s">
        <v>127</v>
      </c>
    </row>
    <row r="8" spans="1:85" s="68" customFormat="1" ht="45" customHeight="1">
      <c r="A8" s="900"/>
      <c r="B8" s="902"/>
      <c r="C8" s="41" t="s">
        <v>128</v>
      </c>
      <c r="D8" s="41" t="s">
        <v>128</v>
      </c>
      <c r="E8" s="41" t="s">
        <v>47</v>
      </c>
      <c r="F8" s="41" t="s">
        <v>128</v>
      </c>
      <c r="G8" s="41" t="s">
        <v>128</v>
      </c>
      <c r="H8" s="41" t="s">
        <v>128</v>
      </c>
      <c r="I8" s="41" t="s">
        <v>47</v>
      </c>
      <c r="J8" s="41" t="s">
        <v>128</v>
      </c>
      <c r="K8" s="41" t="s">
        <v>47</v>
      </c>
      <c r="L8" s="41" t="s">
        <v>128</v>
      </c>
      <c r="M8" s="41" t="s">
        <v>47</v>
      </c>
      <c r="N8" s="41" t="s">
        <v>128</v>
      </c>
      <c r="O8" s="41" t="s">
        <v>47</v>
      </c>
      <c r="P8" s="41" t="s">
        <v>128</v>
      </c>
      <c r="Q8" s="41" t="s">
        <v>47</v>
      </c>
      <c r="R8" s="41" t="s">
        <v>128</v>
      </c>
      <c r="S8" s="41" t="s">
        <v>47</v>
      </c>
      <c r="T8" s="41" t="s">
        <v>128</v>
      </c>
      <c r="U8" s="41" t="s">
        <v>47</v>
      </c>
      <c r="V8" s="41" t="s">
        <v>128</v>
      </c>
      <c r="W8" s="41" t="s">
        <v>47</v>
      </c>
      <c r="X8" s="41" t="s">
        <v>128</v>
      </c>
      <c r="Y8" s="41" t="s">
        <v>47</v>
      </c>
      <c r="Z8" s="41" t="s">
        <v>128</v>
      </c>
      <c r="AA8" s="41" t="s">
        <v>47</v>
      </c>
      <c r="AB8" s="41" t="s">
        <v>128</v>
      </c>
      <c r="AC8" s="41" t="s">
        <v>47</v>
      </c>
      <c r="AD8" s="41" t="s">
        <v>128</v>
      </c>
      <c r="AE8" s="41" t="s">
        <v>47</v>
      </c>
      <c r="AF8" s="41" t="s">
        <v>128</v>
      </c>
      <c r="AG8" s="41" t="s">
        <v>47</v>
      </c>
      <c r="AH8" s="41" t="s">
        <v>128</v>
      </c>
      <c r="AI8" s="41" t="s">
        <v>47</v>
      </c>
      <c r="AJ8" s="41" t="s">
        <v>128</v>
      </c>
      <c r="AK8" s="41" t="s">
        <v>47</v>
      </c>
      <c r="AL8" s="41" t="s">
        <v>128</v>
      </c>
      <c r="AM8" s="41" t="s">
        <v>47</v>
      </c>
      <c r="AN8" s="41" t="s">
        <v>128</v>
      </c>
      <c r="AO8" s="41" t="s">
        <v>128</v>
      </c>
      <c r="AP8" s="41" t="s">
        <v>47</v>
      </c>
      <c r="AQ8" s="41" t="s">
        <v>128</v>
      </c>
      <c r="AR8" s="41" t="s">
        <v>47</v>
      </c>
      <c r="AS8" s="41" t="s">
        <v>128</v>
      </c>
      <c r="AT8" s="41" t="s">
        <v>128</v>
      </c>
      <c r="AU8" s="41" t="s">
        <v>128</v>
      </c>
      <c r="AV8" s="41" t="s">
        <v>47</v>
      </c>
      <c r="AW8" s="41" t="s">
        <v>46</v>
      </c>
      <c r="AX8" s="41" t="s">
        <v>46</v>
      </c>
      <c r="AY8" s="41" t="s">
        <v>47</v>
      </c>
      <c r="AZ8" s="41" t="s">
        <v>46</v>
      </c>
      <c r="BA8" s="41" t="s">
        <v>46</v>
      </c>
      <c r="BB8" s="41" t="s">
        <v>46</v>
      </c>
      <c r="BC8" s="41" t="s">
        <v>46</v>
      </c>
      <c r="BD8" s="41" t="s">
        <v>47</v>
      </c>
      <c r="BE8" s="41" t="s">
        <v>128</v>
      </c>
      <c r="BF8" s="41" t="s">
        <v>47</v>
      </c>
      <c r="BG8" s="41" t="s">
        <v>128</v>
      </c>
      <c r="BH8" s="41" t="s">
        <v>47</v>
      </c>
      <c r="BI8" s="41" t="s">
        <v>128</v>
      </c>
      <c r="BJ8" s="41" t="s">
        <v>47</v>
      </c>
      <c r="BK8" s="41" t="s">
        <v>128</v>
      </c>
      <c r="BL8" s="41" t="s">
        <v>47</v>
      </c>
      <c r="BM8" s="41" t="s">
        <v>128</v>
      </c>
      <c r="BN8" s="41" t="s">
        <v>47</v>
      </c>
      <c r="BO8" s="41" t="s">
        <v>128</v>
      </c>
      <c r="BP8" s="41" t="s">
        <v>128</v>
      </c>
      <c r="BQ8" s="41" t="s">
        <v>47</v>
      </c>
      <c r="BR8" s="41" t="s">
        <v>128</v>
      </c>
      <c r="BS8" s="41" t="s">
        <v>47</v>
      </c>
      <c r="BT8" s="41" t="s">
        <v>128</v>
      </c>
      <c r="BU8" s="41" t="s">
        <v>47</v>
      </c>
      <c r="BV8" s="41" t="s">
        <v>128</v>
      </c>
      <c r="BW8" s="41" t="s">
        <v>47</v>
      </c>
      <c r="BX8" s="41" t="s">
        <v>128</v>
      </c>
      <c r="BY8" s="41" t="s">
        <v>47</v>
      </c>
      <c r="BZ8" s="904"/>
      <c r="CA8" s="906"/>
    </row>
    <row r="9" spans="1:85" s="150" customFormat="1" ht="34.5" customHeight="1">
      <c r="A9" s="270">
        <v>1</v>
      </c>
      <c r="B9" s="271" t="s">
        <v>129</v>
      </c>
      <c r="C9" s="200">
        <v>0</v>
      </c>
      <c r="D9" s="200">
        <v>0</v>
      </c>
      <c r="E9" s="185">
        <f>ROUND(C9*5,2)</f>
        <v>0</v>
      </c>
      <c r="F9" s="200">
        <v>0</v>
      </c>
      <c r="G9" s="200">
        <v>0</v>
      </c>
      <c r="H9" s="200">
        <v>0</v>
      </c>
      <c r="I9" s="185">
        <f>H9</f>
        <v>0</v>
      </c>
      <c r="J9" s="200">
        <v>0</v>
      </c>
      <c r="K9" s="185">
        <f>J9*0.684</f>
        <v>0</v>
      </c>
      <c r="L9" s="375">
        <v>0</v>
      </c>
      <c r="M9" s="185">
        <f>L9*0.93</f>
        <v>0</v>
      </c>
      <c r="N9" s="200">
        <v>0</v>
      </c>
      <c r="O9" s="200">
        <f>N9*1.97</f>
        <v>0</v>
      </c>
      <c r="P9" s="200">
        <v>0</v>
      </c>
      <c r="Q9" s="185">
        <f>P9*16.59</f>
        <v>0</v>
      </c>
      <c r="R9" s="200">
        <v>0</v>
      </c>
      <c r="S9" s="200">
        <f>R9*17</f>
        <v>0</v>
      </c>
      <c r="T9" s="200">
        <v>0</v>
      </c>
      <c r="U9" s="200">
        <v>0</v>
      </c>
      <c r="V9" s="200">
        <v>0</v>
      </c>
      <c r="W9" s="200">
        <v>0</v>
      </c>
      <c r="X9" s="288">
        <v>0</v>
      </c>
      <c r="Y9" s="288">
        <f>X9*0.8</f>
        <v>0</v>
      </c>
      <c r="Z9" s="288">
        <v>0</v>
      </c>
      <c r="AA9" s="200">
        <v>0</v>
      </c>
      <c r="AB9" s="200">
        <v>0</v>
      </c>
      <c r="AC9" s="200">
        <v>0</v>
      </c>
      <c r="AD9" s="200">
        <v>0</v>
      </c>
      <c r="AE9" s="185">
        <f>AD9*0.35</f>
        <v>0</v>
      </c>
      <c r="AF9" s="262">
        <v>0</v>
      </c>
      <c r="AG9" s="262">
        <v>0</v>
      </c>
      <c r="AH9" s="377">
        <v>0</v>
      </c>
      <c r="AI9" s="377">
        <v>0</v>
      </c>
      <c r="AJ9" s="377">
        <v>0</v>
      </c>
      <c r="AK9" s="377">
        <v>0</v>
      </c>
      <c r="AL9" s="377">
        <v>0</v>
      </c>
      <c r="AM9" s="185">
        <f>ROUND(AL9/70,2)</f>
        <v>0</v>
      </c>
      <c r="AN9" s="185">
        <v>0</v>
      </c>
      <c r="AO9" s="185">
        <v>0</v>
      </c>
      <c r="AP9" s="185">
        <f>ROUND(AN9/70,2)</f>
        <v>0</v>
      </c>
      <c r="AQ9" s="377">
        <v>0</v>
      </c>
      <c r="AR9" s="185">
        <f>ROUND(AQ9/35,2)</f>
        <v>0</v>
      </c>
      <c r="AS9" s="377">
        <v>0</v>
      </c>
      <c r="AT9" s="377">
        <v>0</v>
      </c>
      <c r="AU9" s="377">
        <v>0</v>
      </c>
      <c r="AV9" s="185">
        <f>ROUND(AS9/35,2)</f>
        <v>0</v>
      </c>
      <c r="AW9" s="378">
        <v>0</v>
      </c>
      <c r="AX9" s="378">
        <v>0</v>
      </c>
      <c r="AY9" s="378">
        <v>0</v>
      </c>
      <c r="AZ9" s="378">
        <v>0</v>
      </c>
      <c r="BA9" s="378">
        <v>0</v>
      </c>
      <c r="BB9" s="378">
        <v>0</v>
      </c>
      <c r="BC9" s="378">
        <v>0</v>
      </c>
      <c r="BD9" s="378">
        <v>0</v>
      </c>
      <c r="BE9" s="378">
        <v>0</v>
      </c>
      <c r="BF9" s="378">
        <v>0</v>
      </c>
      <c r="BG9" s="379">
        <v>0</v>
      </c>
      <c r="BH9" s="185">
        <f>ROUND(BG9/600,2)</f>
        <v>0</v>
      </c>
      <c r="BI9" s="378">
        <v>0</v>
      </c>
      <c r="BJ9" s="378">
        <v>0</v>
      </c>
      <c r="BK9" s="378">
        <v>0</v>
      </c>
      <c r="BL9" s="378">
        <v>0</v>
      </c>
      <c r="BM9" s="377">
        <v>0</v>
      </c>
      <c r="BN9" s="185">
        <f>ROUND(BM9/350,2)</f>
        <v>0</v>
      </c>
      <c r="BO9" s="377">
        <v>0</v>
      </c>
      <c r="BP9" s="379">
        <v>0</v>
      </c>
      <c r="BQ9" s="185">
        <f>ROUND(BO9/350,2)</f>
        <v>0</v>
      </c>
      <c r="BR9" s="288">
        <v>0</v>
      </c>
      <c r="BS9" s="288">
        <f>ROUND(BR9*0.4,2)</f>
        <v>0</v>
      </c>
      <c r="BT9" s="380">
        <v>0</v>
      </c>
      <c r="BU9" s="380">
        <v>0</v>
      </c>
      <c r="BV9" s="380">
        <v>0</v>
      </c>
      <c r="BW9" s="380">
        <v>0</v>
      </c>
      <c r="BX9" s="381">
        <v>0</v>
      </c>
      <c r="BY9" s="332">
        <v>0</v>
      </c>
      <c r="BZ9" s="185">
        <f>K9+M9+AC9+AE9+I9+Q9+U9+W9+Y9+S9+O9</f>
        <v>0</v>
      </c>
      <c r="CA9" s="382"/>
      <c r="CG9" s="150">
        <v>0</v>
      </c>
    </row>
    <row r="10" spans="1:85" s="150" customFormat="1" ht="31.5" customHeight="1">
      <c r="A10" s="213">
        <v>2</v>
      </c>
      <c r="B10" s="188" t="s">
        <v>130</v>
      </c>
      <c r="C10" s="185">
        <v>0</v>
      </c>
      <c r="D10" s="185">
        <f>E10/5.12</f>
        <v>0</v>
      </c>
      <c r="E10" s="289">
        <v>0</v>
      </c>
      <c r="F10" s="185">
        <v>0</v>
      </c>
      <c r="G10" s="185">
        <v>0</v>
      </c>
      <c r="H10" s="185">
        <v>0</v>
      </c>
      <c r="I10" s="185">
        <f t="shared" ref="I10:I73" si="0">H10</f>
        <v>0</v>
      </c>
      <c r="J10" s="185">
        <v>0</v>
      </c>
      <c r="K10" s="185">
        <f t="shared" ref="K10:K73" si="1">J10*0.684</f>
        <v>0</v>
      </c>
      <c r="L10" s="376">
        <v>0</v>
      </c>
      <c r="M10" s="185">
        <f t="shared" ref="M10:M73" si="2">L10*0.93</f>
        <v>0</v>
      </c>
      <c r="N10" s="185">
        <v>0</v>
      </c>
      <c r="O10" s="200">
        <f t="shared" ref="O10:O71" si="3">N10*1.97</f>
        <v>0</v>
      </c>
      <c r="P10" s="185">
        <v>0</v>
      </c>
      <c r="Q10" s="185">
        <f t="shared" ref="Q10:Q71" si="4">P10*16.59</f>
        <v>0</v>
      </c>
      <c r="R10" s="185">
        <v>0</v>
      </c>
      <c r="S10" s="200">
        <f t="shared" ref="S10:S71" si="5">R10*17</f>
        <v>0</v>
      </c>
      <c r="T10" s="185">
        <v>0</v>
      </c>
      <c r="U10" s="185">
        <f>T10*0.1</f>
        <v>0</v>
      </c>
      <c r="V10" s="201">
        <v>0</v>
      </c>
      <c r="W10" s="185">
        <f>V10*0.5</f>
        <v>0</v>
      </c>
      <c r="X10" s="367">
        <v>0</v>
      </c>
      <c r="Y10" s="185">
        <f t="shared" ref="Y10:Y71" si="6">X10*0.8</f>
        <v>0</v>
      </c>
      <c r="Z10" s="367">
        <v>0</v>
      </c>
      <c r="AA10" s="185">
        <f>Z10*0.5</f>
        <v>0</v>
      </c>
      <c r="AB10" s="185">
        <v>0</v>
      </c>
      <c r="AC10" s="185">
        <f>AB10*0.4</f>
        <v>0</v>
      </c>
      <c r="AD10" s="185">
        <v>0</v>
      </c>
      <c r="AE10" s="185">
        <f>AD10*0.35</f>
        <v>0</v>
      </c>
      <c r="AF10" s="201">
        <v>0</v>
      </c>
      <c r="AG10" s="185">
        <f>AF10/25</f>
        <v>0</v>
      </c>
      <c r="AH10" s="185">
        <v>0</v>
      </c>
      <c r="AI10" s="185">
        <f>AH10*6.5</f>
        <v>0</v>
      </c>
      <c r="AJ10" s="185">
        <v>0</v>
      </c>
      <c r="AK10" s="185">
        <f>AJ10/80</f>
        <v>0</v>
      </c>
      <c r="AL10" s="201">
        <v>0</v>
      </c>
      <c r="AM10" s="185">
        <f>AL10/61.67</f>
        <v>0</v>
      </c>
      <c r="AN10" s="185">
        <v>0</v>
      </c>
      <c r="AO10" s="185">
        <v>0</v>
      </c>
      <c r="AP10" s="185">
        <f>AO10*4.5</f>
        <v>0</v>
      </c>
      <c r="AQ10" s="201">
        <v>0</v>
      </c>
      <c r="AR10" s="185">
        <f>AQ10/30</f>
        <v>0</v>
      </c>
      <c r="AS10" s="201">
        <v>0</v>
      </c>
      <c r="AT10" s="201">
        <v>0</v>
      </c>
      <c r="AU10" s="368">
        <v>0</v>
      </c>
      <c r="AV10" s="185">
        <f>AU10/25</f>
        <v>0</v>
      </c>
      <c r="AW10" s="201">
        <v>0</v>
      </c>
      <c r="AX10" s="201">
        <f>AW10*27/30</f>
        <v>0</v>
      </c>
      <c r="AY10" s="185">
        <f>AX10/27</f>
        <v>0</v>
      </c>
      <c r="AZ10" s="201">
        <v>0</v>
      </c>
      <c r="BA10" s="201">
        <v>0</v>
      </c>
      <c r="BB10" s="201">
        <v>0</v>
      </c>
      <c r="BC10" s="185">
        <f>AZ10*600/663.06/555</f>
        <v>0</v>
      </c>
      <c r="BD10" s="185">
        <f>BC10*23</f>
        <v>0</v>
      </c>
      <c r="BE10" s="201">
        <v>0</v>
      </c>
      <c r="BF10" s="185">
        <f>BE10/800</f>
        <v>0</v>
      </c>
      <c r="BG10" s="201">
        <v>0</v>
      </c>
      <c r="BH10" s="185">
        <f>BG10/100</f>
        <v>0</v>
      </c>
      <c r="BI10" s="185">
        <v>0</v>
      </c>
      <c r="BJ10" s="185">
        <f>BI10*0.2</f>
        <v>0</v>
      </c>
      <c r="BK10" s="201">
        <v>0</v>
      </c>
      <c r="BL10" s="185">
        <f>BK10/300</f>
        <v>0</v>
      </c>
      <c r="BM10" s="201">
        <v>0</v>
      </c>
      <c r="BN10" s="185">
        <f>BM10/150</f>
        <v>0</v>
      </c>
      <c r="BO10" s="185">
        <v>0</v>
      </c>
      <c r="BP10" s="185">
        <f>BO10*33/35</f>
        <v>0</v>
      </c>
      <c r="BQ10" s="185">
        <f>BP10*35</f>
        <v>0</v>
      </c>
      <c r="BR10" s="185">
        <v>0</v>
      </c>
      <c r="BS10" s="185">
        <f t="shared" ref="BS10:BS71" si="7">ROUND(BR10*0.4,2)</f>
        <v>0</v>
      </c>
      <c r="BT10" s="185">
        <v>0</v>
      </c>
      <c r="BU10" s="185">
        <f>BT10*0.75</f>
        <v>0</v>
      </c>
      <c r="BV10" s="201">
        <v>0</v>
      </c>
      <c r="BW10" s="185">
        <f t="shared" ref="BW10:BW71" si="8">BV10*1.3333333333</f>
        <v>0</v>
      </c>
      <c r="BX10" s="369">
        <v>0</v>
      </c>
      <c r="BY10" s="333">
        <f t="shared" ref="BY10:BY71" si="9">ROUND(BX10*1.43,2)</f>
        <v>0</v>
      </c>
      <c r="BZ10" s="185">
        <f>K10+M10+AC10+AE10+I10+Q10+U10+W10+Y10+S10+O10</f>
        <v>0</v>
      </c>
      <c r="CA10" s="296"/>
      <c r="CG10" s="150">
        <v>0</v>
      </c>
    </row>
    <row r="11" spans="1:85" s="150" customFormat="1" ht="31.5" customHeight="1">
      <c r="A11" s="213">
        <v>3</v>
      </c>
      <c r="B11" s="188" t="s">
        <v>131</v>
      </c>
      <c r="C11" s="185"/>
      <c r="D11" s="185"/>
      <c r="E11" s="289"/>
      <c r="F11" s="185"/>
      <c r="G11" s="185"/>
      <c r="H11" s="185">
        <v>0</v>
      </c>
      <c r="I11" s="185">
        <f t="shared" si="0"/>
        <v>0</v>
      </c>
      <c r="J11" s="185">
        <v>0</v>
      </c>
      <c r="K11" s="185">
        <f t="shared" si="1"/>
        <v>0</v>
      </c>
      <c r="L11" s="376">
        <v>0</v>
      </c>
      <c r="M11" s="185">
        <f t="shared" si="2"/>
        <v>0</v>
      </c>
      <c r="N11" s="185">
        <v>0</v>
      </c>
      <c r="O11" s="200">
        <f t="shared" si="3"/>
        <v>0</v>
      </c>
      <c r="P11" s="185">
        <v>0</v>
      </c>
      <c r="Q11" s="185">
        <f t="shared" si="4"/>
        <v>0</v>
      </c>
      <c r="R11" s="185">
        <v>0</v>
      </c>
      <c r="S11" s="200">
        <f t="shared" si="5"/>
        <v>0</v>
      </c>
      <c r="T11" s="185">
        <v>0</v>
      </c>
      <c r="U11" s="185">
        <f t="shared" ref="U11:U71" si="10">T11*0.1</f>
        <v>0</v>
      </c>
      <c r="V11" s="201">
        <v>0</v>
      </c>
      <c r="W11" s="185">
        <f t="shared" ref="W11:W71" si="11">V11*0.5</f>
        <v>0</v>
      </c>
      <c r="X11" s="367">
        <v>0</v>
      </c>
      <c r="Y11" s="185">
        <f t="shared" si="6"/>
        <v>0</v>
      </c>
      <c r="Z11" s="367">
        <v>0</v>
      </c>
      <c r="AA11" s="185">
        <f t="shared" ref="AA11:AA71" si="12">Z11*0.5</f>
        <v>0</v>
      </c>
      <c r="AB11" s="185">
        <v>0</v>
      </c>
      <c r="AC11" s="185">
        <f t="shared" ref="AC11:AC71" si="13">AB11*0.4</f>
        <v>0</v>
      </c>
      <c r="AD11" s="185">
        <v>0</v>
      </c>
      <c r="AE11" s="185">
        <f t="shared" ref="AE11:AE71" si="14">AD11*0.35</f>
        <v>0</v>
      </c>
      <c r="AF11" s="201">
        <v>0</v>
      </c>
      <c r="AG11" s="185">
        <f t="shared" ref="AG11:AG71" si="15">AF11/25</f>
        <v>0</v>
      </c>
      <c r="AH11" s="185">
        <v>0</v>
      </c>
      <c r="AI11" s="185">
        <f t="shared" ref="AI11:AI71" si="16">AH11*6.5</f>
        <v>0</v>
      </c>
      <c r="AJ11" s="185">
        <v>0</v>
      </c>
      <c r="AK11" s="185">
        <f t="shared" ref="AK11:AK71" si="17">AJ11/80</f>
        <v>0</v>
      </c>
      <c r="AL11" s="201">
        <v>0</v>
      </c>
      <c r="AM11" s="185">
        <f t="shared" ref="AM11:AM71" si="18">AL11/61.67</f>
        <v>0</v>
      </c>
      <c r="AN11" s="185">
        <v>0</v>
      </c>
      <c r="AO11" s="185">
        <v>0</v>
      </c>
      <c r="AP11" s="185">
        <f t="shared" ref="AP11:AP71" si="19">AO11*4.5</f>
        <v>0</v>
      </c>
      <c r="AQ11" s="201">
        <v>0</v>
      </c>
      <c r="AR11" s="185">
        <f t="shared" ref="AR11:AR71" si="20">AQ11/30</f>
        <v>0</v>
      </c>
      <c r="AS11" s="201">
        <v>0</v>
      </c>
      <c r="AT11" s="201">
        <v>0</v>
      </c>
      <c r="AU11" s="368">
        <v>0</v>
      </c>
      <c r="AV11" s="185">
        <f t="shared" ref="AV11:AV71" si="21">AU11/25</f>
        <v>0</v>
      </c>
      <c r="AW11" s="201">
        <v>0</v>
      </c>
      <c r="AX11" s="201">
        <f t="shared" ref="AX11:AX71" si="22">AW11*27/30</f>
        <v>0</v>
      </c>
      <c r="AY11" s="185">
        <f t="shared" ref="AY11:AY71" si="23">AX11/27</f>
        <v>0</v>
      </c>
      <c r="AZ11" s="201">
        <v>0</v>
      </c>
      <c r="BA11" s="201">
        <v>0</v>
      </c>
      <c r="BB11" s="201">
        <v>0</v>
      </c>
      <c r="BC11" s="185">
        <f t="shared" ref="BC11:BC71" si="24">AZ11*600/663.06/555</f>
        <v>0</v>
      </c>
      <c r="BD11" s="185">
        <f t="shared" ref="BD11:BD71" si="25">BC11*23</f>
        <v>0</v>
      </c>
      <c r="BE11" s="201">
        <v>0</v>
      </c>
      <c r="BF11" s="185">
        <f t="shared" ref="BF11:BF71" si="26">BE11/800</f>
        <v>0</v>
      </c>
      <c r="BG11" s="201">
        <v>0</v>
      </c>
      <c r="BH11" s="185">
        <f t="shared" ref="BH11:BH71" si="27">BG11/100</f>
        <v>0</v>
      </c>
      <c r="BI11" s="185">
        <v>0</v>
      </c>
      <c r="BJ11" s="185">
        <f t="shared" ref="BJ11:BJ71" si="28">BI11*0.2</f>
        <v>0</v>
      </c>
      <c r="BK11" s="201">
        <v>0</v>
      </c>
      <c r="BL11" s="185">
        <f t="shared" ref="BL11:BL71" si="29">BK11/300</f>
        <v>0</v>
      </c>
      <c r="BM11" s="201">
        <v>0</v>
      </c>
      <c r="BN11" s="185">
        <f t="shared" ref="BN11:BN71" si="30">BM11/150</f>
        <v>0</v>
      </c>
      <c r="BO11" s="185">
        <v>0</v>
      </c>
      <c r="BP11" s="185">
        <f t="shared" ref="BP11:BP71" si="31">BO11*33/35</f>
        <v>0</v>
      </c>
      <c r="BQ11" s="185">
        <f t="shared" ref="BQ11:BQ71" si="32">BP11*35</f>
        <v>0</v>
      </c>
      <c r="BR11" s="185">
        <v>0</v>
      </c>
      <c r="BS11" s="185">
        <f t="shared" si="7"/>
        <v>0</v>
      </c>
      <c r="BT11" s="185">
        <v>0</v>
      </c>
      <c r="BU11" s="185">
        <f t="shared" ref="BU11:BU71" si="33">BT11*0.75</f>
        <v>0</v>
      </c>
      <c r="BV11" s="201">
        <v>0</v>
      </c>
      <c r="BW11" s="185">
        <f t="shared" si="8"/>
        <v>0</v>
      </c>
      <c r="BX11" s="369">
        <v>0</v>
      </c>
      <c r="BY11" s="333">
        <f t="shared" si="9"/>
        <v>0</v>
      </c>
      <c r="BZ11" s="185">
        <f t="shared" ref="BZ11:BZ74" si="34">K11+M11+AC11+AE11+I11+Q11+U11+W11+Y11+S11+O11</f>
        <v>0</v>
      </c>
      <c r="CA11" s="296"/>
    </row>
    <row r="12" spans="1:85" s="150" customFormat="1" ht="31.5" customHeight="1">
      <c r="A12" s="213">
        <v>4</v>
      </c>
      <c r="B12" s="188" t="s">
        <v>132</v>
      </c>
      <c r="C12" s="185"/>
      <c r="D12" s="185"/>
      <c r="E12" s="289"/>
      <c r="F12" s="185"/>
      <c r="G12" s="185"/>
      <c r="H12" s="185">
        <v>0</v>
      </c>
      <c r="I12" s="185">
        <f t="shared" si="0"/>
        <v>0</v>
      </c>
      <c r="J12" s="185">
        <v>0</v>
      </c>
      <c r="K12" s="185">
        <f t="shared" si="1"/>
        <v>0</v>
      </c>
      <c r="L12" s="376">
        <v>0</v>
      </c>
      <c r="M12" s="185">
        <f t="shared" si="2"/>
        <v>0</v>
      </c>
      <c r="N12" s="185">
        <v>0</v>
      </c>
      <c r="O12" s="200">
        <f t="shared" si="3"/>
        <v>0</v>
      </c>
      <c r="P12" s="185">
        <v>0</v>
      </c>
      <c r="Q12" s="185">
        <f t="shared" si="4"/>
        <v>0</v>
      </c>
      <c r="R12" s="185">
        <v>0</v>
      </c>
      <c r="S12" s="200">
        <f t="shared" si="5"/>
        <v>0</v>
      </c>
      <c r="T12" s="185">
        <v>0</v>
      </c>
      <c r="U12" s="185">
        <f t="shared" si="10"/>
        <v>0</v>
      </c>
      <c r="V12" s="201">
        <v>0</v>
      </c>
      <c r="W12" s="185">
        <f t="shared" si="11"/>
        <v>0</v>
      </c>
      <c r="X12" s="367">
        <v>0</v>
      </c>
      <c r="Y12" s="185">
        <f t="shared" si="6"/>
        <v>0</v>
      </c>
      <c r="Z12" s="367">
        <v>0</v>
      </c>
      <c r="AA12" s="185">
        <f t="shared" si="12"/>
        <v>0</v>
      </c>
      <c r="AB12" s="185">
        <v>0</v>
      </c>
      <c r="AC12" s="185">
        <f t="shared" si="13"/>
        <v>0</v>
      </c>
      <c r="AD12" s="185">
        <v>0</v>
      </c>
      <c r="AE12" s="185">
        <f t="shared" si="14"/>
        <v>0</v>
      </c>
      <c r="AF12" s="201">
        <v>0</v>
      </c>
      <c r="AG12" s="185">
        <f t="shared" si="15"/>
        <v>0</v>
      </c>
      <c r="AH12" s="185">
        <v>0</v>
      </c>
      <c r="AI12" s="185">
        <f t="shared" si="16"/>
        <v>0</v>
      </c>
      <c r="AJ12" s="185">
        <v>0</v>
      </c>
      <c r="AK12" s="185">
        <f t="shared" si="17"/>
        <v>0</v>
      </c>
      <c r="AL12" s="201">
        <v>0</v>
      </c>
      <c r="AM12" s="185">
        <f t="shared" si="18"/>
        <v>0</v>
      </c>
      <c r="AN12" s="185">
        <v>0</v>
      </c>
      <c r="AO12" s="185">
        <v>0</v>
      </c>
      <c r="AP12" s="185">
        <f t="shared" si="19"/>
        <v>0</v>
      </c>
      <c r="AQ12" s="201">
        <v>0</v>
      </c>
      <c r="AR12" s="185">
        <f t="shared" si="20"/>
        <v>0</v>
      </c>
      <c r="AS12" s="201">
        <v>0</v>
      </c>
      <c r="AT12" s="201">
        <v>0</v>
      </c>
      <c r="AU12" s="368">
        <v>0</v>
      </c>
      <c r="AV12" s="185">
        <f t="shared" si="21"/>
        <v>0</v>
      </c>
      <c r="AW12" s="201">
        <v>0</v>
      </c>
      <c r="AX12" s="201">
        <f t="shared" si="22"/>
        <v>0</v>
      </c>
      <c r="AY12" s="185">
        <f t="shared" si="23"/>
        <v>0</v>
      </c>
      <c r="AZ12" s="201">
        <v>0</v>
      </c>
      <c r="BA12" s="201">
        <v>0</v>
      </c>
      <c r="BB12" s="201">
        <v>0</v>
      </c>
      <c r="BC12" s="185">
        <f t="shared" si="24"/>
        <v>0</v>
      </c>
      <c r="BD12" s="185">
        <f t="shared" si="25"/>
        <v>0</v>
      </c>
      <c r="BE12" s="201">
        <v>0</v>
      </c>
      <c r="BF12" s="185">
        <f t="shared" si="26"/>
        <v>0</v>
      </c>
      <c r="BG12" s="201">
        <v>0</v>
      </c>
      <c r="BH12" s="185">
        <f t="shared" si="27"/>
        <v>0</v>
      </c>
      <c r="BI12" s="185">
        <v>0</v>
      </c>
      <c r="BJ12" s="185">
        <f t="shared" si="28"/>
        <v>0</v>
      </c>
      <c r="BK12" s="201">
        <v>0</v>
      </c>
      <c r="BL12" s="185">
        <f t="shared" si="29"/>
        <v>0</v>
      </c>
      <c r="BM12" s="201">
        <v>0</v>
      </c>
      <c r="BN12" s="185">
        <f t="shared" si="30"/>
        <v>0</v>
      </c>
      <c r="BO12" s="185">
        <v>0</v>
      </c>
      <c r="BP12" s="185">
        <f t="shared" si="31"/>
        <v>0</v>
      </c>
      <c r="BQ12" s="185">
        <f t="shared" si="32"/>
        <v>0</v>
      </c>
      <c r="BR12" s="185">
        <v>0</v>
      </c>
      <c r="BS12" s="185">
        <f t="shared" si="7"/>
        <v>0</v>
      </c>
      <c r="BT12" s="185">
        <v>0</v>
      </c>
      <c r="BU12" s="185">
        <f t="shared" si="33"/>
        <v>0</v>
      </c>
      <c r="BV12" s="201">
        <v>0</v>
      </c>
      <c r="BW12" s="185">
        <f t="shared" si="8"/>
        <v>0</v>
      </c>
      <c r="BX12" s="369">
        <v>0</v>
      </c>
      <c r="BY12" s="333">
        <f t="shared" si="9"/>
        <v>0</v>
      </c>
      <c r="BZ12" s="185">
        <f t="shared" si="34"/>
        <v>0</v>
      </c>
      <c r="CA12" s="296"/>
    </row>
    <row r="13" spans="1:85" s="68" customFormat="1" ht="31.5" customHeight="1">
      <c r="A13" s="213">
        <v>5</v>
      </c>
      <c r="B13" s="188" t="s">
        <v>133</v>
      </c>
      <c r="C13" s="185">
        <v>0</v>
      </c>
      <c r="D13" s="185">
        <f t="shared" ref="D13:D19" si="35">E13/5.12</f>
        <v>0</v>
      </c>
      <c r="E13" s="289">
        <v>0</v>
      </c>
      <c r="F13" s="185">
        <v>0</v>
      </c>
      <c r="G13" s="185">
        <v>0</v>
      </c>
      <c r="H13" s="185">
        <v>0</v>
      </c>
      <c r="I13" s="185">
        <f t="shared" si="0"/>
        <v>0</v>
      </c>
      <c r="J13" s="185">
        <v>0</v>
      </c>
      <c r="K13" s="185">
        <f t="shared" si="1"/>
        <v>0</v>
      </c>
      <c r="L13" s="376">
        <v>0</v>
      </c>
      <c r="M13" s="185">
        <f t="shared" si="2"/>
        <v>0</v>
      </c>
      <c r="N13" s="185">
        <v>0</v>
      </c>
      <c r="O13" s="200">
        <f t="shared" si="3"/>
        <v>0</v>
      </c>
      <c r="P13" s="185">
        <v>0</v>
      </c>
      <c r="Q13" s="185">
        <f t="shared" si="4"/>
        <v>0</v>
      </c>
      <c r="R13" s="185">
        <v>0</v>
      </c>
      <c r="S13" s="200">
        <f t="shared" si="5"/>
        <v>0</v>
      </c>
      <c r="T13" s="185">
        <v>0</v>
      </c>
      <c r="U13" s="185">
        <f t="shared" si="10"/>
        <v>0</v>
      </c>
      <c r="V13" s="201">
        <v>0</v>
      </c>
      <c r="W13" s="185">
        <f t="shared" si="11"/>
        <v>0</v>
      </c>
      <c r="X13" s="367">
        <v>0</v>
      </c>
      <c r="Y13" s="185">
        <f t="shared" si="6"/>
        <v>0</v>
      </c>
      <c r="Z13" s="367">
        <v>0</v>
      </c>
      <c r="AA13" s="185">
        <f t="shared" si="12"/>
        <v>0</v>
      </c>
      <c r="AB13" s="185">
        <v>0</v>
      </c>
      <c r="AC13" s="185">
        <f t="shared" si="13"/>
        <v>0</v>
      </c>
      <c r="AD13" s="185">
        <v>0</v>
      </c>
      <c r="AE13" s="185">
        <f t="shared" si="14"/>
        <v>0</v>
      </c>
      <c r="AF13" s="201">
        <v>0</v>
      </c>
      <c r="AG13" s="185">
        <f t="shared" si="15"/>
        <v>0</v>
      </c>
      <c r="AH13" s="185">
        <v>0</v>
      </c>
      <c r="AI13" s="185">
        <f t="shared" si="16"/>
        <v>0</v>
      </c>
      <c r="AJ13" s="185">
        <v>0</v>
      </c>
      <c r="AK13" s="185">
        <f t="shared" si="17"/>
        <v>0</v>
      </c>
      <c r="AL13" s="201">
        <v>0</v>
      </c>
      <c r="AM13" s="185">
        <f t="shared" si="18"/>
        <v>0</v>
      </c>
      <c r="AN13" s="185">
        <v>0</v>
      </c>
      <c r="AO13" s="185">
        <v>0</v>
      </c>
      <c r="AP13" s="185">
        <f t="shared" si="19"/>
        <v>0</v>
      </c>
      <c r="AQ13" s="201">
        <v>0</v>
      </c>
      <c r="AR13" s="185">
        <f t="shared" si="20"/>
        <v>0</v>
      </c>
      <c r="AS13" s="201">
        <v>0</v>
      </c>
      <c r="AT13" s="201">
        <v>0</v>
      </c>
      <c r="AU13" s="368">
        <v>0</v>
      </c>
      <c r="AV13" s="185">
        <f t="shared" si="21"/>
        <v>0</v>
      </c>
      <c r="AW13" s="201">
        <v>0</v>
      </c>
      <c r="AX13" s="201">
        <f t="shared" si="22"/>
        <v>0</v>
      </c>
      <c r="AY13" s="185">
        <f t="shared" si="23"/>
        <v>0</v>
      </c>
      <c r="AZ13" s="201">
        <v>0</v>
      </c>
      <c r="BA13" s="201">
        <v>0</v>
      </c>
      <c r="BB13" s="201">
        <v>0</v>
      </c>
      <c r="BC13" s="185">
        <f t="shared" si="24"/>
        <v>0</v>
      </c>
      <c r="BD13" s="185">
        <f t="shared" si="25"/>
        <v>0</v>
      </c>
      <c r="BE13" s="201">
        <v>0</v>
      </c>
      <c r="BF13" s="185">
        <f t="shared" si="26"/>
        <v>0</v>
      </c>
      <c r="BG13" s="201">
        <v>0</v>
      </c>
      <c r="BH13" s="185">
        <f t="shared" si="27"/>
        <v>0</v>
      </c>
      <c r="BI13" s="185">
        <v>0</v>
      </c>
      <c r="BJ13" s="185">
        <f t="shared" si="28"/>
        <v>0</v>
      </c>
      <c r="BK13" s="201">
        <v>0</v>
      </c>
      <c r="BL13" s="185">
        <f t="shared" si="29"/>
        <v>0</v>
      </c>
      <c r="BM13" s="201">
        <v>0</v>
      </c>
      <c r="BN13" s="185">
        <f t="shared" si="30"/>
        <v>0</v>
      </c>
      <c r="BO13" s="185">
        <v>0</v>
      </c>
      <c r="BP13" s="185">
        <f t="shared" si="31"/>
        <v>0</v>
      </c>
      <c r="BQ13" s="185">
        <f t="shared" si="32"/>
        <v>0</v>
      </c>
      <c r="BR13" s="185">
        <v>0</v>
      </c>
      <c r="BS13" s="185">
        <f t="shared" si="7"/>
        <v>0</v>
      </c>
      <c r="BT13" s="185">
        <v>0</v>
      </c>
      <c r="BU13" s="185">
        <f t="shared" si="33"/>
        <v>0</v>
      </c>
      <c r="BV13" s="201">
        <v>0</v>
      </c>
      <c r="BW13" s="185">
        <f t="shared" si="8"/>
        <v>0</v>
      </c>
      <c r="BX13" s="369">
        <v>0</v>
      </c>
      <c r="BY13" s="333">
        <f t="shared" si="9"/>
        <v>0</v>
      </c>
      <c r="BZ13" s="185">
        <f t="shared" si="34"/>
        <v>0</v>
      </c>
      <c r="CA13" s="266"/>
      <c r="CG13" s="150">
        <v>0</v>
      </c>
    </row>
    <row r="14" spans="1:85" s="68" customFormat="1" ht="31.5" customHeight="1">
      <c r="A14" s="213">
        <v>6</v>
      </c>
      <c r="B14" s="188" t="s">
        <v>134</v>
      </c>
      <c r="C14" s="185">
        <v>0</v>
      </c>
      <c r="D14" s="185">
        <f t="shared" si="35"/>
        <v>0</v>
      </c>
      <c r="E14" s="289">
        <v>0</v>
      </c>
      <c r="F14" s="185">
        <v>0</v>
      </c>
      <c r="G14" s="185">
        <v>0</v>
      </c>
      <c r="H14" s="185">
        <v>0</v>
      </c>
      <c r="I14" s="185">
        <f t="shared" si="0"/>
        <v>0</v>
      </c>
      <c r="J14" s="185">
        <v>0</v>
      </c>
      <c r="K14" s="185">
        <f t="shared" si="1"/>
        <v>0</v>
      </c>
      <c r="L14" s="376">
        <v>0</v>
      </c>
      <c r="M14" s="185">
        <f t="shared" si="2"/>
        <v>0</v>
      </c>
      <c r="N14" s="185">
        <v>0</v>
      </c>
      <c r="O14" s="200">
        <f t="shared" si="3"/>
        <v>0</v>
      </c>
      <c r="P14" s="185">
        <v>0</v>
      </c>
      <c r="Q14" s="185">
        <f t="shared" si="4"/>
        <v>0</v>
      </c>
      <c r="R14" s="185">
        <v>0</v>
      </c>
      <c r="S14" s="200">
        <f t="shared" si="5"/>
        <v>0</v>
      </c>
      <c r="T14" s="185">
        <v>0</v>
      </c>
      <c r="U14" s="185">
        <f t="shared" si="10"/>
        <v>0</v>
      </c>
      <c r="V14" s="201">
        <v>0</v>
      </c>
      <c r="W14" s="185">
        <f t="shared" si="11"/>
        <v>0</v>
      </c>
      <c r="X14" s="367">
        <v>0</v>
      </c>
      <c r="Y14" s="185">
        <f t="shared" si="6"/>
        <v>0</v>
      </c>
      <c r="Z14" s="367">
        <v>0</v>
      </c>
      <c r="AA14" s="185">
        <f t="shared" si="12"/>
        <v>0</v>
      </c>
      <c r="AB14" s="185">
        <v>0</v>
      </c>
      <c r="AC14" s="185">
        <f t="shared" si="13"/>
        <v>0</v>
      </c>
      <c r="AD14" s="185">
        <v>0</v>
      </c>
      <c r="AE14" s="185">
        <f t="shared" si="14"/>
        <v>0</v>
      </c>
      <c r="AF14" s="201">
        <v>0</v>
      </c>
      <c r="AG14" s="185">
        <f t="shared" si="15"/>
        <v>0</v>
      </c>
      <c r="AH14" s="185">
        <v>0</v>
      </c>
      <c r="AI14" s="185">
        <f t="shared" si="16"/>
        <v>0</v>
      </c>
      <c r="AJ14" s="185">
        <v>0</v>
      </c>
      <c r="AK14" s="185">
        <f t="shared" si="17"/>
        <v>0</v>
      </c>
      <c r="AL14" s="201">
        <v>0</v>
      </c>
      <c r="AM14" s="185">
        <f t="shared" si="18"/>
        <v>0</v>
      </c>
      <c r="AN14" s="185">
        <v>0</v>
      </c>
      <c r="AO14" s="185">
        <v>0</v>
      </c>
      <c r="AP14" s="185">
        <f t="shared" si="19"/>
        <v>0</v>
      </c>
      <c r="AQ14" s="201">
        <v>0</v>
      </c>
      <c r="AR14" s="185">
        <f t="shared" si="20"/>
        <v>0</v>
      </c>
      <c r="AS14" s="201">
        <v>0</v>
      </c>
      <c r="AT14" s="201">
        <v>0</v>
      </c>
      <c r="AU14" s="368">
        <v>0</v>
      </c>
      <c r="AV14" s="185">
        <f t="shared" si="21"/>
        <v>0</v>
      </c>
      <c r="AW14" s="201">
        <v>0</v>
      </c>
      <c r="AX14" s="201">
        <f t="shared" si="22"/>
        <v>0</v>
      </c>
      <c r="AY14" s="185">
        <f t="shared" si="23"/>
        <v>0</v>
      </c>
      <c r="AZ14" s="201">
        <v>0</v>
      </c>
      <c r="BA14" s="201">
        <v>0</v>
      </c>
      <c r="BB14" s="201">
        <v>0</v>
      </c>
      <c r="BC14" s="185">
        <f t="shared" si="24"/>
        <v>0</v>
      </c>
      <c r="BD14" s="185">
        <f t="shared" si="25"/>
        <v>0</v>
      </c>
      <c r="BE14" s="201">
        <v>0</v>
      </c>
      <c r="BF14" s="185">
        <f t="shared" si="26"/>
        <v>0</v>
      </c>
      <c r="BG14" s="201">
        <v>0</v>
      </c>
      <c r="BH14" s="185">
        <f t="shared" si="27"/>
        <v>0</v>
      </c>
      <c r="BI14" s="185">
        <v>0</v>
      </c>
      <c r="BJ14" s="185">
        <f t="shared" si="28"/>
        <v>0</v>
      </c>
      <c r="BK14" s="201">
        <v>0</v>
      </c>
      <c r="BL14" s="185">
        <f t="shared" si="29"/>
        <v>0</v>
      </c>
      <c r="BM14" s="201">
        <v>0</v>
      </c>
      <c r="BN14" s="185">
        <f t="shared" si="30"/>
        <v>0</v>
      </c>
      <c r="BO14" s="185">
        <v>0</v>
      </c>
      <c r="BP14" s="185">
        <f t="shared" si="31"/>
        <v>0</v>
      </c>
      <c r="BQ14" s="185">
        <f t="shared" si="32"/>
        <v>0</v>
      </c>
      <c r="BR14" s="185">
        <v>0</v>
      </c>
      <c r="BS14" s="185">
        <f t="shared" si="7"/>
        <v>0</v>
      </c>
      <c r="BT14" s="185">
        <v>0</v>
      </c>
      <c r="BU14" s="185">
        <f t="shared" si="33"/>
        <v>0</v>
      </c>
      <c r="BV14" s="201">
        <v>0</v>
      </c>
      <c r="BW14" s="185">
        <f t="shared" si="8"/>
        <v>0</v>
      </c>
      <c r="BX14" s="369">
        <v>0</v>
      </c>
      <c r="BY14" s="333">
        <f t="shared" si="9"/>
        <v>0</v>
      </c>
      <c r="BZ14" s="185">
        <f t="shared" si="34"/>
        <v>0</v>
      </c>
      <c r="CA14" s="266"/>
      <c r="CG14" s="150">
        <v>0</v>
      </c>
    </row>
    <row r="15" spans="1:85" s="68" customFormat="1" ht="31.5" customHeight="1">
      <c r="A15" s="213">
        <v>7</v>
      </c>
      <c r="B15" s="188" t="s">
        <v>135</v>
      </c>
      <c r="C15" s="185"/>
      <c r="D15" s="185"/>
      <c r="E15" s="289"/>
      <c r="F15" s="185"/>
      <c r="G15" s="185"/>
      <c r="H15" s="185">
        <v>0</v>
      </c>
      <c r="I15" s="185">
        <f t="shared" si="0"/>
        <v>0</v>
      </c>
      <c r="J15" s="185">
        <v>0</v>
      </c>
      <c r="K15" s="185">
        <f t="shared" si="1"/>
        <v>0</v>
      </c>
      <c r="L15" s="376">
        <v>0</v>
      </c>
      <c r="M15" s="185">
        <f t="shared" si="2"/>
        <v>0</v>
      </c>
      <c r="N15" s="185">
        <v>0</v>
      </c>
      <c r="O15" s="200">
        <f t="shared" si="3"/>
        <v>0</v>
      </c>
      <c r="P15" s="185">
        <v>0</v>
      </c>
      <c r="Q15" s="185">
        <f t="shared" si="4"/>
        <v>0</v>
      </c>
      <c r="R15" s="185">
        <v>0</v>
      </c>
      <c r="S15" s="200">
        <f t="shared" si="5"/>
        <v>0</v>
      </c>
      <c r="T15" s="185"/>
      <c r="U15" s="185"/>
      <c r="V15" s="201"/>
      <c r="W15" s="185"/>
      <c r="X15" s="367"/>
      <c r="Y15" s="185"/>
      <c r="Z15" s="367"/>
      <c r="AA15" s="185"/>
      <c r="AB15" s="185"/>
      <c r="AC15" s="185"/>
      <c r="AD15" s="185"/>
      <c r="AE15" s="185"/>
      <c r="AF15" s="201"/>
      <c r="AG15" s="185"/>
      <c r="AH15" s="185"/>
      <c r="AI15" s="185"/>
      <c r="AJ15" s="185"/>
      <c r="AK15" s="185"/>
      <c r="AL15" s="201"/>
      <c r="AM15" s="185"/>
      <c r="AN15" s="185"/>
      <c r="AO15" s="185"/>
      <c r="AP15" s="185"/>
      <c r="AQ15" s="201"/>
      <c r="AR15" s="185"/>
      <c r="AS15" s="201"/>
      <c r="AT15" s="201"/>
      <c r="AU15" s="368"/>
      <c r="AV15" s="185"/>
      <c r="AW15" s="201"/>
      <c r="AX15" s="201"/>
      <c r="AY15" s="185"/>
      <c r="AZ15" s="201"/>
      <c r="BA15" s="201"/>
      <c r="BB15" s="201"/>
      <c r="BC15" s="185"/>
      <c r="BD15" s="185"/>
      <c r="BE15" s="201"/>
      <c r="BF15" s="185"/>
      <c r="BG15" s="201"/>
      <c r="BH15" s="185"/>
      <c r="BI15" s="185"/>
      <c r="BJ15" s="185"/>
      <c r="BK15" s="201"/>
      <c r="BL15" s="185"/>
      <c r="BM15" s="201"/>
      <c r="BN15" s="185"/>
      <c r="BO15" s="185"/>
      <c r="BP15" s="185"/>
      <c r="BQ15" s="185"/>
      <c r="BR15" s="185"/>
      <c r="BS15" s="185"/>
      <c r="BT15" s="185"/>
      <c r="BU15" s="185"/>
      <c r="BV15" s="201"/>
      <c r="BW15" s="185"/>
      <c r="BX15" s="369"/>
      <c r="BY15" s="333"/>
      <c r="BZ15" s="185">
        <f t="shared" si="34"/>
        <v>0</v>
      </c>
      <c r="CA15" s="266"/>
      <c r="CG15" s="150"/>
    </row>
    <row r="16" spans="1:85" s="68" customFormat="1" ht="31.5" customHeight="1">
      <c r="A16" s="213">
        <v>8</v>
      </c>
      <c r="B16" s="188" t="s">
        <v>136</v>
      </c>
      <c r="C16" s="185">
        <v>0</v>
      </c>
      <c r="D16" s="185">
        <f t="shared" si="35"/>
        <v>0</v>
      </c>
      <c r="E16" s="289">
        <v>0</v>
      </c>
      <c r="F16" s="185">
        <v>0</v>
      </c>
      <c r="G16" s="185">
        <v>0</v>
      </c>
      <c r="H16" s="185">
        <v>0</v>
      </c>
      <c r="I16" s="185">
        <f t="shared" si="0"/>
        <v>0</v>
      </c>
      <c r="J16" s="185">
        <v>0</v>
      </c>
      <c r="K16" s="185">
        <f t="shared" si="1"/>
        <v>0</v>
      </c>
      <c r="L16" s="376">
        <v>0</v>
      </c>
      <c r="M16" s="185">
        <f t="shared" si="2"/>
        <v>0</v>
      </c>
      <c r="N16" s="185">
        <v>0</v>
      </c>
      <c r="O16" s="200">
        <f t="shared" si="3"/>
        <v>0</v>
      </c>
      <c r="P16" s="185">
        <v>0</v>
      </c>
      <c r="Q16" s="185">
        <f t="shared" si="4"/>
        <v>0</v>
      </c>
      <c r="R16" s="185">
        <v>0</v>
      </c>
      <c r="S16" s="200">
        <f t="shared" si="5"/>
        <v>0</v>
      </c>
      <c r="T16" s="185">
        <v>0</v>
      </c>
      <c r="U16" s="185">
        <f t="shared" si="10"/>
        <v>0</v>
      </c>
      <c r="V16" s="201">
        <v>0</v>
      </c>
      <c r="W16" s="185">
        <f t="shared" si="11"/>
        <v>0</v>
      </c>
      <c r="X16" s="367">
        <v>0</v>
      </c>
      <c r="Y16" s="185">
        <f t="shared" si="6"/>
        <v>0</v>
      </c>
      <c r="Z16" s="367">
        <v>0</v>
      </c>
      <c r="AA16" s="185">
        <f t="shared" si="12"/>
        <v>0</v>
      </c>
      <c r="AB16" s="185">
        <v>0</v>
      </c>
      <c r="AC16" s="185">
        <f t="shared" si="13"/>
        <v>0</v>
      </c>
      <c r="AD16" s="185">
        <v>0</v>
      </c>
      <c r="AE16" s="185">
        <f t="shared" si="14"/>
        <v>0</v>
      </c>
      <c r="AF16" s="201">
        <v>0</v>
      </c>
      <c r="AG16" s="185">
        <f t="shared" si="15"/>
        <v>0</v>
      </c>
      <c r="AH16" s="185">
        <v>0</v>
      </c>
      <c r="AI16" s="185">
        <f t="shared" si="16"/>
        <v>0</v>
      </c>
      <c r="AJ16" s="185">
        <v>0</v>
      </c>
      <c r="AK16" s="185">
        <f t="shared" si="17"/>
        <v>0</v>
      </c>
      <c r="AL16" s="201">
        <v>0</v>
      </c>
      <c r="AM16" s="185">
        <f t="shared" si="18"/>
        <v>0</v>
      </c>
      <c r="AN16" s="185">
        <v>0</v>
      </c>
      <c r="AO16" s="185">
        <v>0</v>
      </c>
      <c r="AP16" s="185">
        <f t="shared" si="19"/>
        <v>0</v>
      </c>
      <c r="AQ16" s="201">
        <v>0</v>
      </c>
      <c r="AR16" s="185">
        <f t="shared" si="20"/>
        <v>0</v>
      </c>
      <c r="AS16" s="201">
        <v>0</v>
      </c>
      <c r="AT16" s="201">
        <v>0</v>
      </c>
      <c r="AU16" s="368">
        <v>0</v>
      </c>
      <c r="AV16" s="185">
        <f t="shared" si="21"/>
        <v>0</v>
      </c>
      <c r="AW16" s="201">
        <v>0</v>
      </c>
      <c r="AX16" s="201">
        <f t="shared" si="22"/>
        <v>0</v>
      </c>
      <c r="AY16" s="185">
        <f t="shared" si="23"/>
        <v>0</v>
      </c>
      <c r="AZ16" s="201">
        <v>0</v>
      </c>
      <c r="BA16" s="201">
        <v>0</v>
      </c>
      <c r="BB16" s="201">
        <v>0</v>
      </c>
      <c r="BC16" s="185">
        <f t="shared" si="24"/>
        <v>0</v>
      </c>
      <c r="BD16" s="185">
        <f t="shared" si="25"/>
        <v>0</v>
      </c>
      <c r="BE16" s="201">
        <v>0</v>
      </c>
      <c r="BF16" s="185">
        <f t="shared" si="26"/>
        <v>0</v>
      </c>
      <c r="BG16" s="201">
        <v>0</v>
      </c>
      <c r="BH16" s="185">
        <f t="shared" si="27"/>
        <v>0</v>
      </c>
      <c r="BI16" s="185">
        <v>0</v>
      </c>
      <c r="BJ16" s="185">
        <f t="shared" si="28"/>
        <v>0</v>
      </c>
      <c r="BK16" s="201">
        <v>0</v>
      </c>
      <c r="BL16" s="185">
        <f t="shared" si="29"/>
        <v>0</v>
      </c>
      <c r="BM16" s="201">
        <v>0</v>
      </c>
      <c r="BN16" s="185">
        <f t="shared" si="30"/>
        <v>0</v>
      </c>
      <c r="BO16" s="185">
        <v>0</v>
      </c>
      <c r="BP16" s="185">
        <f t="shared" si="31"/>
        <v>0</v>
      </c>
      <c r="BQ16" s="185">
        <f t="shared" si="32"/>
        <v>0</v>
      </c>
      <c r="BR16" s="185">
        <v>0</v>
      </c>
      <c r="BS16" s="185">
        <f t="shared" si="7"/>
        <v>0</v>
      </c>
      <c r="BT16" s="185">
        <v>0</v>
      </c>
      <c r="BU16" s="185">
        <f t="shared" si="33"/>
        <v>0</v>
      </c>
      <c r="BV16" s="201">
        <v>0</v>
      </c>
      <c r="BW16" s="185">
        <f t="shared" si="8"/>
        <v>0</v>
      </c>
      <c r="BX16" s="369">
        <v>0</v>
      </c>
      <c r="BY16" s="333">
        <f t="shared" si="9"/>
        <v>0</v>
      </c>
      <c r="BZ16" s="185">
        <f t="shared" si="34"/>
        <v>0</v>
      </c>
      <c r="CA16" s="266"/>
      <c r="CG16" s="150">
        <v>0</v>
      </c>
    </row>
    <row r="17" spans="1:85" s="68" customFormat="1" ht="35.25" customHeight="1">
      <c r="A17" s="213">
        <v>9</v>
      </c>
      <c r="B17" s="188" t="s">
        <v>137</v>
      </c>
      <c r="C17" s="185">
        <v>0</v>
      </c>
      <c r="D17" s="185">
        <f t="shared" si="35"/>
        <v>0</v>
      </c>
      <c r="E17" s="289">
        <v>0</v>
      </c>
      <c r="F17" s="185">
        <v>0</v>
      </c>
      <c r="G17" s="185">
        <v>0</v>
      </c>
      <c r="H17" s="185">
        <v>0</v>
      </c>
      <c r="I17" s="185">
        <f t="shared" si="0"/>
        <v>0</v>
      </c>
      <c r="J17" s="185">
        <v>0</v>
      </c>
      <c r="K17" s="185">
        <f t="shared" si="1"/>
        <v>0</v>
      </c>
      <c r="L17" s="376">
        <v>0</v>
      </c>
      <c r="M17" s="185">
        <f t="shared" si="2"/>
        <v>0</v>
      </c>
      <c r="N17" s="185">
        <v>0</v>
      </c>
      <c r="O17" s="200">
        <f t="shared" si="3"/>
        <v>0</v>
      </c>
      <c r="P17" s="185">
        <v>0</v>
      </c>
      <c r="Q17" s="185">
        <f t="shared" si="4"/>
        <v>0</v>
      </c>
      <c r="R17" s="185">
        <v>0</v>
      </c>
      <c r="S17" s="200">
        <f t="shared" si="5"/>
        <v>0</v>
      </c>
      <c r="T17" s="185">
        <v>0</v>
      </c>
      <c r="U17" s="185">
        <f t="shared" si="10"/>
        <v>0</v>
      </c>
      <c r="V17" s="201">
        <v>0</v>
      </c>
      <c r="W17" s="185">
        <f t="shared" si="11"/>
        <v>0</v>
      </c>
      <c r="X17" s="367">
        <v>0</v>
      </c>
      <c r="Y17" s="185">
        <f t="shared" si="6"/>
        <v>0</v>
      </c>
      <c r="Z17" s="367">
        <v>0</v>
      </c>
      <c r="AA17" s="185">
        <f t="shared" si="12"/>
        <v>0</v>
      </c>
      <c r="AB17" s="185">
        <v>0</v>
      </c>
      <c r="AC17" s="185">
        <f t="shared" si="13"/>
        <v>0</v>
      </c>
      <c r="AD17" s="185">
        <v>0</v>
      </c>
      <c r="AE17" s="185">
        <f t="shared" si="14"/>
        <v>0</v>
      </c>
      <c r="AF17" s="201">
        <v>0</v>
      </c>
      <c r="AG17" s="185">
        <f t="shared" si="15"/>
        <v>0</v>
      </c>
      <c r="AH17" s="185">
        <v>0</v>
      </c>
      <c r="AI17" s="185">
        <f t="shared" si="16"/>
        <v>0</v>
      </c>
      <c r="AJ17" s="185">
        <v>0</v>
      </c>
      <c r="AK17" s="185">
        <f t="shared" si="17"/>
        <v>0</v>
      </c>
      <c r="AL17" s="201">
        <v>0</v>
      </c>
      <c r="AM17" s="185">
        <f t="shared" si="18"/>
        <v>0</v>
      </c>
      <c r="AN17" s="185">
        <v>0</v>
      </c>
      <c r="AO17" s="185">
        <v>0</v>
      </c>
      <c r="AP17" s="185">
        <f t="shared" si="19"/>
        <v>0</v>
      </c>
      <c r="AQ17" s="201">
        <v>0</v>
      </c>
      <c r="AR17" s="185">
        <f t="shared" si="20"/>
        <v>0</v>
      </c>
      <c r="AS17" s="201">
        <v>0</v>
      </c>
      <c r="AT17" s="201">
        <v>0</v>
      </c>
      <c r="AU17" s="368">
        <v>0</v>
      </c>
      <c r="AV17" s="185">
        <f t="shared" si="21"/>
        <v>0</v>
      </c>
      <c r="AW17" s="201">
        <v>0</v>
      </c>
      <c r="AX17" s="201">
        <f t="shared" si="22"/>
        <v>0</v>
      </c>
      <c r="AY17" s="185">
        <f t="shared" si="23"/>
        <v>0</v>
      </c>
      <c r="AZ17" s="201">
        <v>0</v>
      </c>
      <c r="BA17" s="201">
        <v>0</v>
      </c>
      <c r="BB17" s="201">
        <v>0</v>
      </c>
      <c r="BC17" s="185">
        <f t="shared" si="24"/>
        <v>0</v>
      </c>
      <c r="BD17" s="185">
        <f t="shared" si="25"/>
        <v>0</v>
      </c>
      <c r="BE17" s="201">
        <v>0</v>
      </c>
      <c r="BF17" s="185">
        <f t="shared" si="26"/>
        <v>0</v>
      </c>
      <c r="BG17" s="201">
        <v>0</v>
      </c>
      <c r="BH17" s="185">
        <f t="shared" si="27"/>
        <v>0</v>
      </c>
      <c r="BI17" s="185">
        <v>0</v>
      </c>
      <c r="BJ17" s="185">
        <f t="shared" si="28"/>
        <v>0</v>
      </c>
      <c r="BK17" s="201">
        <v>0</v>
      </c>
      <c r="BL17" s="185">
        <f t="shared" si="29"/>
        <v>0</v>
      </c>
      <c r="BM17" s="201">
        <v>0</v>
      </c>
      <c r="BN17" s="185">
        <f t="shared" si="30"/>
        <v>0</v>
      </c>
      <c r="BO17" s="185">
        <v>0</v>
      </c>
      <c r="BP17" s="185">
        <f t="shared" si="31"/>
        <v>0</v>
      </c>
      <c r="BQ17" s="185">
        <f t="shared" si="32"/>
        <v>0</v>
      </c>
      <c r="BR17" s="185">
        <v>0</v>
      </c>
      <c r="BS17" s="185">
        <f t="shared" si="7"/>
        <v>0</v>
      </c>
      <c r="BT17" s="185">
        <v>0</v>
      </c>
      <c r="BU17" s="185">
        <f t="shared" si="33"/>
        <v>0</v>
      </c>
      <c r="BV17" s="201">
        <v>0</v>
      </c>
      <c r="BW17" s="185">
        <f t="shared" si="8"/>
        <v>0</v>
      </c>
      <c r="BX17" s="369">
        <v>0</v>
      </c>
      <c r="BY17" s="333">
        <f t="shared" si="9"/>
        <v>0</v>
      </c>
      <c r="BZ17" s="185">
        <f t="shared" si="34"/>
        <v>0</v>
      </c>
      <c r="CA17" s="266"/>
      <c r="CG17" s="150">
        <v>0</v>
      </c>
    </row>
    <row r="18" spans="1:85" s="68" customFormat="1" ht="30" customHeight="1">
      <c r="A18" s="213">
        <v>10</v>
      </c>
      <c r="B18" s="188" t="s">
        <v>138</v>
      </c>
      <c r="C18" s="185">
        <v>0</v>
      </c>
      <c r="D18" s="185">
        <f t="shared" si="35"/>
        <v>0</v>
      </c>
      <c r="E18" s="289">
        <v>0</v>
      </c>
      <c r="F18" s="185">
        <v>0</v>
      </c>
      <c r="G18" s="185">
        <v>0</v>
      </c>
      <c r="H18" s="185">
        <v>0</v>
      </c>
      <c r="I18" s="185">
        <f t="shared" si="0"/>
        <v>0</v>
      </c>
      <c r="J18" s="185">
        <v>0</v>
      </c>
      <c r="K18" s="185">
        <f t="shared" si="1"/>
        <v>0</v>
      </c>
      <c r="L18" s="376">
        <v>0</v>
      </c>
      <c r="M18" s="185">
        <f t="shared" si="2"/>
        <v>0</v>
      </c>
      <c r="N18" s="185">
        <v>0</v>
      </c>
      <c r="O18" s="200">
        <f t="shared" si="3"/>
        <v>0</v>
      </c>
      <c r="P18" s="185">
        <v>0</v>
      </c>
      <c r="Q18" s="185">
        <f t="shared" si="4"/>
        <v>0</v>
      </c>
      <c r="R18" s="185">
        <v>0</v>
      </c>
      <c r="S18" s="200">
        <f t="shared" si="5"/>
        <v>0</v>
      </c>
      <c r="T18" s="185">
        <v>0</v>
      </c>
      <c r="U18" s="185">
        <f t="shared" si="10"/>
        <v>0</v>
      </c>
      <c r="V18" s="201">
        <v>0</v>
      </c>
      <c r="W18" s="185">
        <f t="shared" si="11"/>
        <v>0</v>
      </c>
      <c r="X18" s="367">
        <v>0</v>
      </c>
      <c r="Y18" s="185">
        <f t="shared" si="6"/>
        <v>0</v>
      </c>
      <c r="Z18" s="367">
        <v>0</v>
      </c>
      <c r="AA18" s="185">
        <f t="shared" si="12"/>
        <v>0</v>
      </c>
      <c r="AB18" s="185">
        <v>0</v>
      </c>
      <c r="AC18" s="185">
        <f t="shared" si="13"/>
        <v>0</v>
      </c>
      <c r="AD18" s="185">
        <v>0</v>
      </c>
      <c r="AE18" s="185">
        <f t="shared" si="14"/>
        <v>0</v>
      </c>
      <c r="AF18" s="201">
        <v>0</v>
      </c>
      <c r="AG18" s="185">
        <f t="shared" si="15"/>
        <v>0</v>
      </c>
      <c r="AH18" s="185">
        <v>0</v>
      </c>
      <c r="AI18" s="185">
        <f t="shared" si="16"/>
        <v>0</v>
      </c>
      <c r="AJ18" s="185">
        <v>0</v>
      </c>
      <c r="AK18" s="185">
        <f t="shared" si="17"/>
        <v>0</v>
      </c>
      <c r="AL18" s="201">
        <v>0</v>
      </c>
      <c r="AM18" s="185">
        <f t="shared" si="18"/>
        <v>0</v>
      </c>
      <c r="AN18" s="185">
        <v>0</v>
      </c>
      <c r="AO18" s="185">
        <v>0</v>
      </c>
      <c r="AP18" s="185">
        <f t="shared" si="19"/>
        <v>0</v>
      </c>
      <c r="AQ18" s="201">
        <v>0</v>
      </c>
      <c r="AR18" s="185">
        <f t="shared" si="20"/>
        <v>0</v>
      </c>
      <c r="AS18" s="201">
        <v>0</v>
      </c>
      <c r="AT18" s="201">
        <v>0</v>
      </c>
      <c r="AU18" s="368">
        <v>0</v>
      </c>
      <c r="AV18" s="185">
        <f t="shared" si="21"/>
        <v>0</v>
      </c>
      <c r="AW18" s="201">
        <v>0</v>
      </c>
      <c r="AX18" s="201">
        <f t="shared" si="22"/>
        <v>0</v>
      </c>
      <c r="AY18" s="185">
        <f t="shared" si="23"/>
        <v>0</v>
      </c>
      <c r="AZ18" s="201">
        <v>0</v>
      </c>
      <c r="BA18" s="201">
        <v>0</v>
      </c>
      <c r="BB18" s="201">
        <v>0</v>
      </c>
      <c r="BC18" s="185">
        <f t="shared" si="24"/>
        <v>0</v>
      </c>
      <c r="BD18" s="185">
        <f t="shared" si="25"/>
        <v>0</v>
      </c>
      <c r="BE18" s="201">
        <v>0</v>
      </c>
      <c r="BF18" s="185">
        <f t="shared" si="26"/>
        <v>0</v>
      </c>
      <c r="BG18" s="201">
        <v>0</v>
      </c>
      <c r="BH18" s="185">
        <f t="shared" si="27"/>
        <v>0</v>
      </c>
      <c r="BI18" s="185">
        <v>0</v>
      </c>
      <c r="BJ18" s="185">
        <f t="shared" si="28"/>
        <v>0</v>
      </c>
      <c r="BK18" s="201">
        <v>0</v>
      </c>
      <c r="BL18" s="185">
        <f t="shared" si="29"/>
        <v>0</v>
      </c>
      <c r="BM18" s="201">
        <v>0</v>
      </c>
      <c r="BN18" s="185">
        <f t="shared" si="30"/>
        <v>0</v>
      </c>
      <c r="BO18" s="185">
        <v>0</v>
      </c>
      <c r="BP18" s="185">
        <f t="shared" si="31"/>
        <v>0</v>
      </c>
      <c r="BQ18" s="185">
        <f t="shared" si="32"/>
        <v>0</v>
      </c>
      <c r="BR18" s="185">
        <v>0</v>
      </c>
      <c r="BS18" s="185">
        <f t="shared" si="7"/>
        <v>0</v>
      </c>
      <c r="BT18" s="185">
        <v>0</v>
      </c>
      <c r="BU18" s="185">
        <f t="shared" si="33"/>
        <v>0</v>
      </c>
      <c r="BV18" s="201">
        <v>0</v>
      </c>
      <c r="BW18" s="185">
        <f t="shared" si="8"/>
        <v>0</v>
      </c>
      <c r="BX18" s="369">
        <v>0</v>
      </c>
      <c r="BY18" s="333">
        <f t="shared" si="9"/>
        <v>0</v>
      </c>
      <c r="BZ18" s="185">
        <f t="shared" si="34"/>
        <v>0</v>
      </c>
      <c r="CA18" s="266"/>
      <c r="CG18" s="150">
        <v>0</v>
      </c>
    </row>
    <row r="19" spans="1:85" s="68" customFormat="1" ht="30" customHeight="1">
      <c r="A19" s="213">
        <v>11</v>
      </c>
      <c r="B19" s="188" t="s">
        <v>139</v>
      </c>
      <c r="C19" s="185">
        <v>0</v>
      </c>
      <c r="D19" s="185">
        <f t="shared" si="35"/>
        <v>0</v>
      </c>
      <c r="E19" s="289">
        <v>0</v>
      </c>
      <c r="F19" s="185">
        <v>0</v>
      </c>
      <c r="G19" s="185">
        <v>0</v>
      </c>
      <c r="H19" s="185">
        <v>0</v>
      </c>
      <c r="I19" s="185">
        <f t="shared" si="0"/>
        <v>0</v>
      </c>
      <c r="J19" s="185">
        <v>0</v>
      </c>
      <c r="K19" s="185">
        <f t="shared" si="1"/>
        <v>0</v>
      </c>
      <c r="L19" s="376">
        <v>0</v>
      </c>
      <c r="M19" s="185">
        <f t="shared" si="2"/>
        <v>0</v>
      </c>
      <c r="N19" s="185">
        <v>0</v>
      </c>
      <c r="O19" s="200">
        <f t="shared" si="3"/>
        <v>0</v>
      </c>
      <c r="P19" s="185">
        <v>0</v>
      </c>
      <c r="Q19" s="185">
        <f t="shared" si="4"/>
        <v>0</v>
      </c>
      <c r="R19" s="185">
        <v>0</v>
      </c>
      <c r="S19" s="200">
        <f t="shared" si="5"/>
        <v>0</v>
      </c>
      <c r="T19" s="185">
        <v>0</v>
      </c>
      <c r="U19" s="185">
        <f t="shared" si="10"/>
        <v>0</v>
      </c>
      <c r="V19" s="201">
        <v>0</v>
      </c>
      <c r="W19" s="185">
        <f t="shared" si="11"/>
        <v>0</v>
      </c>
      <c r="X19" s="367">
        <v>0</v>
      </c>
      <c r="Y19" s="185">
        <f t="shared" si="6"/>
        <v>0</v>
      </c>
      <c r="Z19" s="367">
        <v>0</v>
      </c>
      <c r="AA19" s="185">
        <f t="shared" si="12"/>
        <v>0</v>
      </c>
      <c r="AB19" s="185">
        <v>0</v>
      </c>
      <c r="AC19" s="185">
        <f t="shared" si="13"/>
        <v>0</v>
      </c>
      <c r="AD19" s="185">
        <v>0</v>
      </c>
      <c r="AE19" s="185">
        <f t="shared" si="14"/>
        <v>0</v>
      </c>
      <c r="AF19" s="201">
        <v>0</v>
      </c>
      <c r="AG19" s="185">
        <f t="shared" si="15"/>
        <v>0</v>
      </c>
      <c r="AH19" s="185">
        <v>0</v>
      </c>
      <c r="AI19" s="185">
        <f t="shared" si="16"/>
        <v>0</v>
      </c>
      <c r="AJ19" s="185">
        <v>0</v>
      </c>
      <c r="AK19" s="185">
        <f t="shared" si="17"/>
        <v>0</v>
      </c>
      <c r="AL19" s="201">
        <v>0</v>
      </c>
      <c r="AM19" s="185">
        <f t="shared" si="18"/>
        <v>0</v>
      </c>
      <c r="AN19" s="185">
        <v>0</v>
      </c>
      <c r="AO19" s="185">
        <v>0</v>
      </c>
      <c r="AP19" s="185">
        <f t="shared" si="19"/>
        <v>0</v>
      </c>
      <c r="AQ19" s="201">
        <v>0</v>
      </c>
      <c r="AR19" s="185">
        <f t="shared" si="20"/>
        <v>0</v>
      </c>
      <c r="AS19" s="201">
        <v>0</v>
      </c>
      <c r="AT19" s="201">
        <v>0</v>
      </c>
      <c r="AU19" s="368">
        <v>0</v>
      </c>
      <c r="AV19" s="185">
        <f t="shared" si="21"/>
        <v>0</v>
      </c>
      <c r="AW19" s="201">
        <v>0</v>
      </c>
      <c r="AX19" s="201">
        <f t="shared" si="22"/>
        <v>0</v>
      </c>
      <c r="AY19" s="185">
        <f t="shared" si="23"/>
        <v>0</v>
      </c>
      <c r="AZ19" s="201">
        <v>0</v>
      </c>
      <c r="BA19" s="201">
        <v>0</v>
      </c>
      <c r="BB19" s="201">
        <v>0</v>
      </c>
      <c r="BC19" s="185">
        <f t="shared" si="24"/>
        <v>0</v>
      </c>
      <c r="BD19" s="185">
        <f t="shared" si="25"/>
        <v>0</v>
      </c>
      <c r="BE19" s="201">
        <v>0</v>
      </c>
      <c r="BF19" s="185">
        <f t="shared" si="26"/>
        <v>0</v>
      </c>
      <c r="BG19" s="201">
        <v>0</v>
      </c>
      <c r="BH19" s="185">
        <f t="shared" si="27"/>
        <v>0</v>
      </c>
      <c r="BI19" s="185">
        <v>0</v>
      </c>
      <c r="BJ19" s="185">
        <f t="shared" si="28"/>
        <v>0</v>
      </c>
      <c r="BK19" s="201">
        <v>0</v>
      </c>
      <c r="BL19" s="185">
        <f t="shared" si="29"/>
        <v>0</v>
      </c>
      <c r="BM19" s="201">
        <v>0</v>
      </c>
      <c r="BN19" s="185">
        <f t="shared" si="30"/>
        <v>0</v>
      </c>
      <c r="BO19" s="185">
        <v>0</v>
      </c>
      <c r="BP19" s="185">
        <f t="shared" si="31"/>
        <v>0</v>
      </c>
      <c r="BQ19" s="185">
        <f t="shared" si="32"/>
        <v>0</v>
      </c>
      <c r="BR19" s="185">
        <v>0</v>
      </c>
      <c r="BS19" s="185">
        <f t="shared" si="7"/>
        <v>0</v>
      </c>
      <c r="BT19" s="185">
        <v>0</v>
      </c>
      <c r="BU19" s="185">
        <f t="shared" si="33"/>
        <v>0</v>
      </c>
      <c r="BV19" s="201">
        <v>0</v>
      </c>
      <c r="BW19" s="185">
        <f t="shared" si="8"/>
        <v>0</v>
      </c>
      <c r="BX19" s="369">
        <v>0</v>
      </c>
      <c r="BY19" s="333">
        <f t="shared" si="9"/>
        <v>0</v>
      </c>
      <c r="BZ19" s="185">
        <f t="shared" si="34"/>
        <v>0</v>
      </c>
      <c r="CA19" s="266"/>
      <c r="CG19" s="150">
        <v>0</v>
      </c>
    </row>
    <row r="20" spans="1:85" s="68" customFormat="1" ht="34.5" customHeight="1">
      <c r="A20" s="213">
        <v>12</v>
      </c>
      <c r="B20" s="188" t="s">
        <v>140</v>
      </c>
      <c r="C20" s="185"/>
      <c r="D20" s="185"/>
      <c r="E20" s="289"/>
      <c r="F20" s="185"/>
      <c r="G20" s="185"/>
      <c r="H20" s="185">
        <v>0</v>
      </c>
      <c r="I20" s="185">
        <f t="shared" si="0"/>
        <v>0</v>
      </c>
      <c r="J20" s="185">
        <v>0</v>
      </c>
      <c r="K20" s="185">
        <f t="shared" si="1"/>
        <v>0</v>
      </c>
      <c r="L20" s="376">
        <v>0</v>
      </c>
      <c r="M20" s="185">
        <f t="shared" si="2"/>
        <v>0</v>
      </c>
      <c r="N20" s="185">
        <v>0</v>
      </c>
      <c r="O20" s="200">
        <f t="shared" si="3"/>
        <v>0</v>
      </c>
      <c r="P20" s="185">
        <v>0</v>
      </c>
      <c r="Q20" s="185">
        <f t="shared" si="4"/>
        <v>0</v>
      </c>
      <c r="R20" s="185">
        <v>0</v>
      </c>
      <c r="S20" s="200">
        <f t="shared" si="5"/>
        <v>0</v>
      </c>
      <c r="T20" s="185">
        <v>0</v>
      </c>
      <c r="U20" s="185">
        <f t="shared" si="10"/>
        <v>0</v>
      </c>
      <c r="V20" s="201">
        <v>0</v>
      </c>
      <c r="W20" s="185">
        <f t="shared" si="11"/>
        <v>0</v>
      </c>
      <c r="X20" s="367">
        <v>0</v>
      </c>
      <c r="Y20" s="185">
        <f t="shared" si="6"/>
        <v>0</v>
      </c>
      <c r="Z20" s="367">
        <v>0</v>
      </c>
      <c r="AA20" s="185">
        <f t="shared" si="12"/>
        <v>0</v>
      </c>
      <c r="AB20" s="185">
        <v>0</v>
      </c>
      <c r="AC20" s="185">
        <f t="shared" si="13"/>
        <v>0</v>
      </c>
      <c r="AD20" s="185">
        <v>0</v>
      </c>
      <c r="AE20" s="185">
        <f t="shared" si="14"/>
        <v>0</v>
      </c>
      <c r="AF20" s="201">
        <v>0</v>
      </c>
      <c r="AG20" s="185">
        <f t="shared" si="15"/>
        <v>0</v>
      </c>
      <c r="AH20" s="185">
        <v>0</v>
      </c>
      <c r="AI20" s="185">
        <f t="shared" si="16"/>
        <v>0</v>
      </c>
      <c r="AJ20" s="185">
        <v>0</v>
      </c>
      <c r="AK20" s="185">
        <f t="shared" si="17"/>
        <v>0</v>
      </c>
      <c r="AL20" s="201">
        <v>0</v>
      </c>
      <c r="AM20" s="185">
        <f t="shared" si="18"/>
        <v>0</v>
      </c>
      <c r="AN20" s="185">
        <v>0</v>
      </c>
      <c r="AO20" s="185">
        <v>0</v>
      </c>
      <c r="AP20" s="185">
        <f t="shared" si="19"/>
        <v>0</v>
      </c>
      <c r="AQ20" s="201">
        <v>0</v>
      </c>
      <c r="AR20" s="185">
        <f t="shared" si="20"/>
        <v>0</v>
      </c>
      <c r="AS20" s="201">
        <v>0</v>
      </c>
      <c r="AT20" s="201">
        <v>0</v>
      </c>
      <c r="AU20" s="368">
        <v>0</v>
      </c>
      <c r="AV20" s="185">
        <f t="shared" si="21"/>
        <v>0</v>
      </c>
      <c r="AW20" s="201">
        <v>0</v>
      </c>
      <c r="AX20" s="201">
        <f t="shared" si="22"/>
        <v>0</v>
      </c>
      <c r="AY20" s="185">
        <f t="shared" si="23"/>
        <v>0</v>
      </c>
      <c r="AZ20" s="201">
        <v>0</v>
      </c>
      <c r="BA20" s="201">
        <v>0</v>
      </c>
      <c r="BB20" s="201">
        <v>0</v>
      </c>
      <c r="BC20" s="185">
        <f t="shared" si="24"/>
        <v>0</v>
      </c>
      <c r="BD20" s="185">
        <f t="shared" si="25"/>
        <v>0</v>
      </c>
      <c r="BE20" s="201">
        <v>0</v>
      </c>
      <c r="BF20" s="185">
        <f t="shared" si="26"/>
        <v>0</v>
      </c>
      <c r="BG20" s="201">
        <v>0</v>
      </c>
      <c r="BH20" s="185">
        <f t="shared" si="27"/>
        <v>0</v>
      </c>
      <c r="BI20" s="185">
        <v>0</v>
      </c>
      <c r="BJ20" s="185">
        <f t="shared" si="28"/>
        <v>0</v>
      </c>
      <c r="BK20" s="201">
        <v>0</v>
      </c>
      <c r="BL20" s="185">
        <f t="shared" si="29"/>
        <v>0</v>
      </c>
      <c r="BM20" s="201">
        <v>0</v>
      </c>
      <c r="BN20" s="185">
        <f t="shared" si="30"/>
        <v>0</v>
      </c>
      <c r="BO20" s="185">
        <v>0</v>
      </c>
      <c r="BP20" s="185">
        <f t="shared" si="31"/>
        <v>0</v>
      </c>
      <c r="BQ20" s="185">
        <f t="shared" si="32"/>
        <v>0</v>
      </c>
      <c r="BR20" s="185">
        <v>0</v>
      </c>
      <c r="BS20" s="185">
        <f t="shared" si="7"/>
        <v>0</v>
      </c>
      <c r="BT20" s="185">
        <v>0</v>
      </c>
      <c r="BU20" s="185">
        <f t="shared" si="33"/>
        <v>0</v>
      </c>
      <c r="BV20" s="201">
        <v>0</v>
      </c>
      <c r="BW20" s="185">
        <f t="shared" si="8"/>
        <v>0</v>
      </c>
      <c r="BX20" s="369">
        <v>0</v>
      </c>
      <c r="BY20" s="333">
        <f t="shared" si="9"/>
        <v>0</v>
      </c>
      <c r="BZ20" s="185">
        <f t="shared" si="34"/>
        <v>0</v>
      </c>
      <c r="CA20" s="266"/>
      <c r="CG20" s="150"/>
    </row>
    <row r="21" spans="1:85" s="68" customFormat="1" ht="33" customHeight="1">
      <c r="A21" s="213">
        <v>13</v>
      </c>
      <c r="B21" s="188" t="s">
        <v>141</v>
      </c>
      <c r="C21" s="185"/>
      <c r="D21" s="185"/>
      <c r="E21" s="289"/>
      <c r="F21" s="185"/>
      <c r="G21" s="185"/>
      <c r="H21" s="185">
        <v>0</v>
      </c>
      <c r="I21" s="185">
        <f t="shared" si="0"/>
        <v>0</v>
      </c>
      <c r="J21" s="185">
        <v>0</v>
      </c>
      <c r="K21" s="185">
        <f t="shared" si="1"/>
        <v>0</v>
      </c>
      <c r="L21" s="376">
        <v>0</v>
      </c>
      <c r="M21" s="185">
        <f t="shared" si="2"/>
        <v>0</v>
      </c>
      <c r="N21" s="185">
        <v>0</v>
      </c>
      <c r="O21" s="200">
        <f t="shared" si="3"/>
        <v>0</v>
      </c>
      <c r="P21" s="185">
        <v>0</v>
      </c>
      <c r="Q21" s="185">
        <f t="shared" si="4"/>
        <v>0</v>
      </c>
      <c r="R21" s="185">
        <v>0</v>
      </c>
      <c r="S21" s="200">
        <f t="shared" si="5"/>
        <v>0</v>
      </c>
      <c r="T21" s="185"/>
      <c r="U21" s="185"/>
      <c r="V21" s="201"/>
      <c r="W21" s="185"/>
      <c r="X21" s="367"/>
      <c r="Y21" s="185"/>
      <c r="Z21" s="367"/>
      <c r="AA21" s="185"/>
      <c r="AB21" s="185"/>
      <c r="AC21" s="185"/>
      <c r="AD21" s="185"/>
      <c r="AE21" s="185"/>
      <c r="AF21" s="201"/>
      <c r="AG21" s="185"/>
      <c r="AH21" s="185"/>
      <c r="AI21" s="185"/>
      <c r="AJ21" s="185"/>
      <c r="AK21" s="185"/>
      <c r="AL21" s="201"/>
      <c r="AM21" s="185"/>
      <c r="AN21" s="185"/>
      <c r="AO21" s="185"/>
      <c r="AP21" s="185"/>
      <c r="AQ21" s="201"/>
      <c r="AR21" s="185"/>
      <c r="AS21" s="201"/>
      <c r="AT21" s="201"/>
      <c r="AU21" s="368"/>
      <c r="AV21" s="185"/>
      <c r="AW21" s="201"/>
      <c r="AX21" s="201"/>
      <c r="AY21" s="185"/>
      <c r="AZ21" s="201"/>
      <c r="BA21" s="201"/>
      <c r="BB21" s="201"/>
      <c r="BC21" s="185"/>
      <c r="BD21" s="185"/>
      <c r="BE21" s="201"/>
      <c r="BF21" s="185"/>
      <c r="BG21" s="201"/>
      <c r="BH21" s="185"/>
      <c r="BI21" s="185"/>
      <c r="BJ21" s="185"/>
      <c r="BK21" s="201"/>
      <c r="BL21" s="185"/>
      <c r="BM21" s="201"/>
      <c r="BN21" s="185"/>
      <c r="BO21" s="185"/>
      <c r="BP21" s="185"/>
      <c r="BQ21" s="185"/>
      <c r="BR21" s="185"/>
      <c r="BS21" s="185"/>
      <c r="BT21" s="185"/>
      <c r="BU21" s="185"/>
      <c r="BV21" s="201"/>
      <c r="BW21" s="185"/>
      <c r="BX21" s="369"/>
      <c r="BY21" s="333"/>
      <c r="BZ21" s="185">
        <f t="shared" si="34"/>
        <v>0</v>
      </c>
      <c r="CA21" s="266"/>
      <c r="CG21" s="150"/>
    </row>
    <row r="22" spans="1:85" s="68" customFormat="1" ht="33" customHeight="1">
      <c r="A22" s="213">
        <v>14</v>
      </c>
      <c r="B22" s="188" t="s">
        <v>142</v>
      </c>
      <c r="C22" s="185"/>
      <c r="D22" s="185"/>
      <c r="E22" s="289"/>
      <c r="F22" s="185"/>
      <c r="G22" s="185"/>
      <c r="H22" s="185">
        <v>0</v>
      </c>
      <c r="I22" s="185">
        <f t="shared" si="0"/>
        <v>0</v>
      </c>
      <c r="J22" s="185">
        <v>0</v>
      </c>
      <c r="K22" s="185">
        <f t="shared" si="1"/>
        <v>0</v>
      </c>
      <c r="L22" s="376">
        <v>0</v>
      </c>
      <c r="M22" s="185">
        <f t="shared" si="2"/>
        <v>0</v>
      </c>
      <c r="N22" s="185">
        <v>0</v>
      </c>
      <c r="O22" s="200">
        <f t="shared" si="3"/>
        <v>0</v>
      </c>
      <c r="P22" s="185">
        <v>0</v>
      </c>
      <c r="Q22" s="185">
        <f t="shared" si="4"/>
        <v>0</v>
      </c>
      <c r="R22" s="185">
        <v>0</v>
      </c>
      <c r="S22" s="200">
        <f t="shared" si="5"/>
        <v>0</v>
      </c>
      <c r="T22" s="185">
        <v>0</v>
      </c>
      <c r="U22" s="185">
        <f t="shared" si="10"/>
        <v>0</v>
      </c>
      <c r="V22" s="201">
        <v>0</v>
      </c>
      <c r="W22" s="185">
        <f t="shared" si="11"/>
        <v>0</v>
      </c>
      <c r="X22" s="367">
        <v>0</v>
      </c>
      <c r="Y22" s="185">
        <f t="shared" si="6"/>
        <v>0</v>
      </c>
      <c r="Z22" s="367">
        <v>0</v>
      </c>
      <c r="AA22" s="185">
        <f t="shared" si="12"/>
        <v>0</v>
      </c>
      <c r="AB22" s="185">
        <v>0</v>
      </c>
      <c r="AC22" s="185">
        <f t="shared" si="13"/>
        <v>0</v>
      </c>
      <c r="AD22" s="185">
        <v>0</v>
      </c>
      <c r="AE22" s="185">
        <f t="shared" si="14"/>
        <v>0</v>
      </c>
      <c r="AF22" s="201">
        <v>0</v>
      </c>
      <c r="AG22" s="185">
        <f t="shared" si="15"/>
        <v>0</v>
      </c>
      <c r="AH22" s="185">
        <v>0</v>
      </c>
      <c r="AI22" s="185">
        <f t="shared" si="16"/>
        <v>0</v>
      </c>
      <c r="AJ22" s="185">
        <v>0</v>
      </c>
      <c r="AK22" s="185">
        <f t="shared" si="17"/>
        <v>0</v>
      </c>
      <c r="AL22" s="201">
        <v>0</v>
      </c>
      <c r="AM22" s="185">
        <f t="shared" si="18"/>
        <v>0</v>
      </c>
      <c r="AN22" s="185">
        <v>0</v>
      </c>
      <c r="AO22" s="185">
        <v>0</v>
      </c>
      <c r="AP22" s="185">
        <f t="shared" si="19"/>
        <v>0</v>
      </c>
      <c r="AQ22" s="201">
        <v>0</v>
      </c>
      <c r="AR22" s="185">
        <f t="shared" si="20"/>
        <v>0</v>
      </c>
      <c r="AS22" s="201">
        <v>0</v>
      </c>
      <c r="AT22" s="201">
        <v>0</v>
      </c>
      <c r="AU22" s="368">
        <v>0</v>
      </c>
      <c r="AV22" s="185">
        <f t="shared" si="21"/>
        <v>0</v>
      </c>
      <c r="AW22" s="201">
        <v>0</v>
      </c>
      <c r="AX22" s="201">
        <f t="shared" si="22"/>
        <v>0</v>
      </c>
      <c r="AY22" s="185">
        <f t="shared" si="23"/>
        <v>0</v>
      </c>
      <c r="AZ22" s="201">
        <v>0</v>
      </c>
      <c r="BA22" s="201">
        <v>0</v>
      </c>
      <c r="BB22" s="201">
        <v>0</v>
      </c>
      <c r="BC22" s="185">
        <f t="shared" si="24"/>
        <v>0</v>
      </c>
      <c r="BD22" s="185">
        <f t="shared" si="25"/>
        <v>0</v>
      </c>
      <c r="BE22" s="201">
        <v>0</v>
      </c>
      <c r="BF22" s="185">
        <f t="shared" si="26"/>
        <v>0</v>
      </c>
      <c r="BG22" s="201">
        <v>0</v>
      </c>
      <c r="BH22" s="185">
        <f t="shared" si="27"/>
        <v>0</v>
      </c>
      <c r="BI22" s="185">
        <v>0</v>
      </c>
      <c r="BJ22" s="185">
        <f t="shared" si="28"/>
        <v>0</v>
      </c>
      <c r="BK22" s="201">
        <v>0</v>
      </c>
      <c r="BL22" s="185">
        <f t="shared" si="29"/>
        <v>0</v>
      </c>
      <c r="BM22" s="201">
        <v>0</v>
      </c>
      <c r="BN22" s="185">
        <f t="shared" si="30"/>
        <v>0</v>
      </c>
      <c r="BO22" s="185">
        <v>0</v>
      </c>
      <c r="BP22" s="185">
        <f t="shared" si="31"/>
        <v>0</v>
      </c>
      <c r="BQ22" s="185">
        <f t="shared" si="32"/>
        <v>0</v>
      </c>
      <c r="BR22" s="185">
        <v>0</v>
      </c>
      <c r="BS22" s="185">
        <f t="shared" si="7"/>
        <v>0</v>
      </c>
      <c r="BT22" s="185">
        <v>0</v>
      </c>
      <c r="BU22" s="185">
        <f t="shared" si="33"/>
        <v>0</v>
      </c>
      <c r="BV22" s="201">
        <v>0</v>
      </c>
      <c r="BW22" s="185">
        <f t="shared" si="8"/>
        <v>0</v>
      </c>
      <c r="BX22" s="369">
        <v>0</v>
      </c>
      <c r="BY22" s="333">
        <f t="shared" si="9"/>
        <v>0</v>
      </c>
      <c r="BZ22" s="185">
        <f t="shared" si="34"/>
        <v>0</v>
      </c>
      <c r="CA22" s="266"/>
      <c r="CG22" s="150"/>
    </row>
    <row r="23" spans="1:85" s="68" customFormat="1" ht="33" customHeight="1">
      <c r="A23" s="213">
        <v>15</v>
      </c>
      <c r="B23" s="188" t="s">
        <v>143</v>
      </c>
      <c r="C23" s="185"/>
      <c r="D23" s="185"/>
      <c r="E23" s="289"/>
      <c r="F23" s="185"/>
      <c r="G23" s="185"/>
      <c r="H23" s="185">
        <v>0</v>
      </c>
      <c r="I23" s="185">
        <f t="shared" si="0"/>
        <v>0</v>
      </c>
      <c r="J23" s="185">
        <v>0</v>
      </c>
      <c r="K23" s="185">
        <f t="shared" si="1"/>
        <v>0</v>
      </c>
      <c r="L23" s="376">
        <v>0</v>
      </c>
      <c r="M23" s="185">
        <f t="shared" si="2"/>
        <v>0</v>
      </c>
      <c r="N23" s="185">
        <v>0</v>
      </c>
      <c r="O23" s="200">
        <f t="shared" si="3"/>
        <v>0</v>
      </c>
      <c r="P23" s="185">
        <v>0</v>
      </c>
      <c r="Q23" s="185">
        <f t="shared" si="4"/>
        <v>0</v>
      </c>
      <c r="R23" s="185">
        <v>0</v>
      </c>
      <c r="S23" s="200">
        <f t="shared" si="5"/>
        <v>0</v>
      </c>
      <c r="T23" s="185">
        <v>0</v>
      </c>
      <c r="U23" s="185">
        <f t="shared" si="10"/>
        <v>0</v>
      </c>
      <c r="V23" s="201">
        <v>0</v>
      </c>
      <c r="W23" s="185">
        <f t="shared" si="11"/>
        <v>0</v>
      </c>
      <c r="X23" s="367">
        <v>0</v>
      </c>
      <c r="Y23" s="185">
        <f t="shared" si="6"/>
        <v>0</v>
      </c>
      <c r="Z23" s="367">
        <v>0</v>
      </c>
      <c r="AA23" s="185">
        <f t="shared" si="12"/>
        <v>0</v>
      </c>
      <c r="AB23" s="185">
        <v>0</v>
      </c>
      <c r="AC23" s="185">
        <f t="shared" si="13"/>
        <v>0</v>
      </c>
      <c r="AD23" s="185">
        <v>0</v>
      </c>
      <c r="AE23" s="185">
        <f t="shared" si="14"/>
        <v>0</v>
      </c>
      <c r="AF23" s="201">
        <v>0</v>
      </c>
      <c r="AG23" s="185">
        <f t="shared" si="15"/>
        <v>0</v>
      </c>
      <c r="AH23" s="185">
        <v>0</v>
      </c>
      <c r="AI23" s="185">
        <f t="shared" si="16"/>
        <v>0</v>
      </c>
      <c r="AJ23" s="185">
        <v>0</v>
      </c>
      <c r="AK23" s="185">
        <f t="shared" si="17"/>
        <v>0</v>
      </c>
      <c r="AL23" s="201">
        <v>0</v>
      </c>
      <c r="AM23" s="185">
        <f t="shared" si="18"/>
        <v>0</v>
      </c>
      <c r="AN23" s="185">
        <v>0</v>
      </c>
      <c r="AO23" s="185">
        <v>0</v>
      </c>
      <c r="AP23" s="185">
        <f t="shared" si="19"/>
        <v>0</v>
      </c>
      <c r="AQ23" s="201">
        <v>0</v>
      </c>
      <c r="AR23" s="185">
        <f t="shared" si="20"/>
        <v>0</v>
      </c>
      <c r="AS23" s="201">
        <v>0</v>
      </c>
      <c r="AT23" s="201">
        <v>0</v>
      </c>
      <c r="AU23" s="368">
        <v>0</v>
      </c>
      <c r="AV23" s="185">
        <f t="shared" si="21"/>
        <v>0</v>
      </c>
      <c r="AW23" s="201">
        <v>0</v>
      </c>
      <c r="AX23" s="201">
        <f t="shared" si="22"/>
        <v>0</v>
      </c>
      <c r="AY23" s="185">
        <f t="shared" si="23"/>
        <v>0</v>
      </c>
      <c r="AZ23" s="201">
        <v>0</v>
      </c>
      <c r="BA23" s="201">
        <v>0</v>
      </c>
      <c r="BB23" s="201">
        <v>0</v>
      </c>
      <c r="BC23" s="185">
        <f t="shared" si="24"/>
        <v>0</v>
      </c>
      <c r="BD23" s="185">
        <f t="shared" si="25"/>
        <v>0</v>
      </c>
      <c r="BE23" s="201">
        <v>0</v>
      </c>
      <c r="BF23" s="185">
        <f t="shared" si="26"/>
        <v>0</v>
      </c>
      <c r="BG23" s="201">
        <v>0</v>
      </c>
      <c r="BH23" s="185">
        <f t="shared" si="27"/>
        <v>0</v>
      </c>
      <c r="BI23" s="185">
        <v>0</v>
      </c>
      <c r="BJ23" s="185">
        <f t="shared" si="28"/>
        <v>0</v>
      </c>
      <c r="BK23" s="201">
        <v>0</v>
      </c>
      <c r="BL23" s="185">
        <f t="shared" si="29"/>
        <v>0</v>
      </c>
      <c r="BM23" s="201">
        <v>0</v>
      </c>
      <c r="BN23" s="185">
        <f t="shared" si="30"/>
        <v>0</v>
      </c>
      <c r="BO23" s="185">
        <v>0</v>
      </c>
      <c r="BP23" s="185">
        <f t="shared" si="31"/>
        <v>0</v>
      </c>
      <c r="BQ23" s="185">
        <f t="shared" si="32"/>
        <v>0</v>
      </c>
      <c r="BR23" s="185">
        <v>0</v>
      </c>
      <c r="BS23" s="185">
        <f t="shared" si="7"/>
        <v>0</v>
      </c>
      <c r="BT23" s="185">
        <v>0</v>
      </c>
      <c r="BU23" s="185">
        <f t="shared" si="33"/>
        <v>0</v>
      </c>
      <c r="BV23" s="201">
        <v>0</v>
      </c>
      <c r="BW23" s="185">
        <f t="shared" si="8"/>
        <v>0</v>
      </c>
      <c r="BX23" s="369">
        <v>0</v>
      </c>
      <c r="BY23" s="333">
        <f t="shared" si="9"/>
        <v>0</v>
      </c>
      <c r="BZ23" s="185">
        <f t="shared" si="34"/>
        <v>0</v>
      </c>
      <c r="CA23" s="266"/>
      <c r="CG23" s="150"/>
    </row>
    <row r="24" spans="1:85" s="68" customFormat="1" ht="33" customHeight="1">
      <c r="A24" s="213">
        <v>16</v>
      </c>
      <c r="B24" s="188" t="s">
        <v>144</v>
      </c>
      <c r="C24" s="185"/>
      <c r="D24" s="185"/>
      <c r="E24" s="289"/>
      <c r="F24" s="185"/>
      <c r="G24" s="185"/>
      <c r="H24" s="185">
        <v>0</v>
      </c>
      <c r="I24" s="185">
        <f t="shared" si="0"/>
        <v>0</v>
      </c>
      <c r="J24" s="185">
        <v>0</v>
      </c>
      <c r="K24" s="185">
        <f t="shared" si="1"/>
        <v>0</v>
      </c>
      <c r="L24" s="376">
        <v>0</v>
      </c>
      <c r="M24" s="185">
        <f t="shared" si="2"/>
        <v>0</v>
      </c>
      <c r="N24" s="185">
        <v>0</v>
      </c>
      <c r="O24" s="200">
        <f t="shared" si="3"/>
        <v>0</v>
      </c>
      <c r="P24" s="185">
        <v>0</v>
      </c>
      <c r="Q24" s="185">
        <f t="shared" si="4"/>
        <v>0</v>
      </c>
      <c r="R24" s="185">
        <v>0</v>
      </c>
      <c r="S24" s="200">
        <f t="shared" si="5"/>
        <v>0</v>
      </c>
      <c r="T24" s="185">
        <v>0</v>
      </c>
      <c r="U24" s="185">
        <f t="shared" si="10"/>
        <v>0</v>
      </c>
      <c r="V24" s="201">
        <v>0</v>
      </c>
      <c r="W24" s="185">
        <f t="shared" si="11"/>
        <v>0</v>
      </c>
      <c r="X24" s="367">
        <v>0</v>
      </c>
      <c r="Y24" s="185">
        <f t="shared" si="6"/>
        <v>0</v>
      </c>
      <c r="Z24" s="367">
        <v>0</v>
      </c>
      <c r="AA24" s="185">
        <f t="shared" si="12"/>
        <v>0</v>
      </c>
      <c r="AB24" s="185">
        <v>0</v>
      </c>
      <c r="AC24" s="185">
        <f t="shared" si="13"/>
        <v>0</v>
      </c>
      <c r="AD24" s="185">
        <v>0</v>
      </c>
      <c r="AE24" s="185">
        <f t="shared" si="14"/>
        <v>0</v>
      </c>
      <c r="AF24" s="201">
        <v>0</v>
      </c>
      <c r="AG24" s="185">
        <f t="shared" si="15"/>
        <v>0</v>
      </c>
      <c r="AH24" s="185">
        <v>0</v>
      </c>
      <c r="AI24" s="185">
        <f t="shared" si="16"/>
        <v>0</v>
      </c>
      <c r="AJ24" s="185">
        <v>0</v>
      </c>
      <c r="AK24" s="185">
        <f t="shared" si="17"/>
        <v>0</v>
      </c>
      <c r="AL24" s="201">
        <v>0</v>
      </c>
      <c r="AM24" s="185">
        <f t="shared" si="18"/>
        <v>0</v>
      </c>
      <c r="AN24" s="185">
        <v>0</v>
      </c>
      <c r="AO24" s="185">
        <v>0</v>
      </c>
      <c r="AP24" s="185">
        <f t="shared" si="19"/>
        <v>0</v>
      </c>
      <c r="AQ24" s="201">
        <v>0</v>
      </c>
      <c r="AR24" s="185">
        <f t="shared" si="20"/>
        <v>0</v>
      </c>
      <c r="AS24" s="201">
        <v>0</v>
      </c>
      <c r="AT24" s="201">
        <v>0</v>
      </c>
      <c r="AU24" s="368">
        <v>0</v>
      </c>
      <c r="AV24" s="185">
        <f t="shared" si="21"/>
        <v>0</v>
      </c>
      <c r="AW24" s="201">
        <v>0</v>
      </c>
      <c r="AX24" s="201">
        <f t="shared" si="22"/>
        <v>0</v>
      </c>
      <c r="AY24" s="185">
        <f t="shared" si="23"/>
        <v>0</v>
      </c>
      <c r="AZ24" s="201">
        <v>0</v>
      </c>
      <c r="BA24" s="201">
        <v>0</v>
      </c>
      <c r="BB24" s="201">
        <v>0</v>
      </c>
      <c r="BC24" s="185">
        <f t="shared" si="24"/>
        <v>0</v>
      </c>
      <c r="BD24" s="185">
        <f t="shared" si="25"/>
        <v>0</v>
      </c>
      <c r="BE24" s="201">
        <v>0</v>
      </c>
      <c r="BF24" s="185">
        <f t="shared" si="26"/>
        <v>0</v>
      </c>
      <c r="BG24" s="201">
        <v>0</v>
      </c>
      <c r="BH24" s="185">
        <f t="shared" si="27"/>
        <v>0</v>
      </c>
      <c r="BI24" s="185">
        <v>0</v>
      </c>
      <c r="BJ24" s="185">
        <f t="shared" si="28"/>
        <v>0</v>
      </c>
      <c r="BK24" s="201">
        <v>0</v>
      </c>
      <c r="BL24" s="185">
        <f t="shared" si="29"/>
        <v>0</v>
      </c>
      <c r="BM24" s="201">
        <v>0</v>
      </c>
      <c r="BN24" s="185">
        <f t="shared" si="30"/>
        <v>0</v>
      </c>
      <c r="BO24" s="185">
        <v>0</v>
      </c>
      <c r="BP24" s="185">
        <f t="shared" si="31"/>
        <v>0</v>
      </c>
      <c r="BQ24" s="185">
        <f t="shared" si="32"/>
        <v>0</v>
      </c>
      <c r="BR24" s="185">
        <v>0</v>
      </c>
      <c r="BS24" s="185">
        <f t="shared" si="7"/>
        <v>0</v>
      </c>
      <c r="BT24" s="185">
        <v>0</v>
      </c>
      <c r="BU24" s="185">
        <f t="shared" si="33"/>
        <v>0</v>
      </c>
      <c r="BV24" s="201">
        <v>0</v>
      </c>
      <c r="BW24" s="185">
        <f t="shared" si="8"/>
        <v>0</v>
      </c>
      <c r="BX24" s="369">
        <v>0</v>
      </c>
      <c r="BY24" s="333">
        <f t="shared" si="9"/>
        <v>0</v>
      </c>
      <c r="BZ24" s="185">
        <f t="shared" si="34"/>
        <v>0</v>
      </c>
      <c r="CA24" s="266"/>
      <c r="CG24" s="150"/>
    </row>
    <row r="25" spans="1:85" s="68" customFormat="1" ht="33" customHeight="1">
      <c r="A25" s="213">
        <v>17</v>
      </c>
      <c r="B25" s="188" t="s">
        <v>145</v>
      </c>
      <c r="C25" s="185"/>
      <c r="D25" s="185"/>
      <c r="E25" s="289"/>
      <c r="F25" s="185"/>
      <c r="G25" s="185"/>
      <c r="H25" s="185">
        <v>0</v>
      </c>
      <c r="I25" s="185">
        <f t="shared" si="0"/>
        <v>0</v>
      </c>
      <c r="J25" s="185">
        <v>0</v>
      </c>
      <c r="K25" s="185">
        <f t="shared" si="1"/>
        <v>0</v>
      </c>
      <c r="L25" s="376">
        <v>0</v>
      </c>
      <c r="M25" s="185">
        <f t="shared" si="2"/>
        <v>0</v>
      </c>
      <c r="N25" s="185">
        <v>0</v>
      </c>
      <c r="O25" s="200">
        <f t="shared" si="3"/>
        <v>0</v>
      </c>
      <c r="P25" s="185">
        <v>0</v>
      </c>
      <c r="Q25" s="185">
        <f t="shared" si="4"/>
        <v>0</v>
      </c>
      <c r="R25" s="185">
        <v>0</v>
      </c>
      <c r="S25" s="200">
        <f t="shared" si="5"/>
        <v>0</v>
      </c>
      <c r="T25" s="185">
        <v>0</v>
      </c>
      <c r="U25" s="185">
        <f t="shared" si="10"/>
        <v>0</v>
      </c>
      <c r="V25" s="201">
        <v>0</v>
      </c>
      <c r="W25" s="185">
        <f t="shared" si="11"/>
        <v>0</v>
      </c>
      <c r="X25" s="367">
        <v>0</v>
      </c>
      <c r="Y25" s="185">
        <f t="shared" si="6"/>
        <v>0</v>
      </c>
      <c r="Z25" s="367">
        <v>0</v>
      </c>
      <c r="AA25" s="185">
        <f t="shared" si="12"/>
        <v>0</v>
      </c>
      <c r="AB25" s="185">
        <v>0</v>
      </c>
      <c r="AC25" s="185">
        <f t="shared" si="13"/>
        <v>0</v>
      </c>
      <c r="AD25" s="185">
        <v>0</v>
      </c>
      <c r="AE25" s="185">
        <f t="shared" si="14"/>
        <v>0</v>
      </c>
      <c r="AF25" s="201">
        <v>0</v>
      </c>
      <c r="AG25" s="185">
        <f t="shared" si="15"/>
        <v>0</v>
      </c>
      <c r="AH25" s="185">
        <v>0</v>
      </c>
      <c r="AI25" s="185">
        <f t="shared" si="16"/>
        <v>0</v>
      </c>
      <c r="AJ25" s="185">
        <v>0</v>
      </c>
      <c r="AK25" s="185">
        <f t="shared" si="17"/>
        <v>0</v>
      </c>
      <c r="AL25" s="201">
        <v>0</v>
      </c>
      <c r="AM25" s="185">
        <f t="shared" si="18"/>
        <v>0</v>
      </c>
      <c r="AN25" s="185">
        <v>0</v>
      </c>
      <c r="AO25" s="185">
        <v>0</v>
      </c>
      <c r="AP25" s="185">
        <f t="shared" si="19"/>
        <v>0</v>
      </c>
      <c r="AQ25" s="201">
        <v>0</v>
      </c>
      <c r="AR25" s="185">
        <f t="shared" si="20"/>
        <v>0</v>
      </c>
      <c r="AS25" s="201">
        <v>0</v>
      </c>
      <c r="AT25" s="201">
        <v>0</v>
      </c>
      <c r="AU25" s="368">
        <v>0</v>
      </c>
      <c r="AV25" s="185">
        <f t="shared" si="21"/>
        <v>0</v>
      </c>
      <c r="AW25" s="201">
        <v>0</v>
      </c>
      <c r="AX25" s="201">
        <f t="shared" si="22"/>
        <v>0</v>
      </c>
      <c r="AY25" s="185">
        <f t="shared" si="23"/>
        <v>0</v>
      </c>
      <c r="AZ25" s="201">
        <v>0</v>
      </c>
      <c r="BA25" s="201">
        <v>0</v>
      </c>
      <c r="BB25" s="201">
        <v>0</v>
      </c>
      <c r="BC25" s="185">
        <f t="shared" si="24"/>
        <v>0</v>
      </c>
      <c r="BD25" s="185">
        <f t="shared" si="25"/>
        <v>0</v>
      </c>
      <c r="BE25" s="201">
        <v>0</v>
      </c>
      <c r="BF25" s="185">
        <f t="shared" si="26"/>
        <v>0</v>
      </c>
      <c r="BG25" s="201">
        <v>0</v>
      </c>
      <c r="BH25" s="185">
        <f t="shared" si="27"/>
        <v>0</v>
      </c>
      <c r="BI25" s="185">
        <v>0</v>
      </c>
      <c r="BJ25" s="185">
        <f t="shared" si="28"/>
        <v>0</v>
      </c>
      <c r="BK25" s="201">
        <v>0</v>
      </c>
      <c r="BL25" s="185">
        <f t="shared" si="29"/>
        <v>0</v>
      </c>
      <c r="BM25" s="201">
        <v>0</v>
      </c>
      <c r="BN25" s="185">
        <f t="shared" si="30"/>
        <v>0</v>
      </c>
      <c r="BO25" s="185">
        <v>0</v>
      </c>
      <c r="BP25" s="185">
        <f t="shared" si="31"/>
        <v>0</v>
      </c>
      <c r="BQ25" s="185">
        <f t="shared" si="32"/>
        <v>0</v>
      </c>
      <c r="BR25" s="185">
        <v>0</v>
      </c>
      <c r="BS25" s="185">
        <f t="shared" si="7"/>
        <v>0</v>
      </c>
      <c r="BT25" s="185">
        <v>0</v>
      </c>
      <c r="BU25" s="185">
        <f t="shared" si="33"/>
        <v>0</v>
      </c>
      <c r="BV25" s="201">
        <v>0</v>
      </c>
      <c r="BW25" s="185">
        <f t="shared" si="8"/>
        <v>0</v>
      </c>
      <c r="BX25" s="369">
        <v>0</v>
      </c>
      <c r="BY25" s="333">
        <f t="shared" si="9"/>
        <v>0</v>
      </c>
      <c r="BZ25" s="185">
        <f t="shared" si="34"/>
        <v>0</v>
      </c>
      <c r="CA25" s="266"/>
      <c r="CG25" s="150"/>
    </row>
    <row r="26" spans="1:85" s="68" customFormat="1" ht="33" customHeight="1">
      <c r="A26" s="213">
        <v>18</v>
      </c>
      <c r="B26" s="188" t="s">
        <v>146</v>
      </c>
      <c r="C26" s="185"/>
      <c r="D26" s="185"/>
      <c r="E26" s="289"/>
      <c r="F26" s="185"/>
      <c r="G26" s="185"/>
      <c r="H26" s="185">
        <v>0</v>
      </c>
      <c r="I26" s="185">
        <f t="shared" si="0"/>
        <v>0</v>
      </c>
      <c r="J26" s="185">
        <v>0</v>
      </c>
      <c r="K26" s="185">
        <f t="shared" si="1"/>
        <v>0</v>
      </c>
      <c r="L26" s="376">
        <v>0</v>
      </c>
      <c r="M26" s="185">
        <f t="shared" si="2"/>
        <v>0</v>
      </c>
      <c r="N26" s="185">
        <v>0</v>
      </c>
      <c r="O26" s="200">
        <f t="shared" si="3"/>
        <v>0</v>
      </c>
      <c r="P26" s="185">
        <v>0</v>
      </c>
      <c r="Q26" s="185">
        <f t="shared" si="4"/>
        <v>0</v>
      </c>
      <c r="R26" s="185">
        <v>0</v>
      </c>
      <c r="S26" s="200">
        <f t="shared" si="5"/>
        <v>0</v>
      </c>
      <c r="T26" s="185"/>
      <c r="U26" s="185"/>
      <c r="V26" s="201"/>
      <c r="W26" s="185"/>
      <c r="X26" s="367"/>
      <c r="Y26" s="185"/>
      <c r="Z26" s="367"/>
      <c r="AA26" s="185"/>
      <c r="AB26" s="185"/>
      <c r="AC26" s="185"/>
      <c r="AD26" s="185"/>
      <c r="AE26" s="185"/>
      <c r="AF26" s="201"/>
      <c r="AG26" s="185"/>
      <c r="AH26" s="185"/>
      <c r="AI26" s="185"/>
      <c r="AJ26" s="185"/>
      <c r="AK26" s="185"/>
      <c r="AL26" s="201"/>
      <c r="AM26" s="185"/>
      <c r="AN26" s="185"/>
      <c r="AO26" s="185"/>
      <c r="AP26" s="185"/>
      <c r="AQ26" s="201"/>
      <c r="AR26" s="185"/>
      <c r="AS26" s="201"/>
      <c r="AT26" s="201"/>
      <c r="AU26" s="368"/>
      <c r="AV26" s="185"/>
      <c r="AW26" s="201"/>
      <c r="AX26" s="201"/>
      <c r="AY26" s="185"/>
      <c r="AZ26" s="201"/>
      <c r="BA26" s="201"/>
      <c r="BB26" s="201"/>
      <c r="BC26" s="185"/>
      <c r="BD26" s="185"/>
      <c r="BE26" s="201"/>
      <c r="BF26" s="185"/>
      <c r="BG26" s="201"/>
      <c r="BH26" s="185"/>
      <c r="BI26" s="185"/>
      <c r="BJ26" s="185"/>
      <c r="BK26" s="201"/>
      <c r="BL26" s="185"/>
      <c r="BM26" s="201"/>
      <c r="BN26" s="185"/>
      <c r="BO26" s="185"/>
      <c r="BP26" s="185"/>
      <c r="BQ26" s="185"/>
      <c r="BR26" s="185"/>
      <c r="BS26" s="185"/>
      <c r="BT26" s="185"/>
      <c r="BU26" s="185"/>
      <c r="BV26" s="201"/>
      <c r="BW26" s="185"/>
      <c r="BX26" s="369"/>
      <c r="BY26" s="333"/>
      <c r="BZ26" s="185">
        <f t="shared" si="34"/>
        <v>0</v>
      </c>
      <c r="CA26" s="266"/>
      <c r="CG26" s="150"/>
    </row>
    <row r="27" spans="1:85" s="68" customFormat="1" ht="33" customHeight="1">
      <c r="A27" s="213">
        <v>19</v>
      </c>
      <c r="B27" s="188" t="s">
        <v>147</v>
      </c>
      <c r="C27" s="185"/>
      <c r="D27" s="185"/>
      <c r="E27" s="289"/>
      <c r="F27" s="185"/>
      <c r="G27" s="185"/>
      <c r="H27" s="185">
        <v>0</v>
      </c>
      <c r="I27" s="185">
        <f t="shared" si="0"/>
        <v>0</v>
      </c>
      <c r="J27" s="185">
        <v>0</v>
      </c>
      <c r="K27" s="185">
        <f t="shared" si="1"/>
        <v>0</v>
      </c>
      <c r="L27" s="376">
        <v>0</v>
      </c>
      <c r="M27" s="185">
        <f t="shared" si="2"/>
        <v>0</v>
      </c>
      <c r="N27" s="185">
        <v>0</v>
      </c>
      <c r="O27" s="200">
        <f t="shared" si="3"/>
        <v>0</v>
      </c>
      <c r="P27" s="185">
        <v>0</v>
      </c>
      <c r="Q27" s="185">
        <f t="shared" si="4"/>
        <v>0</v>
      </c>
      <c r="R27" s="185">
        <v>0</v>
      </c>
      <c r="S27" s="200">
        <f t="shared" si="5"/>
        <v>0</v>
      </c>
      <c r="T27" s="185">
        <v>0</v>
      </c>
      <c r="U27" s="185">
        <f t="shared" si="10"/>
        <v>0</v>
      </c>
      <c r="V27" s="201">
        <v>0</v>
      </c>
      <c r="W27" s="185">
        <f t="shared" si="11"/>
        <v>0</v>
      </c>
      <c r="X27" s="367">
        <v>0</v>
      </c>
      <c r="Y27" s="185">
        <f t="shared" si="6"/>
        <v>0</v>
      </c>
      <c r="Z27" s="367">
        <v>0</v>
      </c>
      <c r="AA27" s="185">
        <f t="shared" si="12"/>
        <v>0</v>
      </c>
      <c r="AB27" s="185">
        <v>0</v>
      </c>
      <c r="AC27" s="185">
        <f t="shared" si="13"/>
        <v>0</v>
      </c>
      <c r="AD27" s="185">
        <v>0</v>
      </c>
      <c r="AE27" s="185">
        <f t="shared" si="14"/>
        <v>0</v>
      </c>
      <c r="AF27" s="201">
        <v>0</v>
      </c>
      <c r="AG27" s="185">
        <f t="shared" si="15"/>
        <v>0</v>
      </c>
      <c r="AH27" s="185">
        <v>0</v>
      </c>
      <c r="AI27" s="185">
        <f t="shared" si="16"/>
        <v>0</v>
      </c>
      <c r="AJ27" s="185">
        <v>0</v>
      </c>
      <c r="AK27" s="185">
        <f t="shared" si="17"/>
        <v>0</v>
      </c>
      <c r="AL27" s="201">
        <v>0</v>
      </c>
      <c r="AM27" s="185">
        <f t="shared" si="18"/>
        <v>0</v>
      </c>
      <c r="AN27" s="185">
        <v>0</v>
      </c>
      <c r="AO27" s="185">
        <v>0</v>
      </c>
      <c r="AP27" s="185">
        <f t="shared" si="19"/>
        <v>0</v>
      </c>
      <c r="AQ27" s="201">
        <v>0</v>
      </c>
      <c r="AR27" s="185">
        <f t="shared" si="20"/>
        <v>0</v>
      </c>
      <c r="AS27" s="201">
        <v>0</v>
      </c>
      <c r="AT27" s="201">
        <v>0</v>
      </c>
      <c r="AU27" s="368">
        <v>0</v>
      </c>
      <c r="AV27" s="185">
        <f t="shared" si="21"/>
        <v>0</v>
      </c>
      <c r="AW27" s="201">
        <v>0</v>
      </c>
      <c r="AX27" s="201">
        <f t="shared" si="22"/>
        <v>0</v>
      </c>
      <c r="AY27" s="185">
        <f t="shared" si="23"/>
        <v>0</v>
      </c>
      <c r="AZ27" s="201">
        <v>0</v>
      </c>
      <c r="BA27" s="201">
        <v>0</v>
      </c>
      <c r="BB27" s="201">
        <v>0</v>
      </c>
      <c r="BC27" s="185">
        <f t="shared" si="24"/>
        <v>0</v>
      </c>
      <c r="BD27" s="185">
        <f t="shared" si="25"/>
        <v>0</v>
      </c>
      <c r="BE27" s="201">
        <v>0</v>
      </c>
      <c r="BF27" s="185">
        <f t="shared" si="26"/>
        <v>0</v>
      </c>
      <c r="BG27" s="201">
        <v>0</v>
      </c>
      <c r="BH27" s="185">
        <f t="shared" si="27"/>
        <v>0</v>
      </c>
      <c r="BI27" s="185">
        <v>0</v>
      </c>
      <c r="BJ27" s="185">
        <f t="shared" si="28"/>
        <v>0</v>
      </c>
      <c r="BK27" s="201">
        <v>0</v>
      </c>
      <c r="BL27" s="185">
        <f t="shared" si="29"/>
        <v>0</v>
      </c>
      <c r="BM27" s="201">
        <v>0</v>
      </c>
      <c r="BN27" s="185">
        <f t="shared" si="30"/>
        <v>0</v>
      </c>
      <c r="BO27" s="185">
        <v>0</v>
      </c>
      <c r="BP27" s="185">
        <f t="shared" si="31"/>
        <v>0</v>
      </c>
      <c r="BQ27" s="185">
        <f t="shared" si="32"/>
        <v>0</v>
      </c>
      <c r="BR27" s="185">
        <v>0</v>
      </c>
      <c r="BS27" s="185">
        <f t="shared" si="7"/>
        <v>0</v>
      </c>
      <c r="BT27" s="185">
        <v>0</v>
      </c>
      <c r="BU27" s="185">
        <f t="shared" si="33"/>
        <v>0</v>
      </c>
      <c r="BV27" s="201">
        <v>0</v>
      </c>
      <c r="BW27" s="185">
        <f t="shared" si="8"/>
        <v>0</v>
      </c>
      <c r="BX27" s="369">
        <v>0</v>
      </c>
      <c r="BY27" s="333">
        <f t="shared" si="9"/>
        <v>0</v>
      </c>
      <c r="BZ27" s="185">
        <f t="shared" si="34"/>
        <v>0</v>
      </c>
      <c r="CA27" s="266"/>
      <c r="CG27" s="150"/>
    </row>
    <row r="28" spans="1:85" s="68" customFormat="1" ht="33" customHeight="1">
      <c r="A28" s="213">
        <v>20</v>
      </c>
      <c r="B28" s="188" t="s">
        <v>148</v>
      </c>
      <c r="C28" s="185"/>
      <c r="D28" s="185"/>
      <c r="E28" s="289"/>
      <c r="F28" s="185"/>
      <c r="G28" s="185"/>
      <c r="H28" s="185">
        <v>0</v>
      </c>
      <c r="I28" s="185">
        <f t="shared" si="0"/>
        <v>0</v>
      </c>
      <c r="J28" s="185">
        <v>0</v>
      </c>
      <c r="K28" s="185">
        <f t="shared" si="1"/>
        <v>0</v>
      </c>
      <c r="L28" s="376">
        <v>0</v>
      </c>
      <c r="M28" s="185">
        <f t="shared" si="2"/>
        <v>0</v>
      </c>
      <c r="N28" s="185">
        <v>0</v>
      </c>
      <c r="O28" s="200">
        <f t="shared" si="3"/>
        <v>0</v>
      </c>
      <c r="P28" s="185">
        <v>0</v>
      </c>
      <c r="Q28" s="185">
        <f t="shared" si="4"/>
        <v>0</v>
      </c>
      <c r="R28" s="185">
        <v>0</v>
      </c>
      <c r="S28" s="200">
        <f t="shared" si="5"/>
        <v>0</v>
      </c>
      <c r="T28" s="185">
        <v>0</v>
      </c>
      <c r="U28" s="185">
        <f t="shared" si="10"/>
        <v>0</v>
      </c>
      <c r="V28" s="201">
        <v>0</v>
      </c>
      <c r="W28" s="185">
        <f t="shared" si="11"/>
        <v>0</v>
      </c>
      <c r="X28" s="367">
        <v>0</v>
      </c>
      <c r="Y28" s="185">
        <f t="shared" si="6"/>
        <v>0</v>
      </c>
      <c r="Z28" s="367">
        <v>0</v>
      </c>
      <c r="AA28" s="185">
        <f t="shared" si="12"/>
        <v>0</v>
      </c>
      <c r="AB28" s="185">
        <v>0</v>
      </c>
      <c r="AC28" s="185">
        <f t="shared" si="13"/>
        <v>0</v>
      </c>
      <c r="AD28" s="185">
        <v>0</v>
      </c>
      <c r="AE28" s="185">
        <f t="shared" si="14"/>
        <v>0</v>
      </c>
      <c r="AF28" s="201">
        <v>0</v>
      </c>
      <c r="AG28" s="185">
        <f t="shared" si="15"/>
        <v>0</v>
      </c>
      <c r="AH28" s="185">
        <v>0</v>
      </c>
      <c r="AI28" s="185">
        <f t="shared" si="16"/>
        <v>0</v>
      </c>
      <c r="AJ28" s="185">
        <v>0</v>
      </c>
      <c r="AK28" s="185">
        <f t="shared" si="17"/>
        <v>0</v>
      </c>
      <c r="AL28" s="201">
        <v>0</v>
      </c>
      <c r="AM28" s="185">
        <f t="shared" si="18"/>
        <v>0</v>
      </c>
      <c r="AN28" s="185">
        <v>0</v>
      </c>
      <c r="AO28" s="185">
        <v>0</v>
      </c>
      <c r="AP28" s="185">
        <f t="shared" si="19"/>
        <v>0</v>
      </c>
      <c r="AQ28" s="201">
        <v>0</v>
      </c>
      <c r="AR28" s="185">
        <f t="shared" si="20"/>
        <v>0</v>
      </c>
      <c r="AS28" s="201">
        <v>0</v>
      </c>
      <c r="AT28" s="201">
        <v>0</v>
      </c>
      <c r="AU28" s="368">
        <v>0</v>
      </c>
      <c r="AV28" s="185">
        <f t="shared" si="21"/>
        <v>0</v>
      </c>
      <c r="AW28" s="201">
        <v>0</v>
      </c>
      <c r="AX28" s="201">
        <f t="shared" si="22"/>
        <v>0</v>
      </c>
      <c r="AY28" s="185">
        <f t="shared" si="23"/>
        <v>0</v>
      </c>
      <c r="AZ28" s="201">
        <v>0</v>
      </c>
      <c r="BA28" s="201">
        <v>0</v>
      </c>
      <c r="BB28" s="201">
        <v>0</v>
      </c>
      <c r="BC28" s="185">
        <f t="shared" si="24"/>
        <v>0</v>
      </c>
      <c r="BD28" s="185">
        <f t="shared" si="25"/>
        <v>0</v>
      </c>
      <c r="BE28" s="201">
        <v>0</v>
      </c>
      <c r="BF28" s="185">
        <f t="shared" si="26"/>
        <v>0</v>
      </c>
      <c r="BG28" s="201">
        <v>0</v>
      </c>
      <c r="BH28" s="185">
        <f t="shared" si="27"/>
        <v>0</v>
      </c>
      <c r="BI28" s="185">
        <v>0</v>
      </c>
      <c r="BJ28" s="185">
        <f t="shared" si="28"/>
        <v>0</v>
      </c>
      <c r="BK28" s="201">
        <v>0</v>
      </c>
      <c r="BL28" s="185">
        <f t="shared" si="29"/>
        <v>0</v>
      </c>
      <c r="BM28" s="201">
        <v>0</v>
      </c>
      <c r="BN28" s="185">
        <f t="shared" si="30"/>
        <v>0</v>
      </c>
      <c r="BO28" s="185">
        <v>0</v>
      </c>
      <c r="BP28" s="185">
        <f t="shared" si="31"/>
        <v>0</v>
      </c>
      <c r="BQ28" s="185">
        <f t="shared" si="32"/>
        <v>0</v>
      </c>
      <c r="BR28" s="185">
        <v>0</v>
      </c>
      <c r="BS28" s="185">
        <f t="shared" si="7"/>
        <v>0</v>
      </c>
      <c r="BT28" s="185">
        <v>0</v>
      </c>
      <c r="BU28" s="185">
        <f t="shared" si="33"/>
        <v>0</v>
      </c>
      <c r="BV28" s="201">
        <v>0</v>
      </c>
      <c r="BW28" s="185">
        <f t="shared" si="8"/>
        <v>0</v>
      </c>
      <c r="BX28" s="369">
        <v>0</v>
      </c>
      <c r="BY28" s="333">
        <f t="shared" si="9"/>
        <v>0</v>
      </c>
      <c r="BZ28" s="185">
        <f t="shared" si="34"/>
        <v>0</v>
      </c>
      <c r="CA28" s="266"/>
      <c r="CG28" s="150"/>
    </row>
    <row r="29" spans="1:85" s="68" customFormat="1" ht="33" customHeight="1">
      <c r="A29" s="213">
        <v>21</v>
      </c>
      <c r="B29" s="188" t="s">
        <v>149</v>
      </c>
      <c r="C29" s="185"/>
      <c r="D29" s="185"/>
      <c r="E29" s="289"/>
      <c r="F29" s="185"/>
      <c r="G29" s="185"/>
      <c r="H29" s="185">
        <v>0</v>
      </c>
      <c r="I29" s="185">
        <f t="shared" si="0"/>
        <v>0</v>
      </c>
      <c r="J29" s="185">
        <v>0</v>
      </c>
      <c r="K29" s="185">
        <f t="shared" si="1"/>
        <v>0</v>
      </c>
      <c r="L29" s="376">
        <v>0</v>
      </c>
      <c r="M29" s="185">
        <f t="shared" si="2"/>
        <v>0</v>
      </c>
      <c r="N29" s="185">
        <v>0</v>
      </c>
      <c r="O29" s="200">
        <f>N29*1.979</f>
        <v>0</v>
      </c>
      <c r="P29" s="185">
        <v>0</v>
      </c>
      <c r="Q29" s="185">
        <f t="shared" si="4"/>
        <v>0</v>
      </c>
      <c r="R29" s="185">
        <v>0</v>
      </c>
      <c r="S29" s="200">
        <f t="shared" si="5"/>
        <v>0</v>
      </c>
      <c r="T29" s="185">
        <v>0</v>
      </c>
      <c r="U29" s="185">
        <f t="shared" si="10"/>
        <v>0</v>
      </c>
      <c r="V29" s="201">
        <v>0</v>
      </c>
      <c r="W29" s="185">
        <f t="shared" si="11"/>
        <v>0</v>
      </c>
      <c r="X29" s="367">
        <v>0</v>
      </c>
      <c r="Y29" s="185">
        <f t="shared" si="6"/>
        <v>0</v>
      </c>
      <c r="Z29" s="367">
        <v>0</v>
      </c>
      <c r="AA29" s="185">
        <f t="shared" si="12"/>
        <v>0</v>
      </c>
      <c r="AB29" s="185">
        <v>0</v>
      </c>
      <c r="AC29" s="185">
        <f t="shared" si="13"/>
        <v>0</v>
      </c>
      <c r="AD29" s="185">
        <v>0</v>
      </c>
      <c r="AE29" s="185">
        <f t="shared" si="14"/>
        <v>0</v>
      </c>
      <c r="AF29" s="201">
        <v>0</v>
      </c>
      <c r="AG29" s="185">
        <f t="shared" si="15"/>
        <v>0</v>
      </c>
      <c r="AH29" s="185">
        <v>0</v>
      </c>
      <c r="AI29" s="185">
        <f t="shared" si="16"/>
        <v>0</v>
      </c>
      <c r="AJ29" s="185">
        <v>0</v>
      </c>
      <c r="AK29" s="185">
        <f t="shared" si="17"/>
        <v>0</v>
      </c>
      <c r="AL29" s="201">
        <v>0</v>
      </c>
      <c r="AM29" s="185">
        <f t="shared" si="18"/>
        <v>0</v>
      </c>
      <c r="AN29" s="185">
        <v>0</v>
      </c>
      <c r="AO29" s="185">
        <v>0</v>
      </c>
      <c r="AP29" s="185">
        <f t="shared" si="19"/>
        <v>0</v>
      </c>
      <c r="AQ29" s="201">
        <v>0</v>
      </c>
      <c r="AR29" s="185">
        <f t="shared" si="20"/>
        <v>0</v>
      </c>
      <c r="AS29" s="201">
        <v>0</v>
      </c>
      <c r="AT29" s="201">
        <v>0</v>
      </c>
      <c r="AU29" s="368">
        <v>0</v>
      </c>
      <c r="AV29" s="185">
        <f t="shared" si="21"/>
        <v>0</v>
      </c>
      <c r="AW29" s="201">
        <v>0</v>
      </c>
      <c r="AX29" s="201">
        <f t="shared" si="22"/>
        <v>0</v>
      </c>
      <c r="AY29" s="185">
        <f t="shared" si="23"/>
        <v>0</v>
      </c>
      <c r="AZ29" s="201">
        <v>0</v>
      </c>
      <c r="BA29" s="201">
        <v>0</v>
      </c>
      <c r="BB29" s="201">
        <v>0</v>
      </c>
      <c r="BC29" s="185">
        <f t="shared" si="24"/>
        <v>0</v>
      </c>
      <c r="BD29" s="185">
        <f t="shared" si="25"/>
        <v>0</v>
      </c>
      <c r="BE29" s="201">
        <v>0</v>
      </c>
      <c r="BF29" s="185">
        <f t="shared" si="26"/>
        <v>0</v>
      </c>
      <c r="BG29" s="201">
        <v>0</v>
      </c>
      <c r="BH29" s="185">
        <f t="shared" si="27"/>
        <v>0</v>
      </c>
      <c r="BI29" s="185">
        <v>0</v>
      </c>
      <c r="BJ29" s="185">
        <f t="shared" si="28"/>
        <v>0</v>
      </c>
      <c r="BK29" s="201">
        <v>0</v>
      </c>
      <c r="BL29" s="185">
        <f t="shared" si="29"/>
        <v>0</v>
      </c>
      <c r="BM29" s="201">
        <v>0</v>
      </c>
      <c r="BN29" s="185">
        <f t="shared" si="30"/>
        <v>0</v>
      </c>
      <c r="BO29" s="185">
        <v>0</v>
      </c>
      <c r="BP29" s="185">
        <f t="shared" si="31"/>
        <v>0</v>
      </c>
      <c r="BQ29" s="185">
        <f t="shared" si="32"/>
        <v>0</v>
      </c>
      <c r="BR29" s="185">
        <v>0</v>
      </c>
      <c r="BS29" s="185">
        <f t="shared" si="7"/>
        <v>0</v>
      </c>
      <c r="BT29" s="185">
        <v>0</v>
      </c>
      <c r="BU29" s="185">
        <f t="shared" si="33"/>
        <v>0</v>
      </c>
      <c r="BV29" s="201">
        <v>0</v>
      </c>
      <c r="BW29" s="185">
        <f t="shared" si="8"/>
        <v>0</v>
      </c>
      <c r="BX29" s="369">
        <v>0</v>
      </c>
      <c r="BY29" s="333">
        <f t="shared" si="9"/>
        <v>0</v>
      </c>
      <c r="BZ29" s="185">
        <f t="shared" si="34"/>
        <v>0</v>
      </c>
      <c r="CA29" s="266"/>
      <c r="CG29" s="150"/>
    </row>
    <row r="30" spans="1:85" s="68" customFormat="1" ht="33" customHeight="1">
      <c r="A30" s="213">
        <v>22</v>
      </c>
      <c r="B30" s="188" t="s">
        <v>150</v>
      </c>
      <c r="C30" s="185"/>
      <c r="D30" s="185"/>
      <c r="E30" s="289"/>
      <c r="F30" s="185"/>
      <c r="G30" s="185"/>
      <c r="H30" s="185">
        <v>0</v>
      </c>
      <c r="I30" s="185">
        <f t="shared" si="0"/>
        <v>0</v>
      </c>
      <c r="J30" s="185">
        <v>0</v>
      </c>
      <c r="K30" s="185">
        <f t="shared" si="1"/>
        <v>0</v>
      </c>
      <c r="L30" s="376">
        <v>0</v>
      </c>
      <c r="M30" s="185">
        <f t="shared" si="2"/>
        <v>0</v>
      </c>
      <c r="N30" s="185">
        <v>0</v>
      </c>
      <c r="O30" s="200">
        <f t="shared" si="3"/>
        <v>0</v>
      </c>
      <c r="P30" s="185">
        <v>0</v>
      </c>
      <c r="Q30" s="185">
        <f t="shared" si="4"/>
        <v>0</v>
      </c>
      <c r="R30" s="185">
        <v>0</v>
      </c>
      <c r="S30" s="200">
        <f t="shared" si="5"/>
        <v>0</v>
      </c>
      <c r="T30" s="185">
        <v>0</v>
      </c>
      <c r="U30" s="185">
        <f t="shared" si="10"/>
        <v>0</v>
      </c>
      <c r="V30" s="201">
        <v>0</v>
      </c>
      <c r="W30" s="185">
        <f t="shared" si="11"/>
        <v>0</v>
      </c>
      <c r="X30" s="367">
        <v>0</v>
      </c>
      <c r="Y30" s="185">
        <f t="shared" si="6"/>
        <v>0</v>
      </c>
      <c r="Z30" s="367">
        <v>0</v>
      </c>
      <c r="AA30" s="185">
        <f t="shared" si="12"/>
        <v>0</v>
      </c>
      <c r="AB30" s="185">
        <v>0</v>
      </c>
      <c r="AC30" s="185">
        <f t="shared" si="13"/>
        <v>0</v>
      </c>
      <c r="AD30" s="185">
        <v>0</v>
      </c>
      <c r="AE30" s="185">
        <f t="shared" si="14"/>
        <v>0</v>
      </c>
      <c r="AF30" s="201">
        <v>0</v>
      </c>
      <c r="AG30" s="185">
        <f t="shared" si="15"/>
        <v>0</v>
      </c>
      <c r="AH30" s="185">
        <v>0</v>
      </c>
      <c r="AI30" s="185">
        <f t="shared" si="16"/>
        <v>0</v>
      </c>
      <c r="AJ30" s="185">
        <v>0</v>
      </c>
      <c r="AK30" s="185">
        <f t="shared" si="17"/>
        <v>0</v>
      </c>
      <c r="AL30" s="201">
        <v>0</v>
      </c>
      <c r="AM30" s="185">
        <f t="shared" si="18"/>
        <v>0</v>
      </c>
      <c r="AN30" s="185">
        <v>0</v>
      </c>
      <c r="AO30" s="185">
        <v>0</v>
      </c>
      <c r="AP30" s="185">
        <f t="shared" si="19"/>
        <v>0</v>
      </c>
      <c r="AQ30" s="201">
        <v>0</v>
      </c>
      <c r="AR30" s="185">
        <f t="shared" si="20"/>
        <v>0</v>
      </c>
      <c r="AS30" s="201">
        <v>0</v>
      </c>
      <c r="AT30" s="201">
        <v>0</v>
      </c>
      <c r="AU30" s="368">
        <v>0</v>
      </c>
      <c r="AV30" s="185">
        <f t="shared" si="21"/>
        <v>0</v>
      </c>
      <c r="AW30" s="201">
        <v>0</v>
      </c>
      <c r="AX30" s="201">
        <f t="shared" si="22"/>
        <v>0</v>
      </c>
      <c r="AY30" s="185">
        <f t="shared" si="23"/>
        <v>0</v>
      </c>
      <c r="AZ30" s="201">
        <v>0</v>
      </c>
      <c r="BA30" s="201">
        <v>0</v>
      </c>
      <c r="BB30" s="201">
        <v>0</v>
      </c>
      <c r="BC30" s="185">
        <f t="shared" si="24"/>
        <v>0</v>
      </c>
      <c r="BD30" s="185">
        <f t="shared" si="25"/>
        <v>0</v>
      </c>
      <c r="BE30" s="201">
        <v>0</v>
      </c>
      <c r="BF30" s="185">
        <f t="shared" si="26"/>
        <v>0</v>
      </c>
      <c r="BG30" s="201">
        <v>0</v>
      </c>
      <c r="BH30" s="185">
        <f t="shared" si="27"/>
        <v>0</v>
      </c>
      <c r="BI30" s="185">
        <v>0</v>
      </c>
      <c r="BJ30" s="185">
        <f t="shared" si="28"/>
        <v>0</v>
      </c>
      <c r="BK30" s="201">
        <v>0</v>
      </c>
      <c r="BL30" s="185">
        <f t="shared" si="29"/>
        <v>0</v>
      </c>
      <c r="BM30" s="201">
        <v>0</v>
      </c>
      <c r="BN30" s="185">
        <f t="shared" si="30"/>
        <v>0</v>
      </c>
      <c r="BO30" s="185">
        <v>0</v>
      </c>
      <c r="BP30" s="185">
        <f t="shared" si="31"/>
        <v>0</v>
      </c>
      <c r="BQ30" s="185">
        <f t="shared" si="32"/>
        <v>0</v>
      </c>
      <c r="BR30" s="185">
        <v>0</v>
      </c>
      <c r="BS30" s="185">
        <f t="shared" si="7"/>
        <v>0</v>
      </c>
      <c r="BT30" s="185">
        <v>0</v>
      </c>
      <c r="BU30" s="185">
        <f t="shared" si="33"/>
        <v>0</v>
      </c>
      <c r="BV30" s="201">
        <v>0</v>
      </c>
      <c r="BW30" s="185">
        <f t="shared" si="8"/>
        <v>0</v>
      </c>
      <c r="BX30" s="369">
        <v>0</v>
      </c>
      <c r="BY30" s="333">
        <f t="shared" si="9"/>
        <v>0</v>
      </c>
      <c r="BZ30" s="185">
        <f t="shared" si="34"/>
        <v>0</v>
      </c>
      <c r="CA30" s="266"/>
      <c r="CG30" s="150"/>
    </row>
    <row r="31" spans="1:85" s="68" customFormat="1" ht="33" customHeight="1">
      <c r="A31" s="213">
        <v>23</v>
      </c>
      <c r="B31" s="188" t="s">
        <v>151</v>
      </c>
      <c r="C31" s="185"/>
      <c r="D31" s="185"/>
      <c r="E31" s="289"/>
      <c r="F31" s="185"/>
      <c r="G31" s="185"/>
      <c r="H31" s="185">
        <v>0</v>
      </c>
      <c r="I31" s="185">
        <f t="shared" si="0"/>
        <v>0</v>
      </c>
      <c r="J31" s="185">
        <v>0</v>
      </c>
      <c r="K31" s="185">
        <f t="shared" si="1"/>
        <v>0</v>
      </c>
      <c r="L31" s="376">
        <v>0</v>
      </c>
      <c r="M31" s="185">
        <f t="shared" si="2"/>
        <v>0</v>
      </c>
      <c r="N31" s="185">
        <v>0</v>
      </c>
      <c r="O31" s="200">
        <f t="shared" si="3"/>
        <v>0</v>
      </c>
      <c r="P31" s="185">
        <v>0</v>
      </c>
      <c r="Q31" s="185">
        <f t="shared" si="4"/>
        <v>0</v>
      </c>
      <c r="R31" s="185">
        <v>0</v>
      </c>
      <c r="S31" s="200">
        <f t="shared" si="5"/>
        <v>0</v>
      </c>
      <c r="T31" s="185">
        <v>0</v>
      </c>
      <c r="U31" s="185">
        <f t="shared" si="10"/>
        <v>0</v>
      </c>
      <c r="V31" s="201">
        <v>0</v>
      </c>
      <c r="W31" s="185">
        <f t="shared" si="11"/>
        <v>0</v>
      </c>
      <c r="X31" s="367">
        <v>0</v>
      </c>
      <c r="Y31" s="185">
        <f t="shared" si="6"/>
        <v>0</v>
      </c>
      <c r="Z31" s="367">
        <v>0</v>
      </c>
      <c r="AA31" s="185">
        <f t="shared" si="12"/>
        <v>0</v>
      </c>
      <c r="AB31" s="185">
        <v>0</v>
      </c>
      <c r="AC31" s="185">
        <f t="shared" si="13"/>
        <v>0</v>
      </c>
      <c r="AD31" s="185">
        <v>0</v>
      </c>
      <c r="AE31" s="185">
        <f t="shared" si="14"/>
        <v>0</v>
      </c>
      <c r="AF31" s="201">
        <v>0</v>
      </c>
      <c r="AG31" s="185">
        <f t="shared" si="15"/>
        <v>0</v>
      </c>
      <c r="AH31" s="185">
        <v>0</v>
      </c>
      <c r="AI31" s="185">
        <f t="shared" si="16"/>
        <v>0</v>
      </c>
      <c r="AJ31" s="185">
        <v>0</v>
      </c>
      <c r="AK31" s="185">
        <f t="shared" si="17"/>
        <v>0</v>
      </c>
      <c r="AL31" s="201">
        <v>0</v>
      </c>
      <c r="AM31" s="185">
        <f t="shared" si="18"/>
        <v>0</v>
      </c>
      <c r="AN31" s="185">
        <v>0</v>
      </c>
      <c r="AO31" s="185">
        <v>0</v>
      </c>
      <c r="AP31" s="185">
        <f t="shared" si="19"/>
        <v>0</v>
      </c>
      <c r="AQ31" s="201">
        <v>0</v>
      </c>
      <c r="AR31" s="185">
        <f t="shared" si="20"/>
        <v>0</v>
      </c>
      <c r="AS31" s="201">
        <v>0</v>
      </c>
      <c r="AT31" s="201">
        <v>0</v>
      </c>
      <c r="AU31" s="368">
        <v>0</v>
      </c>
      <c r="AV31" s="185">
        <f t="shared" si="21"/>
        <v>0</v>
      </c>
      <c r="AW31" s="201">
        <v>0</v>
      </c>
      <c r="AX31" s="201">
        <f t="shared" si="22"/>
        <v>0</v>
      </c>
      <c r="AY31" s="185">
        <f t="shared" si="23"/>
        <v>0</v>
      </c>
      <c r="AZ31" s="201">
        <v>0</v>
      </c>
      <c r="BA31" s="201">
        <v>0</v>
      </c>
      <c r="BB31" s="201">
        <v>0</v>
      </c>
      <c r="BC31" s="185">
        <f t="shared" si="24"/>
        <v>0</v>
      </c>
      <c r="BD31" s="185">
        <f t="shared" si="25"/>
        <v>0</v>
      </c>
      <c r="BE31" s="201">
        <v>0</v>
      </c>
      <c r="BF31" s="185">
        <f t="shared" si="26"/>
        <v>0</v>
      </c>
      <c r="BG31" s="201">
        <v>0</v>
      </c>
      <c r="BH31" s="185">
        <f t="shared" si="27"/>
        <v>0</v>
      </c>
      <c r="BI31" s="185">
        <v>0</v>
      </c>
      <c r="BJ31" s="185">
        <f t="shared" si="28"/>
        <v>0</v>
      </c>
      <c r="BK31" s="201">
        <v>0</v>
      </c>
      <c r="BL31" s="185">
        <f t="shared" si="29"/>
        <v>0</v>
      </c>
      <c r="BM31" s="201">
        <v>0</v>
      </c>
      <c r="BN31" s="185">
        <f t="shared" si="30"/>
        <v>0</v>
      </c>
      <c r="BO31" s="185">
        <v>0</v>
      </c>
      <c r="BP31" s="185">
        <f t="shared" si="31"/>
        <v>0</v>
      </c>
      <c r="BQ31" s="185">
        <f t="shared" si="32"/>
        <v>0</v>
      </c>
      <c r="BR31" s="185">
        <v>0</v>
      </c>
      <c r="BS31" s="185">
        <f t="shared" si="7"/>
        <v>0</v>
      </c>
      <c r="BT31" s="185">
        <v>0</v>
      </c>
      <c r="BU31" s="185">
        <f t="shared" si="33"/>
        <v>0</v>
      </c>
      <c r="BV31" s="201">
        <v>0</v>
      </c>
      <c r="BW31" s="185">
        <f t="shared" si="8"/>
        <v>0</v>
      </c>
      <c r="BX31" s="369">
        <v>0</v>
      </c>
      <c r="BY31" s="333">
        <f t="shared" si="9"/>
        <v>0</v>
      </c>
      <c r="BZ31" s="185">
        <f t="shared" si="34"/>
        <v>0</v>
      </c>
      <c r="CA31" s="266"/>
      <c r="CG31" s="150"/>
    </row>
    <row r="32" spans="1:85" s="68" customFormat="1" ht="33" customHeight="1">
      <c r="A32" s="213">
        <v>24</v>
      </c>
      <c r="B32" s="188" t="s">
        <v>152</v>
      </c>
      <c r="C32" s="185"/>
      <c r="D32" s="185"/>
      <c r="E32" s="289"/>
      <c r="F32" s="185"/>
      <c r="G32" s="185"/>
      <c r="H32" s="185">
        <v>0</v>
      </c>
      <c r="I32" s="185">
        <f t="shared" si="0"/>
        <v>0</v>
      </c>
      <c r="J32" s="185">
        <v>0</v>
      </c>
      <c r="K32" s="185">
        <f t="shared" si="1"/>
        <v>0</v>
      </c>
      <c r="L32" s="376">
        <v>0</v>
      </c>
      <c r="M32" s="185">
        <f t="shared" si="2"/>
        <v>0</v>
      </c>
      <c r="N32" s="185">
        <v>0</v>
      </c>
      <c r="O32" s="200">
        <f t="shared" si="3"/>
        <v>0</v>
      </c>
      <c r="P32" s="185">
        <v>0</v>
      </c>
      <c r="Q32" s="185">
        <f t="shared" si="4"/>
        <v>0</v>
      </c>
      <c r="R32" s="185">
        <v>0</v>
      </c>
      <c r="S32" s="200">
        <f t="shared" si="5"/>
        <v>0</v>
      </c>
      <c r="T32" s="185">
        <v>0</v>
      </c>
      <c r="U32" s="185">
        <f t="shared" si="10"/>
        <v>0</v>
      </c>
      <c r="V32" s="201">
        <v>0</v>
      </c>
      <c r="W32" s="185">
        <f t="shared" si="11"/>
        <v>0</v>
      </c>
      <c r="X32" s="367">
        <v>0</v>
      </c>
      <c r="Y32" s="185">
        <f t="shared" si="6"/>
        <v>0</v>
      </c>
      <c r="Z32" s="367">
        <v>0</v>
      </c>
      <c r="AA32" s="185">
        <f t="shared" si="12"/>
        <v>0</v>
      </c>
      <c r="AB32" s="185">
        <v>0</v>
      </c>
      <c r="AC32" s="185">
        <f t="shared" si="13"/>
        <v>0</v>
      </c>
      <c r="AD32" s="185">
        <v>0</v>
      </c>
      <c r="AE32" s="185">
        <f t="shared" si="14"/>
        <v>0</v>
      </c>
      <c r="AF32" s="201">
        <v>0</v>
      </c>
      <c r="AG32" s="185">
        <f t="shared" si="15"/>
        <v>0</v>
      </c>
      <c r="AH32" s="185">
        <v>0</v>
      </c>
      <c r="AI32" s="185">
        <f t="shared" si="16"/>
        <v>0</v>
      </c>
      <c r="AJ32" s="185">
        <v>0</v>
      </c>
      <c r="AK32" s="185">
        <f t="shared" si="17"/>
        <v>0</v>
      </c>
      <c r="AL32" s="201">
        <v>0</v>
      </c>
      <c r="AM32" s="185">
        <f t="shared" si="18"/>
        <v>0</v>
      </c>
      <c r="AN32" s="185">
        <v>0</v>
      </c>
      <c r="AO32" s="185">
        <v>0</v>
      </c>
      <c r="AP32" s="185">
        <f t="shared" si="19"/>
        <v>0</v>
      </c>
      <c r="AQ32" s="201">
        <v>0</v>
      </c>
      <c r="AR32" s="185">
        <f t="shared" si="20"/>
        <v>0</v>
      </c>
      <c r="AS32" s="201">
        <v>0</v>
      </c>
      <c r="AT32" s="201">
        <v>0</v>
      </c>
      <c r="AU32" s="368">
        <v>0</v>
      </c>
      <c r="AV32" s="185">
        <f t="shared" si="21"/>
        <v>0</v>
      </c>
      <c r="AW32" s="201">
        <v>0</v>
      </c>
      <c r="AX32" s="201">
        <f t="shared" si="22"/>
        <v>0</v>
      </c>
      <c r="AY32" s="185">
        <f t="shared" si="23"/>
        <v>0</v>
      </c>
      <c r="AZ32" s="201">
        <v>0</v>
      </c>
      <c r="BA32" s="201">
        <v>0</v>
      </c>
      <c r="BB32" s="201">
        <v>0</v>
      </c>
      <c r="BC32" s="185">
        <f t="shared" si="24"/>
        <v>0</v>
      </c>
      <c r="BD32" s="185">
        <f t="shared" si="25"/>
        <v>0</v>
      </c>
      <c r="BE32" s="201">
        <v>0</v>
      </c>
      <c r="BF32" s="185">
        <f t="shared" si="26"/>
        <v>0</v>
      </c>
      <c r="BG32" s="201">
        <v>0</v>
      </c>
      <c r="BH32" s="185">
        <f t="shared" si="27"/>
        <v>0</v>
      </c>
      <c r="BI32" s="185">
        <v>0</v>
      </c>
      <c r="BJ32" s="185">
        <f t="shared" si="28"/>
        <v>0</v>
      </c>
      <c r="BK32" s="201">
        <v>0</v>
      </c>
      <c r="BL32" s="185">
        <f t="shared" si="29"/>
        <v>0</v>
      </c>
      <c r="BM32" s="201">
        <v>0</v>
      </c>
      <c r="BN32" s="185">
        <f t="shared" si="30"/>
        <v>0</v>
      </c>
      <c r="BO32" s="185">
        <v>0</v>
      </c>
      <c r="BP32" s="185">
        <f t="shared" si="31"/>
        <v>0</v>
      </c>
      <c r="BQ32" s="185">
        <f t="shared" si="32"/>
        <v>0</v>
      </c>
      <c r="BR32" s="185">
        <v>0</v>
      </c>
      <c r="BS32" s="185">
        <f t="shared" si="7"/>
        <v>0</v>
      </c>
      <c r="BT32" s="185">
        <v>0</v>
      </c>
      <c r="BU32" s="185">
        <f t="shared" si="33"/>
        <v>0</v>
      </c>
      <c r="BV32" s="201">
        <v>0</v>
      </c>
      <c r="BW32" s="185">
        <f t="shared" si="8"/>
        <v>0</v>
      </c>
      <c r="BX32" s="369">
        <v>0</v>
      </c>
      <c r="BY32" s="333">
        <f t="shared" si="9"/>
        <v>0</v>
      </c>
      <c r="BZ32" s="185">
        <f t="shared" si="34"/>
        <v>0</v>
      </c>
      <c r="CA32" s="266"/>
      <c r="CG32" s="150"/>
    </row>
    <row r="33" spans="1:85" s="68" customFormat="1" ht="33" customHeight="1">
      <c r="A33" s="213">
        <v>25</v>
      </c>
      <c r="B33" s="188" t="s">
        <v>153</v>
      </c>
      <c r="C33" s="185"/>
      <c r="D33" s="185"/>
      <c r="E33" s="289"/>
      <c r="F33" s="185"/>
      <c r="G33" s="185"/>
      <c r="H33" s="185">
        <v>0</v>
      </c>
      <c r="I33" s="185">
        <f t="shared" si="0"/>
        <v>0</v>
      </c>
      <c r="J33" s="185">
        <v>0</v>
      </c>
      <c r="K33" s="185">
        <f t="shared" si="1"/>
        <v>0</v>
      </c>
      <c r="L33" s="376">
        <v>0</v>
      </c>
      <c r="M33" s="185">
        <f t="shared" si="2"/>
        <v>0</v>
      </c>
      <c r="N33" s="185">
        <v>0</v>
      </c>
      <c r="O33" s="200">
        <f t="shared" si="3"/>
        <v>0</v>
      </c>
      <c r="P33" s="185">
        <v>0</v>
      </c>
      <c r="Q33" s="185">
        <f t="shared" si="4"/>
        <v>0</v>
      </c>
      <c r="R33" s="185">
        <v>0</v>
      </c>
      <c r="S33" s="200">
        <f t="shared" si="5"/>
        <v>0</v>
      </c>
      <c r="T33" s="185">
        <v>0</v>
      </c>
      <c r="U33" s="185">
        <f t="shared" si="10"/>
        <v>0</v>
      </c>
      <c r="V33" s="201">
        <v>0</v>
      </c>
      <c r="W33" s="185">
        <f t="shared" si="11"/>
        <v>0</v>
      </c>
      <c r="X33" s="367">
        <v>0</v>
      </c>
      <c r="Y33" s="185">
        <f t="shared" si="6"/>
        <v>0</v>
      </c>
      <c r="Z33" s="367">
        <v>0</v>
      </c>
      <c r="AA33" s="185">
        <f t="shared" si="12"/>
        <v>0</v>
      </c>
      <c r="AB33" s="185">
        <v>0</v>
      </c>
      <c r="AC33" s="185">
        <f t="shared" si="13"/>
        <v>0</v>
      </c>
      <c r="AD33" s="185">
        <v>0</v>
      </c>
      <c r="AE33" s="185">
        <f t="shared" si="14"/>
        <v>0</v>
      </c>
      <c r="AF33" s="201">
        <v>0</v>
      </c>
      <c r="AG33" s="185">
        <f t="shared" si="15"/>
        <v>0</v>
      </c>
      <c r="AH33" s="185">
        <v>0</v>
      </c>
      <c r="AI33" s="185">
        <f t="shared" si="16"/>
        <v>0</v>
      </c>
      <c r="AJ33" s="185">
        <v>0</v>
      </c>
      <c r="AK33" s="185">
        <f t="shared" si="17"/>
        <v>0</v>
      </c>
      <c r="AL33" s="201">
        <v>0</v>
      </c>
      <c r="AM33" s="185">
        <f t="shared" si="18"/>
        <v>0</v>
      </c>
      <c r="AN33" s="185">
        <v>0</v>
      </c>
      <c r="AO33" s="185">
        <v>0</v>
      </c>
      <c r="AP33" s="185">
        <f t="shared" si="19"/>
        <v>0</v>
      </c>
      <c r="AQ33" s="201">
        <v>0</v>
      </c>
      <c r="AR33" s="185">
        <f t="shared" si="20"/>
        <v>0</v>
      </c>
      <c r="AS33" s="201">
        <v>0</v>
      </c>
      <c r="AT33" s="201">
        <v>0</v>
      </c>
      <c r="AU33" s="368">
        <v>0</v>
      </c>
      <c r="AV33" s="185">
        <f t="shared" si="21"/>
        <v>0</v>
      </c>
      <c r="AW33" s="201">
        <v>0</v>
      </c>
      <c r="AX33" s="201">
        <f t="shared" si="22"/>
        <v>0</v>
      </c>
      <c r="AY33" s="185">
        <f t="shared" si="23"/>
        <v>0</v>
      </c>
      <c r="AZ33" s="201">
        <v>0</v>
      </c>
      <c r="BA33" s="201">
        <v>0</v>
      </c>
      <c r="BB33" s="201">
        <v>0</v>
      </c>
      <c r="BC33" s="185">
        <f t="shared" si="24"/>
        <v>0</v>
      </c>
      <c r="BD33" s="185">
        <f t="shared" si="25"/>
        <v>0</v>
      </c>
      <c r="BE33" s="201">
        <v>0</v>
      </c>
      <c r="BF33" s="185">
        <f t="shared" si="26"/>
        <v>0</v>
      </c>
      <c r="BG33" s="201">
        <v>0</v>
      </c>
      <c r="BH33" s="185">
        <f t="shared" si="27"/>
        <v>0</v>
      </c>
      <c r="BI33" s="185">
        <v>0</v>
      </c>
      <c r="BJ33" s="185">
        <f t="shared" si="28"/>
        <v>0</v>
      </c>
      <c r="BK33" s="201">
        <v>0</v>
      </c>
      <c r="BL33" s="185">
        <f t="shared" si="29"/>
        <v>0</v>
      </c>
      <c r="BM33" s="201">
        <v>0</v>
      </c>
      <c r="BN33" s="185">
        <f t="shared" si="30"/>
        <v>0</v>
      </c>
      <c r="BO33" s="185">
        <v>0</v>
      </c>
      <c r="BP33" s="185">
        <f t="shared" si="31"/>
        <v>0</v>
      </c>
      <c r="BQ33" s="185">
        <f t="shared" si="32"/>
        <v>0</v>
      </c>
      <c r="BR33" s="185">
        <v>0</v>
      </c>
      <c r="BS33" s="185">
        <f t="shared" si="7"/>
        <v>0</v>
      </c>
      <c r="BT33" s="185">
        <v>0</v>
      </c>
      <c r="BU33" s="185">
        <f t="shared" si="33"/>
        <v>0</v>
      </c>
      <c r="BV33" s="201">
        <v>0</v>
      </c>
      <c r="BW33" s="185">
        <f t="shared" si="8"/>
        <v>0</v>
      </c>
      <c r="BX33" s="369">
        <v>0</v>
      </c>
      <c r="BY33" s="333">
        <f t="shared" si="9"/>
        <v>0</v>
      </c>
      <c r="BZ33" s="185">
        <f t="shared" si="34"/>
        <v>0</v>
      </c>
      <c r="CA33" s="266"/>
      <c r="CG33" s="150"/>
    </row>
    <row r="34" spans="1:85" s="68" customFormat="1" ht="33" customHeight="1">
      <c r="A34" s="213">
        <v>26</v>
      </c>
      <c r="B34" s="188" t="s">
        <v>154</v>
      </c>
      <c r="C34" s="185"/>
      <c r="D34" s="185"/>
      <c r="E34" s="289"/>
      <c r="F34" s="185"/>
      <c r="G34" s="185"/>
      <c r="H34" s="185">
        <v>0</v>
      </c>
      <c r="I34" s="185">
        <f t="shared" si="0"/>
        <v>0</v>
      </c>
      <c r="J34" s="185">
        <v>0</v>
      </c>
      <c r="K34" s="185">
        <f t="shared" si="1"/>
        <v>0</v>
      </c>
      <c r="L34" s="376">
        <v>0</v>
      </c>
      <c r="M34" s="185">
        <f t="shared" si="2"/>
        <v>0</v>
      </c>
      <c r="N34" s="185">
        <v>0</v>
      </c>
      <c r="O34" s="200">
        <f t="shared" si="3"/>
        <v>0</v>
      </c>
      <c r="P34" s="185">
        <v>0</v>
      </c>
      <c r="Q34" s="185">
        <f t="shared" si="4"/>
        <v>0</v>
      </c>
      <c r="R34" s="185">
        <v>0</v>
      </c>
      <c r="S34" s="200">
        <f t="shared" si="5"/>
        <v>0</v>
      </c>
      <c r="T34" s="185">
        <v>0</v>
      </c>
      <c r="U34" s="185">
        <f t="shared" si="10"/>
        <v>0</v>
      </c>
      <c r="V34" s="201">
        <v>0</v>
      </c>
      <c r="W34" s="185">
        <f t="shared" si="11"/>
        <v>0</v>
      </c>
      <c r="X34" s="367">
        <v>0</v>
      </c>
      <c r="Y34" s="185">
        <f t="shared" si="6"/>
        <v>0</v>
      </c>
      <c r="Z34" s="367">
        <v>0</v>
      </c>
      <c r="AA34" s="185">
        <f t="shared" si="12"/>
        <v>0</v>
      </c>
      <c r="AB34" s="185">
        <v>0</v>
      </c>
      <c r="AC34" s="185">
        <f t="shared" si="13"/>
        <v>0</v>
      </c>
      <c r="AD34" s="185">
        <v>0</v>
      </c>
      <c r="AE34" s="185">
        <f t="shared" si="14"/>
        <v>0</v>
      </c>
      <c r="AF34" s="201">
        <v>0</v>
      </c>
      <c r="AG34" s="185">
        <f t="shared" si="15"/>
        <v>0</v>
      </c>
      <c r="AH34" s="185">
        <v>0</v>
      </c>
      <c r="AI34" s="185">
        <f t="shared" si="16"/>
        <v>0</v>
      </c>
      <c r="AJ34" s="185">
        <v>0</v>
      </c>
      <c r="AK34" s="185">
        <f t="shared" si="17"/>
        <v>0</v>
      </c>
      <c r="AL34" s="201">
        <v>0</v>
      </c>
      <c r="AM34" s="185">
        <f t="shared" si="18"/>
        <v>0</v>
      </c>
      <c r="AN34" s="185">
        <v>0</v>
      </c>
      <c r="AO34" s="185">
        <v>0</v>
      </c>
      <c r="AP34" s="185">
        <f t="shared" si="19"/>
        <v>0</v>
      </c>
      <c r="AQ34" s="201">
        <v>0</v>
      </c>
      <c r="AR34" s="185">
        <f t="shared" si="20"/>
        <v>0</v>
      </c>
      <c r="AS34" s="201">
        <v>0</v>
      </c>
      <c r="AT34" s="201">
        <v>0</v>
      </c>
      <c r="AU34" s="368">
        <v>0</v>
      </c>
      <c r="AV34" s="185">
        <f t="shared" si="21"/>
        <v>0</v>
      </c>
      <c r="AW34" s="201">
        <v>0</v>
      </c>
      <c r="AX34" s="201">
        <f t="shared" si="22"/>
        <v>0</v>
      </c>
      <c r="AY34" s="185">
        <f t="shared" si="23"/>
        <v>0</v>
      </c>
      <c r="AZ34" s="201">
        <v>0</v>
      </c>
      <c r="BA34" s="201">
        <v>0</v>
      </c>
      <c r="BB34" s="201">
        <v>0</v>
      </c>
      <c r="BC34" s="185">
        <f t="shared" si="24"/>
        <v>0</v>
      </c>
      <c r="BD34" s="185">
        <f t="shared" si="25"/>
        <v>0</v>
      </c>
      <c r="BE34" s="201">
        <v>0</v>
      </c>
      <c r="BF34" s="185">
        <f t="shared" si="26"/>
        <v>0</v>
      </c>
      <c r="BG34" s="201">
        <v>0</v>
      </c>
      <c r="BH34" s="185">
        <f t="shared" si="27"/>
        <v>0</v>
      </c>
      <c r="BI34" s="185">
        <v>0</v>
      </c>
      <c r="BJ34" s="185">
        <f t="shared" si="28"/>
        <v>0</v>
      </c>
      <c r="BK34" s="201">
        <v>0</v>
      </c>
      <c r="BL34" s="185">
        <f t="shared" si="29"/>
        <v>0</v>
      </c>
      <c r="BM34" s="201">
        <v>0</v>
      </c>
      <c r="BN34" s="185">
        <f t="shared" si="30"/>
        <v>0</v>
      </c>
      <c r="BO34" s="185">
        <v>0</v>
      </c>
      <c r="BP34" s="185">
        <f t="shared" si="31"/>
        <v>0</v>
      </c>
      <c r="BQ34" s="185">
        <f t="shared" si="32"/>
        <v>0</v>
      </c>
      <c r="BR34" s="185">
        <v>0</v>
      </c>
      <c r="BS34" s="185">
        <f t="shared" si="7"/>
        <v>0</v>
      </c>
      <c r="BT34" s="185">
        <v>0</v>
      </c>
      <c r="BU34" s="185">
        <f t="shared" si="33"/>
        <v>0</v>
      </c>
      <c r="BV34" s="201">
        <v>0</v>
      </c>
      <c r="BW34" s="185">
        <f t="shared" si="8"/>
        <v>0</v>
      </c>
      <c r="BX34" s="369">
        <v>0</v>
      </c>
      <c r="BY34" s="333">
        <f t="shared" si="9"/>
        <v>0</v>
      </c>
      <c r="BZ34" s="185">
        <f t="shared" si="34"/>
        <v>0</v>
      </c>
      <c r="CA34" s="266"/>
      <c r="CG34" s="150"/>
    </row>
    <row r="35" spans="1:85" s="68" customFormat="1" ht="33" customHeight="1">
      <c r="A35" s="213">
        <v>27</v>
      </c>
      <c r="B35" s="188" t="s">
        <v>155</v>
      </c>
      <c r="C35" s="185"/>
      <c r="D35" s="185"/>
      <c r="E35" s="289"/>
      <c r="F35" s="185"/>
      <c r="G35" s="185"/>
      <c r="H35" s="185">
        <v>0</v>
      </c>
      <c r="I35" s="185">
        <f t="shared" si="0"/>
        <v>0</v>
      </c>
      <c r="J35" s="185">
        <v>0</v>
      </c>
      <c r="K35" s="185">
        <f t="shared" si="1"/>
        <v>0</v>
      </c>
      <c r="L35" s="376">
        <v>0</v>
      </c>
      <c r="M35" s="185">
        <f t="shared" si="2"/>
        <v>0</v>
      </c>
      <c r="N35" s="185">
        <v>0</v>
      </c>
      <c r="O35" s="200">
        <f t="shared" si="3"/>
        <v>0</v>
      </c>
      <c r="P35" s="185">
        <v>0</v>
      </c>
      <c r="Q35" s="185">
        <f t="shared" si="4"/>
        <v>0</v>
      </c>
      <c r="R35" s="185">
        <v>0</v>
      </c>
      <c r="S35" s="200">
        <f t="shared" si="5"/>
        <v>0</v>
      </c>
      <c r="T35" s="185">
        <v>0</v>
      </c>
      <c r="U35" s="185">
        <f t="shared" si="10"/>
        <v>0</v>
      </c>
      <c r="V35" s="201">
        <v>0</v>
      </c>
      <c r="W35" s="185">
        <f t="shared" si="11"/>
        <v>0</v>
      </c>
      <c r="X35" s="367">
        <v>0</v>
      </c>
      <c r="Y35" s="185">
        <f t="shared" si="6"/>
        <v>0</v>
      </c>
      <c r="Z35" s="367">
        <v>0</v>
      </c>
      <c r="AA35" s="185">
        <f t="shared" si="12"/>
        <v>0</v>
      </c>
      <c r="AB35" s="185">
        <v>0</v>
      </c>
      <c r="AC35" s="185">
        <f t="shared" si="13"/>
        <v>0</v>
      </c>
      <c r="AD35" s="185">
        <v>0</v>
      </c>
      <c r="AE35" s="185">
        <f t="shared" si="14"/>
        <v>0</v>
      </c>
      <c r="AF35" s="201">
        <v>0</v>
      </c>
      <c r="AG35" s="185">
        <f t="shared" si="15"/>
        <v>0</v>
      </c>
      <c r="AH35" s="185">
        <v>0</v>
      </c>
      <c r="AI35" s="185">
        <f t="shared" si="16"/>
        <v>0</v>
      </c>
      <c r="AJ35" s="185">
        <v>0</v>
      </c>
      <c r="AK35" s="185">
        <f t="shared" si="17"/>
        <v>0</v>
      </c>
      <c r="AL35" s="201">
        <v>0</v>
      </c>
      <c r="AM35" s="185">
        <f t="shared" si="18"/>
        <v>0</v>
      </c>
      <c r="AN35" s="185">
        <v>0</v>
      </c>
      <c r="AO35" s="185">
        <v>0</v>
      </c>
      <c r="AP35" s="185">
        <f t="shared" si="19"/>
        <v>0</v>
      </c>
      <c r="AQ35" s="201">
        <v>0</v>
      </c>
      <c r="AR35" s="185">
        <f t="shared" si="20"/>
        <v>0</v>
      </c>
      <c r="AS35" s="201">
        <v>0</v>
      </c>
      <c r="AT35" s="201">
        <v>0</v>
      </c>
      <c r="AU35" s="368">
        <v>0</v>
      </c>
      <c r="AV35" s="185">
        <f t="shared" si="21"/>
        <v>0</v>
      </c>
      <c r="AW35" s="201">
        <v>0</v>
      </c>
      <c r="AX35" s="201">
        <f t="shared" si="22"/>
        <v>0</v>
      </c>
      <c r="AY35" s="185">
        <f t="shared" si="23"/>
        <v>0</v>
      </c>
      <c r="AZ35" s="201">
        <v>0</v>
      </c>
      <c r="BA35" s="201">
        <v>0</v>
      </c>
      <c r="BB35" s="201">
        <v>0</v>
      </c>
      <c r="BC35" s="185">
        <f t="shared" si="24"/>
        <v>0</v>
      </c>
      <c r="BD35" s="185">
        <f t="shared" si="25"/>
        <v>0</v>
      </c>
      <c r="BE35" s="201">
        <v>0</v>
      </c>
      <c r="BF35" s="185">
        <f t="shared" si="26"/>
        <v>0</v>
      </c>
      <c r="BG35" s="201">
        <v>0</v>
      </c>
      <c r="BH35" s="185">
        <f t="shared" si="27"/>
        <v>0</v>
      </c>
      <c r="BI35" s="185">
        <v>0</v>
      </c>
      <c r="BJ35" s="185">
        <f t="shared" si="28"/>
        <v>0</v>
      </c>
      <c r="BK35" s="201">
        <v>0</v>
      </c>
      <c r="BL35" s="185">
        <f t="shared" si="29"/>
        <v>0</v>
      </c>
      <c r="BM35" s="201">
        <v>0</v>
      </c>
      <c r="BN35" s="185">
        <f t="shared" si="30"/>
        <v>0</v>
      </c>
      <c r="BO35" s="185">
        <v>0</v>
      </c>
      <c r="BP35" s="185">
        <f t="shared" si="31"/>
        <v>0</v>
      </c>
      <c r="BQ35" s="185">
        <f t="shared" si="32"/>
        <v>0</v>
      </c>
      <c r="BR35" s="185">
        <v>0</v>
      </c>
      <c r="BS35" s="185">
        <f t="shared" si="7"/>
        <v>0</v>
      </c>
      <c r="BT35" s="185">
        <v>0</v>
      </c>
      <c r="BU35" s="185">
        <f t="shared" si="33"/>
        <v>0</v>
      </c>
      <c r="BV35" s="201">
        <v>0</v>
      </c>
      <c r="BW35" s="185">
        <f t="shared" si="8"/>
        <v>0</v>
      </c>
      <c r="BX35" s="369">
        <v>0</v>
      </c>
      <c r="BY35" s="333">
        <f t="shared" si="9"/>
        <v>0</v>
      </c>
      <c r="BZ35" s="185">
        <f t="shared" si="34"/>
        <v>0</v>
      </c>
      <c r="CA35" s="266"/>
      <c r="CG35" s="150"/>
    </row>
    <row r="36" spans="1:85" s="68" customFormat="1" ht="33" customHeight="1">
      <c r="A36" s="213">
        <v>28</v>
      </c>
      <c r="B36" s="188" t="s">
        <v>156</v>
      </c>
      <c r="C36" s="185"/>
      <c r="D36" s="185"/>
      <c r="E36" s="289"/>
      <c r="F36" s="185"/>
      <c r="G36" s="185"/>
      <c r="H36" s="185">
        <v>0</v>
      </c>
      <c r="I36" s="185">
        <f t="shared" si="0"/>
        <v>0</v>
      </c>
      <c r="J36" s="185">
        <v>0</v>
      </c>
      <c r="K36" s="185">
        <f t="shared" si="1"/>
        <v>0</v>
      </c>
      <c r="L36" s="376">
        <v>0</v>
      </c>
      <c r="M36" s="185">
        <f t="shared" si="2"/>
        <v>0</v>
      </c>
      <c r="N36" s="185">
        <v>0</v>
      </c>
      <c r="O36" s="200">
        <f t="shared" si="3"/>
        <v>0</v>
      </c>
      <c r="P36" s="185">
        <v>0</v>
      </c>
      <c r="Q36" s="185">
        <f t="shared" si="4"/>
        <v>0</v>
      </c>
      <c r="R36" s="185">
        <v>0</v>
      </c>
      <c r="S36" s="200">
        <f t="shared" si="5"/>
        <v>0</v>
      </c>
      <c r="T36" s="185"/>
      <c r="U36" s="185"/>
      <c r="V36" s="201"/>
      <c r="W36" s="185"/>
      <c r="X36" s="367"/>
      <c r="Y36" s="185"/>
      <c r="Z36" s="367"/>
      <c r="AA36" s="185"/>
      <c r="AB36" s="185"/>
      <c r="AC36" s="185"/>
      <c r="AD36" s="185"/>
      <c r="AE36" s="185"/>
      <c r="AF36" s="201"/>
      <c r="AG36" s="185"/>
      <c r="AH36" s="185"/>
      <c r="AI36" s="185"/>
      <c r="AJ36" s="185"/>
      <c r="AK36" s="185"/>
      <c r="AL36" s="201"/>
      <c r="AM36" s="185"/>
      <c r="AN36" s="185"/>
      <c r="AO36" s="185"/>
      <c r="AP36" s="185"/>
      <c r="AQ36" s="201"/>
      <c r="AR36" s="185"/>
      <c r="AS36" s="201"/>
      <c r="AT36" s="201"/>
      <c r="AU36" s="368"/>
      <c r="AV36" s="185"/>
      <c r="AW36" s="201"/>
      <c r="AX36" s="201"/>
      <c r="AY36" s="185"/>
      <c r="AZ36" s="201"/>
      <c r="BA36" s="201"/>
      <c r="BB36" s="201"/>
      <c r="BC36" s="185"/>
      <c r="BD36" s="185"/>
      <c r="BE36" s="201"/>
      <c r="BF36" s="185"/>
      <c r="BG36" s="201"/>
      <c r="BH36" s="185"/>
      <c r="BI36" s="185"/>
      <c r="BJ36" s="185"/>
      <c r="BK36" s="201"/>
      <c r="BL36" s="185"/>
      <c r="BM36" s="201"/>
      <c r="BN36" s="185"/>
      <c r="BO36" s="185"/>
      <c r="BP36" s="185"/>
      <c r="BQ36" s="185"/>
      <c r="BR36" s="185"/>
      <c r="BS36" s="185"/>
      <c r="BT36" s="185"/>
      <c r="BU36" s="185"/>
      <c r="BV36" s="201"/>
      <c r="BW36" s="185"/>
      <c r="BX36" s="369"/>
      <c r="BY36" s="333"/>
      <c r="BZ36" s="185">
        <f t="shared" si="34"/>
        <v>0</v>
      </c>
      <c r="CA36" s="266"/>
      <c r="CG36" s="150"/>
    </row>
    <row r="37" spans="1:85" s="68" customFormat="1" ht="33" customHeight="1">
      <c r="A37" s="213">
        <v>29</v>
      </c>
      <c r="B37" s="188" t="s">
        <v>157</v>
      </c>
      <c r="C37" s="185"/>
      <c r="D37" s="185"/>
      <c r="E37" s="289"/>
      <c r="F37" s="185"/>
      <c r="G37" s="185"/>
      <c r="H37" s="185">
        <v>0</v>
      </c>
      <c r="I37" s="185">
        <f t="shared" si="0"/>
        <v>0</v>
      </c>
      <c r="J37" s="185">
        <v>0</v>
      </c>
      <c r="K37" s="185">
        <f t="shared" si="1"/>
        <v>0</v>
      </c>
      <c r="L37" s="376">
        <v>0</v>
      </c>
      <c r="M37" s="185">
        <f t="shared" si="2"/>
        <v>0</v>
      </c>
      <c r="N37" s="185">
        <v>0</v>
      </c>
      <c r="O37" s="200">
        <f t="shared" si="3"/>
        <v>0</v>
      </c>
      <c r="P37" s="185">
        <v>0</v>
      </c>
      <c r="Q37" s="185">
        <f t="shared" si="4"/>
        <v>0</v>
      </c>
      <c r="R37" s="185">
        <v>0</v>
      </c>
      <c r="S37" s="200">
        <f t="shared" si="5"/>
        <v>0</v>
      </c>
      <c r="T37" s="185">
        <v>0</v>
      </c>
      <c r="U37" s="185">
        <f t="shared" si="10"/>
        <v>0</v>
      </c>
      <c r="V37" s="201">
        <v>0</v>
      </c>
      <c r="W37" s="185">
        <f t="shared" si="11"/>
        <v>0</v>
      </c>
      <c r="X37" s="367">
        <v>0</v>
      </c>
      <c r="Y37" s="185">
        <f t="shared" si="6"/>
        <v>0</v>
      </c>
      <c r="Z37" s="367">
        <v>0</v>
      </c>
      <c r="AA37" s="185">
        <f t="shared" si="12"/>
        <v>0</v>
      </c>
      <c r="AB37" s="185">
        <v>0</v>
      </c>
      <c r="AC37" s="185">
        <f t="shared" si="13"/>
        <v>0</v>
      </c>
      <c r="AD37" s="185">
        <v>0</v>
      </c>
      <c r="AE37" s="185">
        <f t="shared" si="14"/>
        <v>0</v>
      </c>
      <c r="AF37" s="201">
        <v>0</v>
      </c>
      <c r="AG37" s="185">
        <f t="shared" si="15"/>
        <v>0</v>
      </c>
      <c r="AH37" s="185">
        <v>0</v>
      </c>
      <c r="AI37" s="185">
        <f t="shared" si="16"/>
        <v>0</v>
      </c>
      <c r="AJ37" s="185">
        <v>0</v>
      </c>
      <c r="AK37" s="185">
        <f t="shared" si="17"/>
        <v>0</v>
      </c>
      <c r="AL37" s="201">
        <v>0</v>
      </c>
      <c r="AM37" s="185">
        <f t="shared" si="18"/>
        <v>0</v>
      </c>
      <c r="AN37" s="185">
        <v>0</v>
      </c>
      <c r="AO37" s="185">
        <v>0</v>
      </c>
      <c r="AP37" s="185">
        <f t="shared" si="19"/>
        <v>0</v>
      </c>
      <c r="AQ37" s="201">
        <v>0</v>
      </c>
      <c r="AR37" s="185">
        <f t="shared" si="20"/>
        <v>0</v>
      </c>
      <c r="AS37" s="201">
        <v>0</v>
      </c>
      <c r="AT37" s="201">
        <v>0</v>
      </c>
      <c r="AU37" s="368">
        <v>0</v>
      </c>
      <c r="AV37" s="185">
        <f t="shared" si="21"/>
        <v>0</v>
      </c>
      <c r="AW37" s="201">
        <v>0</v>
      </c>
      <c r="AX37" s="201">
        <f t="shared" si="22"/>
        <v>0</v>
      </c>
      <c r="AY37" s="185">
        <f t="shared" si="23"/>
        <v>0</v>
      </c>
      <c r="AZ37" s="201">
        <v>0</v>
      </c>
      <c r="BA37" s="201">
        <v>0</v>
      </c>
      <c r="BB37" s="201">
        <v>0</v>
      </c>
      <c r="BC37" s="185">
        <f t="shared" si="24"/>
        <v>0</v>
      </c>
      <c r="BD37" s="185">
        <f t="shared" si="25"/>
        <v>0</v>
      </c>
      <c r="BE37" s="201">
        <v>0</v>
      </c>
      <c r="BF37" s="185">
        <f t="shared" si="26"/>
        <v>0</v>
      </c>
      <c r="BG37" s="201">
        <v>0</v>
      </c>
      <c r="BH37" s="185">
        <f t="shared" si="27"/>
        <v>0</v>
      </c>
      <c r="BI37" s="185">
        <v>0</v>
      </c>
      <c r="BJ37" s="185">
        <f t="shared" si="28"/>
        <v>0</v>
      </c>
      <c r="BK37" s="201">
        <v>0</v>
      </c>
      <c r="BL37" s="185">
        <f t="shared" si="29"/>
        <v>0</v>
      </c>
      <c r="BM37" s="201">
        <v>0</v>
      </c>
      <c r="BN37" s="185">
        <f t="shared" si="30"/>
        <v>0</v>
      </c>
      <c r="BO37" s="185">
        <v>0</v>
      </c>
      <c r="BP37" s="185">
        <f t="shared" si="31"/>
        <v>0</v>
      </c>
      <c r="BQ37" s="185">
        <f t="shared" si="32"/>
        <v>0</v>
      </c>
      <c r="BR37" s="185">
        <v>0</v>
      </c>
      <c r="BS37" s="185">
        <f t="shared" si="7"/>
        <v>0</v>
      </c>
      <c r="BT37" s="185">
        <v>0</v>
      </c>
      <c r="BU37" s="185">
        <f t="shared" si="33"/>
        <v>0</v>
      </c>
      <c r="BV37" s="201">
        <v>0</v>
      </c>
      <c r="BW37" s="185">
        <f t="shared" si="8"/>
        <v>0</v>
      </c>
      <c r="BX37" s="369">
        <v>0</v>
      </c>
      <c r="BY37" s="333">
        <f t="shared" si="9"/>
        <v>0</v>
      </c>
      <c r="BZ37" s="185">
        <f t="shared" si="34"/>
        <v>0</v>
      </c>
      <c r="CA37" s="266"/>
      <c r="CG37" s="150"/>
    </row>
    <row r="38" spans="1:85" s="68" customFormat="1" ht="33" customHeight="1">
      <c r="A38" s="213">
        <v>30</v>
      </c>
      <c r="B38" s="188" t="s">
        <v>158</v>
      </c>
      <c r="C38" s="185"/>
      <c r="D38" s="185"/>
      <c r="E38" s="289"/>
      <c r="F38" s="185"/>
      <c r="G38" s="185"/>
      <c r="H38" s="185">
        <v>0</v>
      </c>
      <c r="I38" s="185">
        <f t="shared" si="0"/>
        <v>0</v>
      </c>
      <c r="J38" s="185">
        <v>0</v>
      </c>
      <c r="K38" s="185">
        <f t="shared" si="1"/>
        <v>0</v>
      </c>
      <c r="L38" s="376">
        <v>0</v>
      </c>
      <c r="M38" s="185">
        <f t="shared" si="2"/>
        <v>0</v>
      </c>
      <c r="N38" s="185">
        <v>0</v>
      </c>
      <c r="O38" s="200">
        <f t="shared" si="3"/>
        <v>0</v>
      </c>
      <c r="P38" s="185">
        <v>0</v>
      </c>
      <c r="Q38" s="185">
        <f t="shared" si="4"/>
        <v>0</v>
      </c>
      <c r="R38" s="185">
        <v>0</v>
      </c>
      <c r="S38" s="200">
        <f t="shared" si="5"/>
        <v>0</v>
      </c>
      <c r="T38" s="185">
        <v>0</v>
      </c>
      <c r="U38" s="185">
        <f t="shared" si="10"/>
        <v>0</v>
      </c>
      <c r="V38" s="201">
        <v>0</v>
      </c>
      <c r="W38" s="185">
        <f t="shared" si="11"/>
        <v>0</v>
      </c>
      <c r="X38" s="367">
        <v>0</v>
      </c>
      <c r="Y38" s="185">
        <f t="shared" si="6"/>
        <v>0</v>
      </c>
      <c r="Z38" s="367">
        <v>0</v>
      </c>
      <c r="AA38" s="185">
        <f t="shared" si="12"/>
        <v>0</v>
      </c>
      <c r="AB38" s="185">
        <v>0</v>
      </c>
      <c r="AC38" s="185">
        <f t="shared" si="13"/>
        <v>0</v>
      </c>
      <c r="AD38" s="185">
        <v>0</v>
      </c>
      <c r="AE38" s="185">
        <f t="shared" si="14"/>
        <v>0</v>
      </c>
      <c r="AF38" s="201">
        <v>0</v>
      </c>
      <c r="AG38" s="185">
        <f t="shared" si="15"/>
        <v>0</v>
      </c>
      <c r="AH38" s="185">
        <v>0</v>
      </c>
      <c r="AI38" s="185">
        <f t="shared" si="16"/>
        <v>0</v>
      </c>
      <c r="AJ38" s="185">
        <v>0</v>
      </c>
      <c r="AK38" s="185">
        <f t="shared" si="17"/>
        <v>0</v>
      </c>
      <c r="AL38" s="201">
        <v>0</v>
      </c>
      <c r="AM38" s="185">
        <f t="shared" si="18"/>
        <v>0</v>
      </c>
      <c r="AN38" s="185">
        <v>0</v>
      </c>
      <c r="AO38" s="185">
        <v>0</v>
      </c>
      <c r="AP38" s="185">
        <f t="shared" si="19"/>
        <v>0</v>
      </c>
      <c r="AQ38" s="201">
        <v>0</v>
      </c>
      <c r="AR38" s="185">
        <f t="shared" si="20"/>
        <v>0</v>
      </c>
      <c r="AS38" s="201">
        <v>0</v>
      </c>
      <c r="AT38" s="201">
        <v>0</v>
      </c>
      <c r="AU38" s="368">
        <v>0</v>
      </c>
      <c r="AV38" s="185">
        <f t="shared" si="21"/>
        <v>0</v>
      </c>
      <c r="AW38" s="201">
        <v>0</v>
      </c>
      <c r="AX38" s="201">
        <f t="shared" si="22"/>
        <v>0</v>
      </c>
      <c r="AY38" s="185">
        <f t="shared" si="23"/>
        <v>0</v>
      </c>
      <c r="AZ38" s="201">
        <v>0</v>
      </c>
      <c r="BA38" s="201">
        <v>0</v>
      </c>
      <c r="BB38" s="201">
        <v>0</v>
      </c>
      <c r="BC38" s="185">
        <f t="shared" si="24"/>
        <v>0</v>
      </c>
      <c r="BD38" s="185">
        <f t="shared" si="25"/>
        <v>0</v>
      </c>
      <c r="BE38" s="201">
        <v>0</v>
      </c>
      <c r="BF38" s="185">
        <f t="shared" si="26"/>
        <v>0</v>
      </c>
      <c r="BG38" s="201">
        <v>0</v>
      </c>
      <c r="BH38" s="185">
        <f t="shared" si="27"/>
        <v>0</v>
      </c>
      <c r="BI38" s="185">
        <v>0</v>
      </c>
      <c r="BJ38" s="185">
        <f t="shared" si="28"/>
        <v>0</v>
      </c>
      <c r="BK38" s="201">
        <v>0</v>
      </c>
      <c r="BL38" s="185">
        <f t="shared" si="29"/>
        <v>0</v>
      </c>
      <c r="BM38" s="201">
        <v>0</v>
      </c>
      <c r="BN38" s="185">
        <f t="shared" si="30"/>
        <v>0</v>
      </c>
      <c r="BO38" s="185">
        <v>0</v>
      </c>
      <c r="BP38" s="185">
        <f t="shared" si="31"/>
        <v>0</v>
      </c>
      <c r="BQ38" s="185">
        <f t="shared" si="32"/>
        <v>0</v>
      </c>
      <c r="BR38" s="185">
        <v>0</v>
      </c>
      <c r="BS38" s="185">
        <f t="shared" si="7"/>
        <v>0</v>
      </c>
      <c r="BT38" s="185">
        <v>0</v>
      </c>
      <c r="BU38" s="185">
        <f t="shared" si="33"/>
        <v>0</v>
      </c>
      <c r="BV38" s="201">
        <v>0</v>
      </c>
      <c r="BW38" s="185">
        <f t="shared" si="8"/>
        <v>0</v>
      </c>
      <c r="BX38" s="369">
        <v>0</v>
      </c>
      <c r="BY38" s="333">
        <f t="shared" si="9"/>
        <v>0</v>
      </c>
      <c r="BZ38" s="185">
        <f t="shared" si="34"/>
        <v>0</v>
      </c>
      <c r="CA38" s="266"/>
      <c r="CG38" s="150"/>
    </row>
    <row r="39" spans="1:85" s="68" customFormat="1" ht="33" customHeight="1">
      <c r="A39" s="213">
        <v>31</v>
      </c>
      <c r="B39" s="188" t="s">
        <v>159</v>
      </c>
      <c r="C39" s="185"/>
      <c r="D39" s="185"/>
      <c r="E39" s="289"/>
      <c r="F39" s="185"/>
      <c r="G39" s="185"/>
      <c r="H39" s="185">
        <v>0</v>
      </c>
      <c r="I39" s="185">
        <f t="shared" si="0"/>
        <v>0</v>
      </c>
      <c r="J39" s="185">
        <v>0</v>
      </c>
      <c r="K39" s="185">
        <f t="shared" si="1"/>
        <v>0</v>
      </c>
      <c r="L39" s="376">
        <v>0</v>
      </c>
      <c r="M39" s="185">
        <f t="shared" si="2"/>
        <v>0</v>
      </c>
      <c r="N39" s="185">
        <v>0</v>
      </c>
      <c r="O39" s="200">
        <f t="shared" si="3"/>
        <v>0</v>
      </c>
      <c r="P39" s="185">
        <v>0</v>
      </c>
      <c r="Q39" s="185">
        <f t="shared" si="4"/>
        <v>0</v>
      </c>
      <c r="R39" s="185">
        <v>0</v>
      </c>
      <c r="S39" s="200">
        <f t="shared" si="5"/>
        <v>0</v>
      </c>
      <c r="T39" s="185">
        <v>0</v>
      </c>
      <c r="U39" s="185">
        <f t="shared" si="10"/>
        <v>0</v>
      </c>
      <c r="V39" s="201">
        <v>0</v>
      </c>
      <c r="W39" s="185">
        <f t="shared" si="11"/>
        <v>0</v>
      </c>
      <c r="X39" s="367">
        <v>0</v>
      </c>
      <c r="Y39" s="185">
        <f t="shared" si="6"/>
        <v>0</v>
      </c>
      <c r="Z39" s="367">
        <v>0</v>
      </c>
      <c r="AA39" s="185">
        <f t="shared" si="12"/>
        <v>0</v>
      </c>
      <c r="AB39" s="185">
        <v>0</v>
      </c>
      <c r="AC39" s="185">
        <f t="shared" si="13"/>
        <v>0</v>
      </c>
      <c r="AD39" s="185">
        <v>0</v>
      </c>
      <c r="AE39" s="185">
        <f t="shared" si="14"/>
        <v>0</v>
      </c>
      <c r="AF39" s="201">
        <v>0</v>
      </c>
      <c r="AG39" s="185">
        <f t="shared" si="15"/>
        <v>0</v>
      </c>
      <c r="AH39" s="185">
        <v>0</v>
      </c>
      <c r="AI39" s="185">
        <f t="shared" si="16"/>
        <v>0</v>
      </c>
      <c r="AJ39" s="185">
        <v>0</v>
      </c>
      <c r="AK39" s="185">
        <f t="shared" si="17"/>
        <v>0</v>
      </c>
      <c r="AL39" s="201">
        <v>0</v>
      </c>
      <c r="AM39" s="185">
        <f t="shared" si="18"/>
        <v>0</v>
      </c>
      <c r="AN39" s="185">
        <v>0</v>
      </c>
      <c r="AO39" s="185">
        <v>0</v>
      </c>
      <c r="AP39" s="185">
        <f t="shared" si="19"/>
        <v>0</v>
      </c>
      <c r="AQ39" s="201">
        <v>0</v>
      </c>
      <c r="AR39" s="185">
        <f t="shared" si="20"/>
        <v>0</v>
      </c>
      <c r="AS39" s="201">
        <v>0</v>
      </c>
      <c r="AT39" s="201">
        <v>0</v>
      </c>
      <c r="AU39" s="368">
        <v>0</v>
      </c>
      <c r="AV39" s="185">
        <f t="shared" si="21"/>
        <v>0</v>
      </c>
      <c r="AW39" s="201">
        <v>0</v>
      </c>
      <c r="AX39" s="201">
        <f t="shared" si="22"/>
        <v>0</v>
      </c>
      <c r="AY39" s="185">
        <f t="shared" si="23"/>
        <v>0</v>
      </c>
      <c r="AZ39" s="201">
        <v>0</v>
      </c>
      <c r="BA39" s="201">
        <v>0</v>
      </c>
      <c r="BB39" s="201">
        <v>0</v>
      </c>
      <c r="BC39" s="185">
        <f t="shared" si="24"/>
        <v>0</v>
      </c>
      <c r="BD39" s="185">
        <f t="shared" si="25"/>
        <v>0</v>
      </c>
      <c r="BE39" s="201">
        <v>0</v>
      </c>
      <c r="BF39" s="185">
        <f t="shared" si="26"/>
        <v>0</v>
      </c>
      <c r="BG39" s="201">
        <v>0</v>
      </c>
      <c r="BH39" s="185">
        <f t="shared" si="27"/>
        <v>0</v>
      </c>
      <c r="BI39" s="185">
        <v>0</v>
      </c>
      <c r="BJ39" s="185">
        <f t="shared" si="28"/>
        <v>0</v>
      </c>
      <c r="BK39" s="201">
        <v>0</v>
      </c>
      <c r="BL39" s="185">
        <f t="shared" si="29"/>
        <v>0</v>
      </c>
      <c r="BM39" s="201">
        <v>0</v>
      </c>
      <c r="BN39" s="185">
        <f t="shared" si="30"/>
        <v>0</v>
      </c>
      <c r="BO39" s="185">
        <v>0</v>
      </c>
      <c r="BP39" s="185">
        <f t="shared" si="31"/>
        <v>0</v>
      </c>
      <c r="BQ39" s="185">
        <f t="shared" si="32"/>
        <v>0</v>
      </c>
      <c r="BR39" s="185">
        <v>0</v>
      </c>
      <c r="BS39" s="185">
        <f t="shared" si="7"/>
        <v>0</v>
      </c>
      <c r="BT39" s="185">
        <v>0</v>
      </c>
      <c r="BU39" s="185">
        <f t="shared" si="33"/>
        <v>0</v>
      </c>
      <c r="BV39" s="201">
        <v>0</v>
      </c>
      <c r="BW39" s="185">
        <f t="shared" si="8"/>
        <v>0</v>
      </c>
      <c r="BX39" s="369">
        <v>0</v>
      </c>
      <c r="BY39" s="333">
        <f t="shared" si="9"/>
        <v>0</v>
      </c>
      <c r="BZ39" s="185">
        <f t="shared" si="34"/>
        <v>0</v>
      </c>
      <c r="CA39" s="266"/>
      <c r="CG39" s="150"/>
    </row>
    <row r="40" spans="1:85" s="68" customFormat="1" ht="33" customHeight="1">
      <c r="A40" s="213">
        <v>32</v>
      </c>
      <c r="B40" s="188" t="s">
        <v>160</v>
      </c>
      <c r="C40" s="185"/>
      <c r="D40" s="185"/>
      <c r="E40" s="289"/>
      <c r="F40" s="185"/>
      <c r="G40" s="185"/>
      <c r="H40" s="185">
        <v>0</v>
      </c>
      <c r="I40" s="185">
        <f t="shared" si="0"/>
        <v>0</v>
      </c>
      <c r="J40" s="185">
        <v>0</v>
      </c>
      <c r="K40" s="185">
        <f t="shared" si="1"/>
        <v>0</v>
      </c>
      <c r="L40" s="376">
        <v>0</v>
      </c>
      <c r="M40" s="185">
        <f t="shared" si="2"/>
        <v>0</v>
      </c>
      <c r="N40" s="185">
        <v>0</v>
      </c>
      <c r="O40" s="200">
        <f t="shared" si="3"/>
        <v>0</v>
      </c>
      <c r="P40" s="185">
        <v>0</v>
      </c>
      <c r="Q40" s="185">
        <f t="shared" si="4"/>
        <v>0</v>
      </c>
      <c r="R40" s="185">
        <v>0</v>
      </c>
      <c r="S40" s="200">
        <f t="shared" si="5"/>
        <v>0</v>
      </c>
      <c r="T40" s="185">
        <v>0</v>
      </c>
      <c r="U40" s="185">
        <f t="shared" si="10"/>
        <v>0</v>
      </c>
      <c r="V40" s="201">
        <v>0</v>
      </c>
      <c r="W40" s="185">
        <f t="shared" si="11"/>
        <v>0</v>
      </c>
      <c r="X40" s="367">
        <v>0</v>
      </c>
      <c r="Y40" s="185">
        <f t="shared" si="6"/>
        <v>0</v>
      </c>
      <c r="Z40" s="367">
        <v>0</v>
      </c>
      <c r="AA40" s="185">
        <f t="shared" si="12"/>
        <v>0</v>
      </c>
      <c r="AB40" s="185">
        <v>0</v>
      </c>
      <c r="AC40" s="185">
        <f t="shared" si="13"/>
        <v>0</v>
      </c>
      <c r="AD40" s="185">
        <v>0</v>
      </c>
      <c r="AE40" s="185">
        <f t="shared" si="14"/>
        <v>0</v>
      </c>
      <c r="AF40" s="201">
        <v>0</v>
      </c>
      <c r="AG40" s="185">
        <f t="shared" si="15"/>
        <v>0</v>
      </c>
      <c r="AH40" s="185">
        <v>0</v>
      </c>
      <c r="AI40" s="185">
        <f t="shared" si="16"/>
        <v>0</v>
      </c>
      <c r="AJ40" s="185">
        <v>0</v>
      </c>
      <c r="AK40" s="185">
        <f t="shared" si="17"/>
        <v>0</v>
      </c>
      <c r="AL40" s="201">
        <v>0</v>
      </c>
      <c r="AM40" s="185">
        <f t="shared" si="18"/>
        <v>0</v>
      </c>
      <c r="AN40" s="185">
        <v>0</v>
      </c>
      <c r="AO40" s="185">
        <v>0</v>
      </c>
      <c r="AP40" s="185">
        <f t="shared" si="19"/>
        <v>0</v>
      </c>
      <c r="AQ40" s="201">
        <v>0</v>
      </c>
      <c r="AR40" s="185">
        <f t="shared" si="20"/>
        <v>0</v>
      </c>
      <c r="AS40" s="201">
        <v>0</v>
      </c>
      <c r="AT40" s="201">
        <v>0</v>
      </c>
      <c r="AU40" s="368">
        <v>0</v>
      </c>
      <c r="AV40" s="185">
        <f t="shared" si="21"/>
        <v>0</v>
      </c>
      <c r="AW40" s="201">
        <v>0</v>
      </c>
      <c r="AX40" s="201">
        <f t="shared" si="22"/>
        <v>0</v>
      </c>
      <c r="AY40" s="185">
        <f t="shared" si="23"/>
        <v>0</v>
      </c>
      <c r="AZ40" s="201">
        <v>0</v>
      </c>
      <c r="BA40" s="201">
        <v>0</v>
      </c>
      <c r="BB40" s="201">
        <v>0</v>
      </c>
      <c r="BC40" s="185">
        <f t="shared" si="24"/>
        <v>0</v>
      </c>
      <c r="BD40" s="185">
        <f t="shared" si="25"/>
        <v>0</v>
      </c>
      <c r="BE40" s="201">
        <v>0</v>
      </c>
      <c r="BF40" s="185">
        <f t="shared" si="26"/>
        <v>0</v>
      </c>
      <c r="BG40" s="201">
        <v>0</v>
      </c>
      <c r="BH40" s="185">
        <f t="shared" si="27"/>
        <v>0</v>
      </c>
      <c r="BI40" s="185">
        <v>0</v>
      </c>
      <c r="BJ40" s="185">
        <f t="shared" si="28"/>
        <v>0</v>
      </c>
      <c r="BK40" s="201">
        <v>0</v>
      </c>
      <c r="BL40" s="185">
        <f t="shared" si="29"/>
        <v>0</v>
      </c>
      <c r="BM40" s="201">
        <v>0</v>
      </c>
      <c r="BN40" s="185">
        <f t="shared" si="30"/>
        <v>0</v>
      </c>
      <c r="BO40" s="185">
        <v>0</v>
      </c>
      <c r="BP40" s="185">
        <f t="shared" si="31"/>
        <v>0</v>
      </c>
      <c r="BQ40" s="185">
        <f t="shared" si="32"/>
        <v>0</v>
      </c>
      <c r="BR40" s="185">
        <v>0</v>
      </c>
      <c r="BS40" s="185">
        <f t="shared" si="7"/>
        <v>0</v>
      </c>
      <c r="BT40" s="185">
        <v>0</v>
      </c>
      <c r="BU40" s="185">
        <f t="shared" si="33"/>
        <v>0</v>
      </c>
      <c r="BV40" s="201">
        <v>0</v>
      </c>
      <c r="BW40" s="185">
        <f t="shared" si="8"/>
        <v>0</v>
      </c>
      <c r="BX40" s="369">
        <v>0</v>
      </c>
      <c r="BY40" s="333">
        <f t="shared" si="9"/>
        <v>0</v>
      </c>
      <c r="BZ40" s="185">
        <f t="shared" si="34"/>
        <v>0</v>
      </c>
      <c r="CA40" s="266"/>
      <c r="CG40" s="150"/>
    </row>
    <row r="41" spans="1:85" s="68" customFormat="1" ht="33" customHeight="1">
      <c r="A41" s="213">
        <v>33</v>
      </c>
      <c r="B41" s="188" t="s">
        <v>161</v>
      </c>
      <c r="C41" s="185"/>
      <c r="D41" s="185"/>
      <c r="E41" s="289"/>
      <c r="F41" s="185"/>
      <c r="G41" s="185"/>
      <c r="H41" s="185">
        <v>0</v>
      </c>
      <c r="I41" s="185">
        <f t="shared" si="0"/>
        <v>0</v>
      </c>
      <c r="J41" s="185">
        <v>0</v>
      </c>
      <c r="K41" s="185">
        <f t="shared" si="1"/>
        <v>0</v>
      </c>
      <c r="L41" s="376">
        <v>0</v>
      </c>
      <c r="M41" s="185">
        <f t="shared" si="2"/>
        <v>0</v>
      </c>
      <c r="N41" s="185">
        <v>0</v>
      </c>
      <c r="O41" s="200">
        <f t="shared" si="3"/>
        <v>0</v>
      </c>
      <c r="P41" s="185">
        <v>0</v>
      </c>
      <c r="Q41" s="185">
        <f t="shared" si="4"/>
        <v>0</v>
      </c>
      <c r="R41" s="185">
        <v>0</v>
      </c>
      <c r="S41" s="200">
        <f t="shared" si="5"/>
        <v>0</v>
      </c>
      <c r="T41" s="185">
        <v>0</v>
      </c>
      <c r="U41" s="185">
        <f t="shared" si="10"/>
        <v>0</v>
      </c>
      <c r="V41" s="201">
        <v>0</v>
      </c>
      <c r="W41" s="185">
        <f t="shared" si="11"/>
        <v>0</v>
      </c>
      <c r="X41" s="367">
        <v>0</v>
      </c>
      <c r="Y41" s="185">
        <f t="shared" si="6"/>
        <v>0</v>
      </c>
      <c r="Z41" s="367">
        <v>0</v>
      </c>
      <c r="AA41" s="185">
        <f t="shared" si="12"/>
        <v>0</v>
      </c>
      <c r="AB41" s="185">
        <v>0</v>
      </c>
      <c r="AC41" s="185">
        <f t="shared" si="13"/>
        <v>0</v>
      </c>
      <c r="AD41" s="185">
        <v>0</v>
      </c>
      <c r="AE41" s="185">
        <f t="shared" si="14"/>
        <v>0</v>
      </c>
      <c r="AF41" s="201">
        <v>0</v>
      </c>
      <c r="AG41" s="185">
        <f t="shared" si="15"/>
        <v>0</v>
      </c>
      <c r="AH41" s="185">
        <v>0</v>
      </c>
      <c r="AI41" s="185">
        <f t="shared" si="16"/>
        <v>0</v>
      </c>
      <c r="AJ41" s="185">
        <v>0</v>
      </c>
      <c r="AK41" s="185">
        <f t="shared" si="17"/>
        <v>0</v>
      </c>
      <c r="AL41" s="201">
        <v>0</v>
      </c>
      <c r="AM41" s="185">
        <f t="shared" si="18"/>
        <v>0</v>
      </c>
      <c r="AN41" s="185">
        <v>0</v>
      </c>
      <c r="AO41" s="185">
        <v>0</v>
      </c>
      <c r="AP41" s="185">
        <f t="shared" si="19"/>
        <v>0</v>
      </c>
      <c r="AQ41" s="201">
        <v>0</v>
      </c>
      <c r="AR41" s="185">
        <f t="shared" si="20"/>
        <v>0</v>
      </c>
      <c r="AS41" s="201">
        <v>0</v>
      </c>
      <c r="AT41" s="201">
        <v>0</v>
      </c>
      <c r="AU41" s="368">
        <v>0</v>
      </c>
      <c r="AV41" s="185">
        <f t="shared" si="21"/>
        <v>0</v>
      </c>
      <c r="AW41" s="201">
        <v>0</v>
      </c>
      <c r="AX41" s="201">
        <f t="shared" si="22"/>
        <v>0</v>
      </c>
      <c r="AY41" s="185">
        <f t="shared" si="23"/>
        <v>0</v>
      </c>
      <c r="AZ41" s="201">
        <v>0</v>
      </c>
      <c r="BA41" s="201">
        <v>0</v>
      </c>
      <c r="BB41" s="201">
        <v>0</v>
      </c>
      <c r="BC41" s="185">
        <f t="shared" si="24"/>
        <v>0</v>
      </c>
      <c r="BD41" s="185">
        <f t="shared" si="25"/>
        <v>0</v>
      </c>
      <c r="BE41" s="201">
        <v>0</v>
      </c>
      <c r="BF41" s="185">
        <f t="shared" si="26"/>
        <v>0</v>
      </c>
      <c r="BG41" s="201">
        <v>0</v>
      </c>
      <c r="BH41" s="185">
        <f t="shared" si="27"/>
        <v>0</v>
      </c>
      <c r="BI41" s="185">
        <v>0</v>
      </c>
      <c r="BJ41" s="185">
        <f t="shared" si="28"/>
        <v>0</v>
      </c>
      <c r="BK41" s="201">
        <v>0</v>
      </c>
      <c r="BL41" s="185">
        <f t="shared" si="29"/>
        <v>0</v>
      </c>
      <c r="BM41" s="201">
        <v>0</v>
      </c>
      <c r="BN41" s="185">
        <f t="shared" si="30"/>
        <v>0</v>
      </c>
      <c r="BO41" s="185">
        <v>0</v>
      </c>
      <c r="BP41" s="185">
        <f t="shared" si="31"/>
        <v>0</v>
      </c>
      <c r="BQ41" s="185">
        <f t="shared" si="32"/>
        <v>0</v>
      </c>
      <c r="BR41" s="185">
        <v>0</v>
      </c>
      <c r="BS41" s="185">
        <f t="shared" si="7"/>
        <v>0</v>
      </c>
      <c r="BT41" s="185">
        <v>0</v>
      </c>
      <c r="BU41" s="185">
        <f t="shared" si="33"/>
        <v>0</v>
      </c>
      <c r="BV41" s="201">
        <v>0</v>
      </c>
      <c r="BW41" s="185">
        <f t="shared" si="8"/>
        <v>0</v>
      </c>
      <c r="BX41" s="369">
        <v>0</v>
      </c>
      <c r="BY41" s="333">
        <f t="shared" si="9"/>
        <v>0</v>
      </c>
      <c r="BZ41" s="185">
        <f t="shared" si="34"/>
        <v>0</v>
      </c>
      <c r="CA41" s="266"/>
      <c r="CG41" s="150"/>
    </row>
    <row r="42" spans="1:85" s="68" customFormat="1" ht="33" customHeight="1">
      <c r="A42" s="213">
        <v>34</v>
      </c>
      <c r="B42" s="188" t="s">
        <v>162</v>
      </c>
      <c r="C42" s="185"/>
      <c r="D42" s="185"/>
      <c r="E42" s="289"/>
      <c r="F42" s="185"/>
      <c r="G42" s="185"/>
      <c r="H42" s="185">
        <v>0</v>
      </c>
      <c r="I42" s="185">
        <f t="shared" si="0"/>
        <v>0</v>
      </c>
      <c r="J42" s="185">
        <v>0</v>
      </c>
      <c r="K42" s="185">
        <f t="shared" si="1"/>
        <v>0</v>
      </c>
      <c r="L42" s="376">
        <v>0</v>
      </c>
      <c r="M42" s="185">
        <f>L42*0.931</f>
        <v>0</v>
      </c>
      <c r="N42" s="185">
        <v>0</v>
      </c>
      <c r="O42" s="200">
        <f t="shared" si="3"/>
        <v>0</v>
      </c>
      <c r="P42" s="185">
        <v>0</v>
      </c>
      <c r="Q42" s="185">
        <f t="shared" si="4"/>
        <v>0</v>
      </c>
      <c r="R42" s="185">
        <v>0</v>
      </c>
      <c r="S42" s="200">
        <f t="shared" si="5"/>
        <v>0</v>
      </c>
      <c r="T42" s="185">
        <v>0</v>
      </c>
      <c r="U42" s="185">
        <f t="shared" si="10"/>
        <v>0</v>
      </c>
      <c r="V42" s="201">
        <v>0</v>
      </c>
      <c r="W42" s="185">
        <f t="shared" si="11"/>
        <v>0</v>
      </c>
      <c r="X42" s="367">
        <v>0</v>
      </c>
      <c r="Y42" s="185">
        <f t="shared" si="6"/>
        <v>0</v>
      </c>
      <c r="Z42" s="367">
        <v>0</v>
      </c>
      <c r="AA42" s="185">
        <f t="shared" si="12"/>
        <v>0</v>
      </c>
      <c r="AB42" s="185">
        <v>0</v>
      </c>
      <c r="AC42" s="185">
        <f t="shared" si="13"/>
        <v>0</v>
      </c>
      <c r="AD42" s="185">
        <v>0</v>
      </c>
      <c r="AE42" s="185">
        <f t="shared" si="14"/>
        <v>0</v>
      </c>
      <c r="AF42" s="201">
        <v>0</v>
      </c>
      <c r="AG42" s="185">
        <f t="shared" si="15"/>
        <v>0</v>
      </c>
      <c r="AH42" s="185">
        <v>0</v>
      </c>
      <c r="AI42" s="185">
        <f t="shared" si="16"/>
        <v>0</v>
      </c>
      <c r="AJ42" s="185">
        <v>0</v>
      </c>
      <c r="AK42" s="185">
        <f t="shared" si="17"/>
        <v>0</v>
      </c>
      <c r="AL42" s="201">
        <v>0</v>
      </c>
      <c r="AM42" s="185">
        <f t="shared" si="18"/>
        <v>0</v>
      </c>
      <c r="AN42" s="185">
        <v>0</v>
      </c>
      <c r="AO42" s="185">
        <v>0</v>
      </c>
      <c r="AP42" s="185">
        <f t="shared" si="19"/>
        <v>0</v>
      </c>
      <c r="AQ42" s="201">
        <v>0</v>
      </c>
      <c r="AR42" s="185">
        <f t="shared" si="20"/>
        <v>0</v>
      </c>
      <c r="AS42" s="201">
        <v>0</v>
      </c>
      <c r="AT42" s="201">
        <v>0</v>
      </c>
      <c r="AU42" s="368">
        <v>0</v>
      </c>
      <c r="AV42" s="185">
        <f t="shared" si="21"/>
        <v>0</v>
      </c>
      <c r="AW42" s="201">
        <v>0</v>
      </c>
      <c r="AX42" s="201">
        <f t="shared" si="22"/>
        <v>0</v>
      </c>
      <c r="AY42" s="185">
        <f t="shared" si="23"/>
        <v>0</v>
      </c>
      <c r="AZ42" s="201">
        <v>0</v>
      </c>
      <c r="BA42" s="201">
        <v>0</v>
      </c>
      <c r="BB42" s="201">
        <v>0</v>
      </c>
      <c r="BC42" s="185">
        <f t="shared" si="24"/>
        <v>0</v>
      </c>
      <c r="BD42" s="185">
        <f t="shared" si="25"/>
        <v>0</v>
      </c>
      <c r="BE42" s="201">
        <v>0</v>
      </c>
      <c r="BF42" s="185">
        <f t="shared" si="26"/>
        <v>0</v>
      </c>
      <c r="BG42" s="201">
        <v>0</v>
      </c>
      <c r="BH42" s="185">
        <f t="shared" si="27"/>
        <v>0</v>
      </c>
      <c r="BI42" s="185">
        <v>0</v>
      </c>
      <c r="BJ42" s="185">
        <f t="shared" si="28"/>
        <v>0</v>
      </c>
      <c r="BK42" s="201">
        <v>0</v>
      </c>
      <c r="BL42" s="185">
        <f t="shared" si="29"/>
        <v>0</v>
      </c>
      <c r="BM42" s="201">
        <v>0</v>
      </c>
      <c r="BN42" s="185">
        <f t="shared" si="30"/>
        <v>0</v>
      </c>
      <c r="BO42" s="185">
        <v>0</v>
      </c>
      <c r="BP42" s="185">
        <f t="shared" si="31"/>
        <v>0</v>
      </c>
      <c r="BQ42" s="185">
        <f t="shared" si="32"/>
        <v>0</v>
      </c>
      <c r="BR42" s="185">
        <v>0</v>
      </c>
      <c r="BS42" s="185">
        <f t="shared" si="7"/>
        <v>0</v>
      </c>
      <c r="BT42" s="185">
        <v>0</v>
      </c>
      <c r="BU42" s="185">
        <f t="shared" si="33"/>
        <v>0</v>
      </c>
      <c r="BV42" s="201">
        <v>0</v>
      </c>
      <c r="BW42" s="185">
        <f t="shared" si="8"/>
        <v>0</v>
      </c>
      <c r="BX42" s="369">
        <v>0</v>
      </c>
      <c r="BY42" s="333">
        <f t="shared" si="9"/>
        <v>0</v>
      </c>
      <c r="BZ42" s="185">
        <f t="shared" si="34"/>
        <v>0</v>
      </c>
      <c r="CA42" s="266"/>
      <c r="CG42" s="150"/>
    </row>
    <row r="43" spans="1:85" s="68" customFormat="1" ht="33" customHeight="1">
      <c r="A43" s="213">
        <v>35</v>
      </c>
      <c r="B43" s="188" t="s">
        <v>163</v>
      </c>
      <c r="C43" s="185"/>
      <c r="D43" s="185"/>
      <c r="E43" s="289"/>
      <c r="F43" s="185"/>
      <c r="G43" s="185"/>
      <c r="H43" s="185">
        <v>0</v>
      </c>
      <c r="I43" s="185">
        <f t="shared" si="0"/>
        <v>0</v>
      </c>
      <c r="J43" s="185">
        <v>0</v>
      </c>
      <c r="K43" s="185">
        <f t="shared" si="1"/>
        <v>0</v>
      </c>
      <c r="L43" s="376">
        <v>0</v>
      </c>
      <c r="M43" s="185">
        <f t="shared" si="2"/>
        <v>0</v>
      </c>
      <c r="N43" s="185">
        <v>0</v>
      </c>
      <c r="O43" s="200">
        <f t="shared" si="3"/>
        <v>0</v>
      </c>
      <c r="P43" s="185">
        <v>0</v>
      </c>
      <c r="Q43" s="185">
        <f t="shared" si="4"/>
        <v>0</v>
      </c>
      <c r="R43" s="185">
        <v>0</v>
      </c>
      <c r="S43" s="200">
        <f t="shared" si="5"/>
        <v>0</v>
      </c>
      <c r="T43" s="185">
        <v>0</v>
      </c>
      <c r="U43" s="185">
        <f t="shared" si="10"/>
        <v>0</v>
      </c>
      <c r="V43" s="201">
        <v>0</v>
      </c>
      <c r="W43" s="185">
        <f t="shared" si="11"/>
        <v>0</v>
      </c>
      <c r="X43" s="367">
        <v>0</v>
      </c>
      <c r="Y43" s="185">
        <f t="shared" si="6"/>
        <v>0</v>
      </c>
      <c r="Z43" s="367">
        <v>0</v>
      </c>
      <c r="AA43" s="185">
        <f t="shared" si="12"/>
        <v>0</v>
      </c>
      <c r="AB43" s="185">
        <v>0</v>
      </c>
      <c r="AC43" s="185">
        <f t="shared" si="13"/>
        <v>0</v>
      </c>
      <c r="AD43" s="185">
        <v>0</v>
      </c>
      <c r="AE43" s="185">
        <f t="shared" si="14"/>
        <v>0</v>
      </c>
      <c r="AF43" s="201">
        <v>0</v>
      </c>
      <c r="AG43" s="185">
        <f t="shared" si="15"/>
        <v>0</v>
      </c>
      <c r="AH43" s="185">
        <v>0</v>
      </c>
      <c r="AI43" s="185">
        <f t="shared" si="16"/>
        <v>0</v>
      </c>
      <c r="AJ43" s="185">
        <v>0</v>
      </c>
      <c r="AK43" s="185">
        <f t="shared" si="17"/>
        <v>0</v>
      </c>
      <c r="AL43" s="201">
        <v>0</v>
      </c>
      <c r="AM43" s="185">
        <f t="shared" si="18"/>
        <v>0</v>
      </c>
      <c r="AN43" s="185">
        <v>0</v>
      </c>
      <c r="AO43" s="185">
        <v>0</v>
      </c>
      <c r="AP43" s="185">
        <f t="shared" si="19"/>
        <v>0</v>
      </c>
      <c r="AQ43" s="201">
        <v>0</v>
      </c>
      <c r="AR43" s="185">
        <f t="shared" si="20"/>
        <v>0</v>
      </c>
      <c r="AS43" s="201">
        <v>0</v>
      </c>
      <c r="AT43" s="201">
        <v>0</v>
      </c>
      <c r="AU43" s="368">
        <v>0</v>
      </c>
      <c r="AV43" s="185">
        <f t="shared" si="21"/>
        <v>0</v>
      </c>
      <c r="AW43" s="201">
        <v>0</v>
      </c>
      <c r="AX43" s="201">
        <f t="shared" si="22"/>
        <v>0</v>
      </c>
      <c r="AY43" s="185">
        <f t="shared" si="23"/>
        <v>0</v>
      </c>
      <c r="AZ43" s="201">
        <v>0</v>
      </c>
      <c r="BA43" s="201">
        <v>0</v>
      </c>
      <c r="BB43" s="201">
        <v>0</v>
      </c>
      <c r="BC43" s="185">
        <f t="shared" si="24"/>
        <v>0</v>
      </c>
      <c r="BD43" s="185">
        <f t="shared" si="25"/>
        <v>0</v>
      </c>
      <c r="BE43" s="201">
        <v>0</v>
      </c>
      <c r="BF43" s="185">
        <f t="shared" si="26"/>
        <v>0</v>
      </c>
      <c r="BG43" s="201">
        <v>0</v>
      </c>
      <c r="BH43" s="185">
        <f t="shared" si="27"/>
        <v>0</v>
      </c>
      <c r="BI43" s="185">
        <v>0</v>
      </c>
      <c r="BJ43" s="185">
        <f t="shared" si="28"/>
        <v>0</v>
      </c>
      <c r="BK43" s="201">
        <v>0</v>
      </c>
      <c r="BL43" s="185">
        <f t="shared" si="29"/>
        <v>0</v>
      </c>
      <c r="BM43" s="201">
        <v>0</v>
      </c>
      <c r="BN43" s="185">
        <f t="shared" si="30"/>
        <v>0</v>
      </c>
      <c r="BO43" s="185">
        <v>0</v>
      </c>
      <c r="BP43" s="185">
        <f t="shared" si="31"/>
        <v>0</v>
      </c>
      <c r="BQ43" s="185">
        <f t="shared" si="32"/>
        <v>0</v>
      </c>
      <c r="BR43" s="185">
        <v>0</v>
      </c>
      <c r="BS43" s="185">
        <f t="shared" si="7"/>
        <v>0</v>
      </c>
      <c r="BT43" s="185">
        <v>0</v>
      </c>
      <c r="BU43" s="185">
        <f t="shared" si="33"/>
        <v>0</v>
      </c>
      <c r="BV43" s="201">
        <v>0</v>
      </c>
      <c r="BW43" s="185">
        <f t="shared" si="8"/>
        <v>0</v>
      </c>
      <c r="BX43" s="369">
        <v>0</v>
      </c>
      <c r="BY43" s="333">
        <f t="shared" si="9"/>
        <v>0</v>
      </c>
      <c r="BZ43" s="185">
        <f t="shared" si="34"/>
        <v>0</v>
      </c>
      <c r="CA43" s="266"/>
      <c r="CG43" s="150"/>
    </row>
    <row r="44" spans="1:85" s="68" customFormat="1" ht="33" customHeight="1">
      <c r="A44" s="213">
        <v>36</v>
      </c>
      <c r="B44" s="188" t="s">
        <v>164</v>
      </c>
      <c r="C44" s="185"/>
      <c r="D44" s="185"/>
      <c r="E44" s="289"/>
      <c r="F44" s="185"/>
      <c r="G44" s="185"/>
      <c r="H44" s="185">
        <v>0</v>
      </c>
      <c r="I44" s="185">
        <f t="shared" si="0"/>
        <v>0</v>
      </c>
      <c r="J44" s="185">
        <v>0</v>
      </c>
      <c r="K44" s="185">
        <f t="shared" si="1"/>
        <v>0</v>
      </c>
      <c r="L44" s="376">
        <v>0</v>
      </c>
      <c r="M44" s="185">
        <f t="shared" si="2"/>
        <v>0</v>
      </c>
      <c r="N44" s="185">
        <v>0</v>
      </c>
      <c r="O44" s="200">
        <f t="shared" si="3"/>
        <v>0</v>
      </c>
      <c r="P44" s="185">
        <v>0</v>
      </c>
      <c r="Q44" s="185">
        <f t="shared" si="4"/>
        <v>0</v>
      </c>
      <c r="R44" s="185">
        <v>0</v>
      </c>
      <c r="S44" s="200">
        <f t="shared" si="5"/>
        <v>0</v>
      </c>
      <c r="T44" s="185">
        <v>0</v>
      </c>
      <c r="U44" s="185">
        <f t="shared" si="10"/>
        <v>0</v>
      </c>
      <c r="V44" s="201">
        <v>0</v>
      </c>
      <c r="W44" s="185">
        <f t="shared" si="11"/>
        <v>0</v>
      </c>
      <c r="X44" s="367">
        <v>0</v>
      </c>
      <c r="Y44" s="185">
        <f t="shared" si="6"/>
        <v>0</v>
      </c>
      <c r="Z44" s="367">
        <v>0</v>
      </c>
      <c r="AA44" s="185">
        <f t="shared" si="12"/>
        <v>0</v>
      </c>
      <c r="AB44" s="185">
        <v>0</v>
      </c>
      <c r="AC44" s="185">
        <f t="shared" si="13"/>
        <v>0</v>
      </c>
      <c r="AD44" s="185">
        <v>0</v>
      </c>
      <c r="AE44" s="185">
        <f t="shared" si="14"/>
        <v>0</v>
      </c>
      <c r="AF44" s="201">
        <v>0</v>
      </c>
      <c r="AG44" s="185">
        <f t="shared" si="15"/>
        <v>0</v>
      </c>
      <c r="AH44" s="185">
        <v>0</v>
      </c>
      <c r="AI44" s="185">
        <f t="shared" si="16"/>
        <v>0</v>
      </c>
      <c r="AJ44" s="185">
        <v>0</v>
      </c>
      <c r="AK44" s="185">
        <f t="shared" si="17"/>
        <v>0</v>
      </c>
      <c r="AL44" s="201">
        <v>0</v>
      </c>
      <c r="AM44" s="185">
        <f t="shared" si="18"/>
        <v>0</v>
      </c>
      <c r="AN44" s="185">
        <v>0</v>
      </c>
      <c r="AO44" s="185">
        <v>0</v>
      </c>
      <c r="AP44" s="185">
        <f t="shared" si="19"/>
        <v>0</v>
      </c>
      <c r="AQ44" s="201">
        <v>0</v>
      </c>
      <c r="AR44" s="185">
        <f t="shared" si="20"/>
        <v>0</v>
      </c>
      <c r="AS44" s="201">
        <v>0</v>
      </c>
      <c r="AT44" s="201">
        <v>0</v>
      </c>
      <c r="AU44" s="368">
        <v>0</v>
      </c>
      <c r="AV44" s="185">
        <f t="shared" si="21"/>
        <v>0</v>
      </c>
      <c r="AW44" s="201">
        <v>0</v>
      </c>
      <c r="AX44" s="201">
        <f t="shared" si="22"/>
        <v>0</v>
      </c>
      <c r="AY44" s="185">
        <f t="shared" si="23"/>
        <v>0</v>
      </c>
      <c r="AZ44" s="201">
        <v>0</v>
      </c>
      <c r="BA44" s="201">
        <v>0</v>
      </c>
      <c r="BB44" s="201">
        <v>0</v>
      </c>
      <c r="BC44" s="185">
        <f t="shared" si="24"/>
        <v>0</v>
      </c>
      <c r="BD44" s="185">
        <f t="shared" si="25"/>
        <v>0</v>
      </c>
      <c r="BE44" s="201">
        <v>0</v>
      </c>
      <c r="BF44" s="185">
        <f t="shared" si="26"/>
        <v>0</v>
      </c>
      <c r="BG44" s="201">
        <v>0</v>
      </c>
      <c r="BH44" s="185">
        <f t="shared" si="27"/>
        <v>0</v>
      </c>
      <c r="BI44" s="185">
        <v>0</v>
      </c>
      <c r="BJ44" s="185">
        <f t="shared" si="28"/>
        <v>0</v>
      </c>
      <c r="BK44" s="201">
        <v>0</v>
      </c>
      <c r="BL44" s="185">
        <f t="shared" si="29"/>
        <v>0</v>
      </c>
      <c r="BM44" s="201">
        <v>0</v>
      </c>
      <c r="BN44" s="185">
        <f t="shared" si="30"/>
        <v>0</v>
      </c>
      <c r="BO44" s="185">
        <v>0</v>
      </c>
      <c r="BP44" s="185">
        <f t="shared" si="31"/>
        <v>0</v>
      </c>
      <c r="BQ44" s="185">
        <f t="shared" si="32"/>
        <v>0</v>
      </c>
      <c r="BR44" s="185">
        <v>0</v>
      </c>
      <c r="BS44" s="185">
        <f t="shared" si="7"/>
        <v>0</v>
      </c>
      <c r="BT44" s="185">
        <v>0</v>
      </c>
      <c r="BU44" s="185">
        <f t="shared" si="33"/>
        <v>0</v>
      </c>
      <c r="BV44" s="201">
        <v>0</v>
      </c>
      <c r="BW44" s="185">
        <f t="shared" si="8"/>
        <v>0</v>
      </c>
      <c r="BX44" s="369">
        <v>0</v>
      </c>
      <c r="BY44" s="333">
        <f t="shared" si="9"/>
        <v>0</v>
      </c>
      <c r="BZ44" s="185">
        <f t="shared" si="34"/>
        <v>0</v>
      </c>
      <c r="CA44" s="266"/>
      <c r="CG44" s="150"/>
    </row>
    <row r="45" spans="1:85" s="68" customFormat="1" ht="33" customHeight="1">
      <c r="A45" s="213">
        <v>37</v>
      </c>
      <c r="B45" s="365" t="s">
        <v>165</v>
      </c>
      <c r="C45" s="200"/>
      <c r="D45" s="200"/>
      <c r="E45" s="366"/>
      <c r="F45" s="200"/>
      <c r="G45" s="200"/>
      <c r="H45" s="185">
        <v>0</v>
      </c>
      <c r="I45" s="185">
        <f t="shared" si="0"/>
        <v>0</v>
      </c>
      <c r="J45" s="185">
        <v>0</v>
      </c>
      <c r="K45" s="185">
        <f t="shared" si="1"/>
        <v>0</v>
      </c>
      <c r="L45" s="376">
        <v>0</v>
      </c>
      <c r="M45" s="185">
        <f t="shared" si="2"/>
        <v>0</v>
      </c>
      <c r="N45" s="185">
        <v>0</v>
      </c>
      <c r="O45" s="200">
        <f t="shared" si="3"/>
        <v>0</v>
      </c>
      <c r="P45" s="185">
        <v>0</v>
      </c>
      <c r="Q45" s="185">
        <f t="shared" si="4"/>
        <v>0</v>
      </c>
      <c r="R45" s="185">
        <v>0</v>
      </c>
      <c r="S45" s="200">
        <f t="shared" si="5"/>
        <v>0</v>
      </c>
      <c r="T45" s="185">
        <v>0</v>
      </c>
      <c r="U45" s="185">
        <f t="shared" si="10"/>
        <v>0</v>
      </c>
      <c r="V45" s="201">
        <v>0</v>
      </c>
      <c r="W45" s="185">
        <f t="shared" si="11"/>
        <v>0</v>
      </c>
      <c r="X45" s="367">
        <v>0</v>
      </c>
      <c r="Y45" s="185">
        <f t="shared" si="6"/>
        <v>0</v>
      </c>
      <c r="Z45" s="367">
        <v>0</v>
      </c>
      <c r="AA45" s="185">
        <f t="shared" si="12"/>
        <v>0</v>
      </c>
      <c r="AB45" s="185">
        <v>0</v>
      </c>
      <c r="AC45" s="185">
        <f t="shared" si="13"/>
        <v>0</v>
      </c>
      <c r="AD45" s="185">
        <v>0</v>
      </c>
      <c r="AE45" s="185">
        <f t="shared" si="14"/>
        <v>0</v>
      </c>
      <c r="AF45" s="201">
        <v>0</v>
      </c>
      <c r="AG45" s="185">
        <f t="shared" si="15"/>
        <v>0</v>
      </c>
      <c r="AH45" s="185">
        <v>0</v>
      </c>
      <c r="AI45" s="185">
        <f t="shared" si="16"/>
        <v>0</v>
      </c>
      <c r="AJ45" s="185">
        <v>0</v>
      </c>
      <c r="AK45" s="185">
        <f t="shared" si="17"/>
        <v>0</v>
      </c>
      <c r="AL45" s="201">
        <v>0</v>
      </c>
      <c r="AM45" s="185">
        <f t="shared" si="18"/>
        <v>0</v>
      </c>
      <c r="AN45" s="185">
        <v>0</v>
      </c>
      <c r="AO45" s="185">
        <v>0</v>
      </c>
      <c r="AP45" s="185">
        <f t="shared" si="19"/>
        <v>0</v>
      </c>
      <c r="AQ45" s="201">
        <v>0</v>
      </c>
      <c r="AR45" s="185">
        <f t="shared" si="20"/>
        <v>0</v>
      </c>
      <c r="AS45" s="201">
        <v>0</v>
      </c>
      <c r="AT45" s="201">
        <v>0</v>
      </c>
      <c r="AU45" s="368">
        <v>0</v>
      </c>
      <c r="AV45" s="185">
        <f t="shared" si="21"/>
        <v>0</v>
      </c>
      <c r="AW45" s="201">
        <v>0</v>
      </c>
      <c r="AX45" s="201">
        <f t="shared" si="22"/>
        <v>0</v>
      </c>
      <c r="AY45" s="185">
        <f t="shared" si="23"/>
        <v>0</v>
      </c>
      <c r="AZ45" s="201">
        <v>0</v>
      </c>
      <c r="BA45" s="201">
        <v>0</v>
      </c>
      <c r="BB45" s="201">
        <v>0</v>
      </c>
      <c r="BC45" s="185">
        <f t="shared" si="24"/>
        <v>0</v>
      </c>
      <c r="BD45" s="185">
        <f t="shared" si="25"/>
        <v>0</v>
      </c>
      <c r="BE45" s="201">
        <v>0</v>
      </c>
      <c r="BF45" s="185">
        <f t="shared" si="26"/>
        <v>0</v>
      </c>
      <c r="BG45" s="201">
        <v>0</v>
      </c>
      <c r="BH45" s="185">
        <f t="shared" si="27"/>
        <v>0</v>
      </c>
      <c r="BI45" s="185">
        <v>0</v>
      </c>
      <c r="BJ45" s="185">
        <f t="shared" si="28"/>
        <v>0</v>
      </c>
      <c r="BK45" s="201">
        <v>0</v>
      </c>
      <c r="BL45" s="185">
        <f t="shared" si="29"/>
        <v>0</v>
      </c>
      <c r="BM45" s="201">
        <v>0</v>
      </c>
      <c r="BN45" s="185">
        <f t="shared" si="30"/>
        <v>0</v>
      </c>
      <c r="BO45" s="185">
        <v>0</v>
      </c>
      <c r="BP45" s="185">
        <f t="shared" si="31"/>
        <v>0</v>
      </c>
      <c r="BQ45" s="185">
        <f t="shared" si="32"/>
        <v>0</v>
      </c>
      <c r="BR45" s="185">
        <v>0</v>
      </c>
      <c r="BS45" s="185">
        <f t="shared" si="7"/>
        <v>0</v>
      </c>
      <c r="BT45" s="185">
        <v>0</v>
      </c>
      <c r="BU45" s="185">
        <f t="shared" si="33"/>
        <v>0</v>
      </c>
      <c r="BV45" s="201">
        <v>0</v>
      </c>
      <c r="BW45" s="185">
        <f t="shared" si="8"/>
        <v>0</v>
      </c>
      <c r="BX45" s="369">
        <v>0</v>
      </c>
      <c r="BY45" s="333">
        <f t="shared" si="9"/>
        <v>0</v>
      </c>
      <c r="BZ45" s="185">
        <f t="shared" si="34"/>
        <v>0</v>
      </c>
      <c r="CA45" s="370"/>
      <c r="CG45" s="150"/>
    </row>
    <row r="46" spans="1:85" s="68" customFormat="1" ht="33" customHeight="1">
      <c r="A46" s="213">
        <v>38</v>
      </c>
      <c r="B46" s="365" t="s">
        <v>166</v>
      </c>
      <c r="C46" s="200"/>
      <c r="D46" s="200"/>
      <c r="E46" s="366"/>
      <c r="F46" s="200"/>
      <c r="G46" s="200"/>
      <c r="H46" s="185">
        <v>0</v>
      </c>
      <c r="I46" s="185">
        <f t="shared" si="0"/>
        <v>0</v>
      </c>
      <c r="J46" s="185">
        <v>0</v>
      </c>
      <c r="K46" s="185">
        <f t="shared" si="1"/>
        <v>0</v>
      </c>
      <c r="L46" s="376">
        <v>0</v>
      </c>
      <c r="M46" s="185">
        <f t="shared" si="2"/>
        <v>0</v>
      </c>
      <c r="N46" s="185">
        <v>0</v>
      </c>
      <c r="O46" s="200">
        <f t="shared" si="3"/>
        <v>0</v>
      </c>
      <c r="P46" s="185">
        <v>0</v>
      </c>
      <c r="Q46" s="185">
        <f t="shared" si="4"/>
        <v>0</v>
      </c>
      <c r="R46" s="185">
        <v>0</v>
      </c>
      <c r="S46" s="200">
        <f t="shared" si="5"/>
        <v>0</v>
      </c>
      <c r="T46" s="185"/>
      <c r="U46" s="185"/>
      <c r="V46" s="201"/>
      <c r="W46" s="185"/>
      <c r="X46" s="367"/>
      <c r="Y46" s="185"/>
      <c r="Z46" s="367"/>
      <c r="AA46" s="185"/>
      <c r="AB46" s="185"/>
      <c r="AC46" s="185"/>
      <c r="AD46" s="185"/>
      <c r="AE46" s="185"/>
      <c r="AF46" s="201"/>
      <c r="AG46" s="185"/>
      <c r="AH46" s="185"/>
      <c r="AI46" s="185"/>
      <c r="AJ46" s="185"/>
      <c r="AK46" s="185"/>
      <c r="AL46" s="201"/>
      <c r="AM46" s="185"/>
      <c r="AN46" s="185"/>
      <c r="AO46" s="185"/>
      <c r="AP46" s="185"/>
      <c r="AQ46" s="201"/>
      <c r="AR46" s="185"/>
      <c r="AS46" s="201"/>
      <c r="AT46" s="201"/>
      <c r="AU46" s="368"/>
      <c r="AV46" s="185"/>
      <c r="AW46" s="201"/>
      <c r="AX46" s="201"/>
      <c r="AY46" s="185"/>
      <c r="AZ46" s="201"/>
      <c r="BA46" s="201"/>
      <c r="BB46" s="201"/>
      <c r="BC46" s="185"/>
      <c r="BD46" s="185"/>
      <c r="BE46" s="201"/>
      <c r="BF46" s="185"/>
      <c r="BG46" s="201"/>
      <c r="BH46" s="185"/>
      <c r="BI46" s="185"/>
      <c r="BJ46" s="185"/>
      <c r="BK46" s="201"/>
      <c r="BL46" s="185"/>
      <c r="BM46" s="201"/>
      <c r="BN46" s="185"/>
      <c r="BO46" s="185"/>
      <c r="BP46" s="185"/>
      <c r="BQ46" s="185"/>
      <c r="BR46" s="185"/>
      <c r="BS46" s="185"/>
      <c r="BT46" s="185"/>
      <c r="BU46" s="185"/>
      <c r="BV46" s="201"/>
      <c r="BW46" s="185"/>
      <c r="BX46" s="369"/>
      <c r="BY46" s="333"/>
      <c r="BZ46" s="185">
        <f t="shared" si="34"/>
        <v>0</v>
      </c>
      <c r="CA46" s="370"/>
      <c r="CG46" s="150"/>
    </row>
    <row r="47" spans="1:85" s="68" customFormat="1" ht="33" customHeight="1">
      <c r="A47" s="213">
        <v>39</v>
      </c>
      <c r="B47" s="365" t="s">
        <v>167</v>
      </c>
      <c r="C47" s="200"/>
      <c r="D47" s="200"/>
      <c r="E47" s="366"/>
      <c r="F47" s="200"/>
      <c r="G47" s="200"/>
      <c r="H47" s="185">
        <v>0</v>
      </c>
      <c r="I47" s="185">
        <f t="shared" si="0"/>
        <v>0</v>
      </c>
      <c r="J47" s="185">
        <v>0</v>
      </c>
      <c r="K47" s="185">
        <f t="shared" si="1"/>
        <v>0</v>
      </c>
      <c r="L47" s="376">
        <v>0</v>
      </c>
      <c r="M47" s="185">
        <f t="shared" si="2"/>
        <v>0</v>
      </c>
      <c r="N47" s="185">
        <v>0</v>
      </c>
      <c r="O47" s="200">
        <f t="shared" si="3"/>
        <v>0</v>
      </c>
      <c r="P47" s="185">
        <v>0</v>
      </c>
      <c r="Q47" s="185">
        <f t="shared" si="4"/>
        <v>0</v>
      </c>
      <c r="R47" s="185">
        <v>0</v>
      </c>
      <c r="S47" s="200">
        <f t="shared" si="5"/>
        <v>0</v>
      </c>
      <c r="T47" s="185">
        <v>0</v>
      </c>
      <c r="U47" s="185">
        <f t="shared" si="10"/>
        <v>0</v>
      </c>
      <c r="V47" s="201">
        <v>0</v>
      </c>
      <c r="W47" s="185">
        <f t="shared" si="11"/>
        <v>0</v>
      </c>
      <c r="X47" s="367">
        <v>0</v>
      </c>
      <c r="Y47" s="185">
        <f t="shared" si="6"/>
        <v>0</v>
      </c>
      <c r="Z47" s="367">
        <v>0</v>
      </c>
      <c r="AA47" s="185">
        <f t="shared" si="12"/>
        <v>0</v>
      </c>
      <c r="AB47" s="185">
        <v>0</v>
      </c>
      <c r="AC47" s="185">
        <f t="shared" si="13"/>
        <v>0</v>
      </c>
      <c r="AD47" s="185">
        <v>0</v>
      </c>
      <c r="AE47" s="185">
        <f t="shared" si="14"/>
        <v>0</v>
      </c>
      <c r="AF47" s="201">
        <v>0</v>
      </c>
      <c r="AG47" s="185">
        <f t="shared" si="15"/>
        <v>0</v>
      </c>
      <c r="AH47" s="185">
        <v>0</v>
      </c>
      <c r="AI47" s="185">
        <f t="shared" si="16"/>
        <v>0</v>
      </c>
      <c r="AJ47" s="185">
        <v>0</v>
      </c>
      <c r="AK47" s="185">
        <f t="shared" si="17"/>
        <v>0</v>
      </c>
      <c r="AL47" s="201">
        <v>0</v>
      </c>
      <c r="AM47" s="185">
        <f t="shared" si="18"/>
        <v>0</v>
      </c>
      <c r="AN47" s="185">
        <v>0</v>
      </c>
      <c r="AO47" s="185">
        <v>0</v>
      </c>
      <c r="AP47" s="185">
        <f t="shared" si="19"/>
        <v>0</v>
      </c>
      <c r="AQ47" s="201">
        <v>0</v>
      </c>
      <c r="AR47" s="185">
        <f t="shared" si="20"/>
        <v>0</v>
      </c>
      <c r="AS47" s="201">
        <v>0</v>
      </c>
      <c r="AT47" s="201">
        <v>0</v>
      </c>
      <c r="AU47" s="368">
        <v>0</v>
      </c>
      <c r="AV47" s="185">
        <f t="shared" si="21"/>
        <v>0</v>
      </c>
      <c r="AW47" s="201">
        <v>0</v>
      </c>
      <c r="AX47" s="201">
        <f t="shared" si="22"/>
        <v>0</v>
      </c>
      <c r="AY47" s="185">
        <f t="shared" si="23"/>
        <v>0</v>
      </c>
      <c r="AZ47" s="201">
        <v>0</v>
      </c>
      <c r="BA47" s="201">
        <v>0</v>
      </c>
      <c r="BB47" s="201">
        <v>0</v>
      </c>
      <c r="BC47" s="185">
        <f t="shared" si="24"/>
        <v>0</v>
      </c>
      <c r="BD47" s="185">
        <f t="shared" si="25"/>
        <v>0</v>
      </c>
      <c r="BE47" s="201">
        <v>0</v>
      </c>
      <c r="BF47" s="185">
        <f t="shared" si="26"/>
        <v>0</v>
      </c>
      <c r="BG47" s="201">
        <v>0</v>
      </c>
      <c r="BH47" s="185">
        <f t="shared" si="27"/>
        <v>0</v>
      </c>
      <c r="BI47" s="185">
        <v>0</v>
      </c>
      <c r="BJ47" s="185">
        <f t="shared" si="28"/>
        <v>0</v>
      </c>
      <c r="BK47" s="201">
        <v>0</v>
      </c>
      <c r="BL47" s="185">
        <f t="shared" si="29"/>
        <v>0</v>
      </c>
      <c r="BM47" s="201">
        <v>0</v>
      </c>
      <c r="BN47" s="185">
        <f t="shared" si="30"/>
        <v>0</v>
      </c>
      <c r="BO47" s="185">
        <v>0</v>
      </c>
      <c r="BP47" s="185">
        <f t="shared" si="31"/>
        <v>0</v>
      </c>
      <c r="BQ47" s="185">
        <f t="shared" si="32"/>
        <v>0</v>
      </c>
      <c r="BR47" s="185">
        <v>0</v>
      </c>
      <c r="BS47" s="185">
        <f t="shared" si="7"/>
        <v>0</v>
      </c>
      <c r="BT47" s="185">
        <v>0</v>
      </c>
      <c r="BU47" s="185">
        <f t="shared" si="33"/>
        <v>0</v>
      </c>
      <c r="BV47" s="201">
        <v>0</v>
      </c>
      <c r="BW47" s="185">
        <f t="shared" si="8"/>
        <v>0</v>
      </c>
      <c r="BX47" s="369">
        <v>0</v>
      </c>
      <c r="BY47" s="333">
        <f t="shared" si="9"/>
        <v>0</v>
      </c>
      <c r="BZ47" s="185">
        <f t="shared" si="34"/>
        <v>0</v>
      </c>
      <c r="CA47" s="370"/>
      <c r="CG47" s="150"/>
    </row>
    <row r="48" spans="1:85" s="68" customFormat="1" ht="33" customHeight="1">
      <c r="A48" s="213">
        <v>40</v>
      </c>
      <c r="B48" s="365" t="s">
        <v>168</v>
      </c>
      <c r="C48" s="200"/>
      <c r="D48" s="200"/>
      <c r="E48" s="366"/>
      <c r="F48" s="200"/>
      <c r="G48" s="200"/>
      <c r="H48" s="185">
        <v>0</v>
      </c>
      <c r="I48" s="185">
        <f t="shared" si="0"/>
        <v>0</v>
      </c>
      <c r="J48" s="185">
        <v>0</v>
      </c>
      <c r="K48" s="185">
        <f t="shared" si="1"/>
        <v>0</v>
      </c>
      <c r="L48" s="376">
        <v>0</v>
      </c>
      <c r="M48" s="185">
        <f t="shared" si="2"/>
        <v>0</v>
      </c>
      <c r="N48" s="185">
        <v>0</v>
      </c>
      <c r="O48" s="200">
        <f t="shared" si="3"/>
        <v>0</v>
      </c>
      <c r="P48" s="185">
        <v>0</v>
      </c>
      <c r="Q48" s="185">
        <f t="shared" si="4"/>
        <v>0</v>
      </c>
      <c r="R48" s="185">
        <v>0</v>
      </c>
      <c r="S48" s="200">
        <f t="shared" si="5"/>
        <v>0</v>
      </c>
      <c r="T48" s="185">
        <v>0</v>
      </c>
      <c r="U48" s="185">
        <f t="shared" si="10"/>
        <v>0</v>
      </c>
      <c r="V48" s="201">
        <v>0</v>
      </c>
      <c r="W48" s="185">
        <f t="shared" si="11"/>
        <v>0</v>
      </c>
      <c r="X48" s="367">
        <v>0</v>
      </c>
      <c r="Y48" s="185">
        <f t="shared" si="6"/>
        <v>0</v>
      </c>
      <c r="Z48" s="367">
        <v>0</v>
      </c>
      <c r="AA48" s="185">
        <f t="shared" si="12"/>
        <v>0</v>
      </c>
      <c r="AB48" s="185">
        <v>0</v>
      </c>
      <c r="AC48" s="185">
        <f t="shared" si="13"/>
        <v>0</v>
      </c>
      <c r="AD48" s="185">
        <v>0</v>
      </c>
      <c r="AE48" s="185">
        <f t="shared" si="14"/>
        <v>0</v>
      </c>
      <c r="AF48" s="201">
        <v>0</v>
      </c>
      <c r="AG48" s="185">
        <f t="shared" si="15"/>
        <v>0</v>
      </c>
      <c r="AH48" s="185">
        <v>0</v>
      </c>
      <c r="AI48" s="185">
        <f t="shared" si="16"/>
        <v>0</v>
      </c>
      <c r="AJ48" s="185">
        <v>0</v>
      </c>
      <c r="AK48" s="185">
        <f t="shared" si="17"/>
        <v>0</v>
      </c>
      <c r="AL48" s="201">
        <v>0</v>
      </c>
      <c r="AM48" s="185">
        <f t="shared" si="18"/>
        <v>0</v>
      </c>
      <c r="AN48" s="185">
        <v>0</v>
      </c>
      <c r="AO48" s="185">
        <v>0</v>
      </c>
      <c r="AP48" s="185">
        <f t="shared" si="19"/>
        <v>0</v>
      </c>
      <c r="AQ48" s="201">
        <v>0</v>
      </c>
      <c r="AR48" s="185">
        <f t="shared" si="20"/>
        <v>0</v>
      </c>
      <c r="AS48" s="201">
        <v>0</v>
      </c>
      <c r="AT48" s="201">
        <v>0</v>
      </c>
      <c r="AU48" s="368">
        <v>0</v>
      </c>
      <c r="AV48" s="185">
        <f t="shared" si="21"/>
        <v>0</v>
      </c>
      <c r="AW48" s="201">
        <v>0</v>
      </c>
      <c r="AX48" s="201">
        <f t="shared" si="22"/>
        <v>0</v>
      </c>
      <c r="AY48" s="185">
        <f t="shared" si="23"/>
        <v>0</v>
      </c>
      <c r="AZ48" s="201">
        <v>0</v>
      </c>
      <c r="BA48" s="201">
        <v>0</v>
      </c>
      <c r="BB48" s="201">
        <v>0</v>
      </c>
      <c r="BC48" s="185">
        <f t="shared" si="24"/>
        <v>0</v>
      </c>
      <c r="BD48" s="185">
        <f t="shared" si="25"/>
        <v>0</v>
      </c>
      <c r="BE48" s="201">
        <v>0</v>
      </c>
      <c r="BF48" s="185">
        <f t="shared" si="26"/>
        <v>0</v>
      </c>
      <c r="BG48" s="201">
        <v>0</v>
      </c>
      <c r="BH48" s="185">
        <f t="shared" si="27"/>
        <v>0</v>
      </c>
      <c r="BI48" s="185">
        <v>0</v>
      </c>
      <c r="BJ48" s="185">
        <f t="shared" si="28"/>
        <v>0</v>
      </c>
      <c r="BK48" s="201">
        <v>0</v>
      </c>
      <c r="BL48" s="185">
        <f t="shared" si="29"/>
        <v>0</v>
      </c>
      <c r="BM48" s="201">
        <v>0</v>
      </c>
      <c r="BN48" s="185">
        <f t="shared" si="30"/>
        <v>0</v>
      </c>
      <c r="BO48" s="185">
        <v>0</v>
      </c>
      <c r="BP48" s="185">
        <f t="shared" si="31"/>
        <v>0</v>
      </c>
      <c r="BQ48" s="185">
        <f t="shared" si="32"/>
        <v>0</v>
      </c>
      <c r="BR48" s="185">
        <v>0</v>
      </c>
      <c r="BS48" s="185">
        <f t="shared" si="7"/>
        <v>0</v>
      </c>
      <c r="BT48" s="185">
        <v>0</v>
      </c>
      <c r="BU48" s="185">
        <f t="shared" si="33"/>
        <v>0</v>
      </c>
      <c r="BV48" s="201">
        <v>0</v>
      </c>
      <c r="BW48" s="185">
        <f t="shared" si="8"/>
        <v>0</v>
      </c>
      <c r="BX48" s="369">
        <v>0</v>
      </c>
      <c r="BY48" s="333">
        <f t="shared" si="9"/>
        <v>0</v>
      </c>
      <c r="BZ48" s="185">
        <f t="shared" si="34"/>
        <v>0</v>
      </c>
      <c r="CA48" s="370"/>
      <c r="CG48" s="150"/>
    </row>
    <row r="49" spans="1:85" s="68" customFormat="1" ht="33" customHeight="1">
      <c r="A49" s="213">
        <v>41</v>
      </c>
      <c r="B49" s="365" t="s">
        <v>169</v>
      </c>
      <c r="C49" s="200"/>
      <c r="D49" s="200"/>
      <c r="E49" s="366"/>
      <c r="F49" s="200"/>
      <c r="G49" s="200"/>
      <c r="H49" s="185">
        <v>0</v>
      </c>
      <c r="I49" s="185">
        <f t="shared" si="0"/>
        <v>0</v>
      </c>
      <c r="J49" s="185">
        <v>0</v>
      </c>
      <c r="K49" s="185">
        <f t="shared" si="1"/>
        <v>0</v>
      </c>
      <c r="L49" s="376">
        <v>0</v>
      </c>
      <c r="M49" s="185">
        <f t="shared" si="2"/>
        <v>0</v>
      </c>
      <c r="N49" s="185">
        <v>0</v>
      </c>
      <c r="O49" s="200">
        <f t="shared" si="3"/>
        <v>0</v>
      </c>
      <c r="P49" s="185">
        <v>0</v>
      </c>
      <c r="Q49" s="185">
        <f t="shared" si="4"/>
        <v>0</v>
      </c>
      <c r="R49" s="185">
        <v>0</v>
      </c>
      <c r="S49" s="200">
        <f t="shared" si="5"/>
        <v>0</v>
      </c>
      <c r="T49" s="185">
        <v>0</v>
      </c>
      <c r="U49" s="185">
        <f t="shared" si="10"/>
        <v>0</v>
      </c>
      <c r="V49" s="201">
        <v>0</v>
      </c>
      <c r="W49" s="185">
        <f t="shared" si="11"/>
        <v>0</v>
      </c>
      <c r="X49" s="367">
        <v>0</v>
      </c>
      <c r="Y49" s="185">
        <f t="shared" si="6"/>
        <v>0</v>
      </c>
      <c r="Z49" s="367">
        <v>0</v>
      </c>
      <c r="AA49" s="185">
        <f t="shared" si="12"/>
        <v>0</v>
      </c>
      <c r="AB49" s="185">
        <v>0</v>
      </c>
      <c r="AC49" s="185">
        <f t="shared" si="13"/>
        <v>0</v>
      </c>
      <c r="AD49" s="185">
        <v>0</v>
      </c>
      <c r="AE49" s="185">
        <f t="shared" si="14"/>
        <v>0</v>
      </c>
      <c r="AF49" s="201">
        <v>0</v>
      </c>
      <c r="AG49" s="185">
        <f t="shared" si="15"/>
        <v>0</v>
      </c>
      <c r="AH49" s="185">
        <v>0</v>
      </c>
      <c r="AI49" s="185">
        <f t="shared" si="16"/>
        <v>0</v>
      </c>
      <c r="AJ49" s="185">
        <v>0</v>
      </c>
      <c r="AK49" s="185">
        <f t="shared" si="17"/>
        <v>0</v>
      </c>
      <c r="AL49" s="201">
        <v>0</v>
      </c>
      <c r="AM49" s="185">
        <f t="shared" si="18"/>
        <v>0</v>
      </c>
      <c r="AN49" s="185">
        <v>0</v>
      </c>
      <c r="AO49" s="185">
        <v>0</v>
      </c>
      <c r="AP49" s="185">
        <f t="shared" si="19"/>
        <v>0</v>
      </c>
      <c r="AQ49" s="201">
        <v>0</v>
      </c>
      <c r="AR49" s="185">
        <f t="shared" si="20"/>
        <v>0</v>
      </c>
      <c r="AS49" s="201">
        <v>0</v>
      </c>
      <c r="AT49" s="201">
        <v>0</v>
      </c>
      <c r="AU49" s="368">
        <v>0</v>
      </c>
      <c r="AV49" s="185">
        <f t="shared" si="21"/>
        <v>0</v>
      </c>
      <c r="AW49" s="201">
        <v>0</v>
      </c>
      <c r="AX49" s="201">
        <f t="shared" si="22"/>
        <v>0</v>
      </c>
      <c r="AY49" s="185">
        <f t="shared" si="23"/>
        <v>0</v>
      </c>
      <c r="AZ49" s="201">
        <v>0</v>
      </c>
      <c r="BA49" s="201">
        <v>0</v>
      </c>
      <c r="BB49" s="201">
        <v>0</v>
      </c>
      <c r="BC49" s="185">
        <f t="shared" si="24"/>
        <v>0</v>
      </c>
      <c r="BD49" s="185">
        <f t="shared" si="25"/>
        <v>0</v>
      </c>
      <c r="BE49" s="201">
        <v>0</v>
      </c>
      <c r="BF49" s="185">
        <f t="shared" si="26"/>
        <v>0</v>
      </c>
      <c r="BG49" s="201">
        <v>0</v>
      </c>
      <c r="BH49" s="185">
        <f t="shared" si="27"/>
        <v>0</v>
      </c>
      <c r="BI49" s="185">
        <v>0</v>
      </c>
      <c r="BJ49" s="185">
        <f t="shared" si="28"/>
        <v>0</v>
      </c>
      <c r="BK49" s="201">
        <v>0</v>
      </c>
      <c r="BL49" s="185">
        <f t="shared" si="29"/>
        <v>0</v>
      </c>
      <c r="BM49" s="201">
        <v>0</v>
      </c>
      <c r="BN49" s="185">
        <f t="shared" si="30"/>
        <v>0</v>
      </c>
      <c r="BO49" s="185">
        <v>0</v>
      </c>
      <c r="BP49" s="185">
        <f t="shared" si="31"/>
        <v>0</v>
      </c>
      <c r="BQ49" s="185">
        <f t="shared" si="32"/>
        <v>0</v>
      </c>
      <c r="BR49" s="185">
        <v>0</v>
      </c>
      <c r="BS49" s="185">
        <f t="shared" si="7"/>
        <v>0</v>
      </c>
      <c r="BT49" s="185">
        <v>0</v>
      </c>
      <c r="BU49" s="185">
        <f t="shared" si="33"/>
        <v>0</v>
      </c>
      <c r="BV49" s="201">
        <v>0</v>
      </c>
      <c r="BW49" s="185">
        <f t="shared" si="8"/>
        <v>0</v>
      </c>
      <c r="BX49" s="369">
        <v>0</v>
      </c>
      <c r="BY49" s="333">
        <f t="shared" si="9"/>
        <v>0</v>
      </c>
      <c r="BZ49" s="185">
        <f t="shared" si="34"/>
        <v>0</v>
      </c>
      <c r="CA49" s="370"/>
      <c r="CG49" s="150"/>
    </row>
    <row r="50" spans="1:85" s="68" customFormat="1" ht="33" customHeight="1">
      <c r="A50" s="213">
        <v>42</v>
      </c>
      <c r="B50" s="365" t="s">
        <v>170</v>
      </c>
      <c r="C50" s="200"/>
      <c r="D50" s="200"/>
      <c r="E50" s="366"/>
      <c r="F50" s="200"/>
      <c r="G50" s="200"/>
      <c r="H50" s="185">
        <v>0</v>
      </c>
      <c r="I50" s="185">
        <f t="shared" si="0"/>
        <v>0</v>
      </c>
      <c r="J50" s="185">
        <v>0</v>
      </c>
      <c r="K50" s="185">
        <f t="shared" si="1"/>
        <v>0</v>
      </c>
      <c r="L50" s="376">
        <v>0</v>
      </c>
      <c r="M50" s="185">
        <f t="shared" si="2"/>
        <v>0</v>
      </c>
      <c r="N50" s="185">
        <v>0</v>
      </c>
      <c r="O50" s="200">
        <f t="shared" si="3"/>
        <v>0</v>
      </c>
      <c r="P50" s="185">
        <v>0</v>
      </c>
      <c r="Q50" s="185">
        <f t="shared" si="4"/>
        <v>0</v>
      </c>
      <c r="R50" s="185">
        <v>0</v>
      </c>
      <c r="S50" s="200">
        <f t="shared" si="5"/>
        <v>0</v>
      </c>
      <c r="T50" s="185">
        <v>0</v>
      </c>
      <c r="U50" s="185">
        <f t="shared" si="10"/>
        <v>0</v>
      </c>
      <c r="V50" s="201">
        <v>0</v>
      </c>
      <c r="W50" s="185">
        <f t="shared" si="11"/>
        <v>0</v>
      </c>
      <c r="X50" s="367">
        <v>0</v>
      </c>
      <c r="Y50" s="185">
        <f t="shared" si="6"/>
        <v>0</v>
      </c>
      <c r="Z50" s="367">
        <v>0</v>
      </c>
      <c r="AA50" s="185">
        <f t="shared" si="12"/>
        <v>0</v>
      </c>
      <c r="AB50" s="185">
        <v>0</v>
      </c>
      <c r="AC50" s="185">
        <f t="shared" si="13"/>
        <v>0</v>
      </c>
      <c r="AD50" s="185">
        <v>0</v>
      </c>
      <c r="AE50" s="185">
        <f t="shared" si="14"/>
        <v>0</v>
      </c>
      <c r="AF50" s="201">
        <v>0</v>
      </c>
      <c r="AG50" s="185">
        <f t="shared" si="15"/>
        <v>0</v>
      </c>
      <c r="AH50" s="185">
        <v>0</v>
      </c>
      <c r="AI50" s="185">
        <f t="shared" si="16"/>
        <v>0</v>
      </c>
      <c r="AJ50" s="185">
        <v>0</v>
      </c>
      <c r="AK50" s="185">
        <f t="shared" si="17"/>
        <v>0</v>
      </c>
      <c r="AL50" s="201">
        <v>0</v>
      </c>
      <c r="AM50" s="185">
        <f t="shared" si="18"/>
        <v>0</v>
      </c>
      <c r="AN50" s="185">
        <v>0</v>
      </c>
      <c r="AO50" s="185">
        <v>0</v>
      </c>
      <c r="AP50" s="185">
        <f t="shared" si="19"/>
        <v>0</v>
      </c>
      <c r="AQ50" s="201">
        <v>0</v>
      </c>
      <c r="AR50" s="185">
        <f t="shared" si="20"/>
        <v>0</v>
      </c>
      <c r="AS50" s="201">
        <v>0</v>
      </c>
      <c r="AT50" s="201">
        <v>0</v>
      </c>
      <c r="AU50" s="368">
        <v>0</v>
      </c>
      <c r="AV50" s="185">
        <f t="shared" si="21"/>
        <v>0</v>
      </c>
      <c r="AW50" s="201">
        <v>0</v>
      </c>
      <c r="AX50" s="201">
        <f t="shared" si="22"/>
        <v>0</v>
      </c>
      <c r="AY50" s="185">
        <f t="shared" si="23"/>
        <v>0</v>
      </c>
      <c r="AZ50" s="201">
        <v>0</v>
      </c>
      <c r="BA50" s="201">
        <v>0</v>
      </c>
      <c r="BB50" s="201">
        <v>0</v>
      </c>
      <c r="BC50" s="185">
        <f t="shared" si="24"/>
        <v>0</v>
      </c>
      <c r="BD50" s="185">
        <f t="shared" si="25"/>
        <v>0</v>
      </c>
      <c r="BE50" s="201">
        <v>0</v>
      </c>
      <c r="BF50" s="185">
        <f t="shared" si="26"/>
        <v>0</v>
      </c>
      <c r="BG50" s="201">
        <v>0</v>
      </c>
      <c r="BH50" s="185">
        <f t="shared" si="27"/>
        <v>0</v>
      </c>
      <c r="BI50" s="185">
        <v>0</v>
      </c>
      <c r="BJ50" s="185">
        <f t="shared" si="28"/>
        <v>0</v>
      </c>
      <c r="BK50" s="201">
        <v>0</v>
      </c>
      <c r="BL50" s="185">
        <f t="shared" si="29"/>
        <v>0</v>
      </c>
      <c r="BM50" s="201">
        <v>0</v>
      </c>
      <c r="BN50" s="185">
        <f t="shared" si="30"/>
        <v>0</v>
      </c>
      <c r="BO50" s="185">
        <v>0</v>
      </c>
      <c r="BP50" s="185">
        <f t="shared" si="31"/>
        <v>0</v>
      </c>
      <c r="BQ50" s="185">
        <f t="shared" si="32"/>
        <v>0</v>
      </c>
      <c r="BR50" s="185">
        <v>0</v>
      </c>
      <c r="BS50" s="185">
        <f t="shared" si="7"/>
        <v>0</v>
      </c>
      <c r="BT50" s="185">
        <v>0</v>
      </c>
      <c r="BU50" s="185">
        <f t="shared" si="33"/>
        <v>0</v>
      </c>
      <c r="BV50" s="201">
        <v>0</v>
      </c>
      <c r="BW50" s="185">
        <f t="shared" si="8"/>
        <v>0</v>
      </c>
      <c r="BX50" s="369">
        <v>0</v>
      </c>
      <c r="BY50" s="333">
        <f t="shared" si="9"/>
        <v>0</v>
      </c>
      <c r="BZ50" s="185">
        <f t="shared" si="34"/>
        <v>0</v>
      </c>
      <c r="CA50" s="370"/>
      <c r="CG50" s="150"/>
    </row>
    <row r="51" spans="1:85" s="68" customFormat="1" ht="33" customHeight="1">
      <c r="A51" s="213">
        <v>43</v>
      </c>
      <c r="B51" s="365" t="s">
        <v>171</v>
      </c>
      <c r="C51" s="200"/>
      <c r="D51" s="200"/>
      <c r="E51" s="366"/>
      <c r="F51" s="200"/>
      <c r="G51" s="200"/>
      <c r="H51" s="185">
        <v>0</v>
      </c>
      <c r="I51" s="185">
        <f t="shared" si="0"/>
        <v>0</v>
      </c>
      <c r="J51" s="185">
        <v>0</v>
      </c>
      <c r="K51" s="185">
        <f t="shared" si="1"/>
        <v>0</v>
      </c>
      <c r="L51" s="376">
        <v>0</v>
      </c>
      <c r="M51" s="185">
        <f t="shared" si="2"/>
        <v>0</v>
      </c>
      <c r="N51" s="185">
        <v>0</v>
      </c>
      <c r="O51" s="200">
        <f t="shared" si="3"/>
        <v>0</v>
      </c>
      <c r="P51" s="185">
        <v>0</v>
      </c>
      <c r="Q51" s="185">
        <f t="shared" si="4"/>
        <v>0</v>
      </c>
      <c r="R51" s="185">
        <v>0</v>
      </c>
      <c r="S51" s="200">
        <f t="shared" si="5"/>
        <v>0</v>
      </c>
      <c r="T51" s="185">
        <v>0</v>
      </c>
      <c r="U51" s="185">
        <f t="shared" si="10"/>
        <v>0</v>
      </c>
      <c r="V51" s="201">
        <v>0</v>
      </c>
      <c r="W51" s="185">
        <f t="shared" si="11"/>
        <v>0</v>
      </c>
      <c r="X51" s="367">
        <v>0</v>
      </c>
      <c r="Y51" s="185">
        <f t="shared" si="6"/>
        <v>0</v>
      </c>
      <c r="Z51" s="367">
        <v>0</v>
      </c>
      <c r="AA51" s="185">
        <f t="shared" si="12"/>
        <v>0</v>
      </c>
      <c r="AB51" s="185">
        <v>0</v>
      </c>
      <c r="AC51" s="185">
        <f t="shared" si="13"/>
        <v>0</v>
      </c>
      <c r="AD51" s="185">
        <v>0</v>
      </c>
      <c r="AE51" s="185">
        <f t="shared" si="14"/>
        <v>0</v>
      </c>
      <c r="AF51" s="201">
        <v>0</v>
      </c>
      <c r="AG51" s="185">
        <f t="shared" si="15"/>
        <v>0</v>
      </c>
      <c r="AH51" s="185">
        <v>0</v>
      </c>
      <c r="AI51" s="185">
        <f t="shared" si="16"/>
        <v>0</v>
      </c>
      <c r="AJ51" s="185">
        <v>0</v>
      </c>
      <c r="AK51" s="185">
        <f t="shared" si="17"/>
        <v>0</v>
      </c>
      <c r="AL51" s="201">
        <v>0</v>
      </c>
      <c r="AM51" s="185">
        <f t="shared" si="18"/>
        <v>0</v>
      </c>
      <c r="AN51" s="185">
        <v>0</v>
      </c>
      <c r="AO51" s="185">
        <v>0</v>
      </c>
      <c r="AP51" s="185">
        <f t="shared" si="19"/>
        <v>0</v>
      </c>
      <c r="AQ51" s="201">
        <v>0</v>
      </c>
      <c r="AR51" s="185">
        <f t="shared" si="20"/>
        <v>0</v>
      </c>
      <c r="AS51" s="201">
        <v>0</v>
      </c>
      <c r="AT51" s="201">
        <v>0</v>
      </c>
      <c r="AU51" s="368">
        <v>0</v>
      </c>
      <c r="AV51" s="185">
        <f t="shared" si="21"/>
        <v>0</v>
      </c>
      <c r="AW51" s="201">
        <v>0</v>
      </c>
      <c r="AX51" s="201">
        <f t="shared" si="22"/>
        <v>0</v>
      </c>
      <c r="AY51" s="185">
        <f t="shared" si="23"/>
        <v>0</v>
      </c>
      <c r="AZ51" s="201">
        <v>0</v>
      </c>
      <c r="BA51" s="201">
        <v>0</v>
      </c>
      <c r="BB51" s="201">
        <v>0</v>
      </c>
      <c r="BC51" s="185">
        <f t="shared" si="24"/>
        <v>0</v>
      </c>
      <c r="BD51" s="185">
        <f t="shared" si="25"/>
        <v>0</v>
      </c>
      <c r="BE51" s="201">
        <v>0</v>
      </c>
      <c r="BF51" s="185">
        <f t="shared" si="26"/>
        <v>0</v>
      </c>
      <c r="BG51" s="201">
        <v>0</v>
      </c>
      <c r="BH51" s="185">
        <f t="shared" si="27"/>
        <v>0</v>
      </c>
      <c r="BI51" s="185">
        <v>0</v>
      </c>
      <c r="BJ51" s="185">
        <f t="shared" si="28"/>
        <v>0</v>
      </c>
      <c r="BK51" s="201">
        <v>0</v>
      </c>
      <c r="BL51" s="185">
        <f t="shared" si="29"/>
        <v>0</v>
      </c>
      <c r="BM51" s="201">
        <v>0</v>
      </c>
      <c r="BN51" s="185">
        <f t="shared" si="30"/>
        <v>0</v>
      </c>
      <c r="BO51" s="185">
        <v>0</v>
      </c>
      <c r="BP51" s="185">
        <f t="shared" si="31"/>
        <v>0</v>
      </c>
      <c r="BQ51" s="185">
        <f t="shared" si="32"/>
        <v>0</v>
      </c>
      <c r="BR51" s="185">
        <v>0</v>
      </c>
      <c r="BS51" s="185">
        <f t="shared" si="7"/>
        <v>0</v>
      </c>
      <c r="BT51" s="185">
        <v>0</v>
      </c>
      <c r="BU51" s="185">
        <f t="shared" si="33"/>
        <v>0</v>
      </c>
      <c r="BV51" s="201">
        <v>0</v>
      </c>
      <c r="BW51" s="185">
        <f t="shared" si="8"/>
        <v>0</v>
      </c>
      <c r="BX51" s="369">
        <v>0</v>
      </c>
      <c r="BY51" s="333">
        <f t="shared" si="9"/>
        <v>0</v>
      </c>
      <c r="BZ51" s="185">
        <f t="shared" si="34"/>
        <v>0</v>
      </c>
      <c r="CA51" s="370"/>
      <c r="CG51" s="150"/>
    </row>
    <row r="52" spans="1:85" s="68" customFormat="1" ht="33" customHeight="1">
      <c r="A52" s="213">
        <v>44</v>
      </c>
      <c r="B52" s="365" t="s">
        <v>172</v>
      </c>
      <c r="C52" s="200"/>
      <c r="D52" s="200"/>
      <c r="E52" s="366"/>
      <c r="F52" s="200"/>
      <c r="G52" s="200"/>
      <c r="H52" s="185">
        <v>0</v>
      </c>
      <c r="I52" s="185">
        <f t="shared" si="0"/>
        <v>0</v>
      </c>
      <c r="J52" s="185">
        <v>0</v>
      </c>
      <c r="K52" s="185">
        <f t="shared" si="1"/>
        <v>0</v>
      </c>
      <c r="L52" s="376">
        <v>0</v>
      </c>
      <c r="M52" s="185">
        <f t="shared" si="2"/>
        <v>0</v>
      </c>
      <c r="N52" s="185">
        <v>0</v>
      </c>
      <c r="O52" s="200">
        <f t="shared" si="3"/>
        <v>0</v>
      </c>
      <c r="P52" s="185">
        <v>0</v>
      </c>
      <c r="Q52" s="185">
        <f t="shared" si="4"/>
        <v>0</v>
      </c>
      <c r="R52" s="185">
        <v>0</v>
      </c>
      <c r="S52" s="200">
        <f t="shared" si="5"/>
        <v>0</v>
      </c>
      <c r="T52" s="185">
        <v>0</v>
      </c>
      <c r="U52" s="185">
        <f t="shared" si="10"/>
        <v>0</v>
      </c>
      <c r="V52" s="201">
        <v>0</v>
      </c>
      <c r="W52" s="185">
        <f t="shared" si="11"/>
        <v>0</v>
      </c>
      <c r="X52" s="367">
        <v>0</v>
      </c>
      <c r="Y52" s="185">
        <f t="shared" si="6"/>
        <v>0</v>
      </c>
      <c r="Z52" s="367">
        <v>0</v>
      </c>
      <c r="AA52" s="185">
        <f t="shared" si="12"/>
        <v>0</v>
      </c>
      <c r="AB52" s="185">
        <v>0</v>
      </c>
      <c r="AC52" s="185">
        <f t="shared" si="13"/>
        <v>0</v>
      </c>
      <c r="AD52" s="185">
        <v>0</v>
      </c>
      <c r="AE52" s="185">
        <f t="shared" si="14"/>
        <v>0</v>
      </c>
      <c r="AF52" s="201">
        <v>0</v>
      </c>
      <c r="AG52" s="185">
        <f t="shared" si="15"/>
        <v>0</v>
      </c>
      <c r="AH52" s="185">
        <v>0</v>
      </c>
      <c r="AI52" s="185">
        <f t="shared" si="16"/>
        <v>0</v>
      </c>
      <c r="AJ52" s="185">
        <v>0</v>
      </c>
      <c r="AK52" s="185">
        <f t="shared" si="17"/>
        <v>0</v>
      </c>
      <c r="AL52" s="201">
        <v>0</v>
      </c>
      <c r="AM52" s="185">
        <f t="shared" si="18"/>
        <v>0</v>
      </c>
      <c r="AN52" s="185">
        <v>0</v>
      </c>
      <c r="AO52" s="185">
        <v>0</v>
      </c>
      <c r="AP52" s="185">
        <f t="shared" si="19"/>
        <v>0</v>
      </c>
      <c r="AQ52" s="201">
        <v>0</v>
      </c>
      <c r="AR52" s="185">
        <f t="shared" si="20"/>
        <v>0</v>
      </c>
      <c r="AS52" s="201">
        <v>0</v>
      </c>
      <c r="AT52" s="201">
        <v>0</v>
      </c>
      <c r="AU52" s="368">
        <v>0</v>
      </c>
      <c r="AV52" s="185">
        <f t="shared" si="21"/>
        <v>0</v>
      </c>
      <c r="AW52" s="201">
        <v>0</v>
      </c>
      <c r="AX52" s="201">
        <f t="shared" si="22"/>
        <v>0</v>
      </c>
      <c r="AY52" s="185">
        <f t="shared" si="23"/>
        <v>0</v>
      </c>
      <c r="AZ52" s="201">
        <v>0</v>
      </c>
      <c r="BA52" s="201">
        <v>0</v>
      </c>
      <c r="BB52" s="201">
        <v>0</v>
      </c>
      <c r="BC52" s="185">
        <f t="shared" si="24"/>
        <v>0</v>
      </c>
      <c r="BD52" s="185">
        <f t="shared" si="25"/>
        <v>0</v>
      </c>
      <c r="BE52" s="201">
        <v>0</v>
      </c>
      <c r="BF52" s="185">
        <f t="shared" si="26"/>
        <v>0</v>
      </c>
      <c r="BG52" s="201">
        <v>0</v>
      </c>
      <c r="BH52" s="185">
        <f t="shared" si="27"/>
        <v>0</v>
      </c>
      <c r="BI52" s="185">
        <v>0</v>
      </c>
      <c r="BJ52" s="185">
        <f t="shared" si="28"/>
        <v>0</v>
      </c>
      <c r="BK52" s="201">
        <v>0</v>
      </c>
      <c r="BL52" s="185">
        <f t="shared" si="29"/>
        <v>0</v>
      </c>
      <c r="BM52" s="201">
        <v>0</v>
      </c>
      <c r="BN52" s="185">
        <f t="shared" si="30"/>
        <v>0</v>
      </c>
      <c r="BO52" s="185">
        <v>0</v>
      </c>
      <c r="BP52" s="185">
        <f t="shared" si="31"/>
        <v>0</v>
      </c>
      <c r="BQ52" s="185">
        <f t="shared" si="32"/>
        <v>0</v>
      </c>
      <c r="BR52" s="185">
        <v>0</v>
      </c>
      <c r="BS52" s="185">
        <f t="shared" si="7"/>
        <v>0</v>
      </c>
      <c r="BT52" s="185">
        <v>0</v>
      </c>
      <c r="BU52" s="185">
        <f t="shared" si="33"/>
        <v>0</v>
      </c>
      <c r="BV52" s="201">
        <v>0</v>
      </c>
      <c r="BW52" s="185">
        <f t="shared" si="8"/>
        <v>0</v>
      </c>
      <c r="BX52" s="369">
        <v>0</v>
      </c>
      <c r="BY52" s="333">
        <f t="shared" si="9"/>
        <v>0</v>
      </c>
      <c r="BZ52" s="185">
        <f t="shared" si="34"/>
        <v>0</v>
      </c>
      <c r="CA52" s="370"/>
      <c r="CG52" s="150"/>
    </row>
    <row r="53" spans="1:85" s="68" customFormat="1" ht="33" customHeight="1">
      <c r="A53" s="213">
        <v>45</v>
      </c>
      <c r="B53" s="365" t="s">
        <v>173</v>
      </c>
      <c r="C53" s="200"/>
      <c r="D53" s="200"/>
      <c r="E53" s="366"/>
      <c r="F53" s="200"/>
      <c r="G53" s="200"/>
      <c r="H53" s="185">
        <v>0</v>
      </c>
      <c r="I53" s="185">
        <f t="shared" si="0"/>
        <v>0</v>
      </c>
      <c r="J53" s="185">
        <v>0</v>
      </c>
      <c r="K53" s="185">
        <f t="shared" si="1"/>
        <v>0</v>
      </c>
      <c r="L53" s="376">
        <v>0</v>
      </c>
      <c r="M53" s="185">
        <f t="shared" si="2"/>
        <v>0</v>
      </c>
      <c r="N53" s="185">
        <v>0</v>
      </c>
      <c r="O53" s="200">
        <f t="shared" si="3"/>
        <v>0</v>
      </c>
      <c r="P53" s="185">
        <v>0</v>
      </c>
      <c r="Q53" s="185">
        <f t="shared" si="4"/>
        <v>0</v>
      </c>
      <c r="R53" s="185">
        <v>0</v>
      </c>
      <c r="S53" s="200">
        <f t="shared" si="5"/>
        <v>0</v>
      </c>
      <c r="T53" s="185">
        <v>0</v>
      </c>
      <c r="U53" s="185">
        <f t="shared" si="10"/>
        <v>0</v>
      </c>
      <c r="V53" s="201">
        <v>0</v>
      </c>
      <c r="W53" s="185">
        <f t="shared" si="11"/>
        <v>0</v>
      </c>
      <c r="X53" s="367">
        <v>0</v>
      </c>
      <c r="Y53" s="185">
        <f t="shared" si="6"/>
        <v>0</v>
      </c>
      <c r="Z53" s="367">
        <v>0</v>
      </c>
      <c r="AA53" s="185">
        <f t="shared" si="12"/>
        <v>0</v>
      </c>
      <c r="AB53" s="185">
        <v>0</v>
      </c>
      <c r="AC53" s="185">
        <f t="shared" si="13"/>
        <v>0</v>
      </c>
      <c r="AD53" s="185">
        <v>0</v>
      </c>
      <c r="AE53" s="185">
        <f t="shared" si="14"/>
        <v>0</v>
      </c>
      <c r="AF53" s="201">
        <v>0</v>
      </c>
      <c r="AG53" s="185">
        <f t="shared" si="15"/>
        <v>0</v>
      </c>
      <c r="AH53" s="185">
        <v>0</v>
      </c>
      <c r="AI53" s="185">
        <f t="shared" si="16"/>
        <v>0</v>
      </c>
      <c r="AJ53" s="185">
        <v>0</v>
      </c>
      <c r="AK53" s="185">
        <f t="shared" si="17"/>
        <v>0</v>
      </c>
      <c r="AL53" s="201">
        <v>0</v>
      </c>
      <c r="AM53" s="185">
        <f t="shared" si="18"/>
        <v>0</v>
      </c>
      <c r="AN53" s="185">
        <v>0</v>
      </c>
      <c r="AO53" s="185">
        <v>0</v>
      </c>
      <c r="AP53" s="185">
        <f t="shared" si="19"/>
        <v>0</v>
      </c>
      <c r="AQ53" s="201">
        <v>0</v>
      </c>
      <c r="AR53" s="185">
        <f t="shared" si="20"/>
        <v>0</v>
      </c>
      <c r="AS53" s="201">
        <v>0</v>
      </c>
      <c r="AT53" s="201">
        <v>0</v>
      </c>
      <c r="AU53" s="368">
        <v>0</v>
      </c>
      <c r="AV53" s="185">
        <f t="shared" si="21"/>
        <v>0</v>
      </c>
      <c r="AW53" s="201">
        <v>0</v>
      </c>
      <c r="AX53" s="201">
        <f t="shared" si="22"/>
        <v>0</v>
      </c>
      <c r="AY53" s="185">
        <f t="shared" si="23"/>
        <v>0</v>
      </c>
      <c r="AZ53" s="201">
        <v>0</v>
      </c>
      <c r="BA53" s="201">
        <v>0</v>
      </c>
      <c r="BB53" s="201">
        <v>0</v>
      </c>
      <c r="BC53" s="185">
        <f t="shared" si="24"/>
        <v>0</v>
      </c>
      <c r="BD53" s="185">
        <f t="shared" si="25"/>
        <v>0</v>
      </c>
      <c r="BE53" s="201">
        <v>0</v>
      </c>
      <c r="BF53" s="185">
        <f t="shared" si="26"/>
        <v>0</v>
      </c>
      <c r="BG53" s="201">
        <v>0</v>
      </c>
      <c r="BH53" s="185">
        <f t="shared" si="27"/>
        <v>0</v>
      </c>
      <c r="BI53" s="185">
        <v>0</v>
      </c>
      <c r="BJ53" s="185">
        <f t="shared" si="28"/>
        <v>0</v>
      </c>
      <c r="BK53" s="201">
        <v>0</v>
      </c>
      <c r="BL53" s="185">
        <f t="shared" si="29"/>
        <v>0</v>
      </c>
      <c r="BM53" s="201">
        <v>0</v>
      </c>
      <c r="BN53" s="185">
        <f t="shared" si="30"/>
        <v>0</v>
      </c>
      <c r="BO53" s="185">
        <v>0</v>
      </c>
      <c r="BP53" s="185">
        <f t="shared" si="31"/>
        <v>0</v>
      </c>
      <c r="BQ53" s="185">
        <f t="shared" si="32"/>
        <v>0</v>
      </c>
      <c r="BR53" s="185">
        <v>0</v>
      </c>
      <c r="BS53" s="185">
        <f t="shared" si="7"/>
        <v>0</v>
      </c>
      <c r="BT53" s="185">
        <v>0</v>
      </c>
      <c r="BU53" s="185">
        <f t="shared" si="33"/>
        <v>0</v>
      </c>
      <c r="BV53" s="201">
        <v>0</v>
      </c>
      <c r="BW53" s="185">
        <f t="shared" si="8"/>
        <v>0</v>
      </c>
      <c r="BX53" s="369">
        <v>0</v>
      </c>
      <c r="BY53" s="333">
        <f t="shared" si="9"/>
        <v>0</v>
      </c>
      <c r="BZ53" s="185">
        <f t="shared" si="34"/>
        <v>0</v>
      </c>
      <c r="CA53" s="370"/>
      <c r="CG53" s="150"/>
    </row>
    <row r="54" spans="1:85" s="68" customFormat="1" ht="33" customHeight="1">
      <c r="A54" s="213">
        <v>46</v>
      </c>
      <c r="B54" s="365" t="s">
        <v>174</v>
      </c>
      <c r="C54" s="200"/>
      <c r="D54" s="200"/>
      <c r="E54" s="366"/>
      <c r="F54" s="200"/>
      <c r="G54" s="200"/>
      <c r="H54" s="185">
        <v>0</v>
      </c>
      <c r="I54" s="185">
        <f t="shared" si="0"/>
        <v>0</v>
      </c>
      <c r="J54" s="185">
        <v>0</v>
      </c>
      <c r="K54" s="185">
        <f t="shared" si="1"/>
        <v>0</v>
      </c>
      <c r="L54" s="376">
        <v>0</v>
      </c>
      <c r="M54" s="185">
        <f t="shared" si="2"/>
        <v>0</v>
      </c>
      <c r="N54" s="185">
        <v>0</v>
      </c>
      <c r="O54" s="200">
        <f t="shared" si="3"/>
        <v>0</v>
      </c>
      <c r="P54" s="185">
        <v>0</v>
      </c>
      <c r="Q54" s="185">
        <f t="shared" si="4"/>
        <v>0</v>
      </c>
      <c r="R54" s="185">
        <v>0</v>
      </c>
      <c r="S54" s="200">
        <f t="shared" si="5"/>
        <v>0</v>
      </c>
      <c r="T54" s="185">
        <v>0</v>
      </c>
      <c r="U54" s="185">
        <f t="shared" si="10"/>
        <v>0</v>
      </c>
      <c r="V54" s="201">
        <v>0</v>
      </c>
      <c r="W54" s="185">
        <f t="shared" si="11"/>
        <v>0</v>
      </c>
      <c r="X54" s="367">
        <v>0</v>
      </c>
      <c r="Y54" s="185">
        <f t="shared" si="6"/>
        <v>0</v>
      </c>
      <c r="Z54" s="367">
        <v>0</v>
      </c>
      <c r="AA54" s="185">
        <f t="shared" si="12"/>
        <v>0</v>
      </c>
      <c r="AB54" s="185">
        <v>0</v>
      </c>
      <c r="AC54" s="185">
        <f t="shared" si="13"/>
        <v>0</v>
      </c>
      <c r="AD54" s="185">
        <v>0</v>
      </c>
      <c r="AE54" s="185">
        <f t="shared" si="14"/>
        <v>0</v>
      </c>
      <c r="AF54" s="201">
        <v>0</v>
      </c>
      <c r="AG54" s="185">
        <f t="shared" si="15"/>
        <v>0</v>
      </c>
      <c r="AH54" s="185">
        <v>0</v>
      </c>
      <c r="AI54" s="185">
        <f t="shared" si="16"/>
        <v>0</v>
      </c>
      <c r="AJ54" s="185">
        <v>0</v>
      </c>
      <c r="AK54" s="185">
        <f t="shared" si="17"/>
        <v>0</v>
      </c>
      <c r="AL54" s="201">
        <v>0</v>
      </c>
      <c r="AM54" s="185">
        <f t="shared" si="18"/>
        <v>0</v>
      </c>
      <c r="AN54" s="185">
        <v>0</v>
      </c>
      <c r="AO54" s="185">
        <v>0</v>
      </c>
      <c r="AP54" s="185">
        <f t="shared" si="19"/>
        <v>0</v>
      </c>
      <c r="AQ54" s="201">
        <v>0</v>
      </c>
      <c r="AR54" s="185">
        <f t="shared" si="20"/>
        <v>0</v>
      </c>
      <c r="AS54" s="201">
        <v>0</v>
      </c>
      <c r="AT54" s="201">
        <v>0</v>
      </c>
      <c r="AU54" s="368">
        <v>0</v>
      </c>
      <c r="AV54" s="185">
        <f t="shared" si="21"/>
        <v>0</v>
      </c>
      <c r="AW54" s="201">
        <v>0</v>
      </c>
      <c r="AX54" s="201">
        <f t="shared" si="22"/>
        <v>0</v>
      </c>
      <c r="AY54" s="185">
        <f t="shared" si="23"/>
        <v>0</v>
      </c>
      <c r="AZ54" s="201">
        <v>0</v>
      </c>
      <c r="BA54" s="201">
        <v>0</v>
      </c>
      <c r="BB54" s="201">
        <v>0</v>
      </c>
      <c r="BC54" s="185">
        <f t="shared" si="24"/>
        <v>0</v>
      </c>
      <c r="BD54" s="185">
        <f t="shared" si="25"/>
        <v>0</v>
      </c>
      <c r="BE54" s="201">
        <v>0</v>
      </c>
      <c r="BF54" s="185">
        <f t="shared" si="26"/>
        <v>0</v>
      </c>
      <c r="BG54" s="201">
        <v>0</v>
      </c>
      <c r="BH54" s="185">
        <f t="shared" si="27"/>
        <v>0</v>
      </c>
      <c r="BI54" s="185">
        <v>0</v>
      </c>
      <c r="BJ54" s="185">
        <f t="shared" si="28"/>
        <v>0</v>
      </c>
      <c r="BK54" s="201">
        <v>0</v>
      </c>
      <c r="BL54" s="185">
        <f t="shared" si="29"/>
        <v>0</v>
      </c>
      <c r="BM54" s="201">
        <v>0</v>
      </c>
      <c r="BN54" s="185">
        <f t="shared" si="30"/>
        <v>0</v>
      </c>
      <c r="BO54" s="185">
        <v>0</v>
      </c>
      <c r="BP54" s="185">
        <f t="shared" si="31"/>
        <v>0</v>
      </c>
      <c r="BQ54" s="185">
        <f t="shared" si="32"/>
        <v>0</v>
      </c>
      <c r="BR54" s="185">
        <v>0</v>
      </c>
      <c r="BS54" s="185">
        <f t="shared" si="7"/>
        <v>0</v>
      </c>
      <c r="BT54" s="185">
        <v>0</v>
      </c>
      <c r="BU54" s="185">
        <f t="shared" si="33"/>
        <v>0</v>
      </c>
      <c r="BV54" s="201">
        <v>0</v>
      </c>
      <c r="BW54" s="185">
        <f t="shared" si="8"/>
        <v>0</v>
      </c>
      <c r="BX54" s="369">
        <v>0</v>
      </c>
      <c r="BY54" s="333">
        <f t="shared" si="9"/>
        <v>0</v>
      </c>
      <c r="BZ54" s="185">
        <f t="shared" si="34"/>
        <v>0</v>
      </c>
      <c r="CA54" s="370"/>
      <c r="CG54" s="150"/>
    </row>
    <row r="55" spans="1:85" s="68" customFormat="1" ht="33" customHeight="1">
      <c r="A55" s="213">
        <v>47</v>
      </c>
      <c r="B55" s="365" t="s">
        <v>175</v>
      </c>
      <c r="C55" s="200"/>
      <c r="D55" s="200"/>
      <c r="E55" s="366"/>
      <c r="F55" s="200"/>
      <c r="G55" s="200"/>
      <c r="H55" s="185">
        <v>0</v>
      </c>
      <c r="I55" s="185">
        <f t="shared" si="0"/>
        <v>0</v>
      </c>
      <c r="J55" s="185">
        <v>0</v>
      </c>
      <c r="K55" s="185">
        <f t="shared" si="1"/>
        <v>0</v>
      </c>
      <c r="L55" s="376">
        <v>0</v>
      </c>
      <c r="M55" s="185">
        <f t="shared" si="2"/>
        <v>0</v>
      </c>
      <c r="N55" s="185">
        <v>0</v>
      </c>
      <c r="O55" s="200">
        <f t="shared" si="3"/>
        <v>0</v>
      </c>
      <c r="P55" s="185">
        <v>0</v>
      </c>
      <c r="Q55" s="185">
        <f t="shared" si="4"/>
        <v>0</v>
      </c>
      <c r="R55" s="185">
        <v>0</v>
      </c>
      <c r="S55" s="200">
        <f t="shared" si="5"/>
        <v>0</v>
      </c>
      <c r="T55" s="185">
        <v>0</v>
      </c>
      <c r="U55" s="185">
        <f t="shared" si="10"/>
        <v>0</v>
      </c>
      <c r="V55" s="201">
        <v>0</v>
      </c>
      <c r="W55" s="185">
        <f t="shared" si="11"/>
        <v>0</v>
      </c>
      <c r="X55" s="367">
        <v>0</v>
      </c>
      <c r="Y55" s="185">
        <f t="shared" si="6"/>
        <v>0</v>
      </c>
      <c r="Z55" s="367">
        <v>0</v>
      </c>
      <c r="AA55" s="185">
        <f t="shared" si="12"/>
        <v>0</v>
      </c>
      <c r="AB55" s="185">
        <v>0</v>
      </c>
      <c r="AC55" s="185">
        <f t="shared" si="13"/>
        <v>0</v>
      </c>
      <c r="AD55" s="185">
        <v>0</v>
      </c>
      <c r="AE55" s="185">
        <f t="shared" si="14"/>
        <v>0</v>
      </c>
      <c r="AF55" s="201">
        <v>0</v>
      </c>
      <c r="AG55" s="185">
        <f t="shared" si="15"/>
        <v>0</v>
      </c>
      <c r="AH55" s="185">
        <v>0</v>
      </c>
      <c r="AI55" s="185">
        <f t="shared" si="16"/>
        <v>0</v>
      </c>
      <c r="AJ55" s="185">
        <v>0</v>
      </c>
      <c r="AK55" s="185">
        <f t="shared" si="17"/>
        <v>0</v>
      </c>
      <c r="AL55" s="201">
        <v>0</v>
      </c>
      <c r="AM55" s="185">
        <f t="shared" si="18"/>
        <v>0</v>
      </c>
      <c r="AN55" s="185">
        <v>0</v>
      </c>
      <c r="AO55" s="185">
        <v>0</v>
      </c>
      <c r="AP55" s="185">
        <f t="shared" si="19"/>
        <v>0</v>
      </c>
      <c r="AQ55" s="201">
        <v>0</v>
      </c>
      <c r="AR55" s="185">
        <f t="shared" si="20"/>
        <v>0</v>
      </c>
      <c r="AS55" s="201">
        <v>0</v>
      </c>
      <c r="AT55" s="201">
        <v>0</v>
      </c>
      <c r="AU55" s="368">
        <v>0</v>
      </c>
      <c r="AV55" s="185">
        <f t="shared" si="21"/>
        <v>0</v>
      </c>
      <c r="AW55" s="201">
        <v>0</v>
      </c>
      <c r="AX55" s="201">
        <f t="shared" si="22"/>
        <v>0</v>
      </c>
      <c r="AY55" s="185">
        <f t="shared" si="23"/>
        <v>0</v>
      </c>
      <c r="AZ55" s="201">
        <v>0</v>
      </c>
      <c r="BA55" s="201">
        <v>0</v>
      </c>
      <c r="BB55" s="201">
        <v>0</v>
      </c>
      <c r="BC55" s="185">
        <f t="shared" si="24"/>
        <v>0</v>
      </c>
      <c r="BD55" s="185">
        <f t="shared" si="25"/>
        <v>0</v>
      </c>
      <c r="BE55" s="201">
        <v>0</v>
      </c>
      <c r="BF55" s="185">
        <f t="shared" si="26"/>
        <v>0</v>
      </c>
      <c r="BG55" s="201">
        <v>0</v>
      </c>
      <c r="BH55" s="185">
        <f t="shared" si="27"/>
        <v>0</v>
      </c>
      <c r="BI55" s="185">
        <v>0</v>
      </c>
      <c r="BJ55" s="185">
        <f t="shared" si="28"/>
        <v>0</v>
      </c>
      <c r="BK55" s="201">
        <v>0</v>
      </c>
      <c r="BL55" s="185">
        <f t="shared" si="29"/>
        <v>0</v>
      </c>
      <c r="BM55" s="201">
        <v>0</v>
      </c>
      <c r="BN55" s="185">
        <f t="shared" si="30"/>
        <v>0</v>
      </c>
      <c r="BO55" s="185">
        <v>0</v>
      </c>
      <c r="BP55" s="185">
        <f t="shared" si="31"/>
        <v>0</v>
      </c>
      <c r="BQ55" s="185">
        <f t="shared" si="32"/>
        <v>0</v>
      </c>
      <c r="BR55" s="185">
        <v>0</v>
      </c>
      <c r="BS55" s="185">
        <f t="shared" si="7"/>
        <v>0</v>
      </c>
      <c r="BT55" s="185">
        <v>0</v>
      </c>
      <c r="BU55" s="185">
        <f t="shared" si="33"/>
        <v>0</v>
      </c>
      <c r="BV55" s="201">
        <v>0</v>
      </c>
      <c r="BW55" s="185">
        <f t="shared" si="8"/>
        <v>0</v>
      </c>
      <c r="BX55" s="369">
        <v>0</v>
      </c>
      <c r="BY55" s="333">
        <f t="shared" si="9"/>
        <v>0</v>
      </c>
      <c r="BZ55" s="185">
        <f t="shared" si="34"/>
        <v>0</v>
      </c>
      <c r="CA55" s="370"/>
      <c r="CG55" s="150"/>
    </row>
    <row r="56" spans="1:85" s="68" customFormat="1" ht="33" customHeight="1">
      <c r="A56" s="213">
        <v>48</v>
      </c>
      <c r="B56" s="365" t="s">
        <v>176</v>
      </c>
      <c r="C56" s="200"/>
      <c r="D56" s="200"/>
      <c r="E56" s="366"/>
      <c r="F56" s="200"/>
      <c r="G56" s="200"/>
      <c r="H56" s="185">
        <v>0</v>
      </c>
      <c r="I56" s="185">
        <f t="shared" si="0"/>
        <v>0</v>
      </c>
      <c r="J56" s="185">
        <v>0</v>
      </c>
      <c r="K56" s="185">
        <f t="shared" si="1"/>
        <v>0</v>
      </c>
      <c r="L56" s="376">
        <v>0</v>
      </c>
      <c r="M56" s="185">
        <f t="shared" si="2"/>
        <v>0</v>
      </c>
      <c r="N56" s="185">
        <v>0</v>
      </c>
      <c r="O56" s="200">
        <f t="shared" si="3"/>
        <v>0</v>
      </c>
      <c r="P56" s="185">
        <v>0</v>
      </c>
      <c r="Q56" s="185">
        <f t="shared" si="4"/>
        <v>0</v>
      </c>
      <c r="R56" s="185">
        <v>0</v>
      </c>
      <c r="S56" s="200">
        <f t="shared" si="5"/>
        <v>0</v>
      </c>
      <c r="T56" s="185">
        <v>0</v>
      </c>
      <c r="U56" s="185">
        <f t="shared" si="10"/>
        <v>0</v>
      </c>
      <c r="V56" s="201">
        <v>0</v>
      </c>
      <c r="W56" s="185">
        <f t="shared" si="11"/>
        <v>0</v>
      </c>
      <c r="X56" s="367">
        <v>0</v>
      </c>
      <c r="Y56" s="185">
        <f t="shared" si="6"/>
        <v>0</v>
      </c>
      <c r="Z56" s="367">
        <v>0</v>
      </c>
      <c r="AA56" s="185">
        <f t="shared" si="12"/>
        <v>0</v>
      </c>
      <c r="AB56" s="185">
        <v>0</v>
      </c>
      <c r="AC56" s="185">
        <f t="shared" si="13"/>
        <v>0</v>
      </c>
      <c r="AD56" s="185">
        <v>0</v>
      </c>
      <c r="AE56" s="185">
        <f t="shared" si="14"/>
        <v>0</v>
      </c>
      <c r="AF56" s="201">
        <v>0</v>
      </c>
      <c r="AG56" s="185">
        <f t="shared" si="15"/>
        <v>0</v>
      </c>
      <c r="AH56" s="185">
        <v>0</v>
      </c>
      <c r="AI56" s="185">
        <f t="shared" si="16"/>
        <v>0</v>
      </c>
      <c r="AJ56" s="185">
        <v>0</v>
      </c>
      <c r="AK56" s="185">
        <f t="shared" si="17"/>
        <v>0</v>
      </c>
      <c r="AL56" s="201">
        <v>0</v>
      </c>
      <c r="AM56" s="185">
        <f t="shared" si="18"/>
        <v>0</v>
      </c>
      <c r="AN56" s="185">
        <v>0</v>
      </c>
      <c r="AO56" s="185">
        <v>0</v>
      </c>
      <c r="AP56" s="185">
        <f t="shared" si="19"/>
        <v>0</v>
      </c>
      <c r="AQ56" s="201">
        <v>0</v>
      </c>
      <c r="AR56" s="185">
        <f t="shared" si="20"/>
        <v>0</v>
      </c>
      <c r="AS56" s="201">
        <v>0</v>
      </c>
      <c r="AT56" s="201">
        <v>0</v>
      </c>
      <c r="AU56" s="368">
        <v>0</v>
      </c>
      <c r="AV56" s="185">
        <f t="shared" si="21"/>
        <v>0</v>
      </c>
      <c r="AW56" s="201">
        <v>0</v>
      </c>
      <c r="AX56" s="201">
        <f t="shared" si="22"/>
        <v>0</v>
      </c>
      <c r="AY56" s="185">
        <f t="shared" si="23"/>
        <v>0</v>
      </c>
      <c r="AZ56" s="201">
        <v>0</v>
      </c>
      <c r="BA56" s="201">
        <v>0</v>
      </c>
      <c r="BB56" s="201">
        <v>0</v>
      </c>
      <c r="BC56" s="185">
        <f t="shared" si="24"/>
        <v>0</v>
      </c>
      <c r="BD56" s="185">
        <f t="shared" si="25"/>
        <v>0</v>
      </c>
      <c r="BE56" s="201">
        <v>0</v>
      </c>
      <c r="BF56" s="185">
        <f t="shared" si="26"/>
        <v>0</v>
      </c>
      <c r="BG56" s="201">
        <v>0</v>
      </c>
      <c r="BH56" s="185">
        <f t="shared" si="27"/>
        <v>0</v>
      </c>
      <c r="BI56" s="185">
        <v>0</v>
      </c>
      <c r="BJ56" s="185">
        <f t="shared" si="28"/>
        <v>0</v>
      </c>
      <c r="BK56" s="201">
        <v>0</v>
      </c>
      <c r="BL56" s="185">
        <f t="shared" si="29"/>
        <v>0</v>
      </c>
      <c r="BM56" s="201">
        <v>0</v>
      </c>
      <c r="BN56" s="185">
        <f t="shared" si="30"/>
        <v>0</v>
      </c>
      <c r="BO56" s="185">
        <v>0</v>
      </c>
      <c r="BP56" s="185">
        <f t="shared" si="31"/>
        <v>0</v>
      </c>
      <c r="BQ56" s="185">
        <f t="shared" si="32"/>
        <v>0</v>
      </c>
      <c r="BR56" s="185">
        <v>0</v>
      </c>
      <c r="BS56" s="185">
        <f t="shared" si="7"/>
        <v>0</v>
      </c>
      <c r="BT56" s="185">
        <v>0</v>
      </c>
      <c r="BU56" s="185">
        <f t="shared" si="33"/>
        <v>0</v>
      </c>
      <c r="BV56" s="201">
        <v>0</v>
      </c>
      <c r="BW56" s="185">
        <f t="shared" si="8"/>
        <v>0</v>
      </c>
      <c r="BX56" s="369">
        <v>0</v>
      </c>
      <c r="BY56" s="333">
        <f t="shared" si="9"/>
        <v>0</v>
      </c>
      <c r="BZ56" s="185">
        <f t="shared" si="34"/>
        <v>0</v>
      </c>
      <c r="CA56" s="370"/>
      <c r="CG56" s="150"/>
    </row>
    <row r="57" spans="1:85" s="68" customFormat="1" ht="33" customHeight="1">
      <c r="A57" s="213">
        <v>49</v>
      </c>
      <c r="B57" s="365" t="s">
        <v>177</v>
      </c>
      <c r="C57" s="200"/>
      <c r="D57" s="200"/>
      <c r="E57" s="366"/>
      <c r="F57" s="200"/>
      <c r="G57" s="200"/>
      <c r="H57" s="185">
        <v>0</v>
      </c>
      <c r="I57" s="185">
        <f t="shared" si="0"/>
        <v>0</v>
      </c>
      <c r="J57" s="185">
        <v>0</v>
      </c>
      <c r="K57" s="185">
        <f t="shared" si="1"/>
        <v>0</v>
      </c>
      <c r="L57" s="376">
        <v>0</v>
      </c>
      <c r="M57" s="185">
        <f t="shared" si="2"/>
        <v>0</v>
      </c>
      <c r="N57" s="185">
        <v>0</v>
      </c>
      <c r="O57" s="200">
        <f t="shared" si="3"/>
        <v>0</v>
      </c>
      <c r="P57" s="185">
        <v>0</v>
      </c>
      <c r="Q57" s="185">
        <f t="shared" si="4"/>
        <v>0</v>
      </c>
      <c r="R57" s="185">
        <v>0</v>
      </c>
      <c r="S57" s="200">
        <f t="shared" si="5"/>
        <v>0</v>
      </c>
      <c r="T57" s="185">
        <v>0</v>
      </c>
      <c r="U57" s="185">
        <f t="shared" si="10"/>
        <v>0</v>
      </c>
      <c r="V57" s="201">
        <v>0</v>
      </c>
      <c r="W57" s="185">
        <f t="shared" si="11"/>
        <v>0</v>
      </c>
      <c r="X57" s="367">
        <v>0</v>
      </c>
      <c r="Y57" s="185">
        <f t="shared" si="6"/>
        <v>0</v>
      </c>
      <c r="Z57" s="367">
        <v>0</v>
      </c>
      <c r="AA57" s="185">
        <f t="shared" si="12"/>
        <v>0</v>
      </c>
      <c r="AB57" s="185">
        <v>0</v>
      </c>
      <c r="AC57" s="185">
        <f t="shared" si="13"/>
        <v>0</v>
      </c>
      <c r="AD57" s="185">
        <v>0</v>
      </c>
      <c r="AE57" s="185">
        <f t="shared" si="14"/>
        <v>0</v>
      </c>
      <c r="AF57" s="201">
        <v>0</v>
      </c>
      <c r="AG57" s="185">
        <f t="shared" si="15"/>
        <v>0</v>
      </c>
      <c r="AH57" s="185">
        <v>0</v>
      </c>
      <c r="AI57" s="185">
        <f t="shared" si="16"/>
        <v>0</v>
      </c>
      <c r="AJ57" s="185">
        <v>0</v>
      </c>
      <c r="AK57" s="185">
        <f t="shared" si="17"/>
        <v>0</v>
      </c>
      <c r="AL57" s="201">
        <v>0</v>
      </c>
      <c r="AM57" s="185">
        <f t="shared" si="18"/>
        <v>0</v>
      </c>
      <c r="AN57" s="185">
        <v>0</v>
      </c>
      <c r="AO57" s="185">
        <v>0</v>
      </c>
      <c r="AP57" s="185">
        <f t="shared" si="19"/>
        <v>0</v>
      </c>
      <c r="AQ57" s="201">
        <v>0</v>
      </c>
      <c r="AR57" s="185">
        <f t="shared" si="20"/>
        <v>0</v>
      </c>
      <c r="AS57" s="201">
        <v>0</v>
      </c>
      <c r="AT57" s="201">
        <v>0</v>
      </c>
      <c r="AU57" s="368">
        <v>0</v>
      </c>
      <c r="AV57" s="185">
        <f t="shared" si="21"/>
        <v>0</v>
      </c>
      <c r="AW57" s="201">
        <v>0</v>
      </c>
      <c r="AX57" s="201">
        <f t="shared" si="22"/>
        <v>0</v>
      </c>
      <c r="AY57" s="185">
        <f t="shared" si="23"/>
        <v>0</v>
      </c>
      <c r="AZ57" s="201">
        <v>0</v>
      </c>
      <c r="BA57" s="201">
        <v>0</v>
      </c>
      <c r="BB57" s="201">
        <v>0</v>
      </c>
      <c r="BC57" s="185">
        <f t="shared" si="24"/>
        <v>0</v>
      </c>
      <c r="BD57" s="185">
        <f t="shared" si="25"/>
        <v>0</v>
      </c>
      <c r="BE57" s="201">
        <v>0</v>
      </c>
      <c r="BF57" s="185">
        <f t="shared" si="26"/>
        <v>0</v>
      </c>
      <c r="BG57" s="201">
        <v>0</v>
      </c>
      <c r="BH57" s="185">
        <f t="shared" si="27"/>
        <v>0</v>
      </c>
      <c r="BI57" s="185">
        <v>0</v>
      </c>
      <c r="BJ57" s="185">
        <f t="shared" si="28"/>
        <v>0</v>
      </c>
      <c r="BK57" s="201">
        <v>0</v>
      </c>
      <c r="BL57" s="185">
        <f t="shared" si="29"/>
        <v>0</v>
      </c>
      <c r="BM57" s="201">
        <v>0</v>
      </c>
      <c r="BN57" s="185">
        <f t="shared" si="30"/>
        <v>0</v>
      </c>
      <c r="BO57" s="185">
        <v>0</v>
      </c>
      <c r="BP57" s="185">
        <f t="shared" si="31"/>
        <v>0</v>
      </c>
      <c r="BQ57" s="185">
        <f t="shared" si="32"/>
        <v>0</v>
      </c>
      <c r="BR57" s="185">
        <v>0</v>
      </c>
      <c r="BS57" s="185">
        <f t="shared" si="7"/>
        <v>0</v>
      </c>
      <c r="BT57" s="185">
        <v>0</v>
      </c>
      <c r="BU57" s="185">
        <f t="shared" si="33"/>
        <v>0</v>
      </c>
      <c r="BV57" s="201">
        <v>0</v>
      </c>
      <c r="BW57" s="185">
        <f t="shared" si="8"/>
        <v>0</v>
      </c>
      <c r="BX57" s="369">
        <v>0</v>
      </c>
      <c r="BY57" s="333">
        <f t="shared" si="9"/>
        <v>0</v>
      </c>
      <c r="BZ57" s="185">
        <f t="shared" si="34"/>
        <v>0</v>
      </c>
      <c r="CA57" s="370"/>
      <c r="CG57" s="150"/>
    </row>
    <row r="58" spans="1:85" s="68" customFormat="1" ht="33" customHeight="1">
      <c r="A58" s="213">
        <v>50</v>
      </c>
      <c r="B58" s="365" t="s">
        <v>178</v>
      </c>
      <c r="C58" s="200"/>
      <c r="D58" s="200"/>
      <c r="E58" s="366"/>
      <c r="F58" s="200"/>
      <c r="G58" s="200"/>
      <c r="H58" s="185">
        <v>0</v>
      </c>
      <c r="I58" s="185">
        <f t="shared" si="0"/>
        <v>0</v>
      </c>
      <c r="J58" s="185">
        <v>0</v>
      </c>
      <c r="K58" s="185">
        <f t="shared" si="1"/>
        <v>0</v>
      </c>
      <c r="L58" s="376">
        <v>0</v>
      </c>
      <c r="M58" s="185">
        <f t="shared" si="2"/>
        <v>0</v>
      </c>
      <c r="N58" s="185">
        <v>0</v>
      </c>
      <c r="O58" s="200">
        <f t="shared" si="3"/>
        <v>0</v>
      </c>
      <c r="P58" s="185">
        <v>0</v>
      </c>
      <c r="Q58" s="185">
        <f t="shared" si="4"/>
        <v>0</v>
      </c>
      <c r="R58" s="185">
        <v>0</v>
      </c>
      <c r="S58" s="200">
        <f t="shared" si="5"/>
        <v>0</v>
      </c>
      <c r="T58" s="185">
        <v>0</v>
      </c>
      <c r="U58" s="185">
        <f t="shared" si="10"/>
        <v>0</v>
      </c>
      <c r="V58" s="201">
        <v>0</v>
      </c>
      <c r="W58" s="185">
        <f t="shared" si="11"/>
        <v>0</v>
      </c>
      <c r="X58" s="367">
        <v>0</v>
      </c>
      <c r="Y58" s="185">
        <f t="shared" si="6"/>
        <v>0</v>
      </c>
      <c r="Z58" s="367">
        <v>0</v>
      </c>
      <c r="AA58" s="185">
        <f t="shared" si="12"/>
        <v>0</v>
      </c>
      <c r="AB58" s="185">
        <v>0</v>
      </c>
      <c r="AC58" s="185">
        <f t="shared" si="13"/>
        <v>0</v>
      </c>
      <c r="AD58" s="185">
        <v>0</v>
      </c>
      <c r="AE58" s="185">
        <f t="shared" si="14"/>
        <v>0</v>
      </c>
      <c r="AF58" s="201">
        <v>0</v>
      </c>
      <c r="AG58" s="185">
        <f t="shared" si="15"/>
        <v>0</v>
      </c>
      <c r="AH58" s="185">
        <v>0</v>
      </c>
      <c r="AI58" s="185">
        <f t="shared" si="16"/>
        <v>0</v>
      </c>
      <c r="AJ58" s="185">
        <v>0</v>
      </c>
      <c r="AK58" s="185">
        <f t="shared" si="17"/>
        <v>0</v>
      </c>
      <c r="AL58" s="201">
        <v>0</v>
      </c>
      <c r="AM58" s="185">
        <f t="shared" si="18"/>
        <v>0</v>
      </c>
      <c r="AN58" s="185">
        <v>0</v>
      </c>
      <c r="AO58" s="185">
        <v>0</v>
      </c>
      <c r="AP58" s="185">
        <f t="shared" si="19"/>
        <v>0</v>
      </c>
      <c r="AQ58" s="201">
        <v>0</v>
      </c>
      <c r="AR58" s="185">
        <f t="shared" si="20"/>
        <v>0</v>
      </c>
      <c r="AS58" s="201">
        <v>0</v>
      </c>
      <c r="AT58" s="201">
        <v>0</v>
      </c>
      <c r="AU58" s="368">
        <v>0</v>
      </c>
      <c r="AV58" s="185">
        <f t="shared" si="21"/>
        <v>0</v>
      </c>
      <c r="AW58" s="201">
        <v>0</v>
      </c>
      <c r="AX58" s="201">
        <f t="shared" si="22"/>
        <v>0</v>
      </c>
      <c r="AY58" s="185">
        <f t="shared" si="23"/>
        <v>0</v>
      </c>
      <c r="AZ58" s="201">
        <v>0</v>
      </c>
      <c r="BA58" s="201">
        <v>0</v>
      </c>
      <c r="BB58" s="201">
        <v>0</v>
      </c>
      <c r="BC58" s="185">
        <f t="shared" si="24"/>
        <v>0</v>
      </c>
      <c r="BD58" s="185">
        <f t="shared" si="25"/>
        <v>0</v>
      </c>
      <c r="BE58" s="201">
        <v>0</v>
      </c>
      <c r="BF58" s="185">
        <f t="shared" si="26"/>
        <v>0</v>
      </c>
      <c r="BG58" s="201">
        <v>0</v>
      </c>
      <c r="BH58" s="185">
        <f t="shared" si="27"/>
        <v>0</v>
      </c>
      <c r="BI58" s="185">
        <v>0</v>
      </c>
      <c r="BJ58" s="185">
        <f t="shared" si="28"/>
        <v>0</v>
      </c>
      <c r="BK58" s="201">
        <v>0</v>
      </c>
      <c r="BL58" s="185">
        <f t="shared" si="29"/>
        <v>0</v>
      </c>
      <c r="BM58" s="201">
        <v>0</v>
      </c>
      <c r="BN58" s="185">
        <f t="shared" si="30"/>
        <v>0</v>
      </c>
      <c r="BO58" s="185">
        <v>0</v>
      </c>
      <c r="BP58" s="185">
        <f t="shared" si="31"/>
        <v>0</v>
      </c>
      <c r="BQ58" s="185">
        <f t="shared" si="32"/>
        <v>0</v>
      </c>
      <c r="BR58" s="185">
        <v>0</v>
      </c>
      <c r="BS58" s="185">
        <f t="shared" si="7"/>
        <v>0</v>
      </c>
      <c r="BT58" s="185">
        <v>0</v>
      </c>
      <c r="BU58" s="185">
        <f t="shared" si="33"/>
        <v>0</v>
      </c>
      <c r="BV58" s="201">
        <v>0</v>
      </c>
      <c r="BW58" s="185">
        <f t="shared" si="8"/>
        <v>0</v>
      </c>
      <c r="BX58" s="369">
        <v>0</v>
      </c>
      <c r="BY58" s="333">
        <f t="shared" si="9"/>
        <v>0</v>
      </c>
      <c r="BZ58" s="185">
        <f t="shared" si="34"/>
        <v>0</v>
      </c>
      <c r="CA58" s="370"/>
      <c r="CG58" s="150"/>
    </row>
    <row r="59" spans="1:85" s="68" customFormat="1" ht="33" customHeight="1">
      <c r="A59" s="213">
        <v>51</v>
      </c>
      <c r="B59" s="365" t="s">
        <v>179</v>
      </c>
      <c r="C59" s="200"/>
      <c r="D59" s="200"/>
      <c r="E59" s="366"/>
      <c r="F59" s="200"/>
      <c r="G59" s="200"/>
      <c r="H59" s="185">
        <v>0</v>
      </c>
      <c r="I59" s="185">
        <f t="shared" si="0"/>
        <v>0</v>
      </c>
      <c r="J59" s="185">
        <v>0</v>
      </c>
      <c r="K59" s="185">
        <f t="shared" si="1"/>
        <v>0</v>
      </c>
      <c r="L59" s="376">
        <v>0</v>
      </c>
      <c r="M59" s="185">
        <f t="shared" si="2"/>
        <v>0</v>
      </c>
      <c r="N59" s="185">
        <v>0</v>
      </c>
      <c r="O59" s="200">
        <f t="shared" si="3"/>
        <v>0</v>
      </c>
      <c r="P59" s="185">
        <v>0</v>
      </c>
      <c r="Q59" s="185">
        <f t="shared" si="4"/>
        <v>0</v>
      </c>
      <c r="R59" s="185">
        <v>0</v>
      </c>
      <c r="S59" s="200">
        <f t="shared" si="5"/>
        <v>0</v>
      </c>
      <c r="T59" s="185">
        <v>0</v>
      </c>
      <c r="U59" s="185">
        <f t="shared" si="10"/>
        <v>0</v>
      </c>
      <c r="V59" s="201">
        <v>0</v>
      </c>
      <c r="W59" s="185">
        <f t="shared" si="11"/>
        <v>0</v>
      </c>
      <c r="X59" s="367">
        <v>0</v>
      </c>
      <c r="Y59" s="185">
        <f t="shared" si="6"/>
        <v>0</v>
      </c>
      <c r="Z59" s="367">
        <v>0</v>
      </c>
      <c r="AA59" s="185">
        <f t="shared" si="12"/>
        <v>0</v>
      </c>
      <c r="AB59" s="185">
        <v>0</v>
      </c>
      <c r="AC59" s="185">
        <f t="shared" si="13"/>
        <v>0</v>
      </c>
      <c r="AD59" s="185">
        <v>0</v>
      </c>
      <c r="AE59" s="185">
        <f t="shared" si="14"/>
        <v>0</v>
      </c>
      <c r="AF59" s="201">
        <v>0</v>
      </c>
      <c r="AG59" s="185">
        <f t="shared" si="15"/>
        <v>0</v>
      </c>
      <c r="AH59" s="185">
        <v>0</v>
      </c>
      <c r="AI59" s="185">
        <f t="shared" si="16"/>
        <v>0</v>
      </c>
      <c r="AJ59" s="185">
        <v>0</v>
      </c>
      <c r="AK59" s="185">
        <f t="shared" si="17"/>
        <v>0</v>
      </c>
      <c r="AL59" s="201">
        <v>0</v>
      </c>
      <c r="AM59" s="185">
        <f t="shared" si="18"/>
        <v>0</v>
      </c>
      <c r="AN59" s="185">
        <v>0</v>
      </c>
      <c r="AO59" s="185">
        <v>0</v>
      </c>
      <c r="AP59" s="185">
        <f t="shared" si="19"/>
        <v>0</v>
      </c>
      <c r="AQ59" s="201">
        <v>0</v>
      </c>
      <c r="AR59" s="185">
        <f t="shared" si="20"/>
        <v>0</v>
      </c>
      <c r="AS59" s="201">
        <v>0</v>
      </c>
      <c r="AT59" s="201">
        <v>0</v>
      </c>
      <c r="AU59" s="368">
        <v>0</v>
      </c>
      <c r="AV59" s="185">
        <f t="shared" si="21"/>
        <v>0</v>
      </c>
      <c r="AW59" s="201">
        <v>0</v>
      </c>
      <c r="AX59" s="201">
        <f t="shared" si="22"/>
        <v>0</v>
      </c>
      <c r="AY59" s="185">
        <f t="shared" si="23"/>
        <v>0</v>
      </c>
      <c r="AZ59" s="201">
        <v>0</v>
      </c>
      <c r="BA59" s="201">
        <v>0</v>
      </c>
      <c r="BB59" s="201">
        <v>0</v>
      </c>
      <c r="BC59" s="185">
        <f t="shared" si="24"/>
        <v>0</v>
      </c>
      <c r="BD59" s="185">
        <f t="shared" si="25"/>
        <v>0</v>
      </c>
      <c r="BE59" s="201">
        <v>0</v>
      </c>
      <c r="BF59" s="185">
        <f t="shared" si="26"/>
        <v>0</v>
      </c>
      <c r="BG59" s="201">
        <v>0</v>
      </c>
      <c r="BH59" s="185">
        <f t="shared" si="27"/>
        <v>0</v>
      </c>
      <c r="BI59" s="185">
        <v>0</v>
      </c>
      <c r="BJ59" s="185">
        <f t="shared" si="28"/>
        <v>0</v>
      </c>
      <c r="BK59" s="201">
        <v>0</v>
      </c>
      <c r="BL59" s="185">
        <f t="shared" si="29"/>
        <v>0</v>
      </c>
      <c r="BM59" s="201">
        <v>0</v>
      </c>
      <c r="BN59" s="185">
        <f t="shared" si="30"/>
        <v>0</v>
      </c>
      <c r="BO59" s="185">
        <v>0</v>
      </c>
      <c r="BP59" s="185">
        <f t="shared" si="31"/>
        <v>0</v>
      </c>
      <c r="BQ59" s="185">
        <f t="shared" si="32"/>
        <v>0</v>
      </c>
      <c r="BR59" s="185">
        <v>0</v>
      </c>
      <c r="BS59" s="185">
        <f t="shared" si="7"/>
        <v>0</v>
      </c>
      <c r="BT59" s="185">
        <v>0</v>
      </c>
      <c r="BU59" s="185">
        <f t="shared" si="33"/>
        <v>0</v>
      </c>
      <c r="BV59" s="201">
        <v>0</v>
      </c>
      <c r="BW59" s="185">
        <f t="shared" si="8"/>
        <v>0</v>
      </c>
      <c r="BX59" s="369">
        <v>0</v>
      </c>
      <c r="BY59" s="333">
        <f t="shared" si="9"/>
        <v>0</v>
      </c>
      <c r="BZ59" s="185">
        <f t="shared" si="34"/>
        <v>0</v>
      </c>
      <c r="CA59" s="370"/>
      <c r="CG59" s="150"/>
    </row>
    <row r="60" spans="1:85" s="68" customFormat="1" ht="33" customHeight="1">
      <c r="A60" s="213">
        <v>52</v>
      </c>
      <c r="B60" s="365" t="s">
        <v>180</v>
      </c>
      <c r="C60" s="200"/>
      <c r="D60" s="200"/>
      <c r="E60" s="366"/>
      <c r="F60" s="200"/>
      <c r="G60" s="200"/>
      <c r="H60" s="185">
        <v>0</v>
      </c>
      <c r="I60" s="185">
        <f t="shared" si="0"/>
        <v>0</v>
      </c>
      <c r="J60" s="185">
        <v>0</v>
      </c>
      <c r="K60" s="185">
        <f t="shared" si="1"/>
        <v>0</v>
      </c>
      <c r="L60" s="376">
        <v>0</v>
      </c>
      <c r="M60" s="185">
        <f t="shared" si="2"/>
        <v>0</v>
      </c>
      <c r="N60" s="185">
        <v>0</v>
      </c>
      <c r="O60" s="200">
        <f t="shared" si="3"/>
        <v>0</v>
      </c>
      <c r="P60" s="185">
        <v>0</v>
      </c>
      <c r="Q60" s="185">
        <f t="shared" si="4"/>
        <v>0</v>
      </c>
      <c r="R60" s="185">
        <v>0</v>
      </c>
      <c r="S60" s="200">
        <f t="shared" si="5"/>
        <v>0</v>
      </c>
      <c r="T60" s="185">
        <v>0</v>
      </c>
      <c r="U60" s="185">
        <f t="shared" si="10"/>
        <v>0</v>
      </c>
      <c r="V60" s="201">
        <v>0</v>
      </c>
      <c r="W60" s="185">
        <f t="shared" si="11"/>
        <v>0</v>
      </c>
      <c r="X60" s="367">
        <v>0</v>
      </c>
      <c r="Y60" s="185">
        <f t="shared" si="6"/>
        <v>0</v>
      </c>
      <c r="Z60" s="367">
        <v>0</v>
      </c>
      <c r="AA60" s="185">
        <f t="shared" si="12"/>
        <v>0</v>
      </c>
      <c r="AB60" s="185">
        <v>0</v>
      </c>
      <c r="AC60" s="185">
        <f t="shared" si="13"/>
        <v>0</v>
      </c>
      <c r="AD60" s="185">
        <v>0</v>
      </c>
      <c r="AE60" s="185">
        <f t="shared" si="14"/>
        <v>0</v>
      </c>
      <c r="AF60" s="201">
        <v>0</v>
      </c>
      <c r="AG60" s="185">
        <f t="shared" si="15"/>
        <v>0</v>
      </c>
      <c r="AH60" s="185">
        <v>0</v>
      </c>
      <c r="AI60" s="185">
        <f t="shared" si="16"/>
        <v>0</v>
      </c>
      <c r="AJ60" s="185">
        <v>0</v>
      </c>
      <c r="AK60" s="185">
        <f t="shared" si="17"/>
        <v>0</v>
      </c>
      <c r="AL60" s="201">
        <v>0</v>
      </c>
      <c r="AM60" s="185">
        <f t="shared" si="18"/>
        <v>0</v>
      </c>
      <c r="AN60" s="185">
        <v>0</v>
      </c>
      <c r="AO60" s="185">
        <v>0</v>
      </c>
      <c r="AP60" s="185">
        <f t="shared" si="19"/>
        <v>0</v>
      </c>
      <c r="AQ60" s="201">
        <v>0</v>
      </c>
      <c r="AR60" s="185">
        <f t="shared" si="20"/>
        <v>0</v>
      </c>
      <c r="AS60" s="201">
        <v>0</v>
      </c>
      <c r="AT60" s="201">
        <v>0</v>
      </c>
      <c r="AU60" s="368">
        <v>0</v>
      </c>
      <c r="AV60" s="185">
        <f t="shared" si="21"/>
        <v>0</v>
      </c>
      <c r="AW60" s="201">
        <v>0</v>
      </c>
      <c r="AX60" s="201">
        <f t="shared" si="22"/>
        <v>0</v>
      </c>
      <c r="AY60" s="185">
        <f t="shared" si="23"/>
        <v>0</v>
      </c>
      <c r="AZ60" s="201">
        <v>0</v>
      </c>
      <c r="BA60" s="201">
        <v>0</v>
      </c>
      <c r="BB60" s="201">
        <v>0</v>
      </c>
      <c r="BC60" s="185">
        <f t="shared" si="24"/>
        <v>0</v>
      </c>
      <c r="BD60" s="185">
        <f t="shared" si="25"/>
        <v>0</v>
      </c>
      <c r="BE60" s="201">
        <v>0</v>
      </c>
      <c r="BF60" s="185">
        <f t="shared" si="26"/>
        <v>0</v>
      </c>
      <c r="BG60" s="201">
        <v>0</v>
      </c>
      <c r="BH60" s="185">
        <f t="shared" si="27"/>
        <v>0</v>
      </c>
      <c r="BI60" s="185">
        <v>0</v>
      </c>
      <c r="BJ60" s="185">
        <f t="shared" si="28"/>
        <v>0</v>
      </c>
      <c r="BK60" s="201">
        <v>0</v>
      </c>
      <c r="BL60" s="185">
        <f t="shared" si="29"/>
        <v>0</v>
      </c>
      <c r="BM60" s="201">
        <v>0</v>
      </c>
      <c r="BN60" s="185">
        <f t="shared" si="30"/>
        <v>0</v>
      </c>
      <c r="BO60" s="185">
        <v>0</v>
      </c>
      <c r="BP60" s="185">
        <f t="shared" si="31"/>
        <v>0</v>
      </c>
      <c r="BQ60" s="185">
        <f t="shared" si="32"/>
        <v>0</v>
      </c>
      <c r="BR60" s="185">
        <v>0</v>
      </c>
      <c r="BS60" s="185">
        <f t="shared" si="7"/>
        <v>0</v>
      </c>
      <c r="BT60" s="185">
        <v>0</v>
      </c>
      <c r="BU60" s="185">
        <f t="shared" si="33"/>
        <v>0</v>
      </c>
      <c r="BV60" s="201">
        <v>0</v>
      </c>
      <c r="BW60" s="185">
        <f t="shared" si="8"/>
        <v>0</v>
      </c>
      <c r="BX60" s="369">
        <v>0</v>
      </c>
      <c r="BY60" s="333">
        <f t="shared" si="9"/>
        <v>0</v>
      </c>
      <c r="BZ60" s="185">
        <f t="shared" si="34"/>
        <v>0</v>
      </c>
      <c r="CA60" s="370"/>
      <c r="CG60" s="150"/>
    </row>
    <row r="61" spans="1:85" s="68" customFormat="1" ht="33" customHeight="1">
      <c r="A61" s="213">
        <v>53</v>
      </c>
      <c r="B61" s="365" t="s">
        <v>181</v>
      </c>
      <c r="C61" s="200"/>
      <c r="D61" s="200"/>
      <c r="E61" s="366"/>
      <c r="F61" s="200"/>
      <c r="G61" s="200"/>
      <c r="H61" s="185">
        <v>0</v>
      </c>
      <c r="I61" s="185">
        <f t="shared" si="0"/>
        <v>0</v>
      </c>
      <c r="J61" s="185">
        <v>0</v>
      </c>
      <c r="K61" s="185">
        <f t="shared" si="1"/>
        <v>0</v>
      </c>
      <c r="L61" s="376">
        <v>0</v>
      </c>
      <c r="M61" s="185">
        <f t="shared" si="2"/>
        <v>0</v>
      </c>
      <c r="N61" s="185">
        <v>0</v>
      </c>
      <c r="O61" s="200">
        <f t="shared" si="3"/>
        <v>0</v>
      </c>
      <c r="P61" s="185">
        <v>0</v>
      </c>
      <c r="Q61" s="185">
        <f t="shared" si="4"/>
        <v>0</v>
      </c>
      <c r="R61" s="185">
        <v>0</v>
      </c>
      <c r="S61" s="200">
        <f t="shared" si="5"/>
        <v>0</v>
      </c>
      <c r="T61" s="185">
        <v>0</v>
      </c>
      <c r="U61" s="185">
        <f t="shared" si="10"/>
        <v>0</v>
      </c>
      <c r="V61" s="201">
        <v>0</v>
      </c>
      <c r="W61" s="185">
        <f t="shared" si="11"/>
        <v>0</v>
      </c>
      <c r="X61" s="367">
        <v>0</v>
      </c>
      <c r="Y61" s="185">
        <f t="shared" si="6"/>
        <v>0</v>
      </c>
      <c r="Z61" s="367">
        <v>0</v>
      </c>
      <c r="AA61" s="185">
        <f t="shared" si="12"/>
        <v>0</v>
      </c>
      <c r="AB61" s="185">
        <v>0</v>
      </c>
      <c r="AC61" s="185">
        <f t="shared" si="13"/>
        <v>0</v>
      </c>
      <c r="AD61" s="185">
        <v>0</v>
      </c>
      <c r="AE61" s="185">
        <f t="shared" si="14"/>
        <v>0</v>
      </c>
      <c r="AF61" s="201">
        <v>0</v>
      </c>
      <c r="AG61" s="185">
        <f t="shared" si="15"/>
        <v>0</v>
      </c>
      <c r="AH61" s="185">
        <v>0</v>
      </c>
      <c r="AI61" s="185">
        <f t="shared" si="16"/>
        <v>0</v>
      </c>
      <c r="AJ61" s="185">
        <v>0</v>
      </c>
      <c r="AK61" s="185">
        <f t="shared" si="17"/>
        <v>0</v>
      </c>
      <c r="AL61" s="201">
        <v>0</v>
      </c>
      <c r="AM61" s="185">
        <f t="shared" si="18"/>
        <v>0</v>
      </c>
      <c r="AN61" s="185">
        <v>0</v>
      </c>
      <c r="AO61" s="185">
        <v>0</v>
      </c>
      <c r="AP61" s="185">
        <f t="shared" si="19"/>
        <v>0</v>
      </c>
      <c r="AQ61" s="201">
        <v>0</v>
      </c>
      <c r="AR61" s="185">
        <f t="shared" si="20"/>
        <v>0</v>
      </c>
      <c r="AS61" s="201">
        <v>0</v>
      </c>
      <c r="AT61" s="201">
        <v>0</v>
      </c>
      <c r="AU61" s="368">
        <v>0</v>
      </c>
      <c r="AV61" s="185">
        <f t="shared" si="21"/>
        <v>0</v>
      </c>
      <c r="AW61" s="201">
        <v>0</v>
      </c>
      <c r="AX61" s="201">
        <f t="shared" si="22"/>
        <v>0</v>
      </c>
      <c r="AY61" s="185">
        <f t="shared" si="23"/>
        <v>0</v>
      </c>
      <c r="AZ61" s="201">
        <v>0</v>
      </c>
      <c r="BA61" s="201">
        <v>0</v>
      </c>
      <c r="BB61" s="201">
        <v>0</v>
      </c>
      <c r="BC61" s="185">
        <f t="shared" si="24"/>
        <v>0</v>
      </c>
      <c r="BD61" s="185">
        <f t="shared" si="25"/>
        <v>0</v>
      </c>
      <c r="BE61" s="201">
        <v>0</v>
      </c>
      <c r="BF61" s="185">
        <f t="shared" si="26"/>
        <v>0</v>
      </c>
      <c r="BG61" s="201">
        <v>0</v>
      </c>
      <c r="BH61" s="185">
        <f t="shared" si="27"/>
        <v>0</v>
      </c>
      <c r="BI61" s="185">
        <v>0</v>
      </c>
      <c r="BJ61" s="185">
        <f t="shared" si="28"/>
        <v>0</v>
      </c>
      <c r="BK61" s="201">
        <v>0</v>
      </c>
      <c r="BL61" s="185">
        <f t="shared" si="29"/>
        <v>0</v>
      </c>
      <c r="BM61" s="201">
        <v>0</v>
      </c>
      <c r="BN61" s="185">
        <f t="shared" si="30"/>
        <v>0</v>
      </c>
      <c r="BO61" s="185">
        <v>0</v>
      </c>
      <c r="BP61" s="185">
        <f t="shared" si="31"/>
        <v>0</v>
      </c>
      <c r="BQ61" s="185">
        <f t="shared" si="32"/>
        <v>0</v>
      </c>
      <c r="BR61" s="185">
        <v>0</v>
      </c>
      <c r="BS61" s="185">
        <f t="shared" si="7"/>
        <v>0</v>
      </c>
      <c r="BT61" s="185">
        <v>0</v>
      </c>
      <c r="BU61" s="185">
        <f t="shared" si="33"/>
        <v>0</v>
      </c>
      <c r="BV61" s="201">
        <v>0</v>
      </c>
      <c r="BW61" s="185">
        <f t="shared" si="8"/>
        <v>0</v>
      </c>
      <c r="BX61" s="369">
        <v>0</v>
      </c>
      <c r="BY61" s="333">
        <f t="shared" si="9"/>
        <v>0</v>
      </c>
      <c r="BZ61" s="185">
        <f t="shared" si="34"/>
        <v>0</v>
      </c>
      <c r="CA61" s="370"/>
      <c r="CG61" s="150"/>
    </row>
    <row r="62" spans="1:85" s="68" customFormat="1" ht="33" customHeight="1">
      <c r="A62" s="213">
        <v>54</v>
      </c>
      <c r="B62" s="365" t="s">
        <v>182</v>
      </c>
      <c r="C62" s="200"/>
      <c r="D62" s="200"/>
      <c r="E62" s="366"/>
      <c r="F62" s="200"/>
      <c r="G62" s="200"/>
      <c r="H62" s="185">
        <v>0</v>
      </c>
      <c r="I62" s="185">
        <f t="shared" si="0"/>
        <v>0</v>
      </c>
      <c r="J62" s="185">
        <v>0</v>
      </c>
      <c r="K62" s="185">
        <f t="shared" si="1"/>
        <v>0</v>
      </c>
      <c r="L62" s="376">
        <v>0</v>
      </c>
      <c r="M62" s="185">
        <f t="shared" si="2"/>
        <v>0</v>
      </c>
      <c r="N62" s="185">
        <v>0</v>
      </c>
      <c r="O62" s="200">
        <f t="shared" si="3"/>
        <v>0</v>
      </c>
      <c r="P62" s="185">
        <v>0</v>
      </c>
      <c r="Q62" s="185">
        <f t="shared" si="4"/>
        <v>0</v>
      </c>
      <c r="R62" s="185">
        <v>0</v>
      </c>
      <c r="S62" s="200">
        <f t="shared" si="5"/>
        <v>0</v>
      </c>
      <c r="T62" s="185">
        <v>0</v>
      </c>
      <c r="U62" s="185">
        <f t="shared" si="10"/>
        <v>0</v>
      </c>
      <c r="V62" s="201">
        <v>0</v>
      </c>
      <c r="W62" s="185">
        <f t="shared" si="11"/>
        <v>0</v>
      </c>
      <c r="X62" s="367">
        <v>0</v>
      </c>
      <c r="Y62" s="185">
        <f t="shared" si="6"/>
        <v>0</v>
      </c>
      <c r="Z62" s="367">
        <v>0</v>
      </c>
      <c r="AA62" s="185">
        <f t="shared" si="12"/>
        <v>0</v>
      </c>
      <c r="AB62" s="185">
        <v>0</v>
      </c>
      <c r="AC62" s="185">
        <f t="shared" si="13"/>
        <v>0</v>
      </c>
      <c r="AD62" s="185">
        <v>0</v>
      </c>
      <c r="AE62" s="185">
        <f t="shared" si="14"/>
        <v>0</v>
      </c>
      <c r="AF62" s="201">
        <v>0</v>
      </c>
      <c r="AG62" s="185">
        <f t="shared" si="15"/>
        <v>0</v>
      </c>
      <c r="AH62" s="185">
        <v>0</v>
      </c>
      <c r="AI62" s="185">
        <f t="shared" si="16"/>
        <v>0</v>
      </c>
      <c r="AJ62" s="185">
        <v>0</v>
      </c>
      <c r="AK62" s="185">
        <f t="shared" si="17"/>
        <v>0</v>
      </c>
      <c r="AL62" s="201">
        <v>0</v>
      </c>
      <c r="AM62" s="185">
        <f t="shared" si="18"/>
        <v>0</v>
      </c>
      <c r="AN62" s="185">
        <v>0</v>
      </c>
      <c r="AO62" s="185">
        <v>0</v>
      </c>
      <c r="AP62" s="185">
        <f t="shared" si="19"/>
        <v>0</v>
      </c>
      <c r="AQ62" s="201">
        <v>0</v>
      </c>
      <c r="AR62" s="185">
        <f t="shared" si="20"/>
        <v>0</v>
      </c>
      <c r="AS62" s="201">
        <v>0</v>
      </c>
      <c r="AT62" s="201">
        <v>0</v>
      </c>
      <c r="AU62" s="368">
        <v>0</v>
      </c>
      <c r="AV62" s="185">
        <f t="shared" si="21"/>
        <v>0</v>
      </c>
      <c r="AW62" s="201">
        <v>0</v>
      </c>
      <c r="AX62" s="201">
        <f t="shared" si="22"/>
        <v>0</v>
      </c>
      <c r="AY62" s="185">
        <f t="shared" si="23"/>
        <v>0</v>
      </c>
      <c r="AZ62" s="201">
        <v>0</v>
      </c>
      <c r="BA62" s="201">
        <v>0</v>
      </c>
      <c r="BB62" s="201">
        <v>0</v>
      </c>
      <c r="BC62" s="185">
        <f t="shared" si="24"/>
        <v>0</v>
      </c>
      <c r="BD62" s="185">
        <f t="shared" si="25"/>
        <v>0</v>
      </c>
      <c r="BE62" s="201">
        <v>0</v>
      </c>
      <c r="BF62" s="185">
        <f t="shared" si="26"/>
        <v>0</v>
      </c>
      <c r="BG62" s="201">
        <v>0</v>
      </c>
      <c r="BH62" s="185">
        <f t="shared" si="27"/>
        <v>0</v>
      </c>
      <c r="BI62" s="185">
        <v>0</v>
      </c>
      <c r="BJ62" s="185">
        <f t="shared" si="28"/>
        <v>0</v>
      </c>
      <c r="BK62" s="201">
        <v>0</v>
      </c>
      <c r="BL62" s="185">
        <f t="shared" si="29"/>
        <v>0</v>
      </c>
      <c r="BM62" s="201">
        <v>0</v>
      </c>
      <c r="BN62" s="185">
        <f t="shared" si="30"/>
        <v>0</v>
      </c>
      <c r="BO62" s="185">
        <v>0</v>
      </c>
      <c r="BP62" s="185">
        <f t="shared" si="31"/>
        <v>0</v>
      </c>
      <c r="BQ62" s="185">
        <f t="shared" si="32"/>
        <v>0</v>
      </c>
      <c r="BR62" s="185">
        <v>0</v>
      </c>
      <c r="BS62" s="185">
        <f t="shared" si="7"/>
        <v>0</v>
      </c>
      <c r="BT62" s="185">
        <v>0</v>
      </c>
      <c r="BU62" s="185">
        <f t="shared" si="33"/>
        <v>0</v>
      </c>
      <c r="BV62" s="201">
        <v>0</v>
      </c>
      <c r="BW62" s="185">
        <f t="shared" si="8"/>
        <v>0</v>
      </c>
      <c r="BX62" s="369">
        <v>0</v>
      </c>
      <c r="BY62" s="333">
        <f t="shared" si="9"/>
        <v>0</v>
      </c>
      <c r="BZ62" s="185">
        <f t="shared" si="34"/>
        <v>0</v>
      </c>
      <c r="CA62" s="370"/>
      <c r="CG62" s="150"/>
    </row>
    <row r="63" spans="1:85" s="68" customFormat="1" ht="33" customHeight="1">
      <c r="A63" s="213">
        <v>55</v>
      </c>
      <c r="B63" s="365" t="s">
        <v>183</v>
      </c>
      <c r="C63" s="200"/>
      <c r="D63" s="200"/>
      <c r="E63" s="366"/>
      <c r="F63" s="200"/>
      <c r="G63" s="200"/>
      <c r="H63" s="185">
        <v>0</v>
      </c>
      <c r="I63" s="185">
        <f t="shared" si="0"/>
        <v>0</v>
      </c>
      <c r="J63" s="185">
        <v>0</v>
      </c>
      <c r="K63" s="185">
        <f t="shared" si="1"/>
        <v>0</v>
      </c>
      <c r="L63" s="376">
        <v>0</v>
      </c>
      <c r="M63" s="185">
        <f t="shared" si="2"/>
        <v>0</v>
      </c>
      <c r="N63" s="185">
        <v>0</v>
      </c>
      <c r="O63" s="200">
        <f t="shared" si="3"/>
        <v>0</v>
      </c>
      <c r="P63" s="185">
        <v>0</v>
      </c>
      <c r="Q63" s="185">
        <f t="shared" si="4"/>
        <v>0</v>
      </c>
      <c r="R63" s="185">
        <v>0</v>
      </c>
      <c r="S63" s="200">
        <f t="shared" si="5"/>
        <v>0</v>
      </c>
      <c r="T63" s="185">
        <v>0</v>
      </c>
      <c r="U63" s="185">
        <f t="shared" si="10"/>
        <v>0</v>
      </c>
      <c r="V63" s="201">
        <v>0</v>
      </c>
      <c r="W63" s="185">
        <f t="shared" si="11"/>
        <v>0</v>
      </c>
      <c r="X63" s="367">
        <v>0</v>
      </c>
      <c r="Y63" s="185">
        <f t="shared" si="6"/>
        <v>0</v>
      </c>
      <c r="Z63" s="367">
        <v>0</v>
      </c>
      <c r="AA63" s="185">
        <f t="shared" si="12"/>
        <v>0</v>
      </c>
      <c r="AB63" s="185">
        <v>0</v>
      </c>
      <c r="AC63" s="185">
        <f t="shared" si="13"/>
        <v>0</v>
      </c>
      <c r="AD63" s="185">
        <v>0</v>
      </c>
      <c r="AE63" s="185">
        <f t="shared" si="14"/>
        <v>0</v>
      </c>
      <c r="AF63" s="201">
        <v>0</v>
      </c>
      <c r="AG63" s="185">
        <f t="shared" si="15"/>
        <v>0</v>
      </c>
      <c r="AH63" s="185">
        <v>0</v>
      </c>
      <c r="AI63" s="185">
        <f t="shared" si="16"/>
        <v>0</v>
      </c>
      <c r="AJ63" s="185">
        <v>0</v>
      </c>
      <c r="AK63" s="185">
        <f t="shared" si="17"/>
        <v>0</v>
      </c>
      <c r="AL63" s="201">
        <v>0</v>
      </c>
      <c r="AM63" s="185">
        <f t="shared" si="18"/>
        <v>0</v>
      </c>
      <c r="AN63" s="185">
        <v>0</v>
      </c>
      <c r="AO63" s="185">
        <v>0</v>
      </c>
      <c r="AP63" s="185">
        <f t="shared" si="19"/>
        <v>0</v>
      </c>
      <c r="AQ63" s="201">
        <v>0</v>
      </c>
      <c r="AR63" s="185">
        <f t="shared" si="20"/>
        <v>0</v>
      </c>
      <c r="AS63" s="201">
        <v>0</v>
      </c>
      <c r="AT63" s="201">
        <v>0</v>
      </c>
      <c r="AU63" s="368">
        <v>0</v>
      </c>
      <c r="AV63" s="185">
        <f t="shared" si="21"/>
        <v>0</v>
      </c>
      <c r="AW63" s="201">
        <v>0</v>
      </c>
      <c r="AX63" s="201">
        <f t="shared" si="22"/>
        <v>0</v>
      </c>
      <c r="AY63" s="185">
        <f t="shared" si="23"/>
        <v>0</v>
      </c>
      <c r="AZ63" s="201">
        <v>0</v>
      </c>
      <c r="BA63" s="201">
        <v>0</v>
      </c>
      <c r="BB63" s="201">
        <v>0</v>
      </c>
      <c r="BC63" s="185">
        <f t="shared" si="24"/>
        <v>0</v>
      </c>
      <c r="BD63" s="185">
        <f t="shared" si="25"/>
        <v>0</v>
      </c>
      <c r="BE63" s="201">
        <v>0</v>
      </c>
      <c r="BF63" s="185">
        <f t="shared" si="26"/>
        <v>0</v>
      </c>
      <c r="BG63" s="201">
        <v>0</v>
      </c>
      <c r="BH63" s="185">
        <f t="shared" si="27"/>
        <v>0</v>
      </c>
      <c r="BI63" s="185">
        <v>0</v>
      </c>
      <c r="BJ63" s="185">
        <f t="shared" si="28"/>
        <v>0</v>
      </c>
      <c r="BK63" s="201">
        <v>0</v>
      </c>
      <c r="BL63" s="185">
        <f t="shared" si="29"/>
        <v>0</v>
      </c>
      <c r="BM63" s="201">
        <v>0</v>
      </c>
      <c r="BN63" s="185">
        <f t="shared" si="30"/>
        <v>0</v>
      </c>
      <c r="BO63" s="185">
        <v>0</v>
      </c>
      <c r="BP63" s="185">
        <f t="shared" si="31"/>
        <v>0</v>
      </c>
      <c r="BQ63" s="185">
        <f t="shared" si="32"/>
        <v>0</v>
      </c>
      <c r="BR63" s="185">
        <v>0</v>
      </c>
      <c r="BS63" s="185">
        <f t="shared" si="7"/>
        <v>0</v>
      </c>
      <c r="BT63" s="185">
        <v>0</v>
      </c>
      <c r="BU63" s="185">
        <f t="shared" si="33"/>
        <v>0</v>
      </c>
      <c r="BV63" s="201">
        <v>0</v>
      </c>
      <c r="BW63" s="185">
        <f t="shared" si="8"/>
        <v>0</v>
      </c>
      <c r="BX63" s="369">
        <v>0</v>
      </c>
      <c r="BY63" s="333">
        <f t="shared" si="9"/>
        <v>0</v>
      </c>
      <c r="BZ63" s="185">
        <f t="shared" si="34"/>
        <v>0</v>
      </c>
      <c r="CA63" s="370"/>
      <c r="CG63" s="150"/>
    </row>
    <row r="64" spans="1:85" s="68" customFormat="1" ht="33" customHeight="1">
      <c r="A64" s="213">
        <v>56</v>
      </c>
      <c r="B64" s="365" t="s">
        <v>184</v>
      </c>
      <c r="C64" s="200"/>
      <c r="D64" s="200"/>
      <c r="E64" s="366"/>
      <c r="F64" s="200"/>
      <c r="G64" s="200"/>
      <c r="H64" s="185">
        <v>0</v>
      </c>
      <c r="I64" s="185">
        <f t="shared" si="0"/>
        <v>0</v>
      </c>
      <c r="J64" s="185">
        <v>0</v>
      </c>
      <c r="K64" s="185">
        <f t="shared" si="1"/>
        <v>0</v>
      </c>
      <c r="L64" s="376">
        <v>0</v>
      </c>
      <c r="M64" s="185">
        <f t="shared" si="2"/>
        <v>0</v>
      </c>
      <c r="N64" s="185">
        <v>0</v>
      </c>
      <c r="O64" s="200">
        <f t="shared" si="3"/>
        <v>0</v>
      </c>
      <c r="P64" s="185">
        <v>0</v>
      </c>
      <c r="Q64" s="185">
        <f t="shared" si="4"/>
        <v>0</v>
      </c>
      <c r="R64" s="185">
        <v>0</v>
      </c>
      <c r="S64" s="200">
        <f t="shared" si="5"/>
        <v>0</v>
      </c>
      <c r="T64" s="185">
        <v>0</v>
      </c>
      <c r="U64" s="185">
        <f t="shared" si="10"/>
        <v>0</v>
      </c>
      <c r="V64" s="201">
        <v>0</v>
      </c>
      <c r="W64" s="185">
        <f t="shared" si="11"/>
        <v>0</v>
      </c>
      <c r="X64" s="367">
        <v>0</v>
      </c>
      <c r="Y64" s="185">
        <f t="shared" si="6"/>
        <v>0</v>
      </c>
      <c r="Z64" s="367">
        <v>0</v>
      </c>
      <c r="AA64" s="185">
        <f t="shared" si="12"/>
        <v>0</v>
      </c>
      <c r="AB64" s="185">
        <v>0</v>
      </c>
      <c r="AC64" s="185">
        <f t="shared" si="13"/>
        <v>0</v>
      </c>
      <c r="AD64" s="185">
        <v>0</v>
      </c>
      <c r="AE64" s="185">
        <f t="shared" si="14"/>
        <v>0</v>
      </c>
      <c r="AF64" s="201">
        <v>0</v>
      </c>
      <c r="AG64" s="185">
        <f t="shared" si="15"/>
        <v>0</v>
      </c>
      <c r="AH64" s="185">
        <v>0</v>
      </c>
      <c r="AI64" s="185">
        <f t="shared" si="16"/>
        <v>0</v>
      </c>
      <c r="AJ64" s="185">
        <v>0</v>
      </c>
      <c r="AK64" s="185">
        <f t="shared" si="17"/>
        <v>0</v>
      </c>
      <c r="AL64" s="201">
        <v>0</v>
      </c>
      <c r="AM64" s="185">
        <f t="shared" si="18"/>
        <v>0</v>
      </c>
      <c r="AN64" s="185">
        <v>0</v>
      </c>
      <c r="AO64" s="185">
        <v>0</v>
      </c>
      <c r="AP64" s="185">
        <f t="shared" si="19"/>
        <v>0</v>
      </c>
      <c r="AQ64" s="201">
        <v>0</v>
      </c>
      <c r="AR64" s="185">
        <f t="shared" si="20"/>
        <v>0</v>
      </c>
      <c r="AS64" s="201">
        <v>0</v>
      </c>
      <c r="AT64" s="201">
        <v>0</v>
      </c>
      <c r="AU64" s="368">
        <v>0</v>
      </c>
      <c r="AV64" s="185">
        <f t="shared" si="21"/>
        <v>0</v>
      </c>
      <c r="AW64" s="201">
        <v>0</v>
      </c>
      <c r="AX64" s="201">
        <f t="shared" si="22"/>
        <v>0</v>
      </c>
      <c r="AY64" s="185">
        <f t="shared" si="23"/>
        <v>0</v>
      </c>
      <c r="AZ64" s="201">
        <v>0</v>
      </c>
      <c r="BA64" s="201">
        <v>0</v>
      </c>
      <c r="BB64" s="201">
        <v>0</v>
      </c>
      <c r="BC64" s="185">
        <f t="shared" si="24"/>
        <v>0</v>
      </c>
      <c r="BD64" s="185">
        <f t="shared" si="25"/>
        <v>0</v>
      </c>
      <c r="BE64" s="201">
        <v>0</v>
      </c>
      <c r="BF64" s="185">
        <f t="shared" si="26"/>
        <v>0</v>
      </c>
      <c r="BG64" s="201">
        <v>0</v>
      </c>
      <c r="BH64" s="185">
        <f t="shared" si="27"/>
        <v>0</v>
      </c>
      <c r="BI64" s="185">
        <v>0</v>
      </c>
      <c r="BJ64" s="185">
        <f t="shared" si="28"/>
        <v>0</v>
      </c>
      <c r="BK64" s="201">
        <v>0</v>
      </c>
      <c r="BL64" s="185">
        <f t="shared" si="29"/>
        <v>0</v>
      </c>
      <c r="BM64" s="201">
        <v>0</v>
      </c>
      <c r="BN64" s="185">
        <f t="shared" si="30"/>
        <v>0</v>
      </c>
      <c r="BO64" s="185">
        <v>0</v>
      </c>
      <c r="BP64" s="185">
        <f t="shared" si="31"/>
        <v>0</v>
      </c>
      <c r="BQ64" s="185">
        <f t="shared" si="32"/>
        <v>0</v>
      </c>
      <c r="BR64" s="185">
        <v>0</v>
      </c>
      <c r="BS64" s="185">
        <f t="shared" si="7"/>
        <v>0</v>
      </c>
      <c r="BT64" s="185">
        <v>0</v>
      </c>
      <c r="BU64" s="185">
        <f t="shared" si="33"/>
        <v>0</v>
      </c>
      <c r="BV64" s="201">
        <v>0</v>
      </c>
      <c r="BW64" s="185">
        <f t="shared" si="8"/>
        <v>0</v>
      </c>
      <c r="BX64" s="369">
        <v>0</v>
      </c>
      <c r="BY64" s="333">
        <f t="shared" si="9"/>
        <v>0</v>
      </c>
      <c r="BZ64" s="185">
        <f t="shared" si="34"/>
        <v>0</v>
      </c>
      <c r="CA64" s="370"/>
      <c r="CG64" s="150"/>
    </row>
    <row r="65" spans="1:85" s="68" customFormat="1" ht="33" customHeight="1">
      <c r="A65" s="213">
        <v>57</v>
      </c>
      <c r="B65" s="365" t="s">
        <v>185</v>
      </c>
      <c r="C65" s="200"/>
      <c r="D65" s="200"/>
      <c r="E65" s="366"/>
      <c r="F65" s="200"/>
      <c r="G65" s="200"/>
      <c r="H65" s="185">
        <v>0</v>
      </c>
      <c r="I65" s="185">
        <f t="shared" si="0"/>
        <v>0</v>
      </c>
      <c r="J65" s="185">
        <v>0</v>
      </c>
      <c r="K65" s="185">
        <f t="shared" si="1"/>
        <v>0</v>
      </c>
      <c r="L65" s="376">
        <v>0</v>
      </c>
      <c r="M65" s="185">
        <f t="shared" si="2"/>
        <v>0</v>
      </c>
      <c r="N65" s="185">
        <v>0</v>
      </c>
      <c r="O65" s="200">
        <f t="shared" si="3"/>
        <v>0</v>
      </c>
      <c r="P65" s="185">
        <v>0</v>
      </c>
      <c r="Q65" s="185">
        <f t="shared" si="4"/>
        <v>0</v>
      </c>
      <c r="R65" s="185">
        <v>0</v>
      </c>
      <c r="S65" s="200">
        <f t="shared" si="5"/>
        <v>0</v>
      </c>
      <c r="T65" s="185">
        <v>0</v>
      </c>
      <c r="U65" s="185">
        <f t="shared" si="10"/>
        <v>0</v>
      </c>
      <c r="V65" s="201">
        <v>0</v>
      </c>
      <c r="W65" s="185">
        <f t="shared" si="11"/>
        <v>0</v>
      </c>
      <c r="X65" s="367">
        <v>0</v>
      </c>
      <c r="Y65" s="185">
        <f t="shared" si="6"/>
        <v>0</v>
      </c>
      <c r="Z65" s="367">
        <v>0</v>
      </c>
      <c r="AA65" s="185">
        <f t="shared" si="12"/>
        <v>0</v>
      </c>
      <c r="AB65" s="185">
        <v>0</v>
      </c>
      <c r="AC65" s="185">
        <f t="shared" si="13"/>
        <v>0</v>
      </c>
      <c r="AD65" s="185">
        <v>0</v>
      </c>
      <c r="AE65" s="185">
        <f t="shared" si="14"/>
        <v>0</v>
      </c>
      <c r="AF65" s="201">
        <v>0</v>
      </c>
      <c r="AG65" s="185">
        <f t="shared" si="15"/>
        <v>0</v>
      </c>
      <c r="AH65" s="185">
        <v>0</v>
      </c>
      <c r="AI65" s="185">
        <f t="shared" si="16"/>
        <v>0</v>
      </c>
      <c r="AJ65" s="185">
        <v>0</v>
      </c>
      <c r="AK65" s="185">
        <f t="shared" si="17"/>
        <v>0</v>
      </c>
      <c r="AL65" s="201">
        <v>0</v>
      </c>
      <c r="AM65" s="185">
        <f t="shared" si="18"/>
        <v>0</v>
      </c>
      <c r="AN65" s="185">
        <v>0</v>
      </c>
      <c r="AO65" s="185">
        <v>0</v>
      </c>
      <c r="AP65" s="185">
        <f t="shared" si="19"/>
        <v>0</v>
      </c>
      <c r="AQ65" s="201">
        <v>0</v>
      </c>
      <c r="AR65" s="185">
        <f t="shared" si="20"/>
        <v>0</v>
      </c>
      <c r="AS65" s="201">
        <v>0</v>
      </c>
      <c r="AT65" s="201">
        <v>0</v>
      </c>
      <c r="AU65" s="368">
        <v>0</v>
      </c>
      <c r="AV65" s="185">
        <f t="shared" si="21"/>
        <v>0</v>
      </c>
      <c r="AW65" s="201">
        <v>0</v>
      </c>
      <c r="AX65" s="201">
        <f t="shared" si="22"/>
        <v>0</v>
      </c>
      <c r="AY65" s="185">
        <f t="shared" si="23"/>
        <v>0</v>
      </c>
      <c r="AZ65" s="201">
        <v>0</v>
      </c>
      <c r="BA65" s="201">
        <v>0</v>
      </c>
      <c r="BB65" s="201">
        <v>0</v>
      </c>
      <c r="BC65" s="185">
        <f t="shared" si="24"/>
        <v>0</v>
      </c>
      <c r="BD65" s="185">
        <f t="shared" si="25"/>
        <v>0</v>
      </c>
      <c r="BE65" s="201">
        <v>0</v>
      </c>
      <c r="BF65" s="185">
        <f t="shared" si="26"/>
        <v>0</v>
      </c>
      <c r="BG65" s="201">
        <v>0</v>
      </c>
      <c r="BH65" s="185">
        <f t="shared" si="27"/>
        <v>0</v>
      </c>
      <c r="BI65" s="185">
        <v>0</v>
      </c>
      <c r="BJ65" s="185">
        <f t="shared" si="28"/>
        <v>0</v>
      </c>
      <c r="BK65" s="201">
        <v>0</v>
      </c>
      <c r="BL65" s="185">
        <f t="shared" si="29"/>
        <v>0</v>
      </c>
      <c r="BM65" s="201">
        <v>0</v>
      </c>
      <c r="BN65" s="185">
        <f t="shared" si="30"/>
        <v>0</v>
      </c>
      <c r="BO65" s="185">
        <v>0</v>
      </c>
      <c r="BP65" s="185">
        <f t="shared" si="31"/>
        <v>0</v>
      </c>
      <c r="BQ65" s="185">
        <f t="shared" si="32"/>
        <v>0</v>
      </c>
      <c r="BR65" s="185">
        <v>0</v>
      </c>
      <c r="BS65" s="185">
        <f t="shared" si="7"/>
        <v>0</v>
      </c>
      <c r="BT65" s="185">
        <v>0</v>
      </c>
      <c r="BU65" s="185">
        <f t="shared" si="33"/>
        <v>0</v>
      </c>
      <c r="BV65" s="201">
        <v>0</v>
      </c>
      <c r="BW65" s="185">
        <f t="shared" si="8"/>
        <v>0</v>
      </c>
      <c r="BX65" s="369">
        <v>0</v>
      </c>
      <c r="BY65" s="333">
        <f t="shared" si="9"/>
        <v>0</v>
      </c>
      <c r="BZ65" s="185">
        <f t="shared" si="34"/>
        <v>0</v>
      </c>
      <c r="CA65" s="370"/>
      <c r="CG65" s="150"/>
    </row>
    <row r="66" spans="1:85" s="68" customFormat="1" ht="33" hidden="1" customHeight="1">
      <c r="A66" s="213">
        <v>58</v>
      </c>
      <c r="B66" s="365" t="s">
        <v>186</v>
      </c>
      <c r="C66" s="200"/>
      <c r="D66" s="200"/>
      <c r="E66" s="366"/>
      <c r="F66" s="200"/>
      <c r="G66" s="200"/>
      <c r="H66" s="185">
        <v>0</v>
      </c>
      <c r="I66" s="185">
        <f t="shared" si="0"/>
        <v>0</v>
      </c>
      <c r="J66" s="185">
        <v>0</v>
      </c>
      <c r="K66" s="185">
        <f t="shared" si="1"/>
        <v>0</v>
      </c>
      <c r="L66" s="376">
        <v>0</v>
      </c>
      <c r="M66" s="185">
        <f t="shared" si="2"/>
        <v>0</v>
      </c>
      <c r="N66" s="185">
        <v>0</v>
      </c>
      <c r="O66" s="200">
        <f t="shared" si="3"/>
        <v>0</v>
      </c>
      <c r="P66" s="185">
        <v>0</v>
      </c>
      <c r="Q66" s="185">
        <f t="shared" si="4"/>
        <v>0</v>
      </c>
      <c r="R66" s="185">
        <v>0</v>
      </c>
      <c r="S66" s="200">
        <f t="shared" si="5"/>
        <v>0</v>
      </c>
      <c r="T66" s="185">
        <v>0</v>
      </c>
      <c r="U66" s="185">
        <f t="shared" si="10"/>
        <v>0</v>
      </c>
      <c r="V66" s="201">
        <v>0</v>
      </c>
      <c r="W66" s="185">
        <f t="shared" si="11"/>
        <v>0</v>
      </c>
      <c r="X66" s="367">
        <v>0</v>
      </c>
      <c r="Y66" s="185">
        <f t="shared" si="6"/>
        <v>0</v>
      </c>
      <c r="Z66" s="367">
        <v>0</v>
      </c>
      <c r="AA66" s="185">
        <f t="shared" si="12"/>
        <v>0</v>
      </c>
      <c r="AB66" s="185">
        <v>0</v>
      </c>
      <c r="AC66" s="185">
        <f t="shared" si="13"/>
        <v>0</v>
      </c>
      <c r="AD66" s="185">
        <v>0</v>
      </c>
      <c r="AE66" s="185">
        <f t="shared" si="14"/>
        <v>0</v>
      </c>
      <c r="AF66" s="201">
        <v>0</v>
      </c>
      <c r="AG66" s="185">
        <f t="shared" si="15"/>
        <v>0</v>
      </c>
      <c r="AH66" s="185">
        <v>0</v>
      </c>
      <c r="AI66" s="185">
        <f t="shared" si="16"/>
        <v>0</v>
      </c>
      <c r="AJ66" s="185">
        <v>0</v>
      </c>
      <c r="AK66" s="185">
        <f t="shared" si="17"/>
        <v>0</v>
      </c>
      <c r="AL66" s="201">
        <v>0</v>
      </c>
      <c r="AM66" s="185">
        <f t="shared" si="18"/>
        <v>0</v>
      </c>
      <c r="AN66" s="185">
        <v>0</v>
      </c>
      <c r="AO66" s="185">
        <v>0</v>
      </c>
      <c r="AP66" s="185">
        <f t="shared" si="19"/>
        <v>0</v>
      </c>
      <c r="AQ66" s="201">
        <v>0</v>
      </c>
      <c r="AR66" s="185">
        <f t="shared" si="20"/>
        <v>0</v>
      </c>
      <c r="AS66" s="201">
        <v>0</v>
      </c>
      <c r="AT66" s="201">
        <v>0</v>
      </c>
      <c r="AU66" s="368">
        <v>0</v>
      </c>
      <c r="AV66" s="185">
        <f t="shared" si="21"/>
        <v>0</v>
      </c>
      <c r="AW66" s="201">
        <v>0</v>
      </c>
      <c r="AX66" s="201">
        <f t="shared" si="22"/>
        <v>0</v>
      </c>
      <c r="AY66" s="185">
        <f t="shared" si="23"/>
        <v>0</v>
      </c>
      <c r="AZ66" s="201">
        <v>0</v>
      </c>
      <c r="BA66" s="201">
        <v>0</v>
      </c>
      <c r="BB66" s="201">
        <v>0</v>
      </c>
      <c r="BC66" s="185">
        <f t="shared" si="24"/>
        <v>0</v>
      </c>
      <c r="BD66" s="185">
        <f t="shared" si="25"/>
        <v>0</v>
      </c>
      <c r="BE66" s="201">
        <v>0</v>
      </c>
      <c r="BF66" s="185">
        <f t="shared" si="26"/>
        <v>0</v>
      </c>
      <c r="BG66" s="201">
        <v>0</v>
      </c>
      <c r="BH66" s="185">
        <f t="shared" si="27"/>
        <v>0</v>
      </c>
      <c r="BI66" s="185">
        <v>0</v>
      </c>
      <c r="BJ66" s="185">
        <f t="shared" si="28"/>
        <v>0</v>
      </c>
      <c r="BK66" s="201">
        <v>0</v>
      </c>
      <c r="BL66" s="185">
        <f t="shared" si="29"/>
        <v>0</v>
      </c>
      <c r="BM66" s="201">
        <v>0</v>
      </c>
      <c r="BN66" s="185">
        <f t="shared" si="30"/>
        <v>0</v>
      </c>
      <c r="BO66" s="185">
        <v>0</v>
      </c>
      <c r="BP66" s="185">
        <f t="shared" si="31"/>
        <v>0</v>
      </c>
      <c r="BQ66" s="185">
        <f t="shared" si="32"/>
        <v>0</v>
      </c>
      <c r="BR66" s="185">
        <v>0</v>
      </c>
      <c r="BS66" s="185">
        <f t="shared" si="7"/>
        <v>0</v>
      </c>
      <c r="BT66" s="185">
        <v>0</v>
      </c>
      <c r="BU66" s="185">
        <f t="shared" si="33"/>
        <v>0</v>
      </c>
      <c r="BV66" s="201">
        <v>0</v>
      </c>
      <c r="BW66" s="185">
        <f t="shared" si="8"/>
        <v>0</v>
      </c>
      <c r="BX66" s="369">
        <v>0</v>
      </c>
      <c r="BY66" s="333">
        <f t="shared" si="9"/>
        <v>0</v>
      </c>
      <c r="BZ66" s="185">
        <f t="shared" si="34"/>
        <v>0</v>
      </c>
      <c r="CA66" s="370"/>
      <c r="CG66" s="150"/>
    </row>
    <row r="67" spans="1:85" s="68" customFormat="1" ht="33" hidden="1" customHeight="1">
      <c r="A67" s="213">
        <v>59</v>
      </c>
      <c r="B67" s="365" t="s">
        <v>187</v>
      </c>
      <c r="C67" s="200"/>
      <c r="D67" s="200"/>
      <c r="E67" s="366"/>
      <c r="F67" s="200"/>
      <c r="G67" s="200"/>
      <c r="H67" s="185">
        <v>0</v>
      </c>
      <c r="I67" s="185">
        <f t="shared" si="0"/>
        <v>0</v>
      </c>
      <c r="J67" s="185">
        <v>0</v>
      </c>
      <c r="K67" s="185">
        <f t="shared" si="1"/>
        <v>0</v>
      </c>
      <c r="L67" s="376">
        <v>0</v>
      </c>
      <c r="M67" s="185">
        <f t="shared" si="2"/>
        <v>0</v>
      </c>
      <c r="N67" s="185">
        <v>0</v>
      </c>
      <c r="O67" s="200">
        <f t="shared" si="3"/>
        <v>0</v>
      </c>
      <c r="P67" s="185">
        <v>0</v>
      </c>
      <c r="Q67" s="185">
        <f t="shared" si="4"/>
        <v>0</v>
      </c>
      <c r="R67" s="185">
        <v>0</v>
      </c>
      <c r="S67" s="200">
        <f t="shared" si="5"/>
        <v>0</v>
      </c>
      <c r="T67" s="185">
        <v>0</v>
      </c>
      <c r="U67" s="185">
        <f t="shared" si="10"/>
        <v>0</v>
      </c>
      <c r="V67" s="201">
        <v>0</v>
      </c>
      <c r="W67" s="185">
        <f t="shared" si="11"/>
        <v>0</v>
      </c>
      <c r="X67" s="367">
        <v>0</v>
      </c>
      <c r="Y67" s="185">
        <f t="shared" si="6"/>
        <v>0</v>
      </c>
      <c r="Z67" s="367">
        <v>0</v>
      </c>
      <c r="AA67" s="185">
        <f t="shared" si="12"/>
        <v>0</v>
      </c>
      <c r="AB67" s="185">
        <v>0</v>
      </c>
      <c r="AC67" s="185">
        <f t="shared" si="13"/>
        <v>0</v>
      </c>
      <c r="AD67" s="185">
        <v>0</v>
      </c>
      <c r="AE67" s="185">
        <f t="shared" si="14"/>
        <v>0</v>
      </c>
      <c r="AF67" s="201">
        <v>0</v>
      </c>
      <c r="AG67" s="185">
        <f t="shared" si="15"/>
        <v>0</v>
      </c>
      <c r="AH67" s="185">
        <v>0</v>
      </c>
      <c r="AI67" s="185">
        <f t="shared" si="16"/>
        <v>0</v>
      </c>
      <c r="AJ67" s="185">
        <v>0</v>
      </c>
      <c r="AK67" s="185">
        <f t="shared" si="17"/>
        <v>0</v>
      </c>
      <c r="AL67" s="201">
        <v>0</v>
      </c>
      <c r="AM67" s="185">
        <f t="shared" si="18"/>
        <v>0</v>
      </c>
      <c r="AN67" s="185">
        <v>0</v>
      </c>
      <c r="AO67" s="185">
        <v>0</v>
      </c>
      <c r="AP67" s="185">
        <f t="shared" si="19"/>
        <v>0</v>
      </c>
      <c r="AQ67" s="201">
        <v>0</v>
      </c>
      <c r="AR67" s="185">
        <f t="shared" si="20"/>
        <v>0</v>
      </c>
      <c r="AS67" s="201">
        <v>0</v>
      </c>
      <c r="AT67" s="201">
        <v>0</v>
      </c>
      <c r="AU67" s="368">
        <v>0</v>
      </c>
      <c r="AV67" s="185">
        <f t="shared" si="21"/>
        <v>0</v>
      </c>
      <c r="AW67" s="201">
        <v>0</v>
      </c>
      <c r="AX67" s="201">
        <f t="shared" si="22"/>
        <v>0</v>
      </c>
      <c r="AY67" s="185">
        <f t="shared" si="23"/>
        <v>0</v>
      </c>
      <c r="AZ67" s="201">
        <v>0</v>
      </c>
      <c r="BA67" s="201">
        <v>0</v>
      </c>
      <c r="BB67" s="201">
        <v>0</v>
      </c>
      <c r="BC67" s="185">
        <f t="shared" si="24"/>
        <v>0</v>
      </c>
      <c r="BD67" s="185">
        <f t="shared" si="25"/>
        <v>0</v>
      </c>
      <c r="BE67" s="201">
        <v>0</v>
      </c>
      <c r="BF67" s="185">
        <f t="shared" si="26"/>
        <v>0</v>
      </c>
      <c r="BG67" s="201">
        <v>0</v>
      </c>
      <c r="BH67" s="185">
        <f t="shared" si="27"/>
        <v>0</v>
      </c>
      <c r="BI67" s="185">
        <v>0</v>
      </c>
      <c r="BJ67" s="185">
        <f t="shared" si="28"/>
        <v>0</v>
      </c>
      <c r="BK67" s="201">
        <v>0</v>
      </c>
      <c r="BL67" s="185">
        <f t="shared" si="29"/>
        <v>0</v>
      </c>
      <c r="BM67" s="201">
        <v>0</v>
      </c>
      <c r="BN67" s="185">
        <f t="shared" si="30"/>
        <v>0</v>
      </c>
      <c r="BO67" s="185">
        <v>0</v>
      </c>
      <c r="BP67" s="185">
        <f t="shared" si="31"/>
        <v>0</v>
      </c>
      <c r="BQ67" s="185">
        <f t="shared" si="32"/>
        <v>0</v>
      </c>
      <c r="BR67" s="185">
        <v>0</v>
      </c>
      <c r="BS67" s="185">
        <f t="shared" si="7"/>
        <v>0</v>
      </c>
      <c r="BT67" s="185">
        <v>0</v>
      </c>
      <c r="BU67" s="185">
        <f t="shared" si="33"/>
        <v>0</v>
      </c>
      <c r="BV67" s="201">
        <v>0</v>
      </c>
      <c r="BW67" s="185">
        <f t="shared" si="8"/>
        <v>0</v>
      </c>
      <c r="BX67" s="369">
        <v>0</v>
      </c>
      <c r="BY67" s="333">
        <f t="shared" si="9"/>
        <v>0</v>
      </c>
      <c r="BZ67" s="185">
        <f t="shared" si="34"/>
        <v>0</v>
      </c>
      <c r="CA67" s="370"/>
      <c r="CG67" s="150"/>
    </row>
    <row r="68" spans="1:85" s="68" customFormat="1" ht="33" hidden="1" customHeight="1">
      <c r="A68" s="213">
        <v>60</v>
      </c>
      <c r="B68" s="365" t="s">
        <v>188</v>
      </c>
      <c r="C68" s="200"/>
      <c r="D68" s="200"/>
      <c r="E68" s="366"/>
      <c r="F68" s="200"/>
      <c r="G68" s="200"/>
      <c r="H68" s="185">
        <v>0</v>
      </c>
      <c r="I68" s="185">
        <f t="shared" si="0"/>
        <v>0</v>
      </c>
      <c r="J68" s="185">
        <v>0</v>
      </c>
      <c r="K68" s="185">
        <f t="shared" si="1"/>
        <v>0</v>
      </c>
      <c r="L68" s="376">
        <v>0</v>
      </c>
      <c r="M68" s="185">
        <f t="shared" si="2"/>
        <v>0</v>
      </c>
      <c r="N68" s="185">
        <v>0</v>
      </c>
      <c r="O68" s="200">
        <f t="shared" si="3"/>
        <v>0</v>
      </c>
      <c r="P68" s="185">
        <v>0</v>
      </c>
      <c r="Q68" s="185">
        <f t="shared" si="4"/>
        <v>0</v>
      </c>
      <c r="R68" s="185">
        <v>0</v>
      </c>
      <c r="S68" s="200">
        <f t="shared" si="5"/>
        <v>0</v>
      </c>
      <c r="T68" s="185">
        <v>0</v>
      </c>
      <c r="U68" s="185">
        <f t="shared" si="10"/>
        <v>0</v>
      </c>
      <c r="V68" s="201">
        <v>0</v>
      </c>
      <c r="W68" s="185">
        <f t="shared" si="11"/>
        <v>0</v>
      </c>
      <c r="X68" s="367">
        <v>0</v>
      </c>
      <c r="Y68" s="185">
        <f t="shared" si="6"/>
        <v>0</v>
      </c>
      <c r="Z68" s="367">
        <v>0</v>
      </c>
      <c r="AA68" s="185">
        <f t="shared" si="12"/>
        <v>0</v>
      </c>
      <c r="AB68" s="185">
        <v>0</v>
      </c>
      <c r="AC68" s="185">
        <f t="shared" si="13"/>
        <v>0</v>
      </c>
      <c r="AD68" s="185">
        <v>0</v>
      </c>
      <c r="AE68" s="185">
        <f t="shared" si="14"/>
        <v>0</v>
      </c>
      <c r="AF68" s="201">
        <v>0</v>
      </c>
      <c r="AG68" s="185">
        <f t="shared" si="15"/>
        <v>0</v>
      </c>
      <c r="AH68" s="185">
        <v>0</v>
      </c>
      <c r="AI68" s="185">
        <f t="shared" si="16"/>
        <v>0</v>
      </c>
      <c r="AJ68" s="185">
        <v>0</v>
      </c>
      <c r="AK68" s="185">
        <f t="shared" si="17"/>
        <v>0</v>
      </c>
      <c r="AL68" s="201">
        <v>0</v>
      </c>
      <c r="AM68" s="185">
        <f t="shared" si="18"/>
        <v>0</v>
      </c>
      <c r="AN68" s="185">
        <v>0</v>
      </c>
      <c r="AO68" s="185">
        <v>0</v>
      </c>
      <c r="AP68" s="185">
        <f t="shared" si="19"/>
        <v>0</v>
      </c>
      <c r="AQ68" s="201">
        <v>0</v>
      </c>
      <c r="AR68" s="185">
        <f t="shared" si="20"/>
        <v>0</v>
      </c>
      <c r="AS68" s="201">
        <v>0</v>
      </c>
      <c r="AT68" s="201">
        <v>0</v>
      </c>
      <c r="AU68" s="368">
        <v>0</v>
      </c>
      <c r="AV68" s="185">
        <f t="shared" si="21"/>
        <v>0</v>
      </c>
      <c r="AW68" s="201">
        <v>0</v>
      </c>
      <c r="AX68" s="201">
        <f t="shared" si="22"/>
        <v>0</v>
      </c>
      <c r="AY68" s="185">
        <f t="shared" si="23"/>
        <v>0</v>
      </c>
      <c r="AZ68" s="201">
        <v>0</v>
      </c>
      <c r="BA68" s="201">
        <v>0</v>
      </c>
      <c r="BB68" s="201">
        <v>0</v>
      </c>
      <c r="BC68" s="185">
        <f t="shared" si="24"/>
        <v>0</v>
      </c>
      <c r="BD68" s="185">
        <f t="shared" si="25"/>
        <v>0</v>
      </c>
      <c r="BE68" s="201">
        <v>0</v>
      </c>
      <c r="BF68" s="185">
        <f t="shared" si="26"/>
        <v>0</v>
      </c>
      <c r="BG68" s="201">
        <v>0</v>
      </c>
      <c r="BH68" s="185">
        <f t="shared" si="27"/>
        <v>0</v>
      </c>
      <c r="BI68" s="185">
        <v>0</v>
      </c>
      <c r="BJ68" s="185">
        <f t="shared" si="28"/>
        <v>0</v>
      </c>
      <c r="BK68" s="201">
        <v>0</v>
      </c>
      <c r="BL68" s="185">
        <f t="shared" si="29"/>
        <v>0</v>
      </c>
      <c r="BM68" s="201">
        <v>0</v>
      </c>
      <c r="BN68" s="185">
        <f t="shared" si="30"/>
        <v>0</v>
      </c>
      <c r="BO68" s="185">
        <v>0</v>
      </c>
      <c r="BP68" s="185">
        <f t="shared" si="31"/>
        <v>0</v>
      </c>
      <c r="BQ68" s="185">
        <f t="shared" si="32"/>
        <v>0</v>
      </c>
      <c r="BR68" s="185">
        <v>0</v>
      </c>
      <c r="BS68" s="185">
        <f t="shared" si="7"/>
        <v>0</v>
      </c>
      <c r="BT68" s="185">
        <v>0</v>
      </c>
      <c r="BU68" s="185">
        <f t="shared" si="33"/>
        <v>0</v>
      </c>
      <c r="BV68" s="201">
        <v>0</v>
      </c>
      <c r="BW68" s="185">
        <f t="shared" si="8"/>
        <v>0</v>
      </c>
      <c r="BX68" s="369">
        <v>0</v>
      </c>
      <c r="BY68" s="333">
        <f t="shared" si="9"/>
        <v>0</v>
      </c>
      <c r="BZ68" s="185">
        <f t="shared" si="34"/>
        <v>0</v>
      </c>
      <c r="CA68" s="370"/>
      <c r="CG68" s="150"/>
    </row>
    <row r="69" spans="1:85" s="68" customFormat="1" ht="33" hidden="1" customHeight="1">
      <c r="A69" s="213">
        <v>61</v>
      </c>
      <c r="B69" s="365" t="s">
        <v>189</v>
      </c>
      <c r="C69" s="200"/>
      <c r="D69" s="200"/>
      <c r="E69" s="366"/>
      <c r="F69" s="200"/>
      <c r="G69" s="200"/>
      <c r="H69" s="185">
        <v>0</v>
      </c>
      <c r="I69" s="185">
        <f t="shared" si="0"/>
        <v>0</v>
      </c>
      <c r="J69" s="185">
        <v>0</v>
      </c>
      <c r="K69" s="185">
        <f t="shared" si="1"/>
        <v>0</v>
      </c>
      <c r="L69" s="376">
        <v>0</v>
      </c>
      <c r="M69" s="185">
        <f t="shared" si="2"/>
        <v>0</v>
      </c>
      <c r="N69" s="185">
        <v>0</v>
      </c>
      <c r="O69" s="200">
        <f t="shared" si="3"/>
        <v>0</v>
      </c>
      <c r="P69" s="185">
        <v>0</v>
      </c>
      <c r="Q69" s="185">
        <f t="shared" si="4"/>
        <v>0</v>
      </c>
      <c r="R69" s="185">
        <v>0</v>
      </c>
      <c r="S69" s="200">
        <f t="shared" si="5"/>
        <v>0</v>
      </c>
      <c r="T69" s="185">
        <v>0</v>
      </c>
      <c r="U69" s="185">
        <f t="shared" si="10"/>
        <v>0</v>
      </c>
      <c r="V69" s="201">
        <v>0</v>
      </c>
      <c r="W69" s="185">
        <f t="shared" si="11"/>
        <v>0</v>
      </c>
      <c r="X69" s="367">
        <v>0</v>
      </c>
      <c r="Y69" s="185">
        <f t="shared" si="6"/>
        <v>0</v>
      </c>
      <c r="Z69" s="367">
        <v>0</v>
      </c>
      <c r="AA69" s="185">
        <f t="shared" si="12"/>
        <v>0</v>
      </c>
      <c r="AB69" s="185">
        <v>0</v>
      </c>
      <c r="AC69" s="185">
        <f t="shared" si="13"/>
        <v>0</v>
      </c>
      <c r="AD69" s="185">
        <v>0</v>
      </c>
      <c r="AE69" s="185">
        <f t="shared" si="14"/>
        <v>0</v>
      </c>
      <c r="AF69" s="201">
        <v>0</v>
      </c>
      <c r="AG69" s="185">
        <f t="shared" si="15"/>
        <v>0</v>
      </c>
      <c r="AH69" s="185">
        <v>0</v>
      </c>
      <c r="AI69" s="185">
        <f t="shared" si="16"/>
        <v>0</v>
      </c>
      <c r="AJ69" s="185">
        <v>0</v>
      </c>
      <c r="AK69" s="185">
        <f t="shared" si="17"/>
        <v>0</v>
      </c>
      <c r="AL69" s="201">
        <v>0</v>
      </c>
      <c r="AM69" s="185">
        <f t="shared" si="18"/>
        <v>0</v>
      </c>
      <c r="AN69" s="185">
        <v>0</v>
      </c>
      <c r="AO69" s="185">
        <v>0</v>
      </c>
      <c r="AP69" s="185">
        <f t="shared" si="19"/>
        <v>0</v>
      </c>
      <c r="AQ69" s="201">
        <v>0</v>
      </c>
      <c r="AR69" s="185">
        <f t="shared" si="20"/>
        <v>0</v>
      </c>
      <c r="AS69" s="201">
        <v>0</v>
      </c>
      <c r="AT69" s="201">
        <v>0</v>
      </c>
      <c r="AU69" s="368">
        <v>0</v>
      </c>
      <c r="AV69" s="185">
        <f t="shared" si="21"/>
        <v>0</v>
      </c>
      <c r="AW69" s="201">
        <v>0</v>
      </c>
      <c r="AX69" s="201">
        <f t="shared" si="22"/>
        <v>0</v>
      </c>
      <c r="AY69" s="185">
        <f t="shared" si="23"/>
        <v>0</v>
      </c>
      <c r="AZ69" s="201">
        <v>0</v>
      </c>
      <c r="BA69" s="201">
        <v>0</v>
      </c>
      <c r="BB69" s="201">
        <v>0</v>
      </c>
      <c r="BC69" s="185">
        <f t="shared" si="24"/>
        <v>0</v>
      </c>
      <c r="BD69" s="185">
        <f t="shared" si="25"/>
        <v>0</v>
      </c>
      <c r="BE69" s="201">
        <v>0</v>
      </c>
      <c r="BF69" s="185">
        <f t="shared" si="26"/>
        <v>0</v>
      </c>
      <c r="BG69" s="201">
        <v>0</v>
      </c>
      <c r="BH69" s="185">
        <f t="shared" si="27"/>
        <v>0</v>
      </c>
      <c r="BI69" s="185">
        <v>0</v>
      </c>
      <c r="BJ69" s="185">
        <f t="shared" si="28"/>
        <v>0</v>
      </c>
      <c r="BK69" s="201">
        <v>0</v>
      </c>
      <c r="BL69" s="185">
        <f t="shared" si="29"/>
        <v>0</v>
      </c>
      <c r="BM69" s="201">
        <v>0</v>
      </c>
      <c r="BN69" s="185">
        <f t="shared" si="30"/>
        <v>0</v>
      </c>
      <c r="BO69" s="185">
        <v>0</v>
      </c>
      <c r="BP69" s="185">
        <f t="shared" si="31"/>
        <v>0</v>
      </c>
      <c r="BQ69" s="185">
        <f t="shared" si="32"/>
        <v>0</v>
      </c>
      <c r="BR69" s="185">
        <v>0</v>
      </c>
      <c r="BS69" s="185">
        <f t="shared" si="7"/>
        <v>0</v>
      </c>
      <c r="BT69" s="185">
        <v>0</v>
      </c>
      <c r="BU69" s="185">
        <f t="shared" si="33"/>
        <v>0</v>
      </c>
      <c r="BV69" s="201">
        <v>0</v>
      </c>
      <c r="BW69" s="185">
        <f t="shared" si="8"/>
        <v>0</v>
      </c>
      <c r="BX69" s="369">
        <v>0</v>
      </c>
      <c r="BY69" s="333">
        <f t="shared" si="9"/>
        <v>0</v>
      </c>
      <c r="BZ69" s="185">
        <f t="shared" si="34"/>
        <v>0</v>
      </c>
      <c r="CA69" s="370"/>
      <c r="CG69" s="150"/>
    </row>
    <row r="70" spans="1:85" s="68" customFormat="1" ht="33" hidden="1" customHeight="1">
      <c r="A70" s="213">
        <v>62</v>
      </c>
      <c r="B70" s="365" t="s">
        <v>190</v>
      </c>
      <c r="C70" s="200"/>
      <c r="D70" s="200"/>
      <c r="E70" s="366"/>
      <c r="F70" s="200"/>
      <c r="G70" s="200"/>
      <c r="H70" s="185">
        <v>0</v>
      </c>
      <c r="I70" s="185">
        <f t="shared" si="0"/>
        <v>0</v>
      </c>
      <c r="J70" s="185">
        <v>0</v>
      </c>
      <c r="K70" s="185">
        <f t="shared" si="1"/>
        <v>0</v>
      </c>
      <c r="L70" s="376">
        <v>0</v>
      </c>
      <c r="M70" s="185">
        <f t="shared" si="2"/>
        <v>0</v>
      </c>
      <c r="N70" s="185">
        <v>0</v>
      </c>
      <c r="O70" s="200">
        <f t="shared" si="3"/>
        <v>0</v>
      </c>
      <c r="P70" s="185">
        <v>0</v>
      </c>
      <c r="Q70" s="185">
        <f t="shared" si="4"/>
        <v>0</v>
      </c>
      <c r="R70" s="185">
        <v>0</v>
      </c>
      <c r="S70" s="200">
        <f t="shared" si="5"/>
        <v>0</v>
      </c>
      <c r="T70" s="185">
        <v>0</v>
      </c>
      <c r="U70" s="185">
        <f t="shared" si="10"/>
        <v>0</v>
      </c>
      <c r="V70" s="201">
        <v>0</v>
      </c>
      <c r="W70" s="185">
        <f t="shared" si="11"/>
        <v>0</v>
      </c>
      <c r="X70" s="367">
        <v>0</v>
      </c>
      <c r="Y70" s="185">
        <f t="shared" si="6"/>
        <v>0</v>
      </c>
      <c r="Z70" s="367">
        <v>0</v>
      </c>
      <c r="AA70" s="185">
        <f t="shared" si="12"/>
        <v>0</v>
      </c>
      <c r="AB70" s="185">
        <v>0</v>
      </c>
      <c r="AC70" s="185">
        <f t="shared" si="13"/>
        <v>0</v>
      </c>
      <c r="AD70" s="185">
        <v>0</v>
      </c>
      <c r="AE70" s="185">
        <f t="shared" si="14"/>
        <v>0</v>
      </c>
      <c r="AF70" s="201">
        <v>0</v>
      </c>
      <c r="AG70" s="185">
        <f t="shared" si="15"/>
        <v>0</v>
      </c>
      <c r="AH70" s="185">
        <v>0</v>
      </c>
      <c r="AI70" s="185">
        <f t="shared" si="16"/>
        <v>0</v>
      </c>
      <c r="AJ70" s="185">
        <v>0</v>
      </c>
      <c r="AK70" s="185">
        <f t="shared" si="17"/>
        <v>0</v>
      </c>
      <c r="AL70" s="201">
        <v>0</v>
      </c>
      <c r="AM70" s="185">
        <f t="shared" si="18"/>
        <v>0</v>
      </c>
      <c r="AN70" s="185">
        <v>0</v>
      </c>
      <c r="AO70" s="185">
        <v>0</v>
      </c>
      <c r="AP70" s="185">
        <f t="shared" si="19"/>
        <v>0</v>
      </c>
      <c r="AQ70" s="201">
        <v>0</v>
      </c>
      <c r="AR70" s="185">
        <f t="shared" si="20"/>
        <v>0</v>
      </c>
      <c r="AS70" s="201">
        <v>0</v>
      </c>
      <c r="AT70" s="201">
        <v>0</v>
      </c>
      <c r="AU70" s="368">
        <v>0</v>
      </c>
      <c r="AV70" s="185">
        <f t="shared" si="21"/>
        <v>0</v>
      </c>
      <c r="AW70" s="201">
        <v>0</v>
      </c>
      <c r="AX70" s="201">
        <f t="shared" si="22"/>
        <v>0</v>
      </c>
      <c r="AY70" s="185">
        <f t="shared" si="23"/>
        <v>0</v>
      </c>
      <c r="AZ70" s="201">
        <v>0</v>
      </c>
      <c r="BA70" s="201">
        <v>0</v>
      </c>
      <c r="BB70" s="201">
        <v>0</v>
      </c>
      <c r="BC70" s="185">
        <f t="shared" si="24"/>
        <v>0</v>
      </c>
      <c r="BD70" s="185">
        <f t="shared" si="25"/>
        <v>0</v>
      </c>
      <c r="BE70" s="201">
        <v>0</v>
      </c>
      <c r="BF70" s="185">
        <f t="shared" si="26"/>
        <v>0</v>
      </c>
      <c r="BG70" s="201">
        <v>0</v>
      </c>
      <c r="BH70" s="185">
        <f t="shared" si="27"/>
        <v>0</v>
      </c>
      <c r="BI70" s="185">
        <v>0</v>
      </c>
      <c r="BJ70" s="185">
        <f t="shared" si="28"/>
        <v>0</v>
      </c>
      <c r="BK70" s="201">
        <v>0</v>
      </c>
      <c r="BL70" s="185">
        <f t="shared" si="29"/>
        <v>0</v>
      </c>
      <c r="BM70" s="201">
        <v>0</v>
      </c>
      <c r="BN70" s="185">
        <f t="shared" si="30"/>
        <v>0</v>
      </c>
      <c r="BO70" s="185">
        <v>0</v>
      </c>
      <c r="BP70" s="185">
        <f t="shared" si="31"/>
        <v>0</v>
      </c>
      <c r="BQ70" s="185">
        <f t="shared" si="32"/>
        <v>0</v>
      </c>
      <c r="BR70" s="185">
        <v>0</v>
      </c>
      <c r="BS70" s="185">
        <f t="shared" si="7"/>
        <v>0</v>
      </c>
      <c r="BT70" s="185">
        <v>0</v>
      </c>
      <c r="BU70" s="185">
        <f t="shared" si="33"/>
        <v>0</v>
      </c>
      <c r="BV70" s="201">
        <v>0</v>
      </c>
      <c r="BW70" s="185">
        <f t="shared" si="8"/>
        <v>0</v>
      </c>
      <c r="BX70" s="369">
        <v>0</v>
      </c>
      <c r="BY70" s="333">
        <f t="shared" si="9"/>
        <v>0</v>
      </c>
      <c r="BZ70" s="185">
        <f t="shared" si="34"/>
        <v>0</v>
      </c>
      <c r="CA70" s="370"/>
      <c r="CG70" s="150"/>
    </row>
    <row r="71" spans="1:85" s="68" customFormat="1" ht="33" hidden="1" customHeight="1">
      <c r="A71" s="213">
        <v>63</v>
      </c>
      <c r="B71" s="365" t="s">
        <v>191</v>
      </c>
      <c r="C71" s="200"/>
      <c r="D71" s="200"/>
      <c r="E71" s="366"/>
      <c r="F71" s="200"/>
      <c r="G71" s="200"/>
      <c r="H71" s="185">
        <v>0</v>
      </c>
      <c r="I71" s="185">
        <f t="shared" si="0"/>
        <v>0</v>
      </c>
      <c r="J71" s="185">
        <v>0</v>
      </c>
      <c r="K71" s="185">
        <f t="shared" si="1"/>
        <v>0</v>
      </c>
      <c r="L71" s="376">
        <v>0</v>
      </c>
      <c r="M71" s="185">
        <f t="shared" si="2"/>
        <v>0</v>
      </c>
      <c r="N71" s="185">
        <v>0</v>
      </c>
      <c r="O71" s="200">
        <f t="shared" si="3"/>
        <v>0</v>
      </c>
      <c r="P71" s="185">
        <v>0</v>
      </c>
      <c r="Q71" s="185">
        <f t="shared" si="4"/>
        <v>0</v>
      </c>
      <c r="R71" s="185">
        <v>0</v>
      </c>
      <c r="S71" s="200">
        <f t="shared" si="5"/>
        <v>0</v>
      </c>
      <c r="T71" s="185">
        <v>0</v>
      </c>
      <c r="U71" s="185">
        <f t="shared" si="10"/>
        <v>0</v>
      </c>
      <c r="V71" s="201">
        <v>0</v>
      </c>
      <c r="W71" s="185">
        <f t="shared" si="11"/>
        <v>0</v>
      </c>
      <c r="X71" s="367">
        <v>0</v>
      </c>
      <c r="Y71" s="185">
        <f t="shared" si="6"/>
        <v>0</v>
      </c>
      <c r="Z71" s="367">
        <v>0</v>
      </c>
      <c r="AA71" s="185">
        <f t="shared" si="12"/>
        <v>0</v>
      </c>
      <c r="AB71" s="185">
        <v>0</v>
      </c>
      <c r="AC71" s="185">
        <f t="shared" si="13"/>
        <v>0</v>
      </c>
      <c r="AD71" s="185">
        <v>0</v>
      </c>
      <c r="AE71" s="185">
        <f t="shared" si="14"/>
        <v>0</v>
      </c>
      <c r="AF71" s="201">
        <v>0</v>
      </c>
      <c r="AG71" s="185">
        <f t="shared" si="15"/>
        <v>0</v>
      </c>
      <c r="AH71" s="185">
        <v>0</v>
      </c>
      <c r="AI71" s="185">
        <f t="shared" si="16"/>
        <v>0</v>
      </c>
      <c r="AJ71" s="185">
        <v>0</v>
      </c>
      <c r="AK71" s="185">
        <f t="shared" si="17"/>
        <v>0</v>
      </c>
      <c r="AL71" s="201">
        <v>0</v>
      </c>
      <c r="AM71" s="185">
        <f t="shared" si="18"/>
        <v>0</v>
      </c>
      <c r="AN71" s="185">
        <v>0</v>
      </c>
      <c r="AO71" s="185">
        <v>0</v>
      </c>
      <c r="AP71" s="185">
        <f t="shared" si="19"/>
        <v>0</v>
      </c>
      <c r="AQ71" s="201">
        <v>0</v>
      </c>
      <c r="AR71" s="185">
        <f t="shared" si="20"/>
        <v>0</v>
      </c>
      <c r="AS71" s="201">
        <v>0</v>
      </c>
      <c r="AT71" s="201">
        <v>0</v>
      </c>
      <c r="AU71" s="368">
        <v>0</v>
      </c>
      <c r="AV71" s="185">
        <f t="shared" si="21"/>
        <v>0</v>
      </c>
      <c r="AW71" s="201">
        <v>0</v>
      </c>
      <c r="AX71" s="201">
        <f t="shared" si="22"/>
        <v>0</v>
      </c>
      <c r="AY71" s="185">
        <f t="shared" si="23"/>
        <v>0</v>
      </c>
      <c r="AZ71" s="201">
        <v>0</v>
      </c>
      <c r="BA71" s="201">
        <v>0</v>
      </c>
      <c r="BB71" s="201">
        <v>0</v>
      </c>
      <c r="BC71" s="185">
        <f t="shared" si="24"/>
        <v>0</v>
      </c>
      <c r="BD71" s="185">
        <f t="shared" si="25"/>
        <v>0</v>
      </c>
      <c r="BE71" s="201">
        <v>0</v>
      </c>
      <c r="BF71" s="185">
        <f t="shared" si="26"/>
        <v>0</v>
      </c>
      <c r="BG71" s="201">
        <v>0</v>
      </c>
      <c r="BH71" s="185">
        <f t="shared" si="27"/>
        <v>0</v>
      </c>
      <c r="BI71" s="185">
        <v>0</v>
      </c>
      <c r="BJ71" s="185">
        <f t="shared" si="28"/>
        <v>0</v>
      </c>
      <c r="BK71" s="201">
        <v>0</v>
      </c>
      <c r="BL71" s="185">
        <f t="shared" si="29"/>
        <v>0</v>
      </c>
      <c r="BM71" s="201">
        <v>0</v>
      </c>
      <c r="BN71" s="185">
        <f t="shared" si="30"/>
        <v>0</v>
      </c>
      <c r="BO71" s="185">
        <v>0</v>
      </c>
      <c r="BP71" s="185">
        <f t="shared" si="31"/>
        <v>0</v>
      </c>
      <c r="BQ71" s="185">
        <f t="shared" si="32"/>
        <v>0</v>
      </c>
      <c r="BR71" s="185">
        <v>0</v>
      </c>
      <c r="BS71" s="185">
        <f t="shared" si="7"/>
        <v>0</v>
      </c>
      <c r="BT71" s="185">
        <v>0</v>
      </c>
      <c r="BU71" s="185">
        <f t="shared" si="33"/>
        <v>0</v>
      </c>
      <c r="BV71" s="201">
        <v>0</v>
      </c>
      <c r="BW71" s="185">
        <f t="shared" si="8"/>
        <v>0</v>
      </c>
      <c r="BX71" s="369">
        <v>0</v>
      </c>
      <c r="BY71" s="333">
        <f t="shared" si="9"/>
        <v>0</v>
      </c>
      <c r="BZ71" s="185">
        <f t="shared" si="34"/>
        <v>0</v>
      </c>
      <c r="CA71" s="370"/>
      <c r="CG71" s="150"/>
    </row>
    <row r="72" spans="1:85" s="68" customFormat="1" ht="33" hidden="1" customHeight="1">
      <c r="A72" s="213">
        <v>64</v>
      </c>
      <c r="B72" s="365" t="s">
        <v>192</v>
      </c>
      <c r="C72" s="200"/>
      <c r="D72" s="200"/>
      <c r="E72" s="366"/>
      <c r="F72" s="200"/>
      <c r="G72" s="200"/>
      <c r="H72" s="185">
        <v>0</v>
      </c>
      <c r="I72" s="185">
        <f t="shared" si="0"/>
        <v>0</v>
      </c>
      <c r="J72" s="185">
        <v>0</v>
      </c>
      <c r="K72" s="185">
        <f t="shared" si="1"/>
        <v>0</v>
      </c>
      <c r="L72" s="376">
        <v>0</v>
      </c>
      <c r="M72" s="185">
        <f t="shared" si="2"/>
        <v>0</v>
      </c>
      <c r="N72" s="185"/>
      <c r="O72" s="200"/>
      <c r="P72" s="185"/>
      <c r="Q72" s="185"/>
      <c r="R72" s="185"/>
      <c r="S72" s="200"/>
      <c r="T72" s="185"/>
      <c r="U72" s="185"/>
      <c r="V72" s="201"/>
      <c r="W72" s="185"/>
      <c r="X72" s="367"/>
      <c r="Y72" s="185"/>
      <c r="Z72" s="367"/>
      <c r="AA72" s="185"/>
      <c r="AB72" s="185"/>
      <c r="AC72" s="185"/>
      <c r="AD72" s="185"/>
      <c r="AE72" s="185"/>
      <c r="AF72" s="201"/>
      <c r="AG72" s="185"/>
      <c r="AH72" s="185"/>
      <c r="AI72" s="185"/>
      <c r="AJ72" s="185"/>
      <c r="AK72" s="185"/>
      <c r="AL72" s="201"/>
      <c r="AM72" s="185"/>
      <c r="AN72" s="185"/>
      <c r="AO72" s="185"/>
      <c r="AP72" s="185"/>
      <c r="AQ72" s="201"/>
      <c r="AR72" s="185"/>
      <c r="AS72" s="201"/>
      <c r="AT72" s="201"/>
      <c r="AU72" s="368"/>
      <c r="AV72" s="185"/>
      <c r="AW72" s="201"/>
      <c r="AX72" s="201"/>
      <c r="AY72" s="185"/>
      <c r="AZ72" s="201"/>
      <c r="BA72" s="201"/>
      <c r="BB72" s="201"/>
      <c r="BC72" s="185"/>
      <c r="BD72" s="185"/>
      <c r="BE72" s="201"/>
      <c r="BF72" s="185"/>
      <c r="BG72" s="201"/>
      <c r="BH72" s="185"/>
      <c r="BI72" s="185"/>
      <c r="BJ72" s="185"/>
      <c r="BK72" s="201"/>
      <c r="BL72" s="185"/>
      <c r="BM72" s="201"/>
      <c r="BN72" s="185"/>
      <c r="BO72" s="185"/>
      <c r="BP72" s="185"/>
      <c r="BQ72" s="185"/>
      <c r="BR72" s="185"/>
      <c r="BS72" s="185"/>
      <c r="BT72" s="185"/>
      <c r="BU72" s="185"/>
      <c r="BV72" s="201"/>
      <c r="BW72" s="185"/>
      <c r="BX72" s="369"/>
      <c r="BY72" s="333"/>
      <c r="BZ72" s="185">
        <f t="shared" si="34"/>
        <v>0</v>
      </c>
      <c r="CA72" s="370"/>
      <c r="CG72" s="150"/>
    </row>
    <row r="73" spans="1:85" s="68" customFormat="1" ht="33" hidden="1" customHeight="1">
      <c r="A73" s="213">
        <v>65</v>
      </c>
      <c r="B73" s="365" t="s">
        <v>193</v>
      </c>
      <c r="C73" s="200"/>
      <c r="D73" s="200"/>
      <c r="E73" s="366"/>
      <c r="F73" s="200"/>
      <c r="G73" s="200"/>
      <c r="H73" s="185">
        <v>0</v>
      </c>
      <c r="I73" s="185">
        <f t="shared" si="0"/>
        <v>0</v>
      </c>
      <c r="J73" s="185">
        <v>0</v>
      </c>
      <c r="K73" s="185">
        <f t="shared" si="1"/>
        <v>0</v>
      </c>
      <c r="L73" s="376">
        <v>0</v>
      </c>
      <c r="M73" s="185">
        <f t="shared" si="2"/>
        <v>0</v>
      </c>
      <c r="N73" s="185"/>
      <c r="O73" s="200"/>
      <c r="P73" s="185"/>
      <c r="Q73" s="185"/>
      <c r="R73" s="185"/>
      <c r="S73" s="200"/>
      <c r="T73" s="185"/>
      <c r="U73" s="185"/>
      <c r="V73" s="201"/>
      <c r="W73" s="185"/>
      <c r="X73" s="367"/>
      <c r="Y73" s="185"/>
      <c r="Z73" s="367"/>
      <c r="AA73" s="185"/>
      <c r="AB73" s="185"/>
      <c r="AC73" s="185"/>
      <c r="AD73" s="185"/>
      <c r="AE73" s="185"/>
      <c r="AF73" s="201"/>
      <c r="AG73" s="185"/>
      <c r="AH73" s="185"/>
      <c r="AI73" s="185"/>
      <c r="AJ73" s="185"/>
      <c r="AK73" s="185"/>
      <c r="AL73" s="201"/>
      <c r="AM73" s="185"/>
      <c r="AN73" s="185"/>
      <c r="AO73" s="185"/>
      <c r="AP73" s="185"/>
      <c r="AQ73" s="201"/>
      <c r="AR73" s="185"/>
      <c r="AS73" s="201"/>
      <c r="AT73" s="201"/>
      <c r="AU73" s="368"/>
      <c r="AV73" s="185"/>
      <c r="AW73" s="201"/>
      <c r="AX73" s="201"/>
      <c r="AY73" s="185"/>
      <c r="AZ73" s="201"/>
      <c r="BA73" s="201"/>
      <c r="BB73" s="201"/>
      <c r="BC73" s="185"/>
      <c r="BD73" s="185"/>
      <c r="BE73" s="201"/>
      <c r="BF73" s="185"/>
      <c r="BG73" s="201"/>
      <c r="BH73" s="185"/>
      <c r="BI73" s="185"/>
      <c r="BJ73" s="185"/>
      <c r="BK73" s="201"/>
      <c r="BL73" s="185"/>
      <c r="BM73" s="201"/>
      <c r="BN73" s="185"/>
      <c r="BO73" s="185"/>
      <c r="BP73" s="185"/>
      <c r="BQ73" s="185"/>
      <c r="BR73" s="185"/>
      <c r="BS73" s="185"/>
      <c r="BT73" s="185"/>
      <c r="BU73" s="185"/>
      <c r="BV73" s="201"/>
      <c r="BW73" s="185"/>
      <c r="BX73" s="369"/>
      <c r="BY73" s="333"/>
      <c r="BZ73" s="185">
        <f t="shared" si="34"/>
        <v>0</v>
      </c>
      <c r="CA73" s="370"/>
      <c r="CG73" s="150"/>
    </row>
    <row r="74" spans="1:85" s="68" customFormat="1" ht="33" hidden="1" customHeight="1">
      <c r="A74" s="213">
        <v>66</v>
      </c>
      <c r="B74" s="365" t="s">
        <v>194</v>
      </c>
      <c r="C74" s="200"/>
      <c r="D74" s="200"/>
      <c r="E74" s="366"/>
      <c r="F74" s="200"/>
      <c r="G74" s="200"/>
      <c r="H74" s="185">
        <v>0</v>
      </c>
      <c r="I74" s="185">
        <f t="shared" ref="I74:I106" si="36">H74</f>
        <v>0</v>
      </c>
      <c r="J74" s="185">
        <v>0</v>
      </c>
      <c r="K74" s="185">
        <f t="shared" ref="K74:K106" si="37">J74*0.684</f>
        <v>0</v>
      </c>
      <c r="L74" s="376">
        <v>0</v>
      </c>
      <c r="M74" s="185">
        <f t="shared" ref="M74:M106" si="38">L74*0.93</f>
        <v>0</v>
      </c>
      <c r="N74" s="185"/>
      <c r="O74" s="200"/>
      <c r="P74" s="185"/>
      <c r="Q74" s="185"/>
      <c r="R74" s="185"/>
      <c r="S74" s="200"/>
      <c r="T74" s="185"/>
      <c r="U74" s="185"/>
      <c r="V74" s="201"/>
      <c r="W74" s="185"/>
      <c r="X74" s="367"/>
      <c r="Y74" s="185"/>
      <c r="Z74" s="367"/>
      <c r="AA74" s="185"/>
      <c r="AB74" s="185"/>
      <c r="AC74" s="185"/>
      <c r="AD74" s="185"/>
      <c r="AE74" s="185"/>
      <c r="AF74" s="201"/>
      <c r="AG74" s="185"/>
      <c r="AH74" s="185"/>
      <c r="AI74" s="185"/>
      <c r="AJ74" s="185"/>
      <c r="AK74" s="185"/>
      <c r="AL74" s="201"/>
      <c r="AM74" s="185"/>
      <c r="AN74" s="185"/>
      <c r="AO74" s="185"/>
      <c r="AP74" s="185"/>
      <c r="AQ74" s="201"/>
      <c r="AR74" s="185"/>
      <c r="AS74" s="201"/>
      <c r="AT74" s="201"/>
      <c r="AU74" s="368"/>
      <c r="AV74" s="185"/>
      <c r="AW74" s="201"/>
      <c r="AX74" s="201"/>
      <c r="AY74" s="185"/>
      <c r="AZ74" s="201"/>
      <c r="BA74" s="201"/>
      <c r="BB74" s="201"/>
      <c r="BC74" s="185"/>
      <c r="BD74" s="185"/>
      <c r="BE74" s="201"/>
      <c r="BF74" s="185"/>
      <c r="BG74" s="201"/>
      <c r="BH74" s="185"/>
      <c r="BI74" s="185"/>
      <c r="BJ74" s="185"/>
      <c r="BK74" s="201"/>
      <c r="BL74" s="185"/>
      <c r="BM74" s="201"/>
      <c r="BN74" s="185"/>
      <c r="BO74" s="185"/>
      <c r="BP74" s="185"/>
      <c r="BQ74" s="185"/>
      <c r="BR74" s="185"/>
      <c r="BS74" s="185"/>
      <c r="BT74" s="185"/>
      <c r="BU74" s="185"/>
      <c r="BV74" s="201"/>
      <c r="BW74" s="185"/>
      <c r="BX74" s="369"/>
      <c r="BY74" s="333"/>
      <c r="BZ74" s="185">
        <f t="shared" si="34"/>
        <v>0</v>
      </c>
      <c r="CA74" s="370"/>
      <c r="CG74" s="150"/>
    </row>
    <row r="75" spans="1:85" s="68" customFormat="1" ht="33" hidden="1" customHeight="1">
      <c r="A75" s="213">
        <v>67</v>
      </c>
      <c r="B75" s="365" t="s">
        <v>195</v>
      </c>
      <c r="C75" s="200"/>
      <c r="D75" s="200"/>
      <c r="E75" s="366"/>
      <c r="F75" s="200"/>
      <c r="G75" s="200"/>
      <c r="H75" s="185">
        <v>0</v>
      </c>
      <c r="I75" s="185">
        <f t="shared" si="36"/>
        <v>0</v>
      </c>
      <c r="J75" s="185">
        <v>0</v>
      </c>
      <c r="K75" s="185">
        <f t="shared" si="37"/>
        <v>0</v>
      </c>
      <c r="L75" s="376">
        <v>0</v>
      </c>
      <c r="M75" s="185">
        <f t="shared" si="38"/>
        <v>0</v>
      </c>
      <c r="N75" s="185"/>
      <c r="O75" s="200"/>
      <c r="P75" s="185"/>
      <c r="Q75" s="185"/>
      <c r="R75" s="185"/>
      <c r="S75" s="200"/>
      <c r="T75" s="185"/>
      <c r="U75" s="185"/>
      <c r="V75" s="201"/>
      <c r="W75" s="185"/>
      <c r="X75" s="367"/>
      <c r="Y75" s="185"/>
      <c r="Z75" s="367"/>
      <c r="AA75" s="185"/>
      <c r="AB75" s="185"/>
      <c r="AC75" s="185"/>
      <c r="AD75" s="185"/>
      <c r="AE75" s="185"/>
      <c r="AF75" s="201"/>
      <c r="AG75" s="185"/>
      <c r="AH75" s="185"/>
      <c r="AI75" s="185"/>
      <c r="AJ75" s="185"/>
      <c r="AK75" s="185"/>
      <c r="AL75" s="201"/>
      <c r="AM75" s="185"/>
      <c r="AN75" s="185"/>
      <c r="AO75" s="185"/>
      <c r="AP75" s="185"/>
      <c r="AQ75" s="201"/>
      <c r="AR75" s="185"/>
      <c r="AS75" s="201"/>
      <c r="AT75" s="201"/>
      <c r="AU75" s="368"/>
      <c r="AV75" s="185"/>
      <c r="AW75" s="201"/>
      <c r="AX75" s="201"/>
      <c r="AY75" s="185"/>
      <c r="AZ75" s="201"/>
      <c r="BA75" s="201"/>
      <c r="BB75" s="201"/>
      <c r="BC75" s="185"/>
      <c r="BD75" s="185"/>
      <c r="BE75" s="201"/>
      <c r="BF75" s="185"/>
      <c r="BG75" s="201"/>
      <c r="BH75" s="185"/>
      <c r="BI75" s="185"/>
      <c r="BJ75" s="185"/>
      <c r="BK75" s="201"/>
      <c r="BL75" s="185"/>
      <c r="BM75" s="201"/>
      <c r="BN75" s="185"/>
      <c r="BO75" s="185"/>
      <c r="BP75" s="185"/>
      <c r="BQ75" s="185"/>
      <c r="BR75" s="185"/>
      <c r="BS75" s="185"/>
      <c r="BT75" s="185"/>
      <c r="BU75" s="185"/>
      <c r="BV75" s="201"/>
      <c r="BW75" s="185"/>
      <c r="BX75" s="369"/>
      <c r="BY75" s="333"/>
      <c r="BZ75" s="185">
        <f t="shared" ref="BZ75:BZ106" si="39">K75+M75+AC75+AE75+I75+Q75+U75+W75+Y75+S75+O75</f>
        <v>0</v>
      </c>
      <c r="CA75" s="370"/>
      <c r="CG75" s="150"/>
    </row>
    <row r="76" spans="1:85" s="68" customFormat="1" ht="33" hidden="1" customHeight="1">
      <c r="A76" s="213">
        <v>68</v>
      </c>
      <c r="B76" s="365" t="s">
        <v>196</v>
      </c>
      <c r="C76" s="200"/>
      <c r="D76" s="200"/>
      <c r="E76" s="366"/>
      <c r="F76" s="200"/>
      <c r="G76" s="200"/>
      <c r="H76" s="185">
        <v>0</v>
      </c>
      <c r="I76" s="185">
        <f t="shared" si="36"/>
        <v>0</v>
      </c>
      <c r="J76" s="185">
        <v>0</v>
      </c>
      <c r="K76" s="185">
        <f t="shared" si="37"/>
        <v>0</v>
      </c>
      <c r="L76" s="376">
        <v>0</v>
      </c>
      <c r="M76" s="185">
        <f t="shared" si="38"/>
        <v>0</v>
      </c>
      <c r="N76" s="185"/>
      <c r="O76" s="200"/>
      <c r="P76" s="185"/>
      <c r="Q76" s="185"/>
      <c r="R76" s="185"/>
      <c r="S76" s="200"/>
      <c r="T76" s="185"/>
      <c r="U76" s="185"/>
      <c r="V76" s="201"/>
      <c r="W76" s="185"/>
      <c r="X76" s="367"/>
      <c r="Y76" s="185"/>
      <c r="Z76" s="367"/>
      <c r="AA76" s="185"/>
      <c r="AB76" s="185"/>
      <c r="AC76" s="185"/>
      <c r="AD76" s="185"/>
      <c r="AE76" s="185"/>
      <c r="AF76" s="201"/>
      <c r="AG76" s="185"/>
      <c r="AH76" s="185"/>
      <c r="AI76" s="185"/>
      <c r="AJ76" s="185"/>
      <c r="AK76" s="185"/>
      <c r="AL76" s="201"/>
      <c r="AM76" s="185"/>
      <c r="AN76" s="185"/>
      <c r="AO76" s="185"/>
      <c r="AP76" s="185"/>
      <c r="AQ76" s="201"/>
      <c r="AR76" s="185"/>
      <c r="AS76" s="201"/>
      <c r="AT76" s="201"/>
      <c r="AU76" s="368"/>
      <c r="AV76" s="185"/>
      <c r="AW76" s="201"/>
      <c r="AX76" s="201"/>
      <c r="AY76" s="185"/>
      <c r="AZ76" s="201"/>
      <c r="BA76" s="201"/>
      <c r="BB76" s="201"/>
      <c r="BC76" s="185"/>
      <c r="BD76" s="185"/>
      <c r="BE76" s="201"/>
      <c r="BF76" s="185"/>
      <c r="BG76" s="201"/>
      <c r="BH76" s="185"/>
      <c r="BI76" s="185"/>
      <c r="BJ76" s="185"/>
      <c r="BK76" s="201"/>
      <c r="BL76" s="185"/>
      <c r="BM76" s="201"/>
      <c r="BN76" s="185"/>
      <c r="BO76" s="185"/>
      <c r="BP76" s="185"/>
      <c r="BQ76" s="185"/>
      <c r="BR76" s="185"/>
      <c r="BS76" s="185"/>
      <c r="BT76" s="185"/>
      <c r="BU76" s="185"/>
      <c r="BV76" s="201"/>
      <c r="BW76" s="185"/>
      <c r="BX76" s="369"/>
      <c r="BY76" s="333"/>
      <c r="BZ76" s="185">
        <f t="shared" si="39"/>
        <v>0</v>
      </c>
      <c r="CA76" s="370"/>
      <c r="CG76" s="150"/>
    </row>
    <row r="77" spans="1:85" s="68" customFormat="1" ht="33" hidden="1" customHeight="1">
      <c r="A77" s="213">
        <v>69</v>
      </c>
      <c r="B77" s="365" t="s">
        <v>197</v>
      </c>
      <c r="C77" s="200"/>
      <c r="D77" s="200"/>
      <c r="E77" s="366"/>
      <c r="F77" s="200"/>
      <c r="G77" s="200"/>
      <c r="H77" s="185">
        <v>0</v>
      </c>
      <c r="I77" s="185">
        <f t="shared" si="36"/>
        <v>0</v>
      </c>
      <c r="J77" s="185">
        <v>0</v>
      </c>
      <c r="K77" s="185">
        <f t="shared" si="37"/>
        <v>0</v>
      </c>
      <c r="L77" s="376">
        <v>0</v>
      </c>
      <c r="M77" s="185">
        <f t="shared" si="38"/>
        <v>0</v>
      </c>
      <c r="N77" s="185"/>
      <c r="O77" s="200"/>
      <c r="P77" s="185"/>
      <c r="Q77" s="185"/>
      <c r="R77" s="185"/>
      <c r="S77" s="200"/>
      <c r="T77" s="185"/>
      <c r="U77" s="185"/>
      <c r="V77" s="201"/>
      <c r="W77" s="185"/>
      <c r="X77" s="367"/>
      <c r="Y77" s="185"/>
      <c r="Z77" s="367"/>
      <c r="AA77" s="185"/>
      <c r="AB77" s="185"/>
      <c r="AC77" s="185"/>
      <c r="AD77" s="185"/>
      <c r="AE77" s="185"/>
      <c r="AF77" s="201"/>
      <c r="AG77" s="185"/>
      <c r="AH77" s="185"/>
      <c r="AI77" s="185"/>
      <c r="AJ77" s="185"/>
      <c r="AK77" s="185"/>
      <c r="AL77" s="201"/>
      <c r="AM77" s="185"/>
      <c r="AN77" s="185"/>
      <c r="AO77" s="185"/>
      <c r="AP77" s="185"/>
      <c r="AQ77" s="201"/>
      <c r="AR77" s="185"/>
      <c r="AS77" s="201"/>
      <c r="AT77" s="201"/>
      <c r="AU77" s="368"/>
      <c r="AV77" s="185"/>
      <c r="AW77" s="201"/>
      <c r="AX77" s="201"/>
      <c r="AY77" s="185"/>
      <c r="AZ77" s="201"/>
      <c r="BA77" s="201"/>
      <c r="BB77" s="201"/>
      <c r="BC77" s="185"/>
      <c r="BD77" s="185"/>
      <c r="BE77" s="201"/>
      <c r="BF77" s="185"/>
      <c r="BG77" s="201"/>
      <c r="BH77" s="185"/>
      <c r="BI77" s="185"/>
      <c r="BJ77" s="185"/>
      <c r="BK77" s="201"/>
      <c r="BL77" s="185"/>
      <c r="BM77" s="201"/>
      <c r="BN77" s="185"/>
      <c r="BO77" s="185"/>
      <c r="BP77" s="185"/>
      <c r="BQ77" s="185"/>
      <c r="BR77" s="185"/>
      <c r="BS77" s="185"/>
      <c r="BT77" s="185"/>
      <c r="BU77" s="185"/>
      <c r="BV77" s="201"/>
      <c r="BW77" s="185"/>
      <c r="BX77" s="369"/>
      <c r="BY77" s="333"/>
      <c r="BZ77" s="185">
        <f t="shared" si="39"/>
        <v>0</v>
      </c>
      <c r="CA77" s="370"/>
      <c r="CG77" s="150"/>
    </row>
    <row r="78" spans="1:85" s="68" customFormat="1" ht="33" hidden="1" customHeight="1">
      <c r="A78" s="213">
        <v>70</v>
      </c>
      <c r="B78" s="365" t="s">
        <v>198</v>
      </c>
      <c r="C78" s="200"/>
      <c r="D78" s="200"/>
      <c r="E78" s="366"/>
      <c r="F78" s="200"/>
      <c r="G78" s="200"/>
      <c r="H78" s="185">
        <v>0</v>
      </c>
      <c r="I78" s="185">
        <f t="shared" si="36"/>
        <v>0</v>
      </c>
      <c r="J78" s="185">
        <v>0</v>
      </c>
      <c r="K78" s="185">
        <f t="shared" si="37"/>
        <v>0</v>
      </c>
      <c r="L78" s="376">
        <v>0</v>
      </c>
      <c r="M78" s="185">
        <f t="shared" si="38"/>
        <v>0</v>
      </c>
      <c r="N78" s="185"/>
      <c r="O78" s="200"/>
      <c r="P78" s="185"/>
      <c r="Q78" s="185"/>
      <c r="R78" s="185"/>
      <c r="S78" s="200"/>
      <c r="T78" s="185"/>
      <c r="U78" s="185"/>
      <c r="V78" s="201"/>
      <c r="W78" s="185"/>
      <c r="X78" s="367"/>
      <c r="Y78" s="185"/>
      <c r="Z78" s="367"/>
      <c r="AA78" s="185"/>
      <c r="AB78" s="185"/>
      <c r="AC78" s="185"/>
      <c r="AD78" s="185"/>
      <c r="AE78" s="185"/>
      <c r="AF78" s="201"/>
      <c r="AG78" s="185"/>
      <c r="AH78" s="185"/>
      <c r="AI78" s="185"/>
      <c r="AJ78" s="185"/>
      <c r="AK78" s="185"/>
      <c r="AL78" s="201"/>
      <c r="AM78" s="185"/>
      <c r="AN78" s="185"/>
      <c r="AO78" s="185"/>
      <c r="AP78" s="185"/>
      <c r="AQ78" s="201"/>
      <c r="AR78" s="185"/>
      <c r="AS78" s="201"/>
      <c r="AT78" s="201"/>
      <c r="AU78" s="368"/>
      <c r="AV78" s="185"/>
      <c r="AW78" s="201"/>
      <c r="AX78" s="201"/>
      <c r="AY78" s="185"/>
      <c r="AZ78" s="201"/>
      <c r="BA78" s="201"/>
      <c r="BB78" s="201"/>
      <c r="BC78" s="185"/>
      <c r="BD78" s="185"/>
      <c r="BE78" s="201"/>
      <c r="BF78" s="185"/>
      <c r="BG78" s="201"/>
      <c r="BH78" s="185"/>
      <c r="BI78" s="185"/>
      <c r="BJ78" s="185"/>
      <c r="BK78" s="201"/>
      <c r="BL78" s="185"/>
      <c r="BM78" s="201"/>
      <c r="BN78" s="185"/>
      <c r="BO78" s="185"/>
      <c r="BP78" s="185"/>
      <c r="BQ78" s="185"/>
      <c r="BR78" s="185"/>
      <c r="BS78" s="185"/>
      <c r="BT78" s="185"/>
      <c r="BU78" s="185"/>
      <c r="BV78" s="201"/>
      <c r="BW78" s="185"/>
      <c r="BX78" s="369"/>
      <c r="BY78" s="333"/>
      <c r="BZ78" s="185">
        <f t="shared" si="39"/>
        <v>0</v>
      </c>
      <c r="CA78" s="370"/>
      <c r="CG78" s="150"/>
    </row>
    <row r="79" spans="1:85" s="68" customFormat="1" ht="33" hidden="1" customHeight="1">
      <c r="A79" s="213">
        <v>71</v>
      </c>
      <c r="B79" s="365" t="s">
        <v>199</v>
      </c>
      <c r="C79" s="200"/>
      <c r="D79" s="200"/>
      <c r="E79" s="366"/>
      <c r="F79" s="200"/>
      <c r="G79" s="200"/>
      <c r="H79" s="185">
        <v>0</v>
      </c>
      <c r="I79" s="185">
        <f t="shared" si="36"/>
        <v>0</v>
      </c>
      <c r="J79" s="185">
        <v>0</v>
      </c>
      <c r="K79" s="185">
        <f t="shared" si="37"/>
        <v>0</v>
      </c>
      <c r="L79" s="376">
        <v>0</v>
      </c>
      <c r="M79" s="185">
        <f t="shared" si="38"/>
        <v>0</v>
      </c>
      <c r="N79" s="185"/>
      <c r="O79" s="200"/>
      <c r="P79" s="185"/>
      <c r="Q79" s="185"/>
      <c r="R79" s="185"/>
      <c r="S79" s="200"/>
      <c r="T79" s="185"/>
      <c r="U79" s="185"/>
      <c r="V79" s="201"/>
      <c r="W79" s="185"/>
      <c r="X79" s="367"/>
      <c r="Y79" s="185"/>
      <c r="Z79" s="367"/>
      <c r="AA79" s="185"/>
      <c r="AB79" s="185"/>
      <c r="AC79" s="185"/>
      <c r="AD79" s="185"/>
      <c r="AE79" s="185"/>
      <c r="AF79" s="201"/>
      <c r="AG79" s="185"/>
      <c r="AH79" s="185"/>
      <c r="AI79" s="185"/>
      <c r="AJ79" s="185"/>
      <c r="AK79" s="185"/>
      <c r="AL79" s="201"/>
      <c r="AM79" s="185"/>
      <c r="AN79" s="185"/>
      <c r="AO79" s="185"/>
      <c r="AP79" s="185"/>
      <c r="AQ79" s="201"/>
      <c r="AR79" s="185"/>
      <c r="AS79" s="201"/>
      <c r="AT79" s="201"/>
      <c r="AU79" s="368"/>
      <c r="AV79" s="185"/>
      <c r="AW79" s="201"/>
      <c r="AX79" s="201"/>
      <c r="AY79" s="185"/>
      <c r="AZ79" s="201"/>
      <c r="BA79" s="201"/>
      <c r="BB79" s="201"/>
      <c r="BC79" s="185"/>
      <c r="BD79" s="185"/>
      <c r="BE79" s="201"/>
      <c r="BF79" s="185"/>
      <c r="BG79" s="201"/>
      <c r="BH79" s="185"/>
      <c r="BI79" s="185"/>
      <c r="BJ79" s="185"/>
      <c r="BK79" s="201"/>
      <c r="BL79" s="185"/>
      <c r="BM79" s="201"/>
      <c r="BN79" s="185"/>
      <c r="BO79" s="185"/>
      <c r="BP79" s="185"/>
      <c r="BQ79" s="185"/>
      <c r="BR79" s="185"/>
      <c r="BS79" s="185"/>
      <c r="BT79" s="185"/>
      <c r="BU79" s="185"/>
      <c r="BV79" s="201"/>
      <c r="BW79" s="185"/>
      <c r="BX79" s="369"/>
      <c r="BY79" s="333"/>
      <c r="BZ79" s="185">
        <f t="shared" si="39"/>
        <v>0</v>
      </c>
      <c r="CA79" s="370"/>
      <c r="CG79" s="150"/>
    </row>
    <row r="80" spans="1:85" s="68" customFormat="1" ht="33" hidden="1" customHeight="1">
      <c r="A80" s="213">
        <v>72</v>
      </c>
      <c r="B80" s="365" t="s">
        <v>200</v>
      </c>
      <c r="C80" s="200"/>
      <c r="D80" s="200"/>
      <c r="E80" s="366"/>
      <c r="F80" s="200"/>
      <c r="G80" s="200"/>
      <c r="H80" s="185">
        <v>0</v>
      </c>
      <c r="I80" s="185">
        <f t="shared" si="36"/>
        <v>0</v>
      </c>
      <c r="J80" s="185">
        <v>0</v>
      </c>
      <c r="K80" s="185">
        <f t="shared" si="37"/>
        <v>0</v>
      </c>
      <c r="L80" s="376">
        <v>0</v>
      </c>
      <c r="M80" s="185">
        <f t="shared" si="38"/>
        <v>0</v>
      </c>
      <c r="N80" s="185"/>
      <c r="O80" s="200"/>
      <c r="P80" s="185"/>
      <c r="Q80" s="185"/>
      <c r="R80" s="185"/>
      <c r="S80" s="200"/>
      <c r="T80" s="185"/>
      <c r="U80" s="185"/>
      <c r="V80" s="201"/>
      <c r="W80" s="185"/>
      <c r="X80" s="367"/>
      <c r="Y80" s="185"/>
      <c r="Z80" s="367"/>
      <c r="AA80" s="185"/>
      <c r="AB80" s="185"/>
      <c r="AC80" s="185"/>
      <c r="AD80" s="185"/>
      <c r="AE80" s="185"/>
      <c r="AF80" s="201"/>
      <c r="AG80" s="185"/>
      <c r="AH80" s="185"/>
      <c r="AI80" s="185"/>
      <c r="AJ80" s="185"/>
      <c r="AK80" s="185"/>
      <c r="AL80" s="201"/>
      <c r="AM80" s="185"/>
      <c r="AN80" s="185"/>
      <c r="AO80" s="185"/>
      <c r="AP80" s="185"/>
      <c r="AQ80" s="201"/>
      <c r="AR80" s="185"/>
      <c r="AS80" s="201"/>
      <c r="AT80" s="201"/>
      <c r="AU80" s="368"/>
      <c r="AV80" s="185"/>
      <c r="AW80" s="201"/>
      <c r="AX80" s="201"/>
      <c r="AY80" s="185"/>
      <c r="AZ80" s="201"/>
      <c r="BA80" s="201"/>
      <c r="BB80" s="201"/>
      <c r="BC80" s="185"/>
      <c r="BD80" s="185"/>
      <c r="BE80" s="201"/>
      <c r="BF80" s="185"/>
      <c r="BG80" s="201"/>
      <c r="BH80" s="185"/>
      <c r="BI80" s="185"/>
      <c r="BJ80" s="185"/>
      <c r="BK80" s="201"/>
      <c r="BL80" s="185"/>
      <c r="BM80" s="201"/>
      <c r="BN80" s="185"/>
      <c r="BO80" s="185"/>
      <c r="BP80" s="185"/>
      <c r="BQ80" s="185"/>
      <c r="BR80" s="185"/>
      <c r="BS80" s="185"/>
      <c r="BT80" s="185"/>
      <c r="BU80" s="185"/>
      <c r="BV80" s="201"/>
      <c r="BW80" s="185"/>
      <c r="BX80" s="369"/>
      <c r="BY80" s="333"/>
      <c r="BZ80" s="185">
        <f t="shared" si="39"/>
        <v>0</v>
      </c>
      <c r="CA80" s="370"/>
      <c r="CG80" s="150"/>
    </row>
    <row r="81" spans="1:85" s="68" customFormat="1" ht="33" hidden="1" customHeight="1">
      <c r="A81" s="213">
        <v>73</v>
      </c>
      <c r="B81" s="365" t="s">
        <v>201</v>
      </c>
      <c r="C81" s="200"/>
      <c r="D81" s="200"/>
      <c r="E81" s="366"/>
      <c r="F81" s="200"/>
      <c r="G81" s="200"/>
      <c r="H81" s="185">
        <v>0</v>
      </c>
      <c r="I81" s="185">
        <f t="shared" si="36"/>
        <v>0</v>
      </c>
      <c r="J81" s="185">
        <v>0</v>
      </c>
      <c r="K81" s="185">
        <f t="shared" si="37"/>
        <v>0</v>
      </c>
      <c r="L81" s="376">
        <v>0</v>
      </c>
      <c r="M81" s="185">
        <f t="shared" si="38"/>
        <v>0</v>
      </c>
      <c r="N81" s="185"/>
      <c r="O81" s="200"/>
      <c r="P81" s="185"/>
      <c r="Q81" s="185"/>
      <c r="R81" s="185"/>
      <c r="S81" s="200"/>
      <c r="T81" s="185"/>
      <c r="U81" s="185"/>
      <c r="V81" s="201"/>
      <c r="W81" s="185"/>
      <c r="X81" s="367"/>
      <c r="Y81" s="185"/>
      <c r="Z81" s="367"/>
      <c r="AA81" s="185"/>
      <c r="AB81" s="185"/>
      <c r="AC81" s="185"/>
      <c r="AD81" s="185"/>
      <c r="AE81" s="185"/>
      <c r="AF81" s="201"/>
      <c r="AG81" s="185"/>
      <c r="AH81" s="185"/>
      <c r="AI81" s="185"/>
      <c r="AJ81" s="185"/>
      <c r="AK81" s="185"/>
      <c r="AL81" s="201"/>
      <c r="AM81" s="185"/>
      <c r="AN81" s="185"/>
      <c r="AO81" s="185"/>
      <c r="AP81" s="185"/>
      <c r="AQ81" s="201"/>
      <c r="AR81" s="185"/>
      <c r="AS81" s="201"/>
      <c r="AT81" s="201"/>
      <c r="AU81" s="368"/>
      <c r="AV81" s="185"/>
      <c r="AW81" s="201"/>
      <c r="AX81" s="201"/>
      <c r="AY81" s="185"/>
      <c r="AZ81" s="201"/>
      <c r="BA81" s="201"/>
      <c r="BB81" s="201"/>
      <c r="BC81" s="185"/>
      <c r="BD81" s="185"/>
      <c r="BE81" s="201"/>
      <c r="BF81" s="185"/>
      <c r="BG81" s="201"/>
      <c r="BH81" s="185"/>
      <c r="BI81" s="185"/>
      <c r="BJ81" s="185"/>
      <c r="BK81" s="201"/>
      <c r="BL81" s="185"/>
      <c r="BM81" s="201"/>
      <c r="BN81" s="185"/>
      <c r="BO81" s="185"/>
      <c r="BP81" s="185"/>
      <c r="BQ81" s="185"/>
      <c r="BR81" s="185"/>
      <c r="BS81" s="185"/>
      <c r="BT81" s="185"/>
      <c r="BU81" s="185"/>
      <c r="BV81" s="201"/>
      <c r="BW81" s="185"/>
      <c r="BX81" s="369"/>
      <c r="BY81" s="333"/>
      <c r="BZ81" s="185">
        <f t="shared" si="39"/>
        <v>0</v>
      </c>
      <c r="CA81" s="370"/>
      <c r="CG81" s="150"/>
    </row>
    <row r="82" spans="1:85" s="68" customFormat="1" ht="33" hidden="1" customHeight="1">
      <c r="A82" s="213">
        <v>74</v>
      </c>
      <c r="B82" s="365" t="s">
        <v>202</v>
      </c>
      <c r="C82" s="200"/>
      <c r="D82" s="200"/>
      <c r="E82" s="366"/>
      <c r="F82" s="200"/>
      <c r="G82" s="200"/>
      <c r="H82" s="185">
        <v>0</v>
      </c>
      <c r="I82" s="185">
        <f t="shared" si="36"/>
        <v>0</v>
      </c>
      <c r="J82" s="185">
        <v>0</v>
      </c>
      <c r="K82" s="185">
        <f t="shared" si="37"/>
        <v>0</v>
      </c>
      <c r="L82" s="376">
        <v>0</v>
      </c>
      <c r="M82" s="185">
        <f t="shared" si="38"/>
        <v>0</v>
      </c>
      <c r="N82" s="185"/>
      <c r="O82" s="200"/>
      <c r="P82" s="185"/>
      <c r="Q82" s="185"/>
      <c r="R82" s="185"/>
      <c r="S82" s="200"/>
      <c r="T82" s="185"/>
      <c r="U82" s="185"/>
      <c r="V82" s="201"/>
      <c r="W82" s="185"/>
      <c r="X82" s="367"/>
      <c r="Y82" s="185"/>
      <c r="Z82" s="367"/>
      <c r="AA82" s="185"/>
      <c r="AB82" s="185"/>
      <c r="AC82" s="185"/>
      <c r="AD82" s="185"/>
      <c r="AE82" s="185"/>
      <c r="AF82" s="201"/>
      <c r="AG82" s="185"/>
      <c r="AH82" s="185"/>
      <c r="AI82" s="185"/>
      <c r="AJ82" s="185"/>
      <c r="AK82" s="185"/>
      <c r="AL82" s="201"/>
      <c r="AM82" s="185"/>
      <c r="AN82" s="185"/>
      <c r="AO82" s="185"/>
      <c r="AP82" s="185"/>
      <c r="AQ82" s="201"/>
      <c r="AR82" s="185"/>
      <c r="AS82" s="201"/>
      <c r="AT82" s="201"/>
      <c r="AU82" s="368"/>
      <c r="AV82" s="185"/>
      <c r="AW82" s="201"/>
      <c r="AX82" s="201"/>
      <c r="AY82" s="185"/>
      <c r="AZ82" s="201"/>
      <c r="BA82" s="201"/>
      <c r="BB82" s="201"/>
      <c r="BC82" s="185"/>
      <c r="BD82" s="185"/>
      <c r="BE82" s="201"/>
      <c r="BF82" s="185"/>
      <c r="BG82" s="201"/>
      <c r="BH82" s="185"/>
      <c r="BI82" s="185"/>
      <c r="BJ82" s="185"/>
      <c r="BK82" s="201"/>
      <c r="BL82" s="185"/>
      <c r="BM82" s="201"/>
      <c r="BN82" s="185"/>
      <c r="BO82" s="185"/>
      <c r="BP82" s="185"/>
      <c r="BQ82" s="185"/>
      <c r="BR82" s="185"/>
      <c r="BS82" s="185"/>
      <c r="BT82" s="185"/>
      <c r="BU82" s="185"/>
      <c r="BV82" s="201"/>
      <c r="BW82" s="185"/>
      <c r="BX82" s="369"/>
      <c r="BY82" s="333"/>
      <c r="BZ82" s="185">
        <f t="shared" si="39"/>
        <v>0</v>
      </c>
      <c r="CA82" s="370"/>
      <c r="CG82" s="150"/>
    </row>
    <row r="83" spans="1:85" s="68" customFormat="1" ht="33" hidden="1" customHeight="1">
      <c r="A83" s="213">
        <v>75</v>
      </c>
      <c r="B83" s="365" t="s">
        <v>203</v>
      </c>
      <c r="C83" s="200"/>
      <c r="D83" s="200"/>
      <c r="E83" s="366"/>
      <c r="F83" s="200"/>
      <c r="G83" s="200"/>
      <c r="H83" s="185">
        <v>0</v>
      </c>
      <c r="I83" s="185">
        <f t="shared" si="36"/>
        <v>0</v>
      </c>
      <c r="J83" s="185">
        <v>0</v>
      </c>
      <c r="K83" s="185">
        <f t="shared" si="37"/>
        <v>0</v>
      </c>
      <c r="L83" s="376">
        <v>0</v>
      </c>
      <c r="M83" s="185">
        <f t="shared" si="38"/>
        <v>0</v>
      </c>
      <c r="N83" s="185"/>
      <c r="O83" s="200"/>
      <c r="P83" s="185"/>
      <c r="Q83" s="185"/>
      <c r="R83" s="185"/>
      <c r="S83" s="200"/>
      <c r="T83" s="185"/>
      <c r="U83" s="185"/>
      <c r="V83" s="201"/>
      <c r="W83" s="185"/>
      <c r="X83" s="367"/>
      <c r="Y83" s="185"/>
      <c r="Z83" s="367"/>
      <c r="AA83" s="185"/>
      <c r="AB83" s="185"/>
      <c r="AC83" s="185"/>
      <c r="AD83" s="185"/>
      <c r="AE83" s="185"/>
      <c r="AF83" s="201"/>
      <c r="AG83" s="185"/>
      <c r="AH83" s="185"/>
      <c r="AI83" s="185"/>
      <c r="AJ83" s="185"/>
      <c r="AK83" s="185"/>
      <c r="AL83" s="201"/>
      <c r="AM83" s="185"/>
      <c r="AN83" s="185"/>
      <c r="AO83" s="185"/>
      <c r="AP83" s="185"/>
      <c r="AQ83" s="201"/>
      <c r="AR83" s="185"/>
      <c r="AS83" s="201"/>
      <c r="AT83" s="201"/>
      <c r="AU83" s="368"/>
      <c r="AV83" s="185"/>
      <c r="AW83" s="201"/>
      <c r="AX83" s="201"/>
      <c r="AY83" s="185"/>
      <c r="AZ83" s="201"/>
      <c r="BA83" s="201"/>
      <c r="BB83" s="201"/>
      <c r="BC83" s="185"/>
      <c r="BD83" s="185"/>
      <c r="BE83" s="201"/>
      <c r="BF83" s="185"/>
      <c r="BG83" s="201"/>
      <c r="BH83" s="185"/>
      <c r="BI83" s="185"/>
      <c r="BJ83" s="185"/>
      <c r="BK83" s="201"/>
      <c r="BL83" s="185"/>
      <c r="BM83" s="201"/>
      <c r="BN83" s="185"/>
      <c r="BO83" s="185"/>
      <c r="BP83" s="185"/>
      <c r="BQ83" s="185"/>
      <c r="BR83" s="185"/>
      <c r="BS83" s="185"/>
      <c r="BT83" s="185"/>
      <c r="BU83" s="185"/>
      <c r="BV83" s="201"/>
      <c r="BW83" s="185"/>
      <c r="BX83" s="369"/>
      <c r="BY83" s="333"/>
      <c r="BZ83" s="185">
        <f t="shared" si="39"/>
        <v>0</v>
      </c>
      <c r="CA83" s="370"/>
      <c r="CG83" s="150"/>
    </row>
    <row r="84" spans="1:85" s="68" customFormat="1" ht="33" hidden="1" customHeight="1">
      <c r="A84" s="213">
        <v>76</v>
      </c>
      <c r="B84" s="365" t="s">
        <v>204</v>
      </c>
      <c r="C84" s="200"/>
      <c r="D84" s="200"/>
      <c r="E84" s="366"/>
      <c r="F84" s="200"/>
      <c r="G84" s="200"/>
      <c r="H84" s="185">
        <v>0</v>
      </c>
      <c r="I84" s="185">
        <f t="shared" si="36"/>
        <v>0</v>
      </c>
      <c r="J84" s="185">
        <v>0</v>
      </c>
      <c r="K84" s="185">
        <f t="shared" si="37"/>
        <v>0</v>
      </c>
      <c r="L84" s="376">
        <v>0</v>
      </c>
      <c r="M84" s="185">
        <f t="shared" si="38"/>
        <v>0</v>
      </c>
      <c r="N84" s="185"/>
      <c r="O84" s="200"/>
      <c r="P84" s="185"/>
      <c r="Q84" s="185"/>
      <c r="R84" s="185"/>
      <c r="S84" s="200"/>
      <c r="T84" s="185"/>
      <c r="U84" s="185"/>
      <c r="V84" s="201"/>
      <c r="W84" s="185"/>
      <c r="X84" s="367"/>
      <c r="Y84" s="185"/>
      <c r="Z84" s="367"/>
      <c r="AA84" s="185"/>
      <c r="AB84" s="185"/>
      <c r="AC84" s="185"/>
      <c r="AD84" s="185"/>
      <c r="AE84" s="185"/>
      <c r="AF84" s="201"/>
      <c r="AG84" s="185"/>
      <c r="AH84" s="185"/>
      <c r="AI84" s="185"/>
      <c r="AJ84" s="185"/>
      <c r="AK84" s="185"/>
      <c r="AL84" s="201"/>
      <c r="AM84" s="185"/>
      <c r="AN84" s="185"/>
      <c r="AO84" s="185"/>
      <c r="AP84" s="185"/>
      <c r="AQ84" s="201"/>
      <c r="AR84" s="185"/>
      <c r="AS84" s="201"/>
      <c r="AT84" s="201"/>
      <c r="AU84" s="368"/>
      <c r="AV84" s="185"/>
      <c r="AW84" s="201"/>
      <c r="AX84" s="201"/>
      <c r="AY84" s="185"/>
      <c r="AZ84" s="201"/>
      <c r="BA84" s="201"/>
      <c r="BB84" s="201"/>
      <c r="BC84" s="185"/>
      <c r="BD84" s="185"/>
      <c r="BE84" s="201"/>
      <c r="BF84" s="185"/>
      <c r="BG84" s="201"/>
      <c r="BH84" s="185"/>
      <c r="BI84" s="185"/>
      <c r="BJ84" s="185"/>
      <c r="BK84" s="201"/>
      <c r="BL84" s="185"/>
      <c r="BM84" s="201"/>
      <c r="BN84" s="185"/>
      <c r="BO84" s="185"/>
      <c r="BP84" s="185"/>
      <c r="BQ84" s="185"/>
      <c r="BR84" s="185"/>
      <c r="BS84" s="185"/>
      <c r="BT84" s="185"/>
      <c r="BU84" s="185"/>
      <c r="BV84" s="201"/>
      <c r="BW84" s="185"/>
      <c r="BX84" s="369"/>
      <c r="BY84" s="333"/>
      <c r="BZ84" s="185">
        <f t="shared" si="39"/>
        <v>0</v>
      </c>
      <c r="CA84" s="370"/>
      <c r="CG84" s="150"/>
    </row>
    <row r="85" spans="1:85" s="68" customFormat="1" ht="33" hidden="1" customHeight="1">
      <c r="A85" s="213">
        <v>77</v>
      </c>
      <c r="B85" s="365" t="s">
        <v>205</v>
      </c>
      <c r="C85" s="200"/>
      <c r="D85" s="200"/>
      <c r="E85" s="366"/>
      <c r="F85" s="200"/>
      <c r="G85" s="200"/>
      <c r="H85" s="185">
        <v>0</v>
      </c>
      <c r="I85" s="185">
        <f t="shared" si="36"/>
        <v>0</v>
      </c>
      <c r="J85" s="185">
        <v>0</v>
      </c>
      <c r="K85" s="185">
        <f t="shared" si="37"/>
        <v>0</v>
      </c>
      <c r="L85" s="376">
        <v>0</v>
      </c>
      <c r="M85" s="185">
        <f t="shared" si="38"/>
        <v>0</v>
      </c>
      <c r="N85" s="185"/>
      <c r="O85" s="200"/>
      <c r="P85" s="185"/>
      <c r="Q85" s="185"/>
      <c r="R85" s="185"/>
      <c r="S85" s="200"/>
      <c r="T85" s="185"/>
      <c r="U85" s="185"/>
      <c r="V85" s="201"/>
      <c r="W85" s="185"/>
      <c r="X85" s="367"/>
      <c r="Y85" s="185"/>
      <c r="Z85" s="367"/>
      <c r="AA85" s="185"/>
      <c r="AB85" s="185"/>
      <c r="AC85" s="185"/>
      <c r="AD85" s="185"/>
      <c r="AE85" s="185"/>
      <c r="AF85" s="201"/>
      <c r="AG85" s="185"/>
      <c r="AH85" s="185"/>
      <c r="AI85" s="185"/>
      <c r="AJ85" s="185"/>
      <c r="AK85" s="185"/>
      <c r="AL85" s="201"/>
      <c r="AM85" s="185"/>
      <c r="AN85" s="185"/>
      <c r="AO85" s="185"/>
      <c r="AP85" s="185"/>
      <c r="AQ85" s="201"/>
      <c r="AR85" s="185"/>
      <c r="AS85" s="201"/>
      <c r="AT85" s="201"/>
      <c r="AU85" s="368"/>
      <c r="AV85" s="185"/>
      <c r="AW85" s="201"/>
      <c r="AX85" s="201"/>
      <c r="AY85" s="185"/>
      <c r="AZ85" s="201"/>
      <c r="BA85" s="201"/>
      <c r="BB85" s="201"/>
      <c r="BC85" s="185"/>
      <c r="BD85" s="185"/>
      <c r="BE85" s="201"/>
      <c r="BF85" s="185"/>
      <c r="BG85" s="201"/>
      <c r="BH85" s="185"/>
      <c r="BI85" s="185"/>
      <c r="BJ85" s="185"/>
      <c r="BK85" s="201"/>
      <c r="BL85" s="185"/>
      <c r="BM85" s="201"/>
      <c r="BN85" s="185"/>
      <c r="BO85" s="185"/>
      <c r="BP85" s="185"/>
      <c r="BQ85" s="185"/>
      <c r="BR85" s="185"/>
      <c r="BS85" s="185"/>
      <c r="BT85" s="185"/>
      <c r="BU85" s="185"/>
      <c r="BV85" s="201"/>
      <c r="BW85" s="185"/>
      <c r="BX85" s="369"/>
      <c r="BY85" s="333"/>
      <c r="BZ85" s="185">
        <f t="shared" si="39"/>
        <v>0</v>
      </c>
      <c r="CA85" s="370"/>
      <c r="CG85" s="150"/>
    </row>
    <row r="86" spans="1:85" s="68" customFormat="1" ht="33" hidden="1" customHeight="1">
      <c r="A86" s="213">
        <v>78</v>
      </c>
      <c r="B86" s="365" t="s">
        <v>206</v>
      </c>
      <c r="C86" s="200"/>
      <c r="D86" s="200"/>
      <c r="E86" s="366"/>
      <c r="F86" s="200"/>
      <c r="G86" s="200"/>
      <c r="H86" s="185">
        <v>0</v>
      </c>
      <c r="I86" s="185">
        <f t="shared" si="36"/>
        <v>0</v>
      </c>
      <c r="J86" s="185">
        <v>0</v>
      </c>
      <c r="K86" s="185">
        <f t="shared" si="37"/>
        <v>0</v>
      </c>
      <c r="L86" s="376">
        <v>0</v>
      </c>
      <c r="M86" s="185">
        <f t="shared" si="38"/>
        <v>0</v>
      </c>
      <c r="N86" s="185"/>
      <c r="O86" s="200"/>
      <c r="P86" s="185"/>
      <c r="Q86" s="185"/>
      <c r="R86" s="185"/>
      <c r="S86" s="200"/>
      <c r="T86" s="185"/>
      <c r="U86" s="185"/>
      <c r="V86" s="201"/>
      <c r="W86" s="185"/>
      <c r="X86" s="367"/>
      <c r="Y86" s="185"/>
      <c r="Z86" s="367"/>
      <c r="AA86" s="185"/>
      <c r="AB86" s="185"/>
      <c r="AC86" s="185"/>
      <c r="AD86" s="185"/>
      <c r="AE86" s="185"/>
      <c r="AF86" s="201"/>
      <c r="AG86" s="185"/>
      <c r="AH86" s="185"/>
      <c r="AI86" s="185"/>
      <c r="AJ86" s="185"/>
      <c r="AK86" s="185"/>
      <c r="AL86" s="201"/>
      <c r="AM86" s="185"/>
      <c r="AN86" s="185"/>
      <c r="AO86" s="185"/>
      <c r="AP86" s="185"/>
      <c r="AQ86" s="201"/>
      <c r="AR86" s="185"/>
      <c r="AS86" s="201"/>
      <c r="AT86" s="201"/>
      <c r="AU86" s="368"/>
      <c r="AV86" s="185"/>
      <c r="AW86" s="201"/>
      <c r="AX86" s="201"/>
      <c r="AY86" s="185"/>
      <c r="AZ86" s="201"/>
      <c r="BA86" s="201"/>
      <c r="BB86" s="201"/>
      <c r="BC86" s="185"/>
      <c r="BD86" s="185"/>
      <c r="BE86" s="201"/>
      <c r="BF86" s="185"/>
      <c r="BG86" s="201"/>
      <c r="BH86" s="185"/>
      <c r="BI86" s="185"/>
      <c r="BJ86" s="185"/>
      <c r="BK86" s="201"/>
      <c r="BL86" s="185"/>
      <c r="BM86" s="201"/>
      <c r="BN86" s="185"/>
      <c r="BO86" s="185"/>
      <c r="BP86" s="185"/>
      <c r="BQ86" s="185"/>
      <c r="BR86" s="185"/>
      <c r="BS86" s="185"/>
      <c r="BT86" s="185"/>
      <c r="BU86" s="185"/>
      <c r="BV86" s="201"/>
      <c r="BW86" s="185"/>
      <c r="BX86" s="369"/>
      <c r="BY86" s="333"/>
      <c r="BZ86" s="185">
        <f t="shared" si="39"/>
        <v>0</v>
      </c>
      <c r="CA86" s="370"/>
      <c r="CG86" s="150"/>
    </row>
    <row r="87" spans="1:85" s="68" customFormat="1" ht="33" hidden="1" customHeight="1">
      <c r="A87" s="213">
        <v>79</v>
      </c>
      <c r="B87" s="365" t="s">
        <v>207</v>
      </c>
      <c r="C87" s="200"/>
      <c r="D87" s="200"/>
      <c r="E87" s="366"/>
      <c r="F87" s="200"/>
      <c r="G87" s="200"/>
      <c r="H87" s="185">
        <v>0</v>
      </c>
      <c r="I87" s="185">
        <f t="shared" si="36"/>
        <v>0</v>
      </c>
      <c r="J87" s="185">
        <v>0</v>
      </c>
      <c r="K87" s="185">
        <f t="shared" si="37"/>
        <v>0</v>
      </c>
      <c r="L87" s="376">
        <v>0</v>
      </c>
      <c r="M87" s="185">
        <f t="shared" si="38"/>
        <v>0</v>
      </c>
      <c r="N87" s="185"/>
      <c r="O87" s="200"/>
      <c r="P87" s="185"/>
      <c r="Q87" s="185"/>
      <c r="R87" s="185"/>
      <c r="S87" s="200"/>
      <c r="T87" s="185"/>
      <c r="U87" s="185"/>
      <c r="V87" s="201"/>
      <c r="W87" s="185"/>
      <c r="X87" s="367"/>
      <c r="Y87" s="185"/>
      <c r="Z87" s="367"/>
      <c r="AA87" s="185"/>
      <c r="AB87" s="185"/>
      <c r="AC87" s="185"/>
      <c r="AD87" s="185"/>
      <c r="AE87" s="185"/>
      <c r="AF87" s="201"/>
      <c r="AG87" s="185"/>
      <c r="AH87" s="185"/>
      <c r="AI87" s="185"/>
      <c r="AJ87" s="185"/>
      <c r="AK87" s="185"/>
      <c r="AL87" s="201"/>
      <c r="AM87" s="185"/>
      <c r="AN87" s="185"/>
      <c r="AO87" s="185"/>
      <c r="AP87" s="185"/>
      <c r="AQ87" s="201"/>
      <c r="AR87" s="185"/>
      <c r="AS87" s="201"/>
      <c r="AT87" s="201"/>
      <c r="AU87" s="368"/>
      <c r="AV87" s="185"/>
      <c r="AW87" s="201"/>
      <c r="AX87" s="201"/>
      <c r="AY87" s="185"/>
      <c r="AZ87" s="201"/>
      <c r="BA87" s="201"/>
      <c r="BB87" s="201"/>
      <c r="BC87" s="185"/>
      <c r="BD87" s="185"/>
      <c r="BE87" s="201"/>
      <c r="BF87" s="185"/>
      <c r="BG87" s="201"/>
      <c r="BH87" s="185"/>
      <c r="BI87" s="185"/>
      <c r="BJ87" s="185"/>
      <c r="BK87" s="201"/>
      <c r="BL87" s="185"/>
      <c r="BM87" s="201"/>
      <c r="BN87" s="185"/>
      <c r="BO87" s="185"/>
      <c r="BP87" s="185"/>
      <c r="BQ87" s="185"/>
      <c r="BR87" s="185"/>
      <c r="BS87" s="185"/>
      <c r="BT87" s="185"/>
      <c r="BU87" s="185"/>
      <c r="BV87" s="201"/>
      <c r="BW87" s="185"/>
      <c r="BX87" s="369"/>
      <c r="BY87" s="333"/>
      <c r="BZ87" s="185">
        <f t="shared" si="39"/>
        <v>0</v>
      </c>
      <c r="CA87" s="370"/>
      <c r="CG87" s="150"/>
    </row>
    <row r="88" spans="1:85" s="68" customFormat="1" ht="33" hidden="1" customHeight="1">
      <c r="A88" s="213">
        <v>80</v>
      </c>
      <c r="B88" s="365" t="s">
        <v>208</v>
      </c>
      <c r="C88" s="200"/>
      <c r="D88" s="200"/>
      <c r="E88" s="366"/>
      <c r="F88" s="200"/>
      <c r="G88" s="200"/>
      <c r="H88" s="185">
        <v>0</v>
      </c>
      <c r="I88" s="185">
        <f t="shared" si="36"/>
        <v>0</v>
      </c>
      <c r="J88" s="185">
        <v>0</v>
      </c>
      <c r="K88" s="185">
        <f t="shared" si="37"/>
        <v>0</v>
      </c>
      <c r="L88" s="376">
        <v>0</v>
      </c>
      <c r="M88" s="185">
        <f t="shared" si="38"/>
        <v>0</v>
      </c>
      <c r="N88" s="185"/>
      <c r="O88" s="200"/>
      <c r="P88" s="185"/>
      <c r="Q88" s="185"/>
      <c r="R88" s="185"/>
      <c r="S88" s="200"/>
      <c r="T88" s="185"/>
      <c r="U88" s="185"/>
      <c r="V88" s="201"/>
      <c r="W88" s="185"/>
      <c r="X88" s="367"/>
      <c r="Y88" s="185"/>
      <c r="Z88" s="367"/>
      <c r="AA88" s="185"/>
      <c r="AB88" s="185"/>
      <c r="AC88" s="185"/>
      <c r="AD88" s="185"/>
      <c r="AE88" s="185"/>
      <c r="AF88" s="201"/>
      <c r="AG88" s="185"/>
      <c r="AH88" s="185"/>
      <c r="AI88" s="185"/>
      <c r="AJ88" s="185"/>
      <c r="AK88" s="185"/>
      <c r="AL88" s="201"/>
      <c r="AM88" s="185"/>
      <c r="AN88" s="185"/>
      <c r="AO88" s="185"/>
      <c r="AP88" s="185"/>
      <c r="AQ88" s="201"/>
      <c r="AR88" s="185"/>
      <c r="AS88" s="201"/>
      <c r="AT88" s="201"/>
      <c r="AU88" s="368"/>
      <c r="AV88" s="185"/>
      <c r="AW88" s="201"/>
      <c r="AX88" s="201"/>
      <c r="AY88" s="185"/>
      <c r="AZ88" s="201"/>
      <c r="BA88" s="201"/>
      <c r="BB88" s="201"/>
      <c r="BC88" s="185"/>
      <c r="BD88" s="185"/>
      <c r="BE88" s="201"/>
      <c r="BF88" s="185"/>
      <c r="BG88" s="201"/>
      <c r="BH88" s="185"/>
      <c r="BI88" s="185"/>
      <c r="BJ88" s="185"/>
      <c r="BK88" s="201"/>
      <c r="BL88" s="185"/>
      <c r="BM88" s="201"/>
      <c r="BN88" s="185"/>
      <c r="BO88" s="185"/>
      <c r="BP88" s="185"/>
      <c r="BQ88" s="185"/>
      <c r="BR88" s="185"/>
      <c r="BS88" s="185"/>
      <c r="BT88" s="185"/>
      <c r="BU88" s="185"/>
      <c r="BV88" s="201"/>
      <c r="BW88" s="185"/>
      <c r="BX88" s="369"/>
      <c r="BY88" s="333"/>
      <c r="BZ88" s="185">
        <f t="shared" si="39"/>
        <v>0</v>
      </c>
      <c r="CA88" s="370"/>
      <c r="CG88" s="150"/>
    </row>
    <row r="89" spans="1:85" s="68" customFormat="1" ht="33" hidden="1" customHeight="1">
      <c r="A89" s="213">
        <v>81</v>
      </c>
      <c r="B89" s="365" t="s">
        <v>209</v>
      </c>
      <c r="C89" s="200"/>
      <c r="D89" s="200"/>
      <c r="E89" s="366"/>
      <c r="F89" s="200"/>
      <c r="G89" s="200"/>
      <c r="H89" s="185">
        <v>0</v>
      </c>
      <c r="I89" s="185">
        <f t="shared" si="36"/>
        <v>0</v>
      </c>
      <c r="J89" s="185">
        <v>0</v>
      </c>
      <c r="K89" s="185">
        <f t="shared" si="37"/>
        <v>0</v>
      </c>
      <c r="L89" s="376">
        <v>0</v>
      </c>
      <c r="M89" s="185">
        <f t="shared" si="38"/>
        <v>0</v>
      </c>
      <c r="N89" s="185"/>
      <c r="O89" s="200"/>
      <c r="P89" s="185"/>
      <c r="Q89" s="185"/>
      <c r="R89" s="185"/>
      <c r="S89" s="200"/>
      <c r="T89" s="185"/>
      <c r="U89" s="185"/>
      <c r="V89" s="201"/>
      <c r="W89" s="185"/>
      <c r="X89" s="367"/>
      <c r="Y89" s="185"/>
      <c r="Z89" s="367"/>
      <c r="AA89" s="185"/>
      <c r="AB89" s="185"/>
      <c r="AC89" s="185"/>
      <c r="AD89" s="185"/>
      <c r="AE89" s="185"/>
      <c r="AF89" s="201"/>
      <c r="AG89" s="185"/>
      <c r="AH89" s="185"/>
      <c r="AI89" s="185"/>
      <c r="AJ89" s="185"/>
      <c r="AK89" s="185"/>
      <c r="AL89" s="201"/>
      <c r="AM89" s="185"/>
      <c r="AN89" s="185"/>
      <c r="AO89" s="185"/>
      <c r="AP89" s="185"/>
      <c r="AQ89" s="201"/>
      <c r="AR89" s="185"/>
      <c r="AS89" s="201"/>
      <c r="AT89" s="201"/>
      <c r="AU89" s="368"/>
      <c r="AV89" s="185"/>
      <c r="AW89" s="201"/>
      <c r="AX89" s="201"/>
      <c r="AY89" s="185"/>
      <c r="AZ89" s="201"/>
      <c r="BA89" s="201"/>
      <c r="BB89" s="201"/>
      <c r="BC89" s="185"/>
      <c r="BD89" s="185"/>
      <c r="BE89" s="201"/>
      <c r="BF89" s="185"/>
      <c r="BG89" s="201"/>
      <c r="BH89" s="185"/>
      <c r="BI89" s="185"/>
      <c r="BJ89" s="185"/>
      <c r="BK89" s="201"/>
      <c r="BL89" s="185"/>
      <c r="BM89" s="201"/>
      <c r="BN89" s="185"/>
      <c r="BO89" s="185"/>
      <c r="BP89" s="185"/>
      <c r="BQ89" s="185"/>
      <c r="BR89" s="185"/>
      <c r="BS89" s="185"/>
      <c r="BT89" s="185"/>
      <c r="BU89" s="185"/>
      <c r="BV89" s="201"/>
      <c r="BW89" s="185"/>
      <c r="BX89" s="369"/>
      <c r="BY89" s="333"/>
      <c r="BZ89" s="185">
        <f t="shared" si="39"/>
        <v>0</v>
      </c>
      <c r="CA89" s="370"/>
      <c r="CG89" s="150"/>
    </row>
    <row r="90" spans="1:85" s="68" customFormat="1" ht="33" hidden="1" customHeight="1">
      <c r="A90" s="213">
        <v>82</v>
      </c>
      <c r="B90" s="365" t="s">
        <v>210</v>
      </c>
      <c r="C90" s="200"/>
      <c r="D90" s="200"/>
      <c r="E90" s="366"/>
      <c r="F90" s="200"/>
      <c r="G90" s="200"/>
      <c r="H90" s="185">
        <v>0</v>
      </c>
      <c r="I90" s="185">
        <f t="shared" si="36"/>
        <v>0</v>
      </c>
      <c r="J90" s="185">
        <v>0</v>
      </c>
      <c r="K90" s="185">
        <f t="shared" si="37"/>
        <v>0</v>
      </c>
      <c r="L90" s="376">
        <v>0</v>
      </c>
      <c r="M90" s="185">
        <f t="shared" si="38"/>
        <v>0</v>
      </c>
      <c r="N90" s="185"/>
      <c r="O90" s="200"/>
      <c r="P90" s="185"/>
      <c r="Q90" s="185"/>
      <c r="R90" s="185"/>
      <c r="S90" s="200"/>
      <c r="T90" s="185"/>
      <c r="U90" s="185"/>
      <c r="V90" s="201"/>
      <c r="W90" s="185"/>
      <c r="X90" s="367"/>
      <c r="Y90" s="185"/>
      <c r="Z90" s="367"/>
      <c r="AA90" s="185"/>
      <c r="AB90" s="185"/>
      <c r="AC90" s="185"/>
      <c r="AD90" s="185"/>
      <c r="AE90" s="185"/>
      <c r="AF90" s="201"/>
      <c r="AG90" s="185"/>
      <c r="AH90" s="185"/>
      <c r="AI90" s="185"/>
      <c r="AJ90" s="185"/>
      <c r="AK90" s="185"/>
      <c r="AL90" s="201"/>
      <c r="AM90" s="185"/>
      <c r="AN90" s="185"/>
      <c r="AO90" s="185"/>
      <c r="AP90" s="185"/>
      <c r="AQ90" s="201"/>
      <c r="AR90" s="185"/>
      <c r="AS90" s="201"/>
      <c r="AT90" s="201"/>
      <c r="AU90" s="368"/>
      <c r="AV90" s="185"/>
      <c r="AW90" s="201"/>
      <c r="AX90" s="201"/>
      <c r="AY90" s="185"/>
      <c r="AZ90" s="201"/>
      <c r="BA90" s="201"/>
      <c r="BB90" s="201"/>
      <c r="BC90" s="185"/>
      <c r="BD90" s="185"/>
      <c r="BE90" s="201"/>
      <c r="BF90" s="185"/>
      <c r="BG90" s="201"/>
      <c r="BH90" s="185"/>
      <c r="BI90" s="185"/>
      <c r="BJ90" s="185"/>
      <c r="BK90" s="201"/>
      <c r="BL90" s="185"/>
      <c r="BM90" s="201"/>
      <c r="BN90" s="185"/>
      <c r="BO90" s="185"/>
      <c r="BP90" s="185"/>
      <c r="BQ90" s="185"/>
      <c r="BR90" s="185"/>
      <c r="BS90" s="185"/>
      <c r="BT90" s="185"/>
      <c r="BU90" s="185"/>
      <c r="BV90" s="201"/>
      <c r="BW90" s="185"/>
      <c r="BX90" s="369"/>
      <c r="BY90" s="333"/>
      <c r="BZ90" s="185">
        <f t="shared" si="39"/>
        <v>0</v>
      </c>
      <c r="CA90" s="370"/>
      <c r="CG90" s="150"/>
    </row>
    <row r="91" spans="1:85" s="68" customFormat="1" ht="33" hidden="1" customHeight="1">
      <c r="A91" s="213">
        <v>83</v>
      </c>
      <c r="B91" s="365" t="s">
        <v>211</v>
      </c>
      <c r="C91" s="200"/>
      <c r="D91" s="200"/>
      <c r="E91" s="366"/>
      <c r="F91" s="200"/>
      <c r="G91" s="200"/>
      <c r="H91" s="185">
        <v>0</v>
      </c>
      <c r="I91" s="185">
        <f t="shared" si="36"/>
        <v>0</v>
      </c>
      <c r="J91" s="185">
        <v>0</v>
      </c>
      <c r="K91" s="185">
        <f t="shared" si="37"/>
        <v>0</v>
      </c>
      <c r="L91" s="376">
        <v>0</v>
      </c>
      <c r="M91" s="185">
        <f t="shared" si="38"/>
        <v>0</v>
      </c>
      <c r="N91" s="185"/>
      <c r="O91" s="200"/>
      <c r="P91" s="185"/>
      <c r="Q91" s="185"/>
      <c r="R91" s="185"/>
      <c r="S91" s="200"/>
      <c r="T91" s="185"/>
      <c r="U91" s="185"/>
      <c r="V91" s="201"/>
      <c r="W91" s="185"/>
      <c r="X91" s="367"/>
      <c r="Y91" s="185"/>
      <c r="Z91" s="367"/>
      <c r="AA91" s="185"/>
      <c r="AB91" s="185"/>
      <c r="AC91" s="185"/>
      <c r="AD91" s="185"/>
      <c r="AE91" s="185"/>
      <c r="AF91" s="201"/>
      <c r="AG91" s="185"/>
      <c r="AH91" s="185"/>
      <c r="AI91" s="185"/>
      <c r="AJ91" s="185"/>
      <c r="AK91" s="185"/>
      <c r="AL91" s="201"/>
      <c r="AM91" s="185"/>
      <c r="AN91" s="185"/>
      <c r="AO91" s="185"/>
      <c r="AP91" s="185"/>
      <c r="AQ91" s="201"/>
      <c r="AR91" s="185"/>
      <c r="AS91" s="201"/>
      <c r="AT91" s="201"/>
      <c r="AU91" s="368"/>
      <c r="AV91" s="185"/>
      <c r="AW91" s="201"/>
      <c r="AX91" s="201"/>
      <c r="AY91" s="185"/>
      <c r="AZ91" s="201"/>
      <c r="BA91" s="201"/>
      <c r="BB91" s="201"/>
      <c r="BC91" s="185"/>
      <c r="BD91" s="185"/>
      <c r="BE91" s="201"/>
      <c r="BF91" s="185"/>
      <c r="BG91" s="201"/>
      <c r="BH91" s="185"/>
      <c r="BI91" s="185"/>
      <c r="BJ91" s="185"/>
      <c r="BK91" s="201"/>
      <c r="BL91" s="185"/>
      <c r="BM91" s="201"/>
      <c r="BN91" s="185"/>
      <c r="BO91" s="185"/>
      <c r="BP91" s="185"/>
      <c r="BQ91" s="185"/>
      <c r="BR91" s="185"/>
      <c r="BS91" s="185"/>
      <c r="BT91" s="185"/>
      <c r="BU91" s="185"/>
      <c r="BV91" s="201"/>
      <c r="BW91" s="185"/>
      <c r="BX91" s="369"/>
      <c r="BY91" s="333"/>
      <c r="BZ91" s="185">
        <f t="shared" si="39"/>
        <v>0</v>
      </c>
      <c r="CA91" s="370"/>
      <c r="CG91" s="150"/>
    </row>
    <row r="92" spans="1:85" s="68" customFormat="1" ht="33" hidden="1" customHeight="1">
      <c r="A92" s="213">
        <v>84</v>
      </c>
      <c r="B92" s="365" t="s">
        <v>212</v>
      </c>
      <c r="C92" s="200"/>
      <c r="D92" s="200"/>
      <c r="E92" s="366"/>
      <c r="F92" s="200"/>
      <c r="G92" s="200"/>
      <c r="H92" s="185">
        <v>0</v>
      </c>
      <c r="I92" s="185">
        <f t="shared" si="36"/>
        <v>0</v>
      </c>
      <c r="J92" s="185">
        <v>0</v>
      </c>
      <c r="K92" s="185">
        <f t="shared" si="37"/>
        <v>0</v>
      </c>
      <c r="L92" s="376">
        <v>0</v>
      </c>
      <c r="M92" s="185">
        <f t="shared" si="38"/>
        <v>0</v>
      </c>
      <c r="N92" s="185"/>
      <c r="O92" s="200"/>
      <c r="P92" s="185"/>
      <c r="Q92" s="185"/>
      <c r="R92" s="185"/>
      <c r="S92" s="200"/>
      <c r="T92" s="185"/>
      <c r="U92" s="185"/>
      <c r="V92" s="201"/>
      <c r="W92" s="185"/>
      <c r="X92" s="367"/>
      <c r="Y92" s="185"/>
      <c r="Z92" s="367"/>
      <c r="AA92" s="185"/>
      <c r="AB92" s="185"/>
      <c r="AC92" s="185"/>
      <c r="AD92" s="185"/>
      <c r="AE92" s="185"/>
      <c r="AF92" s="201"/>
      <c r="AG92" s="185"/>
      <c r="AH92" s="185"/>
      <c r="AI92" s="185"/>
      <c r="AJ92" s="185"/>
      <c r="AK92" s="185"/>
      <c r="AL92" s="201"/>
      <c r="AM92" s="185"/>
      <c r="AN92" s="185"/>
      <c r="AO92" s="185"/>
      <c r="AP92" s="185"/>
      <c r="AQ92" s="201"/>
      <c r="AR92" s="185"/>
      <c r="AS92" s="201"/>
      <c r="AT92" s="201"/>
      <c r="AU92" s="368"/>
      <c r="AV92" s="185"/>
      <c r="AW92" s="201"/>
      <c r="AX92" s="201"/>
      <c r="AY92" s="185"/>
      <c r="AZ92" s="201"/>
      <c r="BA92" s="201"/>
      <c r="BB92" s="201"/>
      <c r="BC92" s="185"/>
      <c r="BD92" s="185"/>
      <c r="BE92" s="201"/>
      <c r="BF92" s="185"/>
      <c r="BG92" s="201"/>
      <c r="BH92" s="185"/>
      <c r="BI92" s="185"/>
      <c r="BJ92" s="185"/>
      <c r="BK92" s="201"/>
      <c r="BL92" s="185"/>
      <c r="BM92" s="201"/>
      <c r="BN92" s="185"/>
      <c r="BO92" s="185"/>
      <c r="BP92" s="185"/>
      <c r="BQ92" s="185"/>
      <c r="BR92" s="185"/>
      <c r="BS92" s="185"/>
      <c r="BT92" s="185"/>
      <c r="BU92" s="185"/>
      <c r="BV92" s="201"/>
      <c r="BW92" s="185"/>
      <c r="BX92" s="369"/>
      <c r="BY92" s="333"/>
      <c r="BZ92" s="185">
        <f t="shared" si="39"/>
        <v>0</v>
      </c>
      <c r="CA92" s="370"/>
      <c r="CG92" s="150"/>
    </row>
    <row r="93" spans="1:85" s="68" customFormat="1" ht="33" hidden="1" customHeight="1">
      <c r="A93" s="213">
        <v>85</v>
      </c>
      <c r="B93" s="365" t="s">
        <v>213</v>
      </c>
      <c r="C93" s="200"/>
      <c r="D93" s="200"/>
      <c r="E93" s="366"/>
      <c r="F93" s="200"/>
      <c r="G93" s="200"/>
      <c r="H93" s="185">
        <v>0</v>
      </c>
      <c r="I93" s="185">
        <f t="shared" si="36"/>
        <v>0</v>
      </c>
      <c r="J93" s="185">
        <v>0</v>
      </c>
      <c r="K93" s="185">
        <f t="shared" si="37"/>
        <v>0</v>
      </c>
      <c r="L93" s="376">
        <v>0</v>
      </c>
      <c r="M93" s="185">
        <f t="shared" si="38"/>
        <v>0</v>
      </c>
      <c r="N93" s="185"/>
      <c r="O93" s="200"/>
      <c r="P93" s="185"/>
      <c r="Q93" s="185"/>
      <c r="R93" s="185"/>
      <c r="S93" s="200"/>
      <c r="T93" s="185"/>
      <c r="U93" s="185"/>
      <c r="V93" s="201"/>
      <c r="W93" s="185"/>
      <c r="X93" s="367"/>
      <c r="Y93" s="185"/>
      <c r="Z93" s="367"/>
      <c r="AA93" s="185"/>
      <c r="AB93" s="185"/>
      <c r="AC93" s="185"/>
      <c r="AD93" s="185"/>
      <c r="AE93" s="185"/>
      <c r="AF93" s="201"/>
      <c r="AG93" s="185"/>
      <c r="AH93" s="185"/>
      <c r="AI93" s="185"/>
      <c r="AJ93" s="185"/>
      <c r="AK93" s="185"/>
      <c r="AL93" s="201"/>
      <c r="AM93" s="185"/>
      <c r="AN93" s="185"/>
      <c r="AO93" s="185"/>
      <c r="AP93" s="185"/>
      <c r="AQ93" s="201"/>
      <c r="AR93" s="185"/>
      <c r="AS93" s="201"/>
      <c r="AT93" s="201"/>
      <c r="AU93" s="368"/>
      <c r="AV93" s="185"/>
      <c r="AW93" s="201"/>
      <c r="AX93" s="201"/>
      <c r="AY93" s="185"/>
      <c r="AZ93" s="201"/>
      <c r="BA93" s="201"/>
      <c r="BB93" s="201"/>
      <c r="BC93" s="185"/>
      <c r="BD93" s="185"/>
      <c r="BE93" s="201"/>
      <c r="BF93" s="185"/>
      <c r="BG93" s="201"/>
      <c r="BH93" s="185"/>
      <c r="BI93" s="185"/>
      <c r="BJ93" s="185"/>
      <c r="BK93" s="201"/>
      <c r="BL93" s="185"/>
      <c r="BM93" s="201"/>
      <c r="BN93" s="185"/>
      <c r="BO93" s="185"/>
      <c r="BP93" s="185"/>
      <c r="BQ93" s="185"/>
      <c r="BR93" s="185"/>
      <c r="BS93" s="185"/>
      <c r="BT93" s="185"/>
      <c r="BU93" s="185"/>
      <c r="BV93" s="201"/>
      <c r="BW93" s="185"/>
      <c r="BX93" s="369"/>
      <c r="BY93" s="333"/>
      <c r="BZ93" s="185">
        <f t="shared" si="39"/>
        <v>0</v>
      </c>
      <c r="CA93" s="370"/>
      <c r="CG93" s="150"/>
    </row>
    <row r="94" spans="1:85" s="68" customFormat="1" ht="33" hidden="1" customHeight="1">
      <c r="A94" s="213">
        <v>86</v>
      </c>
      <c r="B94" s="365" t="s">
        <v>214</v>
      </c>
      <c r="C94" s="200"/>
      <c r="D94" s="200"/>
      <c r="E94" s="366"/>
      <c r="F94" s="200"/>
      <c r="G94" s="200"/>
      <c r="H94" s="185">
        <v>0</v>
      </c>
      <c r="I94" s="185">
        <f t="shared" si="36"/>
        <v>0</v>
      </c>
      <c r="J94" s="185">
        <v>0</v>
      </c>
      <c r="K94" s="185">
        <f t="shared" si="37"/>
        <v>0</v>
      </c>
      <c r="L94" s="376">
        <v>0</v>
      </c>
      <c r="M94" s="185">
        <f t="shared" si="38"/>
        <v>0</v>
      </c>
      <c r="N94" s="185"/>
      <c r="O94" s="200"/>
      <c r="P94" s="185"/>
      <c r="Q94" s="185"/>
      <c r="R94" s="185"/>
      <c r="S94" s="200"/>
      <c r="T94" s="185"/>
      <c r="U94" s="185"/>
      <c r="V94" s="201"/>
      <c r="W94" s="185"/>
      <c r="X94" s="367"/>
      <c r="Y94" s="185"/>
      <c r="Z94" s="367"/>
      <c r="AA94" s="185"/>
      <c r="AB94" s="185"/>
      <c r="AC94" s="185"/>
      <c r="AD94" s="185"/>
      <c r="AE94" s="185"/>
      <c r="AF94" s="201"/>
      <c r="AG94" s="185"/>
      <c r="AH94" s="185"/>
      <c r="AI94" s="185"/>
      <c r="AJ94" s="185"/>
      <c r="AK94" s="185"/>
      <c r="AL94" s="201"/>
      <c r="AM94" s="185"/>
      <c r="AN94" s="185"/>
      <c r="AO94" s="185"/>
      <c r="AP94" s="185"/>
      <c r="AQ94" s="201"/>
      <c r="AR94" s="185"/>
      <c r="AS94" s="201"/>
      <c r="AT94" s="201"/>
      <c r="AU94" s="368"/>
      <c r="AV94" s="185"/>
      <c r="AW94" s="201"/>
      <c r="AX94" s="201"/>
      <c r="AY94" s="185"/>
      <c r="AZ94" s="201"/>
      <c r="BA94" s="201"/>
      <c r="BB94" s="201"/>
      <c r="BC94" s="185"/>
      <c r="BD94" s="185"/>
      <c r="BE94" s="201"/>
      <c r="BF94" s="185"/>
      <c r="BG94" s="201"/>
      <c r="BH94" s="185"/>
      <c r="BI94" s="185"/>
      <c r="BJ94" s="185"/>
      <c r="BK94" s="201"/>
      <c r="BL94" s="185"/>
      <c r="BM94" s="201"/>
      <c r="BN94" s="185"/>
      <c r="BO94" s="185"/>
      <c r="BP94" s="185"/>
      <c r="BQ94" s="185"/>
      <c r="BR94" s="185"/>
      <c r="BS94" s="185"/>
      <c r="BT94" s="185"/>
      <c r="BU94" s="185"/>
      <c r="BV94" s="201"/>
      <c r="BW94" s="185"/>
      <c r="BX94" s="369"/>
      <c r="BY94" s="333"/>
      <c r="BZ94" s="185">
        <f t="shared" si="39"/>
        <v>0</v>
      </c>
      <c r="CA94" s="370"/>
      <c r="CG94" s="150"/>
    </row>
    <row r="95" spans="1:85" s="68" customFormat="1" ht="33" hidden="1" customHeight="1">
      <c r="A95" s="213">
        <v>87</v>
      </c>
      <c r="B95" s="365" t="s">
        <v>215</v>
      </c>
      <c r="C95" s="200"/>
      <c r="D95" s="200"/>
      <c r="E95" s="366"/>
      <c r="F95" s="200"/>
      <c r="G95" s="200"/>
      <c r="H95" s="185">
        <v>0</v>
      </c>
      <c r="I95" s="185">
        <f t="shared" si="36"/>
        <v>0</v>
      </c>
      <c r="J95" s="185">
        <v>0</v>
      </c>
      <c r="K95" s="185">
        <f t="shared" si="37"/>
        <v>0</v>
      </c>
      <c r="L95" s="376">
        <v>0</v>
      </c>
      <c r="M95" s="185">
        <f t="shared" si="38"/>
        <v>0</v>
      </c>
      <c r="N95" s="185"/>
      <c r="O95" s="200"/>
      <c r="P95" s="185"/>
      <c r="Q95" s="185"/>
      <c r="R95" s="185"/>
      <c r="S95" s="200"/>
      <c r="T95" s="185"/>
      <c r="U95" s="185"/>
      <c r="V95" s="201"/>
      <c r="W95" s="185"/>
      <c r="X95" s="367"/>
      <c r="Y95" s="185"/>
      <c r="Z95" s="367"/>
      <c r="AA95" s="185"/>
      <c r="AB95" s="185"/>
      <c r="AC95" s="185"/>
      <c r="AD95" s="185"/>
      <c r="AE95" s="185"/>
      <c r="AF95" s="201"/>
      <c r="AG95" s="185"/>
      <c r="AH95" s="185"/>
      <c r="AI95" s="185"/>
      <c r="AJ95" s="185"/>
      <c r="AK95" s="185"/>
      <c r="AL95" s="201"/>
      <c r="AM95" s="185"/>
      <c r="AN95" s="185"/>
      <c r="AO95" s="185"/>
      <c r="AP95" s="185"/>
      <c r="AQ95" s="201"/>
      <c r="AR95" s="185"/>
      <c r="AS95" s="201"/>
      <c r="AT95" s="201"/>
      <c r="AU95" s="368"/>
      <c r="AV95" s="185"/>
      <c r="AW95" s="201"/>
      <c r="AX95" s="201"/>
      <c r="AY95" s="185"/>
      <c r="AZ95" s="201"/>
      <c r="BA95" s="201"/>
      <c r="BB95" s="201"/>
      <c r="BC95" s="185"/>
      <c r="BD95" s="185"/>
      <c r="BE95" s="201"/>
      <c r="BF95" s="185"/>
      <c r="BG95" s="201"/>
      <c r="BH95" s="185"/>
      <c r="BI95" s="185"/>
      <c r="BJ95" s="185"/>
      <c r="BK95" s="201"/>
      <c r="BL95" s="185"/>
      <c r="BM95" s="201"/>
      <c r="BN95" s="185"/>
      <c r="BO95" s="185"/>
      <c r="BP95" s="185"/>
      <c r="BQ95" s="185"/>
      <c r="BR95" s="185"/>
      <c r="BS95" s="185"/>
      <c r="BT95" s="185"/>
      <c r="BU95" s="185"/>
      <c r="BV95" s="201"/>
      <c r="BW95" s="185"/>
      <c r="BX95" s="369"/>
      <c r="BY95" s="333"/>
      <c r="BZ95" s="185">
        <f t="shared" si="39"/>
        <v>0</v>
      </c>
      <c r="CA95" s="370"/>
      <c r="CG95" s="150"/>
    </row>
    <row r="96" spans="1:85" s="68" customFormat="1" ht="33" hidden="1" customHeight="1">
      <c r="A96" s="213">
        <v>88</v>
      </c>
      <c r="B96" s="365" t="s">
        <v>216</v>
      </c>
      <c r="C96" s="200"/>
      <c r="D96" s="200"/>
      <c r="E96" s="366"/>
      <c r="F96" s="200"/>
      <c r="G96" s="200"/>
      <c r="H96" s="185">
        <v>0</v>
      </c>
      <c r="I96" s="185">
        <f t="shared" si="36"/>
        <v>0</v>
      </c>
      <c r="J96" s="185">
        <v>0</v>
      </c>
      <c r="K96" s="185">
        <f t="shared" si="37"/>
        <v>0</v>
      </c>
      <c r="L96" s="376">
        <v>0</v>
      </c>
      <c r="M96" s="185">
        <f t="shared" si="38"/>
        <v>0</v>
      </c>
      <c r="N96" s="185"/>
      <c r="O96" s="200"/>
      <c r="P96" s="185"/>
      <c r="Q96" s="185"/>
      <c r="R96" s="185"/>
      <c r="S96" s="200"/>
      <c r="T96" s="185"/>
      <c r="U96" s="185"/>
      <c r="V96" s="201"/>
      <c r="W96" s="185"/>
      <c r="X96" s="367"/>
      <c r="Y96" s="185"/>
      <c r="Z96" s="367"/>
      <c r="AA96" s="185"/>
      <c r="AB96" s="185"/>
      <c r="AC96" s="185"/>
      <c r="AD96" s="185"/>
      <c r="AE96" s="185"/>
      <c r="AF96" s="201"/>
      <c r="AG96" s="185"/>
      <c r="AH96" s="185"/>
      <c r="AI96" s="185"/>
      <c r="AJ96" s="185"/>
      <c r="AK96" s="185"/>
      <c r="AL96" s="201"/>
      <c r="AM96" s="185"/>
      <c r="AN96" s="185"/>
      <c r="AO96" s="185"/>
      <c r="AP96" s="185"/>
      <c r="AQ96" s="201"/>
      <c r="AR96" s="185"/>
      <c r="AS96" s="201"/>
      <c r="AT96" s="201"/>
      <c r="AU96" s="368"/>
      <c r="AV96" s="185"/>
      <c r="AW96" s="201"/>
      <c r="AX96" s="201"/>
      <c r="AY96" s="185"/>
      <c r="AZ96" s="201"/>
      <c r="BA96" s="201"/>
      <c r="BB96" s="201"/>
      <c r="BC96" s="185"/>
      <c r="BD96" s="185"/>
      <c r="BE96" s="201"/>
      <c r="BF96" s="185"/>
      <c r="BG96" s="201"/>
      <c r="BH96" s="185"/>
      <c r="BI96" s="185"/>
      <c r="BJ96" s="185"/>
      <c r="BK96" s="201"/>
      <c r="BL96" s="185"/>
      <c r="BM96" s="201"/>
      <c r="BN96" s="185"/>
      <c r="BO96" s="185"/>
      <c r="BP96" s="185"/>
      <c r="BQ96" s="185"/>
      <c r="BR96" s="185"/>
      <c r="BS96" s="185"/>
      <c r="BT96" s="185"/>
      <c r="BU96" s="185"/>
      <c r="BV96" s="201"/>
      <c r="BW96" s="185"/>
      <c r="BX96" s="369"/>
      <c r="BY96" s="333"/>
      <c r="BZ96" s="185">
        <f t="shared" si="39"/>
        <v>0</v>
      </c>
      <c r="CA96" s="370"/>
      <c r="CG96" s="150"/>
    </row>
    <row r="97" spans="1:85" s="68" customFormat="1" ht="33" hidden="1" customHeight="1">
      <c r="A97" s="213">
        <v>89</v>
      </c>
      <c r="B97" s="365" t="s">
        <v>217</v>
      </c>
      <c r="C97" s="200"/>
      <c r="D97" s="200"/>
      <c r="E97" s="366"/>
      <c r="F97" s="200"/>
      <c r="G97" s="200"/>
      <c r="H97" s="185">
        <v>0</v>
      </c>
      <c r="I97" s="185">
        <f t="shared" si="36"/>
        <v>0</v>
      </c>
      <c r="J97" s="185">
        <v>0</v>
      </c>
      <c r="K97" s="185">
        <f t="shared" si="37"/>
        <v>0</v>
      </c>
      <c r="L97" s="376">
        <v>0</v>
      </c>
      <c r="M97" s="185">
        <f t="shared" si="38"/>
        <v>0</v>
      </c>
      <c r="N97" s="185"/>
      <c r="O97" s="200"/>
      <c r="P97" s="185"/>
      <c r="Q97" s="185"/>
      <c r="R97" s="185"/>
      <c r="S97" s="200"/>
      <c r="T97" s="185"/>
      <c r="U97" s="185"/>
      <c r="V97" s="201"/>
      <c r="W97" s="185"/>
      <c r="X97" s="367"/>
      <c r="Y97" s="185"/>
      <c r="Z97" s="367"/>
      <c r="AA97" s="185"/>
      <c r="AB97" s="185"/>
      <c r="AC97" s="185"/>
      <c r="AD97" s="185"/>
      <c r="AE97" s="185"/>
      <c r="AF97" s="201"/>
      <c r="AG97" s="185"/>
      <c r="AH97" s="185"/>
      <c r="AI97" s="185"/>
      <c r="AJ97" s="185"/>
      <c r="AK97" s="185"/>
      <c r="AL97" s="201"/>
      <c r="AM97" s="185"/>
      <c r="AN97" s="185"/>
      <c r="AO97" s="185"/>
      <c r="AP97" s="185"/>
      <c r="AQ97" s="201"/>
      <c r="AR97" s="185"/>
      <c r="AS97" s="201"/>
      <c r="AT97" s="201"/>
      <c r="AU97" s="368"/>
      <c r="AV97" s="185"/>
      <c r="AW97" s="201"/>
      <c r="AX97" s="201"/>
      <c r="AY97" s="185"/>
      <c r="AZ97" s="201"/>
      <c r="BA97" s="201"/>
      <c r="BB97" s="201"/>
      <c r="BC97" s="185"/>
      <c r="BD97" s="185"/>
      <c r="BE97" s="201"/>
      <c r="BF97" s="185"/>
      <c r="BG97" s="201"/>
      <c r="BH97" s="185"/>
      <c r="BI97" s="185"/>
      <c r="BJ97" s="185"/>
      <c r="BK97" s="201"/>
      <c r="BL97" s="185"/>
      <c r="BM97" s="201"/>
      <c r="BN97" s="185"/>
      <c r="BO97" s="185"/>
      <c r="BP97" s="185"/>
      <c r="BQ97" s="185"/>
      <c r="BR97" s="185"/>
      <c r="BS97" s="185"/>
      <c r="BT97" s="185"/>
      <c r="BU97" s="185"/>
      <c r="BV97" s="201"/>
      <c r="BW97" s="185"/>
      <c r="BX97" s="369"/>
      <c r="BY97" s="333"/>
      <c r="BZ97" s="185">
        <f t="shared" si="39"/>
        <v>0</v>
      </c>
      <c r="CA97" s="370"/>
      <c r="CG97" s="150"/>
    </row>
    <row r="98" spans="1:85" s="68" customFormat="1" ht="33" hidden="1" customHeight="1">
      <c r="A98" s="213">
        <v>90</v>
      </c>
      <c r="B98" s="365" t="s">
        <v>218</v>
      </c>
      <c r="C98" s="200"/>
      <c r="D98" s="200"/>
      <c r="E98" s="366"/>
      <c r="F98" s="200"/>
      <c r="G98" s="200"/>
      <c r="H98" s="185">
        <v>0</v>
      </c>
      <c r="I98" s="185">
        <f t="shared" si="36"/>
        <v>0</v>
      </c>
      <c r="J98" s="185">
        <v>0</v>
      </c>
      <c r="K98" s="185">
        <f t="shared" si="37"/>
        <v>0</v>
      </c>
      <c r="L98" s="376">
        <v>0</v>
      </c>
      <c r="M98" s="185">
        <f t="shared" si="38"/>
        <v>0</v>
      </c>
      <c r="N98" s="185"/>
      <c r="O98" s="200"/>
      <c r="P98" s="185"/>
      <c r="Q98" s="185"/>
      <c r="R98" s="185"/>
      <c r="S98" s="200"/>
      <c r="T98" s="185"/>
      <c r="U98" s="185"/>
      <c r="V98" s="201"/>
      <c r="W98" s="185"/>
      <c r="X98" s="367"/>
      <c r="Y98" s="185"/>
      <c r="Z98" s="367"/>
      <c r="AA98" s="185"/>
      <c r="AB98" s="185"/>
      <c r="AC98" s="185"/>
      <c r="AD98" s="185"/>
      <c r="AE98" s="185"/>
      <c r="AF98" s="201"/>
      <c r="AG98" s="185"/>
      <c r="AH98" s="185"/>
      <c r="AI98" s="185"/>
      <c r="AJ98" s="185"/>
      <c r="AK98" s="185"/>
      <c r="AL98" s="201"/>
      <c r="AM98" s="185"/>
      <c r="AN98" s="185"/>
      <c r="AO98" s="185"/>
      <c r="AP98" s="185"/>
      <c r="AQ98" s="201"/>
      <c r="AR98" s="185"/>
      <c r="AS98" s="201"/>
      <c r="AT98" s="201"/>
      <c r="AU98" s="368"/>
      <c r="AV98" s="185"/>
      <c r="AW98" s="201"/>
      <c r="AX98" s="201"/>
      <c r="AY98" s="185"/>
      <c r="AZ98" s="201"/>
      <c r="BA98" s="201"/>
      <c r="BB98" s="201"/>
      <c r="BC98" s="185"/>
      <c r="BD98" s="185"/>
      <c r="BE98" s="201"/>
      <c r="BF98" s="185"/>
      <c r="BG98" s="201"/>
      <c r="BH98" s="185"/>
      <c r="BI98" s="185"/>
      <c r="BJ98" s="185"/>
      <c r="BK98" s="201"/>
      <c r="BL98" s="185"/>
      <c r="BM98" s="201"/>
      <c r="BN98" s="185"/>
      <c r="BO98" s="185"/>
      <c r="BP98" s="185"/>
      <c r="BQ98" s="185"/>
      <c r="BR98" s="185"/>
      <c r="BS98" s="185"/>
      <c r="BT98" s="185"/>
      <c r="BU98" s="185"/>
      <c r="BV98" s="201"/>
      <c r="BW98" s="185"/>
      <c r="BX98" s="369"/>
      <c r="BY98" s="333"/>
      <c r="BZ98" s="185">
        <f t="shared" si="39"/>
        <v>0</v>
      </c>
      <c r="CA98" s="370"/>
      <c r="CG98" s="150"/>
    </row>
    <row r="99" spans="1:85" s="68" customFormat="1" ht="33" hidden="1" customHeight="1">
      <c r="A99" s="213">
        <v>91</v>
      </c>
      <c r="B99" s="365" t="s">
        <v>219</v>
      </c>
      <c r="C99" s="200"/>
      <c r="D99" s="200"/>
      <c r="E99" s="366"/>
      <c r="F99" s="200"/>
      <c r="G99" s="200"/>
      <c r="H99" s="185">
        <v>0</v>
      </c>
      <c r="I99" s="185">
        <f t="shared" si="36"/>
        <v>0</v>
      </c>
      <c r="J99" s="185">
        <v>0</v>
      </c>
      <c r="K99" s="185">
        <f t="shared" si="37"/>
        <v>0</v>
      </c>
      <c r="L99" s="376">
        <v>0</v>
      </c>
      <c r="M99" s="185">
        <f t="shared" si="38"/>
        <v>0</v>
      </c>
      <c r="N99" s="185"/>
      <c r="O99" s="200"/>
      <c r="P99" s="185"/>
      <c r="Q99" s="185"/>
      <c r="R99" s="185"/>
      <c r="S99" s="200"/>
      <c r="T99" s="185"/>
      <c r="U99" s="185"/>
      <c r="V99" s="201"/>
      <c r="W99" s="185"/>
      <c r="X99" s="367"/>
      <c r="Y99" s="185"/>
      <c r="Z99" s="367"/>
      <c r="AA99" s="185"/>
      <c r="AB99" s="185"/>
      <c r="AC99" s="185"/>
      <c r="AD99" s="185"/>
      <c r="AE99" s="185"/>
      <c r="AF99" s="201"/>
      <c r="AG99" s="185"/>
      <c r="AH99" s="185"/>
      <c r="AI99" s="185"/>
      <c r="AJ99" s="185"/>
      <c r="AK99" s="185"/>
      <c r="AL99" s="201"/>
      <c r="AM99" s="185"/>
      <c r="AN99" s="185"/>
      <c r="AO99" s="185"/>
      <c r="AP99" s="185"/>
      <c r="AQ99" s="201"/>
      <c r="AR99" s="185"/>
      <c r="AS99" s="201"/>
      <c r="AT99" s="201"/>
      <c r="AU99" s="368"/>
      <c r="AV99" s="185"/>
      <c r="AW99" s="201"/>
      <c r="AX99" s="201"/>
      <c r="AY99" s="185"/>
      <c r="AZ99" s="201"/>
      <c r="BA99" s="201"/>
      <c r="BB99" s="201"/>
      <c r="BC99" s="185"/>
      <c r="BD99" s="185"/>
      <c r="BE99" s="201"/>
      <c r="BF99" s="185"/>
      <c r="BG99" s="201"/>
      <c r="BH99" s="185"/>
      <c r="BI99" s="185"/>
      <c r="BJ99" s="185"/>
      <c r="BK99" s="201"/>
      <c r="BL99" s="185"/>
      <c r="BM99" s="201"/>
      <c r="BN99" s="185"/>
      <c r="BO99" s="185"/>
      <c r="BP99" s="185"/>
      <c r="BQ99" s="185"/>
      <c r="BR99" s="185"/>
      <c r="BS99" s="185"/>
      <c r="BT99" s="185"/>
      <c r="BU99" s="185"/>
      <c r="BV99" s="201"/>
      <c r="BW99" s="185"/>
      <c r="BX99" s="369"/>
      <c r="BY99" s="333"/>
      <c r="BZ99" s="185">
        <f t="shared" si="39"/>
        <v>0</v>
      </c>
      <c r="CA99" s="370"/>
      <c r="CG99" s="150"/>
    </row>
    <row r="100" spans="1:85" s="68" customFormat="1" ht="33" hidden="1" customHeight="1">
      <c r="A100" s="213">
        <v>92</v>
      </c>
      <c r="B100" s="365" t="s">
        <v>220</v>
      </c>
      <c r="C100" s="200"/>
      <c r="D100" s="200"/>
      <c r="E100" s="366"/>
      <c r="F100" s="200"/>
      <c r="G100" s="200"/>
      <c r="H100" s="185">
        <v>0</v>
      </c>
      <c r="I100" s="185">
        <f t="shared" si="36"/>
        <v>0</v>
      </c>
      <c r="J100" s="185">
        <v>0</v>
      </c>
      <c r="K100" s="185">
        <f t="shared" si="37"/>
        <v>0</v>
      </c>
      <c r="L100" s="376">
        <v>0</v>
      </c>
      <c r="M100" s="185">
        <f t="shared" si="38"/>
        <v>0</v>
      </c>
      <c r="N100" s="185"/>
      <c r="O100" s="200"/>
      <c r="P100" s="185"/>
      <c r="Q100" s="185"/>
      <c r="R100" s="185"/>
      <c r="S100" s="200"/>
      <c r="T100" s="185"/>
      <c r="U100" s="185"/>
      <c r="V100" s="201"/>
      <c r="W100" s="185"/>
      <c r="X100" s="367"/>
      <c r="Y100" s="185"/>
      <c r="Z100" s="367"/>
      <c r="AA100" s="185"/>
      <c r="AB100" s="185"/>
      <c r="AC100" s="185"/>
      <c r="AD100" s="185"/>
      <c r="AE100" s="185"/>
      <c r="AF100" s="201"/>
      <c r="AG100" s="185"/>
      <c r="AH100" s="185"/>
      <c r="AI100" s="185"/>
      <c r="AJ100" s="185"/>
      <c r="AK100" s="185"/>
      <c r="AL100" s="201"/>
      <c r="AM100" s="185"/>
      <c r="AN100" s="185"/>
      <c r="AO100" s="185"/>
      <c r="AP100" s="185"/>
      <c r="AQ100" s="201"/>
      <c r="AR100" s="185"/>
      <c r="AS100" s="201"/>
      <c r="AT100" s="201"/>
      <c r="AU100" s="368"/>
      <c r="AV100" s="185"/>
      <c r="AW100" s="201"/>
      <c r="AX100" s="201"/>
      <c r="AY100" s="185"/>
      <c r="AZ100" s="201"/>
      <c r="BA100" s="201"/>
      <c r="BB100" s="201"/>
      <c r="BC100" s="185"/>
      <c r="BD100" s="185"/>
      <c r="BE100" s="201"/>
      <c r="BF100" s="185"/>
      <c r="BG100" s="201"/>
      <c r="BH100" s="185"/>
      <c r="BI100" s="185"/>
      <c r="BJ100" s="185"/>
      <c r="BK100" s="201"/>
      <c r="BL100" s="185"/>
      <c r="BM100" s="201"/>
      <c r="BN100" s="185"/>
      <c r="BO100" s="185"/>
      <c r="BP100" s="185"/>
      <c r="BQ100" s="185"/>
      <c r="BR100" s="185"/>
      <c r="BS100" s="185"/>
      <c r="BT100" s="185"/>
      <c r="BU100" s="185"/>
      <c r="BV100" s="201"/>
      <c r="BW100" s="185"/>
      <c r="BX100" s="369"/>
      <c r="BY100" s="333"/>
      <c r="BZ100" s="185">
        <f t="shared" si="39"/>
        <v>0</v>
      </c>
      <c r="CA100" s="370"/>
      <c r="CG100" s="150"/>
    </row>
    <row r="101" spans="1:85" s="68" customFormat="1" ht="33" hidden="1" customHeight="1">
      <c r="A101" s="213">
        <v>93</v>
      </c>
      <c r="B101" s="365" t="s">
        <v>221</v>
      </c>
      <c r="C101" s="200"/>
      <c r="D101" s="200"/>
      <c r="E101" s="366"/>
      <c r="F101" s="200"/>
      <c r="G101" s="200"/>
      <c r="H101" s="185">
        <v>0</v>
      </c>
      <c r="I101" s="185">
        <f t="shared" si="36"/>
        <v>0</v>
      </c>
      <c r="J101" s="185">
        <v>0</v>
      </c>
      <c r="K101" s="185">
        <f t="shared" si="37"/>
        <v>0</v>
      </c>
      <c r="L101" s="376">
        <v>0</v>
      </c>
      <c r="M101" s="185">
        <f t="shared" si="38"/>
        <v>0</v>
      </c>
      <c r="N101" s="185"/>
      <c r="O101" s="200"/>
      <c r="P101" s="185"/>
      <c r="Q101" s="185"/>
      <c r="R101" s="185"/>
      <c r="S101" s="200"/>
      <c r="T101" s="185"/>
      <c r="U101" s="185"/>
      <c r="V101" s="201"/>
      <c r="W101" s="185"/>
      <c r="X101" s="367"/>
      <c r="Y101" s="185"/>
      <c r="Z101" s="367"/>
      <c r="AA101" s="185"/>
      <c r="AB101" s="185"/>
      <c r="AC101" s="185"/>
      <c r="AD101" s="185"/>
      <c r="AE101" s="185"/>
      <c r="AF101" s="201"/>
      <c r="AG101" s="185"/>
      <c r="AH101" s="185"/>
      <c r="AI101" s="185"/>
      <c r="AJ101" s="185"/>
      <c r="AK101" s="185"/>
      <c r="AL101" s="201"/>
      <c r="AM101" s="185"/>
      <c r="AN101" s="185"/>
      <c r="AO101" s="185"/>
      <c r="AP101" s="185"/>
      <c r="AQ101" s="201"/>
      <c r="AR101" s="185"/>
      <c r="AS101" s="201"/>
      <c r="AT101" s="201"/>
      <c r="AU101" s="368"/>
      <c r="AV101" s="185"/>
      <c r="AW101" s="201"/>
      <c r="AX101" s="201"/>
      <c r="AY101" s="185"/>
      <c r="AZ101" s="201"/>
      <c r="BA101" s="201"/>
      <c r="BB101" s="201"/>
      <c r="BC101" s="185"/>
      <c r="BD101" s="185"/>
      <c r="BE101" s="201"/>
      <c r="BF101" s="185"/>
      <c r="BG101" s="201"/>
      <c r="BH101" s="185"/>
      <c r="BI101" s="185"/>
      <c r="BJ101" s="185"/>
      <c r="BK101" s="201"/>
      <c r="BL101" s="185"/>
      <c r="BM101" s="201"/>
      <c r="BN101" s="185"/>
      <c r="BO101" s="185"/>
      <c r="BP101" s="185"/>
      <c r="BQ101" s="185"/>
      <c r="BR101" s="185"/>
      <c r="BS101" s="185"/>
      <c r="BT101" s="185"/>
      <c r="BU101" s="185"/>
      <c r="BV101" s="201"/>
      <c r="BW101" s="185"/>
      <c r="BX101" s="369"/>
      <c r="BY101" s="333"/>
      <c r="BZ101" s="185">
        <f>K101+M101+AC101+AE101+I101+Q101+U101+W101+Y101+S101+O101</f>
        <v>0</v>
      </c>
      <c r="CA101" s="370"/>
      <c r="CG101" s="150"/>
    </row>
    <row r="102" spans="1:85" s="68" customFormat="1" ht="33" hidden="1" customHeight="1">
      <c r="A102" s="213">
        <v>94</v>
      </c>
      <c r="B102" s="365" t="s">
        <v>222</v>
      </c>
      <c r="C102" s="200"/>
      <c r="D102" s="200"/>
      <c r="E102" s="366"/>
      <c r="F102" s="200"/>
      <c r="G102" s="200"/>
      <c r="H102" s="185">
        <v>0</v>
      </c>
      <c r="I102" s="185">
        <f t="shared" si="36"/>
        <v>0</v>
      </c>
      <c r="J102" s="185">
        <v>0</v>
      </c>
      <c r="K102" s="185">
        <f t="shared" si="37"/>
        <v>0</v>
      </c>
      <c r="L102" s="376">
        <v>0</v>
      </c>
      <c r="M102" s="185">
        <f t="shared" si="38"/>
        <v>0</v>
      </c>
      <c r="N102" s="185"/>
      <c r="O102" s="200"/>
      <c r="P102" s="185"/>
      <c r="Q102" s="185"/>
      <c r="R102" s="185"/>
      <c r="S102" s="200"/>
      <c r="T102" s="185"/>
      <c r="U102" s="185"/>
      <c r="V102" s="201"/>
      <c r="W102" s="185"/>
      <c r="X102" s="367"/>
      <c r="Y102" s="185"/>
      <c r="Z102" s="367"/>
      <c r="AA102" s="185"/>
      <c r="AB102" s="185"/>
      <c r="AC102" s="185"/>
      <c r="AD102" s="185"/>
      <c r="AE102" s="185"/>
      <c r="AF102" s="201"/>
      <c r="AG102" s="185"/>
      <c r="AH102" s="185"/>
      <c r="AI102" s="185"/>
      <c r="AJ102" s="185"/>
      <c r="AK102" s="185"/>
      <c r="AL102" s="201"/>
      <c r="AM102" s="185"/>
      <c r="AN102" s="185"/>
      <c r="AO102" s="185"/>
      <c r="AP102" s="185"/>
      <c r="AQ102" s="201"/>
      <c r="AR102" s="185"/>
      <c r="AS102" s="201"/>
      <c r="AT102" s="201"/>
      <c r="AU102" s="368"/>
      <c r="AV102" s="185"/>
      <c r="AW102" s="201"/>
      <c r="AX102" s="201"/>
      <c r="AY102" s="185"/>
      <c r="AZ102" s="201"/>
      <c r="BA102" s="201"/>
      <c r="BB102" s="201"/>
      <c r="BC102" s="185"/>
      <c r="BD102" s="185"/>
      <c r="BE102" s="201"/>
      <c r="BF102" s="185"/>
      <c r="BG102" s="201"/>
      <c r="BH102" s="185"/>
      <c r="BI102" s="185"/>
      <c r="BJ102" s="185"/>
      <c r="BK102" s="201"/>
      <c r="BL102" s="185"/>
      <c r="BM102" s="201"/>
      <c r="BN102" s="185"/>
      <c r="BO102" s="185"/>
      <c r="BP102" s="185"/>
      <c r="BQ102" s="185"/>
      <c r="BR102" s="185"/>
      <c r="BS102" s="185"/>
      <c r="BT102" s="185"/>
      <c r="BU102" s="185"/>
      <c r="BV102" s="201"/>
      <c r="BW102" s="185"/>
      <c r="BX102" s="369"/>
      <c r="BY102" s="333"/>
      <c r="BZ102" s="185">
        <f>K102+M102+AC102+AE102+I102+Q102+U102+W102+Y102+S102+O102</f>
        <v>0</v>
      </c>
      <c r="CA102" s="370"/>
      <c r="CG102" s="150"/>
    </row>
    <row r="103" spans="1:85" s="68" customFormat="1" ht="33" hidden="1" customHeight="1">
      <c r="A103" s="213">
        <v>95</v>
      </c>
      <c r="B103" s="365" t="s">
        <v>223</v>
      </c>
      <c r="C103" s="200"/>
      <c r="D103" s="200"/>
      <c r="E103" s="366"/>
      <c r="F103" s="200"/>
      <c r="G103" s="200"/>
      <c r="H103" s="185">
        <v>0</v>
      </c>
      <c r="I103" s="185">
        <f t="shared" si="36"/>
        <v>0</v>
      </c>
      <c r="J103" s="185">
        <v>0</v>
      </c>
      <c r="K103" s="185">
        <f t="shared" si="37"/>
        <v>0</v>
      </c>
      <c r="L103" s="376">
        <v>0</v>
      </c>
      <c r="M103" s="185">
        <f t="shared" si="38"/>
        <v>0</v>
      </c>
      <c r="N103" s="185"/>
      <c r="O103" s="200"/>
      <c r="P103" s="185"/>
      <c r="Q103" s="185"/>
      <c r="R103" s="185"/>
      <c r="S103" s="200"/>
      <c r="T103" s="185"/>
      <c r="U103" s="185"/>
      <c r="V103" s="201"/>
      <c r="W103" s="185"/>
      <c r="X103" s="367"/>
      <c r="Y103" s="185"/>
      <c r="Z103" s="367"/>
      <c r="AA103" s="185"/>
      <c r="AB103" s="185"/>
      <c r="AC103" s="185"/>
      <c r="AD103" s="185"/>
      <c r="AE103" s="185"/>
      <c r="AF103" s="201"/>
      <c r="AG103" s="185"/>
      <c r="AH103" s="185"/>
      <c r="AI103" s="185"/>
      <c r="AJ103" s="185"/>
      <c r="AK103" s="185"/>
      <c r="AL103" s="201"/>
      <c r="AM103" s="185"/>
      <c r="AN103" s="185"/>
      <c r="AO103" s="185"/>
      <c r="AP103" s="185"/>
      <c r="AQ103" s="201"/>
      <c r="AR103" s="185"/>
      <c r="AS103" s="201"/>
      <c r="AT103" s="201"/>
      <c r="AU103" s="368"/>
      <c r="AV103" s="185"/>
      <c r="AW103" s="201"/>
      <c r="AX103" s="201"/>
      <c r="AY103" s="185"/>
      <c r="AZ103" s="201"/>
      <c r="BA103" s="201"/>
      <c r="BB103" s="201"/>
      <c r="BC103" s="185"/>
      <c r="BD103" s="185"/>
      <c r="BE103" s="201"/>
      <c r="BF103" s="185"/>
      <c r="BG103" s="201"/>
      <c r="BH103" s="185"/>
      <c r="BI103" s="185"/>
      <c r="BJ103" s="185"/>
      <c r="BK103" s="201"/>
      <c r="BL103" s="185"/>
      <c r="BM103" s="201"/>
      <c r="BN103" s="185"/>
      <c r="BO103" s="185"/>
      <c r="BP103" s="185"/>
      <c r="BQ103" s="185"/>
      <c r="BR103" s="185"/>
      <c r="BS103" s="185"/>
      <c r="BT103" s="185"/>
      <c r="BU103" s="185"/>
      <c r="BV103" s="201"/>
      <c r="BW103" s="185"/>
      <c r="BX103" s="369"/>
      <c r="BY103" s="333"/>
      <c r="BZ103" s="185">
        <f>K103+M103+AC103+AE103+I103+Q103+U103+W103+Y103+S103+O103</f>
        <v>0</v>
      </c>
      <c r="CA103" s="370"/>
      <c r="CG103" s="150"/>
    </row>
    <row r="104" spans="1:85" s="68" customFormat="1" ht="33" hidden="1" customHeight="1">
      <c r="A104" s="213">
        <v>96</v>
      </c>
      <c r="B104" s="365" t="s">
        <v>224</v>
      </c>
      <c r="C104" s="200"/>
      <c r="D104" s="200"/>
      <c r="E104" s="366"/>
      <c r="F104" s="200"/>
      <c r="G104" s="200"/>
      <c r="H104" s="185">
        <v>0</v>
      </c>
      <c r="I104" s="185">
        <f t="shared" si="36"/>
        <v>0</v>
      </c>
      <c r="J104" s="185">
        <v>0</v>
      </c>
      <c r="K104" s="185">
        <f t="shared" si="37"/>
        <v>0</v>
      </c>
      <c r="L104" s="376">
        <v>0</v>
      </c>
      <c r="M104" s="185">
        <f t="shared" si="38"/>
        <v>0</v>
      </c>
      <c r="N104" s="185"/>
      <c r="O104" s="200"/>
      <c r="P104" s="185"/>
      <c r="Q104" s="185"/>
      <c r="R104" s="185"/>
      <c r="S104" s="200"/>
      <c r="T104" s="185"/>
      <c r="U104" s="185"/>
      <c r="V104" s="201"/>
      <c r="W104" s="185"/>
      <c r="X104" s="367"/>
      <c r="Y104" s="185"/>
      <c r="Z104" s="367"/>
      <c r="AA104" s="185"/>
      <c r="AB104" s="185"/>
      <c r="AC104" s="185"/>
      <c r="AD104" s="185"/>
      <c r="AE104" s="185"/>
      <c r="AF104" s="201"/>
      <c r="AG104" s="185"/>
      <c r="AH104" s="185"/>
      <c r="AI104" s="185"/>
      <c r="AJ104" s="185"/>
      <c r="AK104" s="185"/>
      <c r="AL104" s="201"/>
      <c r="AM104" s="185"/>
      <c r="AN104" s="185"/>
      <c r="AO104" s="185"/>
      <c r="AP104" s="185"/>
      <c r="AQ104" s="201"/>
      <c r="AR104" s="185"/>
      <c r="AS104" s="201"/>
      <c r="AT104" s="201"/>
      <c r="AU104" s="368"/>
      <c r="AV104" s="185"/>
      <c r="AW104" s="201"/>
      <c r="AX104" s="201"/>
      <c r="AY104" s="185"/>
      <c r="AZ104" s="201"/>
      <c r="BA104" s="201"/>
      <c r="BB104" s="201"/>
      <c r="BC104" s="185"/>
      <c r="BD104" s="185"/>
      <c r="BE104" s="201"/>
      <c r="BF104" s="185"/>
      <c r="BG104" s="201"/>
      <c r="BH104" s="185"/>
      <c r="BI104" s="185"/>
      <c r="BJ104" s="185"/>
      <c r="BK104" s="201"/>
      <c r="BL104" s="185"/>
      <c r="BM104" s="201"/>
      <c r="BN104" s="185"/>
      <c r="BO104" s="185"/>
      <c r="BP104" s="185"/>
      <c r="BQ104" s="185"/>
      <c r="BR104" s="185"/>
      <c r="BS104" s="185"/>
      <c r="BT104" s="185"/>
      <c r="BU104" s="185"/>
      <c r="BV104" s="201"/>
      <c r="BW104" s="185"/>
      <c r="BX104" s="369"/>
      <c r="BY104" s="333"/>
      <c r="BZ104" s="185">
        <f>K104+M104+AC104+AE104+I104+Q104+U104+W104+Y104+S104+O104</f>
        <v>0</v>
      </c>
      <c r="CA104" s="370"/>
      <c r="CG104" s="150"/>
    </row>
    <row r="105" spans="1:85" s="68" customFormat="1" ht="33" hidden="1" customHeight="1">
      <c r="A105" s="213">
        <v>97</v>
      </c>
      <c r="B105" s="365" t="s">
        <v>225</v>
      </c>
      <c r="C105" s="200"/>
      <c r="D105" s="200"/>
      <c r="E105" s="366"/>
      <c r="F105" s="200"/>
      <c r="G105" s="200"/>
      <c r="H105" s="185">
        <v>0</v>
      </c>
      <c r="I105" s="185">
        <f t="shared" si="36"/>
        <v>0</v>
      </c>
      <c r="J105" s="185">
        <v>0</v>
      </c>
      <c r="K105" s="185">
        <f t="shared" si="37"/>
        <v>0</v>
      </c>
      <c r="L105" s="376">
        <v>0</v>
      </c>
      <c r="M105" s="185">
        <f t="shared" si="38"/>
        <v>0</v>
      </c>
      <c r="N105" s="185"/>
      <c r="O105" s="200"/>
      <c r="P105" s="185"/>
      <c r="Q105" s="185"/>
      <c r="R105" s="185"/>
      <c r="S105" s="200"/>
      <c r="T105" s="185"/>
      <c r="U105" s="185"/>
      <c r="V105" s="201"/>
      <c r="W105" s="185"/>
      <c r="X105" s="367"/>
      <c r="Y105" s="185"/>
      <c r="Z105" s="367"/>
      <c r="AA105" s="185"/>
      <c r="AB105" s="185"/>
      <c r="AC105" s="185"/>
      <c r="AD105" s="185"/>
      <c r="AE105" s="185"/>
      <c r="AF105" s="201"/>
      <c r="AG105" s="185"/>
      <c r="AH105" s="185"/>
      <c r="AI105" s="185"/>
      <c r="AJ105" s="185"/>
      <c r="AK105" s="185"/>
      <c r="AL105" s="201"/>
      <c r="AM105" s="185"/>
      <c r="AN105" s="185"/>
      <c r="AO105" s="185"/>
      <c r="AP105" s="185"/>
      <c r="AQ105" s="201"/>
      <c r="AR105" s="185"/>
      <c r="AS105" s="201"/>
      <c r="AT105" s="201"/>
      <c r="AU105" s="368"/>
      <c r="AV105" s="185"/>
      <c r="AW105" s="201"/>
      <c r="AX105" s="201"/>
      <c r="AY105" s="185"/>
      <c r="AZ105" s="201"/>
      <c r="BA105" s="201"/>
      <c r="BB105" s="201"/>
      <c r="BC105" s="185"/>
      <c r="BD105" s="185"/>
      <c r="BE105" s="201"/>
      <c r="BF105" s="185"/>
      <c r="BG105" s="201"/>
      <c r="BH105" s="185"/>
      <c r="BI105" s="185"/>
      <c r="BJ105" s="185"/>
      <c r="BK105" s="201"/>
      <c r="BL105" s="185"/>
      <c r="BM105" s="201"/>
      <c r="BN105" s="185"/>
      <c r="BO105" s="185"/>
      <c r="BP105" s="185"/>
      <c r="BQ105" s="185"/>
      <c r="BR105" s="185"/>
      <c r="BS105" s="185"/>
      <c r="BT105" s="185"/>
      <c r="BU105" s="185"/>
      <c r="BV105" s="201"/>
      <c r="BW105" s="185"/>
      <c r="BX105" s="369"/>
      <c r="BY105" s="333"/>
      <c r="BZ105" s="185">
        <f>K105+M105+AC105+AE105+I105+Q105+U105+W105+Y105+S105+O105</f>
        <v>0</v>
      </c>
      <c r="CA105" s="370"/>
      <c r="CG105" s="150"/>
    </row>
    <row r="106" spans="1:85" s="68" customFormat="1" ht="33" hidden="1" customHeight="1">
      <c r="A106" s="213">
        <v>98</v>
      </c>
      <c r="B106" s="365" t="s">
        <v>226</v>
      </c>
      <c r="C106" s="200"/>
      <c r="D106" s="200"/>
      <c r="E106" s="366"/>
      <c r="F106" s="200"/>
      <c r="G106" s="200"/>
      <c r="H106" s="185">
        <v>0</v>
      </c>
      <c r="I106" s="185">
        <f t="shared" si="36"/>
        <v>0</v>
      </c>
      <c r="J106" s="185">
        <v>0</v>
      </c>
      <c r="K106" s="185">
        <f t="shared" si="37"/>
        <v>0</v>
      </c>
      <c r="L106" s="376">
        <v>0</v>
      </c>
      <c r="M106" s="185">
        <f t="shared" si="38"/>
        <v>0</v>
      </c>
      <c r="N106" s="185"/>
      <c r="O106" s="200"/>
      <c r="P106" s="185"/>
      <c r="Q106" s="185"/>
      <c r="R106" s="185"/>
      <c r="S106" s="200"/>
      <c r="T106" s="185"/>
      <c r="U106" s="185"/>
      <c r="V106" s="201"/>
      <c r="W106" s="185"/>
      <c r="X106" s="367"/>
      <c r="Y106" s="185"/>
      <c r="Z106" s="367"/>
      <c r="AA106" s="185"/>
      <c r="AB106" s="185"/>
      <c r="AC106" s="185"/>
      <c r="AD106" s="185"/>
      <c r="AE106" s="185"/>
      <c r="AF106" s="201"/>
      <c r="AG106" s="185"/>
      <c r="AH106" s="185"/>
      <c r="AI106" s="185"/>
      <c r="AJ106" s="185"/>
      <c r="AK106" s="185"/>
      <c r="AL106" s="201"/>
      <c r="AM106" s="185"/>
      <c r="AN106" s="185"/>
      <c r="AO106" s="185"/>
      <c r="AP106" s="185"/>
      <c r="AQ106" s="201"/>
      <c r="AR106" s="185"/>
      <c r="AS106" s="201"/>
      <c r="AT106" s="201"/>
      <c r="AU106" s="368"/>
      <c r="AV106" s="185"/>
      <c r="AW106" s="201"/>
      <c r="AX106" s="201"/>
      <c r="AY106" s="185"/>
      <c r="AZ106" s="201"/>
      <c r="BA106" s="201"/>
      <c r="BB106" s="201"/>
      <c r="BC106" s="185"/>
      <c r="BD106" s="185"/>
      <c r="BE106" s="201"/>
      <c r="BF106" s="185"/>
      <c r="BG106" s="201"/>
      <c r="BH106" s="185"/>
      <c r="BI106" s="185"/>
      <c r="BJ106" s="185"/>
      <c r="BK106" s="201"/>
      <c r="BL106" s="185"/>
      <c r="BM106" s="201"/>
      <c r="BN106" s="185"/>
      <c r="BO106" s="185"/>
      <c r="BP106" s="185"/>
      <c r="BQ106" s="185"/>
      <c r="BR106" s="185"/>
      <c r="BS106" s="185"/>
      <c r="BT106" s="185"/>
      <c r="BU106" s="185"/>
      <c r="BV106" s="201"/>
      <c r="BW106" s="185"/>
      <c r="BX106" s="369"/>
      <c r="BY106" s="333"/>
      <c r="BZ106" s="185">
        <f t="shared" si="39"/>
        <v>0</v>
      </c>
      <c r="CA106" s="370"/>
      <c r="CG106" s="150"/>
    </row>
    <row r="107" spans="1:85" s="253" customFormat="1" ht="33" customHeight="1">
      <c r="A107" s="860" t="s">
        <v>227</v>
      </c>
      <c r="B107" s="862"/>
      <c r="C107" s="254">
        <f>SUM(C9:C19)</f>
        <v>0</v>
      </c>
      <c r="D107" s="254">
        <f>SUM(D9:D19)</f>
        <v>0</v>
      </c>
      <c r="E107" s="254">
        <f>SUM(E9:E19)</f>
        <v>0</v>
      </c>
      <c r="F107" s="254">
        <f>SUM(F9:F19)</f>
        <v>0</v>
      </c>
      <c r="G107" s="254">
        <f>SUM(G9:G19)</f>
        <v>0</v>
      </c>
      <c r="H107" s="254">
        <f t="shared" ref="H107:Y107" si="40">SUM(H9:H106)</f>
        <v>0</v>
      </c>
      <c r="I107" s="254">
        <f t="shared" si="40"/>
        <v>0</v>
      </c>
      <c r="J107" s="254">
        <f t="shared" si="40"/>
        <v>0</v>
      </c>
      <c r="K107" s="254">
        <f t="shared" si="40"/>
        <v>0</v>
      </c>
      <c r="L107" s="254">
        <f t="shared" si="40"/>
        <v>0</v>
      </c>
      <c r="M107" s="254">
        <f t="shared" si="40"/>
        <v>0</v>
      </c>
      <c r="N107" s="254">
        <f t="shared" si="40"/>
        <v>0</v>
      </c>
      <c r="O107" s="254">
        <f t="shared" si="40"/>
        <v>0</v>
      </c>
      <c r="P107" s="254">
        <f t="shared" si="40"/>
        <v>0</v>
      </c>
      <c r="Q107" s="254">
        <f t="shared" si="40"/>
        <v>0</v>
      </c>
      <c r="R107" s="254">
        <f t="shared" si="40"/>
        <v>0</v>
      </c>
      <c r="S107" s="254">
        <f t="shared" si="40"/>
        <v>0</v>
      </c>
      <c r="T107" s="254">
        <f t="shared" si="40"/>
        <v>0</v>
      </c>
      <c r="U107" s="254">
        <f t="shared" si="40"/>
        <v>0</v>
      </c>
      <c r="V107" s="254">
        <f t="shared" si="40"/>
        <v>0</v>
      </c>
      <c r="W107" s="254">
        <f t="shared" si="40"/>
        <v>0</v>
      </c>
      <c r="X107" s="254">
        <f t="shared" si="40"/>
        <v>0</v>
      </c>
      <c r="Y107" s="254">
        <f t="shared" si="40"/>
        <v>0</v>
      </c>
      <c r="Z107" s="254">
        <f>SUM(Z9:Z19)</f>
        <v>0</v>
      </c>
      <c r="AA107" s="254">
        <f>SUM(AA9:AA19)</f>
        <v>0</v>
      </c>
      <c r="AB107" s="254">
        <f>SUM(AB9:AB106)</f>
        <v>0</v>
      </c>
      <c r="AC107" s="254">
        <f>SUM(AC9:AC106)</f>
        <v>0</v>
      </c>
      <c r="AD107" s="254">
        <f>SUM(AD9:AD106)</f>
        <v>0</v>
      </c>
      <c r="AE107" s="254">
        <f>SUM(AE9:AE106)</f>
        <v>0</v>
      </c>
      <c r="AF107" s="263">
        <f t="shared" ref="AF107:BH107" si="41">SUM(AF9:AF19)</f>
        <v>0</v>
      </c>
      <c r="AG107" s="254">
        <f t="shared" si="41"/>
        <v>0</v>
      </c>
      <c r="AH107" s="254">
        <f t="shared" si="41"/>
        <v>0</v>
      </c>
      <c r="AI107" s="254">
        <f t="shared" si="41"/>
        <v>0</v>
      </c>
      <c r="AJ107" s="263">
        <f t="shared" si="41"/>
        <v>0</v>
      </c>
      <c r="AK107" s="254">
        <f t="shared" si="41"/>
        <v>0</v>
      </c>
      <c r="AL107" s="263">
        <f t="shared" si="41"/>
        <v>0</v>
      </c>
      <c r="AM107" s="254">
        <f t="shared" si="41"/>
        <v>0</v>
      </c>
      <c r="AN107" s="254">
        <f t="shared" si="41"/>
        <v>0</v>
      </c>
      <c r="AO107" s="254">
        <f t="shared" si="41"/>
        <v>0</v>
      </c>
      <c r="AP107" s="254">
        <f t="shared" si="41"/>
        <v>0</v>
      </c>
      <c r="AQ107" s="263">
        <f t="shared" si="41"/>
        <v>0</v>
      </c>
      <c r="AR107" s="254">
        <f t="shared" si="41"/>
        <v>0</v>
      </c>
      <c r="AS107" s="263">
        <f t="shared" si="41"/>
        <v>0</v>
      </c>
      <c r="AT107" s="263">
        <f t="shared" si="41"/>
        <v>0</v>
      </c>
      <c r="AU107" s="263">
        <f t="shared" si="41"/>
        <v>0</v>
      </c>
      <c r="AV107" s="254">
        <f t="shared" si="41"/>
        <v>0</v>
      </c>
      <c r="AW107" s="263">
        <f t="shared" si="41"/>
        <v>0</v>
      </c>
      <c r="AX107" s="263">
        <f t="shared" si="41"/>
        <v>0</v>
      </c>
      <c r="AY107" s="254">
        <f t="shared" si="41"/>
        <v>0</v>
      </c>
      <c r="AZ107" s="263">
        <f t="shared" si="41"/>
        <v>0</v>
      </c>
      <c r="BA107" s="263">
        <f t="shared" si="41"/>
        <v>0</v>
      </c>
      <c r="BB107" s="263">
        <f t="shared" si="41"/>
        <v>0</v>
      </c>
      <c r="BC107" s="254">
        <f t="shared" si="41"/>
        <v>0</v>
      </c>
      <c r="BD107" s="254">
        <f t="shared" si="41"/>
        <v>0</v>
      </c>
      <c r="BE107" s="263">
        <f t="shared" si="41"/>
        <v>0</v>
      </c>
      <c r="BF107" s="254">
        <f t="shared" si="41"/>
        <v>0</v>
      </c>
      <c r="BG107" s="263">
        <f t="shared" si="41"/>
        <v>0</v>
      </c>
      <c r="BH107" s="254">
        <f t="shared" si="41"/>
        <v>0</v>
      </c>
      <c r="BI107" s="185">
        <v>0</v>
      </c>
      <c r="BJ107" s="254">
        <f t="shared" ref="BJ107:BY107" si="42">SUM(BJ9:BJ19)</f>
        <v>0</v>
      </c>
      <c r="BK107" s="263">
        <f t="shared" si="42"/>
        <v>0</v>
      </c>
      <c r="BL107" s="254">
        <f t="shared" si="42"/>
        <v>0</v>
      </c>
      <c r="BM107" s="263">
        <f t="shared" si="42"/>
        <v>0</v>
      </c>
      <c r="BN107" s="254">
        <f t="shared" si="42"/>
        <v>0</v>
      </c>
      <c r="BO107" s="254">
        <f t="shared" si="42"/>
        <v>0</v>
      </c>
      <c r="BP107" s="254">
        <f t="shared" si="42"/>
        <v>0</v>
      </c>
      <c r="BQ107" s="254">
        <f t="shared" si="42"/>
        <v>0</v>
      </c>
      <c r="BR107" s="254">
        <f t="shared" si="42"/>
        <v>0</v>
      </c>
      <c r="BS107" s="254">
        <f t="shared" si="42"/>
        <v>0</v>
      </c>
      <c r="BT107" s="254">
        <f t="shared" si="42"/>
        <v>0</v>
      </c>
      <c r="BU107" s="254">
        <f t="shared" si="42"/>
        <v>0</v>
      </c>
      <c r="BV107" s="254">
        <f t="shared" si="42"/>
        <v>0</v>
      </c>
      <c r="BW107" s="254">
        <f t="shared" si="42"/>
        <v>0</v>
      </c>
      <c r="BX107" s="254">
        <f t="shared" si="42"/>
        <v>0</v>
      </c>
      <c r="BY107" s="254">
        <f t="shared" si="42"/>
        <v>0</v>
      </c>
      <c r="BZ107" s="254">
        <f>SUM(BZ9:BZ106)</f>
        <v>0</v>
      </c>
      <c r="CA107" s="268"/>
    </row>
    <row r="108" spans="1:85">
      <c r="A108" s="192"/>
      <c r="B108" s="192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290"/>
      <c r="AC108" s="290"/>
      <c r="AD108" s="291"/>
      <c r="AE108" s="291"/>
      <c r="AF108" s="291"/>
      <c r="AG108" s="291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193"/>
      <c r="AY108" s="193"/>
      <c r="AZ108" s="193"/>
      <c r="BA108" s="193"/>
      <c r="BB108" s="193"/>
      <c r="BC108" s="193"/>
      <c r="BD108" s="193"/>
      <c r="BE108" s="193"/>
      <c r="BF108" s="193"/>
      <c r="BG108" s="193"/>
      <c r="BH108" s="193"/>
      <c r="BI108" s="193"/>
      <c r="BJ108" s="193"/>
      <c r="BK108" s="193"/>
      <c r="BL108" s="193"/>
      <c r="BM108" s="193"/>
      <c r="BN108" s="193"/>
      <c r="BO108" s="193"/>
      <c r="BP108" s="193"/>
      <c r="BQ108" s="193"/>
      <c r="BR108" s="193"/>
      <c r="BS108" s="193"/>
      <c r="BT108" s="193"/>
      <c r="BU108" s="193"/>
      <c r="BV108" s="193"/>
      <c r="BW108" s="193"/>
      <c r="BX108" s="193"/>
      <c r="BY108" s="193"/>
      <c r="BZ108" s="193"/>
      <c r="CA108" s="297"/>
    </row>
    <row r="109" spans="1:85" s="27" customFormat="1" ht="18.75">
      <c r="A109" s="256"/>
      <c r="C109" s="199"/>
      <c r="D109" s="199"/>
      <c r="E109" s="199"/>
      <c r="F109" s="199"/>
      <c r="G109" s="199"/>
      <c r="H109" s="199"/>
      <c r="I109" s="199"/>
      <c r="J109" s="199"/>
      <c r="K109" s="199"/>
      <c r="L109" s="910" t="s">
        <v>228</v>
      </c>
      <c r="M109" s="910"/>
      <c r="N109" s="910"/>
      <c r="O109" s="910"/>
      <c r="P109" s="910"/>
      <c r="Q109" s="910"/>
      <c r="R109" s="910"/>
      <c r="S109" s="910"/>
      <c r="T109" s="910"/>
      <c r="U109" s="910"/>
      <c r="V109" s="910"/>
      <c r="W109" s="910"/>
      <c r="X109" s="910"/>
      <c r="Y109" s="910"/>
      <c r="Z109" s="910"/>
      <c r="AA109" s="910"/>
      <c r="AB109" s="910"/>
      <c r="AC109" s="910"/>
      <c r="AD109" s="910"/>
      <c r="AE109" s="910"/>
      <c r="AF109" s="910"/>
      <c r="AG109" s="910"/>
      <c r="AH109" s="910"/>
      <c r="AI109" s="910"/>
      <c r="AJ109" s="910"/>
      <c r="AK109" s="910"/>
      <c r="AL109" s="910"/>
      <c r="AM109" s="910"/>
      <c r="AN109" s="910"/>
      <c r="AO109" s="910"/>
      <c r="AP109" s="910"/>
      <c r="AQ109" s="910"/>
      <c r="AR109" s="910"/>
      <c r="AS109" s="910"/>
      <c r="AT109" s="910"/>
      <c r="AU109" s="910"/>
      <c r="AV109" s="910"/>
      <c r="AW109" s="910"/>
      <c r="AX109" s="910"/>
      <c r="AY109" s="910"/>
      <c r="AZ109" s="910"/>
      <c r="BA109" s="910"/>
      <c r="BB109" s="910"/>
      <c r="BC109" s="910"/>
      <c r="BD109" s="910"/>
      <c r="BE109" s="910"/>
      <c r="BF109" s="910"/>
      <c r="BG109" s="910"/>
      <c r="BH109" s="910"/>
      <c r="BI109" s="910"/>
      <c r="BJ109" s="910"/>
      <c r="BK109" s="910"/>
      <c r="BL109" s="910"/>
      <c r="BM109" s="910"/>
      <c r="BN109" s="910"/>
      <c r="BO109" s="910"/>
      <c r="BP109" s="910"/>
      <c r="BQ109" s="910"/>
      <c r="BR109" s="910"/>
      <c r="BS109" s="910"/>
      <c r="BT109" s="910"/>
      <c r="BU109" s="910"/>
      <c r="BV109" s="910"/>
      <c r="BW109" s="910"/>
      <c r="BX109" s="910"/>
      <c r="BY109" s="910"/>
      <c r="BZ109" s="910"/>
      <c r="CA109" s="910"/>
    </row>
    <row r="110" spans="1:85" s="68" customFormat="1" ht="15.75">
      <c r="B110" s="911" t="s">
        <v>229</v>
      </c>
      <c r="C110" s="911"/>
      <c r="D110" s="911"/>
      <c r="E110" s="911"/>
      <c r="F110" s="911"/>
      <c r="G110" s="911"/>
      <c r="H110" s="911"/>
      <c r="I110" s="911"/>
      <c r="J110" s="911"/>
      <c r="K110" s="911"/>
      <c r="L110" s="912" t="s">
        <v>14</v>
      </c>
      <c r="M110" s="912"/>
      <c r="N110" s="912"/>
      <c r="O110" s="912"/>
      <c r="P110" s="912"/>
      <c r="Q110" s="912"/>
      <c r="R110" s="912"/>
      <c r="S110" s="912"/>
      <c r="T110" s="912"/>
      <c r="U110" s="912"/>
      <c r="V110" s="912"/>
      <c r="W110" s="912"/>
      <c r="X110" s="912"/>
      <c r="Y110" s="912"/>
      <c r="Z110" s="912"/>
      <c r="AA110" s="912"/>
      <c r="AB110" s="912"/>
      <c r="AC110" s="912"/>
      <c r="AD110" s="912"/>
      <c r="AE110" s="912"/>
      <c r="AF110" s="912"/>
      <c r="AG110" s="912"/>
      <c r="AH110" s="912"/>
      <c r="AI110" s="912"/>
      <c r="AJ110" s="912"/>
      <c r="AK110" s="912"/>
      <c r="AL110" s="912"/>
      <c r="AM110" s="912"/>
      <c r="AN110" s="912"/>
      <c r="AO110" s="912"/>
      <c r="AP110" s="912"/>
      <c r="AQ110" s="912"/>
      <c r="AR110" s="912"/>
      <c r="AS110" s="912"/>
      <c r="AT110" s="912"/>
      <c r="AU110" s="912"/>
      <c r="AV110" s="912"/>
      <c r="AW110" s="912"/>
      <c r="AX110" s="912"/>
      <c r="AY110" s="912"/>
      <c r="AZ110" s="912"/>
      <c r="BA110" s="912"/>
      <c r="BB110" s="912"/>
      <c r="BC110" s="912"/>
      <c r="BD110" s="912"/>
      <c r="BE110" s="912"/>
      <c r="BF110" s="912"/>
      <c r="BG110" s="912"/>
      <c r="BH110" s="912"/>
      <c r="BI110" s="912"/>
      <c r="BJ110" s="912"/>
      <c r="BK110" s="912"/>
      <c r="BL110" s="912"/>
      <c r="BM110" s="912"/>
      <c r="BN110" s="912"/>
      <c r="BO110" s="912"/>
      <c r="BP110" s="912"/>
      <c r="BQ110" s="912"/>
      <c r="BR110" s="912"/>
      <c r="BS110" s="912"/>
      <c r="BT110" s="912"/>
      <c r="BU110" s="912"/>
      <c r="BV110" s="912"/>
      <c r="BW110" s="912"/>
      <c r="BX110" s="912"/>
      <c r="BY110" s="912"/>
      <c r="BZ110" s="912"/>
      <c r="CA110" s="912"/>
    </row>
    <row r="111" spans="1:85" s="27" customFormat="1" ht="18.75">
      <c r="C111" s="256"/>
      <c r="D111" s="256"/>
      <c r="E111" s="256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  <c r="Z111" s="371"/>
      <c r="AA111" s="371"/>
      <c r="AC111" s="373"/>
      <c r="AD111" s="373"/>
      <c r="AE111" s="373"/>
      <c r="AG111" s="373"/>
      <c r="AH111" s="371"/>
      <c r="AI111" s="371"/>
      <c r="AJ111" s="371"/>
      <c r="AK111" s="371"/>
      <c r="AL111" s="371"/>
      <c r="AM111" s="371"/>
      <c r="AN111" s="371"/>
      <c r="AO111" s="371"/>
      <c r="AP111" s="371"/>
      <c r="AQ111" s="373"/>
      <c r="AR111" s="373"/>
      <c r="AS111" s="373"/>
      <c r="AT111" s="373"/>
      <c r="AU111" s="373"/>
      <c r="AV111" s="373"/>
      <c r="AW111" s="373"/>
      <c r="AX111" s="373"/>
      <c r="AY111" s="373"/>
      <c r="AZ111" s="373"/>
      <c r="BA111" s="373"/>
      <c r="BB111" s="373"/>
      <c r="BC111" s="373"/>
      <c r="BD111" s="373"/>
      <c r="BE111" s="373"/>
      <c r="BF111" s="373"/>
      <c r="BG111" s="373"/>
      <c r="BH111" s="373"/>
      <c r="BI111" s="373"/>
      <c r="BJ111" s="373"/>
      <c r="BK111" s="373"/>
      <c r="BL111" s="373"/>
      <c r="BM111" s="373"/>
      <c r="BN111" s="373"/>
      <c r="BO111" s="373"/>
      <c r="BP111" s="373"/>
      <c r="BQ111" s="373"/>
      <c r="BR111" s="373"/>
      <c r="BS111" s="373"/>
      <c r="BT111" s="373"/>
      <c r="BU111" s="373"/>
      <c r="BV111" s="373"/>
      <c r="BW111" s="373"/>
      <c r="BX111" s="374"/>
      <c r="BY111" s="374"/>
      <c r="BZ111" s="256"/>
      <c r="CA111" s="256"/>
    </row>
    <row r="112" spans="1:85" s="27" customFormat="1" ht="18.75"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C112" s="256"/>
      <c r="AD112" s="261"/>
      <c r="AE112" s="261"/>
      <c r="AG112" s="261"/>
      <c r="AH112" s="256"/>
      <c r="AI112" s="256"/>
      <c r="AJ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  <c r="BC112" s="256"/>
      <c r="BD112" s="256"/>
      <c r="BE112" s="256"/>
      <c r="BF112" s="256"/>
      <c r="BG112" s="256"/>
      <c r="BH112" s="256"/>
      <c r="BI112" s="256"/>
      <c r="BJ112" s="256"/>
      <c r="BK112" s="256"/>
      <c r="BL112" s="256"/>
      <c r="BM112" s="261"/>
      <c r="BN112" s="256"/>
      <c r="BO112" s="256"/>
      <c r="BP112" s="256"/>
      <c r="BQ112" s="256"/>
      <c r="BR112" s="256"/>
      <c r="BS112" s="256"/>
      <c r="BT112" s="256"/>
      <c r="BU112" s="256"/>
      <c r="BV112" s="256"/>
      <c r="BW112" s="256"/>
      <c r="BX112" s="256"/>
      <c r="BY112" s="256"/>
      <c r="BZ112" s="256"/>
      <c r="CA112" s="256"/>
    </row>
    <row r="113" spans="1:79" s="27" customFormat="1" ht="18.75"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C113" s="256"/>
      <c r="AD113" s="261"/>
      <c r="AE113" s="261"/>
      <c r="AG113" s="261"/>
      <c r="AH113" s="256"/>
      <c r="AI113" s="256"/>
      <c r="AJ113" s="256"/>
      <c r="AK113" s="256"/>
      <c r="AL113" s="25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  <c r="BB113" s="256"/>
      <c r="BC113" s="256"/>
      <c r="BD113" s="256"/>
      <c r="BE113" s="256"/>
      <c r="BF113" s="256"/>
      <c r="BG113" s="256"/>
      <c r="BH113" s="256"/>
      <c r="BI113" s="256"/>
      <c r="BJ113" s="256"/>
      <c r="BK113" s="256"/>
      <c r="BL113" s="256"/>
      <c r="BM113" s="261"/>
      <c r="BN113" s="256"/>
      <c r="BO113" s="256"/>
      <c r="BP113" s="256"/>
      <c r="BQ113" s="256"/>
      <c r="BR113" s="256"/>
      <c r="BS113" s="256"/>
      <c r="BT113" s="256"/>
      <c r="BU113" s="256"/>
      <c r="BV113" s="256"/>
      <c r="BW113" s="256"/>
      <c r="BX113" s="256"/>
      <c r="BY113" s="256"/>
      <c r="BZ113" s="256"/>
      <c r="CA113" s="256"/>
    </row>
    <row r="114" spans="1:79" s="27" customFormat="1" ht="18.75"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C114" s="256"/>
      <c r="AD114" s="256"/>
      <c r="AE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  <c r="BP114" s="256"/>
      <c r="BQ114" s="256"/>
      <c r="BR114" s="256"/>
      <c r="BS114" s="256"/>
      <c r="BT114" s="256"/>
      <c r="BU114" s="256"/>
      <c r="BV114" s="256"/>
      <c r="BW114" s="256"/>
      <c r="BX114" s="256"/>
      <c r="BY114" s="256"/>
      <c r="BZ114" s="256"/>
      <c r="CA114" s="256"/>
    </row>
    <row r="115" spans="1:79" s="33" customFormat="1" ht="15.75">
      <c r="B115" s="844" t="s">
        <v>230</v>
      </c>
      <c r="C115" s="844"/>
      <c r="D115" s="844"/>
      <c r="E115" s="844"/>
      <c r="F115" s="844"/>
      <c r="G115" s="844"/>
      <c r="H115" s="844"/>
      <c r="I115" s="844"/>
      <c r="J115" s="844"/>
      <c r="K115" s="844"/>
      <c r="L115" s="844" t="s">
        <v>231</v>
      </c>
      <c r="M115" s="844"/>
      <c r="N115" s="844"/>
      <c r="O115" s="844"/>
      <c r="P115" s="844"/>
      <c r="Q115" s="844"/>
      <c r="R115" s="844"/>
      <c r="S115" s="844"/>
      <c r="T115" s="844"/>
      <c r="U115" s="844"/>
      <c r="V115" s="844"/>
      <c r="W115" s="844"/>
      <c r="X115" s="844"/>
      <c r="Y115" s="844"/>
      <c r="Z115" s="844"/>
      <c r="AA115" s="844"/>
      <c r="AB115" s="844"/>
      <c r="AC115" s="844"/>
      <c r="AD115" s="844"/>
      <c r="AE115" s="844"/>
      <c r="AF115" s="844"/>
      <c r="AG115" s="844"/>
      <c r="AH115" s="844"/>
      <c r="AI115" s="844"/>
      <c r="AJ115" s="844"/>
      <c r="AK115" s="844"/>
      <c r="AL115" s="844"/>
      <c r="AM115" s="844"/>
      <c r="AN115" s="844"/>
      <c r="AO115" s="844"/>
      <c r="AP115" s="844"/>
      <c r="AQ115" s="844"/>
      <c r="AR115" s="844"/>
      <c r="AS115" s="844"/>
      <c r="AT115" s="844"/>
      <c r="AU115" s="844"/>
      <c r="AV115" s="844"/>
      <c r="AW115" s="844"/>
      <c r="AX115" s="844"/>
      <c r="AY115" s="844"/>
      <c r="AZ115" s="844"/>
      <c r="BA115" s="844"/>
      <c r="BB115" s="844"/>
      <c r="BC115" s="844"/>
      <c r="BD115" s="844"/>
      <c r="BE115" s="844"/>
      <c r="BF115" s="844"/>
      <c r="BG115" s="844"/>
      <c r="BH115" s="844"/>
      <c r="BI115" s="844"/>
      <c r="BJ115" s="844"/>
      <c r="BK115" s="844"/>
      <c r="BL115" s="844"/>
      <c r="BM115" s="844"/>
      <c r="BN115" s="844"/>
      <c r="BO115" s="844"/>
      <c r="BP115" s="844"/>
      <c r="BQ115" s="844"/>
      <c r="BR115" s="844"/>
      <c r="BS115" s="844"/>
      <c r="BT115" s="844"/>
      <c r="BU115" s="844"/>
      <c r="BV115" s="844"/>
      <c r="BW115" s="844"/>
      <c r="BX115" s="844"/>
      <c r="BY115" s="844"/>
      <c r="BZ115" s="844"/>
      <c r="CA115" s="844"/>
    </row>
    <row r="116" spans="1:79" s="27" customFormat="1" ht="18.75">
      <c r="A116" s="256"/>
      <c r="B116" s="256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  <c r="AC116" s="256"/>
      <c r="AD116" s="256"/>
      <c r="AE116" s="256"/>
      <c r="AF116" s="256"/>
      <c r="AG116" s="256"/>
      <c r="AH116" s="256"/>
      <c r="AI116" s="256"/>
      <c r="AJ116" s="256"/>
      <c r="AK116" s="256"/>
      <c r="AL116" s="256"/>
      <c r="AM116" s="256"/>
      <c r="AN116" s="256"/>
      <c r="AO116" s="256"/>
      <c r="AP116" s="256"/>
      <c r="AQ116" s="256"/>
      <c r="AR116" s="256"/>
      <c r="AS116" s="256"/>
      <c r="AT116" s="256"/>
      <c r="AU116" s="256"/>
      <c r="AV116" s="256"/>
      <c r="AW116" s="256"/>
      <c r="AX116" s="256"/>
      <c r="AY116" s="256"/>
      <c r="AZ116" s="256"/>
      <c r="BA116" s="256"/>
      <c r="BB116" s="256"/>
      <c r="BC116" s="256"/>
      <c r="BD116" s="256"/>
      <c r="BE116" s="256"/>
      <c r="BF116" s="256"/>
      <c r="BG116" s="256"/>
      <c r="BH116" s="256"/>
      <c r="BI116" s="256"/>
      <c r="BJ116" s="256"/>
      <c r="BK116" s="256"/>
      <c r="BL116" s="256"/>
      <c r="BM116" s="256"/>
      <c r="BN116" s="256"/>
      <c r="BO116" s="256"/>
      <c r="BP116" s="256"/>
      <c r="BQ116" s="256"/>
      <c r="BR116" s="256"/>
      <c r="BS116" s="256"/>
      <c r="BT116" s="256"/>
      <c r="BU116" s="256"/>
      <c r="BV116" s="256"/>
      <c r="BW116" s="256"/>
      <c r="BX116" s="256"/>
      <c r="BY116" s="256"/>
      <c r="BZ116" s="256"/>
      <c r="CA116" s="256"/>
    </row>
  </sheetData>
  <autoFilter ref="A8:BS107"/>
  <mergeCells count="48">
    <mergeCell ref="M1:CA1"/>
    <mergeCell ref="M2:CA2"/>
    <mergeCell ref="A3:AB3"/>
    <mergeCell ref="AW3:CA3"/>
    <mergeCell ref="A4:CA4"/>
    <mergeCell ref="A5:CA5"/>
    <mergeCell ref="D7:E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O7:AP7"/>
    <mergeCell ref="AQ7:AR7"/>
    <mergeCell ref="AU7:AV7"/>
    <mergeCell ref="BT7:BU7"/>
    <mergeCell ref="AX7:AY7"/>
    <mergeCell ref="BC7:BD7"/>
    <mergeCell ref="BE7:BF7"/>
    <mergeCell ref="BG7:BH7"/>
    <mergeCell ref="BI7:BJ7"/>
    <mergeCell ref="B115:K115"/>
    <mergeCell ref="L115:CA115"/>
    <mergeCell ref="A7:A8"/>
    <mergeCell ref="B7:B8"/>
    <mergeCell ref="BZ7:BZ8"/>
    <mergeCell ref="CA7:CA8"/>
    <mergeCell ref="BV7:BW7"/>
    <mergeCell ref="BX7:BY7"/>
    <mergeCell ref="A107:B107"/>
    <mergeCell ref="L109:CA109"/>
    <mergeCell ref="B110:K110"/>
    <mergeCell ref="L110:CA110"/>
    <mergeCell ref="BK7:BL7"/>
    <mergeCell ref="BM7:BN7"/>
    <mergeCell ref="BO7:BQ7"/>
    <mergeCell ref="BR7:BS7"/>
  </mergeCells>
  <pageMargins left="0.196527777777778" right="0" top="0" bottom="0" header="0" footer="0"/>
  <pageSetup paperSize="9" scale="9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N119"/>
  <sheetViews>
    <sheetView view="pageBreakPreview" zoomScale="85" zoomScaleNormal="100" zoomScaleSheetLayoutView="85" workbookViewId="0">
      <pane xSplit="3" ySplit="10" topLeftCell="D63" activePane="bottomRight" state="frozen"/>
      <selection pane="topRight"/>
      <selection pane="bottomLeft"/>
      <selection pane="bottomRight" activeCell="K114" sqref="K114"/>
    </sheetView>
  </sheetViews>
  <sheetFormatPr defaultColWidth="9" defaultRowHeight="14.25"/>
  <cols>
    <col min="1" max="1" width="5.140625" style="81" customWidth="1"/>
    <col min="2" max="2" width="14.5703125" style="81" customWidth="1"/>
    <col min="3" max="3" width="9.85546875" style="81" customWidth="1"/>
    <col min="4" max="4" width="12.7109375" style="81" customWidth="1"/>
    <col min="5" max="5" width="13.5703125" style="81" customWidth="1"/>
    <col min="6" max="6" width="7.85546875" style="81" hidden="1" customWidth="1"/>
    <col min="7" max="7" width="10.7109375" style="81" customWidth="1"/>
    <col min="8" max="8" width="13.140625" style="81" customWidth="1"/>
    <col min="9" max="9" width="13" style="81" customWidth="1"/>
    <col min="10" max="10" width="10.140625" style="81" customWidth="1"/>
    <col min="11" max="11" width="11.140625" style="81" hidden="1" customWidth="1"/>
    <col min="12" max="12" width="13.28515625" style="81" customWidth="1"/>
    <col min="13" max="13" width="13" style="81" customWidth="1"/>
    <col min="14" max="14" width="11.7109375" style="81" customWidth="1"/>
    <col min="15" max="255" width="9.140625" style="81"/>
    <col min="256" max="256" width="5.140625" style="81" customWidth="1"/>
    <col min="257" max="257" width="15.28515625" style="81" customWidth="1"/>
    <col min="258" max="258" width="9.85546875" style="81" customWidth="1"/>
    <col min="259" max="259" width="10.85546875" style="81" customWidth="1"/>
    <col min="260" max="260" width="12.85546875" style="81" customWidth="1"/>
    <col min="261" max="261" width="8.28515625" style="81" customWidth="1"/>
    <col min="262" max="262" width="12" style="81" customWidth="1"/>
    <col min="263" max="263" width="13.140625" style="81" customWidth="1"/>
    <col min="264" max="264" width="12.7109375" style="81" customWidth="1"/>
    <col min="265" max="265" width="10.85546875" style="81" customWidth="1"/>
    <col min="266" max="266" width="12.85546875" style="81" customWidth="1"/>
    <col min="267" max="267" width="14" style="81" customWidth="1"/>
    <col min="268" max="268" width="11.7109375" style="81" customWidth="1"/>
    <col min="269" max="511" width="9.140625" style="81"/>
    <col min="512" max="512" width="5.140625" style="81" customWidth="1"/>
    <col min="513" max="513" width="15.28515625" style="81" customWidth="1"/>
    <col min="514" max="514" width="9.85546875" style="81" customWidth="1"/>
    <col min="515" max="515" width="10.85546875" style="81" customWidth="1"/>
    <col min="516" max="516" width="12.85546875" style="81" customWidth="1"/>
    <col min="517" max="517" width="8.28515625" style="81" customWidth="1"/>
    <col min="518" max="518" width="12" style="81" customWidth="1"/>
    <col min="519" max="519" width="13.140625" style="81" customWidth="1"/>
    <col min="520" max="520" width="12.7109375" style="81" customWidth="1"/>
    <col min="521" max="521" width="10.85546875" style="81" customWidth="1"/>
    <col min="522" max="522" width="12.85546875" style="81" customWidth="1"/>
    <col min="523" max="523" width="14" style="81" customWidth="1"/>
    <col min="524" max="524" width="11.7109375" style="81" customWidth="1"/>
    <col min="525" max="767" width="9.140625" style="81"/>
    <col min="768" max="768" width="5.140625" style="81" customWidth="1"/>
    <col min="769" max="769" width="15.28515625" style="81" customWidth="1"/>
    <col min="770" max="770" width="9.85546875" style="81" customWidth="1"/>
    <col min="771" max="771" width="10.85546875" style="81" customWidth="1"/>
    <col min="772" max="772" width="12.85546875" style="81" customWidth="1"/>
    <col min="773" max="773" width="8.28515625" style="81" customWidth="1"/>
    <col min="774" max="774" width="12" style="81" customWidth="1"/>
    <col min="775" max="775" width="13.140625" style="81" customWidth="1"/>
    <col min="776" max="776" width="12.7109375" style="81" customWidth="1"/>
    <col min="777" max="777" width="10.85546875" style="81" customWidth="1"/>
    <col min="778" max="778" width="12.85546875" style="81" customWidth="1"/>
    <col min="779" max="779" width="14" style="81" customWidth="1"/>
    <col min="780" max="780" width="11.7109375" style="81" customWidth="1"/>
    <col min="781" max="1023" width="9.140625" style="81"/>
    <col min="1024" max="1024" width="5.140625" style="81" customWidth="1"/>
    <col min="1025" max="1025" width="15.28515625" style="81" customWidth="1"/>
    <col min="1026" max="1026" width="9.85546875" style="81" customWidth="1"/>
    <col min="1027" max="1027" width="10.85546875" style="81" customWidth="1"/>
    <col min="1028" max="1028" width="12.85546875" style="81" customWidth="1"/>
    <col min="1029" max="1029" width="8.28515625" style="81" customWidth="1"/>
    <col min="1030" max="1030" width="12" style="81" customWidth="1"/>
    <col min="1031" max="1031" width="13.140625" style="81" customWidth="1"/>
    <col min="1032" max="1032" width="12.7109375" style="81" customWidth="1"/>
    <col min="1033" max="1033" width="10.85546875" style="81" customWidth="1"/>
    <col min="1034" max="1034" width="12.85546875" style="81" customWidth="1"/>
    <col min="1035" max="1035" width="14" style="81" customWidth="1"/>
    <col min="1036" max="1036" width="11.7109375" style="81" customWidth="1"/>
    <col min="1037" max="1279" width="9.140625" style="81"/>
    <col min="1280" max="1280" width="5.140625" style="81" customWidth="1"/>
    <col min="1281" max="1281" width="15.28515625" style="81" customWidth="1"/>
    <col min="1282" max="1282" width="9.85546875" style="81" customWidth="1"/>
    <col min="1283" max="1283" width="10.85546875" style="81" customWidth="1"/>
    <col min="1284" max="1284" width="12.85546875" style="81" customWidth="1"/>
    <col min="1285" max="1285" width="8.28515625" style="81" customWidth="1"/>
    <col min="1286" max="1286" width="12" style="81" customWidth="1"/>
    <col min="1287" max="1287" width="13.140625" style="81" customWidth="1"/>
    <col min="1288" max="1288" width="12.7109375" style="81" customWidth="1"/>
    <col min="1289" max="1289" width="10.85546875" style="81" customWidth="1"/>
    <col min="1290" max="1290" width="12.85546875" style="81" customWidth="1"/>
    <col min="1291" max="1291" width="14" style="81" customWidth="1"/>
    <col min="1292" max="1292" width="11.7109375" style="81" customWidth="1"/>
    <col min="1293" max="1535" width="9.140625" style="81"/>
    <col min="1536" max="1536" width="5.140625" style="81" customWidth="1"/>
    <col min="1537" max="1537" width="15.28515625" style="81" customWidth="1"/>
    <col min="1538" max="1538" width="9.85546875" style="81" customWidth="1"/>
    <col min="1539" max="1539" width="10.85546875" style="81" customWidth="1"/>
    <col min="1540" max="1540" width="12.85546875" style="81" customWidth="1"/>
    <col min="1541" max="1541" width="8.28515625" style="81" customWidth="1"/>
    <col min="1542" max="1542" width="12" style="81" customWidth="1"/>
    <col min="1543" max="1543" width="13.140625" style="81" customWidth="1"/>
    <col min="1544" max="1544" width="12.7109375" style="81" customWidth="1"/>
    <col min="1545" max="1545" width="10.85546875" style="81" customWidth="1"/>
    <col min="1546" max="1546" width="12.85546875" style="81" customWidth="1"/>
    <col min="1547" max="1547" width="14" style="81" customWidth="1"/>
    <col min="1548" max="1548" width="11.7109375" style="81" customWidth="1"/>
    <col min="1549" max="1791" width="9.140625" style="81"/>
    <col min="1792" max="1792" width="5.140625" style="81" customWidth="1"/>
    <col min="1793" max="1793" width="15.28515625" style="81" customWidth="1"/>
    <col min="1794" max="1794" width="9.85546875" style="81" customWidth="1"/>
    <col min="1795" max="1795" width="10.85546875" style="81" customWidth="1"/>
    <col min="1796" max="1796" width="12.85546875" style="81" customWidth="1"/>
    <col min="1797" max="1797" width="8.28515625" style="81" customWidth="1"/>
    <col min="1798" max="1798" width="12" style="81" customWidth="1"/>
    <col min="1799" max="1799" width="13.140625" style="81" customWidth="1"/>
    <col min="1800" max="1800" width="12.7109375" style="81" customWidth="1"/>
    <col min="1801" max="1801" width="10.85546875" style="81" customWidth="1"/>
    <col min="1802" max="1802" width="12.85546875" style="81" customWidth="1"/>
    <col min="1803" max="1803" width="14" style="81" customWidth="1"/>
    <col min="1804" max="1804" width="11.7109375" style="81" customWidth="1"/>
    <col min="1805" max="2047" width="9.140625" style="81"/>
    <col min="2048" max="2048" width="5.140625" style="81" customWidth="1"/>
    <col min="2049" max="2049" width="15.28515625" style="81" customWidth="1"/>
    <col min="2050" max="2050" width="9.85546875" style="81" customWidth="1"/>
    <col min="2051" max="2051" width="10.85546875" style="81" customWidth="1"/>
    <col min="2052" max="2052" width="12.85546875" style="81" customWidth="1"/>
    <col min="2053" max="2053" width="8.28515625" style="81" customWidth="1"/>
    <col min="2054" max="2054" width="12" style="81" customWidth="1"/>
    <col min="2055" max="2055" width="13.140625" style="81" customWidth="1"/>
    <col min="2056" max="2056" width="12.7109375" style="81" customWidth="1"/>
    <col min="2057" max="2057" width="10.85546875" style="81" customWidth="1"/>
    <col min="2058" max="2058" width="12.85546875" style="81" customWidth="1"/>
    <col min="2059" max="2059" width="14" style="81" customWidth="1"/>
    <col min="2060" max="2060" width="11.7109375" style="81" customWidth="1"/>
    <col min="2061" max="2303" width="9.140625" style="81"/>
    <col min="2304" max="2304" width="5.140625" style="81" customWidth="1"/>
    <col min="2305" max="2305" width="15.28515625" style="81" customWidth="1"/>
    <col min="2306" max="2306" width="9.85546875" style="81" customWidth="1"/>
    <col min="2307" max="2307" width="10.85546875" style="81" customWidth="1"/>
    <col min="2308" max="2308" width="12.85546875" style="81" customWidth="1"/>
    <col min="2309" max="2309" width="8.28515625" style="81" customWidth="1"/>
    <col min="2310" max="2310" width="12" style="81" customWidth="1"/>
    <col min="2311" max="2311" width="13.140625" style="81" customWidth="1"/>
    <col min="2312" max="2312" width="12.7109375" style="81" customWidth="1"/>
    <col min="2313" max="2313" width="10.85546875" style="81" customWidth="1"/>
    <col min="2314" max="2314" width="12.85546875" style="81" customWidth="1"/>
    <col min="2315" max="2315" width="14" style="81" customWidth="1"/>
    <col min="2316" max="2316" width="11.7109375" style="81" customWidth="1"/>
    <col min="2317" max="2559" width="9.140625" style="81"/>
    <col min="2560" max="2560" width="5.140625" style="81" customWidth="1"/>
    <col min="2561" max="2561" width="15.28515625" style="81" customWidth="1"/>
    <col min="2562" max="2562" width="9.85546875" style="81" customWidth="1"/>
    <col min="2563" max="2563" width="10.85546875" style="81" customWidth="1"/>
    <col min="2564" max="2564" width="12.85546875" style="81" customWidth="1"/>
    <col min="2565" max="2565" width="8.28515625" style="81" customWidth="1"/>
    <col min="2566" max="2566" width="12" style="81" customWidth="1"/>
    <col min="2567" max="2567" width="13.140625" style="81" customWidth="1"/>
    <col min="2568" max="2568" width="12.7109375" style="81" customWidth="1"/>
    <col min="2569" max="2569" width="10.85546875" style="81" customWidth="1"/>
    <col min="2570" max="2570" width="12.85546875" style="81" customWidth="1"/>
    <col min="2571" max="2571" width="14" style="81" customWidth="1"/>
    <col min="2572" max="2572" width="11.7109375" style="81" customWidth="1"/>
    <col min="2573" max="2815" width="9.140625" style="81"/>
    <col min="2816" max="2816" width="5.140625" style="81" customWidth="1"/>
    <col min="2817" max="2817" width="15.28515625" style="81" customWidth="1"/>
    <col min="2818" max="2818" width="9.85546875" style="81" customWidth="1"/>
    <col min="2819" max="2819" width="10.85546875" style="81" customWidth="1"/>
    <col min="2820" max="2820" width="12.85546875" style="81" customWidth="1"/>
    <col min="2821" max="2821" width="8.28515625" style="81" customWidth="1"/>
    <col min="2822" max="2822" width="12" style="81" customWidth="1"/>
    <col min="2823" max="2823" width="13.140625" style="81" customWidth="1"/>
    <col min="2824" max="2824" width="12.7109375" style="81" customWidth="1"/>
    <col min="2825" max="2825" width="10.85546875" style="81" customWidth="1"/>
    <col min="2826" max="2826" width="12.85546875" style="81" customWidth="1"/>
    <col min="2827" max="2827" width="14" style="81" customWidth="1"/>
    <col min="2828" max="2828" width="11.7109375" style="81" customWidth="1"/>
    <col min="2829" max="3071" width="9.140625" style="81"/>
    <col min="3072" max="3072" width="5.140625" style="81" customWidth="1"/>
    <col min="3073" max="3073" width="15.28515625" style="81" customWidth="1"/>
    <col min="3074" max="3074" width="9.85546875" style="81" customWidth="1"/>
    <col min="3075" max="3075" width="10.85546875" style="81" customWidth="1"/>
    <col min="3076" max="3076" width="12.85546875" style="81" customWidth="1"/>
    <col min="3077" max="3077" width="8.28515625" style="81" customWidth="1"/>
    <col min="3078" max="3078" width="12" style="81" customWidth="1"/>
    <col min="3079" max="3079" width="13.140625" style="81" customWidth="1"/>
    <col min="3080" max="3080" width="12.7109375" style="81" customWidth="1"/>
    <col min="3081" max="3081" width="10.85546875" style="81" customWidth="1"/>
    <col min="3082" max="3082" width="12.85546875" style="81" customWidth="1"/>
    <col min="3083" max="3083" width="14" style="81" customWidth="1"/>
    <col min="3084" max="3084" width="11.7109375" style="81" customWidth="1"/>
    <col min="3085" max="3327" width="9.140625" style="81"/>
    <col min="3328" max="3328" width="5.140625" style="81" customWidth="1"/>
    <col min="3329" max="3329" width="15.28515625" style="81" customWidth="1"/>
    <col min="3330" max="3330" width="9.85546875" style="81" customWidth="1"/>
    <col min="3331" max="3331" width="10.85546875" style="81" customWidth="1"/>
    <col min="3332" max="3332" width="12.85546875" style="81" customWidth="1"/>
    <col min="3333" max="3333" width="8.28515625" style="81" customWidth="1"/>
    <col min="3334" max="3334" width="12" style="81" customWidth="1"/>
    <col min="3335" max="3335" width="13.140625" style="81" customWidth="1"/>
    <col min="3336" max="3336" width="12.7109375" style="81" customWidth="1"/>
    <col min="3337" max="3337" width="10.85546875" style="81" customWidth="1"/>
    <col min="3338" max="3338" width="12.85546875" style="81" customWidth="1"/>
    <col min="3339" max="3339" width="14" style="81" customWidth="1"/>
    <col min="3340" max="3340" width="11.7109375" style="81" customWidth="1"/>
    <col min="3341" max="3583" width="9.140625" style="81"/>
    <col min="3584" max="3584" width="5.140625" style="81" customWidth="1"/>
    <col min="3585" max="3585" width="15.28515625" style="81" customWidth="1"/>
    <col min="3586" max="3586" width="9.85546875" style="81" customWidth="1"/>
    <col min="3587" max="3587" width="10.85546875" style="81" customWidth="1"/>
    <col min="3588" max="3588" width="12.85546875" style="81" customWidth="1"/>
    <col min="3589" max="3589" width="8.28515625" style="81" customWidth="1"/>
    <col min="3590" max="3590" width="12" style="81" customWidth="1"/>
    <col min="3591" max="3591" width="13.140625" style="81" customWidth="1"/>
    <col min="3592" max="3592" width="12.7109375" style="81" customWidth="1"/>
    <col min="3593" max="3593" width="10.85546875" style="81" customWidth="1"/>
    <col min="3594" max="3594" width="12.85546875" style="81" customWidth="1"/>
    <col min="3595" max="3595" width="14" style="81" customWidth="1"/>
    <col min="3596" max="3596" width="11.7109375" style="81" customWidth="1"/>
    <col min="3597" max="3839" width="9.140625" style="81"/>
    <col min="3840" max="3840" width="5.140625" style="81" customWidth="1"/>
    <col min="3841" max="3841" width="15.28515625" style="81" customWidth="1"/>
    <col min="3842" max="3842" width="9.85546875" style="81" customWidth="1"/>
    <col min="3843" max="3843" width="10.85546875" style="81" customWidth="1"/>
    <col min="3844" max="3844" width="12.85546875" style="81" customWidth="1"/>
    <col min="3845" max="3845" width="8.28515625" style="81" customWidth="1"/>
    <col min="3846" max="3846" width="12" style="81" customWidth="1"/>
    <col min="3847" max="3847" width="13.140625" style="81" customWidth="1"/>
    <col min="3848" max="3848" width="12.7109375" style="81" customWidth="1"/>
    <col min="3849" max="3849" width="10.85546875" style="81" customWidth="1"/>
    <col min="3850" max="3850" width="12.85546875" style="81" customWidth="1"/>
    <col min="3851" max="3851" width="14" style="81" customWidth="1"/>
    <col min="3852" max="3852" width="11.7109375" style="81" customWidth="1"/>
    <col min="3853" max="4095" width="9.140625" style="81"/>
    <col min="4096" max="4096" width="5.140625" style="81" customWidth="1"/>
    <col min="4097" max="4097" width="15.28515625" style="81" customWidth="1"/>
    <col min="4098" max="4098" width="9.85546875" style="81" customWidth="1"/>
    <col min="4099" max="4099" width="10.85546875" style="81" customWidth="1"/>
    <col min="4100" max="4100" width="12.85546875" style="81" customWidth="1"/>
    <col min="4101" max="4101" width="8.28515625" style="81" customWidth="1"/>
    <col min="4102" max="4102" width="12" style="81" customWidth="1"/>
    <col min="4103" max="4103" width="13.140625" style="81" customWidth="1"/>
    <col min="4104" max="4104" width="12.7109375" style="81" customWidth="1"/>
    <col min="4105" max="4105" width="10.85546875" style="81" customWidth="1"/>
    <col min="4106" max="4106" width="12.85546875" style="81" customWidth="1"/>
    <col min="4107" max="4107" width="14" style="81" customWidth="1"/>
    <col min="4108" max="4108" width="11.7109375" style="81" customWidth="1"/>
    <col min="4109" max="4351" width="9.140625" style="81"/>
    <col min="4352" max="4352" width="5.140625" style="81" customWidth="1"/>
    <col min="4353" max="4353" width="15.28515625" style="81" customWidth="1"/>
    <col min="4354" max="4354" width="9.85546875" style="81" customWidth="1"/>
    <col min="4355" max="4355" width="10.85546875" style="81" customWidth="1"/>
    <col min="4356" max="4356" width="12.85546875" style="81" customWidth="1"/>
    <col min="4357" max="4357" width="8.28515625" style="81" customWidth="1"/>
    <col min="4358" max="4358" width="12" style="81" customWidth="1"/>
    <col min="4359" max="4359" width="13.140625" style="81" customWidth="1"/>
    <col min="4360" max="4360" width="12.7109375" style="81" customWidth="1"/>
    <col min="4361" max="4361" width="10.85546875" style="81" customWidth="1"/>
    <col min="4362" max="4362" width="12.85546875" style="81" customWidth="1"/>
    <col min="4363" max="4363" width="14" style="81" customWidth="1"/>
    <col min="4364" max="4364" width="11.7109375" style="81" customWidth="1"/>
    <col min="4365" max="4607" width="9.140625" style="81"/>
    <col min="4608" max="4608" width="5.140625" style="81" customWidth="1"/>
    <col min="4609" max="4609" width="15.28515625" style="81" customWidth="1"/>
    <col min="4610" max="4610" width="9.85546875" style="81" customWidth="1"/>
    <col min="4611" max="4611" width="10.85546875" style="81" customWidth="1"/>
    <col min="4612" max="4612" width="12.85546875" style="81" customWidth="1"/>
    <col min="4613" max="4613" width="8.28515625" style="81" customWidth="1"/>
    <col min="4614" max="4614" width="12" style="81" customWidth="1"/>
    <col min="4615" max="4615" width="13.140625" style="81" customWidth="1"/>
    <col min="4616" max="4616" width="12.7109375" style="81" customWidth="1"/>
    <col min="4617" max="4617" width="10.85546875" style="81" customWidth="1"/>
    <col min="4618" max="4618" width="12.85546875" style="81" customWidth="1"/>
    <col min="4619" max="4619" width="14" style="81" customWidth="1"/>
    <col min="4620" max="4620" width="11.7109375" style="81" customWidth="1"/>
    <col min="4621" max="4863" width="9.140625" style="81"/>
    <col min="4864" max="4864" width="5.140625" style="81" customWidth="1"/>
    <col min="4865" max="4865" width="15.28515625" style="81" customWidth="1"/>
    <col min="4866" max="4866" width="9.85546875" style="81" customWidth="1"/>
    <col min="4867" max="4867" width="10.85546875" style="81" customWidth="1"/>
    <col min="4868" max="4868" width="12.85546875" style="81" customWidth="1"/>
    <col min="4869" max="4869" width="8.28515625" style="81" customWidth="1"/>
    <col min="4870" max="4870" width="12" style="81" customWidth="1"/>
    <col min="4871" max="4871" width="13.140625" style="81" customWidth="1"/>
    <col min="4872" max="4872" width="12.7109375" style="81" customWidth="1"/>
    <col min="4873" max="4873" width="10.85546875" style="81" customWidth="1"/>
    <col min="4874" max="4874" width="12.85546875" style="81" customWidth="1"/>
    <col min="4875" max="4875" width="14" style="81" customWidth="1"/>
    <col min="4876" max="4876" width="11.7109375" style="81" customWidth="1"/>
    <col min="4877" max="5119" width="9.140625" style="81"/>
    <col min="5120" max="5120" width="5.140625" style="81" customWidth="1"/>
    <col min="5121" max="5121" width="15.28515625" style="81" customWidth="1"/>
    <col min="5122" max="5122" width="9.85546875" style="81" customWidth="1"/>
    <col min="5123" max="5123" width="10.85546875" style="81" customWidth="1"/>
    <col min="5124" max="5124" width="12.85546875" style="81" customWidth="1"/>
    <col min="5125" max="5125" width="8.28515625" style="81" customWidth="1"/>
    <col min="5126" max="5126" width="12" style="81" customWidth="1"/>
    <col min="5127" max="5127" width="13.140625" style="81" customWidth="1"/>
    <col min="5128" max="5128" width="12.7109375" style="81" customWidth="1"/>
    <col min="5129" max="5129" width="10.85546875" style="81" customWidth="1"/>
    <col min="5130" max="5130" width="12.85546875" style="81" customWidth="1"/>
    <col min="5131" max="5131" width="14" style="81" customWidth="1"/>
    <col min="5132" max="5132" width="11.7109375" style="81" customWidth="1"/>
    <col min="5133" max="5375" width="9.140625" style="81"/>
    <col min="5376" max="5376" width="5.140625" style="81" customWidth="1"/>
    <col min="5377" max="5377" width="15.28515625" style="81" customWidth="1"/>
    <col min="5378" max="5378" width="9.85546875" style="81" customWidth="1"/>
    <col min="5379" max="5379" width="10.85546875" style="81" customWidth="1"/>
    <col min="5380" max="5380" width="12.85546875" style="81" customWidth="1"/>
    <col min="5381" max="5381" width="8.28515625" style="81" customWidth="1"/>
    <col min="5382" max="5382" width="12" style="81" customWidth="1"/>
    <col min="5383" max="5383" width="13.140625" style="81" customWidth="1"/>
    <col min="5384" max="5384" width="12.7109375" style="81" customWidth="1"/>
    <col min="5385" max="5385" width="10.85546875" style="81" customWidth="1"/>
    <col min="5386" max="5386" width="12.85546875" style="81" customWidth="1"/>
    <col min="5387" max="5387" width="14" style="81" customWidth="1"/>
    <col min="5388" max="5388" width="11.7109375" style="81" customWidth="1"/>
    <col min="5389" max="5631" width="9.140625" style="81"/>
    <col min="5632" max="5632" width="5.140625" style="81" customWidth="1"/>
    <col min="5633" max="5633" width="15.28515625" style="81" customWidth="1"/>
    <col min="5634" max="5634" width="9.85546875" style="81" customWidth="1"/>
    <col min="5635" max="5635" width="10.85546875" style="81" customWidth="1"/>
    <col min="5636" max="5636" width="12.85546875" style="81" customWidth="1"/>
    <col min="5637" max="5637" width="8.28515625" style="81" customWidth="1"/>
    <col min="5638" max="5638" width="12" style="81" customWidth="1"/>
    <col min="5639" max="5639" width="13.140625" style="81" customWidth="1"/>
    <col min="5640" max="5640" width="12.7109375" style="81" customWidth="1"/>
    <col min="5641" max="5641" width="10.85546875" style="81" customWidth="1"/>
    <col min="5642" max="5642" width="12.85546875" style="81" customWidth="1"/>
    <col min="5643" max="5643" width="14" style="81" customWidth="1"/>
    <col min="5644" max="5644" width="11.7109375" style="81" customWidth="1"/>
    <col min="5645" max="5887" width="9.140625" style="81"/>
    <col min="5888" max="5888" width="5.140625" style="81" customWidth="1"/>
    <col min="5889" max="5889" width="15.28515625" style="81" customWidth="1"/>
    <col min="5890" max="5890" width="9.85546875" style="81" customWidth="1"/>
    <col min="5891" max="5891" width="10.85546875" style="81" customWidth="1"/>
    <col min="5892" max="5892" width="12.85546875" style="81" customWidth="1"/>
    <col min="5893" max="5893" width="8.28515625" style="81" customWidth="1"/>
    <col min="5894" max="5894" width="12" style="81" customWidth="1"/>
    <col min="5895" max="5895" width="13.140625" style="81" customWidth="1"/>
    <col min="5896" max="5896" width="12.7109375" style="81" customWidth="1"/>
    <col min="5897" max="5897" width="10.85546875" style="81" customWidth="1"/>
    <col min="5898" max="5898" width="12.85546875" style="81" customWidth="1"/>
    <col min="5899" max="5899" width="14" style="81" customWidth="1"/>
    <col min="5900" max="5900" width="11.7109375" style="81" customWidth="1"/>
    <col min="5901" max="6143" width="9.140625" style="81"/>
    <col min="6144" max="6144" width="5.140625" style="81" customWidth="1"/>
    <col min="6145" max="6145" width="15.28515625" style="81" customWidth="1"/>
    <col min="6146" max="6146" width="9.85546875" style="81" customWidth="1"/>
    <col min="6147" max="6147" width="10.85546875" style="81" customWidth="1"/>
    <col min="6148" max="6148" width="12.85546875" style="81" customWidth="1"/>
    <col min="6149" max="6149" width="8.28515625" style="81" customWidth="1"/>
    <col min="6150" max="6150" width="12" style="81" customWidth="1"/>
    <col min="6151" max="6151" width="13.140625" style="81" customWidth="1"/>
    <col min="6152" max="6152" width="12.7109375" style="81" customWidth="1"/>
    <col min="6153" max="6153" width="10.85546875" style="81" customWidth="1"/>
    <col min="6154" max="6154" width="12.85546875" style="81" customWidth="1"/>
    <col min="6155" max="6155" width="14" style="81" customWidth="1"/>
    <col min="6156" max="6156" width="11.7109375" style="81" customWidth="1"/>
    <col min="6157" max="6399" width="9.140625" style="81"/>
    <col min="6400" max="6400" width="5.140625" style="81" customWidth="1"/>
    <col min="6401" max="6401" width="15.28515625" style="81" customWidth="1"/>
    <col min="6402" max="6402" width="9.85546875" style="81" customWidth="1"/>
    <col min="6403" max="6403" width="10.85546875" style="81" customWidth="1"/>
    <col min="6404" max="6404" width="12.85546875" style="81" customWidth="1"/>
    <col min="6405" max="6405" width="8.28515625" style="81" customWidth="1"/>
    <col min="6406" max="6406" width="12" style="81" customWidth="1"/>
    <col min="6407" max="6407" width="13.140625" style="81" customWidth="1"/>
    <col min="6408" max="6408" width="12.7109375" style="81" customWidth="1"/>
    <col min="6409" max="6409" width="10.85546875" style="81" customWidth="1"/>
    <col min="6410" max="6410" width="12.85546875" style="81" customWidth="1"/>
    <col min="6411" max="6411" width="14" style="81" customWidth="1"/>
    <col min="6412" max="6412" width="11.7109375" style="81" customWidth="1"/>
    <col min="6413" max="6655" width="9.140625" style="81"/>
    <col min="6656" max="6656" width="5.140625" style="81" customWidth="1"/>
    <col min="6657" max="6657" width="15.28515625" style="81" customWidth="1"/>
    <col min="6658" max="6658" width="9.85546875" style="81" customWidth="1"/>
    <col min="6659" max="6659" width="10.85546875" style="81" customWidth="1"/>
    <col min="6660" max="6660" width="12.85546875" style="81" customWidth="1"/>
    <col min="6661" max="6661" width="8.28515625" style="81" customWidth="1"/>
    <col min="6662" max="6662" width="12" style="81" customWidth="1"/>
    <col min="6663" max="6663" width="13.140625" style="81" customWidth="1"/>
    <col min="6664" max="6664" width="12.7109375" style="81" customWidth="1"/>
    <col min="6665" max="6665" width="10.85546875" style="81" customWidth="1"/>
    <col min="6666" max="6666" width="12.85546875" style="81" customWidth="1"/>
    <col min="6667" max="6667" width="14" style="81" customWidth="1"/>
    <col min="6668" max="6668" width="11.7109375" style="81" customWidth="1"/>
    <col min="6669" max="6911" width="9.140625" style="81"/>
    <col min="6912" max="6912" width="5.140625" style="81" customWidth="1"/>
    <col min="6913" max="6913" width="15.28515625" style="81" customWidth="1"/>
    <col min="6914" max="6914" width="9.85546875" style="81" customWidth="1"/>
    <col min="6915" max="6915" width="10.85546875" style="81" customWidth="1"/>
    <col min="6916" max="6916" width="12.85546875" style="81" customWidth="1"/>
    <col min="6917" max="6917" width="8.28515625" style="81" customWidth="1"/>
    <col min="6918" max="6918" width="12" style="81" customWidth="1"/>
    <col min="6919" max="6919" width="13.140625" style="81" customWidth="1"/>
    <col min="6920" max="6920" width="12.7109375" style="81" customWidth="1"/>
    <col min="6921" max="6921" width="10.85546875" style="81" customWidth="1"/>
    <col min="6922" max="6922" width="12.85546875" style="81" customWidth="1"/>
    <col min="6923" max="6923" width="14" style="81" customWidth="1"/>
    <col min="6924" max="6924" width="11.7109375" style="81" customWidth="1"/>
    <col min="6925" max="7167" width="9.140625" style="81"/>
    <col min="7168" max="7168" width="5.140625" style="81" customWidth="1"/>
    <col min="7169" max="7169" width="15.28515625" style="81" customWidth="1"/>
    <col min="7170" max="7170" width="9.85546875" style="81" customWidth="1"/>
    <col min="7171" max="7171" width="10.85546875" style="81" customWidth="1"/>
    <col min="7172" max="7172" width="12.85546875" style="81" customWidth="1"/>
    <col min="7173" max="7173" width="8.28515625" style="81" customWidth="1"/>
    <col min="7174" max="7174" width="12" style="81" customWidth="1"/>
    <col min="7175" max="7175" width="13.140625" style="81" customWidth="1"/>
    <col min="7176" max="7176" width="12.7109375" style="81" customWidth="1"/>
    <col min="7177" max="7177" width="10.85546875" style="81" customWidth="1"/>
    <col min="7178" max="7178" width="12.85546875" style="81" customWidth="1"/>
    <col min="7179" max="7179" width="14" style="81" customWidth="1"/>
    <col min="7180" max="7180" width="11.7109375" style="81" customWidth="1"/>
    <col min="7181" max="7423" width="9.140625" style="81"/>
    <col min="7424" max="7424" width="5.140625" style="81" customWidth="1"/>
    <col min="7425" max="7425" width="15.28515625" style="81" customWidth="1"/>
    <col min="7426" max="7426" width="9.85546875" style="81" customWidth="1"/>
    <col min="7427" max="7427" width="10.85546875" style="81" customWidth="1"/>
    <col min="7428" max="7428" width="12.85546875" style="81" customWidth="1"/>
    <col min="7429" max="7429" width="8.28515625" style="81" customWidth="1"/>
    <col min="7430" max="7430" width="12" style="81" customWidth="1"/>
    <col min="7431" max="7431" width="13.140625" style="81" customWidth="1"/>
    <col min="7432" max="7432" width="12.7109375" style="81" customWidth="1"/>
    <col min="7433" max="7433" width="10.85546875" style="81" customWidth="1"/>
    <col min="7434" max="7434" width="12.85546875" style="81" customWidth="1"/>
    <col min="7435" max="7435" width="14" style="81" customWidth="1"/>
    <col min="7436" max="7436" width="11.7109375" style="81" customWidth="1"/>
    <col min="7437" max="7679" width="9.140625" style="81"/>
    <col min="7680" max="7680" width="5.140625" style="81" customWidth="1"/>
    <col min="7681" max="7681" width="15.28515625" style="81" customWidth="1"/>
    <col min="7682" max="7682" width="9.85546875" style="81" customWidth="1"/>
    <col min="7683" max="7683" width="10.85546875" style="81" customWidth="1"/>
    <col min="7684" max="7684" width="12.85546875" style="81" customWidth="1"/>
    <col min="7685" max="7685" width="8.28515625" style="81" customWidth="1"/>
    <col min="7686" max="7686" width="12" style="81" customWidth="1"/>
    <col min="7687" max="7687" width="13.140625" style="81" customWidth="1"/>
    <col min="7688" max="7688" width="12.7109375" style="81" customWidth="1"/>
    <col min="7689" max="7689" width="10.85546875" style="81" customWidth="1"/>
    <col min="7690" max="7690" width="12.85546875" style="81" customWidth="1"/>
    <col min="7691" max="7691" width="14" style="81" customWidth="1"/>
    <col min="7692" max="7692" width="11.7109375" style="81" customWidth="1"/>
    <col min="7693" max="7935" width="9.140625" style="81"/>
    <col min="7936" max="7936" width="5.140625" style="81" customWidth="1"/>
    <col min="7937" max="7937" width="15.28515625" style="81" customWidth="1"/>
    <col min="7938" max="7938" width="9.85546875" style="81" customWidth="1"/>
    <col min="7939" max="7939" width="10.85546875" style="81" customWidth="1"/>
    <col min="7940" max="7940" width="12.85546875" style="81" customWidth="1"/>
    <col min="7941" max="7941" width="8.28515625" style="81" customWidth="1"/>
    <col min="7942" max="7942" width="12" style="81" customWidth="1"/>
    <col min="7943" max="7943" width="13.140625" style="81" customWidth="1"/>
    <col min="7944" max="7944" width="12.7109375" style="81" customWidth="1"/>
    <col min="7945" max="7945" width="10.85546875" style="81" customWidth="1"/>
    <col min="7946" max="7946" width="12.85546875" style="81" customWidth="1"/>
    <col min="7947" max="7947" width="14" style="81" customWidth="1"/>
    <col min="7948" max="7948" width="11.7109375" style="81" customWidth="1"/>
    <col min="7949" max="8191" width="9.140625" style="81"/>
    <col min="8192" max="8192" width="5.140625" style="81" customWidth="1"/>
    <col min="8193" max="8193" width="15.28515625" style="81" customWidth="1"/>
    <col min="8194" max="8194" width="9.85546875" style="81" customWidth="1"/>
    <col min="8195" max="8195" width="10.85546875" style="81" customWidth="1"/>
    <col min="8196" max="8196" width="12.85546875" style="81" customWidth="1"/>
    <col min="8197" max="8197" width="8.28515625" style="81" customWidth="1"/>
    <col min="8198" max="8198" width="12" style="81" customWidth="1"/>
    <col min="8199" max="8199" width="13.140625" style="81" customWidth="1"/>
    <col min="8200" max="8200" width="12.7109375" style="81" customWidth="1"/>
    <col min="8201" max="8201" width="10.85546875" style="81" customWidth="1"/>
    <col min="8202" max="8202" width="12.85546875" style="81" customWidth="1"/>
    <col min="8203" max="8203" width="14" style="81" customWidth="1"/>
    <col min="8204" max="8204" width="11.7109375" style="81" customWidth="1"/>
    <col min="8205" max="8447" width="9.140625" style="81"/>
    <col min="8448" max="8448" width="5.140625" style="81" customWidth="1"/>
    <col min="8449" max="8449" width="15.28515625" style="81" customWidth="1"/>
    <col min="8450" max="8450" width="9.85546875" style="81" customWidth="1"/>
    <col min="8451" max="8451" width="10.85546875" style="81" customWidth="1"/>
    <col min="8452" max="8452" width="12.85546875" style="81" customWidth="1"/>
    <col min="8453" max="8453" width="8.28515625" style="81" customWidth="1"/>
    <col min="8454" max="8454" width="12" style="81" customWidth="1"/>
    <col min="8455" max="8455" width="13.140625" style="81" customWidth="1"/>
    <col min="8456" max="8456" width="12.7109375" style="81" customWidth="1"/>
    <col min="8457" max="8457" width="10.85546875" style="81" customWidth="1"/>
    <col min="8458" max="8458" width="12.85546875" style="81" customWidth="1"/>
    <col min="8459" max="8459" width="14" style="81" customWidth="1"/>
    <col min="8460" max="8460" width="11.7109375" style="81" customWidth="1"/>
    <col min="8461" max="8703" width="9.140625" style="81"/>
    <col min="8704" max="8704" width="5.140625" style="81" customWidth="1"/>
    <col min="8705" max="8705" width="15.28515625" style="81" customWidth="1"/>
    <col min="8706" max="8706" width="9.85546875" style="81" customWidth="1"/>
    <col min="8707" max="8707" width="10.85546875" style="81" customWidth="1"/>
    <col min="8708" max="8708" width="12.85546875" style="81" customWidth="1"/>
    <col min="8709" max="8709" width="8.28515625" style="81" customWidth="1"/>
    <col min="8710" max="8710" width="12" style="81" customWidth="1"/>
    <col min="8711" max="8711" width="13.140625" style="81" customWidth="1"/>
    <col min="8712" max="8712" width="12.7109375" style="81" customWidth="1"/>
    <col min="8713" max="8713" width="10.85546875" style="81" customWidth="1"/>
    <col min="8714" max="8714" width="12.85546875" style="81" customWidth="1"/>
    <col min="8715" max="8715" width="14" style="81" customWidth="1"/>
    <col min="8716" max="8716" width="11.7109375" style="81" customWidth="1"/>
    <col min="8717" max="8959" width="9.140625" style="81"/>
    <col min="8960" max="8960" width="5.140625" style="81" customWidth="1"/>
    <col min="8961" max="8961" width="15.28515625" style="81" customWidth="1"/>
    <col min="8962" max="8962" width="9.85546875" style="81" customWidth="1"/>
    <col min="8963" max="8963" width="10.85546875" style="81" customWidth="1"/>
    <col min="8964" max="8964" width="12.85546875" style="81" customWidth="1"/>
    <col min="8965" max="8965" width="8.28515625" style="81" customWidth="1"/>
    <col min="8966" max="8966" width="12" style="81" customWidth="1"/>
    <col min="8967" max="8967" width="13.140625" style="81" customWidth="1"/>
    <col min="8968" max="8968" width="12.7109375" style="81" customWidth="1"/>
    <col min="8969" max="8969" width="10.85546875" style="81" customWidth="1"/>
    <col min="8970" max="8970" width="12.85546875" style="81" customWidth="1"/>
    <col min="8971" max="8971" width="14" style="81" customWidth="1"/>
    <col min="8972" max="8972" width="11.7109375" style="81" customWidth="1"/>
    <col min="8973" max="9215" width="9.140625" style="81"/>
    <col min="9216" max="9216" width="5.140625" style="81" customWidth="1"/>
    <col min="9217" max="9217" width="15.28515625" style="81" customWidth="1"/>
    <col min="9218" max="9218" width="9.85546875" style="81" customWidth="1"/>
    <col min="9219" max="9219" width="10.85546875" style="81" customWidth="1"/>
    <col min="9220" max="9220" width="12.85546875" style="81" customWidth="1"/>
    <col min="9221" max="9221" width="8.28515625" style="81" customWidth="1"/>
    <col min="9222" max="9222" width="12" style="81" customWidth="1"/>
    <col min="9223" max="9223" width="13.140625" style="81" customWidth="1"/>
    <col min="9224" max="9224" width="12.7109375" style="81" customWidth="1"/>
    <col min="9225" max="9225" width="10.85546875" style="81" customWidth="1"/>
    <col min="9226" max="9226" width="12.85546875" style="81" customWidth="1"/>
    <col min="9227" max="9227" width="14" style="81" customWidth="1"/>
    <col min="9228" max="9228" width="11.7109375" style="81" customWidth="1"/>
    <col min="9229" max="9471" width="9.140625" style="81"/>
    <col min="9472" max="9472" width="5.140625" style="81" customWidth="1"/>
    <col min="9473" max="9473" width="15.28515625" style="81" customWidth="1"/>
    <col min="9474" max="9474" width="9.85546875" style="81" customWidth="1"/>
    <col min="9475" max="9475" width="10.85546875" style="81" customWidth="1"/>
    <col min="9476" max="9476" width="12.85546875" style="81" customWidth="1"/>
    <col min="9477" max="9477" width="8.28515625" style="81" customWidth="1"/>
    <col min="9478" max="9478" width="12" style="81" customWidth="1"/>
    <col min="9479" max="9479" width="13.140625" style="81" customWidth="1"/>
    <col min="9480" max="9480" width="12.7109375" style="81" customWidth="1"/>
    <col min="9481" max="9481" width="10.85546875" style="81" customWidth="1"/>
    <col min="9482" max="9482" width="12.85546875" style="81" customWidth="1"/>
    <col min="9483" max="9483" width="14" style="81" customWidth="1"/>
    <col min="9484" max="9484" width="11.7109375" style="81" customWidth="1"/>
    <col min="9485" max="9727" width="9.140625" style="81"/>
    <col min="9728" max="9728" width="5.140625" style="81" customWidth="1"/>
    <col min="9729" max="9729" width="15.28515625" style="81" customWidth="1"/>
    <col min="9730" max="9730" width="9.85546875" style="81" customWidth="1"/>
    <col min="9731" max="9731" width="10.85546875" style="81" customWidth="1"/>
    <col min="9732" max="9732" width="12.85546875" style="81" customWidth="1"/>
    <col min="9733" max="9733" width="8.28515625" style="81" customWidth="1"/>
    <col min="9734" max="9734" width="12" style="81" customWidth="1"/>
    <col min="9735" max="9735" width="13.140625" style="81" customWidth="1"/>
    <col min="9736" max="9736" width="12.7109375" style="81" customWidth="1"/>
    <col min="9737" max="9737" width="10.85546875" style="81" customWidth="1"/>
    <col min="9738" max="9738" width="12.85546875" style="81" customWidth="1"/>
    <col min="9739" max="9739" width="14" style="81" customWidth="1"/>
    <col min="9740" max="9740" width="11.7109375" style="81" customWidth="1"/>
    <col min="9741" max="9983" width="9.140625" style="81"/>
    <col min="9984" max="9984" width="5.140625" style="81" customWidth="1"/>
    <col min="9985" max="9985" width="15.28515625" style="81" customWidth="1"/>
    <col min="9986" max="9986" width="9.85546875" style="81" customWidth="1"/>
    <col min="9987" max="9987" width="10.85546875" style="81" customWidth="1"/>
    <col min="9988" max="9988" width="12.85546875" style="81" customWidth="1"/>
    <col min="9989" max="9989" width="8.28515625" style="81" customWidth="1"/>
    <col min="9990" max="9990" width="12" style="81" customWidth="1"/>
    <col min="9991" max="9991" width="13.140625" style="81" customWidth="1"/>
    <col min="9992" max="9992" width="12.7109375" style="81" customWidth="1"/>
    <col min="9993" max="9993" width="10.85546875" style="81" customWidth="1"/>
    <col min="9994" max="9994" width="12.85546875" style="81" customWidth="1"/>
    <col min="9995" max="9995" width="14" style="81" customWidth="1"/>
    <col min="9996" max="9996" width="11.7109375" style="81" customWidth="1"/>
    <col min="9997" max="10239" width="9.140625" style="81"/>
    <col min="10240" max="10240" width="5.140625" style="81" customWidth="1"/>
    <col min="10241" max="10241" width="15.28515625" style="81" customWidth="1"/>
    <col min="10242" max="10242" width="9.85546875" style="81" customWidth="1"/>
    <col min="10243" max="10243" width="10.85546875" style="81" customWidth="1"/>
    <col min="10244" max="10244" width="12.85546875" style="81" customWidth="1"/>
    <col min="10245" max="10245" width="8.28515625" style="81" customWidth="1"/>
    <col min="10246" max="10246" width="12" style="81" customWidth="1"/>
    <col min="10247" max="10247" width="13.140625" style="81" customWidth="1"/>
    <col min="10248" max="10248" width="12.7109375" style="81" customWidth="1"/>
    <col min="10249" max="10249" width="10.85546875" style="81" customWidth="1"/>
    <col min="10250" max="10250" width="12.85546875" style="81" customWidth="1"/>
    <col min="10251" max="10251" width="14" style="81" customWidth="1"/>
    <col min="10252" max="10252" width="11.7109375" style="81" customWidth="1"/>
    <col min="10253" max="10495" width="9.140625" style="81"/>
    <col min="10496" max="10496" width="5.140625" style="81" customWidth="1"/>
    <col min="10497" max="10497" width="15.28515625" style="81" customWidth="1"/>
    <col min="10498" max="10498" width="9.85546875" style="81" customWidth="1"/>
    <col min="10499" max="10499" width="10.85546875" style="81" customWidth="1"/>
    <col min="10500" max="10500" width="12.85546875" style="81" customWidth="1"/>
    <col min="10501" max="10501" width="8.28515625" style="81" customWidth="1"/>
    <col min="10502" max="10502" width="12" style="81" customWidth="1"/>
    <col min="10503" max="10503" width="13.140625" style="81" customWidth="1"/>
    <col min="10504" max="10504" width="12.7109375" style="81" customWidth="1"/>
    <col min="10505" max="10505" width="10.85546875" style="81" customWidth="1"/>
    <col min="10506" max="10506" width="12.85546875" style="81" customWidth="1"/>
    <col min="10507" max="10507" width="14" style="81" customWidth="1"/>
    <col min="10508" max="10508" width="11.7109375" style="81" customWidth="1"/>
    <col min="10509" max="10751" width="9.140625" style="81"/>
    <col min="10752" max="10752" width="5.140625" style="81" customWidth="1"/>
    <col min="10753" max="10753" width="15.28515625" style="81" customWidth="1"/>
    <col min="10754" max="10754" width="9.85546875" style="81" customWidth="1"/>
    <col min="10755" max="10755" width="10.85546875" style="81" customWidth="1"/>
    <col min="10756" max="10756" width="12.85546875" style="81" customWidth="1"/>
    <col min="10757" max="10757" width="8.28515625" style="81" customWidth="1"/>
    <col min="10758" max="10758" width="12" style="81" customWidth="1"/>
    <col min="10759" max="10759" width="13.140625" style="81" customWidth="1"/>
    <col min="10760" max="10760" width="12.7109375" style="81" customWidth="1"/>
    <col min="10761" max="10761" width="10.85546875" style="81" customWidth="1"/>
    <col min="10762" max="10762" width="12.85546875" style="81" customWidth="1"/>
    <col min="10763" max="10763" width="14" style="81" customWidth="1"/>
    <col min="10764" max="10764" width="11.7109375" style="81" customWidth="1"/>
    <col min="10765" max="11007" width="9.140625" style="81"/>
    <col min="11008" max="11008" width="5.140625" style="81" customWidth="1"/>
    <col min="11009" max="11009" width="15.28515625" style="81" customWidth="1"/>
    <col min="11010" max="11010" width="9.85546875" style="81" customWidth="1"/>
    <col min="11011" max="11011" width="10.85546875" style="81" customWidth="1"/>
    <col min="11012" max="11012" width="12.85546875" style="81" customWidth="1"/>
    <col min="11013" max="11013" width="8.28515625" style="81" customWidth="1"/>
    <col min="11014" max="11014" width="12" style="81" customWidth="1"/>
    <col min="11015" max="11015" width="13.140625" style="81" customWidth="1"/>
    <col min="11016" max="11016" width="12.7109375" style="81" customWidth="1"/>
    <col min="11017" max="11017" width="10.85546875" style="81" customWidth="1"/>
    <col min="11018" max="11018" width="12.85546875" style="81" customWidth="1"/>
    <col min="11019" max="11019" width="14" style="81" customWidth="1"/>
    <col min="11020" max="11020" width="11.7109375" style="81" customWidth="1"/>
    <col min="11021" max="11263" width="9.140625" style="81"/>
    <col min="11264" max="11264" width="5.140625" style="81" customWidth="1"/>
    <col min="11265" max="11265" width="15.28515625" style="81" customWidth="1"/>
    <col min="11266" max="11266" width="9.85546875" style="81" customWidth="1"/>
    <col min="11267" max="11267" width="10.85546875" style="81" customWidth="1"/>
    <col min="11268" max="11268" width="12.85546875" style="81" customWidth="1"/>
    <col min="11269" max="11269" width="8.28515625" style="81" customWidth="1"/>
    <col min="11270" max="11270" width="12" style="81" customWidth="1"/>
    <col min="11271" max="11271" width="13.140625" style="81" customWidth="1"/>
    <col min="11272" max="11272" width="12.7109375" style="81" customWidth="1"/>
    <col min="11273" max="11273" width="10.85546875" style="81" customWidth="1"/>
    <col min="11274" max="11274" width="12.85546875" style="81" customWidth="1"/>
    <col min="11275" max="11275" width="14" style="81" customWidth="1"/>
    <col min="11276" max="11276" width="11.7109375" style="81" customWidth="1"/>
    <col min="11277" max="11519" width="9.140625" style="81"/>
    <col min="11520" max="11520" width="5.140625" style="81" customWidth="1"/>
    <col min="11521" max="11521" width="15.28515625" style="81" customWidth="1"/>
    <col min="11522" max="11522" width="9.85546875" style="81" customWidth="1"/>
    <col min="11523" max="11523" width="10.85546875" style="81" customWidth="1"/>
    <col min="11524" max="11524" width="12.85546875" style="81" customWidth="1"/>
    <col min="11525" max="11525" width="8.28515625" style="81" customWidth="1"/>
    <col min="11526" max="11526" width="12" style="81" customWidth="1"/>
    <col min="11527" max="11527" width="13.140625" style="81" customWidth="1"/>
    <col min="11528" max="11528" width="12.7109375" style="81" customWidth="1"/>
    <col min="11529" max="11529" width="10.85546875" style="81" customWidth="1"/>
    <col min="11530" max="11530" width="12.85546875" style="81" customWidth="1"/>
    <col min="11531" max="11531" width="14" style="81" customWidth="1"/>
    <col min="11532" max="11532" width="11.7109375" style="81" customWidth="1"/>
    <col min="11533" max="11775" width="9.140625" style="81"/>
    <col min="11776" max="11776" width="5.140625" style="81" customWidth="1"/>
    <col min="11777" max="11777" width="15.28515625" style="81" customWidth="1"/>
    <col min="11778" max="11778" width="9.85546875" style="81" customWidth="1"/>
    <col min="11779" max="11779" width="10.85546875" style="81" customWidth="1"/>
    <col min="11780" max="11780" width="12.85546875" style="81" customWidth="1"/>
    <col min="11781" max="11781" width="8.28515625" style="81" customWidth="1"/>
    <col min="11782" max="11782" width="12" style="81" customWidth="1"/>
    <col min="11783" max="11783" width="13.140625" style="81" customWidth="1"/>
    <col min="11784" max="11784" width="12.7109375" style="81" customWidth="1"/>
    <col min="11785" max="11785" width="10.85546875" style="81" customWidth="1"/>
    <col min="11786" max="11786" width="12.85546875" style="81" customWidth="1"/>
    <col min="11787" max="11787" width="14" style="81" customWidth="1"/>
    <col min="11788" max="11788" width="11.7109375" style="81" customWidth="1"/>
    <col min="11789" max="12031" width="9.140625" style="81"/>
    <col min="12032" max="12032" width="5.140625" style="81" customWidth="1"/>
    <col min="12033" max="12033" width="15.28515625" style="81" customWidth="1"/>
    <col min="12034" max="12034" width="9.85546875" style="81" customWidth="1"/>
    <col min="12035" max="12035" width="10.85546875" style="81" customWidth="1"/>
    <col min="12036" max="12036" width="12.85546875" style="81" customWidth="1"/>
    <col min="12037" max="12037" width="8.28515625" style="81" customWidth="1"/>
    <col min="12038" max="12038" width="12" style="81" customWidth="1"/>
    <col min="12039" max="12039" width="13.140625" style="81" customWidth="1"/>
    <col min="12040" max="12040" width="12.7109375" style="81" customWidth="1"/>
    <col min="12041" max="12041" width="10.85546875" style="81" customWidth="1"/>
    <col min="12042" max="12042" width="12.85546875" style="81" customWidth="1"/>
    <col min="12043" max="12043" width="14" style="81" customWidth="1"/>
    <col min="12044" max="12044" width="11.7109375" style="81" customWidth="1"/>
    <col min="12045" max="12287" width="9.140625" style="81"/>
    <col min="12288" max="12288" width="5.140625" style="81" customWidth="1"/>
    <col min="12289" max="12289" width="15.28515625" style="81" customWidth="1"/>
    <col min="12290" max="12290" width="9.85546875" style="81" customWidth="1"/>
    <col min="12291" max="12291" width="10.85546875" style="81" customWidth="1"/>
    <col min="12292" max="12292" width="12.85546875" style="81" customWidth="1"/>
    <col min="12293" max="12293" width="8.28515625" style="81" customWidth="1"/>
    <col min="12294" max="12294" width="12" style="81" customWidth="1"/>
    <col min="12295" max="12295" width="13.140625" style="81" customWidth="1"/>
    <col min="12296" max="12296" width="12.7109375" style="81" customWidth="1"/>
    <col min="12297" max="12297" width="10.85546875" style="81" customWidth="1"/>
    <col min="12298" max="12298" width="12.85546875" style="81" customWidth="1"/>
    <col min="12299" max="12299" width="14" style="81" customWidth="1"/>
    <col min="12300" max="12300" width="11.7109375" style="81" customWidth="1"/>
    <col min="12301" max="12543" width="9.140625" style="81"/>
    <col min="12544" max="12544" width="5.140625" style="81" customWidth="1"/>
    <col min="12545" max="12545" width="15.28515625" style="81" customWidth="1"/>
    <col min="12546" max="12546" width="9.85546875" style="81" customWidth="1"/>
    <col min="12547" max="12547" width="10.85546875" style="81" customWidth="1"/>
    <col min="12548" max="12548" width="12.85546875" style="81" customWidth="1"/>
    <col min="12549" max="12549" width="8.28515625" style="81" customWidth="1"/>
    <col min="12550" max="12550" width="12" style="81" customWidth="1"/>
    <col min="12551" max="12551" width="13.140625" style="81" customWidth="1"/>
    <col min="12552" max="12552" width="12.7109375" style="81" customWidth="1"/>
    <col min="12553" max="12553" width="10.85546875" style="81" customWidth="1"/>
    <col min="12554" max="12554" width="12.85546875" style="81" customWidth="1"/>
    <col min="12555" max="12555" width="14" style="81" customWidth="1"/>
    <col min="12556" max="12556" width="11.7109375" style="81" customWidth="1"/>
    <col min="12557" max="12799" width="9.140625" style="81"/>
    <col min="12800" max="12800" width="5.140625" style="81" customWidth="1"/>
    <col min="12801" max="12801" width="15.28515625" style="81" customWidth="1"/>
    <col min="12802" max="12802" width="9.85546875" style="81" customWidth="1"/>
    <col min="12803" max="12803" width="10.85546875" style="81" customWidth="1"/>
    <col min="12804" max="12804" width="12.85546875" style="81" customWidth="1"/>
    <col min="12805" max="12805" width="8.28515625" style="81" customWidth="1"/>
    <col min="12806" max="12806" width="12" style="81" customWidth="1"/>
    <col min="12807" max="12807" width="13.140625" style="81" customWidth="1"/>
    <col min="12808" max="12808" width="12.7109375" style="81" customWidth="1"/>
    <col min="12809" max="12809" width="10.85546875" style="81" customWidth="1"/>
    <col min="12810" max="12810" width="12.85546875" style="81" customWidth="1"/>
    <col min="12811" max="12811" width="14" style="81" customWidth="1"/>
    <col min="12812" max="12812" width="11.7109375" style="81" customWidth="1"/>
    <col min="12813" max="13055" width="9.140625" style="81"/>
    <col min="13056" max="13056" width="5.140625" style="81" customWidth="1"/>
    <col min="13057" max="13057" width="15.28515625" style="81" customWidth="1"/>
    <col min="13058" max="13058" width="9.85546875" style="81" customWidth="1"/>
    <col min="13059" max="13059" width="10.85546875" style="81" customWidth="1"/>
    <col min="13060" max="13060" width="12.85546875" style="81" customWidth="1"/>
    <col min="13061" max="13061" width="8.28515625" style="81" customWidth="1"/>
    <col min="13062" max="13062" width="12" style="81" customWidth="1"/>
    <col min="13063" max="13063" width="13.140625" style="81" customWidth="1"/>
    <col min="13064" max="13064" width="12.7109375" style="81" customWidth="1"/>
    <col min="13065" max="13065" width="10.85546875" style="81" customWidth="1"/>
    <col min="13066" max="13066" width="12.85546875" style="81" customWidth="1"/>
    <col min="13067" max="13067" width="14" style="81" customWidth="1"/>
    <col min="13068" max="13068" width="11.7109375" style="81" customWidth="1"/>
    <col min="13069" max="13311" width="9.140625" style="81"/>
    <col min="13312" max="13312" width="5.140625" style="81" customWidth="1"/>
    <col min="13313" max="13313" width="15.28515625" style="81" customWidth="1"/>
    <col min="13314" max="13314" width="9.85546875" style="81" customWidth="1"/>
    <col min="13315" max="13315" width="10.85546875" style="81" customWidth="1"/>
    <col min="13316" max="13316" width="12.85546875" style="81" customWidth="1"/>
    <col min="13317" max="13317" width="8.28515625" style="81" customWidth="1"/>
    <col min="13318" max="13318" width="12" style="81" customWidth="1"/>
    <col min="13319" max="13319" width="13.140625" style="81" customWidth="1"/>
    <col min="13320" max="13320" width="12.7109375" style="81" customWidth="1"/>
    <col min="13321" max="13321" width="10.85546875" style="81" customWidth="1"/>
    <col min="13322" max="13322" width="12.85546875" style="81" customWidth="1"/>
    <col min="13323" max="13323" width="14" style="81" customWidth="1"/>
    <col min="13324" max="13324" width="11.7109375" style="81" customWidth="1"/>
    <col min="13325" max="13567" width="9.140625" style="81"/>
    <col min="13568" max="13568" width="5.140625" style="81" customWidth="1"/>
    <col min="13569" max="13569" width="15.28515625" style="81" customWidth="1"/>
    <col min="13570" max="13570" width="9.85546875" style="81" customWidth="1"/>
    <col min="13571" max="13571" width="10.85546875" style="81" customWidth="1"/>
    <col min="13572" max="13572" width="12.85546875" style="81" customWidth="1"/>
    <col min="13573" max="13573" width="8.28515625" style="81" customWidth="1"/>
    <col min="13574" max="13574" width="12" style="81" customWidth="1"/>
    <col min="13575" max="13575" width="13.140625" style="81" customWidth="1"/>
    <col min="13576" max="13576" width="12.7109375" style="81" customWidth="1"/>
    <col min="13577" max="13577" width="10.85546875" style="81" customWidth="1"/>
    <col min="13578" max="13578" width="12.85546875" style="81" customWidth="1"/>
    <col min="13579" max="13579" width="14" style="81" customWidth="1"/>
    <col min="13580" max="13580" width="11.7109375" style="81" customWidth="1"/>
    <col min="13581" max="13823" width="9.140625" style="81"/>
    <col min="13824" max="13824" width="5.140625" style="81" customWidth="1"/>
    <col min="13825" max="13825" width="15.28515625" style="81" customWidth="1"/>
    <col min="13826" max="13826" width="9.85546875" style="81" customWidth="1"/>
    <col min="13827" max="13827" width="10.85546875" style="81" customWidth="1"/>
    <col min="13828" max="13828" width="12.85546875" style="81" customWidth="1"/>
    <col min="13829" max="13829" width="8.28515625" style="81" customWidth="1"/>
    <col min="13830" max="13830" width="12" style="81" customWidth="1"/>
    <col min="13831" max="13831" width="13.140625" style="81" customWidth="1"/>
    <col min="13832" max="13832" width="12.7109375" style="81" customWidth="1"/>
    <col min="13833" max="13833" width="10.85546875" style="81" customWidth="1"/>
    <col min="13834" max="13834" width="12.85546875" style="81" customWidth="1"/>
    <col min="13835" max="13835" width="14" style="81" customWidth="1"/>
    <col min="13836" max="13836" width="11.7109375" style="81" customWidth="1"/>
    <col min="13837" max="14079" width="9.140625" style="81"/>
    <col min="14080" max="14080" width="5.140625" style="81" customWidth="1"/>
    <col min="14081" max="14081" width="15.28515625" style="81" customWidth="1"/>
    <col min="14082" max="14082" width="9.85546875" style="81" customWidth="1"/>
    <col min="14083" max="14083" width="10.85546875" style="81" customWidth="1"/>
    <col min="14084" max="14084" width="12.85546875" style="81" customWidth="1"/>
    <col min="14085" max="14085" width="8.28515625" style="81" customWidth="1"/>
    <col min="14086" max="14086" width="12" style="81" customWidth="1"/>
    <col min="14087" max="14087" width="13.140625" style="81" customWidth="1"/>
    <col min="14088" max="14088" width="12.7109375" style="81" customWidth="1"/>
    <col min="14089" max="14089" width="10.85546875" style="81" customWidth="1"/>
    <col min="14090" max="14090" width="12.85546875" style="81" customWidth="1"/>
    <col min="14091" max="14091" width="14" style="81" customWidth="1"/>
    <col min="14092" max="14092" width="11.7109375" style="81" customWidth="1"/>
    <col min="14093" max="14335" width="9.140625" style="81"/>
    <col min="14336" max="14336" width="5.140625" style="81" customWidth="1"/>
    <col min="14337" max="14337" width="15.28515625" style="81" customWidth="1"/>
    <col min="14338" max="14338" width="9.85546875" style="81" customWidth="1"/>
    <col min="14339" max="14339" width="10.85546875" style="81" customWidth="1"/>
    <col min="14340" max="14340" width="12.85546875" style="81" customWidth="1"/>
    <col min="14341" max="14341" width="8.28515625" style="81" customWidth="1"/>
    <col min="14342" max="14342" width="12" style="81" customWidth="1"/>
    <col min="14343" max="14343" width="13.140625" style="81" customWidth="1"/>
    <col min="14344" max="14344" width="12.7109375" style="81" customWidth="1"/>
    <col min="14345" max="14345" width="10.85546875" style="81" customWidth="1"/>
    <col min="14346" max="14346" width="12.85546875" style="81" customWidth="1"/>
    <col min="14347" max="14347" width="14" style="81" customWidth="1"/>
    <col min="14348" max="14348" width="11.7109375" style="81" customWidth="1"/>
    <col min="14349" max="14591" width="9.140625" style="81"/>
    <col min="14592" max="14592" width="5.140625" style="81" customWidth="1"/>
    <col min="14593" max="14593" width="15.28515625" style="81" customWidth="1"/>
    <col min="14594" max="14594" width="9.85546875" style="81" customWidth="1"/>
    <col min="14595" max="14595" width="10.85546875" style="81" customWidth="1"/>
    <col min="14596" max="14596" width="12.85546875" style="81" customWidth="1"/>
    <col min="14597" max="14597" width="8.28515625" style="81" customWidth="1"/>
    <col min="14598" max="14598" width="12" style="81" customWidth="1"/>
    <col min="14599" max="14599" width="13.140625" style="81" customWidth="1"/>
    <col min="14600" max="14600" width="12.7109375" style="81" customWidth="1"/>
    <col min="14601" max="14601" width="10.85546875" style="81" customWidth="1"/>
    <col min="14602" max="14602" width="12.85546875" style="81" customWidth="1"/>
    <col min="14603" max="14603" width="14" style="81" customWidth="1"/>
    <col min="14604" max="14604" width="11.7109375" style="81" customWidth="1"/>
    <col min="14605" max="14847" width="9.140625" style="81"/>
    <col min="14848" max="14848" width="5.140625" style="81" customWidth="1"/>
    <col min="14849" max="14849" width="15.28515625" style="81" customWidth="1"/>
    <col min="14850" max="14850" width="9.85546875" style="81" customWidth="1"/>
    <col min="14851" max="14851" width="10.85546875" style="81" customWidth="1"/>
    <col min="14852" max="14852" width="12.85546875" style="81" customWidth="1"/>
    <col min="14853" max="14853" width="8.28515625" style="81" customWidth="1"/>
    <col min="14854" max="14854" width="12" style="81" customWidth="1"/>
    <col min="14855" max="14855" width="13.140625" style="81" customWidth="1"/>
    <col min="14856" max="14856" width="12.7109375" style="81" customWidth="1"/>
    <col min="14857" max="14857" width="10.85546875" style="81" customWidth="1"/>
    <col min="14858" max="14858" width="12.85546875" style="81" customWidth="1"/>
    <col min="14859" max="14859" width="14" style="81" customWidth="1"/>
    <col min="14860" max="14860" width="11.7109375" style="81" customWidth="1"/>
    <col min="14861" max="15103" width="9.140625" style="81"/>
    <col min="15104" max="15104" width="5.140625" style="81" customWidth="1"/>
    <col min="15105" max="15105" width="15.28515625" style="81" customWidth="1"/>
    <col min="15106" max="15106" width="9.85546875" style="81" customWidth="1"/>
    <col min="15107" max="15107" width="10.85546875" style="81" customWidth="1"/>
    <col min="15108" max="15108" width="12.85546875" style="81" customWidth="1"/>
    <col min="15109" max="15109" width="8.28515625" style="81" customWidth="1"/>
    <col min="15110" max="15110" width="12" style="81" customWidth="1"/>
    <col min="15111" max="15111" width="13.140625" style="81" customWidth="1"/>
    <col min="15112" max="15112" width="12.7109375" style="81" customWidth="1"/>
    <col min="15113" max="15113" width="10.85546875" style="81" customWidth="1"/>
    <col min="15114" max="15114" width="12.85546875" style="81" customWidth="1"/>
    <col min="15115" max="15115" width="14" style="81" customWidth="1"/>
    <col min="15116" max="15116" width="11.7109375" style="81" customWidth="1"/>
    <col min="15117" max="15359" width="9.140625" style="81"/>
    <col min="15360" max="15360" width="5.140625" style="81" customWidth="1"/>
    <col min="15361" max="15361" width="15.28515625" style="81" customWidth="1"/>
    <col min="15362" max="15362" width="9.85546875" style="81" customWidth="1"/>
    <col min="15363" max="15363" width="10.85546875" style="81" customWidth="1"/>
    <col min="15364" max="15364" width="12.85546875" style="81" customWidth="1"/>
    <col min="15365" max="15365" width="8.28515625" style="81" customWidth="1"/>
    <col min="15366" max="15366" width="12" style="81" customWidth="1"/>
    <col min="15367" max="15367" width="13.140625" style="81" customWidth="1"/>
    <col min="15368" max="15368" width="12.7109375" style="81" customWidth="1"/>
    <col min="15369" max="15369" width="10.85546875" style="81" customWidth="1"/>
    <col min="15370" max="15370" width="12.85546875" style="81" customWidth="1"/>
    <col min="15371" max="15371" width="14" style="81" customWidth="1"/>
    <col min="15372" max="15372" width="11.7109375" style="81" customWidth="1"/>
    <col min="15373" max="15615" width="9.140625" style="81"/>
    <col min="15616" max="15616" width="5.140625" style="81" customWidth="1"/>
    <col min="15617" max="15617" width="15.28515625" style="81" customWidth="1"/>
    <col min="15618" max="15618" width="9.85546875" style="81" customWidth="1"/>
    <col min="15619" max="15619" width="10.85546875" style="81" customWidth="1"/>
    <col min="15620" max="15620" width="12.85546875" style="81" customWidth="1"/>
    <col min="15621" max="15621" width="8.28515625" style="81" customWidth="1"/>
    <col min="15622" max="15622" width="12" style="81" customWidth="1"/>
    <col min="15623" max="15623" width="13.140625" style="81" customWidth="1"/>
    <col min="15624" max="15624" width="12.7109375" style="81" customWidth="1"/>
    <col min="15625" max="15625" width="10.85546875" style="81" customWidth="1"/>
    <col min="15626" max="15626" width="12.85546875" style="81" customWidth="1"/>
    <col min="15627" max="15627" width="14" style="81" customWidth="1"/>
    <col min="15628" max="15628" width="11.7109375" style="81" customWidth="1"/>
    <col min="15629" max="15871" width="9.140625" style="81"/>
    <col min="15872" max="15872" width="5.140625" style="81" customWidth="1"/>
    <col min="15873" max="15873" width="15.28515625" style="81" customWidth="1"/>
    <col min="15874" max="15874" width="9.85546875" style="81" customWidth="1"/>
    <col min="15875" max="15875" width="10.85546875" style="81" customWidth="1"/>
    <col min="15876" max="15876" width="12.85546875" style="81" customWidth="1"/>
    <col min="15877" max="15877" width="8.28515625" style="81" customWidth="1"/>
    <col min="15878" max="15878" width="12" style="81" customWidth="1"/>
    <col min="15879" max="15879" width="13.140625" style="81" customWidth="1"/>
    <col min="15880" max="15880" width="12.7109375" style="81" customWidth="1"/>
    <col min="15881" max="15881" width="10.85546875" style="81" customWidth="1"/>
    <col min="15882" max="15882" width="12.85546875" style="81" customWidth="1"/>
    <col min="15883" max="15883" width="14" style="81" customWidth="1"/>
    <col min="15884" max="15884" width="11.7109375" style="81" customWidth="1"/>
    <col min="15885" max="16127" width="9.140625" style="81"/>
    <col min="16128" max="16128" width="5.140625" style="81" customWidth="1"/>
    <col min="16129" max="16129" width="15.28515625" style="81" customWidth="1"/>
    <col min="16130" max="16130" width="9.85546875" style="81" customWidth="1"/>
    <col min="16131" max="16131" width="10.85546875" style="81" customWidth="1"/>
    <col min="16132" max="16132" width="12.85546875" style="81" customWidth="1"/>
    <col min="16133" max="16133" width="8.28515625" style="81" customWidth="1"/>
    <col min="16134" max="16134" width="12" style="81" customWidth="1"/>
    <col min="16135" max="16135" width="13.140625" style="81" customWidth="1"/>
    <col min="16136" max="16136" width="12.7109375" style="81" customWidth="1"/>
    <col min="16137" max="16137" width="10.85546875" style="81" customWidth="1"/>
    <col min="16138" max="16138" width="12.85546875" style="81" customWidth="1"/>
    <col min="16139" max="16139" width="14" style="81" customWidth="1"/>
    <col min="16140" max="16140" width="11.7109375" style="81" customWidth="1"/>
    <col min="16141" max="16384" width="9.140625" style="81"/>
  </cols>
  <sheetData>
    <row r="1" spans="1:14" s="27" customFormat="1" ht="16.5">
      <c r="A1" s="777" t="s">
        <v>87</v>
      </c>
      <c r="B1" s="777"/>
      <c r="C1" s="777"/>
      <c r="D1" s="777"/>
      <c r="J1" s="777" t="s">
        <v>2</v>
      </c>
      <c r="K1" s="777"/>
      <c r="L1" s="777"/>
      <c r="M1" s="777"/>
      <c r="N1" s="777"/>
    </row>
    <row r="2" spans="1:14" s="27" customFormat="1" ht="16.5">
      <c r="A2" s="918" t="s">
        <v>89</v>
      </c>
      <c r="B2" s="918"/>
      <c r="C2" s="918"/>
      <c r="D2" s="918"/>
      <c r="I2" s="36"/>
      <c r="J2" s="918" t="s">
        <v>4</v>
      </c>
      <c r="K2" s="918"/>
      <c r="L2" s="918"/>
      <c r="M2" s="918"/>
      <c r="N2" s="918"/>
    </row>
    <row r="3" spans="1:14" s="35" customFormat="1" ht="15.75" customHeight="1">
      <c r="A3" s="83"/>
      <c r="B3" s="83"/>
      <c r="I3" s="5"/>
      <c r="J3" s="931"/>
      <c r="K3" s="931"/>
      <c r="L3" s="931"/>
      <c r="M3" s="931"/>
      <c r="N3" s="931"/>
    </row>
    <row r="4" spans="1:14" s="35" customFormat="1" ht="20.25">
      <c r="A4" s="915" t="s">
        <v>232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</row>
    <row r="5" spans="1:14" s="35" customFormat="1" ht="20.25">
      <c r="A5" s="915" t="s">
        <v>92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</row>
    <row r="6" spans="1:14" s="35" customFormat="1" ht="18.7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35" customFormat="1" ht="15.75">
      <c r="E7" s="281"/>
      <c r="F7" s="281"/>
      <c r="G7" s="281"/>
      <c r="H7" s="281"/>
      <c r="M7" s="54"/>
      <c r="N7" s="362" t="s">
        <v>233</v>
      </c>
    </row>
    <row r="8" spans="1:14" s="35" customFormat="1" ht="31.5" customHeight="1">
      <c r="A8" s="927" t="s">
        <v>93</v>
      </c>
      <c r="B8" s="901" t="s">
        <v>94</v>
      </c>
      <c r="C8" s="903" t="s">
        <v>234</v>
      </c>
      <c r="D8" s="903" t="s">
        <v>235</v>
      </c>
      <c r="E8" s="903" t="s">
        <v>236</v>
      </c>
      <c r="F8" s="38" t="s">
        <v>237</v>
      </c>
      <c r="G8" s="868" t="s">
        <v>238</v>
      </c>
      <c r="H8" s="868" t="s">
        <v>239</v>
      </c>
      <c r="I8" s="921" t="s">
        <v>240</v>
      </c>
      <c r="J8" s="922"/>
      <c r="K8" s="923"/>
      <c r="L8" s="901" t="s">
        <v>241</v>
      </c>
      <c r="M8" s="903" t="s">
        <v>242</v>
      </c>
      <c r="N8" s="929" t="s">
        <v>243</v>
      </c>
    </row>
    <row r="9" spans="1:14" s="35" customFormat="1" ht="67.5" customHeight="1">
      <c r="A9" s="928"/>
      <c r="B9" s="902"/>
      <c r="C9" s="904"/>
      <c r="D9" s="904"/>
      <c r="E9" s="904"/>
      <c r="F9" s="41" t="s">
        <v>47</v>
      </c>
      <c r="G9" s="869"/>
      <c r="H9" s="869"/>
      <c r="I9" s="41" t="s">
        <v>244</v>
      </c>
      <c r="J9" s="40" t="s">
        <v>245</v>
      </c>
      <c r="K9" s="169" t="s">
        <v>246</v>
      </c>
      <c r="L9" s="902"/>
      <c r="M9" s="904"/>
      <c r="N9" s="930"/>
    </row>
    <row r="10" spans="1:14" ht="15.75">
      <c r="A10" s="39" t="s">
        <v>247</v>
      </c>
      <c r="B10" s="40" t="s">
        <v>248</v>
      </c>
      <c r="C10" s="282">
        <v>1</v>
      </c>
      <c r="D10" s="282">
        <v>2</v>
      </c>
      <c r="E10" s="282" t="s">
        <v>249</v>
      </c>
      <c r="F10" s="282">
        <v>4</v>
      </c>
      <c r="G10" s="282">
        <v>5</v>
      </c>
      <c r="H10" s="282" t="s">
        <v>250</v>
      </c>
      <c r="I10" s="283">
        <v>7</v>
      </c>
      <c r="J10" s="283">
        <v>8</v>
      </c>
      <c r="K10" s="283">
        <v>9</v>
      </c>
      <c r="L10" s="283" t="s">
        <v>251</v>
      </c>
      <c r="M10" s="282" t="s">
        <v>252</v>
      </c>
      <c r="N10" s="284">
        <v>12</v>
      </c>
    </row>
    <row r="11" spans="1:14" s="299" customFormat="1" ht="33" customHeight="1">
      <c r="A11" s="158">
        <f>'KL tổ 4'!A9</f>
        <v>1</v>
      </c>
      <c r="B11" s="47" t="str">
        <f>'KL tổ 4'!B9</f>
        <v>Rat Non</v>
      </c>
      <c r="C11" s="236">
        <v>22000</v>
      </c>
      <c r="D11" s="159">
        <f>'KL tổ 4'!BZ9</f>
        <v>0</v>
      </c>
      <c r="E11" s="160">
        <v>0</v>
      </c>
      <c r="F11" s="161">
        <v>0</v>
      </c>
      <c r="G11" s="160">
        <v>0</v>
      </c>
      <c r="H11" s="160">
        <f>E11+G11</f>
        <v>0</v>
      </c>
      <c r="I11" s="59">
        <v>0</v>
      </c>
      <c r="J11" s="172">
        <f>ROUND(IF(H11&lt;=800000,0,IF(AND((H11-'[1]Gia cảnh 2 '!I6)&gt;800000,(H11-'[1]Gia cảnh 2 '!I6)&lt;=1250000),(H11-'[1]Gia cảnh 2 '!I6)*5%-40000,IF(AND((H11-'[1]Gia cảnh 2 '!I6)&gt;1250000,(H11-'[1]Gia cảnh 2 '!I6)&lt;=8500000),(H11-'[1]Gia cảnh 2 '!I6)*10%-102500))),2)</f>
        <v>0</v>
      </c>
      <c r="K11" s="172">
        <v>1600</v>
      </c>
      <c r="L11" s="50">
        <v>0</v>
      </c>
      <c r="M11" s="59">
        <v>0</v>
      </c>
      <c r="N11" s="308"/>
    </row>
    <row r="12" spans="1:14" ht="33" customHeight="1">
      <c r="A12" s="158">
        <f>'KL tổ 4'!A10</f>
        <v>2</v>
      </c>
      <c r="B12" s="47" t="str">
        <f>'KL tổ 4'!B10</f>
        <v>Dâm Vanh</v>
      </c>
      <c r="C12" s="236">
        <v>22000</v>
      </c>
      <c r="D12" s="159">
        <f>'KL tổ 4'!BZ10</f>
        <v>0</v>
      </c>
      <c r="E12" s="160">
        <v>0</v>
      </c>
      <c r="F12" s="161">
        <v>0</v>
      </c>
      <c r="G12" s="160">
        <v>0</v>
      </c>
      <c r="H12" s="160">
        <f t="shared" ref="H12:H23" si="0">E12+G12</f>
        <v>0</v>
      </c>
      <c r="I12" s="59">
        <v>0</v>
      </c>
      <c r="J12" s="172">
        <v>0</v>
      </c>
      <c r="K12" s="172">
        <f t="shared" ref="K12:K75" si="1">IF(H12&lt;=200000,1600,IF(AND(H12&gt;200000,H12&lt;=250000),1800,IF(AND(H12&gt;250000,H12&lt;=300000),2200,IF(AND(H12&gt;300000,H12&lt;=350000),2600,IF(AND(H12&gt;350000,H12&lt;=400000),3000,IF(AND(H12&gt;400000,H12&lt;=450000),3400,IF(AND(H12&gt;450000,H12&lt;=500000),3800,IF(AND(H12&gt;500000,H12&lt;=550000),4200,IF(AND(H12&gt;550000,H12&lt;=600000),4600,IF(AND(H12&gt;600000,H12&lt;=650000),5000,IF(AND(H12&gt;650000,H12&lt;=700000),5400,IF(AND(H12&gt;700000,H12&lt;=750000),5800,IF(AND(H12&gt;750000,H12&lt;=800000),6200,IF(AND(H12&gt;800000,H12&lt;=850000),6600,IF(AND(H12&gt;850000,H12&lt;=900000),7000,IF(AND(H12&gt;900000,H12&lt;=950000),7400,IF(AND(H12&gt;950000,H12&lt;=1000000),7800,IF(H12&gt;1000000,8000))))))))))))))))))</f>
        <v>1600</v>
      </c>
      <c r="L12" s="50">
        <v>0</v>
      </c>
      <c r="M12" s="59">
        <f t="shared" ref="M12:M75" si="2">IF(L12&gt;0,H12-L12,H12)</f>
        <v>0</v>
      </c>
      <c r="N12" s="309"/>
    </row>
    <row r="13" spans="1:14" ht="33" customHeight="1">
      <c r="A13" s="158">
        <f>'KL tổ 4'!A11</f>
        <v>3</v>
      </c>
      <c r="B13" s="47" t="str">
        <f>'KL tổ 4'!B11</f>
        <v>Sa Mêt</v>
      </c>
      <c r="C13" s="236">
        <v>22000</v>
      </c>
      <c r="D13" s="159">
        <f>'KL tổ 4'!BZ11</f>
        <v>0</v>
      </c>
      <c r="E13">
        <v>0</v>
      </c>
      <c r="F13" s="161">
        <v>0</v>
      </c>
      <c r="G13" s="160">
        <v>0</v>
      </c>
      <c r="H13" s="160">
        <f t="shared" si="0"/>
        <v>0</v>
      </c>
      <c r="I13" s="59">
        <v>0</v>
      </c>
      <c r="J13" s="172">
        <f>ROUND(IF(H13&lt;=800000,0,IF(AND((H13-'[1]Gia cảnh 2 '!I8)&gt;800000,(H13-'[1]Gia cảnh 2 '!I8)&lt;=1250000),(H13-'[1]Gia cảnh 2 '!I8)*5%-40000,IF(AND((H13-'[1]Gia cảnh 2 '!I8)&gt;1250000,(H13-'[1]Gia cảnh 2 '!I8)&lt;=8500000),(H13-'[1]Gia cảnh 2 '!I8)*10%-102500))),2)</f>
        <v>0</v>
      </c>
      <c r="K13" s="172">
        <f t="shared" si="1"/>
        <v>1600</v>
      </c>
      <c r="L13">
        <v>0</v>
      </c>
      <c r="M13" s="59">
        <f t="shared" si="2"/>
        <v>0</v>
      </c>
      <c r="N13" s="251"/>
    </row>
    <row r="14" spans="1:14" ht="33" customHeight="1">
      <c r="A14" s="158">
        <f>'KL tổ 4'!A12</f>
        <v>4</v>
      </c>
      <c r="B14" s="47" t="str">
        <f>'KL tổ 4'!B12</f>
        <v>Nu Rươn</v>
      </c>
      <c r="C14" s="236">
        <v>22000</v>
      </c>
      <c r="D14" s="159">
        <f>'KL tổ 4'!BZ12</f>
        <v>0</v>
      </c>
      <c r="E14">
        <v>0</v>
      </c>
      <c r="F14" s="161">
        <v>0</v>
      </c>
      <c r="G14" s="160">
        <v>0</v>
      </c>
      <c r="H14" s="160">
        <f t="shared" si="0"/>
        <v>0</v>
      </c>
      <c r="I14" s="59">
        <v>0</v>
      </c>
      <c r="J14" s="172">
        <f>ROUND(IF(H14&lt;=800000,0,IF(AND((H14-'[1]Gia cảnh 2 '!I9)&gt;800000,(H14-'[1]Gia cảnh 2 '!I9)&lt;=1250000),(H14-'[1]Gia cảnh 2 '!I9)*5%-40000,IF(AND((H14-'[1]Gia cảnh 2 '!I9)&gt;1250000,(H14-'[1]Gia cảnh 2 '!I9)&lt;=8500000),(H14-'[1]Gia cảnh 2 '!I9)*10%-102500))),2)</f>
        <v>0</v>
      </c>
      <c r="K14" s="172">
        <f t="shared" si="1"/>
        <v>1600</v>
      </c>
      <c r="L14">
        <v>0</v>
      </c>
      <c r="M14" s="59">
        <f t="shared" si="2"/>
        <v>0</v>
      </c>
      <c r="N14" s="251"/>
    </row>
    <row r="15" spans="1:14" ht="33" customHeight="1">
      <c r="A15" s="158">
        <f>'KL tổ 4'!A13</f>
        <v>5</v>
      </c>
      <c r="B15" s="47" t="str">
        <f>'KL tổ 4'!B13</f>
        <v>Son Hay</v>
      </c>
      <c r="C15" s="236">
        <v>22000</v>
      </c>
      <c r="D15" s="159">
        <f>'KL tổ 4'!BZ13</f>
        <v>0</v>
      </c>
      <c r="E15">
        <v>0</v>
      </c>
      <c r="F15" s="161">
        <v>0</v>
      </c>
      <c r="G15" s="160">
        <v>0</v>
      </c>
      <c r="H15" s="160">
        <f t="shared" si="0"/>
        <v>0</v>
      </c>
      <c r="I15" s="59">
        <v>0</v>
      </c>
      <c r="J15" s="172">
        <f>ROUND(IF(H15&lt;=800000,0,IF(AND((H15-'[1]Gia cảnh 2 '!I10)&gt;800000,(H15-'[1]Gia cảnh 2 '!I10)&lt;=1250000),(H15-'[1]Gia cảnh 2 '!I10)*5%-40000,IF(AND((H15-'[1]Gia cảnh 2 '!I10)&gt;1250000,(H15-'[1]Gia cảnh 2 '!I10)&lt;=8500000),(H15-'[1]Gia cảnh 2 '!I10)*10%-102500))),2)</f>
        <v>0</v>
      </c>
      <c r="K15" s="172">
        <f t="shared" si="1"/>
        <v>1600</v>
      </c>
      <c r="L15">
        <v>0</v>
      </c>
      <c r="M15" s="59">
        <f t="shared" si="2"/>
        <v>0</v>
      </c>
      <c r="N15" s="251"/>
    </row>
    <row r="16" spans="1:14" ht="33" customHeight="1">
      <c r="A16" s="158">
        <f>'KL tổ 4'!A14</f>
        <v>6</v>
      </c>
      <c r="B16" s="47" t="str">
        <f>'KL tổ 4'!B14</f>
        <v>Chon Via</v>
      </c>
      <c r="C16" s="236">
        <v>22000</v>
      </c>
      <c r="D16" s="159">
        <f>'KL tổ 4'!BZ14</f>
        <v>0</v>
      </c>
      <c r="E16">
        <v>0</v>
      </c>
      <c r="F16" s="161">
        <v>0</v>
      </c>
      <c r="G16" s="160">
        <v>0</v>
      </c>
      <c r="H16" s="160">
        <f t="shared" si="0"/>
        <v>0</v>
      </c>
      <c r="I16" s="59">
        <v>0</v>
      </c>
      <c r="J16" s="172">
        <f>ROUND(IF(H16&lt;=800000,0,IF(AND((H16-'[1]Gia cảnh 2 '!I11)&gt;800000,(H16-'[1]Gia cảnh 2 '!I11)&lt;=1250000),(H16-'[1]Gia cảnh 2 '!I11)*5%-40000,IF(AND((H16-'[1]Gia cảnh 2 '!I11)&gt;1250000,(H16-'[1]Gia cảnh 2 '!I11)&lt;=8500000),(H16-'[1]Gia cảnh 2 '!I11)*10%-102500))),2)</f>
        <v>0</v>
      </c>
      <c r="K16" s="172">
        <f t="shared" si="1"/>
        <v>1600</v>
      </c>
      <c r="L16">
        <v>0</v>
      </c>
      <c r="M16" s="59">
        <f t="shared" si="2"/>
        <v>0</v>
      </c>
      <c r="N16" s="251"/>
    </row>
    <row r="17" spans="1:14" ht="33" customHeight="1">
      <c r="A17" s="158">
        <f>'KL tổ 4'!A15</f>
        <v>7</v>
      </c>
      <c r="B17" s="47" t="str">
        <f>'KL tổ 4'!B15</f>
        <v>Nit Nươn</v>
      </c>
      <c r="C17" s="236">
        <v>22000</v>
      </c>
      <c r="D17" s="159">
        <f>'KL tổ 4'!BZ15</f>
        <v>0</v>
      </c>
      <c r="E17">
        <v>0</v>
      </c>
      <c r="F17" s="161">
        <v>0</v>
      </c>
      <c r="G17" s="160">
        <v>0</v>
      </c>
      <c r="H17" s="160">
        <f t="shared" si="0"/>
        <v>0</v>
      </c>
      <c r="I17" s="59">
        <v>0</v>
      </c>
      <c r="J17" s="172">
        <v>0</v>
      </c>
      <c r="K17" s="172">
        <f t="shared" si="1"/>
        <v>1600</v>
      </c>
      <c r="L17">
        <v>0</v>
      </c>
      <c r="M17" s="59">
        <f t="shared" si="2"/>
        <v>0</v>
      </c>
      <c r="N17" s="251"/>
    </row>
    <row r="18" spans="1:14" ht="33" customHeight="1">
      <c r="A18" s="158">
        <f>'KL tổ 4'!A16</f>
        <v>8</v>
      </c>
      <c r="B18" s="47" t="str">
        <f>'KL tổ 4'!B16</f>
        <v>Nu Kha</v>
      </c>
      <c r="C18" s="236">
        <v>22000</v>
      </c>
      <c r="D18" s="159">
        <f>'KL tổ 4'!BZ16</f>
        <v>0</v>
      </c>
      <c r="E18">
        <v>0</v>
      </c>
      <c r="F18" s="161">
        <v>0</v>
      </c>
      <c r="G18" s="160">
        <v>0</v>
      </c>
      <c r="H18" s="160">
        <f t="shared" si="0"/>
        <v>0</v>
      </c>
      <c r="I18" s="59">
        <v>0</v>
      </c>
      <c r="J18" s="172">
        <f>ROUND(IF(H18&lt;=800000,0,IF(AND((H18-'[1]Gia cảnh 2 '!I13)&gt;800000,(H18-'[1]Gia cảnh 2 '!I13)&lt;=1250000),(H18-'[1]Gia cảnh 2 '!I13)*5%-40000,IF(AND((H18-'[1]Gia cảnh 2 '!I13)&gt;1250000,(H18-'[1]Gia cảnh 2 '!I13)&lt;=8500000),(H18-'[1]Gia cảnh 2 '!I13)*10%-102500))),2)</f>
        <v>0</v>
      </c>
      <c r="K18" s="172">
        <f t="shared" si="1"/>
        <v>1600</v>
      </c>
      <c r="L18">
        <v>0</v>
      </c>
      <c r="M18" s="59">
        <f t="shared" si="2"/>
        <v>0</v>
      </c>
      <c r="N18" s="251"/>
    </row>
    <row r="19" spans="1:14" ht="33" customHeight="1">
      <c r="A19" s="158">
        <f>'KL tổ 4'!A17</f>
        <v>9</v>
      </c>
      <c r="B19" s="47" t="str">
        <f>'KL tổ 4'!B17</f>
        <v>Du Mêt</v>
      </c>
      <c r="C19" s="236">
        <v>22000</v>
      </c>
      <c r="D19" s="159">
        <f>'KL tổ 4'!BZ17</f>
        <v>0</v>
      </c>
      <c r="E19">
        <v>0</v>
      </c>
      <c r="F19" s="161">
        <v>0</v>
      </c>
      <c r="G19" s="160">
        <v>0</v>
      </c>
      <c r="H19" s="160">
        <f t="shared" si="0"/>
        <v>0</v>
      </c>
      <c r="I19" s="59">
        <v>0</v>
      </c>
      <c r="J19" s="172">
        <f>ROUND(IF(H19&lt;=800000,0,IF(AND((H19-'[1]Gia cảnh 2 '!I14)&gt;800000,(H19-'[1]Gia cảnh 2 '!I14)&lt;=1250000),(H19-'[1]Gia cảnh 2 '!I14)*5%-40000,IF(AND((H19-'[1]Gia cảnh 2 '!I14)&gt;1250000,(H19-'[1]Gia cảnh 2 '!I14)&lt;=8500000),(H19-'[1]Gia cảnh 2 '!I14)*10%-102500))),2)</f>
        <v>0</v>
      </c>
      <c r="K19" s="172">
        <f t="shared" si="1"/>
        <v>1600</v>
      </c>
      <c r="L19">
        <v>0</v>
      </c>
      <c r="M19" s="59">
        <f t="shared" si="2"/>
        <v>0</v>
      </c>
      <c r="N19" s="251"/>
    </row>
    <row r="20" spans="1:14" ht="33" customHeight="1">
      <c r="A20" s="158">
        <f>'KL tổ 4'!A18</f>
        <v>10</v>
      </c>
      <c r="B20" s="47" t="str">
        <f>'KL tổ 4'!B18</f>
        <v>Khon Ra Đây</v>
      </c>
      <c r="C20" s="236">
        <v>22000</v>
      </c>
      <c r="D20" s="159">
        <f>'KL tổ 4'!BZ18</f>
        <v>0</v>
      </c>
      <c r="E20">
        <v>0</v>
      </c>
      <c r="F20" s="161">
        <v>0</v>
      </c>
      <c r="G20" s="160">
        <v>0</v>
      </c>
      <c r="H20" s="160">
        <f t="shared" si="0"/>
        <v>0</v>
      </c>
      <c r="I20" s="59">
        <v>0</v>
      </c>
      <c r="J20" s="172">
        <f>ROUND(IF(H20&lt;=800000,0,IF(AND((H20-'[1]Gia cảnh 2 '!I15)&gt;800000,(H20-'[1]Gia cảnh 2 '!I15)&lt;=1250000),(H20-'[1]Gia cảnh 2 '!I15)*5%-40000,IF(AND((H20-'[1]Gia cảnh 2 '!I15)&gt;1250000,(H20-'[1]Gia cảnh 2 '!I15)&lt;=8500000),(H20-'[1]Gia cảnh 2 '!I15)*10%-102500))),2)</f>
        <v>0</v>
      </c>
      <c r="K20" s="172">
        <f t="shared" si="1"/>
        <v>1600</v>
      </c>
      <c r="L20">
        <v>0</v>
      </c>
      <c r="M20" s="59">
        <f t="shared" si="2"/>
        <v>0</v>
      </c>
      <c r="N20" s="251"/>
    </row>
    <row r="21" spans="1:14" ht="33" customHeight="1">
      <c r="A21" s="158">
        <f>'KL tổ 4'!A19</f>
        <v>11</v>
      </c>
      <c r="B21" s="47" t="str">
        <f>'KL tổ 4'!B19</f>
        <v>An Hia</v>
      </c>
      <c r="C21" s="236">
        <v>22000</v>
      </c>
      <c r="D21" s="159">
        <f>'KL tổ 4'!BZ19</f>
        <v>0</v>
      </c>
      <c r="E21">
        <v>0</v>
      </c>
      <c r="F21" s="161">
        <v>0</v>
      </c>
      <c r="G21" s="160">
        <v>0</v>
      </c>
      <c r="H21" s="160">
        <f t="shared" si="0"/>
        <v>0</v>
      </c>
      <c r="I21" s="59">
        <v>0</v>
      </c>
      <c r="J21" s="172">
        <f>ROUND(IF(H21&lt;=800000,0,IF(AND((H21-'[1]Gia cảnh 2 '!I16)&gt;800000,(H21-'[1]Gia cảnh 2 '!I16)&lt;=1250000),(H21-'[1]Gia cảnh 2 '!I16)*5%-40000,IF(AND((H21-'[1]Gia cảnh 2 '!I16)&gt;1250000,(H21-'[1]Gia cảnh 2 '!I16)&lt;=8500000),(H21-'[1]Gia cảnh 2 '!I16)*10%-102500))),2)</f>
        <v>0</v>
      </c>
      <c r="K21" s="172">
        <f t="shared" si="1"/>
        <v>1600</v>
      </c>
      <c r="L21">
        <v>0</v>
      </c>
      <c r="M21" s="59">
        <f t="shared" si="2"/>
        <v>0</v>
      </c>
      <c r="N21" s="251"/>
    </row>
    <row r="22" spans="1:14" ht="33" customHeight="1">
      <c r="A22" s="158">
        <f>'KL tổ 4'!A20</f>
        <v>12</v>
      </c>
      <c r="B22" s="47" t="str">
        <f>'KL tổ 4'!B20</f>
        <v>Thi Thia</v>
      </c>
      <c r="C22" s="236">
        <v>22000</v>
      </c>
      <c r="D22" s="159">
        <f>'KL tổ 4'!BZ20</f>
        <v>0</v>
      </c>
      <c r="E22">
        <v>0</v>
      </c>
      <c r="F22" s="161">
        <v>0</v>
      </c>
      <c r="G22" s="160">
        <v>0</v>
      </c>
      <c r="H22" s="160">
        <f t="shared" si="0"/>
        <v>0</v>
      </c>
      <c r="I22" s="59">
        <v>0</v>
      </c>
      <c r="J22" s="172">
        <v>0</v>
      </c>
      <c r="K22" s="172">
        <f t="shared" si="1"/>
        <v>1600</v>
      </c>
      <c r="L22">
        <v>0</v>
      </c>
      <c r="M22" s="59">
        <f t="shared" si="2"/>
        <v>0</v>
      </c>
      <c r="N22" s="251"/>
    </row>
    <row r="23" spans="1:14" ht="33" customHeight="1">
      <c r="A23" s="158">
        <f>'KL tổ 4'!A21</f>
        <v>13</v>
      </c>
      <c r="B23" s="47" t="str">
        <f>'KL tổ 4'!B21</f>
        <v>Dôt Mêt</v>
      </c>
      <c r="C23" s="236">
        <v>22000</v>
      </c>
      <c r="D23" s="159">
        <f>'KL tổ 4'!BZ21</f>
        <v>0</v>
      </c>
      <c r="E23">
        <v>0</v>
      </c>
      <c r="F23" s="161">
        <v>0</v>
      </c>
      <c r="G23" s="160">
        <v>0</v>
      </c>
      <c r="H23" s="160">
        <f t="shared" si="0"/>
        <v>0</v>
      </c>
      <c r="I23" s="59">
        <v>0</v>
      </c>
      <c r="J23" s="172">
        <f>ROUND(IF(H23&lt;=800000,0,IF(AND((H23-'[1]Gia cảnh 2 '!I18)&gt;800000,(H23-'[1]Gia cảnh 2 '!I18)&lt;=1250000),(H23-'[1]Gia cảnh 2 '!I18)*5%-40000,IF(AND((H23-'[1]Gia cảnh 2 '!I18)&gt;1250000,(H23-'[1]Gia cảnh 2 '!I18)&lt;=8500000),(H23-'[1]Gia cảnh 2 '!I18)*10%-102500))),2)</f>
        <v>0</v>
      </c>
      <c r="K23" s="172">
        <f t="shared" si="1"/>
        <v>1600</v>
      </c>
      <c r="L23">
        <v>0</v>
      </c>
      <c r="M23" s="59">
        <f t="shared" si="2"/>
        <v>0</v>
      </c>
      <c r="N23" s="251"/>
    </row>
    <row r="24" spans="1:14" ht="33" customHeight="1">
      <c r="A24" s="158">
        <f>'KL tổ 4'!A22</f>
        <v>14</v>
      </c>
      <c r="B24" s="47" t="str">
        <f>'KL tổ 4'!B22</f>
        <v>Lu Lươn</v>
      </c>
      <c r="C24" s="236">
        <v>22000</v>
      </c>
      <c r="D24" s="159">
        <f>'KL tổ 4'!BZ22</f>
        <v>0</v>
      </c>
      <c r="E24">
        <v>0</v>
      </c>
      <c r="F24" s="161">
        <v>0</v>
      </c>
      <c r="G24" s="160">
        <v>0</v>
      </c>
      <c r="H24" s="160">
        <f t="shared" ref="H24:H87" si="3">E24+G24</f>
        <v>0</v>
      </c>
      <c r="I24" s="59">
        <v>0</v>
      </c>
      <c r="J24" s="172">
        <f>ROUND(IF(H24&lt;=800000,0,IF(AND((H24-'[1]Gia cảnh 2 '!I19)&gt;800000,(H24-'[1]Gia cảnh 2 '!I19)&lt;=1250000),(H24-'[1]Gia cảnh 2 '!I19)*5%-40000,IF(AND((H24-'[1]Gia cảnh 2 '!I19)&gt;1250000,(H24-'[1]Gia cảnh 2 '!I19)&lt;=8500000),(H24-'[1]Gia cảnh 2 '!I19)*10%-102500))),2)</f>
        <v>0</v>
      </c>
      <c r="K24" s="172">
        <f t="shared" si="1"/>
        <v>1600</v>
      </c>
      <c r="L24">
        <v>0</v>
      </c>
      <c r="M24" s="59">
        <f t="shared" si="2"/>
        <v>0</v>
      </c>
      <c r="N24" s="285"/>
    </row>
    <row r="25" spans="1:14" ht="33" customHeight="1">
      <c r="A25" s="158">
        <f>'KL tổ 4'!A23</f>
        <v>15</v>
      </c>
      <c r="B25" s="47" t="str">
        <f>'KL tổ 4'!B23</f>
        <v>Sươn Săm</v>
      </c>
      <c r="C25" s="236">
        <v>22000</v>
      </c>
      <c r="D25" s="159">
        <f>'KL tổ 4'!BZ23</f>
        <v>0</v>
      </c>
      <c r="E25">
        <v>0</v>
      </c>
      <c r="F25" s="161">
        <v>0</v>
      </c>
      <c r="G25" s="160">
        <v>0</v>
      </c>
      <c r="H25" s="160">
        <f t="shared" si="3"/>
        <v>0</v>
      </c>
      <c r="I25" s="59">
        <v>0</v>
      </c>
      <c r="J25" s="172">
        <f>ROUND(IF(H25&lt;=800000,0,IF(AND((H25-'[1]Gia cảnh 2 '!I20)&gt;800000,(H25-'[1]Gia cảnh 2 '!I20)&lt;=1250000),(H25-'[1]Gia cảnh 2 '!I20)*5%-40000,IF(AND((H25-'[1]Gia cảnh 2 '!I20)&gt;1250000,(H25-'[1]Gia cảnh 2 '!I20)&lt;=8500000),(H25-'[1]Gia cảnh 2 '!I20)*10%-102500))),2)</f>
        <v>0</v>
      </c>
      <c r="K25" s="172">
        <f t="shared" si="1"/>
        <v>1600</v>
      </c>
      <c r="L25">
        <v>0</v>
      </c>
      <c r="M25" s="59">
        <f t="shared" si="2"/>
        <v>0</v>
      </c>
      <c r="N25" s="285"/>
    </row>
    <row r="26" spans="1:14" ht="33" customHeight="1">
      <c r="A26" s="158">
        <f>'KL tổ 4'!A24</f>
        <v>16</v>
      </c>
      <c r="B26" s="47" t="str">
        <f>'KL tổ 4'!B24</f>
        <v>Tem Mơi</v>
      </c>
      <c r="C26" s="236">
        <v>22000</v>
      </c>
      <c r="D26" s="159">
        <f>'KL tổ 4'!BZ24</f>
        <v>0</v>
      </c>
      <c r="E26">
        <v>0</v>
      </c>
      <c r="F26" s="161">
        <v>0</v>
      </c>
      <c r="G26" s="160">
        <v>0</v>
      </c>
      <c r="H26" s="160">
        <f t="shared" si="3"/>
        <v>0</v>
      </c>
      <c r="I26" s="59">
        <v>0</v>
      </c>
      <c r="J26" s="172">
        <f>ROUND(IF(H26&lt;=800000,0,IF(AND((H26-'[1]Gia cảnh 2 '!I21)&gt;800000,(H26-'[1]Gia cảnh 2 '!I21)&lt;=1250000),(H26-'[1]Gia cảnh 2 '!I21)*5%-40000,IF(AND((H26-'[1]Gia cảnh 2 '!I21)&gt;1250000,(H26-'[1]Gia cảnh 2 '!I21)&lt;=8500000),(H26-'[1]Gia cảnh 2 '!I21)*10%-102500))),2)</f>
        <v>0</v>
      </c>
      <c r="K26" s="172">
        <f t="shared" si="1"/>
        <v>1600</v>
      </c>
      <c r="L26">
        <v>0</v>
      </c>
      <c r="M26" s="59">
        <f t="shared" si="2"/>
        <v>0</v>
      </c>
      <c r="N26" s="285"/>
    </row>
    <row r="27" spans="1:14" ht="33" customHeight="1">
      <c r="A27" s="158">
        <f>'KL tổ 4'!A25</f>
        <v>17</v>
      </c>
      <c r="B27" s="47" t="str">
        <f>'KL tổ 4'!B25</f>
        <v>Thu Ranh</v>
      </c>
      <c r="C27" s="236">
        <v>22000</v>
      </c>
      <c r="D27" s="159">
        <f>'KL tổ 4'!BZ25</f>
        <v>0</v>
      </c>
      <c r="E27">
        <v>0</v>
      </c>
      <c r="F27" s="161">
        <v>0</v>
      </c>
      <c r="G27" s="160">
        <v>0</v>
      </c>
      <c r="H27" s="160">
        <f t="shared" si="3"/>
        <v>0</v>
      </c>
      <c r="I27" s="59">
        <v>0</v>
      </c>
      <c r="J27" s="172">
        <f>ROUND(IF(H27&lt;=800000,0,IF(AND((H27-'[1]Gia cảnh 2 '!I22)&gt;800000,(H27-'[1]Gia cảnh 2 '!I22)&lt;=1250000),(H27-'[1]Gia cảnh 2 '!I22)*5%-40000,IF(AND((H27-'[1]Gia cảnh 2 '!I22)&gt;1250000,(H27-'[1]Gia cảnh 2 '!I22)&lt;=8500000),(H27-'[1]Gia cảnh 2 '!I22)*10%-102500))),2)</f>
        <v>0</v>
      </c>
      <c r="K27" s="172">
        <f t="shared" si="1"/>
        <v>1600</v>
      </c>
      <c r="L27">
        <v>0</v>
      </c>
      <c r="M27" s="59">
        <f t="shared" si="2"/>
        <v>0</v>
      </c>
      <c r="N27" s="285"/>
    </row>
    <row r="28" spans="1:14" ht="33" customHeight="1">
      <c r="A28" s="158">
        <f>'KL tổ 4'!A26</f>
        <v>18</v>
      </c>
      <c r="B28" s="47" t="str">
        <f>'KL tổ 4'!B26</f>
        <v>Dup Hanh</v>
      </c>
      <c r="C28" s="236">
        <v>22000</v>
      </c>
      <c r="D28" s="159">
        <f>'KL tổ 4'!BZ26</f>
        <v>0</v>
      </c>
      <c r="E28">
        <v>0</v>
      </c>
      <c r="F28" s="161">
        <v>0</v>
      </c>
      <c r="G28" s="160">
        <v>0</v>
      </c>
      <c r="H28" s="160">
        <f t="shared" si="3"/>
        <v>0</v>
      </c>
      <c r="I28" s="59">
        <v>0</v>
      </c>
      <c r="J28" s="172">
        <f>ROUND(IF(H28&lt;=800000,0,IF(AND((H28-'[1]Gia cảnh 2 '!I23)&gt;800000,(H28-'[1]Gia cảnh 2 '!I23)&lt;=1250000),(H28-'[1]Gia cảnh 2 '!I23)*5%-40000,IF(AND((H28-'[1]Gia cảnh 2 '!I23)&gt;1250000,(H28-'[1]Gia cảnh 2 '!I23)&lt;=8500000),(H28-'[1]Gia cảnh 2 '!I23)*10%-102500))),2)</f>
        <v>0</v>
      </c>
      <c r="K28" s="172">
        <f t="shared" si="1"/>
        <v>1600</v>
      </c>
      <c r="L28">
        <v>0</v>
      </c>
      <c r="M28" s="59">
        <f t="shared" si="2"/>
        <v>0</v>
      </c>
      <c r="N28" s="285"/>
    </row>
    <row r="29" spans="1:14" ht="33" customHeight="1">
      <c r="A29" s="158">
        <f>'KL tổ 4'!A27</f>
        <v>19</v>
      </c>
      <c r="B29" s="47" t="str">
        <f>'KL tổ 4'!B27</f>
        <v>Phon Thit</v>
      </c>
      <c r="C29" s="236">
        <v>22000</v>
      </c>
      <c r="D29" s="159">
        <f>'KL tổ 4'!BZ27</f>
        <v>0</v>
      </c>
      <c r="E29">
        <v>0</v>
      </c>
      <c r="F29" s="161">
        <v>0</v>
      </c>
      <c r="G29" s="160">
        <v>0</v>
      </c>
      <c r="H29" s="160">
        <f t="shared" si="3"/>
        <v>0</v>
      </c>
      <c r="I29" s="59">
        <v>0</v>
      </c>
      <c r="J29" s="172">
        <v>0</v>
      </c>
      <c r="K29" s="172">
        <f t="shared" si="1"/>
        <v>1600</v>
      </c>
      <c r="L29">
        <v>0</v>
      </c>
      <c r="M29" s="59">
        <f t="shared" si="2"/>
        <v>0</v>
      </c>
      <c r="N29" s="285"/>
    </row>
    <row r="30" spans="1:14" ht="33" customHeight="1">
      <c r="A30" s="158">
        <f>'KL tổ 4'!A28</f>
        <v>20</v>
      </c>
      <c r="B30" s="47" t="str">
        <f>'KL tổ 4'!B28</f>
        <v>Ha Lay Hon</v>
      </c>
      <c r="C30" s="236">
        <v>22000</v>
      </c>
      <c r="D30" s="159">
        <f>'KL tổ 4'!BZ28</f>
        <v>0</v>
      </c>
      <c r="E30">
        <v>0</v>
      </c>
      <c r="F30" s="161">
        <v>0</v>
      </c>
      <c r="G30" s="160">
        <v>0</v>
      </c>
      <c r="H30" s="160">
        <f t="shared" si="3"/>
        <v>0</v>
      </c>
      <c r="I30" s="59">
        <v>0</v>
      </c>
      <c r="J30" s="172">
        <f>ROUND(IF(H30&lt;=800000,0,IF(AND((H30-'[1]Gia cảnh 2 '!I25)&gt;800000,(H30-'[1]Gia cảnh 2 '!I25)&lt;=1250000),(H30-'[1]Gia cảnh 2 '!I25)*5%-40000,IF(AND((H30-'[1]Gia cảnh 2 '!I25)&gt;1250000,(H30-'[1]Gia cảnh 2 '!I25)&lt;=8500000),(H30-'[1]Gia cảnh 2 '!I25)*10%-102500))),2)</f>
        <v>0</v>
      </c>
      <c r="K30" s="172">
        <f t="shared" si="1"/>
        <v>1600</v>
      </c>
      <c r="L30">
        <v>0</v>
      </c>
      <c r="M30" s="59">
        <f t="shared" si="2"/>
        <v>0</v>
      </c>
      <c r="N30" s="285"/>
    </row>
    <row r="31" spans="1:14" ht="33" customHeight="1">
      <c r="A31" s="158">
        <f>'KL tổ 4'!A29</f>
        <v>21</v>
      </c>
      <c r="B31" s="47" t="str">
        <f>'KL tổ 4'!B29</f>
        <v>Lum Ron</v>
      </c>
      <c r="C31" s="236">
        <v>22000</v>
      </c>
      <c r="D31" s="159">
        <f>'KL tổ 4'!BZ29</f>
        <v>0</v>
      </c>
      <c r="E31">
        <v>0</v>
      </c>
      <c r="F31" s="161">
        <v>0</v>
      </c>
      <c r="G31" s="160">
        <v>0</v>
      </c>
      <c r="H31" s="160">
        <f t="shared" si="3"/>
        <v>0</v>
      </c>
      <c r="I31" s="59">
        <v>0</v>
      </c>
      <c r="J31" s="172">
        <f>ROUND(IF(H31&lt;=800000,0,IF(AND((H31-'[1]Gia cảnh 2 '!I26)&gt;800000,(H31-'[1]Gia cảnh 2 '!I26)&lt;=1250000),(H31-'[1]Gia cảnh 2 '!I26)*5%-40000,IF(AND((H31-'[1]Gia cảnh 2 '!I26)&gt;1250000,(H31-'[1]Gia cảnh 2 '!I26)&lt;=8500000),(H31-'[1]Gia cảnh 2 '!I26)*10%-102500))),2)</f>
        <v>0</v>
      </c>
      <c r="K31" s="172">
        <f t="shared" si="1"/>
        <v>1600</v>
      </c>
      <c r="L31">
        <v>0</v>
      </c>
      <c r="M31" s="59">
        <f t="shared" si="2"/>
        <v>0</v>
      </c>
      <c r="N31" s="285"/>
    </row>
    <row r="32" spans="1:14" ht="33" customHeight="1">
      <c r="A32" s="158">
        <f>'KL tổ 4'!A30</f>
        <v>22</v>
      </c>
      <c r="B32" s="47" t="str">
        <f>'KL tổ 4'!B30</f>
        <v>Lup Hên</v>
      </c>
      <c r="C32" s="236">
        <v>22000</v>
      </c>
      <c r="D32" s="159">
        <f>'KL tổ 4'!BZ30</f>
        <v>0</v>
      </c>
      <c r="E32">
        <v>0</v>
      </c>
      <c r="F32" s="161">
        <v>0</v>
      </c>
      <c r="G32" s="160">
        <v>0</v>
      </c>
      <c r="H32" s="160">
        <f t="shared" si="3"/>
        <v>0</v>
      </c>
      <c r="I32" s="59">
        <v>0</v>
      </c>
      <c r="J32" s="172">
        <f>ROUND(IF(H32&lt;=800000,0,IF(AND((H32-'[1]Gia cảnh 2 '!I27)&gt;800000,(H32-'[1]Gia cảnh 2 '!I27)&lt;=1250000),(H32-'[1]Gia cảnh 2 '!I27)*5%-40000,IF(AND((H32-'[1]Gia cảnh 2 '!I27)&gt;1250000,(H32-'[1]Gia cảnh 2 '!I27)&lt;=8500000),(H32-'[1]Gia cảnh 2 '!I27)*10%-102500))),2)</f>
        <v>0</v>
      </c>
      <c r="K32" s="172">
        <f t="shared" si="1"/>
        <v>1600</v>
      </c>
      <c r="L32">
        <v>0</v>
      </c>
      <c r="M32" s="59">
        <f t="shared" si="2"/>
        <v>0</v>
      </c>
      <c r="N32" s="285"/>
    </row>
    <row r="33" spans="1:14" ht="33" customHeight="1">
      <c r="A33" s="158">
        <f>'KL tổ 4'!A31</f>
        <v>23</v>
      </c>
      <c r="B33" s="47" t="str">
        <f>'KL tổ 4'!B31</f>
        <v>Nay Chên</v>
      </c>
      <c r="C33" s="236">
        <v>22000</v>
      </c>
      <c r="D33" s="159">
        <f>'KL tổ 4'!BZ31</f>
        <v>0</v>
      </c>
      <c r="E33">
        <v>0</v>
      </c>
      <c r="F33" s="161">
        <v>0</v>
      </c>
      <c r="G33" s="160">
        <v>0</v>
      </c>
      <c r="H33" s="160">
        <f t="shared" si="3"/>
        <v>0</v>
      </c>
      <c r="I33" s="59">
        <v>0</v>
      </c>
      <c r="J33" s="172">
        <f>ROUND(IF(H33&lt;=800000,0,IF(AND((H33-'[1]Gia cảnh 2 '!I28)&gt;800000,(H33-'[1]Gia cảnh 2 '!I28)&lt;=1250000),(H33-'[1]Gia cảnh 2 '!I28)*5%-40000,IF(AND((H33-'[1]Gia cảnh 2 '!I28)&gt;1250000,(H33-'[1]Gia cảnh 2 '!I28)&lt;=8500000),(H33-'[1]Gia cảnh 2 '!I28)*10%-102500))),2)</f>
        <v>0</v>
      </c>
      <c r="K33" s="172">
        <f t="shared" si="1"/>
        <v>1600</v>
      </c>
      <c r="L33">
        <v>0</v>
      </c>
      <c r="M33" s="59">
        <f t="shared" si="2"/>
        <v>0</v>
      </c>
      <c r="N33" s="285"/>
    </row>
    <row r="34" spans="1:14" ht="33" customHeight="1">
      <c r="A34" s="158">
        <f>'KL tổ 4'!A32</f>
        <v>24</v>
      </c>
      <c r="B34" s="47" t="str">
        <f>'KL tổ 4'!B32</f>
        <v>Si Khưa</v>
      </c>
      <c r="C34" s="236">
        <v>22000</v>
      </c>
      <c r="D34" s="159">
        <f>'KL tổ 4'!BZ32</f>
        <v>0</v>
      </c>
      <c r="E34">
        <v>0</v>
      </c>
      <c r="F34" s="161">
        <v>0</v>
      </c>
      <c r="G34" s="160">
        <v>0</v>
      </c>
      <c r="H34" s="160">
        <f t="shared" si="3"/>
        <v>0</v>
      </c>
      <c r="I34" s="59">
        <v>0</v>
      </c>
      <c r="J34" s="172">
        <f>ROUND(IF(H34&lt;=800000,0,IF(AND((H34-'[1]Gia cảnh 2 '!I29)&gt;800000,(H34-'[1]Gia cảnh 2 '!I29)&lt;=1250000),(H34-'[1]Gia cảnh 2 '!I29)*5%-40000,IF(AND((H34-'[1]Gia cảnh 2 '!I29)&gt;1250000,(H34-'[1]Gia cảnh 2 '!I29)&lt;=8500000),(H34-'[1]Gia cảnh 2 '!I29)*10%-102500))),2)</f>
        <v>0</v>
      </c>
      <c r="K34" s="172">
        <f t="shared" si="1"/>
        <v>1600</v>
      </c>
      <c r="L34">
        <v>0</v>
      </c>
      <c r="M34" s="59">
        <f t="shared" si="2"/>
        <v>0</v>
      </c>
      <c r="N34" s="285"/>
    </row>
    <row r="35" spans="1:14" ht="33" customHeight="1">
      <c r="A35" s="158">
        <f>'KL tổ 4'!A33</f>
        <v>25</v>
      </c>
      <c r="B35" s="47" t="str">
        <f>'KL tổ 4'!B33</f>
        <v>Khăm Vanh</v>
      </c>
      <c r="C35" s="236">
        <v>22000</v>
      </c>
      <c r="D35" s="159">
        <f>'KL tổ 4'!BZ33</f>
        <v>0</v>
      </c>
      <c r="E35">
        <v>0</v>
      </c>
      <c r="F35" s="161">
        <v>0</v>
      </c>
      <c r="G35" s="160">
        <v>0</v>
      </c>
      <c r="H35" s="160">
        <f t="shared" si="3"/>
        <v>0</v>
      </c>
      <c r="I35" s="59">
        <v>0</v>
      </c>
      <c r="J35" s="172">
        <f>ROUND(IF(H35&lt;=800000,0,IF(AND((H35-'[1]Gia cảnh 2 '!I30)&gt;800000,(H35-'[1]Gia cảnh 2 '!I30)&lt;=1250000),(H35-'[1]Gia cảnh 2 '!I30)*5%-40000,IF(AND((H35-'[1]Gia cảnh 2 '!I30)&gt;1250000,(H35-'[1]Gia cảnh 2 '!I30)&lt;=8500000),(H35-'[1]Gia cảnh 2 '!I30)*10%-102500))),2)</f>
        <v>0</v>
      </c>
      <c r="K35" s="172">
        <f t="shared" si="1"/>
        <v>1600</v>
      </c>
      <c r="L35">
        <v>0</v>
      </c>
      <c r="M35" s="59">
        <f t="shared" si="2"/>
        <v>0</v>
      </c>
      <c r="N35" s="285"/>
    </row>
    <row r="36" spans="1:14" ht="33" customHeight="1">
      <c r="A36" s="158">
        <f>'KL tổ 4'!A34</f>
        <v>26</v>
      </c>
      <c r="B36" s="47" t="str">
        <f>'KL tổ 4'!B34</f>
        <v>Chu Chươn</v>
      </c>
      <c r="C36" s="236">
        <v>22000</v>
      </c>
      <c r="D36" s="159">
        <f>'KL tổ 4'!BZ34</f>
        <v>0</v>
      </c>
      <c r="E36">
        <v>0</v>
      </c>
      <c r="F36" s="161">
        <v>0</v>
      </c>
      <c r="G36" s="160">
        <v>0</v>
      </c>
      <c r="H36" s="160">
        <f t="shared" si="3"/>
        <v>0</v>
      </c>
      <c r="I36" s="59">
        <v>0</v>
      </c>
      <c r="J36" s="172">
        <f>ROUND(IF(H36&lt;=800000,0,IF(AND((H36-'[1]Gia cảnh 2 '!I31)&gt;800000,(H36-'[1]Gia cảnh 2 '!I31)&lt;=1250000),(H36-'[1]Gia cảnh 2 '!I31)*5%-40000,IF(AND((H36-'[1]Gia cảnh 2 '!I31)&gt;1250000,(H36-'[1]Gia cảnh 2 '!I31)&lt;=8500000),(H36-'[1]Gia cảnh 2 '!I31)*10%-102500))),2)</f>
        <v>0</v>
      </c>
      <c r="K36" s="172">
        <f t="shared" si="1"/>
        <v>1600</v>
      </c>
      <c r="L36">
        <v>0</v>
      </c>
      <c r="M36" s="59">
        <f t="shared" si="2"/>
        <v>0</v>
      </c>
      <c r="N36" s="285"/>
    </row>
    <row r="37" spans="1:14" ht="33" customHeight="1">
      <c r="A37" s="158">
        <f>'KL tổ 4'!A35</f>
        <v>27</v>
      </c>
      <c r="B37" s="47" t="str">
        <f>'KL tổ 4'!B35</f>
        <v>Thon Da</v>
      </c>
      <c r="C37" s="236">
        <v>22000</v>
      </c>
      <c r="D37" s="159">
        <f>'KL tổ 4'!BZ35</f>
        <v>0</v>
      </c>
      <c r="E37">
        <v>0</v>
      </c>
      <c r="F37" s="161">
        <v>0</v>
      </c>
      <c r="G37" s="160">
        <v>0</v>
      </c>
      <c r="H37" s="160">
        <f t="shared" si="3"/>
        <v>0</v>
      </c>
      <c r="I37" s="59">
        <v>0</v>
      </c>
      <c r="J37" s="172">
        <f>ROUND(IF(H37&lt;=800000,0,IF(AND((H37-'[1]Gia cảnh 2 '!I32)&gt;800000,(H37-'[1]Gia cảnh 2 '!I32)&lt;=1250000),(H37-'[1]Gia cảnh 2 '!I32)*5%-40000,IF(AND((H37-'[1]Gia cảnh 2 '!I32)&gt;1250000,(H37-'[1]Gia cảnh 2 '!I32)&lt;=8500000),(H37-'[1]Gia cảnh 2 '!I32)*10%-102500))),2)</f>
        <v>0</v>
      </c>
      <c r="K37" s="172">
        <f t="shared" si="1"/>
        <v>1600</v>
      </c>
      <c r="L37">
        <v>0</v>
      </c>
      <c r="M37" s="59">
        <f t="shared" si="2"/>
        <v>0</v>
      </c>
      <c r="N37" s="285"/>
    </row>
    <row r="38" spans="1:14" ht="33" customHeight="1">
      <c r="A38" s="158">
        <f>'KL tổ 4'!A36</f>
        <v>28</v>
      </c>
      <c r="B38" s="47" t="str">
        <f>'KL tổ 4'!B36</f>
        <v>Tia Hươn</v>
      </c>
      <c r="C38" s="236">
        <v>22000</v>
      </c>
      <c r="D38" s="159">
        <f>'KL tổ 4'!BZ36</f>
        <v>0</v>
      </c>
      <c r="E38">
        <v>0</v>
      </c>
      <c r="F38" s="161">
        <v>0</v>
      </c>
      <c r="G38" s="160">
        <v>0</v>
      </c>
      <c r="H38" s="160">
        <f t="shared" si="3"/>
        <v>0</v>
      </c>
      <c r="I38" s="59">
        <v>0</v>
      </c>
      <c r="J38" s="172">
        <f>ROUND(IF(H38&lt;=800000,0,IF(AND((H38-'[1]Gia cảnh 2 '!I33)&gt;800000,(H38-'[1]Gia cảnh 2 '!I33)&lt;=1250000),(H38-'[1]Gia cảnh 2 '!I33)*5%-40000,IF(AND((H38-'[1]Gia cảnh 2 '!I33)&gt;1250000,(H38-'[1]Gia cảnh 2 '!I33)&lt;=8500000),(H38-'[1]Gia cảnh 2 '!I33)*10%-102500))),2)</f>
        <v>0</v>
      </c>
      <c r="K38" s="172">
        <f t="shared" si="1"/>
        <v>1600</v>
      </c>
      <c r="L38">
        <v>0</v>
      </c>
      <c r="M38" s="59">
        <f t="shared" si="2"/>
        <v>0</v>
      </c>
      <c r="N38" s="285"/>
    </row>
    <row r="39" spans="1:14" ht="33" customHeight="1">
      <c r="A39" s="158">
        <f>'KL tổ 4'!A37</f>
        <v>29</v>
      </c>
      <c r="B39" s="47" t="str">
        <f>'KL tổ 4'!B37</f>
        <v>Song San</v>
      </c>
      <c r="C39" s="236">
        <v>22000</v>
      </c>
      <c r="D39" s="159">
        <f>'KL tổ 4'!BZ37</f>
        <v>0</v>
      </c>
      <c r="E39">
        <v>0</v>
      </c>
      <c r="F39" s="161">
        <v>0</v>
      </c>
      <c r="G39" s="160">
        <v>0</v>
      </c>
      <c r="H39" s="160">
        <f t="shared" si="3"/>
        <v>0</v>
      </c>
      <c r="I39" s="59">
        <v>0</v>
      </c>
      <c r="J39" s="172">
        <f>ROUND(IF(H39&lt;=800000,0,IF(AND((H39-'[1]Gia cảnh 2 '!I34)&gt;800000,(H39-'[1]Gia cảnh 2 '!I34)&lt;=1250000),(H39-'[1]Gia cảnh 2 '!I34)*5%-40000,IF(AND((H39-'[1]Gia cảnh 2 '!I34)&gt;1250000,(H39-'[1]Gia cảnh 2 '!I34)&lt;=8500000),(H39-'[1]Gia cảnh 2 '!I34)*10%-102500))),2)</f>
        <v>0</v>
      </c>
      <c r="K39" s="172">
        <f t="shared" si="1"/>
        <v>1600</v>
      </c>
      <c r="L39">
        <v>0</v>
      </c>
      <c r="M39" s="59">
        <f t="shared" si="2"/>
        <v>0</v>
      </c>
      <c r="N39" s="285"/>
    </row>
    <row r="40" spans="1:14" ht="33" customHeight="1">
      <c r="A40" s="158">
        <f>'KL tổ 4'!A38</f>
        <v>30</v>
      </c>
      <c r="B40" s="47" t="str">
        <f>'KL tổ 4'!B38</f>
        <v>But Mum</v>
      </c>
      <c r="C40" s="236">
        <v>22000</v>
      </c>
      <c r="D40" s="159">
        <f>'KL tổ 4'!BZ38</f>
        <v>0</v>
      </c>
      <c r="E40">
        <v>0</v>
      </c>
      <c r="F40" s="161">
        <v>0</v>
      </c>
      <c r="G40" s="160">
        <v>0</v>
      </c>
      <c r="H40" s="160">
        <f t="shared" si="3"/>
        <v>0</v>
      </c>
      <c r="I40" s="59">
        <v>0</v>
      </c>
      <c r="J40" s="172">
        <f>ROUND(IF(H40&lt;=800000,0,IF(AND((H40-'[1]Gia cảnh 2 '!I35)&gt;800000,(H40-'[1]Gia cảnh 2 '!I35)&lt;=1250000),(H40-'[1]Gia cảnh 2 '!I35)*5%-40000,IF(AND((H40-'[1]Gia cảnh 2 '!I35)&gt;1250000,(H40-'[1]Gia cảnh 2 '!I35)&lt;=8500000),(H40-'[1]Gia cảnh 2 '!I35)*10%-102500))),2)</f>
        <v>0</v>
      </c>
      <c r="K40" s="172">
        <f t="shared" si="1"/>
        <v>1600</v>
      </c>
      <c r="L40">
        <v>0</v>
      </c>
      <c r="M40" s="59">
        <f t="shared" si="2"/>
        <v>0</v>
      </c>
      <c r="N40" s="285"/>
    </row>
    <row r="41" spans="1:14" ht="33" customHeight="1">
      <c r="A41" s="158">
        <f>'KL tổ 4'!A39</f>
        <v>31</v>
      </c>
      <c r="B41" s="47" t="str">
        <f>'KL tổ 4'!B39</f>
        <v>Say Hia</v>
      </c>
      <c r="C41" s="236">
        <v>22000</v>
      </c>
      <c r="D41" s="159">
        <f>'KL tổ 4'!BZ39</f>
        <v>0</v>
      </c>
      <c r="E41">
        <v>0</v>
      </c>
      <c r="F41" s="161">
        <v>0</v>
      </c>
      <c r="G41" s="160">
        <v>0</v>
      </c>
      <c r="H41" s="160">
        <f t="shared" si="3"/>
        <v>0</v>
      </c>
      <c r="I41" s="59">
        <v>0</v>
      </c>
      <c r="J41" s="172">
        <f>ROUND(IF(H41&lt;=800000,0,IF(AND((H41-'[1]Gia cảnh 2 '!I36)&gt;800000,(H41-'[1]Gia cảnh 2 '!I36)&lt;=1250000),(H41-'[1]Gia cảnh 2 '!I36)*5%-40000,IF(AND((H41-'[1]Gia cảnh 2 '!I36)&gt;1250000,(H41-'[1]Gia cảnh 2 '!I36)&lt;=8500000),(H41-'[1]Gia cảnh 2 '!I36)*10%-102500))),2)</f>
        <v>0</v>
      </c>
      <c r="K41" s="172">
        <f t="shared" si="1"/>
        <v>1600</v>
      </c>
      <c r="L41">
        <v>0</v>
      </c>
      <c r="M41" s="59">
        <f t="shared" si="2"/>
        <v>0</v>
      </c>
      <c r="N41" s="285"/>
    </row>
    <row r="42" spans="1:14" ht="33" customHeight="1">
      <c r="A42" s="158">
        <f>'KL tổ 4'!A40</f>
        <v>32</v>
      </c>
      <c r="B42" s="47" t="str">
        <f>'KL tổ 4'!B40</f>
        <v>Sat Kia</v>
      </c>
      <c r="C42" s="236">
        <v>22000</v>
      </c>
      <c r="D42" s="159">
        <f>'KL tổ 4'!BZ40</f>
        <v>0</v>
      </c>
      <c r="E42">
        <v>0</v>
      </c>
      <c r="F42" s="161">
        <v>0</v>
      </c>
      <c r="G42" s="160">
        <v>0</v>
      </c>
      <c r="H42" s="160">
        <f t="shared" si="3"/>
        <v>0</v>
      </c>
      <c r="I42" s="59">
        <v>0</v>
      </c>
      <c r="J42" s="172">
        <f>ROUND(IF(H42&lt;=800000,0,IF(AND((H42-'[1]Gia cảnh 2 '!I37)&gt;800000,(H42-'[1]Gia cảnh 2 '!I37)&lt;=1250000),(H42-'[1]Gia cảnh 2 '!I37)*5%-40000,IF(AND((H42-'[1]Gia cảnh 2 '!I37)&gt;1250000,(H42-'[1]Gia cảnh 2 '!I37)&lt;=8500000),(H42-'[1]Gia cảnh 2 '!I37)*10%-102500))),2)</f>
        <v>0</v>
      </c>
      <c r="K42" s="172">
        <f t="shared" si="1"/>
        <v>1600</v>
      </c>
      <c r="L42">
        <v>0</v>
      </c>
      <c r="M42" s="59">
        <f t="shared" si="2"/>
        <v>0</v>
      </c>
      <c r="N42" s="285"/>
    </row>
    <row r="43" spans="1:14" ht="33" customHeight="1">
      <c r="A43" s="158">
        <f>'KL tổ 4'!A41</f>
        <v>33</v>
      </c>
      <c r="B43" s="47" t="str">
        <f>'KL tổ 4'!B41</f>
        <v>Tem Tưa</v>
      </c>
      <c r="C43" s="236">
        <v>22000</v>
      </c>
      <c r="D43" s="159">
        <f>'KL tổ 4'!BZ41</f>
        <v>0</v>
      </c>
      <c r="E43">
        <v>0</v>
      </c>
      <c r="F43" s="161">
        <v>0</v>
      </c>
      <c r="G43" s="160">
        <v>0</v>
      </c>
      <c r="H43" s="160">
        <f t="shared" si="3"/>
        <v>0</v>
      </c>
      <c r="I43" s="59">
        <v>0</v>
      </c>
      <c r="J43" s="172">
        <f>ROUND(IF(H43&lt;=800000,0,IF(AND((H43-'[1]Gia cảnh 2 '!I38)&gt;800000,(H43-'[1]Gia cảnh 2 '!I38)&lt;=1250000),(H43-'[1]Gia cảnh 2 '!I38)*5%-40000,IF(AND((H43-'[1]Gia cảnh 2 '!I38)&gt;1250000,(H43-'[1]Gia cảnh 2 '!I38)&lt;=8500000),(H43-'[1]Gia cảnh 2 '!I38)*10%-102500))),2)</f>
        <v>0</v>
      </c>
      <c r="K43" s="172">
        <f t="shared" si="1"/>
        <v>1600</v>
      </c>
      <c r="L43">
        <v>0</v>
      </c>
      <c r="M43" s="59">
        <f t="shared" si="2"/>
        <v>0</v>
      </c>
      <c r="N43" s="285"/>
    </row>
    <row r="44" spans="1:14" ht="33" customHeight="1">
      <c r="A44" s="158">
        <f>'KL tổ 4'!A42</f>
        <v>34</v>
      </c>
      <c r="B44" s="47" t="str">
        <f>'KL tổ 4'!B42</f>
        <v>Von Chia</v>
      </c>
      <c r="C44" s="236">
        <v>22000</v>
      </c>
      <c r="D44" s="159">
        <f>'KL tổ 4'!BZ42</f>
        <v>0</v>
      </c>
      <c r="E44">
        <v>0</v>
      </c>
      <c r="F44" s="161">
        <v>0</v>
      </c>
      <c r="G44" s="160">
        <v>0</v>
      </c>
      <c r="H44" s="160">
        <f t="shared" si="3"/>
        <v>0</v>
      </c>
      <c r="I44" s="59">
        <v>0</v>
      </c>
      <c r="J44" s="172">
        <f>ROUND(IF(H44&lt;=800000,0,IF(AND((H44-'[1]Gia cảnh 2 '!I39)&gt;800000,(H44-'[1]Gia cảnh 2 '!I39)&lt;=1250000),(H44-'[1]Gia cảnh 2 '!I39)*5%-40000,IF(AND((H44-'[1]Gia cảnh 2 '!I39)&gt;1250000,(H44-'[1]Gia cảnh 2 '!I39)&lt;=8500000),(H44-'[1]Gia cảnh 2 '!I39)*10%-102500))),2)</f>
        <v>0</v>
      </c>
      <c r="K44" s="172">
        <f t="shared" si="1"/>
        <v>1600</v>
      </c>
      <c r="L44">
        <v>0</v>
      </c>
      <c r="M44" s="59">
        <f t="shared" si="2"/>
        <v>0</v>
      </c>
      <c r="N44" s="285"/>
    </row>
    <row r="45" spans="1:14" ht="33" customHeight="1">
      <c r="A45" s="158">
        <f>'KL tổ 4'!A43</f>
        <v>35</v>
      </c>
      <c r="B45" s="47" t="str">
        <f>'KL tổ 4'!B43</f>
        <v>Han Ra</v>
      </c>
      <c r="C45" s="236">
        <v>22000</v>
      </c>
      <c r="D45" s="159">
        <f>'KL tổ 4'!BZ43</f>
        <v>0</v>
      </c>
      <c r="E45">
        <v>0</v>
      </c>
      <c r="F45" s="161">
        <v>0</v>
      </c>
      <c r="G45" s="160">
        <v>0</v>
      </c>
      <c r="H45" s="160">
        <f t="shared" si="3"/>
        <v>0</v>
      </c>
      <c r="I45" s="59">
        <v>0</v>
      </c>
      <c r="J45" s="172">
        <f>ROUND(IF(H45&lt;=800000,0,IF(AND((H45-'[1]Gia cảnh 2 '!I40)&gt;800000,(H45-'[1]Gia cảnh 2 '!I40)&lt;=1250000),(H45-'[1]Gia cảnh 2 '!I40)*5%-40000,IF(AND((H45-'[1]Gia cảnh 2 '!I40)&gt;1250000,(H45-'[1]Gia cảnh 2 '!I40)&lt;=8500000),(H45-'[1]Gia cảnh 2 '!I40)*10%-102500))),2)</f>
        <v>0</v>
      </c>
      <c r="K45" s="172">
        <f t="shared" si="1"/>
        <v>1600</v>
      </c>
      <c r="L45">
        <v>0</v>
      </c>
      <c r="M45" s="59">
        <f t="shared" si="2"/>
        <v>0</v>
      </c>
      <c r="N45" s="285"/>
    </row>
    <row r="46" spans="1:14" ht="33" customHeight="1">
      <c r="A46" s="158">
        <f>'KL tổ 4'!A44</f>
        <v>36</v>
      </c>
      <c r="B46" s="47" t="str">
        <f>'KL tổ 4'!B44</f>
        <v>Chia Chut</v>
      </c>
      <c r="C46" s="236">
        <v>22000</v>
      </c>
      <c r="D46" s="159">
        <f>'KL tổ 4'!BZ44</f>
        <v>0</v>
      </c>
      <c r="E46">
        <v>0</v>
      </c>
      <c r="F46" s="161">
        <v>0</v>
      </c>
      <c r="G46" s="160">
        <v>0</v>
      </c>
      <c r="H46" s="160">
        <f t="shared" si="3"/>
        <v>0</v>
      </c>
      <c r="I46" s="59">
        <v>0</v>
      </c>
      <c r="J46" s="172">
        <f>ROUND(IF(H46&lt;=800000,0,IF(AND((H46-'[1]Gia cảnh 2 '!I41)&gt;800000,(H46-'[1]Gia cảnh 2 '!I41)&lt;=1250000),(H46-'[1]Gia cảnh 2 '!I41)*5%-40000,IF(AND((H46-'[1]Gia cảnh 2 '!I41)&gt;1250000,(H46-'[1]Gia cảnh 2 '!I41)&lt;=8500000),(H46-'[1]Gia cảnh 2 '!I41)*10%-102500))),2)</f>
        <v>0</v>
      </c>
      <c r="K46" s="172">
        <f t="shared" si="1"/>
        <v>1600</v>
      </c>
      <c r="L46">
        <v>0</v>
      </c>
      <c r="M46" s="59">
        <f t="shared" si="2"/>
        <v>0</v>
      </c>
      <c r="N46" s="285"/>
    </row>
    <row r="47" spans="1:14" ht="33" customHeight="1">
      <c r="A47" s="158">
        <f>'KL tổ 4'!A45</f>
        <v>37</v>
      </c>
      <c r="B47" s="47" t="str">
        <f>'KL tổ 4'!B45</f>
        <v>Sum Tia</v>
      </c>
      <c r="C47" s="236">
        <v>22000</v>
      </c>
      <c r="D47" s="159">
        <f>'KL tổ 4'!BZ45</f>
        <v>0</v>
      </c>
      <c r="E47">
        <v>0</v>
      </c>
      <c r="F47" s="161">
        <v>0</v>
      </c>
      <c r="G47" s="160">
        <v>0</v>
      </c>
      <c r="H47" s="160">
        <f t="shared" si="3"/>
        <v>0</v>
      </c>
      <c r="I47" s="59">
        <v>0</v>
      </c>
      <c r="J47" s="172">
        <f>ROUND(IF(H47&lt;=800000,0,IF(AND((H47-'[1]Gia cảnh 2 '!I42)&gt;800000,(H47-'[1]Gia cảnh 2 '!I42)&lt;=1250000),(H47-'[1]Gia cảnh 2 '!I42)*5%-40000,IF(AND((H47-'[1]Gia cảnh 2 '!I42)&gt;1250000,(H47-'[1]Gia cảnh 2 '!I42)&lt;=8500000),(H47-'[1]Gia cảnh 2 '!I42)*10%-102500))),2)</f>
        <v>0</v>
      </c>
      <c r="K47" s="172">
        <f t="shared" si="1"/>
        <v>1600</v>
      </c>
      <c r="L47">
        <v>0</v>
      </c>
      <c r="M47" s="59">
        <f t="shared" si="2"/>
        <v>0</v>
      </c>
      <c r="N47" s="285"/>
    </row>
    <row r="48" spans="1:14" ht="33" customHeight="1">
      <c r="A48" s="158">
        <f>'KL tổ 4'!A46</f>
        <v>38</v>
      </c>
      <c r="B48" s="47" t="str">
        <f>'KL tổ 4'!B46</f>
        <v>Chêt Da</v>
      </c>
      <c r="C48" s="236">
        <v>22000</v>
      </c>
      <c r="D48" s="159">
        <f>'KL tổ 4'!BZ46</f>
        <v>0</v>
      </c>
      <c r="E48">
        <v>0</v>
      </c>
      <c r="F48" s="161">
        <v>0</v>
      </c>
      <c r="G48" s="160">
        <v>0</v>
      </c>
      <c r="H48" s="160">
        <f t="shared" si="3"/>
        <v>0</v>
      </c>
      <c r="I48" s="59">
        <v>0</v>
      </c>
      <c r="J48" s="172">
        <f>ROUND(IF(H48&lt;=800000,0,IF(AND((H48-'[1]Gia cảnh 2 '!I43)&gt;800000,(H48-'[1]Gia cảnh 2 '!I43)&lt;=1250000),(H48-'[1]Gia cảnh 2 '!I43)*5%-40000,IF(AND((H48-'[1]Gia cảnh 2 '!I43)&gt;1250000,(H48-'[1]Gia cảnh 2 '!I43)&lt;=8500000),(H48-'[1]Gia cảnh 2 '!I43)*10%-102500))),2)</f>
        <v>0</v>
      </c>
      <c r="K48" s="172">
        <f t="shared" si="1"/>
        <v>1600</v>
      </c>
      <c r="L48">
        <v>0</v>
      </c>
      <c r="M48" s="59">
        <f t="shared" si="2"/>
        <v>0</v>
      </c>
      <c r="N48" s="285"/>
    </row>
    <row r="49" spans="1:14" ht="33" customHeight="1">
      <c r="A49" s="158">
        <f>'KL tổ 4'!A47</f>
        <v>39</v>
      </c>
      <c r="B49" s="47" t="str">
        <f>'KL tổ 4'!B47</f>
        <v>Sua Vêng</v>
      </c>
      <c r="C49" s="236">
        <v>22000</v>
      </c>
      <c r="D49" s="159">
        <f>'KL tổ 4'!BZ47</f>
        <v>0</v>
      </c>
      <c r="E49">
        <v>0</v>
      </c>
      <c r="F49" s="161">
        <v>0</v>
      </c>
      <c r="G49" s="160">
        <v>0</v>
      </c>
      <c r="H49" s="160">
        <f t="shared" si="3"/>
        <v>0</v>
      </c>
      <c r="I49" s="59">
        <v>0</v>
      </c>
      <c r="J49" s="172">
        <f>ROUND(IF(H49&lt;=800000,0,IF(AND((H49-'[1]Gia cảnh 2 '!I44)&gt;800000,(H49-'[1]Gia cảnh 2 '!I44)&lt;=1250000),(H49-'[1]Gia cảnh 2 '!I44)*5%-40000,IF(AND((H49-'[1]Gia cảnh 2 '!I44)&gt;1250000,(H49-'[1]Gia cảnh 2 '!I44)&lt;=8500000),(H49-'[1]Gia cảnh 2 '!I44)*10%-102500))),2)</f>
        <v>0</v>
      </c>
      <c r="K49" s="172">
        <f t="shared" si="1"/>
        <v>1600</v>
      </c>
      <c r="L49">
        <v>0</v>
      </c>
      <c r="M49" s="59">
        <f t="shared" si="2"/>
        <v>0</v>
      </c>
      <c r="N49" s="285"/>
    </row>
    <row r="50" spans="1:14" ht="33" customHeight="1">
      <c r="A50" s="158">
        <f>'KL tổ 4'!A48</f>
        <v>40</v>
      </c>
      <c r="B50" s="47" t="str">
        <f>'KL tổ 4'!B48</f>
        <v>Săm Bươn</v>
      </c>
      <c r="C50" s="236">
        <v>22000</v>
      </c>
      <c r="D50" s="159">
        <f>'KL tổ 4'!BZ48</f>
        <v>0</v>
      </c>
      <c r="E50">
        <v>0</v>
      </c>
      <c r="F50" s="161">
        <v>0</v>
      </c>
      <c r="G50" s="160">
        <v>0</v>
      </c>
      <c r="H50" s="160">
        <f t="shared" si="3"/>
        <v>0</v>
      </c>
      <c r="I50" s="59">
        <v>0</v>
      </c>
      <c r="J50" s="172">
        <f>ROUND(IF(H50&lt;=800000,0,IF(AND((H50-'[1]Gia cảnh 2 '!I45)&gt;800000,(H50-'[1]Gia cảnh 2 '!I45)&lt;=1250000),(H50-'[1]Gia cảnh 2 '!I45)*5%-40000,IF(AND((H50-'[1]Gia cảnh 2 '!I45)&gt;1250000,(H50-'[1]Gia cảnh 2 '!I45)&lt;=8500000),(H50-'[1]Gia cảnh 2 '!I45)*10%-102500))),2)</f>
        <v>0</v>
      </c>
      <c r="K50" s="172">
        <f t="shared" si="1"/>
        <v>1600</v>
      </c>
      <c r="L50">
        <v>0</v>
      </c>
      <c r="M50" s="59">
        <f t="shared" si="2"/>
        <v>0</v>
      </c>
      <c r="N50" s="285"/>
    </row>
    <row r="51" spans="1:14" ht="33" customHeight="1">
      <c r="A51" s="158">
        <f>'KL tổ 4'!A49</f>
        <v>41</v>
      </c>
      <c r="B51" s="47" t="str">
        <f>'KL tổ 4'!B49</f>
        <v>Kon Via Sa</v>
      </c>
      <c r="C51" s="236">
        <v>22000</v>
      </c>
      <c r="D51" s="159">
        <f>'KL tổ 4'!BZ49</f>
        <v>0</v>
      </c>
      <c r="E51">
        <v>0</v>
      </c>
      <c r="F51" s="161">
        <v>0</v>
      </c>
      <c r="G51" s="160">
        <v>0</v>
      </c>
      <c r="H51" s="160">
        <f t="shared" si="3"/>
        <v>0</v>
      </c>
      <c r="I51" s="59">
        <v>0</v>
      </c>
      <c r="J51" s="172">
        <f>ROUND(IF(H51&lt;=800000,0,IF(AND((H51-'[1]Gia cảnh 2 '!I46)&gt;800000,(H51-'[1]Gia cảnh 2 '!I46)&lt;=1250000),(H51-'[1]Gia cảnh 2 '!I46)*5%-40000,IF(AND((H51-'[1]Gia cảnh 2 '!I46)&gt;1250000,(H51-'[1]Gia cảnh 2 '!I46)&lt;=8500000),(H51-'[1]Gia cảnh 2 '!I46)*10%-102500))),2)</f>
        <v>0</v>
      </c>
      <c r="K51" s="172">
        <f t="shared" si="1"/>
        <v>1600</v>
      </c>
      <c r="L51">
        <v>0</v>
      </c>
      <c r="M51" s="59">
        <f t="shared" si="2"/>
        <v>0</v>
      </c>
      <c r="N51" s="285"/>
    </row>
    <row r="52" spans="1:14" ht="33" customHeight="1">
      <c r="A52" s="158">
        <f>'KL tổ 4'!A50</f>
        <v>42</v>
      </c>
      <c r="B52" s="47" t="str">
        <f>'KL tổ 4'!B50</f>
        <v>Men Mut</v>
      </c>
      <c r="C52" s="236">
        <v>22000</v>
      </c>
      <c r="D52" s="159">
        <f>'KL tổ 4'!BZ50</f>
        <v>0</v>
      </c>
      <c r="E52">
        <v>0</v>
      </c>
      <c r="F52" s="161">
        <v>0</v>
      </c>
      <c r="G52" s="160">
        <v>0</v>
      </c>
      <c r="H52" s="160">
        <f t="shared" si="3"/>
        <v>0</v>
      </c>
      <c r="I52" s="59">
        <v>0</v>
      </c>
      <c r="J52" s="172">
        <f>ROUND(IF(H52&lt;=800000,0,IF(AND((H52-'[1]Gia cảnh 2 '!I47)&gt;800000,(H52-'[1]Gia cảnh 2 '!I47)&lt;=1250000),(H52-'[1]Gia cảnh 2 '!I47)*5%-40000,IF(AND((H52-'[1]Gia cảnh 2 '!I47)&gt;1250000,(H52-'[1]Gia cảnh 2 '!I47)&lt;=8500000),(H52-'[1]Gia cảnh 2 '!I47)*10%-102500))),2)</f>
        <v>0</v>
      </c>
      <c r="K52" s="172">
        <f t="shared" si="1"/>
        <v>1600</v>
      </c>
      <c r="L52">
        <v>0</v>
      </c>
      <c r="M52" s="59">
        <f t="shared" si="2"/>
        <v>0</v>
      </c>
      <c r="N52" s="285"/>
    </row>
    <row r="53" spans="1:14" ht="33" customHeight="1">
      <c r="A53" s="158">
        <f>'KL tổ 4'!A51</f>
        <v>43</v>
      </c>
      <c r="B53" s="47" t="str">
        <f>'KL tổ 4'!B51</f>
        <v>Siu Vênh</v>
      </c>
      <c r="C53" s="236">
        <v>22000</v>
      </c>
      <c r="D53" s="159">
        <f>'KL tổ 4'!BZ51</f>
        <v>0</v>
      </c>
      <c r="E53">
        <v>0</v>
      </c>
      <c r="F53" s="161">
        <v>0</v>
      </c>
      <c r="G53" s="160">
        <v>0</v>
      </c>
      <c r="H53" s="160">
        <f t="shared" si="3"/>
        <v>0</v>
      </c>
      <c r="I53" s="59">
        <v>0</v>
      </c>
      <c r="J53" s="172">
        <f>ROUND(IF(H53&lt;=800000,0,IF(AND((H53-'[1]Gia cảnh 2 '!I48)&gt;800000,(H53-'[1]Gia cảnh 2 '!I48)&lt;=1250000),(H53-'[1]Gia cảnh 2 '!I48)*5%-40000,IF(AND((H53-'[1]Gia cảnh 2 '!I48)&gt;1250000,(H53-'[1]Gia cảnh 2 '!I48)&lt;=8500000),(H53-'[1]Gia cảnh 2 '!I48)*10%-102500))),2)</f>
        <v>0</v>
      </c>
      <c r="K53" s="172">
        <f t="shared" si="1"/>
        <v>1600</v>
      </c>
      <c r="L53">
        <v>0</v>
      </c>
      <c r="M53" s="59">
        <f t="shared" si="2"/>
        <v>0</v>
      </c>
      <c r="N53" s="285"/>
    </row>
    <row r="54" spans="1:14" ht="33" customHeight="1">
      <c r="A54" s="158">
        <f>'KL tổ 4'!A52</f>
        <v>44</v>
      </c>
      <c r="B54" s="47" t="str">
        <f>'KL tổ 4'!B52</f>
        <v>Thang Hêng</v>
      </c>
      <c r="C54" s="236">
        <v>22000</v>
      </c>
      <c r="D54" s="159">
        <f>'KL tổ 4'!BZ52</f>
        <v>0</v>
      </c>
      <c r="E54">
        <v>0</v>
      </c>
      <c r="F54" s="161">
        <v>0</v>
      </c>
      <c r="G54" s="160">
        <v>0</v>
      </c>
      <c r="H54" s="160">
        <f t="shared" si="3"/>
        <v>0</v>
      </c>
      <c r="I54" s="59">
        <v>0</v>
      </c>
      <c r="J54" s="172">
        <v>0</v>
      </c>
      <c r="K54" s="172">
        <f t="shared" si="1"/>
        <v>1600</v>
      </c>
      <c r="L54">
        <v>0</v>
      </c>
      <c r="M54" s="59">
        <f t="shared" si="2"/>
        <v>0</v>
      </c>
      <c r="N54" s="285"/>
    </row>
    <row r="55" spans="1:14" ht="33" customHeight="1">
      <c r="A55" s="158">
        <f>'KL tổ 4'!A53</f>
        <v>45</v>
      </c>
      <c r="B55" s="47" t="str">
        <f>'KL tổ 4'!B53</f>
        <v>Dup Mơi</v>
      </c>
      <c r="C55" s="236">
        <v>22000</v>
      </c>
      <c r="D55" s="159">
        <f>'KL tổ 4'!BZ53</f>
        <v>0</v>
      </c>
      <c r="E55" s="160">
        <f t="shared" ref="E55:E101" si="4">C55*D55</f>
        <v>0</v>
      </c>
      <c r="F55" s="161">
        <v>0</v>
      </c>
      <c r="G55" s="160">
        <v>0</v>
      </c>
      <c r="H55" s="160">
        <f t="shared" si="3"/>
        <v>0</v>
      </c>
      <c r="I55" s="59">
        <v>0</v>
      </c>
      <c r="J55" s="172">
        <f>ROUND(IF(H55&lt;=800000,0,IF(AND((H55-'[1]Gia cảnh 2 '!I50)&gt;800000,(H55-'[1]Gia cảnh 2 '!I50)&lt;=1250000),(H55-'[1]Gia cảnh 2 '!I50)*5%-40000,IF(AND((H55-'[1]Gia cảnh 2 '!I50)&gt;1250000,(H55-'[1]Gia cảnh 2 '!I50)&lt;=8500000),(H55-'[1]Gia cảnh 2 '!I50)*10%-102500))),2)</f>
        <v>0</v>
      </c>
      <c r="K55" s="172">
        <f t="shared" si="1"/>
        <v>1600</v>
      </c>
      <c r="L55">
        <v>0</v>
      </c>
      <c r="M55" s="59">
        <f t="shared" si="2"/>
        <v>0</v>
      </c>
      <c r="N55" s="285"/>
    </row>
    <row r="56" spans="1:14" ht="33" customHeight="1">
      <c r="A56" s="158">
        <f>'KL tổ 4'!A54</f>
        <v>46</v>
      </c>
      <c r="B56" s="47" t="str">
        <f>'KL tổ 4'!B54</f>
        <v>Khanh Ra</v>
      </c>
      <c r="C56" s="236">
        <v>22000</v>
      </c>
      <c r="D56" s="159">
        <f>'KL tổ 4'!BZ54</f>
        <v>0</v>
      </c>
      <c r="E56" s="160">
        <f t="shared" si="4"/>
        <v>0</v>
      </c>
      <c r="F56" s="161">
        <v>0</v>
      </c>
      <c r="G56" s="160">
        <v>0</v>
      </c>
      <c r="H56" s="160">
        <f t="shared" si="3"/>
        <v>0</v>
      </c>
      <c r="I56" s="59">
        <v>0</v>
      </c>
      <c r="J56" s="172">
        <f>ROUND(IF(H56&lt;=800000,0,IF(AND((H56-'[1]Gia cảnh 2 '!I51)&gt;800000,(H56-'[1]Gia cảnh 2 '!I51)&lt;=1250000),(H56-'[1]Gia cảnh 2 '!I51)*5%-40000,IF(AND((H56-'[1]Gia cảnh 2 '!I51)&gt;1250000,(H56-'[1]Gia cảnh 2 '!I51)&lt;=8500000),(H56-'[1]Gia cảnh 2 '!I51)*10%-102500))),2)</f>
        <v>0</v>
      </c>
      <c r="K56" s="172">
        <f t="shared" si="1"/>
        <v>1600</v>
      </c>
      <c r="L56">
        <v>0</v>
      </c>
      <c r="M56" s="59">
        <f t="shared" si="2"/>
        <v>0</v>
      </c>
      <c r="N56" s="285"/>
    </row>
    <row r="57" spans="1:14" ht="33" customHeight="1">
      <c r="A57" s="158">
        <f>'KL tổ 4'!A55</f>
        <v>47</v>
      </c>
      <c r="B57" s="47" t="str">
        <f>'KL tổ 4'!B55</f>
        <v>Vênh Chênh</v>
      </c>
      <c r="C57" s="236">
        <v>22000</v>
      </c>
      <c r="D57" s="159">
        <f>'KL tổ 4'!BZ55</f>
        <v>0</v>
      </c>
      <c r="E57" s="160">
        <f t="shared" si="4"/>
        <v>0</v>
      </c>
      <c r="F57" s="161">
        <v>0</v>
      </c>
      <c r="G57" s="160">
        <v>0</v>
      </c>
      <c r="H57" s="160">
        <f t="shared" si="3"/>
        <v>0</v>
      </c>
      <c r="I57" s="59">
        <v>0</v>
      </c>
      <c r="J57" s="172">
        <f>ROUND(IF(H57&lt;=800000,0,IF(AND((H57-'[1]Gia cảnh 2 '!I52)&gt;800000,(H57-'[1]Gia cảnh 2 '!I52)&lt;=1250000),(H57-'[1]Gia cảnh 2 '!I52)*5%-40000,IF(AND((H57-'[1]Gia cảnh 2 '!I52)&gt;1250000,(H57-'[1]Gia cảnh 2 '!I52)&lt;=8500000),(H57-'[1]Gia cảnh 2 '!I52)*10%-102500))),2)</f>
        <v>0</v>
      </c>
      <c r="K57" s="172">
        <f t="shared" si="1"/>
        <v>1600</v>
      </c>
      <c r="L57">
        <v>0</v>
      </c>
      <c r="M57" s="59">
        <f t="shared" si="2"/>
        <v>0</v>
      </c>
      <c r="N57" s="285"/>
    </row>
    <row r="58" spans="1:14" ht="33" customHeight="1">
      <c r="A58" s="158">
        <f>'KL tổ 4'!A56</f>
        <v>48</v>
      </c>
      <c r="B58" s="47" t="str">
        <f>'KL tổ 4'!B56</f>
        <v>Lot Bum</v>
      </c>
      <c r="C58" s="236">
        <v>22000</v>
      </c>
      <c r="D58" s="159">
        <f>'KL tổ 4'!BZ56</f>
        <v>0</v>
      </c>
      <c r="E58" s="160">
        <f t="shared" si="4"/>
        <v>0</v>
      </c>
      <c r="F58" s="161">
        <v>0</v>
      </c>
      <c r="G58" s="160">
        <v>0</v>
      </c>
      <c r="H58" s="160">
        <f t="shared" si="3"/>
        <v>0</v>
      </c>
      <c r="I58" s="59">
        <v>0</v>
      </c>
      <c r="J58" s="172">
        <f>ROUND(IF(H58&lt;=800000,0,IF(AND((H58-'[1]Gia cảnh 2 '!I53)&gt;800000,(H58-'[1]Gia cảnh 2 '!I53)&lt;=1250000),(H58-'[1]Gia cảnh 2 '!I53)*5%-40000,IF(AND((H58-'[1]Gia cảnh 2 '!I53)&gt;1250000,(H58-'[1]Gia cảnh 2 '!I53)&lt;=8500000),(H58-'[1]Gia cảnh 2 '!I53)*10%-102500))),2)</f>
        <v>0</v>
      </c>
      <c r="K58" s="172">
        <f t="shared" si="1"/>
        <v>1600</v>
      </c>
      <c r="L58">
        <v>0</v>
      </c>
      <c r="M58" s="59">
        <f t="shared" si="2"/>
        <v>0</v>
      </c>
      <c r="N58" s="285"/>
    </row>
    <row r="59" spans="1:14" ht="33" customHeight="1">
      <c r="A59" s="158">
        <f>'KL tổ 4'!A57</f>
        <v>49</v>
      </c>
      <c r="B59" s="47" t="str">
        <f>'KL tổ 4'!B57</f>
        <v>Sang Son</v>
      </c>
      <c r="C59" s="236">
        <v>22000</v>
      </c>
      <c r="D59" s="159">
        <f>'KL tổ 4'!BZ57</f>
        <v>0</v>
      </c>
      <c r="E59" s="160">
        <f t="shared" si="4"/>
        <v>0</v>
      </c>
      <c r="F59" s="161">
        <v>0</v>
      </c>
      <c r="G59" s="160">
        <v>0</v>
      </c>
      <c r="H59" s="160">
        <f t="shared" si="3"/>
        <v>0</v>
      </c>
      <c r="I59" s="59">
        <v>0</v>
      </c>
      <c r="J59" s="172">
        <f>ROUND(IF(H59&lt;=800000,0,IF(AND((H59-'[1]Gia cảnh 2 '!I54)&gt;800000,(H59-'[1]Gia cảnh 2 '!I54)&lt;=1250000),(H59-'[1]Gia cảnh 2 '!I54)*5%-40000,IF(AND((H59-'[1]Gia cảnh 2 '!I54)&gt;1250000,(H59-'[1]Gia cảnh 2 '!I54)&lt;=8500000),(H59-'[1]Gia cảnh 2 '!I54)*10%-102500))),2)</f>
        <v>0</v>
      </c>
      <c r="K59" s="172">
        <f t="shared" si="1"/>
        <v>1600</v>
      </c>
      <c r="L59">
        <v>0</v>
      </c>
      <c r="M59" s="59">
        <f t="shared" si="2"/>
        <v>0</v>
      </c>
      <c r="N59" s="285"/>
    </row>
    <row r="60" spans="1:14" ht="33" customHeight="1">
      <c r="A60" s="158">
        <f>'KL tổ 4'!A58</f>
        <v>50</v>
      </c>
      <c r="B60" s="47" t="str">
        <f>'KL tổ 4'!B58</f>
        <v>La Hia</v>
      </c>
      <c r="C60" s="236">
        <v>22000</v>
      </c>
      <c r="D60" s="159">
        <f>'KL tổ 4'!BZ58</f>
        <v>0</v>
      </c>
      <c r="E60" s="160">
        <f t="shared" si="4"/>
        <v>0</v>
      </c>
      <c r="F60" s="161">
        <v>0</v>
      </c>
      <c r="G60" s="160">
        <v>0</v>
      </c>
      <c r="H60" s="160">
        <f t="shared" si="3"/>
        <v>0</v>
      </c>
      <c r="I60" s="59">
        <v>0</v>
      </c>
      <c r="J60" s="172">
        <f>ROUND(IF(H60&lt;=800000,0,IF(AND((H60-'[1]Gia cảnh 2 '!I55)&gt;800000,(H60-'[1]Gia cảnh 2 '!I55)&lt;=1250000),(H60-'[1]Gia cảnh 2 '!I55)*5%-40000,IF(AND((H60-'[1]Gia cảnh 2 '!I55)&gt;1250000,(H60-'[1]Gia cảnh 2 '!I55)&lt;=8500000),(H60-'[1]Gia cảnh 2 '!I55)*10%-102500))),2)</f>
        <v>0</v>
      </c>
      <c r="K60" s="172">
        <f t="shared" si="1"/>
        <v>1600</v>
      </c>
      <c r="L60">
        <v>0</v>
      </c>
      <c r="M60" s="59">
        <f t="shared" si="2"/>
        <v>0</v>
      </c>
      <c r="N60" s="285"/>
    </row>
    <row r="61" spans="1:14" ht="33" customHeight="1">
      <c r="A61" s="158">
        <f>'KL tổ 4'!A59</f>
        <v>51</v>
      </c>
      <c r="B61" s="47" t="str">
        <f>'KL tổ 4'!B59</f>
        <v>Thun Danh</v>
      </c>
      <c r="C61" s="236">
        <v>22000</v>
      </c>
      <c r="D61" s="159">
        <f>'KL tổ 4'!BZ59</f>
        <v>0</v>
      </c>
      <c r="E61" s="160">
        <f t="shared" si="4"/>
        <v>0</v>
      </c>
      <c r="F61" s="161">
        <v>0</v>
      </c>
      <c r="G61" s="160">
        <v>0</v>
      </c>
      <c r="H61" s="160">
        <f t="shared" si="3"/>
        <v>0</v>
      </c>
      <c r="I61" s="59">
        <v>0</v>
      </c>
      <c r="J61" s="172">
        <f>ROUND(IF(H61&lt;=800000,0,IF(AND((H61-'[1]Gia cảnh 2 '!I56)&gt;800000,(H61-'[1]Gia cảnh 2 '!I56)&lt;=1250000),(H61-'[1]Gia cảnh 2 '!I56)*5%-40000,IF(AND((H61-'[1]Gia cảnh 2 '!I56)&gt;1250000,(H61-'[1]Gia cảnh 2 '!I56)&lt;=8500000),(H61-'[1]Gia cảnh 2 '!I56)*10%-102500))),2)</f>
        <v>0</v>
      </c>
      <c r="K61" s="172">
        <f t="shared" si="1"/>
        <v>1600</v>
      </c>
      <c r="L61">
        <v>0</v>
      </c>
      <c r="M61" s="59">
        <f t="shared" si="2"/>
        <v>0</v>
      </c>
      <c r="N61" s="285"/>
    </row>
    <row r="62" spans="1:14" ht="33" customHeight="1">
      <c r="A62" s="158">
        <f>'KL tổ 4'!A60</f>
        <v>52</v>
      </c>
      <c r="B62" s="47" t="str">
        <f>'KL tổ 4'!B60</f>
        <v>Lâp Hon</v>
      </c>
      <c r="C62" s="236">
        <v>22000</v>
      </c>
      <c r="D62" s="159">
        <f>'KL tổ 4'!BZ60</f>
        <v>0</v>
      </c>
      <c r="E62" s="160">
        <f t="shared" si="4"/>
        <v>0</v>
      </c>
      <c r="F62" s="161">
        <v>0</v>
      </c>
      <c r="G62" s="160">
        <v>0</v>
      </c>
      <c r="H62" s="160">
        <f t="shared" si="3"/>
        <v>0</v>
      </c>
      <c r="I62" s="59">
        <v>0</v>
      </c>
      <c r="J62" s="172">
        <f>ROUND(IF(H62&lt;=800000,0,IF(AND((H62-'[1]Gia cảnh 2 '!I57)&gt;800000,(H62-'[1]Gia cảnh 2 '!I57)&lt;=1250000),(H62-'[1]Gia cảnh 2 '!I57)*5%-40000,IF(AND((H62-'[1]Gia cảnh 2 '!I57)&gt;1250000,(H62-'[1]Gia cảnh 2 '!I57)&lt;=8500000),(H62-'[1]Gia cảnh 2 '!I57)*10%-102500))),2)</f>
        <v>0</v>
      </c>
      <c r="K62" s="172">
        <f t="shared" si="1"/>
        <v>1600</v>
      </c>
      <c r="L62">
        <v>0</v>
      </c>
      <c r="M62" s="59">
        <f t="shared" si="2"/>
        <v>0</v>
      </c>
      <c r="N62" s="285"/>
    </row>
    <row r="63" spans="1:14" ht="33" customHeight="1">
      <c r="A63" s="158">
        <f>'KL tổ 4'!A61</f>
        <v>53</v>
      </c>
      <c r="B63" s="47" t="str">
        <f>'KL tổ 4'!B61</f>
        <v>Nua Rên</v>
      </c>
      <c r="C63" s="236">
        <v>22000</v>
      </c>
      <c r="D63" s="159">
        <f>'KL tổ 4'!BZ61</f>
        <v>0</v>
      </c>
      <c r="E63" s="160">
        <f t="shared" si="4"/>
        <v>0</v>
      </c>
      <c r="F63" s="161">
        <v>0</v>
      </c>
      <c r="G63" s="160">
        <v>0</v>
      </c>
      <c r="H63" s="160">
        <f t="shared" si="3"/>
        <v>0</v>
      </c>
      <c r="I63" s="59">
        <v>0</v>
      </c>
      <c r="J63" s="172">
        <f>ROUND(IF(H63&lt;=800000,0,IF(AND((H63-'[1]Gia cảnh 2 '!I58)&gt;800000,(H63-'[1]Gia cảnh 2 '!I58)&lt;=1250000),(H63-'[1]Gia cảnh 2 '!I58)*5%-40000,IF(AND((H63-'[1]Gia cảnh 2 '!I58)&gt;1250000,(H63-'[1]Gia cảnh 2 '!I58)&lt;=8500000),(H63-'[1]Gia cảnh 2 '!I58)*10%-102500))),2)</f>
        <v>0</v>
      </c>
      <c r="K63" s="172">
        <f t="shared" si="1"/>
        <v>1600</v>
      </c>
      <c r="L63">
        <v>0</v>
      </c>
      <c r="M63" s="59">
        <f t="shared" si="2"/>
        <v>0</v>
      </c>
      <c r="N63" s="285"/>
    </row>
    <row r="64" spans="1:14" ht="33" customHeight="1">
      <c r="A64" s="158">
        <f>'KL tổ 4'!A62</f>
        <v>54</v>
      </c>
      <c r="B64" s="47" t="str">
        <f>'KL tổ 4'!B62</f>
        <v>Tia Vanh</v>
      </c>
      <c r="C64" s="236">
        <v>22000</v>
      </c>
      <c r="D64" s="159">
        <f>'KL tổ 4'!BZ62</f>
        <v>0</v>
      </c>
      <c r="E64" s="160">
        <f t="shared" si="4"/>
        <v>0</v>
      </c>
      <c r="F64" s="161">
        <v>0</v>
      </c>
      <c r="G64" s="160">
        <v>0</v>
      </c>
      <c r="H64" s="160">
        <f t="shared" si="3"/>
        <v>0</v>
      </c>
      <c r="I64" s="59">
        <v>0</v>
      </c>
      <c r="J64" s="172">
        <f>ROUND(IF(H64&lt;=800000,0,IF(AND((H64-'[1]Gia cảnh 2 '!I59)&gt;800000,(H64-'[1]Gia cảnh 2 '!I59)&lt;=1250000),(H64-'[1]Gia cảnh 2 '!I59)*5%-40000,IF(AND((H64-'[1]Gia cảnh 2 '!I59)&gt;1250000,(H64-'[1]Gia cảnh 2 '!I59)&lt;=8500000),(H64-'[1]Gia cảnh 2 '!I59)*10%-102500))),2)</f>
        <v>0</v>
      </c>
      <c r="K64" s="172">
        <f t="shared" si="1"/>
        <v>1600</v>
      </c>
      <c r="L64">
        <v>0</v>
      </c>
      <c r="M64" s="59">
        <f t="shared" si="2"/>
        <v>0</v>
      </c>
      <c r="N64" s="285"/>
    </row>
    <row r="65" spans="1:14" ht="33" customHeight="1">
      <c r="A65" s="158">
        <f>'KL tổ 4'!A63</f>
        <v>55</v>
      </c>
      <c r="B65" s="47" t="str">
        <f>'KL tổ 4'!B63</f>
        <v>Thon Sat</v>
      </c>
      <c r="C65" s="236">
        <v>22000</v>
      </c>
      <c r="D65" s="159">
        <f>'KL tổ 4'!BZ63</f>
        <v>0</v>
      </c>
      <c r="E65" s="160">
        <f t="shared" si="4"/>
        <v>0</v>
      </c>
      <c r="F65" s="161">
        <v>0</v>
      </c>
      <c r="G65" s="160">
        <v>0</v>
      </c>
      <c r="H65" s="160">
        <f t="shared" si="3"/>
        <v>0</v>
      </c>
      <c r="I65" s="59">
        <v>0</v>
      </c>
      <c r="J65" s="172">
        <f>ROUND(IF(H65&lt;=800000,0,IF(AND((H65-'[1]Gia cảnh 2 '!I60)&gt;800000,(H65-'[1]Gia cảnh 2 '!I60)&lt;=1250000),(H65-'[1]Gia cảnh 2 '!I60)*5%-40000,IF(AND((H65-'[1]Gia cảnh 2 '!I60)&gt;1250000,(H65-'[1]Gia cảnh 2 '!I60)&lt;=8500000),(H65-'[1]Gia cảnh 2 '!I60)*10%-102500))),2)</f>
        <v>0</v>
      </c>
      <c r="K65" s="172">
        <f t="shared" si="1"/>
        <v>1600</v>
      </c>
      <c r="L65">
        <v>0</v>
      </c>
      <c r="M65" s="59">
        <f t="shared" si="2"/>
        <v>0</v>
      </c>
      <c r="N65" s="285"/>
    </row>
    <row r="66" spans="1:14" ht="33" customHeight="1">
      <c r="A66" s="158">
        <f>'KL tổ 4'!A64</f>
        <v>56</v>
      </c>
      <c r="B66" s="47" t="str">
        <f>'KL tổ 4'!B64</f>
        <v>Dia Kha</v>
      </c>
      <c r="C66" s="236">
        <v>22000</v>
      </c>
      <c r="D66" s="159">
        <f>'KL tổ 4'!BZ64</f>
        <v>0</v>
      </c>
      <c r="E66" s="160">
        <f t="shared" si="4"/>
        <v>0</v>
      </c>
      <c r="F66" s="161">
        <v>0</v>
      </c>
      <c r="G66" s="160">
        <v>0</v>
      </c>
      <c r="H66" s="160">
        <f t="shared" si="3"/>
        <v>0</v>
      </c>
      <c r="I66" s="59">
        <v>0</v>
      </c>
      <c r="J66" s="172">
        <f>ROUND(IF(H66&lt;=800000,0,IF(AND((H66-'[1]Gia cảnh 2 '!#REF!)&gt;800000,(H66-'[1]Gia cảnh 2 '!#REF!)&lt;=1250000),(H66-'[1]Gia cảnh 2 '!#REF!)*5%-40000,IF(AND((H66-'[1]Gia cảnh 2 '!#REF!)&gt;1250000,(H66-'[1]Gia cảnh 2 '!#REF!)&lt;=8500000),(H66-'[1]Gia cảnh 2 '!#REF!)*10%-102500))),2)</f>
        <v>0</v>
      </c>
      <c r="K66" s="172">
        <f t="shared" si="1"/>
        <v>1600</v>
      </c>
      <c r="L66">
        <v>0</v>
      </c>
      <c r="M66" s="59">
        <f t="shared" si="2"/>
        <v>0</v>
      </c>
      <c r="N66" s="285"/>
    </row>
    <row r="67" spans="1:14" ht="33" customHeight="1">
      <c r="A67" s="158">
        <f>'KL tổ 4'!A65</f>
        <v>57</v>
      </c>
      <c r="B67" s="47" t="str">
        <f>'KL tổ 4'!B65</f>
        <v>Lon Ron</v>
      </c>
      <c r="C67" s="236">
        <v>22000</v>
      </c>
      <c r="D67" s="159">
        <f>'KL tổ 4'!BZ65</f>
        <v>0</v>
      </c>
      <c r="E67" s="160">
        <f t="shared" si="4"/>
        <v>0</v>
      </c>
      <c r="F67" s="161">
        <v>0</v>
      </c>
      <c r="G67" s="160">
        <v>0</v>
      </c>
      <c r="H67" s="160">
        <f t="shared" si="3"/>
        <v>0</v>
      </c>
      <c r="I67" s="59">
        <v>0</v>
      </c>
      <c r="J67" s="172">
        <f>ROUND(IF(H67&lt;=800000,0,IF(AND((H67-'[1]Gia cảnh 2 '!I98)&gt;800000,(H67-'[1]Gia cảnh 2 '!I98)&lt;=1250000),(H67-'[1]Gia cảnh 2 '!I98)*5%-40000,IF(AND((H67-'[1]Gia cảnh 2 '!I98)&gt;1250000,(H67-'[1]Gia cảnh 2 '!I98)&lt;=8500000),(H67-'[1]Gia cảnh 2 '!I98)*10%-102500))),2)</f>
        <v>0</v>
      </c>
      <c r="K67" s="172">
        <f t="shared" si="1"/>
        <v>1600</v>
      </c>
      <c r="L67">
        <v>0</v>
      </c>
      <c r="M67" s="59">
        <f t="shared" si="2"/>
        <v>0</v>
      </c>
      <c r="N67" s="285"/>
    </row>
    <row r="68" spans="1:14" ht="33" hidden="1" customHeight="1">
      <c r="A68" s="158">
        <f>'KL tổ 4'!A66</f>
        <v>58</v>
      </c>
      <c r="B68" s="47" t="str">
        <f>'KL tổ 4'!B66</f>
        <v>Han Na</v>
      </c>
      <c r="C68" s="236">
        <v>22000</v>
      </c>
      <c r="D68" s="159">
        <f>'KL tổ 4'!BZ66</f>
        <v>0</v>
      </c>
      <c r="E68" s="160">
        <f t="shared" si="4"/>
        <v>0</v>
      </c>
      <c r="F68" s="161">
        <v>0</v>
      </c>
      <c r="G68" s="160">
        <v>0</v>
      </c>
      <c r="H68" s="160">
        <f t="shared" si="3"/>
        <v>0</v>
      </c>
      <c r="I68" s="59">
        <v>0</v>
      </c>
      <c r="J68" s="172">
        <f>ROUND(IF(H68&lt;=800000,0,IF(AND((H68-'[1]Gia cảnh 2 '!I99)&gt;800000,(H68-'[1]Gia cảnh 2 '!I99)&lt;=1250000),(H68-'[1]Gia cảnh 2 '!I99)*5%-40000,IF(AND((H68-'[1]Gia cảnh 2 '!I99)&gt;1250000,(H68-'[1]Gia cảnh 2 '!I99)&lt;=8500000),(H68-'[1]Gia cảnh 2 '!I99)*10%-102500))),2)</f>
        <v>0</v>
      </c>
      <c r="K68" s="172">
        <f t="shared" si="1"/>
        <v>1600</v>
      </c>
      <c r="L68">
        <v>0</v>
      </c>
      <c r="M68" s="59">
        <f t="shared" si="2"/>
        <v>0</v>
      </c>
      <c r="N68" s="285"/>
    </row>
    <row r="69" spans="1:14" ht="33" hidden="1" customHeight="1">
      <c r="A69" s="158">
        <f>'KL tổ 4'!A67</f>
        <v>59</v>
      </c>
      <c r="B69" s="47" t="str">
        <f>'KL tổ 4'!B67</f>
        <v>Tua Ra</v>
      </c>
      <c r="C69" s="236">
        <v>22000</v>
      </c>
      <c r="D69" s="159">
        <f>'KL tổ 4'!BZ67</f>
        <v>0</v>
      </c>
      <c r="E69" s="160">
        <f t="shared" si="4"/>
        <v>0</v>
      </c>
      <c r="F69" s="161">
        <v>0</v>
      </c>
      <c r="G69" s="160">
        <v>0</v>
      </c>
      <c r="H69" s="160">
        <f t="shared" si="3"/>
        <v>0</v>
      </c>
      <c r="I69" s="59">
        <v>0</v>
      </c>
      <c r="J69" s="172">
        <f>ROUND(IF(H69&lt;=800000,0,IF(AND((H69-'[1]Gia cảnh 2 '!I100)&gt;800000,(H69-'[1]Gia cảnh 2 '!I100)&lt;=1250000),(H69-'[1]Gia cảnh 2 '!I100)*5%-40000,IF(AND((H69-'[1]Gia cảnh 2 '!I100)&gt;1250000,(H69-'[1]Gia cảnh 2 '!I100)&lt;=8500000),(H69-'[1]Gia cảnh 2 '!I100)*10%-102500))),2)</f>
        <v>0</v>
      </c>
      <c r="K69" s="172">
        <f t="shared" si="1"/>
        <v>1600</v>
      </c>
      <c r="L69">
        <v>0</v>
      </c>
      <c r="M69" s="59">
        <f t="shared" si="2"/>
        <v>0</v>
      </c>
      <c r="N69" s="285"/>
    </row>
    <row r="70" spans="1:14" ht="33" hidden="1" customHeight="1">
      <c r="A70" s="158">
        <f>'KL tổ 4'!A68</f>
        <v>60</v>
      </c>
      <c r="B70" s="47" t="str">
        <f>'KL tổ 4'!B68</f>
        <v>Chia Sok Kha</v>
      </c>
      <c r="C70" s="236">
        <v>22000</v>
      </c>
      <c r="D70" s="159">
        <f>'KL tổ 4'!BZ68</f>
        <v>0</v>
      </c>
      <c r="E70" s="160">
        <f t="shared" si="4"/>
        <v>0</v>
      </c>
      <c r="F70" s="161">
        <v>0</v>
      </c>
      <c r="G70" s="160">
        <v>0</v>
      </c>
      <c r="H70" s="160">
        <f t="shared" si="3"/>
        <v>0</v>
      </c>
      <c r="I70" s="59">
        <v>0</v>
      </c>
      <c r="J70" s="172">
        <f>ROUND(IF(H70&lt;=800000,0,IF(AND((H70-'[1]Gia cảnh 2 '!I101)&gt;800000,(H70-'[1]Gia cảnh 2 '!I101)&lt;=1250000),(H70-'[1]Gia cảnh 2 '!I101)*5%-40000,IF(AND((H70-'[1]Gia cảnh 2 '!I101)&gt;1250000,(H70-'[1]Gia cảnh 2 '!I101)&lt;=8500000),(H70-'[1]Gia cảnh 2 '!I101)*10%-102500))),2)</f>
        <v>0</v>
      </c>
      <c r="K70" s="172">
        <f t="shared" si="1"/>
        <v>1600</v>
      </c>
      <c r="L70">
        <v>0</v>
      </c>
      <c r="M70" s="59">
        <f t="shared" si="2"/>
        <v>0</v>
      </c>
      <c r="N70" s="285"/>
    </row>
    <row r="71" spans="1:14" ht="33" hidden="1" customHeight="1">
      <c r="A71" s="158">
        <f>'KL tổ 4'!A69</f>
        <v>61</v>
      </c>
      <c r="B71" s="47" t="str">
        <f>'KL tổ 4'!B69</f>
        <v>Lum Lươn</v>
      </c>
      <c r="C71" s="236">
        <v>22000</v>
      </c>
      <c r="D71" s="159">
        <f>'KL tổ 4'!BZ69</f>
        <v>0</v>
      </c>
      <c r="E71" s="160">
        <f t="shared" si="4"/>
        <v>0</v>
      </c>
      <c r="F71" s="161">
        <v>0</v>
      </c>
      <c r="G71" s="160">
        <v>0</v>
      </c>
      <c r="H71" s="160">
        <f t="shared" si="3"/>
        <v>0</v>
      </c>
      <c r="I71" s="59">
        <v>0</v>
      </c>
      <c r="J71" s="172">
        <f>ROUND(IF(H71&lt;=800000,0,IF(AND((H71-'[1]Gia cảnh 2 '!I102)&gt;800000,(H71-'[1]Gia cảnh 2 '!I102)&lt;=1250000),(H71-'[1]Gia cảnh 2 '!I102)*5%-40000,IF(AND((H71-'[1]Gia cảnh 2 '!I102)&gt;1250000,(H71-'[1]Gia cảnh 2 '!I102)&lt;=8500000),(H71-'[1]Gia cảnh 2 '!I102)*10%-102500))),2)</f>
        <v>0</v>
      </c>
      <c r="K71" s="172">
        <f t="shared" si="1"/>
        <v>1600</v>
      </c>
      <c r="L71">
        <v>0</v>
      </c>
      <c r="M71" s="59">
        <f t="shared" si="2"/>
        <v>0</v>
      </c>
      <c r="N71" s="285"/>
    </row>
    <row r="72" spans="1:14" ht="33" hidden="1" customHeight="1">
      <c r="A72" s="158">
        <f>'KL tổ 4'!A70</f>
        <v>62</v>
      </c>
      <c r="B72" s="47" t="str">
        <f>'KL tổ 4'!B70</f>
        <v>Via Đay</v>
      </c>
      <c r="C72" s="236">
        <v>22000</v>
      </c>
      <c r="D72" s="159">
        <f>'KL tổ 4'!BZ70</f>
        <v>0</v>
      </c>
      <c r="E72" s="160">
        <f t="shared" si="4"/>
        <v>0</v>
      </c>
      <c r="F72" s="161">
        <v>0</v>
      </c>
      <c r="G72" s="160">
        <v>0</v>
      </c>
      <c r="H72" s="160">
        <f t="shared" si="3"/>
        <v>0</v>
      </c>
      <c r="I72" s="59">
        <v>0</v>
      </c>
      <c r="J72" s="172">
        <f>ROUND(IF(H72&lt;=800000,0,IF(AND((H72-'[1]Gia cảnh 2 '!I103)&gt;800000,(H72-'[1]Gia cảnh 2 '!I103)&lt;=1250000),(H72-'[1]Gia cảnh 2 '!I103)*5%-40000,IF(AND((H72-'[1]Gia cảnh 2 '!I103)&gt;1250000,(H72-'[1]Gia cảnh 2 '!I103)&lt;=8500000),(H72-'[1]Gia cảnh 2 '!I103)*10%-102500))),2)</f>
        <v>0</v>
      </c>
      <c r="K72" s="172">
        <f t="shared" si="1"/>
        <v>1600</v>
      </c>
      <c r="L72">
        <v>0</v>
      </c>
      <c r="M72" s="59">
        <f t="shared" si="2"/>
        <v>0</v>
      </c>
      <c r="N72" s="285"/>
    </row>
    <row r="73" spans="1:14" ht="33" hidden="1" customHeight="1">
      <c r="A73" s="158">
        <f>'KL tổ 4'!A71</f>
        <v>63</v>
      </c>
      <c r="B73" s="47" t="str">
        <f>'KL tổ 4'!B71</f>
        <v>Sat Mau</v>
      </c>
      <c r="C73" s="236">
        <v>22000</v>
      </c>
      <c r="D73" s="159">
        <f>'KL tổ 4'!BZ71</f>
        <v>0</v>
      </c>
      <c r="E73" s="160">
        <f t="shared" si="4"/>
        <v>0</v>
      </c>
      <c r="F73" s="161">
        <v>0</v>
      </c>
      <c r="G73" s="160">
        <v>0</v>
      </c>
      <c r="H73" s="160">
        <f t="shared" si="3"/>
        <v>0</v>
      </c>
      <c r="I73" s="59">
        <v>0</v>
      </c>
      <c r="J73" s="172">
        <f>ROUND(IF(H73&lt;=800000,0,IF(AND((H73-'[1]Gia cảnh 2 '!I104)&gt;800000,(H73-'[1]Gia cảnh 2 '!I104)&lt;=1250000),(H73-'[1]Gia cảnh 2 '!I104)*5%-40000,IF(AND((H73-'[1]Gia cảnh 2 '!I104)&gt;1250000,(H73-'[1]Gia cảnh 2 '!I104)&lt;=8500000),(H73-'[1]Gia cảnh 2 '!I104)*10%-102500))),2)</f>
        <v>0</v>
      </c>
      <c r="K73" s="172">
        <f t="shared" si="1"/>
        <v>1600</v>
      </c>
      <c r="L73">
        <v>0</v>
      </c>
      <c r="M73" s="59">
        <f t="shared" si="2"/>
        <v>0</v>
      </c>
      <c r="N73" s="285"/>
    </row>
    <row r="74" spans="1:14" ht="33" hidden="1" customHeight="1">
      <c r="A74" s="158">
        <f>'KL tổ 4'!A72</f>
        <v>64</v>
      </c>
      <c r="B74" s="47" t="str">
        <f>'KL tổ 4'!B72</f>
        <v>Thia Ra</v>
      </c>
      <c r="C74" s="236">
        <v>22000</v>
      </c>
      <c r="D74" s="159">
        <f>'KL tổ 4'!BZ72</f>
        <v>0</v>
      </c>
      <c r="E74" s="160">
        <f t="shared" si="4"/>
        <v>0</v>
      </c>
      <c r="F74" s="161">
        <v>0</v>
      </c>
      <c r="G74" s="160">
        <v>0</v>
      </c>
      <c r="H74" s="160">
        <f t="shared" si="3"/>
        <v>0</v>
      </c>
      <c r="I74" s="59">
        <v>0</v>
      </c>
      <c r="J74" s="172">
        <f>ROUND(IF(H74&lt;=800000,0,IF(AND((H74-'[1]Gia cảnh 2 '!I105)&gt;800000,(H74-'[1]Gia cảnh 2 '!I105)&lt;=1250000),(H74-'[1]Gia cảnh 2 '!I105)*5%-40000,IF(AND((H74-'[1]Gia cảnh 2 '!I105)&gt;1250000,(H74-'[1]Gia cảnh 2 '!I105)&lt;=8500000),(H74-'[1]Gia cảnh 2 '!I105)*10%-102500))),2)</f>
        <v>0</v>
      </c>
      <c r="K74" s="172">
        <f t="shared" si="1"/>
        <v>1600</v>
      </c>
      <c r="L74">
        <v>0</v>
      </c>
      <c r="M74" s="59">
        <f t="shared" si="2"/>
        <v>0</v>
      </c>
      <c r="N74" s="285"/>
    </row>
    <row r="75" spans="1:14" ht="33" hidden="1" customHeight="1">
      <c r="A75" s="158">
        <f>'KL tổ 4'!A73</f>
        <v>65</v>
      </c>
      <c r="B75" s="47" t="str">
        <f>'KL tổ 4'!B73</f>
        <v>Du Hon</v>
      </c>
      <c r="C75" s="236">
        <v>22000</v>
      </c>
      <c r="D75" s="159">
        <f>'KL tổ 4'!BZ73</f>
        <v>0</v>
      </c>
      <c r="E75" s="160">
        <f t="shared" si="4"/>
        <v>0</v>
      </c>
      <c r="F75" s="161">
        <v>0</v>
      </c>
      <c r="G75" s="160">
        <v>0</v>
      </c>
      <c r="H75" s="160">
        <f t="shared" si="3"/>
        <v>0</v>
      </c>
      <c r="I75" s="59">
        <v>0</v>
      </c>
      <c r="J75" s="172">
        <f>ROUND(IF(H75&lt;=800000,0,IF(AND((H75-'[1]Gia cảnh 2 '!I106)&gt;800000,(H75-'[1]Gia cảnh 2 '!I106)&lt;=1250000),(H75-'[1]Gia cảnh 2 '!I106)*5%-40000,IF(AND((H75-'[1]Gia cảnh 2 '!I106)&gt;1250000,(H75-'[1]Gia cảnh 2 '!I106)&lt;=8500000),(H75-'[1]Gia cảnh 2 '!I106)*10%-102500))),2)</f>
        <v>0</v>
      </c>
      <c r="K75" s="172">
        <f t="shared" si="1"/>
        <v>1600</v>
      </c>
      <c r="L75">
        <v>0</v>
      </c>
      <c r="M75" s="59">
        <f t="shared" si="2"/>
        <v>0</v>
      </c>
      <c r="N75" s="285"/>
    </row>
    <row r="76" spans="1:14" ht="33" hidden="1" customHeight="1">
      <c r="A76" s="158">
        <f>'KL tổ 4'!A74</f>
        <v>66</v>
      </c>
      <c r="B76" s="47" t="str">
        <f>'KL tổ 4'!B74</f>
        <v>Ron Ria</v>
      </c>
      <c r="C76" s="236">
        <v>22000</v>
      </c>
      <c r="D76" s="159">
        <f>'KL tổ 4'!BZ74</f>
        <v>0</v>
      </c>
      <c r="E76" s="160">
        <f t="shared" si="4"/>
        <v>0</v>
      </c>
      <c r="F76" s="161">
        <v>0</v>
      </c>
      <c r="G76" s="160">
        <v>0</v>
      </c>
      <c r="H76" s="160">
        <f t="shared" si="3"/>
        <v>0</v>
      </c>
      <c r="I76" s="59">
        <v>0</v>
      </c>
      <c r="J76" s="172">
        <f>ROUND(IF(H76&lt;=800000,0,IF(AND((H76-'[1]Gia cảnh 2 '!I107)&gt;800000,(H76-'[1]Gia cảnh 2 '!I107)&lt;=1250000),(H76-'[1]Gia cảnh 2 '!I107)*5%-40000,IF(AND((H76-'[1]Gia cảnh 2 '!I107)&gt;1250000,(H76-'[1]Gia cảnh 2 '!I107)&lt;=8500000),(H76-'[1]Gia cảnh 2 '!I107)*10%-102500))),2)</f>
        <v>0</v>
      </c>
      <c r="K76" s="172">
        <f t="shared" ref="K76:K101" si="5">IF(H76&lt;=200000,1600,IF(AND(H76&gt;200000,H76&lt;=250000),1800,IF(AND(H76&gt;250000,H76&lt;=300000),2200,IF(AND(H76&gt;300000,H76&lt;=350000),2600,IF(AND(H76&gt;350000,H76&lt;=400000),3000,IF(AND(H76&gt;400000,H76&lt;=450000),3400,IF(AND(H76&gt;450000,H76&lt;=500000),3800,IF(AND(H76&gt;500000,H76&lt;=550000),4200,IF(AND(H76&gt;550000,H76&lt;=600000),4600,IF(AND(H76&gt;600000,H76&lt;=650000),5000,IF(AND(H76&gt;650000,H76&lt;=700000),5400,IF(AND(H76&gt;700000,H76&lt;=750000),5800,IF(AND(H76&gt;750000,H76&lt;=800000),6200,IF(AND(H76&gt;800000,H76&lt;=850000),6600,IF(AND(H76&gt;850000,H76&lt;=900000),7000,IF(AND(H76&gt;900000,H76&lt;=950000),7400,IF(AND(H76&gt;950000,H76&lt;=1000000),7800,IF(H76&gt;1000000,8000))))))))))))))))))</f>
        <v>1600</v>
      </c>
      <c r="L76" s="50">
        <f t="shared" ref="L76:L101" si="6">IF(J76&gt;0,I76+J76,I76)</f>
        <v>0</v>
      </c>
      <c r="M76" s="59">
        <f t="shared" ref="M76:M101" si="7">IF(L76&gt;0,H76-L76,H76)</f>
        <v>0</v>
      </c>
      <c r="N76" s="285"/>
    </row>
    <row r="77" spans="1:14" ht="33" hidden="1" customHeight="1">
      <c r="A77" s="158">
        <f>'KL tổ 4'!A75</f>
        <v>67</v>
      </c>
      <c r="B77" s="47" t="str">
        <f>'KL tổ 4'!B75</f>
        <v>Phon Tha</v>
      </c>
      <c r="C77" s="236">
        <v>22000</v>
      </c>
      <c r="D77" s="159">
        <f>'KL tổ 4'!BZ75</f>
        <v>0</v>
      </c>
      <c r="E77" s="160">
        <f t="shared" si="4"/>
        <v>0</v>
      </c>
      <c r="F77" s="161">
        <v>0</v>
      </c>
      <c r="G77" s="160">
        <v>0</v>
      </c>
      <c r="H77" s="160">
        <f t="shared" si="3"/>
        <v>0</v>
      </c>
      <c r="I77" s="59">
        <v>0</v>
      </c>
      <c r="J77" s="172">
        <f>ROUND(IF(H77&lt;=800000,0,IF(AND((H77-'[1]Gia cảnh 2 '!I108)&gt;800000,(H77-'[1]Gia cảnh 2 '!I108)&lt;=1250000),(H77-'[1]Gia cảnh 2 '!I108)*5%-40000,IF(AND((H77-'[1]Gia cảnh 2 '!I108)&gt;1250000,(H77-'[1]Gia cảnh 2 '!I108)&lt;=8500000),(H77-'[1]Gia cảnh 2 '!I108)*10%-102500))),2)</f>
        <v>0</v>
      </c>
      <c r="K77" s="172">
        <f t="shared" si="5"/>
        <v>1600</v>
      </c>
      <c r="L77" s="50">
        <f t="shared" si="6"/>
        <v>0</v>
      </c>
      <c r="M77" s="59">
        <f t="shared" si="7"/>
        <v>0</v>
      </c>
      <c r="N77" s="285"/>
    </row>
    <row r="78" spans="1:14" ht="33" hidden="1" customHeight="1">
      <c r="A78" s="158">
        <f>'KL tổ 4'!A76</f>
        <v>68</v>
      </c>
      <c r="B78" s="47" t="str">
        <f>'KL tổ 4'!B76</f>
        <v>Vot Num</v>
      </c>
      <c r="C78" s="236">
        <v>22000</v>
      </c>
      <c r="D78" s="159">
        <f>'KL tổ 4'!BZ76</f>
        <v>0</v>
      </c>
      <c r="E78" s="160">
        <f t="shared" si="4"/>
        <v>0</v>
      </c>
      <c r="F78" s="161">
        <v>0</v>
      </c>
      <c r="G78" s="160">
        <v>0</v>
      </c>
      <c r="H78" s="160">
        <f t="shared" si="3"/>
        <v>0</v>
      </c>
      <c r="I78" s="59">
        <v>0</v>
      </c>
      <c r="J78" s="172">
        <f>ROUND(IF(H78&lt;=800000,0,IF(AND((H78-'[1]Gia cảnh 2 '!I109)&gt;800000,(H78-'[1]Gia cảnh 2 '!I109)&lt;=1250000),(H78-'[1]Gia cảnh 2 '!I109)*5%-40000,IF(AND((H78-'[1]Gia cảnh 2 '!I109)&gt;1250000,(H78-'[1]Gia cảnh 2 '!I109)&lt;=8500000),(H78-'[1]Gia cảnh 2 '!I109)*10%-102500))),2)</f>
        <v>0</v>
      </c>
      <c r="K78" s="172">
        <f t="shared" si="5"/>
        <v>1600</v>
      </c>
      <c r="L78" s="50">
        <f t="shared" si="6"/>
        <v>0</v>
      </c>
      <c r="M78" s="59">
        <f t="shared" si="7"/>
        <v>0</v>
      </c>
      <c r="N78" s="285"/>
    </row>
    <row r="79" spans="1:14" ht="33" hidden="1" customHeight="1">
      <c r="A79" s="158">
        <f>'KL tổ 4'!A77</f>
        <v>69</v>
      </c>
      <c r="B79" s="47" t="str">
        <f>'KL tổ 4'!B77</f>
        <v>Thu Thươn</v>
      </c>
      <c r="C79" s="236">
        <v>22000</v>
      </c>
      <c r="D79" s="159">
        <f>'KL tổ 4'!BZ77</f>
        <v>0</v>
      </c>
      <c r="E79" s="160">
        <f t="shared" si="4"/>
        <v>0</v>
      </c>
      <c r="F79" s="161">
        <v>0</v>
      </c>
      <c r="G79" s="160">
        <v>0</v>
      </c>
      <c r="H79" s="160">
        <f t="shared" si="3"/>
        <v>0</v>
      </c>
      <c r="I79" s="59">
        <v>0</v>
      </c>
      <c r="J79" s="172">
        <f>ROUND(IF(H79&lt;=800000,0,IF(AND((H79-'[1]Gia cảnh 2 '!I110)&gt;800000,(H79-'[1]Gia cảnh 2 '!I110)&lt;=1250000),(H79-'[1]Gia cảnh 2 '!I110)*5%-40000,IF(AND((H79-'[1]Gia cảnh 2 '!I110)&gt;1250000,(H79-'[1]Gia cảnh 2 '!I110)&lt;=8500000),(H79-'[1]Gia cảnh 2 '!I110)*10%-102500))),2)</f>
        <v>0</v>
      </c>
      <c r="K79" s="172">
        <f t="shared" si="5"/>
        <v>1600</v>
      </c>
      <c r="L79" s="50">
        <f t="shared" si="6"/>
        <v>0</v>
      </c>
      <c r="M79" s="59">
        <f t="shared" si="7"/>
        <v>0</v>
      </c>
      <c r="N79" s="285"/>
    </row>
    <row r="80" spans="1:14" ht="33" hidden="1" customHeight="1">
      <c r="A80" s="158">
        <f>'KL tổ 4'!A78</f>
        <v>70</v>
      </c>
      <c r="B80" s="47" t="str">
        <f>'KL tổ 4'!B78</f>
        <v>Sia Vum</v>
      </c>
      <c r="C80" s="236">
        <v>22000</v>
      </c>
      <c r="D80" s="159">
        <f>'KL tổ 4'!BZ78</f>
        <v>0</v>
      </c>
      <c r="E80" s="160">
        <f t="shared" si="4"/>
        <v>0</v>
      </c>
      <c r="F80" s="161">
        <v>0</v>
      </c>
      <c r="G80" s="160">
        <v>0</v>
      </c>
      <c r="H80" s="160">
        <f t="shared" si="3"/>
        <v>0</v>
      </c>
      <c r="I80" s="59">
        <v>0</v>
      </c>
      <c r="J80" s="172">
        <f>ROUND(IF(H80&lt;=800000,0,IF(AND((H80-'[1]Gia cảnh 2 '!I111)&gt;800000,(H80-'[1]Gia cảnh 2 '!I111)&lt;=1250000),(H80-'[1]Gia cảnh 2 '!I111)*5%-40000,IF(AND((H80-'[1]Gia cảnh 2 '!I111)&gt;1250000,(H80-'[1]Gia cảnh 2 '!I111)&lt;=8500000),(H80-'[1]Gia cảnh 2 '!I111)*10%-102500))),2)</f>
        <v>0</v>
      </c>
      <c r="K80" s="172">
        <f t="shared" si="5"/>
        <v>1600</v>
      </c>
      <c r="L80" s="50">
        <f t="shared" si="6"/>
        <v>0</v>
      </c>
      <c r="M80" s="59">
        <f t="shared" si="7"/>
        <v>0</v>
      </c>
      <c r="N80" s="285"/>
    </row>
    <row r="81" spans="1:14" ht="33" hidden="1" customHeight="1">
      <c r="A81" s="158">
        <f>'KL tổ 4'!A79</f>
        <v>71</v>
      </c>
      <c r="B81" s="47" t="str">
        <f>'KL tổ 4'!B79</f>
        <v>Phon Xia</v>
      </c>
      <c r="C81" s="236">
        <v>22000</v>
      </c>
      <c r="D81" s="159">
        <f>'KL tổ 4'!BZ79</f>
        <v>0</v>
      </c>
      <c r="E81" s="160">
        <f t="shared" si="4"/>
        <v>0</v>
      </c>
      <c r="F81" s="161">
        <v>0</v>
      </c>
      <c r="G81" s="160">
        <v>0</v>
      </c>
      <c r="H81" s="160">
        <f t="shared" si="3"/>
        <v>0</v>
      </c>
      <c r="I81" s="59">
        <v>0</v>
      </c>
      <c r="J81" s="172">
        <f>ROUND(IF(H81&lt;=800000,0,IF(AND((H81-'[1]Gia cảnh 2 '!I112)&gt;800000,(H81-'[1]Gia cảnh 2 '!I112)&lt;=1250000),(H81-'[1]Gia cảnh 2 '!I112)*5%-40000,IF(AND((H81-'[1]Gia cảnh 2 '!I112)&gt;1250000,(H81-'[1]Gia cảnh 2 '!I112)&lt;=8500000),(H81-'[1]Gia cảnh 2 '!I112)*10%-102500))),2)</f>
        <v>0</v>
      </c>
      <c r="K81" s="172">
        <f t="shared" si="5"/>
        <v>1600</v>
      </c>
      <c r="L81" s="50">
        <f t="shared" si="6"/>
        <v>0</v>
      </c>
      <c r="M81" s="59">
        <f t="shared" si="7"/>
        <v>0</v>
      </c>
      <c r="N81" s="285"/>
    </row>
    <row r="82" spans="1:14" ht="33" hidden="1" customHeight="1">
      <c r="A82" s="158">
        <f>'KL tổ 4'!A80</f>
        <v>72</v>
      </c>
      <c r="B82" s="47" t="str">
        <f>'KL tổ 4'!B80</f>
        <v>Tu Hua</v>
      </c>
      <c r="C82" s="236">
        <v>22000</v>
      </c>
      <c r="D82" s="159">
        <f>'KL tổ 4'!BZ80</f>
        <v>0</v>
      </c>
      <c r="E82" s="160">
        <f t="shared" si="4"/>
        <v>0</v>
      </c>
      <c r="F82" s="161">
        <v>0</v>
      </c>
      <c r="G82" s="160">
        <v>0</v>
      </c>
      <c r="H82" s="160">
        <f t="shared" si="3"/>
        <v>0</v>
      </c>
      <c r="I82" s="59">
        <v>0</v>
      </c>
      <c r="J82" s="172">
        <f>ROUND(IF(H82&lt;=800000,0,IF(AND((H82-'[1]Gia cảnh 2 '!I113)&gt;800000,(H82-'[1]Gia cảnh 2 '!I113)&lt;=1250000),(H82-'[1]Gia cảnh 2 '!I113)*5%-40000,IF(AND((H82-'[1]Gia cảnh 2 '!I113)&gt;1250000,(H82-'[1]Gia cảnh 2 '!I113)&lt;=8500000),(H82-'[1]Gia cảnh 2 '!I113)*10%-102500))),2)</f>
        <v>0</v>
      </c>
      <c r="K82" s="172">
        <f t="shared" si="5"/>
        <v>1600</v>
      </c>
      <c r="L82" s="50">
        <f t="shared" si="6"/>
        <v>0</v>
      </c>
      <c r="M82" s="59">
        <f t="shared" si="7"/>
        <v>0</v>
      </c>
      <c r="N82" s="285"/>
    </row>
    <row r="83" spans="1:14" ht="33" hidden="1" customHeight="1">
      <c r="A83" s="158">
        <f>'KL tổ 4'!A81</f>
        <v>73</v>
      </c>
      <c r="B83" s="47" t="str">
        <f>'KL tổ 4'!B81</f>
        <v>Mim Ra</v>
      </c>
      <c r="C83" s="236">
        <v>22000</v>
      </c>
      <c r="D83" s="159">
        <f>'KL tổ 4'!BZ81</f>
        <v>0</v>
      </c>
      <c r="E83" s="160">
        <f t="shared" si="4"/>
        <v>0</v>
      </c>
      <c r="F83" s="161">
        <v>0</v>
      </c>
      <c r="G83" s="160">
        <v>0</v>
      </c>
      <c r="H83" s="160">
        <f t="shared" si="3"/>
        <v>0</v>
      </c>
      <c r="I83" s="59">
        <v>0</v>
      </c>
      <c r="J83" s="172">
        <f>ROUND(IF(H83&lt;=800000,0,IF(AND((H83-'[1]Gia cảnh 2 '!I114)&gt;800000,(H83-'[1]Gia cảnh 2 '!I114)&lt;=1250000),(H83-'[1]Gia cảnh 2 '!I114)*5%-40000,IF(AND((H83-'[1]Gia cảnh 2 '!I114)&gt;1250000,(H83-'[1]Gia cảnh 2 '!I114)&lt;=8500000),(H83-'[1]Gia cảnh 2 '!I114)*10%-102500))),2)</f>
        <v>0</v>
      </c>
      <c r="K83" s="172">
        <f t="shared" si="5"/>
        <v>1600</v>
      </c>
      <c r="L83" s="50">
        <f t="shared" si="6"/>
        <v>0</v>
      </c>
      <c r="M83" s="59">
        <f t="shared" si="7"/>
        <v>0</v>
      </c>
      <c r="N83" s="285"/>
    </row>
    <row r="84" spans="1:14" ht="33" hidden="1" customHeight="1">
      <c r="A84" s="158">
        <f>'KL tổ 4'!A82</f>
        <v>74</v>
      </c>
      <c r="B84" s="47" t="str">
        <f>'KL tổ 4'!B82</f>
        <v>Ra Hum</v>
      </c>
      <c r="C84" s="236">
        <v>22000</v>
      </c>
      <c r="D84" s="159">
        <f>'KL tổ 4'!BZ82</f>
        <v>0</v>
      </c>
      <c r="E84" s="160">
        <f t="shared" si="4"/>
        <v>0</v>
      </c>
      <c r="F84" s="161">
        <v>0</v>
      </c>
      <c r="G84" s="160">
        <v>0</v>
      </c>
      <c r="H84" s="160">
        <f t="shared" si="3"/>
        <v>0</v>
      </c>
      <c r="I84" s="59">
        <v>0</v>
      </c>
      <c r="J84" s="172">
        <f>ROUND(IF(H84&lt;=800000,0,IF(AND((H84-'[1]Gia cảnh 2 '!I115)&gt;800000,(H84-'[1]Gia cảnh 2 '!I115)&lt;=1250000),(H84-'[1]Gia cảnh 2 '!I115)*5%-40000,IF(AND((H84-'[1]Gia cảnh 2 '!I115)&gt;1250000,(H84-'[1]Gia cảnh 2 '!I115)&lt;=8500000),(H84-'[1]Gia cảnh 2 '!I115)*10%-102500))),2)</f>
        <v>0</v>
      </c>
      <c r="K84" s="172">
        <f t="shared" si="5"/>
        <v>1600</v>
      </c>
      <c r="L84" s="50">
        <f t="shared" si="6"/>
        <v>0</v>
      </c>
      <c r="M84" s="59">
        <f t="shared" si="7"/>
        <v>0</v>
      </c>
      <c r="N84" s="285"/>
    </row>
    <row r="85" spans="1:14" ht="33" hidden="1" customHeight="1">
      <c r="A85" s="158">
        <f>'KL tổ 4'!A83</f>
        <v>75</v>
      </c>
      <c r="B85" s="47" t="str">
        <f>'KL tổ 4'!B83</f>
        <v>Um Von</v>
      </c>
      <c r="C85" s="236">
        <v>22000</v>
      </c>
      <c r="D85" s="159">
        <f>'KL tổ 4'!BZ83</f>
        <v>0</v>
      </c>
      <c r="E85" s="160">
        <f t="shared" si="4"/>
        <v>0</v>
      </c>
      <c r="F85" s="161">
        <v>0</v>
      </c>
      <c r="G85" s="160">
        <v>0</v>
      </c>
      <c r="H85" s="160">
        <f t="shared" si="3"/>
        <v>0</v>
      </c>
      <c r="I85" s="59">
        <v>0</v>
      </c>
      <c r="J85" s="172">
        <f>ROUND(IF(H85&lt;=800000,0,IF(AND((H85-'[1]Gia cảnh 2 '!I116)&gt;800000,(H85-'[1]Gia cảnh 2 '!I116)&lt;=1250000),(H85-'[1]Gia cảnh 2 '!I116)*5%-40000,IF(AND((H85-'[1]Gia cảnh 2 '!I116)&gt;1250000,(H85-'[1]Gia cảnh 2 '!I116)&lt;=8500000),(H85-'[1]Gia cảnh 2 '!I116)*10%-102500))),2)</f>
        <v>0</v>
      </c>
      <c r="K85" s="172">
        <f t="shared" si="5"/>
        <v>1600</v>
      </c>
      <c r="L85" s="50">
        <f t="shared" si="6"/>
        <v>0</v>
      </c>
      <c r="M85" s="59">
        <f t="shared" si="7"/>
        <v>0</v>
      </c>
      <c r="N85" s="285"/>
    </row>
    <row r="86" spans="1:14" ht="33" hidden="1" customHeight="1">
      <c r="A86" s="158">
        <f>'KL tổ 4'!A84</f>
        <v>76</v>
      </c>
      <c r="B86" s="47" t="str">
        <f>'KL tổ 4'!B84</f>
        <v>Um Hay</v>
      </c>
      <c r="C86" s="236">
        <v>22000</v>
      </c>
      <c r="D86" s="159">
        <f>'KL tổ 4'!BZ84</f>
        <v>0</v>
      </c>
      <c r="E86" s="160">
        <f t="shared" si="4"/>
        <v>0</v>
      </c>
      <c r="F86" s="161">
        <v>0</v>
      </c>
      <c r="G86" s="160">
        <v>0</v>
      </c>
      <c r="H86" s="160">
        <f t="shared" si="3"/>
        <v>0</v>
      </c>
      <c r="I86" s="59">
        <v>0</v>
      </c>
      <c r="J86" s="172">
        <f>ROUND(IF(H86&lt;=800000,0,IF(AND((H86-'[1]Gia cảnh 2 '!I117)&gt;800000,(H86-'[1]Gia cảnh 2 '!I117)&lt;=1250000),(H86-'[1]Gia cảnh 2 '!I117)*5%-40000,IF(AND((H86-'[1]Gia cảnh 2 '!I117)&gt;1250000,(H86-'[1]Gia cảnh 2 '!I117)&lt;=8500000),(H86-'[1]Gia cảnh 2 '!I117)*10%-102500))),2)</f>
        <v>0</v>
      </c>
      <c r="K86" s="172">
        <f t="shared" si="5"/>
        <v>1600</v>
      </c>
      <c r="L86" s="50">
        <f t="shared" si="6"/>
        <v>0</v>
      </c>
      <c r="M86" s="59">
        <f t="shared" si="7"/>
        <v>0</v>
      </c>
      <c r="N86" s="285"/>
    </row>
    <row r="87" spans="1:14" ht="33" hidden="1" customHeight="1">
      <c r="A87" s="158">
        <f>'KL tổ 4'!A85</f>
        <v>77</v>
      </c>
      <c r="B87" s="47" t="str">
        <f>'KL tổ 4'!B85</f>
        <v>Sa Vêt</v>
      </c>
      <c r="C87" s="236">
        <v>22000</v>
      </c>
      <c r="D87" s="159">
        <f>'KL tổ 4'!BZ85</f>
        <v>0</v>
      </c>
      <c r="E87" s="160">
        <f t="shared" si="4"/>
        <v>0</v>
      </c>
      <c r="F87" s="161">
        <v>0</v>
      </c>
      <c r="G87" s="160">
        <v>0</v>
      </c>
      <c r="H87" s="160">
        <f t="shared" si="3"/>
        <v>0</v>
      </c>
      <c r="I87" s="59">
        <v>0</v>
      </c>
      <c r="J87" s="172">
        <f>ROUND(IF(H87&lt;=800000,0,IF(AND((H87-'[1]Gia cảnh 2 '!I118)&gt;800000,(H87-'[1]Gia cảnh 2 '!I118)&lt;=1250000),(H87-'[1]Gia cảnh 2 '!I118)*5%-40000,IF(AND((H87-'[1]Gia cảnh 2 '!I118)&gt;1250000,(H87-'[1]Gia cảnh 2 '!I118)&lt;=8500000),(H87-'[1]Gia cảnh 2 '!I118)*10%-102500))),2)</f>
        <v>0</v>
      </c>
      <c r="K87" s="172">
        <f t="shared" si="5"/>
        <v>1600</v>
      </c>
      <c r="L87" s="50">
        <f t="shared" si="6"/>
        <v>0</v>
      </c>
      <c r="M87" s="59">
        <f t="shared" si="7"/>
        <v>0</v>
      </c>
      <c r="N87" s="285"/>
    </row>
    <row r="88" spans="1:14" ht="33" hidden="1" customHeight="1">
      <c r="A88" s="158">
        <f>'KL tổ 4'!A86</f>
        <v>78</v>
      </c>
      <c r="B88" s="47" t="str">
        <f>'KL tổ 4'!B86</f>
        <v>Thum Lu</v>
      </c>
      <c r="C88" s="236">
        <v>22000</v>
      </c>
      <c r="D88" s="159">
        <f>'KL tổ 4'!BZ86</f>
        <v>0</v>
      </c>
      <c r="E88" s="160">
        <f t="shared" si="4"/>
        <v>0</v>
      </c>
      <c r="F88" s="161">
        <v>0</v>
      </c>
      <c r="G88" s="160">
        <v>0</v>
      </c>
      <c r="H88" s="160">
        <f t="shared" ref="H88:H101" si="8">E88+G88</f>
        <v>0</v>
      </c>
      <c r="I88" s="59">
        <v>0</v>
      </c>
      <c r="J88" s="172">
        <f>ROUND(IF(H88&lt;=800000,0,IF(AND((H88-'[1]Gia cảnh 2 '!I119)&gt;800000,(H88-'[1]Gia cảnh 2 '!I119)&lt;=1250000),(H88-'[1]Gia cảnh 2 '!I119)*5%-40000,IF(AND((H88-'[1]Gia cảnh 2 '!I119)&gt;1250000,(H88-'[1]Gia cảnh 2 '!I119)&lt;=8500000),(H88-'[1]Gia cảnh 2 '!I119)*10%-102500))),2)</f>
        <v>0</v>
      </c>
      <c r="K88" s="172">
        <f t="shared" si="5"/>
        <v>1600</v>
      </c>
      <c r="L88" s="50">
        <f t="shared" si="6"/>
        <v>0</v>
      </c>
      <c r="M88" s="59">
        <f t="shared" si="7"/>
        <v>0</v>
      </c>
      <c r="N88" s="285"/>
    </row>
    <row r="89" spans="1:14" ht="33" hidden="1" customHeight="1">
      <c r="A89" s="158">
        <f>'KL tổ 4'!A87</f>
        <v>79</v>
      </c>
      <c r="B89" s="47" t="str">
        <f>'KL tổ 4'!B87</f>
        <v>Lu Mêt</v>
      </c>
      <c r="C89" s="236">
        <v>22000</v>
      </c>
      <c r="D89" s="159">
        <f>'KL tổ 4'!BZ87</f>
        <v>0</v>
      </c>
      <c r="E89" s="160">
        <f t="shared" si="4"/>
        <v>0</v>
      </c>
      <c r="F89" s="161">
        <v>0</v>
      </c>
      <c r="G89" s="160">
        <v>0</v>
      </c>
      <c r="H89" s="160">
        <f t="shared" si="8"/>
        <v>0</v>
      </c>
      <c r="I89" s="59">
        <v>0</v>
      </c>
      <c r="J89" s="172">
        <f>ROUND(IF(H89&lt;=800000,0,IF(AND((H89-'[1]Gia cảnh 2 '!I120)&gt;800000,(H89-'[1]Gia cảnh 2 '!I120)&lt;=1250000),(H89-'[1]Gia cảnh 2 '!I120)*5%-40000,IF(AND((H89-'[1]Gia cảnh 2 '!I120)&gt;1250000,(H89-'[1]Gia cảnh 2 '!I120)&lt;=8500000),(H89-'[1]Gia cảnh 2 '!I120)*10%-102500))),2)</f>
        <v>0</v>
      </c>
      <c r="K89" s="172">
        <f t="shared" si="5"/>
        <v>1600</v>
      </c>
      <c r="L89" s="50">
        <f t="shared" si="6"/>
        <v>0</v>
      </c>
      <c r="M89" s="59">
        <f t="shared" si="7"/>
        <v>0</v>
      </c>
      <c r="N89" s="285"/>
    </row>
    <row r="90" spans="1:14" ht="33" hidden="1" customHeight="1">
      <c r="A90" s="158">
        <f>'KL tổ 4'!A88</f>
        <v>80</v>
      </c>
      <c r="B90" s="47" t="str">
        <f>'KL tổ 4'!B88</f>
        <v>Dan Da</v>
      </c>
      <c r="C90" s="236">
        <v>22000</v>
      </c>
      <c r="D90" s="159">
        <f>'KL tổ 4'!BZ88</f>
        <v>0</v>
      </c>
      <c r="E90" s="160">
        <f t="shared" si="4"/>
        <v>0</v>
      </c>
      <c r="F90" s="161">
        <v>0</v>
      </c>
      <c r="G90" s="160">
        <v>0</v>
      </c>
      <c r="H90" s="160">
        <f t="shared" si="8"/>
        <v>0</v>
      </c>
      <c r="I90" s="59">
        <v>0</v>
      </c>
      <c r="J90" s="172">
        <f>ROUND(IF(H90&lt;=800000,0,IF(AND((H90-'[1]Gia cảnh 2 '!I121)&gt;800000,(H90-'[1]Gia cảnh 2 '!I121)&lt;=1250000),(H90-'[1]Gia cảnh 2 '!I121)*5%-40000,IF(AND((H90-'[1]Gia cảnh 2 '!I121)&gt;1250000,(H90-'[1]Gia cảnh 2 '!I121)&lt;=8500000),(H90-'[1]Gia cảnh 2 '!I121)*10%-102500))),2)</f>
        <v>0</v>
      </c>
      <c r="K90" s="172">
        <f t="shared" si="5"/>
        <v>1600</v>
      </c>
      <c r="L90" s="50">
        <f t="shared" si="6"/>
        <v>0</v>
      </c>
      <c r="M90" s="59">
        <f t="shared" si="7"/>
        <v>0</v>
      </c>
      <c r="N90" s="285"/>
    </row>
    <row r="91" spans="1:14" ht="33" hidden="1" customHeight="1">
      <c r="A91" s="158">
        <f>'KL tổ 4'!A89</f>
        <v>81</v>
      </c>
      <c r="B91" s="47" t="str">
        <f>'KL tổ 4'!B89</f>
        <v>Chum Von</v>
      </c>
      <c r="C91" s="236">
        <v>22000</v>
      </c>
      <c r="D91" s="159">
        <f>'KL tổ 4'!BZ89</f>
        <v>0</v>
      </c>
      <c r="E91" s="160">
        <f t="shared" si="4"/>
        <v>0</v>
      </c>
      <c r="F91" s="161">
        <v>0</v>
      </c>
      <c r="G91" s="160">
        <v>0</v>
      </c>
      <c r="H91" s="160">
        <f t="shared" si="8"/>
        <v>0</v>
      </c>
      <c r="I91" s="59">
        <v>0</v>
      </c>
      <c r="J91" s="172">
        <f>ROUND(IF(H91&lt;=800000,0,IF(AND((H91-'[1]Gia cảnh 2 '!I122)&gt;800000,(H91-'[1]Gia cảnh 2 '!I122)&lt;=1250000),(H91-'[1]Gia cảnh 2 '!I122)*5%-40000,IF(AND((H91-'[1]Gia cảnh 2 '!I122)&gt;1250000,(H91-'[1]Gia cảnh 2 '!I122)&lt;=8500000),(H91-'[1]Gia cảnh 2 '!I122)*10%-102500))),2)</f>
        <v>0</v>
      </c>
      <c r="K91" s="172">
        <f t="shared" si="5"/>
        <v>1600</v>
      </c>
      <c r="L91" s="50">
        <f t="shared" si="6"/>
        <v>0</v>
      </c>
      <c r="M91" s="59">
        <f t="shared" si="7"/>
        <v>0</v>
      </c>
      <c r="N91" s="285"/>
    </row>
    <row r="92" spans="1:14" ht="33" hidden="1" customHeight="1">
      <c r="A92" s="158">
        <f>'KL tổ 4'!A90</f>
        <v>82</v>
      </c>
      <c r="B92" s="47" t="str">
        <f>'KL tổ 4'!B90</f>
        <v>Khon Ria</v>
      </c>
      <c r="C92" s="236">
        <v>22000</v>
      </c>
      <c r="D92" s="159">
        <f>'KL tổ 4'!BZ90</f>
        <v>0</v>
      </c>
      <c r="E92" s="160">
        <f t="shared" si="4"/>
        <v>0</v>
      </c>
      <c r="F92" s="161">
        <v>0</v>
      </c>
      <c r="G92" s="160">
        <v>0</v>
      </c>
      <c r="H92" s="160">
        <f t="shared" si="8"/>
        <v>0</v>
      </c>
      <c r="I92" s="59">
        <v>0</v>
      </c>
      <c r="J92" s="172">
        <f>ROUND(IF(H92&lt;=800000,0,IF(AND((H92-'[1]Gia cảnh 2 '!I123)&gt;800000,(H92-'[1]Gia cảnh 2 '!I123)&lt;=1250000),(H92-'[1]Gia cảnh 2 '!I123)*5%-40000,IF(AND((H92-'[1]Gia cảnh 2 '!I123)&gt;1250000,(H92-'[1]Gia cảnh 2 '!I123)&lt;=8500000),(H92-'[1]Gia cảnh 2 '!I123)*10%-102500))),2)</f>
        <v>0</v>
      </c>
      <c r="K92" s="172">
        <f t="shared" si="5"/>
        <v>1600</v>
      </c>
      <c r="L92" s="50">
        <f t="shared" si="6"/>
        <v>0</v>
      </c>
      <c r="M92" s="59">
        <f t="shared" si="7"/>
        <v>0</v>
      </c>
      <c r="N92" s="285"/>
    </row>
    <row r="93" spans="1:14" ht="33" hidden="1" customHeight="1">
      <c r="A93" s="158">
        <f>'KL tổ 4'!A91</f>
        <v>83</v>
      </c>
      <c r="B93" s="47" t="str">
        <f>'KL tổ 4'!B91</f>
        <v>Lut Ray</v>
      </c>
      <c r="C93" s="236">
        <v>22000</v>
      </c>
      <c r="D93" s="159">
        <f>'KL tổ 4'!BZ91</f>
        <v>0</v>
      </c>
      <c r="E93" s="160">
        <f t="shared" si="4"/>
        <v>0</v>
      </c>
      <c r="F93" s="161">
        <v>0</v>
      </c>
      <c r="G93" s="160">
        <v>0</v>
      </c>
      <c r="H93" s="160">
        <f t="shared" si="8"/>
        <v>0</v>
      </c>
      <c r="I93" s="59">
        <v>0</v>
      </c>
      <c r="J93" s="172">
        <f>ROUND(IF(H93&lt;=800000,0,IF(AND((H93-'[1]Gia cảnh 2 '!I124)&gt;800000,(H93-'[1]Gia cảnh 2 '!I124)&lt;=1250000),(H93-'[1]Gia cảnh 2 '!I124)*5%-40000,IF(AND((H93-'[1]Gia cảnh 2 '!I124)&gt;1250000,(H93-'[1]Gia cảnh 2 '!I124)&lt;=8500000),(H93-'[1]Gia cảnh 2 '!I124)*10%-102500))),2)</f>
        <v>0</v>
      </c>
      <c r="K93" s="172">
        <f t="shared" si="5"/>
        <v>1600</v>
      </c>
      <c r="L93" s="50">
        <f t="shared" si="6"/>
        <v>0</v>
      </c>
      <c r="M93" s="59">
        <f t="shared" si="7"/>
        <v>0</v>
      </c>
      <c r="N93" s="285"/>
    </row>
    <row r="94" spans="1:14" ht="33" hidden="1" customHeight="1">
      <c r="A94" s="158">
        <f>'KL tổ 4'!A92</f>
        <v>84</v>
      </c>
      <c r="B94" s="47" t="str">
        <f>'KL tổ 4'!B92</f>
        <v>La Chăn</v>
      </c>
      <c r="C94" s="236">
        <v>22000</v>
      </c>
      <c r="D94" s="159">
        <f>'KL tổ 4'!BZ92</f>
        <v>0</v>
      </c>
      <c r="E94" s="160">
        <f t="shared" si="4"/>
        <v>0</v>
      </c>
      <c r="F94" s="161">
        <v>0</v>
      </c>
      <c r="G94" s="160">
        <v>0</v>
      </c>
      <c r="H94" s="160">
        <f t="shared" si="8"/>
        <v>0</v>
      </c>
      <c r="I94" s="59">
        <v>0</v>
      </c>
      <c r="J94" s="172">
        <f>ROUND(IF(H94&lt;=800000,0,IF(AND((H94-'[1]Gia cảnh 2 '!I125)&gt;800000,(H94-'[1]Gia cảnh 2 '!I125)&lt;=1250000),(H94-'[1]Gia cảnh 2 '!I125)*5%-40000,IF(AND((H94-'[1]Gia cảnh 2 '!I125)&gt;1250000,(H94-'[1]Gia cảnh 2 '!I125)&lt;=8500000),(H94-'[1]Gia cảnh 2 '!I125)*10%-102500))),2)</f>
        <v>0</v>
      </c>
      <c r="K94" s="172">
        <f t="shared" si="5"/>
        <v>1600</v>
      </c>
      <c r="L94" s="50">
        <f t="shared" si="6"/>
        <v>0</v>
      </c>
      <c r="M94" s="59">
        <f t="shared" si="7"/>
        <v>0</v>
      </c>
      <c r="N94" s="285"/>
    </row>
    <row r="95" spans="1:14" ht="33" hidden="1" customHeight="1">
      <c r="A95" s="158">
        <f>'KL tổ 4'!A93</f>
        <v>85</v>
      </c>
      <c r="B95" s="47" t="str">
        <f>'KL tổ 4'!B93</f>
        <v>Bia Dum</v>
      </c>
      <c r="C95" s="236">
        <v>22000</v>
      </c>
      <c r="D95" s="159">
        <f>'KL tổ 4'!BZ93</f>
        <v>0</v>
      </c>
      <c r="E95" s="160">
        <f t="shared" si="4"/>
        <v>0</v>
      </c>
      <c r="F95" s="161">
        <v>0</v>
      </c>
      <c r="G95" s="160">
        <v>0</v>
      </c>
      <c r="H95" s="160">
        <f t="shared" si="8"/>
        <v>0</v>
      </c>
      <c r="I95" s="59">
        <v>0</v>
      </c>
      <c r="J95" s="172">
        <f>ROUND(IF(H95&lt;=800000,0,IF(AND((H95-'[1]Gia cảnh 2 '!I126)&gt;800000,(H95-'[1]Gia cảnh 2 '!I126)&lt;=1250000),(H95-'[1]Gia cảnh 2 '!I126)*5%-40000,IF(AND((H95-'[1]Gia cảnh 2 '!I126)&gt;1250000,(H95-'[1]Gia cảnh 2 '!I126)&lt;=8500000),(H95-'[1]Gia cảnh 2 '!I126)*10%-102500))),2)</f>
        <v>0</v>
      </c>
      <c r="K95" s="172">
        <f t="shared" si="5"/>
        <v>1600</v>
      </c>
      <c r="L95" s="50">
        <f t="shared" si="6"/>
        <v>0</v>
      </c>
      <c r="M95" s="59">
        <f t="shared" si="7"/>
        <v>0</v>
      </c>
      <c r="N95" s="285"/>
    </row>
    <row r="96" spans="1:14" ht="33" hidden="1" customHeight="1">
      <c r="A96" s="158">
        <f>'KL tổ 4'!A94</f>
        <v>86</v>
      </c>
      <c r="B96" s="47" t="str">
        <f>'KL tổ 4'!B94</f>
        <v>Lum Rum</v>
      </c>
      <c r="C96" s="236">
        <v>22000</v>
      </c>
      <c r="D96" s="159">
        <f>'KL tổ 4'!BZ94</f>
        <v>0</v>
      </c>
      <c r="E96" s="160">
        <f t="shared" si="4"/>
        <v>0</v>
      </c>
      <c r="F96" s="161">
        <v>0</v>
      </c>
      <c r="G96" s="160">
        <v>0</v>
      </c>
      <c r="H96" s="160">
        <f t="shared" si="8"/>
        <v>0</v>
      </c>
      <c r="I96" s="59">
        <v>0</v>
      </c>
      <c r="J96" s="172">
        <f>ROUND(IF(H96&lt;=800000,0,IF(AND((H96-'[1]Gia cảnh 2 '!I127)&gt;800000,(H96-'[1]Gia cảnh 2 '!I127)&lt;=1250000),(H96-'[1]Gia cảnh 2 '!I127)*5%-40000,IF(AND((H96-'[1]Gia cảnh 2 '!I127)&gt;1250000,(H96-'[1]Gia cảnh 2 '!I127)&lt;=8500000),(H96-'[1]Gia cảnh 2 '!I127)*10%-102500))),2)</f>
        <v>0</v>
      </c>
      <c r="K96" s="172">
        <f t="shared" si="5"/>
        <v>1600</v>
      </c>
      <c r="L96" s="50">
        <f t="shared" si="6"/>
        <v>0</v>
      </c>
      <c r="M96" s="59">
        <f t="shared" si="7"/>
        <v>0</v>
      </c>
      <c r="N96" s="285"/>
    </row>
    <row r="97" spans="1:14" ht="33" hidden="1" customHeight="1">
      <c r="A97" s="158">
        <f>'KL tổ 4'!A95</f>
        <v>87</v>
      </c>
      <c r="B97" s="47" t="str">
        <f>'KL tổ 4'!B95</f>
        <v>Chua Ha</v>
      </c>
      <c r="C97" s="236">
        <v>22000</v>
      </c>
      <c r="D97" s="159">
        <f>'KL tổ 4'!BZ95</f>
        <v>0</v>
      </c>
      <c r="E97" s="160">
        <f t="shared" si="4"/>
        <v>0</v>
      </c>
      <c r="F97" s="161">
        <v>0</v>
      </c>
      <c r="G97" s="160">
        <v>0</v>
      </c>
      <c r="H97" s="160">
        <f t="shared" si="8"/>
        <v>0</v>
      </c>
      <c r="I97" s="59">
        <v>0</v>
      </c>
      <c r="J97" s="172">
        <f>ROUND(IF(H97&lt;=800000,0,IF(AND((H97-'[1]Gia cảnh 2 '!I128)&gt;800000,(H97-'[1]Gia cảnh 2 '!I128)&lt;=1250000),(H97-'[1]Gia cảnh 2 '!I128)*5%-40000,IF(AND((H97-'[1]Gia cảnh 2 '!I128)&gt;1250000,(H97-'[1]Gia cảnh 2 '!I128)&lt;=8500000),(H97-'[1]Gia cảnh 2 '!I128)*10%-102500))),2)</f>
        <v>0</v>
      </c>
      <c r="K97" s="172">
        <f t="shared" si="5"/>
        <v>1600</v>
      </c>
      <c r="L97" s="50">
        <f t="shared" si="6"/>
        <v>0</v>
      </c>
      <c r="M97" s="59">
        <f t="shared" si="7"/>
        <v>0</v>
      </c>
      <c r="N97" s="285"/>
    </row>
    <row r="98" spans="1:14" ht="33" hidden="1" customHeight="1">
      <c r="A98" s="158">
        <f>'KL tổ 4'!A96</f>
        <v>88</v>
      </c>
      <c r="B98" s="47" t="str">
        <f>'KL tổ 4'!B96</f>
        <v>Ha Sum</v>
      </c>
      <c r="C98" s="236">
        <v>22000</v>
      </c>
      <c r="D98" s="159">
        <f>'KL tổ 4'!BZ96</f>
        <v>0</v>
      </c>
      <c r="E98" s="160">
        <f t="shared" si="4"/>
        <v>0</v>
      </c>
      <c r="F98" s="161">
        <v>0</v>
      </c>
      <c r="G98" s="160">
        <v>0</v>
      </c>
      <c r="H98" s="160">
        <f t="shared" si="8"/>
        <v>0</v>
      </c>
      <c r="I98" s="59">
        <v>0</v>
      </c>
      <c r="J98" s="172">
        <f>ROUND(IF(H98&lt;=800000,0,IF(AND((H98-'[1]Gia cảnh 2 '!I129)&gt;800000,(H98-'[1]Gia cảnh 2 '!I129)&lt;=1250000),(H98-'[1]Gia cảnh 2 '!I129)*5%-40000,IF(AND((H98-'[1]Gia cảnh 2 '!I129)&gt;1250000,(H98-'[1]Gia cảnh 2 '!I129)&lt;=8500000),(H98-'[1]Gia cảnh 2 '!I129)*10%-102500))),2)</f>
        <v>0</v>
      </c>
      <c r="K98" s="172">
        <f t="shared" si="5"/>
        <v>1600</v>
      </c>
      <c r="L98" s="50">
        <f t="shared" si="6"/>
        <v>0</v>
      </c>
      <c r="M98" s="59">
        <f t="shared" si="7"/>
        <v>0</v>
      </c>
      <c r="N98" s="285"/>
    </row>
    <row r="99" spans="1:14" ht="33" hidden="1" customHeight="1">
      <c r="A99" s="158">
        <f>'KL tổ 4'!A97</f>
        <v>89</v>
      </c>
      <c r="B99" s="47" t="str">
        <f>'KL tổ 4'!B97</f>
        <v>Ha Dia</v>
      </c>
      <c r="C99" s="236">
        <v>22000</v>
      </c>
      <c r="D99" s="159">
        <f>'KL tổ 4'!BZ97</f>
        <v>0</v>
      </c>
      <c r="E99" s="160">
        <f t="shared" si="4"/>
        <v>0</v>
      </c>
      <c r="F99" s="161">
        <v>0</v>
      </c>
      <c r="G99" s="160">
        <v>0</v>
      </c>
      <c r="H99" s="160">
        <f t="shared" si="8"/>
        <v>0</v>
      </c>
      <c r="I99" s="59">
        <v>0</v>
      </c>
      <c r="J99" s="172">
        <f>ROUND(IF(H99&lt;=800000,0,IF(AND((H99-'[1]Gia cảnh 2 '!I130)&gt;800000,(H99-'[1]Gia cảnh 2 '!I130)&lt;=1250000),(H99-'[1]Gia cảnh 2 '!I130)*5%-40000,IF(AND((H99-'[1]Gia cảnh 2 '!I130)&gt;1250000,(H99-'[1]Gia cảnh 2 '!I130)&lt;=8500000),(H99-'[1]Gia cảnh 2 '!I130)*10%-102500))),2)</f>
        <v>0</v>
      </c>
      <c r="K99" s="172">
        <f t="shared" si="5"/>
        <v>1600</v>
      </c>
      <c r="L99" s="50">
        <f t="shared" si="6"/>
        <v>0</v>
      </c>
      <c r="M99" s="59">
        <f t="shared" si="7"/>
        <v>0</v>
      </c>
      <c r="N99" s="285"/>
    </row>
    <row r="100" spans="1:14" ht="33" hidden="1" customHeight="1">
      <c r="A100" s="158">
        <f>'KL tổ 4'!A98</f>
        <v>90</v>
      </c>
      <c r="B100" s="47" t="str">
        <f>'KL tổ 4'!B98</f>
        <v>Rum Rot</v>
      </c>
      <c r="C100" s="236">
        <v>22000</v>
      </c>
      <c r="D100" s="159">
        <f>'KL tổ 4'!BZ98</f>
        <v>0</v>
      </c>
      <c r="E100" s="160">
        <f t="shared" si="4"/>
        <v>0</v>
      </c>
      <c r="F100" s="161">
        <v>0</v>
      </c>
      <c r="G100" s="160">
        <v>0</v>
      </c>
      <c r="H100" s="160">
        <f t="shared" si="8"/>
        <v>0</v>
      </c>
      <c r="I100" s="59">
        <v>0</v>
      </c>
      <c r="J100" s="172">
        <f>ROUND(IF(H100&lt;=800000,0,IF(AND((H100-'[1]Gia cảnh 2 '!I131)&gt;800000,(H100-'[1]Gia cảnh 2 '!I131)&lt;=1250000),(H100-'[1]Gia cảnh 2 '!I131)*5%-40000,IF(AND((H100-'[1]Gia cảnh 2 '!I131)&gt;1250000,(H100-'[1]Gia cảnh 2 '!I131)&lt;=8500000),(H100-'[1]Gia cảnh 2 '!I131)*10%-102500))),2)</f>
        <v>0</v>
      </c>
      <c r="K100" s="172">
        <f t="shared" si="5"/>
        <v>1600</v>
      </c>
      <c r="L100" s="50">
        <f t="shared" si="6"/>
        <v>0</v>
      </c>
      <c r="M100" s="59">
        <f t="shared" si="7"/>
        <v>0</v>
      </c>
      <c r="N100" s="285"/>
    </row>
    <row r="101" spans="1:14" ht="33" hidden="1" customHeight="1">
      <c r="A101" s="158">
        <f>'KL tổ 4'!A99</f>
        <v>91</v>
      </c>
      <c r="B101" s="47" t="str">
        <f>'KL tổ 4'!B99</f>
        <v>Lon Nu</v>
      </c>
      <c r="C101" s="236">
        <v>22000</v>
      </c>
      <c r="D101" s="159">
        <f>'KL tổ 4'!BZ99</f>
        <v>0</v>
      </c>
      <c r="E101" s="160">
        <f t="shared" si="4"/>
        <v>0</v>
      </c>
      <c r="F101" s="161">
        <v>0</v>
      </c>
      <c r="G101" s="160">
        <v>0</v>
      </c>
      <c r="H101" s="160">
        <f t="shared" si="8"/>
        <v>0</v>
      </c>
      <c r="I101" s="59">
        <v>0</v>
      </c>
      <c r="J101" s="172">
        <f>ROUND(IF(H101&lt;=800000,0,IF(AND((H101-'[1]Gia cảnh 2 '!I132)&gt;800000,(H101-'[1]Gia cảnh 2 '!I132)&lt;=1250000),(H101-'[1]Gia cảnh 2 '!I132)*5%-40000,IF(AND((H101-'[1]Gia cảnh 2 '!I132)&gt;1250000,(H101-'[1]Gia cảnh 2 '!I132)&lt;=8500000),(H101-'[1]Gia cảnh 2 '!I132)*10%-102500))),2)</f>
        <v>0</v>
      </c>
      <c r="K101" s="172">
        <f t="shared" si="5"/>
        <v>1600</v>
      </c>
      <c r="L101" s="50">
        <f t="shared" si="6"/>
        <v>0</v>
      </c>
      <c r="M101" s="59">
        <f t="shared" si="7"/>
        <v>0</v>
      </c>
      <c r="N101" s="285"/>
    </row>
    <row r="102" spans="1:14" ht="33" hidden="1" customHeight="1">
      <c r="A102" s="158">
        <f>'KL tổ 4'!A100</f>
        <v>92</v>
      </c>
      <c r="B102" s="47" t="str">
        <f>'KL tổ 4'!B100</f>
        <v>Chia Chiên</v>
      </c>
      <c r="C102" s="236">
        <v>22000</v>
      </c>
      <c r="D102" s="159">
        <f>'KL tổ 4'!BZ100</f>
        <v>0</v>
      </c>
      <c r="E102" s="160">
        <f t="shared" ref="E102:E108" si="9">C102*D102</f>
        <v>0</v>
      </c>
      <c r="F102" s="161">
        <v>0</v>
      </c>
      <c r="G102" s="160">
        <v>0</v>
      </c>
      <c r="H102" s="160">
        <f t="shared" ref="H102:H108" si="10">E102+G102</f>
        <v>0</v>
      </c>
      <c r="I102" s="59">
        <v>0</v>
      </c>
      <c r="J102" s="172">
        <f>ROUND(IF(H102&lt;=800000,0,IF(AND((H102-'[1]Gia cảnh 2 '!I133)&gt;800000,(H102-'[1]Gia cảnh 2 '!I133)&lt;=1250000),(H102-'[1]Gia cảnh 2 '!I133)*5%-40000,IF(AND((H102-'[1]Gia cảnh 2 '!I133)&gt;1250000,(H102-'[1]Gia cảnh 2 '!I133)&lt;=8500000),(H102-'[1]Gia cảnh 2 '!I133)*10%-102500))),2)</f>
        <v>0</v>
      </c>
      <c r="K102" s="172">
        <f t="shared" ref="K102:K108" si="11">IF(H102&lt;=200000,1600,IF(AND(H102&gt;200000,H102&lt;=250000),1800,IF(AND(H102&gt;250000,H102&lt;=300000),2200,IF(AND(H102&gt;300000,H102&lt;=350000),2600,IF(AND(H102&gt;350000,H102&lt;=400000),3000,IF(AND(H102&gt;400000,H102&lt;=450000),3400,IF(AND(H102&gt;450000,H102&lt;=500000),3800,IF(AND(H102&gt;500000,H102&lt;=550000),4200,IF(AND(H102&gt;550000,H102&lt;=600000),4600,IF(AND(H102&gt;600000,H102&lt;=650000),5000,IF(AND(H102&gt;650000,H102&lt;=700000),5400,IF(AND(H102&gt;700000,H102&lt;=750000),5800,IF(AND(H102&gt;750000,H102&lt;=800000),6200,IF(AND(H102&gt;800000,H102&lt;=850000),6600,IF(AND(H102&gt;850000,H102&lt;=900000),7000,IF(AND(H102&gt;900000,H102&lt;=950000),7400,IF(AND(H102&gt;950000,H102&lt;=1000000),7800,IF(H102&gt;1000000,8000))))))))))))))))))</f>
        <v>1600</v>
      </c>
      <c r="L102" s="50">
        <f t="shared" ref="L102:L108" si="12">IF(J102&gt;0,I102+J102,I102)</f>
        <v>0</v>
      </c>
      <c r="M102" s="59">
        <f t="shared" ref="M102:M108" si="13">IF(L102&gt;0,H102-L102,H102)</f>
        <v>0</v>
      </c>
      <c r="N102" s="285"/>
    </row>
    <row r="103" spans="1:14" ht="33" hidden="1" customHeight="1">
      <c r="A103" s="158">
        <f>'KL tổ 4'!A101</f>
        <v>93</v>
      </c>
      <c r="B103" s="47" t="str">
        <f>'KL tổ 4'!B101</f>
        <v>Hay Lum</v>
      </c>
      <c r="C103" s="236">
        <v>22000</v>
      </c>
      <c r="D103" s="159">
        <f>'KL tổ 4'!BZ101</f>
        <v>0</v>
      </c>
      <c r="E103" s="160">
        <f t="shared" si="9"/>
        <v>0</v>
      </c>
      <c r="F103" s="161">
        <v>0</v>
      </c>
      <c r="G103" s="160">
        <v>0</v>
      </c>
      <c r="H103" s="160">
        <f t="shared" si="10"/>
        <v>0</v>
      </c>
      <c r="I103" s="59">
        <v>0</v>
      </c>
      <c r="J103" s="172">
        <f>ROUND(IF(H103&lt;=800000,0,IF(AND((H103-'[1]Gia cảnh 2 '!I134)&gt;800000,(H103-'[1]Gia cảnh 2 '!I134)&lt;=1250000),(H103-'[1]Gia cảnh 2 '!I134)*5%-40000,IF(AND((H103-'[1]Gia cảnh 2 '!I134)&gt;1250000,(H103-'[1]Gia cảnh 2 '!I134)&lt;=8500000),(H103-'[1]Gia cảnh 2 '!I134)*10%-102500))),2)</f>
        <v>0</v>
      </c>
      <c r="K103" s="172">
        <f t="shared" si="11"/>
        <v>1600</v>
      </c>
      <c r="L103" s="50">
        <f t="shared" si="12"/>
        <v>0</v>
      </c>
      <c r="M103" s="59">
        <f t="shared" si="13"/>
        <v>0</v>
      </c>
      <c r="N103" s="285"/>
    </row>
    <row r="104" spans="1:14" ht="33" hidden="1" customHeight="1">
      <c r="A104" s="158">
        <f>'KL tổ 4'!A102</f>
        <v>94</v>
      </c>
      <c r="B104" s="47" t="str">
        <f>'KL tổ 4'!B102</f>
        <v>Khan Chia</v>
      </c>
      <c r="C104" s="236">
        <v>22000</v>
      </c>
      <c r="D104" s="159">
        <f>'KL tổ 4'!BZ102</f>
        <v>0</v>
      </c>
      <c r="E104" s="160">
        <f t="shared" si="9"/>
        <v>0</v>
      </c>
      <c r="F104" s="161">
        <v>0</v>
      </c>
      <c r="G104" s="160">
        <v>0</v>
      </c>
      <c r="H104" s="160">
        <f t="shared" si="10"/>
        <v>0</v>
      </c>
      <c r="I104" s="59">
        <v>0</v>
      </c>
      <c r="J104" s="172">
        <f>ROUND(IF(H104&lt;=800000,0,IF(AND((H104-'[1]Gia cảnh 2 '!I135)&gt;800000,(H104-'[1]Gia cảnh 2 '!I135)&lt;=1250000),(H104-'[1]Gia cảnh 2 '!I135)*5%-40000,IF(AND((H104-'[1]Gia cảnh 2 '!I135)&gt;1250000,(H104-'[1]Gia cảnh 2 '!I135)&lt;=8500000),(H104-'[1]Gia cảnh 2 '!I135)*10%-102500))),2)</f>
        <v>0</v>
      </c>
      <c r="K104" s="172">
        <f t="shared" si="11"/>
        <v>1600</v>
      </c>
      <c r="L104" s="50">
        <f t="shared" si="12"/>
        <v>0</v>
      </c>
      <c r="M104" s="59">
        <f t="shared" si="13"/>
        <v>0</v>
      </c>
      <c r="N104" s="285"/>
    </row>
    <row r="105" spans="1:14" ht="33" hidden="1" customHeight="1">
      <c r="A105" s="158">
        <f>'KL tổ 4'!A103</f>
        <v>95</v>
      </c>
      <c r="B105" s="47" t="str">
        <f>'KL tổ 4'!B103</f>
        <v>Phon Don</v>
      </c>
      <c r="C105" s="236">
        <v>22000</v>
      </c>
      <c r="D105" s="159">
        <f>'KL tổ 4'!BZ103</f>
        <v>0</v>
      </c>
      <c r="E105" s="160">
        <f t="shared" si="9"/>
        <v>0</v>
      </c>
      <c r="F105" s="161">
        <v>0</v>
      </c>
      <c r="G105" s="160">
        <v>0</v>
      </c>
      <c r="H105" s="160">
        <f t="shared" si="10"/>
        <v>0</v>
      </c>
      <c r="I105" s="59">
        <v>0</v>
      </c>
      <c r="J105" s="172">
        <f>ROUND(IF(H105&lt;=800000,0,IF(AND((H105-'[1]Gia cảnh 2 '!I136)&gt;800000,(H105-'[1]Gia cảnh 2 '!I136)&lt;=1250000),(H105-'[1]Gia cảnh 2 '!I136)*5%-40000,IF(AND((H105-'[1]Gia cảnh 2 '!I136)&gt;1250000,(H105-'[1]Gia cảnh 2 '!I136)&lt;=8500000),(H105-'[1]Gia cảnh 2 '!I136)*10%-102500))),2)</f>
        <v>0</v>
      </c>
      <c r="K105" s="172">
        <f t="shared" si="11"/>
        <v>1600</v>
      </c>
      <c r="L105" s="50">
        <f t="shared" si="12"/>
        <v>0</v>
      </c>
      <c r="M105" s="59">
        <f t="shared" si="13"/>
        <v>0</v>
      </c>
      <c r="N105" s="285"/>
    </row>
    <row r="106" spans="1:14" ht="33" hidden="1" customHeight="1">
      <c r="A106" s="158">
        <f>'KL tổ 4'!A104</f>
        <v>96</v>
      </c>
      <c r="B106" s="47" t="str">
        <f>'KL tổ 4'!B104</f>
        <v>Sam Lia</v>
      </c>
      <c r="C106" s="236">
        <v>22000</v>
      </c>
      <c r="D106" s="159">
        <f>'KL tổ 4'!BZ104</f>
        <v>0</v>
      </c>
      <c r="E106" s="160">
        <f t="shared" si="9"/>
        <v>0</v>
      </c>
      <c r="F106" s="161">
        <v>0</v>
      </c>
      <c r="G106" s="160">
        <v>0</v>
      </c>
      <c r="H106" s="160">
        <f t="shared" si="10"/>
        <v>0</v>
      </c>
      <c r="I106" s="59">
        <v>0</v>
      </c>
      <c r="J106" s="172">
        <f>ROUND(IF(H106&lt;=800000,0,IF(AND((H106-'[1]Gia cảnh 2 '!I137)&gt;800000,(H106-'[1]Gia cảnh 2 '!I137)&lt;=1250000),(H106-'[1]Gia cảnh 2 '!I137)*5%-40000,IF(AND((H106-'[1]Gia cảnh 2 '!I137)&gt;1250000,(H106-'[1]Gia cảnh 2 '!I137)&lt;=8500000),(H106-'[1]Gia cảnh 2 '!I137)*10%-102500))),2)</f>
        <v>0</v>
      </c>
      <c r="K106" s="172">
        <f t="shared" si="11"/>
        <v>1600</v>
      </c>
      <c r="L106" s="50">
        <f t="shared" si="12"/>
        <v>0</v>
      </c>
      <c r="M106" s="59">
        <f t="shared" si="13"/>
        <v>0</v>
      </c>
      <c r="N106" s="285"/>
    </row>
    <row r="107" spans="1:14" ht="33" hidden="1" customHeight="1">
      <c r="A107" s="158">
        <f>'KL tổ 4'!A105</f>
        <v>97</v>
      </c>
      <c r="B107" s="47" t="str">
        <f>'KL tổ 4'!B105</f>
        <v>Han Dang</v>
      </c>
      <c r="C107" s="236">
        <v>22000</v>
      </c>
      <c r="D107" s="159">
        <f>'KL tổ 4'!BZ105</f>
        <v>0</v>
      </c>
      <c r="E107" s="160">
        <f t="shared" si="9"/>
        <v>0</v>
      </c>
      <c r="F107" s="161">
        <v>0</v>
      </c>
      <c r="G107" s="160">
        <v>0</v>
      </c>
      <c r="H107" s="160">
        <f t="shared" si="10"/>
        <v>0</v>
      </c>
      <c r="I107" s="59">
        <v>0</v>
      </c>
      <c r="J107" s="172">
        <f>ROUND(IF(H107&lt;=800000,0,IF(AND((H107-'[1]Gia cảnh 2 '!I138)&gt;800000,(H107-'[1]Gia cảnh 2 '!I138)&lt;=1250000),(H107-'[1]Gia cảnh 2 '!I138)*5%-40000,IF(AND((H107-'[1]Gia cảnh 2 '!I138)&gt;1250000,(H107-'[1]Gia cảnh 2 '!I138)&lt;=8500000),(H107-'[1]Gia cảnh 2 '!I138)*10%-102500))),2)</f>
        <v>0</v>
      </c>
      <c r="K107" s="172">
        <f t="shared" si="11"/>
        <v>1600</v>
      </c>
      <c r="L107" s="50">
        <f t="shared" si="12"/>
        <v>0</v>
      </c>
      <c r="M107" s="59">
        <f t="shared" si="13"/>
        <v>0</v>
      </c>
      <c r="N107" s="285"/>
    </row>
    <row r="108" spans="1:14" ht="33" hidden="1" customHeight="1">
      <c r="A108" s="158">
        <f>'KL tổ 4'!A106</f>
        <v>98</v>
      </c>
      <c r="B108" s="47" t="str">
        <f>'KL tổ 4'!B106</f>
        <v>Chi Chia</v>
      </c>
      <c r="C108" s="236">
        <v>22000</v>
      </c>
      <c r="D108" s="159">
        <f>'KL tổ 4'!BZ106</f>
        <v>0</v>
      </c>
      <c r="E108" s="160">
        <f t="shared" si="9"/>
        <v>0</v>
      </c>
      <c r="F108" s="161">
        <v>0</v>
      </c>
      <c r="G108" s="160">
        <v>0</v>
      </c>
      <c r="H108" s="160">
        <f t="shared" si="10"/>
        <v>0</v>
      </c>
      <c r="I108" s="59">
        <v>0</v>
      </c>
      <c r="J108" s="172">
        <f>ROUND(IF(H108&lt;=800000,0,IF(AND((H108-'[1]Gia cảnh 2 '!I139)&gt;800000,(H108-'[1]Gia cảnh 2 '!I139)&lt;=1250000),(H108-'[1]Gia cảnh 2 '!I139)*5%-40000,IF(AND((H108-'[1]Gia cảnh 2 '!I139)&gt;1250000,(H108-'[1]Gia cảnh 2 '!I139)&lt;=8500000),(H108-'[1]Gia cảnh 2 '!I139)*10%-102500))),2)</f>
        <v>0</v>
      </c>
      <c r="K108" s="172">
        <f t="shared" si="11"/>
        <v>1600</v>
      </c>
      <c r="L108" s="50">
        <f t="shared" si="12"/>
        <v>0</v>
      </c>
      <c r="M108" s="59">
        <f t="shared" si="13"/>
        <v>0</v>
      </c>
      <c r="N108" s="285"/>
    </row>
    <row r="109" spans="1:14" s="279" customFormat="1" ht="31.5" customHeight="1">
      <c r="A109" s="924" t="s">
        <v>227</v>
      </c>
      <c r="B109" s="925"/>
      <c r="C109" s="238"/>
      <c r="D109" s="159">
        <f>SUM(D11:D108)</f>
        <v>0</v>
      </c>
      <c r="E109" s="300">
        <f>SUM(E11:E108)</f>
        <v>0</v>
      </c>
      <c r="F109" s="238">
        <f>SUM(F11:F21)</f>
        <v>0</v>
      </c>
      <c r="G109" s="300">
        <f>SUM(G11:G108)</f>
        <v>0</v>
      </c>
      <c r="H109" s="300">
        <f>SUM(H11:H108)</f>
        <v>0</v>
      </c>
      <c r="I109" s="300">
        <f>SUM(I11:I108)</f>
        <v>0</v>
      </c>
      <c r="J109" s="248">
        <f>L109-I109</f>
        <v>0</v>
      </c>
      <c r="K109" s="300">
        <f>SUM(K11:K108)</f>
        <v>156800</v>
      </c>
      <c r="L109" s="300">
        <f>SUM(L11:L108)</f>
        <v>0</v>
      </c>
      <c r="M109" s="300">
        <f>SUM(M11:M108)</f>
        <v>0</v>
      </c>
      <c r="N109" s="252"/>
    </row>
    <row r="110" spans="1:14" s="35" customFormat="1" ht="15.75">
      <c r="A110" s="926" t="s">
        <v>253</v>
      </c>
      <c r="B110" s="926"/>
      <c r="C110" s="926"/>
      <c r="D110" s="926"/>
      <c r="E110" s="926"/>
      <c r="F110" s="926"/>
      <c r="G110" s="926"/>
      <c r="H110" s="926"/>
      <c r="I110" s="926"/>
      <c r="J110" s="926"/>
      <c r="K110" s="926"/>
      <c r="L110" s="926"/>
      <c r="M110" s="926"/>
      <c r="N110" s="926"/>
    </row>
    <row r="111" spans="1:14" s="35" customFormat="1" ht="15.75">
      <c r="A111" s="150"/>
      <c r="B111" s="363"/>
      <c r="C111" s="364"/>
      <c r="D111" s="364"/>
      <c r="E111" s="68"/>
      <c r="F111" s="68"/>
      <c r="G111" s="68"/>
      <c r="H111" s="68"/>
      <c r="I111" s="68"/>
      <c r="J111" s="68"/>
      <c r="K111" s="68"/>
      <c r="L111" s="68"/>
      <c r="M111" s="68"/>
      <c r="N111" s="68"/>
    </row>
    <row r="112" spans="1:14" s="35" customFormat="1" ht="15.75">
      <c r="A112" s="68"/>
      <c r="B112" s="68"/>
      <c r="C112" s="68"/>
      <c r="D112" s="71"/>
      <c r="E112" s="167"/>
      <c r="F112" s="167"/>
      <c r="G112" s="167"/>
      <c r="H112" s="167"/>
      <c r="I112" s="69"/>
      <c r="J112" s="910" t="s">
        <v>228</v>
      </c>
      <c r="K112" s="910"/>
      <c r="L112" s="910"/>
      <c r="M112" s="910"/>
      <c r="N112" s="910"/>
    </row>
    <row r="113" spans="2:14" s="35" customFormat="1" ht="15.75">
      <c r="B113" s="844" t="s">
        <v>229</v>
      </c>
      <c r="C113" s="844"/>
      <c r="D113" s="844"/>
      <c r="E113" s="33"/>
      <c r="F113" s="33"/>
      <c r="G113" s="33"/>
      <c r="H113" s="33"/>
      <c r="I113" s="72"/>
      <c r="J113" s="844" t="s">
        <v>14</v>
      </c>
      <c r="K113" s="844"/>
      <c r="L113" s="844"/>
      <c r="M113" s="844"/>
      <c r="N113" s="844"/>
    </row>
    <row r="114" spans="2:14" s="35" customFormat="1" ht="15.75">
      <c r="B114" s="68"/>
      <c r="C114" s="68"/>
      <c r="D114" s="68"/>
      <c r="E114" s="68"/>
      <c r="F114" s="68"/>
      <c r="G114" s="68"/>
      <c r="H114" s="68"/>
      <c r="I114" s="72"/>
      <c r="J114" s="72"/>
      <c r="K114" s="72"/>
      <c r="L114" s="72"/>
      <c r="M114" s="68"/>
      <c r="N114" s="68"/>
    </row>
    <row r="115" spans="2:14" s="35" customFormat="1" ht="15.75"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</row>
    <row r="116" spans="2:14" s="35" customFormat="1" ht="15.75">
      <c r="B116" s="68"/>
      <c r="C116" s="244"/>
      <c r="D116" s="244"/>
      <c r="E116" s="68"/>
      <c r="F116" s="68"/>
      <c r="G116" s="68"/>
      <c r="H116" s="68"/>
      <c r="I116" s="68"/>
      <c r="J116" s="68"/>
      <c r="K116" s="68"/>
      <c r="L116" s="68"/>
      <c r="M116" s="68"/>
      <c r="N116" s="68"/>
    </row>
    <row r="117" spans="2:14" s="35" customFormat="1" ht="15.75">
      <c r="B117" s="68"/>
      <c r="C117" s="69"/>
      <c r="D117" s="244"/>
      <c r="E117" s="68"/>
      <c r="F117" s="68"/>
      <c r="G117" s="68"/>
      <c r="H117" s="68"/>
      <c r="I117" s="68"/>
      <c r="J117" s="68"/>
      <c r="K117" s="68"/>
      <c r="L117" s="68"/>
      <c r="M117" s="68"/>
      <c r="N117" s="68"/>
    </row>
    <row r="118" spans="2:14" s="280" customFormat="1" ht="18.75">
      <c r="B118" s="844" t="s">
        <v>230</v>
      </c>
      <c r="C118" s="844"/>
      <c r="D118" s="844"/>
      <c r="E118" s="33"/>
      <c r="F118" s="33"/>
      <c r="G118" s="33"/>
      <c r="H118" s="33"/>
      <c r="I118" s="33"/>
      <c r="J118" s="844" t="s">
        <v>231</v>
      </c>
      <c r="K118" s="844"/>
      <c r="L118" s="844"/>
      <c r="M118" s="844"/>
      <c r="N118" s="844"/>
    </row>
    <row r="119" spans="2:14" s="35" customFormat="1" ht="15"/>
  </sheetData>
  <mergeCells count="25">
    <mergeCell ref="A1:D1"/>
    <mergeCell ref="J1:N1"/>
    <mergeCell ref="A2:D2"/>
    <mergeCell ref="J2:N2"/>
    <mergeCell ref="J3:N3"/>
    <mergeCell ref="A4:N4"/>
    <mergeCell ref="A5:N5"/>
    <mergeCell ref="I8:K8"/>
    <mergeCell ref="A109:B109"/>
    <mergeCell ref="A110:N110"/>
    <mergeCell ref="A8:A9"/>
    <mergeCell ref="B8:B9"/>
    <mergeCell ref="C8:C9"/>
    <mergeCell ref="D8:D9"/>
    <mergeCell ref="E8:E9"/>
    <mergeCell ref="G8:G9"/>
    <mergeCell ref="H8:H9"/>
    <mergeCell ref="L8:L9"/>
    <mergeCell ref="M8:M9"/>
    <mergeCell ref="N8:N9"/>
    <mergeCell ref="J112:N112"/>
    <mergeCell ref="B113:D113"/>
    <mergeCell ref="J113:N113"/>
    <mergeCell ref="B118:D118"/>
    <mergeCell ref="J118:N118"/>
  </mergeCells>
  <pageMargins left="0.39305555555555599" right="0" top="0" bottom="0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opLeftCell="A53" workbookViewId="0">
      <selection activeCell="K114" sqref="K114"/>
    </sheetView>
  </sheetViews>
  <sheetFormatPr defaultColWidth="9" defaultRowHeight="15"/>
  <cols>
    <col min="1" max="1" width="5.28515625" style="3" customWidth="1"/>
    <col min="2" max="2" width="21.140625" style="3" customWidth="1"/>
    <col min="3" max="3" width="9" style="2" customWidth="1"/>
    <col min="4" max="4" width="9.28515625" style="2" customWidth="1"/>
    <col min="5" max="6" width="8.28515625" style="2" customWidth="1"/>
    <col min="7" max="7" width="8" style="2" customWidth="1"/>
    <col min="8" max="8" width="9.28515625" style="2" customWidth="1"/>
    <col min="9" max="9" width="11.85546875" style="2" customWidth="1"/>
    <col min="10" max="10" width="12.7109375" style="3" customWidth="1"/>
    <col min="11" max="256" width="9.140625" style="3"/>
    <col min="257" max="257" width="5.28515625" style="3" customWidth="1"/>
    <col min="258" max="258" width="21.140625" style="3" customWidth="1"/>
    <col min="259" max="259" width="9" style="3" customWidth="1"/>
    <col min="260" max="260" width="9.28515625" style="3" customWidth="1"/>
    <col min="261" max="262" width="8.28515625" style="3" customWidth="1"/>
    <col min="263" max="263" width="8" style="3" customWidth="1"/>
    <col min="264" max="264" width="9.28515625" style="3" customWidth="1"/>
    <col min="265" max="265" width="11.85546875" style="3" customWidth="1"/>
    <col min="266" max="266" width="12.7109375" style="3" customWidth="1"/>
    <col min="267" max="512" width="9.140625" style="3"/>
    <col min="513" max="513" width="5.28515625" style="3" customWidth="1"/>
    <col min="514" max="514" width="21.140625" style="3" customWidth="1"/>
    <col min="515" max="515" width="9" style="3" customWidth="1"/>
    <col min="516" max="516" width="9.28515625" style="3" customWidth="1"/>
    <col min="517" max="518" width="8.28515625" style="3" customWidth="1"/>
    <col min="519" max="519" width="8" style="3" customWidth="1"/>
    <col min="520" max="520" width="9.28515625" style="3" customWidth="1"/>
    <col min="521" max="521" width="11.85546875" style="3" customWidth="1"/>
    <col min="522" max="522" width="12.7109375" style="3" customWidth="1"/>
    <col min="523" max="768" width="9.140625" style="3"/>
    <col min="769" max="769" width="5.28515625" style="3" customWidth="1"/>
    <col min="770" max="770" width="21.140625" style="3" customWidth="1"/>
    <col min="771" max="771" width="9" style="3" customWidth="1"/>
    <col min="772" max="772" width="9.28515625" style="3" customWidth="1"/>
    <col min="773" max="774" width="8.28515625" style="3" customWidth="1"/>
    <col min="775" max="775" width="8" style="3" customWidth="1"/>
    <col min="776" max="776" width="9.28515625" style="3" customWidth="1"/>
    <col min="777" max="777" width="11.85546875" style="3" customWidth="1"/>
    <col min="778" max="778" width="12.7109375" style="3" customWidth="1"/>
    <col min="779" max="1024" width="9.140625" style="3"/>
    <col min="1025" max="1025" width="5.28515625" style="3" customWidth="1"/>
    <col min="1026" max="1026" width="21.140625" style="3" customWidth="1"/>
    <col min="1027" max="1027" width="9" style="3" customWidth="1"/>
    <col min="1028" max="1028" width="9.28515625" style="3" customWidth="1"/>
    <col min="1029" max="1030" width="8.28515625" style="3" customWidth="1"/>
    <col min="1031" max="1031" width="8" style="3" customWidth="1"/>
    <col min="1032" max="1032" width="9.28515625" style="3" customWidth="1"/>
    <col min="1033" max="1033" width="11.85546875" style="3" customWidth="1"/>
    <col min="1034" max="1034" width="12.7109375" style="3" customWidth="1"/>
    <col min="1035" max="1280" width="9.140625" style="3"/>
    <col min="1281" max="1281" width="5.28515625" style="3" customWidth="1"/>
    <col min="1282" max="1282" width="21.140625" style="3" customWidth="1"/>
    <col min="1283" max="1283" width="9" style="3" customWidth="1"/>
    <col min="1284" max="1284" width="9.28515625" style="3" customWidth="1"/>
    <col min="1285" max="1286" width="8.28515625" style="3" customWidth="1"/>
    <col min="1287" max="1287" width="8" style="3" customWidth="1"/>
    <col min="1288" max="1288" width="9.28515625" style="3" customWidth="1"/>
    <col min="1289" max="1289" width="11.85546875" style="3" customWidth="1"/>
    <col min="1290" max="1290" width="12.7109375" style="3" customWidth="1"/>
    <col min="1291" max="1536" width="9.140625" style="3"/>
    <col min="1537" max="1537" width="5.28515625" style="3" customWidth="1"/>
    <col min="1538" max="1538" width="21.140625" style="3" customWidth="1"/>
    <col min="1539" max="1539" width="9" style="3" customWidth="1"/>
    <col min="1540" max="1540" width="9.28515625" style="3" customWidth="1"/>
    <col min="1541" max="1542" width="8.28515625" style="3" customWidth="1"/>
    <col min="1543" max="1543" width="8" style="3" customWidth="1"/>
    <col min="1544" max="1544" width="9.28515625" style="3" customWidth="1"/>
    <col min="1545" max="1545" width="11.85546875" style="3" customWidth="1"/>
    <col min="1546" max="1546" width="12.7109375" style="3" customWidth="1"/>
    <col min="1547" max="1792" width="9.140625" style="3"/>
    <col min="1793" max="1793" width="5.28515625" style="3" customWidth="1"/>
    <col min="1794" max="1794" width="21.140625" style="3" customWidth="1"/>
    <col min="1795" max="1795" width="9" style="3" customWidth="1"/>
    <col min="1796" max="1796" width="9.28515625" style="3" customWidth="1"/>
    <col min="1797" max="1798" width="8.28515625" style="3" customWidth="1"/>
    <col min="1799" max="1799" width="8" style="3" customWidth="1"/>
    <col min="1800" max="1800" width="9.28515625" style="3" customWidth="1"/>
    <col min="1801" max="1801" width="11.85546875" style="3" customWidth="1"/>
    <col min="1802" max="1802" width="12.7109375" style="3" customWidth="1"/>
    <col min="1803" max="2048" width="9.140625" style="3"/>
    <col min="2049" max="2049" width="5.28515625" style="3" customWidth="1"/>
    <col min="2050" max="2050" width="21.140625" style="3" customWidth="1"/>
    <col min="2051" max="2051" width="9" style="3" customWidth="1"/>
    <col min="2052" max="2052" width="9.28515625" style="3" customWidth="1"/>
    <col min="2053" max="2054" width="8.28515625" style="3" customWidth="1"/>
    <col min="2055" max="2055" width="8" style="3" customWidth="1"/>
    <col min="2056" max="2056" width="9.28515625" style="3" customWidth="1"/>
    <col min="2057" max="2057" width="11.85546875" style="3" customWidth="1"/>
    <col min="2058" max="2058" width="12.7109375" style="3" customWidth="1"/>
    <col min="2059" max="2304" width="9.140625" style="3"/>
    <col min="2305" max="2305" width="5.28515625" style="3" customWidth="1"/>
    <col min="2306" max="2306" width="21.140625" style="3" customWidth="1"/>
    <col min="2307" max="2307" width="9" style="3" customWidth="1"/>
    <col min="2308" max="2308" width="9.28515625" style="3" customWidth="1"/>
    <col min="2309" max="2310" width="8.28515625" style="3" customWidth="1"/>
    <col min="2311" max="2311" width="8" style="3" customWidth="1"/>
    <col min="2312" max="2312" width="9.28515625" style="3" customWidth="1"/>
    <col min="2313" max="2313" width="11.85546875" style="3" customWidth="1"/>
    <col min="2314" max="2314" width="12.7109375" style="3" customWidth="1"/>
    <col min="2315" max="2560" width="9.140625" style="3"/>
    <col min="2561" max="2561" width="5.28515625" style="3" customWidth="1"/>
    <col min="2562" max="2562" width="21.140625" style="3" customWidth="1"/>
    <col min="2563" max="2563" width="9" style="3" customWidth="1"/>
    <col min="2564" max="2564" width="9.28515625" style="3" customWidth="1"/>
    <col min="2565" max="2566" width="8.28515625" style="3" customWidth="1"/>
    <col min="2567" max="2567" width="8" style="3" customWidth="1"/>
    <col min="2568" max="2568" width="9.28515625" style="3" customWidth="1"/>
    <col min="2569" max="2569" width="11.85546875" style="3" customWidth="1"/>
    <col min="2570" max="2570" width="12.7109375" style="3" customWidth="1"/>
    <col min="2571" max="2816" width="9.140625" style="3"/>
    <col min="2817" max="2817" width="5.28515625" style="3" customWidth="1"/>
    <col min="2818" max="2818" width="21.140625" style="3" customWidth="1"/>
    <col min="2819" max="2819" width="9" style="3" customWidth="1"/>
    <col min="2820" max="2820" width="9.28515625" style="3" customWidth="1"/>
    <col min="2821" max="2822" width="8.28515625" style="3" customWidth="1"/>
    <col min="2823" max="2823" width="8" style="3" customWidth="1"/>
    <col min="2824" max="2824" width="9.28515625" style="3" customWidth="1"/>
    <col min="2825" max="2825" width="11.85546875" style="3" customWidth="1"/>
    <col min="2826" max="2826" width="12.7109375" style="3" customWidth="1"/>
    <col min="2827" max="3072" width="9.140625" style="3"/>
    <col min="3073" max="3073" width="5.28515625" style="3" customWidth="1"/>
    <col min="3074" max="3074" width="21.140625" style="3" customWidth="1"/>
    <col min="3075" max="3075" width="9" style="3" customWidth="1"/>
    <col min="3076" max="3076" width="9.28515625" style="3" customWidth="1"/>
    <col min="3077" max="3078" width="8.28515625" style="3" customWidth="1"/>
    <col min="3079" max="3079" width="8" style="3" customWidth="1"/>
    <col min="3080" max="3080" width="9.28515625" style="3" customWidth="1"/>
    <col min="3081" max="3081" width="11.85546875" style="3" customWidth="1"/>
    <col min="3082" max="3082" width="12.7109375" style="3" customWidth="1"/>
    <col min="3083" max="3328" width="9.140625" style="3"/>
    <col min="3329" max="3329" width="5.28515625" style="3" customWidth="1"/>
    <col min="3330" max="3330" width="21.140625" style="3" customWidth="1"/>
    <col min="3331" max="3331" width="9" style="3" customWidth="1"/>
    <col min="3332" max="3332" width="9.28515625" style="3" customWidth="1"/>
    <col min="3333" max="3334" width="8.28515625" style="3" customWidth="1"/>
    <col min="3335" max="3335" width="8" style="3" customWidth="1"/>
    <col min="3336" max="3336" width="9.28515625" style="3" customWidth="1"/>
    <col min="3337" max="3337" width="11.85546875" style="3" customWidth="1"/>
    <col min="3338" max="3338" width="12.7109375" style="3" customWidth="1"/>
    <col min="3339" max="3584" width="9.140625" style="3"/>
    <col min="3585" max="3585" width="5.28515625" style="3" customWidth="1"/>
    <col min="3586" max="3586" width="21.140625" style="3" customWidth="1"/>
    <col min="3587" max="3587" width="9" style="3" customWidth="1"/>
    <col min="3588" max="3588" width="9.28515625" style="3" customWidth="1"/>
    <col min="3589" max="3590" width="8.28515625" style="3" customWidth="1"/>
    <col min="3591" max="3591" width="8" style="3" customWidth="1"/>
    <col min="3592" max="3592" width="9.28515625" style="3" customWidth="1"/>
    <col min="3593" max="3593" width="11.85546875" style="3" customWidth="1"/>
    <col min="3594" max="3594" width="12.7109375" style="3" customWidth="1"/>
    <col min="3595" max="3840" width="9.140625" style="3"/>
    <col min="3841" max="3841" width="5.28515625" style="3" customWidth="1"/>
    <col min="3842" max="3842" width="21.140625" style="3" customWidth="1"/>
    <col min="3843" max="3843" width="9" style="3" customWidth="1"/>
    <col min="3844" max="3844" width="9.28515625" style="3" customWidth="1"/>
    <col min="3845" max="3846" width="8.28515625" style="3" customWidth="1"/>
    <col min="3847" max="3847" width="8" style="3" customWidth="1"/>
    <col min="3848" max="3848" width="9.28515625" style="3" customWidth="1"/>
    <col min="3849" max="3849" width="11.85546875" style="3" customWidth="1"/>
    <col min="3850" max="3850" width="12.7109375" style="3" customWidth="1"/>
    <col min="3851" max="4096" width="9.140625" style="3"/>
    <col min="4097" max="4097" width="5.28515625" style="3" customWidth="1"/>
    <col min="4098" max="4098" width="21.140625" style="3" customWidth="1"/>
    <col min="4099" max="4099" width="9" style="3" customWidth="1"/>
    <col min="4100" max="4100" width="9.28515625" style="3" customWidth="1"/>
    <col min="4101" max="4102" width="8.28515625" style="3" customWidth="1"/>
    <col min="4103" max="4103" width="8" style="3" customWidth="1"/>
    <col min="4104" max="4104" width="9.28515625" style="3" customWidth="1"/>
    <col min="4105" max="4105" width="11.85546875" style="3" customWidth="1"/>
    <col min="4106" max="4106" width="12.7109375" style="3" customWidth="1"/>
    <col min="4107" max="4352" width="9.140625" style="3"/>
    <col min="4353" max="4353" width="5.28515625" style="3" customWidth="1"/>
    <col min="4354" max="4354" width="21.140625" style="3" customWidth="1"/>
    <col min="4355" max="4355" width="9" style="3" customWidth="1"/>
    <col min="4356" max="4356" width="9.28515625" style="3" customWidth="1"/>
    <col min="4357" max="4358" width="8.28515625" style="3" customWidth="1"/>
    <col min="4359" max="4359" width="8" style="3" customWidth="1"/>
    <col min="4360" max="4360" width="9.28515625" style="3" customWidth="1"/>
    <col min="4361" max="4361" width="11.85546875" style="3" customWidth="1"/>
    <col min="4362" max="4362" width="12.7109375" style="3" customWidth="1"/>
    <col min="4363" max="4608" width="9.140625" style="3"/>
    <col min="4609" max="4609" width="5.28515625" style="3" customWidth="1"/>
    <col min="4610" max="4610" width="21.140625" style="3" customWidth="1"/>
    <col min="4611" max="4611" width="9" style="3" customWidth="1"/>
    <col min="4612" max="4612" width="9.28515625" style="3" customWidth="1"/>
    <col min="4613" max="4614" width="8.28515625" style="3" customWidth="1"/>
    <col min="4615" max="4615" width="8" style="3" customWidth="1"/>
    <col min="4616" max="4616" width="9.28515625" style="3" customWidth="1"/>
    <col min="4617" max="4617" width="11.85546875" style="3" customWidth="1"/>
    <col min="4618" max="4618" width="12.7109375" style="3" customWidth="1"/>
    <col min="4619" max="4864" width="9.140625" style="3"/>
    <col min="4865" max="4865" width="5.28515625" style="3" customWidth="1"/>
    <col min="4866" max="4866" width="21.140625" style="3" customWidth="1"/>
    <col min="4867" max="4867" width="9" style="3" customWidth="1"/>
    <col min="4868" max="4868" width="9.28515625" style="3" customWidth="1"/>
    <col min="4869" max="4870" width="8.28515625" style="3" customWidth="1"/>
    <col min="4871" max="4871" width="8" style="3" customWidth="1"/>
    <col min="4872" max="4872" width="9.28515625" style="3" customWidth="1"/>
    <col min="4873" max="4873" width="11.85546875" style="3" customWidth="1"/>
    <col min="4874" max="4874" width="12.7109375" style="3" customWidth="1"/>
    <col min="4875" max="5120" width="9.140625" style="3"/>
    <col min="5121" max="5121" width="5.28515625" style="3" customWidth="1"/>
    <col min="5122" max="5122" width="21.140625" style="3" customWidth="1"/>
    <col min="5123" max="5123" width="9" style="3" customWidth="1"/>
    <col min="5124" max="5124" width="9.28515625" style="3" customWidth="1"/>
    <col min="5125" max="5126" width="8.28515625" style="3" customWidth="1"/>
    <col min="5127" max="5127" width="8" style="3" customWidth="1"/>
    <col min="5128" max="5128" width="9.28515625" style="3" customWidth="1"/>
    <col min="5129" max="5129" width="11.85546875" style="3" customWidth="1"/>
    <col min="5130" max="5130" width="12.7109375" style="3" customWidth="1"/>
    <col min="5131" max="5376" width="9.140625" style="3"/>
    <col min="5377" max="5377" width="5.28515625" style="3" customWidth="1"/>
    <col min="5378" max="5378" width="21.140625" style="3" customWidth="1"/>
    <col min="5379" max="5379" width="9" style="3" customWidth="1"/>
    <col min="5380" max="5380" width="9.28515625" style="3" customWidth="1"/>
    <col min="5381" max="5382" width="8.28515625" style="3" customWidth="1"/>
    <col min="5383" max="5383" width="8" style="3" customWidth="1"/>
    <col min="5384" max="5384" width="9.28515625" style="3" customWidth="1"/>
    <col min="5385" max="5385" width="11.85546875" style="3" customWidth="1"/>
    <col min="5386" max="5386" width="12.7109375" style="3" customWidth="1"/>
    <col min="5387" max="5632" width="9.140625" style="3"/>
    <col min="5633" max="5633" width="5.28515625" style="3" customWidth="1"/>
    <col min="5634" max="5634" width="21.140625" style="3" customWidth="1"/>
    <col min="5635" max="5635" width="9" style="3" customWidth="1"/>
    <col min="5636" max="5636" width="9.28515625" style="3" customWidth="1"/>
    <col min="5637" max="5638" width="8.28515625" style="3" customWidth="1"/>
    <col min="5639" max="5639" width="8" style="3" customWidth="1"/>
    <col min="5640" max="5640" width="9.28515625" style="3" customWidth="1"/>
    <col min="5641" max="5641" width="11.85546875" style="3" customWidth="1"/>
    <col min="5642" max="5642" width="12.7109375" style="3" customWidth="1"/>
    <col min="5643" max="5888" width="9.140625" style="3"/>
    <col min="5889" max="5889" width="5.28515625" style="3" customWidth="1"/>
    <col min="5890" max="5890" width="21.140625" style="3" customWidth="1"/>
    <col min="5891" max="5891" width="9" style="3" customWidth="1"/>
    <col min="5892" max="5892" width="9.28515625" style="3" customWidth="1"/>
    <col min="5893" max="5894" width="8.28515625" style="3" customWidth="1"/>
    <col min="5895" max="5895" width="8" style="3" customWidth="1"/>
    <col min="5896" max="5896" width="9.28515625" style="3" customWidth="1"/>
    <col min="5897" max="5897" width="11.85546875" style="3" customWidth="1"/>
    <col min="5898" max="5898" width="12.7109375" style="3" customWidth="1"/>
    <col min="5899" max="6144" width="9.140625" style="3"/>
    <col min="6145" max="6145" width="5.28515625" style="3" customWidth="1"/>
    <col min="6146" max="6146" width="21.140625" style="3" customWidth="1"/>
    <col min="6147" max="6147" width="9" style="3" customWidth="1"/>
    <col min="6148" max="6148" width="9.28515625" style="3" customWidth="1"/>
    <col min="6149" max="6150" width="8.28515625" style="3" customWidth="1"/>
    <col min="6151" max="6151" width="8" style="3" customWidth="1"/>
    <col min="6152" max="6152" width="9.28515625" style="3" customWidth="1"/>
    <col min="6153" max="6153" width="11.85546875" style="3" customWidth="1"/>
    <col min="6154" max="6154" width="12.7109375" style="3" customWidth="1"/>
    <col min="6155" max="6400" width="9.140625" style="3"/>
    <col min="6401" max="6401" width="5.28515625" style="3" customWidth="1"/>
    <col min="6402" max="6402" width="21.140625" style="3" customWidth="1"/>
    <col min="6403" max="6403" width="9" style="3" customWidth="1"/>
    <col min="6404" max="6404" width="9.28515625" style="3" customWidth="1"/>
    <col min="6405" max="6406" width="8.28515625" style="3" customWidth="1"/>
    <col min="6407" max="6407" width="8" style="3" customWidth="1"/>
    <col min="6408" max="6408" width="9.28515625" style="3" customWidth="1"/>
    <col min="6409" max="6409" width="11.85546875" style="3" customWidth="1"/>
    <col min="6410" max="6410" width="12.7109375" style="3" customWidth="1"/>
    <col min="6411" max="6656" width="9.140625" style="3"/>
    <col min="6657" max="6657" width="5.28515625" style="3" customWidth="1"/>
    <col min="6658" max="6658" width="21.140625" style="3" customWidth="1"/>
    <col min="6659" max="6659" width="9" style="3" customWidth="1"/>
    <col min="6660" max="6660" width="9.28515625" style="3" customWidth="1"/>
    <col min="6661" max="6662" width="8.28515625" style="3" customWidth="1"/>
    <col min="6663" max="6663" width="8" style="3" customWidth="1"/>
    <col min="6664" max="6664" width="9.28515625" style="3" customWidth="1"/>
    <col min="6665" max="6665" width="11.85546875" style="3" customWidth="1"/>
    <col min="6666" max="6666" width="12.7109375" style="3" customWidth="1"/>
    <col min="6667" max="6912" width="9.140625" style="3"/>
    <col min="6913" max="6913" width="5.28515625" style="3" customWidth="1"/>
    <col min="6914" max="6914" width="21.140625" style="3" customWidth="1"/>
    <col min="6915" max="6915" width="9" style="3" customWidth="1"/>
    <col min="6916" max="6916" width="9.28515625" style="3" customWidth="1"/>
    <col min="6917" max="6918" width="8.28515625" style="3" customWidth="1"/>
    <col min="6919" max="6919" width="8" style="3" customWidth="1"/>
    <col min="6920" max="6920" width="9.28515625" style="3" customWidth="1"/>
    <col min="6921" max="6921" width="11.85546875" style="3" customWidth="1"/>
    <col min="6922" max="6922" width="12.7109375" style="3" customWidth="1"/>
    <col min="6923" max="7168" width="9.140625" style="3"/>
    <col min="7169" max="7169" width="5.28515625" style="3" customWidth="1"/>
    <col min="7170" max="7170" width="21.140625" style="3" customWidth="1"/>
    <col min="7171" max="7171" width="9" style="3" customWidth="1"/>
    <col min="7172" max="7172" width="9.28515625" style="3" customWidth="1"/>
    <col min="7173" max="7174" width="8.28515625" style="3" customWidth="1"/>
    <col min="7175" max="7175" width="8" style="3" customWidth="1"/>
    <col min="7176" max="7176" width="9.28515625" style="3" customWidth="1"/>
    <col min="7177" max="7177" width="11.85546875" style="3" customWidth="1"/>
    <col min="7178" max="7178" width="12.7109375" style="3" customWidth="1"/>
    <col min="7179" max="7424" width="9.140625" style="3"/>
    <col min="7425" max="7425" width="5.28515625" style="3" customWidth="1"/>
    <col min="7426" max="7426" width="21.140625" style="3" customWidth="1"/>
    <col min="7427" max="7427" width="9" style="3" customWidth="1"/>
    <col min="7428" max="7428" width="9.28515625" style="3" customWidth="1"/>
    <col min="7429" max="7430" width="8.28515625" style="3" customWidth="1"/>
    <col min="7431" max="7431" width="8" style="3" customWidth="1"/>
    <col min="7432" max="7432" width="9.28515625" style="3" customWidth="1"/>
    <col min="7433" max="7433" width="11.85546875" style="3" customWidth="1"/>
    <col min="7434" max="7434" width="12.7109375" style="3" customWidth="1"/>
    <col min="7435" max="7680" width="9.140625" style="3"/>
    <col min="7681" max="7681" width="5.28515625" style="3" customWidth="1"/>
    <col min="7682" max="7682" width="21.140625" style="3" customWidth="1"/>
    <col min="7683" max="7683" width="9" style="3" customWidth="1"/>
    <col min="7684" max="7684" width="9.28515625" style="3" customWidth="1"/>
    <col min="7685" max="7686" width="8.28515625" style="3" customWidth="1"/>
    <col min="7687" max="7687" width="8" style="3" customWidth="1"/>
    <col min="7688" max="7688" width="9.28515625" style="3" customWidth="1"/>
    <col min="7689" max="7689" width="11.85546875" style="3" customWidth="1"/>
    <col min="7690" max="7690" width="12.7109375" style="3" customWidth="1"/>
    <col min="7691" max="7936" width="9.140625" style="3"/>
    <col min="7937" max="7937" width="5.28515625" style="3" customWidth="1"/>
    <col min="7938" max="7938" width="21.140625" style="3" customWidth="1"/>
    <col min="7939" max="7939" width="9" style="3" customWidth="1"/>
    <col min="7940" max="7940" width="9.28515625" style="3" customWidth="1"/>
    <col min="7941" max="7942" width="8.28515625" style="3" customWidth="1"/>
    <col min="7943" max="7943" width="8" style="3" customWidth="1"/>
    <col min="7944" max="7944" width="9.28515625" style="3" customWidth="1"/>
    <col min="7945" max="7945" width="11.85546875" style="3" customWidth="1"/>
    <col min="7946" max="7946" width="12.7109375" style="3" customWidth="1"/>
    <col min="7947" max="8192" width="9.140625" style="3"/>
    <col min="8193" max="8193" width="5.28515625" style="3" customWidth="1"/>
    <col min="8194" max="8194" width="21.140625" style="3" customWidth="1"/>
    <col min="8195" max="8195" width="9" style="3" customWidth="1"/>
    <col min="8196" max="8196" width="9.28515625" style="3" customWidth="1"/>
    <col min="8197" max="8198" width="8.28515625" style="3" customWidth="1"/>
    <col min="8199" max="8199" width="8" style="3" customWidth="1"/>
    <col min="8200" max="8200" width="9.28515625" style="3" customWidth="1"/>
    <col min="8201" max="8201" width="11.85546875" style="3" customWidth="1"/>
    <col min="8202" max="8202" width="12.7109375" style="3" customWidth="1"/>
    <col min="8203" max="8448" width="9.140625" style="3"/>
    <col min="8449" max="8449" width="5.28515625" style="3" customWidth="1"/>
    <col min="8450" max="8450" width="21.140625" style="3" customWidth="1"/>
    <col min="8451" max="8451" width="9" style="3" customWidth="1"/>
    <col min="8452" max="8452" width="9.28515625" style="3" customWidth="1"/>
    <col min="8453" max="8454" width="8.28515625" style="3" customWidth="1"/>
    <col min="8455" max="8455" width="8" style="3" customWidth="1"/>
    <col min="8456" max="8456" width="9.28515625" style="3" customWidth="1"/>
    <col min="8457" max="8457" width="11.85546875" style="3" customWidth="1"/>
    <col min="8458" max="8458" width="12.7109375" style="3" customWidth="1"/>
    <col min="8459" max="8704" width="9.140625" style="3"/>
    <col min="8705" max="8705" width="5.28515625" style="3" customWidth="1"/>
    <col min="8706" max="8706" width="21.140625" style="3" customWidth="1"/>
    <col min="8707" max="8707" width="9" style="3" customWidth="1"/>
    <col min="8708" max="8708" width="9.28515625" style="3" customWidth="1"/>
    <col min="8709" max="8710" width="8.28515625" style="3" customWidth="1"/>
    <col min="8711" max="8711" width="8" style="3" customWidth="1"/>
    <col min="8712" max="8712" width="9.28515625" style="3" customWidth="1"/>
    <col min="8713" max="8713" width="11.85546875" style="3" customWidth="1"/>
    <col min="8714" max="8714" width="12.7109375" style="3" customWidth="1"/>
    <col min="8715" max="8960" width="9.140625" style="3"/>
    <col min="8961" max="8961" width="5.28515625" style="3" customWidth="1"/>
    <col min="8962" max="8962" width="21.140625" style="3" customWidth="1"/>
    <col min="8963" max="8963" width="9" style="3" customWidth="1"/>
    <col min="8964" max="8964" width="9.28515625" style="3" customWidth="1"/>
    <col min="8965" max="8966" width="8.28515625" style="3" customWidth="1"/>
    <col min="8967" max="8967" width="8" style="3" customWidth="1"/>
    <col min="8968" max="8968" width="9.28515625" style="3" customWidth="1"/>
    <col min="8969" max="8969" width="11.85546875" style="3" customWidth="1"/>
    <col min="8970" max="8970" width="12.7109375" style="3" customWidth="1"/>
    <col min="8971" max="9216" width="9.140625" style="3"/>
    <col min="9217" max="9217" width="5.28515625" style="3" customWidth="1"/>
    <col min="9218" max="9218" width="21.140625" style="3" customWidth="1"/>
    <col min="9219" max="9219" width="9" style="3" customWidth="1"/>
    <col min="9220" max="9220" width="9.28515625" style="3" customWidth="1"/>
    <col min="9221" max="9222" width="8.28515625" style="3" customWidth="1"/>
    <col min="9223" max="9223" width="8" style="3" customWidth="1"/>
    <col min="9224" max="9224" width="9.28515625" style="3" customWidth="1"/>
    <col min="9225" max="9225" width="11.85546875" style="3" customWidth="1"/>
    <col min="9226" max="9226" width="12.7109375" style="3" customWidth="1"/>
    <col min="9227" max="9472" width="9.140625" style="3"/>
    <col min="9473" max="9473" width="5.28515625" style="3" customWidth="1"/>
    <col min="9474" max="9474" width="21.140625" style="3" customWidth="1"/>
    <col min="9475" max="9475" width="9" style="3" customWidth="1"/>
    <col min="9476" max="9476" width="9.28515625" style="3" customWidth="1"/>
    <col min="9477" max="9478" width="8.28515625" style="3" customWidth="1"/>
    <col min="9479" max="9479" width="8" style="3" customWidth="1"/>
    <col min="9480" max="9480" width="9.28515625" style="3" customWidth="1"/>
    <col min="9481" max="9481" width="11.85546875" style="3" customWidth="1"/>
    <col min="9482" max="9482" width="12.7109375" style="3" customWidth="1"/>
    <col min="9483" max="9728" width="9.140625" style="3"/>
    <col min="9729" max="9729" width="5.28515625" style="3" customWidth="1"/>
    <col min="9730" max="9730" width="21.140625" style="3" customWidth="1"/>
    <col min="9731" max="9731" width="9" style="3" customWidth="1"/>
    <col min="9732" max="9732" width="9.28515625" style="3" customWidth="1"/>
    <col min="9733" max="9734" width="8.28515625" style="3" customWidth="1"/>
    <col min="9735" max="9735" width="8" style="3" customWidth="1"/>
    <col min="9736" max="9736" width="9.28515625" style="3" customWidth="1"/>
    <col min="9737" max="9737" width="11.85546875" style="3" customWidth="1"/>
    <col min="9738" max="9738" width="12.7109375" style="3" customWidth="1"/>
    <col min="9739" max="9984" width="9.140625" style="3"/>
    <col min="9985" max="9985" width="5.28515625" style="3" customWidth="1"/>
    <col min="9986" max="9986" width="21.140625" style="3" customWidth="1"/>
    <col min="9987" max="9987" width="9" style="3" customWidth="1"/>
    <col min="9988" max="9988" width="9.28515625" style="3" customWidth="1"/>
    <col min="9989" max="9990" width="8.28515625" style="3" customWidth="1"/>
    <col min="9991" max="9991" width="8" style="3" customWidth="1"/>
    <col min="9992" max="9992" width="9.28515625" style="3" customWidth="1"/>
    <col min="9993" max="9993" width="11.85546875" style="3" customWidth="1"/>
    <col min="9994" max="9994" width="12.7109375" style="3" customWidth="1"/>
    <col min="9995" max="10240" width="9.140625" style="3"/>
    <col min="10241" max="10241" width="5.28515625" style="3" customWidth="1"/>
    <col min="10242" max="10242" width="21.140625" style="3" customWidth="1"/>
    <col min="10243" max="10243" width="9" style="3" customWidth="1"/>
    <col min="10244" max="10244" width="9.28515625" style="3" customWidth="1"/>
    <col min="10245" max="10246" width="8.28515625" style="3" customWidth="1"/>
    <col min="10247" max="10247" width="8" style="3" customWidth="1"/>
    <col min="10248" max="10248" width="9.28515625" style="3" customWidth="1"/>
    <col min="10249" max="10249" width="11.85546875" style="3" customWidth="1"/>
    <col min="10250" max="10250" width="12.7109375" style="3" customWidth="1"/>
    <col min="10251" max="10496" width="9.140625" style="3"/>
    <col min="10497" max="10497" width="5.28515625" style="3" customWidth="1"/>
    <col min="10498" max="10498" width="21.140625" style="3" customWidth="1"/>
    <col min="10499" max="10499" width="9" style="3" customWidth="1"/>
    <col min="10500" max="10500" width="9.28515625" style="3" customWidth="1"/>
    <col min="10501" max="10502" width="8.28515625" style="3" customWidth="1"/>
    <col min="10503" max="10503" width="8" style="3" customWidth="1"/>
    <col min="10504" max="10504" width="9.28515625" style="3" customWidth="1"/>
    <col min="10505" max="10505" width="11.85546875" style="3" customWidth="1"/>
    <col min="10506" max="10506" width="12.7109375" style="3" customWidth="1"/>
    <col min="10507" max="10752" width="9.140625" style="3"/>
    <col min="10753" max="10753" width="5.28515625" style="3" customWidth="1"/>
    <col min="10754" max="10754" width="21.140625" style="3" customWidth="1"/>
    <col min="10755" max="10755" width="9" style="3" customWidth="1"/>
    <col min="10756" max="10756" width="9.28515625" style="3" customWidth="1"/>
    <col min="10757" max="10758" width="8.28515625" style="3" customWidth="1"/>
    <col min="10759" max="10759" width="8" style="3" customWidth="1"/>
    <col min="10760" max="10760" width="9.28515625" style="3" customWidth="1"/>
    <col min="10761" max="10761" width="11.85546875" style="3" customWidth="1"/>
    <col min="10762" max="10762" width="12.7109375" style="3" customWidth="1"/>
    <col min="10763" max="11008" width="9.140625" style="3"/>
    <col min="11009" max="11009" width="5.28515625" style="3" customWidth="1"/>
    <col min="11010" max="11010" width="21.140625" style="3" customWidth="1"/>
    <col min="11011" max="11011" width="9" style="3" customWidth="1"/>
    <col min="11012" max="11012" width="9.28515625" style="3" customWidth="1"/>
    <col min="11013" max="11014" width="8.28515625" style="3" customWidth="1"/>
    <col min="11015" max="11015" width="8" style="3" customWidth="1"/>
    <col min="11016" max="11016" width="9.28515625" style="3" customWidth="1"/>
    <col min="11017" max="11017" width="11.85546875" style="3" customWidth="1"/>
    <col min="11018" max="11018" width="12.7109375" style="3" customWidth="1"/>
    <col min="11019" max="11264" width="9.140625" style="3"/>
    <col min="11265" max="11265" width="5.28515625" style="3" customWidth="1"/>
    <col min="11266" max="11266" width="21.140625" style="3" customWidth="1"/>
    <col min="11267" max="11267" width="9" style="3" customWidth="1"/>
    <col min="11268" max="11268" width="9.28515625" style="3" customWidth="1"/>
    <col min="11269" max="11270" width="8.28515625" style="3" customWidth="1"/>
    <col min="11271" max="11271" width="8" style="3" customWidth="1"/>
    <col min="11272" max="11272" width="9.28515625" style="3" customWidth="1"/>
    <col min="11273" max="11273" width="11.85546875" style="3" customWidth="1"/>
    <col min="11274" max="11274" width="12.7109375" style="3" customWidth="1"/>
    <col min="11275" max="11520" width="9.140625" style="3"/>
    <col min="11521" max="11521" width="5.28515625" style="3" customWidth="1"/>
    <col min="11522" max="11522" width="21.140625" style="3" customWidth="1"/>
    <col min="11523" max="11523" width="9" style="3" customWidth="1"/>
    <col min="11524" max="11524" width="9.28515625" style="3" customWidth="1"/>
    <col min="11525" max="11526" width="8.28515625" style="3" customWidth="1"/>
    <col min="11527" max="11527" width="8" style="3" customWidth="1"/>
    <col min="11528" max="11528" width="9.28515625" style="3" customWidth="1"/>
    <col min="11529" max="11529" width="11.85546875" style="3" customWidth="1"/>
    <col min="11530" max="11530" width="12.7109375" style="3" customWidth="1"/>
    <col min="11531" max="11776" width="9.140625" style="3"/>
    <col min="11777" max="11777" width="5.28515625" style="3" customWidth="1"/>
    <col min="11778" max="11778" width="21.140625" style="3" customWidth="1"/>
    <col min="11779" max="11779" width="9" style="3" customWidth="1"/>
    <col min="11780" max="11780" width="9.28515625" style="3" customWidth="1"/>
    <col min="11781" max="11782" width="8.28515625" style="3" customWidth="1"/>
    <col min="11783" max="11783" width="8" style="3" customWidth="1"/>
    <col min="11784" max="11784" width="9.28515625" style="3" customWidth="1"/>
    <col min="11785" max="11785" width="11.85546875" style="3" customWidth="1"/>
    <col min="11786" max="11786" width="12.7109375" style="3" customWidth="1"/>
    <col min="11787" max="12032" width="9.140625" style="3"/>
    <col min="12033" max="12033" width="5.28515625" style="3" customWidth="1"/>
    <col min="12034" max="12034" width="21.140625" style="3" customWidth="1"/>
    <col min="12035" max="12035" width="9" style="3" customWidth="1"/>
    <col min="12036" max="12036" width="9.28515625" style="3" customWidth="1"/>
    <col min="12037" max="12038" width="8.28515625" style="3" customWidth="1"/>
    <col min="12039" max="12039" width="8" style="3" customWidth="1"/>
    <col min="12040" max="12040" width="9.28515625" style="3" customWidth="1"/>
    <col min="12041" max="12041" width="11.85546875" style="3" customWidth="1"/>
    <col min="12042" max="12042" width="12.7109375" style="3" customWidth="1"/>
    <col min="12043" max="12288" width="9.140625" style="3"/>
    <col min="12289" max="12289" width="5.28515625" style="3" customWidth="1"/>
    <col min="12290" max="12290" width="21.140625" style="3" customWidth="1"/>
    <col min="12291" max="12291" width="9" style="3" customWidth="1"/>
    <col min="12292" max="12292" width="9.28515625" style="3" customWidth="1"/>
    <col min="12293" max="12294" width="8.28515625" style="3" customWidth="1"/>
    <col min="12295" max="12295" width="8" style="3" customWidth="1"/>
    <col min="12296" max="12296" width="9.28515625" style="3" customWidth="1"/>
    <col min="12297" max="12297" width="11.85546875" style="3" customWidth="1"/>
    <col min="12298" max="12298" width="12.7109375" style="3" customWidth="1"/>
    <col min="12299" max="12544" width="9.140625" style="3"/>
    <col min="12545" max="12545" width="5.28515625" style="3" customWidth="1"/>
    <col min="12546" max="12546" width="21.140625" style="3" customWidth="1"/>
    <col min="12547" max="12547" width="9" style="3" customWidth="1"/>
    <col min="12548" max="12548" width="9.28515625" style="3" customWidth="1"/>
    <col min="12549" max="12550" width="8.28515625" style="3" customWidth="1"/>
    <col min="12551" max="12551" width="8" style="3" customWidth="1"/>
    <col min="12552" max="12552" width="9.28515625" style="3" customWidth="1"/>
    <col min="12553" max="12553" width="11.85546875" style="3" customWidth="1"/>
    <col min="12554" max="12554" width="12.7109375" style="3" customWidth="1"/>
    <col min="12555" max="12800" width="9.140625" style="3"/>
    <col min="12801" max="12801" width="5.28515625" style="3" customWidth="1"/>
    <col min="12802" max="12802" width="21.140625" style="3" customWidth="1"/>
    <col min="12803" max="12803" width="9" style="3" customWidth="1"/>
    <col min="12804" max="12804" width="9.28515625" style="3" customWidth="1"/>
    <col min="12805" max="12806" width="8.28515625" style="3" customWidth="1"/>
    <col min="12807" max="12807" width="8" style="3" customWidth="1"/>
    <col min="12808" max="12808" width="9.28515625" style="3" customWidth="1"/>
    <col min="12809" max="12809" width="11.85546875" style="3" customWidth="1"/>
    <col min="12810" max="12810" width="12.7109375" style="3" customWidth="1"/>
    <col min="12811" max="13056" width="9.140625" style="3"/>
    <col min="13057" max="13057" width="5.28515625" style="3" customWidth="1"/>
    <col min="13058" max="13058" width="21.140625" style="3" customWidth="1"/>
    <col min="13059" max="13059" width="9" style="3" customWidth="1"/>
    <col min="13060" max="13060" width="9.28515625" style="3" customWidth="1"/>
    <col min="13061" max="13062" width="8.28515625" style="3" customWidth="1"/>
    <col min="13063" max="13063" width="8" style="3" customWidth="1"/>
    <col min="13064" max="13064" width="9.28515625" style="3" customWidth="1"/>
    <col min="13065" max="13065" width="11.85546875" style="3" customWidth="1"/>
    <col min="13066" max="13066" width="12.7109375" style="3" customWidth="1"/>
    <col min="13067" max="13312" width="9.140625" style="3"/>
    <col min="13313" max="13313" width="5.28515625" style="3" customWidth="1"/>
    <col min="13314" max="13314" width="21.140625" style="3" customWidth="1"/>
    <col min="13315" max="13315" width="9" style="3" customWidth="1"/>
    <col min="13316" max="13316" width="9.28515625" style="3" customWidth="1"/>
    <col min="13317" max="13318" width="8.28515625" style="3" customWidth="1"/>
    <col min="13319" max="13319" width="8" style="3" customWidth="1"/>
    <col min="13320" max="13320" width="9.28515625" style="3" customWidth="1"/>
    <col min="13321" max="13321" width="11.85546875" style="3" customWidth="1"/>
    <col min="13322" max="13322" width="12.7109375" style="3" customWidth="1"/>
    <col min="13323" max="13568" width="9.140625" style="3"/>
    <col min="13569" max="13569" width="5.28515625" style="3" customWidth="1"/>
    <col min="13570" max="13570" width="21.140625" style="3" customWidth="1"/>
    <col min="13571" max="13571" width="9" style="3" customWidth="1"/>
    <col min="13572" max="13572" width="9.28515625" style="3" customWidth="1"/>
    <col min="13573" max="13574" width="8.28515625" style="3" customWidth="1"/>
    <col min="13575" max="13575" width="8" style="3" customWidth="1"/>
    <col min="13576" max="13576" width="9.28515625" style="3" customWidth="1"/>
    <col min="13577" max="13577" width="11.85546875" style="3" customWidth="1"/>
    <col min="13578" max="13578" width="12.7109375" style="3" customWidth="1"/>
    <col min="13579" max="13824" width="9.140625" style="3"/>
    <col min="13825" max="13825" width="5.28515625" style="3" customWidth="1"/>
    <col min="13826" max="13826" width="21.140625" style="3" customWidth="1"/>
    <col min="13827" max="13827" width="9" style="3" customWidth="1"/>
    <col min="13828" max="13828" width="9.28515625" style="3" customWidth="1"/>
    <col min="13829" max="13830" width="8.28515625" style="3" customWidth="1"/>
    <col min="13831" max="13831" width="8" style="3" customWidth="1"/>
    <col min="13832" max="13832" width="9.28515625" style="3" customWidth="1"/>
    <col min="13833" max="13833" width="11.85546875" style="3" customWidth="1"/>
    <col min="13834" max="13834" width="12.7109375" style="3" customWidth="1"/>
    <col min="13835" max="14080" width="9.140625" style="3"/>
    <col min="14081" max="14081" width="5.28515625" style="3" customWidth="1"/>
    <col min="14082" max="14082" width="21.140625" style="3" customWidth="1"/>
    <col min="14083" max="14083" width="9" style="3" customWidth="1"/>
    <col min="14084" max="14084" width="9.28515625" style="3" customWidth="1"/>
    <col min="14085" max="14086" width="8.28515625" style="3" customWidth="1"/>
    <col min="14087" max="14087" width="8" style="3" customWidth="1"/>
    <col min="14088" max="14088" width="9.28515625" style="3" customWidth="1"/>
    <col min="14089" max="14089" width="11.85546875" style="3" customWidth="1"/>
    <col min="14090" max="14090" width="12.7109375" style="3" customWidth="1"/>
    <col min="14091" max="14336" width="9.140625" style="3"/>
    <col min="14337" max="14337" width="5.28515625" style="3" customWidth="1"/>
    <col min="14338" max="14338" width="21.140625" style="3" customWidth="1"/>
    <col min="14339" max="14339" width="9" style="3" customWidth="1"/>
    <col min="14340" max="14340" width="9.28515625" style="3" customWidth="1"/>
    <col min="14341" max="14342" width="8.28515625" style="3" customWidth="1"/>
    <col min="14343" max="14343" width="8" style="3" customWidth="1"/>
    <col min="14344" max="14344" width="9.28515625" style="3" customWidth="1"/>
    <col min="14345" max="14345" width="11.85546875" style="3" customWidth="1"/>
    <col min="14346" max="14346" width="12.7109375" style="3" customWidth="1"/>
    <col min="14347" max="14592" width="9.140625" style="3"/>
    <col min="14593" max="14593" width="5.28515625" style="3" customWidth="1"/>
    <col min="14594" max="14594" width="21.140625" style="3" customWidth="1"/>
    <col min="14595" max="14595" width="9" style="3" customWidth="1"/>
    <col min="14596" max="14596" width="9.28515625" style="3" customWidth="1"/>
    <col min="14597" max="14598" width="8.28515625" style="3" customWidth="1"/>
    <col min="14599" max="14599" width="8" style="3" customWidth="1"/>
    <col min="14600" max="14600" width="9.28515625" style="3" customWidth="1"/>
    <col min="14601" max="14601" width="11.85546875" style="3" customWidth="1"/>
    <col min="14602" max="14602" width="12.7109375" style="3" customWidth="1"/>
    <col min="14603" max="14848" width="9.140625" style="3"/>
    <col min="14849" max="14849" width="5.28515625" style="3" customWidth="1"/>
    <col min="14850" max="14850" width="21.140625" style="3" customWidth="1"/>
    <col min="14851" max="14851" width="9" style="3" customWidth="1"/>
    <col min="14852" max="14852" width="9.28515625" style="3" customWidth="1"/>
    <col min="14853" max="14854" width="8.28515625" style="3" customWidth="1"/>
    <col min="14855" max="14855" width="8" style="3" customWidth="1"/>
    <col min="14856" max="14856" width="9.28515625" style="3" customWidth="1"/>
    <col min="14857" max="14857" width="11.85546875" style="3" customWidth="1"/>
    <col min="14858" max="14858" width="12.7109375" style="3" customWidth="1"/>
    <col min="14859" max="15104" width="9.140625" style="3"/>
    <col min="15105" max="15105" width="5.28515625" style="3" customWidth="1"/>
    <col min="15106" max="15106" width="21.140625" style="3" customWidth="1"/>
    <col min="15107" max="15107" width="9" style="3" customWidth="1"/>
    <col min="15108" max="15108" width="9.28515625" style="3" customWidth="1"/>
    <col min="15109" max="15110" width="8.28515625" style="3" customWidth="1"/>
    <col min="15111" max="15111" width="8" style="3" customWidth="1"/>
    <col min="15112" max="15112" width="9.28515625" style="3" customWidth="1"/>
    <col min="15113" max="15113" width="11.85546875" style="3" customWidth="1"/>
    <col min="15114" max="15114" width="12.7109375" style="3" customWidth="1"/>
    <col min="15115" max="15360" width="9.140625" style="3"/>
    <col min="15361" max="15361" width="5.28515625" style="3" customWidth="1"/>
    <col min="15362" max="15362" width="21.140625" style="3" customWidth="1"/>
    <col min="15363" max="15363" width="9" style="3" customWidth="1"/>
    <col min="15364" max="15364" width="9.28515625" style="3" customWidth="1"/>
    <col min="15365" max="15366" width="8.28515625" style="3" customWidth="1"/>
    <col min="15367" max="15367" width="8" style="3" customWidth="1"/>
    <col min="15368" max="15368" width="9.28515625" style="3" customWidth="1"/>
    <col min="15369" max="15369" width="11.85546875" style="3" customWidth="1"/>
    <col min="15370" max="15370" width="12.7109375" style="3" customWidth="1"/>
    <col min="15371" max="15616" width="9.140625" style="3"/>
    <col min="15617" max="15617" width="5.28515625" style="3" customWidth="1"/>
    <col min="15618" max="15618" width="21.140625" style="3" customWidth="1"/>
    <col min="15619" max="15619" width="9" style="3" customWidth="1"/>
    <col min="15620" max="15620" width="9.28515625" style="3" customWidth="1"/>
    <col min="15621" max="15622" width="8.28515625" style="3" customWidth="1"/>
    <col min="15623" max="15623" width="8" style="3" customWidth="1"/>
    <col min="15624" max="15624" width="9.28515625" style="3" customWidth="1"/>
    <col min="15625" max="15625" width="11.85546875" style="3" customWidth="1"/>
    <col min="15626" max="15626" width="12.7109375" style="3" customWidth="1"/>
    <col min="15627" max="15872" width="9.140625" style="3"/>
    <col min="15873" max="15873" width="5.28515625" style="3" customWidth="1"/>
    <col min="15874" max="15874" width="21.140625" style="3" customWidth="1"/>
    <col min="15875" max="15875" width="9" style="3" customWidth="1"/>
    <col min="15876" max="15876" width="9.28515625" style="3" customWidth="1"/>
    <col min="15877" max="15878" width="8.28515625" style="3" customWidth="1"/>
    <col min="15879" max="15879" width="8" style="3" customWidth="1"/>
    <col min="15880" max="15880" width="9.28515625" style="3" customWidth="1"/>
    <col min="15881" max="15881" width="11.85546875" style="3" customWidth="1"/>
    <col min="15882" max="15882" width="12.7109375" style="3" customWidth="1"/>
    <col min="15883" max="16128" width="9.140625" style="3"/>
    <col min="16129" max="16129" width="5.28515625" style="3" customWidth="1"/>
    <col min="16130" max="16130" width="21.140625" style="3" customWidth="1"/>
    <col min="16131" max="16131" width="9" style="3" customWidth="1"/>
    <col min="16132" max="16132" width="9.28515625" style="3" customWidth="1"/>
    <col min="16133" max="16134" width="8.28515625" style="3" customWidth="1"/>
    <col min="16135" max="16135" width="8" style="3" customWidth="1"/>
    <col min="16136" max="16136" width="9.28515625" style="3" customWidth="1"/>
    <col min="16137" max="16137" width="11.85546875" style="3" customWidth="1"/>
    <col min="16138" max="16138" width="12.7109375" style="3" customWidth="1"/>
    <col min="16139" max="16384" width="9.140625" style="3"/>
  </cols>
  <sheetData>
    <row r="1" spans="1:10" ht="32.25" customHeight="1">
      <c r="A1" s="915" t="s">
        <v>254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0" customFormat="1" ht="18.75">
      <c r="A2" s="942" t="s">
        <v>255</v>
      </c>
      <c r="B2" s="942"/>
      <c r="C2" s="942"/>
      <c r="D2" s="942"/>
      <c r="E2" s="942"/>
      <c r="F2" s="942"/>
      <c r="G2" s="942"/>
      <c r="H2" s="942"/>
      <c r="I2" s="942"/>
      <c r="J2" s="942"/>
    </row>
    <row r="4" spans="1:10" s="2" customFormat="1" ht="36" customHeight="1">
      <c r="A4" s="934" t="s">
        <v>93</v>
      </c>
      <c r="B4" s="936" t="s">
        <v>256</v>
      </c>
      <c r="C4" s="943" t="s">
        <v>257</v>
      </c>
      <c r="D4" s="943"/>
      <c r="E4" s="943" t="s">
        <v>258</v>
      </c>
      <c r="F4" s="943"/>
      <c r="G4" s="943"/>
      <c r="H4" s="938" t="s">
        <v>259</v>
      </c>
      <c r="I4" s="938" t="s">
        <v>260</v>
      </c>
      <c r="J4" s="940" t="s">
        <v>261</v>
      </c>
    </row>
    <row r="5" spans="1:10" s="2" customFormat="1" ht="58.5" customHeight="1">
      <c r="A5" s="935"/>
      <c r="B5" s="93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39"/>
      <c r="I5" s="939"/>
      <c r="J5" s="941"/>
    </row>
    <row r="6" spans="1:10" ht="15.75">
      <c r="A6" s="270">
        <f>'TTTL tổ 4'!A11</f>
        <v>1</v>
      </c>
      <c r="B6" s="271" t="str">
        <f>'TTTL tổ 4'!B11</f>
        <v>Rat Non</v>
      </c>
      <c r="C6" s="272"/>
      <c r="D6" s="272"/>
      <c r="E6" s="273"/>
      <c r="F6" s="274"/>
      <c r="G6" s="273">
        <f>E6+F6</f>
        <v>0</v>
      </c>
      <c r="H6" s="273">
        <f>D6+E6</f>
        <v>0</v>
      </c>
      <c r="I6" s="275">
        <f>H6*75000</f>
        <v>0</v>
      </c>
      <c r="J6" s="276"/>
    </row>
    <row r="7" spans="1:10" ht="15.75">
      <c r="A7" s="270">
        <f>'TTTL tổ 4'!A12</f>
        <v>2</v>
      </c>
      <c r="B7" s="271" t="str">
        <f>'TTTL tổ 4'!B12</f>
        <v>Dâm Vanh</v>
      </c>
      <c r="C7" s="272"/>
      <c r="D7" s="272"/>
      <c r="E7" s="273"/>
      <c r="F7" s="274"/>
      <c r="G7" s="273">
        <f t="shared" ref="G7:G70" si="0">E7+F7</f>
        <v>0</v>
      </c>
      <c r="H7" s="273">
        <f t="shared" ref="H7:H70" si="1">D7+E7</f>
        <v>0</v>
      </c>
      <c r="I7" s="275">
        <f t="shared" ref="I7:I70" si="2">H7*75000</f>
        <v>0</v>
      </c>
      <c r="J7" s="276"/>
    </row>
    <row r="8" spans="1:10" ht="15.75">
      <c r="A8" s="270">
        <f>'TTTL tổ 4'!A13</f>
        <v>3</v>
      </c>
      <c r="B8" s="271" t="str">
        <f>'TTTL tổ 4'!B13</f>
        <v>Sa Mêt</v>
      </c>
      <c r="C8" s="272"/>
      <c r="D8" s="272"/>
      <c r="E8" s="273"/>
      <c r="F8" s="274"/>
      <c r="G8" s="273">
        <f t="shared" si="0"/>
        <v>0</v>
      </c>
      <c r="H8" s="273">
        <f t="shared" si="1"/>
        <v>0</v>
      </c>
      <c r="I8" s="275">
        <f t="shared" si="2"/>
        <v>0</v>
      </c>
      <c r="J8" s="276"/>
    </row>
    <row r="9" spans="1:10" ht="15.75">
      <c r="A9" s="270">
        <f>'TTTL tổ 4'!A14</f>
        <v>4</v>
      </c>
      <c r="B9" s="271" t="str">
        <f>'TTTL tổ 4'!B14</f>
        <v>Nu Rươn</v>
      </c>
      <c r="C9" s="272"/>
      <c r="D9" s="272"/>
      <c r="E9" s="273"/>
      <c r="F9" s="274"/>
      <c r="G9" s="273">
        <f t="shared" si="0"/>
        <v>0</v>
      </c>
      <c r="H9" s="273">
        <f t="shared" si="1"/>
        <v>0</v>
      </c>
      <c r="I9" s="275">
        <f t="shared" si="2"/>
        <v>0</v>
      </c>
      <c r="J9" s="276"/>
    </row>
    <row r="10" spans="1:10" ht="15.75">
      <c r="A10" s="270">
        <f>'TTTL tổ 4'!A15</f>
        <v>5</v>
      </c>
      <c r="B10" s="271" t="str">
        <f>'TTTL tổ 4'!B15</f>
        <v>Son Hay</v>
      </c>
      <c r="C10" s="272"/>
      <c r="D10" s="272"/>
      <c r="E10" s="273"/>
      <c r="F10" s="274"/>
      <c r="G10" s="273">
        <f t="shared" si="0"/>
        <v>0</v>
      </c>
      <c r="H10" s="273">
        <f t="shared" si="1"/>
        <v>0</v>
      </c>
      <c r="I10" s="275">
        <f t="shared" si="2"/>
        <v>0</v>
      </c>
      <c r="J10" s="276"/>
    </row>
    <row r="11" spans="1:10" ht="15.75">
      <c r="A11" s="270">
        <f>'TTTL tổ 4'!A16</f>
        <v>6</v>
      </c>
      <c r="B11" s="271" t="str">
        <f>'TTTL tổ 4'!B16</f>
        <v>Chon Via</v>
      </c>
      <c r="C11" s="272"/>
      <c r="D11" s="272"/>
      <c r="E11" s="273"/>
      <c r="F11" s="274"/>
      <c r="G11" s="273">
        <f t="shared" si="0"/>
        <v>0</v>
      </c>
      <c r="H11" s="273">
        <f t="shared" si="1"/>
        <v>0</v>
      </c>
      <c r="I11" s="275">
        <f t="shared" si="2"/>
        <v>0</v>
      </c>
      <c r="J11" s="276"/>
    </row>
    <row r="12" spans="1:10" ht="15.75">
      <c r="A12" s="270">
        <f>'TTTL tổ 4'!A17</f>
        <v>7</v>
      </c>
      <c r="B12" s="271" t="str">
        <f>'TTTL tổ 4'!B17</f>
        <v>Nit Nươn</v>
      </c>
      <c r="C12" s="272"/>
      <c r="D12" s="272"/>
      <c r="E12" s="273"/>
      <c r="F12" s="274"/>
      <c r="G12" s="273">
        <f t="shared" si="0"/>
        <v>0</v>
      </c>
      <c r="H12" s="273">
        <f t="shared" si="1"/>
        <v>0</v>
      </c>
      <c r="I12" s="275">
        <f t="shared" si="2"/>
        <v>0</v>
      </c>
      <c r="J12" s="276"/>
    </row>
    <row r="13" spans="1:10" ht="15.75">
      <c r="A13" s="270">
        <f>'TTTL tổ 4'!A18</f>
        <v>8</v>
      </c>
      <c r="B13" s="271" t="str">
        <f>'TTTL tổ 4'!B18</f>
        <v>Nu Kha</v>
      </c>
      <c r="C13" s="272"/>
      <c r="D13" s="272"/>
      <c r="E13" s="273"/>
      <c r="F13" s="274"/>
      <c r="G13" s="273">
        <f t="shared" si="0"/>
        <v>0</v>
      </c>
      <c r="H13" s="273">
        <f t="shared" si="1"/>
        <v>0</v>
      </c>
      <c r="I13" s="275">
        <f t="shared" si="2"/>
        <v>0</v>
      </c>
      <c r="J13" s="276"/>
    </row>
    <row r="14" spans="1:10" ht="15.75">
      <c r="A14" s="270">
        <f>'TTTL tổ 4'!A19</f>
        <v>9</v>
      </c>
      <c r="B14" s="271" t="str">
        <f>'TTTL tổ 4'!B19</f>
        <v>Du Mêt</v>
      </c>
      <c r="C14" s="272"/>
      <c r="D14" s="272"/>
      <c r="E14" s="273"/>
      <c r="F14" s="274"/>
      <c r="G14" s="273">
        <f t="shared" si="0"/>
        <v>0</v>
      </c>
      <c r="H14" s="273">
        <f t="shared" si="1"/>
        <v>0</v>
      </c>
      <c r="I14" s="275">
        <f t="shared" si="2"/>
        <v>0</v>
      </c>
      <c r="J14" s="276"/>
    </row>
    <row r="15" spans="1:10" ht="15.75">
      <c r="A15" s="270">
        <f>'TTTL tổ 4'!A20</f>
        <v>10</v>
      </c>
      <c r="B15" s="271" t="str">
        <f>'TTTL tổ 4'!B20</f>
        <v>Khon Ra Đây</v>
      </c>
      <c r="C15" s="272"/>
      <c r="D15" s="272"/>
      <c r="E15" s="273"/>
      <c r="F15" s="274"/>
      <c r="G15" s="273">
        <f t="shared" si="0"/>
        <v>0</v>
      </c>
      <c r="H15" s="273">
        <f t="shared" si="1"/>
        <v>0</v>
      </c>
      <c r="I15" s="275">
        <f t="shared" si="2"/>
        <v>0</v>
      </c>
      <c r="J15" s="276"/>
    </row>
    <row r="16" spans="1:10" ht="15.75">
      <c r="A16" s="270">
        <f>'TTTL tổ 4'!A21</f>
        <v>11</v>
      </c>
      <c r="B16" s="271" t="str">
        <f>'TTTL tổ 4'!B21</f>
        <v>An Hia</v>
      </c>
      <c r="C16" s="272"/>
      <c r="D16" s="272"/>
      <c r="E16" s="273"/>
      <c r="F16" s="274"/>
      <c r="G16" s="273">
        <f t="shared" si="0"/>
        <v>0</v>
      </c>
      <c r="H16" s="273">
        <f t="shared" si="1"/>
        <v>0</v>
      </c>
      <c r="I16" s="275">
        <f t="shared" si="2"/>
        <v>0</v>
      </c>
      <c r="J16" s="276"/>
    </row>
    <row r="17" spans="1:10" ht="15.75">
      <c r="A17" s="270">
        <f>'TTTL tổ 4'!A22</f>
        <v>12</v>
      </c>
      <c r="B17" s="271" t="str">
        <f>'TTTL tổ 4'!B22</f>
        <v>Thi Thia</v>
      </c>
      <c r="C17" s="272"/>
      <c r="D17" s="272"/>
      <c r="E17" s="273"/>
      <c r="F17" s="274"/>
      <c r="G17" s="273">
        <f t="shared" si="0"/>
        <v>0</v>
      </c>
      <c r="H17" s="273">
        <f t="shared" si="1"/>
        <v>0</v>
      </c>
      <c r="I17" s="275">
        <f t="shared" si="2"/>
        <v>0</v>
      </c>
      <c r="J17" s="276"/>
    </row>
    <row r="18" spans="1:10" ht="15.75">
      <c r="A18" s="270">
        <f>'TTTL tổ 4'!A23</f>
        <v>13</v>
      </c>
      <c r="B18" s="271" t="str">
        <f>'TTTL tổ 4'!B23</f>
        <v>Dôt Mêt</v>
      </c>
      <c r="C18" s="272"/>
      <c r="D18" s="272"/>
      <c r="E18" s="273"/>
      <c r="F18" s="274"/>
      <c r="G18" s="273">
        <f t="shared" si="0"/>
        <v>0</v>
      </c>
      <c r="H18" s="273">
        <f t="shared" si="1"/>
        <v>0</v>
      </c>
      <c r="I18" s="275">
        <f t="shared" si="2"/>
        <v>0</v>
      </c>
      <c r="J18" s="276"/>
    </row>
    <row r="19" spans="1:10" ht="15.75">
      <c r="A19" s="270">
        <f>'TTTL tổ 4'!A24</f>
        <v>14</v>
      </c>
      <c r="B19" s="271" t="str">
        <f>'TTTL tổ 4'!B24</f>
        <v>Lu Lươn</v>
      </c>
      <c r="C19" s="272"/>
      <c r="D19" s="272"/>
      <c r="E19" s="273"/>
      <c r="F19" s="274"/>
      <c r="G19" s="273">
        <f t="shared" si="0"/>
        <v>0</v>
      </c>
      <c r="H19" s="273">
        <f t="shared" si="1"/>
        <v>0</v>
      </c>
      <c r="I19" s="275">
        <f t="shared" si="2"/>
        <v>0</v>
      </c>
      <c r="J19" s="276"/>
    </row>
    <row r="20" spans="1:10" ht="15.75">
      <c r="A20" s="270">
        <f>'TTTL tổ 4'!A25</f>
        <v>15</v>
      </c>
      <c r="B20" s="271" t="str">
        <f>'TTTL tổ 4'!B25</f>
        <v>Sươn Săm</v>
      </c>
      <c r="C20" s="272"/>
      <c r="D20" s="272"/>
      <c r="E20" s="273"/>
      <c r="F20" s="274"/>
      <c r="G20" s="273">
        <f t="shared" si="0"/>
        <v>0</v>
      </c>
      <c r="H20" s="273">
        <f t="shared" si="1"/>
        <v>0</v>
      </c>
      <c r="I20" s="275">
        <f t="shared" si="2"/>
        <v>0</v>
      </c>
      <c r="J20" s="276"/>
    </row>
    <row r="21" spans="1:10" ht="15.75">
      <c r="A21" s="270">
        <f>'TTTL tổ 4'!A26</f>
        <v>16</v>
      </c>
      <c r="B21" s="271" t="str">
        <f>'TTTL tổ 4'!B26</f>
        <v>Tem Mơi</v>
      </c>
      <c r="C21" s="272"/>
      <c r="D21" s="272"/>
      <c r="E21" s="273"/>
      <c r="F21" s="274"/>
      <c r="G21" s="273">
        <f t="shared" si="0"/>
        <v>0</v>
      </c>
      <c r="H21" s="273">
        <f t="shared" si="1"/>
        <v>0</v>
      </c>
      <c r="I21" s="275">
        <f t="shared" si="2"/>
        <v>0</v>
      </c>
      <c r="J21" s="276"/>
    </row>
    <row r="22" spans="1:10" ht="15.75">
      <c r="A22" s="270">
        <f>'TTTL tổ 4'!A27</f>
        <v>17</v>
      </c>
      <c r="B22" s="271" t="str">
        <f>'TTTL tổ 4'!B27</f>
        <v>Thu Ranh</v>
      </c>
      <c r="C22" s="272"/>
      <c r="D22" s="272"/>
      <c r="E22" s="273"/>
      <c r="F22" s="274"/>
      <c r="G22" s="273">
        <f t="shared" si="0"/>
        <v>0</v>
      </c>
      <c r="H22" s="273">
        <f t="shared" si="1"/>
        <v>0</v>
      </c>
      <c r="I22" s="275">
        <f t="shared" si="2"/>
        <v>0</v>
      </c>
      <c r="J22" s="276"/>
    </row>
    <row r="23" spans="1:10" ht="15.75">
      <c r="A23" s="270">
        <f>'TTTL tổ 4'!A28</f>
        <v>18</v>
      </c>
      <c r="B23" s="271" t="str">
        <f>'TTTL tổ 4'!B28</f>
        <v>Dup Hanh</v>
      </c>
      <c r="C23" s="272"/>
      <c r="D23" s="272"/>
      <c r="E23" s="273"/>
      <c r="F23" s="274"/>
      <c r="G23" s="273">
        <f t="shared" si="0"/>
        <v>0</v>
      </c>
      <c r="H23" s="273">
        <f t="shared" si="1"/>
        <v>0</v>
      </c>
      <c r="I23" s="275">
        <f t="shared" si="2"/>
        <v>0</v>
      </c>
      <c r="J23" s="276"/>
    </row>
    <row r="24" spans="1:10" ht="15.75">
      <c r="A24" s="270">
        <f>'TTTL tổ 4'!A29</f>
        <v>19</v>
      </c>
      <c r="B24" s="271" t="str">
        <f>'TTTL tổ 4'!B29</f>
        <v>Phon Thit</v>
      </c>
      <c r="C24" s="272"/>
      <c r="D24" s="272"/>
      <c r="E24" s="273"/>
      <c r="F24" s="274"/>
      <c r="G24" s="273">
        <f t="shared" si="0"/>
        <v>0</v>
      </c>
      <c r="H24" s="273">
        <f t="shared" si="1"/>
        <v>0</v>
      </c>
      <c r="I24" s="275">
        <f t="shared" si="2"/>
        <v>0</v>
      </c>
      <c r="J24" s="276"/>
    </row>
    <row r="25" spans="1:10" ht="15.75">
      <c r="A25" s="270">
        <f>'TTTL tổ 4'!A30</f>
        <v>20</v>
      </c>
      <c r="B25" s="271" t="str">
        <f>'TTTL tổ 4'!B30</f>
        <v>Ha Lay Hon</v>
      </c>
      <c r="C25" s="272"/>
      <c r="D25" s="272"/>
      <c r="E25" s="273"/>
      <c r="F25" s="274"/>
      <c r="G25" s="273">
        <f t="shared" si="0"/>
        <v>0</v>
      </c>
      <c r="H25" s="273">
        <f t="shared" si="1"/>
        <v>0</v>
      </c>
      <c r="I25" s="275">
        <f t="shared" si="2"/>
        <v>0</v>
      </c>
      <c r="J25" s="276"/>
    </row>
    <row r="26" spans="1:10" ht="15.75">
      <c r="A26" s="270">
        <f>'TTTL tổ 4'!A31</f>
        <v>21</v>
      </c>
      <c r="B26" s="271" t="str">
        <f>'TTTL tổ 4'!B31</f>
        <v>Lum Ron</v>
      </c>
      <c r="C26" s="272"/>
      <c r="D26" s="272"/>
      <c r="E26" s="273"/>
      <c r="F26" s="274"/>
      <c r="G26" s="273">
        <f t="shared" si="0"/>
        <v>0</v>
      </c>
      <c r="H26" s="273">
        <f t="shared" si="1"/>
        <v>0</v>
      </c>
      <c r="I26" s="275">
        <f t="shared" si="2"/>
        <v>0</v>
      </c>
      <c r="J26" s="276"/>
    </row>
    <row r="27" spans="1:10" ht="15.75">
      <c r="A27" s="270">
        <f>'TTTL tổ 4'!A32</f>
        <v>22</v>
      </c>
      <c r="B27" s="271" t="str">
        <f>'TTTL tổ 4'!B32</f>
        <v>Lup Hên</v>
      </c>
      <c r="C27" s="272"/>
      <c r="D27" s="272"/>
      <c r="E27" s="273"/>
      <c r="F27" s="274"/>
      <c r="G27" s="273">
        <f t="shared" si="0"/>
        <v>0</v>
      </c>
      <c r="H27" s="273">
        <f t="shared" si="1"/>
        <v>0</v>
      </c>
      <c r="I27" s="275">
        <f t="shared" si="2"/>
        <v>0</v>
      </c>
      <c r="J27" s="276"/>
    </row>
    <row r="28" spans="1:10" ht="15.75">
      <c r="A28" s="270">
        <f>'TTTL tổ 4'!A33</f>
        <v>23</v>
      </c>
      <c r="B28" s="271" t="str">
        <f>'TTTL tổ 4'!B33</f>
        <v>Nay Chên</v>
      </c>
      <c r="C28" s="272"/>
      <c r="D28" s="272"/>
      <c r="E28" s="273"/>
      <c r="F28" s="274"/>
      <c r="G28" s="273">
        <f t="shared" si="0"/>
        <v>0</v>
      </c>
      <c r="H28" s="273">
        <f t="shared" si="1"/>
        <v>0</v>
      </c>
      <c r="I28" s="275">
        <f t="shared" si="2"/>
        <v>0</v>
      </c>
      <c r="J28" s="276"/>
    </row>
    <row r="29" spans="1:10" ht="15.75">
      <c r="A29" s="270">
        <f>'TTTL tổ 4'!A34</f>
        <v>24</v>
      </c>
      <c r="B29" s="271" t="str">
        <f>'TTTL tổ 4'!B34</f>
        <v>Si Khưa</v>
      </c>
      <c r="C29" s="272"/>
      <c r="D29" s="272"/>
      <c r="E29" s="273"/>
      <c r="F29" s="274"/>
      <c r="G29" s="273">
        <f t="shared" si="0"/>
        <v>0</v>
      </c>
      <c r="H29" s="273">
        <f t="shared" si="1"/>
        <v>0</v>
      </c>
      <c r="I29" s="275">
        <f t="shared" si="2"/>
        <v>0</v>
      </c>
      <c r="J29" s="276"/>
    </row>
    <row r="30" spans="1:10" ht="15.75">
      <c r="A30" s="270">
        <f>'TTTL tổ 4'!A35</f>
        <v>25</v>
      </c>
      <c r="B30" s="271" t="str">
        <f>'TTTL tổ 4'!B35</f>
        <v>Khăm Vanh</v>
      </c>
      <c r="C30" s="272"/>
      <c r="D30" s="272"/>
      <c r="E30" s="273"/>
      <c r="F30" s="274"/>
      <c r="G30" s="273">
        <f t="shared" si="0"/>
        <v>0</v>
      </c>
      <c r="H30" s="273">
        <f t="shared" si="1"/>
        <v>0</v>
      </c>
      <c r="I30" s="275">
        <f t="shared" si="2"/>
        <v>0</v>
      </c>
      <c r="J30" s="276"/>
    </row>
    <row r="31" spans="1:10" ht="15.75">
      <c r="A31" s="270">
        <f>'TTTL tổ 4'!A36</f>
        <v>26</v>
      </c>
      <c r="B31" s="271" t="str">
        <f>'TTTL tổ 4'!B36</f>
        <v>Chu Chươn</v>
      </c>
      <c r="C31" s="272"/>
      <c r="D31" s="272"/>
      <c r="E31" s="273"/>
      <c r="F31" s="274"/>
      <c r="G31" s="273">
        <f t="shared" si="0"/>
        <v>0</v>
      </c>
      <c r="H31" s="273">
        <f t="shared" si="1"/>
        <v>0</v>
      </c>
      <c r="I31" s="275">
        <f t="shared" si="2"/>
        <v>0</v>
      </c>
      <c r="J31" s="276"/>
    </row>
    <row r="32" spans="1:10" ht="15.75">
      <c r="A32" s="270">
        <f>'TTTL tổ 4'!A37</f>
        <v>27</v>
      </c>
      <c r="B32" s="271" t="str">
        <f>'TTTL tổ 4'!B37</f>
        <v>Thon Da</v>
      </c>
      <c r="C32" s="272"/>
      <c r="D32" s="272"/>
      <c r="E32" s="273"/>
      <c r="F32" s="274"/>
      <c r="G32" s="273">
        <f t="shared" si="0"/>
        <v>0</v>
      </c>
      <c r="H32" s="273">
        <f t="shared" si="1"/>
        <v>0</v>
      </c>
      <c r="I32" s="275">
        <f t="shared" si="2"/>
        <v>0</v>
      </c>
      <c r="J32" s="276"/>
    </row>
    <row r="33" spans="1:10" ht="15.75">
      <c r="A33" s="270">
        <f>'TTTL tổ 4'!A38</f>
        <v>28</v>
      </c>
      <c r="B33" s="271" t="str">
        <f>'TTTL tổ 4'!B38</f>
        <v>Tia Hươn</v>
      </c>
      <c r="C33" s="272"/>
      <c r="D33" s="272"/>
      <c r="E33" s="273"/>
      <c r="F33" s="274"/>
      <c r="G33" s="273">
        <f t="shared" si="0"/>
        <v>0</v>
      </c>
      <c r="H33" s="273">
        <f t="shared" si="1"/>
        <v>0</v>
      </c>
      <c r="I33" s="275">
        <f t="shared" si="2"/>
        <v>0</v>
      </c>
      <c r="J33" s="276"/>
    </row>
    <row r="34" spans="1:10" ht="15.75">
      <c r="A34" s="270">
        <f>'TTTL tổ 4'!A39</f>
        <v>29</v>
      </c>
      <c r="B34" s="271" t="str">
        <f>'TTTL tổ 4'!B39</f>
        <v>Song San</v>
      </c>
      <c r="C34" s="272"/>
      <c r="D34" s="272"/>
      <c r="E34" s="273"/>
      <c r="F34" s="274"/>
      <c r="G34" s="273">
        <f t="shared" si="0"/>
        <v>0</v>
      </c>
      <c r="H34" s="273">
        <f t="shared" si="1"/>
        <v>0</v>
      </c>
      <c r="I34" s="275">
        <f t="shared" si="2"/>
        <v>0</v>
      </c>
      <c r="J34" s="276"/>
    </row>
    <row r="35" spans="1:10" ht="15.75">
      <c r="A35" s="270">
        <f>'TTTL tổ 4'!A40</f>
        <v>30</v>
      </c>
      <c r="B35" s="271" t="str">
        <f>'TTTL tổ 4'!B40</f>
        <v>But Mum</v>
      </c>
      <c r="C35" s="272"/>
      <c r="D35" s="272"/>
      <c r="E35" s="273"/>
      <c r="F35" s="274"/>
      <c r="G35" s="273">
        <f t="shared" si="0"/>
        <v>0</v>
      </c>
      <c r="H35" s="273">
        <f t="shared" si="1"/>
        <v>0</v>
      </c>
      <c r="I35" s="275">
        <f t="shared" si="2"/>
        <v>0</v>
      </c>
      <c r="J35" s="276"/>
    </row>
    <row r="36" spans="1:10" ht="15.75">
      <c r="A36" s="270">
        <f>'TTTL tổ 4'!A41</f>
        <v>31</v>
      </c>
      <c r="B36" s="271" t="str">
        <f>'TTTL tổ 4'!B41</f>
        <v>Say Hia</v>
      </c>
      <c r="C36" s="272"/>
      <c r="D36" s="272"/>
      <c r="E36" s="273"/>
      <c r="F36" s="274"/>
      <c r="G36" s="273">
        <f t="shared" si="0"/>
        <v>0</v>
      </c>
      <c r="H36" s="273">
        <f t="shared" si="1"/>
        <v>0</v>
      </c>
      <c r="I36" s="275">
        <f t="shared" si="2"/>
        <v>0</v>
      </c>
      <c r="J36" s="276"/>
    </row>
    <row r="37" spans="1:10" ht="15.75">
      <c r="A37" s="270">
        <f>'TTTL tổ 4'!A42</f>
        <v>32</v>
      </c>
      <c r="B37" s="271" t="str">
        <f>'TTTL tổ 4'!B42</f>
        <v>Sat Kia</v>
      </c>
      <c r="C37" s="272"/>
      <c r="D37" s="272"/>
      <c r="E37" s="273"/>
      <c r="F37" s="274"/>
      <c r="G37" s="273">
        <f t="shared" si="0"/>
        <v>0</v>
      </c>
      <c r="H37" s="273">
        <f t="shared" si="1"/>
        <v>0</v>
      </c>
      <c r="I37" s="275">
        <f t="shared" si="2"/>
        <v>0</v>
      </c>
      <c r="J37" s="276"/>
    </row>
    <row r="38" spans="1:10" ht="15.75">
      <c r="A38" s="270">
        <f>'TTTL tổ 4'!A43</f>
        <v>33</v>
      </c>
      <c r="B38" s="271" t="str">
        <f>'TTTL tổ 4'!B43</f>
        <v>Tem Tưa</v>
      </c>
      <c r="C38" s="272"/>
      <c r="D38" s="272"/>
      <c r="E38" s="273"/>
      <c r="F38" s="274"/>
      <c r="G38" s="273">
        <f t="shared" si="0"/>
        <v>0</v>
      </c>
      <c r="H38" s="273">
        <f t="shared" si="1"/>
        <v>0</v>
      </c>
      <c r="I38" s="275">
        <f t="shared" si="2"/>
        <v>0</v>
      </c>
      <c r="J38" s="276"/>
    </row>
    <row r="39" spans="1:10" ht="15.75">
      <c r="A39" s="270">
        <f>'TTTL tổ 4'!A44</f>
        <v>34</v>
      </c>
      <c r="B39" s="271" t="str">
        <f>'TTTL tổ 4'!B44</f>
        <v>Von Chia</v>
      </c>
      <c r="C39" s="272"/>
      <c r="D39" s="272"/>
      <c r="E39" s="273"/>
      <c r="F39" s="274"/>
      <c r="G39" s="273">
        <f t="shared" si="0"/>
        <v>0</v>
      </c>
      <c r="H39" s="273">
        <f t="shared" si="1"/>
        <v>0</v>
      </c>
      <c r="I39" s="275">
        <f t="shared" si="2"/>
        <v>0</v>
      </c>
      <c r="J39" s="276"/>
    </row>
    <row r="40" spans="1:10" ht="15.75">
      <c r="A40" s="270">
        <f>'TTTL tổ 4'!A45</f>
        <v>35</v>
      </c>
      <c r="B40" s="271" t="str">
        <f>'TTTL tổ 4'!B45</f>
        <v>Han Ra</v>
      </c>
      <c r="C40" s="272"/>
      <c r="D40" s="272"/>
      <c r="E40" s="273"/>
      <c r="F40" s="274"/>
      <c r="G40" s="273">
        <f t="shared" si="0"/>
        <v>0</v>
      </c>
      <c r="H40" s="273">
        <f t="shared" si="1"/>
        <v>0</v>
      </c>
      <c r="I40" s="275">
        <f t="shared" si="2"/>
        <v>0</v>
      </c>
      <c r="J40" s="276"/>
    </row>
    <row r="41" spans="1:10" ht="15.75">
      <c r="A41" s="270">
        <f>'TTTL tổ 4'!A46</f>
        <v>36</v>
      </c>
      <c r="B41" s="271" t="str">
        <f>'TTTL tổ 4'!B46</f>
        <v>Chia Chut</v>
      </c>
      <c r="C41" s="272"/>
      <c r="D41" s="272"/>
      <c r="E41" s="273"/>
      <c r="F41" s="274"/>
      <c r="G41" s="273">
        <f t="shared" si="0"/>
        <v>0</v>
      </c>
      <c r="H41" s="273">
        <f t="shared" si="1"/>
        <v>0</v>
      </c>
      <c r="I41" s="275">
        <f t="shared" si="2"/>
        <v>0</v>
      </c>
      <c r="J41" s="276"/>
    </row>
    <row r="42" spans="1:10" ht="15.75">
      <c r="A42" s="270">
        <f>'TTTL tổ 4'!A47</f>
        <v>37</v>
      </c>
      <c r="B42" s="271" t="str">
        <f>'TTTL tổ 4'!B47</f>
        <v>Sum Tia</v>
      </c>
      <c r="C42" s="272"/>
      <c r="D42" s="272"/>
      <c r="E42" s="273"/>
      <c r="F42" s="274"/>
      <c r="G42" s="273">
        <f t="shared" si="0"/>
        <v>0</v>
      </c>
      <c r="H42" s="273">
        <f t="shared" si="1"/>
        <v>0</v>
      </c>
      <c r="I42" s="275">
        <f t="shared" si="2"/>
        <v>0</v>
      </c>
      <c r="J42" s="276"/>
    </row>
    <row r="43" spans="1:10" ht="15.75">
      <c r="A43" s="270">
        <f>'TTTL tổ 4'!A48</f>
        <v>38</v>
      </c>
      <c r="B43" s="271" t="str">
        <f>'TTTL tổ 4'!B48</f>
        <v>Chêt Da</v>
      </c>
      <c r="C43" s="272"/>
      <c r="D43" s="272"/>
      <c r="E43" s="273"/>
      <c r="F43" s="274"/>
      <c r="G43" s="273">
        <f t="shared" si="0"/>
        <v>0</v>
      </c>
      <c r="H43" s="273">
        <f t="shared" si="1"/>
        <v>0</v>
      </c>
      <c r="I43" s="275">
        <f t="shared" si="2"/>
        <v>0</v>
      </c>
      <c r="J43" s="276"/>
    </row>
    <row r="44" spans="1:10" ht="15.75">
      <c r="A44" s="270">
        <f>'TTTL tổ 4'!A49</f>
        <v>39</v>
      </c>
      <c r="B44" s="271" t="str">
        <f>'TTTL tổ 4'!B49</f>
        <v>Sua Vêng</v>
      </c>
      <c r="C44" s="272"/>
      <c r="D44" s="272"/>
      <c r="E44" s="273"/>
      <c r="F44" s="274"/>
      <c r="G44" s="273">
        <f t="shared" si="0"/>
        <v>0</v>
      </c>
      <c r="H44" s="273">
        <f t="shared" si="1"/>
        <v>0</v>
      </c>
      <c r="I44" s="275">
        <f t="shared" si="2"/>
        <v>0</v>
      </c>
      <c r="J44" s="276"/>
    </row>
    <row r="45" spans="1:10" ht="15.75">
      <c r="A45" s="270">
        <f>'TTTL tổ 4'!A50</f>
        <v>40</v>
      </c>
      <c r="B45" s="271" t="str">
        <f>'TTTL tổ 4'!B50</f>
        <v>Săm Bươn</v>
      </c>
      <c r="C45" s="272"/>
      <c r="D45" s="272"/>
      <c r="E45" s="273"/>
      <c r="F45" s="274"/>
      <c r="G45" s="273">
        <f t="shared" si="0"/>
        <v>0</v>
      </c>
      <c r="H45" s="273">
        <f t="shared" si="1"/>
        <v>0</v>
      </c>
      <c r="I45" s="275">
        <f t="shared" si="2"/>
        <v>0</v>
      </c>
      <c r="J45" s="276"/>
    </row>
    <row r="46" spans="1:10" ht="15.75">
      <c r="A46" s="270">
        <f>'TTTL tổ 4'!A51</f>
        <v>41</v>
      </c>
      <c r="B46" s="271" t="str">
        <f>'TTTL tổ 4'!B51</f>
        <v>Kon Via Sa</v>
      </c>
      <c r="C46" s="272"/>
      <c r="D46" s="272"/>
      <c r="E46" s="273"/>
      <c r="F46" s="274"/>
      <c r="G46" s="273">
        <f t="shared" si="0"/>
        <v>0</v>
      </c>
      <c r="H46" s="273">
        <f t="shared" si="1"/>
        <v>0</v>
      </c>
      <c r="I46" s="275">
        <f t="shared" si="2"/>
        <v>0</v>
      </c>
      <c r="J46" s="276"/>
    </row>
    <row r="47" spans="1:10" ht="15.75">
      <c r="A47" s="270">
        <f>'TTTL tổ 4'!A52</f>
        <v>42</v>
      </c>
      <c r="B47" s="271" t="str">
        <f>'TTTL tổ 4'!B52</f>
        <v>Men Mut</v>
      </c>
      <c r="C47" s="272"/>
      <c r="D47" s="272"/>
      <c r="E47" s="273"/>
      <c r="F47" s="274"/>
      <c r="G47" s="273">
        <f t="shared" si="0"/>
        <v>0</v>
      </c>
      <c r="H47" s="273">
        <f t="shared" si="1"/>
        <v>0</v>
      </c>
      <c r="I47" s="275">
        <f t="shared" si="2"/>
        <v>0</v>
      </c>
      <c r="J47" s="276"/>
    </row>
    <row r="48" spans="1:10" ht="15.75">
      <c r="A48" s="270">
        <f>'TTTL tổ 4'!A53</f>
        <v>43</v>
      </c>
      <c r="B48" s="271" t="str">
        <f>'TTTL tổ 4'!B53</f>
        <v>Siu Vênh</v>
      </c>
      <c r="C48" s="272"/>
      <c r="D48" s="272"/>
      <c r="E48" s="273"/>
      <c r="F48" s="274"/>
      <c r="G48" s="273">
        <f t="shared" si="0"/>
        <v>0</v>
      </c>
      <c r="H48" s="273">
        <f t="shared" si="1"/>
        <v>0</v>
      </c>
      <c r="I48" s="275">
        <f t="shared" si="2"/>
        <v>0</v>
      </c>
      <c r="J48" s="276"/>
    </row>
    <row r="49" spans="1:10" ht="15.75">
      <c r="A49" s="270">
        <f>'TTTL tổ 4'!A54</f>
        <v>44</v>
      </c>
      <c r="B49" s="271" t="str">
        <f>'TTTL tổ 4'!B54</f>
        <v>Thang Hêng</v>
      </c>
      <c r="C49" s="272"/>
      <c r="D49" s="272"/>
      <c r="E49" s="273"/>
      <c r="F49" s="274"/>
      <c r="G49" s="273">
        <f t="shared" si="0"/>
        <v>0</v>
      </c>
      <c r="H49" s="273">
        <f t="shared" si="1"/>
        <v>0</v>
      </c>
      <c r="I49" s="275">
        <f t="shared" si="2"/>
        <v>0</v>
      </c>
      <c r="J49" s="276"/>
    </row>
    <row r="50" spans="1:10" ht="15.75">
      <c r="A50" s="270">
        <f>'TTTL tổ 4'!A55</f>
        <v>45</v>
      </c>
      <c r="B50" s="271" t="str">
        <f>'TTTL tổ 4'!B55</f>
        <v>Dup Mơi</v>
      </c>
      <c r="C50" s="272"/>
      <c r="D50" s="272"/>
      <c r="E50" s="273"/>
      <c r="F50" s="274"/>
      <c r="G50" s="273">
        <f t="shared" si="0"/>
        <v>0</v>
      </c>
      <c r="H50" s="273">
        <f t="shared" si="1"/>
        <v>0</v>
      </c>
      <c r="I50" s="275">
        <f t="shared" si="2"/>
        <v>0</v>
      </c>
      <c r="J50" s="276"/>
    </row>
    <row r="51" spans="1:10" ht="15.75">
      <c r="A51" s="270">
        <f>'TTTL tổ 4'!A56</f>
        <v>46</v>
      </c>
      <c r="B51" s="271" t="str">
        <f>'TTTL tổ 4'!B56</f>
        <v>Khanh Ra</v>
      </c>
      <c r="C51" s="272"/>
      <c r="D51" s="272"/>
      <c r="E51" s="273"/>
      <c r="F51" s="274"/>
      <c r="G51" s="273">
        <f t="shared" si="0"/>
        <v>0</v>
      </c>
      <c r="H51" s="273">
        <f t="shared" si="1"/>
        <v>0</v>
      </c>
      <c r="I51" s="275">
        <f t="shared" si="2"/>
        <v>0</v>
      </c>
      <c r="J51" s="276"/>
    </row>
    <row r="52" spans="1:10" ht="15.75">
      <c r="A52" s="270">
        <f>'TTTL tổ 4'!A57</f>
        <v>47</v>
      </c>
      <c r="B52" s="271" t="str">
        <f>'TTTL tổ 4'!B57</f>
        <v>Vênh Chênh</v>
      </c>
      <c r="C52" s="272"/>
      <c r="D52" s="272"/>
      <c r="E52" s="273"/>
      <c r="F52" s="274"/>
      <c r="G52" s="273">
        <f t="shared" si="0"/>
        <v>0</v>
      </c>
      <c r="H52" s="273">
        <f t="shared" si="1"/>
        <v>0</v>
      </c>
      <c r="I52" s="275">
        <f t="shared" si="2"/>
        <v>0</v>
      </c>
      <c r="J52" s="276"/>
    </row>
    <row r="53" spans="1:10" ht="15.75">
      <c r="A53" s="270">
        <f>'TTTL tổ 4'!A58</f>
        <v>48</v>
      </c>
      <c r="B53" s="271" t="str">
        <f>'TTTL tổ 4'!B58</f>
        <v>Lot Bum</v>
      </c>
      <c r="C53" s="272"/>
      <c r="D53" s="272"/>
      <c r="E53" s="273"/>
      <c r="F53" s="274"/>
      <c r="G53" s="273">
        <f t="shared" si="0"/>
        <v>0</v>
      </c>
      <c r="H53" s="273">
        <f t="shared" si="1"/>
        <v>0</v>
      </c>
      <c r="I53" s="275">
        <f t="shared" si="2"/>
        <v>0</v>
      </c>
      <c r="J53" s="276"/>
    </row>
    <row r="54" spans="1:10" ht="15.75">
      <c r="A54" s="270">
        <f>'TTTL tổ 4'!A59</f>
        <v>49</v>
      </c>
      <c r="B54" s="271" t="str">
        <f>'TTTL tổ 4'!B59</f>
        <v>Sang Son</v>
      </c>
      <c r="C54" s="272"/>
      <c r="D54" s="272"/>
      <c r="E54" s="273"/>
      <c r="F54" s="274"/>
      <c r="G54" s="273">
        <f t="shared" si="0"/>
        <v>0</v>
      </c>
      <c r="H54" s="273">
        <f t="shared" si="1"/>
        <v>0</v>
      </c>
      <c r="I54" s="275">
        <f t="shared" si="2"/>
        <v>0</v>
      </c>
      <c r="J54" s="276"/>
    </row>
    <row r="55" spans="1:10" ht="15.75">
      <c r="A55" s="270">
        <f>'TTTL tổ 4'!A60</f>
        <v>50</v>
      </c>
      <c r="B55" s="271" t="str">
        <f>'TTTL tổ 4'!B60</f>
        <v>La Hia</v>
      </c>
      <c r="C55" s="272"/>
      <c r="D55" s="272"/>
      <c r="E55" s="273"/>
      <c r="F55" s="274"/>
      <c r="G55" s="273">
        <f t="shared" si="0"/>
        <v>0</v>
      </c>
      <c r="H55" s="273">
        <f t="shared" si="1"/>
        <v>0</v>
      </c>
      <c r="I55" s="275">
        <f t="shared" si="2"/>
        <v>0</v>
      </c>
      <c r="J55" s="276"/>
    </row>
    <row r="56" spans="1:10" ht="15.75">
      <c r="A56" s="270">
        <f>'TTTL tổ 4'!A61</f>
        <v>51</v>
      </c>
      <c r="B56" s="271" t="str">
        <f>'TTTL tổ 4'!B61</f>
        <v>Thun Danh</v>
      </c>
      <c r="C56" s="272"/>
      <c r="D56" s="272"/>
      <c r="E56" s="273"/>
      <c r="F56" s="274"/>
      <c r="G56" s="273">
        <f t="shared" si="0"/>
        <v>0</v>
      </c>
      <c r="H56" s="273">
        <f t="shared" si="1"/>
        <v>0</v>
      </c>
      <c r="I56" s="275">
        <f t="shared" si="2"/>
        <v>0</v>
      </c>
      <c r="J56" s="276"/>
    </row>
    <row r="57" spans="1:10" ht="15.75">
      <c r="A57" s="270">
        <f>'TTTL tổ 4'!A62</f>
        <v>52</v>
      </c>
      <c r="B57" s="271" t="str">
        <f>'TTTL tổ 4'!B62</f>
        <v>Lâp Hon</v>
      </c>
      <c r="C57" s="272"/>
      <c r="D57" s="272"/>
      <c r="E57" s="273"/>
      <c r="F57" s="274"/>
      <c r="G57" s="273">
        <f t="shared" si="0"/>
        <v>0</v>
      </c>
      <c r="H57" s="273">
        <f t="shared" si="1"/>
        <v>0</v>
      </c>
      <c r="I57" s="275">
        <f t="shared" si="2"/>
        <v>0</v>
      </c>
      <c r="J57" s="276"/>
    </row>
    <row r="58" spans="1:10" ht="15.75">
      <c r="A58" s="270">
        <f>'TTTL tổ 4'!A63</f>
        <v>53</v>
      </c>
      <c r="B58" s="271" t="str">
        <f>'TTTL tổ 4'!B63</f>
        <v>Nua Rên</v>
      </c>
      <c r="C58" s="272"/>
      <c r="D58" s="272"/>
      <c r="E58" s="273"/>
      <c r="F58" s="274"/>
      <c r="G58" s="273">
        <f t="shared" si="0"/>
        <v>0</v>
      </c>
      <c r="H58" s="273">
        <f t="shared" si="1"/>
        <v>0</v>
      </c>
      <c r="I58" s="275">
        <f t="shared" si="2"/>
        <v>0</v>
      </c>
      <c r="J58" s="276"/>
    </row>
    <row r="59" spans="1:10" ht="15.75">
      <c r="A59" s="270">
        <f>'TTTL tổ 4'!A64</f>
        <v>54</v>
      </c>
      <c r="B59" s="271" t="str">
        <f>'TTTL tổ 4'!B64</f>
        <v>Tia Vanh</v>
      </c>
      <c r="C59" s="272"/>
      <c r="D59" s="272"/>
      <c r="E59" s="273"/>
      <c r="F59" s="274"/>
      <c r="G59" s="273">
        <f t="shared" si="0"/>
        <v>0</v>
      </c>
      <c r="H59" s="273">
        <f t="shared" si="1"/>
        <v>0</v>
      </c>
      <c r="I59" s="275">
        <f t="shared" si="2"/>
        <v>0</v>
      </c>
      <c r="J59" s="276"/>
    </row>
    <row r="60" spans="1:10" ht="15.75">
      <c r="A60" s="270">
        <f>'TTTL tổ 4'!A65</f>
        <v>55</v>
      </c>
      <c r="B60" s="271" t="str">
        <f>'TTTL tổ 4'!B65</f>
        <v>Thon Sat</v>
      </c>
      <c r="C60" s="272"/>
      <c r="D60" s="272"/>
      <c r="E60" s="273"/>
      <c r="F60" s="274"/>
      <c r="G60" s="273">
        <f t="shared" si="0"/>
        <v>0</v>
      </c>
      <c r="H60" s="273">
        <f t="shared" si="1"/>
        <v>0</v>
      </c>
      <c r="I60" s="275">
        <f t="shared" si="2"/>
        <v>0</v>
      </c>
      <c r="J60" s="276"/>
    </row>
    <row r="61" spans="1:10" ht="15.75">
      <c r="A61" s="270">
        <f>'TTTL tổ 4'!A66</f>
        <v>56</v>
      </c>
      <c r="B61" s="271" t="str">
        <f>'TTTL tổ 4'!B66</f>
        <v>Dia Kha</v>
      </c>
      <c r="C61" s="272"/>
      <c r="D61" s="272"/>
      <c r="E61" s="273"/>
      <c r="F61" s="274"/>
      <c r="G61" s="273">
        <f t="shared" si="0"/>
        <v>0</v>
      </c>
      <c r="H61" s="273">
        <f t="shared" si="1"/>
        <v>0</v>
      </c>
      <c r="I61" s="275">
        <f t="shared" si="2"/>
        <v>0</v>
      </c>
      <c r="J61" s="276"/>
    </row>
    <row r="62" spans="1:10" ht="15.75">
      <c r="A62" s="270">
        <f>'TTTL tổ 4'!A67</f>
        <v>57</v>
      </c>
      <c r="B62" s="271" t="str">
        <f>'TTTL tổ 4'!B67</f>
        <v>Lon Ron</v>
      </c>
      <c r="C62" s="272"/>
      <c r="D62" s="272"/>
      <c r="E62" s="273"/>
      <c r="F62" s="274"/>
      <c r="G62" s="273">
        <f t="shared" si="0"/>
        <v>0</v>
      </c>
      <c r="H62" s="273">
        <f t="shared" si="1"/>
        <v>0</v>
      </c>
      <c r="I62" s="275">
        <f t="shared" si="2"/>
        <v>0</v>
      </c>
      <c r="J62" s="276"/>
    </row>
    <row r="63" spans="1:10" ht="15.75" hidden="1">
      <c r="A63" s="270">
        <f>'TTTL tổ 4'!A68</f>
        <v>58</v>
      </c>
      <c r="B63" s="271" t="str">
        <f>'TTTL tổ 4'!B68</f>
        <v>Han Na</v>
      </c>
      <c r="C63" s="272"/>
      <c r="D63" s="272"/>
      <c r="E63" s="273"/>
      <c r="F63" s="274"/>
      <c r="G63" s="273">
        <f t="shared" si="0"/>
        <v>0</v>
      </c>
      <c r="H63" s="273">
        <f t="shared" si="1"/>
        <v>0</v>
      </c>
      <c r="I63" s="275">
        <f t="shared" si="2"/>
        <v>0</v>
      </c>
      <c r="J63" s="276"/>
    </row>
    <row r="64" spans="1:10" ht="15.75" hidden="1">
      <c r="A64" s="270">
        <f>'TTTL tổ 4'!A69</f>
        <v>59</v>
      </c>
      <c r="B64" s="271" t="str">
        <f>'TTTL tổ 4'!B69</f>
        <v>Tua Ra</v>
      </c>
      <c r="C64" s="272"/>
      <c r="D64" s="272"/>
      <c r="E64" s="273"/>
      <c r="F64" s="274"/>
      <c r="G64" s="273">
        <f t="shared" si="0"/>
        <v>0</v>
      </c>
      <c r="H64" s="273">
        <f t="shared" si="1"/>
        <v>0</v>
      </c>
      <c r="I64" s="275">
        <f t="shared" si="2"/>
        <v>0</v>
      </c>
      <c r="J64" s="276"/>
    </row>
    <row r="65" spans="1:10" ht="15.75" hidden="1">
      <c r="A65" s="270">
        <f>'TTTL tổ 4'!A70</f>
        <v>60</v>
      </c>
      <c r="B65" s="271" t="str">
        <f>'TTTL tổ 4'!B70</f>
        <v>Chia Sok Kha</v>
      </c>
      <c r="C65" s="272"/>
      <c r="D65" s="272"/>
      <c r="E65" s="273"/>
      <c r="F65" s="274"/>
      <c r="G65" s="273">
        <f t="shared" si="0"/>
        <v>0</v>
      </c>
      <c r="H65" s="273">
        <f t="shared" si="1"/>
        <v>0</v>
      </c>
      <c r="I65" s="275">
        <f t="shared" si="2"/>
        <v>0</v>
      </c>
      <c r="J65" s="276"/>
    </row>
    <row r="66" spans="1:10" ht="15.75" hidden="1">
      <c r="A66" s="270">
        <f>'TTTL tổ 4'!A71</f>
        <v>61</v>
      </c>
      <c r="B66" s="271" t="str">
        <f>'TTTL tổ 4'!B71</f>
        <v>Lum Lươn</v>
      </c>
      <c r="C66" s="272"/>
      <c r="D66" s="272"/>
      <c r="E66" s="273"/>
      <c r="F66" s="274"/>
      <c r="G66" s="273">
        <f t="shared" si="0"/>
        <v>0</v>
      </c>
      <c r="H66" s="273">
        <f t="shared" si="1"/>
        <v>0</v>
      </c>
      <c r="I66" s="275">
        <f t="shared" si="2"/>
        <v>0</v>
      </c>
      <c r="J66" s="276"/>
    </row>
    <row r="67" spans="1:10" ht="15.75" hidden="1">
      <c r="A67" s="270">
        <f>'TTTL tổ 4'!A72</f>
        <v>62</v>
      </c>
      <c r="B67" s="271" t="str">
        <f>'TTTL tổ 4'!B72</f>
        <v>Via Đay</v>
      </c>
      <c r="C67" s="272"/>
      <c r="D67" s="272"/>
      <c r="E67" s="273"/>
      <c r="F67" s="274"/>
      <c r="G67" s="273">
        <f t="shared" si="0"/>
        <v>0</v>
      </c>
      <c r="H67" s="273">
        <f t="shared" si="1"/>
        <v>0</v>
      </c>
      <c r="I67" s="275">
        <f t="shared" si="2"/>
        <v>0</v>
      </c>
      <c r="J67" s="276"/>
    </row>
    <row r="68" spans="1:10" ht="15.75" hidden="1">
      <c r="A68" s="270">
        <f>'TTTL tổ 4'!A73</f>
        <v>63</v>
      </c>
      <c r="B68" s="271" t="str">
        <f>'TTTL tổ 4'!B73</f>
        <v>Sat Mau</v>
      </c>
      <c r="C68" s="272"/>
      <c r="D68" s="272"/>
      <c r="E68" s="273"/>
      <c r="F68" s="274"/>
      <c r="G68" s="273">
        <f t="shared" si="0"/>
        <v>0</v>
      </c>
      <c r="H68" s="273">
        <f t="shared" si="1"/>
        <v>0</v>
      </c>
      <c r="I68" s="275">
        <f t="shared" si="2"/>
        <v>0</v>
      </c>
      <c r="J68" s="276"/>
    </row>
    <row r="69" spans="1:10" ht="15.75" hidden="1">
      <c r="A69" s="270">
        <f>'TTTL tổ 4'!A74</f>
        <v>64</v>
      </c>
      <c r="B69" s="271" t="str">
        <f>'TTTL tổ 4'!B74</f>
        <v>Thia Ra</v>
      </c>
      <c r="C69" s="272"/>
      <c r="D69" s="272"/>
      <c r="E69" s="273"/>
      <c r="F69" s="274"/>
      <c r="G69" s="273">
        <f t="shared" si="0"/>
        <v>0</v>
      </c>
      <c r="H69" s="273">
        <f t="shared" si="1"/>
        <v>0</v>
      </c>
      <c r="I69" s="275">
        <f t="shared" si="2"/>
        <v>0</v>
      </c>
      <c r="J69" s="276"/>
    </row>
    <row r="70" spans="1:10" ht="15.75" hidden="1">
      <c r="A70" s="270">
        <f>'TTTL tổ 4'!A75</f>
        <v>65</v>
      </c>
      <c r="B70" s="271" t="str">
        <f>'TTTL tổ 4'!B75</f>
        <v>Du Hon</v>
      </c>
      <c r="C70" s="272"/>
      <c r="D70" s="272"/>
      <c r="E70" s="273"/>
      <c r="F70" s="274"/>
      <c r="G70" s="273">
        <f t="shared" si="0"/>
        <v>0</v>
      </c>
      <c r="H70" s="273">
        <f t="shared" si="1"/>
        <v>0</v>
      </c>
      <c r="I70" s="275">
        <f t="shared" si="2"/>
        <v>0</v>
      </c>
      <c r="J70" s="276"/>
    </row>
    <row r="71" spans="1:10" ht="15.75" hidden="1">
      <c r="A71" s="270">
        <f>'TTTL tổ 4'!A76</f>
        <v>66</v>
      </c>
      <c r="B71" s="271" t="str">
        <f>'TTTL tổ 4'!B76</f>
        <v>Ron Ria</v>
      </c>
      <c r="C71" s="272"/>
      <c r="D71" s="272"/>
      <c r="E71" s="273"/>
      <c r="F71" s="274"/>
      <c r="G71" s="273">
        <f t="shared" ref="G71:G103" si="3">E71+F71</f>
        <v>0</v>
      </c>
      <c r="H71" s="273">
        <f t="shared" ref="H71:H103" si="4">D71+E71</f>
        <v>0</v>
      </c>
      <c r="I71" s="275">
        <f t="shared" ref="I71:I103" si="5">H71*75000</f>
        <v>0</v>
      </c>
      <c r="J71" s="276"/>
    </row>
    <row r="72" spans="1:10" ht="15.75" hidden="1">
      <c r="A72" s="270">
        <f>'TTTL tổ 4'!A77</f>
        <v>67</v>
      </c>
      <c r="B72" s="271" t="str">
        <f>'TTTL tổ 4'!B77</f>
        <v>Phon Tha</v>
      </c>
      <c r="C72" s="272"/>
      <c r="D72" s="272"/>
      <c r="E72" s="273"/>
      <c r="F72" s="274"/>
      <c r="G72" s="273">
        <f t="shared" si="3"/>
        <v>0</v>
      </c>
      <c r="H72" s="273">
        <f t="shared" si="4"/>
        <v>0</v>
      </c>
      <c r="I72" s="275">
        <f t="shared" si="5"/>
        <v>0</v>
      </c>
      <c r="J72" s="276"/>
    </row>
    <row r="73" spans="1:10" ht="15.75" hidden="1">
      <c r="A73" s="270">
        <f>'TTTL tổ 4'!A78</f>
        <v>68</v>
      </c>
      <c r="B73" s="271" t="str">
        <f>'TTTL tổ 4'!B78</f>
        <v>Vot Num</v>
      </c>
      <c r="C73" s="272"/>
      <c r="D73" s="272"/>
      <c r="E73" s="273"/>
      <c r="F73" s="274"/>
      <c r="G73" s="273">
        <f t="shared" si="3"/>
        <v>0</v>
      </c>
      <c r="H73" s="273">
        <f t="shared" si="4"/>
        <v>0</v>
      </c>
      <c r="I73" s="275">
        <f t="shared" si="5"/>
        <v>0</v>
      </c>
      <c r="J73" s="276"/>
    </row>
    <row r="74" spans="1:10" ht="15.75" hidden="1">
      <c r="A74" s="270">
        <f>'TTTL tổ 4'!A79</f>
        <v>69</v>
      </c>
      <c r="B74" s="271" t="str">
        <f>'TTTL tổ 4'!B79</f>
        <v>Thu Thươn</v>
      </c>
      <c r="C74" s="272"/>
      <c r="D74" s="272"/>
      <c r="E74" s="273"/>
      <c r="F74" s="274"/>
      <c r="G74" s="273">
        <f t="shared" si="3"/>
        <v>0</v>
      </c>
      <c r="H74" s="273">
        <f t="shared" si="4"/>
        <v>0</v>
      </c>
      <c r="I74" s="275">
        <f t="shared" si="5"/>
        <v>0</v>
      </c>
      <c r="J74" s="276"/>
    </row>
    <row r="75" spans="1:10" ht="15.75" hidden="1">
      <c r="A75" s="270">
        <f>'TTTL tổ 4'!A80</f>
        <v>70</v>
      </c>
      <c r="B75" s="271" t="str">
        <f>'TTTL tổ 4'!B80</f>
        <v>Sia Vum</v>
      </c>
      <c r="C75" s="272"/>
      <c r="D75" s="272"/>
      <c r="E75" s="273"/>
      <c r="F75" s="274"/>
      <c r="G75" s="273">
        <f t="shared" si="3"/>
        <v>0</v>
      </c>
      <c r="H75" s="273">
        <f t="shared" si="4"/>
        <v>0</v>
      </c>
      <c r="I75" s="275">
        <f t="shared" si="5"/>
        <v>0</v>
      </c>
      <c r="J75" s="276"/>
    </row>
    <row r="76" spans="1:10" ht="15.75" hidden="1">
      <c r="A76" s="270">
        <f>'TTTL tổ 4'!A81</f>
        <v>71</v>
      </c>
      <c r="B76" s="271" t="str">
        <f>'TTTL tổ 4'!B81</f>
        <v>Phon Xia</v>
      </c>
      <c r="C76" s="272"/>
      <c r="D76" s="272"/>
      <c r="E76" s="273"/>
      <c r="F76" s="274"/>
      <c r="G76" s="273">
        <f t="shared" si="3"/>
        <v>0</v>
      </c>
      <c r="H76" s="273">
        <f t="shared" si="4"/>
        <v>0</v>
      </c>
      <c r="I76" s="275">
        <f t="shared" si="5"/>
        <v>0</v>
      </c>
      <c r="J76" s="276"/>
    </row>
    <row r="77" spans="1:10" ht="15.75" hidden="1">
      <c r="A77" s="270">
        <f>'TTTL tổ 4'!A82</f>
        <v>72</v>
      </c>
      <c r="B77" s="271" t="str">
        <f>'TTTL tổ 4'!B82</f>
        <v>Tu Hua</v>
      </c>
      <c r="C77" s="272"/>
      <c r="D77" s="272"/>
      <c r="E77" s="273"/>
      <c r="F77" s="274"/>
      <c r="G77" s="273">
        <f t="shared" si="3"/>
        <v>0</v>
      </c>
      <c r="H77" s="273">
        <f t="shared" si="4"/>
        <v>0</v>
      </c>
      <c r="I77" s="275">
        <f t="shared" si="5"/>
        <v>0</v>
      </c>
      <c r="J77" s="276"/>
    </row>
    <row r="78" spans="1:10" ht="15.75" hidden="1">
      <c r="A78" s="270">
        <f>'TTTL tổ 4'!A83</f>
        <v>73</v>
      </c>
      <c r="B78" s="271" t="str">
        <f>'TTTL tổ 4'!B83</f>
        <v>Mim Ra</v>
      </c>
      <c r="C78" s="272"/>
      <c r="D78" s="272"/>
      <c r="E78" s="273"/>
      <c r="F78" s="274"/>
      <c r="G78" s="273">
        <f t="shared" si="3"/>
        <v>0</v>
      </c>
      <c r="H78" s="273">
        <f t="shared" si="4"/>
        <v>0</v>
      </c>
      <c r="I78" s="275">
        <f t="shared" si="5"/>
        <v>0</v>
      </c>
      <c r="J78" s="276"/>
    </row>
    <row r="79" spans="1:10" ht="15.75" hidden="1">
      <c r="A79" s="270">
        <f>'TTTL tổ 4'!A84</f>
        <v>74</v>
      </c>
      <c r="B79" s="271" t="str">
        <f>'TTTL tổ 4'!B84</f>
        <v>Ra Hum</v>
      </c>
      <c r="C79" s="272"/>
      <c r="D79" s="272"/>
      <c r="E79" s="273"/>
      <c r="F79" s="274"/>
      <c r="G79" s="273">
        <f t="shared" si="3"/>
        <v>0</v>
      </c>
      <c r="H79" s="273">
        <f t="shared" si="4"/>
        <v>0</v>
      </c>
      <c r="I79" s="275">
        <f t="shared" si="5"/>
        <v>0</v>
      </c>
      <c r="J79" s="276"/>
    </row>
    <row r="80" spans="1:10" ht="15.75" hidden="1">
      <c r="A80" s="270">
        <f>'TTTL tổ 4'!A85</f>
        <v>75</v>
      </c>
      <c r="B80" s="271" t="str">
        <f>'TTTL tổ 4'!B85</f>
        <v>Um Von</v>
      </c>
      <c r="C80" s="272"/>
      <c r="D80" s="272"/>
      <c r="E80" s="273"/>
      <c r="F80" s="274"/>
      <c r="G80" s="273">
        <f t="shared" si="3"/>
        <v>0</v>
      </c>
      <c r="H80" s="273">
        <f t="shared" si="4"/>
        <v>0</v>
      </c>
      <c r="I80" s="275">
        <f t="shared" si="5"/>
        <v>0</v>
      </c>
      <c r="J80" s="276"/>
    </row>
    <row r="81" spans="1:10" ht="15.75" hidden="1">
      <c r="A81" s="270">
        <f>'TTTL tổ 4'!A86</f>
        <v>76</v>
      </c>
      <c r="B81" s="271" t="str">
        <f>'TTTL tổ 4'!B86</f>
        <v>Um Hay</v>
      </c>
      <c r="C81" s="272"/>
      <c r="D81" s="272"/>
      <c r="E81" s="273"/>
      <c r="F81" s="274"/>
      <c r="G81" s="273">
        <f t="shared" si="3"/>
        <v>0</v>
      </c>
      <c r="H81" s="273">
        <f t="shared" si="4"/>
        <v>0</v>
      </c>
      <c r="I81" s="275">
        <f t="shared" si="5"/>
        <v>0</v>
      </c>
      <c r="J81" s="276"/>
    </row>
    <row r="82" spans="1:10" ht="15.75" hidden="1">
      <c r="A82" s="270">
        <f>'TTTL tổ 4'!A87</f>
        <v>77</v>
      </c>
      <c r="B82" s="271" t="str">
        <f>'TTTL tổ 4'!B87</f>
        <v>Sa Vêt</v>
      </c>
      <c r="C82" s="272"/>
      <c r="D82" s="272"/>
      <c r="E82" s="273"/>
      <c r="F82" s="274"/>
      <c r="G82" s="273">
        <f t="shared" si="3"/>
        <v>0</v>
      </c>
      <c r="H82" s="273">
        <f t="shared" si="4"/>
        <v>0</v>
      </c>
      <c r="I82" s="275">
        <f t="shared" si="5"/>
        <v>0</v>
      </c>
      <c r="J82" s="276"/>
    </row>
    <row r="83" spans="1:10" ht="15.75" hidden="1">
      <c r="A83" s="270">
        <f>'TTTL tổ 4'!A88</f>
        <v>78</v>
      </c>
      <c r="B83" s="271" t="str">
        <f>'TTTL tổ 4'!B88</f>
        <v>Thum Lu</v>
      </c>
      <c r="C83" s="272"/>
      <c r="D83" s="272"/>
      <c r="E83" s="273"/>
      <c r="F83" s="274"/>
      <c r="G83" s="273">
        <f t="shared" si="3"/>
        <v>0</v>
      </c>
      <c r="H83" s="273">
        <f t="shared" si="4"/>
        <v>0</v>
      </c>
      <c r="I83" s="275">
        <f t="shared" si="5"/>
        <v>0</v>
      </c>
      <c r="J83" s="276"/>
    </row>
    <row r="84" spans="1:10" ht="15.75" hidden="1">
      <c r="A84" s="270">
        <f>'TTTL tổ 4'!A89</f>
        <v>79</v>
      </c>
      <c r="B84" s="271" t="str">
        <f>'TTTL tổ 4'!B89</f>
        <v>Lu Mêt</v>
      </c>
      <c r="C84" s="272"/>
      <c r="D84" s="272"/>
      <c r="E84" s="273"/>
      <c r="F84" s="274"/>
      <c r="G84" s="273">
        <f t="shared" si="3"/>
        <v>0</v>
      </c>
      <c r="H84" s="273">
        <f t="shared" si="4"/>
        <v>0</v>
      </c>
      <c r="I84" s="275">
        <f t="shared" si="5"/>
        <v>0</v>
      </c>
      <c r="J84" s="276"/>
    </row>
    <row r="85" spans="1:10" ht="15.75" hidden="1">
      <c r="A85" s="270">
        <f>'TTTL tổ 4'!A90</f>
        <v>80</v>
      </c>
      <c r="B85" s="271" t="str">
        <f>'TTTL tổ 4'!B90</f>
        <v>Dan Da</v>
      </c>
      <c r="C85" s="272"/>
      <c r="D85" s="272"/>
      <c r="E85" s="273"/>
      <c r="F85" s="274"/>
      <c r="G85" s="273">
        <f t="shared" si="3"/>
        <v>0</v>
      </c>
      <c r="H85" s="273">
        <f t="shared" si="4"/>
        <v>0</v>
      </c>
      <c r="I85" s="275">
        <f t="shared" si="5"/>
        <v>0</v>
      </c>
      <c r="J85" s="276"/>
    </row>
    <row r="86" spans="1:10" ht="15.75" hidden="1">
      <c r="A86" s="270">
        <f>'TTTL tổ 4'!A91</f>
        <v>81</v>
      </c>
      <c r="B86" s="271" t="str">
        <f>'TTTL tổ 4'!B91</f>
        <v>Chum Von</v>
      </c>
      <c r="C86" s="272"/>
      <c r="D86" s="272"/>
      <c r="E86" s="273"/>
      <c r="F86" s="274"/>
      <c r="G86" s="273">
        <f t="shared" si="3"/>
        <v>0</v>
      </c>
      <c r="H86" s="273">
        <f t="shared" si="4"/>
        <v>0</v>
      </c>
      <c r="I86" s="275">
        <f t="shared" si="5"/>
        <v>0</v>
      </c>
      <c r="J86" s="276"/>
    </row>
    <row r="87" spans="1:10" ht="15.75" hidden="1">
      <c r="A87" s="270">
        <f>'TTTL tổ 4'!A92</f>
        <v>82</v>
      </c>
      <c r="B87" s="271" t="str">
        <f>'TTTL tổ 4'!B92</f>
        <v>Khon Ria</v>
      </c>
      <c r="C87" s="272"/>
      <c r="D87" s="272"/>
      <c r="E87" s="273"/>
      <c r="F87" s="274"/>
      <c r="G87" s="273">
        <f t="shared" si="3"/>
        <v>0</v>
      </c>
      <c r="H87" s="273">
        <f t="shared" si="4"/>
        <v>0</v>
      </c>
      <c r="I87" s="275">
        <f t="shared" si="5"/>
        <v>0</v>
      </c>
      <c r="J87" s="276"/>
    </row>
    <row r="88" spans="1:10" ht="15.75" hidden="1">
      <c r="A88" s="270">
        <f>'TTTL tổ 4'!A93</f>
        <v>83</v>
      </c>
      <c r="B88" s="271" t="str">
        <f>'TTTL tổ 4'!B93</f>
        <v>Lut Ray</v>
      </c>
      <c r="C88" s="272"/>
      <c r="D88" s="272"/>
      <c r="E88" s="273"/>
      <c r="F88" s="274"/>
      <c r="G88" s="273">
        <f t="shared" si="3"/>
        <v>0</v>
      </c>
      <c r="H88" s="273">
        <f t="shared" si="4"/>
        <v>0</v>
      </c>
      <c r="I88" s="275">
        <f t="shared" si="5"/>
        <v>0</v>
      </c>
      <c r="J88" s="276"/>
    </row>
    <row r="89" spans="1:10" ht="15.75" hidden="1">
      <c r="A89" s="270">
        <f>'TTTL tổ 4'!A94</f>
        <v>84</v>
      </c>
      <c r="B89" s="271" t="str">
        <f>'TTTL tổ 4'!B94</f>
        <v>La Chăn</v>
      </c>
      <c r="C89" s="272"/>
      <c r="D89" s="272"/>
      <c r="E89" s="273"/>
      <c r="F89" s="274"/>
      <c r="G89" s="273">
        <f t="shared" si="3"/>
        <v>0</v>
      </c>
      <c r="H89" s="273">
        <f t="shared" si="4"/>
        <v>0</v>
      </c>
      <c r="I89" s="275">
        <f t="shared" si="5"/>
        <v>0</v>
      </c>
      <c r="J89" s="276"/>
    </row>
    <row r="90" spans="1:10" ht="15.75" hidden="1">
      <c r="A90" s="270">
        <f>'TTTL tổ 4'!A95</f>
        <v>85</v>
      </c>
      <c r="B90" s="271" t="str">
        <f>'TTTL tổ 4'!B95</f>
        <v>Bia Dum</v>
      </c>
      <c r="C90" s="272"/>
      <c r="D90" s="272"/>
      <c r="E90" s="273"/>
      <c r="F90" s="274"/>
      <c r="G90" s="273">
        <f t="shared" si="3"/>
        <v>0</v>
      </c>
      <c r="H90" s="273">
        <f t="shared" si="4"/>
        <v>0</v>
      </c>
      <c r="I90" s="275">
        <f t="shared" si="5"/>
        <v>0</v>
      </c>
      <c r="J90" s="276"/>
    </row>
    <row r="91" spans="1:10" ht="15.75" hidden="1">
      <c r="A91" s="270">
        <f>'TTTL tổ 4'!A96</f>
        <v>86</v>
      </c>
      <c r="B91" s="271" t="str">
        <f>'TTTL tổ 4'!B96</f>
        <v>Lum Rum</v>
      </c>
      <c r="C91" s="272"/>
      <c r="D91" s="272"/>
      <c r="E91" s="273"/>
      <c r="F91" s="274"/>
      <c r="G91" s="273">
        <f t="shared" si="3"/>
        <v>0</v>
      </c>
      <c r="H91" s="273">
        <f t="shared" si="4"/>
        <v>0</v>
      </c>
      <c r="I91" s="275">
        <f t="shared" si="5"/>
        <v>0</v>
      </c>
      <c r="J91" s="276"/>
    </row>
    <row r="92" spans="1:10" ht="15.75" hidden="1">
      <c r="A92" s="270">
        <f>'TTTL tổ 4'!A97</f>
        <v>87</v>
      </c>
      <c r="B92" s="271" t="str">
        <f>'TTTL tổ 4'!B97</f>
        <v>Chua Ha</v>
      </c>
      <c r="C92" s="272"/>
      <c r="D92" s="272"/>
      <c r="E92" s="273"/>
      <c r="F92" s="274"/>
      <c r="G92" s="273">
        <f t="shared" si="3"/>
        <v>0</v>
      </c>
      <c r="H92" s="273">
        <f t="shared" si="4"/>
        <v>0</v>
      </c>
      <c r="I92" s="275">
        <f t="shared" si="5"/>
        <v>0</v>
      </c>
      <c r="J92" s="276"/>
    </row>
    <row r="93" spans="1:10" ht="15.75" hidden="1">
      <c r="A93" s="270">
        <f>'TTTL tổ 4'!A98</f>
        <v>88</v>
      </c>
      <c r="B93" s="271" t="str">
        <f>'TTTL tổ 4'!B98</f>
        <v>Ha Sum</v>
      </c>
      <c r="C93" s="272"/>
      <c r="D93" s="272"/>
      <c r="E93" s="273"/>
      <c r="F93" s="274"/>
      <c r="G93" s="273">
        <f t="shared" si="3"/>
        <v>0</v>
      </c>
      <c r="H93" s="273">
        <f t="shared" si="4"/>
        <v>0</v>
      </c>
      <c r="I93" s="275">
        <f t="shared" si="5"/>
        <v>0</v>
      </c>
      <c r="J93" s="276"/>
    </row>
    <row r="94" spans="1:10" ht="15.75" hidden="1">
      <c r="A94" s="270">
        <f>'TTTL tổ 4'!A99</f>
        <v>89</v>
      </c>
      <c r="B94" s="271" t="str">
        <f>'TTTL tổ 4'!B99</f>
        <v>Ha Dia</v>
      </c>
      <c r="C94" s="272"/>
      <c r="D94" s="272"/>
      <c r="E94" s="273"/>
      <c r="F94" s="274"/>
      <c r="G94" s="273">
        <f t="shared" si="3"/>
        <v>0</v>
      </c>
      <c r="H94" s="273">
        <f t="shared" si="4"/>
        <v>0</v>
      </c>
      <c r="I94" s="275">
        <f t="shared" si="5"/>
        <v>0</v>
      </c>
      <c r="J94" s="276"/>
    </row>
    <row r="95" spans="1:10" ht="15.75" hidden="1">
      <c r="A95" s="270">
        <f>'TTTL tổ 4'!A100</f>
        <v>90</v>
      </c>
      <c r="B95" s="271" t="str">
        <f>'TTTL tổ 4'!B100</f>
        <v>Rum Rot</v>
      </c>
      <c r="C95" s="272"/>
      <c r="D95" s="272"/>
      <c r="E95" s="273"/>
      <c r="F95" s="274"/>
      <c r="G95" s="273">
        <f t="shared" si="3"/>
        <v>0</v>
      </c>
      <c r="H95" s="273">
        <f t="shared" si="4"/>
        <v>0</v>
      </c>
      <c r="I95" s="275">
        <f t="shared" si="5"/>
        <v>0</v>
      </c>
      <c r="J95" s="276"/>
    </row>
    <row r="96" spans="1:10" ht="15.75" hidden="1">
      <c r="A96" s="270">
        <f>'TTTL tổ 4'!A101</f>
        <v>91</v>
      </c>
      <c r="B96" s="271" t="str">
        <f>'TTTL tổ 4'!B101</f>
        <v>Lon Nu</v>
      </c>
      <c r="C96" s="272"/>
      <c r="D96" s="272"/>
      <c r="E96" s="273"/>
      <c r="F96" s="274"/>
      <c r="G96" s="273">
        <f t="shared" si="3"/>
        <v>0</v>
      </c>
      <c r="H96" s="273">
        <f t="shared" si="4"/>
        <v>0</v>
      </c>
      <c r="I96" s="275">
        <f t="shared" si="5"/>
        <v>0</v>
      </c>
      <c r="J96" s="276"/>
    </row>
    <row r="97" spans="1:10" ht="15.75" hidden="1">
      <c r="A97" s="270">
        <f>'TTTL tổ 4'!A102</f>
        <v>92</v>
      </c>
      <c r="B97" s="271" t="str">
        <f>'TTTL tổ 4'!B102</f>
        <v>Chia Chiên</v>
      </c>
      <c r="C97" s="272"/>
      <c r="D97" s="272"/>
      <c r="E97" s="273"/>
      <c r="F97" s="274"/>
      <c r="G97" s="273">
        <f t="shared" si="3"/>
        <v>0</v>
      </c>
      <c r="H97" s="273">
        <f t="shared" si="4"/>
        <v>0</v>
      </c>
      <c r="I97" s="275">
        <f t="shared" si="5"/>
        <v>0</v>
      </c>
      <c r="J97" s="276"/>
    </row>
    <row r="98" spans="1:10" ht="15.75" hidden="1">
      <c r="A98" s="270">
        <f>'TTTL tổ 4'!A103</f>
        <v>93</v>
      </c>
      <c r="B98" s="271" t="str">
        <f>'TTTL tổ 4'!B103</f>
        <v>Hay Lum</v>
      </c>
      <c r="C98" s="272"/>
      <c r="D98" s="272"/>
      <c r="E98" s="273"/>
      <c r="F98" s="274"/>
      <c r="G98" s="273">
        <f t="shared" si="3"/>
        <v>0</v>
      </c>
      <c r="H98" s="273">
        <f t="shared" si="4"/>
        <v>0</v>
      </c>
      <c r="I98" s="275">
        <f t="shared" si="5"/>
        <v>0</v>
      </c>
      <c r="J98" s="276"/>
    </row>
    <row r="99" spans="1:10" ht="15.75" hidden="1">
      <c r="A99" s="270">
        <f>'TTTL tổ 4'!A104</f>
        <v>94</v>
      </c>
      <c r="B99" s="271" t="str">
        <f>'TTTL tổ 4'!B104</f>
        <v>Khan Chia</v>
      </c>
      <c r="C99" s="272"/>
      <c r="D99" s="272"/>
      <c r="E99" s="273"/>
      <c r="F99" s="274"/>
      <c r="G99" s="273">
        <f t="shared" si="3"/>
        <v>0</v>
      </c>
      <c r="H99" s="273">
        <f t="shared" si="4"/>
        <v>0</v>
      </c>
      <c r="I99" s="275">
        <f t="shared" si="5"/>
        <v>0</v>
      </c>
      <c r="J99" s="276"/>
    </row>
    <row r="100" spans="1:10" ht="15.75" hidden="1">
      <c r="A100" s="270">
        <f>'TTTL tổ 4'!A105</f>
        <v>95</v>
      </c>
      <c r="B100" s="271" t="str">
        <f>'TTTL tổ 4'!B105</f>
        <v>Phon Don</v>
      </c>
      <c r="C100" s="272"/>
      <c r="D100" s="272"/>
      <c r="E100" s="273"/>
      <c r="F100" s="274"/>
      <c r="G100" s="273">
        <f t="shared" si="3"/>
        <v>0</v>
      </c>
      <c r="H100" s="273">
        <f t="shared" si="4"/>
        <v>0</v>
      </c>
      <c r="I100" s="275">
        <f t="shared" si="5"/>
        <v>0</v>
      </c>
      <c r="J100" s="276"/>
    </row>
    <row r="101" spans="1:10" ht="15.75" hidden="1">
      <c r="A101" s="270">
        <f>'TTTL tổ 4'!A106</f>
        <v>96</v>
      </c>
      <c r="B101" s="271" t="str">
        <f>'TTTL tổ 4'!B106</f>
        <v>Sam Lia</v>
      </c>
      <c r="C101" s="272"/>
      <c r="D101" s="272"/>
      <c r="E101" s="273"/>
      <c r="F101" s="274"/>
      <c r="G101" s="273">
        <f t="shared" si="3"/>
        <v>0</v>
      </c>
      <c r="H101" s="273">
        <f t="shared" si="4"/>
        <v>0</v>
      </c>
      <c r="I101" s="275">
        <f t="shared" si="5"/>
        <v>0</v>
      </c>
      <c r="J101" s="276"/>
    </row>
    <row r="102" spans="1:10" ht="15.75" hidden="1">
      <c r="A102" s="270">
        <f>'TTTL tổ 4'!A107</f>
        <v>97</v>
      </c>
      <c r="B102" s="271" t="str">
        <f>'TTTL tổ 4'!B107</f>
        <v>Han Dang</v>
      </c>
      <c r="C102" s="272"/>
      <c r="D102" s="272"/>
      <c r="E102" s="273"/>
      <c r="F102" s="274"/>
      <c r="G102" s="273">
        <f t="shared" si="3"/>
        <v>0</v>
      </c>
      <c r="H102" s="273">
        <f t="shared" si="4"/>
        <v>0</v>
      </c>
      <c r="I102" s="275">
        <f t="shared" si="5"/>
        <v>0</v>
      </c>
      <c r="J102" s="276"/>
    </row>
    <row r="103" spans="1:10" ht="15.75" hidden="1">
      <c r="A103" s="270">
        <f>'TTTL tổ 4'!A108</f>
        <v>98</v>
      </c>
      <c r="B103" s="271" t="str">
        <f>'TTTL tổ 4'!B108</f>
        <v>Chi Chia</v>
      </c>
      <c r="C103" s="272"/>
      <c r="D103" s="272"/>
      <c r="E103" s="273"/>
      <c r="F103" s="274"/>
      <c r="G103" s="273">
        <f t="shared" si="3"/>
        <v>0</v>
      </c>
      <c r="H103" s="273">
        <f t="shared" si="4"/>
        <v>0</v>
      </c>
      <c r="I103" s="275">
        <f t="shared" si="5"/>
        <v>0</v>
      </c>
      <c r="J103" s="276"/>
    </row>
    <row r="104" spans="1:10" ht="15.75">
      <c r="A104" s="944" t="s">
        <v>267</v>
      </c>
      <c r="B104" s="945"/>
      <c r="C104" s="277">
        <f>SUM(C6:C16)</f>
        <v>0</v>
      </c>
      <c r="D104" s="277">
        <f t="shared" ref="D104:I104" si="6">SUM(D6:D49)</f>
        <v>0</v>
      </c>
      <c r="E104" s="277">
        <f t="shared" si="6"/>
        <v>0</v>
      </c>
      <c r="F104" s="277">
        <f t="shared" si="6"/>
        <v>0</v>
      </c>
      <c r="G104" s="277">
        <f t="shared" si="6"/>
        <v>0</v>
      </c>
      <c r="H104" s="277">
        <f t="shared" si="6"/>
        <v>0</v>
      </c>
      <c r="I104" s="277">
        <f t="shared" si="6"/>
        <v>0</v>
      </c>
      <c r="J104" s="278"/>
    </row>
    <row r="105" spans="1:10" ht="15.75">
      <c r="B105" s="225"/>
    </row>
    <row r="106" spans="1:10" ht="15.75">
      <c r="B106" s="226"/>
      <c r="E106" s="24"/>
      <c r="F106" s="24"/>
      <c r="G106" s="24"/>
      <c r="H106" s="932" t="s">
        <v>268</v>
      </c>
      <c r="I106" s="932"/>
      <c r="J106" s="932"/>
    </row>
    <row r="107" spans="1:10">
      <c r="C107" s="3"/>
      <c r="D107" s="3"/>
      <c r="E107" s="3"/>
      <c r="F107" s="3"/>
      <c r="G107" s="3"/>
      <c r="H107" s="933" t="s">
        <v>269</v>
      </c>
      <c r="I107" s="933"/>
      <c r="J107" s="933"/>
    </row>
  </sheetData>
  <mergeCells count="12">
    <mergeCell ref="A1:J1"/>
    <mergeCell ref="A2:J2"/>
    <mergeCell ref="C4:D4"/>
    <mergeCell ref="E4:G4"/>
    <mergeCell ref="A104:B104"/>
    <mergeCell ref="H106:J106"/>
    <mergeCell ref="H107:J107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K114"/>
  <sheetViews>
    <sheetView view="pageBreakPreview" zoomScaleNormal="100" zoomScaleSheetLayoutView="100" workbookViewId="0">
      <pane xSplit="2" ySplit="8" topLeftCell="H21" activePane="bottomRight" state="frozen"/>
      <selection pane="topRight"/>
      <selection pane="bottomLeft"/>
      <selection pane="bottomRight" activeCell="L23" sqref="L23"/>
    </sheetView>
  </sheetViews>
  <sheetFormatPr defaultColWidth="9" defaultRowHeight="16.5"/>
  <cols>
    <col min="1" max="1" width="3.140625" style="176" customWidth="1"/>
    <col min="2" max="2" width="14.140625" style="176" customWidth="1"/>
    <col min="3" max="3" width="5.28515625" style="176" hidden="1" customWidth="1"/>
    <col min="4" max="4" width="6.28515625" style="176" hidden="1" customWidth="1"/>
    <col min="5" max="5" width="7.28515625" style="176" hidden="1" customWidth="1"/>
    <col min="6" max="7" width="7.140625" style="176" hidden="1" customWidth="1"/>
    <col min="8" max="9" width="9.5703125" style="176" customWidth="1"/>
    <col min="10" max="10" width="10.7109375" style="176" hidden="1" customWidth="1"/>
    <col min="11" max="12" width="10.7109375" style="176" customWidth="1"/>
    <col min="13" max="13" width="9" style="176" hidden="1" customWidth="1"/>
    <col min="14" max="15" width="9.28515625" style="176" customWidth="1"/>
    <col min="16" max="16" width="8.85546875" style="176" hidden="1" customWidth="1"/>
    <col min="17" max="17" width="8.85546875" style="176" customWidth="1"/>
    <col min="18" max="18" width="10.5703125" style="176" customWidth="1"/>
    <col min="19" max="19" width="10.5703125" style="176" hidden="1" customWidth="1"/>
    <col min="20" max="21" width="9.5703125" style="176" customWidth="1"/>
    <col min="22" max="23" width="8.85546875" style="176" hidden="1" customWidth="1"/>
    <col min="24" max="24" width="8.5703125" style="176" hidden="1" customWidth="1"/>
    <col min="25" max="25" width="9.28515625" style="176" hidden="1" customWidth="1"/>
    <col min="26" max="27" width="9" style="176" hidden="1" customWidth="1"/>
    <col min="28" max="28" width="9.140625" style="176" hidden="1" customWidth="1"/>
    <col min="29" max="29" width="8.7109375" style="176" hidden="1" customWidth="1"/>
    <col min="30" max="30" width="8.28515625" style="176" hidden="1" customWidth="1"/>
    <col min="31" max="31" width="7" style="176" hidden="1" customWidth="1"/>
    <col min="32" max="32" width="7.85546875" style="176" hidden="1" customWidth="1"/>
    <col min="33" max="33" width="8" style="176" hidden="1" customWidth="1"/>
    <col min="34" max="35" width="9.28515625" style="176" hidden="1" customWidth="1"/>
    <col min="36" max="37" width="7.28515625" style="176" hidden="1" customWidth="1"/>
    <col min="38" max="38" width="7.5703125" style="176" hidden="1" customWidth="1"/>
    <col min="39" max="39" width="9" style="176" hidden="1" customWidth="1"/>
    <col min="40" max="41" width="7.5703125" style="176" hidden="1" customWidth="1"/>
    <col min="42" max="45" width="7.28515625" style="176" hidden="1" customWidth="1"/>
    <col min="46" max="46" width="9.28515625" style="176" hidden="1" customWidth="1"/>
    <col min="47" max="47" width="7.5703125" style="176" hidden="1" customWidth="1"/>
    <col min="48" max="48" width="7.7109375" style="176" hidden="1" customWidth="1"/>
    <col min="49" max="50" width="8" style="176" hidden="1" customWidth="1"/>
    <col min="51" max="51" width="7.5703125" style="176" hidden="1" customWidth="1"/>
    <col min="52" max="52" width="7.28515625" style="176" hidden="1" customWidth="1"/>
    <col min="53" max="54" width="7.7109375" style="176" hidden="1" customWidth="1"/>
    <col min="55" max="56" width="8.28515625" style="176" hidden="1" customWidth="1"/>
    <col min="57" max="57" width="8.140625" style="176" hidden="1" customWidth="1"/>
    <col min="58" max="59" width="6.7109375" style="176" hidden="1" customWidth="1"/>
    <col min="60" max="60" width="8.28515625" style="176" hidden="1" customWidth="1"/>
    <col min="61" max="61" width="7.28515625" style="176" hidden="1" customWidth="1"/>
    <col min="62" max="62" width="6.7109375" style="176" hidden="1" customWidth="1"/>
    <col min="63" max="63" width="7.85546875" style="176" hidden="1" customWidth="1"/>
    <col min="64" max="64" width="6.28515625" style="176" hidden="1" customWidth="1"/>
    <col min="65" max="65" width="10.140625" style="176" hidden="1" customWidth="1"/>
    <col min="66" max="66" width="11.140625" style="176" hidden="1" customWidth="1"/>
    <col min="67" max="67" width="8" style="176" hidden="1" customWidth="1"/>
    <col min="68" max="68" width="6.5703125" style="176" hidden="1" customWidth="1"/>
    <col min="69" max="69" width="7.7109375" style="176" hidden="1" customWidth="1"/>
    <col min="70" max="70" width="6.85546875" style="176" hidden="1" customWidth="1"/>
    <col min="71" max="72" width="6.28515625" style="176" hidden="1" customWidth="1"/>
    <col min="73" max="73" width="6.7109375" style="176" hidden="1" customWidth="1"/>
    <col min="74" max="75" width="6.85546875" style="176" hidden="1" customWidth="1"/>
    <col min="76" max="77" width="6.7109375" style="176" hidden="1" customWidth="1"/>
    <col min="78" max="78" width="6.28515625" style="176" hidden="1" customWidth="1"/>
    <col min="79" max="80" width="6.7109375" style="176" hidden="1" customWidth="1"/>
    <col min="81" max="81" width="7.28515625" style="176" hidden="1" customWidth="1"/>
    <col min="82" max="82" width="10.85546875" style="176" customWidth="1"/>
    <col min="83" max="83" width="19.140625" style="176" customWidth="1"/>
    <col min="84" max="84" width="7" style="176" customWidth="1"/>
    <col min="85" max="88" width="9.140625" style="176"/>
    <col min="89" max="89" width="10.28515625" style="176" hidden="1" customWidth="1"/>
    <col min="90" max="313" width="9.140625" style="176"/>
    <col min="314" max="314" width="4.140625" style="176" customWidth="1"/>
    <col min="315" max="315" width="10.7109375" style="176" customWidth="1"/>
    <col min="316" max="316" width="5.5703125" style="176" customWidth="1"/>
    <col min="317" max="317" width="5.7109375" style="176" customWidth="1"/>
    <col min="318" max="318" width="6.28515625" style="176" customWidth="1"/>
    <col min="319" max="319" width="6.140625" style="176" customWidth="1"/>
    <col min="320" max="320" width="5" style="176" customWidth="1"/>
    <col min="321" max="321" width="4.85546875" style="176" customWidth="1"/>
    <col min="322" max="322" width="5.140625" style="176" customWidth="1"/>
    <col min="323" max="323" width="6.140625" style="176" customWidth="1"/>
    <col min="324" max="324" width="5.5703125" style="176" customWidth="1"/>
    <col min="325" max="325" width="5.7109375" style="176" customWidth="1"/>
    <col min="326" max="326" width="5.28515625" style="176" customWidth="1"/>
    <col min="327" max="327" width="5.5703125" style="176" customWidth="1"/>
    <col min="328" max="329" width="5.140625" style="176" customWidth="1"/>
    <col min="330" max="330" width="5.5703125" style="176" customWidth="1"/>
    <col min="331" max="331" width="5.85546875" style="176" customWidth="1"/>
    <col min="332" max="332" width="5.28515625" style="176" customWidth="1"/>
    <col min="333" max="333" width="5.5703125" style="176" customWidth="1"/>
    <col min="334" max="334" width="5.28515625" style="176" customWidth="1"/>
    <col min="335" max="335" width="6" style="176" customWidth="1"/>
    <col min="336" max="336" width="5.140625" style="176" customWidth="1"/>
    <col min="337" max="337" width="5.85546875" style="176" customWidth="1"/>
    <col min="338" max="338" width="7.5703125" style="176" customWidth="1"/>
    <col min="339" max="339" width="6" style="176" customWidth="1"/>
    <col min="340" max="340" width="7" style="176" customWidth="1"/>
    <col min="341" max="569" width="9.140625" style="176"/>
    <col min="570" max="570" width="4.140625" style="176" customWidth="1"/>
    <col min="571" max="571" width="10.7109375" style="176" customWidth="1"/>
    <col min="572" max="572" width="5.5703125" style="176" customWidth="1"/>
    <col min="573" max="573" width="5.7109375" style="176" customWidth="1"/>
    <col min="574" max="574" width="6.28515625" style="176" customWidth="1"/>
    <col min="575" max="575" width="6.140625" style="176" customWidth="1"/>
    <col min="576" max="576" width="5" style="176" customWidth="1"/>
    <col min="577" max="577" width="4.85546875" style="176" customWidth="1"/>
    <col min="578" max="578" width="5.140625" style="176" customWidth="1"/>
    <col min="579" max="579" width="6.140625" style="176" customWidth="1"/>
    <col min="580" max="580" width="5.5703125" style="176" customWidth="1"/>
    <col min="581" max="581" width="5.7109375" style="176" customWidth="1"/>
    <col min="582" max="582" width="5.28515625" style="176" customWidth="1"/>
    <col min="583" max="583" width="5.5703125" style="176" customWidth="1"/>
    <col min="584" max="585" width="5.140625" style="176" customWidth="1"/>
    <col min="586" max="586" width="5.5703125" style="176" customWidth="1"/>
    <col min="587" max="587" width="5.85546875" style="176" customWidth="1"/>
    <col min="588" max="588" width="5.28515625" style="176" customWidth="1"/>
    <col min="589" max="589" width="5.5703125" style="176" customWidth="1"/>
    <col min="590" max="590" width="5.28515625" style="176" customWidth="1"/>
    <col min="591" max="591" width="6" style="176" customWidth="1"/>
    <col min="592" max="592" width="5.140625" style="176" customWidth="1"/>
    <col min="593" max="593" width="5.85546875" style="176" customWidth="1"/>
    <col min="594" max="594" width="7.5703125" style="176" customWidth="1"/>
    <col min="595" max="595" width="6" style="176" customWidth="1"/>
    <col min="596" max="596" width="7" style="176" customWidth="1"/>
    <col min="597" max="825" width="9.140625" style="176"/>
    <col min="826" max="826" width="4.140625" style="176" customWidth="1"/>
    <col min="827" max="827" width="10.7109375" style="176" customWidth="1"/>
    <col min="828" max="828" width="5.5703125" style="176" customWidth="1"/>
    <col min="829" max="829" width="5.7109375" style="176" customWidth="1"/>
    <col min="830" max="830" width="6.28515625" style="176" customWidth="1"/>
    <col min="831" max="831" width="6.140625" style="176" customWidth="1"/>
    <col min="832" max="832" width="5" style="176" customWidth="1"/>
    <col min="833" max="833" width="4.85546875" style="176" customWidth="1"/>
    <col min="834" max="834" width="5.140625" style="176" customWidth="1"/>
    <col min="835" max="835" width="6.140625" style="176" customWidth="1"/>
    <col min="836" max="836" width="5.5703125" style="176" customWidth="1"/>
    <col min="837" max="837" width="5.7109375" style="176" customWidth="1"/>
    <col min="838" max="838" width="5.28515625" style="176" customWidth="1"/>
    <col min="839" max="839" width="5.5703125" style="176" customWidth="1"/>
    <col min="840" max="841" width="5.140625" style="176" customWidth="1"/>
    <col min="842" max="842" width="5.5703125" style="176" customWidth="1"/>
    <col min="843" max="843" width="5.85546875" style="176" customWidth="1"/>
    <col min="844" max="844" width="5.28515625" style="176" customWidth="1"/>
    <col min="845" max="845" width="5.5703125" style="176" customWidth="1"/>
    <col min="846" max="846" width="5.28515625" style="176" customWidth="1"/>
    <col min="847" max="847" width="6" style="176" customWidth="1"/>
    <col min="848" max="848" width="5.140625" style="176" customWidth="1"/>
    <col min="849" max="849" width="5.85546875" style="176" customWidth="1"/>
    <col min="850" max="850" width="7.5703125" style="176" customWidth="1"/>
    <col min="851" max="851" width="6" style="176" customWidth="1"/>
    <col min="852" max="852" width="7" style="176" customWidth="1"/>
    <col min="853" max="1081" width="9.140625" style="176"/>
    <col min="1082" max="1082" width="4.140625" style="176" customWidth="1"/>
    <col min="1083" max="1083" width="10.7109375" style="176" customWidth="1"/>
    <col min="1084" max="1084" width="5.5703125" style="176" customWidth="1"/>
    <col min="1085" max="1085" width="5.7109375" style="176" customWidth="1"/>
    <col min="1086" max="1086" width="6.28515625" style="176" customWidth="1"/>
    <col min="1087" max="1087" width="6.140625" style="176" customWidth="1"/>
    <col min="1088" max="1088" width="5" style="176" customWidth="1"/>
    <col min="1089" max="1089" width="4.85546875" style="176" customWidth="1"/>
    <col min="1090" max="1090" width="5.140625" style="176" customWidth="1"/>
    <col min="1091" max="1091" width="6.140625" style="176" customWidth="1"/>
    <col min="1092" max="1092" width="5.5703125" style="176" customWidth="1"/>
    <col min="1093" max="1093" width="5.7109375" style="176" customWidth="1"/>
    <col min="1094" max="1094" width="5.28515625" style="176" customWidth="1"/>
    <col min="1095" max="1095" width="5.5703125" style="176" customWidth="1"/>
    <col min="1096" max="1097" width="5.140625" style="176" customWidth="1"/>
    <col min="1098" max="1098" width="5.5703125" style="176" customWidth="1"/>
    <col min="1099" max="1099" width="5.85546875" style="176" customWidth="1"/>
    <col min="1100" max="1100" width="5.28515625" style="176" customWidth="1"/>
    <col min="1101" max="1101" width="5.5703125" style="176" customWidth="1"/>
    <col min="1102" max="1102" width="5.28515625" style="176" customWidth="1"/>
    <col min="1103" max="1103" width="6" style="176" customWidth="1"/>
    <col min="1104" max="1104" width="5.140625" style="176" customWidth="1"/>
    <col min="1105" max="1105" width="5.85546875" style="176" customWidth="1"/>
    <col min="1106" max="1106" width="7.5703125" style="176" customWidth="1"/>
    <col min="1107" max="1107" width="6" style="176" customWidth="1"/>
    <col min="1108" max="1108" width="7" style="176" customWidth="1"/>
    <col min="1109" max="1337" width="9.140625" style="176"/>
    <col min="1338" max="1338" width="4.140625" style="176" customWidth="1"/>
    <col min="1339" max="1339" width="10.7109375" style="176" customWidth="1"/>
    <col min="1340" max="1340" width="5.5703125" style="176" customWidth="1"/>
    <col min="1341" max="1341" width="5.7109375" style="176" customWidth="1"/>
    <col min="1342" max="1342" width="6.28515625" style="176" customWidth="1"/>
    <col min="1343" max="1343" width="6.140625" style="176" customWidth="1"/>
    <col min="1344" max="1344" width="5" style="176" customWidth="1"/>
    <col min="1345" max="1345" width="4.85546875" style="176" customWidth="1"/>
    <col min="1346" max="1346" width="5.140625" style="176" customWidth="1"/>
    <col min="1347" max="1347" width="6.140625" style="176" customWidth="1"/>
    <col min="1348" max="1348" width="5.5703125" style="176" customWidth="1"/>
    <col min="1349" max="1349" width="5.7109375" style="176" customWidth="1"/>
    <col min="1350" max="1350" width="5.28515625" style="176" customWidth="1"/>
    <col min="1351" max="1351" width="5.5703125" style="176" customWidth="1"/>
    <col min="1352" max="1353" width="5.140625" style="176" customWidth="1"/>
    <col min="1354" max="1354" width="5.5703125" style="176" customWidth="1"/>
    <col min="1355" max="1355" width="5.85546875" style="176" customWidth="1"/>
    <col min="1356" max="1356" width="5.28515625" style="176" customWidth="1"/>
    <col min="1357" max="1357" width="5.5703125" style="176" customWidth="1"/>
    <col min="1358" max="1358" width="5.28515625" style="176" customWidth="1"/>
    <col min="1359" max="1359" width="6" style="176" customWidth="1"/>
    <col min="1360" max="1360" width="5.140625" style="176" customWidth="1"/>
    <col min="1361" max="1361" width="5.85546875" style="176" customWidth="1"/>
    <col min="1362" max="1362" width="7.5703125" style="176" customWidth="1"/>
    <col min="1363" max="1363" width="6" style="176" customWidth="1"/>
    <col min="1364" max="1364" width="7" style="176" customWidth="1"/>
    <col min="1365" max="1593" width="9.140625" style="176"/>
    <col min="1594" max="1594" width="4.140625" style="176" customWidth="1"/>
    <col min="1595" max="1595" width="10.7109375" style="176" customWidth="1"/>
    <col min="1596" max="1596" width="5.5703125" style="176" customWidth="1"/>
    <col min="1597" max="1597" width="5.7109375" style="176" customWidth="1"/>
    <col min="1598" max="1598" width="6.28515625" style="176" customWidth="1"/>
    <col min="1599" max="1599" width="6.140625" style="176" customWidth="1"/>
    <col min="1600" max="1600" width="5" style="176" customWidth="1"/>
    <col min="1601" max="1601" width="4.85546875" style="176" customWidth="1"/>
    <col min="1602" max="1602" width="5.140625" style="176" customWidth="1"/>
    <col min="1603" max="1603" width="6.140625" style="176" customWidth="1"/>
    <col min="1604" max="1604" width="5.5703125" style="176" customWidth="1"/>
    <col min="1605" max="1605" width="5.7109375" style="176" customWidth="1"/>
    <col min="1606" max="1606" width="5.28515625" style="176" customWidth="1"/>
    <col min="1607" max="1607" width="5.5703125" style="176" customWidth="1"/>
    <col min="1608" max="1609" width="5.140625" style="176" customWidth="1"/>
    <col min="1610" max="1610" width="5.5703125" style="176" customWidth="1"/>
    <col min="1611" max="1611" width="5.85546875" style="176" customWidth="1"/>
    <col min="1612" max="1612" width="5.28515625" style="176" customWidth="1"/>
    <col min="1613" max="1613" width="5.5703125" style="176" customWidth="1"/>
    <col min="1614" max="1614" width="5.28515625" style="176" customWidth="1"/>
    <col min="1615" max="1615" width="6" style="176" customWidth="1"/>
    <col min="1616" max="1616" width="5.140625" style="176" customWidth="1"/>
    <col min="1617" max="1617" width="5.85546875" style="176" customWidth="1"/>
    <col min="1618" max="1618" width="7.5703125" style="176" customWidth="1"/>
    <col min="1619" max="1619" width="6" style="176" customWidth="1"/>
    <col min="1620" max="1620" width="7" style="176" customWidth="1"/>
    <col min="1621" max="1849" width="9.140625" style="176"/>
    <col min="1850" max="1850" width="4.140625" style="176" customWidth="1"/>
    <col min="1851" max="1851" width="10.7109375" style="176" customWidth="1"/>
    <col min="1852" max="1852" width="5.5703125" style="176" customWidth="1"/>
    <col min="1853" max="1853" width="5.7109375" style="176" customWidth="1"/>
    <col min="1854" max="1854" width="6.28515625" style="176" customWidth="1"/>
    <col min="1855" max="1855" width="6.140625" style="176" customWidth="1"/>
    <col min="1856" max="1856" width="5" style="176" customWidth="1"/>
    <col min="1857" max="1857" width="4.85546875" style="176" customWidth="1"/>
    <col min="1858" max="1858" width="5.140625" style="176" customWidth="1"/>
    <col min="1859" max="1859" width="6.140625" style="176" customWidth="1"/>
    <col min="1860" max="1860" width="5.5703125" style="176" customWidth="1"/>
    <col min="1861" max="1861" width="5.7109375" style="176" customWidth="1"/>
    <col min="1862" max="1862" width="5.28515625" style="176" customWidth="1"/>
    <col min="1863" max="1863" width="5.5703125" style="176" customWidth="1"/>
    <col min="1864" max="1865" width="5.140625" style="176" customWidth="1"/>
    <col min="1866" max="1866" width="5.5703125" style="176" customWidth="1"/>
    <col min="1867" max="1867" width="5.85546875" style="176" customWidth="1"/>
    <col min="1868" max="1868" width="5.28515625" style="176" customWidth="1"/>
    <col min="1869" max="1869" width="5.5703125" style="176" customWidth="1"/>
    <col min="1870" max="1870" width="5.28515625" style="176" customWidth="1"/>
    <col min="1871" max="1871" width="6" style="176" customWidth="1"/>
    <col min="1872" max="1872" width="5.140625" style="176" customWidth="1"/>
    <col min="1873" max="1873" width="5.85546875" style="176" customWidth="1"/>
    <col min="1874" max="1874" width="7.5703125" style="176" customWidth="1"/>
    <col min="1875" max="1875" width="6" style="176" customWidth="1"/>
    <col min="1876" max="1876" width="7" style="176" customWidth="1"/>
    <col min="1877" max="2105" width="9.140625" style="176"/>
    <col min="2106" max="2106" width="4.140625" style="176" customWidth="1"/>
    <col min="2107" max="2107" width="10.7109375" style="176" customWidth="1"/>
    <col min="2108" max="2108" width="5.5703125" style="176" customWidth="1"/>
    <col min="2109" max="2109" width="5.7109375" style="176" customWidth="1"/>
    <col min="2110" max="2110" width="6.28515625" style="176" customWidth="1"/>
    <col min="2111" max="2111" width="6.140625" style="176" customWidth="1"/>
    <col min="2112" max="2112" width="5" style="176" customWidth="1"/>
    <col min="2113" max="2113" width="4.85546875" style="176" customWidth="1"/>
    <col min="2114" max="2114" width="5.140625" style="176" customWidth="1"/>
    <col min="2115" max="2115" width="6.140625" style="176" customWidth="1"/>
    <col min="2116" max="2116" width="5.5703125" style="176" customWidth="1"/>
    <col min="2117" max="2117" width="5.7109375" style="176" customWidth="1"/>
    <col min="2118" max="2118" width="5.28515625" style="176" customWidth="1"/>
    <col min="2119" max="2119" width="5.5703125" style="176" customWidth="1"/>
    <col min="2120" max="2121" width="5.140625" style="176" customWidth="1"/>
    <col min="2122" max="2122" width="5.5703125" style="176" customWidth="1"/>
    <col min="2123" max="2123" width="5.85546875" style="176" customWidth="1"/>
    <col min="2124" max="2124" width="5.28515625" style="176" customWidth="1"/>
    <col min="2125" max="2125" width="5.5703125" style="176" customWidth="1"/>
    <col min="2126" max="2126" width="5.28515625" style="176" customWidth="1"/>
    <col min="2127" max="2127" width="6" style="176" customWidth="1"/>
    <col min="2128" max="2128" width="5.140625" style="176" customWidth="1"/>
    <col min="2129" max="2129" width="5.85546875" style="176" customWidth="1"/>
    <col min="2130" max="2130" width="7.5703125" style="176" customWidth="1"/>
    <col min="2131" max="2131" width="6" style="176" customWidth="1"/>
    <col min="2132" max="2132" width="7" style="176" customWidth="1"/>
    <col min="2133" max="2361" width="9.140625" style="176"/>
    <col min="2362" max="2362" width="4.140625" style="176" customWidth="1"/>
    <col min="2363" max="2363" width="10.7109375" style="176" customWidth="1"/>
    <col min="2364" max="2364" width="5.5703125" style="176" customWidth="1"/>
    <col min="2365" max="2365" width="5.7109375" style="176" customWidth="1"/>
    <col min="2366" max="2366" width="6.28515625" style="176" customWidth="1"/>
    <col min="2367" max="2367" width="6.140625" style="176" customWidth="1"/>
    <col min="2368" max="2368" width="5" style="176" customWidth="1"/>
    <col min="2369" max="2369" width="4.85546875" style="176" customWidth="1"/>
    <col min="2370" max="2370" width="5.140625" style="176" customWidth="1"/>
    <col min="2371" max="2371" width="6.140625" style="176" customWidth="1"/>
    <col min="2372" max="2372" width="5.5703125" style="176" customWidth="1"/>
    <col min="2373" max="2373" width="5.7109375" style="176" customWidth="1"/>
    <col min="2374" max="2374" width="5.28515625" style="176" customWidth="1"/>
    <col min="2375" max="2375" width="5.5703125" style="176" customWidth="1"/>
    <col min="2376" max="2377" width="5.140625" style="176" customWidth="1"/>
    <col min="2378" max="2378" width="5.5703125" style="176" customWidth="1"/>
    <col min="2379" max="2379" width="5.85546875" style="176" customWidth="1"/>
    <col min="2380" max="2380" width="5.28515625" style="176" customWidth="1"/>
    <col min="2381" max="2381" width="5.5703125" style="176" customWidth="1"/>
    <col min="2382" max="2382" width="5.28515625" style="176" customWidth="1"/>
    <col min="2383" max="2383" width="6" style="176" customWidth="1"/>
    <col min="2384" max="2384" width="5.140625" style="176" customWidth="1"/>
    <col min="2385" max="2385" width="5.85546875" style="176" customWidth="1"/>
    <col min="2386" max="2386" width="7.5703125" style="176" customWidth="1"/>
    <col min="2387" max="2387" width="6" style="176" customWidth="1"/>
    <col min="2388" max="2388" width="7" style="176" customWidth="1"/>
    <col min="2389" max="2617" width="9.140625" style="176"/>
    <col min="2618" max="2618" width="4.140625" style="176" customWidth="1"/>
    <col min="2619" max="2619" width="10.7109375" style="176" customWidth="1"/>
    <col min="2620" max="2620" width="5.5703125" style="176" customWidth="1"/>
    <col min="2621" max="2621" width="5.7109375" style="176" customWidth="1"/>
    <col min="2622" max="2622" width="6.28515625" style="176" customWidth="1"/>
    <col min="2623" max="2623" width="6.140625" style="176" customWidth="1"/>
    <col min="2624" max="2624" width="5" style="176" customWidth="1"/>
    <col min="2625" max="2625" width="4.85546875" style="176" customWidth="1"/>
    <col min="2626" max="2626" width="5.140625" style="176" customWidth="1"/>
    <col min="2627" max="2627" width="6.140625" style="176" customWidth="1"/>
    <col min="2628" max="2628" width="5.5703125" style="176" customWidth="1"/>
    <col min="2629" max="2629" width="5.7109375" style="176" customWidth="1"/>
    <col min="2630" max="2630" width="5.28515625" style="176" customWidth="1"/>
    <col min="2631" max="2631" width="5.5703125" style="176" customWidth="1"/>
    <col min="2632" max="2633" width="5.140625" style="176" customWidth="1"/>
    <col min="2634" max="2634" width="5.5703125" style="176" customWidth="1"/>
    <col min="2635" max="2635" width="5.85546875" style="176" customWidth="1"/>
    <col min="2636" max="2636" width="5.28515625" style="176" customWidth="1"/>
    <col min="2637" max="2637" width="5.5703125" style="176" customWidth="1"/>
    <col min="2638" max="2638" width="5.28515625" style="176" customWidth="1"/>
    <col min="2639" max="2639" width="6" style="176" customWidth="1"/>
    <col min="2640" max="2640" width="5.140625" style="176" customWidth="1"/>
    <col min="2641" max="2641" width="5.85546875" style="176" customWidth="1"/>
    <col min="2642" max="2642" width="7.5703125" style="176" customWidth="1"/>
    <col min="2643" max="2643" width="6" style="176" customWidth="1"/>
    <col min="2644" max="2644" width="7" style="176" customWidth="1"/>
    <col min="2645" max="2873" width="9.140625" style="176"/>
    <col min="2874" max="2874" width="4.140625" style="176" customWidth="1"/>
    <col min="2875" max="2875" width="10.7109375" style="176" customWidth="1"/>
    <col min="2876" max="2876" width="5.5703125" style="176" customWidth="1"/>
    <col min="2877" max="2877" width="5.7109375" style="176" customWidth="1"/>
    <col min="2878" max="2878" width="6.28515625" style="176" customWidth="1"/>
    <col min="2879" max="2879" width="6.140625" style="176" customWidth="1"/>
    <col min="2880" max="2880" width="5" style="176" customWidth="1"/>
    <col min="2881" max="2881" width="4.85546875" style="176" customWidth="1"/>
    <col min="2882" max="2882" width="5.140625" style="176" customWidth="1"/>
    <col min="2883" max="2883" width="6.140625" style="176" customWidth="1"/>
    <col min="2884" max="2884" width="5.5703125" style="176" customWidth="1"/>
    <col min="2885" max="2885" width="5.7109375" style="176" customWidth="1"/>
    <col min="2886" max="2886" width="5.28515625" style="176" customWidth="1"/>
    <col min="2887" max="2887" width="5.5703125" style="176" customWidth="1"/>
    <col min="2888" max="2889" width="5.140625" style="176" customWidth="1"/>
    <col min="2890" max="2890" width="5.5703125" style="176" customWidth="1"/>
    <col min="2891" max="2891" width="5.85546875" style="176" customWidth="1"/>
    <col min="2892" max="2892" width="5.28515625" style="176" customWidth="1"/>
    <col min="2893" max="2893" width="5.5703125" style="176" customWidth="1"/>
    <col min="2894" max="2894" width="5.28515625" style="176" customWidth="1"/>
    <col min="2895" max="2895" width="6" style="176" customWidth="1"/>
    <col min="2896" max="2896" width="5.140625" style="176" customWidth="1"/>
    <col min="2897" max="2897" width="5.85546875" style="176" customWidth="1"/>
    <col min="2898" max="2898" width="7.5703125" style="176" customWidth="1"/>
    <col min="2899" max="2899" width="6" style="176" customWidth="1"/>
    <col min="2900" max="2900" width="7" style="176" customWidth="1"/>
    <col min="2901" max="3129" width="9.140625" style="176"/>
    <col min="3130" max="3130" width="4.140625" style="176" customWidth="1"/>
    <col min="3131" max="3131" width="10.7109375" style="176" customWidth="1"/>
    <col min="3132" max="3132" width="5.5703125" style="176" customWidth="1"/>
    <col min="3133" max="3133" width="5.7109375" style="176" customWidth="1"/>
    <col min="3134" max="3134" width="6.28515625" style="176" customWidth="1"/>
    <col min="3135" max="3135" width="6.140625" style="176" customWidth="1"/>
    <col min="3136" max="3136" width="5" style="176" customWidth="1"/>
    <col min="3137" max="3137" width="4.85546875" style="176" customWidth="1"/>
    <col min="3138" max="3138" width="5.140625" style="176" customWidth="1"/>
    <col min="3139" max="3139" width="6.140625" style="176" customWidth="1"/>
    <col min="3140" max="3140" width="5.5703125" style="176" customWidth="1"/>
    <col min="3141" max="3141" width="5.7109375" style="176" customWidth="1"/>
    <col min="3142" max="3142" width="5.28515625" style="176" customWidth="1"/>
    <col min="3143" max="3143" width="5.5703125" style="176" customWidth="1"/>
    <col min="3144" max="3145" width="5.140625" style="176" customWidth="1"/>
    <col min="3146" max="3146" width="5.5703125" style="176" customWidth="1"/>
    <col min="3147" max="3147" width="5.85546875" style="176" customWidth="1"/>
    <col min="3148" max="3148" width="5.28515625" style="176" customWidth="1"/>
    <col min="3149" max="3149" width="5.5703125" style="176" customWidth="1"/>
    <col min="3150" max="3150" width="5.28515625" style="176" customWidth="1"/>
    <col min="3151" max="3151" width="6" style="176" customWidth="1"/>
    <col min="3152" max="3152" width="5.140625" style="176" customWidth="1"/>
    <col min="3153" max="3153" width="5.85546875" style="176" customWidth="1"/>
    <col min="3154" max="3154" width="7.5703125" style="176" customWidth="1"/>
    <col min="3155" max="3155" width="6" style="176" customWidth="1"/>
    <col min="3156" max="3156" width="7" style="176" customWidth="1"/>
    <col min="3157" max="3385" width="9.140625" style="176"/>
    <col min="3386" max="3386" width="4.140625" style="176" customWidth="1"/>
    <col min="3387" max="3387" width="10.7109375" style="176" customWidth="1"/>
    <col min="3388" max="3388" width="5.5703125" style="176" customWidth="1"/>
    <col min="3389" max="3389" width="5.7109375" style="176" customWidth="1"/>
    <col min="3390" max="3390" width="6.28515625" style="176" customWidth="1"/>
    <col min="3391" max="3391" width="6.140625" style="176" customWidth="1"/>
    <col min="3392" max="3392" width="5" style="176" customWidth="1"/>
    <col min="3393" max="3393" width="4.85546875" style="176" customWidth="1"/>
    <col min="3394" max="3394" width="5.140625" style="176" customWidth="1"/>
    <col min="3395" max="3395" width="6.140625" style="176" customWidth="1"/>
    <col min="3396" max="3396" width="5.5703125" style="176" customWidth="1"/>
    <col min="3397" max="3397" width="5.7109375" style="176" customWidth="1"/>
    <col min="3398" max="3398" width="5.28515625" style="176" customWidth="1"/>
    <col min="3399" max="3399" width="5.5703125" style="176" customWidth="1"/>
    <col min="3400" max="3401" width="5.140625" style="176" customWidth="1"/>
    <col min="3402" max="3402" width="5.5703125" style="176" customWidth="1"/>
    <col min="3403" max="3403" width="5.85546875" style="176" customWidth="1"/>
    <col min="3404" max="3404" width="5.28515625" style="176" customWidth="1"/>
    <col min="3405" max="3405" width="5.5703125" style="176" customWidth="1"/>
    <col min="3406" max="3406" width="5.28515625" style="176" customWidth="1"/>
    <col min="3407" max="3407" width="6" style="176" customWidth="1"/>
    <col min="3408" max="3408" width="5.140625" style="176" customWidth="1"/>
    <col min="3409" max="3409" width="5.85546875" style="176" customWidth="1"/>
    <col min="3410" max="3410" width="7.5703125" style="176" customWidth="1"/>
    <col min="3411" max="3411" width="6" style="176" customWidth="1"/>
    <col min="3412" max="3412" width="7" style="176" customWidth="1"/>
    <col min="3413" max="3641" width="9.140625" style="176"/>
    <col min="3642" max="3642" width="4.140625" style="176" customWidth="1"/>
    <col min="3643" max="3643" width="10.7109375" style="176" customWidth="1"/>
    <col min="3644" max="3644" width="5.5703125" style="176" customWidth="1"/>
    <col min="3645" max="3645" width="5.7109375" style="176" customWidth="1"/>
    <col min="3646" max="3646" width="6.28515625" style="176" customWidth="1"/>
    <col min="3647" max="3647" width="6.140625" style="176" customWidth="1"/>
    <col min="3648" max="3648" width="5" style="176" customWidth="1"/>
    <col min="3649" max="3649" width="4.85546875" style="176" customWidth="1"/>
    <col min="3650" max="3650" width="5.140625" style="176" customWidth="1"/>
    <col min="3651" max="3651" width="6.140625" style="176" customWidth="1"/>
    <col min="3652" max="3652" width="5.5703125" style="176" customWidth="1"/>
    <col min="3653" max="3653" width="5.7109375" style="176" customWidth="1"/>
    <col min="3654" max="3654" width="5.28515625" style="176" customWidth="1"/>
    <col min="3655" max="3655" width="5.5703125" style="176" customWidth="1"/>
    <col min="3656" max="3657" width="5.140625" style="176" customWidth="1"/>
    <col min="3658" max="3658" width="5.5703125" style="176" customWidth="1"/>
    <col min="3659" max="3659" width="5.85546875" style="176" customWidth="1"/>
    <col min="3660" max="3660" width="5.28515625" style="176" customWidth="1"/>
    <col min="3661" max="3661" width="5.5703125" style="176" customWidth="1"/>
    <col min="3662" max="3662" width="5.28515625" style="176" customWidth="1"/>
    <col min="3663" max="3663" width="6" style="176" customWidth="1"/>
    <col min="3664" max="3664" width="5.140625" style="176" customWidth="1"/>
    <col min="3665" max="3665" width="5.85546875" style="176" customWidth="1"/>
    <col min="3666" max="3666" width="7.5703125" style="176" customWidth="1"/>
    <col min="3667" max="3667" width="6" style="176" customWidth="1"/>
    <col min="3668" max="3668" width="7" style="176" customWidth="1"/>
    <col min="3669" max="3897" width="9.140625" style="176"/>
    <col min="3898" max="3898" width="4.140625" style="176" customWidth="1"/>
    <col min="3899" max="3899" width="10.7109375" style="176" customWidth="1"/>
    <col min="3900" max="3900" width="5.5703125" style="176" customWidth="1"/>
    <col min="3901" max="3901" width="5.7109375" style="176" customWidth="1"/>
    <col min="3902" max="3902" width="6.28515625" style="176" customWidth="1"/>
    <col min="3903" max="3903" width="6.140625" style="176" customWidth="1"/>
    <col min="3904" max="3904" width="5" style="176" customWidth="1"/>
    <col min="3905" max="3905" width="4.85546875" style="176" customWidth="1"/>
    <col min="3906" max="3906" width="5.140625" style="176" customWidth="1"/>
    <col min="3907" max="3907" width="6.140625" style="176" customWidth="1"/>
    <col min="3908" max="3908" width="5.5703125" style="176" customWidth="1"/>
    <col min="3909" max="3909" width="5.7109375" style="176" customWidth="1"/>
    <col min="3910" max="3910" width="5.28515625" style="176" customWidth="1"/>
    <col min="3911" max="3911" width="5.5703125" style="176" customWidth="1"/>
    <col min="3912" max="3913" width="5.140625" style="176" customWidth="1"/>
    <col min="3914" max="3914" width="5.5703125" style="176" customWidth="1"/>
    <col min="3915" max="3915" width="5.85546875" style="176" customWidth="1"/>
    <col min="3916" max="3916" width="5.28515625" style="176" customWidth="1"/>
    <col min="3917" max="3917" width="5.5703125" style="176" customWidth="1"/>
    <col min="3918" max="3918" width="5.28515625" style="176" customWidth="1"/>
    <col min="3919" max="3919" width="6" style="176" customWidth="1"/>
    <col min="3920" max="3920" width="5.140625" style="176" customWidth="1"/>
    <col min="3921" max="3921" width="5.85546875" style="176" customWidth="1"/>
    <col min="3922" max="3922" width="7.5703125" style="176" customWidth="1"/>
    <col min="3923" max="3923" width="6" style="176" customWidth="1"/>
    <col min="3924" max="3924" width="7" style="176" customWidth="1"/>
    <col min="3925" max="4153" width="9.140625" style="176"/>
    <col min="4154" max="4154" width="4.140625" style="176" customWidth="1"/>
    <col min="4155" max="4155" width="10.7109375" style="176" customWidth="1"/>
    <col min="4156" max="4156" width="5.5703125" style="176" customWidth="1"/>
    <col min="4157" max="4157" width="5.7109375" style="176" customWidth="1"/>
    <col min="4158" max="4158" width="6.28515625" style="176" customWidth="1"/>
    <col min="4159" max="4159" width="6.140625" style="176" customWidth="1"/>
    <col min="4160" max="4160" width="5" style="176" customWidth="1"/>
    <col min="4161" max="4161" width="4.85546875" style="176" customWidth="1"/>
    <col min="4162" max="4162" width="5.140625" style="176" customWidth="1"/>
    <col min="4163" max="4163" width="6.140625" style="176" customWidth="1"/>
    <col min="4164" max="4164" width="5.5703125" style="176" customWidth="1"/>
    <col min="4165" max="4165" width="5.7109375" style="176" customWidth="1"/>
    <col min="4166" max="4166" width="5.28515625" style="176" customWidth="1"/>
    <col min="4167" max="4167" width="5.5703125" style="176" customWidth="1"/>
    <col min="4168" max="4169" width="5.140625" style="176" customWidth="1"/>
    <col min="4170" max="4170" width="5.5703125" style="176" customWidth="1"/>
    <col min="4171" max="4171" width="5.85546875" style="176" customWidth="1"/>
    <col min="4172" max="4172" width="5.28515625" style="176" customWidth="1"/>
    <col min="4173" max="4173" width="5.5703125" style="176" customWidth="1"/>
    <col min="4174" max="4174" width="5.28515625" style="176" customWidth="1"/>
    <col min="4175" max="4175" width="6" style="176" customWidth="1"/>
    <col min="4176" max="4176" width="5.140625" style="176" customWidth="1"/>
    <col min="4177" max="4177" width="5.85546875" style="176" customWidth="1"/>
    <col min="4178" max="4178" width="7.5703125" style="176" customWidth="1"/>
    <col min="4179" max="4179" width="6" style="176" customWidth="1"/>
    <col min="4180" max="4180" width="7" style="176" customWidth="1"/>
    <col min="4181" max="4409" width="9.140625" style="176"/>
    <col min="4410" max="4410" width="4.140625" style="176" customWidth="1"/>
    <col min="4411" max="4411" width="10.7109375" style="176" customWidth="1"/>
    <col min="4412" max="4412" width="5.5703125" style="176" customWidth="1"/>
    <col min="4413" max="4413" width="5.7109375" style="176" customWidth="1"/>
    <col min="4414" max="4414" width="6.28515625" style="176" customWidth="1"/>
    <col min="4415" max="4415" width="6.140625" style="176" customWidth="1"/>
    <col min="4416" max="4416" width="5" style="176" customWidth="1"/>
    <col min="4417" max="4417" width="4.85546875" style="176" customWidth="1"/>
    <col min="4418" max="4418" width="5.140625" style="176" customWidth="1"/>
    <col min="4419" max="4419" width="6.140625" style="176" customWidth="1"/>
    <col min="4420" max="4420" width="5.5703125" style="176" customWidth="1"/>
    <col min="4421" max="4421" width="5.7109375" style="176" customWidth="1"/>
    <col min="4422" max="4422" width="5.28515625" style="176" customWidth="1"/>
    <col min="4423" max="4423" width="5.5703125" style="176" customWidth="1"/>
    <col min="4424" max="4425" width="5.140625" style="176" customWidth="1"/>
    <col min="4426" max="4426" width="5.5703125" style="176" customWidth="1"/>
    <col min="4427" max="4427" width="5.85546875" style="176" customWidth="1"/>
    <col min="4428" max="4428" width="5.28515625" style="176" customWidth="1"/>
    <col min="4429" max="4429" width="5.5703125" style="176" customWidth="1"/>
    <col min="4430" max="4430" width="5.28515625" style="176" customWidth="1"/>
    <col min="4431" max="4431" width="6" style="176" customWidth="1"/>
    <col min="4432" max="4432" width="5.140625" style="176" customWidth="1"/>
    <col min="4433" max="4433" width="5.85546875" style="176" customWidth="1"/>
    <col min="4434" max="4434" width="7.5703125" style="176" customWidth="1"/>
    <col min="4435" max="4435" width="6" style="176" customWidth="1"/>
    <col min="4436" max="4436" width="7" style="176" customWidth="1"/>
    <col min="4437" max="4665" width="9.140625" style="176"/>
    <col min="4666" max="4666" width="4.140625" style="176" customWidth="1"/>
    <col min="4667" max="4667" width="10.7109375" style="176" customWidth="1"/>
    <col min="4668" max="4668" width="5.5703125" style="176" customWidth="1"/>
    <col min="4669" max="4669" width="5.7109375" style="176" customWidth="1"/>
    <col min="4670" max="4670" width="6.28515625" style="176" customWidth="1"/>
    <col min="4671" max="4671" width="6.140625" style="176" customWidth="1"/>
    <col min="4672" max="4672" width="5" style="176" customWidth="1"/>
    <col min="4673" max="4673" width="4.85546875" style="176" customWidth="1"/>
    <col min="4674" max="4674" width="5.140625" style="176" customWidth="1"/>
    <col min="4675" max="4675" width="6.140625" style="176" customWidth="1"/>
    <col min="4676" max="4676" width="5.5703125" style="176" customWidth="1"/>
    <col min="4677" max="4677" width="5.7109375" style="176" customWidth="1"/>
    <col min="4678" max="4678" width="5.28515625" style="176" customWidth="1"/>
    <col min="4679" max="4679" width="5.5703125" style="176" customWidth="1"/>
    <col min="4680" max="4681" width="5.140625" style="176" customWidth="1"/>
    <col min="4682" max="4682" width="5.5703125" style="176" customWidth="1"/>
    <col min="4683" max="4683" width="5.85546875" style="176" customWidth="1"/>
    <col min="4684" max="4684" width="5.28515625" style="176" customWidth="1"/>
    <col min="4685" max="4685" width="5.5703125" style="176" customWidth="1"/>
    <col min="4686" max="4686" width="5.28515625" style="176" customWidth="1"/>
    <col min="4687" max="4687" width="6" style="176" customWidth="1"/>
    <col min="4688" max="4688" width="5.140625" style="176" customWidth="1"/>
    <col min="4689" max="4689" width="5.85546875" style="176" customWidth="1"/>
    <col min="4690" max="4690" width="7.5703125" style="176" customWidth="1"/>
    <col min="4691" max="4691" width="6" style="176" customWidth="1"/>
    <col min="4692" max="4692" width="7" style="176" customWidth="1"/>
    <col min="4693" max="4921" width="9.140625" style="176"/>
    <col min="4922" max="4922" width="4.140625" style="176" customWidth="1"/>
    <col min="4923" max="4923" width="10.7109375" style="176" customWidth="1"/>
    <col min="4924" max="4924" width="5.5703125" style="176" customWidth="1"/>
    <col min="4925" max="4925" width="5.7109375" style="176" customWidth="1"/>
    <col min="4926" max="4926" width="6.28515625" style="176" customWidth="1"/>
    <col min="4927" max="4927" width="6.140625" style="176" customWidth="1"/>
    <col min="4928" max="4928" width="5" style="176" customWidth="1"/>
    <col min="4929" max="4929" width="4.85546875" style="176" customWidth="1"/>
    <col min="4930" max="4930" width="5.140625" style="176" customWidth="1"/>
    <col min="4931" max="4931" width="6.140625" style="176" customWidth="1"/>
    <col min="4932" max="4932" width="5.5703125" style="176" customWidth="1"/>
    <col min="4933" max="4933" width="5.7109375" style="176" customWidth="1"/>
    <col min="4934" max="4934" width="5.28515625" style="176" customWidth="1"/>
    <col min="4935" max="4935" width="5.5703125" style="176" customWidth="1"/>
    <col min="4936" max="4937" width="5.140625" style="176" customWidth="1"/>
    <col min="4938" max="4938" width="5.5703125" style="176" customWidth="1"/>
    <col min="4939" max="4939" width="5.85546875" style="176" customWidth="1"/>
    <col min="4940" max="4940" width="5.28515625" style="176" customWidth="1"/>
    <col min="4941" max="4941" width="5.5703125" style="176" customWidth="1"/>
    <col min="4942" max="4942" width="5.28515625" style="176" customWidth="1"/>
    <col min="4943" max="4943" width="6" style="176" customWidth="1"/>
    <col min="4944" max="4944" width="5.140625" style="176" customWidth="1"/>
    <col min="4945" max="4945" width="5.85546875" style="176" customWidth="1"/>
    <col min="4946" max="4946" width="7.5703125" style="176" customWidth="1"/>
    <col min="4947" max="4947" width="6" style="176" customWidth="1"/>
    <col min="4948" max="4948" width="7" style="176" customWidth="1"/>
    <col min="4949" max="5177" width="9.140625" style="176"/>
    <col min="5178" max="5178" width="4.140625" style="176" customWidth="1"/>
    <col min="5179" max="5179" width="10.7109375" style="176" customWidth="1"/>
    <col min="5180" max="5180" width="5.5703125" style="176" customWidth="1"/>
    <col min="5181" max="5181" width="5.7109375" style="176" customWidth="1"/>
    <col min="5182" max="5182" width="6.28515625" style="176" customWidth="1"/>
    <col min="5183" max="5183" width="6.140625" style="176" customWidth="1"/>
    <col min="5184" max="5184" width="5" style="176" customWidth="1"/>
    <col min="5185" max="5185" width="4.85546875" style="176" customWidth="1"/>
    <col min="5186" max="5186" width="5.140625" style="176" customWidth="1"/>
    <col min="5187" max="5187" width="6.140625" style="176" customWidth="1"/>
    <col min="5188" max="5188" width="5.5703125" style="176" customWidth="1"/>
    <col min="5189" max="5189" width="5.7109375" style="176" customWidth="1"/>
    <col min="5190" max="5190" width="5.28515625" style="176" customWidth="1"/>
    <col min="5191" max="5191" width="5.5703125" style="176" customWidth="1"/>
    <col min="5192" max="5193" width="5.140625" style="176" customWidth="1"/>
    <col min="5194" max="5194" width="5.5703125" style="176" customWidth="1"/>
    <col min="5195" max="5195" width="5.85546875" style="176" customWidth="1"/>
    <col min="5196" max="5196" width="5.28515625" style="176" customWidth="1"/>
    <col min="5197" max="5197" width="5.5703125" style="176" customWidth="1"/>
    <col min="5198" max="5198" width="5.28515625" style="176" customWidth="1"/>
    <col min="5199" max="5199" width="6" style="176" customWidth="1"/>
    <col min="5200" max="5200" width="5.140625" style="176" customWidth="1"/>
    <col min="5201" max="5201" width="5.85546875" style="176" customWidth="1"/>
    <col min="5202" max="5202" width="7.5703125" style="176" customWidth="1"/>
    <col min="5203" max="5203" width="6" style="176" customWidth="1"/>
    <col min="5204" max="5204" width="7" style="176" customWidth="1"/>
    <col min="5205" max="5433" width="9.140625" style="176"/>
    <col min="5434" max="5434" width="4.140625" style="176" customWidth="1"/>
    <col min="5435" max="5435" width="10.7109375" style="176" customWidth="1"/>
    <col min="5436" max="5436" width="5.5703125" style="176" customWidth="1"/>
    <col min="5437" max="5437" width="5.7109375" style="176" customWidth="1"/>
    <col min="5438" max="5438" width="6.28515625" style="176" customWidth="1"/>
    <col min="5439" max="5439" width="6.140625" style="176" customWidth="1"/>
    <col min="5440" max="5440" width="5" style="176" customWidth="1"/>
    <col min="5441" max="5441" width="4.85546875" style="176" customWidth="1"/>
    <col min="5442" max="5442" width="5.140625" style="176" customWidth="1"/>
    <col min="5443" max="5443" width="6.140625" style="176" customWidth="1"/>
    <col min="5444" max="5444" width="5.5703125" style="176" customWidth="1"/>
    <col min="5445" max="5445" width="5.7109375" style="176" customWidth="1"/>
    <col min="5446" max="5446" width="5.28515625" style="176" customWidth="1"/>
    <col min="5447" max="5447" width="5.5703125" style="176" customWidth="1"/>
    <col min="5448" max="5449" width="5.140625" style="176" customWidth="1"/>
    <col min="5450" max="5450" width="5.5703125" style="176" customWidth="1"/>
    <col min="5451" max="5451" width="5.85546875" style="176" customWidth="1"/>
    <col min="5452" max="5452" width="5.28515625" style="176" customWidth="1"/>
    <col min="5453" max="5453" width="5.5703125" style="176" customWidth="1"/>
    <col min="5454" max="5454" width="5.28515625" style="176" customWidth="1"/>
    <col min="5455" max="5455" width="6" style="176" customWidth="1"/>
    <col min="5456" max="5456" width="5.140625" style="176" customWidth="1"/>
    <col min="5457" max="5457" width="5.85546875" style="176" customWidth="1"/>
    <col min="5458" max="5458" width="7.5703125" style="176" customWidth="1"/>
    <col min="5459" max="5459" width="6" style="176" customWidth="1"/>
    <col min="5460" max="5460" width="7" style="176" customWidth="1"/>
    <col min="5461" max="5689" width="9.140625" style="176"/>
    <col min="5690" max="5690" width="4.140625" style="176" customWidth="1"/>
    <col min="5691" max="5691" width="10.7109375" style="176" customWidth="1"/>
    <col min="5692" max="5692" width="5.5703125" style="176" customWidth="1"/>
    <col min="5693" max="5693" width="5.7109375" style="176" customWidth="1"/>
    <col min="5694" max="5694" width="6.28515625" style="176" customWidth="1"/>
    <col min="5695" max="5695" width="6.140625" style="176" customWidth="1"/>
    <col min="5696" max="5696" width="5" style="176" customWidth="1"/>
    <col min="5697" max="5697" width="4.85546875" style="176" customWidth="1"/>
    <col min="5698" max="5698" width="5.140625" style="176" customWidth="1"/>
    <col min="5699" max="5699" width="6.140625" style="176" customWidth="1"/>
    <col min="5700" max="5700" width="5.5703125" style="176" customWidth="1"/>
    <col min="5701" max="5701" width="5.7109375" style="176" customWidth="1"/>
    <col min="5702" max="5702" width="5.28515625" style="176" customWidth="1"/>
    <col min="5703" max="5703" width="5.5703125" style="176" customWidth="1"/>
    <col min="5704" max="5705" width="5.140625" style="176" customWidth="1"/>
    <col min="5706" max="5706" width="5.5703125" style="176" customWidth="1"/>
    <col min="5707" max="5707" width="5.85546875" style="176" customWidth="1"/>
    <col min="5708" max="5708" width="5.28515625" style="176" customWidth="1"/>
    <col min="5709" max="5709" width="5.5703125" style="176" customWidth="1"/>
    <col min="5710" max="5710" width="5.28515625" style="176" customWidth="1"/>
    <col min="5711" max="5711" width="6" style="176" customWidth="1"/>
    <col min="5712" max="5712" width="5.140625" style="176" customWidth="1"/>
    <col min="5713" max="5713" width="5.85546875" style="176" customWidth="1"/>
    <col min="5714" max="5714" width="7.5703125" style="176" customWidth="1"/>
    <col min="5715" max="5715" width="6" style="176" customWidth="1"/>
    <col min="5716" max="5716" width="7" style="176" customWidth="1"/>
    <col min="5717" max="5945" width="9.140625" style="176"/>
    <col min="5946" max="5946" width="4.140625" style="176" customWidth="1"/>
    <col min="5947" max="5947" width="10.7109375" style="176" customWidth="1"/>
    <col min="5948" max="5948" width="5.5703125" style="176" customWidth="1"/>
    <col min="5949" max="5949" width="5.7109375" style="176" customWidth="1"/>
    <col min="5950" max="5950" width="6.28515625" style="176" customWidth="1"/>
    <col min="5951" max="5951" width="6.140625" style="176" customWidth="1"/>
    <col min="5952" max="5952" width="5" style="176" customWidth="1"/>
    <col min="5953" max="5953" width="4.85546875" style="176" customWidth="1"/>
    <col min="5954" max="5954" width="5.140625" style="176" customWidth="1"/>
    <col min="5955" max="5955" width="6.140625" style="176" customWidth="1"/>
    <col min="5956" max="5956" width="5.5703125" style="176" customWidth="1"/>
    <col min="5957" max="5957" width="5.7109375" style="176" customWidth="1"/>
    <col min="5958" max="5958" width="5.28515625" style="176" customWidth="1"/>
    <col min="5959" max="5959" width="5.5703125" style="176" customWidth="1"/>
    <col min="5960" max="5961" width="5.140625" style="176" customWidth="1"/>
    <col min="5962" max="5962" width="5.5703125" style="176" customWidth="1"/>
    <col min="5963" max="5963" width="5.85546875" style="176" customWidth="1"/>
    <col min="5964" max="5964" width="5.28515625" style="176" customWidth="1"/>
    <col min="5965" max="5965" width="5.5703125" style="176" customWidth="1"/>
    <col min="5966" max="5966" width="5.28515625" style="176" customWidth="1"/>
    <col min="5967" max="5967" width="6" style="176" customWidth="1"/>
    <col min="5968" max="5968" width="5.140625" style="176" customWidth="1"/>
    <col min="5969" max="5969" width="5.85546875" style="176" customWidth="1"/>
    <col min="5970" max="5970" width="7.5703125" style="176" customWidth="1"/>
    <col min="5971" max="5971" width="6" style="176" customWidth="1"/>
    <col min="5972" max="5972" width="7" style="176" customWidth="1"/>
    <col min="5973" max="6201" width="9.140625" style="176"/>
    <col min="6202" max="6202" width="4.140625" style="176" customWidth="1"/>
    <col min="6203" max="6203" width="10.7109375" style="176" customWidth="1"/>
    <col min="6204" max="6204" width="5.5703125" style="176" customWidth="1"/>
    <col min="6205" max="6205" width="5.7109375" style="176" customWidth="1"/>
    <col min="6206" max="6206" width="6.28515625" style="176" customWidth="1"/>
    <col min="6207" max="6207" width="6.140625" style="176" customWidth="1"/>
    <col min="6208" max="6208" width="5" style="176" customWidth="1"/>
    <col min="6209" max="6209" width="4.85546875" style="176" customWidth="1"/>
    <col min="6210" max="6210" width="5.140625" style="176" customWidth="1"/>
    <col min="6211" max="6211" width="6.140625" style="176" customWidth="1"/>
    <col min="6212" max="6212" width="5.5703125" style="176" customWidth="1"/>
    <col min="6213" max="6213" width="5.7109375" style="176" customWidth="1"/>
    <col min="6214" max="6214" width="5.28515625" style="176" customWidth="1"/>
    <col min="6215" max="6215" width="5.5703125" style="176" customWidth="1"/>
    <col min="6216" max="6217" width="5.140625" style="176" customWidth="1"/>
    <col min="6218" max="6218" width="5.5703125" style="176" customWidth="1"/>
    <col min="6219" max="6219" width="5.85546875" style="176" customWidth="1"/>
    <col min="6220" max="6220" width="5.28515625" style="176" customWidth="1"/>
    <col min="6221" max="6221" width="5.5703125" style="176" customWidth="1"/>
    <col min="6222" max="6222" width="5.28515625" style="176" customWidth="1"/>
    <col min="6223" max="6223" width="6" style="176" customWidth="1"/>
    <col min="6224" max="6224" width="5.140625" style="176" customWidth="1"/>
    <col min="6225" max="6225" width="5.85546875" style="176" customWidth="1"/>
    <col min="6226" max="6226" width="7.5703125" style="176" customWidth="1"/>
    <col min="6227" max="6227" width="6" style="176" customWidth="1"/>
    <col min="6228" max="6228" width="7" style="176" customWidth="1"/>
    <col min="6229" max="6457" width="9.140625" style="176"/>
    <col min="6458" max="6458" width="4.140625" style="176" customWidth="1"/>
    <col min="6459" max="6459" width="10.7109375" style="176" customWidth="1"/>
    <col min="6460" max="6460" width="5.5703125" style="176" customWidth="1"/>
    <col min="6461" max="6461" width="5.7109375" style="176" customWidth="1"/>
    <col min="6462" max="6462" width="6.28515625" style="176" customWidth="1"/>
    <col min="6463" max="6463" width="6.140625" style="176" customWidth="1"/>
    <col min="6464" max="6464" width="5" style="176" customWidth="1"/>
    <col min="6465" max="6465" width="4.85546875" style="176" customWidth="1"/>
    <col min="6466" max="6466" width="5.140625" style="176" customWidth="1"/>
    <col min="6467" max="6467" width="6.140625" style="176" customWidth="1"/>
    <col min="6468" max="6468" width="5.5703125" style="176" customWidth="1"/>
    <col min="6469" max="6469" width="5.7109375" style="176" customWidth="1"/>
    <col min="6470" max="6470" width="5.28515625" style="176" customWidth="1"/>
    <col min="6471" max="6471" width="5.5703125" style="176" customWidth="1"/>
    <col min="6472" max="6473" width="5.140625" style="176" customWidth="1"/>
    <col min="6474" max="6474" width="5.5703125" style="176" customWidth="1"/>
    <col min="6475" max="6475" width="5.85546875" style="176" customWidth="1"/>
    <col min="6476" max="6476" width="5.28515625" style="176" customWidth="1"/>
    <col min="6477" max="6477" width="5.5703125" style="176" customWidth="1"/>
    <col min="6478" max="6478" width="5.28515625" style="176" customWidth="1"/>
    <col min="6479" max="6479" width="6" style="176" customWidth="1"/>
    <col min="6480" max="6480" width="5.140625" style="176" customWidth="1"/>
    <col min="6481" max="6481" width="5.85546875" style="176" customWidth="1"/>
    <col min="6482" max="6482" width="7.5703125" style="176" customWidth="1"/>
    <col min="6483" max="6483" width="6" style="176" customWidth="1"/>
    <col min="6484" max="6484" width="7" style="176" customWidth="1"/>
    <col min="6485" max="6713" width="9.140625" style="176"/>
    <col min="6714" max="6714" width="4.140625" style="176" customWidth="1"/>
    <col min="6715" max="6715" width="10.7109375" style="176" customWidth="1"/>
    <col min="6716" max="6716" width="5.5703125" style="176" customWidth="1"/>
    <col min="6717" max="6717" width="5.7109375" style="176" customWidth="1"/>
    <col min="6718" max="6718" width="6.28515625" style="176" customWidth="1"/>
    <col min="6719" max="6719" width="6.140625" style="176" customWidth="1"/>
    <col min="6720" max="6720" width="5" style="176" customWidth="1"/>
    <col min="6721" max="6721" width="4.85546875" style="176" customWidth="1"/>
    <col min="6722" max="6722" width="5.140625" style="176" customWidth="1"/>
    <col min="6723" max="6723" width="6.140625" style="176" customWidth="1"/>
    <col min="6724" max="6724" width="5.5703125" style="176" customWidth="1"/>
    <col min="6725" max="6725" width="5.7109375" style="176" customWidth="1"/>
    <col min="6726" max="6726" width="5.28515625" style="176" customWidth="1"/>
    <col min="6727" max="6727" width="5.5703125" style="176" customWidth="1"/>
    <col min="6728" max="6729" width="5.140625" style="176" customWidth="1"/>
    <col min="6730" max="6730" width="5.5703125" style="176" customWidth="1"/>
    <col min="6731" max="6731" width="5.85546875" style="176" customWidth="1"/>
    <col min="6732" max="6732" width="5.28515625" style="176" customWidth="1"/>
    <col min="6733" max="6733" width="5.5703125" style="176" customWidth="1"/>
    <col min="6734" max="6734" width="5.28515625" style="176" customWidth="1"/>
    <col min="6735" max="6735" width="6" style="176" customWidth="1"/>
    <col min="6736" max="6736" width="5.140625" style="176" customWidth="1"/>
    <col min="6737" max="6737" width="5.85546875" style="176" customWidth="1"/>
    <col min="6738" max="6738" width="7.5703125" style="176" customWidth="1"/>
    <col min="6739" max="6739" width="6" style="176" customWidth="1"/>
    <col min="6740" max="6740" width="7" style="176" customWidth="1"/>
    <col min="6741" max="6969" width="9.140625" style="176"/>
    <col min="6970" max="6970" width="4.140625" style="176" customWidth="1"/>
    <col min="6971" max="6971" width="10.7109375" style="176" customWidth="1"/>
    <col min="6972" max="6972" width="5.5703125" style="176" customWidth="1"/>
    <col min="6973" max="6973" width="5.7109375" style="176" customWidth="1"/>
    <col min="6974" max="6974" width="6.28515625" style="176" customWidth="1"/>
    <col min="6975" max="6975" width="6.140625" style="176" customWidth="1"/>
    <col min="6976" max="6976" width="5" style="176" customWidth="1"/>
    <col min="6977" max="6977" width="4.85546875" style="176" customWidth="1"/>
    <col min="6978" max="6978" width="5.140625" style="176" customWidth="1"/>
    <col min="6979" max="6979" width="6.140625" style="176" customWidth="1"/>
    <col min="6980" max="6980" width="5.5703125" style="176" customWidth="1"/>
    <col min="6981" max="6981" width="5.7109375" style="176" customWidth="1"/>
    <col min="6982" max="6982" width="5.28515625" style="176" customWidth="1"/>
    <col min="6983" max="6983" width="5.5703125" style="176" customWidth="1"/>
    <col min="6984" max="6985" width="5.140625" style="176" customWidth="1"/>
    <col min="6986" max="6986" width="5.5703125" style="176" customWidth="1"/>
    <col min="6987" max="6987" width="5.85546875" style="176" customWidth="1"/>
    <col min="6988" max="6988" width="5.28515625" style="176" customWidth="1"/>
    <col min="6989" max="6989" width="5.5703125" style="176" customWidth="1"/>
    <col min="6990" max="6990" width="5.28515625" style="176" customWidth="1"/>
    <col min="6991" max="6991" width="6" style="176" customWidth="1"/>
    <col min="6992" max="6992" width="5.140625" style="176" customWidth="1"/>
    <col min="6993" max="6993" width="5.85546875" style="176" customWidth="1"/>
    <col min="6994" max="6994" width="7.5703125" style="176" customWidth="1"/>
    <col min="6995" max="6995" width="6" style="176" customWidth="1"/>
    <col min="6996" max="6996" width="7" style="176" customWidth="1"/>
    <col min="6997" max="7225" width="9.140625" style="176"/>
    <col min="7226" max="7226" width="4.140625" style="176" customWidth="1"/>
    <col min="7227" max="7227" width="10.7109375" style="176" customWidth="1"/>
    <col min="7228" max="7228" width="5.5703125" style="176" customWidth="1"/>
    <col min="7229" max="7229" width="5.7109375" style="176" customWidth="1"/>
    <col min="7230" max="7230" width="6.28515625" style="176" customWidth="1"/>
    <col min="7231" max="7231" width="6.140625" style="176" customWidth="1"/>
    <col min="7232" max="7232" width="5" style="176" customWidth="1"/>
    <col min="7233" max="7233" width="4.85546875" style="176" customWidth="1"/>
    <col min="7234" max="7234" width="5.140625" style="176" customWidth="1"/>
    <col min="7235" max="7235" width="6.140625" style="176" customWidth="1"/>
    <col min="7236" max="7236" width="5.5703125" style="176" customWidth="1"/>
    <col min="7237" max="7237" width="5.7109375" style="176" customWidth="1"/>
    <col min="7238" max="7238" width="5.28515625" style="176" customWidth="1"/>
    <col min="7239" max="7239" width="5.5703125" style="176" customWidth="1"/>
    <col min="7240" max="7241" width="5.140625" style="176" customWidth="1"/>
    <col min="7242" max="7242" width="5.5703125" style="176" customWidth="1"/>
    <col min="7243" max="7243" width="5.85546875" style="176" customWidth="1"/>
    <col min="7244" max="7244" width="5.28515625" style="176" customWidth="1"/>
    <col min="7245" max="7245" width="5.5703125" style="176" customWidth="1"/>
    <col min="7246" max="7246" width="5.28515625" style="176" customWidth="1"/>
    <col min="7247" max="7247" width="6" style="176" customWidth="1"/>
    <col min="7248" max="7248" width="5.140625" style="176" customWidth="1"/>
    <col min="7249" max="7249" width="5.85546875" style="176" customWidth="1"/>
    <col min="7250" max="7250" width="7.5703125" style="176" customWidth="1"/>
    <col min="7251" max="7251" width="6" style="176" customWidth="1"/>
    <col min="7252" max="7252" width="7" style="176" customWidth="1"/>
    <col min="7253" max="7481" width="9.140625" style="176"/>
    <col min="7482" max="7482" width="4.140625" style="176" customWidth="1"/>
    <col min="7483" max="7483" width="10.7109375" style="176" customWidth="1"/>
    <col min="7484" max="7484" width="5.5703125" style="176" customWidth="1"/>
    <col min="7485" max="7485" width="5.7109375" style="176" customWidth="1"/>
    <col min="7486" max="7486" width="6.28515625" style="176" customWidth="1"/>
    <col min="7487" max="7487" width="6.140625" style="176" customWidth="1"/>
    <col min="7488" max="7488" width="5" style="176" customWidth="1"/>
    <col min="7489" max="7489" width="4.85546875" style="176" customWidth="1"/>
    <col min="7490" max="7490" width="5.140625" style="176" customWidth="1"/>
    <col min="7491" max="7491" width="6.140625" style="176" customWidth="1"/>
    <col min="7492" max="7492" width="5.5703125" style="176" customWidth="1"/>
    <col min="7493" max="7493" width="5.7109375" style="176" customWidth="1"/>
    <col min="7494" max="7494" width="5.28515625" style="176" customWidth="1"/>
    <col min="7495" max="7495" width="5.5703125" style="176" customWidth="1"/>
    <col min="7496" max="7497" width="5.140625" style="176" customWidth="1"/>
    <col min="7498" max="7498" width="5.5703125" style="176" customWidth="1"/>
    <col min="7499" max="7499" width="5.85546875" style="176" customWidth="1"/>
    <col min="7500" max="7500" width="5.28515625" style="176" customWidth="1"/>
    <col min="7501" max="7501" width="5.5703125" style="176" customWidth="1"/>
    <col min="7502" max="7502" width="5.28515625" style="176" customWidth="1"/>
    <col min="7503" max="7503" width="6" style="176" customWidth="1"/>
    <col min="7504" max="7504" width="5.140625" style="176" customWidth="1"/>
    <col min="7505" max="7505" width="5.85546875" style="176" customWidth="1"/>
    <col min="7506" max="7506" width="7.5703125" style="176" customWidth="1"/>
    <col min="7507" max="7507" width="6" style="176" customWidth="1"/>
    <col min="7508" max="7508" width="7" style="176" customWidth="1"/>
    <col min="7509" max="7737" width="9.140625" style="176"/>
    <col min="7738" max="7738" width="4.140625" style="176" customWidth="1"/>
    <col min="7739" max="7739" width="10.7109375" style="176" customWidth="1"/>
    <col min="7740" max="7740" width="5.5703125" style="176" customWidth="1"/>
    <col min="7741" max="7741" width="5.7109375" style="176" customWidth="1"/>
    <col min="7742" max="7742" width="6.28515625" style="176" customWidth="1"/>
    <col min="7743" max="7743" width="6.140625" style="176" customWidth="1"/>
    <col min="7744" max="7744" width="5" style="176" customWidth="1"/>
    <col min="7745" max="7745" width="4.85546875" style="176" customWidth="1"/>
    <col min="7746" max="7746" width="5.140625" style="176" customWidth="1"/>
    <col min="7747" max="7747" width="6.140625" style="176" customWidth="1"/>
    <col min="7748" max="7748" width="5.5703125" style="176" customWidth="1"/>
    <col min="7749" max="7749" width="5.7109375" style="176" customWidth="1"/>
    <col min="7750" max="7750" width="5.28515625" style="176" customWidth="1"/>
    <col min="7751" max="7751" width="5.5703125" style="176" customWidth="1"/>
    <col min="7752" max="7753" width="5.140625" style="176" customWidth="1"/>
    <col min="7754" max="7754" width="5.5703125" style="176" customWidth="1"/>
    <col min="7755" max="7755" width="5.85546875" style="176" customWidth="1"/>
    <col min="7756" max="7756" width="5.28515625" style="176" customWidth="1"/>
    <col min="7757" max="7757" width="5.5703125" style="176" customWidth="1"/>
    <col min="7758" max="7758" width="5.28515625" style="176" customWidth="1"/>
    <col min="7759" max="7759" width="6" style="176" customWidth="1"/>
    <col min="7760" max="7760" width="5.140625" style="176" customWidth="1"/>
    <col min="7761" max="7761" width="5.85546875" style="176" customWidth="1"/>
    <col min="7762" max="7762" width="7.5703125" style="176" customWidth="1"/>
    <col min="7763" max="7763" width="6" style="176" customWidth="1"/>
    <col min="7764" max="7764" width="7" style="176" customWidth="1"/>
    <col min="7765" max="7993" width="9.140625" style="176"/>
    <col min="7994" max="7994" width="4.140625" style="176" customWidth="1"/>
    <col min="7995" max="7995" width="10.7109375" style="176" customWidth="1"/>
    <col min="7996" max="7996" width="5.5703125" style="176" customWidth="1"/>
    <col min="7997" max="7997" width="5.7109375" style="176" customWidth="1"/>
    <col min="7998" max="7998" width="6.28515625" style="176" customWidth="1"/>
    <col min="7999" max="7999" width="6.140625" style="176" customWidth="1"/>
    <col min="8000" max="8000" width="5" style="176" customWidth="1"/>
    <col min="8001" max="8001" width="4.85546875" style="176" customWidth="1"/>
    <col min="8002" max="8002" width="5.140625" style="176" customWidth="1"/>
    <col min="8003" max="8003" width="6.140625" style="176" customWidth="1"/>
    <col min="8004" max="8004" width="5.5703125" style="176" customWidth="1"/>
    <col min="8005" max="8005" width="5.7109375" style="176" customWidth="1"/>
    <col min="8006" max="8006" width="5.28515625" style="176" customWidth="1"/>
    <col min="8007" max="8007" width="5.5703125" style="176" customWidth="1"/>
    <col min="8008" max="8009" width="5.140625" style="176" customWidth="1"/>
    <col min="8010" max="8010" width="5.5703125" style="176" customWidth="1"/>
    <col min="8011" max="8011" width="5.85546875" style="176" customWidth="1"/>
    <col min="8012" max="8012" width="5.28515625" style="176" customWidth="1"/>
    <col min="8013" max="8013" width="5.5703125" style="176" customWidth="1"/>
    <col min="8014" max="8014" width="5.28515625" style="176" customWidth="1"/>
    <col min="8015" max="8015" width="6" style="176" customWidth="1"/>
    <col min="8016" max="8016" width="5.140625" style="176" customWidth="1"/>
    <col min="8017" max="8017" width="5.85546875" style="176" customWidth="1"/>
    <col min="8018" max="8018" width="7.5703125" style="176" customWidth="1"/>
    <col min="8019" max="8019" width="6" style="176" customWidth="1"/>
    <col min="8020" max="8020" width="7" style="176" customWidth="1"/>
    <col min="8021" max="8249" width="9.140625" style="176"/>
    <col min="8250" max="8250" width="4.140625" style="176" customWidth="1"/>
    <col min="8251" max="8251" width="10.7109375" style="176" customWidth="1"/>
    <col min="8252" max="8252" width="5.5703125" style="176" customWidth="1"/>
    <col min="8253" max="8253" width="5.7109375" style="176" customWidth="1"/>
    <col min="8254" max="8254" width="6.28515625" style="176" customWidth="1"/>
    <col min="8255" max="8255" width="6.140625" style="176" customWidth="1"/>
    <col min="8256" max="8256" width="5" style="176" customWidth="1"/>
    <col min="8257" max="8257" width="4.85546875" style="176" customWidth="1"/>
    <col min="8258" max="8258" width="5.140625" style="176" customWidth="1"/>
    <col min="8259" max="8259" width="6.140625" style="176" customWidth="1"/>
    <col min="8260" max="8260" width="5.5703125" style="176" customWidth="1"/>
    <col min="8261" max="8261" width="5.7109375" style="176" customWidth="1"/>
    <col min="8262" max="8262" width="5.28515625" style="176" customWidth="1"/>
    <col min="8263" max="8263" width="5.5703125" style="176" customWidth="1"/>
    <col min="8264" max="8265" width="5.140625" style="176" customWidth="1"/>
    <col min="8266" max="8266" width="5.5703125" style="176" customWidth="1"/>
    <col min="8267" max="8267" width="5.85546875" style="176" customWidth="1"/>
    <col min="8268" max="8268" width="5.28515625" style="176" customWidth="1"/>
    <col min="8269" max="8269" width="5.5703125" style="176" customWidth="1"/>
    <col min="8270" max="8270" width="5.28515625" style="176" customWidth="1"/>
    <col min="8271" max="8271" width="6" style="176" customWidth="1"/>
    <col min="8272" max="8272" width="5.140625" style="176" customWidth="1"/>
    <col min="8273" max="8273" width="5.85546875" style="176" customWidth="1"/>
    <col min="8274" max="8274" width="7.5703125" style="176" customWidth="1"/>
    <col min="8275" max="8275" width="6" style="176" customWidth="1"/>
    <col min="8276" max="8276" width="7" style="176" customWidth="1"/>
    <col min="8277" max="8505" width="9.140625" style="176"/>
    <col min="8506" max="8506" width="4.140625" style="176" customWidth="1"/>
    <col min="8507" max="8507" width="10.7109375" style="176" customWidth="1"/>
    <col min="8508" max="8508" width="5.5703125" style="176" customWidth="1"/>
    <col min="8509" max="8509" width="5.7109375" style="176" customWidth="1"/>
    <col min="8510" max="8510" width="6.28515625" style="176" customWidth="1"/>
    <col min="8511" max="8511" width="6.140625" style="176" customWidth="1"/>
    <col min="8512" max="8512" width="5" style="176" customWidth="1"/>
    <col min="8513" max="8513" width="4.85546875" style="176" customWidth="1"/>
    <col min="8514" max="8514" width="5.140625" style="176" customWidth="1"/>
    <col min="8515" max="8515" width="6.140625" style="176" customWidth="1"/>
    <col min="8516" max="8516" width="5.5703125" style="176" customWidth="1"/>
    <col min="8517" max="8517" width="5.7109375" style="176" customWidth="1"/>
    <col min="8518" max="8518" width="5.28515625" style="176" customWidth="1"/>
    <col min="8519" max="8519" width="5.5703125" style="176" customWidth="1"/>
    <col min="8520" max="8521" width="5.140625" style="176" customWidth="1"/>
    <col min="8522" max="8522" width="5.5703125" style="176" customWidth="1"/>
    <col min="8523" max="8523" width="5.85546875" style="176" customWidth="1"/>
    <col min="8524" max="8524" width="5.28515625" style="176" customWidth="1"/>
    <col min="8525" max="8525" width="5.5703125" style="176" customWidth="1"/>
    <col min="8526" max="8526" width="5.28515625" style="176" customWidth="1"/>
    <col min="8527" max="8527" width="6" style="176" customWidth="1"/>
    <col min="8528" max="8528" width="5.140625" style="176" customWidth="1"/>
    <col min="8529" max="8529" width="5.85546875" style="176" customWidth="1"/>
    <col min="8530" max="8530" width="7.5703125" style="176" customWidth="1"/>
    <col min="8531" max="8531" width="6" style="176" customWidth="1"/>
    <col min="8532" max="8532" width="7" style="176" customWidth="1"/>
    <col min="8533" max="8761" width="9.140625" style="176"/>
    <col min="8762" max="8762" width="4.140625" style="176" customWidth="1"/>
    <col min="8763" max="8763" width="10.7109375" style="176" customWidth="1"/>
    <col min="8764" max="8764" width="5.5703125" style="176" customWidth="1"/>
    <col min="8765" max="8765" width="5.7109375" style="176" customWidth="1"/>
    <col min="8766" max="8766" width="6.28515625" style="176" customWidth="1"/>
    <col min="8767" max="8767" width="6.140625" style="176" customWidth="1"/>
    <col min="8768" max="8768" width="5" style="176" customWidth="1"/>
    <col min="8769" max="8769" width="4.85546875" style="176" customWidth="1"/>
    <col min="8770" max="8770" width="5.140625" style="176" customWidth="1"/>
    <col min="8771" max="8771" width="6.140625" style="176" customWidth="1"/>
    <col min="8772" max="8772" width="5.5703125" style="176" customWidth="1"/>
    <col min="8773" max="8773" width="5.7109375" style="176" customWidth="1"/>
    <col min="8774" max="8774" width="5.28515625" style="176" customWidth="1"/>
    <col min="8775" max="8775" width="5.5703125" style="176" customWidth="1"/>
    <col min="8776" max="8777" width="5.140625" style="176" customWidth="1"/>
    <col min="8778" max="8778" width="5.5703125" style="176" customWidth="1"/>
    <col min="8779" max="8779" width="5.85546875" style="176" customWidth="1"/>
    <col min="8780" max="8780" width="5.28515625" style="176" customWidth="1"/>
    <col min="8781" max="8781" width="5.5703125" style="176" customWidth="1"/>
    <col min="8782" max="8782" width="5.28515625" style="176" customWidth="1"/>
    <col min="8783" max="8783" width="6" style="176" customWidth="1"/>
    <col min="8784" max="8784" width="5.140625" style="176" customWidth="1"/>
    <col min="8785" max="8785" width="5.85546875" style="176" customWidth="1"/>
    <col min="8786" max="8786" width="7.5703125" style="176" customWidth="1"/>
    <col min="8787" max="8787" width="6" style="176" customWidth="1"/>
    <col min="8788" max="8788" width="7" style="176" customWidth="1"/>
    <col min="8789" max="9017" width="9.140625" style="176"/>
    <col min="9018" max="9018" width="4.140625" style="176" customWidth="1"/>
    <col min="9019" max="9019" width="10.7109375" style="176" customWidth="1"/>
    <col min="9020" max="9020" width="5.5703125" style="176" customWidth="1"/>
    <col min="9021" max="9021" width="5.7109375" style="176" customWidth="1"/>
    <col min="9022" max="9022" width="6.28515625" style="176" customWidth="1"/>
    <col min="9023" max="9023" width="6.140625" style="176" customWidth="1"/>
    <col min="9024" max="9024" width="5" style="176" customWidth="1"/>
    <col min="9025" max="9025" width="4.85546875" style="176" customWidth="1"/>
    <col min="9026" max="9026" width="5.140625" style="176" customWidth="1"/>
    <col min="9027" max="9027" width="6.140625" style="176" customWidth="1"/>
    <col min="9028" max="9028" width="5.5703125" style="176" customWidth="1"/>
    <col min="9029" max="9029" width="5.7109375" style="176" customWidth="1"/>
    <col min="9030" max="9030" width="5.28515625" style="176" customWidth="1"/>
    <col min="9031" max="9031" width="5.5703125" style="176" customWidth="1"/>
    <col min="9032" max="9033" width="5.140625" style="176" customWidth="1"/>
    <col min="9034" max="9034" width="5.5703125" style="176" customWidth="1"/>
    <col min="9035" max="9035" width="5.85546875" style="176" customWidth="1"/>
    <col min="9036" max="9036" width="5.28515625" style="176" customWidth="1"/>
    <col min="9037" max="9037" width="5.5703125" style="176" customWidth="1"/>
    <col min="9038" max="9038" width="5.28515625" style="176" customWidth="1"/>
    <col min="9039" max="9039" width="6" style="176" customWidth="1"/>
    <col min="9040" max="9040" width="5.140625" style="176" customWidth="1"/>
    <col min="9041" max="9041" width="5.85546875" style="176" customWidth="1"/>
    <col min="9042" max="9042" width="7.5703125" style="176" customWidth="1"/>
    <col min="9043" max="9043" width="6" style="176" customWidth="1"/>
    <col min="9044" max="9044" width="7" style="176" customWidth="1"/>
    <col min="9045" max="9273" width="9.140625" style="176"/>
    <col min="9274" max="9274" width="4.140625" style="176" customWidth="1"/>
    <col min="9275" max="9275" width="10.7109375" style="176" customWidth="1"/>
    <col min="9276" max="9276" width="5.5703125" style="176" customWidth="1"/>
    <col min="9277" max="9277" width="5.7109375" style="176" customWidth="1"/>
    <col min="9278" max="9278" width="6.28515625" style="176" customWidth="1"/>
    <col min="9279" max="9279" width="6.140625" style="176" customWidth="1"/>
    <col min="9280" max="9280" width="5" style="176" customWidth="1"/>
    <col min="9281" max="9281" width="4.85546875" style="176" customWidth="1"/>
    <col min="9282" max="9282" width="5.140625" style="176" customWidth="1"/>
    <col min="9283" max="9283" width="6.140625" style="176" customWidth="1"/>
    <col min="9284" max="9284" width="5.5703125" style="176" customWidth="1"/>
    <col min="9285" max="9285" width="5.7109375" style="176" customWidth="1"/>
    <col min="9286" max="9286" width="5.28515625" style="176" customWidth="1"/>
    <col min="9287" max="9287" width="5.5703125" style="176" customWidth="1"/>
    <col min="9288" max="9289" width="5.140625" style="176" customWidth="1"/>
    <col min="9290" max="9290" width="5.5703125" style="176" customWidth="1"/>
    <col min="9291" max="9291" width="5.85546875" style="176" customWidth="1"/>
    <col min="9292" max="9292" width="5.28515625" style="176" customWidth="1"/>
    <col min="9293" max="9293" width="5.5703125" style="176" customWidth="1"/>
    <col min="9294" max="9294" width="5.28515625" style="176" customWidth="1"/>
    <col min="9295" max="9295" width="6" style="176" customWidth="1"/>
    <col min="9296" max="9296" width="5.140625" style="176" customWidth="1"/>
    <col min="9297" max="9297" width="5.85546875" style="176" customWidth="1"/>
    <col min="9298" max="9298" width="7.5703125" style="176" customWidth="1"/>
    <col min="9299" max="9299" width="6" style="176" customWidth="1"/>
    <col min="9300" max="9300" width="7" style="176" customWidth="1"/>
    <col min="9301" max="9529" width="9.140625" style="176"/>
    <col min="9530" max="9530" width="4.140625" style="176" customWidth="1"/>
    <col min="9531" max="9531" width="10.7109375" style="176" customWidth="1"/>
    <col min="9532" max="9532" width="5.5703125" style="176" customWidth="1"/>
    <col min="9533" max="9533" width="5.7109375" style="176" customWidth="1"/>
    <col min="9534" max="9534" width="6.28515625" style="176" customWidth="1"/>
    <col min="9535" max="9535" width="6.140625" style="176" customWidth="1"/>
    <col min="9536" max="9536" width="5" style="176" customWidth="1"/>
    <col min="9537" max="9537" width="4.85546875" style="176" customWidth="1"/>
    <col min="9538" max="9538" width="5.140625" style="176" customWidth="1"/>
    <col min="9539" max="9539" width="6.140625" style="176" customWidth="1"/>
    <col min="9540" max="9540" width="5.5703125" style="176" customWidth="1"/>
    <col min="9541" max="9541" width="5.7109375" style="176" customWidth="1"/>
    <col min="9542" max="9542" width="5.28515625" style="176" customWidth="1"/>
    <col min="9543" max="9543" width="5.5703125" style="176" customWidth="1"/>
    <col min="9544" max="9545" width="5.140625" style="176" customWidth="1"/>
    <col min="9546" max="9546" width="5.5703125" style="176" customWidth="1"/>
    <col min="9547" max="9547" width="5.85546875" style="176" customWidth="1"/>
    <col min="9548" max="9548" width="5.28515625" style="176" customWidth="1"/>
    <col min="9549" max="9549" width="5.5703125" style="176" customWidth="1"/>
    <col min="9550" max="9550" width="5.28515625" style="176" customWidth="1"/>
    <col min="9551" max="9551" width="6" style="176" customWidth="1"/>
    <col min="9552" max="9552" width="5.140625" style="176" customWidth="1"/>
    <col min="9553" max="9553" width="5.85546875" style="176" customWidth="1"/>
    <col min="9554" max="9554" width="7.5703125" style="176" customWidth="1"/>
    <col min="9555" max="9555" width="6" style="176" customWidth="1"/>
    <col min="9556" max="9556" width="7" style="176" customWidth="1"/>
    <col min="9557" max="9785" width="9.140625" style="176"/>
    <col min="9786" max="9786" width="4.140625" style="176" customWidth="1"/>
    <col min="9787" max="9787" width="10.7109375" style="176" customWidth="1"/>
    <col min="9788" max="9788" width="5.5703125" style="176" customWidth="1"/>
    <col min="9789" max="9789" width="5.7109375" style="176" customWidth="1"/>
    <col min="9790" max="9790" width="6.28515625" style="176" customWidth="1"/>
    <col min="9791" max="9791" width="6.140625" style="176" customWidth="1"/>
    <col min="9792" max="9792" width="5" style="176" customWidth="1"/>
    <col min="9793" max="9793" width="4.85546875" style="176" customWidth="1"/>
    <col min="9794" max="9794" width="5.140625" style="176" customWidth="1"/>
    <col min="9795" max="9795" width="6.140625" style="176" customWidth="1"/>
    <col min="9796" max="9796" width="5.5703125" style="176" customWidth="1"/>
    <col min="9797" max="9797" width="5.7109375" style="176" customWidth="1"/>
    <col min="9798" max="9798" width="5.28515625" style="176" customWidth="1"/>
    <col min="9799" max="9799" width="5.5703125" style="176" customWidth="1"/>
    <col min="9800" max="9801" width="5.140625" style="176" customWidth="1"/>
    <col min="9802" max="9802" width="5.5703125" style="176" customWidth="1"/>
    <col min="9803" max="9803" width="5.85546875" style="176" customWidth="1"/>
    <col min="9804" max="9804" width="5.28515625" style="176" customWidth="1"/>
    <col min="9805" max="9805" width="5.5703125" style="176" customWidth="1"/>
    <col min="9806" max="9806" width="5.28515625" style="176" customWidth="1"/>
    <col min="9807" max="9807" width="6" style="176" customWidth="1"/>
    <col min="9808" max="9808" width="5.140625" style="176" customWidth="1"/>
    <col min="9809" max="9809" width="5.85546875" style="176" customWidth="1"/>
    <col min="9810" max="9810" width="7.5703125" style="176" customWidth="1"/>
    <col min="9811" max="9811" width="6" style="176" customWidth="1"/>
    <col min="9812" max="9812" width="7" style="176" customWidth="1"/>
    <col min="9813" max="10041" width="9.140625" style="176"/>
    <col min="10042" max="10042" width="4.140625" style="176" customWidth="1"/>
    <col min="10043" max="10043" width="10.7109375" style="176" customWidth="1"/>
    <col min="10044" max="10044" width="5.5703125" style="176" customWidth="1"/>
    <col min="10045" max="10045" width="5.7109375" style="176" customWidth="1"/>
    <col min="10046" max="10046" width="6.28515625" style="176" customWidth="1"/>
    <col min="10047" max="10047" width="6.140625" style="176" customWidth="1"/>
    <col min="10048" max="10048" width="5" style="176" customWidth="1"/>
    <col min="10049" max="10049" width="4.85546875" style="176" customWidth="1"/>
    <col min="10050" max="10050" width="5.140625" style="176" customWidth="1"/>
    <col min="10051" max="10051" width="6.140625" style="176" customWidth="1"/>
    <col min="10052" max="10052" width="5.5703125" style="176" customWidth="1"/>
    <col min="10053" max="10053" width="5.7109375" style="176" customWidth="1"/>
    <col min="10054" max="10054" width="5.28515625" style="176" customWidth="1"/>
    <col min="10055" max="10055" width="5.5703125" style="176" customWidth="1"/>
    <col min="10056" max="10057" width="5.140625" style="176" customWidth="1"/>
    <col min="10058" max="10058" width="5.5703125" style="176" customWidth="1"/>
    <col min="10059" max="10059" width="5.85546875" style="176" customWidth="1"/>
    <col min="10060" max="10060" width="5.28515625" style="176" customWidth="1"/>
    <col min="10061" max="10061" width="5.5703125" style="176" customWidth="1"/>
    <col min="10062" max="10062" width="5.28515625" style="176" customWidth="1"/>
    <col min="10063" max="10063" width="6" style="176" customWidth="1"/>
    <col min="10064" max="10064" width="5.140625" style="176" customWidth="1"/>
    <col min="10065" max="10065" width="5.85546875" style="176" customWidth="1"/>
    <col min="10066" max="10066" width="7.5703125" style="176" customWidth="1"/>
    <col min="10067" max="10067" width="6" style="176" customWidth="1"/>
    <col min="10068" max="10068" width="7" style="176" customWidth="1"/>
    <col min="10069" max="10297" width="9.140625" style="176"/>
    <col min="10298" max="10298" width="4.140625" style="176" customWidth="1"/>
    <col min="10299" max="10299" width="10.7109375" style="176" customWidth="1"/>
    <col min="10300" max="10300" width="5.5703125" style="176" customWidth="1"/>
    <col min="10301" max="10301" width="5.7109375" style="176" customWidth="1"/>
    <col min="10302" max="10302" width="6.28515625" style="176" customWidth="1"/>
    <col min="10303" max="10303" width="6.140625" style="176" customWidth="1"/>
    <col min="10304" max="10304" width="5" style="176" customWidth="1"/>
    <col min="10305" max="10305" width="4.85546875" style="176" customWidth="1"/>
    <col min="10306" max="10306" width="5.140625" style="176" customWidth="1"/>
    <col min="10307" max="10307" width="6.140625" style="176" customWidth="1"/>
    <col min="10308" max="10308" width="5.5703125" style="176" customWidth="1"/>
    <col min="10309" max="10309" width="5.7109375" style="176" customWidth="1"/>
    <col min="10310" max="10310" width="5.28515625" style="176" customWidth="1"/>
    <col min="10311" max="10311" width="5.5703125" style="176" customWidth="1"/>
    <col min="10312" max="10313" width="5.140625" style="176" customWidth="1"/>
    <col min="10314" max="10314" width="5.5703125" style="176" customWidth="1"/>
    <col min="10315" max="10315" width="5.85546875" style="176" customWidth="1"/>
    <col min="10316" max="10316" width="5.28515625" style="176" customWidth="1"/>
    <col min="10317" max="10317" width="5.5703125" style="176" customWidth="1"/>
    <col min="10318" max="10318" width="5.28515625" style="176" customWidth="1"/>
    <col min="10319" max="10319" width="6" style="176" customWidth="1"/>
    <col min="10320" max="10320" width="5.140625" style="176" customWidth="1"/>
    <col min="10321" max="10321" width="5.85546875" style="176" customWidth="1"/>
    <col min="10322" max="10322" width="7.5703125" style="176" customWidth="1"/>
    <col min="10323" max="10323" width="6" style="176" customWidth="1"/>
    <col min="10324" max="10324" width="7" style="176" customWidth="1"/>
    <col min="10325" max="10553" width="9.140625" style="176"/>
    <col min="10554" max="10554" width="4.140625" style="176" customWidth="1"/>
    <col min="10555" max="10555" width="10.7109375" style="176" customWidth="1"/>
    <col min="10556" max="10556" width="5.5703125" style="176" customWidth="1"/>
    <col min="10557" max="10557" width="5.7109375" style="176" customWidth="1"/>
    <col min="10558" max="10558" width="6.28515625" style="176" customWidth="1"/>
    <col min="10559" max="10559" width="6.140625" style="176" customWidth="1"/>
    <col min="10560" max="10560" width="5" style="176" customWidth="1"/>
    <col min="10561" max="10561" width="4.85546875" style="176" customWidth="1"/>
    <col min="10562" max="10562" width="5.140625" style="176" customWidth="1"/>
    <col min="10563" max="10563" width="6.140625" style="176" customWidth="1"/>
    <col min="10564" max="10564" width="5.5703125" style="176" customWidth="1"/>
    <col min="10565" max="10565" width="5.7109375" style="176" customWidth="1"/>
    <col min="10566" max="10566" width="5.28515625" style="176" customWidth="1"/>
    <col min="10567" max="10567" width="5.5703125" style="176" customWidth="1"/>
    <col min="10568" max="10569" width="5.140625" style="176" customWidth="1"/>
    <col min="10570" max="10570" width="5.5703125" style="176" customWidth="1"/>
    <col min="10571" max="10571" width="5.85546875" style="176" customWidth="1"/>
    <col min="10572" max="10572" width="5.28515625" style="176" customWidth="1"/>
    <col min="10573" max="10573" width="5.5703125" style="176" customWidth="1"/>
    <col min="10574" max="10574" width="5.28515625" style="176" customWidth="1"/>
    <col min="10575" max="10575" width="6" style="176" customWidth="1"/>
    <col min="10576" max="10576" width="5.140625" style="176" customWidth="1"/>
    <col min="10577" max="10577" width="5.85546875" style="176" customWidth="1"/>
    <col min="10578" max="10578" width="7.5703125" style="176" customWidth="1"/>
    <col min="10579" max="10579" width="6" style="176" customWidth="1"/>
    <col min="10580" max="10580" width="7" style="176" customWidth="1"/>
    <col min="10581" max="10809" width="9.140625" style="176"/>
    <col min="10810" max="10810" width="4.140625" style="176" customWidth="1"/>
    <col min="10811" max="10811" width="10.7109375" style="176" customWidth="1"/>
    <col min="10812" max="10812" width="5.5703125" style="176" customWidth="1"/>
    <col min="10813" max="10813" width="5.7109375" style="176" customWidth="1"/>
    <col min="10814" max="10814" width="6.28515625" style="176" customWidth="1"/>
    <col min="10815" max="10815" width="6.140625" style="176" customWidth="1"/>
    <col min="10816" max="10816" width="5" style="176" customWidth="1"/>
    <col min="10817" max="10817" width="4.85546875" style="176" customWidth="1"/>
    <col min="10818" max="10818" width="5.140625" style="176" customWidth="1"/>
    <col min="10819" max="10819" width="6.140625" style="176" customWidth="1"/>
    <col min="10820" max="10820" width="5.5703125" style="176" customWidth="1"/>
    <col min="10821" max="10821" width="5.7109375" style="176" customWidth="1"/>
    <col min="10822" max="10822" width="5.28515625" style="176" customWidth="1"/>
    <col min="10823" max="10823" width="5.5703125" style="176" customWidth="1"/>
    <col min="10824" max="10825" width="5.140625" style="176" customWidth="1"/>
    <col min="10826" max="10826" width="5.5703125" style="176" customWidth="1"/>
    <col min="10827" max="10827" width="5.85546875" style="176" customWidth="1"/>
    <col min="10828" max="10828" width="5.28515625" style="176" customWidth="1"/>
    <col min="10829" max="10829" width="5.5703125" style="176" customWidth="1"/>
    <col min="10830" max="10830" width="5.28515625" style="176" customWidth="1"/>
    <col min="10831" max="10831" width="6" style="176" customWidth="1"/>
    <col min="10832" max="10832" width="5.140625" style="176" customWidth="1"/>
    <col min="10833" max="10833" width="5.85546875" style="176" customWidth="1"/>
    <col min="10834" max="10834" width="7.5703125" style="176" customWidth="1"/>
    <col min="10835" max="10835" width="6" style="176" customWidth="1"/>
    <col min="10836" max="10836" width="7" style="176" customWidth="1"/>
    <col min="10837" max="11065" width="9.140625" style="176"/>
    <col min="11066" max="11066" width="4.140625" style="176" customWidth="1"/>
    <col min="11067" max="11067" width="10.7109375" style="176" customWidth="1"/>
    <col min="11068" max="11068" width="5.5703125" style="176" customWidth="1"/>
    <col min="11069" max="11069" width="5.7109375" style="176" customWidth="1"/>
    <col min="11070" max="11070" width="6.28515625" style="176" customWidth="1"/>
    <col min="11071" max="11071" width="6.140625" style="176" customWidth="1"/>
    <col min="11072" max="11072" width="5" style="176" customWidth="1"/>
    <col min="11073" max="11073" width="4.85546875" style="176" customWidth="1"/>
    <col min="11074" max="11074" width="5.140625" style="176" customWidth="1"/>
    <col min="11075" max="11075" width="6.140625" style="176" customWidth="1"/>
    <col min="11076" max="11076" width="5.5703125" style="176" customWidth="1"/>
    <col min="11077" max="11077" width="5.7109375" style="176" customWidth="1"/>
    <col min="11078" max="11078" width="5.28515625" style="176" customWidth="1"/>
    <col min="11079" max="11079" width="5.5703125" style="176" customWidth="1"/>
    <col min="11080" max="11081" width="5.140625" style="176" customWidth="1"/>
    <col min="11082" max="11082" width="5.5703125" style="176" customWidth="1"/>
    <col min="11083" max="11083" width="5.85546875" style="176" customWidth="1"/>
    <col min="11084" max="11084" width="5.28515625" style="176" customWidth="1"/>
    <col min="11085" max="11085" width="5.5703125" style="176" customWidth="1"/>
    <col min="11086" max="11086" width="5.28515625" style="176" customWidth="1"/>
    <col min="11087" max="11087" width="6" style="176" customWidth="1"/>
    <col min="11088" max="11088" width="5.140625" style="176" customWidth="1"/>
    <col min="11089" max="11089" width="5.85546875" style="176" customWidth="1"/>
    <col min="11090" max="11090" width="7.5703125" style="176" customWidth="1"/>
    <col min="11091" max="11091" width="6" style="176" customWidth="1"/>
    <col min="11092" max="11092" width="7" style="176" customWidth="1"/>
    <col min="11093" max="11321" width="9.140625" style="176"/>
    <col min="11322" max="11322" width="4.140625" style="176" customWidth="1"/>
    <col min="11323" max="11323" width="10.7109375" style="176" customWidth="1"/>
    <col min="11324" max="11324" width="5.5703125" style="176" customWidth="1"/>
    <col min="11325" max="11325" width="5.7109375" style="176" customWidth="1"/>
    <col min="11326" max="11326" width="6.28515625" style="176" customWidth="1"/>
    <col min="11327" max="11327" width="6.140625" style="176" customWidth="1"/>
    <col min="11328" max="11328" width="5" style="176" customWidth="1"/>
    <col min="11329" max="11329" width="4.85546875" style="176" customWidth="1"/>
    <col min="11330" max="11330" width="5.140625" style="176" customWidth="1"/>
    <col min="11331" max="11331" width="6.140625" style="176" customWidth="1"/>
    <col min="11332" max="11332" width="5.5703125" style="176" customWidth="1"/>
    <col min="11333" max="11333" width="5.7109375" style="176" customWidth="1"/>
    <col min="11334" max="11334" width="5.28515625" style="176" customWidth="1"/>
    <col min="11335" max="11335" width="5.5703125" style="176" customWidth="1"/>
    <col min="11336" max="11337" width="5.140625" style="176" customWidth="1"/>
    <col min="11338" max="11338" width="5.5703125" style="176" customWidth="1"/>
    <col min="11339" max="11339" width="5.85546875" style="176" customWidth="1"/>
    <col min="11340" max="11340" width="5.28515625" style="176" customWidth="1"/>
    <col min="11341" max="11341" width="5.5703125" style="176" customWidth="1"/>
    <col min="11342" max="11342" width="5.28515625" style="176" customWidth="1"/>
    <col min="11343" max="11343" width="6" style="176" customWidth="1"/>
    <col min="11344" max="11344" width="5.140625" style="176" customWidth="1"/>
    <col min="11345" max="11345" width="5.85546875" style="176" customWidth="1"/>
    <col min="11346" max="11346" width="7.5703125" style="176" customWidth="1"/>
    <col min="11347" max="11347" width="6" style="176" customWidth="1"/>
    <col min="11348" max="11348" width="7" style="176" customWidth="1"/>
    <col min="11349" max="11577" width="9.140625" style="176"/>
    <col min="11578" max="11578" width="4.140625" style="176" customWidth="1"/>
    <col min="11579" max="11579" width="10.7109375" style="176" customWidth="1"/>
    <col min="11580" max="11580" width="5.5703125" style="176" customWidth="1"/>
    <col min="11581" max="11581" width="5.7109375" style="176" customWidth="1"/>
    <col min="11582" max="11582" width="6.28515625" style="176" customWidth="1"/>
    <col min="11583" max="11583" width="6.140625" style="176" customWidth="1"/>
    <col min="11584" max="11584" width="5" style="176" customWidth="1"/>
    <col min="11585" max="11585" width="4.85546875" style="176" customWidth="1"/>
    <col min="11586" max="11586" width="5.140625" style="176" customWidth="1"/>
    <col min="11587" max="11587" width="6.140625" style="176" customWidth="1"/>
    <col min="11588" max="11588" width="5.5703125" style="176" customWidth="1"/>
    <col min="11589" max="11589" width="5.7109375" style="176" customWidth="1"/>
    <col min="11590" max="11590" width="5.28515625" style="176" customWidth="1"/>
    <col min="11591" max="11591" width="5.5703125" style="176" customWidth="1"/>
    <col min="11592" max="11593" width="5.140625" style="176" customWidth="1"/>
    <col min="11594" max="11594" width="5.5703125" style="176" customWidth="1"/>
    <col min="11595" max="11595" width="5.85546875" style="176" customWidth="1"/>
    <col min="11596" max="11596" width="5.28515625" style="176" customWidth="1"/>
    <col min="11597" max="11597" width="5.5703125" style="176" customWidth="1"/>
    <col min="11598" max="11598" width="5.28515625" style="176" customWidth="1"/>
    <col min="11599" max="11599" width="6" style="176" customWidth="1"/>
    <col min="11600" max="11600" width="5.140625" style="176" customWidth="1"/>
    <col min="11601" max="11601" width="5.85546875" style="176" customWidth="1"/>
    <col min="11602" max="11602" width="7.5703125" style="176" customWidth="1"/>
    <col min="11603" max="11603" width="6" style="176" customWidth="1"/>
    <col min="11604" max="11604" width="7" style="176" customWidth="1"/>
    <col min="11605" max="11833" width="9.140625" style="176"/>
    <col min="11834" max="11834" width="4.140625" style="176" customWidth="1"/>
    <col min="11835" max="11835" width="10.7109375" style="176" customWidth="1"/>
    <col min="11836" max="11836" width="5.5703125" style="176" customWidth="1"/>
    <col min="11837" max="11837" width="5.7109375" style="176" customWidth="1"/>
    <col min="11838" max="11838" width="6.28515625" style="176" customWidth="1"/>
    <col min="11839" max="11839" width="6.140625" style="176" customWidth="1"/>
    <col min="11840" max="11840" width="5" style="176" customWidth="1"/>
    <col min="11841" max="11841" width="4.85546875" style="176" customWidth="1"/>
    <col min="11842" max="11842" width="5.140625" style="176" customWidth="1"/>
    <col min="11843" max="11843" width="6.140625" style="176" customWidth="1"/>
    <col min="11844" max="11844" width="5.5703125" style="176" customWidth="1"/>
    <col min="11845" max="11845" width="5.7109375" style="176" customWidth="1"/>
    <col min="11846" max="11846" width="5.28515625" style="176" customWidth="1"/>
    <col min="11847" max="11847" width="5.5703125" style="176" customWidth="1"/>
    <col min="11848" max="11849" width="5.140625" style="176" customWidth="1"/>
    <col min="11850" max="11850" width="5.5703125" style="176" customWidth="1"/>
    <col min="11851" max="11851" width="5.85546875" style="176" customWidth="1"/>
    <col min="11852" max="11852" width="5.28515625" style="176" customWidth="1"/>
    <col min="11853" max="11853" width="5.5703125" style="176" customWidth="1"/>
    <col min="11854" max="11854" width="5.28515625" style="176" customWidth="1"/>
    <col min="11855" max="11855" width="6" style="176" customWidth="1"/>
    <col min="11856" max="11856" width="5.140625" style="176" customWidth="1"/>
    <col min="11857" max="11857" width="5.85546875" style="176" customWidth="1"/>
    <col min="11858" max="11858" width="7.5703125" style="176" customWidth="1"/>
    <col min="11859" max="11859" width="6" style="176" customWidth="1"/>
    <col min="11860" max="11860" width="7" style="176" customWidth="1"/>
    <col min="11861" max="12089" width="9.140625" style="176"/>
    <col min="12090" max="12090" width="4.140625" style="176" customWidth="1"/>
    <col min="12091" max="12091" width="10.7109375" style="176" customWidth="1"/>
    <col min="12092" max="12092" width="5.5703125" style="176" customWidth="1"/>
    <col min="12093" max="12093" width="5.7109375" style="176" customWidth="1"/>
    <col min="12094" max="12094" width="6.28515625" style="176" customWidth="1"/>
    <col min="12095" max="12095" width="6.140625" style="176" customWidth="1"/>
    <col min="12096" max="12096" width="5" style="176" customWidth="1"/>
    <col min="12097" max="12097" width="4.85546875" style="176" customWidth="1"/>
    <col min="12098" max="12098" width="5.140625" style="176" customWidth="1"/>
    <col min="12099" max="12099" width="6.140625" style="176" customWidth="1"/>
    <col min="12100" max="12100" width="5.5703125" style="176" customWidth="1"/>
    <col min="12101" max="12101" width="5.7109375" style="176" customWidth="1"/>
    <col min="12102" max="12102" width="5.28515625" style="176" customWidth="1"/>
    <col min="12103" max="12103" width="5.5703125" style="176" customWidth="1"/>
    <col min="12104" max="12105" width="5.140625" style="176" customWidth="1"/>
    <col min="12106" max="12106" width="5.5703125" style="176" customWidth="1"/>
    <col min="12107" max="12107" width="5.85546875" style="176" customWidth="1"/>
    <col min="12108" max="12108" width="5.28515625" style="176" customWidth="1"/>
    <col min="12109" max="12109" width="5.5703125" style="176" customWidth="1"/>
    <col min="12110" max="12110" width="5.28515625" style="176" customWidth="1"/>
    <col min="12111" max="12111" width="6" style="176" customWidth="1"/>
    <col min="12112" max="12112" width="5.140625" style="176" customWidth="1"/>
    <col min="12113" max="12113" width="5.85546875" style="176" customWidth="1"/>
    <col min="12114" max="12114" width="7.5703125" style="176" customWidth="1"/>
    <col min="12115" max="12115" width="6" style="176" customWidth="1"/>
    <col min="12116" max="12116" width="7" style="176" customWidth="1"/>
    <col min="12117" max="12345" width="9.140625" style="176"/>
    <col min="12346" max="12346" width="4.140625" style="176" customWidth="1"/>
    <col min="12347" max="12347" width="10.7109375" style="176" customWidth="1"/>
    <col min="12348" max="12348" width="5.5703125" style="176" customWidth="1"/>
    <col min="12349" max="12349" width="5.7109375" style="176" customWidth="1"/>
    <col min="12350" max="12350" width="6.28515625" style="176" customWidth="1"/>
    <col min="12351" max="12351" width="6.140625" style="176" customWidth="1"/>
    <col min="12352" max="12352" width="5" style="176" customWidth="1"/>
    <col min="12353" max="12353" width="4.85546875" style="176" customWidth="1"/>
    <col min="12354" max="12354" width="5.140625" style="176" customWidth="1"/>
    <col min="12355" max="12355" width="6.140625" style="176" customWidth="1"/>
    <col min="12356" max="12356" width="5.5703125" style="176" customWidth="1"/>
    <col min="12357" max="12357" width="5.7109375" style="176" customWidth="1"/>
    <col min="12358" max="12358" width="5.28515625" style="176" customWidth="1"/>
    <col min="12359" max="12359" width="5.5703125" style="176" customWidth="1"/>
    <col min="12360" max="12361" width="5.140625" style="176" customWidth="1"/>
    <col min="12362" max="12362" width="5.5703125" style="176" customWidth="1"/>
    <col min="12363" max="12363" width="5.85546875" style="176" customWidth="1"/>
    <col min="12364" max="12364" width="5.28515625" style="176" customWidth="1"/>
    <col min="12365" max="12365" width="5.5703125" style="176" customWidth="1"/>
    <col min="12366" max="12366" width="5.28515625" style="176" customWidth="1"/>
    <col min="12367" max="12367" width="6" style="176" customWidth="1"/>
    <col min="12368" max="12368" width="5.140625" style="176" customWidth="1"/>
    <col min="12369" max="12369" width="5.85546875" style="176" customWidth="1"/>
    <col min="12370" max="12370" width="7.5703125" style="176" customWidth="1"/>
    <col min="12371" max="12371" width="6" style="176" customWidth="1"/>
    <col min="12372" max="12372" width="7" style="176" customWidth="1"/>
    <col min="12373" max="12601" width="9.140625" style="176"/>
    <col min="12602" max="12602" width="4.140625" style="176" customWidth="1"/>
    <col min="12603" max="12603" width="10.7109375" style="176" customWidth="1"/>
    <col min="12604" max="12604" width="5.5703125" style="176" customWidth="1"/>
    <col min="12605" max="12605" width="5.7109375" style="176" customWidth="1"/>
    <col min="12606" max="12606" width="6.28515625" style="176" customWidth="1"/>
    <col min="12607" max="12607" width="6.140625" style="176" customWidth="1"/>
    <col min="12608" max="12608" width="5" style="176" customWidth="1"/>
    <col min="12609" max="12609" width="4.85546875" style="176" customWidth="1"/>
    <col min="12610" max="12610" width="5.140625" style="176" customWidth="1"/>
    <col min="12611" max="12611" width="6.140625" style="176" customWidth="1"/>
    <col min="12612" max="12612" width="5.5703125" style="176" customWidth="1"/>
    <col min="12613" max="12613" width="5.7109375" style="176" customWidth="1"/>
    <col min="12614" max="12614" width="5.28515625" style="176" customWidth="1"/>
    <col min="12615" max="12615" width="5.5703125" style="176" customWidth="1"/>
    <col min="12616" max="12617" width="5.140625" style="176" customWidth="1"/>
    <col min="12618" max="12618" width="5.5703125" style="176" customWidth="1"/>
    <col min="12619" max="12619" width="5.85546875" style="176" customWidth="1"/>
    <col min="12620" max="12620" width="5.28515625" style="176" customWidth="1"/>
    <col min="12621" max="12621" width="5.5703125" style="176" customWidth="1"/>
    <col min="12622" max="12622" width="5.28515625" style="176" customWidth="1"/>
    <col min="12623" max="12623" width="6" style="176" customWidth="1"/>
    <col min="12624" max="12624" width="5.140625" style="176" customWidth="1"/>
    <col min="12625" max="12625" width="5.85546875" style="176" customWidth="1"/>
    <col min="12626" max="12626" width="7.5703125" style="176" customWidth="1"/>
    <col min="12627" max="12627" width="6" style="176" customWidth="1"/>
    <col min="12628" max="12628" width="7" style="176" customWidth="1"/>
    <col min="12629" max="12857" width="9.140625" style="176"/>
    <col min="12858" max="12858" width="4.140625" style="176" customWidth="1"/>
    <col min="12859" max="12859" width="10.7109375" style="176" customWidth="1"/>
    <col min="12860" max="12860" width="5.5703125" style="176" customWidth="1"/>
    <col min="12861" max="12861" width="5.7109375" style="176" customWidth="1"/>
    <col min="12862" max="12862" width="6.28515625" style="176" customWidth="1"/>
    <col min="12863" max="12863" width="6.140625" style="176" customWidth="1"/>
    <col min="12864" max="12864" width="5" style="176" customWidth="1"/>
    <col min="12865" max="12865" width="4.85546875" style="176" customWidth="1"/>
    <col min="12866" max="12866" width="5.140625" style="176" customWidth="1"/>
    <col min="12867" max="12867" width="6.140625" style="176" customWidth="1"/>
    <col min="12868" max="12868" width="5.5703125" style="176" customWidth="1"/>
    <col min="12869" max="12869" width="5.7109375" style="176" customWidth="1"/>
    <col min="12870" max="12870" width="5.28515625" style="176" customWidth="1"/>
    <col min="12871" max="12871" width="5.5703125" style="176" customWidth="1"/>
    <col min="12872" max="12873" width="5.140625" style="176" customWidth="1"/>
    <col min="12874" max="12874" width="5.5703125" style="176" customWidth="1"/>
    <col min="12875" max="12875" width="5.85546875" style="176" customWidth="1"/>
    <col min="12876" max="12876" width="5.28515625" style="176" customWidth="1"/>
    <col min="12877" max="12877" width="5.5703125" style="176" customWidth="1"/>
    <col min="12878" max="12878" width="5.28515625" style="176" customWidth="1"/>
    <col min="12879" max="12879" width="6" style="176" customWidth="1"/>
    <col min="12880" max="12880" width="5.140625" style="176" customWidth="1"/>
    <col min="12881" max="12881" width="5.85546875" style="176" customWidth="1"/>
    <col min="12882" max="12882" width="7.5703125" style="176" customWidth="1"/>
    <col min="12883" max="12883" width="6" style="176" customWidth="1"/>
    <col min="12884" max="12884" width="7" style="176" customWidth="1"/>
    <col min="12885" max="13113" width="9.140625" style="176"/>
    <col min="13114" max="13114" width="4.140625" style="176" customWidth="1"/>
    <col min="13115" max="13115" width="10.7109375" style="176" customWidth="1"/>
    <col min="13116" max="13116" width="5.5703125" style="176" customWidth="1"/>
    <col min="13117" max="13117" width="5.7109375" style="176" customWidth="1"/>
    <col min="13118" max="13118" width="6.28515625" style="176" customWidth="1"/>
    <col min="13119" max="13119" width="6.140625" style="176" customWidth="1"/>
    <col min="13120" max="13120" width="5" style="176" customWidth="1"/>
    <col min="13121" max="13121" width="4.85546875" style="176" customWidth="1"/>
    <col min="13122" max="13122" width="5.140625" style="176" customWidth="1"/>
    <col min="13123" max="13123" width="6.140625" style="176" customWidth="1"/>
    <col min="13124" max="13124" width="5.5703125" style="176" customWidth="1"/>
    <col min="13125" max="13125" width="5.7109375" style="176" customWidth="1"/>
    <col min="13126" max="13126" width="5.28515625" style="176" customWidth="1"/>
    <col min="13127" max="13127" width="5.5703125" style="176" customWidth="1"/>
    <col min="13128" max="13129" width="5.140625" style="176" customWidth="1"/>
    <col min="13130" max="13130" width="5.5703125" style="176" customWidth="1"/>
    <col min="13131" max="13131" width="5.85546875" style="176" customWidth="1"/>
    <col min="13132" max="13132" width="5.28515625" style="176" customWidth="1"/>
    <col min="13133" max="13133" width="5.5703125" style="176" customWidth="1"/>
    <col min="13134" max="13134" width="5.28515625" style="176" customWidth="1"/>
    <col min="13135" max="13135" width="6" style="176" customWidth="1"/>
    <col min="13136" max="13136" width="5.140625" style="176" customWidth="1"/>
    <col min="13137" max="13137" width="5.85546875" style="176" customWidth="1"/>
    <col min="13138" max="13138" width="7.5703125" style="176" customWidth="1"/>
    <col min="13139" max="13139" width="6" style="176" customWidth="1"/>
    <col min="13140" max="13140" width="7" style="176" customWidth="1"/>
    <col min="13141" max="13369" width="9.140625" style="176"/>
    <col min="13370" max="13370" width="4.140625" style="176" customWidth="1"/>
    <col min="13371" max="13371" width="10.7109375" style="176" customWidth="1"/>
    <col min="13372" max="13372" width="5.5703125" style="176" customWidth="1"/>
    <col min="13373" max="13373" width="5.7109375" style="176" customWidth="1"/>
    <col min="13374" max="13374" width="6.28515625" style="176" customWidth="1"/>
    <col min="13375" max="13375" width="6.140625" style="176" customWidth="1"/>
    <col min="13376" max="13376" width="5" style="176" customWidth="1"/>
    <col min="13377" max="13377" width="4.85546875" style="176" customWidth="1"/>
    <col min="13378" max="13378" width="5.140625" style="176" customWidth="1"/>
    <col min="13379" max="13379" width="6.140625" style="176" customWidth="1"/>
    <col min="13380" max="13380" width="5.5703125" style="176" customWidth="1"/>
    <col min="13381" max="13381" width="5.7109375" style="176" customWidth="1"/>
    <col min="13382" max="13382" width="5.28515625" style="176" customWidth="1"/>
    <col min="13383" max="13383" width="5.5703125" style="176" customWidth="1"/>
    <col min="13384" max="13385" width="5.140625" style="176" customWidth="1"/>
    <col min="13386" max="13386" width="5.5703125" style="176" customWidth="1"/>
    <col min="13387" max="13387" width="5.85546875" style="176" customWidth="1"/>
    <col min="13388" max="13388" width="5.28515625" style="176" customWidth="1"/>
    <col min="13389" max="13389" width="5.5703125" style="176" customWidth="1"/>
    <col min="13390" max="13390" width="5.28515625" style="176" customWidth="1"/>
    <col min="13391" max="13391" width="6" style="176" customWidth="1"/>
    <col min="13392" max="13392" width="5.140625" style="176" customWidth="1"/>
    <col min="13393" max="13393" width="5.85546875" style="176" customWidth="1"/>
    <col min="13394" max="13394" width="7.5703125" style="176" customWidth="1"/>
    <col min="13395" max="13395" width="6" style="176" customWidth="1"/>
    <col min="13396" max="13396" width="7" style="176" customWidth="1"/>
    <col min="13397" max="13625" width="9.140625" style="176"/>
    <col min="13626" max="13626" width="4.140625" style="176" customWidth="1"/>
    <col min="13627" max="13627" width="10.7109375" style="176" customWidth="1"/>
    <col min="13628" max="13628" width="5.5703125" style="176" customWidth="1"/>
    <col min="13629" max="13629" width="5.7109375" style="176" customWidth="1"/>
    <col min="13630" max="13630" width="6.28515625" style="176" customWidth="1"/>
    <col min="13631" max="13631" width="6.140625" style="176" customWidth="1"/>
    <col min="13632" max="13632" width="5" style="176" customWidth="1"/>
    <col min="13633" max="13633" width="4.85546875" style="176" customWidth="1"/>
    <col min="13634" max="13634" width="5.140625" style="176" customWidth="1"/>
    <col min="13635" max="13635" width="6.140625" style="176" customWidth="1"/>
    <col min="13636" max="13636" width="5.5703125" style="176" customWidth="1"/>
    <col min="13637" max="13637" width="5.7109375" style="176" customWidth="1"/>
    <col min="13638" max="13638" width="5.28515625" style="176" customWidth="1"/>
    <col min="13639" max="13639" width="5.5703125" style="176" customWidth="1"/>
    <col min="13640" max="13641" width="5.140625" style="176" customWidth="1"/>
    <col min="13642" max="13642" width="5.5703125" style="176" customWidth="1"/>
    <col min="13643" max="13643" width="5.85546875" style="176" customWidth="1"/>
    <col min="13644" max="13644" width="5.28515625" style="176" customWidth="1"/>
    <col min="13645" max="13645" width="5.5703125" style="176" customWidth="1"/>
    <col min="13646" max="13646" width="5.28515625" style="176" customWidth="1"/>
    <col min="13647" max="13647" width="6" style="176" customWidth="1"/>
    <col min="13648" max="13648" width="5.140625" style="176" customWidth="1"/>
    <col min="13649" max="13649" width="5.85546875" style="176" customWidth="1"/>
    <col min="13650" max="13650" width="7.5703125" style="176" customWidth="1"/>
    <col min="13651" max="13651" width="6" style="176" customWidth="1"/>
    <col min="13652" max="13652" width="7" style="176" customWidth="1"/>
    <col min="13653" max="13881" width="9.140625" style="176"/>
    <col min="13882" max="13882" width="4.140625" style="176" customWidth="1"/>
    <col min="13883" max="13883" width="10.7109375" style="176" customWidth="1"/>
    <col min="13884" max="13884" width="5.5703125" style="176" customWidth="1"/>
    <col min="13885" max="13885" width="5.7109375" style="176" customWidth="1"/>
    <col min="13886" max="13886" width="6.28515625" style="176" customWidth="1"/>
    <col min="13887" max="13887" width="6.140625" style="176" customWidth="1"/>
    <col min="13888" max="13888" width="5" style="176" customWidth="1"/>
    <col min="13889" max="13889" width="4.85546875" style="176" customWidth="1"/>
    <col min="13890" max="13890" width="5.140625" style="176" customWidth="1"/>
    <col min="13891" max="13891" width="6.140625" style="176" customWidth="1"/>
    <col min="13892" max="13892" width="5.5703125" style="176" customWidth="1"/>
    <col min="13893" max="13893" width="5.7109375" style="176" customWidth="1"/>
    <col min="13894" max="13894" width="5.28515625" style="176" customWidth="1"/>
    <col min="13895" max="13895" width="5.5703125" style="176" customWidth="1"/>
    <col min="13896" max="13897" width="5.140625" style="176" customWidth="1"/>
    <col min="13898" max="13898" width="5.5703125" style="176" customWidth="1"/>
    <col min="13899" max="13899" width="5.85546875" style="176" customWidth="1"/>
    <col min="13900" max="13900" width="5.28515625" style="176" customWidth="1"/>
    <col min="13901" max="13901" width="5.5703125" style="176" customWidth="1"/>
    <col min="13902" max="13902" width="5.28515625" style="176" customWidth="1"/>
    <col min="13903" max="13903" width="6" style="176" customWidth="1"/>
    <col min="13904" max="13904" width="5.140625" style="176" customWidth="1"/>
    <col min="13905" max="13905" width="5.85546875" style="176" customWidth="1"/>
    <col min="13906" max="13906" width="7.5703125" style="176" customWidth="1"/>
    <col min="13907" max="13907" width="6" style="176" customWidth="1"/>
    <col min="13908" max="13908" width="7" style="176" customWidth="1"/>
    <col min="13909" max="14137" width="9.140625" style="176"/>
    <col min="14138" max="14138" width="4.140625" style="176" customWidth="1"/>
    <col min="14139" max="14139" width="10.7109375" style="176" customWidth="1"/>
    <col min="14140" max="14140" width="5.5703125" style="176" customWidth="1"/>
    <col min="14141" max="14141" width="5.7109375" style="176" customWidth="1"/>
    <col min="14142" max="14142" width="6.28515625" style="176" customWidth="1"/>
    <col min="14143" max="14143" width="6.140625" style="176" customWidth="1"/>
    <col min="14144" max="14144" width="5" style="176" customWidth="1"/>
    <col min="14145" max="14145" width="4.85546875" style="176" customWidth="1"/>
    <col min="14146" max="14146" width="5.140625" style="176" customWidth="1"/>
    <col min="14147" max="14147" width="6.140625" style="176" customWidth="1"/>
    <col min="14148" max="14148" width="5.5703125" style="176" customWidth="1"/>
    <col min="14149" max="14149" width="5.7109375" style="176" customWidth="1"/>
    <col min="14150" max="14150" width="5.28515625" style="176" customWidth="1"/>
    <col min="14151" max="14151" width="5.5703125" style="176" customWidth="1"/>
    <col min="14152" max="14153" width="5.140625" style="176" customWidth="1"/>
    <col min="14154" max="14154" width="5.5703125" style="176" customWidth="1"/>
    <col min="14155" max="14155" width="5.85546875" style="176" customWidth="1"/>
    <col min="14156" max="14156" width="5.28515625" style="176" customWidth="1"/>
    <col min="14157" max="14157" width="5.5703125" style="176" customWidth="1"/>
    <col min="14158" max="14158" width="5.28515625" style="176" customWidth="1"/>
    <col min="14159" max="14159" width="6" style="176" customWidth="1"/>
    <col min="14160" max="14160" width="5.140625" style="176" customWidth="1"/>
    <col min="14161" max="14161" width="5.85546875" style="176" customWidth="1"/>
    <col min="14162" max="14162" width="7.5703125" style="176" customWidth="1"/>
    <col min="14163" max="14163" width="6" style="176" customWidth="1"/>
    <col min="14164" max="14164" width="7" style="176" customWidth="1"/>
    <col min="14165" max="14393" width="9.140625" style="176"/>
    <col min="14394" max="14394" width="4.140625" style="176" customWidth="1"/>
    <col min="14395" max="14395" width="10.7109375" style="176" customWidth="1"/>
    <col min="14396" max="14396" width="5.5703125" style="176" customWidth="1"/>
    <col min="14397" max="14397" width="5.7109375" style="176" customWidth="1"/>
    <col min="14398" max="14398" width="6.28515625" style="176" customWidth="1"/>
    <col min="14399" max="14399" width="6.140625" style="176" customWidth="1"/>
    <col min="14400" max="14400" width="5" style="176" customWidth="1"/>
    <col min="14401" max="14401" width="4.85546875" style="176" customWidth="1"/>
    <col min="14402" max="14402" width="5.140625" style="176" customWidth="1"/>
    <col min="14403" max="14403" width="6.140625" style="176" customWidth="1"/>
    <col min="14404" max="14404" width="5.5703125" style="176" customWidth="1"/>
    <col min="14405" max="14405" width="5.7109375" style="176" customWidth="1"/>
    <col min="14406" max="14406" width="5.28515625" style="176" customWidth="1"/>
    <col min="14407" max="14407" width="5.5703125" style="176" customWidth="1"/>
    <col min="14408" max="14409" width="5.140625" style="176" customWidth="1"/>
    <col min="14410" max="14410" width="5.5703125" style="176" customWidth="1"/>
    <col min="14411" max="14411" width="5.85546875" style="176" customWidth="1"/>
    <col min="14412" max="14412" width="5.28515625" style="176" customWidth="1"/>
    <col min="14413" max="14413" width="5.5703125" style="176" customWidth="1"/>
    <col min="14414" max="14414" width="5.28515625" style="176" customWidth="1"/>
    <col min="14415" max="14415" width="6" style="176" customWidth="1"/>
    <col min="14416" max="14416" width="5.140625" style="176" customWidth="1"/>
    <col min="14417" max="14417" width="5.85546875" style="176" customWidth="1"/>
    <col min="14418" max="14418" width="7.5703125" style="176" customWidth="1"/>
    <col min="14419" max="14419" width="6" style="176" customWidth="1"/>
    <col min="14420" max="14420" width="7" style="176" customWidth="1"/>
    <col min="14421" max="14649" width="9.140625" style="176"/>
    <col min="14650" max="14650" width="4.140625" style="176" customWidth="1"/>
    <col min="14651" max="14651" width="10.7109375" style="176" customWidth="1"/>
    <col min="14652" max="14652" width="5.5703125" style="176" customWidth="1"/>
    <col min="14653" max="14653" width="5.7109375" style="176" customWidth="1"/>
    <col min="14654" max="14654" width="6.28515625" style="176" customWidth="1"/>
    <col min="14655" max="14655" width="6.140625" style="176" customWidth="1"/>
    <col min="14656" max="14656" width="5" style="176" customWidth="1"/>
    <col min="14657" max="14657" width="4.85546875" style="176" customWidth="1"/>
    <col min="14658" max="14658" width="5.140625" style="176" customWidth="1"/>
    <col min="14659" max="14659" width="6.140625" style="176" customWidth="1"/>
    <col min="14660" max="14660" width="5.5703125" style="176" customWidth="1"/>
    <col min="14661" max="14661" width="5.7109375" style="176" customWidth="1"/>
    <col min="14662" max="14662" width="5.28515625" style="176" customWidth="1"/>
    <col min="14663" max="14663" width="5.5703125" style="176" customWidth="1"/>
    <col min="14664" max="14665" width="5.140625" style="176" customWidth="1"/>
    <col min="14666" max="14666" width="5.5703125" style="176" customWidth="1"/>
    <col min="14667" max="14667" width="5.85546875" style="176" customWidth="1"/>
    <col min="14668" max="14668" width="5.28515625" style="176" customWidth="1"/>
    <col min="14669" max="14669" width="5.5703125" style="176" customWidth="1"/>
    <col min="14670" max="14670" width="5.28515625" style="176" customWidth="1"/>
    <col min="14671" max="14671" width="6" style="176" customWidth="1"/>
    <col min="14672" max="14672" width="5.140625" style="176" customWidth="1"/>
    <col min="14673" max="14673" width="5.85546875" style="176" customWidth="1"/>
    <col min="14674" max="14674" width="7.5703125" style="176" customWidth="1"/>
    <col min="14675" max="14675" width="6" style="176" customWidth="1"/>
    <col min="14676" max="14676" width="7" style="176" customWidth="1"/>
    <col min="14677" max="14905" width="9.140625" style="176"/>
    <col min="14906" max="14906" width="4.140625" style="176" customWidth="1"/>
    <col min="14907" max="14907" width="10.7109375" style="176" customWidth="1"/>
    <col min="14908" max="14908" width="5.5703125" style="176" customWidth="1"/>
    <col min="14909" max="14909" width="5.7109375" style="176" customWidth="1"/>
    <col min="14910" max="14910" width="6.28515625" style="176" customWidth="1"/>
    <col min="14911" max="14911" width="6.140625" style="176" customWidth="1"/>
    <col min="14912" max="14912" width="5" style="176" customWidth="1"/>
    <col min="14913" max="14913" width="4.85546875" style="176" customWidth="1"/>
    <col min="14914" max="14914" width="5.140625" style="176" customWidth="1"/>
    <col min="14915" max="14915" width="6.140625" style="176" customWidth="1"/>
    <col min="14916" max="14916" width="5.5703125" style="176" customWidth="1"/>
    <col min="14917" max="14917" width="5.7109375" style="176" customWidth="1"/>
    <col min="14918" max="14918" width="5.28515625" style="176" customWidth="1"/>
    <col min="14919" max="14919" width="5.5703125" style="176" customWidth="1"/>
    <col min="14920" max="14921" width="5.140625" style="176" customWidth="1"/>
    <col min="14922" max="14922" width="5.5703125" style="176" customWidth="1"/>
    <col min="14923" max="14923" width="5.85546875" style="176" customWidth="1"/>
    <col min="14924" max="14924" width="5.28515625" style="176" customWidth="1"/>
    <col min="14925" max="14925" width="5.5703125" style="176" customWidth="1"/>
    <col min="14926" max="14926" width="5.28515625" style="176" customWidth="1"/>
    <col min="14927" max="14927" width="6" style="176" customWidth="1"/>
    <col min="14928" max="14928" width="5.140625" style="176" customWidth="1"/>
    <col min="14929" max="14929" width="5.85546875" style="176" customWidth="1"/>
    <col min="14930" max="14930" width="7.5703125" style="176" customWidth="1"/>
    <col min="14931" max="14931" width="6" style="176" customWidth="1"/>
    <col min="14932" max="14932" width="7" style="176" customWidth="1"/>
    <col min="14933" max="15161" width="9.140625" style="176"/>
    <col min="15162" max="15162" width="4.140625" style="176" customWidth="1"/>
    <col min="15163" max="15163" width="10.7109375" style="176" customWidth="1"/>
    <col min="15164" max="15164" width="5.5703125" style="176" customWidth="1"/>
    <col min="15165" max="15165" width="5.7109375" style="176" customWidth="1"/>
    <col min="15166" max="15166" width="6.28515625" style="176" customWidth="1"/>
    <col min="15167" max="15167" width="6.140625" style="176" customWidth="1"/>
    <col min="15168" max="15168" width="5" style="176" customWidth="1"/>
    <col min="15169" max="15169" width="4.85546875" style="176" customWidth="1"/>
    <col min="15170" max="15170" width="5.140625" style="176" customWidth="1"/>
    <col min="15171" max="15171" width="6.140625" style="176" customWidth="1"/>
    <col min="15172" max="15172" width="5.5703125" style="176" customWidth="1"/>
    <col min="15173" max="15173" width="5.7109375" style="176" customWidth="1"/>
    <col min="15174" max="15174" width="5.28515625" style="176" customWidth="1"/>
    <col min="15175" max="15175" width="5.5703125" style="176" customWidth="1"/>
    <col min="15176" max="15177" width="5.140625" style="176" customWidth="1"/>
    <col min="15178" max="15178" width="5.5703125" style="176" customWidth="1"/>
    <col min="15179" max="15179" width="5.85546875" style="176" customWidth="1"/>
    <col min="15180" max="15180" width="5.28515625" style="176" customWidth="1"/>
    <col min="15181" max="15181" width="5.5703125" style="176" customWidth="1"/>
    <col min="15182" max="15182" width="5.28515625" style="176" customWidth="1"/>
    <col min="15183" max="15183" width="6" style="176" customWidth="1"/>
    <col min="15184" max="15184" width="5.140625" style="176" customWidth="1"/>
    <col min="15185" max="15185" width="5.85546875" style="176" customWidth="1"/>
    <col min="15186" max="15186" width="7.5703125" style="176" customWidth="1"/>
    <col min="15187" max="15187" width="6" style="176" customWidth="1"/>
    <col min="15188" max="15188" width="7" style="176" customWidth="1"/>
    <col min="15189" max="15417" width="9.140625" style="176"/>
    <col min="15418" max="15418" width="4.140625" style="176" customWidth="1"/>
    <col min="15419" max="15419" width="10.7109375" style="176" customWidth="1"/>
    <col min="15420" max="15420" width="5.5703125" style="176" customWidth="1"/>
    <col min="15421" max="15421" width="5.7109375" style="176" customWidth="1"/>
    <col min="15422" max="15422" width="6.28515625" style="176" customWidth="1"/>
    <col min="15423" max="15423" width="6.140625" style="176" customWidth="1"/>
    <col min="15424" max="15424" width="5" style="176" customWidth="1"/>
    <col min="15425" max="15425" width="4.85546875" style="176" customWidth="1"/>
    <col min="15426" max="15426" width="5.140625" style="176" customWidth="1"/>
    <col min="15427" max="15427" width="6.140625" style="176" customWidth="1"/>
    <col min="15428" max="15428" width="5.5703125" style="176" customWidth="1"/>
    <col min="15429" max="15429" width="5.7109375" style="176" customWidth="1"/>
    <col min="15430" max="15430" width="5.28515625" style="176" customWidth="1"/>
    <col min="15431" max="15431" width="5.5703125" style="176" customWidth="1"/>
    <col min="15432" max="15433" width="5.140625" style="176" customWidth="1"/>
    <col min="15434" max="15434" width="5.5703125" style="176" customWidth="1"/>
    <col min="15435" max="15435" width="5.85546875" style="176" customWidth="1"/>
    <col min="15436" max="15436" width="5.28515625" style="176" customWidth="1"/>
    <col min="15437" max="15437" width="5.5703125" style="176" customWidth="1"/>
    <col min="15438" max="15438" width="5.28515625" style="176" customWidth="1"/>
    <col min="15439" max="15439" width="6" style="176" customWidth="1"/>
    <col min="15440" max="15440" width="5.140625" style="176" customWidth="1"/>
    <col min="15441" max="15441" width="5.85546875" style="176" customWidth="1"/>
    <col min="15442" max="15442" width="7.5703125" style="176" customWidth="1"/>
    <col min="15443" max="15443" width="6" style="176" customWidth="1"/>
    <col min="15444" max="15444" width="7" style="176" customWidth="1"/>
    <col min="15445" max="15673" width="9.140625" style="176"/>
    <col min="15674" max="15674" width="4.140625" style="176" customWidth="1"/>
    <col min="15675" max="15675" width="10.7109375" style="176" customWidth="1"/>
    <col min="15676" max="15676" width="5.5703125" style="176" customWidth="1"/>
    <col min="15677" max="15677" width="5.7109375" style="176" customWidth="1"/>
    <col min="15678" max="15678" width="6.28515625" style="176" customWidth="1"/>
    <col min="15679" max="15679" width="6.140625" style="176" customWidth="1"/>
    <col min="15680" max="15680" width="5" style="176" customWidth="1"/>
    <col min="15681" max="15681" width="4.85546875" style="176" customWidth="1"/>
    <col min="15682" max="15682" width="5.140625" style="176" customWidth="1"/>
    <col min="15683" max="15683" width="6.140625" style="176" customWidth="1"/>
    <col min="15684" max="15684" width="5.5703125" style="176" customWidth="1"/>
    <col min="15685" max="15685" width="5.7109375" style="176" customWidth="1"/>
    <col min="15686" max="15686" width="5.28515625" style="176" customWidth="1"/>
    <col min="15687" max="15687" width="5.5703125" style="176" customWidth="1"/>
    <col min="15688" max="15689" width="5.140625" style="176" customWidth="1"/>
    <col min="15690" max="15690" width="5.5703125" style="176" customWidth="1"/>
    <col min="15691" max="15691" width="5.85546875" style="176" customWidth="1"/>
    <col min="15692" max="15692" width="5.28515625" style="176" customWidth="1"/>
    <col min="15693" max="15693" width="5.5703125" style="176" customWidth="1"/>
    <col min="15694" max="15694" width="5.28515625" style="176" customWidth="1"/>
    <col min="15695" max="15695" width="6" style="176" customWidth="1"/>
    <col min="15696" max="15696" width="5.140625" style="176" customWidth="1"/>
    <col min="15697" max="15697" width="5.85546875" style="176" customWidth="1"/>
    <col min="15698" max="15698" width="7.5703125" style="176" customWidth="1"/>
    <col min="15699" max="15699" width="6" style="176" customWidth="1"/>
    <col min="15700" max="15700" width="7" style="176" customWidth="1"/>
    <col min="15701" max="15929" width="9.140625" style="176"/>
    <col min="15930" max="15930" width="4.140625" style="176" customWidth="1"/>
    <col min="15931" max="15931" width="10.7109375" style="176" customWidth="1"/>
    <col min="15932" max="15932" width="5.5703125" style="176" customWidth="1"/>
    <col min="15933" max="15933" width="5.7109375" style="176" customWidth="1"/>
    <col min="15934" max="15934" width="6.28515625" style="176" customWidth="1"/>
    <col min="15935" max="15935" width="6.140625" style="176" customWidth="1"/>
    <col min="15936" max="15936" width="5" style="176" customWidth="1"/>
    <col min="15937" max="15937" width="4.85546875" style="176" customWidth="1"/>
    <col min="15938" max="15938" width="5.140625" style="176" customWidth="1"/>
    <col min="15939" max="15939" width="6.140625" style="176" customWidth="1"/>
    <col min="15940" max="15940" width="5.5703125" style="176" customWidth="1"/>
    <col min="15941" max="15941" width="5.7109375" style="176" customWidth="1"/>
    <col min="15942" max="15942" width="5.28515625" style="176" customWidth="1"/>
    <col min="15943" max="15943" width="5.5703125" style="176" customWidth="1"/>
    <col min="15944" max="15945" width="5.140625" style="176" customWidth="1"/>
    <col min="15946" max="15946" width="5.5703125" style="176" customWidth="1"/>
    <col min="15947" max="15947" width="5.85546875" style="176" customWidth="1"/>
    <col min="15948" max="15948" width="5.28515625" style="176" customWidth="1"/>
    <col min="15949" max="15949" width="5.5703125" style="176" customWidth="1"/>
    <col min="15950" max="15950" width="5.28515625" style="176" customWidth="1"/>
    <col min="15951" max="15951" width="6" style="176" customWidth="1"/>
    <col min="15952" max="15952" width="5.140625" style="176" customWidth="1"/>
    <col min="15953" max="15953" width="5.85546875" style="176" customWidth="1"/>
    <col min="15954" max="15954" width="7.5703125" style="176" customWidth="1"/>
    <col min="15955" max="15955" width="6" style="176" customWidth="1"/>
    <col min="15956" max="15956" width="7" style="176" customWidth="1"/>
    <col min="15957" max="16185" width="9.140625" style="176"/>
    <col min="16186" max="16186" width="4.140625" style="176" customWidth="1"/>
    <col min="16187" max="16187" width="10.7109375" style="176" customWidth="1"/>
    <col min="16188" max="16188" width="5.5703125" style="176" customWidth="1"/>
    <col min="16189" max="16189" width="5.7109375" style="176" customWidth="1"/>
    <col min="16190" max="16190" width="6.28515625" style="176" customWidth="1"/>
    <col min="16191" max="16191" width="6.140625" style="176" customWidth="1"/>
    <col min="16192" max="16192" width="5" style="176" customWidth="1"/>
    <col min="16193" max="16193" width="4.85546875" style="176" customWidth="1"/>
    <col min="16194" max="16194" width="5.140625" style="176" customWidth="1"/>
    <col min="16195" max="16195" width="6.140625" style="176" customWidth="1"/>
    <col min="16196" max="16196" width="5.5703125" style="176" customWidth="1"/>
    <col min="16197" max="16197" width="5.7109375" style="176" customWidth="1"/>
    <col min="16198" max="16198" width="5.28515625" style="176" customWidth="1"/>
    <col min="16199" max="16199" width="5.5703125" style="176" customWidth="1"/>
    <col min="16200" max="16201" width="5.140625" style="176" customWidth="1"/>
    <col min="16202" max="16202" width="5.5703125" style="176" customWidth="1"/>
    <col min="16203" max="16203" width="5.85546875" style="176" customWidth="1"/>
    <col min="16204" max="16204" width="5.28515625" style="176" customWidth="1"/>
    <col min="16205" max="16205" width="5.5703125" style="176" customWidth="1"/>
    <col min="16206" max="16206" width="5.28515625" style="176" customWidth="1"/>
    <col min="16207" max="16207" width="6" style="176" customWidth="1"/>
    <col min="16208" max="16208" width="5.140625" style="176" customWidth="1"/>
    <col min="16209" max="16209" width="5.85546875" style="176" customWidth="1"/>
    <col min="16210" max="16210" width="7.5703125" style="176" customWidth="1"/>
    <col min="16211" max="16211" width="6" style="176" customWidth="1"/>
    <col min="16212" max="16212" width="7" style="176" customWidth="1"/>
    <col min="16213" max="16384" width="9.140625" style="176"/>
  </cols>
  <sheetData>
    <row r="1" spans="1:89" s="27" customFormat="1" ht="17.25" customHeight="1">
      <c r="A1" s="52" t="s">
        <v>87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777" t="s">
        <v>88</v>
      </c>
      <c r="P1" s="777"/>
      <c r="Q1" s="777"/>
      <c r="R1" s="777"/>
      <c r="S1" s="777"/>
      <c r="T1" s="777"/>
      <c r="U1" s="777"/>
      <c r="V1" s="777"/>
      <c r="W1" s="777"/>
      <c r="X1" s="777"/>
      <c r="Y1" s="777"/>
      <c r="Z1" s="777"/>
      <c r="AA1" s="777"/>
      <c r="AB1" s="777"/>
      <c r="AC1" s="777"/>
      <c r="AD1" s="777"/>
      <c r="AE1" s="777"/>
      <c r="AF1" s="777"/>
      <c r="AG1" s="777"/>
      <c r="AH1" s="777"/>
      <c r="AI1" s="777"/>
      <c r="AJ1" s="777"/>
      <c r="AK1" s="777"/>
      <c r="AL1" s="777"/>
      <c r="AM1" s="777"/>
      <c r="AN1" s="777"/>
      <c r="AO1" s="777"/>
      <c r="AP1" s="777"/>
      <c r="AQ1" s="777"/>
      <c r="AR1" s="777"/>
      <c r="AS1" s="777"/>
      <c r="AT1" s="777"/>
      <c r="AU1" s="777"/>
      <c r="AV1" s="777"/>
      <c r="AW1" s="777"/>
      <c r="AX1" s="777"/>
      <c r="AY1" s="777"/>
      <c r="AZ1" s="777"/>
      <c r="BA1" s="777"/>
      <c r="BB1" s="777"/>
      <c r="BC1" s="777"/>
      <c r="BD1" s="777"/>
      <c r="BE1" s="777"/>
      <c r="BF1" s="777"/>
      <c r="BG1" s="777"/>
      <c r="BH1" s="777"/>
      <c r="BI1" s="777"/>
      <c r="BJ1" s="777"/>
      <c r="BK1" s="777"/>
      <c r="BL1" s="777"/>
      <c r="BM1" s="777"/>
      <c r="BN1" s="777"/>
      <c r="BO1" s="777"/>
      <c r="BP1" s="777"/>
      <c r="BQ1" s="777"/>
      <c r="BR1" s="777"/>
      <c r="BS1" s="777"/>
      <c r="BT1" s="777"/>
      <c r="BU1" s="777"/>
      <c r="BV1" s="777"/>
      <c r="BW1" s="777"/>
      <c r="BX1" s="777"/>
      <c r="BY1" s="777"/>
      <c r="BZ1" s="777"/>
      <c r="CA1" s="777"/>
      <c r="CB1" s="777"/>
      <c r="CC1" s="777"/>
      <c r="CD1" s="777"/>
      <c r="CE1" s="777"/>
    </row>
    <row r="2" spans="1:89" s="27" customFormat="1" ht="20.25" customHeight="1">
      <c r="A2" s="181" t="s">
        <v>89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918" t="s">
        <v>90</v>
      </c>
      <c r="P2" s="918"/>
      <c r="Q2" s="918"/>
      <c r="R2" s="918"/>
      <c r="S2" s="918"/>
      <c r="T2" s="918"/>
      <c r="U2" s="918"/>
      <c r="V2" s="918"/>
      <c r="W2" s="918"/>
      <c r="X2" s="918"/>
      <c r="Y2" s="918"/>
      <c r="Z2" s="918"/>
      <c r="AA2" s="918"/>
      <c r="AB2" s="918"/>
      <c r="AC2" s="918"/>
      <c r="AD2" s="918"/>
      <c r="AE2" s="918"/>
      <c r="AF2" s="918"/>
      <c r="AG2" s="918"/>
      <c r="AH2" s="918"/>
      <c r="AI2" s="918"/>
      <c r="AJ2" s="918"/>
      <c r="AK2" s="918"/>
      <c r="AL2" s="918"/>
      <c r="AM2" s="918"/>
      <c r="AN2" s="918"/>
      <c r="AO2" s="918"/>
      <c r="AP2" s="918"/>
      <c r="AQ2" s="918"/>
      <c r="AR2" s="918"/>
      <c r="AS2" s="918"/>
      <c r="AT2" s="918"/>
      <c r="AU2" s="918"/>
      <c r="AV2" s="918"/>
      <c r="AW2" s="918"/>
      <c r="AX2" s="918"/>
      <c r="AY2" s="918"/>
      <c r="AZ2" s="918"/>
      <c r="BA2" s="918"/>
      <c r="BB2" s="918"/>
      <c r="BC2" s="918"/>
      <c r="BD2" s="918"/>
      <c r="BE2" s="918"/>
      <c r="BF2" s="918"/>
      <c r="BG2" s="918"/>
      <c r="BH2" s="918"/>
      <c r="BI2" s="918"/>
      <c r="BJ2" s="918"/>
      <c r="BK2" s="918"/>
      <c r="BL2" s="918"/>
      <c r="BM2" s="918"/>
      <c r="BN2" s="918"/>
      <c r="BO2" s="918"/>
      <c r="BP2" s="918"/>
      <c r="BQ2" s="918"/>
      <c r="BR2" s="918"/>
      <c r="BS2" s="918"/>
      <c r="BT2" s="918"/>
      <c r="BU2" s="918"/>
      <c r="BV2" s="918"/>
      <c r="BW2" s="918"/>
      <c r="BX2" s="918"/>
      <c r="BY2" s="918"/>
      <c r="BZ2" s="918"/>
      <c r="CA2" s="918"/>
      <c r="CB2" s="918"/>
      <c r="CC2" s="918"/>
      <c r="CD2" s="918"/>
      <c r="CE2" s="918"/>
    </row>
    <row r="3" spans="1:89" s="27" customFormat="1" ht="13.5" customHeight="1">
      <c r="A3" s="919"/>
      <c r="B3" s="919"/>
      <c r="C3" s="919"/>
      <c r="D3" s="919"/>
      <c r="E3" s="919"/>
      <c r="F3" s="919"/>
      <c r="G3" s="919"/>
      <c r="H3" s="919"/>
      <c r="I3" s="919"/>
      <c r="J3" s="919"/>
      <c r="K3" s="919"/>
      <c r="L3" s="919"/>
      <c r="M3" s="919"/>
      <c r="N3" s="919"/>
      <c r="O3" s="919"/>
      <c r="P3" s="919"/>
      <c r="Q3" s="919"/>
      <c r="R3" s="919"/>
      <c r="S3" s="919"/>
      <c r="T3" s="919"/>
      <c r="U3" s="919"/>
      <c r="V3" s="919"/>
      <c r="W3" s="919"/>
      <c r="X3" s="919"/>
      <c r="Y3" s="919"/>
      <c r="Z3" s="919"/>
      <c r="AA3" s="919"/>
      <c r="AB3" s="919"/>
      <c r="AC3" s="919"/>
      <c r="AD3" s="919"/>
      <c r="AE3" s="919"/>
      <c r="AF3" s="919"/>
      <c r="AG3" s="91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BA3" s="880"/>
      <c r="BB3" s="880"/>
      <c r="BC3" s="880"/>
      <c r="BD3" s="880"/>
      <c r="BE3" s="880"/>
      <c r="BF3" s="880"/>
      <c r="BG3" s="880"/>
      <c r="BH3" s="880"/>
      <c r="BI3" s="880"/>
      <c r="BJ3" s="880"/>
      <c r="BK3" s="880"/>
      <c r="BL3" s="880"/>
      <c r="BM3" s="880"/>
      <c r="BN3" s="880"/>
      <c r="BO3" s="880"/>
      <c r="BP3" s="880"/>
      <c r="BQ3" s="880"/>
      <c r="BR3" s="880"/>
      <c r="BS3" s="880"/>
      <c r="BT3" s="880"/>
      <c r="BU3" s="880"/>
      <c r="BV3" s="880"/>
      <c r="BW3" s="880"/>
      <c r="BX3" s="880"/>
      <c r="BY3" s="880"/>
      <c r="BZ3" s="880"/>
      <c r="CA3" s="880"/>
      <c r="CB3" s="880"/>
      <c r="CC3" s="880"/>
      <c r="CD3" s="880"/>
      <c r="CE3" s="880"/>
    </row>
    <row r="4" spans="1:89" s="28" customFormat="1" ht="20.25" customHeight="1">
      <c r="A4" s="915" t="s">
        <v>270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  <c r="O4" s="915"/>
      <c r="P4" s="915"/>
      <c r="Q4" s="915"/>
      <c r="R4" s="915"/>
      <c r="S4" s="915"/>
      <c r="T4" s="915"/>
      <c r="U4" s="915"/>
      <c r="V4" s="915"/>
      <c r="W4" s="915"/>
      <c r="X4" s="915"/>
      <c r="Y4" s="915"/>
      <c r="Z4" s="915"/>
      <c r="AA4" s="915"/>
      <c r="AB4" s="915"/>
      <c r="AC4" s="915"/>
      <c r="AD4" s="915"/>
      <c r="AE4" s="915"/>
      <c r="AF4" s="915"/>
      <c r="AG4" s="915"/>
      <c r="AH4" s="915"/>
      <c r="AI4" s="915"/>
      <c r="AJ4" s="915"/>
      <c r="AK4" s="915"/>
      <c r="AL4" s="915"/>
      <c r="AM4" s="915"/>
      <c r="AN4" s="915"/>
      <c r="AO4" s="915"/>
      <c r="AP4" s="915"/>
      <c r="AQ4" s="915"/>
      <c r="AR4" s="915"/>
      <c r="AS4" s="915"/>
      <c r="AT4" s="915"/>
      <c r="AU4" s="915"/>
      <c r="AV4" s="915"/>
      <c r="AW4" s="915"/>
      <c r="AX4" s="915"/>
      <c r="AY4" s="915"/>
      <c r="AZ4" s="915"/>
      <c r="BA4" s="915"/>
      <c r="BB4" s="915"/>
      <c r="BC4" s="915"/>
      <c r="BD4" s="915"/>
      <c r="BE4" s="915"/>
      <c r="BF4" s="915"/>
      <c r="BG4" s="915"/>
      <c r="BH4" s="915"/>
      <c r="BI4" s="915"/>
      <c r="BJ4" s="915"/>
      <c r="BK4" s="915"/>
      <c r="BL4" s="915"/>
      <c r="BM4" s="915"/>
      <c r="BN4" s="915"/>
      <c r="BO4" s="915"/>
      <c r="BP4" s="915"/>
      <c r="BQ4" s="915"/>
      <c r="BR4" s="915"/>
      <c r="BS4" s="915"/>
      <c r="BT4" s="915"/>
      <c r="BU4" s="915"/>
      <c r="BV4" s="915"/>
      <c r="BW4" s="915"/>
      <c r="BX4" s="915"/>
      <c r="BY4" s="915"/>
      <c r="BZ4" s="915"/>
      <c r="CA4" s="915"/>
      <c r="CB4" s="915"/>
      <c r="CC4" s="915"/>
      <c r="CD4" s="915"/>
      <c r="CE4" s="915"/>
    </row>
    <row r="5" spans="1:89" s="28" customFormat="1" ht="20.25">
      <c r="A5" s="915" t="s">
        <v>271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  <c r="O5" s="915"/>
      <c r="P5" s="915"/>
      <c r="Q5" s="915"/>
      <c r="R5" s="915"/>
      <c r="S5" s="915"/>
      <c r="T5" s="915"/>
      <c r="U5" s="915"/>
      <c r="V5" s="915"/>
      <c r="W5" s="915"/>
      <c r="X5" s="915"/>
      <c r="Y5" s="915"/>
      <c r="Z5" s="915"/>
      <c r="AA5" s="915"/>
      <c r="AB5" s="915"/>
      <c r="AC5" s="915"/>
      <c r="AD5" s="915"/>
      <c r="AE5" s="915"/>
      <c r="AF5" s="915"/>
      <c r="AG5" s="915"/>
      <c r="AH5" s="915"/>
      <c r="AI5" s="915"/>
      <c r="AJ5" s="915"/>
      <c r="AK5" s="915"/>
      <c r="AL5" s="915"/>
      <c r="AM5" s="915"/>
      <c r="AN5" s="915"/>
      <c r="AO5" s="915"/>
      <c r="AP5" s="915"/>
      <c r="AQ5" s="915"/>
      <c r="AR5" s="915"/>
      <c r="AS5" s="915"/>
      <c r="AT5" s="915"/>
      <c r="AU5" s="915"/>
      <c r="AV5" s="915"/>
      <c r="AW5" s="915"/>
      <c r="AX5" s="915"/>
      <c r="AY5" s="915"/>
      <c r="AZ5" s="915"/>
      <c r="BA5" s="915"/>
      <c r="BB5" s="915"/>
      <c r="BC5" s="915"/>
      <c r="BD5" s="915"/>
      <c r="BE5" s="915"/>
      <c r="BF5" s="915"/>
      <c r="BG5" s="915"/>
      <c r="BH5" s="915"/>
      <c r="BI5" s="915"/>
      <c r="BJ5" s="915"/>
      <c r="BK5" s="915"/>
      <c r="BL5" s="915"/>
      <c r="BM5" s="915"/>
      <c r="BN5" s="915"/>
      <c r="BO5" s="915"/>
      <c r="BP5" s="915"/>
      <c r="BQ5" s="915"/>
      <c r="BR5" s="915"/>
      <c r="BS5" s="915"/>
      <c r="BT5" s="915"/>
      <c r="BU5" s="915"/>
      <c r="BV5" s="915"/>
      <c r="BW5" s="915"/>
      <c r="BX5" s="915"/>
      <c r="BY5" s="915"/>
      <c r="BZ5" s="915"/>
      <c r="CA5" s="915"/>
      <c r="CB5" s="915"/>
      <c r="CC5" s="915"/>
      <c r="CD5" s="915"/>
      <c r="CE5" s="915"/>
    </row>
    <row r="6" spans="1:89">
      <c r="CE6" s="206"/>
    </row>
    <row r="7" spans="1:89" s="68" customFormat="1" ht="66.75" customHeight="1">
      <c r="A7" s="899" t="s">
        <v>93</v>
      </c>
      <c r="B7" s="901" t="s">
        <v>94</v>
      </c>
      <c r="D7" s="863" t="s">
        <v>95</v>
      </c>
      <c r="E7" s="864"/>
      <c r="G7" s="292"/>
      <c r="H7" s="863" t="s">
        <v>272</v>
      </c>
      <c r="I7" s="864"/>
      <c r="J7" s="907" t="s">
        <v>273</v>
      </c>
      <c r="K7" s="913"/>
      <c r="L7" s="913"/>
      <c r="M7" s="908"/>
      <c r="N7" s="903" t="s">
        <v>274</v>
      </c>
      <c r="O7" s="903"/>
      <c r="P7" s="903" t="s">
        <v>275</v>
      </c>
      <c r="Q7" s="903"/>
      <c r="R7" s="903"/>
      <c r="S7" s="903"/>
      <c r="T7" s="863" t="s">
        <v>276</v>
      </c>
      <c r="U7" s="864"/>
      <c r="V7" s="863" t="s">
        <v>101</v>
      </c>
      <c r="W7" s="864"/>
      <c r="X7" s="916" t="s">
        <v>102</v>
      </c>
      <c r="Y7" s="917"/>
      <c r="Z7" s="916" t="s">
        <v>103</v>
      </c>
      <c r="AA7" s="917"/>
      <c r="AB7" s="914" t="s">
        <v>104</v>
      </c>
      <c r="AC7" s="914"/>
      <c r="AD7" s="914" t="s">
        <v>105</v>
      </c>
      <c r="AE7" s="914"/>
      <c r="AF7" s="903" t="s">
        <v>106</v>
      </c>
      <c r="AG7" s="903"/>
      <c r="AH7" s="914" t="s">
        <v>107</v>
      </c>
      <c r="AI7" s="914"/>
      <c r="AJ7" s="907" t="s">
        <v>108</v>
      </c>
      <c r="AK7" s="908"/>
      <c r="AL7" s="907" t="s">
        <v>109</v>
      </c>
      <c r="AM7" s="908"/>
      <c r="AN7" s="907" t="s">
        <v>110</v>
      </c>
      <c r="AO7" s="908"/>
      <c r="AP7" s="907" t="s">
        <v>111</v>
      </c>
      <c r="AQ7" s="908"/>
      <c r="AS7" s="907" t="s">
        <v>112</v>
      </c>
      <c r="AT7" s="908"/>
      <c r="AU7" s="914" t="s">
        <v>113</v>
      </c>
      <c r="AV7" s="914"/>
      <c r="AX7" s="292"/>
      <c r="AY7" s="863" t="s">
        <v>114</v>
      </c>
      <c r="AZ7" s="864"/>
      <c r="BB7" s="863" t="s">
        <v>115</v>
      </c>
      <c r="BC7" s="864"/>
      <c r="BF7" s="295"/>
      <c r="BG7" s="907" t="s">
        <v>116</v>
      </c>
      <c r="BH7" s="908"/>
      <c r="BI7" s="914" t="s">
        <v>117</v>
      </c>
      <c r="BJ7" s="914"/>
      <c r="BK7" s="907" t="s">
        <v>118</v>
      </c>
      <c r="BL7" s="908"/>
      <c r="BM7" s="914" t="s">
        <v>42</v>
      </c>
      <c r="BN7" s="914"/>
      <c r="BO7" s="907" t="s">
        <v>119</v>
      </c>
      <c r="BP7" s="908"/>
      <c r="BQ7" s="907" t="s">
        <v>120</v>
      </c>
      <c r="BR7" s="908"/>
      <c r="BS7" s="907" t="s">
        <v>121</v>
      </c>
      <c r="BT7" s="913"/>
      <c r="BU7" s="908"/>
      <c r="BV7" s="914" t="s">
        <v>122</v>
      </c>
      <c r="BW7" s="914"/>
      <c r="BX7" s="907" t="s">
        <v>123</v>
      </c>
      <c r="BY7" s="908"/>
      <c r="BZ7" s="907" t="s">
        <v>124</v>
      </c>
      <c r="CA7" s="908"/>
      <c r="CB7" s="909" t="s">
        <v>125</v>
      </c>
      <c r="CC7" s="909"/>
      <c r="CD7" s="903" t="s">
        <v>126</v>
      </c>
      <c r="CE7" s="905" t="s">
        <v>127</v>
      </c>
    </row>
    <row r="8" spans="1:89" s="68" customFormat="1" ht="39.75" customHeight="1">
      <c r="A8" s="900"/>
      <c r="B8" s="902"/>
      <c r="C8" s="41" t="s">
        <v>128</v>
      </c>
      <c r="D8" s="41" t="s">
        <v>128</v>
      </c>
      <c r="E8" s="41" t="s">
        <v>47</v>
      </c>
      <c r="F8" s="41" t="s">
        <v>128</v>
      </c>
      <c r="G8" s="41" t="s">
        <v>128</v>
      </c>
      <c r="H8" s="41" t="s">
        <v>128</v>
      </c>
      <c r="I8" s="41" t="s">
        <v>47</v>
      </c>
      <c r="J8" s="41" t="s">
        <v>128</v>
      </c>
      <c r="K8" s="41" t="s">
        <v>128</v>
      </c>
      <c r="L8" s="41" t="s">
        <v>47</v>
      </c>
      <c r="M8" s="41" t="s">
        <v>47</v>
      </c>
      <c r="N8" s="41" t="s">
        <v>128</v>
      </c>
      <c r="O8" s="41" t="s">
        <v>47</v>
      </c>
      <c r="P8" s="41" t="s">
        <v>128</v>
      </c>
      <c r="Q8" s="41" t="s">
        <v>128</v>
      </c>
      <c r="R8" s="41" t="s">
        <v>47</v>
      </c>
      <c r="S8" s="41" t="s">
        <v>47</v>
      </c>
      <c r="T8" s="41" t="s">
        <v>128</v>
      </c>
      <c r="U8" s="41" t="s">
        <v>47</v>
      </c>
      <c r="V8" s="41" t="s">
        <v>128</v>
      </c>
      <c r="W8" s="41" t="s">
        <v>47</v>
      </c>
      <c r="X8" s="41" t="s">
        <v>128</v>
      </c>
      <c r="Y8" s="41" t="s">
        <v>47</v>
      </c>
      <c r="Z8" s="41" t="s">
        <v>128</v>
      </c>
      <c r="AA8" s="41" t="s">
        <v>47</v>
      </c>
      <c r="AB8" s="41" t="s">
        <v>128</v>
      </c>
      <c r="AC8" s="41" t="s">
        <v>47</v>
      </c>
      <c r="AD8" s="41" t="s">
        <v>128</v>
      </c>
      <c r="AE8" s="41" t="s">
        <v>47</v>
      </c>
      <c r="AF8" s="41" t="s">
        <v>128</v>
      </c>
      <c r="AG8" s="41" t="s">
        <v>47</v>
      </c>
      <c r="AH8" s="41" t="s">
        <v>128</v>
      </c>
      <c r="AI8" s="41" t="s">
        <v>47</v>
      </c>
      <c r="AJ8" s="41" t="s">
        <v>128</v>
      </c>
      <c r="AK8" s="41" t="s">
        <v>47</v>
      </c>
      <c r="AL8" s="41" t="s">
        <v>128</v>
      </c>
      <c r="AM8" s="41" t="s">
        <v>47</v>
      </c>
      <c r="AN8" s="41" t="s">
        <v>128</v>
      </c>
      <c r="AO8" s="41" t="s">
        <v>47</v>
      </c>
      <c r="AP8" s="41" t="s">
        <v>128</v>
      </c>
      <c r="AQ8" s="41" t="s">
        <v>47</v>
      </c>
      <c r="AR8" s="41" t="s">
        <v>128</v>
      </c>
      <c r="AS8" s="41" t="s">
        <v>128</v>
      </c>
      <c r="AT8" s="41" t="s">
        <v>47</v>
      </c>
      <c r="AU8" s="41" t="s">
        <v>128</v>
      </c>
      <c r="AV8" s="41" t="s">
        <v>47</v>
      </c>
      <c r="AW8" s="41" t="s">
        <v>128</v>
      </c>
      <c r="AX8" s="41" t="s">
        <v>128</v>
      </c>
      <c r="AY8" s="41" t="s">
        <v>128</v>
      </c>
      <c r="AZ8" s="41" t="s">
        <v>47</v>
      </c>
      <c r="BA8" s="41" t="s">
        <v>46</v>
      </c>
      <c r="BB8" s="41" t="s">
        <v>46</v>
      </c>
      <c r="BC8" s="41" t="s">
        <v>47</v>
      </c>
      <c r="BD8" s="41" t="s">
        <v>46</v>
      </c>
      <c r="BE8" s="41" t="s">
        <v>46</v>
      </c>
      <c r="BF8" s="41" t="s">
        <v>46</v>
      </c>
      <c r="BG8" s="41" t="s">
        <v>46</v>
      </c>
      <c r="BH8" s="41" t="s">
        <v>47</v>
      </c>
      <c r="BI8" s="41" t="s">
        <v>128</v>
      </c>
      <c r="BJ8" s="41" t="s">
        <v>47</v>
      </c>
      <c r="BK8" s="41" t="s">
        <v>128</v>
      </c>
      <c r="BL8" s="41" t="s">
        <v>47</v>
      </c>
      <c r="BM8" s="41" t="s">
        <v>128</v>
      </c>
      <c r="BN8" s="41" t="s">
        <v>47</v>
      </c>
      <c r="BO8" s="41" t="s">
        <v>128</v>
      </c>
      <c r="BP8" s="41" t="s">
        <v>47</v>
      </c>
      <c r="BQ8" s="41" t="s">
        <v>128</v>
      </c>
      <c r="BR8" s="41" t="s">
        <v>47</v>
      </c>
      <c r="BS8" s="41" t="s">
        <v>128</v>
      </c>
      <c r="BT8" s="41" t="s">
        <v>128</v>
      </c>
      <c r="BU8" s="41" t="s">
        <v>47</v>
      </c>
      <c r="BV8" s="41" t="s">
        <v>128</v>
      </c>
      <c r="BW8" s="41" t="s">
        <v>47</v>
      </c>
      <c r="BX8" s="41" t="s">
        <v>128</v>
      </c>
      <c r="BY8" s="41" t="s">
        <v>47</v>
      </c>
      <c r="BZ8" s="41" t="s">
        <v>128</v>
      </c>
      <c r="CA8" s="41" t="s">
        <v>47</v>
      </c>
      <c r="CB8" s="41" t="s">
        <v>128</v>
      </c>
      <c r="CC8" s="41" t="s">
        <v>47</v>
      </c>
      <c r="CD8" s="904"/>
      <c r="CE8" s="906"/>
    </row>
    <row r="9" spans="1:89" s="68" customFormat="1" ht="29.25" customHeight="1">
      <c r="A9" s="213">
        <v>1</v>
      </c>
      <c r="B9" s="365" t="s">
        <v>277</v>
      </c>
      <c r="C9" s="200"/>
      <c r="D9" s="200"/>
      <c r="E9" s="366"/>
      <c r="F9" s="200"/>
      <c r="G9" s="200"/>
      <c r="H9" s="185">
        <v>0</v>
      </c>
      <c r="I9" s="185">
        <f>H9</f>
        <v>0</v>
      </c>
      <c r="J9" s="185">
        <v>0</v>
      </c>
      <c r="K9" s="185">
        <f>L9/0.9</f>
        <v>0</v>
      </c>
      <c r="L9" s="185">
        <f>M9</f>
        <v>0</v>
      </c>
      <c r="M9" s="185">
        <f>J9*0.8598</f>
        <v>0</v>
      </c>
      <c r="N9" s="185">
        <v>0</v>
      </c>
      <c r="O9" s="185">
        <f t="shared" ref="O9:O104" si="0">N9*6</f>
        <v>0</v>
      </c>
      <c r="P9" s="185">
        <v>0</v>
      </c>
      <c r="Q9" s="200">
        <v>0</v>
      </c>
      <c r="R9" s="200">
        <v>0</v>
      </c>
      <c r="S9" s="200">
        <f>P9*2.355</f>
        <v>0</v>
      </c>
      <c r="T9" s="185">
        <v>0</v>
      </c>
      <c r="U9" s="185">
        <v>0</v>
      </c>
      <c r="V9" s="185"/>
      <c r="W9" s="200"/>
      <c r="X9" s="185"/>
      <c r="Y9" s="185"/>
      <c r="Z9" s="201"/>
      <c r="AA9" s="185"/>
      <c r="AB9" s="367"/>
      <c r="AC9" s="185"/>
      <c r="AD9" s="367"/>
      <c r="AE9" s="185"/>
      <c r="AF9" s="185"/>
      <c r="AG9" s="185"/>
      <c r="AH9" s="185"/>
      <c r="AI9" s="185"/>
      <c r="AJ9" s="201"/>
      <c r="AK9" s="185"/>
      <c r="AL9" s="185"/>
      <c r="AM9" s="185"/>
      <c r="AN9" s="185"/>
      <c r="AO9" s="185"/>
      <c r="AP9" s="201"/>
      <c r="AQ9" s="185"/>
      <c r="AR9" s="185"/>
      <c r="AS9" s="185"/>
      <c r="AT9" s="185"/>
      <c r="AU9" s="201"/>
      <c r="AV9" s="185"/>
      <c r="AW9" s="201"/>
      <c r="AX9" s="201"/>
      <c r="AY9" s="368"/>
      <c r="AZ9" s="185"/>
      <c r="BA9" s="201"/>
      <c r="BB9" s="201"/>
      <c r="BC9" s="185"/>
      <c r="BD9" s="201"/>
      <c r="BE9" s="201"/>
      <c r="BF9" s="201"/>
      <c r="BG9" s="185"/>
      <c r="BH9" s="185"/>
      <c r="BI9" s="201"/>
      <c r="BJ9" s="185"/>
      <c r="BK9" s="201"/>
      <c r="BL9" s="185"/>
      <c r="BM9" s="185"/>
      <c r="BN9" s="185"/>
      <c r="BO9" s="201"/>
      <c r="BP9" s="185"/>
      <c r="BQ9" s="201"/>
      <c r="BR9" s="185"/>
      <c r="BS9" s="185"/>
      <c r="BT9" s="185"/>
      <c r="BU9" s="185"/>
      <c r="BV9" s="185"/>
      <c r="BW9" s="185"/>
      <c r="BX9" s="185"/>
      <c r="BY9" s="185"/>
      <c r="BZ9" s="201"/>
      <c r="CA9" s="185"/>
      <c r="CB9" s="369"/>
      <c r="CC9" s="333"/>
      <c r="CD9" s="185">
        <f>M9+O9+AG9+AI9+I9+U9+Y9+AA9+AC9+W9+R9</f>
        <v>0</v>
      </c>
      <c r="CE9" s="370"/>
      <c r="CK9" s="150"/>
    </row>
    <row r="10" spans="1:89" s="68" customFormat="1" ht="29.25" customHeight="1">
      <c r="A10" s="213">
        <v>2</v>
      </c>
      <c r="B10" s="365" t="s">
        <v>278</v>
      </c>
      <c r="C10" s="200"/>
      <c r="D10" s="200"/>
      <c r="E10" s="366"/>
      <c r="F10" s="200"/>
      <c r="G10" s="200"/>
      <c r="H10" s="185">
        <v>0</v>
      </c>
      <c r="I10" s="185">
        <f t="shared" ref="I10:I104" si="1">H10</f>
        <v>0</v>
      </c>
      <c r="J10" s="185">
        <v>0</v>
      </c>
      <c r="K10" s="185">
        <v>0</v>
      </c>
      <c r="L10" s="185">
        <v>0</v>
      </c>
      <c r="M10" s="185">
        <f t="shared" ref="M10:M73" si="2">J10*0.8598</f>
        <v>0</v>
      </c>
      <c r="N10" s="185">
        <v>0</v>
      </c>
      <c r="O10" s="185">
        <f t="shared" si="0"/>
        <v>0</v>
      </c>
      <c r="P10" s="185">
        <v>0</v>
      </c>
      <c r="Q10" s="200">
        <v>0</v>
      </c>
      <c r="R10" s="200">
        <v>0</v>
      </c>
      <c r="S10" s="200">
        <f t="shared" ref="S10:S73" si="3">P10*2.355</f>
        <v>0</v>
      </c>
      <c r="T10" s="185">
        <v>0</v>
      </c>
      <c r="U10" s="185">
        <v>0</v>
      </c>
      <c r="V10" s="185"/>
      <c r="W10" s="200"/>
      <c r="X10" s="185"/>
      <c r="Y10" s="185"/>
      <c r="Z10" s="201"/>
      <c r="AA10" s="185"/>
      <c r="AB10" s="367"/>
      <c r="AC10" s="185"/>
      <c r="AD10" s="367"/>
      <c r="AE10" s="185"/>
      <c r="AF10" s="185"/>
      <c r="AG10" s="185"/>
      <c r="AH10" s="185"/>
      <c r="AI10" s="185"/>
      <c r="AJ10" s="201"/>
      <c r="AK10" s="185"/>
      <c r="AL10" s="185"/>
      <c r="AM10" s="185"/>
      <c r="AN10" s="185"/>
      <c r="AO10" s="185"/>
      <c r="AP10" s="201"/>
      <c r="AQ10" s="185"/>
      <c r="AR10" s="185"/>
      <c r="AS10" s="185"/>
      <c r="AT10" s="185"/>
      <c r="AU10" s="201"/>
      <c r="AV10" s="185"/>
      <c r="AW10" s="201"/>
      <c r="AX10" s="201"/>
      <c r="AY10" s="368"/>
      <c r="AZ10" s="185"/>
      <c r="BA10" s="201"/>
      <c r="BB10" s="201"/>
      <c r="BC10" s="185"/>
      <c r="BD10" s="201"/>
      <c r="BE10" s="201"/>
      <c r="BF10" s="201"/>
      <c r="BG10" s="185"/>
      <c r="BH10" s="185"/>
      <c r="BI10" s="201"/>
      <c r="BJ10" s="185"/>
      <c r="BK10" s="201"/>
      <c r="BL10" s="185"/>
      <c r="BM10" s="185"/>
      <c r="BN10" s="185"/>
      <c r="BO10" s="201"/>
      <c r="BP10" s="185"/>
      <c r="BQ10" s="201"/>
      <c r="BR10" s="185"/>
      <c r="BS10" s="185"/>
      <c r="BT10" s="185"/>
      <c r="BU10" s="185"/>
      <c r="BV10" s="185"/>
      <c r="BW10" s="185"/>
      <c r="BX10" s="185"/>
      <c r="BY10" s="185"/>
      <c r="BZ10" s="201"/>
      <c r="CA10" s="185"/>
      <c r="CB10" s="369"/>
      <c r="CC10" s="333"/>
      <c r="CD10" s="185">
        <f t="shared" ref="CD10:CD28" si="4">M10+O10+AG10+AI10+I10+U10+Y10+AA10+AC10+W10+R10</f>
        <v>0</v>
      </c>
      <c r="CE10" s="370"/>
      <c r="CK10" s="150"/>
    </row>
    <row r="11" spans="1:89" s="68" customFormat="1" ht="29.25" customHeight="1">
      <c r="A11" s="213">
        <v>3</v>
      </c>
      <c r="B11" s="365" t="s">
        <v>279</v>
      </c>
      <c r="C11" s="200"/>
      <c r="D11" s="200"/>
      <c r="E11" s="366"/>
      <c r="F11" s="200"/>
      <c r="G11" s="200"/>
      <c r="H11" s="185">
        <v>0</v>
      </c>
      <c r="I11" s="185">
        <f t="shared" si="1"/>
        <v>0</v>
      </c>
      <c r="J11" s="185">
        <v>0</v>
      </c>
      <c r="K11" s="185">
        <v>0</v>
      </c>
      <c r="L11" s="185">
        <v>0</v>
      </c>
      <c r="M11" s="185">
        <f t="shared" si="2"/>
        <v>0</v>
      </c>
      <c r="N11" s="185">
        <v>0</v>
      </c>
      <c r="O11" s="185">
        <f t="shared" si="0"/>
        <v>0</v>
      </c>
      <c r="P11" s="185">
        <v>0</v>
      </c>
      <c r="Q11" s="200">
        <v>0</v>
      </c>
      <c r="R11" s="200">
        <v>0</v>
      </c>
      <c r="S11" s="200">
        <f t="shared" si="3"/>
        <v>0</v>
      </c>
      <c r="T11" s="185">
        <v>0</v>
      </c>
      <c r="U11" s="185">
        <v>0</v>
      </c>
      <c r="V11" s="185"/>
      <c r="W11" s="200"/>
      <c r="X11" s="185"/>
      <c r="Y11" s="185"/>
      <c r="Z11" s="201"/>
      <c r="AA11" s="185"/>
      <c r="AB11" s="367"/>
      <c r="AC11" s="185"/>
      <c r="AD11" s="367"/>
      <c r="AE11" s="185"/>
      <c r="AF11" s="185"/>
      <c r="AG11" s="185"/>
      <c r="AH11" s="185"/>
      <c r="AI11" s="185"/>
      <c r="AJ11" s="201"/>
      <c r="AK11" s="185"/>
      <c r="AL11" s="185"/>
      <c r="AM11" s="185"/>
      <c r="AN11" s="185"/>
      <c r="AO11" s="185"/>
      <c r="AP11" s="201"/>
      <c r="AQ11" s="185"/>
      <c r="AR11" s="185"/>
      <c r="AS11" s="185"/>
      <c r="AT11" s="185"/>
      <c r="AU11" s="201"/>
      <c r="AV11" s="185"/>
      <c r="AW11" s="201"/>
      <c r="AX11" s="201"/>
      <c r="AY11" s="368"/>
      <c r="AZ11" s="185"/>
      <c r="BA11" s="201"/>
      <c r="BB11" s="201"/>
      <c r="BC11" s="185"/>
      <c r="BD11" s="201"/>
      <c r="BE11" s="201"/>
      <c r="BF11" s="201"/>
      <c r="BG11" s="185"/>
      <c r="BH11" s="185"/>
      <c r="BI11" s="201"/>
      <c r="BJ11" s="185"/>
      <c r="BK11" s="201"/>
      <c r="BL11" s="185"/>
      <c r="BM11" s="185"/>
      <c r="BN11" s="185"/>
      <c r="BO11" s="201"/>
      <c r="BP11" s="185"/>
      <c r="BQ11" s="201"/>
      <c r="BR11" s="185"/>
      <c r="BS11" s="185"/>
      <c r="BT11" s="185"/>
      <c r="BU11" s="185"/>
      <c r="BV11" s="185"/>
      <c r="BW11" s="185"/>
      <c r="BX11" s="185"/>
      <c r="BY11" s="185"/>
      <c r="BZ11" s="201"/>
      <c r="CA11" s="185"/>
      <c r="CB11" s="369"/>
      <c r="CC11" s="333"/>
      <c r="CD11" s="185">
        <f t="shared" si="4"/>
        <v>0</v>
      </c>
      <c r="CE11" s="370"/>
      <c r="CK11" s="150"/>
    </row>
    <row r="12" spans="1:89" s="68" customFormat="1" ht="29.25" customHeight="1">
      <c r="A12" s="213">
        <v>4</v>
      </c>
      <c r="B12" s="365" t="s">
        <v>280</v>
      </c>
      <c r="C12" s="200"/>
      <c r="D12" s="200"/>
      <c r="E12" s="366"/>
      <c r="F12" s="200"/>
      <c r="G12" s="200"/>
      <c r="H12" s="185">
        <v>0</v>
      </c>
      <c r="I12" s="185">
        <f t="shared" si="1"/>
        <v>0</v>
      </c>
      <c r="J12" s="185">
        <v>0</v>
      </c>
      <c r="K12" s="185">
        <v>0</v>
      </c>
      <c r="L12" s="185">
        <v>0</v>
      </c>
      <c r="M12" s="185">
        <f t="shared" si="2"/>
        <v>0</v>
      </c>
      <c r="N12" s="185">
        <v>0</v>
      </c>
      <c r="O12" s="185">
        <f t="shared" si="0"/>
        <v>0</v>
      </c>
      <c r="P12" s="185">
        <v>0</v>
      </c>
      <c r="Q12" s="200">
        <v>0</v>
      </c>
      <c r="R12" s="200">
        <v>0</v>
      </c>
      <c r="S12" s="200">
        <f t="shared" si="3"/>
        <v>0</v>
      </c>
      <c r="T12" s="185">
        <v>0</v>
      </c>
      <c r="U12" s="185">
        <v>0</v>
      </c>
      <c r="V12" s="185"/>
      <c r="W12" s="200"/>
      <c r="X12" s="185"/>
      <c r="Y12" s="185"/>
      <c r="Z12" s="201"/>
      <c r="AA12" s="185"/>
      <c r="AB12" s="367"/>
      <c r="AC12" s="185"/>
      <c r="AD12" s="367"/>
      <c r="AE12" s="185"/>
      <c r="AF12" s="185"/>
      <c r="AG12" s="185"/>
      <c r="AH12" s="185"/>
      <c r="AI12" s="185"/>
      <c r="AJ12" s="201"/>
      <c r="AK12" s="185"/>
      <c r="AL12" s="185"/>
      <c r="AM12" s="185"/>
      <c r="AN12" s="185"/>
      <c r="AO12" s="185"/>
      <c r="AP12" s="201"/>
      <c r="AQ12" s="185"/>
      <c r="AR12" s="185"/>
      <c r="AS12" s="185"/>
      <c r="AT12" s="185"/>
      <c r="AU12" s="201"/>
      <c r="AV12" s="185"/>
      <c r="AW12" s="201"/>
      <c r="AX12" s="201"/>
      <c r="AY12" s="368"/>
      <c r="AZ12" s="185"/>
      <c r="BA12" s="201"/>
      <c r="BB12" s="201"/>
      <c r="BC12" s="185"/>
      <c r="BD12" s="201"/>
      <c r="BE12" s="201"/>
      <c r="BF12" s="201"/>
      <c r="BG12" s="185"/>
      <c r="BH12" s="185"/>
      <c r="BI12" s="201"/>
      <c r="BJ12" s="185"/>
      <c r="BK12" s="201"/>
      <c r="BL12" s="185"/>
      <c r="BM12" s="185"/>
      <c r="BN12" s="185"/>
      <c r="BO12" s="201"/>
      <c r="BP12" s="185"/>
      <c r="BQ12" s="201"/>
      <c r="BR12" s="185"/>
      <c r="BS12" s="185"/>
      <c r="BT12" s="185"/>
      <c r="BU12" s="185"/>
      <c r="BV12" s="185"/>
      <c r="BW12" s="185"/>
      <c r="BX12" s="185"/>
      <c r="BY12" s="185"/>
      <c r="BZ12" s="201"/>
      <c r="CA12" s="185"/>
      <c r="CB12" s="369"/>
      <c r="CC12" s="333"/>
      <c r="CD12" s="185">
        <f t="shared" si="4"/>
        <v>0</v>
      </c>
      <c r="CE12" s="370"/>
      <c r="CK12" s="150"/>
    </row>
    <row r="13" spans="1:89" s="68" customFormat="1" ht="29.25" customHeight="1">
      <c r="A13" s="213">
        <v>5</v>
      </c>
      <c r="B13" s="365" t="s">
        <v>281</v>
      </c>
      <c r="C13" s="200"/>
      <c r="D13" s="200"/>
      <c r="E13" s="366"/>
      <c r="F13" s="200"/>
      <c r="G13" s="200"/>
      <c r="H13" s="185">
        <v>0</v>
      </c>
      <c r="I13" s="185">
        <f t="shared" si="1"/>
        <v>0</v>
      </c>
      <c r="J13" s="185">
        <v>0</v>
      </c>
      <c r="K13" s="185">
        <v>0</v>
      </c>
      <c r="L13" s="185">
        <v>0</v>
      </c>
      <c r="M13" s="185">
        <f t="shared" si="2"/>
        <v>0</v>
      </c>
      <c r="N13" s="185">
        <v>0</v>
      </c>
      <c r="O13" s="185">
        <f t="shared" si="0"/>
        <v>0</v>
      </c>
      <c r="P13" s="185">
        <v>0</v>
      </c>
      <c r="Q13" s="200">
        <v>0</v>
      </c>
      <c r="R13" s="200">
        <v>0</v>
      </c>
      <c r="S13" s="200">
        <f t="shared" si="3"/>
        <v>0</v>
      </c>
      <c r="T13" s="185">
        <v>0</v>
      </c>
      <c r="U13" s="185">
        <v>0</v>
      </c>
      <c r="V13" s="185"/>
      <c r="W13" s="200"/>
      <c r="X13" s="185"/>
      <c r="Y13" s="185"/>
      <c r="Z13" s="201"/>
      <c r="AA13" s="185"/>
      <c r="AB13" s="367"/>
      <c r="AC13" s="185"/>
      <c r="AD13" s="367"/>
      <c r="AE13" s="185"/>
      <c r="AF13" s="185"/>
      <c r="AG13" s="185"/>
      <c r="AH13" s="185"/>
      <c r="AI13" s="185"/>
      <c r="AJ13" s="201"/>
      <c r="AK13" s="185"/>
      <c r="AL13" s="185"/>
      <c r="AM13" s="185"/>
      <c r="AN13" s="185"/>
      <c r="AO13" s="185"/>
      <c r="AP13" s="201"/>
      <c r="AQ13" s="185"/>
      <c r="AR13" s="185"/>
      <c r="AS13" s="185"/>
      <c r="AT13" s="185"/>
      <c r="AU13" s="201"/>
      <c r="AV13" s="185"/>
      <c r="AW13" s="201"/>
      <c r="AX13" s="201"/>
      <c r="AY13" s="368"/>
      <c r="AZ13" s="185"/>
      <c r="BA13" s="201"/>
      <c r="BB13" s="201"/>
      <c r="BC13" s="185"/>
      <c r="BD13" s="201"/>
      <c r="BE13" s="201"/>
      <c r="BF13" s="201"/>
      <c r="BG13" s="185"/>
      <c r="BH13" s="185"/>
      <c r="BI13" s="201"/>
      <c r="BJ13" s="185"/>
      <c r="BK13" s="201"/>
      <c r="BL13" s="185"/>
      <c r="BM13" s="185"/>
      <c r="BN13" s="185"/>
      <c r="BO13" s="201"/>
      <c r="BP13" s="185"/>
      <c r="BQ13" s="201"/>
      <c r="BR13" s="185"/>
      <c r="BS13" s="185"/>
      <c r="BT13" s="185"/>
      <c r="BU13" s="185"/>
      <c r="BV13" s="185"/>
      <c r="BW13" s="185"/>
      <c r="BX13" s="185"/>
      <c r="BY13" s="185"/>
      <c r="BZ13" s="201"/>
      <c r="CA13" s="185"/>
      <c r="CB13" s="369"/>
      <c r="CC13" s="333"/>
      <c r="CD13" s="185">
        <f t="shared" si="4"/>
        <v>0</v>
      </c>
      <c r="CE13" s="370"/>
      <c r="CK13" s="150"/>
    </row>
    <row r="14" spans="1:89" s="68" customFormat="1" ht="29.25" customHeight="1">
      <c r="A14" s="213">
        <v>6</v>
      </c>
      <c r="B14" s="365" t="s">
        <v>282</v>
      </c>
      <c r="C14" s="200"/>
      <c r="D14" s="200"/>
      <c r="E14" s="366"/>
      <c r="F14" s="200"/>
      <c r="G14" s="200"/>
      <c r="H14" s="185">
        <v>0</v>
      </c>
      <c r="I14" s="185">
        <f t="shared" si="1"/>
        <v>0</v>
      </c>
      <c r="J14" s="185">
        <v>0</v>
      </c>
      <c r="K14" s="185">
        <v>0</v>
      </c>
      <c r="L14" s="185">
        <v>0</v>
      </c>
      <c r="M14" s="185">
        <f t="shared" si="2"/>
        <v>0</v>
      </c>
      <c r="N14" s="185">
        <v>0</v>
      </c>
      <c r="O14" s="185">
        <f t="shared" si="0"/>
        <v>0</v>
      </c>
      <c r="P14" s="185">
        <v>0</v>
      </c>
      <c r="Q14" s="200">
        <v>0</v>
      </c>
      <c r="R14" s="200">
        <v>0</v>
      </c>
      <c r="S14" s="200">
        <f t="shared" si="3"/>
        <v>0</v>
      </c>
      <c r="T14" s="185">
        <v>0</v>
      </c>
      <c r="U14" s="185">
        <v>0</v>
      </c>
      <c r="V14" s="185"/>
      <c r="W14" s="200"/>
      <c r="X14" s="185"/>
      <c r="Y14" s="185"/>
      <c r="Z14" s="201"/>
      <c r="AA14" s="185"/>
      <c r="AB14" s="367"/>
      <c r="AC14" s="185"/>
      <c r="AD14" s="367"/>
      <c r="AE14" s="185"/>
      <c r="AF14" s="185"/>
      <c r="AG14" s="185"/>
      <c r="AH14" s="185"/>
      <c r="AI14" s="185"/>
      <c r="AJ14" s="201"/>
      <c r="AK14" s="185"/>
      <c r="AL14" s="185"/>
      <c r="AM14" s="185"/>
      <c r="AN14" s="185"/>
      <c r="AO14" s="185"/>
      <c r="AP14" s="201"/>
      <c r="AQ14" s="185"/>
      <c r="AR14" s="185"/>
      <c r="AS14" s="185"/>
      <c r="AT14" s="185"/>
      <c r="AU14" s="201"/>
      <c r="AV14" s="185"/>
      <c r="AW14" s="201"/>
      <c r="AX14" s="201"/>
      <c r="AY14" s="368"/>
      <c r="AZ14" s="185"/>
      <c r="BA14" s="201"/>
      <c r="BB14" s="201"/>
      <c r="BC14" s="185"/>
      <c r="BD14" s="201"/>
      <c r="BE14" s="201"/>
      <c r="BF14" s="201"/>
      <c r="BG14" s="185"/>
      <c r="BH14" s="185"/>
      <c r="BI14" s="201"/>
      <c r="BJ14" s="185"/>
      <c r="BK14" s="201"/>
      <c r="BL14" s="185"/>
      <c r="BM14" s="185"/>
      <c r="BN14" s="185"/>
      <c r="BO14" s="201"/>
      <c r="BP14" s="185"/>
      <c r="BQ14" s="201"/>
      <c r="BR14" s="185"/>
      <c r="BS14" s="185"/>
      <c r="BT14" s="185"/>
      <c r="BU14" s="185"/>
      <c r="BV14" s="185"/>
      <c r="BW14" s="185"/>
      <c r="BX14" s="185"/>
      <c r="BY14" s="185"/>
      <c r="BZ14" s="201"/>
      <c r="CA14" s="185"/>
      <c r="CB14" s="369"/>
      <c r="CC14" s="333"/>
      <c r="CD14" s="185">
        <f t="shared" si="4"/>
        <v>0</v>
      </c>
      <c r="CE14" s="370"/>
      <c r="CK14" s="150"/>
    </row>
    <row r="15" spans="1:89" s="68" customFormat="1" ht="29.25" customHeight="1">
      <c r="A15" s="213">
        <v>7</v>
      </c>
      <c r="B15" s="365" t="s">
        <v>283</v>
      </c>
      <c r="C15" s="200"/>
      <c r="D15" s="200"/>
      <c r="E15" s="366"/>
      <c r="F15" s="200"/>
      <c r="G15" s="200"/>
      <c r="H15" s="185">
        <v>0</v>
      </c>
      <c r="I15" s="185">
        <f t="shared" si="1"/>
        <v>0</v>
      </c>
      <c r="J15" s="185">
        <v>0</v>
      </c>
      <c r="K15" s="185">
        <v>0</v>
      </c>
      <c r="L15" s="185">
        <v>0</v>
      </c>
      <c r="M15" s="185">
        <f t="shared" si="2"/>
        <v>0</v>
      </c>
      <c r="N15" s="185">
        <v>0</v>
      </c>
      <c r="O15" s="185">
        <f t="shared" si="0"/>
        <v>0</v>
      </c>
      <c r="P15" s="185">
        <v>0</v>
      </c>
      <c r="Q15" s="200">
        <v>0</v>
      </c>
      <c r="R15" s="200">
        <v>0</v>
      </c>
      <c r="S15" s="200">
        <f t="shared" si="3"/>
        <v>0</v>
      </c>
      <c r="T15" s="185">
        <v>0</v>
      </c>
      <c r="U15" s="185">
        <v>0</v>
      </c>
      <c r="V15" s="185"/>
      <c r="W15" s="200"/>
      <c r="X15" s="185"/>
      <c r="Y15" s="185"/>
      <c r="Z15" s="201"/>
      <c r="AA15" s="185"/>
      <c r="AB15" s="367"/>
      <c r="AC15" s="185"/>
      <c r="AD15" s="367"/>
      <c r="AE15" s="185"/>
      <c r="AF15" s="185"/>
      <c r="AG15" s="185"/>
      <c r="AH15" s="185"/>
      <c r="AI15" s="185"/>
      <c r="AJ15" s="201"/>
      <c r="AK15" s="185"/>
      <c r="AL15" s="185"/>
      <c r="AM15" s="185"/>
      <c r="AN15" s="185"/>
      <c r="AO15" s="185"/>
      <c r="AP15" s="201"/>
      <c r="AQ15" s="185"/>
      <c r="AR15" s="185"/>
      <c r="AS15" s="185"/>
      <c r="AT15" s="185"/>
      <c r="AU15" s="201"/>
      <c r="AV15" s="185"/>
      <c r="AW15" s="201"/>
      <c r="AX15" s="201"/>
      <c r="AY15" s="368"/>
      <c r="AZ15" s="185"/>
      <c r="BA15" s="201"/>
      <c r="BB15" s="201"/>
      <c r="BC15" s="185"/>
      <c r="BD15" s="201"/>
      <c r="BE15" s="201"/>
      <c r="BF15" s="201"/>
      <c r="BG15" s="185"/>
      <c r="BH15" s="185"/>
      <c r="BI15" s="201"/>
      <c r="BJ15" s="185"/>
      <c r="BK15" s="201"/>
      <c r="BL15" s="185"/>
      <c r="BM15" s="185"/>
      <c r="BN15" s="185"/>
      <c r="BO15" s="201"/>
      <c r="BP15" s="185"/>
      <c r="BQ15" s="201"/>
      <c r="BR15" s="185"/>
      <c r="BS15" s="185"/>
      <c r="BT15" s="185"/>
      <c r="BU15" s="185"/>
      <c r="BV15" s="185"/>
      <c r="BW15" s="185"/>
      <c r="BX15" s="185"/>
      <c r="BY15" s="185"/>
      <c r="BZ15" s="201"/>
      <c r="CA15" s="185"/>
      <c r="CB15" s="369"/>
      <c r="CC15" s="333"/>
      <c r="CD15" s="185">
        <f t="shared" si="4"/>
        <v>0</v>
      </c>
      <c r="CE15" s="370"/>
      <c r="CK15" s="150"/>
    </row>
    <row r="16" spans="1:89" s="68" customFormat="1" ht="29.25" customHeight="1">
      <c r="A16" s="213">
        <v>8</v>
      </c>
      <c r="B16" s="365" t="s">
        <v>284</v>
      </c>
      <c r="C16" s="200"/>
      <c r="D16" s="200"/>
      <c r="E16" s="366"/>
      <c r="F16" s="200"/>
      <c r="G16" s="200"/>
      <c r="H16" s="185">
        <v>0</v>
      </c>
      <c r="I16" s="185">
        <f t="shared" si="1"/>
        <v>0</v>
      </c>
      <c r="J16" s="185">
        <v>0</v>
      </c>
      <c r="K16" s="185">
        <v>0</v>
      </c>
      <c r="L16" s="185">
        <v>0</v>
      </c>
      <c r="M16" s="185">
        <f t="shared" si="2"/>
        <v>0</v>
      </c>
      <c r="N16" s="185">
        <v>0</v>
      </c>
      <c r="O16" s="185">
        <f t="shared" si="0"/>
        <v>0</v>
      </c>
      <c r="P16" s="185">
        <v>0</v>
      </c>
      <c r="Q16" s="200">
        <v>0</v>
      </c>
      <c r="R16" s="200">
        <v>0</v>
      </c>
      <c r="S16" s="200">
        <f t="shared" si="3"/>
        <v>0</v>
      </c>
      <c r="T16" s="185">
        <v>0</v>
      </c>
      <c r="U16" s="185">
        <v>0</v>
      </c>
      <c r="V16" s="185"/>
      <c r="W16" s="200"/>
      <c r="X16" s="185"/>
      <c r="Y16" s="185"/>
      <c r="Z16" s="201"/>
      <c r="AA16" s="185"/>
      <c r="AB16" s="367"/>
      <c r="AC16" s="185"/>
      <c r="AD16" s="367"/>
      <c r="AE16" s="185"/>
      <c r="AF16" s="185"/>
      <c r="AG16" s="185"/>
      <c r="AH16" s="185"/>
      <c r="AI16" s="185"/>
      <c r="AJ16" s="201"/>
      <c r="AK16" s="185"/>
      <c r="AL16" s="185"/>
      <c r="AM16" s="185"/>
      <c r="AN16" s="185"/>
      <c r="AO16" s="185"/>
      <c r="AP16" s="201"/>
      <c r="AQ16" s="185"/>
      <c r="AR16" s="185"/>
      <c r="AS16" s="185"/>
      <c r="AT16" s="185"/>
      <c r="AU16" s="201"/>
      <c r="AV16" s="185"/>
      <c r="AW16" s="201"/>
      <c r="AX16" s="201"/>
      <c r="AY16" s="368"/>
      <c r="AZ16" s="185"/>
      <c r="BA16" s="201"/>
      <c r="BB16" s="201"/>
      <c r="BC16" s="185"/>
      <c r="BD16" s="201"/>
      <c r="BE16" s="201"/>
      <c r="BF16" s="201"/>
      <c r="BG16" s="185"/>
      <c r="BH16" s="185"/>
      <c r="BI16" s="201"/>
      <c r="BJ16" s="185"/>
      <c r="BK16" s="201"/>
      <c r="BL16" s="185"/>
      <c r="BM16" s="185"/>
      <c r="BN16" s="185"/>
      <c r="BO16" s="201"/>
      <c r="BP16" s="185"/>
      <c r="BQ16" s="201"/>
      <c r="BR16" s="185"/>
      <c r="BS16" s="185"/>
      <c r="BT16" s="185"/>
      <c r="BU16" s="185"/>
      <c r="BV16" s="185"/>
      <c r="BW16" s="185"/>
      <c r="BX16" s="185"/>
      <c r="BY16" s="185"/>
      <c r="BZ16" s="201"/>
      <c r="CA16" s="185"/>
      <c r="CB16" s="369"/>
      <c r="CC16" s="333"/>
      <c r="CD16" s="185">
        <f t="shared" si="4"/>
        <v>0</v>
      </c>
      <c r="CE16" s="370"/>
      <c r="CK16" s="150"/>
    </row>
    <row r="17" spans="1:89" s="68" customFormat="1" ht="29.25" customHeight="1">
      <c r="A17" s="213">
        <v>9</v>
      </c>
      <c r="B17" s="365" t="s">
        <v>285</v>
      </c>
      <c r="C17" s="200"/>
      <c r="D17" s="200"/>
      <c r="E17" s="366"/>
      <c r="F17" s="200"/>
      <c r="G17" s="200"/>
      <c r="H17" s="185">
        <v>0</v>
      </c>
      <c r="I17" s="185">
        <f t="shared" si="1"/>
        <v>0</v>
      </c>
      <c r="J17" s="185">
        <v>0</v>
      </c>
      <c r="K17" s="185">
        <v>0</v>
      </c>
      <c r="L17" s="185">
        <v>0</v>
      </c>
      <c r="M17" s="185">
        <f t="shared" si="2"/>
        <v>0</v>
      </c>
      <c r="N17" s="185">
        <v>0</v>
      </c>
      <c r="O17" s="185">
        <f t="shared" si="0"/>
        <v>0</v>
      </c>
      <c r="P17" s="185">
        <v>0</v>
      </c>
      <c r="Q17" s="200">
        <v>0</v>
      </c>
      <c r="R17" s="200">
        <v>0</v>
      </c>
      <c r="S17" s="200">
        <f t="shared" si="3"/>
        <v>0</v>
      </c>
      <c r="T17" s="185">
        <v>0</v>
      </c>
      <c r="U17" s="185">
        <v>0</v>
      </c>
      <c r="V17" s="185"/>
      <c r="W17" s="200"/>
      <c r="X17" s="185"/>
      <c r="Y17" s="185"/>
      <c r="Z17" s="201"/>
      <c r="AA17" s="185"/>
      <c r="AB17" s="367"/>
      <c r="AC17" s="185"/>
      <c r="AD17" s="367"/>
      <c r="AE17" s="185"/>
      <c r="AF17" s="185"/>
      <c r="AG17" s="185"/>
      <c r="AH17" s="185"/>
      <c r="AI17" s="185"/>
      <c r="AJ17" s="201"/>
      <c r="AK17" s="185"/>
      <c r="AL17" s="185"/>
      <c r="AM17" s="185"/>
      <c r="AN17" s="185"/>
      <c r="AO17" s="185"/>
      <c r="AP17" s="201"/>
      <c r="AQ17" s="185"/>
      <c r="AR17" s="185"/>
      <c r="AS17" s="185"/>
      <c r="AT17" s="185"/>
      <c r="AU17" s="201"/>
      <c r="AV17" s="185"/>
      <c r="AW17" s="201"/>
      <c r="AX17" s="201"/>
      <c r="AY17" s="368"/>
      <c r="AZ17" s="185"/>
      <c r="BA17" s="201"/>
      <c r="BB17" s="201"/>
      <c r="BC17" s="185"/>
      <c r="BD17" s="201"/>
      <c r="BE17" s="201"/>
      <c r="BF17" s="201"/>
      <c r="BG17" s="185"/>
      <c r="BH17" s="185"/>
      <c r="BI17" s="201"/>
      <c r="BJ17" s="185"/>
      <c r="BK17" s="201"/>
      <c r="BL17" s="185"/>
      <c r="BM17" s="185"/>
      <c r="BN17" s="185"/>
      <c r="BO17" s="201"/>
      <c r="BP17" s="185"/>
      <c r="BQ17" s="201"/>
      <c r="BR17" s="185"/>
      <c r="BS17" s="185"/>
      <c r="BT17" s="185"/>
      <c r="BU17" s="185"/>
      <c r="BV17" s="185"/>
      <c r="BW17" s="185"/>
      <c r="BX17" s="185"/>
      <c r="BY17" s="185"/>
      <c r="BZ17" s="201"/>
      <c r="CA17" s="185"/>
      <c r="CB17" s="369"/>
      <c r="CC17" s="333"/>
      <c r="CD17" s="185">
        <f t="shared" si="4"/>
        <v>0</v>
      </c>
      <c r="CE17" s="370"/>
      <c r="CK17" s="150"/>
    </row>
    <row r="18" spans="1:89" s="68" customFormat="1" ht="29.25" customHeight="1">
      <c r="A18" s="213">
        <v>10</v>
      </c>
      <c r="B18" s="365" t="s">
        <v>286</v>
      </c>
      <c r="C18" s="200"/>
      <c r="D18" s="200"/>
      <c r="E18" s="366"/>
      <c r="F18" s="200"/>
      <c r="G18" s="200"/>
      <c r="H18" s="185">
        <v>0</v>
      </c>
      <c r="I18" s="185">
        <f t="shared" si="1"/>
        <v>0</v>
      </c>
      <c r="J18" s="185">
        <v>0</v>
      </c>
      <c r="K18" s="185">
        <v>0</v>
      </c>
      <c r="L18" s="185">
        <v>0</v>
      </c>
      <c r="M18" s="185">
        <f t="shared" si="2"/>
        <v>0</v>
      </c>
      <c r="N18" s="185">
        <v>0</v>
      </c>
      <c r="O18" s="185">
        <f t="shared" si="0"/>
        <v>0</v>
      </c>
      <c r="P18" s="185">
        <v>0</v>
      </c>
      <c r="Q18" s="200">
        <v>0</v>
      </c>
      <c r="R18" s="200">
        <v>0</v>
      </c>
      <c r="S18" s="200">
        <f t="shared" si="3"/>
        <v>0</v>
      </c>
      <c r="T18" s="185">
        <v>0</v>
      </c>
      <c r="U18" s="185">
        <v>0</v>
      </c>
      <c r="V18" s="185"/>
      <c r="W18" s="200"/>
      <c r="X18" s="185"/>
      <c r="Y18" s="185"/>
      <c r="Z18" s="201"/>
      <c r="AA18" s="185"/>
      <c r="AB18" s="367"/>
      <c r="AC18" s="185"/>
      <c r="AD18" s="367"/>
      <c r="AE18" s="185"/>
      <c r="AF18" s="185"/>
      <c r="AG18" s="185"/>
      <c r="AH18" s="185"/>
      <c r="AI18" s="185"/>
      <c r="AJ18" s="201"/>
      <c r="AK18" s="185"/>
      <c r="AL18" s="185"/>
      <c r="AM18" s="185"/>
      <c r="AN18" s="185"/>
      <c r="AO18" s="185"/>
      <c r="AP18" s="201"/>
      <c r="AQ18" s="185"/>
      <c r="AR18" s="185"/>
      <c r="AS18" s="185"/>
      <c r="AT18" s="185"/>
      <c r="AU18" s="201"/>
      <c r="AV18" s="185"/>
      <c r="AW18" s="201"/>
      <c r="AX18" s="201"/>
      <c r="AY18" s="368"/>
      <c r="AZ18" s="185"/>
      <c r="BA18" s="201"/>
      <c r="BB18" s="201"/>
      <c r="BC18" s="185"/>
      <c r="BD18" s="201"/>
      <c r="BE18" s="201"/>
      <c r="BF18" s="201"/>
      <c r="BG18" s="185"/>
      <c r="BH18" s="185"/>
      <c r="BI18" s="201"/>
      <c r="BJ18" s="185"/>
      <c r="BK18" s="201"/>
      <c r="BL18" s="185"/>
      <c r="BM18" s="185"/>
      <c r="BN18" s="185"/>
      <c r="BO18" s="201"/>
      <c r="BP18" s="185"/>
      <c r="BQ18" s="201"/>
      <c r="BR18" s="185"/>
      <c r="BS18" s="185"/>
      <c r="BT18" s="185"/>
      <c r="BU18" s="185"/>
      <c r="BV18" s="185"/>
      <c r="BW18" s="185"/>
      <c r="BX18" s="185"/>
      <c r="BY18" s="185"/>
      <c r="BZ18" s="201"/>
      <c r="CA18" s="185"/>
      <c r="CB18" s="369"/>
      <c r="CC18" s="333"/>
      <c r="CD18" s="185">
        <f t="shared" si="4"/>
        <v>0</v>
      </c>
      <c r="CE18" s="370"/>
      <c r="CK18" s="150"/>
    </row>
    <row r="19" spans="1:89" s="68" customFormat="1" ht="29.25" customHeight="1">
      <c r="A19" s="213">
        <v>11</v>
      </c>
      <c r="B19" s="365" t="s">
        <v>287</v>
      </c>
      <c r="C19" s="200"/>
      <c r="D19" s="200"/>
      <c r="E19" s="366"/>
      <c r="F19" s="200"/>
      <c r="G19" s="200"/>
      <c r="H19" s="185">
        <v>0</v>
      </c>
      <c r="I19" s="185">
        <f t="shared" si="1"/>
        <v>0</v>
      </c>
      <c r="J19" s="185">
        <v>0</v>
      </c>
      <c r="K19" s="185">
        <v>0</v>
      </c>
      <c r="L19" s="185">
        <v>0</v>
      </c>
      <c r="M19" s="185">
        <f t="shared" si="2"/>
        <v>0</v>
      </c>
      <c r="N19" s="185">
        <v>0</v>
      </c>
      <c r="O19" s="185">
        <f t="shared" si="0"/>
        <v>0</v>
      </c>
      <c r="P19" s="185">
        <v>0</v>
      </c>
      <c r="Q19" s="200">
        <v>0</v>
      </c>
      <c r="R19" s="200">
        <v>0</v>
      </c>
      <c r="S19" s="200">
        <f t="shared" si="3"/>
        <v>0</v>
      </c>
      <c r="T19" s="185">
        <v>0</v>
      </c>
      <c r="U19" s="185">
        <v>0</v>
      </c>
      <c r="V19" s="185"/>
      <c r="W19" s="200"/>
      <c r="X19" s="185"/>
      <c r="Y19" s="185"/>
      <c r="Z19" s="201"/>
      <c r="AA19" s="185"/>
      <c r="AB19" s="367"/>
      <c r="AC19" s="185"/>
      <c r="AD19" s="367"/>
      <c r="AE19" s="185"/>
      <c r="AF19" s="185"/>
      <c r="AG19" s="185"/>
      <c r="AH19" s="185"/>
      <c r="AI19" s="185"/>
      <c r="AJ19" s="201"/>
      <c r="AK19" s="185"/>
      <c r="AL19" s="185"/>
      <c r="AM19" s="185"/>
      <c r="AN19" s="185"/>
      <c r="AO19" s="185"/>
      <c r="AP19" s="201"/>
      <c r="AQ19" s="185"/>
      <c r="AR19" s="185"/>
      <c r="AS19" s="185"/>
      <c r="AT19" s="185"/>
      <c r="AU19" s="201"/>
      <c r="AV19" s="185"/>
      <c r="AW19" s="201"/>
      <c r="AX19" s="201"/>
      <c r="AY19" s="368"/>
      <c r="AZ19" s="185"/>
      <c r="BA19" s="201"/>
      <c r="BB19" s="201"/>
      <c r="BC19" s="185"/>
      <c r="BD19" s="201"/>
      <c r="BE19" s="201"/>
      <c r="BF19" s="201"/>
      <c r="BG19" s="185"/>
      <c r="BH19" s="185"/>
      <c r="BI19" s="201"/>
      <c r="BJ19" s="185"/>
      <c r="BK19" s="201"/>
      <c r="BL19" s="185"/>
      <c r="BM19" s="185"/>
      <c r="BN19" s="185"/>
      <c r="BO19" s="201"/>
      <c r="BP19" s="185"/>
      <c r="BQ19" s="201"/>
      <c r="BR19" s="185"/>
      <c r="BS19" s="185"/>
      <c r="BT19" s="185"/>
      <c r="BU19" s="185"/>
      <c r="BV19" s="185"/>
      <c r="BW19" s="185"/>
      <c r="BX19" s="185"/>
      <c r="BY19" s="185"/>
      <c r="BZ19" s="201"/>
      <c r="CA19" s="185"/>
      <c r="CB19" s="369"/>
      <c r="CC19" s="333"/>
      <c r="CD19" s="185">
        <f t="shared" si="4"/>
        <v>0</v>
      </c>
      <c r="CE19" s="370"/>
      <c r="CK19" s="150"/>
    </row>
    <row r="20" spans="1:89" s="68" customFormat="1" ht="29.25" customHeight="1">
      <c r="A20" s="213">
        <v>12</v>
      </c>
      <c r="B20" s="365" t="s">
        <v>288</v>
      </c>
      <c r="C20" s="200"/>
      <c r="D20" s="200"/>
      <c r="E20" s="366"/>
      <c r="F20" s="200"/>
      <c r="G20" s="200"/>
      <c r="H20" s="185">
        <v>0</v>
      </c>
      <c r="I20" s="185">
        <f t="shared" si="1"/>
        <v>0</v>
      </c>
      <c r="J20" s="185">
        <v>0</v>
      </c>
      <c r="K20" s="185">
        <v>0</v>
      </c>
      <c r="L20" s="185">
        <v>0</v>
      </c>
      <c r="M20" s="185">
        <f t="shared" si="2"/>
        <v>0</v>
      </c>
      <c r="N20" s="185">
        <v>0</v>
      </c>
      <c r="O20" s="185">
        <f t="shared" si="0"/>
        <v>0</v>
      </c>
      <c r="P20" s="185">
        <v>0</v>
      </c>
      <c r="Q20" s="200">
        <v>0</v>
      </c>
      <c r="R20" s="200">
        <v>0</v>
      </c>
      <c r="S20" s="200">
        <f t="shared" si="3"/>
        <v>0</v>
      </c>
      <c r="T20" s="185">
        <v>0</v>
      </c>
      <c r="U20" s="185">
        <v>0</v>
      </c>
      <c r="V20" s="185"/>
      <c r="W20" s="200"/>
      <c r="X20" s="185"/>
      <c r="Y20" s="185"/>
      <c r="Z20" s="201"/>
      <c r="AA20" s="185"/>
      <c r="AB20" s="367"/>
      <c r="AC20" s="185"/>
      <c r="AD20" s="367"/>
      <c r="AE20" s="185"/>
      <c r="AF20" s="185"/>
      <c r="AG20" s="185"/>
      <c r="AH20" s="185"/>
      <c r="AI20" s="185"/>
      <c r="AJ20" s="201"/>
      <c r="AK20" s="185"/>
      <c r="AL20" s="185"/>
      <c r="AM20" s="185"/>
      <c r="AN20" s="185"/>
      <c r="AO20" s="185"/>
      <c r="AP20" s="201"/>
      <c r="AQ20" s="185"/>
      <c r="AR20" s="185"/>
      <c r="AS20" s="185"/>
      <c r="AT20" s="185"/>
      <c r="AU20" s="201"/>
      <c r="AV20" s="185"/>
      <c r="AW20" s="201"/>
      <c r="AX20" s="201"/>
      <c r="AY20" s="368"/>
      <c r="AZ20" s="185"/>
      <c r="BA20" s="201"/>
      <c r="BB20" s="201"/>
      <c r="BC20" s="185"/>
      <c r="BD20" s="201"/>
      <c r="BE20" s="201"/>
      <c r="BF20" s="201"/>
      <c r="BG20" s="185"/>
      <c r="BH20" s="185"/>
      <c r="BI20" s="201"/>
      <c r="BJ20" s="185"/>
      <c r="BK20" s="201"/>
      <c r="BL20" s="185"/>
      <c r="BM20" s="185"/>
      <c r="BN20" s="185"/>
      <c r="BO20" s="201"/>
      <c r="BP20" s="185"/>
      <c r="BQ20" s="201"/>
      <c r="BR20" s="185"/>
      <c r="BS20" s="185"/>
      <c r="BT20" s="185"/>
      <c r="BU20" s="185"/>
      <c r="BV20" s="185"/>
      <c r="BW20" s="185"/>
      <c r="BX20" s="185"/>
      <c r="BY20" s="185"/>
      <c r="BZ20" s="201"/>
      <c r="CA20" s="185"/>
      <c r="CB20" s="369"/>
      <c r="CC20" s="333"/>
      <c r="CD20" s="185">
        <f t="shared" si="4"/>
        <v>0</v>
      </c>
      <c r="CE20" s="370"/>
      <c r="CK20" s="150"/>
    </row>
    <row r="21" spans="1:89" s="68" customFormat="1" ht="29.25" customHeight="1">
      <c r="A21" s="213">
        <v>13</v>
      </c>
      <c r="B21" s="365" t="s">
        <v>289</v>
      </c>
      <c r="C21" s="200"/>
      <c r="D21" s="200"/>
      <c r="E21" s="366"/>
      <c r="F21" s="200"/>
      <c r="G21" s="200"/>
      <c r="H21" s="185">
        <v>0</v>
      </c>
      <c r="I21" s="185">
        <f t="shared" si="1"/>
        <v>0</v>
      </c>
      <c r="J21" s="185">
        <v>0</v>
      </c>
      <c r="K21" s="185">
        <v>0</v>
      </c>
      <c r="L21" s="185">
        <v>0</v>
      </c>
      <c r="M21" s="185">
        <f t="shared" si="2"/>
        <v>0</v>
      </c>
      <c r="N21" s="185">
        <v>0</v>
      </c>
      <c r="O21" s="185">
        <f t="shared" si="0"/>
        <v>0</v>
      </c>
      <c r="P21" s="185">
        <v>0</v>
      </c>
      <c r="Q21" s="200">
        <v>0</v>
      </c>
      <c r="R21" s="200">
        <v>0</v>
      </c>
      <c r="S21" s="200">
        <f t="shared" si="3"/>
        <v>0</v>
      </c>
      <c r="T21" s="185">
        <v>0</v>
      </c>
      <c r="U21" s="185">
        <v>0</v>
      </c>
      <c r="V21" s="185"/>
      <c r="W21" s="200"/>
      <c r="X21" s="185"/>
      <c r="Y21" s="185"/>
      <c r="Z21" s="201"/>
      <c r="AA21" s="185"/>
      <c r="AB21" s="367"/>
      <c r="AC21" s="185"/>
      <c r="AD21" s="367"/>
      <c r="AE21" s="185"/>
      <c r="AF21" s="185"/>
      <c r="AG21" s="185"/>
      <c r="AH21" s="185"/>
      <c r="AI21" s="185"/>
      <c r="AJ21" s="201"/>
      <c r="AK21" s="185"/>
      <c r="AL21" s="185"/>
      <c r="AM21" s="185"/>
      <c r="AN21" s="185"/>
      <c r="AO21" s="185"/>
      <c r="AP21" s="201"/>
      <c r="AQ21" s="185"/>
      <c r="AR21" s="185"/>
      <c r="AS21" s="185"/>
      <c r="AT21" s="185"/>
      <c r="AU21" s="201"/>
      <c r="AV21" s="185"/>
      <c r="AW21" s="201"/>
      <c r="AX21" s="201"/>
      <c r="AY21" s="368"/>
      <c r="AZ21" s="185"/>
      <c r="BA21" s="201"/>
      <c r="BB21" s="201"/>
      <c r="BC21" s="185"/>
      <c r="BD21" s="201"/>
      <c r="BE21" s="201"/>
      <c r="BF21" s="201"/>
      <c r="BG21" s="185"/>
      <c r="BH21" s="185"/>
      <c r="BI21" s="201"/>
      <c r="BJ21" s="185"/>
      <c r="BK21" s="201"/>
      <c r="BL21" s="185"/>
      <c r="BM21" s="185"/>
      <c r="BN21" s="185"/>
      <c r="BO21" s="201"/>
      <c r="BP21" s="185"/>
      <c r="BQ21" s="201"/>
      <c r="BR21" s="185"/>
      <c r="BS21" s="185"/>
      <c r="BT21" s="185"/>
      <c r="BU21" s="185"/>
      <c r="BV21" s="185"/>
      <c r="BW21" s="185"/>
      <c r="BX21" s="185"/>
      <c r="BY21" s="185"/>
      <c r="BZ21" s="201"/>
      <c r="CA21" s="185"/>
      <c r="CB21" s="369"/>
      <c r="CC21" s="333"/>
      <c r="CD21" s="185">
        <f t="shared" si="4"/>
        <v>0</v>
      </c>
      <c r="CE21" s="370"/>
      <c r="CK21" s="150"/>
    </row>
    <row r="22" spans="1:89" s="68" customFormat="1" ht="29.25" customHeight="1">
      <c r="A22" s="213">
        <v>14</v>
      </c>
      <c r="B22" s="365" t="s">
        <v>290</v>
      </c>
      <c r="C22" s="200"/>
      <c r="D22" s="200"/>
      <c r="E22" s="366"/>
      <c r="F22" s="200"/>
      <c r="G22" s="200"/>
      <c r="H22" s="185">
        <v>0</v>
      </c>
      <c r="I22" s="185">
        <f t="shared" si="1"/>
        <v>0</v>
      </c>
      <c r="J22" s="185">
        <v>0</v>
      </c>
      <c r="K22" s="185">
        <v>0</v>
      </c>
      <c r="L22" s="185">
        <v>0</v>
      </c>
      <c r="M22" s="185">
        <f t="shared" si="2"/>
        <v>0</v>
      </c>
      <c r="N22" s="185">
        <v>0</v>
      </c>
      <c r="O22" s="185">
        <f t="shared" si="0"/>
        <v>0</v>
      </c>
      <c r="P22" s="185">
        <v>0</v>
      </c>
      <c r="Q22" s="200">
        <v>0</v>
      </c>
      <c r="R22" s="200">
        <v>0</v>
      </c>
      <c r="S22" s="200">
        <f t="shared" si="3"/>
        <v>0</v>
      </c>
      <c r="T22" s="185">
        <v>0</v>
      </c>
      <c r="U22" s="185">
        <v>0</v>
      </c>
      <c r="V22" s="185"/>
      <c r="W22" s="200"/>
      <c r="X22" s="185"/>
      <c r="Y22" s="185"/>
      <c r="Z22" s="201"/>
      <c r="AA22" s="185"/>
      <c r="AB22" s="367"/>
      <c r="AC22" s="185"/>
      <c r="AD22" s="367"/>
      <c r="AE22" s="185"/>
      <c r="AF22" s="185"/>
      <c r="AG22" s="185"/>
      <c r="AH22" s="185"/>
      <c r="AI22" s="185"/>
      <c r="AJ22" s="201"/>
      <c r="AK22" s="185"/>
      <c r="AL22" s="185"/>
      <c r="AM22" s="185"/>
      <c r="AN22" s="185"/>
      <c r="AO22" s="185"/>
      <c r="AP22" s="201"/>
      <c r="AQ22" s="185"/>
      <c r="AR22" s="185"/>
      <c r="AS22" s="185"/>
      <c r="AT22" s="185"/>
      <c r="AU22" s="201"/>
      <c r="AV22" s="185"/>
      <c r="AW22" s="201"/>
      <c r="AX22" s="201"/>
      <c r="AY22" s="368"/>
      <c r="AZ22" s="185"/>
      <c r="BA22" s="201"/>
      <c r="BB22" s="201"/>
      <c r="BC22" s="185"/>
      <c r="BD22" s="201"/>
      <c r="BE22" s="201"/>
      <c r="BF22" s="201"/>
      <c r="BG22" s="185"/>
      <c r="BH22" s="185"/>
      <c r="BI22" s="201"/>
      <c r="BJ22" s="185"/>
      <c r="BK22" s="201"/>
      <c r="BL22" s="185"/>
      <c r="BM22" s="185"/>
      <c r="BN22" s="185"/>
      <c r="BO22" s="201"/>
      <c r="BP22" s="185"/>
      <c r="BQ22" s="201"/>
      <c r="BR22" s="185"/>
      <c r="BS22" s="185"/>
      <c r="BT22" s="185"/>
      <c r="BU22" s="185"/>
      <c r="BV22" s="185"/>
      <c r="BW22" s="185"/>
      <c r="BX22" s="185"/>
      <c r="BY22" s="185"/>
      <c r="BZ22" s="201"/>
      <c r="CA22" s="185"/>
      <c r="CB22" s="369"/>
      <c r="CC22" s="333"/>
      <c r="CD22" s="185">
        <f t="shared" si="4"/>
        <v>0</v>
      </c>
      <c r="CE22" s="370"/>
      <c r="CK22" s="150"/>
    </row>
    <row r="23" spans="1:89" s="68" customFormat="1" ht="29.25" customHeight="1">
      <c r="A23" s="213">
        <v>15</v>
      </c>
      <c r="B23" s="365" t="s">
        <v>291</v>
      </c>
      <c r="C23" s="200"/>
      <c r="D23" s="200"/>
      <c r="E23" s="366"/>
      <c r="F23" s="200"/>
      <c r="G23" s="200"/>
      <c r="H23" s="185">
        <v>0</v>
      </c>
      <c r="I23" s="185">
        <f t="shared" si="1"/>
        <v>0</v>
      </c>
      <c r="J23" s="185">
        <v>0</v>
      </c>
      <c r="K23" s="185">
        <v>0</v>
      </c>
      <c r="L23" s="185">
        <v>0</v>
      </c>
      <c r="M23" s="185">
        <f t="shared" si="2"/>
        <v>0</v>
      </c>
      <c r="N23" s="185">
        <v>0</v>
      </c>
      <c r="O23" s="185">
        <f t="shared" si="0"/>
        <v>0</v>
      </c>
      <c r="P23" s="185">
        <v>0</v>
      </c>
      <c r="Q23" s="200">
        <v>0</v>
      </c>
      <c r="R23" s="200">
        <v>0</v>
      </c>
      <c r="S23" s="200">
        <f t="shared" si="3"/>
        <v>0</v>
      </c>
      <c r="T23" s="185">
        <v>0</v>
      </c>
      <c r="U23" s="185">
        <v>0</v>
      </c>
      <c r="V23" s="185"/>
      <c r="W23" s="200"/>
      <c r="X23" s="185"/>
      <c r="Y23" s="185"/>
      <c r="Z23" s="201"/>
      <c r="AA23" s="185"/>
      <c r="AB23" s="367"/>
      <c r="AC23" s="185"/>
      <c r="AD23" s="367"/>
      <c r="AE23" s="185"/>
      <c r="AF23" s="185"/>
      <c r="AG23" s="185"/>
      <c r="AH23" s="185"/>
      <c r="AI23" s="185"/>
      <c r="AJ23" s="201"/>
      <c r="AK23" s="185"/>
      <c r="AL23" s="185"/>
      <c r="AM23" s="185"/>
      <c r="AN23" s="185"/>
      <c r="AO23" s="185"/>
      <c r="AP23" s="201"/>
      <c r="AQ23" s="185"/>
      <c r="AR23" s="185"/>
      <c r="AS23" s="185"/>
      <c r="AT23" s="185"/>
      <c r="AU23" s="201"/>
      <c r="AV23" s="185"/>
      <c r="AW23" s="201"/>
      <c r="AX23" s="201"/>
      <c r="AY23" s="368"/>
      <c r="AZ23" s="185"/>
      <c r="BA23" s="201"/>
      <c r="BB23" s="201"/>
      <c r="BC23" s="185"/>
      <c r="BD23" s="201"/>
      <c r="BE23" s="201"/>
      <c r="BF23" s="201"/>
      <c r="BG23" s="185"/>
      <c r="BH23" s="185"/>
      <c r="BI23" s="201"/>
      <c r="BJ23" s="185"/>
      <c r="BK23" s="201"/>
      <c r="BL23" s="185"/>
      <c r="BM23" s="185"/>
      <c r="BN23" s="185"/>
      <c r="BO23" s="201"/>
      <c r="BP23" s="185"/>
      <c r="BQ23" s="201"/>
      <c r="BR23" s="185"/>
      <c r="BS23" s="185"/>
      <c r="BT23" s="185"/>
      <c r="BU23" s="185"/>
      <c r="BV23" s="185"/>
      <c r="BW23" s="185"/>
      <c r="BX23" s="185"/>
      <c r="BY23" s="185"/>
      <c r="BZ23" s="201"/>
      <c r="CA23" s="185"/>
      <c r="CB23" s="369"/>
      <c r="CC23" s="333"/>
      <c r="CD23" s="185">
        <f t="shared" si="4"/>
        <v>0</v>
      </c>
      <c r="CE23" s="370"/>
      <c r="CK23" s="150"/>
    </row>
    <row r="24" spans="1:89" s="68" customFormat="1" ht="29.25" customHeight="1">
      <c r="A24" s="213">
        <v>16</v>
      </c>
      <c r="B24" s="365" t="s">
        <v>292</v>
      </c>
      <c r="C24" s="200"/>
      <c r="D24" s="200"/>
      <c r="E24" s="366"/>
      <c r="F24" s="200"/>
      <c r="G24" s="200"/>
      <c r="H24" s="185">
        <v>0</v>
      </c>
      <c r="I24" s="185">
        <f t="shared" si="1"/>
        <v>0</v>
      </c>
      <c r="J24" s="185">
        <v>0</v>
      </c>
      <c r="K24" s="185">
        <v>0</v>
      </c>
      <c r="L24" s="185">
        <v>0</v>
      </c>
      <c r="M24" s="185">
        <f t="shared" si="2"/>
        <v>0</v>
      </c>
      <c r="N24" s="185">
        <v>0</v>
      </c>
      <c r="O24" s="185">
        <f t="shared" si="0"/>
        <v>0</v>
      </c>
      <c r="P24" s="185">
        <v>0</v>
      </c>
      <c r="Q24" s="200">
        <v>0</v>
      </c>
      <c r="R24" s="200">
        <v>0</v>
      </c>
      <c r="S24" s="200">
        <f t="shared" si="3"/>
        <v>0</v>
      </c>
      <c r="T24" s="185">
        <v>0</v>
      </c>
      <c r="U24" s="185">
        <v>0</v>
      </c>
      <c r="V24" s="185"/>
      <c r="W24" s="200"/>
      <c r="X24" s="185"/>
      <c r="Y24" s="185"/>
      <c r="Z24" s="201"/>
      <c r="AA24" s="185"/>
      <c r="AB24" s="367"/>
      <c r="AC24" s="185"/>
      <c r="AD24" s="367"/>
      <c r="AE24" s="185"/>
      <c r="AF24" s="185"/>
      <c r="AG24" s="185"/>
      <c r="AH24" s="185"/>
      <c r="AI24" s="185"/>
      <c r="AJ24" s="201"/>
      <c r="AK24" s="185"/>
      <c r="AL24" s="185"/>
      <c r="AM24" s="185"/>
      <c r="AN24" s="185"/>
      <c r="AO24" s="185"/>
      <c r="AP24" s="201"/>
      <c r="AQ24" s="185"/>
      <c r="AR24" s="185"/>
      <c r="AS24" s="185"/>
      <c r="AT24" s="185"/>
      <c r="AU24" s="201"/>
      <c r="AV24" s="185"/>
      <c r="AW24" s="201"/>
      <c r="AX24" s="201"/>
      <c r="AY24" s="368"/>
      <c r="AZ24" s="185"/>
      <c r="BA24" s="201"/>
      <c r="BB24" s="201"/>
      <c r="BC24" s="185"/>
      <c r="BD24" s="201"/>
      <c r="BE24" s="201"/>
      <c r="BF24" s="201"/>
      <c r="BG24" s="185"/>
      <c r="BH24" s="185"/>
      <c r="BI24" s="201"/>
      <c r="BJ24" s="185"/>
      <c r="BK24" s="201"/>
      <c r="BL24" s="185"/>
      <c r="BM24" s="185"/>
      <c r="BN24" s="185"/>
      <c r="BO24" s="201"/>
      <c r="BP24" s="185"/>
      <c r="BQ24" s="201"/>
      <c r="BR24" s="185"/>
      <c r="BS24" s="185"/>
      <c r="BT24" s="185"/>
      <c r="BU24" s="185"/>
      <c r="BV24" s="185"/>
      <c r="BW24" s="185"/>
      <c r="BX24" s="185"/>
      <c r="BY24" s="185"/>
      <c r="BZ24" s="201"/>
      <c r="CA24" s="185"/>
      <c r="CB24" s="369"/>
      <c r="CC24" s="333"/>
      <c r="CD24" s="185">
        <f t="shared" si="4"/>
        <v>0</v>
      </c>
      <c r="CE24" s="370"/>
      <c r="CK24" s="150"/>
    </row>
    <row r="25" spans="1:89" s="68" customFormat="1" ht="29.25" customHeight="1">
      <c r="A25" s="213">
        <v>17</v>
      </c>
      <c r="B25" s="365" t="s">
        <v>293</v>
      </c>
      <c r="C25" s="200"/>
      <c r="D25" s="200"/>
      <c r="E25" s="366"/>
      <c r="F25" s="200"/>
      <c r="G25" s="200"/>
      <c r="H25" s="185">
        <v>0</v>
      </c>
      <c r="I25" s="185">
        <f t="shared" si="1"/>
        <v>0</v>
      </c>
      <c r="J25" s="185">
        <v>0</v>
      </c>
      <c r="K25" s="185">
        <v>0</v>
      </c>
      <c r="L25" s="185">
        <v>0</v>
      </c>
      <c r="M25" s="185">
        <f t="shared" si="2"/>
        <v>0</v>
      </c>
      <c r="N25" s="185">
        <v>0</v>
      </c>
      <c r="O25" s="185">
        <f t="shared" si="0"/>
        <v>0</v>
      </c>
      <c r="P25" s="185">
        <v>0</v>
      </c>
      <c r="Q25" s="200">
        <v>0</v>
      </c>
      <c r="R25" s="200">
        <v>0</v>
      </c>
      <c r="S25" s="200">
        <f t="shared" si="3"/>
        <v>0</v>
      </c>
      <c r="T25" s="185">
        <v>0</v>
      </c>
      <c r="U25" s="185">
        <v>0</v>
      </c>
      <c r="V25" s="185"/>
      <c r="W25" s="200"/>
      <c r="X25" s="185"/>
      <c r="Y25" s="185"/>
      <c r="Z25" s="201"/>
      <c r="AA25" s="185"/>
      <c r="AB25" s="367"/>
      <c r="AC25" s="185"/>
      <c r="AD25" s="367"/>
      <c r="AE25" s="185"/>
      <c r="AF25" s="185"/>
      <c r="AG25" s="185"/>
      <c r="AH25" s="185"/>
      <c r="AI25" s="185"/>
      <c r="AJ25" s="201"/>
      <c r="AK25" s="185"/>
      <c r="AL25" s="185"/>
      <c r="AM25" s="185"/>
      <c r="AN25" s="185"/>
      <c r="AO25" s="185"/>
      <c r="AP25" s="201"/>
      <c r="AQ25" s="185"/>
      <c r="AR25" s="185"/>
      <c r="AS25" s="185"/>
      <c r="AT25" s="185"/>
      <c r="AU25" s="201"/>
      <c r="AV25" s="185"/>
      <c r="AW25" s="201"/>
      <c r="AX25" s="201"/>
      <c r="AY25" s="368"/>
      <c r="AZ25" s="185"/>
      <c r="BA25" s="201"/>
      <c r="BB25" s="201"/>
      <c r="BC25" s="185"/>
      <c r="BD25" s="201"/>
      <c r="BE25" s="201"/>
      <c r="BF25" s="201"/>
      <c r="BG25" s="185"/>
      <c r="BH25" s="185"/>
      <c r="BI25" s="201"/>
      <c r="BJ25" s="185"/>
      <c r="BK25" s="201"/>
      <c r="BL25" s="185"/>
      <c r="BM25" s="185"/>
      <c r="BN25" s="185"/>
      <c r="BO25" s="201"/>
      <c r="BP25" s="185"/>
      <c r="BQ25" s="201"/>
      <c r="BR25" s="185"/>
      <c r="BS25" s="185"/>
      <c r="BT25" s="185"/>
      <c r="BU25" s="185"/>
      <c r="BV25" s="185"/>
      <c r="BW25" s="185"/>
      <c r="BX25" s="185"/>
      <c r="BY25" s="185"/>
      <c r="BZ25" s="201"/>
      <c r="CA25" s="185"/>
      <c r="CB25" s="369"/>
      <c r="CC25" s="333"/>
      <c r="CD25" s="185">
        <f t="shared" si="4"/>
        <v>0</v>
      </c>
      <c r="CE25" s="370"/>
      <c r="CK25" s="150"/>
    </row>
    <row r="26" spans="1:89" s="68" customFormat="1" ht="29.25" customHeight="1">
      <c r="A26" s="213">
        <v>18</v>
      </c>
      <c r="B26" s="365" t="s">
        <v>294</v>
      </c>
      <c r="C26" s="200"/>
      <c r="D26" s="200"/>
      <c r="E26" s="366"/>
      <c r="F26" s="200"/>
      <c r="G26" s="200"/>
      <c r="H26" s="185">
        <v>0</v>
      </c>
      <c r="I26" s="185">
        <f t="shared" si="1"/>
        <v>0</v>
      </c>
      <c r="J26" s="185">
        <v>0</v>
      </c>
      <c r="K26" s="185">
        <v>0</v>
      </c>
      <c r="L26" s="185">
        <v>0</v>
      </c>
      <c r="M26" s="185">
        <f t="shared" si="2"/>
        <v>0</v>
      </c>
      <c r="N26" s="185">
        <v>0</v>
      </c>
      <c r="O26" s="185">
        <f t="shared" si="0"/>
        <v>0</v>
      </c>
      <c r="P26" s="185">
        <v>0</v>
      </c>
      <c r="Q26" s="200">
        <v>0</v>
      </c>
      <c r="R26" s="200">
        <v>0</v>
      </c>
      <c r="S26" s="200">
        <f t="shared" si="3"/>
        <v>0</v>
      </c>
      <c r="T26" s="185">
        <v>0</v>
      </c>
      <c r="U26" s="185">
        <v>0</v>
      </c>
      <c r="V26" s="185"/>
      <c r="W26" s="200"/>
      <c r="X26" s="185"/>
      <c r="Y26" s="185"/>
      <c r="Z26" s="201"/>
      <c r="AA26" s="185"/>
      <c r="AB26" s="367"/>
      <c r="AC26" s="185"/>
      <c r="AD26" s="367"/>
      <c r="AE26" s="185"/>
      <c r="AF26" s="185"/>
      <c r="AG26" s="185"/>
      <c r="AH26" s="185"/>
      <c r="AI26" s="185"/>
      <c r="AJ26" s="201"/>
      <c r="AK26" s="185"/>
      <c r="AL26" s="185"/>
      <c r="AM26" s="185"/>
      <c r="AN26" s="185"/>
      <c r="AO26" s="185"/>
      <c r="AP26" s="201"/>
      <c r="AQ26" s="185"/>
      <c r="AR26" s="185"/>
      <c r="AS26" s="185"/>
      <c r="AT26" s="185"/>
      <c r="AU26" s="201"/>
      <c r="AV26" s="185"/>
      <c r="AW26" s="201"/>
      <c r="AX26" s="201"/>
      <c r="AY26" s="368"/>
      <c r="AZ26" s="185"/>
      <c r="BA26" s="201"/>
      <c r="BB26" s="201"/>
      <c r="BC26" s="185"/>
      <c r="BD26" s="201"/>
      <c r="BE26" s="201"/>
      <c r="BF26" s="201"/>
      <c r="BG26" s="185"/>
      <c r="BH26" s="185"/>
      <c r="BI26" s="201"/>
      <c r="BJ26" s="185"/>
      <c r="BK26" s="201"/>
      <c r="BL26" s="185"/>
      <c r="BM26" s="185"/>
      <c r="BN26" s="185"/>
      <c r="BO26" s="201"/>
      <c r="BP26" s="185"/>
      <c r="BQ26" s="201"/>
      <c r="BR26" s="185"/>
      <c r="BS26" s="185"/>
      <c r="BT26" s="185"/>
      <c r="BU26" s="185"/>
      <c r="BV26" s="185"/>
      <c r="BW26" s="185"/>
      <c r="BX26" s="185"/>
      <c r="BY26" s="185"/>
      <c r="BZ26" s="201"/>
      <c r="CA26" s="185"/>
      <c r="CB26" s="369"/>
      <c r="CC26" s="333"/>
      <c r="CD26" s="185">
        <f t="shared" si="4"/>
        <v>0</v>
      </c>
      <c r="CE26" s="370"/>
      <c r="CK26" s="150"/>
    </row>
    <row r="27" spans="1:89" s="68" customFormat="1" ht="29.25" customHeight="1">
      <c r="A27" s="213">
        <v>19</v>
      </c>
      <c r="B27" s="365" t="s">
        <v>295</v>
      </c>
      <c r="C27" s="200"/>
      <c r="D27" s="200"/>
      <c r="E27" s="366"/>
      <c r="F27" s="200"/>
      <c r="G27" s="200"/>
      <c r="H27" s="185">
        <v>0</v>
      </c>
      <c r="I27" s="185">
        <f t="shared" si="1"/>
        <v>0</v>
      </c>
      <c r="J27" s="185">
        <v>0</v>
      </c>
      <c r="K27" s="185">
        <v>0</v>
      </c>
      <c r="L27" s="185">
        <v>0</v>
      </c>
      <c r="M27" s="185">
        <f t="shared" si="2"/>
        <v>0</v>
      </c>
      <c r="N27" s="185">
        <v>0</v>
      </c>
      <c r="O27" s="185">
        <f t="shared" si="0"/>
        <v>0</v>
      </c>
      <c r="P27" s="185">
        <v>0</v>
      </c>
      <c r="Q27" s="200">
        <v>0</v>
      </c>
      <c r="R27" s="200">
        <v>0</v>
      </c>
      <c r="S27" s="200">
        <f t="shared" si="3"/>
        <v>0</v>
      </c>
      <c r="T27" s="185">
        <v>0</v>
      </c>
      <c r="U27" s="185">
        <v>0</v>
      </c>
      <c r="V27" s="185"/>
      <c r="W27" s="200"/>
      <c r="X27" s="185"/>
      <c r="Y27" s="185"/>
      <c r="Z27" s="201"/>
      <c r="AA27" s="185"/>
      <c r="AB27" s="367"/>
      <c r="AC27" s="185"/>
      <c r="AD27" s="367"/>
      <c r="AE27" s="185"/>
      <c r="AF27" s="185"/>
      <c r="AG27" s="185"/>
      <c r="AH27" s="185"/>
      <c r="AI27" s="185"/>
      <c r="AJ27" s="201"/>
      <c r="AK27" s="185"/>
      <c r="AL27" s="185"/>
      <c r="AM27" s="185"/>
      <c r="AN27" s="185"/>
      <c r="AO27" s="185"/>
      <c r="AP27" s="201"/>
      <c r="AQ27" s="185"/>
      <c r="AR27" s="185"/>
      <c r="AS27" s="185"/>
      <c r="AT27" s="185"/>
      <c r="AU27" s="201"/>
      <c r="AV27" s="185"/>
      <c r="AW27" s="201"/>
      <c r="AX27" s="201"/>
      <c r="AY27" s="368"/>
      <c r="AZ27" s="185"/>
      <c r="BA27" s="201"/>
      <c r="BB27" s="201"/>
      <c r="BC27" s="185"/>
      <c r="BD27" s="201"/>
      <c r="BE27" s="201"/>
      <c r="BF27" s="201"/>
      <c r="BG27" s="185"/>
      <c r="BH27" s="185"/>
      <c r="BI27" s="201"/>
      <c r="BJ27" s="185"/>
      <c r="BK27" s="201"/>
      <c r="BL27" s="185"/>
      <c r="BM27" s="185"/>
      <c r="BN27" s="185"/>
      <c r="BO27" s="201"/>
      <c r="BP27" s="185"/>
      <c r="BQ27" s="201"/>
      <c r="BR27" s="185"/>
      <c r="BS27" s="185"/>
      <c r="BT27" s="185"/>
      <c r="BU27" s="185"/>
      <c r="BV27" s="185"/>
      <c r="BW27" s="185"/>
      <c r="BX27" s="185"/>
      <c r="BY27" s="185"/>
      <c r="BZ27" s="201"/>
      <c r="CA27" s="185"/>
      <c r="CB27" s="369"/>
      <c r="CC27" s="333"/>
      <c r="CD27" s="185">
        <f t="shared" si="4"/>
        <v>0</v>
      </c>
      <c r="CE27" s="370"/>
      <c r="CK27" s="150"/>
    </row>
    <row r="28" spans="1:89" s="68" customFormat="1" ht="29.25" customHeight="1">
      <c r="A28" s="213">
        <v>20</v>
      </c>
      <c r="B28" s="365" t="s">
        <v>296</v>
      </c>
      <c r="C28" s="200"/>
      <c r="D28" s="200"/>
      <c r="E28" s="366"/>
      <c r="F28" s="200"/>
      <c r="G28" s="200"/>
      <c r="H28" s="185">
        <v>0</v>
      </c>
      <c r="I28" s="185">
        <f t="shared" si="1"/>
        <v>0</v>
      </c>
      <c r="J28" s="185">
        <v>0</v>
      </c>
      <c r="K28" s="185">
        <v>0</v>
      </c>
      <c r="L28" s="185">
        <v>0</v>
      </c>
      <c r="M28" s="185">
        <f t="shared" si="2"/>
        <v>0</v>
      </c>
      <c r="N28" s="185">
        <v>0</v>
      </c>
      <c r="O28" s="185">
        <f t="shared" si="0"/>
        <v>0</v>
      </c>
      <c r="P28" s="185">
        <v>0</v>
      </c>
      <c r="Q28" s="200">
        <v>0</v>
      </c>
      <c r="R28" s="200">
        <v>0</v>
      </c>
      <c r="S28" s="200">
        <f t="shared" si="3"/>
        <v>0</v>
      </c>
      <c r="T28" s="185">
        <v>0</v>
      </c>
      <c r="U28" s="185">
        <v>0</v>
      </c>
      <c r="V28" s="185"/>
      <c r="W28" s="200"/>
      <c r="X28" s="185"/>
      <c r="Y28" s="185"/>
      <c r="Z28" s="201"/>
      <c r="AA28" s="185"/>
      <c r="AB28" s="367"/>
      <c r="AC28" s="185"/>
      <c r="AD28" s="367"/>
      <c r="AE28" s="185"/>
      <c r="AF28" s="185"/>
      <c r="AG28" s="185"/>
      <c r="AH28" s="185"/>
      <c r="AI28" s="185"/>
      <c r="AJ28" s="201"/>
      <c r="AK28" s="185"/>
      <c r="AL28" s="185"/>
      <c r="AM28" s="185"/>
      <c r="AN28" s="185"/>
      <c r="AO28" s="185"/>
      <c r="AP28" s="201"/>
      <c r="AQ28" s="185"/>
      <c r="AR28" s="185"/>
      <c r="AS28" s="185"/>
      <c r="AT28" s="185"/>
      <c r="AU28" s="201"/>
      <c r="AV28" s="185"/>
      <c r="AW28" s="201"/>
      <c r="AX28" s="201"/>
      <c r="AY28" s="368"/>
      <c r="AZ28" s="185"/>
      <c r="BA28" s="201"/>
      <c r="BB28" s="201"/>
      <c r="BC28" s="185"/>
      <c r="BD28" s="201"/>
      <c r="BE28" s="201"/>
      <c r="BF28" s="201"/>
      <c r="BG28" s="185"/>
      <c r="BH28" s="185"/>
      <c r="BI28" s="201"/>
      <c r="BJ28" s="185"/>
      <c r="BK28" s="201"/>
      <c r="BL28" s="185"/>
      <c r="BM28" s="185"/>
      <c r="BN28" s="185"/>
      <c r="BO28" s="201"/>
      <c r="BP28" s="185"/>
      <c r="BQ28" s="201"/>
      <c r="BR28" s="185"/>
      <c r="BS28" s="185"/>
      <c r="BT28" s="185"/>
      <c r="BU28" s="185"/>
      <c r="BV28" s="185"/>
      <c r="BW28" s="185"/>
      <c r="BX28" s="185"/>
      <c r="BY28" s="185"/>
      <c r="BZ28" s="201"/>
      <c r="CA28" s="185"/>
      <c r="CB28" s="369"/>
      <c r="CC28" s="333"/>
      <c r="CD28" s="185">
        <f t="shared" si="4"/>
        <v>0</v>
      </c>
      <c r="CE28" s="370"/>
      <c r="CK28" s="150"/>
    </row>
    <row r="29" spans="1:89" s="68" customFormat="1" ht="29.25" customHeight="1">
      <c r="A29" s="213">
        <v>21</v>
      </c>
      <c r="B29" s="365" t="s">
        <v>297</v>
      </c>
      <c r="C29" s="200"/>
      <c r="D29" s="200"/>
      <c r="E29" s="366"/>
      <c r="F29" s="200"/>
      <c r="G29" s="200"/>
      <c r="H29" s="185">
        <v>0</v>
      </c>
      <c r="I29" s="185">
        <f t="shared" si="1"/>
        <v>0</v>
      </c>
      <c r="J29" s="185">
        <v>42.1</v>
      </c>
      <c r="K29" s="185">
        <v>0</v>
      </c>
      <c r="L29" s="185">
        <v>0</v>
      </c>
      <c r="M29" s="185">
        <f t="shared" si="2"/>
        <v>36.197580000000002</v>
      </c>
      <c r="N29" s="185">
        <v>0</v>
      </c>
      <c r="O29" s="185">
        <f t="shared" si="0"/>
        <v>0</v>
      </c>
      <c r="P29" s="185">
        <v>0</v>
      </c>
      <c r="Q29" s="200">
        <v>0</v>
      </c>
      <c r="R29" s="200">
        <v>0</v>
      </c>
      <c r="S29" s="200">
        <f t="shared" si="3"/>
        <v>0</v>
      </c>
      <c r="T29" s="185">
        <v>0</v>
      </c>
      <c r="U29" s="185">
        <v>0</v>
      </c>
      <c r="V29" s="185"/>
      <c r="W29" s="200"/>
      <c r="X29" s="185"/>
      <c r="Y29" s="185"/>
      <c r="Z29" s="201"/>
      <c r="AA29" s="185"/>
      <c r="AB29" s="367"/>
      <c r="AC29" s="185"/>
      <c r="AD29" s="367"/>
      <c r="AE29" s="185"/>
      <c r="AF29" s="185"/>
      <c r="AG29" s="185"/>
      <c r="AH29" s="185"/>
      <c r="AI29" s="185"/>
      <c r="AJ29" s="201"/>
      <c r="AK29" s="185"/>
      <c r="AL29" s="185"/>
      <c r="AM29" s="185"/>
      <c r="AN29" s="185"/>
      <c r="AO29" s="185"/>
      <c r="AP29" s="201"/>
      <c r="AQ29" s="185"/>
      <c r="AR29" s="185"/>
      <c r="AS29" s="185"/>
      <c r="AT29" s="185"/>
      <c r="AU29" s="201"/>
      <c r="AV29" s="185"/>
      <c r="AW29" s="201"/>
      <c r="AX29" s="201"/>
      <c r="AY29" s="368"/>
      <c r="AZ29" s="185"/>
      <c r="BA29" s="201"/>
      <c r="BB29" s="201"/>
      <c r="BC29" s="185"/>
      <c r="BD29" s="201"/>
      <c r="BE29" s="201"/>
      <c r="BF29" s="201"/>
      <c r="BG29" s="185"/>
      <c r="BH29" s="185"/>
      <c r="BI29" s="201"/>
      <c r="BJ29" s="185"/>
      <c r="BK29" s="201"/>
      <c r="BL29" s="185"/>
      <c r="BM29" s="185"/>
      <c r="BN29" s="185"/>
      <c r="BO29" s="201"/>
      <c r="BP29" s="185"/>
      <c r="BQ29" s="201"/>
      <c r="BR29" s="185"/>
      <c r="BS29" s="185"/>
      <c r="BT29" s="185"/>
      <c r="BU29" s="185"/>
      <c r="BV29" s="185"/>
      <c r="BW29" s="185"/>
      <c r="BX29" s="185"/>
      <c r="BY29" s="185"/>
      <c r="BZ29" s="201"/>
      <c r="CA29" s="185"/>
      <c r="CB29" s="369"/>
      <c r="CC29" s="333"/>
      <c r="CD29" s="185">
        <v>0</v>
      </c>
      <c r="CE29" s="370"/>
      <c r="CK29" s="150"/>
    </row>
    <row r="30" spans="1:89" s="68" customFormat="1" ht="29.25" customHeight="1">
      <c r="A30" s="213">
        <v>22</v>
      </c>
      <c r="B30" s="365" t="s">
        <v>298</v>
      </c>
      <c r="C30" s="200"/>
      <c r="D30" s="200"/>
      <c r="E30" s="366"/>
      <c r="F30" s="200"/>
      <c r="G30" s="200"/>
      <c r="H30" s="185">
        <v>0</v>
      </c>
      <c r="I30" s="185">
        <f t="shared" si="1"/>
        <v>0</v>
      </c>
      <c r="J30" s="185">
        <v>42</v>
      </c>
      <c r="K30" s="185">
        <v>0</v>
      </c>
      <c r="L30" s="185">
        <v>0</v>
      </c>
      <c r="M30" s="185">
        <f t="shared" si="2"/>
        <v>36.111600000000003</v>
      </c>
      <c r="N30" s="185">
        <v>0</v>
      </c>
      <c r="O30" s="185">
        <f t="shared" si="0"/>
        <v>0</v>
      </c>
      <c r="P30" s="185">
        <v>0</v>
      </c>
      <c r="Q30" s="200">
        <v>0</v>
      </c>
      <c r="R30" s="200">
        <v>0</v>
      </c>
      <c r="S30" s="200">
        <f t="shared" si="3"/>
        <v>0</v>
      </c>
      <c r="T30" s="185">
        <v>0</v>
      </c>
      <c r="U30" s="185">
        <v>0</v>
      </c>
      <c r="V30" s="185"/>
      <c r="W30" s="200"/>
      <c r="X30" s="185"/>
      <c r="Y30" s="185"/>
      <c r="Z30" s="201"/>
      <c r="AA30" s="185"/>
      <c r="AB30" s="367"/>
      <c r="AC30" s="185"/>
      <c r="AD30" s="367"/>
      <c r="AE30" s="185"/>
      <c r="AF30" s="185"/>
      <c r="AG30" s="185"/>
      <c r="AH30" s="185"/>
      <c r="AI30" s="185"/>
      <c r="AJ30" s="201"/>
      <c r="AK30" s="185"/>
      <c r="AL30" s="185"/>
      <c r="AM30" s="185"/>
      <c r="AN30" s="185"/>
      <c r="AO30" s="185"/>
      <c r="AP30" s="201"/>
      <c r="AQ30" s="185"/>
      <c r="AR30" s="185"/>
      <c r="AS30" s="185"/>
      <c r="AT30" s="185"/>
      <c r="AU30" s="201"/>
      <c r="AV30" s="185"/>
      <c r="AW30" s="201"/>
      <c r="AX30" s="201"/>
      <c r="AY30" s="368"/>
      <c r="AZ30" s="185"/>
      <c r="BA30" s="201"/>
      <c r="BB30" s="201"/>
      <c r="BC30" s="185"/>
      <c r="BD30" s="201"/>
      <c r="BE30" s="201"/>
      <c r="BF30" s="201"/>
      <c r="BG30" s="185"/>
      <c r="BH30" s="185"/>
      <c r="BI30" s="201"/>
      <c r="BJ30" s="185"/>
      <c r="BK30" s="201"/>
      <c r="BL30" s="185"/>
      <c r="BM30" s="185"/>
      <c r="BN30" s="185"/>
      <c r="BO30" s="201"/>
      <c r="BP30" s="185"/>
      <c r="BQ30" s="201"/>
      <c r="BR30" s="185"/>
      <c r="BS30" s="185"/>
      <c r="BT30" s="185"/>
      <c r="BU30" s="185"/>
      <c r="BV30" s="185"/>
      <c r="BW30" s="185"/>
      <c r="BX30" s="185"/>
      <c r="BY30" s="185"/>
      <c r="BZ30" s="201"/>
      <c r="CA30" s="185"/>
      <c r="CB30" s="369"/>
      <c r="CC30" s="333"/>
      <c r="CD30" s="185">
        <v>0</v>
      </c>
      <c r="CE30" s="370"/>
      <c r="CK30" s="150"/>
    </row>
    <row r="31" spans="1:89" s="68" customFormat="1" ht="29.25" customHeight="1">
      <c r="A31" s="213">
        <v>23</v>
      </c>
      <c r="B31" s="365" t="s">
        <v>299</v>
      </c>
      <c r="C31" s="200"/>
      <c r="D31" s="200"/>
      <c r="E31" s="366"/>
      <c r="F31" s="200"/>
      <c r="G31" s="200"/>
      <c r="H31" s="185">
        <v>0</v>
      </c>
      <c r="I31" s="185">
        <f t="shared" si="1"/>
        <v>0</v>
      </c>
      <c r="J31" s="185">
        <v>41.8</v>
      </c>
      <c r="K31" s="185">
        <v>0</v>
      </c>
      <c r="L31" s="185">
        <v>0</v>
      </c>
      <c r="M31" s="185">
        <f t="shared" si="2"/>
        <v>35.939639999999997</v>
      </c>
      <c r="N31" s="185">
        <v>0</v>
      </c>
      <c r="O31" s="185">
        <f t="shared" si="0"/>
        <v>0</v>
      </c>
      <c r="P31" s="185">
        <v>0</v>
      </c>
      <c r="Q31" s="200">
        <v>0</v>
      </c>
      <c r="R31" s="200">
        <v>0</v>
      </c>
      <c r="S31" s="200">
        <f t="shared" si="3"/>
        <v>0</v>
      </c>
      <c r="T31" s="185">
        <v>0</v>
      </c>
      <c r="U31" s="185">
        <v>0</v>
      </c>
      <c r="V31" s="185"/>
      <c r="W31" s="200"/>
      <c r="X31" s="185"/>
      <c r="Y31" s="185"/>
      <c r="Z31" s="201"/>
      <c r="AA31" s="185"/>
      <c r="AB31" s="367"/>
      <c r="AC31" s="185"/>
      <c r="AD31" s="367"/>
      <c r="AE31" s="185"/>
      <c r="AF31" s="185"/>
      <c r="AG31" s="185"/>
      <c r="AH31" s="185"/>
      <c r="AI31" s="185"/>
      <c r="AJ31" s="201"/>
      <c r="AK31" s="185"/>
      <c r="AL31" s="185"/>
      <c r="AM31" s="185"/>
      <c r="AN31" s="185"/>
      <c r="AO31" s="185"/>
      <c r="AP31" s="201"/>
      <c r="AQ31" s="185"/>
      <c r="AR31" s="185"/>
      <c r="AS31" s="185"/>
      <c r="AT31" s="185"/>
      <c r="AU31" s="201"/>
      <c r="AV31" s="185"/>
      <c r="AW31" s="201"/>
      <c r="AX31" s="201"/>
      <c r="AY31" s="368"/>
      <c r="AZ31" s="185"/>
      <c r="BA31" s="201"/>
      <c r="BB31" s="201"/>
      <c r="BC31" s="185"/>
      <c r="BD31" s="201"/>
      <c r="BE31" s="201"/>
      <c r="BF31" s="201"/>
      <c r="BG31" s="185"/>
      <c r="BH31" s="185"/>
      <c r="BI31" s="201"/>
      <c r="BJ31" s="185"/>
      <c r="BK31" s="201"/>
      <c r="BL31" s="185"/>
      <c r="BM31" s="185"/>
      <c r="BN31" s="185"/>
      <c r="BO31" s="201"/>
      <c r="BP31" s="185"/>
      <c r="BQ31" s="201"/>
      <c r="BR31" s="185"/>
      <c r="BS31" s="185"/>
      <c r="BT31" s="185"/>
      <c r="BU31" s="185"/>
      <c r="BV31" s="185"/>
      <c r="BW31" s="185"/>
      <c r="BX31" s="185"/>
      <c r="BY31" s="185"/>
      <c r="BZ31" s="201"/>
      <c r="CA31" s="185"/>
      <c r="CB31" s="369"/>
      <c r="CC31" s="333"/>
      <c r="CD31" s="185">
        <v>0</v>
      </c>
      <c r="CE31" s="370"/>
      <c r="CK31" s="150"/>
    </row>
    <row r="32" spans="1:89" s="68" customFormat="1" ht="29.25" customHeight="1">
      <c r="A32" s="213">
        <v>24</v>
      </c>
      <c r="B32" s="365" t="s">
        <v>300</v>
      </c>
      <c r="C32" s="200"/>
      <c r="D32" s="200"/>
      <c r="E32" s="366"/>
      <c r="F32" s="200"/>
      <c r="G32" s="200"/>
      <c r="H32" s="185">
        <v>0</v>
      </c>
      <c r="I32" s="185">
        <f t="shared" si="1"/>
        <v>0</v>
      </c>
      <c r="J32" s="185">
        <v>41.9</v>
      </c>
      <c r="K32" s="185">
        <v>0</v>
      </c>
      <c r="L32" s="185">
        <v>0</v>
      </c>
      <c r="M32" s="185">
        <f t="shared" si="2"/>
        <v>36.025619999999996</v>
      </c>
      <c r="N32" s="185">
        <v>0</v>
      </c>
      <c r="O32" s="185">
        <f t="shared" si="0"/>
        <v>0</v>
      </c>
      <c r="P32" s="185">
        <v>0</v>
      </c>
      <c r="Q32" s="200">
        <v>0</v>
      </c>
      <c r="R32" s="200">
        <v>0</v>
      </c>
      <c r="S32" s="200">
        <f t="shared" si="3"/>
        <v>0</v>
      </c>
      <c r="T32" s="185">
        <v>0</v>
      </c>
      <c r="U32" s="185">
        <v>0</v>
      </c>
      <c r="V32" s="185"/>
      <c r="W32" s="200"/>
      <c r="X32" s="185"/>
      <c r="Y32" s="185"/>
      <c r="Z32" s="201"/>
      <c r="AA32" s="185"/>
      <c r="AB32" s="367"/>
      <c r="AC32" s="185"/>
      <c r="AD32" s="367"/>
      <c r="AE32" s="185"/>
      <c r="AF32" s="185"/>
      <c r="AG32" s="185"/>
      <c r="AH32" s="185"/>
      <c r="AI32" s="185"/>
      <c r="AJ32" s="201"/>
      <c r="AK32" s="185"/>
      <c r="AL32" s="185"/>
      <c r="AM32" s="185"/>
      <c r="AN32" s="185"/>
      <c r="AO32" s="185"/>
      <c r="AP32" s="201"/>
      <c r="AQ32" s="185"/>
      <c r="AR32" s="185"/>
      <c r="AS32" s="185"/>
      <c r="AT32" s="185"/>
      <c r="AU32" s="201"/>
      <c r="AV32" s="185"/>
      <c r="AW32" s="201"/>
      <c r="AX32" s="201"/>
      <c r="AY32" s="368"/>
      <c r="AZ32" s="185"/>
      <c r="BA32" s="201"/>
      <c r="BB32" s="201"/>
      <c r="BC32" s="185"/>
      <c r="BD32" s="201"/>
      <c r="BE32" s="201"/>
      <c r="BF32" s="201"/>
      <c r="BG32" s="185"/>
      <c r="BH32" s="185"/>
      <c r="BI32" s="201"/>
      <c r="BJ32" s="185"/>
      <c r="BK32" s="201"/>
      <c r="BL32" s="185"/>
      <c r="BM32" s="185"/>
      <c r="BN32" s="185"/>
      <c r="BO32" s="201"/>
      <c r="BP32" s="185"/>
      <c r="BQ32" s="201"/>
      <c r="BR32" s="185"/>
      <c r="BS32" s="185"/>
      <c r="BT32" s="185"/>
      <c r="BU32" s="185"/>
      <c r="BV32" s="185"/>
      <c r="BW32" s="185"/>
      <c r="BX32" s="185"/>
      <c r="BY32" s="185"/>
      <c r="BZ32" s="201"/>
      <c r="CA32" s="185"/>
      <c r="CB32" s="369"/>
      <c r="CC32" s="333"/>
      <c r="CD32" s="185">
        <v>0</v>
      </c>
      <c r="CE32" s="370"/>
      <c r="CK32" s="150"/>
    </row>
    <row r="33" spans="1:89" s="68" customFormat="1" ht="29.25" customHeight="1">
      <c r="A33" s="213">
        <v>25</v>
      </c>
      <c r="B33" s="365" t="s">
        <v>301</v>
      </c>
      <c r="C33" s="200"/>
      <c r="D33" s="200"/>
      <c r="E33" s="366"/>
      <c r="F33" s="200"/>
      <c r="G33" s="200"/>
      <c r="H33" s="185">
        <v>0</v>
      </c>
      <c r="I33" s="185">
        <f t="shared" si="1"/>
        <v>0</v>
      </c>
      <c r="J33" s="185">
        <v>42</v>
      </c>
      <c r="K33" s="185">
        <v>0</v>
      </c>
      <c r="L33" s="185">
        <v>0</v>
      </c>
      <c r="M33" s="185">
        <f t="shared" si="2"/>
        <v>36.111600000000003</v>
      </c>
      <c r="N33" s="185">
        <v>0</v>
      </c>
      <c r="O33" s="185">
        <f t="shared" si="0"/>
        <v>0</v>
      </c>
      <c r="P33" s="185">
        <v>0</v>
      </c>
      <c r="Q33" s="200">
        <v>0</v>
      </c>
      <c r="R33" s="200">
        <v>0</v>
      </c>
      <c r="S33" s="200">
        <f t="shared" si="3"/>
        <v>0</v>
      </c>
      <c r="T33" s="185">
        <v>0</v>
      </c>
      <c r="U33" s="185">
        <v>0</v>
      </c>
      <c r="V33" s="185"/>
      <c r="W33" s="200"/>
      <c r="X33" s="185"/>
      <c r="Y33" s="185"/>
      <c r="Z33" s="201"/>
      <c r="AA33" s="185"/>
      <c r="AB33" s="367"/>
      <c r="AC33" s="185"/>
      <c r="AD33" s="367"/>
      <c r="AE33" s="185"/>
      <c r="AF33" s="185"/>
      <c r="AG33" s="185"/>
      <c r="AH33" s="185"/>
      <c r="AI33" s="185"/>
      <c r="AJ33" s="201"/>
      <c r="AK33" s="185"/>
      <c r="AL33" s="185"/>
      <c r="AM33" s="185"/>
      <c r="AN33" s="185"/>
      <c r="AO33" s="185"/>
      <c r="AP33" s="201"/>
      <c r="AQ33" s="185"/>
      <c r="AR33" s="185"/>
      <c r="AS33" s="185"/>
      <c r="AT33" s="185"/>
      <c r="AU33" s="201"/>
      <c r="AV33" s="185"/>
      <c r="AW33" s="201"/>
      <c r="AX33" s="201"/>
      <c r="AY33" s="368"/>
      <c r="AZ33" s="185"/>
      <c r="BA33" s="201"/>
      <c r="BB33" s="201"/>
      <c r="BC33" s="185"/>
      <c r="BD33" s="201"/>
      <c r="BE33" s="201"/>
      <c r="BF33" s="201"/>
      <c r="BG33" s="185"/>
      <c r="BH33" s="185"/>
      <c r="BI33" s="201"/>
      <c r="BJ33" s="185"/>
      <c r="BK33" s="201"/>
      <c r="BL33" s="185"/>
      <c r="BM33" s="185"/>
      <c r="BN33" s="185"/>
      <c r="BO33" s="201"/>
      <c r="BP33" s="185"/>
      <c r="BQ33" s="201"/>
      <c r="BR33" s="185"/>
      <c r="BS33" s="185"/>
      <c r="BT33" s="185"/>
      <c r="BU33" s="185"/>
      <c r="BV33" s="185"/>
      <c r="BW33" s="185"/>
      <c r="BX33" s="185"/>
      <c r="BY33" s="185"/>
      <c r="BZ33" s="201"/>
      <c r="CA33" s="185"/>
      <c r="CB33" s="369"/>
      <c r="CC33" s="333"/>
      <c r="CD33" s="185">
        <v>0</v>
      </c>
      <c r="CE33" s="370"/>
      <c r="CK33" s="150"/>
    </row>
    <row r="34" spans="1:89" s="68" customFormat="1" ht="29.25" customHeight="1">
      <c r="A34" s="213">
        <v>26</v>
      </c>
      <c r="B34" s="365" t="s">
        <v>302</v>
      </c>
      <c r="C34" s="200"/>
      <c r="D34" s="200"/>
      <c r="E34" s="366"/>
      <c r="F34" s="200"/>
      <c r="G34" s="200"/>
      <c r="H34" s="185">
        <v>0</v>
      </c>
      <c r="I34" s="185">
        <f t="shared" si="1"/>
        <v>0</v>
      </c>
      <c r="J34" s="185">
        <v>41</v>
      </c>
      <c r="K34" s="185">
        <v>0</v>
      </c>
      <c r="L34" s="185">
        <v>0</v>
      </c>
      <c r="M34" s="185">
        <f t="shared" si="2"/>
        <v>35.251800000000003</v>
      </c>
      <c r="N34" s="185">
        <v>0</v>
      </c>
      <c r="O34" s="185">
        <f t="shared" si="0"/>
        <v>0</v>
      </c>
      <c r="P34" s="185">
        <v>0</v>
      </c>
      <c r="Q34" s="200">
        <v>0</v>
      </c>
      <c r="R34" s="200">
        <v>0</v>
      </c>
      <c r="S34" s="200">
        <f t="shared" si="3"/>
        <v>0</v>
      </c>
      <c r="T34" s="185">
        <v>0</v>
      </c>
      <c r="U34" s="185">
        <v>0</v>
      </c>
      <c r="V34" s="185"/>
      <c r="W34" s="200"/>
      <c r="X34" s="185"/>
      <c r="Y34" s="185"/>
      <c r="Z34" s="201"/>
      <c r="AA34" s="185"/>
      <c r="AB34" s="367"/>
      <c r="AC34" s="185"/>
      <c r="AD34" s="367"/>
      <c r="AE34" s="185"/>
      <c r="AF34" s="185"/>
      <c r="AG34" s="185"/>
      <c r="AH34" s="185"/>
      <c r="AI34" s="185"/>
      <c r="AJ34" s="201"/>
      <c r="AK34" s="185"/>
      <c r="AL34" s="185"/>
      <c r="AM34" s="185"/>
      <c r="AN34" s="185"/>
      <c r="AO34" s="185"/>
      <c r="AP34" s="201"/>
      <c r="AQ34" s="185"/>
      <c r="AR34" s="185"/>
      <c r="AS34" s="185"/>
      <c r="AT34" s="185"/>
      <c r="AU34" s="201"/>
      <c r="AV34" s="185"/>
      <c r="AW34" s="201"/>
      <c r="AX34" s="201"/>
      <c r="AY34" s="368"/>
      <c r="AZ34" s="185"/>
      <c r="BA34" s="201"/>
      <c r="BB34" s="201"/>
      <c r="BC34" s="185"/>
      <c r="BD34" s="201"/>
      <c r="BE34" s="201"/>
      <c r="BF34" s="201"/>
      <c r="BG34" s="185"/>
      <c r="BH34" s="185"/>
      <c r="BI34" s="201"/>
      <c r="BJ34" s="185"/>
      <c r="BK34" s="201"/>
      <c r="BL34" s="185"/>
      <c r="BM34" s="185"/>
      <c r="BN34" s="185"/>
      <c r="BO34" s="201"/>
      <c r="BP34" s="185"/>
      <c r="BQ34" s="201"/>
      <c r="BR34" s="185"/>
      <c r="BS34" s="185"/>
      <c r="BT34" s="185"/>
      <c r="BU34" s="185"/>
      <c r="BV34" s="185"/>
      <c r="BW34" s="185"/>
      <c r="BX34" s="185"/>
      <c r="BY34" s="185"/>
      <c r="BZ34" s="201"/>
      <c r="CA34" s="185"/>
      <c r="CB34" s="369"/>
      <c r="CC34" s="333"/>
      <c r="CD34" s="185">
        <v>0</v>
      </c>
      <c r="CE34" s="370"/>
      <c r="CK34" s="150"/>
    </row>
    <row r="35" spans="1:89" s="68" customFormat="1" ht="29.25" customHeight="1">
      <c r="A35" s="213">
        <v>27</v>
      </c>
      <c r="B35" s="365" t="s">
        <v>303</v>
      </c>
      <c r="C35" s="200"/>
      <c r="D35" s="200"/>
      <c r="E35" s="366"/>
      <c r="F35" s="200"/>
      <c r="G35" s="200"/>
      <c r="H35" s="185">
        <v>0</v>
      </c>
      <c r="I35" s="185">
        <f t="shared" si="1"/>
        <v>0</v>
      </c>
      <c r="J35" s="185">
        <v>40.9</v>
      </c>
      <c r="K35" s="185">
        <v>0</v>
      </c>
      <c r="L35" s="185">
        <v>0</v>
      </c>
      <c r="M35" s="185">
        <f t="shared" si="2"/>
        <v>35.165819999999997</v>
      </c>
      <c r="N35" s="185">
        <v>0</v>
      </c>
      <c r="O35" s="185">
        <f t="shared" si="0"/>
        <v>0</v>
      </c>
      <c r="P35" s="185">
        <v>0</v>
      </c>
      <c r="Q35" s="200">
        <v>0</v>
      </c>
      <c r="R35" s="200">
        <v>0</v>
      </c>
      <c r="S35" s="200">
        <f t="shared" si="3"/>
        <v>0</v>
      </c>
      <c r="T35" s="185">
        <v>0</v>
      </c>
      <c r="U35" s="185">
        <v>0</v>
      </c>
      <c r="V35" s="185"/>
      <c r="W35" s="200"/>
      <c r="X35" s="185"/>
      <c r="Y35" s="185"/>
      <c r="Z35" s="201"/>
      <c r="AA35" s="185"/>
      <c r="AB35" s="367"/>
      <c r="AC35" s="185"/>
      <c r="AD35" s="367"/>
      <c r="AE35" s="185"/>
      <c r="AF35" s="185"/>
      <c r="AG35" s="185"/>
      <c r="AH35" s="185"/>
      <c r="AI35" s="185"/>
      <c r="AJ35" s="201"/>
      <c r="AK35" s="185"/>
      <c r="AL35" s="185"/>
      <c r="AM35" s="185"/>
      <c r="AN35" s="185"/>
      <c r="AO35" s="185"/>
      <c r="AP35" s="201"/>
      <c r="AQ35" s="185"/>
      <c r="AR35" s="185"/>
      <c r="AS35" s="185"/>
      <c r="AT35" s="185"/>
      <c r="AU35" s="201"/>
      <c r="AV35" s="185"/>
      <c r="AW35" s="201"/>
      <c r="AX35" s="201"/>
      <c r="AY35" s="368"/>
      <c r="AZ35" s="185"/>
      <c r="BA35" s="201"/>
      <c r="BB35" s="201"/>
      <c r="BC35" s="185"/>
      <c r="BD35" s="201"/>
      <c r="BE35" s="201"/>
      <c r="BF35" s="201"/>
      <c r="BG35" s="185"/>
      <c r="BH35" s="185"/>
      <c r="BI35" s="201"/>
      <c r="BJ35" s="185"/>
      <c r="BK35" s="201"/>
      <c r="BL35" s="185"/>
      <c r="BM35" s="185"/>
      <c r="BN35" s="185"/>
      <c r="BO35" s="201"/>
      <c r="BP35" s="185"/>
      <c r="BQ35" s="201"/>
      <c r="BR35" s="185"/>
      <c r="BS35" s="185"/>
      <c r="BT35" s="185"/>
      <c r="BU35" s="185"/>
      <c r="BV35" s="185"/>
      <c r="BW35" s="185"/>
      <c r="BX35" s="185"/>
      <c r="BY35" s="185"/>
      <c r="BZ35" s="201"/>
      <c r="CA35" s="185"/>
      <c r="CB35" s="369"/>
      <c r="CC35" s="333"/>
      <c r="CD35" s="185">
        <v>0</v>
      </c>
      <c r="CE35" s="370"/>
      <c r="CK35" s="150"/>
    </row>
    <row r="36" spans="1:89" s="68" customFormat="1" ht="29.25" customHeight="1">
      <c r="A36" s="213">
        <v>28</v>
      </c>
      <c r="B36" s="365" t="s">
        <v>304</v>
      </c>
      <c r="C36" s="200"/>
      <c r="D36" s="200"/>
      <c r="E36" s="366"/>
      <c r="F36" s="200"/>
      <c r="G36" s="200"/>
      <c r="H36" s="185">
        <v>0</v>
      </c>
      <c r="I36" s="185">
        <f t="shared" si="1"/>
        <v>0</v>
      </c>
      <c r="J36" s="185">
        <v>41.5</v>
      </c>
      <c r="K36" s="185">
        <v>0</v>
      </c>
      <c r="L36" s="185">
        <v>0</v>
      </c>
      <c r="M36" s="185">
        <f t="shared" si="2"/>
        <v>35.681699999999999</v>
      </c>
      <c r="N36" s="185">
        <v>0</v>
      </c>
      <c r="O36" s="185">
        <f t="shared" si="0"/>
        <v>0</v>
      </c>
      <c r="P36" s="185">
        <v>0</v>
      </c>
      <c r="Q36" s="200">
        <v>0</v>
      </c>
      <c r="R36" s="200">
        <v>0</v>
      </c>
      <c r="S36" s="200">
        <f t="shared" si="3"/>
        <v>0</v>
      </c>
      <c r="T36" s="185">
        <v>0</v>
      </c>
      <c r="U36" s="185">
        <v>0</v>
      </c>
      <c r="V36" s="185"/>
      <c r="W36" s="200"/>
      <c r="X36" s="185"/>
      <c r="Y36" s="185"/>
      <c r="Z36" s="201"/>
      <c r="AA36" s="185"/>
      <c r="AB36" s="367"/>
      <c r="AC36" s="185"/>
      <c r="AD36" s="367"/>
      <c r="AE36" s="185"/>
      <c r="AF36" s="185"/>
      <c r="AG36" s="185"/>
      <c r="AH36" s="185"/>
      <c r="AI36" s="185"/>
      <c r="AJ36" s="201"/>
      <c r="AK36" s="185"/>
      <c r="AL36" s="185"/>
      <c r="AM36" s="185"/>
      <c r="AN36" s="185"/>
      <c r="AO36" s="185"/>
      <c r="AP36" s="201"/>
      <c r="AQ36" s="185"/>
      <c r="AR36" s="185"/>
      <c r="AS36" s="185"/>
      <c r="AT36" s="185"/>
      <c r="AU36" s="201"/>
      <c r="AV36" s="185"/>
      <c r="AW36" s="201"/>
      <c r="AX36" s="201"/>
      <c r="AY36" s="368"/>
      <c r="AZ36" s="185"/>
      <c r="BA36" s="201"/>
      <c r="BB36" s="201"/>
      <c r="BC36" s="185"/>
      <c r="BD36" s="201"/>
      <c r="BE36" s="201"/>
      <c r="BF36" s="201"/>
      <c r="BG36" s="185"/>
      <c r="BH36" s="185"/>
      <c r="BI36" s="201"/>
      <c r="BJ36" s="185"/>
      <c r="BK36" s="201"/>
      <c r="BL36" s="185"/>
      <c r="BM36" s="185"/>
      <c r="BN36" s="185"/>
      <c r="BO36" s="201"/>
      <c r="BP36" s="185"/>
      <c r="BQ36" s="201"/>
      <c r="BR36" s="185"/>
      <c r="BS36" s="185"/>
      <c r="BT36" s="185"/>
      <c r="BU36" s="185"/>
      <c r="BV36" s="185"/>
      <c r="BW36" s="185"/>
      <c r="BX36" s="185"/>
      <c r="BY36" s="185"/>
      <c r="BZ36" s="201"/>
      <c r="CA36" s="185"/>
      <c r="CB36" s="369"/>
      <c r="CC36" s="333"/>
      <c r="CD36" s="185">
        <v>0</v>
      </c>
      <c r="CE36" s="370"/>
      <c r="CK36" s="150"/>
    </row>
    <row r="37" spans="1:89" s="68" customFormat="1" ht="29.25" customHeight="1">
      <c r="A37" s="213">
        <v>29</v>
      </c>
      <c r="B37" s="365" t="s">
        <v>305</v>
      </c>
      <c r="C37" s="200"/>
      <c r="D37" s="200"/>
      <c r="E37" s="366"/>
      <c r="F37" s="200"/>
      <c r="G37" s="200"/>
      <c r="H37" s="185">
        <v>0</v>
      </c>
      <c r="I37" s="185">
        <f t="shared" si="1"/>
        <v>0</v>
      </c>
      <c r="J37" s="185">
        <v>41.7</v>
      </c>
      <c r="K37" s="185">
        <v>0</v>
      </c>
      <c r="L37" s="185">
        <v>0</v>
      </c>
      <c r="M37" s="185">
        <f t="shared" si="2"/>
        <v>35.853660000000005</v>
      </c>
      <c r="N37" s="185">
        <v>0</v>
      </c>
      <c r="O37" s="185">
        <f t="shared" si="0"/>
        <v>0</v>
      </c>
      <c r="P37" s="185">
        <v>0</v>
      </c>
      <c r="Q37" s="200">
        <v>0</v>
      </c>
      <c r="R37" s="200">
        <v>0</v>
      </c>
      <c r="S37" s="200">
        <f t="shared" si="3"/>
        <v>0</v>
      </c>
      <c r="T37" s="185">
        <v>0</v>
      </c>
      <c r="U37" s="185">
        <v>0</v>
      </c>
      <c r="V37" s="185"/>
      <c r="W37" s="200"/>
      <c r="X37" s="185"/>
      <c r="Y37" s="185"/>
      <c r="Z37" s="201"/>
      <c r="AA37" s="185"/>
      <c r="AB37" s="367"/>
      <c r="AC37" s="185"/>
      <c r="AD37" s="367"/>
      <c r="AE37" s="185"/>
      <c r="AF37" s="185"/>
      <c r="AG37" s="185"/>
      <c r="AH37" s="185"/>
      <c r="AI37" s="185"/>
      <c r="AJ37" s="201"/>
      <c r="AK37" s="185"/>
      <c r="AL37" s="185"/>
      <c r="AM37" s="185"/>
      <c r="AN37" s="185"/>
      <c r="AO37" s="185"/>
      <c r="AP37" s="201"/>
      <c r="AQ37" s="185"/>
      <c r="AR37" s="185"/>
      <c r="AS37" s="185"/>
      <c r="AT37" s="185"/>
      <c r="AU37" s="201"/>
      <c r="AV37" s="185"/>
      <c r="AW37" s="201"/>
      <c r="AX37" s="201"/>
      <c r="AY37" s="368"/>
      <c r="AZ37" s="185"/>
      <c r="BA37" s="201"/>
      <c r="BB37" s="201"/>
      <c r="BC37" s="185"/>
      <c r="BD37" s="201"/>
      <c r="BE37" s="201"/>
      <c r="BF37" s="201"/>
      <c r="BG37" s="185"/>
      <c r="BH37" s="185"/>
      <c r="BI37" s="201"/>
      <c r="BJ37" s="185"/>
      <c r="BK37" s="201"/>
      <c r="BL37" s="185"/>
      <c r="BM37" s="185"/>
      <c r="BN37" s="185"/>
      <c r="BO37" s="201"/>
      <c r="BP37" s="185"/>
      <c r="BQ37" s="201"/>
      <c r="BR37" s="185"/>
      <c r="BS37" s="185"/>
      <c r="BT37" s="185"/>
      <c r="BU37" s="185"/>
      <c r="BV37" s="185"/>
      <c r="BW37" s="185"/>
      <c r="BX37" s="185"/>
      <c r="BY37" s="185"/>
      <c r="BZ37" s="201"/>
      <c r="CA37" s="185"/>
      <c r="CB37" s="369"/>
      <c r="CC37" s="333"/>
      <c r="CD37" s="185">
        <v>0</v>
      </c>
      <c r="CE37" s="370"/>
      <c r="CK37" s="150"/>
    </row>
    <row r="38" spans="1:89" s="68" customFormat="1" ht="29.25" customHeight="1">
      <c r="A38" s="213">
        <v>30</v>
      </c>
      <c r="B38" s="365" t="s">
        <v>306</v>
      </c>
      <c r="C38" s="200"/>
      <c r="D38" s="200"/>
      <c r="E38" s="366"/>
      <c r="F38" s="200"/>
      <c r="G38" s="200"/>
      <c r="H38" s="185">
        <v>0</v>
      </c>
      <c r="I38" s="185">
        <f t="shared" si="1"/>
        <v>0</v>
      </c>
      <c r="J38" s="185">
        <v>41.8</v>
      </c>
      <c r="K38" s="185">
        <v>0</v>
      </c>
      <c r="L38" s="185">
        <v>0</v>
      </c>
      <c r="M38" s="185">
        <f t="shared" si="2"/>
        <v>35.939639999999997</v>
      </c>
      <c r="N38" s="185">
        <v>0</v>
      </c>
      <c r="O38" s="185">
        <f t="shared" si="0"/>
        <v>0</v>
      </c>
      <c r="P38" s="185">
        <v>0</v>
      </c>
      <c r="Q38" s="200">
        <v>0</v>
      </c>
      <c r="R38" s="200">
        <v>0</v>
      </c>
      <c r="S38" s="200">
        <f t="shared" si="3"/>
        <v>0</v>
      </c>
      <c r="T38" s="185">
        <v>0</v>
      </c>
      <c r="U38" s="185">
        <v>0</v>
      </c>
      <c r="V38" s="185"/>
      <c r="W38" s="200"/>
      <c r="X38" s="185"/>
      <c r="Y38" s="185"/>
      <c r="Z38" s="201"/>
      <c r="AA38" s="185"/>
      <c r="AB38" s="367"/>
      <c r="AC38" s="185"/>
      <c r="AD38" s="367"/>
      <c r="AE38" s="185"/>
      <c r="AF38" s="185"/>
      <c r="AG38" s="185"/>
      <c r="AH38" s="185"/>
      <c r="AI38" s="185"/>
      <c r="AJ38" s="201"/>
      <c r="AK38" s="185"/>
      <c r="AL38" s="185"/>
      <c r="AM38" s="185"/>
      <c r="AN38" s="185"/>
      <c r="AO38" s="185"/>
      <c r="AP38" s="201"/>
      <c r="AQ38" s="185"/>
      <c r="AR38" s="185"/>
      <c r="AS38" s="185"/>
      <c r="AT38" s="185"/>
      <c r="AU38" s="201"/>
      <c r="AV38" s="185"/>
      <c r="AW38" s="201"/>
      <c r="AX38" s="201"/>
      <c r="AY38" s="368"/>
      <c r="AZ38" s="185"/>
      <c r="BA38" s="201"/>
      <c r="BB38" s="201"/>
      <c r="BC38" s="185"/>
      <c r="BD38" s="201"/>
      <c r="BE38" s="201"/>
      <c r="BF38" s="201"/>
      <c r="BG38" s="185"/>
      <c r="BH38" s="185"/>
      <c r="BI38" s="201"/>
      <c r="BJ38" s="185"/>
      <c r="BK38" s="201"/>
      <c r="BL38" s="185"/>
      <c r="BM38" s="185"/>
      <c r="BN38" s="185"/>
      <c r="BO38" s="201"/>
      <c r="BP38" s="185"/>
      <c r="BQ38" s="201"/>
      <c r="BR38" s="185"/>
      <c r="BS38" s="185"/>
      <c r="BT38" s="185"/>
      <c r="BU38" s="185"/>
      <c r="BV38" s="185"/>
      <c r="BW38" s="185"/>
      <c r="BX38" s="185"/>
      <c r="BY38" s="185"/>
      <c r="BZ38" s="201"/>
      <c r="CA38" s="185"/>
      <c r="CB38" s="369"/>
      <c r="CC38" s="333"/>
      <c r="CD38" s="185">
        <v>0</v>
      </c>
      <c r="CE38" s="370"/>
      <c r="CK38" s="150"/>
    </row>
    <row r="39" spans="1:89" s="68" customFormat="1" ht="29.25" customHeight="1">
      <c r="A39" s="213">
        <v>31</v>
      </c>
      <c r="B39" s="365" t="s">
        <v>307</v>
      </c>
      <c r="C39" s="200"/>
      <c r="D39" s="200"/>
      <c r="E39" s="366"/>
      <c r="F39" s="200"/>
      <c r="G39" s="200"/>
      <c r="H39" s="185">
        <v>0</v>
      </c>
      <c r="I39" s="185">
        <f t="shared" si="1"/>
        <v>0</v>
      </c>
      <c r="J39" s="185">
        <v>41.9</v>
      </c>
      <c r="K39" s="185">
        <v>0</v>
      </c>
      <c r="L39" s="185">
        <v>0</v>
      </c>
      <c r="M39" s="185">
        <f t="shared" si="2"/>
        <v>36.025619999999996</v>
      </c>
      <c r="N39" s="185">
        <v>0</v>
      </c>
      <c r="O39" s="185">
        <f t="shared" si="0"/>
        <v>0</v>
      </c>
      <c r="P39" s="185">
        <v>0</v>
      </c>
      <c r="Q39" s="200">
        <v>0</v>
      </c>
      <c r="R39" s="200">
        <v>0</v>
      </c>
      <c r="S39" s="200">
        <f t="shared" si="3"/>
        <v>0</v>
      </c>
      <c r="T39" s="185">
        <v>0</v>
      </c>
      <c r="U39" s="185">
        <v>0</v>
      </c>
      <c r="V39" s="185"/>
      <c r="W39" s="200"/>
      <c r="X39" s="185"/>
      <c r="Y39" s="185"/>
      <c r="Z39" s="201"/>
      <c r="AA39" s="185"/>
      <c r="AB39" s="367"/>
      <c r="AC39" s="185"/>
      <c r="AD39" s="367"/>
      <c r="AE39" s="185"/>
      <c r="AF39" s="185"/>
      <c r="AG39" s="185"/>
      <c r="AH39" s="185"/>
      <c r="AI39" s="185"/>
      <c r="AJ39" s="201"/>
      <c r="AK39" s="185"/>
      <c r="AL39" s="185"/>
      <c r="AM39" s="185"/>
      <c r="AN39" s="185"/>
      <c r="AO39" s="185"/>
      <c r="AP39" s="201"/>
      <c r="AQ39" s="185"/>
      <c r="AR39" s="185"/>
      <c r="AS39" s="185"/>
      <c r="AT39" s="185"/>
      <c r="AU39" s="201"/>
      <c r="AV39" s="185"/>
      <c r="AW39" s="201"/>
      <c r="AX39" s="201"/>
      <c r="AY39" s="368"/>
      <c r="AZ39" s="185"/>
      <c r="BA39" s="201"/>
      <c r="BB39" s="201"/>
      <c r="BC39" s="185"/>
      <c r="BD39" s="201"/>
      <c r="BE39" s="201"/>
      <c r="BF39" s="201"/>
      <c r="BG39" s="185"/>
      <c r="BH39" s="185"/>
      <c r="BI39" s="201"/>
      <c r="BJ39" s="185"/>
      <c r="BK39" s="201"/>
      <c r="BL39" s="185"/>
      <c r="BM39" s="185"/>
      <c r="BN39" s="185"/>
      <c r="BO39" s="201"/>
      <c r="BP39" s="185"/>
      <c r="BQ39" s="201"/>
      <c r="BR39" s="185"/>
      <c r="BS39" s="185"/>
      <c r="BT39" s="185"/>
      <c r="BU39" s="185"/>
      <c r="BV39" s="185"/>
      <c r="BW39" s="185"/>
      <c r="BX39" s="185"/>
      <c r="BY39" s="185"/>
      <c r="BZ39" s="201"/>
      <c r="CA39" s="185"/>
      <c r="CB39" s="369"/>
      <c r="CC39" s="333"/>
      <c r="CD39" s="185">
        <v>0</v>
      </c>
      <c r="CE39" s="370"/>
      <c r="CK39" s="150"/>
    </row>
    <row r="40" spans="1:89" s="68" customFormat="1" ht="29.25" customHeight="1">
      <c r="A40" s="213">
        <v>32</v>
      </c>
      <c r="B40" s="365" t="s">
        <v>308</v>
      </c>
      <c r="C40" s="200"/>
      <c r="D40" s="200"/>
      <c r="E40" s="366"/>
      <c r="F40" s="200"/>
      <c r="G40" s="200"/>
      <c r="H40" s="185">
        <v>0</v>
      </c>
      <c r="I40" s="185">
        <f t="shared" si="1"/>
        <v>0</v>
      </c>
      <c r="J40" s="185">
        <v>42</v>
      </c>
      <c r="K40" s="185">
        <v>0</v>
      </c>
      <c r="L40" s="185">
        <v>0</v>
      </c>
      <c r="M40" s="185">
        <f t="shared" si="2"/>
        <v>36.111600000000003</v>
      </c>
      <c r="N40" s="185">
        <v>0</v>
      </c>
      <c r="O40" s="185">
        <f t="shared" si="0"/>
        <v>0</v>
      </c>
      <c r="P40" s="185">
        <v>0</v>
      </c>
      <c r="Q40" s="200">
        <v>0</v>
      </c>
      <c r="R40" s="200">
        <v>0</v>
      </c>
      <c r="S40" s="200">
        <f t="shared" si="3"/>
        <v>0</v>
      </c>
      <c r="T40" s="185">
        <v>0</v>
      </c>
      <c r="U40" s="185">
        <v>0</v>
      </c>
      <c r="V40" s="185"/>
      <c r="W40" s="200"/>
      <c r="X40" s="185"/>
      <c r="Y40" s="185"/>
      <c r="Z40" s="201"/>
      <c r="AA40" s="185"/>
      <c r="AB40" s="367"/>
      <c r="AC40" s="185"/>
      <c r="AD40" s="367"/>
      <c r="AE40" s="185"/>
      <c r="AF40" s="185"/>
      <c r="AG40" s="185"/>
      <c r="AH40" s="185"/>
      <c r="AI40" s="185"/>
      <c r="AJ40" s="201"/>
      <c r="AK40" s="185"/>
      <c r="AL40" s="185"/>
      <c r="AM40" s="185"/>
      <c r="AN40" s="185"/>
      <c r="AO40" s="185"/>
      <c r="AP40" s="201"/>
      <c r="AQ40" s="185"/>
      <c r="AR40" s="185"/>
      <c r="AS40" s="185"/>
      <c r="AT40" s="185"/>
      <c r="AU40" s="201"/>
      <c r="AV40" s="185"/>
      <c r="AW40" s="201"/>
      <c r="AX40" s="201"/>
      <c r="AY40" s="368"/>
      <c r="AZ40" s="185"/>
      <c r="BA40" s="201"/>
      <c r="BB40" s="201"/>
      <c r="BC40" s="185"/>
      <c r="BD40" s="201"/>
      <c r="BE40" s="201"/>
      <c r="BF40" s="201"/>
      <c r="BG40" s="185"/>
      <c r="BH40" s="185"/>
      <c r="BI40" s="201"/>
      <c r="BJ40" s="185"/>
      <c r="BK40" s="201"/>
      <c r="BL40" s="185"/>
      <c r="BM40" s="185"/>
      <c r="BN40" s="185"/>
      <c r="BO40" s="201"/>
      <c r="BP40" s="185"/>
      <c r="BQ40" s="201"/>
      <c r="BR40" s="185"/>
      <c r="BS40" s="185"/>
      <c r="BT40" s="185"/>
      <c r="BU40" s="185"/>
      <c r="BV40" s="185"/>
      <c r="BW40" s="185"/>
      <c r="BX40" s="185"/>
      <c r="BY40" s="185"/>
      <c r="BZ40" s="201"/>
      <c r="CA40" s="185"/>
      <c r="CB40" s="369"/>
      <c r="CC40" s="333"/>
      <c r="CD40" s="185">
        <v>0</v>
      </c>
      <c r="CE40" s="370"/>
      <c r="CK40" s="150"/>
    </row>
    <row r="41" spans="1:89" s="68" customFormat="1" ht="29.25" customHeight="1">
      <c r="A41" s="213">
        <v>33</v>
      </c>
      <c r="B41" s="365" t="s">
        <v>309</v>
      </c>
      <c r="C41" s="200"/>
      <c r="D41" s="200"/>
      <c r="E41" s="366"/>
      <c r="F41" s="200"/>
      <c r="G41" s="200"/>
      <c r="H41" s="185">
        <v>0</v>
      </c>
      <c r="I41" s="185">
        <f t="shared" si="1"/>
        <v>0</v>
      </c>
      <c r="J41" s="185">
        <v>41.7</v>
      </c>
      <c r="K41" s="185">
        <v>0</v>
      </c>
      <c r="L41" s="185">
        <v>0</v>
      </c>
      <c r="M41" s="185">
        <f t="shared" si="2"/>
        <v>35.853660000000005</v>
      </c>
      <c r="N41" s="185">
        <v>0</v>
      </c>
      <c r="O41" s="185">
        <f t="shared" si="0"/>
        <v>0</v>
      </c>
      <c r="P41" s="185">
        <v>0</v>
      </c>
      <c r="Q41" s="200">
        <v>0</v>
      </c>
      <c r="R41" s="200">
        <v>0</v>
      </c>
      <c r="S41" s="200">
        <f t="shared" si="3"/>
        <v>0</v>
      </c>
      <c r="T41" s="185">
        <v>0</v>
      </c>
      <c r="U41" s="185">
        <v>0</v>
      </c>
      <c r="V41" s="185"/>
      <c r="W41" s="200"/>
      <c r="X41" s="185"/>
      <c r="Y41" s="185"/>
      <c r="Z41" s="201"/>
      <c r="AA41" s="185"/>
      <c r="AB41" s="367"/>
      <c r="AC41" s="185"/>
      <c r="AD41" s="367"/>
      <c r="AE41" s="185"/>
      <c r="AF41" s="185"/>
      <c r="AG41" s="185"/>
      <c r="AH41" s="185"/>
      <c r="AI41" s="185"/>
      <c r="AJ41" s="201"/>
      <c r="AK41" s="185"/>
      <c r="AL41" s="185"/>
      <c r="AM41" s="185"/>
      <c r="AN41" s="185"/>
      <c r="AO41" s="185"/>
      <c r="AP41" s="201"/>
      <c r="AQ41" s="185"/>
      <c r="AR41" s="185"/>
      <c r="AS41" s="185"/>
      <c r="AT41" s="185"/>
      <c r="AU41" s="201"/>
      <c r="AV41" s="185"/>
      <c r="AW41" s="201"/>
      <c r="AX41" s="201"/>
      <c r="AY41" s="368"/>
      <c r="AZ41" s="185"/>
      <c r="BA41" s="201"/>
      <c r="BB41" s="201"/>
      <c r="BC41" s="185"/>
      <c r="BD41" s="201"/>
      <c r="BE41" s="201"/>
      <c r="BF41" s="201"/>
      <c r="BG41" s="185"/>
      <c r="BH41" s="185"/>
      <c r="BI41" s="201"/>
      <c r="BJ41" s="185"/>
      <c r="BK41" s="201"/>
      <c r="BL41" s="185"/>
      <c r="BM41" s="185"/>
      <c r="BN41" s="185"/>
      <c r="BO41" s="201"/>
      <c r="BP41" s="185"/>
      <c r="BQ41" s="201"/>
      <c r="BR41" s="185"/>
      <c r="BS41" s="185"/>
      <c r="BT41" s="185"/>
      <c r="BU41" s="185"/>
      <c r="BV41" s="185"/>
      <c r="BW41" s="185"/>
      <c r="BX41" s="185"/>
      <c r="BY41" s="185"/>
      <c r="BZ41" s="201"/>
      <c r="CA41" s="185"/>
      <c r="CB41" s="369"/>
      <c r="CC41" s="333"/>
      <c r="CD41" s="185">
        <v>0</v>
      </c>
      <c r="CE41" s="370"/>
      <c r="CK41" s="150"/>
    </row>
    <row r="42" spans="1:89" s="68" customFormat="1" ht="29.25" customHeight="1">
      <c r="A42" s="213">
        <v>34</v>
      </c>
      <c r="B42" s="365" t="s">
        <v>310</v>
      </c>
      <c r="C42" s="200"/>
      <c r="D42" s="200"/>
      <c r="E42" s="366"/>
      <c r="F42" s="200"/>
      <c r="G42" s="200"/>
      <c r="H42" s="185">
        <v>0</v>
      </c>
      <c r="I42" s="185">
        <f t="shared" si="1"/>
        <v>0</v>
      </c>
      <c r="J42" s="185">
        <v>41.6</v>
      </c>
      <c r="K42" s="185">
        <v>0</v>
      </c>
      <c r="L42" s="185">
        <v>0</v>
      </c>
      <c r="M42" s="185">
        <f t="shared" si="2"/>
        <v>35.767679999999999</v>
      </c>
      <c r="N42" s="185">
        <v>0</v>
      </c>
      <c r="O42" s="185">
        <f t="shared" si="0"/>
        <v>0</v>
      </c>
      <c r="P42" s="185">
        <v>0</v>
      </c>
      <c r="Q42" s="200">
        <v>0</v>
      </c>
      <c r="R42" s="200">
        <v>0</v>
      </c>
      <c r="S42" s="200">
        <f t="shared" si="3"/>
        <v>0</v>
      </c>
      <c r="T42" s="185">
        <v>0</v>
      </c>
      <c r="U42" s="185">
        <v>0</v>
      </c>
      <c r="V42" s="185"/>
      <c r="W42" s="200"/>
      <c r="X42" s="185"/>
      <c r="Y42" s="185"/>
      <c r="Z42" s="201"/>
      <c r="AA42" s="185"/>
      <c r="AB42" s="367"/>
      <c r="AC42" s="185"/>
      <c r="AD42" s="367"/>
      <c r="AE42" s="185"/>
      <c r="AF42" s="185"/>
      <c r="AG42" s="185"/>
      <c r="AH42" s="185"/>
      <c r="AI42" s="185"/>
      <c r="AJ42" s="201"/>
      <c r="AK42" s="185"/>
      <c r="AL42" s="185"/>
      <c r="AM42" s="185"/>
      <c r="AN42" s="185"/>
      <c r="AO42" s="185"/>
      <c r="AP42" s="201"/>
      <c r="AQ42" s="185"/>
      <c r="AR42" s="185"/>
      <c r="AS42" s="185"/>
      <c r="AT42" s="185"/>
      <c r="AU42" s="201"/>
      <c r="AV42" s="185"/>
      <c r="AW42" s="201"/>
      <c r="AX42" s="201"/>
      <c r="AY42" s="368"/>
      <c r="AZ42" s="185"/>
      <c r="BA42" s="201"/>
      <c r="BB42" s="201"/>
      <c r="BC42" s="185"/>
      <c r="BD42" s="201"/>
      <c r="BE42" s="201"/>
      <c r="BF42" s="201"/>
      <c r="BG42" s="185"/>
      <c r="BH42" s="185"/>
      <c r="BI42" s="201"/>
      <c r="BJ42" s="185"/>
      <c r="BK42" s="201"/>
      <c r="BL42" s="185"/>
      <c r="BM42" s="185"/>
      <c r="BN42" s="185"/>
      <c r="BO42" s="201"/>
      <c r="BP42" s="185"/>
      <c r="BQ42" s="201"/>
      <c r="BR42" s="185"/>
      <c r="BS42" s="185"/>
      <c r="BT42" s="185"/>
      <c r="BU42" s="185"/>
      <c r="BV42" s="185"/>
      <c r="BW42" s="185"/>
      <c r="BX42" s="185"/>
      <c r="BY42" s="185"/>
      <c r="BZ42" s="201"/>
      <c r="CA42" s="185"/>
      <c r="CB42" s="369"/>
      <c r="CC42" s="333"/>
      <c r="CD42" s="185">
        <v>0</v>
      </c>
      <c r="CE42" s="370"/>
      <c r="CK42" s="150"/>
    </row>
    <row r="43" spans="1:89" s="68" customFormat="1" ht="29.25" customHeight="1">
      <c r="A43" s="213">
        <v>35</v>
      </c>
      <c r="B43" s="365" t="s">
        <v>311</v>
      </c>
      <c r="C43" s="200"/>
      <c r="D43" s="200"/>
      <c r="E43" s="366"/>
      <c r="F43" s="200"/>
      <c r="G43" s="200"/>
      <c r="H43" s="185">
        <v>0</v>
      </c>
      <c r="I43" s="185">
        <f t="shared" si="1"/>
        <v>0</v>
      </c>
      <c r="J43" s="185">
        <v>42</v>
      </c>
      <c r="K43" s="185">
        <v>0</v>
      </c>
      <c r="L43" s="185">
        <v>0</v>
      </c>
      <c r="M43" s="185">
        <f t="shared" si="2"/>
        <v>36.111600000000003</v>
      </c>
      <c r="N43" s="185">
        <v>0</v>
      </c>
      <c r="O43" s="185">
        <f t="shared" si="0"/>
        <v>0</v>
      </c>
      <c r="P43" s="185">
        <v>0</v>
      </c>
      <c r="Q43" s="200">
        <v>0</v>
      </c>
      <c r="R43" s="200">
        <v>0</v>
      </c>
      <c r="S43" s="200">
        <f t="shared" si="3"/>
        <v>0</v>
      </c>
      <c r="T43" s="185">
        <v>0</v>
      </c>
      <c r="U43" s="185">
        <v>0</v>
      </c>
      <c r="V43" s="185"/>
      <c r="W43" s="200"/>
      <c r="X43" s="185"/>
      <c r="Y43" s="185"/>
      <c r="Z43" s="201"/>
      <c r="AA43" s="185"/>
      <c r="AB43" s="367"/>
      <c r="AC43" s="185"/>
      <c r="AD43" s="367"/>
      <c r="AE43" s="185"/>
      <c r="AF43" s="185"/>
      <c r="AG43" s="185"/>
      <c r="AH43" s="185"/>
      <c r="AI43" s="185"/>
      <c r="AJ43" s="201"/>
      <c r="AK43" s="185"/>
      <c r="AL43" s="185"/>
      <c r="AM43" s="185"/>
      <c r="AN43" s="185"/>
      <c r="AO43" s="185"/>
      <c r="AP43" s="201"/>
      <c r="AQ43" s="185"/>
      <c r="AR43" s="185"/>
      <c r="AS43" s="185"/>
      <c r="AT43" s="185"/>
      <c r="AU43" s="201"/>
      <c r="AV43" s="185"/>
      <c r="AW43" s="201"/>
      <c r="AX43" s="201"/>
      <c r="AY43" s="368"/>
      <c r="AZ43" s="185"/>
      <c r="BA43" s="201"/>
      <c r="BB43" s="201"/>
      <c r="BC43" s="185"/>
      <c r="BD43" s="201"/>
      <c r="BE43" s="201"/>
      <c r="BF43" s="201"/>
      <c r="BG43" s="185"/>
      <c r="BH43" s="185"/>
      <c r="BI43" s="201"/>
      <c r="BJ43" s="185"/>
      <c r="BK43" s="201"/>
      <c r="BL43" s="185"/>
      <c r="BM43" s="185"/>
      <c r="BN43" s="185"/>
      <c r="BO43" s="201"/>
      <c r="BP43" s="185"/>
      <c r="BQ43" s="201"/>
      <c r="BR43" s="185"/>
      <c r="BS43" s="185"/>
      <c r="BT43" s="185"/>
      <c r="BU43" s="185"/>
      <c r="BV43" s="185"/>
      <c r="BW43" s="185"/>
      <c r="BX43" s="185"/>
      <c r="BY43" s="185"/>
      <c r="BZ43" s="201"/>
      <c r="CA43" s="185"/>
      <c r="CB43" s="369"/>
      <c r="CC43" s="333"/>
      <c r="CD43" s="185">
        <v>0</v>
      </c>
      <c r="CE43" s="370"/>
      <c r="CK43" s="150"/>
    </row>
    <row r="44" spans="1:89" s="68" customFormat="1" ht="29.25" customHeight="1">
      <c r="A44" s="213">
        <v>36</v>
      </c>
      <c r="B44" s="365" t="s">
        <v>312</v>
      </c>
      <c r="C44" s="200"/>
      <c r="D44" s="200"/>
      <c r="E44" s="366"/>
      <c r="F44" s="200"/>
      <c r="G44" s="200"/>
      <c r="H44" s="185">
        <v>0</v>
      </c>
      <c r="I44" s="185">
        <f t="shared" si="1"/>
        <v>0</v>
      </c>
      <c r="J44" s="185">
        <v>42.1</v>
      </c>
      <c r="K44" s="185">
        <v>0</v>
      </c>
      <c r="L44" s="185">
        <v>0</v>
      </c>
      <c r="M44" s="185">
        <f t="shared" si="2"/>
        <v>36.197580000000002</v>
      </c>
      <c r="N44" s="185">
        <v>0</v>
      </c>
      <c r="O44" s="185">
        <f t="shared" si="0"/>
        <v>0</v>
      </c>
      <c r="P44" s="185">
        <v>0</v>
      </c>
      <c r="Q44" s="200">
        <v>0</v>
      </c>
      <c r="R44" s="200">
        <v>0</v>
      </c>
      <c r="S44" s="200">
        <f t="shared" si="3"/>
        <v>0</v>
      </c>
      <c r="T44" s="185">
        <v>0</v>
      </c>
      <c r="U44" s="185">
        <v>0</v>
      </c>
      <c r="V44" s="185"/>
      <c r="W44" s="200"/>
      <c r="X44" s="185"/>
      <c r="Y44" s="185"/>
      <c r="Z44" s="201"/>
      <c r="AA44" s="185"/>
      <c r="AB44" s="367"/>
      <c r="AC44" s="185"/>
      <c r="AD44" s="367"/>
      <c r="AE44" s="185"/>
      <c r="AF44" s="185"/>
      <c r="AG44" s="185"/>
      <c r="AH44" s="185"/>
      <c r="AI44" s="185"/>
      <c r="AJ44" s="201"/>
      <c r="AK44" s="185"/>
      <c r="AL44" s="185"/>
      <c r="AM44" s="185"/>
      <c r="AN44" s="185"/>
      <c r="AO44" s="185"/>
      <c r="AP44" s="201"/>
      <c r="AQ44" s="185"/>
      <c r="AR44" s="185"/>
      <c r="AS44" s="185"/>
      <c r="AT44" s="185"/>
      <c r="AU44" s="201"/>
      <c r="AV44" s="185"/>
      <c r="AW44" s="201"/>
      <c r="AX44" s="201"/>
      <c r="AY44" s="368"/>
      <c r="AZ44" s="185"/>
      <c r="BA44" s="201"/>
      <c r="BB44" s="201"/>
      <c r="BC44" s="185"/>
      <c r="BD44" s="201"/>
      <c r="BE44" s="201"/>
      <c r="BF44" s="201"/>
      <c r="BG44" s="185"/>
      <c r="BH44" s="185"/>
      <c r="BI44" s="201"/>
      <c r="BJ44" s="185"/>
      <c r="BK44" s="201"/>
      <c r="BL44" s="185"/>
      <c r="BM44" s="185"/>
      <c r="BN44" s="185"/>
      <c r="BO44" s="201"/>
      <c r="BP44" s="185"/>
      <c r="BQ44" s="201"/>
      <c r="BR44" s="185"/>
      <c r="BS44" s="185"/>
      <c r="BT44" s="185"/>
      <c r="BU44" s="185"/>
      <c r="BV44" s="185"/>
      <c r="BW44" s="185"/>
      <c r="BX44" s="185"/>
      <c r="BY44" s="185"/>
      <c r="BZ44" s="201"/>
      <c r="CA44" s="185"/>
      <c r="CB44" s="369"/>
      <c r="CC44" s="333"/>
      <c r="CD44" s="185">
        <v>0</v>
      </c>
      <c r="CE44" s="370"/>
      <c r="CK44" s="150"/>
    </row>
    <row r="45" spans="1:89" s="68" customFormat="1" ht="29.25" customHeight="1">
      <c r="A45" s="213">
        <v>37</v>
      </c>
      <c r="B45" s="365" t="s">
        <v>313</v>
      </c>
      <c r="C45" s="200"/>
      <c r="D45" s="200"/>
      <c r="E45" s="366"/>
      <c r="F45" s="200"/>
      <c r="G45" s="200"/>
      <c r="H45" s="185">
        <v>0</v>
      </c>
      <c r="I45" s="185">
        <f t="shared" si="1"/>
        <v>0</v>
      </c>
      <c r="J45" s="185">
        <v>41.9</v>
      </c>
      <c r="K45" s="185">
        <v>0</v>
      </c>
      <c r="L45" s="185">
        <v>0</v>
      </c>
      <c r="M45" s="185">
        <f t="shared" si="2"/>
        <v>36.025619999999996</v>
      </c>
      <c r="N45" s="185">
        <v>0</v>
      </c>
      <c r="O45" s="185">
        <f t="shared" si="0"/>
        <v>0</v>
      </c>
      <c r="P45" s="185">
        <v>0</v>
      </c>
      <c r="Q45" s="200">
        <v>0</v>
      </c>
      <c r="R45" s="200">
        <v>0</v>
      </c>
      <c r="S45" s="200">
        <f t="shared" si="3"/>
        <v>0</v>
      </c>
      <c r="T45" s="185">
        <v>0</v>
      </c>
      <c r="U45" s="185">
        <v>0</v>
      </c>
      <c r="V45" s="185"/>
      <c r="W45" s="200"/>
      <c r="X45" s="185"/>
      <c r="Y45" s="185"/>
      <c r="Z45" s="201"/>
      <c r="AA45" s="185"/>
      <c r="AB45" s="367"/>
      <c r="AC45" s="185"/>
      <c r="AD45" s="367"/>
      <c r="AE45" s="185"/>
      <c r="AF45" s="185"/>
      <c r="AG45" s="185"/>
      <c r="AH45" s="185"/>
      <c r="AI45" s="185"/>
      <c r="AJ45" s="201"/>
      <c r="AK45" s="185"/>
      <c r="AL45" s="185"/>
      <c r="AM45" s="185"/>
      <c r="AN45" s="185"/>
      <c r="AO45" s="185"/>
      <c r="AP45" s="201"/>
      <c r="AQ45" s="185"/>
      <c r="AR45" s="185"/>
      <c r="AS45" s="185"/>
      <c r="AT45" s="185"/>
      <c r="AU45" s="201"/>
      <c r="AV45" s="185"/>
      <c r="AW45" s="201"/>
      <c r="AX45" s="201"/>
      <c r="AY45" s="368"/>
      <c r="AZ45" s="185"/>
      <c r="BA45" s="201"/>
      <c r="BB45" s="201"/>
      <c r="BC45" s="185"/>
      <c r="BD45" s="201"/>
      <c r="BE45" s="201"/>
      <c r="BF45" s="201"/>
      <c r="BG45" s="185"/>
      <c r="BH45" s="185"/>
      <c r="BI45" s="201"/>
      <c r="BJ45" s="185"/>
      <c r="BK45" s="201"/>
      <c r="BL45" s="185"/>
      <c r="BM45" s="185"/>
      <c r="BN45" s="185"/>
      <c r="BO45" s="201"/>
      <c r="BP45" s="185"/>
      <c r="BQ45" s="201"/>
      <c r="BR45" s="185"/>
      <c r="BS45" s="185"/>
      <c r="BT45" s="185"/>
      <c r="BU45" s="185"/>
      <c r="BV45" s="185"/>
      <c r="BW45" s="185"/>
      <c r="BX45" s="185"/>
      <c r="BY45" s="185"/>
      <c r="BZ45" s="201"/>
      <c r="CA45" s="185"/>
      <c r="CB45" s="369"/>
      <c r="CC45" s="333"/>
      <c r="CD45" s="185">
        <v>0</v>
      </c>
      <c r="CE45" s="370"/>
      <c r="CK45" s="150"/>
    </row>
    <row r="46" spans="1:89" s="68" customFormat="1" ht="29.25" customHeight="1">
      <c r="A46" s="213">
        <v>38</v>
      </c>
      <c r="B46" s="365" t="s">
        <v>314</v>
      </c>
      <c r="C46" s="200"/>
      <c r="D46" s="200"/>
      <c r="E46" s="366"/>
      <c r="F46" s="200"/>
      <c r="G46" s="200"/>
      <c r="H46" s="185">
        <v>0</v>
      </c>
      <c r="I46" s="185">
        <f t="shared" si="1"/>
        <v>0</v>
      </c>
      <c r="J46" s="185">
        <v>41.8</v>
      </c>
      <c r="K46" s="185">
        <v>0</v>
      </c>
      <c r="L46" s="185">
        <v>0</v>
      </c>
      <c r="M46" s="185">
        <f t="shared" si="2"/>
        <v>35.939639999999997</v>
      </c>
      <c r="N46" s="185">
        <v>0</v>
      </c>
      <c r="O46" s="185">
        <f t="shared" si="0"/>
        <v>0</v>
      </c>
      <c r="P46" s="185">
        <v>0</v>
      </c>
      <c r="Q46" s="200">
        <v>0</v>
      </c>
      <c r="R46" s="200">
        <v>0</v>
      </c>
      <c r="S46" s="200">
        <f t="shared" si="3"/>
        <v>0</v>
      </c>
      <c r="T46" s="185">
        <v>0</v>
      </c>
      <c r="U46" s="185">
        <v>0</v>
      </c>
      <c r="V46" s="185"/>
      <c r="W46" s="200"/>
      <c r="X46" s="185"/>
      <c r="Y46" s="185"/>
      <c r="Z46" s="201"/>
      <c r="AA46" s="185"/>
      <c r="AB46" s="367"/>
      <c r="AC46" s="185"/>
      <c r="AD46" s="367"/>
      <c r="AE46" s="185"/>
      <c r="AF46" s="185"/>
      <c r="AG46" s="185"/>
      <c r="AH46" s="185"/>
      <c r="AI46" s="185"/>
      <c r="AJ46" s="201"/>
      <c r="AK46" s="185"/>
      <c r="AL46" s="185"/>
      <c r="AM46" s="185"/>
      <c r="AN46" s="185"/>
      <c r="AO46" s="185"/>
      <c r="AP46" s="201"/>
      <c r="AQ46" s="185"/>
      <c r="AR46" s="185"/>
      <c r="AS46" s="185"/>
      <c r="AT46" s="185"/>
      <c r="AU46" s="201"/>
      <c r="AV46" s="185"/>
      <c r="AW46" s="201"/>
      <c r="AX46" s="201"/>
      <c r="AY46" s="368"/>
      <c r="AZ46" s="185"/>
      <c r="BA46" s="201"/>
      <c r="BB46" s="201"/>
      <c r="BC46" s="185"/>
      <c r="BD46" s="201"/>
      <c r="BE46" s="201"/>
      <c r="BF46" s="201"/>
      <c r="BG46" s="185"/>
      <c r="BH46" s="185"/>
      <c r="BI46" s="201"/>
      <c r="BJ46" s="185"/>
      <c r="BK46" s="201"/>
      <c r="BL46" s="185"/>
      <c r="BM46" s="185"/>
      <c r="BN46" s="185"/>
      <c r="BO46" s="201"/>
      <c r="BP46" s="185"/>
      <c r="BQ46" s="201"/>
      <c r="BR46" s="185"/>
      <c r="BS46" s="185"/>
      <c r="BT46" s="185"/>
      <c r="BU46" s="185"/>
      <c r="BV46" s="185"/>
      <c r="BW46" s="185"/>
      <c r="BX46" s="185"/>
      <c r="BY46" s="185"/>
      <c r="BZ46" s="201"/>
      <c r="CA46" s="185"/>
      <c r="CB46" s="369"/>
      <c r="CC46" s="333"/>
      <c r="CD46" s="185">
        <v>0</v>
      </c>
      <c r="CE46" s="370"/>
      <c r="CK46" s="150"/>
    </row>
    <row r="47" spans="1:89" s="68" customFormat="1" ht="29.25" customHeight="1">
      <c r="A47" s="213">
        <v>39</v>
      </c>
      <c r="B47" s="365" t="s">
        <v>315</v>
      </c>
      <c r="C47" s="200"/>
      <c r="D47" s="200"/>
      <c r="E47" s="366"/>
      <c r="F47" s="200"/>
      <c r="G47" s="200"/>
      <c r="H47" s="185">
        <v>0</v>
      </c>
      <c r="I47" s="185">
        <f t="shared" si="1"/>
        <v>0</v>
      </c>
      <c r="J47" s="185">
        <v>41.6</v>
      </c>
      <c r="K47" s="185">
        <v>0</v>
      </c>
      <c r="L47" s="185">
        <v>0</v>
      </c>
      <c r="M47" s="185">
        <f t="shared" si="2"/>
        <v>35.767679999999999</v>
      </c>
      <c r="N47" s="185">
        <v>0</v>
      </c>
      <c r="O47" s="185">
        <f t="shared" si="0"/>
        <v>0</v>
      </c>
      <c r="P47" s="185">
        <v>0</v>
      </c>
      <c r="Q47" s="200">
        <v>0</v>
      </c>
      <c r="R47" s="200">
        <v>0</v>
      </c>
      <c r="S47" s="200">
        <f t="shared" si="3"/>
        <v>0</v>
      </c>
      <c r="T47" s="185">
        <v>0</v>
      </c>
      <c r="U47" s="185">
        <v>0</v>
      </c>
      <c r="V47" s="185"/>
      <c r="W47" s="200"/>
      <c r="X47" s="185"/>
      <c r="Y47" s="185"/>
      <c r="Z47" s="201"/>
      <c r="AA47" s="185"/>
      <c r="AB47" s="367"/>
      <c r="AC47" s="185"/>
      <c r="AD47" s="367"/>
      <c r="AE47" s="185"/>
      <c r="AF47" s="185"/>
      <c r="AG47" s="185"/>
      <c r="AH47" s="185"/>
      <c r="AI47" s="185"/>
      <c r="AJ47" s="201"/>
      <c r="AK47" s="185"/>
      <c r="AL47" s="185"/>
      <c r="AM47" s="185"/>
      <c r="AN47" s="185"/>
      <c r="AO47" s="185"/>
      <c r="AP47" s="201"/>
      <c r="AQ47" s="185"/>
      <c r="AR47" s="185"/>
      <c r="AS47" s="185"/>
      <c r="AT47" s="185"/>
      <c r="AU47" s="201"/>
      <c r="AV47" s="185"/>
      <c r="AW47" s="201"/>
      <c r="AX47" s="201"/>
      <c r="AY47" s="368"/>
      <c r="AZ47" s="185"/>
      <c r="BA47" s="201"/>
      <c r="BB47" s="201"/>
      <c r="BC47" s="185"/>
      <c r="BD47" s="201"/>
      <c r="BE47" s="201"/>
      <c r="BF47" s="201"/>
      <c r="BG47" s="185"/>
      <c r="BH47" s="185"/>
      <c r="BI47" s="201"/>
      <c r="BJ47" s="185"/>
      <c r="BK47" s="201"/>
      <c r="BL47" s="185"/>
      <c r="BM47" s="185"/>
      <c r="BN47" s="185"/>
      <c r="BO47" s="201"/>
      <c r="BP47" s="185"/>
      <c r="BQ47" s="201"/>
      <c r="BR47" s="185"/>
      <c r="BS47" s="185"/>
      <c r="BT47" s="185"/>
      <c r="BU47" s="185"/>
      <c r="BV47" s="185"/>
      <c r="BW47" s="185"/>
      <c r="BX47" s="185"/>
      <c r="BY47" s="185"/>
      <c r="BZ47" s="201"/>
      <c r="CA47" s="185"/>
      <c r="CB47" s="369"/>
      <c r="CC47" s="333"/>
      <c r="CD47" s="185">
        <v>0</v>
      </c>
      <c r="CE47" s="370"/>
      <c r="CK47" s="150"/>
    </row>
    <row r="48" spans="1:89" s="68" customFormat="1" ht="29.25" customHeight="1">
      <c r="A48" s="213">
        <v>40</v>
      </c>
      <c r="B48" s="365" t="s">
        <v>316</v>
      </c>
      <c r="C48" s="200"/>
      <c r="D48" s="200"/>
      <c r="E48" s="366"/>
      <c r="F48" s="200"/>
      <c r="G48" s="200"/>
      <c r="H48" s="185">
        <v>0</v>
      </c>
      <c r="I48" s="185">
        <f t="shared" si="1"/>
        <v>0</v>
      </c>
      <c r="J48" s="185">
        <v>42</v>
      </c>
      <c r="K48" s="185">
        <v>0</v>
      </c>
      <c r="L48" s="185">
        <v>0</v>
      </c>
      <c r="M48" s="185">
        <f t="shared" si="2"/>
        <v>36.111600000000003</v>
      </c>
      <c r="N48" s="185">
        <v>0</v>
      </c>
      <c r="O48" s="185">
        <f t="shared" si="0"/>
        <v>0</v>
      </c>
      <c r="P48" s="185">
        <v>0</v>
      </c>
      <c r="Q48" s="200">
        <v>0</v>
      </c>
      <c r="R48" s="200">
        <v>0</v>
      </c>
      <c r="S48" s="200">
        <f t="shared" si="3"/>
        <v>0</v>
      </c>
      <c r="T48" s="185">
        <v>0</v>
      </c>
      <c r="U48" s="185">
        <v>0</v>
      </c>
      <c r="V48" s="185"/>
      <c r="W48" s="200"/>
      <c r="X48" s="185"/>
      <c r="Y48" s="185"/>
      <c r="Z48" s="201"/>
      <c r="AA48" s="185"/>
      <c r="AB48" s="367"/>
      <c r="AC48" s="185"/>
      <c r="AD48" s="367"/>
      <c r="AE48" s="185"/>
      <c r="AF48" s="185"/>
      <c r="AG48" s="185"/>
      <c r="AH48" s="185"/>
      <c r="AI48" s="185"/>
      <c r="AJ48" s="201"/>
      <c r="AK48" s="185"/>
      <c r="AL48" s="185"/>
      <c r="AM48" s="185"/>
      <c r="AN48" s="185"/>
      <c r="AO48" s="185"/>
      <c r="AP48" s="201"/>
      <c r="AQ48" s="185"/>
      <c r="AR48" s="185"/>
      <c r="AS48" s="185"/>
      <c r="AT48" s="185"/>
      <c r="AU48" s="201"/>
      <c r="AV48" s="185"/>
      <c r="AW48" s="201"/>
      <c r="AX48" s="201"/>
      <c r="AY48" s="368"/>
      <c r="AZ48" s="185"/>
      <c r="BA48" s="201"/>
      <c r="BB48" s="201"/>
      <c r="BC48" s="185"/>
      <c r="BD48" s="201"/>
      <c r="BE48" s="201"/>
      <c r="BF48" s="201"/>
      <c r="BG48" s="185"/>
      <c r="BH48" s="185"/>
      <c r="BI48" s="201"/>
      <c r="BJ48" s="185"/>
      <c r="BK48" s="201"/>
      <c r="BL48" s="185"/>
      <c r="BM48" s="185"/>
      <c r="BN48" s="185"/>
      <c r="BO48" s="201"/>
      <c r="BP48" s="185"/>
      <c r="BQ48" s="201"/>
      <c r="BR48" s="185"/>
      <c r="BS48" s="185"/>
      <c r="BT48" s="185"/>
      <c r="BU48" s="185"/>
      <c r="BV48" s="185"/>
      <c r="BW48" s="185"/>
      <c r="BX48" s="185"/>
      <c r="BY48" s="185"/>
      <c r="BZ48" s="201"/>
      <c r="CA48" s="185"/>
      <c r="CB48" s="369"/>
      <c r="CC48" s="333"/>
      <c r="CD48" s="185">
        <v>0</v>
      </c>
      <c r="CE48" s="370"/>
      <c r="CK48" s="150"/>
    </row>
    <row r="49" spans="1:89" s="68" customFormat="1" ht="29.25" customHeight="1">
      <c r="A49" s="213">
        <v>41</v>
      </c>
      <c r="B49" s="365" t="s">
        <v>317</v>
      </c>
      <c r="C49" s="200"/>
      <c r="D49" s="200"/>
      <c r="E49" s="366"/>
      <c r="F49" s="200"/>
      <c r="G49" s="200"/>
      <c r="H49" s="185">
        <v>0</v>
      </c>
      <c r="I49" s="185">
        <f t="shared" si="1"/>
        <v>0</v>
      </c>
      <c r="J49" s="185">
        <v>42.1</v>
      </c>
      <c r="K49" s="185">
        <v>0</v>
      </c>
      <c r="L49" s="185">
        <v>0</v>
      </c>
      <c r="M49" s="185">
        <f t="shared" si="2"/>
        <v>36.197580000000002</v>
      </c>
      <c r="N49" s="185">
        <v>0</v>
      </c>
      <c r="O49" s="185">
        <f t="shared" si="0"/>
        <v>0</v>
      </c>
      <c r="P49" s="185">
        <v>0</v>
      </c>
      <c r="Q49" s="200">
        <v>0</v>
      </c>
      <c r="R49" s="200">
        <v>0</v>
      </c>
      <c r="S49" s="200">
        <f t="shared" si="3"/>
        <v>0</v>
      </c>
      <c r="T49" s="185">
        <v>0</v>
      </c>
      <c r="U49" s="185">
        <v>0</v>
      </c>
      <c r="V49" s="185"/>
      <c r="W49" s="200"/>
      <c r="X49" s="185"/>
      <c r="Y49" s="185"/>
      <c r="Z49" s="201"/>
      <c r="AA49" s="185"/>
      <c r="AB49" s="367"/>
      <c r="AC49" s="185"/>
      <c r="AD49" s="367"/>
      <c r="AE49" s="185"/>
      <c r="AF49" s="185"/>
      <c r="AG49" s="185"/>
      <c r="AH49" s="185"/>
      <c r="AI49" s="185"/>
      <c r="AJ49" s="201"/>
      <c r="AK49" s="185"/>
      <c r="AL49" s="185"/>
      <c r="AM49" s="185"/>
      <c r="AN49" s="185"/>
      <c r="AO49" s="185"/>
      <c r="AP49" s="201"/>
      <c r="AQ49" s="185"/>
      <c r="AR49" s="185"/>
      <c r="AS49" s="185"/>
      <c r="AT49" s="185"/>
      <c r="AU49" s="201"/>
      <c r="AV49" s="185"/>
      <c r="AW49" s="201"/>
      <c r="AX49" s="201"/>
      <c r="AY49" s="368"/>
      <c r="AZ49" s="185"/>
      <c r="BA49" s="201"/>
      <c r="BB49" s="201"/>
      <c r="BC49" s="185"/>
      <c r="BD49" s="201"/>
      <c r="BE49" s="201"/>
      <c r="BF49" s="201"/>
      <c r="BG49" s="185"/>
      <c r="BH49" s="185"/>
      <c r="BI49" s="201"/>
      <c r="BJ49" s="185"/>
      <c r="BK49" s="201"/>
      <c r="BL49" s="185"/>
      <c r="BM49" s="185"/>
      <c r="BN49" s="185"/>
      <c r="BO49" s="201"/>
      <c r="BP49" s="185"/>
      <c r="BQ49" s="201"/>
      <c r="BR49" s="185"/>
      <c r="BS49" s="185"/>
      <c r="BT49" s="185"/>
      <c r="BU49" s="185"/>
      <c r="BV49" s="185"/>
      <c r="BW49" s="185"/>
      <c r="BX49" s="185"/>
      <c r="BY49" s="185"/>
      <c r="BZ49" s="201"/>
      <c r="CA49" s="185"/>
      <c r="CB49" s="369"/>
      <c r="CC49" s="333"/>
      <c r="CD49" s="185">
        <v>0</v>
      </c>
      <c r="CE49" s="370"/>
      <c r="CK49" s="150"/>
    </row>
    <row r="50" spans="1:89" s="68" customFormat="1" ht="29.25" customHeight="1">
      <c r="A50" s="213">
        <v>42</v>
      </c>
      <c r="B50" s="365" t="s">
        <v>318</v>
      </c>
      <c r="C50" s="200"/>
      <c r="D50" s="200"/>
      <c r="E50" s="366"/>
      <c r="F50" s="200"/>
      <c r="G50" s="200"/>
      <c r="H50" s="185">
        <v>0</v>
      </c>
      <c r="I50" s="185">
        <f t="shared" si="1"/>
        <v>0</v>
      </c>
      <c r="J50" s="185">
        <v>41.7</v>
      </c>
      <c r="K50" s="185">
        <v>0</v>
      </c>
      <c r="L50" s="185">
        <v>0</v>
      </c>
      <c r="M50" s="185">
        <f t="shared" si="2"/>
        <v>35.853660000000005</v>
      </c>
      <c r="N50" s="185">
        <v>0</v>
      </c>
      <c r="O50" s="185">
        <f t="shared" si="0"/>
        <v>0</v>
      </c>
      <c r="P50" s="185">
        <v>0</v>
      </c>
      <c r="Q50" s="200">
        <v>0</v>
      </c>
      <c r="R50" s="200">
        <v>0</v>
      </c>
      <c r="S50" s="200">
        <f t="shared" si="3"/>
        <v>0</v>
      </c>
      <c r="T50" s="185">
        <v>0</v>
      </c>
      <c r="U50" s="185">
        <v>0</v>
      </c>
      <c r="V50" s="185"/>
      <c r="W50" s="200"/>
      <c r="X50" s="185"/>
      <c r="Y50" s="185"/>
      <c r="Z50" s="201"/>
      <c r="AA50" s="185"/>
      <c r="AB50" s="367"/>
      <c r="AC50" s="185"/>
      <c r="AD50" s="367"/>
      <c r="AE50" s="185"/>
      <c r="AF50" s="185"/>
      <c r="AG50" s="185"/>
      <c r="AH50" s="185"/>
      <c r="AI50" s="185"/>
      <c r="AJ50" s="201"/>
      <c r="AK50" s="185"/>
      <c r="AL50" s="185"/>
      <c r="AM50" s="185"/>
      <c r="AN50" s="185"/>
      <c r="AO50" s="185"/>
      <c r="AP50" s="201"/>
      <c r="AQ50" s="185"/>
      <c r="AR50" s="185"/>
      <c r="AS50" s="185"/>
      <c r="AT50" s="185"/>
      <c r="AU50" s="201"/>
      <c r="AV50" s="185"/>
      <c r="AW50" s="201"/>
      <c r="AX50" s="201"/>
      <c r="AY50" s="368"/>
      <c r="AZ50" s="185"/>
      <c r="BA50" s="201"/>
      <c r="BB50" s="201"/>
      <c r="BC50" s="185"/>
      <c r="BD50" s="201"/>
      <c r="BE50" s="201"/>
      <c r="BF50" s="201"/>
      <c r="BG50" s="185"/>
      <c r="BH50" s="185"/>
      <c r="BI50" s="201"/>
      <c r="BJ50" s="185"/>
      <c r="BK50" s="201"/>
      <c r="BL50" s="185"/>
      <c r="BM50" s="185"/>
      <c r="BN50" s="185"/>
      <c r="BO50" s="201"/>
      <c r="BP50" s="185"/>
      <c r="BQ50" s="201"/>
      <c r="BR50" s="185"/>
      <c r="BS50" s="185"/>
      <c r="BT50" s="185"/>
      <c r="BU50" s="185"/>
      <c r="BV50" s="185"/>
      <c r="BW50" s="185"/>
      <c r="BX50" s="185"/>
      <c r="BY50" s="185"/>
      <c r="BZ50" s="201"/>
      <c r="CA50" s="185"/>
      <c r="CB50" s="369"/>
      <c r="CC50" s="333"/>
      <c r="CD50" s="185">
        <v>0</v>
      </c>
      <c r="CE50" s="370"/>
      <c r="CK50" s="150"/>
    </row>
    <row r="51" spans="1:89" s="68" customFormat="1" ht="29.25" customHeight="1">
      <c r="A51" s="213">
        <v>43</v>
      </c>
      <c r="B51" s="365" t="s">
        <v>319</v>
      </c>
      <c r="C51" s="200"/>
      <c r="D51" s="200"/>
      <c r="E51" s="366"/>
      <c r="F51" s="200"/>
      <c r="G51" s="200"/>
      <c r="H51" s="185">
        <v>0</v>
      </c>
      <c r="I51" s="185">
        <f t="shared" si="1"/>
        <v>0</v>
      </c>
      <c r="J51" s="185">
        <v>41.4</v>
      </c>
      <c r="K51" s="185">
        <v>0</v>
      </c>
      <c r="L51" s="185">
        <v>0</v>
      </c>
      <c r="M51" s="185">
        <f t="shared" si="2"/>
        <v>35.59572</v>
      </c>
      <c r="N51" s="185">
        <v>0</v>
      </c>
      <c r="O51" s="185">
        <f t="shared" si="0"/>
        <v>0</v>
      </c>
      <c r="P51" s="185">
        <v>0</v>
      </c>
      <c r="Q51" s="200">
        <v>0</v>
      </c>
      <c r="R51" s="200">
        <v>0</v>
      </c>
      <c r="S51" s="200">
        <f t="shared" si="3"/>
        <v>0</v>
      </c>
      <c r="T51" s="185">
        <v>0</v>
      </c>
      <c r="U51" s="185">
        <v>0</v>
      </c>
      <c r="V51" s="185"/>
      <c r="W51" s="200"/>
      <c r="X51" s="185"/>
      <c r="Y51" s="185"/>
      <c r="Z51" s="201"/>
      <c r="AA51" s="185"/>
      <c r="AB51" s="367"/>
      <c r="AC51" s="185"/>
      <c r="AD51" s="367"/>
      <c r="AE51" s="185"/>
      <c r="AF51" s="185"/>
      <c r="AG51" s="185"/>
      <c r="AH51" s="185"/>
      <c r="AI51" s="185"/>
      <c r="AJ51" s="201"/>
      <c r="AK51" s="185"/>
      <c r="AL51" s="185"/>
      <c r="AM51" s="185"/>
      <c r="AN51" s="185"/>
      <c r="AO51" s="185"/>
      <c r="AP51" s="201"/>
      <c r="AQ51" s="185"/>
      <c r="AR51" s="185"/>
      <c r="AS51" s="185"/>
      <c r="AT51" s="185"/>
      <c r="AU51" s="201"/>
      <c r="AV51" s="185"/>
      <c r="AW51" s="201"/>
      <c r="AX51" s="201"/>
      <c r="AY51" s="368"/>
      <c r="AZ51" s="185"/>
      <c r="BA51" s="201"/>
      <c r="BB51" s="201"/>
      <c r="BC51" s="185"/>
      <c r="BD51" s="201"/>
      <c r="BE51" s="201"/>
      <c r="BF51" s="201"/>
      <c r="BG51" s="185"/>
      <c r="BH51" s="185"/>
      <c r="BI51" s="201"/>
      <c r="BJ51" s="185"/>
      <c r="BK51" s="201"/>
      <c r="BL51" s="185"/>
      <c r="BM51" s="185"/>
      <c r="BN51" s="185"/>
      <c r="BO51" s="201"/>
      <c r="BP51" s="185"/>
      <c r="BQ51" s="201"/>
      <c r="BR51" s="185"/>
      <c r="BS51" s="185"/>
      <c r="BT51" s="185"/>
      <c r="BU51" s="185"/>
      <c r="BV51" s="185"/>
      <c r="BW51" s="185"/>
      <c r="BX51" s="185"/>
      <c r="BY51" s="185"/>
      <c r="BZ51" s="201"/>
      <c r="CA51" s="185"/>
      <c r="CB51" s="369"/>
      <c r="CC51" s="333"/>
      <c r="CD51" s="185">
        <v>0</v>
      </c>
      <c r="CE51" s="370"/>
      <c r="CK51" s="150"/>
    </row>
    <row r="52" spans="1:89" s="68" customFormat="1" ht="29.25" customHeight="1">
      <c r="A52" s="213">
        <v>44</v>
      </c>
      <c r="B52" s="365" t="s">
        <v>320</v>
      </c>
      <c r="C52" s="200"/>
      <c r="D52" s="200"/>
      <c r="E52" s="366"/>
      <c r="F52" s="200"/>
      <c r="G52" s="200"/>
      <c r="H52" s="185">
        <v>0</v>
      </c>
      <c r="I52" s="185">
        <f t="shared" si="1"/>
        <v>0</v>
      </c>
      <c r="J52" s="185">
        <v>41.5</v>
      </c>
      <c r="K52" s="185">
        <v>0</v>
      </c>
      <c r="L52" s="185">
        <v>0</v>
      </c>
      <c r="M52" s="185">
        <f t="shared" si="2"/>
        <v>35.681699999999999</v>
      </c>
      <c r="N52" s="185">
        <v>0</v>
      </c>
      <c r="O52" s="185">
        <f t="shared" si="0"/>
        <v>0</v>
      </c>
      <c r="P52" s="185">
        <v>0</v>
      </c>
      <c r="Q52" s="200">
        <v>0</v>
      </c>
      <c r="R52" s="200">
        <v>0</v>
      </c>
      <c r="S52" s="200">
        <f t="shared" si="3"/>
        <v>0</v>
      </c>
      <c r="T52" s="185">
        <v>0</v>
      </c>
      <c r="U52" s="185">
        <v>0</v>
      </c>
      <c r="V52" s="185"/>
      <c r="W52" s="200"/>
      <c r="X52" s="185"/>
      <c r="Y52" s="185"/>
      <c r="Z52" s="201"/>
      <c r="AA52" s="185"/>
      <c r="AB52" s="367"/>
      <c r="AC52" s="185"/>
      <c r="AD52" s="367"/>
      <c r="AE52" s="185"/>
      <c r="AF52" s="185"/>
      <c r="AG52" s="185"/>
      <c r="AH52" s="185"/>
      <c r="AI52" s="185"/>
      <c r="AJ52" s="201"/>
      <c r="AK52" s="185"/>
      <c r="AL52" s="185"/>
      <c r="AM52" s="185"/>
      <c r="AN52" s="185"/>
      <c r="AO52" s="185"/>
      <c r="AP52" s="201"/>
      <c r="AQ52" s="185"/>
      <c r="AR52" s="185"/>
      <c r="AS52" s="185"/>
      <c r="AT52" s="185"/>
      <c r="AU52" s="201"/>
      <c r="AV52" s="185"/>
      <c r="AW52" s="201"/>
      <c r="AX52" s="201"/>
      <c r="AY52" s="368"/>
      <c r="AZ52" s="185"/>
      <c r="BA52" s="201"/>
      <c r="BB52" s="201"/>
      <c r="BC52" s="185"/>
      <c r="BD52" s="201"/>
      <c r="BE52" s="201"/>
      <c r="BF52" s="201"/>
      <c r="BG52" s="185"/>
      <c r="BH52" s="185"/>
      <c r="BI52" s="201"/>
      <c r="BJ52" s="185"/>
      <c r="BK52" s="201"/>
      <c r="BL52" s="185"/>
      <c r="BM52" s="185"/>
      <c r="BN52" s="185"/>
      <c r="BO52" s="201"/>
      <c r="BP52" s="185"/>
      <c r="BQ52" s="201"/>
      <c r="BR52" s="185"/>
      <c r="BS52" s="185"/>
      <c r="BT52" s="185"/>
      <c r="BU52" s="185"/>
      <c r="BV52" s="185"/>
      <c r="BW52" s="185"/>
      <c r="BX52" s="185"/>
      <c r="BY52" s="185"/>
      <c r="BZ52" s="201"/>
      <c r="CA52" s="185"/>
      <c r="CB52" s="369"/>
      <c r="CC52" s="333"/>
      <c r="CD52" s="185">
        <v>0</v>
      </c>
      <c r="CE52" s="370"/>
      <c r="CK52" s="150"/>
    </row>
    <row r="53" spans="1:89" s="68" customFormat="1" ht="29.25" customHeight="1">
      <c r="A53" s="213">
        <v>45</v>
      </c>
      <c r="B53" s="365" t="s">
        <v>321</v>
      </c>
      <c r="C53" s="200"/>
      <c r="D53" s="200"/>
      <c r="E53" s="366"/>
      <c r="F53" s="200"/>
      <c r="G53" s="200"/>
      <c r="H53" s="185">
        <v>0</v>
      </c>
      <c r="I53" s="185">
        <f t="shared" si="1"/>
        <v>0</v>
      </c>
      <c r="J53" s="185">
        <v>36</v>
      </c>
      <c r="K53" s="185">
        <v>0</v>
      </c>
      <c r="L53" s="185">
        <v>0</v>
      </c>
      <c r="M53" s="185">
        <f t="shared" si="2"/>
        <v>30.9528</v>
      </c>
      <c r="N53" s="185">
        <v>0</v>
      </c>
      <c r="O53" s="185">
        <f t="shared" si="0"/>
        <v>0</v>
      </c>
      <c r="P53" s="185">
        <v>0</v>
      </c>
      <c r="Q53" s="200">
        <v>0</v>
      </c>
      <c r="R53" s="200">
        <v>0</v>
      </c>
      <c r="S53" s="200">
        <f t="shared" si="3"/>
        <v>0</v>
      </c>
      <c r="T53" s="185">
        <v>0</v>
      </c>
      <c r="U53" s="185">
        <v>0</v>
      </c>
      <c r="V53" s="185"/>
      <c r="W53" s="200"/>
      <c r="X53" s="185"/>
      <c r="Y53" s="185"/>
      <c r="Z53" s="201"/>
      <c r="AA53" s="185"/>
      <c r="AB53" s="367"/>
      <c r="AC53" s="185"/>
      <c r="AD53" s="367"/>
      <c r="AE53" s="185"/>
      <c r="AF53" s="185"/>
      <c r="AG53" s="185"/>
      <c r="AH53" s="185"/>
      <c r="AI53" s="185"/>
      <c r="AJ53" s="201"/>
      <c r="AK53" s="185"/>
      <c r="AL53" s="185"/>
      <c r="AM53" s="185"/>
      <c r="AN53" s="185"/>
      <c r="AO53" s="185"/>
      <c r="AP53" s="201"/>
      <c r="AQ53" s="185"/>
      <c r="AR53" s="185"/>
      <c r="AS53" s="185"/>
      <c r="AT53" s="185"/>
      <c r="AU53" s="201"/>
      <c r="AV53" s="185"/>
      <c r="AW53" s="201"/>
      <c r="AX53" s="201"/>
      <c r="AY53" s="368"/>
      <c r="AZ53" s="185"/>
      <c r="BA53" s="201"/>
      <c r="BB53" s="201"/>
      <c r="BC53" s="185"/>
      <c r="BD53" s="201"/>
      <c r="BE53" s="201"/>
      <c r="BF53" s="201"/>
      <c r="BG53" s="185"/>
      <c r="BH53" s="185"/>
      <c r="BI53" s="201"/>
      <c r="BJ53" s="185"/>
      <c r="BK53" s="201"/>
      <c r="BL53" s="185"/>
      <c r="BM53" s="185"/>
      <c r="BN53" s="185"/>
      <c r="BO53" s="201"/>
      <c r="BP53" s="185"/>
      <c r="BQ53" s="201"/>
      <c r="BR53" s="185"/>
      <c r="BS53" s="185"/>
      <c r="BT53" s="185"/>
      <c r="BU53" s="185"/>
      <c r="BV53" s="185"/>
      <c r="BW53" s="185"/>
      <c r="BX53" s="185"/>
      <c r="BY53" s="185"/>
      <c r="BZ53" s="201"/>
      <c r="CA53" s="185"/>
      <c r="CB53" s="369"/>
      <c r="CC53" s="333"/>
      <c r="CD53" s="185">
        <v>0</v>
      </c>
      <c r="CE53" s="370"/>
      <c r="CK53" s="150"/>
    </row>
    <row r="54" spans="1:89" s="68" customFormat="1" ht="29.25" customHeight="1">
      <c r="A54" s="213">
        <v>46</v>
      </c>
      <c r="B54" s="365" t="s">
        <v>322</v>
      </c>
      <c r="C54" s="200"/>
      <c r="D54" s="200"/>
      <c r="E54" s="366"/>
      <c r="F54" s="200"/>
      <c r="G54" s="200"/>
      <c r="H54" s="185">
        <v>0</v>
      </c>
      <c r="I54" s="185">
        <f t="shared" si="1"/>
        <v>0</v>
      </c>
      <c r="J54" s="185">
        <v>0</v>
      </c>
      <c r="K54" s="185">
        <v>0</v>
      </c>
      <c r="L54" s="185">
        <v>0</v>
      </c>
      <c r="M54" s="185">
        <f t="shared" si="2"/>
        <v>0</v>
      </c>
      <c r="N54" s="185">
        <v>0</v>
      </c>
      <c r="O54" s="185">
        <f t="shared" si="0"/>
        <v>0</v>
      </c>
      <c r="P54" s="185">
        <v>13.9</v>
      </c>
      <c r="Q54" s="200">
        <v>0</v>
      </c>
      <c r="R54" s="200">
        <v>0</v>
      </c>
      <c r="S54" s="200">
        <f t="shared" si="3"/>
        <v>32.734499999999997</v>
      </c>
      <c r="T54" s="185">
        <v>0</v>
      </c>
      <c r="U54" s="185">
        <v>0</v>
      </c>
      <c r="V54" s="185"/>
      <c r="W54" s="200"/>
      <c r="X54" s="185"/>
      <c r="Y54" s="185"/>
      <c r="Z54" s="201"/>
      <c r="AA54" s="185"/>
      <c r="AB54" s="367"/>
      <c r="AC54" s="185"/>
      <c r="AD54" s="367"/>
      <c r="AE54" s="185"/>
      <c r="AF54" s="185"/>
      <c r="AG54" s="185"/>
      <c r="AH54" s="185"/>
      <c r="AI54" s="185"/>
      <c r="AJ54" s="201"/>
      <c r="AK54" s="185"/>
      <c r="AL54" s="185"/>
      <c r="AM54" s="185"/>
      <c r="AN54" s="185"/>
      <c r="AO54" s="185"/>
      <c r="AP54" s="201"/>
      <c r="AQ54" s="185"/>
      <c r="AR54" s="185"/>
      <c r="AS54" s="185"/>
      <c r="AT54" s="185"/>
      <c r="AU54" s="201"/>
      <c r="AV54" s="185"/>
      <c r="AW54" s="201"/>
      <c r="AX54" s="201"/>
      <c r="AY54" s="368"/>
      <c r="AZ54" s="185"/>
      <c r="BA54" s="201"/>
      <c r="BB54" s="201"/>
      <c r="BC54" s="185"/>
      <c r="BD54" s="201"/>
      <c r="BE54" s="201"/>
      <c r="BF54" s="201"/>
      <c r="BG54" s="185"/>
      <c r="BH54" s="185"/>
      <c r="BI54" s="201"/>
      <c r="BJ54" s="185"/>
      <c r="BK54" s="201"/>
      <c r="BL54" s="185"/>
      <c r="BM54" s="185"/>
      <c r="BN54" s="185"/>
      <c r="BO54" s="201"/>
      <c r="BP54" s="185"/>
      <c r="BQ54" s="201"/>
      <c r="BR54" s="185"/>
      <c r="BS54" s="185"/>
      <c r="BT54" s="185"/>
      <c r="BU54" s="185"/>
      <c r="BV54" s="185"/>
      <c r="BW54" s="185"/>
      <c r="BX54" s="185"/>
      <c r="BY54" s="185"/>
      <c r="BZ54" s="201"/>
      <c r="CA54" s="185"/>
      <c r="CB54" s="369"/>
      <c r="CC54" s="333"/>
      <c r="CD54" s="185">
        <v>0</v>
      </c>
      <c r="CE54" s="370"/>
      <c r="CK54" s="150"/>
    </row>
    <row r="55" spans="1:89" s="68" customFormat="1" ht="29.25" customHeight="1">
      <c r="A55" s="213">
        <v>47</v>
      </c>
      <c r="B55" s="365" t="s">
        <v>323</v>
      </c>
      <c r="C55" s="200"/>
      <c r="D55" s="200"/>
      <c r="E55" s="366"/>
      <c r="F55" s="200"/>
      <c r="G55" s="200"/>
      <c r="H55" s="185">
        <v>0</v>
      </c>
      <c r="I55" s="185">
        <f t="shared" si="1"/>
        <v>0</v>
      </c>
      <c r="J55" s="185">
        <v>0</v>
      </c>
      <c r="K55" s="185">
        <v>0</v>
      </c>
      <c r="L55" s="185">
        <v>0</v>
      </c>
      <c r="M55" s="185">
        <f t="shared" si="2"/>
        <v>0</v>
      </c>
      <c r="N55" s="185">
        <v>0</v>
      </c>
      <c r="O55" s="185">
        <f t="shared" si="0"/>
        <v>0</v>
      </c>
      <c r="P55" s="185">
        <v>14.3</v>
      </c>
      <c r="Q55" s="200">
        <v>0</v>
      </c>
      <c r="R55" s="200">
        <v>0</v>
      </c>
      <c r="S55" s="200">
        <f t="shared" si="3"/>
        <v>33.676500000000004</v>
      </c>
      <c r="T55" s="185">
        <v>0</v>
      </c>
      <c r="U55" s="185">
        <v>0</v>
      </c>
      <c r="V55" s="185"/>
      <c r="W55" s="200"/>
      <c r="X55" s="185"/>
      <c r="Y55" s="185"/>
      <c r="Z55" s="201"/>
      <c r="AA55" s="185"/>
      <c r="AB55" s="367"/>
      <c r="AC55" s="185"/>
      <c r="AD55" s="367"/>
      <c r="AE55" s="185"/>
      <c r="AF55" s="185"/>
      <c r="AG55" s="185"/>
      <c r="AH55" s="185"/>
      <c r="AI55" s="185"/>
      <c r="AJ55" s="201"/>
      <c r="AK55" s="185"/>
      <c r="AL55" s="185"/>
      <c r="AM55" s="185"/>
      <c r="AN55" s="185"/>
      <c r="AO55" s="185"/>
      <c r="AP55" s="201"/>
      <c r="AQ55" s="185"/>
      <c r="AR55" s="185"/>
      <c r="AS55" s="185"/>
      <c r="AT55" s="185"/>
      <c r="AU55" s="201"/>
      <c r="AV55" s="185"/>
      <c r="AW55" s="201"/>
      <c r="AX55" s="201"/>
      <c r="AY55" s="368"/>
      <c r="AZ55" s="185"/>
      <c r="BA55" s="201"/>
      <c r="BB55" s="201"/>
      <c r="BC55" s="185"/>
      <c r="BD55" s="201"/>
      <c r="BE55" s="201"/>
      <c r="BF55" s="201"/>
      <c r="BG55" s="185"/>
      <c r="BH55" s="185"/>
      <c r="BI55" s="201"/>
      <c r="BJ55" s="185"/>
      <c r="BK55" s="201"/>
      <c r="BL55" s="185"/>
      <c r="BM55" s="185"/>
      <c r="BN55" s="185"/>
      <c r="BO55" s="201"/>
      <c r="BP55" s="185"/>
      <c r="BQ55" s="201"/>
      <c r="BR55" s="185"/>
      <c r="BS55" s="185"/>
      <c r="BT55" s="185"/>
      <c r="BU55" s="185"/>
      <c r="BV55" s="185"/>
      <c r="BW55" s="185"/>
      <c r="BX55" s="185"/>
      <c r="BY55" s="185"/>
      <c r="BZ55" s="201"/>
      <c r="CA55" s="185"/>
      <c r="CB55" s="369"/>
      <c r="CC55" s="333"/>
      <c r="CD55" s="185">
        <v>0</v>
      </c>
      <c r="CE55" s="370"/>
      <c r="CK55" s="150"/>
    </row>
    <row r="56" spans="1:89" s="68" customFormat="1" ht="29.25" customHeight="1">
      <c r="A56" s="213">
        <v>48</v>
      </c>
      <c r="B56" s="365" t="s">
        <v>324</v>
      </c>
      <c r="C56" s="200"/>
      <c r="D56" s="200"/>
      <c r="E56" s="366"/>
      <c r="F56" s="200"/>
      <c r="G56" s="200"/>
      <c r="H56" s="185">
        <v>0</v>
      </c>
      <c r="I56" s="185">
        <f t="shared" si="1"/>
        <v>0</v>
      </c>
      <c r="J56" s="185">
        <v>0</v>
      </c>
      <c r="K56" s="185">
        <v>0</v>
      </c>
      <c r="L56" s="185">
        <v>0</v>
      </c>
      <c r="M56" s="185">
        <f t="shared" si="2"/>
        <v>0</v>
      </c>
      <c r="N56" s="185">
        <v>0</v>
      </c>
      <c r="O56" s="185">
        <f t="shared" si="0"/>
        <v>0</v>
      </c>
      <c r="P56" s="185">
        <v>0</v>
      </c>
      <c r="Q56" s="200">
        <v>0</v>
      </c>
      <c r="R56" s="200">
        <v>0</v>
      </c>
      <c r="S56" s="200">
        <f t="shared" si="3"/>
        <v>0</v>
      </c>
      <c r="T56" s="185">
        <v>0</v>
      </c>
      <c r="U56" s="185">
        <v>0</v>
      </c>
      <c r="V56" s="185"/>
      <c r="W56" s="200"/>
      <c r="X56" s="185"/>
      <c r="Y56" s="185"/>
      <c r="Z56" s="201"/>
      <c r="AA56" s="185"/>
      <c r="AB56" s="367"/>
      <c r="AC56" s="185"/>
      <c r="AD56" s="367"/>
      <c r="AE56" s="185"/>
      <c r="AF56" s="185"/>
      <c r="AG56" s="185"/>
      <c r="AH56" s="185"/>
      <c r="AI56" s="185"/>
      <c r="AJ56" s="201"/>
      <c r="AK56" s="185"/>
      <c r="AL56" s="185"/>
      <c r="AM56" s="185"/>
      <c r="AN56" s="185"/>
      <c r="AO56" s="185"/>
      <c r="AP56" s="201"/>
      <c r="AQ56" s="185"/>
      <c r="AR56" s="185"/>
      <c r="AS56" s="185"/>
      <c r="AT56" s="185"/>
      <c r="AU56" s="201"/>
      <c r="AV56" s="185"/>
      <c r="AW56" s="201"/>
      <c r="AX56" s="201"/>
      <c r="AY56" s="368"/>
      <c r="AZ56" s="185"/>
      <c r="BA56" s="201"/>
      <c r="BB56" s="201"/>
      <c r="BC56" s="185"/>
      <c r="BD56" s="201"/>
      <c r="BE56" s="201"/>
      <c r="BF56" s="201"/>
      <c r="BG56" s="185"/>
      <c r="BH56" s="185"/>
      <c r="BI56" s="201"/>
      <c r="BJ56" s="185"/>
      <c r="BK56" s="201"/>
      <c r="BL56" s="185"/>
      <c r="BM56" s="185"/>
      <c r="BN56" s="185"/>
      <c r="BO56" s="201"/>
      <c r="BP56" s="185"/>
      <c r="BQ56" s="201"/>
      <c r="BR56" s="185"/>
      <c r="BS56" s="185"/>
      <c r="BT56" s="185"/>
      <c r="BU56" s="185"/>
      <c r="BV56" s="185"/>
      <c r="BW56" s="185"/>
      <c r="BX56" s="185"/>
      <c r="BY56" s="185"/>
      <c r="BZ56" s="201"/>
      <c r="CA56" s="185"/>
      <c r="CB56" s="369"/>
      <c r="CC56" s="333"/>
      <c r="CD56" s="185">
        <v>0</v>
      </c>
      <c r="CE56" s="370"/>
      <c r="CK56" s="150"/>
    </row>
    <row r="57" spans="1:89" s="68" customFormat="1" ht="29.25" customHeight="1">
      <c r="A57" s="213">
        <v>49</v>
      </c>
      <c r="B57" s="365" t="s">
        <v>325</v>
      </c>
      <c r="C57" s="200"/>
      <c r="D57" s="200"/>
      <c r="E57" s="366"/>
      <c r="F57" s="200"/>
      <c r="G57" s="200"/>
      <c r="H57" s="185">
        <v>0</v>
      </c>
      <c r="I57" s="185">
        <f t="shared" si="1"/>
        <v>0</v>
      </c>
      <c r="J57" s="185">
        <v>0</v>
      </c>
      <c r="K57" s="185">
        <v>0</v>
      </c>
      <c r="L57" s="185">
        <v>0</v>
      </c>
      <c r="M57" s="185">
        <f t="shared" si="2"/>
        <v>0</v>
      </c>
      <c r="N57" s="185">
        <v>0</v>
      </c>
      <c r="O57" s="185">
        <f t="shared" si="0"/>
        <v>0</v>
      </c>
      <c r="P57" s="185">
        <v>0</v>
      </c>
      <c r="Q57" s="200">
        <v>0</v>
      </c>
      <c r="R57" s="200">
        <v>0</v>
      </c>
      <c r="S57" s="200">
        <f t="shared" si="3"/>
        <v>0</v>
      </c>
      <c r="T57" s="185">
        <v>0</v>
      </c>
      <c r="U57" s="185">
        <v>0</v>
      </c>
      <c r="V57" s="185"/>
      <c r="W57" s="200"/>
      <c r="X57" s="185"/>
      <c r="Y57" s="185"/>
      <c r="Z57" s="201"/>
      <c r="AA57" s="185"/>
      <c r="AB57" s="367"/>
      <c r="AC57" s="185"/>
      <c r="AD57" s="367"/>
      <c r="AE57" s="185"/>
      <c r="AF57" s="185"/>
      <c r="AG57" s="185"/>
      <c r="AH57" s="185"/>
      <c r="AI57" s="185"/>
      <c r="AJ57" s="201"/>
      <c r="AK57" s="185"/>
      <c r="AL57" s="185"/>
      <c r="AM57" s="185"/>
      <c r="AN57" s="185"/>
      <c r="AO57" s="185"/>
      <c r="AP57" s="201"/>
      <c r="AQ57" s="185"/>
      <c r="AR57" s="185"/>
      <c r="AS57" s="185"/>
      <c r="AT57" s="185"/>
      <c r="AU57" s="201"/>
      <c r="AV57" s="185"/>
      <c r="AW57" s="201"/>
      <c r="AX57" s="201"/>
      <c r="AY57" s="368"/>
      <c r="AZ57" s="185"/>
      <c r="BA57" s="201"/>
      <c r="BB57" s="201"/>
      <c r="BC57" s="185"/>
      <c r="BD57" s="201"/>
      <c r="BE57" s="201"/>
      <c r="BF57" s="201"/>
      <c r="BG57" s="185"/>
      <c r="BH57" s="185"/>
      <c r="BI57" s="201"/>
      <c r="BJ57" s="185"/>
      <c r="BK57" s="201"/>
      <c r="BL57" s="185"/>
      <c r="BM57" s="185"/>
      <c r="BN57" s="185"/>
      <c r="BO57" s="201"/>
      <c r="BP57" s="185"/>
      <c r="BQ57" s="201"/>
      <c r="BR57" s="185"/>
      <c r="BS57" s="185"/>
      <c r="BT57" s="185"/>
      <c r="BU57" s="185"/>
      <c r="BV57" s="185"/>
      <c r="BW57" s="185"/>
      <c r="BX57" s="185"/>
      <c r="BY57" s="185"/>
      <c r="BZ57" s="201"/>
      <c r="CA57" s="185"/>
      <c r="CB57" s="369"/>
      <c r="CC57" s="333"/>
      <c r="CD57" s="185">
        <v>0</v>
      </c>
      <c r="CE57" s="370"/>
      <c r="CK57" s="150"/>
    </row>
    <row r="58" spans="1:89" s="68" customFormat="1" ht="29.25" customHeight="1">
      <c r="A58" s="213">
        <v>50</v>
      </c>
      <c r="B58" s="365" t="s">
        <v>326</v>
      </c>
      <c r="C58" s="200"/>
      <c r="D58" s="200"/>
      <c r="E58" s="366"/>
      <c r="F58" s="200"/>
      <c r="G58" s="200"/>
      <c r="H58" s="185">
        <v>0</v>
      </c>
      <c r="I58" s="185">
        <f t="shared" si="1"/>
        <v>0</v>
      </c>
      <c r="J58" s="185">
        <v>0</v>
      </c>
      <c r="K58" s="185">
        <v>0</v>
      </c>
      <c r="L58" s="185">
        <v>0</v>
      </c>
      <c r="M58" s="185">
        <f t="shared" si="2"/>
        <v>0</v>
      </c>
      <c r="N58" s="185">
        <v>0</v>
      </c>
      <c r="O58" s="185">
        <f t="shared" si="0"/>
        <v>0</v>
      </c>
      <c r="P58" s="185">
        <v>0</v>
      </c>
      <c r="Q58" s="200">
        <v>0</v>
      </c>
      <c r="R58" s="200">
        <v>0</v>
      </c>
      <c r="S58" s="200">
        <f t="shared" si="3"/>
        <v>0</v>
      </c>
      <c r="T58" s="185">
        <v>0</v>
      </c>
      <c r="U58" s="185">
        <v>0</v>
      </c>
      <c r="V58" s="185"/>
      <c r="W58" s="200"/>
      <c r="X58" s="185"/>
      <c r="Y58" s="185"/>
      <c r="Z58" s="201"/>
      <c r="AA58" s="185"/>
      <c r="AB58" s="367"/>
      <c r="AC58" s="185"/>
      <c r="AD58" s="367"/>
      <c r="AE58" s="185"/>
      <c r="AF58" s="185"/>
      <c r="AG58" s="185"/>
      <c r="AH58" s="185"/>
      <c r="AI58" s="185"/>
      <c r="AJ58" s="201"/>
      <c r="AK58" s="185"/>
      <c r="AL58" s="185"/>
      <c r="AM58" s="185"/>
      <c r="AN58" s="185"/>
      <c r="AO58" s="185"/>
      <c r="AP58" s="201"/>
      <c r="AQ58" s="185"/>
      <c r="AR58" s="185"/>
      <c r="AS58" s="185"/>
      <c r="AT58" s="185"/>
      <c r="AU58" s="201"/>
      <c r="AV58" s="185"/>
      <c r="AW58" s="201"/>
      <c r="AX58" s="201"/>
      <c r="AY58" s="368"/>
      <c r="AZ58" s="185"/>
      <c r="BA58" s="201"/>
      <c r="BB58" s="201"/>
      <c r="BC58" s="185"/>
      <c r="BD58" s="201"/>
      <c r="BE58" s="201"/>
      <c r="BF58" s="201"/>
      <c r="BG58" s="185"/>
      <c r="BH58" s="185"/>
      <c r="BI58" s="201"/>
      <c r="BJ58" s="185"/>
      <c r="BK58" s="201"/>
      <c r="BL58" s="185"/>
      <c r="BM58" s="185"/>
      <c r="BN58" s="185"/>
      <c r="BO58" s="201"/>
      <c r="BP58" s="185"/>
      <c r="BQ58" s="201"/>
      <c r="BR58" s="185"/>
      <c r="BS58" s="185"/>
      <c r="BT58" s="185"/>
      <c r="BU58" s="185"/>
      <c r="BV58" s="185"/>
      <c r="BW58" s="185"/>
      <c r="BX58" s="185"/>
      <c r="BY58" s="185"/>
      <c r="BZ58" s="201"/>
      <c r="CA58" s="185"/>
      <c r="CB58" s="369"/>
      <c r="CC58" s="333"/>
      <c r="CD58" s="185">
        <v>0</v>
      </c>
      <c r="CE58" s="370"/>
      <c r="CK58" s="150"/>
    </row>
    <row r="59" spans="1:89" s="68" customFormat="1" ht="29.25" customHeight="1">
      <c r="A59" s="213">
        <v>51</v>
      </c>
      <c r="B59" s="365" t="s">
        <v>327</v>
      </c>
      <c r="C59" s="200"/>
      <c r="D59" s="200"/>
      <c r="E59" s="366"/>
      <c r="F59" s="200"/>
      <c r="G59" s="200"/>
      <c r="H59" s="185">
        <v>0</v>
      </c>
      <c r="I59" s="185">
        <f t="shared" si="1"/>
        <v>0</v>
      </c>
      <c r="J59" s="185">
        <v>0</v>
      </c>
      <c r="K59" s="185">
        <v>0</v>
      </c>
      <c r="L59" s="185">
        <v>0</v>
      </c>
      <c r="M59" s="185">
        <f t="shared" si="2"/>
        <v>0</v>
      </c>
      <c r="N59" s="185">
        <v>0</v>
      </c>
      <c r="O59" s="185">
        <f t="shared" si="0"/>
        <v>0</v>
      </c>
      <c r="P59" s="185">
        <v>0</v>
      </c>
      <c r="Q59" s="200">
        <v>0</v>
      </c>
      <c r="R59" s="200">
        <v>0</v>
      </c>
      <c r="S59" s="200">
        <f t="shared" si="3"/>
        <v>0</v>
      </c>
      <c r="T59" s="185">
        <v>0</v>
      </c>
      <c r="U59" s="185">
        <v>0</v>
      </c>
      <c r="V59" s="185"/>
      <c r="W59" s="200"/>
      <c r="X59" s="185"/>
      <c r="Y59" s="185"/>
      <c r="Z59" s="201"/>
      <c r="AA59" s="185"/>
      <c r="AB59" s="367"/>
      <c r="AC59" s="185"/>
      <c r="AD59" s="367"/>
      <c r="AE59" s="185"/>
      <c r="AF59" s="185"/>
      <c r="AG59" s="185"/>
      <c r="AH59" s="185"/>
      <c r="AI59" s="185"/>
      <c r="AJ59" s="201"/>
      <c r="AK59" s="185"/>
      <c r="AL59" s="185"/>
      <c r="AM59" s="185"/>
      <c r="AN59" s="185"/>
      <c r="AO59" s="185"/>
      <c r="AP59" s="201"/>
      <c r="AQ59" s="185"/>
      <c r="AR59" s="185"/>
      <c r="AS59" s="185"/>
      <c r="AT59" s="185"/>
      <c r="AU59" s="201"/>
      <c r="AV59" s="185"/>
      <c r="AW59" s="201"/>
      <c r="AX59" s="201"/>
      <c r="AY59" s="368"/>
      <c r="AZ59" s="185"/>
      <c r="BA59" s="201"/>
      <c r="BB59" s="201"/>
      <c r="BC59" s="185"/>
      <c r="BD59" s="201"/>
      <c r="BE59" s="201"/>
      <c r="BF59" s="201"/>
      <c r="BG59" s="185"/>
      <c r="BH59" s="185"/>
      <c r="BI59" s="201"/>
      <c r="BJ59" s="185"/>
      <c r="BK59" s="201"/>
      <c r="BL59" s="185"/>
      <c r="BM59" s="185"/>
      <c r="BN59" s="185"/>
      <c r="BO59" s="201"/>
      <c r="BP59" s="185"/>
      <c r="BQ59" s="201"/>
      <c r="BR59" s="185"/>
      <c r="BS59" s="185"/>
      <c r="BT59" s="185"/>
      <c r="BU59" s="185"/>
      <c r="BV59" s="185"/>
      <c r="BW59" s="185"/>
      <c r="BX59" s="185"/>
      <c r="BY59" s="185"/>
      <c r="BZ59" s="201"/>
      <c r="CA59" s="185"/>
      <c r="CB59" s="369"/>
      <c r="CC59" s="333"/>
      <c r="CD59" s="185">
        <v>0</v>
      </c>
      <c r="CE59" s="370"/>
      <c r="CK59" s="150"/>
    </row>
    <row r="60" spans="1:89" s="68" customFormat="1" ht="29.25" customHeight="1">
      <c r="A60" s="213">
        <v>52</v>
      </c>
      <c r="B60" s="365" t="s">
        <v>328</v>
      </c>
      <c r="C60" s="200"/>
      <c r="D60" s="200"/>
      <c r="E60" s="366"/>
      <c r="F60" s="200"/>
      <c r="G60" s="200"/>
      <c r="H60" s="185">
        <v>0</v>
      </c>
      <c r="I60" s="185">
        <f t="shared" si="1"/>
        <v>0</v>
      </c>
      <c r="J60" s="185">
        <v>0</v>
      </c>
      <c r="K60" s="185">
        <v>0</v>
      </c>
      <c r="L60" s="185">
        <v>0</v>
      </c>
      <c r="M60" s="185">
        <f t="shared" si="2"/>
        <v>0</v>
      </c>
      <c r="N60" s="185">
        <v>0</v>
      </c>
      <c r="O60" s="185">
        <f t="shared" si="0"/>
        <v>0</v>
      </c>
      <c r="P60" s="185">
        <v>0</v>
      </c>
      <c r="Q60" s="200">
        <v>0</v>
      </c>
      <c r="R60" s="200">
        <v>0</v>
      </c>
      <c r="S60" s="200">
        <f t="shared" si="3"/>
        <v>0</v>
      </c>
      <c r="T60" s="185">
        <v>0</v>
      </c>
      <c r="U60" s="185">
        <v>0</v>
      </c>
      <c r="V60" s="185"/>
      <c r="W60" s="200"/>
      <c r="X60" s="185"/>
      <c r="Y60" s="185"/>
      <c r="Z60" s="201"/>
      <c r="AA60" s="185"/>
      <c r="AB60" s="367"/>
      <c r="AC60" s="185"/>
      <c r="AD60" s="367"/>
      <c r="AE60" s="185"/>
      <c r="AF60" s="185"/>
      <c r="AG60" s="185"/>
      <c r="AH60" s="185"/>
      <c r="AI60" s="185"/>
      <c r="AJ60" s="201"/>
      <c r="AK60" s="185"/>
      <c r="AL60" s="185"/>
      <c r="AM60" s="185"/>
      <c r="AN60" s="185"/>
      <c r="AO60" s="185"/>
      <c r="AP60" s="201"/>
      <c r="AQ60" s="185"/>
      <c r="AR60" s="185"/>
      <c r="AS60" s="185"/>
      <c r="AT60" s="185"/>
      <c r="AU60" s="201"/>
      <c r="AV60" s="185"/>
      <c r="AW60" s="201"/>
      <c r="AX60" s="201"/>
      <c r="AY60" s="368"/>
      <c r="AZ60" s="185"/>
      <c r="BA60" s="201"/>
      <c r="BB60" s="201"/>
      <c r="BC60" s="185"/>
      <c r="BD60" s="201"/>
      <c r="BE60" s="201"/>
      <c r="BF60" s="201"/>
      <c r="BG60" s="185"/>
      <c r="BH60" s="185"/>
      <c r="BI60" s="201"/>
      <c r="BJ60" s="185"/>
      <c r="BK60" s="201"/>
      <c r="BL60" s="185"/>
      <c r="BM60" s="185"/>
      <c r="BN60" s="185"/>
      <c r="BO60" s="201"/>
      <c r="BP60" s="185"/>
      <c r="BQ60" s="201"/>
      <c r="BR60" s="185"/>
      <c r="BS60" s="185"/>
      <c r="BT60" s="185"/>
      <c r="BU60" s="185"/>
      <c r="BV60" s="185"/>
      <c r="BW60" s="185"/>
      <c r="BX60" s="185"/>
      <c r="BY60" s="185"/>
      <c r="BZ60" s="201"/>
      <c r="CA60" s="185"/>
      <c r="CB60" s="369"/>
      <c r="CC60" s="333"/>
      <c r="CD60" s="185">
        <v>0</v>
      </c>
      <c r="CE60" s="370"/>
      <c r="CK60" s="150"/>
    </row>
    <row r="61" spans="1:89" s="68" customFormat="1" ht="29.25" customHeight="1">
      <c r="A61" s="213">
        <v>53</v>
      </c>
      <c r="B61" s="365" t="s">
        <v>329</v>
      </c>
      <c r="C61" s="200"/>
      <c r="D61" s="200"/>
      <c r="E61" s="366"/>
      <c r="F61" s="200"/>
      <c r="G61" s="200"/>
      <c r="H61" s="185">
        <v>0</v>
      </c>
      <c r="I61" s="185">
        <f t="shared" si="1"/>
        <v>0</v>
      </c>
      <c r="J61" s="185">
        <v>0</v>
      </c>
      <c r="K61" s="185">
        <v>0</v>
      </c>
      <c r="L61" s="185">
        <v>0</v>
      </c>
      <c r="M61" s="185">
        <f t="shared" si="2"/>
        <v>0</v>
      </c>
      <c r="N61" s="185">
        <v>0</v>
      </c>
      <c r="O61" s="185">
        <f t="shared" si="0"/>
        <v>0</v>
      </c>
      <c r="P61" s="185">
        <v>0</v>
      </c>
      <c r="Q61" s="200">
        <v>0</v>
      </c>
      <c r="R61" s="200">
        <v>0</v>
      </c>
      <c r="S61" s="200">
        <f t="shared" si="3"/>
        <v>0</v>
      </c>
      <c r="T61" s="185">
        <v>0</v>
      </c>
      <c r="U61" s="185">
        <v>0</v>
      </c>
      <c r="V61" s="185"/>
      <c r="W61" s="200"/>
      <c r="X61" s="185"/>
      <c r="Y61" s="185"/>
      <c r="Z61" s="201"/>
      <c r="AA61" s="185"/>
      <c r="AB61" s="367"/>
      <c r="AC61" s="185"/>
      <c r="AD61" s="367"/>
      <c r="AE61" s="185"/>
      <c r="AF61" s="185"/>
      <c r="AG61" s="185"/>
      <c r="AH61" s="185"/>
      <c r="AI61" s="185"/>
      <c r="AJ61" s="201"/>
      <c r="AK61" s="185"/>
      <c r="AL61" s="185"/>
      <c r="AM61" s="185"/>
      <c r="AN61" s="185"/>
      <c r="AO61" s="185"/>
      <c r="AP61" s="201"/>
      <c r="AQ61" s="185"/>
      <c r="AR61" s="185"/>
      <c r="AS61" s="185"/>
      <c r="AT61" s="185"/>
      <c r="AU61" s="201"/>
      <c r="AV61" s="185"/>
      <c r="AW61" s="201"/>
      <c r="AX61" s="201"/>
      <c r="AY61" s="368"/>
      <c r="AZ61" s="185"/>
      <c r="BA61" s="201"/>
      <c r="BB61" s="201"/>
      <c r="BC61" s="185"/>
      <c r="BD61" s="201"/>
      <c r="BE61" s="201"/>
      <c r="BF61" s="201"/>
      <c r="BG61" s="185"/>
      <c r="BH61" s="185"/>
      <c r="BI61" s="201"/>
      <c r="BJ61" s="185"/>
      <c r="BK61" s="201"/>
      <c r="BL61" s="185"/>
      <c r="BM61" s="185"/>
      <c r="BN61" s="185"/>
      <c r="BO61" s="201"/>
      <c r="BP61" s="185"/>
      <c r="BQ61" s="201"/>
      <c r="BR61" s="185"/>
      <c r="BS61" s="185"/>
      <c r="BT61" s="185"/>
      <c r="BU61" s="185"/>
      <c r="BV61" s="185"/>
      <c r="BW61" s="185"/>
      <c r="BX61" s="185"/>
      <c r="BY61" s="185"/>
      <c r="BZ61" s="201"/>
      <c r="CA61" s="185"/>
      <c r="CB61" s="369"/>
      <c r="CC61" s="333"/>
      <c r="CD61" s="185">
        <v>0</v>
      </c>
      <c r="CE61" s="370"/>
      <c r="CK61" s="150"/>
    </row>
    <row r="62" spans="1:89" s="68" customFormat="1" ht="29.25" customHeight="1">
      <c r="A62" s="213">
        <v>54</v>
      </c>
      <c r="B62" s="365" t="s">
        <v>330</v>
      </c>
      <c r="C62" s="200"/>
      <c r="D62" s="200"/>
      <c r="E62" s="366"/>
      <c r="F62" s="200"/>
      <c r="G62" s="200"/>
      <c r="H62" s="185">
        <v>0</v>
      </c>
      <c r="I62" s="185">
        <f t="shared" si="1"/>
        <v>0</v>
      </c>
      <c r="J62" s="185">
        <v>0</v>
      </c>
      <c r="K62" s="185">
        <v>0</v>
      </c>
      <c r="L62" s="185">
        <v>0</v>
      </c>
      <c r="M62" s="185">
        <f t="shared" si="2"/>
        <v>0</v>
      </c>
      <c r="N62" s="185">
        <v>0</v>
      </c>
      <c r="O62" s="185">
        <f t="shared" si="0"/>
        <v>0</v>
      </c>
      <c r="P62" s="185">
        <v>0</v>
      </c>
      <c r="Q62" s="200">
        <v>0</v>
      </c>
      <c r="R62" s="200">
        <v>0</v>
      </c>
      <c r="S62" s="200">
        <f t="shared" si="3"/>
        <v>0</v>
      </c>
      <c r="T62" s="185">
        <v>0</v>
      </c>
      <c r="U62" s="185">
        <v>0</v>
      </c>
      <c r="V62" s="185"/>
      <c r="W62" s="200"/>
      <c r="X62" s="185"/>
      <c r="Y62" s="185"/>
      <c r="Z62" s="201"/>
      <c r="AA62" s="185"/>
      <c r="AB62" s="367"/>
      <c r="AC62" s="185"/>
      <c r="AD62" s="367"/>
      <c r="AE62" s="185"/>
      <c r="AF62" s="185"/>
      <c r="AG62" s="185"/>
      <c r="AH62" s="185"/>
      <c r="AI62" s="185"/>
      <c r="AJ62" s="201"/>
      <c r="AK62" s="185"/>
      <c r="AL62" s="185"/>
      <c r="AM62" s="185"/>
      <c r="AN62" s="185"/>
      <c r="AO62" s="185"/>
      <c r="AP62" s="201"/>
      <c r="AQ62" s="185"/>
      <c r="AR62" s="185"/>
      <c r="AS62" s="185"/>
      <c r="AT62" s="185"/>
      <c r="AU62" s="201"/>
      <c r="AV62" s="185"/>
      <c r="AW62" s="201"/>
      <c r="AX62" s="201"/>
      <c r="AY62" s="368"/>
      <c r="AZ62" s="185"/>
      <c r="BA62" s="201"/>
      <c r="BB62" s="201"/>
      <c r="BC62" s="185"/>
      <c r="BD62" s="201"/>
      <c r="BE62" s="201"/>
      <c r="BF62" s="201"/>
      <c r="BG62" s="185"/>
      <c r="BH62" s="185"/>
      <c r="BI62" s="201"/>
      <c r="BJ62" s="185"/>
      <c r="BK62" s="201"/>
      <c r="BL62" s="185"/>
      <c r="BM62" s="185"/>
      <c r="BN62" s="185"/>
      <c r="BO62" s="201"/>
      <c r="BP62" s="185"/>
      <c r="BQ62" s="201"/>
      <c r="BR62" s="185"/>
      <c r="BS62" s="185"/>
      <c r="BT62" s="185"/>
      <c r="BU62" s="185"/>
      <c r="BV62" s="185"/>
      <c r="BW62" s="185"/>
      <c r="BX62" s="185"/>
      <c r="BY62" s="185"/>
      <c r="BZ62" s="201"/>
      <c r="CA62" s="185"/>
      <c r="CB62" s="369"/>
      <c r="CC62" s="333"/>
      <c r="CD62" s="185">
        <v>0</v>
      </c>
      <c r="CE62" s="370"/>
      <c r="CK62" s="150"/>
    </row>
    <row r="63" spans="1:89" s="68" customFormat="1" ht="29.25" customHeight="1">
      <c r="A63" s="213">
        <v>55</v>
      </c>
      <c r="B63" s="365" t="s">
        <v>331</v>
      </c>
      <c r="C63" s="200"/>
      <c r="D63" s="200"/>
      <c r="E63" s="366"/>
      <c r="F63" s="200"/>
      <c r="G63" s="200"/>
      <c r="H63" s="185">
        <v>0</v>
      </c>
      <c r="I63" s="185">
        <f t="shared" si="1"/>
        <v>0</v>
      </c>
      <c r="J63" s="185">
        <v>0</v>
      </c>
      <c r="K63" s="185">
        <v>0</v>
      </c>
      <c r="L63" s="185">
        <v>0</v>
      </c>
      <c r="M63" s="185">
        <f t="shared" si="2"/>
        <v>0</v>
      </c>
      <c r="N63" s="185">
        <v>0</v>
      </c>
      <c r="O63" s="185">
        <f t="shared" si="0"/>
        <v>0</v>
      </c>
      <c r="P63" s="185">
        <v>0</v>
      </c>
      <c r="Q63" s="200">
        <v>0</v>
      </c>
      <c r="R63" s="200">
        <v>0</v>
      </c>
      <c r="S63" s="200">
        <f t="shared" si="3"/>
        <v>0</v>
      </c>
      <c r="T63" s="185">
        <v>0</v>
      </c>
      <c r="U63" s="185">
        <v>0</v>
      </c>
      <c r="V63" s="185"/>
      <c r="W63" s="200"/>
      <c r="X63" s="185"/>
      <c r="Y63" s="185"/>
      <c r="Z63" s="201"/>
      <c r="AA63" s="185"/>
      <c r="AB63" s="367"/>
      <c r="AC63" s="185"/>
      <c r="AD63" s="367"/>
      <c r="AE63" s="185"/>
      <c r="AF63" s="185"/>
      <c r="AG63" s="185"/>
      <c r="AH63" s="185"/>
      <c r="AI63" s="185"/>
      <c r="AJ63" s="201"/>
      <c r="AK63" s="185"/>
      <c r="AL63" s="185"/>
      <c r="AM63" s="185"/>
      <c r="AN63" s="185"/>
      <c r="AO63" s="185"/>
      <c r="AP63" s="201"/>
      <c r="AQ63" s="185"/>
      <c r="AR63" s="185"/>
      <c r="AS63" s="185"/>
      <c r="AT63" s="185"/>
      <c r="AU63" s="201"/>
      <c r="AV63" s="185"/>
      <c r="AW63" s="201"/>
      <c r="AX63" s="201"/>
      <c r="AY63" s="368"/>
      <c r="AZ63" s="185"/>
      <c r="BA63" s="201"/>
      <c r="BB63" s="201"/>
      <c r="BC63" s="185"/>
      <c r="BD63" s="201"/>
      <c r="BE63" s="201"/>
      <c r="BF63" s="201"/>
      <c r="BG63" s="185"/>
      <c r="BH63" s="185"/>
      <c r="BI63" s="201"/>
      <c r="BJ63" s="185"/>
      <c r="BK63" s="201"/>
      <c r="BL63" s="185"/>
      <c r="BM63" s="185"/>
      <c r="BN63" s="185"/>
      <c r="BO63" s="201"/>
      <c r="BP63" s="185"/>
      <c r="BQ63" s="201"/>
      <c r="BR63" s="185"/>
      <c r="BS63" s="185"/>
      <c r="BT63" s="185"/>
      <c r="BU63" s="185"/>
      <c r="BV63" s="185"/>
      <c r="BW63" s="185"/>
      <c r="BX63" s="185"/>
      <c r="BY63" s="185"/>
      <c r="BZ63" s="201"/>
      <c r="CA63" s="185"/>
      <c r="CB63" s="369"/>
      <c r="CC63" s="333"/>
      <c r="CD63" s="185">
        <v>0</v>
      </c>
      <c r="CE63" s="370"/>
      <c r="CK63" s="150"/>
    </row>
    <row r="64" spans="1:89" s="68" customFormat="1" ht="29.25" customHeight="1">
      <c r="A64" s="213">
        <v>56</v>
      </c>
      <c r="B64" s="365" t="s">
        <v>332</v>
      </c>
      <c r="C64" s="200"/>
      <c r="D64" s="200"/>
      <c r="E64" s="366"/>
      <c r="F64" s="200"/>
      <c r="G64" s="200"/>
      <c r="H64" s="185">
        <v>0</v>
      </c>
      <c r="I64" s="185">
        <f t="shared" si="1"/>
        <v>0</v>
      </c>
      <c r="J64" s="185">
        <v>0</v>
      </c>
      <c r="K64" s="185">
        <v>0</v>
      </c>
      <c r="L64" s="185">
        <v>0</v>
      </c>
      <c r="M64" s="185">
        <f t="shared" si="2"/>
        <v>0</v>
      </c>
      <c r="N64" s="185">
        <v>0</v>
      </c>
      <c r="O64" s="185">
        <f t="shared" si="0"/>
        <v>0</v>
      </c>
      <c r="P64" s="185">
        <v>0</v>
      </c>
      <c r="Q64" s="200">
        <v>0</v>
      </c>
      <c r="R64" s="200">
        <v>0</v>
      </c>
      <c r="S64" s="200">
        <f t="shared" si="3"/>
        <v>0</v>
      </c>
      <c r="T64" s="185">
        <v>0</v>
      </c>
      <c r="U64" s="185">
        <v>0</v>
      </c>
      <c r="V64" s="185"/>
      <c r="W64" s="200"/>
      <c r="X64" s="185"/>
      <c r="Y64" s="185"/>
      <c r="Z64" s="201"/>
      <c r="AA64" s="185"/>
      <c r="AB64" s="367"/>
      <c r="AC64" s="185"/>
      <c r="AD64" s="367"/>
      <c r="AE64" s="185"/>
      <c r="AF64" s="185"/>
      <c r="AG64" s="185"/>
      <c r="AH64" s="185"/>
      <c r="AI64" s="185"/>
      <c r="AJ64" s="201"/>
      <c r="AK64" s="185"/>
      <c r="AL64" s="185"/>
      <c r="AM64" s="185"/>
      <c r="AN64" s="185"/>
      <c r="AO64" s="185"/>
      <c r="AP64" s="201"/>
      <c r="AQ64" s="185"/>
      <c r="AR64" s="185"/>
      <c r="AS64" s="185"/>
      <c r="AT64" s="185"/>
      <c r="AU64" s="201"/>
      <c r="AV64" s="185"/>
      <c r="AW64" s="201"/>
      <c r="AX64" s="201"/>
      <c r="AY64" s="368"/>
      <c r="AZ64" s="185"/>
      <c r="BA64" s="201"/>
      <c r="BB64" s="201"/>
      <c r="BC64" s="185"/>
      <c r="BD64" s="201"/>
      <c r="BE64" s="201"/>
      <c r="BF64" s="201"/>
      <c r="BG64" s="185"/>
      <c r="BH64" s="185"/>
      <c r="BI64" s="201"/>
      <c r="BJ64" s="185"/>
      <c r="BK64" s="201"/>
      <c r="BL64" s="185"/>
      <c r="BM64" s="185"/>
      <c r="BN64" s="185"/>
      <c r="BO64" s="201"/>
      <c r="BP64" s="185"/>
      <c r="BQ64" s="201"/>
      <c r="BR64" s="185"/>
      <c r="BS64" s="185"/>
      <c r="BT64" s="185"/>
      <c r="BU64" s="185"/>
      <c r="BV64" s="185"/>
      <c r="BW64" s="185"/>
      <c r="BX64" s="185"/>
      <c r="BY64" s="185"/>
      <c r="BZ64" s="201"/>
      <c r="CA64" s="185"/>
      <c r="CB64" s="369"/>
      <c r="CC64" s="333"/>
      <c r="CD64" s="185">
        <v>0</v>
      </c>
      <c r="CE64" s="370"/>
      <c r="CK64" s="150"/>
    </row>
    <row r="65" spans="1:89" s="68" customFormat="1" ht="29.25" customHeight="1">
      <c r="A65" s="213">
        <v>57</v>
      </c>
      <c r="B65" s="365" t="s">
        <v>333</v>
      </c>
      <c r="C65" s="200"/>
      <c r="D65" s="200"/>
      <c r="E65" s="366"/>
      <c r="F65" s="200"/>
      <c r="G65" s="200"/>
      <c r="H65" s="185">
        <v>0</v>
      </c>
      <c r="I65" s="185">
        <f t="shared" si="1"/>
        <v>0</v>
      </c>
      <c r="J65" s="185">
        <v>0</v>
      </c>
      <c r="K65" s="185">
        <v>0</v>
      </c>
      <c r="L65" s="185">
        <v>0</v>
      </c>
      <c r="M65" s="185">
        <f t="shared" si="2"/>
        <v>0</v>
      </c>
      <c r="N65" s="185">
        <v>0</v>
      </c>
      <c r="O65" s="185">
        <f t="shared" si="0"/>
        <v>0</v>
      </c>
      <c r="P65" s="185">
        <v>0</v>
      </c>
      <c r="Q65" s="200">
        <v>0</v>
      </c>
      <c r="R65" s="200">
        <v>0</v>
      </c>
      <c r="S65" s="200">
        <f t="shared" si="3"/>
        <v>0</v>
      </c>
      <c r="T65" s="185">
        <v>0</v>
      </c>
      <c r="U65" s="185">
        <v>0</v>
      </c>
      <c r="V65" s="185"/>
      <c r="W65" s="200"/>
      <c r="X65" s="185"/>
      <c r="Y65" s="185"/>
      <c r="Z65" s="201"/>
      <c r="AA65" s="185"/>
      <c r="AB65" s="367"/>
      <c r="AC65" s="185"/>
      <c r="AD65" s="367"/>
      <c r="AE65" s="185"/>
      <c r="AF65" s="185"/>
      <c r="AG65" s="185"/>
      <c r="AH65" s="185"/>
      <c r="AI65" s="185"/>
      <c r="AJ65" s="201"/>
      <c r="AK65" s="185"/>
      <c r="AL65" s="185"/>
      <c r="AM65" s="185"/>
      <c r="AN65" s="185"/>
      <c r="AO65" s="185"/>
      <c r="AP65" s="201"/>
      <c r="AQ65" s="185"/>
      <c r="AR65" s="185"/>
      <c r="AS65" s="185"/>
      <c r="AT65" s="185"/>
      <c r="AU65" s="201"/>
      <c r="AV65" s="185"/>
      <c r="AW65" s="201"/>
      <c r="AX65" s="201"/>
      <c r="AY65" s="368"/>
      <c r="AZ65" s="185"/>
      <c r="BA65" s="201"/>
      <c r="BB65" s="201"/>
      <c r="BC65" s="185"/>
      <c r="BD65" s="201"/>
      <c r="BE65" s="201"/>
      <c r="BF65" s="201"/>
      <c r="BG65" s="185"/>
      <c r="BH65" s="185"/>
      <c r="BI65" s="201"/>
      <c r="BJ65" s="185"/>
      <c r="BK65" s="201"/>
      <c r="BL65" s="185"/>
      <c r="BM65" s="185"/>
      <c r="BN65" s="185"/>
      <c r="BO65" s="201"/>
      <c r="BP65" s="185"/>
      <c r="BQ65" s="201"/>
      <c r="BR65" s="185"/>
      <c r="BS65" s="185"/>
      <c r="BT65" s="185"/>
      <c r="BU65" s="185"/>
      <c r="BV65" s="185"/>
      <c r="BW65" s="185"/>
      <c r="BX65" s="185"/>
      <c r="BY65" s="185"/>
      <c r="BZ65" s="201"/>
      <c r="CA65" s="185"/>
      <c r="CB65" s="369"/>
      <c r="CC65" s="333"/>
      <c r="CD65" s="185">
        <v>0</v>
      </c>
      <c r="CE65" s="370"/>
      <c r="CK65" s="150"/>
    </row>
    <row r="66" spans="1:89" s="68" customFormat="1" ht="29.25" customHeight="1">
      <c r="A66" s="213">
        <v>58</v>
      </c>
      <c r="B66" s="365" t="s">
        <v>334</v>
      </c>
      <c r="C66" s="200"/>
      <c r="D66" s="200"/>
      <c r="E66" s="366"/>
      <c r="F66" s="200"/>
      <c r="G66" s="200"/>
      <c r="H66" s="185">
        <v>0</v>
      </c>
      <c r="I66" s="185">
        <f t="shared" si="1"/>
        <v>0</v>
      </c>
      <c r="J66" s="185">
        <v>0</v>
      </c>
      <c r="K66" s="185">
        <v>0</v>
      </c>
      <c r="L66" s="185">
        <v>0</v>
      </c>
      <c r="M66" s="185">
        <f t="shared" si="2"/>
        <v>0</v>
      </c>
      <c r="N66" s="185">
        <v>0</v>
      </c>
      <c r="O66" s="185">
        <f t="shared" si="0"/>
        <v>0</v>
      </c>
      <c r="P66" s="185">
        <v>0</v>
      </c>
      <c r="Q66" s="200">
        <v>0</v>
      </c>
      <c r="R66" s="200">
        <v>0</v>
      </c>
      <c r="S66" s="200">
        <f t="shared" si="3"/>
        <v>0</v>
      </c>
      <c r="T66" s="185">
        <v>0</v>
      </c>
      <c r="U66" s="185">
        <v>0</v>
      </c>
      <c r="V66" s="185"/>
      <c r="W66" s="200"/>
      <c r="X66" s="185"/>
      <c r="Y66" s="185"/>
      <c r="Z66" s="201"/>
      <c r="AA66" s="185"/>
      <c r="AB66" s="367"/>
      <c r="AC66" s="185"/>
      <c r="AD66" s="367"/>
      <c r="AE66" s="185"/>
      <c r="AF66" s="185"/>
      <c r="AG66" s="185"/>
      <c r="AH66" s="185"/>
      <c r="AI66" s="185"/>
      <c r="AJ66" s="201"/>
      <c r="AK66" s="185"/>
      <c r="AL66" s="185"/>
      <c r="AM66" s="185"/>
      <c r="AN66" s="185"/>
      <c r="AO66" s="185"/>
      <c r="AP66" s="201"/>
      <c r="AQ66" s="185"/>
      <c r="AR66" s="185"/>
      <c r="AS66" s="185"/>
      <c r="AT66" s="185"/>
      <c r="AU66" s="201"/>
      <c r="AV66" s="185"/>
      <c r="AW66" s="201"/>
      <c r="AX66" s="201"/>
      <c r="AY66" s="368"/>
      <c r="AZ66" s="185"/>
      <c r="BA66" s="201"/>
      <c r="BB66" s="201"/>
      <c r="BC66" s="185"/>
      <c r="BD66" s="201"/>
      <c r="BE66" s="201"/>
      <c r="BF66" s="201"/>
      <c r="BG66" s="185"/>
      <c r="BH66" s="185"/>
      <c r="BI66" s="201"/>
      <c r="BJ66" s="185"/>
      <c r="BK66" s="201"/>
      <c r="BL66" s="185"/>
      <c r="BM66" s="185"/>
      <c r="BN66" s="185"/>
      <c r="BO66" s="201"/>
      <c r="BP66" s="185"/>
      <c r="BQ66" s="201"/>
      <c r="BR66" s="185"/>
      <c r="BS66" s="185"/>
      <c r="BT66" s="185"/>
      <c r="BU66" s="185"/>
      <c r="BV66" s="185"/>
      <c r="BW66" s="185"/>
      <c r="BX66" s="185"/>
      <c r="BY66" s="185"/>
      <c r="BZ66" s="201"/>
      <c r="CA66" s="185"/>
      <c r="CB66" s="369"/>
      <c r="CC66" s="333"/>
      <c r="CD66" s="185">
        <v>0</v>
      </c>
      <c r="CE66" s="370"/>
      <c r="CK66" s="150"/>
    </row>
    <row r="67" spans="1:89" s="68" customFormat="1" ht="29.25" customHeight="1">
      <c r="A67" s="213">
        <v>59</v>
      </c>
      <c r="B67" s="365" t="s">
        <v>335</v>
      </c>
      <c r="C67" s="200"/>
      <c r="D67" s="200"/>
      <c r="E67" s="366"/>
      <c r="F67" s="200"/>
      <c r="G67" s="200"/>
      <c r="H67" s="185">
        <v>0</v>
      </c>
      <c r="I67" s="185">
        <f t="shared" si="1"/>
        <v>0</v>
      </c>
      <c r="J67" s="185">
        <v>0</v>
      </c>
      <c r="K67" s="185">
        <v>0</v>
      </c>
      <c r="L67" s="185">
        <v>0</v>
      </c>
      <c r="M67" s="185">
        <f t="shared" si="2"/>
        <v>0</v>
      </c>
      <c r="N67" s="185">
        <v>0</v>
      </c>
      <c r="O67" s="185">
        <f t="shared" si="0"/>
        <v>0</v>
      </c>
      <c r="P67" s="185">
        <v>0</v>
      </c>
      <c r="Q67" s="200">
        <v>0</v>
      </c>
      <c r="R67" s="200">
        <v>0</v>
      </c>
      <c r="S67" s="200">
        <f t="shared" si="3"/>
        <v>0</v>
      </c>
      <c r="T67" s="185">
        <v>0</v>
      </c>
      <c r="U67" s="185">
        <v>0</v>
      </c>
      <c r="V67" s="185"/>
      <c r="W67" s="200"/>
      <c r="X67" s="185"/>
      <c r="Y67" s="185"/>
      <c r="Z67" s="201"/>
      <c r="AA67" s="185"/>
      <c r="AB67" s="367"/>
      <c r="AC67" s="185"/>
      <c r="AD67" s="367"/>
      <c r="AE67" s="185"/>
      <c r="AF67" s="185"/>
      <c r="AG67" s="185"/>
      <c r="AH67" s="185"/>
      <c r="AI67" s="185"/>
      <c r="AJ67" s="201"/>
      <c r="AK67" s="185"/>
      <c r="AL67" s="185"/>
      <c r="AM67" s="185"/>
      <c r="AN67" s="185"/>
      <c r="AO67" s="185"/>
      <c r="AP67" s="201"/>
      <c r="AQ67" s="185"/>
      <c r="AR67" s="185"/>
      <c r="AS67" s="185"/>
      <c r="AT67" s="185"/>
      <c r="AU67" s="201"/>
      <c r="AV67" s="185"/>
      <c r="AW67" s="201"/>
      <c r="AX67" s="201"/>
      <c r="AY67" s="368"/>
      <c r="AZ67" s="185"/>
      <c r="BA67" s="201"/>
      <c r="BB67" s="201"/>
      <c r="BC67" s="185"/>
      <c r="BD67" s="201"/>
      <c r="BE67" s="201"/>
      <c r="BF67" s="201"/>
      <c r="BG67" s="185"/>
      <c r="BH67" s="185"/>
      <c r="BI67" s="201"/>
      <c r="BJ67" s="185"/>
      <c r="BK67" s="201"/>
      <c r="BL67" s="185"/>
      <c r="BM67" s="185"/>
      <c r="BN67" s="185"/>
      <c r="BO67" s="201"/>
      <c r="BP67" s="185"/>
      <c r="BQ67" s="201"/>
      <c r="BR67" s="185"/>
      <c r="BS67" s="185"/>
      <c r="BT67" s="185"/>
      <c r="BU67" s="185"/>
      <c r="BV67" s="185"/>
      <c r="BW67" s="185"/>
      <c r="BX67" s="185"/>
      <c r="BY67" s="185"/>
      <c r="BZ67" s="201"/>
      <c r="CA67" s="185"/>
      <c r="CB67" s="369"/>
      <c r="CC67" s="333"/>
      <c r="CD67" s="185">
        <v>0</v>
      </c>
      <c r="CE67" s="370"/>
      <c r="CK67" s="150"/>
    </row>
    <row r="68" spans="1:89" s="68" customFormat="1" ht="29.25" customHeight="1">
      <c r="A68" s="213">
        <v>60</v>
      </c>
      <c r="B68" s="365" t="s">
        <v>336</v>
      </c>
      <c r="C68" s="200"/>
      <c r="D68" s="200"/>
      <c r="E68" s="366"/>
      <c r="F68" s="200"/>
      <c r="G68" s="200"/>
      <c r="H68" s="185">
        <v>0</v>
      </c>
      <c r="I68" s="185">
        <f t="shared" si="1"/>
        <v>0</v>
      </c>
      <c r="J68" s="185">
        <v>0</v>
      </c>
      <c r="K68" s="185">
        <v>0</v>
      </c>
      <c r="L68" s="185">
        <v>0</v>
      </c>
      <c r="M68" s="185">
        <f t="shared" si="2"/>
        <v>0</v>
      </c>
      <c r="N68" s="185">
        <v>0</v>
      </c>
      <c r="O68" s="185">
        <f t="shared" si="0"/>
        <v>0</v>
      </c>
      <c r="P68" s="185">
        <v>0</v>
      </c>
      <c r="Q68" s="200">
        <v>0</v>
      </c>
      <c r="R68" s="200">
        <v>0</v>
      </c>
      <c r="S68" s="200">
        <f t="shared" si="3"/>
        <v>0</v>
      </c>
      <c r="T68" s="185">
        <v>0</v>
      </c>
      <c r="U68" s="185">
        <v>0</v>
      </c>
      <c r="V68" s="185"/>
      <c r="W68" s="200"/>
      <c r="X68" s="185"/>
      <c r="Y68" s="185"/>
      <c r="Z68" s="201"/>
      <c r="AA68" s="185"/>
      <c r="AB68" s="367"/>
      <c r="AC68" s="185"/>
      <c r="AD68" s="367"/>
      <c r="AE68" s="185"/>
      <c r="AF68" s="185"/>
      <c r="AG68" s="185"/>
      <c r="AH68" s="185"/>
      <c r="AI68" s="185"/>
      <c r="AJ68" s="201"/>
      <c r="AK68" s="185"/>
      <c r="AL68" s="185"/>
      <c r="AM68" s="185"/>
      <c r="AN68" s="185"/>
      <c r="AO68" s="185"/>
      <c r="AP68" s="201"/>
      <c r="AQ68" s="185"/>
      <c r="AR68" s="185"/>
      <c r="AS68" s="185"/>
      <c r="AT68" s="185"/>
      <c r="AU68" s="201"/>
      <c r="AV68" s="185"/>
      <c r="AW68" s="201"/>
      <c r="AX68" s="201"/>
      <c r="AY68" s="368"/>
      <c r="AZ68" s="185"/>
      <c r="BA68" s="201"/>
      <c r="BB68" s="201"/>
      <c r="BC68" s="185"/>
      <c r="BD68" s="201"/>
      <c r="BE68" s="201"/>
      <c r="BF68" s="201"/>
      <c r="BG68" s="185"/>
      <c r="BH68" s="185"/>
      <c r="BI68" s="201"/>
      <c r="BJ68" s="185"/>
      <c r="BK68" s="201"/>
      <c r="BL68" s="185"/>
      <c r="BM68" s="185"/>
      <c r="BN68" s="185"/>
      <c r="BO68" s="201"/>
      <c r="BP68" s="185"/>
      <c r="BQ68" s="201"/>
      <c r="BR68" s="185"/>
      <c r="BS68" s="185"/>
      <c r="BT68" s="185"/>
      <c r="BU68" s="185"/>
      <c r="BV68" s="185"/>
      <c r="BW68" s="185"/>
      <c r="BX68" s="185"/>
      <c r="BY68" s="185"/>
      <c r="BZ68" s="201"/>
      <c r="CA68" s="185"/>
      <c r="CB68" s="369"/>
      <c r="CC68" s="333"/>
      <c r="CD68" s="185">
        <v>0</v>
      </c>
      <c r="CE68" s="370"/>
      <c r="CK68" s="150"/>
    </row>
    <row r="69" spans="1:89" s="68" customFormat="1" ht="29.25" customHeight="1">
      <c r="A69" s="213">
        <v>61</v>
      </c>
      <c r="B69" s="365" t="s">
        <v>337</v>
      </c>
      <c r="C69" s="200"/>
      <c r="D69" s="200"/>
      <c r="E69" s="366"/>
      <c r="F69" s="200"/>
      <c r="G69" s="200"/>
      <c r="H69" s="185">
        <v>0</v>
      </c>
      <c r="I69" s="185">
        <f t="shared" si="1"/>
        <v>0</v>
      </c>
      <c r="J69" s="185">
        <v>0</v>
      </c>
      <c r="K69" s="185">
        <v>0</v>
      </c>
      <c r="L69" s="185">
        <v>0</v>
      </c>
      <c r="M69" s="185">
        <f t="shared" si="2"/>
        <v>0</v>
      </c>
      <c r="N69" s="185">
        <v>0</v>
      </c>
      <c r="O69" s="185">
        <f t="shared" si="0"/>
        <v>0</v>
      </c>
      <c r="P69" s="185">
        <v>0</v>
      </c>
      <c r="Q69" s="200">
        <v>0</v>
      </c>
      <c r="R69" s="200">
        <v>0</v>
      </c>
      <c r="S69" s="200">
        <f t="shared" si="3"/>
        <v>0</v>
      </c>
      <c r="T69" s="185">
        <v>0</v>
      </c>
      <c r="U69" s="185">
        <v>0</v>
      </c>
      <c r="V69" s="185"/>
      <c r="W69" s="200"/>
      <c r="X69" s="185"/>
      <c r="Y69" s="185"/>
      <c r="Z69" s="201"/>
      <c r="AA69" s="185"/>
      <c r="AB69" s="367"/>
      <c r="AC69" s="185"/>
      <c r="AD69" s="367"/>
      <c r="AE69" s="185"/>
      <c r="AF69" s="185"/>
      <c r="AG69" s="185"/>
      <c r="AH69" s="185"/>
      <c r="AI69" s="185"/>
      <c r="AJ69" s="201"/>
      <c r="AK69" s="185"/>
      <c r="AL69" s="185"/>
      <c r="AM69" s="185"/>
      <c r="AN69" s="185"/>
      <c r="AO69" s="185"/>
      <c r="AP69" s="201"/>
      <c r="AQ69" s="185"/>
      <c r="AR69" s="185"/>
      <c r="AS69" s="185"/>
      <c r="AT69" s="185"/>
      <c r="AU69" s="201"/>
      <c r="AV69" s="185"/>
      <c r="AW69" s="201"/>
      <c r="AX69" s="201"/>
      <c r="AY69" s="368"/>
      <c r="AZ69" s="185"/>
      <c r="BA69" s="201"/>
      <c r="BB69" s="201"/>
      <c r="BC69" s="185"/>
      <c r="BD69" s="201"/>
      <c r="BE69" s="201"/>
      <c r="BF69" s="201"/>
      <c r="BG69" s="185"/>
      <c r="BH69" s="185"/>
      <c r="BI69" s="201"/>
      <c r="BJ69" s="185"/>
      <c r="BK69" s="201"/>
      <c r="BL69" s="185"/>
      <c r="BM69" s="185"/>
      <c r="BN69" s="185"/>
      <c r="BO69" s="201"/>
      <c r="BP69" s="185"/>
      <c r="BQ69" s="201"/>
      <c r="BR69" s="185"/>
      <c r="BS69" s="185"/>
      <c r="BT69" s="185"/>
      <c r="BU69" s="185"/>
      <c r="BV69" s="185"/>
      <c r="BW69" s="185"/>
      <c r="BX69" s="185"/>
      <c r="BY69" s="185"/>
      <c r="BZ69" s="201"/>
      <c r="CA69" s="185"/>
      <c r="CB69" s="369"/>
      <c r="CC69" s="333"/>
      <c r="CD69" s="185">
        <v>0</v>
      </c>
      <c r="CE69" s="370"/>
      <c r="CK69" s="150"/>
    </row>
    <row r="70" spans="1:89" s="68" customFormat="1" ht="29.25" customHeight="1">
      <c r="A70" s="213">
        <v>62</v>
      </c>
      <c r="B70" s="365" t="s">
        <v>338</v>
      </c>
      <c r="C70" s="200"/>
      <c r="D70" s="200"/>
      <c r="E70" s="366"/>
      <c r="F70" s="200"/>
      <c r="G70" s="200"/>
      <c r="H70" s="185">
        <v>0</v>
      </c>
      <c r="I70" s="185">
        <f t="shared" si="1"/>
        <v>0</v>
      </c>
      <c r="J70" s="185">
        <v>0</v>
      </c>
      <c r="K70" s="185">
        <v>0</v>
      </c>
      <c r="L70" s="185">
        <v>0</v>
      </c>
      <c r="M70" s="185">
        <f t="shared" si="2"/>
        <v>0</v>
      </c>
      <c r="N70" s="185">
        <v>0</v>
      </c>
      <c r="O70" s="185">
        <f t="shared" si="0"/>
        <v>0</v>
      </c>
      <c r="P70" s="185">
        <v>0</v>
      </c>
      <c r="Q70" s="200">
        <v>0</v>
      </c>
      <c r="R70" s="200">
        <v>0</v>
      </c>
      <c r="S70" s="200">
        <f t="shared" si="3"/>
        <v>0</v>
      </c>
      <c r="T70" s="185">
        <v>0</v>
      </c>
      <c r="U70" s="185">
        <v>0</v>
      </c>
      <c r="V70" s="185"/>
      <c r="W70" s="200"/>
      <c r="X70" s="185"/>
      <c r="Y70" s="185"/>
      <c r="Z70" s="201"/>
      <c r="AA70" s="185"/>
      <c r="AB70" s="367"/>
      <c r="AC70" s="185"/>
      <c r="AD70" s="367"/>
      <c r="AE70" s="185"/>
      <c r="AF70" s="185"/>
      <c r="AG70" s="185"/>
      <c r="AH70" s="185"/>
      <c r="AI70" s="185"/>
      <c r="AJ70" s="201"/>
      <c r="AK70" s="185"/>
      <c r="AL70" s="185"/>
      <c r="AM70" s="185"/>
      <c r="AN70" s="185"/>
      <c r="AO70" s="185"/>
      <c r="AP70" s="201"/>
      <c r="AQ70" s="185"/>
      <c r="AR70" s="185"/>
      <c r="AS70" s="185"/>
      <c r="AT70" s="185"/>
      <c r="AU70" s="201"/>
      <c r="AV70" s="185"/>
      <c r="AW70" s="201"/>
      <c r="AX70" s="201"/>
      <c r="AY70" s="368"/>
      <c r="AZ70" s="185"/>
      <c r="BA70" s="201"/>
      <c r="BB70" s="201"/>
      <c r="BC70" s="185"/>
      <c r="BD70" s="201"/>
      <c r="BE70" s="201"/>
      <c r="BF70" s="201"/>
      <c r="BG70" s="185"/>
      <c r="BH70" s="185"/>
      <c r="BI70" s="201"/>
      <c r="BJ70" s="185"/>
      <c r="BK70" s="201"/>
      <c r="BL70" s="185"/>
      <c r="BM70" s="185"/>
      <c r="BN70" s="185"/>
      <c r="BO70" s="201"/>
      <c r="BP70" s="185"/>
      <c r="BQ70" s="201"/>
      <c r="BR70" s="185"/>
      <c r="BS70" s="185"/>
      <c r="BT70" s="185"/>
      <c r="BU70" s="185"/>
      <c r="BV70" s="185"/>
      <c r="BW70" s="185"/>
      <c r="BX70" s="185"/>
      <c r="BY70" s="185"/>
      <c r="BZ70" s="201"/>
      <c r="CA70" s="185"/>
      <c r="CB70" s="369"/>
      <c r="CC70" s="333"/>
      <c r="CD70" s="185">
        <v>0</v>
      </c>
      <c r="CE70" s="370"/>
      <c r="CK70" s="150"/>
    </row>
    <row r="71" spans="1:89" s="68" customFormat="1" ht="29.25" customHeight="1">
      <c r="A71" s="213">
        <v>63</v>
      </c>
      <c r="B71" s="365" t="s">
        <v>339</v>
      </c>
      <c r="C71" s="200"/>
      <c r="D71" s="200"/>
      <c r="E71" s="366"/>
      <c r="F71" s="200"/>
      <c r="G71" s="200"/>
      <c r="H71" s="185">
        <v>0</v>
      </c>
      <c r="I71" s="185">
        <f t="shared" si="1"/>
        <v>0</v>
      </c>
      <c r="J71" s="185">
        <v>0</v>
      </c>
      <c r="K71" s="185">
        <v>0</v>
      </c>
      <c r="L71" s="185">
        <v>0</v>
      </c>
      <c r="M71" s="185">
        <f t="shared" si="2"/>
        <v>0</v>
      </c>
      <c r="N71" s="185">
        <v>0</v>
      </c>
      <c r="O71" s="185">
        <f t="shared" ref="O71:O87" si="5">N71*6</f>
        <v>0</v>
      </c>
      <c r="P71" s="185">
        <v>0</v>
      </c>
      <c r="Q71" s="200">
        <v>0</v>
      </c>
      <c r="R71" s="200">
        <v>0</v>
      </c>
      <c r="S71" s="200">
        <f t="shared" si="3"/>
        <v>0</v>
      </c>
      <c r="T71" s="185">
        <v>0</v>
      </c>
      <c r="U71" s="185">
        <v>0</v>
      </c>
      <c r="V71" s="185"/>
      <c r="W71" s="200"/>
      <c r="X71" s="185"/>
      <c r="Y71" s="185"/>
      <c r="Z71" s="201"/>
      <c r="AA71" s="185"/>
      <c r="AB71" s="367"/>
      <c r="AC71" s="185"/>
      <c r="AD71" s="367"/>
      <c r="AE71" s="185"/>
      <c r="AF71" s="185"/>
      <c r="AG71" s="185"/>
      <c r="AH71" s="185"/>
      <c r="AI71" s="185"/>
      <c r="AJ71" s="201"/>
      <c r="AK71" s="185"/>
      <c r="AL71" s="185"/>
      <c r="AM71" s="185"/>
      <c r="AN71" s="185"/>
      <c r="AO71" s="185"/>
      <c r="AP71" s="201"/>
      <c r="AQ71" s="185"/>
      <c r="AR71" s="185"/>
      <c r="AS71" s="185"/>
      <c r="AT71" s="185"/>
      <c r="AU71" s="201"/>
      <c r="AV71" s="185"/>
      <c r="AW71" s="201"/>
      <c r="AX71" s="201"/>
      <c r="AY71" s="368"/>
      <c r="AZ71" s="185"/>
      <c r="BA71" s="201"/>
      <c r="BB71" s="201"/>
      <c r="BC71" s="185"/>
      <c r="BD71" s="201"/>
      <c r="BE71" s="201"/>
      <c r="BF71" s="201"/>
      <c r="BG71" s="185"/>
      <c r="BH71" s="185"/>
      <c r="BI71" s="201"/>
      <c r="BJ71" s="185"/>
      <c r="BK71" s="201"/>
      <c r="BL71" s="185"/>
      <c r="BM71" s="185"/>
      <c r="BN71" s="185"/>
      <c r="BO71" s="201"/>
      <c r="BP71" s="185"/>
      <c r="BQ71" s="201"/>
      <c r="BR71" s="185"/>
      <c r="BS71" s="185"/>
      <c r="BT71" s="185"/>
      <c r="BU71" s="185"/>
      <c r="BV71" s="185"/>
      <c r="BW71" s="185"/>
      <c r="BX71" s="185"/>
      <c r="BY71" s="185"/>
      <c r="BZ71" s="201"/>
      <c r="CA71" s="185"/>
      <c r="CB71" s="369"/>
      <c r="CC71" s="333"/>
      <c r="CD71" s="185">
        <v>0</v>
      </c>
      <c r="CE71" s="370"/>
      <c r="CK71" s="150"/>
    </row>
    <row r="72" spans="1:89" s="68" customFormat="1" ht="29.25" customHeight="1">
      <c r="A72" s="213">
        <v>64</v>
      </c>
      <c r="B72" s="365" t="s">
        <v>340</v>
      </c>
      <c r="C72" s="200"/>
      <c r="D72" s="200"/>
      <c r="E72" s="366"/>
      <c r="F72" s="200"/>
      <c r="G72" s="200"/>
      <c r="H72" s="185">
        <v>0</v>
      </c>
      <c r="I72" s="185">
        <f t="shared" si="1"/>
        <v>0</v>
      </c>
      <c r="J72" s="185">
        <v>0</v>
      </c>
      <c r="K72" s="185">
        <v>0</v>
      </c>
      <c r="L72" s="185">
        <v>0</v>
      </c>
      <c r="M72" s="185">
        <f t="shared" si="2"/>
        <v>0</v>
      </c>
      <c r="N72" s="185">
        <v>0</v>
      </c>
      <c r="O72" s="185">
        <f t="shared" si="5"/>
        <v>0</v>
      </c>
      <c r="P72" s="185">
        <v>0</v>
      </c>
      <c r="Q72" s="200">
        <v>0</v>
      </c>
      <c r="R72" s="200">
        <v>0</v>
      </c>
      <c r="S72" s="200">
        <f t="shared" si="3"/>
        <v>0</v>
      </c>
      <c r="T72" s="185">
        <v>0</v>
      </c>
      <c r="U72" s="185">
        <v>0</v>
      </c>
      <c r="V72" s="185"/>
      <c r="W72" s="200"/>
      <c r="X72" s="185"/>
      <c r="Y72" s="185"/>
      <c r="Z72" s="201"/>
      <c r="AA72" s="185"/>
      <c r="AB72" s="367"/>
      <c r="AC72" s="185"/>
      <c r="AD72" s="367"/>
      <c r="AE72" s="185"/>
      <c r="AF72" s="185"/>
      <c r="AG72" s="185"/>
      <c r="AH72" s="185"/>
      <c r="AI72" s="185"/>
      <c r="AJ72" s="201"/>
      <c r="AK72" s="185"/>
      <c r="AL72" s="185"/>
      <c r="AM72" s="185"/>
      <c r="AN72" s="185"/>
      <c r="AO72" s="185"/>
      <c r="AP72" s="201"/>
      <c r="AQ72" s="185"/>
      <c r="AR72" s="185"/>
      <c r="AS72" s="185"/>
      <c r="AT72" s="185"/>
      <c r="AU72" s="201"/>
      <c r="AV72" s="185"/>
      <c r="AW72" s="201"/>
      <c r="AX72" s="201"/>
      <c r="AY72" s="368"/>
      <c r="AZ72" s="185"/>
      <c r="BA72" s="201"/>
      <c r="BB72" s="201"/>
      <c r="BC72" s="185"/>
      <c r="BD72" s="201"/>
      <c r="BE72" s="201"/>
      <c r="BF72" s="201"/>
      <c r="BG72" s="185"/>
      <c r="BH72" s="185"/>
      <c r="BI72" s="201"/>
      <c r="BJ72" s="185"/>
      <c r="BK72" s="201"/>
      <c r="BL72" s="185"/>
      <c r="BM72" s="185"/>
      <c r="BN72" s="185"/>
      <c r="BO72" s="201"/>
      <c r="BP72" s="185"/>
      <c r="BQ72" s="201"/>
      <c r="BR72" s="185"/>
      <c r="BS72" s="185"/>
      <c r="BT72" s="185"/>
      <c r="BU72" s="185"/>
      <c r="BV72" s="185"/>
      <c r="BW72" s="185"/>
      <c r="BX72" s="185"/>
      <c r="BY72" s="185"/>
      <c r="BZ72" s="201"/>
      <c r="CA72" s="185"/>
      <c r="CB72" s="369"/>
      <c r="CC72" s="333"/>
      <c r="CD72" s="185">
        <v>0</v>
      </c>
      <c r="CE72" s="370"/>
      <c r="CK72" s="150"/>
    </row>
    <row r="73" spans="1:89" s="68" customFormat="1" ht="29.25" customHeight="1">
      <c r="A73" s="213">
        <v>65</v>
      </c>
      <c r="B73" s="365" t="s">
        <v>341</v>
      </c>
      <c r="C73" s="200"/>
      <c r="D73" s="200"/>
      <c r="E73" s="366"/>
      <c r="F73" s="200"/>
      <c r="G73" s="200"/>
      <c r="H73" s="185">
        <v>0</v>
      </c>
      <c r="I73" s="185">
        <f t="shared" si="1"/>
        <v>0</v>
      </c>
      <c r="J73" s="185">
        <v>0</v>
      </c>
      <c r="K73" s="185">
        <v>0</v>
      </c>
      <c r="L73" s="185">
        <v>0</v>
      </c>
      <c r="M73" s="185">
        <f t="shared" si="2"/>
        <v>0</v>
      </c>
      <c r="N73" s="185">
        <v>0</v>
      </c>
      <c r="O73" s="185">
        <f t="shared" si="5"/>
        <v>0</v>
      </c>
      <c r="P73" s="185">
        <v>0</v>
      </c>
      <c r="Q73" s="200">
        <v>0</v>
      </c>
      <c r="R73" s="200">
        <v>0</v>
      </c>
      <c r="S73" s="200">
        <f t="shared" si="3"/>
        <v>0</v>
      </c>
      <c r="T73" s="185">
        <v>0</v>
      </c>
      <c r="U73" s="185">
        <v>0</v>
      </c>
      <c r="V73" s="185"/>
      <c r="W73" s="200"/>
      <c r="X73" s="185"/>
      <c r="Y73" s="185"/>
      <c r="Z73" s="201"/>
      <c r="AA73" s="185"/>
      <c r="AB73" s="367"/>
      <c r="AC73" s="185"/>
      <c r="AD73" s="367"/>
      <c r="AE73" s="185"/>
      <c r="AF73" s="185"/>
      <c r="AG73" s="185"/>
      <c r="AH73" s="185"/>
      <c r="AI73" s="185"/>
      <c r="AJ73" s="201"/>
      <c r="AK73" s="185"/>
      <c r="AL73" s="185"/>
      <c r="AM73" s="185"/>
      <c r="AN73" s="185"/>
      <c r="AO73" s="185"/>
      <c r="AP73" s="201"/>
      <c r="AQ73" s="185"/>
      <c r="AR73" s="185"/>
      <c r="AS73" s="185"/>
      <c r="AT73" s="185"/>
      <c r="AU73" s="201"/>
      <c r="AV73" s="185"/>
      <c r="AW73" s="201"/>
      <c r="AX73" s="201"/>
      <c r="AY73" s="368"/>
      <c r="AZ73" s="185"/>
      <c r="BA73" s="201"/>
      <c r="BB73" s="201"/>
      <c r="BC73" s="185"/>
      <c r="BD73" s="201"/>
      <c r="BE73" s="201"/>
      <c r="BF73" s="201"/>
      <c r="BG73" s="185"/>
      <c r="BH73" s="185"/>
      <c r="BI73" s="201"/>
      <c r="BJ73" s="185"/>
      <c r="BK73" s="201"/>
      <c r="BL73" s="185"/>
      <c r="BM73" s="185"/>
      <c r="BN73" s="185"/>
      <c r="BO73" s="201"/>
      <c r="BP73" s="185"/>
      <c r="BQ73" s="201"/>
      <c r="BR73" s="185"/>
      <c r="BS73" s="185"/>
      <c r="BT73" s="185"/>
      <c r="BU73" s="185"/>
      <c r="BV73" s="185"/>
      <c r="BW73" s="185"/>
      <c r="BX73" s="185"/>
      <c r="BY73" s="185"/>
      <c r="BZ73" s="201"/>
      <c r="CA73" s="185"/>
      <c r="CB73" s="369"/>
      <c r="CC73" s="333"/>
      <c r="CD73" s="185">
        <v>0</v>
      </c>
      <c r="CE73" s="370"/>
      <c r="CK73" s="150"/>
    </row>
    <row r="74" spans="1:89" s="68" customFormat="1" ht="29.25" customHeight="1">
      <c r="A74" s="213">
        <v>66</v>
      </c>
      <c r="B74" s="365" t="s">
        <v>342</v>
      </c>
      <c r="C74" s="200"/>
      <c r="D74" s="200"/>
      <c r="E74" s="366"/>
      <c r="F74" s="200"/>
      <c r="G74" s="200"/>
      <c r="H74" s="185">
        <v>0</v>
      </c>
      <c r="I74" s="185">
        <f t="shared" si="1"/>
        <v>0</v>
      </c>
      <c r="J74" s="185">
        <v>0</v>
      </c>
      <c r="K74" s="185">
        <v>0</v>
      </c>
      <c r="L74" s="185">
        <v>0</v>
      </c>
      <c r="M74" s="185">
        <f t="shared" ref="M74:M104" si="6">J74*0.8598</f>
        <v>0</v>
      </c>
      <c r="N74" s="185">
        <v>0</v>
      </c>
      <c r="O74" s="185">
        <f t="shared" si="5"/>
        <v>0</v>
      </c>
      <c r="P74" s="185">
        <v>0</v>
      </c>
      <c r="Q74" s="200">
        <v>0</v>
      </c>
      <c r="R74" s="200">
        <v>0</v>
      </c>
      <c r="S74" s="200">
        <f t="shared" ref="S74:S104" si="7">P74*2.355</f>
        <v>0</v>
      </c>
      <c r="T74" s="185">
        <v>0</v>
      </c>
      <c r="U74" s="185">
        <v>0</v>
      </c>
      <c r="V74" s="185"/>
      <c r="W74" s="200"/>
      <c r="X74" s="185"/>
      <c r="Y74" s="185"/>
      <c r="Z74" s="201"/>
      <c r="AA74" s="185"/>
      <c r="AB74" s="367"/>
      <c r="AC74" s="185"/>
      <c r="AD74" s="367"/>
      <c r="AE74" s="185"/>
      <c r="AF74" s="185"/>
      <c r="AG74" s="185"/>
      <c r="AH74" s="185"/>
      <c r="AI74" s="185"/>
      <c r="AJ74" s="201"/>
      <c r="AK74" s="185"/>
      <c r="AL74" s="185"/>
      <c r="AM74" s="185"/>
      <c r="AN74" s="185"/>
      <c r="AO74" s="185"/>
      <c r="AP74" s="201"/>
      <c r="AQ74" s="185"/>
      <c r="AR74" s="185"/>
      <c r="AS74" s="185"/>
      <c r="AT74" s="185"/>
      <c r="AU74" s="201"/>
      <c r="AV74" s="185"/>
      <c r="AW74" s="201"/>
      <c r="AX74" s="201"/>
      <c r="AY74" s="368"/>
      <c r="AZ74" s="185"/>
      <c r="BA74" s="201"/>
      <c r="BB74" s="201"/>
      <c r="BC74" s="185"/>
      <c r="BD74" s="201"/>
      <c r="BE74" s="201"/>
      <c r="BF74" s="201"/>
      <c r="BG74" s="185"/>
      <c r="BH74" s="185"/>
      <c r="BI74" s="201"/>
      <c r="BJ74" s="185"/>
      <c r="BK74" s="201"/>
      <c r="BL74" s="185"/>
      <c r="BM74" s="185"/>
      <c r="BN74" s="185"/>
      <c r="BO74" s="201"/>
      <c r="BP74" s="185"/>
      <c r="BQ74" s="201"/>
      <c r="BR74" s="185"/>
      <c r="BS74" s="185"/>
      <c r="BT74" s="185"/>
      <c r="BU74" s="185"/>
      <c r="BV74" s="185"/>
      <c r="BW74" s="185"/>
      <c r="BX74" s="185"/>
      <c r="BY74" s="185"/>
      <c r="BZ74" s="201"/>
      <c r="CA74" s="185"/>
      <c r="CB74" s="369"/>
      <c r="CC74" s="333"/>
      <c r="CD74" s="185">
        <v>0</v>
      </c>
      <c r="CE74" s="370"/>
      <c r="CK74" s="150"/>
    </row>
    <row r="75" spans="1:89" s="68" customFormat="1" ht="29.25" customHeight="1">
      <c r="A75" s="213">
        <v>67</v>
      </c>
      <c r="B75" s="365" t="s">
        <v>192</v>
      </c>
      <c r="C75" s="200"/>
      <c r="D75" s="200"/>
      <c r="E75" s="366"/>
      <c r="F75" s="200"/>
      <c r="G75" s="200"/>
      <c r="H75" s="185">
        <v>0</v>
      </c>
      <c r="I75" s="185">
        <f t="shared" si="1"/>
        <v>0</v>
      </c>
      <c r="J75" s="185">
        <v>8.6999999999999993</v>
      </c>
      <c r="K75" s="185">
        <v>0</v>
      </c>
      <c r="L75" s="185">
        <v>0</v>
      </c>
      <c r="M75" s="185">
        <f>J75*0.84</f>
        <v>7.3079999999999989</v>
      </c>
      <c r="N75" s="185">
        <v>0</v>
      </c>
      <c r="O75" s="185">
        <f t="shared" si="5"/>
        <v>0</v>
      </c>
      <c r="P75" s="185">
        <v>0</v>
      </c>
      <c r="Q75" s="200">
        <v>0</v>
      </c>
      <c r="R75" s="200">
        <v>0</v>
      </c>
      <c r="S75" s="200">
        <f t="shared" si="7"/>
        <v>0</v>
      </c>
      <c r="T75" s="185">
        <v>0</v>
      </c>
      <c r="U75" s="185">
        <v>0</v>
      </c>
      <c r="V75" s="185"/>
      <c r="W75" s="200"/>
      <c r="X75" s="185"/>
      <c r="Y75" s="185"/>
      <c r="Z75" s="201"/>
      <c r="AA75" s="185"/>
      <c r="AB75" s="367"/>
      <c r="AC75" s="185"/>
      <c r="AD75" s="367"/>
      <c r="AE75" s="185"/>
      <c r="AF75" s="185"/>
      <c r="AG75" s="185"/>
      <c r="AH75" s="185"/>
      <c r="AI75" s="185"/>
      <c r="AJ75" s="201"/>
      <c r="AK75" s="185"/>
      <c r="AL75" s="185"/>
      <c r="AM75" s="185"/>
      <c r="AN75" s="185"/>
      <c r="AO75" s="185"/>
      <c r="AP75" s="201"/>
      <c r="AQ75" s="185"/>
      <c r="AR75" s="185"/>
      <c r="AS75" s="185"/>
      <c r="AT75" s="185"/>
      <c r="AU75" s="201"/>
      <c r="AV75" s="185"/>
      <c r="AW75" s="201"/>
      <c r="AX75" s="201"/>
      <c r="AY75" s="368"/>
      <c r="AZ75" s="185"/>
      <c r="BA75" s="201"/>
      <c r="BB75" s="201"/>
      <c r="BC75" s="185"/>
      <c r="BD75" s="201"/>
      <c r="BE75" s="201"/>
      <c r="BF75" s="201"/>
      <c r="BG75" s="185"/>
      <c r="BH75" s="185"/>
      <c r="BI75" s="201"/>
      <c r="BJ75" s="185"/>
      <c r="BK75" s="201"/>
      <c r="BL75" s="185"/>
      <c r="BM75" s="185"/>
      <c r="BN75" s="185"/>
      <c r="BO75" s="201"/>
      <c r="BP75" s="185"/>
      <c r="BQ75" s="201"/>
      <c r="BR75" s="185"/>
      <c r="BS75" s="185"/>
      <c r="BT75" s="185"/>
      <c r="BU75" s="185"/>
      <c r="BV75" s="185"/>
      <c r="BW75" s="185"/>
      <c r="BX75" s="185"/>
      <c r="BY75" s="185"/>
      <c r="BZ75" s="201"/>
      <c r="CA75" s="185"/>
      <c r="CB75" s="369"/>
      <c r="CC75" s="333"/>
      <c r="CD75" s="185">
        <v>0</v>
      </c>
      <c r="CE75" s="370"/>
      <c r="CK75" s="150"/>
    </row>
    <row r="76" spans="1:89" s="68" customFormat="1" ht="29.25" customHeight="1">
      <c r="A76" s="213">
        <v>68</v>
      </c>
      <c r="B76" s="365" t="s">
        <v>343</v>
      </c>
      <c r="C76" s="200"/>
      <c r="D76" s="200"/>
      <c r="E76" s="366"/>
      <c r="F76" s="200"/>
      <c r="G76" s="200"/>
      <c r="H76" s="185">
        <v>0</v>
      </c>
      <c r="I76" s="185">
        <f t="shared" si="1"/>
        <v>0</v>
      </c>
      <c r="J76" s="185">
        <v>0</v>
      </c>
      <c r="K76" s="185">
        <v>0</v>
      </c>
      <c r="L76" s="185">
        <v>0</v>
      </c>
      <c r="M76" s="185">
        <f t="shared" si="6"/>
        <v>0</v>
      </c>
      <c r="N76" s="185">
        <v>0</v>
      </c>
      <c r="O76" s="185">
        <f t="shared" si="5"/>
        <v>0</v>
      </c>
      <c r="P76" s="185">
        <v>14.8</v>
      </c>
      <c r="Q76" s="200">
        <v>0</v>
      </c>
      <c r="R76" s="200">
        <v>0</v>
      </c>
      <c r="S76" s="372">
        <f t="shared" si="7"/>
        <v>34.853999999999999</v>
      </c>
      <c r="T76" s="185">
        <v>0</v>
      </c>
      <c r="U76" s="185">
        <v>0</v>
      </c>
      <c r="V76" s="185"/>
      <c r="W76" s="200"/>
      <c r="X76" s="185"/>
      <c r="Y76" s="185"/>
      <c r="Z76" s="201"/>
      <c r="AA76" s="185"/>
      <c r="AB76" s="367"/>
      <c r="AC76" s="185"/>
      <c r="AD76" s="367"/>
      <c r="AE76" s="185"/>
      <c r="AF76" s="185"/>
      <c r="AG76" s="185"/>
      <c r="AH76" s="185"/>
      <c r="AI76" s="185"/>
      <c r="AJ76" s="201"/>
      <c r="AK76" s="185"/>
      <c r="AL76" s="185"/>
      <c r="AM76" s="185"/>
      <c r="AN76" s="185"/>
      <c r="AO76" s="185"/>
      <c r="AP76" s="201"/>
      <c r="AQ76" s="185"/>
      <c r="AR76" s="185"/>
      <c r="AS76" s="185"/>
      <c r="AT76" s="185"/>
      <c r="AU76" s="201"/>
      <c r="AV76" s="185"/>
      <c r="AW76" s="201"/>
      <c r="AX76" s="201"/>
      <c r="AY76" s="368"/>
      <c r="AZ76" s="185"/>
      <c r="BA76" s="201"/>
      <c r="BB76" s="201"/>
      <c r="BC76" s="185"/>
      <c r="BD76" s="201"/>
      <c r="BE76" s="201"/>
      <c r="BF76" s="201"/>
      <c r="BG76" s="185"/>
      <c r="BH76" s="185"/>
      <c r="BI76" s="201"/>
      <c r="BJ76" s="185"/>
      <c r="BK76" s="201"/>
      <c r="BL76" s="185"/>
      <c r="BM76" s="185"/>
      <c r="BN76" s="185"/>
      <c r="BO76" s="201"/>
      <c r="BP76" s="185"/>
      <c r="BQ76" s="201"/>
      <c r="BR76" s="185"/>
      <c r="BS76" s="185"/>
      <c r="BT76" s="185"/>
      <c r="BU76" s="185"/>
      <c r="BV76" s="185"/>
      <c r="BW76" s="185"/>
      <c r="BX76" s="185"/>
      <c r="BY76" s="185"/>
      <c r="BZ76" s="201"/>
      <c r="CA76" s="185"/>
      <c r="CB76" s="369"/>
      <c r="CC76" s="333"/>
      <c r="CD76" s="185">
        <v>0</v>
      </c>
      <c r="CE76" s="370"/>
      <c r="CK76" s="150"/>
    </row>
    <row r="77" spans="1:89" s="68" customFormat="1" ht="29.25" customHeight="1">
      <c r="A77" s="213">
        <v>69</v>
      </c>
      <c r="B77" s="365" t="s">
        <v>344</v>
      </c>
      <c r="C77" s="200"/>
      <c r="D77" s="200"/>
      <c r="E77" s="366"/>
      <c r="F77" s="200"/>
      <c r="G77" s="200"/>
      <c r="H77" s="185">
        <v>0</v>
      </c>
      <c r="I77" s="185">
        <f t="shared" si="1"/>
        <v>0</v>
      </c>
      <c r="J77" s="185">
        <v>0</v>
      </c>
      <c r="K77" s="185">
        <v>0</v>
      </c>
      <c r="L77" s="185">
        <v>0</v>
      </c>
      <c r="M77" s="185">
        <f t="shared" si="6"/>
        <v>0</v>
      </c>
      <c r="N77" s="185">
        <v>0</v>
      </c>
      <c r="O77" s="185">
        <f t="shared" si="5"/>
        <v>0</v>
      </c>
      <c r="P77" s="185">
        <v>15.1</v>
      </c>
      <c r="Q77" s="200">
        <v>0</v>
      </c>
      <c r="R77" s="200">
        <v>0</v>
      </c>
      <c r="S77" s="372">
        <f t="shared" si="7"/>
        <v>35.560499999999998</v>
      </c>
      <c r="T77" s="185">
        <v>0</v>
      </c>
      <c r="U77" s="185">
        <v>0</v>
      </c>
      <c r="V77" s="185"/>
      <c r="W77" s="200"/>
      <c r="X77" s="185"/>
      <c r="Y77" s="185"/>
      <c r="Z77" s="201"/>
      <c r="AA77" s="185"/>
      <c r="AB77" s="367"/>
      <c r="AC77" s="185"/>
      <c r="AD77" s="367"/>
      <c r="AE77" s="185"/>
      <c r="AF77" s="185"/>
      <c r="AG77" s="185"/>
      <c r="AH77" s="185"/>
      <c r="AI77" s="185"/>
      <c r="AJ77" s="201"/>
      <c r="AK77" s="185"/>
      <c r="AL77" s="185"/>
      <c r="AM77" s="185"/>
      <c r="AN77" s="185"/>
      <c r="AO77" s="185"/>
      <c r="AP77" s="201"/>
      <c r="AQ77" s="185"/>
      <c r="AR77" s="185"/>
      <c r="AS77" s="185"/>
      <c r="AT77" s="185"/>
      <c r="AU77" s="201"/>
      <c r="AV77" s="185"/>
      <c r="AW77" s="201"/>
      <c r="AX77" s="201"/>
      <c r="AY77" s="368"/>
      <c r="AZ77" s="185"/>
      <c r="BA77" s="201"/>
      <c r="BB77" s="201"/>
      <c r="BC77" s="185"/>
      <c r="BD77" s="201"/>
      <c r="BE77" s="201"/>
      <c r="BF77" s="201"/>
      <c r="BG77" s="185"/>
      <c r="BH77" s="185"/>
      <c r="BI77" s="201"/>
      <c r="BJ77" s="185"/>
      <c r="BK77" s="201"/>
      <c r="BL77" s="185"/>
      <c r="BM77" s="185"/>
      <c r="BN77" s="185"/>
      <c r="BO77" s="201"/>
      <c r="BP77" s="185"/>
      <c r="BQ77" s="201"/>
      <c r="BR77" s="185"/>
      <c r="BS77" s="185"/>
      <c r="BT77" s="185"/>
      <c r="BU77" s="185"/>
      <c r="BV77" s="185"/>
      <c r="BW77" s="185"/>
      <c r="BX77" s="185"/>
      <c r="BY77" s="185"/>
      <c r="BZ77" s="201"/>
      <c r="CA77" s="185"/>
      <c r="CB77" s="369"/>
      <c r="CC77" s="333"/>
      <c r="CD77" s="185">
        <v>0</v>
      </c>
      <c r="CE77" s="370"/>
      <c r="CK77" s="150"/>
    </row>
    <row r="78" spans="1:89" s="68" customFormat="1" ht="29.25" customHeight="1">
      <c r="A78" s="213">
        <v>70</v>
      </c>
      <c r="B78" s="365" t="s">
        <v>345</v>
      </c>
      <c r="C78" s="200"/>
      <c r="D78" s="200"/>
      <c r="E78" s="366"/>
      <c r="F78" s="200"/>
      <c r="G78" s="200"/>
      <c r="H78" s="185">
        <v>0</v>
      </c>
      <c r="I78" s="185">
        <f t="shared" si="1"/>
        <v>0</v>
      </c>
      <c r="J78" s="185">
        <v>0</v>
      </c>
      <c r="K78" s="185">
        <v>0</v>
      </c>
      <c r="L78" s="185">
        <v>0</v>
      </c>
      <c r="M78" s="185">
        <f t="shared" si="6"/>
        <v>0</v>
      </c>
      <c r="N78" s="185">
        <v>0</v>
      </c>
      <c r="O78" s="185">
        <f t="shared" si="5"/>
        <v>0</v>
      </c>
      <c r="P78" s="185">
        <v>15.2</v>
      </c>
      <c r="Q78" s="200">
        <v>0</v>
      </c>
      <c r="R78" s="200">
        <v>0</v>
      </c>
      <c r="S78" s="372">
        <f t="shared" si="7"/>
        <v>35.795999999999999</v>
      </c>
      <c r="T78" s="185">
        <v>0</v>
      </c>
      <c r="U78" s="185">
        <v>0</v>
      </c>
      <c r="V78" s="185"/>
      <c r="W78" s="200"/>
      <c r="X78" s="185"/>
      <c r="Y78" s="185"/>
      <c r="Z78" s="201"/>
      <c r="AA78" s="185"/>
      <c r="AB78" s="367"/>
      <c r="AC78" s="185"/>
      <c r="AD78" s="367"/>
      <c r="AE78" s="185"/>
      <c r="AF78" s="185"/>
      <c r="AG78" s="185"/>
      <c r="AH78" s="185"/>
      <c r="AI78" s="185"/>
      <c r="AJ78" s="201"/>
      <c r="AK78" s="185"/>
      <c r="AL78" s="185"/>
      <c r="AM78" s="185"/>
      <c r="AN78" s="185"/>
      <c r="AO78" s="185"/>
      <c r="AP78" s="201"/>
      <c r="AQ78" s="185"/>
      <c r="AR78" s="185"/>
      <c r="AS78" s="185"/>
      <c r="AT78" s="185"/>
      <c r="AU78" s="201"/>
      <c r="AV78" s="185"/>
      <c r="AW78" s="201"/>
      <c r="AX78" s="201"/>
      <c r="AY78" s="368"/>
      <c r="AZ78" s="185"/>
      <c r="BA78" s="201"/>
      <c r="BB78" s="201"/>
      <c r="BC78" s="185"/>
      <c r="BD78" s="201"/>
      <c r="BE78" s="201"/>
      <c r="BF78" s="201"/>
      <c r="BG78" s="185"/>
      <c r="BH78" s="185"/>
      <c r="BI78" s="201"/>
      <c r="BJ78" s="185"/>
      <c r="BK78" s="201"/>
      <c r="BL78" s="185"/>
      <c r="BM78" s="185"/>
      <c r="BN78" s="185"/>
      <c r="BO78" s="201"/>
      <c r="BP78" s="185"/>
      <c r="BQ78" s="201"/>
      <c r="BR78" s="185"/>
      <c r="BS78" s="185"/>
      <c r="BT78" s="185"/>
      <c r="BU78" s="185"/>
      <c r="BV78" s="185"/>
      <c r="BW78" s="185"/>
      <c r="BX78" s="185"/>
      <c r="BY78" s="185"/>
      <c r="BZ78" s="201"/>
      <c r="CA78" s="185"/>
      <c r="CB78" s="369"/>
      <c r="CC78" s="333"/>
      <c r="CD78" s="185">
        <v>0</v>
      </c>
      <c r="CE78" s="370"/>
      <c r="CK78" s="150"/>
    </row>
    <row r="79" spans="1:89" s="68" customFormat="1" ht="29.25" customHeight="1">
      <c r="A79" s="213">
        <v>71</v>
      </c>
      <c r="B79" s="365" t="s">
        <v>346</v>
      </c>
      <c r="C79" s="200"/>
      <c r="D79" s="200"/>
      <c r="E79" s="366"/>
      <c r="F79" s="200"/>
      <c r="G79" s="200"/>
      <c r="H79" s="185">
        <v>0</v>
      </c>
      <c r="I79" s="185">
        <f t="shared" si="1"/>
        <v>0</v>
      </c>
      <c r="J79" s="185">
        <v>0</v>
      </c>
      <c r="K79" s="185">
        <v>0</v>
      </c>
      <c r="L79" s="185">
        <v>0</v>
      </c>
      <c r="M79" s="185">
        <f t="shared" si="6"/>
        <v>0</v>
      </c>
      <c r="N79" s="185">
        <v>0</v>
      </c>
      <c r="O79" s="185">
        <f t="shared" si="5"/>
        <v>0</v>
      </c>
      <c r="P79" s="185">
        <v>15.3</v>
      </c>
      <c r="Q79" s="200">
        <v>0</v>
      </c>
      <c r="R79" s="200">
        <v>0</v>
      </c>
      <c r="S79" s="372">
        <f t="shared" si="7"/>
        <v>36.031500000000001</v>
      </c>
      <c r="T79" s="185">
        <v>0</v>
      </c>
      <c r="U79" s="185">
        <v>0</v>
      </c>
      <c r="V79" s="185"/>
      <c r="W79" s="200"/>
      <c r="X79" s="185"/>
      <c r="Y79" s="185"/>
      <c r="Z79" s="201"/>
      <c r="AA79" s="185"/>
      <c r="AB79" s="367"/>
      <c r="AC79" s="185"/>
      <c r="AD79" s="367"/>
      <c r="AE79" s="185"/>
      <c r="AF79" s="185"/>
      <c r="AG79" s="185"/>
      <c r="AH79" s="185"/>
      <c r="AI79" s="185"/>
      <c r="AJ79" s="201"/>
      <c r="AK79" s="185"/>
      <c r="AL79" s="185"/>
      <c r="AM79" s="185"/>
      <c r="AN79" s="185"/>
      <c r="AO79" s="185"/>
      <c r="AP79" s="201"/>
      <c r="AQ79" s="185"/>
      <c r="AR79" s="185"/>
      <c r="AS79" s="185"/>
      <c r="AT79" s="185"/>
      <c r="AU79" s="201"/>
      <c r="AV79" s="185"/>
      <c r="AW79" s="201"/>
      <c r="AX79" s="201"/>
      <c r="AY79" s="368"/>
      <c r="AZ79" s="185"/>
      <c r="BA79" s="201"/>
      <c r="BB79" s="201"/>
      <c r="BC79" s="185"/>
      <c r="BD79" s="201"/>
      <c r="BE79" s="201"/>
      <c r="BF79" s="201"/>
      <c r="BG79" s="185"/>
      <c r="BH79" s="185"/>
      <c r="BI79" s="201"/>
      <c r="BJ79" s="185"/>
      <c r="BK79" s="201"/>
      <c r="BL79" s="185"/>
      <c r="BM79" s="185"/>
      <c r="BN79" s="185"/>
      <c r="BO79" s="201"/>
      <c r="BP79" s="185"/>
      <c r="BQ79" s="201"/>
      <c r="BR79" s="185"/>
      <c r="BS79" s="185"/>
      <c r="BT79" s="185"/>
      <c r="BU79" s="185"/>
      <c r="BV79" s="185"/>
      <c r="BW79" s="185"/>
      <c r="BX79" s="185"/>
      <c r="BY79" s="185"/>
      <c r="BZ79" s="201"/>
      <c r="CA79" s="185"/>
      <c r="CB79" s="369"/>
      <c r="CC79" s="333"/>
      <c r="CD79" s="185">
        <v>0</v>
      </c>
      <c r="CE79" s="370"/>
      <c r="CK79" s="150"/>
    </row>
    <row r="80" spans="1:89" s="68" customFormat="1" ht="29.25" customHeight="1">
      <c r="A80" s="213">
        <v>72</v>
      </c>
      <c r="B80" s="365" t="s">
        <v>347</v>
      </c>
      <c r="C80" s="200"/>
      <c r="D80" s="200"/>
      <c r="E80" s="366"/>
      <c r="F80" s="200"/>
      <c r="G80" s="200"/>
      <c r="H80" s="185">
        <v>0</v>
      </c>
      <c r="I80" s="185">
        <f t="shared" si="1"/>
        <v>0</v>
      </c>
      <c r="J80" s="185">
        <v>0</v>
      </c>
      <c r="K80" s="185">
        <v>0</v>
      </c>
      <c r="L80" s="185">
        <v>0</v>
      </c>
      <c r="M80" s="185">
        <f t="shared" si="6"/>
        <v>0</v>
      </c>
      <c r="N80" s="185">
        <v>0</v>
      </c>
      <c r="O80" s="185">
        <f t="shared" si="5"/>
        <v>0</v>
      </c>
      <c r="P80" s="185">
        <v>15</v>
      </c>
      <c r="Q80" s="200">
        <v>0</v>
      </c>
      <c r="R80" s="200">
        <v>0</v>
      </c>
      <c r="S80" s="372">
        <f t="shared" si="7"/>
        <v>35.325000000000003</v>
      </c>
      <c r="T80" s="185">
        <v>0</v>
      </c>
      <c r="U80" s="185">
        <v>0</v>
      </c>
      <c r="V80" s="185"/>
      <c r="W80" s="200"/>
      <c r="X80" s="185"/>
      <c r="Y80" s="185"/>
      <c r="Z80" s="201"/>
      <c r="AA80" s="185"/>
      <c r="AB80" s="367"/>
      <c r="AC80" s="185"/>
      <c r="AD80" s="367"/>
      <c r="AE80" s="185"/>
      <c r="AF80" s="185"/>
      <c r="AG80" s="185"/>
      <c r="AH80" s="185"/>
      <c r="AI80" s="185"/>
      <c r="AJ80" s="201"/>
      <c r="AK80" s="185"/>
      <c r="AL80" s="185"/>
      <c r="AM80" s="185"/>
      <c r="AN80" s="185"/>
      <c r="AO80" s="185"/>
      <c r="AP80" s="201"/>
      <c r="AQ80" s="185"/>
      <c r="AR80" s="185"/>
      <c r="AS80" s="185"/>
      <c r="AT80" s="185"/>
      <c r="AU80" s="201"/>
      <c r="AV80" s="185"/>
      <c r="AW80" s="201"/>
      <c r="AX80" s="201"/>
      <c r="AY80" s="368"/>
      <c r="AZ80" s="185"/>
      <c r="BA80" s="201"/>
      <c r="BB80" s="201"/>
      <c r="BC80" s="185"/>
      <c r="BD80" s="201"/>
      <c r="BE80" s="201"/>
      <c r="BF80" s="201"/>
      <c r="BG80" s="185"/>
      <c r="BH80" s="185"/>
      <c r="BI80" s="201"/>
      <c r="BJ80" s="185"/>
      <c r="BK80" s="201"/>
      <c r="BL80" s="185"/>
      <c r="BM80" s="185"/>
      <c r="BN80" s="185"/>
      <c r="BO80" s="201"/>
      <c r="BP80" s="185"/>
      <c r="BQ80" s="201"/>
      <c r="BR80" s="185"/>
      <c r="BS80" s="185"/>
      <c r="BT80" s="185"/>
      <c r="BU80" s="185"/>
      <c r="BV80" s="185"/>
      <c r="BW80" s="185"/>
      <c r="BX80" s="185"/>
      <c r="BY80" s="185"/>
      <c r="BZ80" s="201"/>
      <c r="CA80" s="185"/>
      <c r="CB80" s="369"/>
      <c r="CC80" s="333"/>
      <c r="CD80" s="185">
        <v>0</v>
      </c>
      <c r="CE80" s="370"/>
      <c r="CK80" s="150"/>
    </row>
    <row r="81" spans="1:89" s="68" customFormat="1" ht="29.25" customHeight="1">
      <c r="A81" s="213">
        <v>73</v>
      </c>
      <c r="B81" s="365" t="s">
        <v>348</v>
      </c>
      <c r="C81" s="200"/>
      <c r="D81" s="200"/>
      <c r="E81" s="366"/>
      <c r="F81" s="200"/>
      <c r="G81" s="200"/>
      <c r="H81" s="185">
        <v>0</v>
      </c>
      <c r="I81" s="185">
        <f t="shared" si="1"/>
        <v>0</v>
      </c>
      <c r="J81" s="185">
        <v>0</v>
      </c>
      <c r="K81" s="185">
        <v>0</v>
      </c>
      <c r="L81" s="185">
        <v>0</v>
      </c>
      <c r="M81" s="185">
        <f t="shared" si="6"/>
        <v>0</v>
      </c>
      <c r="N81" s="185">
        <v>0</v>
      </c>
      <c r="O81" s="185">
        <f t="shared" si="5"/>
        <v>0</v>
      </c>
      <c r="P81" s="185">
        <v>14.9</v>
      </c>
      <c r="Q81" s="200">
        <v>0</v>
      </c>
      <c r="R81" s="200">
        <v>0</v>
      </c>
      <c r="S81" s="372">
        <f t="shared" si="7"/>
        <v>35.089500000000001</v>
      </c>
      <c r="T81" s="185">
        <v>0</v>
      </c>
      <c r="U81" s="185">
        <v>0</v>
      </c>
      <c r="V81" s="185"/>
      <c r="W81" s="200"/>
      <c r="X81" s="185"/>
      <c r="Y81" s="185"/>
      <c r="Z81" s="201"/>
      <c r="AA81" s="185"/>
      <c r="AB81" s="367"/>
      <c r="AC81" s="185"/>
      <c r="AD81" s="367"/>
      <c r="AE81" s="185"/>
      <c r="AF81" s="185"/>
      <c r="AG81" s="185"/>
      <c r="AH81" s="185"/>
      <c r="AI81" s="185"/>
      <c r="AJ81" s="201"/>
      <c r="AK81" s="185"/>
      <c r="AL81" s="185"/>
      <c r="AM81" s="185"/>
      <c r="AN81" s="185"/>
      <c r="AO81" s="185"/>
      <c r="AP81" s="201"/>
      <c r="AQ81" s="185"/>
      <c r="AR81" s="185"/>
      <c r="AS81" s="185"/>
      <c r="AT81" s="185"/>
      <c r="AU81" s="201"/>
      <c r="AV81" s="185"/>
      <c r="AW81" s="201"/>
      <c r="AX81" s="201"/>
      <c r="AY81" s="368"/>
      <c r="AZ81" s="185"/>
      <c r="BA81" s="201"/>
      <c r="BB81" s="201"/>
      <c r="BC81" s="185"/>
      <c r="BD81" s="201"/>
      <c r="BE81" s="201"/>
      <c r="BF81" s="201"/>
      <c r="BG81" s="185"/>
      <c r="BH81" s="185"/>
      <c r="BI81" s="201"/>
      <c r="BJ81" s="185"/>
      <c r="BK81" s="201"/>
      <c r="BL81" s="185"/>
      <c r="BM81" s="185"/>
      <c r="BN81" s="185"/>
      <c r="BO81" s="201"/>
      <c r="BP81" s="185"/>
      <c r="BQ81" s="201"/>
      <c r="BR81" s="185"/>
      <c r="BS81" s="185"/>
      <c r="BT81" s="185"/>
      <c r="BU81" s="185"/>
      <c r="BV81" s="185"/>
      <c r="BW81" s="185"/>
      <c r="BX81" s="185"/>
      <c r="BY81" s="185"/>
      <c r="BZ81" s="201"/>
      <c r="CA81" s="185"/>
      <c r="CB81" s="369"/>
      <c r="CC81" s="333"/>
      <c r="CD81" s="185">
        <v>0</v>
      </c>
      <c r="CE81" s="370"/>
      <c r="CK81" s="150"/>
    </row>
    <row r="82" spans="1:89" s="68" customFormat="1" ht="29.25" customHeight="1">
      <c r="A82" s="213">
        <v>74</v>
      </c>
      <c r="B82" s="365" t="s">
        <v>349</v>
      </c>
      <c r="C82" s="200"/>
      <c r="D82" s="200"/>
      <c r="E82" s="366"/>
      <c r="F82" s="200"/>
      <c r="G82" s="200"/>
      <c r="H82" s="185">
        <v>0</v>
      </c>
      <c r="I82" s="185">
        <f t="shared" si="1"/>
        <v>0</v>
      </c>
      <c r="J82" s="185">
        <v>0</v>
      </c>
      <c r="K82" s="185">
        <v>0</v>
      </c>
      <c r="L82" s="185">
        <v>0</v>
      </c>
      <c r="M82" s="185">
        <f t="shared" si="6"/>
        <v>0</v>
      </c>
      <c r="N82" s="185">
        <v>0</v>
      </c>
      <c r="O82" s="185">
        <f t="shared" si="5"/>
        <v>0</v>
      </c>
      <c r="P82" s="185">
        <v>15.4</v>
      </c>
      <c r="Q82" s="200">
        <v>0</v>
      </c>
      <c r="R82" s="200">
        <v>0</v>
      </c>
      <c r="S82" s="372">
        <f t="shared" si="7"/>
        <v>36.267000000000003</v>
      </c>
      <c r="T82" s="185">
        <v>0</v>
      </c>
      <c r="U82" s="185">
        <v>0</v>
      </c>
      <c r="V82" s="185"/>
      <c r="W82" s="200"/>
      <c r="X82" s="185"/>
      <c r="Y82" s="185"/>
      <c r="Z82" s="201"/>
      <c r="AA82" s="185"/>
      <c r="AB82" s="367"/>
      <c r="AC82" s="185"/>
      <c r="AD82" s="367"/>
      <c r="AE82" s="185"/>
      <c r="AF82" s="185"/>
      <c r="AG82" s="185"/>
      <c r="AH82" s="185"/>
      <c r="AI82" s="185"/>
      <c r="AJ82" s="201"/>
      <c r="AK82" s="185"/>
      <c r="AL82" s="185"/>
      <c r="AM82" s="185"/>
      <c r="AN82" s="185"/>
      <c r="AO82" s="185"/>
      <c r="AP82" s="201"/>
      <c r="AQ82" s="185"/>
      <c r="AR82" s="185"/>
      <c r="AS82" s="185"/>
      <c r="AT82" s="185"/>
      <c r="AU82" s="201"/>
      <c r="AV82" s="185"/>
      <c r="AW82" s="201"/>
      <c r="AX82" s="201"/>
      <c r="AY82" s="368"/>
      <c r="AZ82" s="185"/>
      <c r="BA82" s="201"/>
      <c r="BB82" s="201"/>
      <c r="BC82" s="185"/>
      <c r="BD82" s="201"/>
      <c r="BE82" s="201"/>
      <c r="BF82" s="201"/>
      <c r="BG82" s="185"/>
      <c r="BH82" s="185"/>
      <c r="BI82" s="201"/>
      <c r="BJ82" s="185"/>
      <c r="BK82" s="201"/>
      <c r="BL82" s="185"/>
      <c r="BM82" s="185"/>
      <c r="BN82" s="185"/>
      <c r="BO82" s="201"/>
      <c r="BP82" s="185"/>
      <c r="BQ82" s="201"/>
      <c r="BR82" s="185"/>
      <c r="BS82" s="185"/>
      <c r="BT82" s="185"/>
      <c r="BU82" s="185"/>
      <c r="BV82" s="185"/>
      <c r="BW82" s="185"/>
      <c r="BX82" s="185"/>
      <c r="BY82" s="185"/>
      <c r="BZ82" s="201"/>
      <c r="CA82" s="185"/>
      <c r="CB82" s="369"/>
      <c r="CC82" s="333"/>
      <c r="CD82" s="185">
        <v>0</v>
      </c>
      <c r="CE82" s="370"/>
      <c r="CK82" s="150"/>
    </row>
    <row r="83" spans="1:89" s="68" customFormat="1" ht="29.25" customHeight="1">
      <c r="A83" s="213">
        <v>75</v>
      </c>
      <c r="B83" s="365" t="s">
        <v>350</v>
      </c>
      <c r="C83" s="200"/>
      <c r="D83" s="200"/>
      <c r="E83" s="366"/>
      <c r="F83" s="200"/>
      <c r="G83" s="200"/>
      <c r="H83" s="185">
        <v>0</v>
      </c>
      <c r="I83" s="185">
        <f t="shared" si="1"/>
        <v>0</v>
      </c>
      <c r="J83" s="185">
        <v>0</v>
      </c>
      <c r="K83" s="185">
        <v>0</v>
      </c>
      <c r="L83" s="185">
        <v>0</v>
      </c>
      <c r="M83" s="185">
        <f t="shared" si="6"/>
        <v>0</v>
      </c>
      <c r="N83" s="185">
        <v>0</v>
      </c>
      <c r="O83" s="185">
        <f t="shared" si="5"/>
        <v>0</v>
      </c>
      <c r="P83" s="185">
        <v>15.3</v>
      </c>
      <c r="Q83" s="200">
        <v>0</v>
      </c>
      <c r="R83" s="200">
        <v>0</v>
      </c>
      <c r="S83" s="372">
        <f t="shared" si="7"/>
        <v>36.031500000000001</v>
      </c>
      <c r="T83" s="185">
        <v>0</v>
      </c>
      <c r="U83" s="185">
        <v>0</v>
      </c>
      <c r="V83" s="185"/>
      <c r="W83" s="200"/>
      <c r="X83" s="185"/>
      <c r="Y83" s="185"/>
      <c r="Z83" s="201"/>
      <c r="AA83" s="185"/>
      <c r="AB83" s="367"/>
      <c r="AC83" s="185"/>
      <c r="AD83" s="367"/>
      <c r="AE83" s="185"/>
      <c r="AF83" s="185"/>
      <c r="AG83" s="185"/>
      <c r="AH83" s="185"/>
      <c r="AI83" s="185"/>
      <c r="AJ83" s="201"/>
      <c r="AK83" s="185"/>
      <c r="AL83" s="185"/>
      <c r="AM83" s="185"/>
      <c r="AN83" s="185"/>
      <c r="AO83" s="185"/>
      <c r="AP83" s="201"/>
      <c r="AQ83" s="185"/>
      <c r="AR83" s="185"/>
      <c r="AS83" s="185"/>
      <c r="AT83" s="185"/>
      <c r="AU83" s="201"/>
      <c r="AV83" s="185"/>
      <c r="AW83" s="201"/>
      <c r="AX83" s="201"/>
      <c r="AY83" s="368"/>
      <c r="AZ83" s="185"/>
      <c r="BA83" s="201"/>
      <c r="BB83" s="201"/>
      <c r="BC83" s="185"/>
      <c r="BD83" s="201"/>
      <c r="BE83" s="201"/>
      <c r="BF83" s="201"/>
      <c r="BG83" s="185"/>
      <c r="BH83" s="185"/>
      <c r="BI83" s="201"/>
      <c r="BJ83" s="185"/>
      <c r="BK83" s="201"/>
      <c r="BL83" s="185"/>
      <c r="BM83" s="185"/>
      <c r="BN83" s="185"/>
      <c r="BO83" s="201"/>
      <c r="BP83" s="185"/>
      <c r="BQ83" s="201"/>
      <c r="BR83" s="185"/>
      <c r="BS83" s="185"/>
      <c r="BT83" s="185"/>
      <c r="BU83" s="185"/>
      <c r="BV83" s="185"/>
      <c r="BW83" s="185"/>
      <c r="BX83" s="185"/>
      <c r="BY83" s="185"/>
      <c r="BZ83" s="201"/>
      <c r="CA83" s="185"/>
      <c r="CB83" s="369"/>
      <c r="CC83" s="333"/>
      <c r="CD83" s="185">
        <v>0</v>
      </c>
      <c r="CE83" s="370"/>
      <c r="CK83" s="150"/>
    </row>
    <row r="84" spans="1:89" s="68" customFormat="1" ht="29.25" customHeight="1">
      <c r="A84" s="213">
        <v>76</v>
      </c>
      <c r="B84" s="365" t="s">
        <v>351</v>
      </c>
      <c r="C84" s="200"/>
      <c r="D84" s="200"/>
      <c r="E84" s="366"/>
      <c r="F84" s="200"/>
      <c r="G84" s="200"/>
      <c r="H84" s="185">
        <v>0</v>
      </c>
      <c r="I84" s="185">
        <f t="shared" si="1"/>
        <v>0</v>
      </c>
      <c r="J84" s="185">
        <v>0</v>
      </c>
      <c r="K84" s="185">
        <v>0</v>
      </c>
      <c r="L84" s="185">
        <v>0</v>
      </c>
      <c r="M84" s="185">
        <f t="shared" si="6"/>
        <v>0</v>
      </c>
      <c r="N84" s="185">
        <v>0</v>
      </c>
      <c r="O84" s="185">
        <f t="shared" si="5"/>
        <v>0</v>
      </c>
      <c r="P84" s="185">
        <v>15</v>
      </c>
      <c r="Q84" s="200">
        <v>0</v>
      </c>
      <c r="R84" s="200">
        <v>0</v>
      </c>
      <c r="S84" s="372">
        <f t="shared" si="7"/>
        <v>35.325000000000003</v>
      </c>
      <c r="T84" s="185">
        <v>0</v>
      </c>
      <c r="U84" s="185">
        <v>0</v>
      </c>
      <c r="V84" s="185"/>
      <c r="W84" s="200"/>
      <c r="X84" s="185"/>
      <c r="Y84" s="185"/>
      <c r="Z84" s="201"/>
      <c r="AA84" s="185"/>
      <c r="AB84" s="367"/>
      <c r="AC84" s="185"/>
      <c r="AD84" s="367"/>
      <c r="AE84" s="185"/>
      <c r="AF84" s="185"/>
      <c r="AG84" s="185"/>
      <c r="AH84" s="185"/>
      <c r="AI84" s="185"/>
      <c r="AJ84" s="201"/>
      <c r="AK84" s="185"/>
      <c r="AL84" s="185"/>
      <c r="AM84" s="185"/>
      <c r="AN84" s="185"/>
      <c r="AO84" s="185"/>
      <c r="AP84" s="201"/>
      <c r="AQ84" s="185"/>
      <c r="AR84" s="185"/>
      <c r="AS84" s="185"/>
      <c r="AT84" s="185"/>
      <c r="AU84" s="201"/>
      <c r="AV84" s="185"/>
      <c r="AW84" s="201"/>
      <c r="AX84" s="201"/>
      <c r="AY84" s="368"/>
      <c r="AZ84" s="185"/>
      <c r="BA84" s="201"/>
      <c r="BB84" s="201"/>
      <c r="BC84" s="185"/>
      <c r="BD84" s="201"/>
      <c r="BE84" s="201"/>
      <c r="BF84" s="201"/>
      <c r="BG84" s="185"/>
      <c r="BH84" s="185"/>
      <c r="BI84" s="201"/>
      <c r="BJ84" s="185"/>
      <c r="BK84" s="201"/>
      <c r="BL84" s="185"/>
      <c r="BM84" s="185"/>
      <c r="BN84" s="185"/>
      <c r="BO84" s="201"/>
      <c r="BP84" s="185"/>
      <c r="BQ84" s="201"/>
      <c r="BR84" s="185"/>
      <c r="BS84" s="185"/>
      <c r="BT84" s="185"/>
      <c r="BU84" s="185"/>
      <c r="BV84" s="185"/>
      <c r="BW84" s="185"/>
      <c r="BX84" s="185"/>
      <c r="BY84" s="185"/>
      <c r="BZ84" s="201"/>
      <c r="CA84" s="185"/>
      <c r="CB84" s="369"/>
      <c r="CC84" s="333"/>
      <c r="CD84" s="185">
        <v>0</v>
      </c>
      <c r="CE84" s="370"/>
      <c r="CK84" s="150"/>
    </row>
    <row r="85" spans="1:89" s="68" customFormat="1" ht="29.25" customHeight="1">
      <c r="A85" s="213">
        <v>77</v>
      </c>
      <c r="B85" s="365" t="s">
        <v>352</v>
      </c>
      <c r="C85" s="200"/>
      <c r="D85" s="200"/>
      <c r="E85" s="366"/>
      <c r="F85" s="200"/>
      <c r="G85" s="200"/>
      <c r="H85" s="185">
        <v>0</v>
      </c>
      <c r="I85" s="185">
        <f t="shared" si="1"/>
        <v>0</v>
      </c>
      <c r="J85" s="185">
        <v>0</v>
      </c>
      <c r="K85" s="185">
        <v>0</v>
      </c>
      <c r="L85" s="185">
        <v>0</v>
      </c>
      <c r="M85" s="185">
        <f t="shared" si="6"/>
        <v>0</v>
      </c>
      <c r="N85" s="185">
        <v>0</v>
      </c>
      <c r="O85" s="185">
        <f t="shared" si="5"/>
        <v>0</v>
      </c>
      <c r="P85" s="185">
        <v>14.9</v>
      </c>
      <c r="Q85" s="200">
        <v>0</v>
      </c>
      <c r="R85" s="200">
        <v>0</v>
      </c>
      <c r="S85" s="372">
        <f t="shared" si="7"/>
        <v>35.089500000000001</v>
      </c>
      <c r="T85" s="185">
        <v>0</v>
      </c>
      <c r="U85" s="185">
        <v>0</v>
      </c>
      <c r="V85" s="185"/>
      <c r="W85" s="200"/>
      <c r="X85" s="185"/>
      <c r="Y85" s="185"/>
      <c r="Z85" s="201"/>
      <c r="AA85" s="185"/>
      <c r="AB85" s="367"/>
      <c r="AC85" s="185"/>
      <c r="AD85" s="367"/>
      <c r="AE85" s="185"/>
      <c r="AF85" s="185"/>
      <c r="AG85" s="185"/>
      <c r="AH85" s="185"/>
      <c r="AI85" s="185"/>
      <c r="AJ85" s="201"/>
      <c r="AK85" s="185"/>
      <c r="AL85" s="185"/>
      <c r="AM85" s="185"/>
      <c r="AN85" s="185"/>
      <c r="AO85" s="185"/>
      <c r="AP85" s="201"/>
      <c r="AQ85" s="185"/>
      <c r="AR85" s="185"/>
      <c r="AS85" s="185"/>
      <c r="AT85" s="185"/>
      <c r="AU85" s="201"/>
      <c r="AV85" s="185"/>
      <c r="AW85" s="201"/>
      <c r="AX85" s="201"/>
      <c r="AY85" s="368"/>
      <c r="AZ85" s="185"/>
      <c r="BA85" s="201"/>
      <c r="BB85" s="201"/>
      <c r="BC85" s="185"/>
      <c r="BD85" s="201"/>
      <c r="BE85" s="201"/>
      <c r="BF85" s="201"/>
      <c r="BG85" s="185"/>
      <c r="BH85" s="185"/>
      <c r="BI85" s="201"/>
      <c r="BJ85" s="185"/>
      <c r="BK85" s="201"/>
      <c r="BL85" s="185"/>
      <c r="BM85" s="185"/>
      <c r="BN85" s="185"/>
      <c r="BO85" s="201"/>
      <c r="BP85" s="185"/>
      <c r="BQ85" s="201"/>
      <c r="BR85" s="185"/>
      <c r="BS85" s="185"/>
      <c r="BT85" s="185"/>
      <c r="BU85" s="185"/>
      <c r="BV85" s="185"/>
      <c r="BW85" s="185"/>
      <c r="BX85" s="185"/>
      <c r="BY85" s="185"/>
      <c r="BZ85" s="201"/>
      <c r="CA85" s="185"/>
      <c r="CB85" s="369"/>
      <c r="CC85" s="333"/>
      <c r="CD85" s="185">
        <v>0</v>
      </c>
      <c r="CE85" s="370"/>
      <c r="CK85" s="150"/>
    </row>
    <row r="86" spans="1:89" s="68" customFormat="1" ht="29.25" customHeight="1">
      <c r="A86" s="213">
        <v>78</v>
      </c>
      <c r="B86" s="365" t="s">
        <v>353</v>
      </c>
      <c r="C86" s="200"/>
      <c r="D86" s="200"/>
      <c r="E86" s="366"/>
      <c r="F86" s="200"/>
      <c r="G86" s="200"/>
      <c r="H86" s="185">
        <v>0</v>
      </c>
      <c r="I86" s="185">
        <f t="shared" si="1"/>
        <v>0</v>
      </c>
      <c r="J86" s="185">
        <v>0</v>
      </c>
      <c r="K86" s="185">
        <v>0</v>
      </c>
      <c r="L86" s="185">
        <v>0</v>
      </c>
      <c r="M86" s="185">
        <f t="shared" si="6"/>
        <v>0</v>
      </c>
      <c r="N86" s="185">
        <v>0</v>
      </c>
      <c r="O86" s="185">
        <f t="shared" si="5"/>
        <v>0</v>
      </c>
      <c r="P86" s="185">
        <v>14.8</v>
      </c>
      <c r="Q86" s="200">
        <v>0</v>
      </c>
      <c r="R86" s="200">
        <v>0</v>
      </c>
      <c r="S86" s="372">
        <f t="shared" si="7"/>
        <v>34.853999999999999</v>
      </c>
      <c r="T86" s="185">
        <v>0</v>
      </c>
      <c r="U86" s="185">
        <v>0</v>
      </c>
      <c r="V86" s="185"/>
      <c r="W86" s="200"/>
      <c r="X86" s="185"/>
      <c r="Y86" s="185"/>
      <c r="Z86" s="201"/>
      <c r="AA86" s="185"/>
      <c r="AB86" s="367"/>
      <c r="AC86" s="185"/>
      <c r="AD86" s="367"/>
      <c r="AE86" s="185"/>
      <c r="AF86" s="185"/>
      <c r="AG86" s="185"/>
      <c r="AH86" s="185"/>
      <c r="AI86" s="185"/>
      <c r="AJ86" s="201"/>
      <c r="AK86" s="185"/>
      <c r="AL86" s="185"/>
      <c r="AM86" s="185"/>
      <c r="AN86" s="185"/>
      <c r="AO86" s="185"/>
      <c r="AP86" s="201"/>
      <c r="AQ86" s="185"/>
      <c r="AR86" s="185"/>
      <c r="AS86" s="185"/>
      <c r="AT86" s="185"/>
      <c r="AU86" s="201"/>
      <c r="AV86" s="185"/>
      <c r="AW86" s="201"/>
      <c r="AX86" s="201"/>
      <c r="AY86" s="368"/>
      <c r="AZ86" s="185"/>
      <c r="BA86" s="201"/>
      <c r="BB86" s="201"/>
      <c r="BC86" s="185"/>
      <c r="BD86" s="201"/>
      <c r="BE86" s="201"/>
      <c r="BF86" s="201"/>
      <c r="BG86" s="185"/>
      <c r="BH86" s="185"/>
      <c r="BI86" s="201"/>
      <c r="BJ86" s="185"/>
      <c r="BK86" s="201"/>
      <c r="BL86" s="185"/>
      <c r="BM86" s="185"/>
      <c r="BN86" s="185"/>
      <c r="BO86" s="201"/>
      <c r="BP86" s="185"/>
      <c r="BQ86" s="201"/>
      <c r="BR86" s="185"/>
      <c r="BS86" s="185"/>
      <c r="BT86" s="185"/>
      <c r="BU86" s="185"/>
      <c r="BV86" s="185"/>
      <c r="BW86" s="185"/>
      <c r="BX86" s="185"/>
      <c r="BY86" s="185"/>
      <c r="BZ86" s="201"/>
      <c r="CA86" s="185"/>
      <c r="CB86" s="369"/>
      <c r="CC86" s="333"/>
      <c r="CD86" s="185">
        <v>0</v>
      </c>
      <c r="CE86" s="370"/>
      <c r="CK86" s="150"/>
    </row>
    <row r="87" spans="1:89" s="68" customFormat="1" ht="29.25" customHeight="1">
      <c r="A87" s="213">
        <v>79</v>
      </c>
      <c r="B87" s="365" t="s">
        <v>354</v>
      </c>
      <c r="C87" s="200"/>
      <c r="D87" s="200"/>
      <c r="E87" s="366"/>
      <c r="F87" s="200"/>
      <c r="G87" s="200"/>
      <c r="H87" s="185">
        <v>0</v>
      </c>
      <c r="I87" s="185">
        <f t="shared" si="1"/>
        <v>0</v>
      </c>
      <c r="J87" s="185">
        <v>0</v>
      </c>
      <c r="K87" s="185">
        <v>0</v>
      </c>
      <c r="L87" s="185">
        <v>0</v>
      </c>
      <c r="M87" s="185">
        <f t="shared" si="6"/>
        <v>0</v>
      </c>
      <c r="N87" s="185">
        <v>0</v>
      </c>
      <c r="O87" s="185">
        <f t="shared" si="5"/>
        <v>0</v>
      </c>
      <c r="P87" s="185">
        <v>15.2</v>
      </c>
      <c r="Q87" s="200">
        <v>0</v>
      </c>
      <c r="R87" s="200">
        <v>0</v>
      </c>
      <c r="S87" s="372">
        <f t="shared" si="7"/>
        <v>35.795999999999999</v>
      </c>
      <c r="T87" s="185">
        <v>0</v>
      </c>
      <c r="U87" s="185">
        <v>0</v>
      </c>
      <c r="V87" s="185"/>
      <c r="W87" s="200"/>
      <c r="X87" s="185"/>
      <c r="Y87" s="185"/>
      <c r="Z87" s="201"/>
      <c r="AA87" s="185"/>
      <c r="AB87" s="367"/>
      <c r="AC87" s="185"/>
      <c r="AD87" s="367"/>
      <c r="AE87" s="185"/>
      <c r="AF87" s="185"/>
      <c r="AG87" s="185"/>
      <c r="AH87" s="185"/>
      <c r="AI87" s="185"/>
      <c r="AJ87" s="201"/>
      <c r="AK87" s="185"/>
      <c r="AL87" s="185"/>
      <c r="AM87" s="185"/>
      <c r="AN87" s="185"/>
      <c r="AO87" s="185"/>
      <c r="AP87" s="201"/>
      <c r="AQ87" s="185"/>
      <c r="AR87" s="185"/>
      <c r="AS87" s="185"/>
      <c r="AT87" s="185"/>
      <c r="AU87" s="201"/>
      <c r="AV87" s="185"/>
      <c r="AW87" s="201"/>
      <c r="AX87" s="201"/>
      <c r="AY87" s="368"/>
      <c r="AZ87" s="185"/>
      <c r="BA87" s="201"/>
      <c r="BB87" s="201"/>
      <c r="BC87" s="185"/>
      <c r="BD87" s="201"/>
      <c r="BE87" s="201"/>
      <c r="BF87" s="201"/>
      <c r="BG87" s="185"/>
      <c r="BH87" s="185"/>
      <c r="BI87" s="201"/>
      <c r="BJ87" s="185"/>
      <c r="BK87" s="201"/>
      <c r="BL87" s="185"/>
      <c r="BM87" s="185"/>
      <c r="BN87" s="185"/>
      <c r="BO87" s="201"/>
      <c r="BP87" s="185"/>
      <c r="BQ87" s="201"/>
      <c r="BR87" s="185"/>
      <c r="BS87" s="185"/>
      <c r="BT87" s="185"/>
      <c r="BU87" s="185"/>
      <c r="BV87" s="185"/>
      <c r="BW87" s="185"/>
      <c r="BX87" s="185"/>
      <c r="BY87" s="185"/>
      <c r="BZ87" s="201"/>
      <c r="CA87" s="185"/>
      <c r="CB87" s="369"/>
      <c r="CC87" s="333"/>
      <c r="CD87" s="185">
        <v>0</v>
      </c>
      <c r="CE87" s="370"/>
      <c r="CK87" s="150"/>
    </row>
    <row r="88" spans="1:89" s="68" customFormat="1" ht="29.25" customHeight="1">
      <c r="A88" s="213">
        <v>80</v>
      </c>
      <c r="B88" s="365" t="s">
        <v>355</v>
      </c>
      <c r="C88" s="200"/>
      <c r="D88" s="200"/>
      <c r="E88" s="366"/>
      <c r="F88" s="200"/>
      <c r="G88" s="200"/>
      <c r="H88" s="185">
        <v>0</v>
      </c>
      <c r="I88" s="185">
        <f t="shared" si="1"/>
        <v>0</v>
      </c>
      <c r="J88" s="185">
        <v>0</v>
      </c>
      <c r="K88" s="185">
        <v>0</v>
      </c>
      <c r="L88" s="185">
        <v>0</v>
      </c>
      <c r="M88" s="185">
        <f t="shared" si="6"/>
        <v>0</v>
      </c>
      <c r="N88" s="185">
        <v>0</v>
      </c>
      <c r="O88" s="185">
        <f>N88*6</f>
        <v>0</v>
      </c>
      <c r="P88" s="185">
        <v>15</v>
      </c>
      <c r="Q88" s="200">
        <v>0</v>
      </c>
      <c r="R88" s="200">
        <v>0</v>
      </c>
      <c r="S88" s="200">
        <f t="shared" si="7"/>
        <v>35.325000000000003</v>
      </c>
      <c r="T88" s="185">
        <v>0</v>
      </c>
      <c r="U88" s="185">
        <v>0</v>
      </c>
      <c r="V88" s="185"/>
      <c r="W88" s="200"/>
      <c r="X88" s="185"/>
      <c r="Y88" s="185"/>
      <c r="Z88" s="201"/>
      <c r="AA88" s="185"/>
      <c r="AB88" s="367"/>
      <c r="AC88" s="185"/>
      <c r="AD88" s="367"/>
      <c r="AE88" s="185"/>
      <c r="AF88" s="185"/>
      <c r="AG88" s="185"/>
      <c r="AH88" s="185"/>
      <c r="AI88" s="185"/>
      <c r="AJ88" s="201"/>
      <c r="AK88" s="185"/>
      <c r="AL88" s="185"/>
      <c r="AM88" s="185"/>
      <c r="AN88" s="185"/>
      <c r="AO88" s="185"/>
      <c r="AP88" s="201"/>
      <c r="AQ88" s="185"/>
      <c r="AR88" s="185"/>
      <c r="AS88" s="185"/>
      <c r="AT88" s="185"/>
      <c r="AU88" s="201"/>
      <c r="AV88" s="185"/>
      <c r="AW88" s="201"/>
      <c r="AX88" s="201"/>
      <c r="AY88" s="368"/>
      <c r="AZ88" s="185"/>
      <c r="BA88" s="201"/>
      <c r="BB88" s="201"/>
      <c r="BC88" s="185"/>
      <c r="BD88" s="201"/>
      <c r="BE88" s="201"/>
      <c r="BF88" s="201"/>
      <c r="BG88" s="185"/>
      <c r="BH88" s="185"/>
      <c r="BI88" s="201"/>
      <c r="BJ88" s="185"/>
      <c r="BK88" s="201"/>
      <c r="BL88" s="185"/>
      <c r="BM88" s="185"/>
      <c r="BN88" s="185"/>
      <c r="BO88" s="201"/>
      <c r="BP88" s="185"/>
      <c r="BQ88" s="201"/>
      <c r="BR88" s="185"/>
      <c r="BS88" s="185"/>
      <c r="BT88" s="185"/>
      <c r="BU88" s="185"/>
      <c r="BV88" s="185"/>
      <c r="BW88" s="185"/>
      <c r="BX88" s="185"/>
      <c r="BY88" s="185"/>
      <c r="BZ88" s="201"/>
      <c r="CA88" s="185"/>
      <c r="CB88" s="369"/>
      <c r="CC88" s="333"/>
      <c r="CD88" s="185">
        <v>0</v>
      </c>
      <c r="CE88" s="370"/>
      <c r="CK88" s="150"/>
    </row>
    <row r="89" spans="1:89" s="68" customFormat="1" ht="29.25" customHeight="1">
      <c r="A89" s="213">
        <v>81</v>
      </c>
      <c r="B89" s="365" t="s">
        <v>356</v>
      </c>
      <c r="C89" s="200"/>
      <c r="D89" s="200"/>
      <c r="E89" s="366"/>
      <c r="F89" s="200"/>
      <c r="G89" s="200"/>
      <c r="H89" s="185">
        <v>0</v>
      </c>
      <c r="I89" s="185">
        <f t="shared" si="1"/>
        <v>0</v>
      </c>
      <c r="J89" s="185">
        <v>0</v>
      </c>
      <c r="K89" s="185">
        <v>0</v>
      </c>
      <c r="L89" s="185">
        <v>0</v>
      </c>
      <c r="M89" s="185">
        <f t="shared" si="6"/>
        <v>0</v>
      </c>
      <c r="N89" s="185">
        <v>0</v>
      </c>
      <c r="O89" s="185">
        <f t="shared" ref="O89:O103" si="8">N89*6</f>
        <v>0</v>
      </c>
      <c r="P89" s="185">
        <v>15.2</v>
      </c>
      <c r="Q89" s="200">
        <v>0</v>
      </c>
      <c r="R89" s="200">
        <v>0</v>
      </c>
      <c r="S89" s="200">
        <f t="shared" si="7"/>
        <v>35.795999999999999</v>
      </c>
      <c r="T89" s="185">
        <v>0</v>
      </c>
      <c r="U89" s="185">
        <v>0</v>
      </c>
      <c r="V89" s="185"/>
      <c r="W89" s="200"/>
      <c r="X89" s="185"/>
      <c r="Y89" s="185"/>
      <c r="Z89" s="201"/>
      <c r="AA89" s="185"/>
      <c r="AB89" s="367"/>
      <c r="AC89" s="185"/>
      <c r="AD89" s="367"/>
      <c r="AE89" s="185"/>
      <c r="AF89" s="185"/>
      <c r="AG89" s="185"/>
      <c r="AH89" s="185"/>
      <c r="AI89" s="185"/>
      <c r="AJ89" s="201"/>
      <c r="AK89" s="185"/>
      <c r="AL89" s="185"/>
      <c r="AM89" s="185"/>
      <c r="AN89" s="185"/>
      <c r="AO89" s="185"/>
      <c r="AP89" s="201"/>
      <c r="AQ89" s="185"/>
      <c r="AR89" s="185"/>
      <c r="AS89" s="185"/>
      <c r="AT89" s="185"/>
      <c r="AU89" s="201"/>
      <c r="AV89" s="185"/>
      <c r="AW89" s="201"/>
      <c r="AX89" s="201"/>
      <c r="AY89" s="368"/>
      <c r="AZ89" s="185"/>
      <c r="BA89" s="201"/>
      <c r="BB89" s="201"/>
      <c r="BC89" s="185"/>
      <c r="BD89" s="201"/>
      <c r="BE89" s="201"/>
      <c r="BF89" s="201"/>
      <c r="BG89" s="185"/>
      <c r="BH89" s="185"/>
      <c r="BI89" s="201"/>
      <c r="BJ89" s="185"/>
      <c r="BK89" s="201"/>
      <c r="BL89" s="185"/>
      <c r="BM89" s="185"/>
      <c r="BN89" s="185"/>
      <c r="BO89" s="201"/>
      <c r="BP89" s="185"/>
      <c r="BQ89" s="201"/>
      <c r="BR89" s="185"/>
      <c r="BS89" s="185"/>
      <c r="BT89" s="185"/>
      <c r="BU89" s="185"/>
      <c r="BV89" s="185"/>
      <c r="BW89" s="185"/>
      <c r="BX89" s="185"/>
      <c r="BY89" s="185"/>
      <c r="BZ89" s="201"/>
      <c r="CA89" s="185"/>
      <c r="CB89" s="369"/>
      <c r="CC89" s="333"/>
      <c r="CD89" s="185">
        <v>0</v>
      </c>
      <c r="CE89" s="370"/>
      <c r="CK89" s="150"/>
    </row>
    <row r="90" spans="1:89" s="68" customFormat="1" ht="29.25" customHeight="1">
      <c r="A90" s="213">
        <v>82</v>
      </c>
      <c r="B90" s="365" t="s">
        <v>357</v>
      </c>
      <c r="C90" s="200"/>
      <c r="D90" s="200"/>
      <c r="E90" s="366"/>
      <c r="F90" s="200"/>
      <c r="G90" s="200"/>
      <c r="H90" s="185">
        <v>0</v>
      </c>
      <c r="I90" s="185">
        <f t="shared" si="1"/>
        <v>0</v>
      </c>
      <c r="J90" s="185">
        <v>0</v>
      </c>
      <c r="K90" s="185">
        <v>0</v>
      </c>
      <c r="L90" s="185">
        <v>0</v>
      </c>
      <c r="M90" s="185">
        <f t="shared" si="6"/>
        <v>0</v>
      </c>
      <c r="N90" s="185">
        <v>0</v>
      </c>
      <c r="O90" s="185">
        <f t="shared" si="8"/>
        <v>0</v>
      </c>
      <c r="P90" s="185">
        <v>15.4</v>
      </c>
      <c r="Q90" s="200">
        <v>0</v>
      </c>
      <c r="R90" s="200">
        <v>0</v>
      </c>
      <c r="S90" s="200">
        <f t="shared" si="7"/>
        <v>36.267000000000003</v>
      </c>
      <c r="T90" s="185">
        <v>0</v>
      </c>
      <c r="U90" s="185">
        <v>0</v>
      </c>
      <c r="V90" s="185"/>
      <c r="W90" s="200"/>
      <c r="X90" s="185"/>
      <c r="Y90" s="185"/>
      <c r="Z90" s="201"/>
      <c r="AA90" s="185"/>
      <c r="AB90" s="367"/>
      <c r="AC90" s="185"/>
      <c r="AD90" s="367"/>
      <c r="AE90" s="185"/>
      <c r="AF90" s="185"/>
      <c r="AG90" s="185"/>
      <c r="AH90" s="185"/>
      <c r="AI90" s="185"/>
      <c r="AJ90" s="201"/>
      <c r="AK90" s="185"/>
      <c r="AL90" s="185"/>
      <c r="AM90" s="185"/>
      <c r="AN90" s="185"/>
      <c r="AO90" s="185"/>
      <c r="AP90" s="201"/>
      <c r="AQ90" s="185"/>
      <c r="AR90" s="185"/>
      <c r="AS90" s="185"/>
      <c r="AT90" s="185"/>
      <c r="AU90" s="201"/>
      <c r="AV90" s="185"/>
      <c r="AW90" s="201"/>
      <c r="AX90" s="201"/>
      <c r="AY90" s="368"/>
      <c r="AZ90" s="185"/>
      <c r="BA90" s="201"/>
      <c r="BB90" s="201"/>
      <c r="BC90" s="185"/>
      <c r="BD90" s="201"/>
      <c r="BE90" s="201"/>
      <c r="BF90" s="201"/>
      <c r="BG90" s="185"/>
      <c r="BH90" s="185"/>
      <c r="BI90" s="201"/>
      <c r="BJ90" s="185"/>
      <c r="BK90" s="201"/>
      <c r="BL90" s="185"/>
      <c r="BM90" s="185"/>
      <c r="BN90" s="185"/>
      <c r="BO90" s="201"/>
      <c r="BP90" s="185"/>
      <c r="BQ90" s="201"/>
      <c r="BR90" s="185"/>
      <c r="BS90" s="185"/>
      <c r="BT90" s="185"/>
      <c r="BU90" s="185"/>
      <c r="BV90" s="185"/>
      <c r="BW90" s="185"/>
      <c r="BX90" s="185"/>
      <c r="BY90" s="185"/>
      <c r="BZ90" s="201"/>
      <c r="CA90" s="185"/>
      <c r="CB90" s="369"/>
      <c r="CC90" s="333"/>
      <c r="CD90" s="185">
        <v>0</v>
      </c>
      <c r="CE90" s="370"/>
      <c r="CK90" s="150"/>
    </row>
    <row r="91" spans="1:89" s="68" customFormat="1" ht="29.25" customHeight="1">
      <c r="A91" s="213">
        <v>83</v>
      </c>
      <c r="B91" s="365" t="s">
        <v>358</v>
      </c>
      <c r="C91" s="200"/>
      <c r="D91" s="200"/>
      <c r="E91" s="366"/>
      <c r="F91" s="200"/>
      <c r="G91" s="200"/>
      <c r="H91" s="185">
        <v>0</v>
      </c>
      <c r="I91" s="185">
        <f t="shared" si="1"/>
        <v>0</v>
      </c>
      <c r="J91" s="185">
        <v>0</v>
      </c>
      <c r="K91" s="185">
        <v>0</v>
      </c>
      <c r="L91" s="185">
        <v>0</v>
      </c>
      <c r="M91" s="185">
        <f t="shared" si="6"/>
        <v>0</v>
      </c>
      <c r="N91" s="185">
        <v>0</v>
      </c>
      <c r="O91" s="185">
        <f t="shared" si="8"/>
        <v>0</v>
      </c>
      <c r="P91" s="185">
        <v>15.3</v>
      </c>
      <c r="Q91" s="200">
        <v>0</v>
      </c>
      <c r="R91" s="200">
        <v>0</v>
      </c>
      <c r="S91" s="200">
        <f t="shared" si="7"/>
        <v>36.031500000000001</v>
      </c>
      <c r="T91" s="185">
        <v>0</v>
      </c>
      <c r="U91" s="185">
        <v>0</v>
      </c>
      <c r="V91" s="185"/>
      <c r="W91" s="200"/>
      <c r="X91" s="185"/>
      <c r="Y91" s="185"/>
      <c r="Z91" s="201"/>
      <c r="AA91" s="185"/>
      <c r="AB91" s="367"/>
      <c r="AC91" s="185"/>
      <c r="AD91" s="367"/>
      <c r="AE91" s="185"/>
      <c r="AF91" s="185"/>
      <c r="AG91" s="185"/>
      <c r="AH91" s="185"/>
      <c r="AI91" s="185"/>
      <c r="AJ91" s="201"/>
      <c r="AK91" s="185"/>
      <c r="AL91" s="185"/>
      <c r="AM91" s="185"/>
      <c r="AN91" s="185"/>
      <c r="AO91" s="185"/>
      <c r="AP91" s="201"/>
      <c r="AQ91" s="185"/>
      <c r="AR91" s="185"/>
      <c r="AS91" s="185"/>
      <c r="AT91" s="185"/>
      <c r="AU91" s="201"/>
      <c r="AV91" s="185"/>
      <c r="AW91" s="201"/>
      <c r="AX91" s="201"/>
      <c r="AY91" s="368"/>
      <c r="AZ91" s="185"/>
      <c r="BA91" s="201"/>
      <c r="BB91" s="201"/>
      <c r="BC91" s="185"/>
      <c r="BD91" s="201"/>
      <c r="BE91" s="201"/>
      <c r="BF91" s="201"/>
      <c r="BG91" s="185"/>
      <c r="BH91" s="185"/>
      <c r="BI91" s="201"/>
      <c r="BJ91" s="185"/>
      <c r="BK91" s="201"/>
      <c r="BL91" s="185"/>
      <c r="BM91" s="185"/>
      <c r="BN91" s="185"/>
      <c r="BO91" s="201"/>
      <c r="BP91" s="185"/>
      <c r="BQ91" s="201"/>
      <c r="BR91" s="185"/>
      <c r="BS91" s="185"/>
      <c r="BT91" s="185"/>
      <c r="BU91" s="185"/>
      <c r="BV91" s="185"/>
      <c r="BW91" s="185"/>
      <c r="BX91" s="185"/>
      <c r="BY91" s="185"/>
      <c r="BZ91" s="201"/>
      <c r="CA91" s="185"/>
      <c r="CB91" s="369"/>
      <c r="CC91" s="333"/>
      <c r="CD91" s="185">
        <v>0</v>
      </c>
      <c r="CE91" s="370"/>
      <c r="CK91" s="150"/>
    </row>
    <row r="92" spans="1:89" s="68" customFormat="1" ht="29.25" customHeight="1">
      <c r="A92" s="213">
        <v>84</v>
      </c>
      <c r="B92" s="365" t="s">
        <v>359</v>
      </c>
      <c r="C92" s="200"/>
      <c r="D92" s="200"/>
      <c r="E92" s="366"/>
      <c r="F92" s="200"/>
      <c r="G92" s="200"/>
      <c r="H92" s="185">
        <v>0</v>
      </c>
      <c r="I92" s="185">
        <f t="shared" si="1"/>
        <v>0</v>
      </c>
      <c r="J92" s="185">
        <v>0</v>
      </c>
      <c r="K92" s="185">
        <v>0</v>
      </c>
      <c r="L92" s="185">
        <v>0</v>
      </c>
      <c r="M92" s="185">
        <f t="shared" si="6"/>
        <v>0</v>
      </c>
      <c r="N92" s="185">
        <v>0</v>
      </c>
      <c r="O92" s="185">
        <f t="shared" si="8"/>
        <v>0</v>
      </c>
      <c r="P92" s="185">
        <v>15.2</v>
      </c>
      <c r="Q92" s="200">
        <v>0</v>
      </c>
      <c r="R92" s="200">
        <v>0</v>
      </c>
      <c r="S92" s="200">
        <f t="shared" si="7"/>
        <v>35.795999999999999</v>
      </c>
      <c r="T92" s="185">
        <v>0</v>
      </c>
      <c r="U92" s="185">
        <v>0</v>
      </c>
      <c r="V92" s="185"/>
      <c r="W92" s="200"/>
      <c r="X92" s="185"/>
      <c r="Y92" s="185"/>
      <c r="Z92" s="201"/>
      <c r="AA92" s="185"/>
      <c r="AB92" s="367"/>
      <c r="AC92" s="185"/>
      <c r="AD92" s="367"/>
      <c r="AE92" s="185"/>
      <c r="AF92" s="185"/>
      <c r="AG92" s="185"/>
      <c r="AH92" s="185"/>
      <c r="AI92" s="185"/>
      <c r="AJ92" s="201"/>
      <c r="AK92" s="185"/>
      <c r="AL92" s="185"/>
      <c r="AM92" s="185"/>
      <c r="AN92" s="185"/>
      <c r="AO92" s="185"/>
      <c r="AP92" s="201"/>
      <c r="AQ92" s="185"/>
      <c r="AR92" s="185"/>
      <c r="AS92" s="185"/>
      <c r="AT92" s="185"/>
      <c r="AU92" s="201"/>
      <c r="AV92" s="185"/>
      <c r="AW92" s="201"/>
      <c r="AX92" s="201"/>
      <c r="AY92" s="368"/>
      <c r="AZ92" s="185"/>
      <c r="BA92" s="201"/>
      <c r="BB92" s="201"/>
      <c r="BC92" s="185"/>
      <c r="BD92" s="201"/>
      <c r="BE92" s="201"/>
      <c r="BF92" s="201"/>
      <c r="BG92" s="185"/>
      <c r="BH92" s="185"/>
      <c r="BI92" s="201"/>
      <c r="BJ92" s="185"/>
      <c r="BK92" s="201"/>
      <c r="BL92" s="185"/>
      <c r="BM92" s="185"/>
      <c r="BN92" s="185"/>
      <c r="BO92" s="201"/>
      <c r="BP92" s="185"/>
      <c r="BQ92" s="201"/>
      <c r="BR92" s="185"/>
      <c r="BS92" s="185"/>
      <c r="BT92" s="185"/>
      <c r="BU92" s="185"/>
      <c r="BV92" s="185"/>
      <c r="BW92" s="185"/>
      <c r="BX92" s="185"/>
      <c r="BY92" s="185"/>
      <c r="BZ92" s="201"/>
      <c r="CA92" s="185"/>
      <c r="CB92" s="369"/>
      <c r="CC92" s="333"/>
      <c r="CD92" s="185">
        <v>0</v>
      </c>
      <c r="CE92" s="370"/>
      <c r="CK92" s="150"/>
    </row>
    <row r="93" spans="1:89" s="68" customFormat="1" ht="29.25" customHeight="1">
      <c r="A93" s="213">
        <v>85</v>
      </c>
      <c r="B93" s="365" t="s">
        <v>360</v>
      </c>
      <c r="C93" s="200"/>
      <c r="D93" s="200"/>
      <c r="E93" s="366"/>
      <c r="F93" s="200"/>
      <c r="G93" s="200"/>
      <c r="H93" s="185">
        <v>0</v>
      </c>
      <c r="I93" s="185">
        <f t="shared" si="1"/>
        <v>0</v>
      </c>
      <c r="J93" s="185">
        <v>0</v>
      </c>
      <c r="K93" s="185">
        <v>0</v>
      </c>
      <c r="L93" s="185">
        <v>0</v>
      </c>
      <c r="M93" s="185">
        <f t="shared" si="6"/>
        <v>0</v>
      </c>
      <c r="N93" s="185">
        <v>0</v>
      </c>
      <c r="O93" s="185">
        <f t="shared" si="8"/>
        <v>0</v>
      </c>
      <c r="P93" s="185">
        <v>15.3</v>
      </c>
      <c r="Q93" s="200">
        <v>0</v>
      </c>
      <c r="R93" s="200">
        <v>0</v>
      </c>
      <c r="S93" s="200">
        <f t="shared" si="7"/>
        <v>36.031500000000001</v>
      </c>
      <c r="T93" s="185">
        <v>0</v>
      </c>
      <c r="U93" s="185">
        <v>0</v>
      </c>
      <c r="V93" s="185"/>
      <c r="W93" s="200"/>
      <c r="X93" s="185"/>
      <c r="Y93" s="185"/>
      <c r="Z93" s="201"/>
      <c r="AA93" s="185"/>
      <c r="AB93" s="367"/>
      <c r="AC93" s="185"/>
      <c r="AD93" s="367"/>
      <c r="AE93" s="185"/>
      <c r="AF93" s="185"/>
      <c r="AG93" s="185"/>
      <c r="AH93" s="185"/>
      <c r="AI93" s="185"/>
      <c r="AJ93" s="201"/>
      <c r="AK93" s="185"/>
      <c r="AL93" s="185"/>
      <c r="AM93" s="185"/>
      <c r="AN93" s="185"/>
      <c r="AO93" s="185"/>
      <c r="AP93" s="201"/>
      <c r="AQ93" s="185"/>
      <c r="AR93" s="185"/>
      <c r="AS93" s="185"/>
      <c r="AT93" s="185"/>
      <c r="AU93" s="201"/>
      <c r="AV93" s="185"/>
      <c r="AW93" s="201"/>
      <c r="AX93" s="201"/>
      <c r="AY93" s="368"/>
      <c r="AZ93" s="185"/>
      <c r="BA93" s="201"/>
      <c r="BB93" s="201"/>
      <c r="BC93" s="185"/>
      <c r="BD93" s="201"/>
      <c r="BE93" s="201"/>
      <c r="BF93" s="201"/>
      <c r="BG93" s="185"/>
      <c r="BH93" s="185"/>
      <c r="BI93" s="201"/>
      <c r="BJ93" s="185"/>
      <c r="BK93" s="201"/>
      <c r="BL93" s="185"/>
      <c r="BM93" s="185"/>
      <c r="BN93" s="185"/>
      <c r="BO93" s="201"/>
      <c r="BP93" s="185"/>
      <c r="BQ93" s="201"/>
      <c r="BR93" s="185"/>
      <c r="BS93" s="185"/>
      <c r="BT93" s="185"/>
      <c r="BU93" s="185"/>
      <c r="BV93" s="185"/>
      <c r="BW93" s="185"/>
      <c r="BX93" s="185"/>
      <c r="BY93" s="185"/>
      <c r="BZ93" s="201"/>
      <c r="CA93" s="185"/>
      <c r="CB93" s="369"/>
      <c r="CC93" s="333"/>
      <c r="CD93" s="185">
        <v>0</v>
      </c>
      <c r="CE93" s="370"/>
      <c r="CK93" s="150"/>
    </row>
    <row r="94" spans="1:89" s="68" customFormat="1" ht="29.25" customHeight="1">
      <c r="A94" s="213">
        <v>86</v>
      </c>
      <c r="B94" s="365" t="s">
        <v>361</v>
      </c>
      <c r="C94" s="200"/>
      <c r="D94" s="200"/>
      <c r="E94" s="366"/>
      <c r="F94" s="200"/>
      <c r="G94" s="200"/>
      <c r="H94" s="185">
        <v>0</v>
      </c>
      <c r="I94" s="185">
        <f t="shared" si="1"/>
        <v>0</v>
      </c>
      <c r="J94" s="185">
        <v>0</v>
      </c>
      <c r="K94" s="185">
        <v>0</v>
      </c>
      <c r="L94" s="185">
        <v>0</v>
      </c>
      <c r="M94" s="185">
        <f t="shared" si="6"/>
        <v>0</v>
      </c>
      <c r="N94" s="185">
        <v>0</v>
      </c>
      <c r="O94" s="185">
        <f t="shared" si="8"/>
        <v>0</v>
      </c>
      <c r="P94" s="185">
        <v>15.2</v>
      </c>
      <c r="Q94" s="200">
        <v>0</v>
      </c>
      <c r="R94" s="200">
        <v>0</v>
      </c>
      <c r="S94" s="200">
        <f t="shared" si="7"/>
        <v>35.795999999999999</v>
      </c>
      <c r="T94" s="185">
        <v>0</v>
      </c>
      <c r="U94" s="185">
        <v>0</v>
      </c>
      <c r="V94" s="185"/>
      <c r="W94" s="200"/>
      <c r="X94" s="185"/>
      <c r="Y94" s="185"/>
      <c r="Z94" s="201"/>
      <c r="AA94" s="185"/>
      <c r="AB94" s="367"/>
      <c r="AC94" s="185"/>
      <c r="AD94" s="367"/>
      <c r="AE94" s="185"/>
      <c r="AF94" s="185"/>
      <c r="AG94" s="185"/>
      <c r="AH94" s="185"/>
      <c r="AI94" s="185"/>
      <c r="AJ94" s="201"/>
      <c r="AK94" s="185"/>
      <c r="AL94" s="185"/>
      <c r="AM94" s="185"/>
      <c r="AN94" s="185"/>
      <c r="AO94" s="185"/>
      <c r="AP94" s="201"/>
      <c r="AQ94" s="185"/>
      <c r="AR94" s="185"/>
      <c r="AS94" s="185"/>
      <c r="AT94" s="185"/>
      <c r="AU94" s="201"/>
      <c r="AV94" s="185"/>
      <c r="AW94" s="201"/>
      <c r="AX94" s="201"/>
      <c r="AY94" s="368"/>
      <c r="AZ94" s="185"/>
      <c r="BA94" s="201"/>
      <c r="BB94" s="201"/>
      <c r="BC94" s="185"/>
      <c r="BD94" s="201"/>
      <c r="BE94" s="201"/>
      <c r="BF94" s="201"/>
      <c r="BG94" s="185"/>
      <c r="BH94" s="185"/>
      <c r="BI94" s="201"/>
      <c r="BJ94" s="185"/>
      <c r="BK94" s="201"/>
      <c r="BL94" s="185"/>
      <c r="BM94" s="185"/>
      <c r="BN94" s="185"/>
      <c r="BO94" s="201"/>
      <c r="BP94" s="185"/>
      <c r="BQ94" s="201"/>
      <c r="BR94" s="185"/>
      <c r="BS94" s="185"/>
      <c r="BT94" s="185"/>
      <c r="BU94" s="185"/>
      <c r="BV94" s="185"/>
      <c r="BW94" s="185"/>
      <c r="BX94" s="185"/>
      <c r="BY94" s="185"/>
      <c r="BZ94" s="201"/>
      <c r="CA94" s="185"/>
      <c r="CB94" s="369"/>
      <c r="CC94" s="333"/>
      <c r="CD94" s="185">
        <v>0</v>
      </c>
      <c r="CE94" s="370"/>
      <c r="CK94" s="150"/>
    </row>
    <row r="95" spans="1:89" s="68" customFormat="1" ht="29.25" customHeight="1">
      <c r="A95" s="213">
        <v>87</v>
      </c>
      <c r="B95" s="365" t="s">
        <v>362</v>
      </c>
      <c r="C95" s="200"/>
      <c r="D95" s="200"/>
      <c r="E95" s="366"/>
      <c r="F95" s="200"/>
      <c r="G95" s="200"/>
      <c r="H95" s="185">
        <v>0</v>
      </c>
      <c r="I95" s="185">
        <f t="shared" si="1"/>
        <v>0</v>
      </c>
      <c r="J95" s="185">
        <v>0</v>
      </c>
      <c r="K95" s="185">
        <v>0</v>
      </c>
      <c r="L95" s="185">
        <v>0</v>
      </c>
      <c r="M95" s="185">
        <f t="shared" si="6"/>
        <v>0</v>
      </c>
      <c r="N95" s="185">
        <v>0</v>
      </c>
      <c r="O95" s="185">
        <f t="shared" si="8"/>
        <v>0</v>
      </c>
      <c r="P95" s="185">
        <v>14.7</v>
      </c>
      <c r="Q95" s="200">
        <v>0</v>
      </c>
      <c r="R95" s="200">
        <v>0</v>
      </c>
      <c r="S95" s="200">
        <f t="shared" si="7"/>
        <v>34.618499999999997</v>
      </c>
      <c r="T95" s="185">
        <v>0</v>
      </c>
      <c r="U95" s="185">
        <v>0</v>
      </c>
      <c r="V95" s="185"/>
      <c r="W95" s="200"/>
      <c r="X95" s="185"/>
      <c r="Y95" s="185"/>
      <c r="Z95" s="201"/>
      <c r="AA95" s="185"/>
      <c r="AB95" s="367"/>
      <c r="AC95" s="185"/>
      <c r="AD95" s="367"/>
      <c r="AE95" s="185"/>
      <c r="AF95" s="185"/>
      <c r="AG95" s="185"/>
      <c r="AH95" s="185"/>
      <c r="AI95" s="185"/>
      <c r="AJ95" s="201"/>
      <c r="AK95" s="185"/>
      <c r="AL95" s="185"/>
      <c r="AM95" s="185"/>
      <c r="AN95" s="185"/>
      <c r="AO95" s="185"/>
      <c r="AP95" s="201"/>
      <c r="AQ95" s="185"/>
      <c r="AR95" s="185"/>
      <c r="AS95" s="185"/>
      <c r="AT95" s="185"/>
      <c r="AU95" s="201"/>
      <c r="AV95" s="185"/>
      <c r="AW95" s="201"/>
      <c r="AX95" s="201"/>
      <c r="AY95" s="368"/>
      <c r="AZ95" s="185"/>
      <c r="BA95" s="201"/>
      <c r="BB95" s="201"/>
      <c r="BC95" s="185"/>
      <c r="BD95" s="201"/>
      <c r="BE95" s="201"/>
      <c r="BF95" s="201"/>
      <c r="BG95" s="185"/>
      <c r="BH95" s="185"/>
      <c r="BI95" s="201"/>
      <c r="BJ95" s="185"/>
      <c r="BK95" s="201"/>
      <c r="BL95" s="185"/>
      <c r="BM95" s="185"/>
      <c r="BN95" s="185"/>
      <c r="BO95" s="201"/>
      <c r="BP95" s="185"/>
      <c r="BQ95" s="201"/>
      <c r="BR95" s="185"/>
      <c r="BS95" s="185"/>
      <c r="BT95" s="185"/>
      <c r="BU95" s="185"/>
      <c r="BV95" s="185"/>
      <c r="BW95" s="185"/>
      <c r="BX95" s="185"/>
      <c r="BY95" s="185"/>
      <c r="BZ95" s="201"/>
      <c r="CA95" s="185"/>
      <c r="CB95" s="369"/>
      <c r="CC95" s="333"/>
      <c r="CD95" s="185">
        <v>0</v>
      </c>
      <c r="CE95" s="370"/>
      <c r="CK95" s="150"/>
    </row>
    <row r="96" spans="1:89" s="68" customFormat="1" ht="29.25" customHeight="1">
      <c r="A96" s="213">
        <v>88</v>
      </c>
      <c r="B96" s="365" t="s">
        <v>363</v>
      </c>
      <c r="C96" s="200"/>
      <c r="D96" s="200"/>
      <c r="E96" s="366"/>
      <c r="F96" s="200"/>
      <c r="G96" s="200"/>
      <c r="H96" s="185">
        <v>0</v>
      </c>
      <c r="I96" s="185">
        <f t="shared" si="1"/>
        <v>0</v>
      </c>
      <c r="J96" s="185">
        <v>0</v>
      </c>
      <c r="K96" s="185">
        <v>0</v>
      </c>
      <c r="L96" s="185">
        <v>0</v>
      </c>
      <c r="M96" s="185">
        <f t="shared" si="6"/>
        <v>0</v>
      </c>
      <c r="N96" s="185">
        <v>0</v>
      </c>
      <c r="O96" s="185">
        <f t="shared" si="8"/>
        <v>0</v>
      </c>
      <c r="P96" s="185">
        <v>15.4</v>
      </c>
      <c r="Q96" s="200">
        <v>0</v>
      </c>
      <c r="R96" s="200">
        <v>0</v>
      </c>
      <c r="S96" s="200">
        <f t="shared" si="7"/>
        <v>36.267000000000003</v>
      </c>
      <c r="T96" s="185">
        <v>0</v>
      </c>
      <c r="U96" s="185">
        <v>0</v>
      </c>
      <c r="V96" s="185"/>
      <c r="W96" s="200"/>
      <c r="X96" s="185"/>
      <c r="Y96" s="185"/>
      <c r="Z96" s="201"/>
      <c r="AA96" s="185"/>
      <c r="AB96" s="367"/>
      <c r="AC96" s="185"/>
      <c r="AD96" s="367"/>
      <c r="AE96" s="185"/>
      <c r="AF96" s="185"/>
      <c r="AG96" s="185"/>
      <c r="AH96" s="185"/>
      <c r="AI96" s="185"/>
      <c r="AJ96" s="201"/>
      <c r="AK96" s="185"/>
      <c r="AL96" s="185"/>
      <c r="AM96" s="185"/>
      <c r="AN96" s="185"/>
      <c r="AO96" s="185"/>
      <c r="AP96" s="201"/>
      <c r="AQ96" s="185"/>
      <c r="AR96" s="185"/>
      <c r="AS96" s="185"/>
      <c r="AT96" s="185"/>
      <c r="AU96" s="201"/>
      <c r="AV96" s="185"/>
      <c r="AW96" s="201"/>
      <c r="AX96" s="201"/>
      <c r="AY96" s="368"/>
      <c r="AZ96" s="185"/>
      <c r="BA96" s="201"/>
      <c r="BB96" s="201"/>
      <c r="BC96" s="185"/>
      <c r="BD96" s="201"/>
      <c r="BE96" s="201"/>
      <c r="BF96" s="201"/>
      <c r="BG96" s="185"/>
      <c r="BH96" s="185"/>
      <c r="BI96" s="201"/>
      <c r="BJ96" s="185"/>
      <c r="BK96" s="201"/>
      <c r="BL96" s="185"/>
      <c r="BM96" s="185"/>
      <c r="BN96" s="185"/>
      <c r="BO96" s="201"/>
      <c r="BP96" s="185"/>
      <c r="BQ96" s="201"/>
      <c r="BR96" s="185"/>
      <c r="BS96" s="185"/>
      <c r="BT96" s="185"/>
      <c r="BU96" s="185"/>
      <c r="BV96" s="185"/>
      <c r="BW96" s="185"/>
      <c r="BX96" s="185"/>
      <c r="BY96" s="185"/>
      <c r="BZ96" s="201"/>
      <c r="CA96" s="185"/>
      <c r="CB96" s="369"/>
      <c r="CC96" s="333"/>
      <c r="CD96" s="185">
        <v>0</v>
      </c>
      <c r="CE96" s="370"/>
      <c r="CK96" s="150"/>
    </row>
    <row r="97" spans="1:89" s="68" customFormat="1" ht="29.25" customHeight="1">
      <c r="A97" s="213">
        <v>89</v>
      </c>
      <c r="B97" s="365" t="s">
        <v>364</v>
      </c>
      <c r="C97" s="200"/>
      <c r="D97" s="200"/>
      <c r="E97" s="366"/>
      <c r="F97" s="200"/>
      <c r="G97" s="200"/>
      <c r="H97" s="185">
        <v>0</v>
      </c>
      <c r="I97" s="185">
        <f t="shared" si="1"/>
        <v>0</v>
      </c>
      <c r="J97" s="185">
        <v>0</v>
      </c>
      <c r="K97" s="185">
        <v>0</v>
      </c>
      <c r="L97" s="185">
        <v>0</v>
      </c>
      <c r="M97" s="185">
        <f t="shared" si="6"/>
        <v>0</v>
      </c>
      <c r="N97" s="185">
        <v>0</v>
      </c>
      <c r="O97" s="185">
        <f t="shared" si="8"/>
        <v>0</v>
      </c>
      <c r="P97" s="185">
        <v>15.3</v>
      </c>
      <c r="Q97" s="200">
        <v>0</v>
      </c>
      <c r="R97" s="200">
        <v>0</v>
      </c>
      <c r="S97" s="200">
        <f t="shared" si="7"/>
        <v>36.031500000000001</v>
      </c>
      <c r="T97" s="185">
        <v>0</v>
      </c>
      <c r="U97" s="185">
        <v>0</v>
      </c>
      <c r="V97" s="185"/>
      <c r="W97" s="200"/>
      <c r="X97" s="185"/>
      <c r="Y97" s="185"/>
      <c r="Z97" s="201"/>
      <c r="AA97" s="185"/>
      <c r="AB97" s="367"/>
      <c r="AC97" s="185"/>
      <c r="AD97" s="367"/>
      <c r="AE97" s="185"/>
      <c r="AF97" s="185"/>
      <c r="AG97" s="185"/>
      <c r="AH97" s="185"/>
      <c r="AI97" s="185"/>
      <c r="AJ97" s="201"/>
      <c r="AK97" s="185"/>
      <c r="AL97" s="185"/>
      <c r="AM97" s="185"/>
      <c r="AN97" s="185"/>
      <c r="AO97" s="185"/>
      <c r="AP97" s="201"/>
      <c r="AQ97" s="185"/>
      <c r="AR97" s="185"/>
      <c r="AS97" s="185"/>
      <c r="AT97" s="185"/>
      <c r="AU97" s="201"/>
      <c r="AV97" s="185"/>
      <c r="AW97" s="201"/>
      <c r="AX97" s="201"/>
      <c r="AY97" s="368"/>
      <c r="AZ97" s="185"/>
      <c r="BA97" s="201"/>
      <c r="BB97" s="201"/>
      <c r="BC97" s="185"/>
      <c r="BD97" s="201"/>
      <c r="BE97" s="201"/>
      <c r="BF97" s="201"/>
      <c r="BG97" s="185"/>
      <c r="BH97" s="185"/>
      <c r="BI97" s="201"/>
      <c r="BJ97" s="185"/>
      <c r="BK97" s="201"/>
      <c r="BL97" s="185"/>
      <c r="BM97" s="185"/>
      <c r="BN97" s="185"/>
      <c r="BO97" s="201"/>
      <c r="BP97" s="185"/>
      <c r="BQ97" s="201"/>
      <c r="BR97" s="185"/>
      <c r="BS97" s="185"/>
      <c r="BT97" s="185"/>
      <c r="BU97" s="185"/>
      <c r="BV97" s="185"/>
      <c r="BW97" s="185"/>
      <c r="BX97" s="185"/>
      <c r="BY97" s="185"/>
      <c r="BZ97" s="201"/>
      <c r="CA97" s="185"/>
      <c r="CB97" s="369"/>
      <c r="CC97" s="333"/>
      <c r="CD97" s="185">
        <v>0</v>
      </c>
      <c r="CE97" s="370"/>
      <c r="CK97" s="150"/>
    </row>
    <row r="98" spans="1:89" s="68" customFormat="1" ht="29.25" customHeight="1">
      <c r="A98" s="213">
        <v>90</v>
      </c>
      <c r="B98" s="365" t="s">
        <v>365</v>
      </c>
      <c r="C98" s="200"/>
      <c r="D98" s="200"/>
      <c r="E98" s="366"/>
      <c r="F98" s="200"/>
      <c r="G98" s="200"/>
      <c r="H98" s="185">
        <v>0</v>
      </c>
      <c r="I98" s="185">
        <f t="shared" si="1"/>
        <v>0</v>
      </c>
      <c r="J98" s="185">
        <v>0</v>
      </c>
      <c r="K98" s="185">
        <v>0</v>
      </c>
      <c r="L98" s="185">
        <v>0</v>
      </c>
      <c r="M98" s="185">
        <f t="shared" si="6"/>
        <v>0</v>
      </c>
      <c r="N98" s="185">
        <v>0</v>
      </c>
      <c r="O98" s="185">
        <f t="shared" si="8"/>
        <v>0</v>
      </c>
      <c r="P98" s="185">
        <v>14.9</v>
      </c>
      <c r="Q98" s="200">
        <v>0</v>
      </c>
      <c r="R98" s="200">
        <v>0</v>
      </c>
      <c r="S98" s="200">
        <f t="shared" si="7"/>
        <v>35.089500000000001</v>
      </c>
      <c r="T98" s="185">
        <v>0</v>
      </c>
      <c r="U98" s="185">
        <v>0</v>
      </c>
      <c r="V98" s="185"/>
      <c r="W98" s="200"/>
      <c r="X98" s="185"/>
      <c r="Y98" s="185"/>
      <c r="Z98" s="201"/>
      <c r="AA98" s="185"/>
      <c r="AB98" s="367"/>
      <c r="AC98" s="185"/>
      <c r="AD98" s="367"/>
      <c r="AE98" s="185"/>
      <c r="AF98" s="185"/>
      <c r="AG98" s="185"/>
      <c r="AH98" s="185"/>
      <c r="AI98" s="185"/>
      <c r="AJ98" s="201"/>
      <c r="AK98" s="185"/>
      <c r="AL98" s="185"/>
      <c r="AM98" s="185"/>
      <c r="AN98" s="185"/>
      <c r="AO98" s="185"/>
      <c r="AP98" s="201"/>
      <c r="AQ98" s="185"/>
      <c r="AR98" s="185"/>
      <c r="AS98" s="185"/>
      <c r="AT98" s="185"/>
      <c r="AU98" s="201"/>
      <c r="AV98" s="185"/>
      <c r="AW98" s="201"/>
      <c r="AX98" s="201"/>
      <c r="AY98" s="368"/>
      <c r="AZ98" s="185"/>
      <c r="BA98" s="201"/>
      <c r="BB98" s="201"/>
      <c r="BC98" s="185"/>
      <c r="BD98" s="201"/>
      <c r="BE98" s="201"/>
      <c r="BF98" s="201"/>
      <c r="BG98" s="185"/>
      <c r="BH98" s="185"/>
      <c r="BI98" s="201"/>
      <c r="BJ98" s="185"/>
      <c r="BK98" s="201"/>
      <c r="BL98" s="185"/>
      <c r="BM98" s="185"/>
      <c r="BN98" s="185"/>
      <c r="BO98" s="201"/>
      <c r="BP98" s="185"/>
      <c r="BQ98" s="201"/>
      <c r="BR98" s="185"/>
      <c r="BS98" s="185"/>
      <c r="BT98" s="185"/>
      <c r="BU98" s="185"/>
      <c r="BV98" s="185"/>
      <c r="BW98" s="185"/>
      <c r="BX98" s="185"/>
      <c r="BY98" s="185"/>
      <c r="BZ98" s="201"/>
      <c r="CA98" s="185"/>
      <c r="CB98" s="369"/>
      <c r="CC98" s="333"/>
      <c r="CD98" s="185">
        <v>0</v>
      </c>
      <c r="CE98" s="370"/>
      <c r="CK98" s="150"/>
    </row>
    <row r="99" spans="1:89" s="68" customFormat="1" ht="29.25" customHeight="1">
      <c r="A99" s="213">
        <v>91</v>
      </c>
      <c r="B99" s="365" t="s">
        <v>366</v>
      </c>
      <c r="C99" s="200"/>
      <c r="D99" s="200"/>
      <c r="E99" s="366"/>
      <c r="F99" s="200"/>
      <c r="G99" s="200"/>
      <c r="H99" s="185">
        <v>0</v>
      </c>
      <c r="I99" s="185">
        <f t="shared" si="1"/>
        <v>0</v>
      </c>
      <c r="J99" s="185">
        <v>0</v>
      </c>
      <c r="K99" s="185">
        <v>0</v>
      </c>
      <c r="L99" s="185">
        <v>0</v>
      </c>
      <c r="M99" s="185">
        <f t="shared" si="6"/>
        <v>0</v>
      </c>
      <c r="N99" s="185">
        <v>0</v>
      </c>
      <c r="O99" s="185">
        <f t="shared" si="8"/>
        <v>0</v>
      </c>
      <c r="P99" s="185">
        <v>15.4</v>
      </c>
      <c r="Q99" s="200">
        <v>0</v>
      </c>
      <c r="R99" s="200">
        <v>0</v>
      </c>
      <c r="S99" s="200">
        <f t="shared" si="7"/>
        <v>36.267000000000003</v>
      </c>
      <c r="T99" s="185">
        <v>0</v>
      </c>
      <c r="U99" s="185">
        <v>0</v>
      </c>
      <c r="V99" s="185"/>
      <c r="W99" s="200"/>
      <c r="X99" s="185"/>
      <c r="Y99" s="185"/>
      <c r="Z99" s="201"/>
      <c r="AA99" s="185"/>
      <c r="AB99" s="367"/>
      <c r="AC99" s="185"/>
      <c r="AD99" s="367"/>
      <c r="AE99" s="185"/>
      <c r="AF99" s="185"/>
      <c r="AG99" s="185"/>
      <c r="AH99" s="185"/>
      <c r="AI99" s="185"/>
      <c r="AJ99" s="201"/>
      <c r="AK99" s="185"/>
      <c r="AL99" s="185"/>
      <c r="AM99" s="185"/>
      <c r="AN99" s="185"/>
      <c r="AO99" s="185"/>
      <c r="AP99" s="201"/>
      <c r="AQ99" s="185"/>
      <c r="AR99" s="185"/>
      <c r="AS99" s="185"/>
      <c r="AT99" s="185"/>
      <c r="AU99" s="201"/>
      <c r="AV99" s="185"/>
      <c r="AW99" s="201"/>
      <c r="AX99" s="201"/>
      <c r="AY99" s="368"/>
      <c r="AZ99" s="185"/>
      <c r="BA99" s="201"/>
      <c r="BB99" s="201"/>
      <c r="BC99" s="185"/>
      <c r="BD99" s="201"/>
      <c r="BE99" s="201"/>
      <c r="BF99" s="201"/>
      <c r="BG99" s="185"/>
      <c r="BH99" s="185"/>
      <c r="BI99" s="201"/>
      <c r="BJ99" s="185"/>
      <c r="BK99" s="201"/>
      <c r="BL99" s="185"/>
      <c r="BM99" s="185"/>
      <c r="BN99" s="185"/>
      <c r="BO99" s="201"/>
      <c r="BP99" s="185"/>
      <c r="BQ99" s="201"/>
      <c r="BR99" s="185"/>
      <c r="BS99" s="185"/>
      <c r="BT99" s="185"/>
      <c r="BU99" s="185"/>
      <c r="BV99" s="185"/>
      <c r="BW99" s="185"/>
      <c r="BX99" s="185"/>
      <c r="BY99" s="185"/>
      <c r="BZ99" s="201"/>
      <c r="CA99" s="185"/>
      <c r="CB99" s="369"/>
      <c r="CC99" s="333"/>
      <c r="CD99" s="185">
        <v>0</v>
      </c>
      <c r="CE99" s="370"/>
      <c r="CK99" s="150"/>
    </row>
    <row r="100" spans="1:89" s="68" customFormat="1" ht="29.25" customHeight="1">
      <c r="A100" s="213">
        <v>92</v>
      </c>
      <c r="B100" s="365" t="s">
        <v>367</v>
      </c>
      <c r="C100" s="200"/>
      <c r="D100" s="200"/>
      <c r="E100" s="366"/>
      <c r="F100" s="200"/>
      <c r="G100" s="200"/>
      <c r="H100" s="185">
        <v>0</v>
      </c>
      <c r="I100" s="185">
        <f t="shared" si="1"/>
        <v>0</v>
      </c>
      <c r="J100" s="185">
        <v>0</v>
      </c>
      <c r="K100" s="185">
        <v>0</v>
      </c>
      <c r="L100" s="185">
        <v>0</v>
      </c>
      <c r="M100" s="185">
        <f t="shared" si="6"/>
        <v>0</v>
      </c>
      <c r="N100" s="185">
        <v>0</v>
      </c>
      <c r="O100" s="185">
        <f t="shared" si="8"/>
        <v>0</v>
      </c>
      <c r="P100" s="185">
        <v>15</v>
      </c>
      <c r="Q100" s="200">
        <v>0</v>
      </c>
      <c r="R100" s="200">
        <v>0</v>
      </c>
      <c r="S100" s="200">
        <f t="shared" si="7"/>
        <v>35.325000000000003</v>
      </c>
      <c r="T100" s="185">
        <v>0</v>
      </c>
      <c r="U100" s="185">
        <v>0</v>
      </c>
      <c r="V100" s="185"/>
      <c r="W100" s="200"/>
      <c r="X100" s="185"/>
      <c r="Y100" s="185"/>
      <c r="Z100" s="201"/>
      <c r="AA100" s="185"/>
      <c r="AB100" s="367"/>
      <c r="AC100" s="185"/>
      <c r="AD100" s="367"/>
      <c r="AE100" s="185"/>
      <c r="AF100" s="185"/>
      <c r="AG100" s="185"/>
      <c r="AH100" s="185"/>
      <c r="AI100" s="185"/>
      <c r="AJ100" s="201"/>
      <c r="AK100" s="185"/>
      <c r="AL100" s="185"/>
      <c r="AM100" s="185"/>
      <c r="AN100" s="185"/>
      <c r="AO100" s="185"/>
      <c r="AP100" s="201"/>
      <c r="AQ100" s="185"/>
      <c r="AR100" s="185"/>
      <c r="AS100" s="185"/>
      <c r="AT100" s="185"/>
      <c r="AU100" s="201"/>
      <c r="AV100" s="185"/>
      <c r="AW100" s="201"/>
      <c r="AX100" s="201"/>
      <c r="AY100" s="368"/>
      <c r="AZ100" s="185"/>
      <c r="BA100" s="201"/>
      <c r="BB100" s="201"/>
      <c r="BC100" s="185"/>
      <c r="BD100" s="201"/>
      <c r="BE100" s="201"/>
      <c r="BF100" s="201"/>
      <c r="BG100" s="185"/>
      <c r="BH100" s="185"/>
      <c r="BI100" s="201"/>
      <c r="BJ100" s="185"/>
      <c r="BK100" s="201"/>
      <c r="BL100" s="185"/>
      <c r="BM100" s="185"/>
      <c r="BN100" s="185"/>
      <c r="BO100" s="201"/>
      <c r="BP100" s="185"/>
      <c r="BQ100" s="201"/>
      <c r="BR100" s="185"/>
      <c r="BS100" s="185"/>
      <c r="BT100" s="185"/>
      <c r="BU100" s="185"/>
      <c r="BV100" s="185"/>
      <c r="BW100" s="185"/>
      <c r="BX100" s="185"/>
      <c r="BY100" s="185"/>
      <c r="BZ100" s="201"/>
      <c r="CA100" s="185"/>
      <c r="CB100" s="369"/>
      <c r="CC100" s="333"/>
      <c r="CD100" s="185">
        <v>0</v>
      </c>
      <c r="CE100" s="370"/>
      <c r="CK100" s="150"/>
    </row>
    <row r="101" spans="1:89" s="68" customFormat="1" ht="29.25" customHeight="1">
      <c r="A101" s="213">
        <v>93</v>
      </c>
      <c r="B101" s="365" t="s">
        <v>368</v>
      </c>
      <c r="C101" s="200"/>
      <c r="D101" s="200"/>
      <c r="E101" s="366"/>
      <c r="F101" s="200"/>
      <c r="G101" s="200"/>
      <c r="H101" s="185">
        <v>0</v>
      </c>
      <c r="I101" s="185">
        <f t="shared" si="1"/>
        <v>0</v>
      </c>
      <c r="J101" s="185">
        <v>0</v>
      </c>
      <c r="K101" s="185">
        <v>0</v>
      </c>
      <c r="L101" s="185">
        <v>0</v>
      </c>
      <c r="M101" s="185">
        <f t="shared" si="6"/>
        <v>0</v>
      </c>
      <c r="N101" s="185">
        <v>0</v>
      </c>
      <c r="O101" s="185">
        <f t="shared" si="8"/>
        <v>0</v>
      </c>
      <c r="P101" s="185">
        <v>15.2</v>
      </c>
      <c r="Q101" s="200">
        <v>0</v>
      </c>
      <c r="R101" s="200">
        <v>0</v>
      </c>
      <c r="S101" s="200">
        <f t="shared" si="7"/>
        <v>35.795999999999999</v>
      </c>
      <c r="T101" s="185">
        <v>0</v>
      </c>
      <c r="U101" s="185">
        <v>0</v>
      </c>
      <c r="V101" s="185"/>
      <c r="W101" s="200"/>
      <c r="X101" s="185"/>
      <c r="Y101" s="185"/>
      <c r="Z101" s="201"/>
      <c r="AA101" s="185"/>
      <c r="AB101" s="367"/>
      <c r="AC101" s="185"/>
      <c r="AD101" s="367"/>
      <c r="AE101" s="185"/>
      <c r="AF101" s="185"/>
      <c r="AG101" s="185"/>
      <c r="AH101" s="185"/>
      <c r="AI101" s="185"/>
      <c r="AJ101" s="201"/>
      <c r="AK101" s="185"/>
      <c r="AL101" s="185"/>
      <c r="AM101" s="185"/>
      <c r="AN101" s="185"/>
      <c r="AO101" s="185"/>
      <c r="AP101" s="201"/>
      <c r="AQ101" s="185"/>
      <c r="AR101" s="185"/>
      <c r="AS101" s="185"/>
      <c r="AT101" s="185"/>
      <c r="AU101" s="201"/>
      <c r="AV101" s="185"/>
      <c r="AW101" s="201"/>
      <c r="AX101" s="201"/>
      <c r="AY101" s="368"/>
      <c r="AZ101" s="185"/>
      <c r="BA101" s="201"/>
      <c r="BB101" s="201"/>
      <c r="BC101" s="185"/>
      <c r="BD101" s="201"/>
      <c r="BE101" s="201"/>
      <c r="BF101" s="201"/>
      <c r="BG101" s="185"/>
      <c r="BH101" s="185"/>
      <c r="BI101" s="201"/>
      <c r="BJ101" s="185"/>
      <c r="BK101" s="201"/>
      <c r="BL101" s="185"/>
      <c r="BM101" s="185"/>
      <c r="BN101" s="185"/>
      <c r="BO101" s="201"/>
      <c r="BP101" s="185"/>
      <c r="BQ101" s="201"/>
      <c r="BR101" s="185"/>
      <c r="BS101" s="185"/>
      <c r="BT101" s="185"/>
      <c r="BU101" s="185"/>
      <c r="BV101" s="185"/>
      <c r="BW101" s="185"/>
      <c r="BX101" s="185"/>
      <c r="BY101" s="185"/>
      <c r="BZ101" s="201"/>
      <c r="CA101" s="185"/>
      <c r="CB101" s="369"/>
      <c r="CC101" s="333"/>
      <c r="CD101" s="185">
        <v>0</v>
      </c>
      <c r="CE101" s="370"/>
      <c r="CK101" s="150"/>
    </row>
    <row r="102" spans="1:89" s="68" customFormat="1" ht="29.25" customHeight="1">
      <c r="A102" s="213">
        <v>94</v>
      </c>
      <c r="B102" s="365" t="s">
        <v>369</v>
      </c>
      <c r="C102" s="200"/>
      <c r="D102" s="200"/>
      <c r="E102" s="366"/>
      <c r="F102" s="200"/>
      <c r="G102" s="200"/>
      <c r="H102" s="185">
        <v>0</v>
      </c>
      <c r="I102" s="185">
        <f t="shared" si="1"/>
        <v>0</v>
      </c>
      <c r="J102" s="185">
        <v>0</v>
      </c>
      <c r="K102" s="185">
        <v>0</v>
      </c>
      <c r="L102" s="185">
        <v>0</v>
      </c>
      <c r="M102" s="185">
        <f t="shared" si="6"/>
        <v>0</v>
      </c>
      <c r="N102" s="185">
        <v>0</v>
      </c>
      <c r="O102" s="185">
        <f t="shared" si="8"/>
        <v>0</v>
      </c>
      <c r="P102" s="185">
        <v>14.9</v>
      </c>
      <c r="Q102" s="200">
        <v>0</v>
      </c>
      <c r="R102" s="200">
        <v>0</v>
      </c>
      <c r="S102" s="372">
        <f t="shared" si="7"/>
        <v>35.089500000000001</v>
      </c>
      <c r="T102" s="185">
        <v>0</v>
      </c>
      <c r="U102" s="185">
        <v>0</v>
      </c>
      <c r="V102" s="185"/>
      <c r="W102" s="200"/>
      <c r="X102" s="185"/>
      <c r="Y102" s="185"/>
      <c r="Z102" s="201"/>
      <c r="AA102" s="185"/>
      <c r="AB102" s="367"/>
      <c r="AC102" s="185"/>
      <c r="AD102" s="367"/>
      <c r="AE102" s="185"/>
      <c r="AF102" s="185"/>
      <c r="AG102" s="185"/>
      <c r="AH102" s="185"/>
      <c r="AI102" s="185"/>
      <c r="AJ102" s="201"/>
      <c r="AK102" s="185"/>
      <c r="AL102" s="185"/>
      <c r="AM102" s="185"/>
      <c r="AN102" s="185"/>
      <c r="AO102" s="185"/>
      <c r="AP102" s="201"/>
      <c r="AQ102" s="185"/>
      <c r="AR102" s="185"/>
      <c r="AS102" s="185"/>
      <c r="AT102" s="185"/>
      <c r="AU102" s="201"/>
      <c r="AV102" s="185"/>
      <c r="AW102" s="201"/>
      <c r="AX102" s="201"/>
      <c r="AY102" s="368"/>
      <c r="AZ102" s="185"/>
      <c r="BA102" s="201"/>
      <c r="BB102" s="201"/>
      <c r="BC102" s="185"/>
      <c r="BD102" s="201"/>
      <c r="BE102" s="201"/>
      <c r="BF102" s="201"/>
      <c r="BG102" s="185"/>
      <c r="BH102" s="185"/>
      <c r="BI102" s="201"/>
      <c r="BJ102" s="185"/>
      <c r="BK102" s="201"/>
      <c r="BL102" s="185"/>
      <c r="BM102" s="185"/>
      <c r="BN102" s="185"/>
      <c r="BO102" s="201"/>
      <c r="BP102" s="185"/>
      <c r="BQ102" s="201"/>
      <c r="BR102" s="185"/>
      <c r="BS102" s="185"/>
      <c r="BT102" s="185"/>
      <c r="BU102" s="185"/>
      <c r="BV102" s="185"/>
      <c r="BW102" s="185"/>
      <c r="BX102" s="185"/>
      <c r="BY102" s="185"/>
      <c r="BZ102" s="201"/>
      <c r="CA102" s="185"/>
      <c r="CB102" s="369"/>
      <c r="CC102" s="333"/>
      <c r="CD102" s="185">
        <v>0</v>
      </c>
      <c r="CE102" s="370"/>
      <c r="CK102" s="150"/>
    </row>
    <row r="103" spans="1:89" s="68" customFormat="1" ht="29.25" customHeight="1">
      <c r="A103" s="213">
        <v>95</v>
      </c>
      <c r="B103" s="365" t="s">
        <v>370</v>
      </c>
      <c r="C103" s="200"/>
      <c r="D103" s="200"/>
      <c r="E103" s="366"/>
      <c r="F103" s="200"/>
      <c r="G103" s="200"/>
      <c r="H103" s="185">
        <v>0</v>
      </c>
      <c r="I103" s="185">
        <f t="shared" si="1"/>
        <v>0</v>
      </c>
      <c r="J103" s="185">
        <v>0</v>
      </c>
      <c r="K103" s="185">
        <v>0</v>
      </c>
      <c r="L103" s="185">
        <v>0</v>
      </c>
      <c r="M103" s="185">
        <f t="shared" si="6"/>
        <v>0</v>
      </c>
      <c r="N103" s="185">
        <v>0</v>
      </c>
      <c r="O103" s="185">
        <f t="shared" si="8"/>
        <v>0</v>
      </c>
      <c r="P103" s="185">
        <v>7.3</v>
      </c>
      <c r="Q103" s="200">
        <v>0</v>
      </c>
      <c r="R103" s="200">
        <v>0</v>
      </c>
      <c r="S103" s="372">
        <f t="shared" si="7"/>
        <v>17.191499999999998</v>
      </c>
      <c r="T103" s="185">
        <v>0</v>
      </c>
      <c r="U103" s="185">
        <v>0</v>
      </c>
      <c r="V103" s="185"/>
      <c r="W103" s="200"/>
      <c r="X103" s="185"/>
      <c r="Y103" s="185"/>
      <c r="Z103" s="201"/>
      <c r="AA103" s="185"/>
      <c r="AB103" s="367"/>
      <c r="AC103" s="185"/>
      <c r="AD103" s="367"/>
      <c r="AE103" s="185"/>
      <c r="AF103" s="185"/>
      <c r="AG103" s="185"/>
      <c r="AH103" s="185"/>
      <c r="AI103" s="185"/>
      <c r="AJ103" s="201"/>
      <c r="AK103" s="185"/>
      <c r="AL103" s="185"/>
      <c r="AM103" s="185"/>
      <c r="AN103" s="185"/>
      <c r="AO103" s="185"/>
      <c r="AP103" s="201"/>
      <c r="AQ103" s="185"/>
      <c r="AR103" s="185"/>
      <c r="AS103" s="185"/>
      <c r="AT103" s="185"/>
      <c r="AU103" s="201"/>
      <c r="AV103" s="185"/>
      <c r="AW103" s="201"/>
      <c r="AX103" s="201"/>
      <c r="AY103" s="368"/>
      <c r="AZ103" s="185"/>
      <c r="BA103" s="201"/>
      <c r="BB103" s="201"/>
      <c r="BC103" s="185"/>
      <c r="BD103" s="201"/>
      <c r="BE103" s="201"/>
      <c r="BF103" s="201"/>
      <c r="BG103" s="185"/>
      <c r="BH103" s="185"/>
      <c r="BI103" s="201"/>
      <c r="BJ103" s="185"/>
      <c r="BK103" s="201"/>
      <c r="BL103" s="185"/>
      <c r="BM103" s="185"/>
      <c r="BN103" s="185"/>
      <c r="BO103" s="201"/>
      <c r="BP103" s="185"/>
      <c r="BQ103" s="201"/>
      <c r="BR103" s="185"/>
      <c r="BS103" s="185"/>
      <c r="BT103" s="185"/>
      <c r="BU103" s="185"/>
      <c r="BV103" s="185"/>
      <c r="BW103" s="185"/>
      <c r="BX103" s="185"/>
      <c r="BY103" s="185"/>
      <c r="BZ103" s="201"/>
      <c r="CA103" s="185"/>
      <c r="CB103" s="369"/>
      <c r="CC103" s="333"/>
      <c r="CD103" s="185">
        <v>0</v>
      </c>
      <c r="CE103" s="370"/>
      <c r="CK103" s="150"/>
    </row>
    <row r="104" spans="1:89" s="68" customFormat="1" ht="29.25" customHeight="1">
      <c r="A104" s="213">
        <v>96</v>
      </c>
      <c r="B104" s="365" t="s">
        <v>371</v>
      </c>
      <c r="C104" s="200"/>
      <c r="D104" s="200"/>
      <c r="E104" s="366"/>
      <c r="F104" s="200"/>
      <c r="G104" s="200"/>
      <c r="H104" s="185">
        <v>0</v>
      </c>
      <c r="I104" s="185">
        <f t="shared" si="1"/>
        <v>0</v>
      </c>
      <c r="J104" s="185">
        <v>0</v>
      </c>
      <c r="K104" s="185">
        <f>L104/0.9</f>
        <v>0</v>
      </c>
      <c r="L104" s="185">
        <f>M104</f>
        <v>0</v>
      </c>
      <c r="M104" s="185">
        <f t="shared" si="6"/>
        <v>0</v>
      </c>
      <c r="N104" s="185">
        <v>0</v>
      </c>
      <c r="O104" s="185">
        <f t="shared" si="0"/>
        <v>0</v>
      </c>
      <c r="P104" s="185">
        <v>15.3</v>
      </c>
      <c r="Q104" s="200">
        <v>0</v>
      </c>
      <c r="R104" s="200">
        <v>0</v>
      </c>
      <c r="S104" s="200">
        <f t="shared" si="7"/>
        <v>36.031500000000001</v>
      </c>
      <c r="T104" s="185">
        <f>U104/1.61</f>
        <v>0</v>
      </c>
      <c r="U104" s="185">
        <v>0</v>
      </c>
      <c r="V104" s="185"/>
      <c r="W104" s="200"/>
      <c r="X104" s="185"/>
      <c r="Y104" s="185"/>
      <c r="Z104" s="201"/>
      <c r="AA104" s="185"/>
      <c r="AB104" s="367"/>
      <c r="AC104" s="185"/>
      <c r="AD104" s="367"/>
      <c r="AE104" s="185"/>
      <c r="AF104" s="185"/>
      <c r="AG104" s="185"/>
      <c r="AH104" s="185"/>
      <c r="AI104" s="185"/>
      <c r="AJ104" s="201"/>
      <c r="AK104" s="185"/>
      <c r="AL104" s="185"/>
      <c r="AM104" s="185"/>
      <c r="AN104" s="185"/>
      <c r="AO104" s="185"/>
      <c r="AP104" s="201"/>
      <c r="AQ104" s="185"/>
      <c r="AR104" s="185"/>
      <c r="AS104" s="185"/>
      <c r="AT104" s="185"/>
      <c r="AU104" s="201"/>
      <c r="AV104" s="185"/>
      <c r="AW104" s="201"/>
      <c r="AX104" s="201"/>
      <c r="AY104" s="368"/>
      <c r="AZ104" s="185"/>
      <c r="BA104" s="201"/>
      <c r="BB104" s="201"/>
      <c r="BC104" s="185"/>
      <c r="BD104" s="201"/>
      <c r="BE104" s="201"/>
      <c r="BF104" s="201"/>
      <c r="BG104" s="185"/>
      <c r="BH104" s="185"/>
      <c r="BI104" s="201"/>
      <c r="BJ104" s="185"/>
      <c r="BK104" s="201"/>
      <c r="BL104" s="185"/>
      <c r="BM104" s="185"/>
      <c r="BN104" s="185"/>
      <c r="BO104" s="201"/>
      <c r="BP104" s="185"/>
      <c r="BQ104" s="201"/>
      <c r="BR104" s="185"/>
      <c r="BS104" s="185"/>
      <c r="BT104" s="185"/>
      <c r="BU104" s="185"/>
      <c r="BV104" s="185"/>
      <c r="BW104" s="185"/>
      <c r="BX104" s="185"/>
      <c r="BY104" s="185"/>
      <c r="BZ104" s="201"/>
      <c r="CA104" s="185"/>
      <c r="CB104" s="369"/>
      <c r="CC104" s="333"/>
      <c r="CD104" s="185">
        <f>M104+O104+AG104+AI104+I104+U104+Y104+AA104+AC104+W104+R104</f>
        <v>0</v>
      </c>
      <c r="CE104" s="370"/>
      <c r="CK104" s="150"/>
    </row>
    <row r="105" spans="1:89" s="253" customFormat="1" ht="34.5" customHeight="1">
      <c r="A105" s="860" t="s">
        <v>227</v>
      </c>
      <c r="B105" s="862"/>
      <c r="C105" s="254" t="e">
        <f>SUM(#REF!)</f>
        <v>#REF!</v>
      </c>
      <c r="D105" s="254" t="e">
        <f>SUM(#REF!)</f>
        <v>#REF!</v>
      </c>
      <c r="E105" s="254" t="e">
        <f>SUM(#REF!)</f>
        <v>#REF!</v>
      </c>
      <c r="F105" s="254" t="e">
        <f>SUM(#REF!)</f>
        <v>#REF!</v>
      </c>
      <c r="G105" s="254" t="e">
        <f>SUM(#REF!)</f>
        <v>#REF!</v>
      </c>
      <c r="H105" s="254">
        <f t="shared" ref="H105:AC105" si="9">SUM(H9:H104)</f>
        <v>0</v>
      </c>
      <c r="I105" s="254">
        <f t="shared" si="9"/>
        <v>0</v>
      </c>
      <c r="J105" s="254">
        <f t="shared" si="9"/>
        <v>1046.7</v>
      </c>
      <c r="K105" s="254">
        <f t="shared" si="9"/>
        <v>0</v>
      </c>
      <c r="L105" s="254">
        <f t="shared" si="9"/>
        <v>0</v>
      </c>
      <c r="M105" s="254">
        <f t="shared" si="9"/>
        <v>899.7804000000001</v>
      </c>
      <c r="N105" s="254">
        <f t="shared" si="9"/>
        <v>0</v>
      </c>
      <c r="O105" s="254">
        <f t="shared" si="9"/>
        <v>0</v>
      </c>
      <c r="P105" s="254">
        <f t="shared" si="9"/>
        <v>459.09999999999991</v>
      </c>
      <c r="Q105" s="254">
        <f t="shared" si="9"/>
        <v>0</v>
      </c>
      <c r="R105" s="254">
        <f t="shared" si="9"/>
        <v>0</v>
      </c>
      <c r="S105" s="254">
        <f t="shared" si="9"/>
        <v>1081.1805000000006</v>
      </c>
      <c r="T105" s="254">
        <f t="shared" si="9"/>
        <v>0</v>
      </c>
      <c r="U105" s="254">
        <f t="shared" si="9"/>
        <v>0</v>
      </c>
      <c r="V105" s="254">
        <f t="shared" si="9"/>
        <v>0</v>
      </c>
      <c r="W105" s="254">
        <f t="shared" si="9"/>
        <v>0</v>
      </c>
      <c r="X105" s="254">
        <f t="shared" si="9"/>
        <v>0</v>
      </c>
      <c r="Y105" s="254">
        <f t="shared" si="9"/>
        <v>0</v>
      </c>
      <c r="Z105" s="254">
        <f t="shared" si="9"/>
        <v>0</v>
      </c>
      <c r="AA105" s="254">
        <f t="shared" si="9"/>
        <v>0</v>
      </c>
      <c r="AB105" s="254">
        <f t="shared" si="9"/>
        <v>0</v>
      </c>
      <c r="AC105" s="254">
        <f t="shared" si="9"/>
        <v>0</v>
      </c>
      <c r="AD105" s="254" t="e">
        <f>SUM(#REF!)</f>
        <v>#REF!</v>
      </c>
      <c r="AE105" s="254" t="e">
        <f>SUM(#REF!)</f>
        <v>#REF!</v>
      </c>
      <c r="AF105" s="254">
        <f>SUM(AF9:AF104)</f>
        <v>0</v>
      </c>
      <c r="AG105" s="254">
        <f>SUM(AG9:AG104)</f>
        <v>0</v>
      </c>
      <c r="AH105" s="254">
        <f>SUM(AH9:AH104)</f>
        <v>0</v>
      </c>
      <c r="AI105" s="254">
        <f>SUM(AI9:AI104)</f>
        <v>0</v>
      </c>
      <c r="AJ105" s="263" t="e">
        <f>SUM(#REF!)</f>
        <v>#REF!</v>
      </c>
      <c r="AK105" s="254" t="e">
        <f>SUM(#REF!)</f>
        <v>#REF!</v>
      </c>
      <c r="AL105" s="254" t="e">
        <f>SUM(#REF!)</f>
        <v>#REF!</v>
      </c>
      <c r="AM105" s="254" t="e">
        <f>SUM(#REF!)</f>
        <v>#REF!</v>
      </c>
      <c r="AN105" s="263" t="e">
        <f>SUM(#REF!)</f>
        <v>#REF!</v>
      </c>
      <c r="AO105" s="254" t="e">
        <f>SUM(#REF!)</f>
        <v>#REF!</v>
      </c>
      <c r="AP105" s="263" t="e">
        <f>SUM(#REF!)</f>
        <v>#REF!</v>
      </c>
      <c r="AQ105" s="254" t="e">
        <f>SUM(#REF!)</f>
        <v>#REF!</v>
      </c>
      <c r="AR105" s="254" t="e">
        <f>SUM(#REF!)</f>
        <v>#REF!</v>
      </c>
      <c r="AS105" s="254" t="e">
        <f>SUM(#REF!)</f>
        <v>#REF!</v>
      </c>
      <c r="AT105" s="254" t="e">
        <f>SUM(#REF!)</f>
        <v>#REF!</v>
      </c>
      <c r="AU105" s="263" t="e">
        <f>SUM(#REF!)</f>
        <v>#REF!</v>
      </c>
      <c r="AV105" s="254" t="e">
        <f>SUM(#REF!)</f>
        <v>#REF!</v>
      </c>
      <c r="AW105" s="263" t="e">
        <f>SUM(#REF!)</f>
        <v>#REF!</v>
      </c>
      <c r="AX105" s="263" t="e">
        <f>SUM(#REF!)</f>
        <v>#REF!</v>
      </c>
      <c r="AY105" s="263" t="e">
        <f>SUM(#REF!)</f>
        <v>#REF!</v>
      </c>
      <c r="AZ105" s="254" t="e">
        <f>SUM(#REF!)</f>
        <v>#REF!</v>
      </c>
      <c r="BA105" s="263" t="e">
        <f>SUM(#REF!)</f>
        <v>#REF!</v>
      </c>
      <c r="BB105" s="263" t="e">
        <f>SUM(#REF!)</f>
        <v>#REF!</v>
      </c>
      <c r="BC105" s="254" t="e">
        <f>SUM(#REF!)</f>
        <v>#REF!</v>
      </c>
      <c r="BD105" s="263" t="e">
        <f>SUM(#REF!)</f>
        <v>#REF!</v>
      </c>
      <c r="BE105" s="263" t="e">
        <f>SUM(#REF!)</f>
        <v>#REF!</v>
      </c>
      <c r="BF105" s="263" t="e">
        <f>SUM(#REF!)</f>
        <v>#REF!</v>
      </c>
      <c r="BG105" s="254" t="e">
        <f>SUM(#REF!)</f>
        <v>#REF!</v>
      </c>
      <c r="BH105" s="254" t="e">
        <f>SUM(#REF!)</f>
        <v>#REF!</v>
      </c>
      <c r="BI105" s="263" t="e">
        <f>SUM(#REF!)</f>
        <v>#REF!</v>
      </c>
      <c r="BJ105" s="254" t="e">
        <f>SUM(#REF!)</f>
        <v>#REF!</v>
      </c>
      <c r="BK105" s="263" t="e">
        <f>SUM(#REF!)</f>
        <v>#REF!</v>
      </c>
      <c r="BL105" s="254" t="e">
        <f>SUM(#REF!)</f>
        <v>#REF!</v>
      </c>
      <c r="BM105" s="185">
        <v>0</v>
      </c>
      <c r="BN105" s="254" t="e">
        <f>SUM(#REF!)</f>
        <v>#REF!</v>
      </c>
      <c r="BO105" s="263" t="e">
        <f>SUM(#REF!)</f>
        <v>#REF!</v>
      </c>
      <c r="BP105" s="254" t="e">
        <f>SUM(#REF!)</f>
        <v>#REF!</v>
      </c>
      <c r="BQ105" s="263" t="e">
        <f>SUM(#REF!)</f>
        <v>#REF!</v>
      </c>
      <c r="BR105" s="254" t="e">
        <f>SUM(#REF!)</f>
        <v>#REF!</v>
      </c>
      <c r="BS105" s="254" t="e">
        <f>SUM(#REF!)</f>
        <v>#REF!</v>
      </c>
      <c r="BT105" s="254" t="e">
        <f>SUM(#REF!)</f>
        <v>#REF!</v>
      </c>
      <c r="BU105" s="254" t="e">
        <f>SUM(#REF!)</f>
        <v>#REF!</v>
      </c>
      <c r="BV105" s="254" t="e">
        <f>SUM(#REF!)</f>
        <v>#REF!</v>
      </c>
      <c r="BW105" s="254" t="e">
        <f>SUM(#REF!)</f>
        <v>#REF!</v>
      </c>
      <c r="BX105" s="254" t="e">
        <f>SUM(#REF!)</f>
        <v>#REF!</v>
      </c>
      <c r="BY105" s="254" t="e">
        <f>SUM(#REF!)</f>
        <v>#REF!</v>
      </c>
      <c r="BZ105" s="254" t="e">
        <f>SUM(#REF!)</f>
        <v>#REF!</v>
      </c>
      <c r="CA105" s="254" t="e">
        <f>SUM(#REF!)</f>
        <v>#REF!</v>
      </c>
      <c r="CB105" s="254" t="e">
        <f>SUM(#REF!)</f>
        <v>#REF!</v>
      </c>
      <c r="CC105" s="254" t="e">
        <f>SUM(#REF!)</f>
        <v>#REF!</v>
      </c>
      <c r="CD105" s="254">
        <f>SUM(CD9:CD104)</f>
        <v>0</v>
      </c>
      <c r="CE105" s="268"/>
    </row>
    <row r="106" spans="1:89">
      <c r="A106" s="192"/>
      <c r="B106" s="192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290"/>
      <c r="AG106" s="290"/>
      <c r="AH106" s="291"/>
      <c r="AI106" s="291"/>
      <c r="AJ106" s="291"/>
      <c r="AK106" s="291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3"/>
      <c r="BH106" s="193"/>
      <c r="BI106" s="193"/>
      <c r="BJ106" s="193"/>
      <c r="BK106" s="193"/>
      <c r="BL106" s="193"/>
      <c r="BM106" s="193"/>
      <c r="BN106" s="193"/>
      <c r="BO106" s="193"/>
      <c r="BP106" s="193"/>
      <c r="BQ106" s="193"/>
      <c r="BR106" s="193"/>
      <c r="BS106" s="193"/>
      <c r="BT106" s="193"/>
      <c r="BU106" s="193"/>
      <c r="BV106" s="193"/>
      <c r="BW106" s="193"/>
      <c r="BX106" s="193"/>
      <c r="BY106" s="193"/>
      <c r="BZ106" s="193"/>
      <c r="CA106" s="193"/>
      <c r="CB106" s="193"/>
      <c r="CC106" s="193"/>
      <c r="CD106" s="193"/>
      <c r="CE106" s="297"/>
    </row>
    <row r="107" spans="1:89" s="27" customFormat="1" ht="18.75">
      <c r="A107" s="256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910" t="s">
        <v>372</v>
      </c>
      <c r="O107" s="910"/>
      <c r="P107" s="910"/>
      <c r="Q107" s="910"/>
      <c r="R107" s="910"/>
      <c r="S107" s="910"/>
      <c r="T107" s="910"/>
      <c r="U107" s="910"/>
      <c r="V107" s="910"/>
      <c r="W107" s="910"/>
      <c r="X107" s="910"/>
      <c r="Y107" s="910"/>
      <c r="Z107" s="910"/>
      <c r="AA107" s="910"/>
      <c r="AB107" s="910"/>
      <c r="AC107" s="910"/>
      <c r="AD107" s="910"/>
      <c r="AE107" s="910"/>
      <c r="AF107" s="910"/>
      <c r="AG107" s="910"/>
      <c r="AH107" s="910"/>
      <c r="AI107" s="910"/>
      <c r="AJ107" s="910"/>
      <c r="AK107" s="910"/>
      <c r="AL107" s="910"/>
      <c r="AM107" s="910"/>
      <c r="AN107" s="910"/>
      <c r="AO107" s="910"/>
      <c r="AP107" s="910"/>
      <c r="AQ107" s="910"/>
      <c r="AR107" s="910"/>
      <c r="AS107" s="910"/>
      <c r="AT107" s="910"/>
      <c r="AU107" s="910"/>
      <c r="AV107" s="910"/>
      <c r="AW107" s="910"/>
      <c r="AX107" s="910"/>
      <c r="AY107" s="910"/>
      <c r="AZ107" s="910"/>
      <c r="BA107" s="910"/>
      <c r="BB107" s="910"/>
      <c r="BC107" s="910"/>
      <c r="BD107" s="910"/>
      <c r="BE107" s="910"/>
      <c r="BF107" s="910"/>
      <c r="BG107" s="910"/>
      <c r="BH107" s="910"/>
      <c r="BI107" s="910"/>
      <c r="BJ107" s="910"/>
      <c r="BK107" s="910"/>
      <c r="BL107" s="910"/>
      <c r="BM107" s="910"/>
      <c r="BN107" s="910"/>
      <c r="BO107" s="910"/>
      <c r="BP107" s="910"/>
      <c r="BQ107" s="910"/>
      <c r="BR107" s="910"/>
      <c r="BS107" s="910"/>
      <c r="BT107" s="910"/>
      <c r="BU107" s="910"/>
      <c r="BV107" s="910"/>
      <c r="BW107" s="910"/>
      <c r="BX107" s="910"/>
      <c r="BY107" s="910"/>
      <c r="BZ107" s="910"/>
      <c r="CA107" s="910"/>
      <c r="CB107" s="910"/>
      <c r="CC107" s="910"/>
      <c r="CD107" s="910"/>
      <c r="CE107" s="910"/>
    </row>
    <row r="108" spans="1:89" s="68" customFormat="1" ht="15.75">
      <c r="B108" s="911" t="s">
        <v>229</v>
      </c>
      <c r="C108" s="911"/>
      <c r="D108" s="911"/>
      <c r="E108" s="911"/>
      <c r="F108" s="911"/>
      <c r="G108" s="911"/>
      <c r="H108" s="911"/>
      <c r="I108" s="911"/>
      <c r="J108" s="911"/>
      <c r="K108" s="911"/>
      <c r="L108" s="911"/>
      <c r="M108" s="911"/>
      <c r="N108" s="912" t="s">
        <v>14</v>
      </c>
      <c r="O108" s="912"/>
      <c r="P108" s="912"/>
      <c r="Q108" s="912"/>
      <c r="R108" s="912"/>
      <c r="S108" s="912"/>
      <c r="T108" s="912"/>
      <c r="U108" s="912"/>
      <c r="V108" s="912"/>
      <c r="W108" s="912"/>
      <c r="X108" s="912"/>
      <c r="Y108" s="912"/>
      <c r="Z108" s="912"/>
      <c r="AA108" s="912"/>
      <c r="AB108" s="912"/>
      <c r="AC108" s="912"/>
      <c r="AD108" s="912"/>
      <c r="AE108" s="912"/>
      <c r="AF108" s="912"/>
      <c r="AG108" s="912"/>
      <c r="AH108" s="912"/>
      <c r="AI108" s="912"/>
      <c r="AJ108" s="912"/>
      <c r="AK108" s="912"/>
      <c r="AL108" s="912"/>
      <c r="AM108" s="912"/>
      <c r="AN108" s="912"/>
      <c r="AO108" s="912"/>
      <c r="AP108" s="912"/>
      <c r="AQ108" s="912"/>
      <c r="AR108" s="912"/>
      <c r="AS108" s="912"/>
      <c r="AT108" s="912"/>
      <c r="AU108" s="912"/>
      <c r="AV108" s="912"/>
      <c r="AW108" s="912"/>
      <c r="AX108" s="912"/>
      <c r="AY108" s="912"/>
      <c r="AZ108" s="912"/>
      <c r="BA108" s="912"/>
      <c r="BB108" s="912"/>
      <c r="BC108" s="912"/>
      <c r="BD108" s="912"/>
      <c r="BE108" s="912"/>
      <c r="BF108" s="912"/>
      <c r="BG108" s="912"/>
      <c r="BH108" s="912"/>
      <c r="BI108" s="912"/>
      <c r="BJ108" s="912"/>
      <c r="BK108" s="912"/>
      <c r="BL108" s="912"/>
      <c r="BM108" s="912"/>
      <c r="BN108" s="912"/>
      <c r="BO108" s="912"/>
      <c r="BP108" s="912"/>
      <c r="BQ108" s="912"/>
      <c r="BR108" s="912"/>
      <c r="BS108" s="912"/>
      <c r="BT108" s="912"/>
      <c r="BU108" s="912"/>
      <c r="BV108" s="912"/>
      <c r="BW108" s="912"/>
      <c r="BX108" s="912"/>
      <c r="BY108" s="912"/>
      <c r="BZ108" s="912"/>
      <c r="CA108" s="912"/>
      <c r="CB108" s="912"/>
      <c r="CC108" s="912"/>
      <c r="CD108" s="912"/>
      <c r="CE108" s="912"/>
    </row>
    <row r="109" spans="1:89" s="27" customFormat="1" ht="18.75">
      <c r="C109" s="256"/>
      <c r="D109" s="256"/>
      <c r="E109" s="256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  <c r="Z109" s="371"/>
      <c r="AA109" s="371"/>
      <c r="AB109" s="371"/>
      <c r="AC109" s="371"/>
      <c r="AD109" s="371"/>
      <c r="AE109" s="371"/>
      <c r="AG109" s="373"/>
      <c r="AH109" s="373"/>
      <c r="AI109" s="373"/>
      <c r="AK109" s="373"/>
      <c r="AL109" s="371"/>
      <c r="AM109" s="371"/>
      <c r="AN109" s="371"/>
      <c r="AO109" s="371"/>
      <c r="AP109" s="371"/>
      <c r="AQ109" s="371"/>
      <c r="AR109" s="371"/>
      <c r="AS109" s="371"/>
      <c r="AT109" s="371"/>
      <c r="AU109" s="373"/>
      <c r="AV109" s="373"/>
      <c r="AW109" s="373"/>
      <c r="AX109" s="373"/>
      <c r="AY109" s="373"/>
      <c r="AZ109" s="373"/>
      <c r="BA109" s="373"/>
      <c r="BB109" s="373"/>
      <c r="BC109" s="373"/>
      <c r="BD109" s="373"/>
      <c r="BE109" s="373"/>
      <c r="BF109" s="373"/>
      <c r="BG109" s="373"/>
      <c r="BH109" s="373"/>
      <c r="BI109" s="373"/>
      <c r="BJ109" s="373"/>
      <c r="BK109" s="373"/>
      <c r="BL109" s="373"/>
      <c r="BM109" s="373"/>
      <c r="BN109" s="373"/>
      <c r="BO109" s="373"/>
      <c r="BP109" s="373"/>
      <c r="BQ109" s="373"/>
      <c r="BR109" s="373"/>
      <c r="BS109" s="373"/>
      <c r="BT109" s="373"/>
      <c r="BU109" s="373"/>
      <c r="BV109" s="373"/>
      <c r="BW109" s="373"/>
      <c r="BX109" s="373"/>
      <c r="BY109" s="373"/>
      <c r="BZ109" s="373"/>
      <c r="CA109" s="373"/>
      <c r="CB109" s="374"/>
      <c r="CC109" s="374"/>
      <c r="CD109" s="256"/>
      <c r="CE109" s="256"/>
    </row>
    <row r="110" spans="1:89" s="27" customFormat="1" ht="18.75"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  <c r="AD110" s="256"/>
      <c r="AE110" s="256"/>
      <c r="AG110" s="256"/>
      <c r="AH110" s="261"/>
      <c r="AI110" s="261"/>
      <c r="AK110" s="261"/>
      <c r="AL110" s="25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56"/>
      <c r="AY110" s="256"/>
      <c r="AZ110" s="256"/>
      <c r="BA110" s="256"/>
      <c r="BB110" s="256"/>
      <c r="BC110" s="256"/>
      <c r="BD110" s="256"/>
      <c r="BE110" s="256"/>
      <c r="BF110" s="256"/>
      <c r="BG110" s="256"/>
      <c r="BH110" s="256"/>
      <c r="BI110" s="256"/>
      <c r="BJ110" s="256"/>
      <c r="BK110" s="256"/>
      <c r="BL110" s="256"/>
      <c r="BM110" s="256"/>
      <c r="BN110" s="256"/>
      <c r="BO110" s="256"/>
      <c r="BP110" s="256"/>
      <c r="BQ110" s="261"/>
      <c r="BR110" s="256"/>
      <c r="BS110" s="256"/>
      <c r="BT110" s="256"/>
      <c r="BU110" s="256"/>
      <c r="BV110" s="256"/>
      <c r="BW110" s="256"/>
      <c r="BX110" s="256"/>
      <c r="BY110" s="256"/>
      <c r="BZ110" s="256"/>
      <c r="CA110" s="256"/>
      <c r="CB110" s="256"/>
      <c r="CC110" s="256"/>
      <c r="CD110" s="256"/>
      <c r="CE110" s="256"/>
    </row>
    <row r="111" spans="1:89" s="27" customFormat="1" ht="18.75"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  <c r="AD111" s="256"/>
      <c r="AE111" s="256"/>
      <c r="AG111" s="256"/>
      <c r="AH111" s="261"/>
      <c r="AI111" s="261"/>
      <c r="AK111" s="261"/>
      <c r="AL111" s="256"/>
      <c r="AM111" s="256"/>
      <c r="AN111" s="256"/>
      <c r="AO111" s="256"/>
      <c r="AP111" s="256"/>
      <c r="AQ111" s="256"/>
      <c r="AR111" s="256"/>
      <c r="AS111" s="256"/>
      <c r="AT111" s="256"/>
      <c r="AU111" s="256"/>
      <c r="AV111" s="256"/>
      <c r="AW111" s="256"/>
      <c r="AX111" s="256"/>
      <c r="AY111" s="256"/>
      <c r="AZ111" s="256"/>
      <c r="BA111" s="256"/>
      <c r="BB111" s="256"/>
      <c r="BC111" s="256"/>
      <c r="BD111" s="256"/>
      <c r="BE111" s="256"/>
      <c r="BF111" s="256"/>
      <c r="BG111" s="256"/>
      <c r="BH111" s="256"/>
      <c r="BI111" s="256"/>
      <c r="BJ111" s="256"/>
      <c r="BK111" s="256"/>
      <c r="BL111" s="256"/>
      <c r="BM111" s="256"/>
      <c r="BN111" s="256"/>
      <c r="BO111" s="256"/>
      <c r="BP111" s="256"/>
      <c r="BQ111" s="261"/>
      <c r="BR111" s="256"/>
      <c r="BS111" s="256"/>
      <c r="BT111" s="256"/>
      <c r="BU111" s="256"/>
      <c r="BV111" s="256"/>
      <c r="BW111" s="256"/>
      <c r="BX111" s="256"/>
      <c r="BY111" s="256"/>
      <c r="BZ111" s="256"/>
      <c r="CA111" s="256"/>
      <c r="CB111" s="256"/>
      <c r="CC111" s="256"/>
      <c r="CD111" s="256"/>
      <c r="CE111" s="256"/>
    </row>
    <row r="112" spans="1:89" s="27" customFormat="1" ht="18.75"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  <c r="AD112" s="256"/>
      <c r="AE112" s="256"/>
      <c r="AG112" s="256"/>
      <c r="AH112" s="256"/>
      <c r="AI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  <c r="BC112" s="256"/>
      <c r="BD112" s="256"/>
      <c r="BE112" s="256"/>
      <c r="BF112" s="256"/>
      <c r="BG112" s="256"/>
      <c r="BH112" s="256"/>
      <c r="BI112" s="256"/>
      <c r="BJ112" s="256"/>
      <c r="BK112" s="256"/>
      <c r="BL112" s="256"/>
      <c r="BM112" s="256"/>
      <c r="BN112" s="256"/>
      <c r="BO112" s="256"/>
      <c r="BP112" s="256"/>
      <c r="BQ112" s="256"/>
      <c r="BR112" s="256"/>
      <c r="BS112" s="256"/>
      <c r="BT112" s="256"/>
      <c r="BU112" s="256"/>
      <c r="BV112" s="256"/>
      <c r="BW112" s="256"/>
      <c r="BX112" s="256"/>
      <c r="BY112" s="256"/>
      <c r="BZ112" s="256"/>
      <c r="CA112" s="256"/>
      <c r="CB112" s="256"/>
      <c r="CC112" s="256"/>
      <c r="CD112" s="256"/>
      <c r="CE112" s="256"/>
    </row>
    <row r="113" spans="1:83" s="33" customFormat="1" ht="15.75">
      <c r="B113" s="844" t="s">
        <v>230</v>
      </c>
      <c r="C113" s="844"/>
      <c r="D113" s="844"/>
      <c r="E113" s="844"/>
      <c r="F113" s="844"/>
      <c r="G113" s="844"/>
      <c r="H113" s="844"/>
      <c r="I113" s="844"/>
      <c r="J113" s="844"/>
      <c r="K113" s="844"/>
      <c r="L113" s="844"/>
      <c r="M113" s="844"/>
      <c r="N113" s="844" t="s">
        <v>231</v>
      </c>
      <c r="O113" s="844"/>
      <c r="P113" s="844"/>
      <c r="Q113" s="844"/>
      <c r="R113" s="844"/>
      <c r="S113" s="844"/>
      <c r="T113" s="844"/>
      <c r="U113" s="844"/>
      <c r="V113" s="844"/>
      <c r="W113" s="844"/>
      <c r="X113" s="844"/>
      <c r="Y113" s="844"/>
      <c r="Z113" s="844"/>
      <c r="AA113" s="844"/>
      <c r="AB113" s="844"/>
      <c r="AC113" s="844"/>
      <c r="AD113" s="844"/>
      <c r="AE113" s="844"/>
      <c r="AF113" s="844"/>
      <c r="AG113" s="844"/>
      <c r="AH113" s="844"/>
      <c r="AI113" s="844"/>
      <c r="AJ113" s="844"/>
      <c r="AK113" s="844"/>
      <c r="AL113" s="844"/>
      <c r="AM113" s="844"/>
      <c r="AN113" s="844"/>
      <c r="AO113" s="844"/>
      <c r="AP113" s="844"/>
      <c r="AQ113" s="844"/>
      <c r="AR113" s="844"/>
      <c r="AS113" s="844"/>
      <c r="AT113" s="844"/>
      <c r="AU113" s="844"/>
      <c r="AV113" s="844"/>
      <c r="AW113" s="844"/>
      <c r="AX113" s="844"/>
      <c r="AY113" s="844"/>
      <c r="AZ113" s="844"/>
      <c r="BA113" s="844"/>
      <c r="BB113" s="844"/>
      <c r="BC113" s="844"/>
      <c r="BD113" s="844"/>
      <c r="BE113" s="844"/>
      <c r="BF113" s="844"/>
      <c r="BG113" s="844"/>
      <c r="BH113" s="844"/>
      <c r="BI113" s="844"/>
      <c r="BJ113" s="844"/>
      <c r="BK113" s="844"/>
      <c r="BL113" s="844"/>
      <c r="BM113" s="844"/>
      <c r="BN113" s="844"/>
      <c r="BO113" s="844"/>
      <c r="BP113" s="844"/>
      <c r="BQ113" s="844"/>
      <c r="BR113" s="844"/>
      <c r="BS113" s="844"/>
      <c r="BT113" s="844"/>
      <c r="BU113" s="844"/>
      <c r="BV113" s="844"/>
      <c r="BW113" s="844"/>
      <c r="BX113" s="844"/>
      <c r="BY113" s="844"/>
      <c r="BZ113" s="844"/>
      <c r="CA113" s="844"/>
      <c r="CB113" s="844"/>
      <c r="CC113" s="844"/>
      <c r="CD113" s="844"/>
      <c r="CE113" s="844"/>
    </row>
    <row r="114" spans="1:83" s="27" customFormat="1" ht="18.75">
      <c r="A114" s="256"/>
      <c r="B114" s="256"/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  <c r="BP114" s="256"/>
      <c r="BQ114" s="256"/>
      <c r="BR114" s="256"/>
      <c r="BS114" s="256"/>
      <c r="BT114" s="256"/>
      <c r="BU114" s="256"/>
      <c r="BV114" s="256"/>
      <c r="BW114" s="256"/>
      <c r="BX114" s="256"/>
      <c r="BY114" s="256"/>
      <c r="BZ114" s="256"/>
      <c r="CA114" s="256"/>
      <c r="CB114" s="256"/>
      <c r="CC114" s="256"/>
      <c r="CD114" s="256"/>
      <c r="CE114" s="256"/>
    </row>
  </sheetData>
  <autoFilter ref="A8:BS105"/>
  <mergeCells count="48">
    <mergeCell ref="O1:CE1"/>
    <mergeCell ref="O2:CE2"/>
    <mergeCell ref="A3:AF3"/>
    <mergeCell ref="BA3:CE3"/>
    <mergeCell ref="A4:CE4"/>
    <mergeCell ref="A5:CE5"/>
    <mergeCell ref="D7:E7"/>
    <mergeCell ref="H7:I7"/>
    <mergeCell ref="J7:M7"/>
    <mergeCell ref="N7:O7"/>
    <mergeCell ref="P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S7:AT7"/>
    <mergeCell ref="AU7:AV7"/>
    <mergeCell ref="AY7:AZ7"/>
    <mergeCell ref="BX7:BY7"/>
    <mergeCell ref="BB7:BC7"/>
    <mergeCell ref="BG7:BH7"/>
    <mergeCell ref="BI7:BJ7"/>
    <mergeCell ref="BK7:BL7"/>
    <mergeCell ref="BM7:BN7"/>
    <mergeCell ref="B113:M113"/>
    <mergeCell ref="N113:CE113"/>
    <mergeCell ref="A7:A8"/>
    <mergeCell ref="B7:B8"/>
    <mergeCell ref="CD7:CD8"/>
    <mergeCell ref="CE7:CE8"/>
    <mergeCell ref="BZ7:CA7"/>
    <mergeCell ref="CB7:CC7"/>
    <mergeCell ref="A105:B105"/>
    <mergeCell ref="N107:CE107"/>
    <mergeCell ref="B108:M108"/>
    <mergeCell ref="N108:CE108"/>
    <mergeCell ref="BO7:BP7"/>
    <mergeCell ref="BQ7:BR7"/>
    <mergeCell ref="BS7:BU7"/>
    <mergeCell ref="BV7:BW7"/>
  </mergeCells>
  <pageMargins left="0.196527777777778" right="0" top="0" bottom="0" header="0" footer="0"/>
  <pageSetup paperSize="9" scale="98" orientation="landscape" r:id="rId1"/>
  <rowBreaks count="3" manualBreakCount="3">
    <brk id="52" max="82" man="1"/>
    <brk id="68" max="82" man="1"/>
    <brk id="100" max="8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view="pageBreakPreview" topLeftCell="A95" zoomScale="90" zoomScaleNormal="100" zoomScaleSheetLayoutView="90" workbookViewId="0">
      <selection activeCell="L23" sqref="L23"/>
    </sheetView>
  </sheetViews>
  <sheetFormatPr defaultColWidth="9" defaultRowHeight="14.25"/>
  <cols>
    <col min="1" max="1" width="5.140625" style="81" customWidth="1"/>
    <col min="2" max="2" width="14.5703125" style="81" customWidth="1"/>
    <col min="3" max="3" width="9.85546875" style="81" customWidth="1"/>
    <col min="4" max="4" width="12.7109375" style="81" customWidth="1"/>
    <col min="5" max="5" width="12.5703125" style="81" customWidth="1"/>
    <col min="6" max="6" width="7.85546875" style="81" hidden="1" customWidth="1"/>
    <col min="7" max="7" width="11.28515625" style="81" customWidth="1"/>
    <col min="8" max="8" width="13.140625" style="81" customWidth="1"/>
    <col min="9" max="9" width="13" style="81" customWidth="1"/>
    <col min="10" max="10" width="11.140625" style="81" customWidth="1"/>
    <col min="11" max="11" width="11.140625" style="81" hidden="1" customWidth="1"/>
    <col min="12" max="12" width="12.5703125" style="81" customWidth="1"/>
    <col min="13" max="13" width="13" style="81" customWidth="1"/>
    <col min="14" max="14" width="11.7109375" style="81" customWidth="1"/>
    <col min="15" max="255" width="9.140625" style="81"/>
    <col min="256" max="256" width="5.140625" style="81" customWidth="1"/>
    <col min="257" max="257" width="15.28515625" style="81" customWidth="1"/>
    <col min="258" max="258" width="9.85546875" style="81" customWidth="1"/>
    <col min="259" max="259" width="10.85546875" style="81" customWidth="1"/>
    <col min="260" max="260" width="12.85546875" style="81" customWidth="1"/>
    <col min="261" max="261" width="8.28515625" style="81" customWidth="1"/>
    <col min="262" max="262" width="12" style="81" customWidth="1"/>
    <col min="263" max="263" width="13.140625" style="81" customWidth="1"/>
    <col min="264" max="264" width="12.7109375" style="81" customWidth="1"/>
    <col min="265" max="265" width="10.85546875" style="81" customWidth="1"/>
    <col min="266" max="266" width="12.85546875" style="81" customWidth="1"/>
    <col min="267" max="267" width="14" style="81" customWidth="1"/>
    <col min="268" max="268" width="11.7109375" style="81" customWidth="1"/>
    <col min="269" max="511" width="9.140625" style="81"/>
    <col min="512" max="512" width="5.140625" style="81" customWidth="1"/>
    <col min="513" max="513" width="15.28515625" style="81" customWidth="1"/>
    <col min="514" max="514" width="9.85546875" style="81" customWidth="1"/>
    <col min="515" max="515" width="10.85546875" style="81" customWidth="1"/>
    <col min="516" max="516" width="12.85546875" style="81" customWidth="1"/>
    <col min="517" max="517" width="8.28515625" style="81" customWidth="1"/>
    <col min="518" max="518" width="12" style="81" customWidth="1"/>
    <col min="519" max="519" width="13.140625" style="81" customWidth="1"/>
    <col min="520" max="520" width="12.7109375" style="81" customWidth="1"/>
    <col min="521" max="521" width="10.85546875" style="81" customWidth="1"/>
    <col min="522" max="522" width="12.85546875" style="81" customWidth="1"/>
    <col min="523" max="523" width="14" style="81" customWidth="1"/>
    <col min="524" max="524" width="11.7109375" style="81" customWidth="1"/>
    <col min="525" max="767" width="9.140625" style="81"/>
    <col min="768" max="768" width="5.140625" style="81" customWidth="1"/>
    <col min="769" max="769" width="15.28515625" style="81" customWidth="1"/>
    <col min="770" max="770" width="9.85546875" style="81" customWidth="1"/>
    <col min="771" max="771" width="10.85546875" style="81" customWidth="1"/>
    <col min="772" max="772" width="12.85546875" style="81" customWidth="1"/>
    <col min="773" max="773" width="8.28515625" style="81" customWidth="1"/>
    <col min="774" max="774" width="12" style="81" customWidth="1"/>
    <col min="775" max="775" width="13.140625" style="81" customWidth="1"/>
    <col min="776" max="776" width="12.7109375" style="81" customWidth="1"/>
    <col min="777" max="777" width="10.85546875" style="81" customWidth="1"/>
    <col min="778" max="778" width="12.85546875" style="81" customWidth="1"/>
    <col min="779" max="779" width="14" style="81" customWidth="1"/>
    <col min="780" max="780" width="11.7109375" style="81" customWidth="1"/>
    <col min="781" max="1023" width="9.140625" style="81"/>
    <col min="1024" max="1024" width="5.140625" style="81" customWidth="1"/>
    <col min="1025" max="1025" width="15.28515625" style="81" customWidth="1"/>
    <col min="1026" max="1026" width="9.85546875" style="81" customWidth="1"/>
    <col min="1027" max="1027" width="10.85546875" style="81" customWidth="1"/>
    <col min="1028" max="1028" width="12.85546875" style="81" customWidth="1"/>
    <col min="1029" max="1029" width="8.28515625" style="81" customWidth="1"/>
    <col min="1030" max="1030" width="12" style="81" customWidth="1"/>
    <col min="1031" max="1031" width="13.140625" style="81" customWidth="1"/>
    <col min="1032" max="1032" width="12.7109375" style="81" customWidth="1"/>
    <col min="1033" max="1033" width="10.85546875" style="81" customWidth="1"/>
    <col min="1034" max="1034" width="12.85546875" style="81" customWidth="1"/>
    <col min="1035" max="1035" width="14" style="81" customWidth="1"/>
    <col min="1036" max="1036" width="11.7109375" style="81" customWidth="1"/>
    <col min="1037" max="1279" width="9.140625" style="81"/>
    <col min="1280" max="1280" width="5.140625" style="81" customWidth="1"/>
    <col min="1281" max="1281" width="15.28515625" style="81" customWidth="1"/>
    <col min="1282" max="1282" width="9.85546875" style="81" customWidth="1"/>
    <col min="1283" max="1283" width="10.85546875" style="81" customWidth="1"/>
    <col min="1284" max="1284" width="12.85546875" style="81" customWidth="1"/>
    <col min="1285" max="1285" width="8.28515625" style="81" customWidth="1"/>
    <col min="1286" max="1286" width="12" style="81" customWidth="1"/>
    <col min="1287" max="1287" width="13.140625" style="81" customWidth="1"/>
    <col min="1288" max="1288" width="12.7109375" style="81" customWidth="1"/>
    <col min="1289" max="1289" width="10.85546875" style="81" customWidth="1"/>
    <col min="1290" max="1290" width="12.85546875" style="81" customWidth="1"/>
    <col min="1291" max="1291" width="14" style="81" customWidth="1"/>
    <col min="1292" max="1292" width="11.7109375" style="81" customWidth="1"/>
    <col min="1293" max="1535" width="9.140625" style="81"/>
    <col min="1536" max="1536" width="5.140625" style="81" customWidth="1"/>
    <col min="1537" max="1537" width="15.28515625" style="81" customWidth="1"/>
    <col min="1538" max="1538" width="9.85546875" style="81" customWidth="1"/>
    <col min="1539" max="1539" width="10.85546875" style="81" customWidth="1"/>
    <col min="1540" max="1540" width="12.85546875" style="81" customWidth="1"/>
    <col min="1541" max="1541" width="8.28515625" style="81" customWidth="1"/>
    <col min="1542" max="1542" width="12" style="81" customWidth="1"/>
    <col min="1543" max="1543" width="13.140625" style="81" customWidth="1"/>
    <col min="1544" max="1544" width="12.7109375" style="81" customWidth="1"/>
    <col min="1545" max="1545" width="10.85546875" style="81" customWidth="1"/>
    <col min="1546" max="1546" width="12.85546875" style="81" customWidth="1"/>
    <col min="1547" max="1547" width="14" style="81" customWidth="1"/>
    <col min="1548" max="1548" width="11.7109375" style="81" customWidth="1"/>
    <col min="1549" max="1791" width="9.140625" style="81"/>
    <col min="1792" max="1792" width="5.140625" style="81" customWidth="1"/>
    <col min="1793" max="1793" width="15.28515625" style="81" customWidth="1"/>
    <col min="1794" max="1794" width="9.85546875" style="81" customWidth="1"/>
    <col min="1795" max="1795" width="10.85546875" style="81" customWidth="1"/>
    <col min="1796" max="1796" width="12.85546875" style="81" customWidth="1"/>
    <col min="1797" max="1797" width="8.28515625" style="81" customWidth="1"/>
    <col min="1798" max="1798" width="12" style="81" customWidth="1"/>
    <col min="1799" max="1799" width="13.140625" style="81" customWidth="1"/>
    <col min="1800" max="1800" width="12.7109375" style="81" customWidth="1"/>
    <col min="1801" max="1801" width="10.85546875" style="81" customWidth="1"/>
    <col min="1802" max="1802" width="12.85546875" style="81" customWidth="1"/>
    <col min="1803" max="1803" width="14" style="81" customWidth="1"/>
    <col min="1804" max="1804" width="11.7109375" style="81" customWidth="1"/>
    <col min="1805" max="2047" width="9.140625" style="81"/>
    <col min="2048" max="2048" width="5.140625" style="81" customWidth="1"/>
    <col min="2049" max="2049" width="15.28515625" style="81" customWidth="1"/>
    <col min="2050" max="2050" width="9.85546875" style="81" customWidth="1"/>
    <col min="2051" max="2051" width="10.85546875" style="81" customWidth="1"/>
    <col min="2052" max="2052" width="12.85546875" style="81" customWidth="1"/>
    <col min="2053" max="2053" width="8.28515625" style="81" customWidth="1"/>
    <col min="2054" max="2054" width="12" style="81" customWidth="1"/>
    <col min="2055" max="2055" width="13.140625" style="81" customWidth="1"/>
    <col min="2056" max="2056" width="12.7109375" style="81" customWidth="1"/>
    <col min="2057" max="2057" width="10.85546875" style="81" customWidth="1"/>
    <col min="2058" max="2058" width="12.85546875" style="81" customWidth="1"/>
    <col min="2059" max="2059" width="14" style="81" customWidth="1"/>
    <col min="2060" max="2060" width="11.7109375" style="81" customWidth="1"/>
    <col min="2061" max="2303" width="9.140625" style="81"/>
    <col min="2304" max="2304" width="5.140625" style="81" customWidth="1"/>
    <col min="2305" max="2305" width="15.28515625" style="81" customWidth="1"/>
    <col min="2306" max="2306" width="9.85546875" style="81" customWidth="1"/>
    <col min="2307" max="2307" width="10.85546875" style="81" customWidth="1"/>
    <col min="2308" max="2308" width="12.85546875" style="81" customWidth="1"/>
    <col min="2309" max="2309" width="8.28515625" style="81" customWidth="1"/>
    <col min="2310" max="2310" width="12" style="81" customWidth="1"/>
    <col min="2311" max="2311" width="13.140625" style="81" customWidth="1"/>
    <col min="2312" max="2312" width="12.7109375" style="81" customWidth="1"/>
    <col min="2313" max="2313" width="10.85546875" style="81" customWidth="1"/>
    <col min="2314" max="2314" width="12.85546875" style="81" customWidth="1"/>
    <col min="2315" max="2315" width="14" style="81" customWidth="1"/>
    <col min="2316" max="2316" width="11.7109375" style="81" customWidth="1"/>
    <col min="2317" max="2559" width="9.140625" style="81"/>
    <col min="2560" max="2560" width="5.140625" style="81" customWidth="1"/>
    <col min="2561" max="2561" width="15.28515625" style="81" customWidth="1"/>
    <col min="2562" max="2562" width="9.85546875" style="81" customWidth="1"/>
    <col min="2563" max="2563" width="10.85546875" style="81" customWidth="1"/>
    <col min="2564" max="2564" width="12.85546875" style="81" customWidth="1"/>
    <col min="2565" max="2565" width="8.28515625" style="81" customWidth="1"/>
    <col min="2566" max="2566" width="12" style="81" customWidth="1"/>
    <col min="2567" max="2567" width="13.140625" style="81" customWidth="1"/>
    <col min="2568" max="2568" width="12.7109375" style="81" customWidth="1"/>
    <col min="2569" max="2569" width="10.85546875" style="81" customWidth="1"/>
    <col min="2570" max="2570" width="12.85546875" style="81" customWidth="1"/>
    <col min="2571" max="2571" width="14" style="81" customWidth="1"/>
    <col min="2572" max="2572" width="11.7109375" style="81" customWidth="1"/>
    <col min="2573" max="2815" width="9.140625" style="81"/>
    <col min="2816" max="2816" width="5.140625" style="81" customWidth="1"/>
    <col min="2817" max="2817" width="15.28515625" style="81" customWidth="1"/>
    <col min="2818" max="2818" width="9.85546875" style="81" customWidth="1"/>
    <col min="2819" max="2819" width="10.85546875" style="81" customWidth="1"/>
    <col min="2820" max="2820" width="12.85546875" style="81" customWidth="1"/>
    <col min="2821" max="2821" width="8.28515625" style="81" customWidth="1"/>
    <col min="2822" max="2822" width="12" style="81" customWidth="1"/>
    <col min="2823" max="2823" width="13.140625" style="81" customWidth="1"/>
    <col min="2824" max="2824" width="12.7109375" style="81" customWidth="1"/>
    <col min="2825" max="2825" width="10.85546875" style="81" customWidth="1"/>
    <col min="2826" max="2826" width="12.85546875" style="81" customWidth="1"/>
    <col min="2827" max="2827" width="14" style="81" customWidth="1"/>
    <col min="2828" max="2828" width="11.7109375" style="81" customWidth="1"/>
    <col min="2829" max="3071" width="9.140625" style="81"/>
    <col min="3072" max="3072" width="5.140625" style="81" customWidth="1"/>
    <col min="3073" max="3073" width="15.28515625" style="81" customWidth="1"/>
    <col min="3074" max="3074" width="9.85546875" style="81" customWidth="1"/>
    <col min="3075" max="3075" width="10.85546875" style="81" customWidth="1"/>
    <col min="3076" max="3076" width="12.85546875" style="81" customWidth="1"/>
    <col min="3077" max="3077" width="8.28515625" style="81" customWidth="1"/>
    <col min="3078" max="3078" width="12" style="81" customWidth="1"/>
    <col min="3079" max="3079" width="13.140625" style="81" customWidth="1"/>
    <col min="3080" max="3080" width="12.7109375" style="81" customWidth="1"/>
    <col min="3081" max="3081" width="10.85546875" style="81" customWidth="1"/>
    <col min="3082" max="3082" width="12.85546875" style="81" customWidth="1"/>
    <col min="3083" max="3083" width="14" style="81" customWidth="1"/>
    <col min="3084" max="3084" width="11.7109375" style="81" customWidth="1"/>
    <col min="3085" max="3327" width="9.140625" style="81"/>
    <col min="3328" max="3328" width="5.140625" style="81" customWidth="1"/>
    <col min="3329" max="3329" width="15.28515625" style="81" customWidth="1"/>
    <col min="3330" max="3330" width="9.85546875" style="81" customWidth="1"/>
    <col min="3331" max="3331" width="10.85546875" style="81" customWidth="1"/>
    <col min="3332" max="3332" width="12.85546875" style="81" customWidth="1"/>
    <col min="3333" max="3333" width="8.28515625" style="81" customWidth="1"/>
    <col min="3334" max="3334" width="12" style="81" customWidth="1"/>
    <col min="3335" max="3335" width="13.140625" style="81" customWidth="1"/>
    <col min="3336" max="3336" width="12.7109375" style="81" customWidth="1"/>
    <col min="3337" max="3337" width="10.85546875" style="81" customWidth="1"/>
    <col min="3338" max="3338" width="12.85546875" style="81" customWidth="1"/>
    <col min="3339" max="3339" width="14" style="81" customWidth="1"/>
    <col min="3340" max="3340" width="11.7109375" style="81" customWidth="1"/>
    <col min="3341" max="3583" width="9.140625" style="81"/>
    <col min="3584" max="3584" width="5.140625" style="81" customWidth="1"/>
    <col min="3585" max="3585" width="15.28515625" style="81" customWidth="1"/>
    <col min="3586" max="3586" width="9.85546875" style="81" customWidth="1"/>
    <col min="3587" max="3587" width="10.85546875" style="81" customWidth="1"/>
    <col min="3588" max="3588" width="12.85546875" style="81" customWidth="1"/>
    <col min="3589" max="3589" width="8.28515625" style="81" customWidth="1"/>
    <col min="3590" max="3590" width="12" style="81" customWidth="1"/>
    <col min="3591" max="3591" width="13.140625" style="81" customWidth="1"/>
    <col min="3592" max="3592" width="12.7109375" style="81" customWidth="1"/>
    <col min="3593" max="3593" width="10.85546875" style="81" customWidth="1"/>
    <col min="3594" max="3594" width="12.85546875" style="81" customWidth="1"/>
    <col min="3595" max="3595" width="14" style="81" customWidth="1"/>
    <col min="3596" max="3596" width="11.7109375" style="81" customWidth="1"/>
    <col min="3597" max="3839" width="9.140625" style="81"/>
    <col min="3840" max="3840" width="5.140625" style="81" customWidth="1"/>
    <col min="3841" max="3841" width="15.28515625" style="81" customWidth="1"/>
    <col min="3842" max="3842" width="9.85546875" style="81" customWidth="1"/>
    <col min="3843" max="3843" width="10.85546875" style="81" customWidth="1"/>
    <col min="3844" max="3844" width="12.85546875" style="81" customWidth="1"/>
    <col min="3845" max="3845" width="8.28515625" style="81" customWidth="1"/>
    <col min="3846" max="3846" width="12" style="81" customWidth="1"/>
    <col min="3847" max="3847" width="13.140625" style="81" customWidth="1"/>
    <col min="3848" max="3848" width="12.7109375" style="81" customWidth="1"/>
    <col min="3849" max="3849" width="10.85546875" style="81" customWidth="1"/>
    <col min="3850" max="3850" width="12.85546875" style="81" customWidth="1"/>
    <col min="3851" max="3851" width="14" style="81" customWidth="1"/>
    <col min="3852" max="3852" width="11.7109375" style="81" customWidth="1"/>
    <col min="3853" max="4095" width="9.140625" style="81"/>
    <col min="4096" max="4096" width="5.140625" style="81" customWidth="1"/>
    <col min="4097" max="4097" width="15.28515625" style="81" customWidth="1"/>
    <col min="4098" max="4098" width="9.85546875" style="81" customWidth="1"/>
    <col min="4099" max="4099" width="10.85546875" style="81" customWidth="1"/>
    <col min="4100" max="4100" width="12.85546875" style="81" customWidth="1"/>
    <col min="4101" max="4101" width="8.28515625" style="81" customWidth="1"/>
    <col min="4102" max="4102" width="12" style="81" customWidth="1"/>
    <col min="4103" max="4103" width="13.140625" style="81" customWidth="1"/>
    <col min="4104" max="4104" width="12.7109375" style="81" customWidth="1"/>
    <col min="4105" max="4105" width="10.85546875" style="81" customWidth="1"/>
    <col min="4106" max="4106" width="12.85546875" style="81" customWidth="1"/>
    <col min="4107" max="4107" width="14" style="81" customWidth="1"/>
    <col min="4108" max="4108" width="11.7109375" style="81" customWidth="1"/>
    <col min="4109" max="4351" width="9.140625" style="81"/>
    <col min="4352" max="4352" width="5.140625" style="81" customWidth="1"/>
    <col min="4353" max="4353" width="15.28515625" style="81" customWidth="1"/>
    <col min="4354" max="4354" width="9.85546875" style="81" customWidth="1"/>
    <col min="4355" max="4355" width="10.85546875" style="81" customWidth="1"/>
    <col min="4356" max="4356" width="12.85546875" style="81" customWidth="1"/>
    <col min="4357" max="4357" width="8.28515625" style="81" customWidth="1"/>
    <col min="4358" max="4358" width="12" style="81" customWidth="1"/>
    <col min="4359" max="4359" width="13.140625" style="81" customWidth="1"/>
    <col min="4360" max="4360" width="12.7109375" style="81" customWidth="1"/>
    <col min="4361" max="4361" width="10.85546875" style="81" customWidth="1"/>
    <col min="4362" max="4362" width="12.85546875" style="81" customWidth="1"/>
    <col min="4363" max="4363" width="14" style="81" customWidth="1"/>
    <col min="4364" max="4364" width="11.7109375" style="81" customWidth="1"/>
    <col min="4365" max="4607" width="9.140625" style="81"/>
    <col min="4608" max="4608" width="5.140625" style="81" customWidth="1"/>
    <col min="4609" max="4609" width="15.28515625" style="81" customWidth="1"/>
    <col min="4610" max="4610" width="9.85546875" style="81" customWidth="1"/>
    <col min="4611" max="4611" width="10.85546875" style="81" customWidth="1"/>
    <col min="4612" max="4612" width="12.85546875" style="81" customWidth="1"/>
    <col min="4613" max="4613" width="8.28515625" style="81" customWidth="1"/>
    <col min="4614" max="4614" width="12" style="81" customWidth="1"/>
    <col min="4615" max="4615" width="13.140625" style="81" customWidth="1"/>
    <col min="4616" max="4616" width="12.7109375" style="81" customWidth="1"/>
    <col min="4617" max="4617" width="10.85546875" style="81" customWidth="1"/>
    <col min="4618" max="4618" width="12.85546875" style="81" customWidth="1"/>
    <col min="4619" max="4619" width="14" style="81" customWidth="1"/>
    <col min="4620" max="4620" width="11.7109375" style="81" customWidth="1"/>
    <col min="4621" max="4863" width="9.140625" style="81"/>
    <col min="4864" max="4864" width="5.140625" style="81" customWidth="1"/>
    <col min="4865" max="4865" width="15.28515625" style="81" customWidth="1"/>
    <col min="4866" max="4866" width="9.85546875" style="81" customWidth="1"/>
    <col min="4867" max="4867" width="10.85546875" style="81" customWidth="1"/>
    <col min="4868" max="4868" width="12.85546875" style="81" customWidth="1"/>
    <col min="4869" max="4869" width="8.28515625" style="81" customWidth="1"/>
    <col min="4870" max="4870" width="12" style="81" customWidth="1"/>
    <col min="4871" max="4871" width="13.140625" style="81" customWidth="1"/>
    <col min="4872" max="4872" width="12.7109375" style="81" customWidth="1"/>
    <col min="4873" max="4873" width="10.85546875" style="81" customWidth="1"/>
    <col min="4874" max="4874" width="12.85546875" style="81" customWidth="1"/>
    <col min="4875" max="4875" width="14" style="81" customWidth="1"/>
    <col min="4876" max="4876" width="11.7109375" style="81" customWidth="1"/>
    <col min="4877" max="5119" width="9.140625" style="81"/>
    <col min="5120" max="5120" width="5.140625" style="81" customWidth="1"/>
    <col min="5121" max="5121" width="15.28515625" style="81" customWidth="1"/>
    <col min="5122" max="5122" width="9.85546875" style="81" customWidth="1"/>
    <col min="5123" max="5123" width="10.85546875" style="81" customWidth="1"/>
    <col min="5124" max="5124" width="12.85546875" style="81" customWidth="1"/>
    <col min="5125" max="5125" width="8.28515625" style="81" customWidth="1"/>
    <col min="5126" max="5126" width="12" style="81" customWidth="1"/>
    <col min="5127" max="5127" width="13.140625" style="81" customWidth="1"/>
    <col min="5128" max="5128" width="12.7109375" style="81" customWidth="1"/>
    <col min="5129" max="5129" width="10.85546875" style="81" customWidth="1"/>
    <col min="5130" max="5130" width="12.85546875" style="81" customWidth="1"/>
    <col min="5131" max="5131" width="14" style="81" customWidth="1"/>
    <col min="5132" max="5132" width="11.7109375" style="81" customWidth="1"/>
    <col min="5133" max="5375" width="9.140625" style="81"/>
    <col min="5376" max="5376" width="5.140625" style="81" customWidth="1"/>
    <col min="5377" max="5377" width="15.28515625" style="81" customWidth="1"/>
    <col min="5378" max="5378" width="9.85546875" style="81" customWidth="1"/>
    <col min="5379" max="5379" width="10.85546875" style="81" customWidth="1"/>
    <col min="5380" max="5380" width="12.85546875" style="81" customWidth="1"/>
    <col min="5381" max="5381" width="8.28515625" style="81" customWidth="1"/>
    <col min="5382" max="5382" width="12" style="81" customWidth="1"/>
    <col min="5383" max="5383" width="13.140625" style="81" customWidth="1"/>
    <col min="5384" max="5384" width="12.7109375" style="81" customWidth="1"/>
    <col min="5385" max="5385" width="10.85546875" style="81" customWidth="1"/>
    <col min="5386" max="5386" width="12.85546875" style="81" customWidth="1"/>
    <col min="5387" max="5387" width="14" style="81" customWidth="1"/>
    <col min="5388" max="5388" width="11.7109375" style="81" customWidth="1"/>
    <col min="5389" max="5631" width="9.140625" style="81"/>
    <col min="5632" max="5632" width="5.140625" style="81" customWidth="1"/>
    <col min="5633" max="5633" width="15.28515625" style="81" customWidth="1"/>
    <col min="5634" max="5634" width="9.85546875" style="81" customWidth="1"/>
    <col min="5635" max="5635" width="10.85546875" style="81" customWidth="1"/>
    <col min="5636" max="5636" width="12.85546875" style="81" customWidth="1"/>
    <col min="5637" max="5637" width="8.28515625" style="81" customWidth="1"/>
    <col min="5638" max="5638" width="12" style="81" customWidth="1"/>
    <col min="5639" max="5639" width="13.140625" style="81" customWidth="1"/>
    <col min="5640" max="5640" width="12.7109375" style="81" customWidth="1"/>
    <col min="5641" max="5641" width="10.85546875" style="81" customWidth="1"/>
    <col min="5642" max="5642" width="12.85546875" style="81" customWidth="1"/>
    <col min="5643" max="5643" width="14" style="81" customWidth="1"/>
    <col min="5644" max="5644" width="11.7109375" style="81" customWidth="1"/>
    <col min="5645" max="5887" width="9.140625" style="81"/>
    <col min="5888" max="5888" width="5.140625" style="81" customWidth="1"/>
    <col min="5889" max="5889" width="15.28515625" style="81" customWidth="1"/>
    <col min="5890" max="5890" width="9.85546875" style="81" customWidth="1"/>
    <col min="5891" max="5891" width="10.85546875" style="81" customWidth="1"/>
    <col min="5892" max="5892" width="12.85546875" style="81" customWidth="1"/>
    <col min="5893" max="5893" width="8.28515625" style="81" customWidth="1"/>
    <col min="5894" max="5894" width="12" style="81" customWidth="1"/>
    <col min="5895" max="5895" width="13.140625" style="81" customWidth="1"/>
    <col min="5896" max="5896" width="12.7109375" style="81" customWidth="1"/>
    <col min="5897" max="5897" width="10.85546875" style="81" customWidth="1"/>
    <col min="5898" max="5898" width="12.85546875" style="81" customWidth="1"/>
    <col min="5899" max="5899" width="14" style="81" customWidth="1"/>
    <col min="5900" max="5900" width="11.7109375" style="81" customWidth="1"/>
    <col min="5901" max="6143" width="9.140625" style="81"/>
    <col min="6144" max="6144" width="5.140625" style="81" customWidth="1"/>
    <col min="6145" max="6145" width="15.28515625" style="81" customWidth="1"/>
    <col min="6146" max="6146" width="9.85546875" style="81" customWidth="1"/>
    <col min="6147" max="6147" width="10.85546875" style="81" customWidth="1"/>
    <col min="6148" max="6148" width="12.85546875" style="81" customWidth="1"/>
    <col min="6149" max="6149" width="8.28515625" style="81" customWidth="1"/>
    <col min="6150" max="6150" width="12" style="81" customWidth="1"/>
    <col min="6151" max="6151" width="13.140625" style="81" customWidth="1"/>
    <col min="6152" max="6152" width="12.7109375" style="81" customWidth="1"/>
    <col min="6153" max="6153" width="10.85546875" style="81" customWidth="1"/>
    <col min="6154" max="6154" width="12.85546875" style="81" customWidth="1"/>
    <col min="6155" max="6155" width="14" style="81" customWidth="1"/>
    <col min="6156" max="6156" width="11.7109375" style="81" customWidth="1"/>
    <col min="6157" max="6399" width="9.140625" style="81"/>
    <col min="6400" max="6400" width="5.140625" style="81" customWidth="1"/>
    <col min="6401" max="6401" width="15.28515625" style="81" customWidth="1"/>
    <col min="6402" max="6402" width="9.85546875" style="81" customWidth="1"/>
    <col min="6403" max="6403" width="10.85546875" style="81" customWidth="1"/>
    <col min="6404" max="6404" width="12.85546875" style="81" customWidth="1"/>
    <col min="6405" max="6405" width="8.28515625" style="81" customWidth="1"/>
    <col min="6406" max="6406" width="12" style="81" customWidth="1"/>
    <col min="6407" max="6407" width="13.140625" style="81" customWidth="1"/>
    <col min="6408" max="6408" width="12.7109375" style="81" customWidth="1"/>
    <col min="6409" max="6409" width="10.85546875" style="81" customWidth="1"/>
    <col min="6410" max="6410" width="12.85546875" style="81" customWidth="1"/>
    <col min="6411" max="6411" width="14" style="81" customWidth="1"/>
    <col min="6412" max="6412" width="11.7109375" style="81" customWidth="1"/>
    <col min="6413" max="6655" width="9.140625" style="81"/>
    <col min="6656" max="6656" width="5.140625" style="81" customWidth="1"/>
    <col min="6657" max="6657" width="15.28515625" style="81" customWidth="1"/>
    <col min="6658" max="6658" width="9.85546875" style="81" customWidth="1"/>
    <col min="6659" max="6659" width="10.85546875" style="81" customWidth="1"/>
    <col min="6660" max="6660" width="12.85546875" style="81" customWidth="1"/>
    <col min="6661" max="6661" width="8.28515625" style="81" customWidth="1"/>
    <col min="6662" max="6662" width="12" style="81" customWidth="1"/>
    <col min="6663" max="6663" width="13.140625" style="81" customWidth="1"/>
    <col min="6664" max="6664" width="12.7109375" style="81" customWidth="1"/>
    <col min="6665" max="6665" width="10.85546875" style="81" customWidth="1"/>
    <col min="6666" max="6666" width="12.85546875" style="81" customWidth="1"/>
    <col min="6667" max="6667" width="14" style="81" customWidth="1"/>
    <col min="6668" max="6668" width="11.7109375" style="81" customWidth="1"/>
    <col min="6669" max="6911" width="9.140625" style="81"/>
    <col min="6912" max="6912" width="5.140625" style="81" customWidth="1"/>
    <col min="6913" max="6913" width="15.28515625" style="81" customWidth="1"/>
    <col min="6914" max="6914" width="9.85546875" style="81" customWidth="1"/>
    <col min="6915" max="6915" width="10.85546875" style="81" customWidth="1"/>
    <col min="6916" max="6916" width="12.85546875" style="81" customWidth="1"/>
    <col min="6917" max="6917" width="8.28515625" style="81" customWidth="1"/>
    <col min="6918" max="6918" width="12" style="81" customWidth="1"/>
    <col min="6919" max="6919" width="13.140625" style="81" customWidth="1"/>
    <col min="6920" max="6920" width="12.7109375" style="81" customWidth="1"/>
    <col min="6921" max="6921" width="10.85546875" style="81" customWidth="1"/>
    <col min="6922" max="6922" width="12.85546875" style="81" customWidth="1"/>
    <col min="6923" max="6923" width="14" style="81" customWidth="1"/>
    <col min="6924" max="6924" width="11.7109375" style="81" customWidth="1"/>
    <col min="6925" max="7167" width="9.140625" style="81"/>
    <col min="7168" max="7168" width="5.140625" style="81" customWidth="1"/>
    <col min="7169" max="7169" width="15.28515625" style="81" customWidth="1"/>
    <col min="7170" max="7170" width="9.85546875" style="81" customWidth="1"/>
    <col min="7171" max="7171" width="10.85546875" style="81" customWidth="1"/>
    <col min="7172" max="7172" width="12.85546875" style="81" customWidth="1"/>
    <col min="7173" max="7173" width="8.28515625" style="81" customWidth="1"/>
    <col min="7174" max="7174" width="12" style="81" customWidth="1"/>
    <col min="7175" max="7175" width="13.140625" style="81" customWidth="1"/>
    <col min="7176" max="7176" width="12.7109375" style="81" customWidth="1"/>
    <col min="7177" max="7177" width="10.85546875" style="81" customWidth="1"/>
    <col min="7178" max="7178" width="12.85546875" style="81" customWidth="1"/>
    <col min="7179" max="7179" width="14" style="81" customWidth="1"/>
    <col min="7180" max="7180" width="11.7109375" style="81" customWidth="1"/>
    <col min="7181" max="7423" width="9.140625" style="81"/>
    <col min="7424" max="7424" width="5.140625" style="81" customWidth="1"/>
    <col min="7425" max="7425" width="15.28515625" style="81" customWidth="1"/>
    <col min="7426" max="7426" width="9.85546875" style="81" customWidth="1"/>
    <col min="7427" max="7427" width="10.85546875" style="81" customWidth="1"/>
    <col min="7428" max="7428" width="12.85546875" style="81" customWidth="1"/>
    <col min="7429" max="7429" width="8.28515625" style="81" customWidth="1"/>
    <col min="7430" max="7430" width="12" style="81" customWidth="1"/>
    <col min="7431" max="7431" width="13.140625" style="81" customWidth="1"/>
    <col min="7432" max="7432" width="12.7109375" style="81" customWidth="1"/>
    <col min="7433" max="7433" width="10.85546875" style="81" customWidth="1"/>
    <col min="7434" max="7434" width="12.85546875" style="81" customWidth="1"/>
    <col min="7435" max="7435" width="14" style="81" customWidth="1"/>
    <col min="7436" max="7436" width="11.7109375" style="81" customWidth="1"/>
    <col min="7437" max="7679" width="9.140625" style="81"/>
    <col min="7680" max="7680" width="5.140625" style="81" customWidth="1"/>
    <col min="7681" max="7681" width="15.28515625" style="81" customWidth="1"/>
    <col min="7682" max="7682" width="9.85546875" style="81" customWidth="1"/>
    <col min="7683" max="7683" width="10.85546875" style="81" customWidth="1"/>
    <col min="7684" max="7684" width="12.85546875" style="81" customWidth="1"/>
    <col min="7685" max="7685" width="8.28515625" style="81" customWidth="1"/>
    <col min="7686" max="7686" width="12" style="81" customWidth="1"/>
    <col min="7687" max="7687" width="13.140625" style="81" customWidth="1"/>
    <col min="7688" max="7688" width="12.7109375" style="81" customWidth="1"/>
    <col min="7689" max="7689" width="10.85546875" style="81" customWidth="1"/>
    <col min="7690" max="7690" width="12.85546875" style="81" customWidth="1"/>
    <col min="7691" max="7691" width="14" style="81" customWidth="1"/>
    <col min="7692" max="7692" width="11.7109375" style="81" customWidth="1"/>
    <col min="7693" max="7935" width="9.140625" style="81"/>
    <col min="7936" max="7936" width="5.140625" style="81" customWidth="1"/>
    <col min="7937" max="7937" width="15.28515625" style="81" customWidth="1"/>
    <col min="7938" max="7938" width="9.85546875" style="81" customWidth="1"/>
    <col min="7939" max="7939" width="10.85546875" style="81" customWidth="1"/>
    <col min="7940" max="7940" width="12.85546875" style="81" customWidth="1"/>
    <col min="7941" max="7941" width="8.28515625" style="81" customWidth="1"/>
    <col min="7942" max="7942" width="12" style="81" customWidth="1"/>
    <col min="7943" max="7943" width="13.140625" style="81" customWidth="1"/>
    <col min="7944" max="7944" width="12.7109375" style="81" customWidth="1"/>
    <col min="7945" max="7945" width="10.85546875" style="81" customWidth="1"/>
    <col min="7946" max="7946" width="12.85546875" style="81" customWidth="1"/>
    <col min="7947" max="7947" width="14" style="81" customWidth="1"/>
    <col min="7948" max="7948" width="11.7109375" style="81" customWidth="1"/>
    <col min="7949" max="8191" width="9.140625" style="81"/>
    <col min="8192" max="8192" width="5.140625" style="81" customWidth="1"/>
    <col min="8193" max="8193" width="15.28515625" style="81" customWidth="1"/>
    <col min="8194" max="8194" width="9.85546875" style="81" customWidth="1"/>
    <col min="8195" max="8195" width="10.85546875" style="81" customWidth="1"/>
    <col min="8196" max="8196" width="12.85546875" style="81" customWidth="1"/>
    <col min="8197" max="8197" width="8.28515625" style="81" customWidth="1"/>
    <col min="8198" max="8198" width="12" style="81" customWidth="1"/>
    <col min="8199" max="8199" width="13.140625" style="81" customWidth="1"/>
    <col min="8200" max="8200" width="12.7109375" style="81" customWidth="1"/>
    <col min="8201" max="8201" width="10.85546875" style="81" customWidth="1"/>
    <col min="8202" max="8202" width="12.85546875" style="81" customWidth="1"/>
    <col min="8203" max="8203" width="14" style="81" customWidth="1"/>
    <col min="8204" max="8204" width="11.7109375" style="81" customWidth="1"/>
    <col min="8205" max="8447" width="9.140625" style="81"/>
    <col min="8448" max="8448" width="5.140625" style="81" customWidth="1"/>
    <col min="8449" max="8449" width="15.28515625" style="81" customWidth="1"/>
    <col min="8450" max="8450" width="9.85546875" style="81" customWidth="1"/>
    <col min="8451" max="8451" width="10.85546875" style="81" customWidth="1"/>
    <col min="8452" max="8452" width="12.85546875" style="81" customWidth="1"/>
    <col min="8453" max="8453" width="8.28515625" style="81" customWidth="1"/>
    <col min="8454" max="8454" width="12" style="81" customWidth="1"/>
    <col min="8455" max="8455" width="13.140625" style="81" customWidth="1"/>
    <col min="8456" max="8456" width="12.7109375" style="81" customWidth="1"/>
    <col min="8457" max="8457" width="10.85546875" style="81" customWidth="1"/>
    <col min="8458" max="8458" width="12.85546875" style="81" customWidth="1"/>
    <col min="8459" max="8459" width="14" style="81" customWidth="1"/>
    <col min="8460" max="8460" width="11.7109375" style="81" customWidth="1"/>
    <col min="8461" max="8703" width="9.140625" style="81"/>
    <col min="8704" max="8704" width="5.140625" style="81" customWidth="1"/>
    <col min="8705" max="8705" width="15.28515625" style="81" customWidth="1"/>
    <col min="8706" max="8706" width="9.85546875" style="81" customWidth="1"/>
    <col min="8707" max="8707" width="10.85546875" style="81" customWidth="1"/>
    <col min="8708" max="8708" width="12.85546875" style="81" customWidth="1"/>
    <col min="8709" max="8709" width="8.28515625" style="81" customWidth="1"/>
    <col min="8710" max="8710" width="12" style="81" customWidth="1"/>
    <col min="8711" max="8711" width="13.140625" style="81" customWidth="1"/>
    <col min="8712" max="8712" width="12.7109375" style="81" customWidth="1"/>
    <col min="8713" max="8713" width="10.85546875" style="81" customWidth="1"/>
    <col min="8714" max="8714" width="12.85546875" style="81" customWidth="1"/>
    <col min="8715" max="8715" width="14" style="81" customWidth="1"/>
    <col min="8716" max="8716" width="11.7109375" style="81" customWidth="1"/>
    <col min="8717" max="8959" width="9.140625" style="81"/>
    <col min="8960" max="8960" width="5.140625" style="81" customWidth="1"/>
    <col min="8961" max="8961" width="15.28515625" style="81" customWidth="1"/>
    <col min="8962" max="8962" width="9.85546875" style="81" customWidth="1"/>
    <col min="8963" max="8963" width="10.85546875" style="81" customWidth="1"/>
    <col min="8964" max="8964" width="12.85546875" style="81" customWidth="1"/>
    <col min="8965" max="8965" width="8.28515625" style="81" customWidth="1"/>
    <col min="8966" max="8966" width="12" style="81" customWidth="1"/>
    <col min="8967" max="8967" width="13.140625" style="81" customWidth="1"/>
    <col min="8968" max="8968" width="12.7109375" style="81" customWidth="1"/>
    <col min="8969" max="8969" width="10.85546875" style="81" customWidth="1"/>
    <col min="8970" max="8970" width="12.85546875" style="81" customWidth="1"/>
    <col min="8971" max="8971" width="14" style="81" customWidth="1"/>
    <col min="8972" max="8972" width="11.7109375" style="81" customWidth="1"/>
    <col min="8973" max="9215" width="9.140625" style="81"/>
    <col min="9216" max="9216" width="5.140625" style="81" customWidth="1"/>
    <col min="9217" max="9217" width="15.28515625" style="81" customWidth="1"/>
    <col min="9218" max="9218" width="9.85546875" style="81" customWidth="1"/>
    <col min="9219" max="9219" width="10.85546875" style="81" customWidth="1"/>
    <col min="9220" max="9220" width="12.85546875" style="81" customWidth="1"/>
    <col min="9221" max="9221" width="8.28515625" style="81" customWidth="1"/>
    <col min="9222" max="9222" width="12" style="81" customWidth="1"/>
    <col min="9223" max="9223" width="13.140625" style="81" customWidth="1"/>
    <col min="9224" max="9224" width="12.7109375" style="81" customWidth="1"/>
    <col min="9225" max="9225" width="10.85546875" style="81" customWidth="1"/>
    <col min="9226" max="9226" width="12.85546875" style="81" customWidth="1"/>
    <col min="9227" max="9227" width="14" style="81" customWidth="1"/>
    <col min="9228" max="9228" width="11.7109375" style="81" customWidth="1"/>
    <col min="9229" max="9471" width="9.140625" style="81"/>
    <col min="9472" max="9472" width="5.140625" style="81" customWidth="1"/>
    <col min="9473" max="9473" width="15.28515625" style="81" customWidth="1"/>
    <col min="9474" max="9474" width="9.85546875" style="81" customWidth="1"/>
    <col min="9475" max="9475" width="10.85546875" style="81" customWidth="1"/>
    <col min="9476" max="9476" width="12.85546875" style="81" customWidth="1"/>
    <col min="9477" max="9477" width="8.28515625" style="81" customWidth="1"/>
    <col min="9478" max="9478" width="12" style="81" customWidth="1"/>
    <col min="9479" max="9479" width="13.140625" style="81" customWidth="1"/>
    <col min="9480" max="9480" width="12.7109375" style="81" customWidth="1"/>
    <col min="9481" max="9481" width="10.85546875" style="81" customWidth="1"/>
    <col min="9482" max="9482" width="12.85546875" style="81" customWidth="1"/>
    <col min="9483" max="9483" width="14" style="81" customWidth="1"/>
    <col min="9484" max="9484" width="11.7109375" style="81" customWidth="1"/>
    <col min="9485" max="9727" width="9.140625" style="81"/>
    <col min="9728" max="9728" width="5.140625" style="81" customWidth="1"/>
    <col min="9729" max="9729" width="15.28515625" style="81" customWidth="1"/>
    <col min="9730" max="9730" width="9.85546875" style="81" customWidth="1"/>
    <col min="9731" max="9731" width="10.85546875" style="81" customWidth="1"/>
    <col min="9732" max="9732" width="12.85546875" style="81" customWidth="1"/>
    <col min="9733" max="9733" width="8.28515625" style="81" customWidth="1"/>
    <col min="9734" max="9734" width="12" style="81" customWidth="1"/>
    <col min="9735" max="9735" width="13.140625" style="81" customWidth="1"/>
    <col min="9736" max="9736" width="12.7109375" style="81" customWidth="1"/>
    <col min="9737" max="9737" width="10.85546875" style="81" customWidth="1"/>
    <col min="9738" max="9738" width="12.85546875" style="81" customWidth="1"/>
    <col min="9739" max="9739" width="14" style="81" customWidth="1"/>
    <col min="9740" max="9740" width="11.7109375" style="81" customWidth="1"/>
    <col min="9741" max="9983" width="9.140625" style="81"/>
    <col min="9984" max="9984" width="5.140625" style="81" customWidth="1"/>
    <col min="9985" max="9985" width="15.28515625" style="81" customWidth="1"/>
    <col min="9986" max="9986" width="9.85546875" style="81" customWidth="1"/>
    <col min="9987" max="9987" width="10.85546875" style="81" customWidth="1"/>
    <col min="9988" max="9988" width="12.85546875" style="81" customWidth="1"/>
    <col min="9989" max="9989" width="8.28515625" style="81" customWidth="1"/>
    <col min="9990" max="9990" width="12" style="81" customWidth="1"/>
    <col min="9991" max="9991" width="13.140625" style="81" customWidth="1"/>
    <col min="9992" max="9992" width="12.7109375" style="81" customWidth="1"/>
    <col min="9993" max="9993" width="10.85546875" style="81" customWidth="1"/>
    <col min="9994" max="9994" width="12.85546875" style="81" customWidth="1"/>
    <col min="9995" max="9995" width="14" style="81" customWidth="1"/>
    <col min="9996" max="9996" width="11.7109375" style="81" customWidth="1"/>
    <col min="9997" max="10239" width="9.140625" style="81"/>
    <col min="10240" max="10240" width="5.140625" style="81" customWidth="1"/>
    <col min="10241" max="10241" width="15.28515625" style="81" customWidth="1"/>
    <col min="10242" max="10242" width="9.85546875" style="81" customWidth="1"/>
    <col min="10243" max="10243" width="10.85546875" style="81" customWidth="1"/>
    <col min="10244" max="10244" width="12.85546875" style="81" customWidth="1"/>
    <col min="10245" max="10245" width="8.28515625" style="81" customWidth="1"/>
    <col min="10246" max="10246" width="12" style="81" customWidth="1"/>
    <col min="10247" max="10247" width="13.140625" style="81" customWidth="1"/>
    <col min="10248" max="10248" width="12.7109375" style="81" customWidth="1"/>
    <col min="10249" max="10249" width="10.85546875" style="81" customWidth="1"/>
    <col min="10250" max="10250" width="12.85546875" style="81" customWidth="1"/>
    <col min="10251" max="10251" width="14" style="81" customWidth="1"/>
    <col min="10252" max="10252" width="11.7109375" style="81" customWidth="1"/>
    <col min="10253" max="10495" width="9.140625" style="81"/>
    <col min="10496" max="10496" width="5.140625" style="81" customWidth="1"/>
    <col min="10497" max="10497" width="15.28515625" style="81" customWidth="1"/>
    <col min="10498" max="10498" width="9.85546875" style="81" customWidth="1"/>
    <col min="10499" max="10499" width="10.85546875" style="81" customWidth="1"/>
    <col min="10500" max="10500" width="12.85546875" style="81" customWidth="1"/>
    <col min="10501" max="10501" width="8.28515625" style="81" customWidth="1"/>
    <col min="10502" max="10502" width="12" style="81" customWidth="1"/>
    <col min="10503" max="10503" width="13.140625" style="81" customWidth="1"/>
    <col min="10504" max="10504" width="12.7109375" style="81" customWidth="1"/>
    <col min="10505" max="10505" width="10.85546875" style="81" customWidth="1"/>
    <col min="10506" max="10506" width="12.85546875" style="81" customWidth="1"/>
    <col min="10507" max="10507" width="14" style="81" customWidth="1"/>
    <col min="10508" max="10508" width="11.7109375" style="81" customWidth="1"/>
    <col min="10509" max="10751" width="9.140625" style="81"/>
    <col min="10752" max="10752" width="5.140625" style="81" customWidth="1"/>
    <col min="10753" max="10753" width="15.28515625" style="81" customWidth="1"/>
    <col min="10754" max="10754" width="9.85546875" style="81" customWidth="1"/>
    <col min="10755" max="10755" width="10.85546875" style="81" customWidth="1"/>
    <col min="10756" max="10756" width="12.85546875" style="81" customWidth="1"/>
    <col min="10757" max="10757" width="8.28515625" style="81" customWidth="1"/>
    <col min="10758" max="10758" width="12" style="81" customWidth="1"/>
    <col min="10759" max="10759" width="13.140625" style="81" customWidth="1"/>
    <col min="10760" max="10760" width="12.7109375" style="81" customWidth="1"/>
    <col min="10761" max="10761" width="10.85546875" style="81" customWidth="1"/>
    <col min="10762" max="10762" width="12.85546875" style="81" customWidth="1"/>
    <col min="10763" max="10763" width="14" style="81" customWidth="1"/>
    <col min="10764" max="10764" width="11.7109375" style="81" customWidth="1"/>
    <col min="10765" max="11007" width="9.140625" style="81"/>
    <col min="11008" max="11008" width="5.140625" style="81" customWidth="1"/>
    <col min="11009" max="11009" width="15.28515625" style="81" customWidth="1"/>
    <col min="11010" max="11010" width="9.85546875" style="81" customWidth="1"/>
    <col min="11011" max="11011" width="10.85546875" style="81" customWidth="1"/>
    <col min="11012" max="11012" width="12.85546875" style="81" customWidth="1"/>
    <col min="11013" max="11013" width="8.28515625" style="81" customWidth="1"/>
    <col min="11014" max="11014" width="12" style="81" customWidth="1"/>
    <col min="11015" max="11015" width="13.140625" style="81" customWidth="1"/>
    <col min="11016" max="11016" width="12.7109375" style="81" customWidth="1"/>
    <col min="11017" max="11017" width="10.85546875" style="81" customWidth="1"/>
    <col min="11018" max="11018" width="12.85546875" style="81" customWidth="1"/>
    <col min="11019" max="11019" width="14" style="81" customWidth="1"/>
    <col min="11020" max="11020" width="11.7109375" style="81" customWidth="1"/>
    <col min="11021" max="11263" width="9.140625" style="81"/>
    <col min="11264" max="11264" width="5.140625" style="81" customWidth="1"/>
    <col min="11265" max="11265" width="15.28515625" style="81" customWidth="1"/>
    <col min="11266" max="11266" width="9.85546875" style="81" customWidth="1"/>
    <col min="11267" max="11267" width="10.85546875" style="81" customWidth="1"/>
    <col min="11268" max="11268" width="12.85546875" style="81" customWidth="1"/>
    <col min="11269" max="11269" width="8.28515625" style="81" customWidth="1"/>
    <col min="11270" max="11270" width="12" style="81" customWidth="1"/>
    <col min="11271" max="11271" width="13.140625" style="81" customWidth="1"/>
    <col min="11272" max="11272" width="12.7109375" style="81" customWidth="1"/>
    <col min="11273" max="11273" width="10.85546875" style="81" customWidth="1"/>
    <col min="11274" max="11274" width="12.85546875" style="81" customWidth="1"/>
    <col min="11275" max="11275" width="14" style="81" customWidth="1"/>
    <col min="11276" max="11276" width="11.7109375" style="81" customWidth="1"/>
    <col min="11277" max="11519" width="9.140625" style="81"/>
    <col min="11520" max="11520" width="5.140625" style="81" customWidth="1"/>
    <col min="11521" max="11521" width="15.28515625" style="81" customWidth="1"/>
    <col min="11522" max="11522" width="9.85546875" style="81" customWidth="1"/>
    <col min="11523" max="11523" width="10.85546875" style="81" customWidth="1"/>
    <col min="11524" max="11524" width="12.85546875" style="81" customWidth="1"/>
    <col min="11525" max="11525" width="8.28515625" style="81" customWidth="1"/>
    <col min="11526" max="11526" width="12" style="81" customWidth="1"/>
    <col min="11527" max="11527" width="13.140625" style="81" customWidth="1"/>
    <col min="11528" max="11528" width="12.7109375" style="81" customWidth="1"/>
    <col min="11529" max="11529" width="10.85546875" style="81" customWidth="1"/>
    <col min="11530" max="11530" width="12.85546875" style="81" customWidth="1"/>
    <col min="11531" max="11531" width="14" style="81" customWidth="1"/>
    <col min="11532" max="11532" width="11.7109375" style="81" customWidth="1"/>
    <col min="11533" max="11775" width="9.140625" style="81"/>
    <col min="11776" max="11776" width="5.140625" style="81" customWidth="1"/>
    <col min="11777" max="11777" width="15.28515625" style="81" customWidth="1"/>
    <col min="11778" max="11778" width="9.85546875" style="81" customWidth="1"/>
    <col min="11779" max="11779" width="10.85546875" style="81" customWidth="1"/>
    <col min="11780" max="11780" width="12.85546875" style="81" customWidth="1"/>
    <col min="11781" max="11781" width="8.28515625" style="81" customWidth="1"/>
    <col min="11782" max="11782" width="12" style="81" customWidth="1"/>
    <col min="11783" max="11783" width="13.140625" style="81" customWidth="1"/>
    <col min="11784" max="11784" width="12.7109375" style="81" customWidth="1"/>
    <col min="11785" max="11785" width="10.85546875" style="81" customWidth="1"/>
    <col min="11786" max="11786" width="12.85546875" style="81" customWidth="1"/>
    <col min="11787" max="11787" width="14" style="81" customWidth="1"/>
    <col min="11788" max="11788" width="11.7109375" style="81" customWidth="1"/>
    <col min="11789" max="12031" width="9.140625" style="81"/>
    <col min="12032" max="12032" width="5.140625" style="81" customWidth="1"/>
    <col min="12033" max="12033" width="15.28515625" style="81" customWidth="1"/>
    <col min="12034" max="12034" width="9.85546875" style="81" customWidth="1"/>
    <col min="12035" max="12035" width="10.85546875" style="81" customWidth="1"/>
    <col min="12036" max="12036" width="12.85546875" style="81" customWidth="1"/>
    <col min="12037" max="12037" width="8.28515625" style="81" customWidth="1"/>
    <col min="12038" max="12038" width="12" style="81" customWidth="1"/>
    <col min="12039" max="12039" width="13.140625" style="81" customWidth="1"/>
    <col min="12040" max="12040" width="12.7109375" style="81" customWidth="1"/>
    <col min="12041" max="12041" width="10.85546875" style="81" customWidth="1"/>
    <col min="12042" max="12042" width="12.85546875" style="81" customWidth="1"/>
    <col min="12043" max="12043" width="14" style="81" customWidth="1"/>
    <col min="12044" max="12044" width="11.7109375" style="81" customWidth="1"/>
    <col min="12045" max="12287" width="9.140625" style="81"/>
    <col min="12288" max="12288" width="5.140625" style="81" customWidth="1"/>
    <col min="12289" max="12289" width="15.28515625" style="81" customWidth="1"/>
    <col min="12290" max="12290" width="9.85546875" style="81" customWidth="1"/>
    <col min="12291" max="12291" width="10.85546875" style="81" customWidth="1"/>
    <col min="12292" max="12292" width="12.85546875" style="81" customWidth="1"/>
    <col min="12293" max="12293" width="8.28515625" style="81" customWidth="1"/>
    <col min="12294" max="12294" width="12" style="81" customWidth="1"/>
    <col min="12295" max="12295" width="13.140625" style="81" customWidth="1"/>
    <col min="12296" max="12296" width="12.7109375" style="81" customWidth="1"/>
    <col min="12297" max="12297" width="10.85546875" style="81" customWidth="1"/>
    <col min="12298" max="12298" width="12.85546875" style="81" customWidth="1"/>
    <col min="12299" max="12299" width="14" style="81" customWidth="1"/>
    <col min="12300" max="12300" width="11.7109375" style="81" customWidth="1"/>
    <col min="12301" max="12543" width="9.140625" style="81"/>
    <col min="12544" max="12544" width="5.140625" style="81" customWidth="1"/>
    <col min="12545" max="12545" width="15.28515625" style="81" customWidth="1"/>
    <col min="12546" max="12546" width="9.85546875" style="81" customWidth="1"/>
    <col min="12547" max="12547" width="10.85546875" style="81" customWidth="1"/>
    <col min="12548" max="12548" width="12.85546875" style="81" customWidth="1"/>
    <col min="12549" max="12549" width="8.28515625" style="81" customWidth="1"/>
    <col min="12550" max="12550" width="12" style="81" customWidth="1"/>
    <col min="12551" max="12551" width="13.140625" style="81" customWidth="1"/>
    <col min="12552" max="12552" width="12.7109375" style="81" customWidth="1"/>
    <col min="12553" max="12553" width="10.85546875" style="81" customWidth="1"/>
    <col min="12554" max="12554" width="12.85546875" style="81" customWidth="1"/>
    <col min="12555" max="12555" width="14" style="81" customWidth="1"/>
    <col min="12556" max="12556" width="11.7109375" style="81" customWidth="1"/>
    <col min="12557" max="12799" width="9.140625" style="81"/>
    <col min="12800" max="12800" width="5.140625" style="81" customWidth="1"/>
    <col min="12801" max="12801" width="15.28515625" style="81" customWidth="1"/>
    <col min="12802" max="12802" width="9.85546875" style="81" customWidth="1"/>
    <col min="12803" max="12803" width="10.85546875" style="81" customWidth="1"/>
    <col min="12804" max="12804" width="12.85546875" style="81" customWidth="1"/>
    <col min="12805" max="12805" width="8.28515625" style="81" customWidth="1"/>
    <col min="12806" max="12806" width="12" style="81" customWidth="1"/>
    <col min="12807" max="12807" width="13.140625" style="81" customWidth="1"/>
    <col min="12808" max="12808" width="12.7109375" style="81" customWidth="1"/>
    <col min="12809" max="12809" width="10.85546875" style="81" customWidth="1"/>
    <col min="12810" max="12810" width="12.85546875" style="81" customWidth="1"/>
    <col min="12811" max="12811" width="14" style="81" customWidth="1"/>
    <col min="12812" max="12812" width="11.7109375" style="81" customWidth="1"/>
    <col min="12813" max="13055" width="9.140625" style="81"/>
    <col min="13056" max="13056" width="5.140625" style="81" customWidth="1"/>
    <col min="13057" max="13057" width="15.28515625" style="81" customWidth="1"/>
    <col min="13058" max="13058" width="9.85546875" style="81" customWidth="1"/>
    <col min="13059" max="13059" width="10.85546875" style="81" customWidth="1"/>
    <col min="13060" max="13060" width="12.85546875" style="81" customWidth="1"/>
    <col min="13061" max="13061" width="8.28515625" style="81" customWidth="1"/>
    <col min="13062" max="13062" width="12" style="81" customWidth="1"/>
    <col min="13063" max="13063" width="13.140625" style="81" customWidth="1"/>
    <col min="13064" max="13064" width="12.7109375" style="81" customWidth="1"/>
    <col min="13065" max="13065" width="10.85546875" style="81" customWidth="1"/>
    <col min="13066" max="13066" width="12.85546875" style="81" customWidth="1"/>
    <col min="13067" max="13067" width="14" style="81" customWidth="1"/>
    <col min="13068" max="13068" width="11.7109375" style="81" customWidth="1"/>
    <col min="13069" max="13311" width="9.140625" style="81"/>
    <col min="13312" max="13312" width="5.140625" style="81" customWidth="1"/>
    <col min="13313" max="13313" width="15.28515625" style="81" customWidth="1"/>
    <col min="13314" max="13314" width="9.85546875" style="81" customWidth="1"/>
    <col min="13315" max="13315" width="10.85546875" style="81" customWidth="1"/>
    <col min="13316" max="13316" width="12.85546875" style="81" customWidth="1"/>
    <col min="13317" max="13317" width="8.28515625" style="81" customWidth="1"/>
    <col min="13318" max="13318" width="12" style="81" customWidth="1"/>
    <col min="13319" max="13319" width="13.140625" style="81" customWidth="1"/>
    <col min="13320" max="13320" width="12.7109375" style="81" customWidth="1"/>
    <col min="13321" max="13321" width="10.85546875" style="81" customWidth="1"/>
    <col min="13322" max="13322" width="12.85546875" style="81" customWidth="1"/>
    <col min="13323" max="13323" width="14" style="81" customWidth="1"/>
    <col min="13324" max="13324" width="11.7109375" style="81" customWidth="1"/>
    <col min="13325" max="13567" width="9.140625" style="81"/>
    <col min="13568" max="13568" width="5.140625" style="81" customWidth="1"/>
    <col min="13569" max="13569" width="15.28515625" style="81" customWidth="1"/>
    <col min="13570" max="13570" width="9.85546875" style="81" customWidth="1"/>
    <col min="13571" max="13571" width="10.85546875" style="81" customWidth="1"/>
    <col min="13572" max="13572" width="12.85546875" style="81" customWidth="1"/>
    <col min="13573" max="13573" width="8.28515625" style="81" customWidth="1"/>
    <col min="13574" max="13574" width="12" style="81" customWidth="1"/>
    <col min="13575" max="13575" width="13.140625" style="81" customWidth="1"/>
    <col min="13576" max="13576" width="12.7109375" style="81" customWidth="1"/>
    <col min="13577" max="13577" width="10.85546875" style="81" customWidth="1"/>
    <col min="13578" max="13578" width="12.85546875" style="81" customWidth="1"/>
    <col min="13579" max="13579" width="14" style="81" customWidth="1"/>
    <col min="13580" max="13580" width="11.7109375" style="81" customWidth="1"/>
    <col min="13581" max="13823" width="9.140625" style="81"/>
    <col min="13824" max="13824" width="5.140625" style="81" customWidth="1"/>
    <col min="13825" max="13825" width="15.28515625" style="81" customWidth="1"/>
    <col min="13826" max="13826" width="9.85546875" style="81" customWidth="1"/>
    <col min="13827" max="13827" width="10.85546875" style="81" customWidth="1"/>
    <col min="13828" max="13828" width="12.85546875" style="81" customWidth="1"/>
    <col min="13829" max="13829" width="8.28515625" style="81" customWidth="1"/>
    <col min="13830" max="13830" width="12" style="81" customWidth="1"/>
    <col min="13831" max="13831" width="13.140625" style="81" customWidth="1"/>
    <col min="13832" max="13832" width="12.7109375" style="81" customWidth="1"/>
    <col min="13833" max="13833" width="10.85546875" style="81" customWidth="1"/>
    <col min="13834" max="13834" width="12.85546875" style="81" customWidth="1"/>
    <col min="13835" max="13835" width="14" style="81" customWidth="1"/>
    <col min="13836" max="13836" width="11.7109375" style="81" customWidth="1"/>
    <col min="13837" max="14079" width="9.140625" style="81"/>
    <col min="14080" max="14080" width="5.140625" style="81" customWidth="1"/>
    <col min="14081" max="14081" width="15.28515625" style="81" customWidth="1"/>
    <col min="14082" max="14082" width="9.85546875" style="81" customWidth="1"/>
    <col min="14083" max="14083" width="10.85546875" style="81" customWidth="1"/>
    <col min="14084" max="14084" width="12.85546875" style="81" customWidth="1"/>
    <col min="14085" max="14085" width="8.28515625" style="81" customWidth="1"/>
    <col min="14086" max="14086" width="12" style="81" customWidth="1"/>
    <col min="14087" max="14087" width="13.140625" style="81" customWidth="1"/>
    <col min="14088" max="14088" width="12.7109375" style="81" customWidth="1"/>
    <col min="14089" max="14089" width="10.85546875" style="81" customWidth="1"/>
    <col min="14090" max="14090" width="12.85546875" style="81" customWidth="1"/>
    <col min="14091" max="14091" width="14" style="81" customWidth="1"/>
    <col min="14092" max="14092" width="11.7109375" style="81" customWidth="1"/>
    <col min="14093" max="14335" width="9.140625" style="81"/>
    <col min="14336" max="14336" width="5.140625" style="81" customWidth="1"/>
    <col min="14337" max="14337" width="15.28515625" style="81" customWidth="1"/>
    <col min="14338" max="14338" width="9.85546875" style="81" customWidth="1"/>
    <col min="14339" max="14339" width="10.85546875" style="81" customWidth="1"/>
    <col min="14340" max="14340" width="12.85546875" style="81" customWidth="1"/>
    <col min="14341" max="14341" width="8.28515625" style="81" customWidth="1"/>
    <col min="14342" max="14342" width="12" style="81" customWidth="1"/>
    <col min="14343" max="14343" width="13.140625" style="81" customWidth="1"/>
    <col min="14344" max="14344" width="12.7109375" style="81" customWidth="1"/>
    <col min="14345" max="14345" width="10.85546875" style="81" customWidth="1"/>
    <col min="14346" max="14346" width="12.85546875" style="81" customWidth="1"/>
    <col min="14347" max="14347" width="14" style="81" customWidth="1"/>
    <col min="14348" max="14348" width="11.7109375" style="81" customWidth="1"/>
    <col min="14349" max="14591" width="9.140625" style="81"/>
    <col min="14592" max="14592" width="5.140625" style="81" customWidth="1"/>
    <col min="14593" max="14593" width="15.28515625" style="81" customWidth="1"/>
    <col min="14594" max="14594" width="9.85546875" style="81" customWidth="1"/>
    <col min="14595" max="14595" width="10.85546875" style="81" customWidth="1"/>
    <col min="14596" max="14596" width="12.85546875" style="81" customWidth="1"/>
    <col min="14597" max="14597" width="8.28515625" style="81" customWidth="1"/>
    <col min="14598" max="14598" width="12" style="81" customWidth="1"/>
    <col min="14599" max="14599" width="13.140625" style="81" customWidth="1"/>
    <col min="14600" max="14600" width="12.7109375" style="81" customWidth="1"/>
    <col min="14601" max="14601" width="10.85546875" style="81" customWidth="1"/>
    <col min="14602" max="14602" width="12.85546875" style="81" customWidth="1"/>
    <col min="14603" max="14603" width="14" style="81" customWidth="1"/>
    <col min="14604" max="14604" width="11.7109375" style="81" customWidth="1"/>
    <col min="14605" max="14847" width="9.140625" style="81"/>
    <col min="14848" max="14848" width="5.140625" style="81" customWidth="1"/>
    <col min="14849" max="14849" width="15.28515625" style="81" customWidth="1"/>
    <col min="14850" max="14850" width="9.85546875" style="81" customWidth="1"/>
    <col min="14851" max="14851" width="10.85546875" style="81" customWidth="1"/>
    <col min="14852" max="14852" width="12.85546875" style="81" customWidth="1"/>
    <col min="14853" max="14853" width="8.28515625" style="81" customWidth="1"/>
    <col min="14854" max="14854" width="12" style="81" customWidth="1"/>
    <col min="14855" max="14855" width="13.140625" style="81" customWidth="1"/>
    <col min="14856" max="14856" width="12.7109375" style="81" customWidth="1"/>
    <col min="14857" max="14857" width="10.85546875" style="81" customWidth="1"/>
    <col min="14858" max="14858" width="12.85546875" style="81" customWidth="1"/>
    <col min="14859" max="14859" width="14" style="81" customWidth="1"/>
    <col min="14860" max="14860" width="11.7109375" style="81" customWidth="1"/>
    <col min="14861" max="15103" width="9.140625" style="81"/>
    <col min="15104" max="15104" width="5.140625" style="81" customWidth="1"/>
    <col min="15105" max="15105" width="15.28515625" style="81" customWidth="1"/>
    <col min="15106" max="15106" width="9.85546875" style="81" customWidth="1"/>
    <col min="15107" max="15107" width="10.85546875" style="81" customWidth="1"/>
    <col min="15108" max="15108" width="12.85546875" style="81" customWidth="1"/>
    <col min="15109" max="15109" width="8.28515625" style="81" customWidth="1"/>
    <col min="15110" max="15110" width="12" style="81" customWidth="1"/>
    <col min="15111" max="15111" width="13.140625" style="81" customWidth="1"/>
    <col min="15112" max="15112" width="12.7109375" style="81" customWidth="1"/>
    <col min="15113" max="15113" width="10.85546875" style="81" customWidth="1"/>
    <col min="15114" max="15114" width="12.85546875" style="81" customWidth="1"/>
    <col min="15115" max="15115" width="14" style="81" customWidth="1"/>
    <col min="15116" max="15116" width="11.7109375" style="81" customWidth="1"/>
    <col min="15117" max="15359" width="9.140625" style="81"/>
    <col min="15360" max="15360" width="5.140625" style="81" customWidth="1"/>
    <col min="15361" max="15361" width="15.28515625" style="81" customWidth="1"/>
    <col min="15362" max="15362" width="9.85546875" style="81" customWidth="1"/>
    <col min="15363" max="15363" width="10.85546875" style="81" customWidth="1"/>
    <col min="15364" max="15364" width="12.85546875" style="81" customWidth="1"/>
    <col min="15365" max="15365" width="8.28515625" style="81" customWidth="1"/>
    <col min="15366" max="15366" width="12" style="81" customWidth="1"/>
    <col min="15367" max="15367" width="13.140625" style="81" customWidth="1"/>
    <col min="15368" max="15368" width="12.7109375" style="81" customWidth="1"/>
    <col min="15369" max="15369" width="10.85546875" style="81" customWidth="1"/>
    <col min="15370" max="15370" width="12.85546875" style="81" customWidth="1"/>
    <col min="15371" max="15371" width="14" style="81" customWidth="1"/>
    <col min="15372" max="15372" width="11.7109375" style="81" customWidth="1"/>
    <col min="15373" max="15615" width="9.140625" style="81"/>
    <col min="15616" max="15616" width="5.140625" style="81" customWidth="1"/>
    <col min="15617" max="15617" width="15.28515625" style="81" customWidth="1"/>
    <col min="15618" max="15618" width="9.85546875" style="81" customWidth="1"/>
    <col min="15619" max="15619" width="10.85546875" style="81" customWidth="1"/>
    <col min="15620" max="15620" width="12.85546875" style="81" customWidth="1"/>
    <col min="15621" max="15621" width="8.28515625" style="81" customWidth="1"/>
    <col min="15622" max="15622" width="12" style="81" customWidth="1"/>
    <col min="15623" max="15623" width="13.140625" style="81" customWidth="1"/>
    <col min="15624" max="15624" width="12.7109375" style="81" customWidth="1"/>
    <col min="15625" max="15625" width="10.85546875" style="81" customWidth="1"/>
    <col min="15626" max="15626" width="12.85546875" style="81" customWidth="1"/>
    <col min="15627" max="15627" width="14" style="81" customWidth="1"/>
    <col min="15628" max="15628" width="11.7109375" style="81" customWidth="1"/>
    <col min="15629" max="15871" width="9.140625" style="81"/>
    <col min="15872" max="15872" width="5.140625" style="81" customWidth="1"/>
    <col min="15873" max="15873" width="15.28515625" style="81" customWidth="1"/>
    <col min="15874" max="15874" width="9.85546875" style="81" customWidth="1"/>
    <col min="15875" max="15875" width="10.85546875" style="81" customWidth="1"/>
    <col min="15876" max="15876" width="12.85546875" style="81" customWidth="1"/>
    <col min="15877" max="15877" width="8.28515625" style="81" customWidth="1"/>
    <col min="15878" max="15878" width="12" style="81" customWidth="1"/>
    <col min="15879" max="15879" width="13.140625" style="81" customWidth="1"/>
    <col min="15880" max="15880" width="12.7109375" style="81" customWidth="1"/>
    <col min="15881" max="15881" width="10.85546875" style="81" customWidth="1"/>
    <col min="15882" max="15882" width="12.85546875" style="81" customWidth="1"/>
    <col min="15883" max="15883" width="14" style="81" customWidth="1"/>
    <col min="15884" max="15884" width="11.7109375" style="81" customWidth="1"/>
    <col min="15885" max="16127" width="9.140625" style="81"/>
    <col min="16128" max="16128" width="5.140625" style="81" customWidth="1"/>
    <col min="16129" max="16129" width="15.28515625" style="81" customWidth="1"/>
    <col min="16130" max="16130" width="9.85546875" style="81" customWidth="1"/>
    <col min="16131" max="16131" width="10.85546875" style="81" customWidth="1"/>
    <col min="16132" max="16132" width="12.85546875" style="81" customWidth="1"/>
    <col min="16133" max="16133" width="8.28515625" style="81" customWidth="1"/>
    <col min="16134" max="16134" width="12" style="81" customWidth="1"/>
    <col min="16135" max="16135" width="13.140625" style="81" customWidth="1"/>
    <col min="16136" max="16136" width="12.7109375" style="81" customWidth="1"/>
    <col min="16137" max="16137" width="10.85546875" style="81" customWidth="1"/>
    <col min="16138" max="16138" width="12.85546875" style="81" customWidth="1"/>
    <col min="16139" max="16139" width="14" style="81" customWidth="1"/>
    <col min="16140" max="16140" width="11.7109375" style="81" customWidth="1"/>
    <col min="16141" max="16384" width="9.140625" style="81"/>
  </cols>
  <sheetData>
    <row r="1" spans="1:14" s="27" customFormat="1" ht="16.5">
      <c r="A1" s="777" t="s">
        <v>87</v>
      </c>
      <c r="B1" s="777"/>
      <c r="C1" s="777"/>
      <c r="D1" s="777"/>
      <c r="J1" s="777" t="s">
        <v>2</v>
      </c>
      <c r="K1" s="777"/>
      <c r="L1" s="777"/>
      <c r="M1" s="777"/>
      <c r="N1" s="777"/>
    </row>
    <row r="2" spans="1:14" s="27" customFormat="1" ht="16.5">
      <c r="A2" s="918" t="s">
        <v>89</v>
      </c>
      <c r="B2" s="918"/>
      <c r="C2" s="918"/>
      <c r="D2" s="918"/>
      <c r="I2" s="36"/>
      <c r="J2" s="918" t="s">
        <v>4</v>
      </c>
      <c r="K2" s="918"/>
      <c r="L2" s="918"/>
      <c r="M2" s="918"/>
      <c r="N2" s="918"/>
    </row>
    <row r="3" spans="1:14" s="35" customFormat="1" ht="13.5" customHeight="1">
      <c r="A3" s="83"/>
      <c r="B3" s="83"/>
      <c r="I3" s="5"/>
      <c r="J3" s="931"/>
      <c r="K3" s="931"/>
      <c r="L3" s="931"/>
      <c r="M3" s="931"/>
      <c r="N3" s="931"/>
    </row>
    <row r="4" spans="1:14" s="35" customFormat="1" ht="25.5" customHeight="1">
      <c r="A4" s="915" t="s">
        <v>373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</row>
    <row r="5" spans="1:14" s="35" customFormat="1" ht="20.25">
      <c r="A5" s="915" t="s">
        <v>271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</row>
    <row r="6" spans="1:14" s="35" customFormat="1" ht="18.7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35" customFormat="1" ht="15.75">
      <c r="E7" s="281"/>
      <c r="F7" s="281"/>
      <c r="G7" s="281"/>
      <c r="H7" s="281"/>
      <c r="M7" s="54"/>
      <c r="N7" s="362" t="s">
        <v>233</v>
      </c>
    </row>
    <row r="8" spans="1:14" s="35" customFormat="1" ht="48.75" customHeight="1">
      <c r="A8" s="927" t="s">
        <v>93</v>
      </c>
      <c r="B8" s="901" t="s">
        <v>94</v>
      </c>
      <c r="C8" s="903" t="s">
        <v>234</v>
      </c>
      <c r="D8" s="903" t="s">
        <v>235</v>
      </c>
      <c r="E8" s="903" t="s">
        <v>236</v>
      </c>
      <c r="F8" s="38" t="s">
        <v>237</v>
      </c>
      <c r="G8" s="868" t="s">
        <v>238</v>
      </c>
      <c r="H8" s="868" t="s">
        <v>239</v>
      </c>
      <c r="I8" s="921" t="s">
        <v>240</v>
      </c>
      <c r="J8" s="922"/>
      <c r="K8" s="923"/>
      <c r="L8" s="901" t="s">
        <v>241</v>
      </c>
      <c r="M8" s="903" t="s">
        <v>242</v>
      </c>
      <c r="N8" s="929" t="s">
        <v>243</v>
      </c>
    </row>
    <row r="9" spans="1:14" s="35" customFormat="1" ht="67.5" customHeight="1">
      <c r="A9" s="928"/>
      <c r="B9" s="902"/>
      <c r="C9" s="904"/>
      <c r="D9" s="904"/>
      <c r="E9" s="904"/>
      <c r="F9" s="41" t="s">
        <v>47</v>
      </c>
      <c r="G9" s="869"/>
      <c r="H9" s="869"/>
      <c r="I9" s="41" t="s">
        <v>244</v>
      </c>
      <c r="J9" s="40" t="s">
        <v>245</v>
      </c>
      <c r="K9" s="169" t="s">
        <v>246</v>
      </c>
      <c r="L9" s="902"/>
      <c r="M9" s="904"/>
      <c r="N9" s="930"/>
    </row>
    <row r="10" spans="1:14" ht="15.75">
      <c r="A10" s="39" t="s">
        <v>247</v>
      </c>
      <c r="B10" s="40" t="s">
        <v>248</v>
      </c>
      <c r="C10" s="282">
        <v>1</v>
      </c>
      <c r="D10" s="282">
        <v>2</v>
      </c>
      <c r="E10" s="282" t="s">
        <v>249</v>
      </c>
      <c r="F10" s="282">
        <v>4</v>
      </c>
      <c r="G10" s="282">
        <v>5</v>
      </c>
      <c r="H10" s="282" t="s">
        <v>250</v>
      </c>
      <c r="I10" s="283">
        <v>7</v>
      </c>
      <c r="J10" s="283">
        <v>8</v>
      </c>
      <c r="K10" s="283">
        <v>9</v>
      </c>
      <c r="L10" s="283" t="s">
        <v>251</v>
      </c>
      <c r="M10" s="282" t="s">
        <v>252</v>
      </c>
      <c r="N10" s="284">
        <v>12</v>
      </c>
    </row>
    <row r="11" spans="1:14" s="299" customFormat="1" ht="27.75" customHeight="1">
      <c r="A11" s="158">
        <f>'KL tổ 3'!A9</f>
        <v>1</v>
      </c>
      <c r="B11" s="47" t="str">
        <f>'KL tổ 3'!B9</f>
        <v>Tum Vit</v>
      </c>
      <c r="C11" s="236">
        <v>22000</v>
      </c>
      <c r="D11" s="159">
        <f>'KL tổ 3'!CD9</f>
        <v>0</v>
      </c>
      <c r="E11" s="160">
        <f>ROUND(C11*D11,0)</f>
        <v>0</v>
      </c>
      <c r="F11" s="161">
        <v>0</v>
      </c>
      <c r="G11" s="160">
        <v>0</v>
      </c>
      <c r="H11" s="160">
        <f>E11+G11</f>
        <v>0</v>
      </c>
      <c r="I11" s="59">
        <v>0</v>
      </c>
      <c r="J11" s="172">
        <f>ROUND(IF(H11&lt;=800000,0,IF(AND((H11-'[1]Gia cảnh 2 '!I6)&gt;800000,(H11-'[1]Gia cảnh 2 '!I6)&lt;=1250000),(H11-'[1]Gia cảnh 2 '!I6)*5%-40000,IF(AND((H11-'[1]Gia cảnh 2 '!I6)&gt;1250000,(H11-'[1]Gia cảnh 2 '!I6)&lt;=8500000),(H11-'[1]Gia cảnh 2 '!I6)*10%-102500))),2)</f>
        <v>0</v>
      </c>
      <c r="K11" s="172">
        <v>1600</v>
      </c>
      <c r="L11" s="50">
        <v>0</v>
      </c>
      <c r="M11" s="59">
        <f>IF(L11&gt;0,H11-L11,H11)</f>
        <v>0</v>
      </c>
      <c r="N11" s="308"/>
    </row>
    <row r="12" spans="1:14" ht="27.75" customHeight="1">
      <c r="A12" s="158">
        <f>'KL tổ 3'!A10</f>
        <v>2</v>
      </c>
      <c r="B12" s="47" t="str">
        <f>'KL tổ 3'!B10</f>
        <v>Rit Hêng</v>
      </c>
      <c r="C12" s="236">
        <v>22000</v>
      </c>
      <c r="D12" s="159">
        <f>'KL tổ 3'!CD10</f>
        <v>0</v>
      </c>
      <c r="E12" s="160">
        <v>0</v>
      </c>
      <c r="F12" s="161">
        <v>0</v>
      </c>
      <c r="G12" s="160">
        <v>0</v>
      </c>
      <c r="H12" s="160">
        <f t="shared" ref="H12:H23" si="0">E12+G12</f>
        <v>0</v>
      </c>
      <c r="I12" s="59">
        <v>0</v>
      </c>
      <c r="J12" s="172">
        <f>ROUND(IF(H12&lt;=800000,0,IF(AND((H12-'[1]Gia cảnh 2 '!I7)&gt;800000,(H12-'[1]Gia cảnh 2 '!I7)&lt;=1250000),(H12-'[1]Gia cảnh 2 '!I7)*5%-40000,IF(AND((H12-'[1]Gia cảnh 2 '!I7)&gt;1250000,(H12-'[1]Gia cảnh 2 '!I7)&lt;=8500000),(H12-'[1]Gia cảnh 2 '!I7)*10%-102500))),2)</f>
        <v>0</v>
      </c>
      <c r="K12" s="172">
        <v>1600</v>
      </c>
      <c r="L12" s="50">
        <v>0</v>
      </c>
      <c r="M12" s="59">
        <f t="shared" ref="M12:M72" si="1">IF(L12&gt;0,H12-L12,H12)</f>
        <v>0</v>
      </c>
      <c r="N12" s="309"/>
    </row>
    <row r="13" spans="1:14" ht="27.75" customHeight="1">
      <c r="A13" s="158">
        <f>'KL tổ 3'!A11</f>
        <v>3</v>
      </c>
      <c r="B13" s="47" t="str">
        <f>'KL tổ 3'!B11</f>
        <v>Nên Non</v>
      </c>
      <c r="C13" s="236">
        <v>22000</v>
      </c>
      <c r="D13" s="159">
        <f>'KL tổ 3'!CD11</f>
        <v>0</v>
      </c>
      <c r="E13">
        <v>0</v>
      </c>
      <c r="F13" s="161">
        <v>0</v>
      </c>
      <c r="G13" s="160">
        <v>0</v>
      </c>
      <c r="H13" s="160">
        <f t="shared" si="0"/>
        <v>0</v>
      </c>
      <c r="I13" s="59">
        <v>0</v>
      </c>
      <c r="J13" s="172">
        <v>0</v>
      </c>
      <c r="K13">
        <v>1600</v>
      </c>
      <c r="L13">
        <v>0</v>
      </c>
      <c r="M13" s="59">
        <f t="shared" si="1"/>
        <v>0</v>
      </c>
      <c r="N13" s="251"/>
    </row>
    <row r="14" spans="1:14" ht="27.75" customHeight="1">
      <c r="A14" s="158">
        <f>'KL tổ 3'!A12</f>
        <v>4</v>
      </c>
      <c r="B14" s="47" t="str">
        <f>'KL tổ 3'!B12</f>
        <v>Ron Rit</v>
      </c>
      <c r="C14" s="236">
        <v>22000</v>
      </c>
      <c r="D14" s="159">
        <f>'KL tổ 3'!CD12</f>
        <v>0</v>
      </c>
      <c r="E14">
        <v>0</v>
      </c>
      <c r="F14" s="161">
        <v>0</v>
      </c>
      <c r="G14" s="160">
        <v>0</v>
      </c>
      <c r="H14" s="160">
        <f t="shared" si="0"/>
        <v>0</v>
      </c>
      <c r="I14" s="59">
        <v>0</v>
      </c>
      <c r="J14" s="172">
        <v>0</v>
      </c>
      <c r="K14">
        <v>1600</v>
      </c>
      <c r="L14">
        <v>0</v>
      </c>
      <c r="M14" s="59">
        <f t="shared" si="1"/>
        <v>0</v>
      </c>
      <c r="N14" s="251"/>
    </row>
    <row r="15" spans="1:14" ht="27.75" customHeight="1">
      <c r="A15" s="158">
        <f>'KL tổ 3'!A13</f>
        <v>5</v>
      </c>
      <c r="B15" s="47" t="str">
        <f>'KL tổ 3'!B13</f>
        <v>Ron Hum</v>
      </c>
      <c r="C15" s="236">
        <v>22000</v>
      </c>
      <c r="D15" s="159">
        <f>'KL tổ 3'!CD13</f>
        <v>0</v>
      </c>
      <c r="E15">
        <v>0</v>
      </c>
      <c r="F15" s="161">
        <v>0</v>
      </c>
      <c r="G15" s="160">
        <v>0</v>
      </c>
      <c r="H15" s="160">
        <f t="shared" si="0"/>
        <v>0</v>
      </c>
      <c r="I15" s="59">
        <v>0</v>
      </c>
      <c r="J15" s="172">
        <f>ROUND(IF(H15&lt;=800000,0,IF(AND((H15-'[1]Gia cảnh 2 '!I10)&gt;800000,(H15-'[1]Gia cảnh 2 '!I10)&lt;=1250000),(H15-'[1]Gia cảnh 2 '!I10)*5%-40000,IF(AND((H15-'[1]Gia cảnh 2 '!I10)&gt;1250000,(H15-'[1]Gia cảnh 2 '!I10)&lt;=8500000),(H15-'[1]Gia cảnh 2 '!I10)*10%-102500))),2)</f>
        <v>0</v>
      </c>
      <c r="K15">
        <v>1600</v>
      </c>
      <c r="L15">
        <v>0</v>
      </c>
      <c r="M15" s="59">
        <f t="shared" si="1"/>
        <v>0</v>
      </c>
      <c r="N15" s="251"/>
    </row>
    <row r="16" spans="1:14" ht="27.75" customHeight="1">
      <c r="A16" s="158">
        <f>'KL tổ 3'!A14</f>
        <v>6</v>
      </c>
      <c r="B16" s="47" t="str">
        <f>'KL tổ 3'!B14</f>
        <v>Dum Da</v>
      </c>
      <c r="C16" s="236">
        <v>22000</v>
      </c>
      <c r="D16" s="159">
        <f>'KL tổ 3'!CD14</f>
        <v>0</v>
      </c>
      <c r="E16">
        <v>0</v>
      </c>
      <c r="F16" s="161">
        <v>0</v>
      </c>
      <c r="G16" s="160">
        <v>0</v>
      </c>
      <c r="H16" s="160">
        <f t="shared" si="0"/>
        <v>0</v>
      </c>
      <c r="I16" s="59">
        <v>0</v>
      </c>
      <c r="J16" s="172">
        <f>ROUND(IF(H16&lt;=800000,0,IF(AND((H16-'[1]Gia cảnh 2 '!I11)&gt;800000,(H16-'[1]Gia cảnh 2 '!I11)&lt;=1250000),(H16-'[1]Gia cảnh 2 '!I11)*5%-40000,IF(AND((H16-'[1]Gia cảnh 2 '!I11)&gt;1250000,(H16-'[1]Gia cảnh 2 '!I11)&lt;=8500000),(H16-'[1]Gia cảnh 2 '!I11)*10%-102500))),2)</f>
        <v>0</v>
      </c>
      <c r="K16">
        <v>1600</v>
      </c>
      <c r="L16">
        <v>0</v>
      </c>
      <c r="M16" s="59">
        <f t="shared" si="1"/>
        <v>0</v>
      </c>
      <c r="N16" s="251"/>
    </row>
    <row r="17" spans="1:14" ht="27.75" customHeight="1">
      <c r="A17" s="158">
        <f>'KL tổ 3'!A15</f>
        <v>7</v>
      </c>
      <c r="B17" s="47" t="str">
        <f>'KL tổ 3'!B15</f>
        <v>Tha Chia</v>
      </c>
      <c r="C17" s="236">
        <v>22000</v>
      </c>
      <c r="D17" s="159">
        <f>'KL tổ 3'!CD15</f>
        <v>0</v>
      </c>
      <c r="E17">
        <v>0</v>
      </c>
      <c r="F17" s="161">
        <v>0</v>
      </c>
      <c r="G17" s="160">
        <v>0</v>
      </c>
      <c r="H17" s="160">
        <f t="shared" si="0"/>
        <v>0</v>
      </c>
      <c r="I17" s="59">
        <v>0</v>
      </c>
      <c r="J17" s="172">
        <f>ROUND(IF(H17&lt;=800000,0,IF(AND((H17-'[1]Gia cảnh 2 '!I12)&gt;800000,(H17-'[1]Gia cảnh 2 '!I12)&lt;=1250000),(H17-'[1]Gia cảnh 2 '!I12)*5%-40000,IF(AND((H17-'[1]Gia cảnh 2 '!I12)&gt;1250000,(H17-'[1]Gia cảnh 2 '!I12)&lt;=8500000),(H17-'[1]Gia cảnh 2 '!I12)*10%-102500))),2)</f>
        <v>0</v>
      </c>
      <c r="K17">
        <v>1600</v>
      </c>
      <c r="L17">
        <v>0</v>
      </c>
      <c r="M17" s="59">
        <f t="shared" si="1"/>
        <v>0</v>
      </c>
      <c r="N17" s="251"/>
    </row>
    <row r="18" spans="1:14" ht="27.75" customHeight="1">
      <c r="A18" s="158">
        <f>'KL tổ 3'!A16</f>
        <v>8</v>
      </c>
      <c r="B18" s="47" t="str">
        <f>'KL tổ 3'!B16</f>
        <v>Tha Lum</v>
      </c>
      <c r="C18" s="236">
        <v>22000</v>
      </c>
      <c r="D18" s="159">
        <f>'KL tổ 3'!CD16</f>
        <v>0</v>
      </c>
      <c r="E18">
        <v>0</v>
      </c>
      <c r="F18" s="161">
        <v>0</v>
      </c>
      <c r="G18" s="160">
        <v>0</v>
      </c>
      <c r="H18" s="160">
        <f t="shared" si="0"/>
        <v>0</v>
      </c>
      <c r="I18" s="59">
        <v>0</v>
      </c>
      <c r="J18" s="172">
        <f>ROUND(IF(H18&lt;=800000,0,IF(AND((H18-'[1]Gia cảnh 2 '!I13)&gt;800000,(H18-'[1]Gia cảnh 2 '!I13)&lt;=1250000),(H18-'[1]Gia cảnh 2 '!I13)*5%-40000,IF(AND((H18-'[1]Gia cảnh 2 '!I13)&gt;1250000,(H18-'[1]Gia cảnh 2 '!I13)&lt;=8500000),(H18-'[1]Gia cảnh 2 '!I13)*10%-102500))),2)</f>
        <v>0</v>
      </c>
      <c r="K18">
        <v>1600</v>
      </c>
      <c r="L18">
        <v>0</v>
      </c>
      <c r="M18" s="59">
        <f t="shared" si="1"/>
        <v>0</v>
      </c>
      <c r="N18" s="251"/>
    </row>
    <row r="19" spans="1:14" ht="27.75" customHeight="1">
      <c r="A19" s="158">
        <f>'KL tổ 3'!A17</f>
        <v>9</v>
      </c>
      <c r="B19" s="47" t="str">
        <f>'KL tổ 3'!B17</f>
        <v>Ton Hia</v>
      </c>
      <c r="C19" s="236">
        <v>22000</v>
      </c>
      <c r="D19" s="159">
        <f>'KL tổ 3'!CD17</f>
        <v>0</v>
      </c>
      <c r="E19">
        <v>0</v>
      </c>
      <c r="F19" s="161">
        <v>0</v>
      </c>
      <c r="G19" s="160">
        <v>0</v>
      </c>
      <c r="H19" s="160">
        <f t="shared" si="0"/>
        <v>0</v>
      </c>
      <c r="I19" s="59">
        <v>0</v>
      </c>
      <c r="J19" s="172">
        <f>ROUND(IF(H19&lt;=800000,0,IF(AND((H19-'[1]Gia cảnh 2 '!I14)&gt;800000,(H19-'[1]Gia cảnh 2 '!I14)&lt;=1250000),(H19-'[1]Gia cảnh 2 '!I14)*5%-40000,IF(AND((H19-'[1]Gia cảnh 2 '!I14)&gt;1250000,(H19-'[1]Gia cảnh 2 '!I14)&lt;=8500000),(H19-'[1]Gia cảnh 2 '!I14)*10%-102500))),2)</f>
        <v>0</v>
      </c>
      <c r="K19">
        <v>1600</v>
      </c>
      <c r="L19">
        <v>0</v>
      </c>
      <c r="M19" s="59">
        <f t="shared" si="1"/>
        <v>0</v>
      </c>
      <c r="N19" s="251"/>
    </row>
    <row r="20" spans="1:14" ht="27.75" customHeight="1">
      <c r="A20" s="158">
        <f>'KL tổ 3'!A18</f>
        <v>10</v>
      </c>
      <c r="B20" s="47" t="str">
        <f>'KL tổ 3'!B18</f>
        <v>Tia Say</v>
      </c>
      <c r="C20" s="236">
        <v>22000</v>
      </c>
      <c r="D20" s="159">
        <f>'KL tổ 3'!CD18</f>
        <v>0</v>
      </c>
      <c r="E20">
        <v>0</v>
      </c>
      <c r="F20" s="161">
        <v>0</v>
      </c>
      <c r="G20" s="160">
        <v>0</v>
      </c>
      <c r="H20" s="160">
        <f t="shared" si="0"/>
        <v>0</v>
      </c>
      <c r="I20" s="59">
        <v>0</v>
      </c>
      <c r="J20" s="172">
        <f>ROUND(IF(H20&lt;=800000,0,IF(AND((H20-'[1]Gia cảnh 2 '!I15)&gt;800000,(H20-'[1]Gia cảnh 2 '!I15)&lt;=1250000),(H20-'[1]Gia cảnh 2 '!I15)*5%-40000,IF(AND((H20-'[1]Gia cảnh 2 '!I15)&gt;1250000,(H20-'[1]Gia cảnh 2 '!I15)&lt;=8500000),(H20-'[1]Gia cảnh 2 '!I15)*10%-102500))),2)</f>
        <v>0</v>
      </c>
      <c r="K20">
        <v>1600</v>
      </c>
      <c r="L20">
        <v>0</v>
      </c>
      <c r="M20" s="59">
        <f t="shared" si="1"/>
        <v>0</v>
      </c>
      <c r="N20" s="251"/>
    </row>
    <row r="21" spans="1:14" ht="27.75" customHeight="1">
      <c r="A21" s="158">
        <f>'KL tổ 3'!A19</f>
        <v>11</v>
      </c>
      <c r="B21" s="47" t="str">
        <f>'KL tổ 3'!B19</f>
        <v>Tia Von</v>
      </c>
      <c r="C21" s="236">
        <v>22000</v>
      </c>
      <c r="D21" s="159">
        <f>'KL tổ 3'!CD19</f>
        <v>0</v>
      </c>
      <c r="E21">
        <v>0</v>
      </c>
      <c r="F21" s="161">
        <v>0</v>
      </c>
      <c r="G21" s="160">
        <v>0</v>
      </c>
      <c r="H21" s="160">
        <f t="shared" si="0"/>
        <v>0</v>
      </c>
      <c r="I21" s="59">
        <v>0</v>
      </c>
      <c r="J21" s="172">
        <f>ROUND(IF(H21&lt;=800000,0,IF(AND((H21-'[1]Gia cảnh 2 '!I16)&gt;800000,(H21-'[1]Gia cảnh 2 '!I16)&lt;=1250000),(H21-'[1]Gia cảnh 2 '!I16)*5%-40000,IF(AND((H21-'[1]Gia cảnh 2 '!I16)&gt;1250000,(H21-'[1]Gia cảnh 2 '!I16)&lt;=8500000),(H21-'[1]Gia cảnh 2 '!I16)*10%-102500))),2)</f>
        <v>0</v>
      </c>
      <c r="K21">
        <v>1600</v>
      </c>
      <c r="L21">
        <v>0</v>
      </c>
      <c r="M21" s="59">
        <f t="shared" si="1"/>
        <v>0</v>
      </c>
      <c r="N21" s="251"/>
    </row>
    <row r="22" spans="1:14" ht="27.75" customHeight="1">
      <c r="A22" s="158">
        <f>'KL tổ 3'!A20</f>
        <v>12</v>
      </c>
      <c r="B22" s="47" t="str">
        <f>'KL tổ 3'!B20</f>
        <v>Not Ra</v>
      </c>
      <c r="C22" s="236">
        <v>22000</v>
      </c>
      <c r="D22" s="159">
        <f>'KL tổ 3'!CD20</f>
        <v>0</v>
      </c>
      <c r="E22">
        <v>0</v>
      </c>
      <c r="F22" s="161">
        <v>0</v>
      </c>
      <c r="G22" s="160">
        <v>0</v>
      </c>
      <c r="H22" s="160">
        <f t="shared" si="0"/>
        <v>0</v>
      </c>
      <c r="I22" s="59">
        <v>0</v>
      </c>
      <c r="J22" s="172">
        <v>0</v>
      </c>
      <c r="K22">
        <v>1600</v>
      </c>
      <c r="L22">
        <v>0</v>
      </c>
      <c r="M22" s="59">
        <f t="shared" si="1"/>
        <v>0</v>
      </c>
      <c r="N22" s="251"/>
    </row>
    <row r="23" spans="1:14" ht="27.75" customHeight="1">
      <c r="A23" s="158">
        <f>'KL tổ 3'!A21</f>
        <v>13</v>
      </c>
      <c r="B23" s="47" t="str">
        <f>'KL tổ 3'!B21</f>
        <v>Tum Tươn</v>
      </c>
      <c r="C23" s="236">
        <v>22000</v>
      </c>
      <c r="D23" s="159">
        <f>'KL tổ 3'!CD21</f>
        <v>0</v>
      </c>
      <c r="E23">
        <v>0</v>
      </c>
      <c r="F23" s="161">
        <v>0</v>
      </c>
      <c r="G23" s="160">
        <v>0</v>
      </c>
      <c r="H23" s="160">
        <f t="shared" si="0"/>
        <v>0</v>
      </c>
      <c r="I23" s="59">
        <v>0</v>
      </c>
      <c r="J23" s="172">
        <f>ROUND(IF(H23&lt;=800000,0,IF(AND((H23-'[1]Gia cảnh 2 '!I18)&gt;800000,(H23-'[1]Gia cảnh 2 '!I18)&lt;=1250000),(H23-'[1]Gia cảnh 2 '!I18)*5%-40000,IF(AND((H23-'[1]Gia cảnh 2 '!I18)&gt;1250000,(H23-'[1]Gia cảnh 2 '!I18)&lt;=8500000),(H23-'[1]Gia cảnh 2 '!I18)*10%-102500))),2)</f>
        <v>0</v>
      </c>
      <c r="K23">
        <v>1600</v>
      </c>
      <c r="L23">
        <v>0</v>
      </c>
      <c r="M23" s="59">
        <f t="shared" si="1"/>
        <v>0</v>
      </c>
      <c r="N23" s="251"/>
    </row>
    <row r="24" spans="1:14" ht="27.75" customHeight="1">
      <c r="A24" s="158">
        <f>'KL tổ 3'!A22</f>
        <v>14</v>
      </c>
      <c r="B24" s="47" t="str">
        <f>'KL tổ 3'!B22</f>
        <v>Thim Thươn</v>
      </c>
      <c r="C24" s="236">
        <v>22000</v>
      </c>
      <c r="D24" s="159">
        <f>'KL tổ 3'!CD22</f>
        <v>0</v>
      </c>
      <c r="E24">
        <v>0</v>
      </c>
      <c r="F24" s="161">
        <v>0</v>
      </c>
      <c r="G24" s="160">
        <v>0</v>
      </c>
      <c r="H24" s="160">
        <f t="shared" ref="H24:H72" si="2">E24+G24</f>
        <v>0</v>
      </c>
      <c r="I24" s="59">
        <v>0</v>
      </c>
      <c r="J24" s="172">
        <f>ROUND(IF(H24&lt;=800000,0,IF(AND((H24-'[1]Gia cảnh 2 '!I19)&gt;800000,(H24-'[1]Gia cảnh 2 '!I19)&lt;=1250000),(H24-'[1]Gia cảnh 2 '!I19)*5%-40000,IF(AND((H24-'[1]Gia cảnh 2 '!I19)&gt;1250000,(H24-'[1]Gia cảnh 2 '!I19)&lt;=8500000),(H24-'[1]Gia cảnh 2 '!I19)*10%-102500))),2)</f>
        <v>0</v>
      </c>
      <c r="K24">
        <v>1600</v>
      </c>
      <c r="L24">
        <v>0</v>
      </c>
      <c r="M24" s="59">
        <f t="shared" si="1"/>
        <v>0</v>
      </c>
      <c r="N24" s="285"/>
    </row>
    <row r="25" spans="1:14" ht="27.75" customHeight="1">
      <c r="A25" s="158">
        <f>'KL tổ 3'!A23</f>
        <v>15</v>
      </c>
      <c r="B25" s="47" t="str">
        <f>'KL tổ 3'!B23</f>
        <v>Ru Mên</v>
      </c>
      <c r="C25" s="236">
        <v>22000</v>
      </c>
      <c r="D25" s="159">
        <f>'KL tổ 3'!CD23</f>
        <v>0</v>
      </c>
      <c r="E25">
        <v>0</v>
      </c>
      <c r="F25" s="161">
        <v>0</v>
      </c>
      <c r="G25" s="160">
        <v>0</v>
      </c>
      <c r="H25" s="160">
        <f t="shared" si="2"/>
        <v>0</v>
      </c>
      <c r="I25" s="59">
        <v>0</v>
      </c>
      <c r="J25" s="172">
        <f>ROUND(IF(H25&lt;=800000,0,IF(AND((H25-'[1]Gia cảnh 2 '!I20)&gt;800000,(H25-'[1]Gia cảnh 2 '!I20)&lt;=1250000),(H25-'[1]Gia cảnh 2 '!I20)*5%-40000,IF(AND((H25-'[1]Gia cảnh 2 '!I20)&gt;1250000,(H25-'[1]Gia cảnh 2 '!I20)&lt;=8500000),(H25-'[1]Gia cảnh 2 '!I20)*10%-102500))),2)</f>
        <v>0</v>
      </c>
      <c r="K25">
        <v>1600</v>
      </c>
      <c r="L25">
        <v>0</v>
      </c>
      <c r="M25" s="59">
        <f t="shared" si="1"/>
        <v>0</v>
      </c>
      <c r="N25" s="285"/>
    </row>
    <row r="26" spans="1:14" ht="27.75" customHeight="1">
      <c r="A26" s="158">
        <f>'KL tổ 3'!A24</f>
        <v>16</v>
      </c>
      <c r="B26" s="47" t="str">
        <f>'KL tổ 3'!B24</f>
        <v>Lum Tia</v>
      </c>
      <c r="C26" s="236">
        <v>22000</v>
      </c>
      <c r="D26" s="159">
        <f>'KL tổ 3'!CD24</f>
        <v>0</v>
      </c>
      <c r="E26">
        <v>0</v>
      </c>
      <c r="F26" s="161">
        <v>0</v>
      </c>
      <c r="G26" s="160">
        <v>0</v>
      </c>
      <c r="H26" s="160">
        <f t="shared" si="2"/>
        <v>0</v>
      </c>
      <c r="I26" s="59">
        <v>0</v>
      </c>
      <c r="J26" s="172">
        <f>ROUND(IF(H26&lt;=800000,0,IF(AND((H26-'[1]Gia cảnh 2 '!I21)&gt;800000,(H26-'[1]Gia cảnh 2 '!I21)&lt;=1250000),(H26-'[1]Gia cảnh 2 '!I21)*5%-40000,IF(AND((H26-'[1]Gia cảnh 2 '!I21)&gt;1250000,(H26-'[1]Gia cảnh 2 '!I21)&lt;=8500000),(H26-'[1]Gia cảnh 2 '!I21)*10%-102500))),2)</f>
        <v>0</v>
      </c>
      <c r="K26">
        <v>1600</v>
      </c>
      <c r="L26">
        <v>0</v>
      </c>
      <c r="M26" s="59">
        <f t="shared" si="1"/>
        <v>0</v>
      </c>
      <c r="N26" s="285"/>
    </row>
    <row r="27" spans="1:14" ht="27.75" customHeight="1">
      <c r="A27" s="158">
        <f>'KL tổ 3'!A25</f>
        <v>17</v>
      </c>
      <c r="B27" s="47" t="str">
        <f>'KL tổ 3'!B25</f>
        <v>Dia Phon</v>
      </c>
      <c r="C27" s="236">
        <v>22000</v>
      </c>
      <c r="D27" s="159">
        <f>'KL tổ 3'!CD25</f>
        <v>0</v>
      </c>
      <c r="E27">
        <v>0</v>
      </c>
      <c r="F27" s="161">
        <v>0</v>
      </c>
      <c r="G27" s="160">
        <v>0</v>
      </c>
      <c r="H27" s="160">
        <f t="shared" si="2"/>
        <v>0</v>
      </c>
      <c r="I27" s="59">
        <v>0</v>
      </c>
      <c r="J27" s="172">
        <f>ROUND(IF(H27&lt;=800000,0,IF(AND((H27-'[1]Gia cảnh 2 '!I22)&gt;800000,(H27-'[1]Gia cảnh 2 '!I22)&lt;=1250000),(H27-'[1]Gia cảnh 2 '!I22)*5%-40000,IF(AND((H27-'[1]Gia cảnh 2 '!I22)&gt;1250000,(H27-'[1]Gia cảnh 2 '!I22)&lt;=8500000),(H27-'[1]Gia cảnh 2 '!I22)*10%-102500))),2)</f>
        <v>0</v>
      </c>
      <c r="K27">
        <v>1600</v>
      </c>
      <c r="L27">
        <v>0</v>
      </c>
      <c r="M27" s="59">
        <f t="shared" si="1"/>
        <v>0</v>
      </c>
      <c r="N27" s="285"/>
    </row>
    <row r="28" spans="1:14" ht="27.75" customHeight="1">
      <c r="A28" s="158">
        <f>'KL tổ 3'!A26</f>
        <v>18</v>
      </c>
      <c r="B28" s="47" t="str">
        <f>'KL tổ 3'!B26</f>
        <v>Phon Va</v>
      </c>
      <c r="C28" s="236">
        <v>22000</v>
      </c>
      <c r="D28" s="159">
        <f>'KL tổ 3'!CD26</f>
        <v>0</v>
      </c>
      <c r="E28">
        <v>0</v>
      </c>
      <c r="F28" s="161">
        <v>0</v>
      </c>
      <c r="G28" s="160">
        <v>0</v>
      </c>
      <c r="H28" s="160">
        <f t="shared" si="2"/>
        <v>0</v>
      </c>
      <c r="I28" s="59">
        <v>0</v>
      </c>
      <c r="J28" s="172">
        <f>ROUND(IF(H28&lt;=800000,0,IF(AND((H28-'[1]Gia cảnh 2 '!I23)&gt;800000,(H28-'[1]Gia cảnh 2 '!I23)&lt;=1250000),(H28-'[1]Gia cảnh 2 '!I23)*5%-40000,IF(AND((H28-'[1]Gia cảnh 2 '!I23)&gt;1250000,(H28-'[1]Gia cảnh 2 '!I23)&lt;=8500000),(H28-'[1]Gia cảnh 2 '!I23)*10%-102500))),2)</f>
        <v>0</v>
      </c>
      <c r="K28">
        <v>1600</v>
      </c>
      <c r="L28">
        <v>0</v>
      </c>
      <c r="M28" s="59">
        <f t="shared" si="1"/>
        <v>0</v>
      </c>
      <c r="N28" s="285"/>
    </row>
    <row r="29" spans="1:14" ht="27.75" customHeight="1">
      <c r="A29" s="158">
        <f>'KL tổ 3'!A27</f>
        <v>19</v>
      </c>
      <c r="B29" s="47" t="str">
        <f>'KL tổ 3'!B27</f>
        <v>Va Vy</v>
      </c>
      <c r="C29" s="236">
        <v>22000</v>
      </c>
      <c r="D29" s="159">
        <f>'KL tổ 3'!CD27</f>
        <v>0</v>
      </c>
      <c r="E29">
        <v>0</v>
      </c>
      <c r="F29" s="161">
        <v>0</v>
      </c>
      <c r="G29" s="160">
        <v>0</v>
      </c>
      <c r="H29" s="160">
        <f t="shared" si="2"/>
        <v>0</v>
      </c>
      <c r="I29" s="59">
        <v>0</v>
      </c>
      <c r="J29" s="172">
        <f>ROUND(IF(H29&lt;=800000,0,IF(AND((H29-'[1]Gia cảnh 2 '!I24)&gt;800000,(H29-'[1]Gia cảnh 2 '!I24)&lt;=1250000),(H29-'[1]Gia cảnh 2 '!I24)*5%-40000,IF(AND((H29-'[1]Gia cảnh 2 '!I24)&gt;1250000,(H29-'[1]Gia cảnh 2 '!I24)&lt;=8500000),(H29-'[1]Gia cảnh 2 '!I24)*10%-102500))),2)</f>
        <v>0</v>
      </c>
      <c r="K29">
        <v>1600</v>
      </c>
      <c r="L29">
        <v>0</v>
      </c>
      <c r="M29" s="59">
        <f t="shared" si="1"/>
        <v>0</v>
      </c>
      <c r="N29" s="285"/>
    </row>
    <row r="30" spans="1:14" ht="27.75" customHeight="1">
      <c r="A30" s="158">
        <f>'KL tổ 3'!A28</f>
        <v>20</v>
      </c>
      <c r="B30" s="47" t="str">
        <f>'KL tổ 3'!B28</f>
        <v>Van Tu</v>
      </c>
      <c r="C30" s="236">
        <v>22000</v>
      </c>
      <c r="D30" s="159">
        <f>'KL tổ 3'!CD28</f>
        <v>0</v>
      </c>
      <c r="E30">
        <v>0</v>
      </c>
      <c r="F30" s="161">
        <v>0</v>
      </c>
      <c r="G30" s="160">
        <v>0</v>
      </c>
      <c r="H30" s="160">
        <f t="shared" si="2"/>
        <v>0</v>
      </c>
      <c r="I30" s="59">
        <v>0</v>
      </c>
      <c r="J30" s="172">
        <f>ROUND(IF(H30&lt;=800000,0,IF(AND((H30-'[1]Gia cảnh 2 '!I25)&gt;800000,(H30-'[1]Gia cảnh 2 '!I25)&lt;=1250000),(H30-'[1]Gia cảnh 2 '!I25)*5%-40000,IF(AND((H30-'[1]Gia cảnh 2 '!I25)&gt;1250000,(H30-'[1]Gia cảnh 2 '!I25)&lt;=8500000),(H30-'[1]Gia cảnh 2 '!I25)*10%-102500))),2)</f>
        <v>0</v>
      </c>
      <c r="K30">
        <v>1600</v>
      </c>
      <c r="L30">
        <v>0</v>
      </c>
      <c r="M30" s="59">
        <f t="shared" si="1"/>
        <v>0</v>
      </c>
      <c r="N30" s="285"/>
    </row>
    <row r="31" spans="1:14" ht="27.75" customHeight="1">
      <c r="A31" s="158">
        <f>'KL tổ 3'!A29</f>
        <v>21</v>
      </c>
      <c r="B31" s="47" t="str">
        <f>'KL tổ 3'!B29</f>
        <v>Van Nay</v>
      </c>
      <c r="C31" s="236">
        <v>22000</v>
      </c>
      <c r="D31" s="159">
        <f>'KL tổ 3'!CD29</f>
        <v>0</v>
      </c>
      <c r="E31">
        <v>0</v>
      </c>
      <c r="F31" s="161">
        <v>0</v>
      </c>
      <c r="G31" s="160">
        <v>0</v>
      </c>
      <c r="H31" s="160">
        <f t="shared" si="2"/>
        <v>0</v>
      </c>
      <c r="I31" s="59">
        <v>0</v>
      </c>
      <c r="J31" s="172">
        <f>ROUND(IF(H31&lt;=800000,0,IF(AND((H31-'[1]Gia cảnh 2 '!I26)&gt;800000,(H31-'[1]Gia cảnh 2 '!I26)&lt;=1250000),(H31-'[1]Gia cảnh 2 '!I26)*5%-40000,IF(AND((H31-'[1]Gia cảnh 2 '!I26)&gt;1250000,(H31-'[1]Gia cảnh 2 '!I26)&lt;=8500000),(H31-'[1]Gia cảnh 2 '!I26)*10%-102500))),2)</f>
        <v>0</v>
      </c>
      <c r="K31">
        <v>1600</v>
      </c>
      <c r="L31">
        <v>0</v>
      </c>
      <c r="M31" s="59">
        <f t="shared" si="1"/>
        <v>0</v>
      </c>
      <c r="N31" s="285"/>
    </row>
    <row r="32" spans="1:14" ht="27.75" customHeight="1">
      <c r="A32" s="158">
        <f>'KL tổ 3'!A30</f>
        <v>22</v>
      </c>
      <c r="B32" s="47" t="str">
        <f>'KL tổ 3'!B30</f>
        <v>Dăm Du</v>
      </c>
      <c r="C32" s="236">
        <v>22000</v>
      </c>
      <c r="D32" s="159">
        <f>'KL tổ 3'!CD30</f>
        <v>0</v>
      </c>
      <c r="E32">
        <v>0</v>
      </c>
      <c r="F32" s="161">
        <v>0</v>
      </c>
      <c r="G32" s="160">
        <v>0</v>
      </c>
      <c r="H32" s="160">
        <f t="shared" si="2"/>
        <v>0</v>
      </c>
      <c r="I32" s="59">
        <v>0</v>
      </c>
      <c r="J32" s="172">
        <f>ROUND(IF(H32&lt;=800000,0,IF(AND((H32-'[1]Gia cảnh 2 '!I27)&gt;800000,(H32-'[1]Gia cảnh 2 '!I27)&lt;=1250000),(H32-'[1]Gia cảnh 2 '!I27)*5%-40000,IF(AND((H32-'[1]Gia cảnh 2 '!I27)&gt;1250000,(H32-'[1]Gia cảnh 2 '!I27)&lt;=8500000),(H32-'[1]Gia cảnh 2 '!I27)*10%-102500))),2)</f>
        <v>0</v>
      </c>
      <c r="K32">
        <v>1600</v>
      </c>
      <c r="L32">
        <v>0</v>
      </c>
      <c r="M32" s="59">
        <f t="shared" si="1"/>
        <v>0</v>
      </c>
      <c r="N32" s="285"/>
    </row>
    <row r="33" spans="1:14" ht="27.75" customHeight="1">
      <c r="A33" s="158">
        <f>'KL tổ 3'!A31</f>
        <v>23</v>
      </c>
      <c r="B33" s="47" t="str">
        <f>'KL tổ 3'!B31</f>
        <v>Vum Lia</v>
      </c>
      <c r="C33" s="236">
        <v>22000</v>
      </c>
      <c r="D33" s="159">
        <f>'KL tổ 3'!CD31</f>
        <v>0</v>
      </c>
      <c r="E33">
        <v>0</v>
      </c>
      <c r="F33" s="161">
        <v>0</v>
      </c>
      <c r="G33" s="160">
        <v>0</v>
      </c>
      <c r="H33" s="160">
        <f t="shared" si="2"/>
        <v>0</v>
      </c>
      <c r="I33" s="59">
        <v>0</v>
      </c>
      <c r="J33" s="172">
        <f>ROUND(IF(H33&lt;=800000,0,IF(AND((H33-'[1]Gia cảnh 2 '!I28)&gt;800000,(H33-'[1]Gia cảnh 2 '!I28)&lt;=1250000),(H33-'[1]Gia cảnh 2 '!I28)*5%-40000,IF(AND((H33-'[1]Gia cảnh 2 '!I28)&gt;1250000,(H33-'[1]Gia cảnh 2 '!I28)&lt;=8500000),(H33-'[1]Gia cảnh 2 '!I28)*10%-102500))),2)</f>
        <v>0</v>
      </c>
      <c r="K33">
        <v>1600</v>
      </c>
      <c r="L33">
        <v>0</v>
      </c>
      <c r="M33" s="59">
        <f t="shared" si="1"/>
        <v>0</v>
      </c>
      <c r="N33" s="285"/>
    </row>
    <row r="34" spans="1:14" ht="27.75" customHeight="1">
      <c r="A34" s="158">
        <f>'KL tổ 3'!A32</f>
        <v>24</v>
      </c>
      <c r="B34" s="47" t="str">
        <f>'KL tổ 3'!B32</f>
        <v>Vu Hêt</v>
      </c>
      <c r="C34" s="236">
        <v>22000</v>
      </c>
      <c r="D34" s="159">
        <f>'KL tổ 3'!CD32</f>
        <v>0</v>
      </c>
      <c r="E34">
        <v>0</v>
      </c>
      <c r="F34" s="161">
        <v>0</v>
      </c>
      <c r="G34" s="160">
        <v>0</v>
      </c>
      <c r="H34" s="160">
        <f t="shared" si="2"/>
        <v>0</v>
      </c>
      <c r="I34" s="59">
        <v>0</v>
      </c>
      <c r="J34" s="172">
        <f>ROUND(IF(H34&lt;=800000,0,IF(AND((H34-'[1]Gia cảnh 2 '!I29)&gt;800000,(H34-'[1]Gia cảnh 2 '!I29)&lt;=1250000),(H34-'[1]Gia cảnh 2 '!I29)*5%-40000,IF(AND((H34-'[1]Gia cảnh 2 '!I29)&gt;1250000,(H34-'[1]Gia cảnh 2 '!I29)&lt;=8500000),(H34-'[1]Gia cảnh 2 '!I29)*10%-102500))),2)</f>
        <v>0</v>
      </c>
      <c r="K34">
        <v>1600</v>
      </c>
      <c r="L34">
        <v>0</v>
      </c>
      <c r="M34" s="59">
        <f t="shared" si="1"/>
        <v>0</v>
      </c>
      <c r="N34" s="285"/>
    </row>
    <row r="35" spans="1:14" ht="27.75" customHeight="1">
      <c r="A35" s="158">
        <f>'KL tổ 3'!A33</f>
        <v>25</v>
      </c>
      <c r="B35" s="47" t="str">
        <f>'KL tổ 3'!B33</f>
        <v>Nêt Ranh</v>
      </c>
      <c r="C35" s="236">
        <v>22000</v>
      </c>
      <c r="D35" s="159">
        <f>'KL tổ 3'!CD33</f>
        <v>0</v>
      </c>
      <c r="E35">
        <v>0</v>
      </c>
      <c r="F35" s="161">
        <v>0</v>
      </c>
      <c r="G35" s="160">
        <v>0</v>
      </c>
      <c r="H35" s="160">
        <f t="shared" si="2"/>
        <v>0</v>
      </c>
      <c r="I35" s="59">
        <v>0</v>
      </c>
      <c r="J35" s="172">
        <f>ROUND(IF(H35&lt;=800000,0,IF(AND((H35-'[1]Gia cảnh 2 '!I30)&gt;800000,(H35-'[1]Gia cảnh 2 '!I30)&lt;=1250000),(H35-'[1]Gia cảnh 2 '!I30)*5%-40000,IF(AND((H35-'[1]Gia cảnh 2 '!I30)&gt;1250000,(H35-'[1]Gia cảnh 2 '!I30)&lt;=8500000),(H35-'[1]Gia cảnh 2 '!I30)*10%-102500))),2)</f>
        <v>0</v>
      </c>
      <c r="K35">
        <v>1600</v>
      </c>
      <c r="L35">
        <v>0</v>
      </c>
      <c r="M35" s="59">
        <f t="shared" si="1"/>
        <v>0</v>
      </c>
      <c r="N35" s="285"/>
    </row>
    <row r="36" spans="1:14" ht="27.75" customHeight="1">
      <c r="A36" s="158">
        <f>'KL tổ 3'!A34</f>
        <v>26</v>
      </c>
      <c r="B36" s="47" t="str">
        <f>'KL tổ 3'!B34</f>
        <v>Ra Khum</v>
      </c>
      <c r="C36" s="236">
        <v>22000</v>
      </c>
      <c r="D36" s="159">
        <f>'KL tổ 3'!CD34</f>
        <v>0</v>
      </c>
      <c r="E36">
        <v>0</v>
      </c>
      <c r="F36" s="161">
        <v>0</v>
      </c>
      <c r="G36" s="160">
        <v>0</v>
      </c>
      <c r="H36" s="160">
        <f t="shared" si="2"/>
        <v>0</v>
      </c>
      <c r="I36" s="59">
        <v>0</v>
      </c>
      <c r="J36" s="172">
        <f>ROUND(IF(H36&lt;=800000,0,IF(AND((H36-'[1]Gia cảnh 2 '!I31)&gt;800000,(H36-'[1]Gia cảnh 2 '!I31)&lt;=1250000),(H36-'[1]Gia cảnh 2 '!I31)*5%-40000,IF(AND((H36-'[1]Gia cảnh 2 '!I31)&gt;1250000,(H36-'[1]Gia cảnh 2 '!I31)&lt;=8500000),(H36-'[1]Gia cảnh 2 '!I31)*10%-102500))),2)</f>
        <v>0</v>
      </c>
      <c r="K36">
        <v>1600</v>
      </c>
      <c r="L36">
        <v>0</v>
      </c>
      <c r="M36" s="59">
        <f t="shared" si="1"/>
        <v>0</v>
      </c>
      <c r="N36" s="285"/>
    </row>
    <row r="37" spans="1:14" ht="27.75" customHeight="1">
      <c r="A37" s="158">
        <f>'KL tổ 3'!A35</f>
        <v>27</v>
      </c>
      <c r="B37" s="47" t="str">
        <f>'KL tổ 3'!B35</f>
        <v>Ra Khươn</v>
      </c>
      <c r="C37" s="236">
        <v>22000</v>
      </c>
      <c r="D37" s="159">
        <f>'KL tổ 3'!CD35</f>
        <v>0</v>
      </c>
      <c r="E37">
        <v>0</v>
      </c>
      <c r="F37" s="161">
        <v>0</v>
      </c>
      <c r="G37" s="160">
        <v>0</v>
      </c>
      <c r="H37" s="160">
        <f t="shared" si="2"/>
        <v>0</v>
      </c>
      <c r="I37" s="59">
        <v>0</v>
      </c>
      <c r="J37" s="172">
        <f>ROUND(IF(H37&lt;=800000,0,IF(AND((H37-'[1]Gia cảnh 2 '!I32)&gt;800000,(H37-'[1]Gia cảnh 2 '!I32)&lt;=1250000),(H37-'[1]Gia cảnh 2 '!I32)*5%-40000,IF(AND((H37-'[1]Gia cảnh 2 '!I32)&gt;1250000,(H37-'[1]Gia cảnh 2 '!I32)&lt;=8500000),(H37-'[1]Gia cảnh 2 '!I32)*10%-102500))),2)</f>
        <v>0</v>
      </c>
      <c r="K37">
        <v>1600</v>
      </c>
      <c r="L37">
        <v>0</v>
      </c>
      <c r="M37" s="59">
        <f t="shared" si="1"/>
        <v>0</v>
      </c>
      <c r="N37" s="285"/>
    </row>
    <row r="38" spans="1:14" ht="27.75" customHeight="1">
      <c r="A38" s="158">
        <f>'KL tổ 3'!A36</f>
        <v>28</v>
      </c>
      <c r="B38" s="47" t="str">
        <f>'KL tổ 3'!B36</f>
        <v>Thu Lon</v>
      </c>
      <c r="C38" s="236">
        <v>22000</v>
      </c>
      <c r="D38" s="159">
        <f>'KL tổ 3'!CD36</f>
        <v>0</v>
      </c>
      <c r="E38">
        <v>0</v>
      </c>
      <c r="F38" s="161">
        <v>0</v>
      </c>
      <c r="G38" s="160">
        <v>0</v>
      </c>
      <c r="H38" s="160">
        <f t="shared" si="2"/>
        <v>0</v>
      </c>
      <c r="I38" s="59">
        <v>0</v>
      </c>
      <c r="J38" s="172">
        <f>ROUND(IF(H38&lt;=800000,0,IF(AND((H38-'[1]Gia cảnh 2 '!I33)&gt;800000,(H38-'[1]Gia cảnh 2 '!I33)&lt;=1250000),(H38-'[1]Gia cảnh 2 '!I33)*5%-40000,IF(AND((H38-'[1]Gia cảnh 2 '!I33)&gt;1250000,(H38-'[1]Gia cảnh 2 '!I33)&lt;=8500000),(H38-'[1]Gia cảnh 2 '!I33)*10%-102500))),2)</f>
        <v>0</v>
      </c>
      <c r="K38">
        <v>1600</v>
      </c>
      <c r="L38">
        <v>0</v>
      </c>
      <c r="M38" s="59">
        <f t="shared" si="1"/>
        <v>0</v>
      </c>
      <c r="N38" s="285"/>
    </row>
    <row r="39" spans="1:14" ht="27.75" customHeight="1">
      <c r="A39" s="158">
        <f>'KL tổ 3'!A37</f>
        <v>29</v>
      </c>
      <c r="B39" s="47" t="str">
        <f>'KL tổ 3'!B37</f>
        <v>Hên Via</v>
      </c>
      <c r="C39" s="236">
        <v>22000</v>
      </c>
      <c r="D39" s="159">
        <f>'KL tổ 3'!CD37</f>
        <v>0</v>
      </c>
      <c r="E39">
        <v>0</v>
      </c>
      <c r="F39" s="161">
        <v>0</v>
      </c>
      <c r="G39" s="160">
        <v>0</v>
      </c>
      <c r="H39" s="160">
        <f t="shared" si="2"/>
        <v>0</v>
      </c>
      <c r="I39" s="59">
        <v>0</v>
      </c>
      <c r="J39" s="172">
        <f>ROUND(IF(H39&lt;=800000,0,IF(AND((H39-'[1]Gia cảnh 2 '!I34)&gt;800000,(H39-'[1]Gia cảnh 2 '!I34)&lt;=1250000),(H39-'[1]Gia cảnh 2 '!I34)*5%-40000,IF(AND((H39-'[1]Gia cảnh 2 '!I34)&gt;1250000,(H39-'[1]Gia cảnh 2 '!I34)&lt;=8500000),(H39-'[1]Gia cảnh 2 '!I34)*10%-102500))),2)</f>
        <v>0</v>
      </c>
      <c r="K39">
        <v>1600</v>
      </c>
      <c r="L39">
        <v>0</v>
      </c>
      <c r="M39" s="59">
        <f t="shared" si="1"/>
        <v>0</v>
      </c>
      <c r="N39" s="285"/>
    </row>
    <row r="40" spans="1:14" ht="27.75" customHeight="1">
      <c r="A40" s="158">
        <f>'KL tổ 3'!A38</f>
        <v>30</v>
      </c>
      <c r="B40" s="47" t="str">
        <f>'KL tổ 3'!B38</f>
        <v>Vit Sa</v>
      </c>
      <c r="C40" s="236">
        <v>22000</v>
      </c>
      <c r="D40" s="159">
        <f>'KL tổ 3'!CD38</f>
        <v>0</v>
      </c>
      <c r="E40">
        <v>0</v>
      </c>
      <c r="F40" s="161">
        <v>0</v>
      </c>
      <c r="G40" s="160">
        <v>0</v>
      </c>
      <c r="H40" s="160">
        <f t="shared" si="2"/>
        <v>0</v>
      </c>
      <c r="I40" s="59">
        <v>0</v>
      </c>
      <c r="J40" s="172">
        <f>ROUND(IF(H40&lt;=800000,0,IF(AND((H40-'[1]Gia cảnh 2 '!I35)&gt;800000,(H40-'[1]Gia cảnh 2 '!I35)&lt;=1250000),(H40-'[1]Gia cảnh 2 '!I35)*5%-40000,IF(AND((H40-'[1]Gia cảnh 2 '!I35)&gt;1250000,(H40-'[1]Gia cảnh 2 '!I35)&lt;=8500000),(H40-'[1]Gia cảnh 2 '!I35)*10%-102500))),2)</f>
        <v>0</v>
      </c>
      <c r="K40">
        <v>1600</v>
      </c>
      <c r="L40">
        <v>0</v>
      </c>
      <c r="M40" s="59">
        <f t="shared" si="1"/>
        <v>0</v>
      </c>
      <c r="N40" s="285"/>
    </row>
    <row r="41" spans="1:14" ht="27.75" customHeight="1">
      <c r="A41" s="158">
        <f>'KL tổ 3'!A39</f>
        <v>31</v>
      </c>
      <c r="B41" s="47" t="str">
        <f>'KL tổ 3'!B39</f>
        <v>Sa Khon</v>
      </c>
      <c r="C41" s="236">
        <v>22000</v>
      </c>
      <c r="D41" s="159">
        <f>'KL tổ 3'!CD39</f>
        <v>0</v>
      </c>
      <c r="E41">
        <v>0</v>
      </c>
      <c r="F41" s="161">
        <v>0</v>
      </c>
      <c r="G41" s="160">
        <v>0</v>
      </c>
      <c r="H41" s="160">
        <f t="shared" si="2"/>
        <v>0</v>
      </c>
      <c r="I41" s="59">
        <v>0</v>
      </c>
      <c r="J41" s="172">
        <f>ROUND(IF(H41&lt;=800000,0,IF(AND((H41-'[1]Gia cảnh 2 '!I36)&gt;800000,(H41-'[1]Gia cảnh 2 '!I36)&lt;=1250000),(H41-'[1]Gia cảnh 2 '!I36)*5%-40000,IF(AND((H41-'[1]Gia cảnh 2 '!I36)&gt;1250000,(H41-'[1]Gia cảnh 2 '!I36)&lt;=8500000),(H41-'[1]Gia cảnh 2 '!I36)*10%-102500))),2)</f>
        <v>0</v>
      </c>
      <c r="K41">
        <v>1600</v>
      </c>
      <c r="L41">
        <v>0</v>
      </c>
      <c r="M41" s="59">
        <f t="shared" si="1"/>
        <v>0</v>
      </c>
      <c r="N41" s="285"/>
    </row>
    <row r="42" spans="1:14" ht="27.75" customHeight="1">
      <c r="A42" s="158">
        <f>'KL tổ 3'!A40</f>
        <v>32</v>
      </c>
      <c r="B42" s="47" t="str">
        <f>'KL tổ 3'!B40</f>
        <v>Ria Hon</v>
      </c>
      <c r="C42" s="236">
        <v>22000</v>
      </c>
      <c r="D42" s="159">
        <f>'KL tổ 3'!CD40</f>
        <v>0</v>
      </c>
      <c r="E42">
        <v>0</v>
      </c>
      <c r="F42" s="161">
        <v>0</v>
      </c>
      <c r="G42" s="160">
        <v>0</v>
      </c>
      <c r="H42" s="160">
        <f t="shared" si="2"/>
        <v>0</v>
      </c>
      <c r="I42" s="59">
        <v>0</v>
      </c>
      <c r="J42" s="172">
        <f>ROUND(IF(H42&lt;=800000,0,IF(AND((H42-'[1]Gia cảnh 2 '!I37)&gt;800000,(H42-'[1]Gia cảnh 2 '!I37)&lt;=1250000),(H42-'[1]Gia cảnh 2 '!I37)*5%-40000,IF(AND((H42-'[1]Gia cảnh 2 '!I37)&gt;1250000,(H42-'[1]Gia cảnh 2 '!I37)&lt;=8500000),(H42-'[1]Gia cảnh 2 '!I37)*10%-102500))),2)</f>
        <v>0</v>
      </c>
      <c r="K42">
        <v>1600</v>
      </c>
      <c r="L42">
        <v>0</v>
      </c>
      <c r="M42" s="59">
        <f t="shared" si="1"/>
        <v>0</v>
      </c>
      <c r="N42" s="285"/>
    </row>
    <row r="43" spans="1:14" ht="27.75" customHeight="1">
      <c r="A43" s="158">
        <f>'KL tổ 3'!A41</f>
        <v>33</v>
      </c>
      <c r="B43" s="47" t="str">
        <f>'KL tổ 3'!B41</f>
        <v>Ria Vêt</v>
      </c>
      <c r="C43" s="236">
        <v>22000</v>
      </c>
      <c r="D43" s="159">
        <f>'KL tổ 3'!CD41</f>
        <v>0</v>
      </c>
      <c r="E43">
        <v>0</v>
      </c>
      <c r="F43" s="161">
        <v>0</v>
      </c>
      <c r="G43" s="160">
        <v>0</v>
      </c>
      <c r="H43" s="160">
        <f t="shared" si="2"/>
        <v>0</v>
      </c>
      <c r="I43" s="59">
        <v>0</v>
      </c>
      <c r="J43" s="172">
        <f>ROUND(IF(H43&lt;=800000,0,IF(AND((H43-'[1]Gia cảnh 2 '!I38)&gt;800000,(H43-'[1]Gia cảnh 2 '!I38)&lt;=1250000),(H43-'[1]Gia cảnh 2 '!I38)*5%-40000,IF(AND((H43-'[1]Gia cảnh 2 '!I38)&gt;1250000,(H43-'[1]Gia cảnh 2 '!I38)&lt;=8500000),(H43-'[1]Gia cảnh 2 '!I38)*10%-102500))),2)</f>
        <v>0</v>
      </c>
      <c r="K43">
        <v>1600</v>
      </c>
      <c r="L43">
        <v>0</v>
      </c>
      <c r="M43" s="59">
        <f t="shared" si="1"/>
        <v>0</v>
      </c>
      <c r="N43" s="285"/>
    </row>
    <row r="44" spans="1:14" ht="27.75" customHeight="1">
      <c r="A44" s="158">
        <f>'KL tổ 3'!A42</f>
        <v>34</v>
      </c>
      <c r="B44" s="47" t="str">
        <f>'KL tổ 3'!B42</f>
        <v>Nêt Num</v>
      </c>
      <c r="C44" s="236">
        <v>22000</v>
      </c>
      <c r="D44" s="159">
        <f>'KL tổ 3'!CD42</f>
        <v>0</v>
      </c>
      <c r="E44">
        <v>0</v>
      </c>
      <c r="F44" s="161">
        <v>0</v>
      </c>
      <c r="G44" s="160">
        <v>0</v>
      </c>
      <c r="H44" s="160">
        <f t="shared" si="2"/>
        <v>0</v>
      </c>
      <c r="I44" s="59">
        <v>0</v>
      </c>
      <c r="J44" s="172">
        <f>ROUND(IF(H44&lt;=800000,0,IF(AND((H44-'[1]Gia cảnh 2 '!I39)&gt;800000,(H44-'[1]Gia cảnh 2 '!I39)&lt;=1250000),(H44-'[1]Gia cảnh 2 '!I39)*5%-40000,IF(AND((H44-'[1]Gia cảnh 2 '!I39)&gt;1250000,(H44-'[1]Gia cảnh 2 '!I39)&lt;=8500000),(H44-'[1]Gia cảnh 2 '!I39)*10%-102500))),2)</f>
        <v>0</v>
      </c>
      <c r="K44">
        <v>1600</v>
      </c>
      <c r="L44">
        <v>0</v>
      </c>
      <c r="M44" s="59">
        <f t="shared" si="1"/>
        <v>0</v>
      </c>
      <c r="N44" s="285"/>
    </row>
    <row r="45" spans="1:14" ht="27.75" customHeight="1">
      <c r="A45" s="158">
        <f>'KL tổ 3'!A43</f>
        <v>35</v>
      </c>
      <c r="B45" s="47" t="str">
        <f>'KL tổ 3'!B43</f>
        <v>Thua Chum</v>
      </c>
      <c r="C45" s="236">
        <v>22000</v>
      </c>
      <c r="D45" s="159">
        <f>'KL tổ 3'!CD43</f>
        <v>0</v>
      </c>
      <c r="E45">
        <v>0</v>
      </c>
      <c r="F45" s="161">
        <v>0</v>
      </c>
      <c r="G45" s="160">
        <v>0</v>
      </c>
      <c r="H45" s="160">
        <f t="shared" si="2"/>
        <v>0</v>
      </c>
      <c r="I45" s="59">
        <v>0</v>
      </c>
      <c r="J45" s="172">
        <f>ROUND(IF(H45&lt;=800000,0,IF(AND((H45-'[1]Gia cảnh 2 '!I40)&gt;800000,(H45-'[1]Gia cảnh 2 '!I40)&lt;=1250000),(H45-'[1]Gia cảnh 2 '!I40)*5%-40000,IF(AND((H45-'[1]Gia cảnh 2 '!I40)&gt;1250000,(H45-'[1]Gia cảnh 2 '!I40)&lt;=8500000),(H45-'[1]Gia cảnh 2 '!I40)*10%-102500))),2)</f>
        <v>0</v>
      </c>
      <c r="K45">
        <v>1600</v>
      </c>
      <c r="L45">
        <v>0</v>
      </c>
      <c r="M45" s="59">
        <f t="shared" si="1"/>
        <v>0</v>
      </c>
      <c r="N45" s="285"/>
    </row>
    <row r="46" spans="1:14" ht="27.75" customHeight="1">
      <c r="A46" s="158">
        <f>'KL tổ 3'!A44</f>
        <v>36</v>
      </c>
      <c r="B46" s="47" t="str">
        <f>'KL tổ 3'!B44</f>
        <v>Son Thy</v>
      </c>
      <c r="C46" s="236">
        <v>22000</v>
      </c>
      <c r="D46" s="159">
        <f>'KL tổ 3'!CD44</f>
        <v>0</v>
      </c>
      <c r="E46">
        <v>0</v>
      </c>
      <c r="F46" s="161">
        <v>0</v>
      </c>
      <c r="G46" s="160">
        <v>0</v>
      </c>
      <c r="H46" s="160">
        <f t="shared" si="2"/>
        <v>0</v>
      </c>
      <c r="I46" s="59">
        <v>0</v>
      </c>
      <c r="J46" s="172">
        <f>ROUND(IF(H46&lt;=800000,0,IF(AND((H46-'[1]Gia cảnh 2 '!I41)&gt;800000,(H46-'[1]Gia cảnh 2 '!I41)&lt;=1250000),(H46-'[1]Gia cảnh 2 '!I41)*5%-40000,IF(AND((H46-'[1]Gia cảnh 2 '!I41)&gt;1250000,(H46-'[1]Gia cảnh 2 '!I41)&lt;=8500000),(H46-'[1]Gia cảnh 2 '!I41)*10%-102500))),2)</f>
        <v>0</v>
      </c>
      <c r="K46">
        <v>1600</v>
      </c>
      <c r="L46">
        <v>0</v>
      </c>
      <c r="M46" s="59">
        <f t="shared" si="1"/>
        <v>0</v>
      </c>
      <c r="N46" s="285"/>
    </row>
    <row r="47" spans="1:14" ht="27.75" customHeight="1">
      <c r="A47" s="158">
        <f>'KL tổ 3'!A45</f>
        <v>37</v>
      </c>
      <c r="B47" s="47" t="str">
        <f>'KL tổ 3'!B45</f>
        <v>Thy Thu</v>
      </c>
      <c r="C47" s="236">
        <v>22000</v>
      </c>
      <c r="D47" s="159">
        <f>'KL tổ 3'!CD45</f>
        <v>0</v>
      </c>
      <c r="E47">
        <v>0</v>
      </c>
      <c r="F47" s="161">
        <v>0</v>
      </c>
      <c r="G47" s="160">
        <v>0</v>
      </c>
      <c r="H47" s="160">
        <f t="shared" si="2"/>
        <v>0</v>
      </c>
      <c r="I47" s="59">
        <v>0</v>
      </c>
      <c r="J47" s="172">
        <v>0</v>
      </c>
      <c r="K47">
        <v>1600</v>
      </c>
      <c r="L47">
        <v>0</v>
      </c>
      <c r="M47" s="59">
        <f t="shared" si="1"/>
        <v>0</v>
      </c>
      <c r="N47" s="285"/>
    </row>
    <row r="48" spans="1:14" ht="27.75" customHeight="1">
      <c r="A48" s="158">
        <f>'KL tổ 3'!A46</f>
        <v>38</v>
      </c>
      <c r="B48" s="47" t="str">
        <f>'KL tổ 3'!B46</f>
        <v>Chum Vot</v>
      </c>
      <c r="C48" s="236">
        <v>22000</v>
      </c>
      <c r="D48" s="159">
        <f>'KL tổ 3'!CD46</f>
        <v>0</v>
      </c>
      <c r="E48">
        <v>0</v>
      </c>
      <c r="F48" s="161">
        <v>0</v>
      </c>
      <c r="G48" s="160">
        <v>0</v>
      </c>
      <c r="H48" s="160">
        <f t="shared" si="2"/>
        <v>0</v>
      </c>
      <c r="I48" s="59">
        <v>0</v>
      </c>
      <c r="J48" s="172">
        <v>0</v>
      </c>
      <c r="K48">
        <v>1600</v>
      </c>
      <c r="L48">
        <v>0</v>
      </c>
      <c r="M48" s="59">
        <f t="shared" si="1"/>
        <v>0</v>
      </c>
      <c r="N48" s="285"/>
    </row>
    <row r="49" spans="1:14" ht="27.75" customHeight="1">
      <c r="A49" s="158">
        <f>'KL tổ 3'!A47</f>
        <v>39</v>
      </c>
      <c r="B49" s="47" t="str">
        <f>'KL tổ 3'!B47</f>
        <v>Hu Hay</v>
      </c>
      <c r="C49" s="236">
        <v>22000</v>
      </c>
      <c r="D49" s="159">
        <f>'KL tổ 3'!CD47</f>
        <v>0</v>
      </c>
      <c r="E49">
        <v>0</v>
      </c>
      <c r="F49" s="161">
        <v>0</v>
      </c>
      <c r="G49" s="160">
        <v>0</v>
      </c>
      <c r="H49" s="160">
        <f t="shared" si="2"/>
        <v>0</v>
      </c>
      <c r="I49" s="59">
        <v>0</v>
      </c>
      <c r="J49" s="172">
        <f>ROUND(IF(H49&lt;=800000,0,IF(AND((H49-'[1]Gia cảnh 2 '!I44)&gt;800000,(H49-'[1]Gia cảnh 2 '!I44)&lt;=1250000),(H49-'[1]Gia cảnh 2 '!I44)*5%-40000,IF(AND((H49-'[1]Gia cảnh 2 '!I44)&gt;1250000,(H49-'[1]Gia cảnh 2 '!I44)&lt;=8500000),(H49-'[1]Gia cảnh 2 '!I44)*10%-102500))),2)</f>
        <v>0</v>
      </c>
      <c r="K49">
        <v>1600</v>
      </c>
      <c r="L49">
        <v>0</v>
      </c>
      <c r="M49" s="59">
        <f t="shared" si="1"/>
        <v>0</v>
      </c>
      <c r="N49" s="285"/>
    </row>
    <row r="50" spans="1:14" ht="27.75" customHeight="1">
      <c r="A50" s="158">
        <f>'KL tổ 3'!A48</f>
        <v>40</v>
      </c>
      <c r="B50" s="47" t="str">
        <f>'KL tổ 3'!B48</f>
        <v>Dat Mau</v>
      </c>
      <c r="C50" s="236">
        <v>22000</v>
      </c>
      <c r="D50" s="159">
        <f>'KL tổ 3'!CD48</f>
        <v>0</v>
      </c>
      <c r="E50">
        <v>0</v>
      </c>
      <c r="F50" s="161">
        <v>0</v>
      </c>
      <c r="G50" s="160">
        <v>0</v>
      </c>
      <c r="H50" s="160">
        <f t="shared" si="2"/>
        <v>0</v>
      </c>
      <c r="I50" s="59">
        <v>0</v>
      </c>
      <c r="J50" s="172">
        <f>ROUND(IF(H50&lt;=800000,0,IF(AND((H50-'[1]Gia cảnh 2 '!I45)&gt;800000,(H50-'[1]Gia cảnh 2 '!I45)&lt;=1250000),(H50-'[1]Gia cảnh 2 '!I45)*5%-40000,IF(AND((H50-'[1]Gia cảnh 2 '!I45)&gt;1250000,(H50-'[1]Gia cảnh 2 '!I45)&lt;=8500000),(H50-'[1]Gia cảnh 2 '!I45)*10%-102500))),2)</f>
        <v>0</v>
      </c>
      <c r="K50">
        <v>1600</v>
      </c>
      <c r="L50">
        <v>0</v>
      </c>
      <c r="M50" s="59">
        <f t="shared" si="1"/>
        <v>0</v>
      </c>
      <c r="N50" s="285"/>
    </row>
    <row r="51" spans="1:14" ht="27.75" customHeight="1">
      <c r="A51" s="158">
        <f>'KL tổ 3'!A49</f>
        <v>41</v>
      </c>
      <c r="B51" s="47" t="str">
        <f>'KL tổ 3'!B49</f>
        <v>Dip Đi</v>
      </c>
      <c r="C51" s="236">
        <v>22000</v>
      </c>
      <c r="D51" s="159">
        <f>'KL tổ 3'!CD49</f>
        <v>0</v>
      </c>
      <c r="E51">
        <v>0</v>
      </c>
      <c r="F51" s="161">
        <v>0</v>
      </c>
      <c r="G51" s="160">
        <v>0</v>
      </c>
      <c r="H51" s="160">
        <f t="shared" si="2"/>
        <v>0</v>
      </c>
      <c r="I51" s="59">
        <v>0</v>
      </c>
      <c r="J51" s="172">
        <f>ROUND(IF(H51&lt;=800000,0,IF(AND((H51-'[1]Gia cảnh 2 '!I46)&gt;800000,(H51-'[1]Gia cảnh 2 '!I46)&lt;=1250000),(H51-'[1]Gia cảnh 2 '!I46)*5%-40000,IF(AND((H51-'[1]Gia cảnh 2 '!I46)&gt;1250000,(H51-'[1]Gia cảnh 2 '!I46)&lt;=8500000),(H51-'[1]Gia cảnh 2 '!I46)*10%-102500))),2)</f>
        <v>0</v>
      </c>
      <c r="K51">
        <v>1600</v>
      </c>
      <c r="L51">
        <v>0</v>
      </c>
      <c r="M51" s="59">
        <f t="shared" si="1"/>
        <v>0</v>
      </c>
      <c r="N51" s="285"/>
    </row>
    <row r="52" spans="1:14" ht="27.75" customHeight="1">
      <c r="A52" s="158">
        <f>'KL tổ 3'!A50</f>
        <v>42</v>
      </c>
      <c r="B52" s="47" t="str">
        <f>'KL tổ 3'!B50</f>
        <v>Lay Han</v>
      </c>
      <c r="C52" s="236">
        <v>22000</v>
      </c>
      <c r="D52" s="159">
        <f>'KL tổ 3'!CD50</f>
        <v>0</v>
      </c>
      <c r="E52">
        <v>0</v>
      </c>
      <c r="F52" s="161">
        <v>0</v>
      </c>
      <c r="G52" s="160">
        <v>0</v>
      </c>
      <c r="H52" s="160">
        <f t="shared" si="2"/>
        <v>0</v>
      </c>
      <c r="I52" s="59">
        <v>0</v>
      </c>
      <c r="J52" s="172">
        <v>0</v>
      </c>
      <c r="K52">
        <v>1600</v>
      </c>
      <c r="L52">
        <v>0</v>
      </c>
      <c r="M52" s="59">
        <f t="shared" si="1"/>
        <v>0</v>
      </c>
      <c r="N52" s="285"/>
    </row>
    <row r="53" spans="1:14" ht="27.75" customHeight="1">
      <c r="A53" s="158">
        <f>'KL tổ 3'!A51</f>
        <v>43</v>
      </c>
      <c r="B53" s="47" t="str">
        <f>'KL tổ 3'!B51</f>
        <v>Dang Ra</v>
      </c>
      <c r="C53" s="236">
        <v>22000</v>
      </c>
      <c r="D53" s="159">
        <f>'KL tổ 3'!CD51</f>
        <v>0</v>
      </c>
      <c r="E53">
        <v>0</v>
      </c>
      <c r="F53" s="161">
        <v>0</v>
      </c>
      <c r="G53" s="160">
        <v>0</v>
      </c>
      <c r="H53" s="160">
        <f t="shared" si="2"/>
        <v>0</v>
      </c>
      <c r="I53" s="59">
        <v>0</v>
      </c>
      <c r="J53" s="172">
        <f>ROUND(IF(H53&lt;=800000,0,IF(AND((H53-'[1]Gia cảnh 2 '!I48)&gt;800000,(H53-'[1]Gia cảnh 2 '!I48)&lt;=1250000),(H53-'[1]Gia cảnh 2 '!I48)*5%-40000,IF(AND((H53-'[1]Gia cảnh 2 '!I48)&gt;1250000,(H53-'[1]Gia cảnh 2 '!I48)&lt;=8500000),(H53-'[1]Gia cảnh 2 '!I48)*10%-102500))),2)</f>
        <v>0</v>
      </c>
      <c r="K53">
        <v>1600</v>
      </c>
      <c r="L53">
        <v>0</v>
      </c>
      <c r="M53" s="59">
        <f t="shared" si="1"/>
        <v>0</v>
      </c>
      <c r="N53" s="285"/>
    </row>
    <row r="54" spans="1:14" ht="27.75" customHeight="1">
      <c r="A54" s="158">
        <f>'KL tổ 3'!A52</f>
        <v>44</v>
      </c>
      <c r="B54" s="47" t="str">
        <f>'KL tổ 3'!B52</f>
        <v>Cha Tum</v>
      </c>
      <c r="C54" s="236">
        <v>22000</v>
      </c>
      <c r="D54" s="159">
        <f>'KL tổ 3'!CD52</f>
        <v>0</v>
      </c>
      <c r="E54">
        <v>0</v>
      </c>
      <c r="F54" s="161">
        <v>0</v>
      </c>
      <c r="G54" s="160">
        <v>0</v>
      </c>
      <c r="H54" s="160">
        <f t="shared" si="2"/>
        <v>0</v>
      </c>
      <c r="I54" s="59">
        <v>0</v>
      </c>
      <c r="J54" s="172">
        <f>ROUND(IF(H54&lt;=800000,0,IF(AND((H54-'[1]Gia cảnh 2 '!I49)&gt;800000,(H54-'[1]Gia cảnh 2 '!I49)&lt;=1250000),(H54-'[1]Gia cảnh 2 '!I49)*5%-40000,IF(AND((H54-'[1]Gia cảnh 2 '!I49)&gt;1250000,(H54-'[1]Gia cảnh 2 '!I49)&lt;=8500000),(H54-'[1]Gia cảnh 2 '!I49)*10%-102500))),2)</f>
        <v>0</v>
      </c>
      <c r="K54">
        <v>1600</v>
      </c>
      <c r="L54">
        <v>0</v>
      </c>
      <c r="M54" s="59">
        <f t="shared" si="1"/>
        <v>0</v>
      </c>
      <c r="N54" s="285"/>
    </row>
    <row r="55" spans="1:14" ht="27.75" customHeight="1">
      <c r="A55" s="158">
        <f>'KL tổ 3'!A53</f>
        <v>45</v>
      </c>
      <c r="B55" s="47" t="str">
        <f>'KL tổ 3'!B53</f>
        <v>Phon Ru</v>
      </c>
      <c r="C55" s="236">
        <v>22000</v>
      </c>
      <c r="D55" s="159">
        <f>'KL tổ 3'!CD53</f>
        <v>0</v>
      </c>
      <c r="E55" s="160">
        <f t="shared" ref="E55:E72" si="3">C55*D55</f>
        <v>0</v>
      </c>
      <c r="F55" s="161">
        <v>0</v>
      </c>
      <c r="G55" s="160">
        <v>0</v>
      </c>
      <c r="H55" s="160">
        <f t="shared" si="2"/>
        <v>0</v>
      </c>
      <c r="I55" s="59">
        <v>0</v>
      </c>
      <c r="J55" s="172">
        <f>ROUND(IF(H55&lt;=800000,0,IF(AND((H55-'[1]Gia cảnh 2 '!I50)&gt;800000,(H55-'[1]Gia cảnh 2 '!I50)&lt;=1250000),(H55-'[1]Gia cảnh 2 '!I50)*5%-40000,IF(AND((H55-'[1]Gia cảnh 2 '!I50)&gt;1250000,(H55-'[1]Gia cảnh 2 '!I50)&lt;=8500000),(H55-'[1]Gia cảnh 2 '!I50)*10%-102500))),2)</f>
        <v>0</v>
      </c>
      <c r="K55">
        <v>1600</v>
      </c>
      <c r="L55">
        <v>0</v>
      </c>
      <c r="M55" s="59">
        <f t="shared" si="1"/>
        <v>0</v>
      </c>
      <c r="N55" s="285"/>
    </row>
    <row r="56" spans="1:14" ht="27.75" customHeight="1">
      <c r="A56" s="158">
        <f>'KL tổ 3'!A54</f>
        <v>46</v>
      </c>
      <c r="B56" s="47" t="str">
        <f>'KL tổ 3'!B54</f>
        <v>Tia Rum</v>
      </c>
      <c r="C56" s="236">
        <v>22000</v>
      </c>
      <c r="D56" s="159">
        <f>'KL tổ 3'!CD54</f>
        <v>0</v>
      </c>
      <c r="E56" s="160">
        <f t="shared" si="3"/>
        <v>0</v>
      </c>
      <c r="F56" s="161">
        <v>0</v>
      </c>
      <c r="G56" s="160">
        <v>0</v>
      </c>
      <c r="H56" s="160">
        <f t="shared" si="2"/>
        <v>0</v>
      </c>
      <c r="I56" s="59">
        <v>0</v>
      </c>
      <c r="J56" s="172">
        <f>ROUND(IF(H56&lt;=800000,0,IF(AND((H56-'[1]Gia cảnh 2 '!I51)&gt;800000,(H56-'[1]Gia cảnh 2 '!I51)&lt;=1250000),(H56-'[1]Gia cảnh 2 '!I51)*5%-40000,IF(AND((H56-'[1]Gia cảnh 2 '!I51)&gt;1250000,(H56-'[1]Gia cảnh 2 '!I51)&lt;=8500000),(H56-'[1]Gia cảnh 2 '!I51)*10%-102500))),2)</f>
        <v>0</v>
      </c>
      <c r="K56">
        <v>1600</v>
      </c>
      <c r="L56">
        <v>0</v>
      </c>
      <c r="M56" s="59">
        <f t="shared" si="1"/>
        <v>0</v>
      </c>
      <c r="N56" s="285"/>
    </row>
    <row r="57" spans="1:14" ht="27.75" customHeight="1">
      <c r="A57" s="158">
        <f>'KL tổ 3'!A55</f>
        <v>47</v>
      </c>
      <c r="B57" s="47" t="str">
        <f>'KL tổ 3'!B55</f>
        <v>Tut Mau</v>
      </c>
      <c r="C57" s="236">
        <v>22000</v>
      </c>
      <c r="D57" s="159">
        <f>'KL tổ 3'!CD55</f>
        <v>0</v>
      </c>
      <c r="E57" s="160">
        <f t="shared" si="3"/>
        <v>0</v>
      </c>
      <c r="F57" s="161">
        <v>0</v>
      </c>
      <c r="G57" s="160">
        <v>0</v>
      </c>
      <c r="H57" s="160">
        <f t="shared" si="2"/>
        <v>0</v>
      </c>
      <c r="I57" s="59">
        <v>0</v>
      </c>
      <c r="J57" s="172">
        <v>0</v>
      </c>
      <c r="K57">
        <v>1600</v>
      </c>
      <c r="L57">
        <v>0</v>
      </c>
      <c r="M57" s="59">
        <f t="shared" si="1"/>
        <v>0</v>
      </c>
      <c r="N57" s="285"/>
    </row>
    <row r="58" spans="1:14" ht="27.75" customHeight="1">
      <c r="A58" s="158">
        <f>'KL tổ 3'!A56</f>
        <v>48</v>
      </c>
      <c r="B58" s="47" t="str">
        <f>'KL tổ 3'!B56</f>
        <v>Kha Lay</v>
      </c>
      <c r="C58" s="236">
        <v>22000</v>
      </c>
      <c r="D58" s="159">
        <f>'KL tổ 3'!CD56</f>
        <v>0</v>
      </c>
      <c r="E58" s="160">
        <f t="shared" si="3"/>
        <v>0</v>
      </c>
      <c r="F58" s="161">
        <v>0</v>
      </c>
      <c r="G58" s="160">
        <v>0</v>
      </c>
      <c r="H58" s="160">
        <f t="shared" si="2"/>
        <v>0</v>
      </c>
      <c r="I58" s="59">
        <v>0</v>
      </c>
      <c r="J58" s="172">
        <f>ROUND(IF(H58&lt;=800000,0,IF(AND((H58-'[1]Gia cảnh 2 '!I53)&gt;800000,(H58-'[1]Gia cảnh 2 '!I53)&lt;=1250000),(H58-'[1]Gia cảnh 2 '!I53)*5%-40000,IF(AND((H58-'[1]Gia cảnh 2 '!I53)&gt;1250000,(H58-'[1]Gia cảnh 2 '!I53)&lt;=8500000),(H58-'[1]Gia cảnh 2 '!I53)*10%-102500))),2)</f>
        <v>0</v>
      </c>
      <c r="K58">
        <v>1600</v>
      </c>
      <c r="L58">
        <v>0</v>
      </c>
      <c r="M58" s="59">
        <f t="shared" si="1"/>
        <v>0</v>
      </c>
      <c r="N58" s="285"/>
    </row>
    <row r="59" spans="1:14" ht="27.75" customHeight="1">
      <c r="A59" s="158">
        <f>'KL tổ 3'!A57</f>
        <v>49</v>
      </c>
      <c r="B59" s="47" t="str">
        <f>'KL tổ 3'!B57</f>
        <v>Hươn Chia</v>
      </c>
      <c r="C59" s="236">
        <v>22000</v>
      </c>
      <c r="D59" s="159">
        <f>'KL tổ 3'!CD57</f>
        <v>0</v>
      </c>
      <c r="E59" s="160">
        <f t="shared" si="3"/>
        <v>0</v>
      </c>
      <c r="F59" s="161">
        <v>0</v>
      </c>
      <c r="G59" s="160">
        <v>0</v>
      </c>
      <c r="H59" s="160">
        <f t="shared" si="2"/>
        <v>0</v>
      </c>
      <c r="I59" s="59">
        <v>0</v>
      </c>
      <c r="J59" s="172">
        <f>ROUND(IF(H59&lt;=800000,0,IF(AND((H59-'[1]Gia cảnh 2 '!I54)&gt;800000,(H59-'[1]Gia cảnh 2 '!I54)&lt;=1250000),(H59-'[1]Gia cảnh 2 '!I54)*5%-40000,IF(AND((H59-'[1]Gia cảnh 2 '!I54)&gt;1250000,(H59-'[1]Gia cảnh 2 '!I54)&lt;=8500000),(H59-'[1]Gia cảnh 2 '!I54)*10%-102500))),2)</f>
        <v>0</v>
      </c>
      <c r="K59">
        <v>1600</v>
      </c>
      <c r="L59">
        <v>0</v>
      </c>
      <c r="M59" s="59">
        <f t="shared" si="1"/>
        <v>0</v>
      </c>
      <c r="N59" s="285"/>
    </row>
    <row r="60" spans="1:14" ht="27.75" customHeight="1">
      <c r="A60" s="158">
        <f>'KL tổ 3'!A58</f>
        <v>50</v>
      </c>
      <c r="B60" s="47" t="str">
        <f>'KL tổ 3'!B58</f>
        <v>Khum Lum</v>
      </c>
      <c r="C60" s="236">
        <v>22000</v>
      </c>
      <c r="D60" s="159">
        <f>'KL tổ 3'!CD58</f>
        <v>0</v>
      </c>
      <c r="E60" s="160">
        <f t="shared" si="3"/>
        <v>0</v>
      </c>
      <c r="F60" s="161">
        <v>0</v>
      </c>
      <c r="G60" s="160">
        <v>0</v>
      </c>
      <c r="H60" s="160">
        <f t="shared" si="2"/>
        <v>0</v>
      </c>
      <c r="I60" s="59">
        <v>0</v>
      </c>
      <c r="J60" s="172">
        <f>ROUND(IF(H60&lt;=800000,0,IF(AND((H60-'[1]Gia cảnh 2 '!I55)&gt;800000,(H60-'[1]Gia cảnh 2 '!I55)&lt;=1250000),(H60-'[1]Gia cảnh 2 '!I55)*5%-40000,IF(AND((H60-'[1]Gia cảnh 2 '!I55)&gt;1250000,(H60-'[1]Gia cảnh 2 '!I55)&lt;=8500000),(H60-'[1]Gia cảnh 2 '!I55)*10%-102500))),2)</f>
        <v>0</v>
      </c>
      <c r="K60">
        <v>1600</v>
      </c>
      <c r="L60">
        <v>0</v>
      </c>
      <c r="M60" s="59">
        <f t="shared" si="1"/>
        <v>0</v>
      </c>
      <c r="N60" s="285"/>
    </row>
    <row r="61" spans="1:14" ht="27.75" customHeight="1">
      <c r="A61" s="158">
        <f>'KL tổ 3'!A59</f>
        <v>51</v>
      </c>
      <c r="B61" s="47" t="str">
        <f>'KL tổ 3'!B59</f>
        <v>Na Ra</v>
      </c>
      <c r="C61" s="236">
        <v>22000</v>
      </c>
      <c r="D61" s="159">
        <f>'KL tổ 3'!CD59</f>
        <v>0</v>
      </c>
      <c r="E61" s="160">
        <f t="shared" si="3"/>
        <v>0</v>
      </c>
      <c r="F61" s="161">
        <v>0</v>
      </c>
      <c r="G61" s="160">
        <v>0</v>
      </c>
      <c r="H61" s="160">
        <f t="shared" si="2"/>
        <v>0</v>
      </c>
      <c r="I61" s="59">
        <v>0</v>
      </c>
      <c r="J61" s="172">
        <f>ROUND(IF(H61&lt;=800000,0,IF(AND((H61-'[1]Gia cảnh 2 '!I56)&gt;800000,(H61-'[1]Gia cảnh 2 '!I56)&lt;=1250000),(H61-'[1]Gia cảnh 2 '!I56)*5%-40000,IF(AND((H61-'[1]Gia cảnh 2 '!I56)&gt;1250000,(H61-'[1]Gia cảnh 2 '!I56)&lt;=8500000),(H61-'[1]Gia cảnh 2 '!I56)*10%-102500))),2)</f>
        <v>0</v>
      </c>
      <c r="K61">
        <v>1600</v>
      </c>
      <c r="L61">
        <v>0</v>
      </c>
      <c r="M61" s="59">
        <f t="shared" si="1"/>
        <v>0</v>
      </c>
      <c r="N61" s="285"/>
    </row>
    <row r="62" spans="1:14" ht="27.75" customHeight="1">
      <c r="A62" s="158">
        <f>'KL tổ 3'!A60</f>
        <v>52</v>
      </c>
      <c r="B62" s="47" t="str">
        <f>'KL tổ 3'!B60</f>
        <v>Thia Vot</v>
      </c>
      <c r="C62" s="236">
        <v>22000</v>
      </c>
      <c r="D62" s="159">
        <f>'KL tổ 3'!CD60</f>
        <v>0</v>
      </c>
      <c r="E62" s="160">
        <f t="shared" si="3"/>
        <v>0</v>
      </c>
      <c r="F62" s="161">
        <v>0</v>
      </c>
      <c r="G62" s="160">
        <v>0</v>
      </c>
      <c r="H62" s="160">
        <f t="shared" si="2"/>
        <v>0</v>
      </c>
      <c r="I62" s="59">
        <v>0</v>
      </c>
      <c r="J62" s="172">
        <f>ROUND(IF(H62&lt;=800000,0,IF(AND((H62-'[1]Gia cảnh 2 '!I57)&gt;800000,(H62-'[1]Gia cảnh 2 '!I57)&lt;=1250000),(H62-'[1]Gia cảnh 2 '!I57)*5%-40000,IF(AND((H62-'[1]Gia cảnh 2 '!I57)&gt;1250000,(H62-'[1]Gia cảnh 2 '!I57)&lt;=8500000),(H62-'[1]Gia cảnh 2 '!I57)*10%-102500))),2)</f>
        <v>0</v>
      </c>
      <c r="K62">
        <v>1600</v>
      </c>
      <c r="L62">
        <v>0</v>
      </c>
      <c r="M62" s="59">
        <f t="shared" si="1"/>
        <v>0</v>
      </c>
      <c r="N62" s="285"/>
    </row>
    <row r="63" spans="1:14" ht="27.75" customHeight="1">
      <c r="A63" s="158">
        <f>'KL tổ 3'!A61</f>
        <v>53</v>
      </c>
      <c r="B63" s="47" t="str">
        <f>'KL tổ 3'!B61</f>
        <v>Vot Him</v>
      </c>
      <c r="C63" s="236">
        <v>22000</v>
      </c>
      <c r="D63" s="159">
        <f>'KL tổ 3'!CD61</f>
        <v>0</v>
      </c>
      <c r="E63" s="160">
        <f t="shared" si="3"/>
        <v>0</v>
      </c>
      <c r="F63" s="161">
        <v>0</v>
      </c>
      <c r="G63" s="160">
        <v>0</v>
      </c>
      <c r="H63" s="160">
        <f t="shared" si="2"/>
        <v>0</v>
      </c>
      <c r="I63" s="59">
        <v>0</v>
      </c>
      <c r="J63" s="172">
        <f>ROUND(IF(H63&lt;=800000,0,IF(AND((H63-'[1]Gia cảnh 2 '!I58)&gt;800000,(H63-'[1]Gia cảnh 2 '!I58)&lt;=1250000),(H63-'[1]Gia cảnh 2 '!I58)*5%-40000,IF(AND((H63-'[1]Gia cảnh 2 '!I58)&gt;1250000,(H63-'[1]Gia cảnh 2 '!I58)&lt;=8500000),(H63-'[1]Gia cảnh 2 '!I58)*10%-102500))),2)</f>
        <v>0</v>
      </c>
      <c r="K63">
        <v>1600</v>
      </c>
      <c r="L63">
        <v>0</v>
      </c>
      <c r="M63" s="59">
        <f t="shared" si="1"/>
        <v>0</v>
      </c>
      <c r="N63" s="285"/>
    </row>
    <row r="64" spans="1:14" ht="27.75" customHeight="1">
      <c r="A64" s="158">
        <f>'KL tổ 3'!A62</f>
        <v>54</v>
      </c>
      <c r="B64" s="47" t="str">
        <f>'KL tổ 3'!B62</f>
        <v>Hum Du</v>
      </c>
      <c r="C64" s="236">
        <v>22000</v>
      </c>
      <c r="D64" s="159">
        <f>'KL tổ 3'!CD62</f>
        <v>0</v>
      </c>
      <c r="E64" s="160">
        <f t="shared" si="3"/>
        <v>0</v>
      </c>
      <c r="F64" s="161">
        <v>0</v>
      </c>
      <c r="G64" s="160">
        <v>0</v>
      </c>
      <c r="H64" s="160">
        <f t="shared" si="2"/>
        <v>0</v>
      </c>
      <c r="I64" s="59">
        <v>0</v>
      </c>
      <c r="J64" s="172">
        <f>ROUND(IF(H64&lt;=800000,0,IF(AND((H64-'[1]Gia cảnh 2 '!I59)&gt;800000,(H64-'[1]Gia cảnh 2 '!I59)&lt;=1250000),(H64-'[1]Gia cảnh 2 '!I59)*5%-40000,IF(AND((H64-'[1]Gia cảnh 2 '!I59)&gt;1250000,(H64-'[1]Gia cảnh 2 '!I59)&lt;=8500000),(H64-'[1]Gia cảnh 2 '!I59)*10%-102500))),2)</f>
        <v>0</v>
      </c>
      <c r="K64">
        <v>1600</v>
      </c>
      <c r="L64">
        <v>0</v>
      </c>
      <c r="M64" s="59">
        <f t="shared" si="1"/>
        <v>0</v>
      </c>
      <c r="N64" s="285"/>
    </row>
    <row r="65" spans="1:14" ht="27.75" customHeight="1">
      <c r="A65" s="158">
        <f>'KL tổ 3'!A63</f>
        <v>55</v>
      </c>
      <c r="B65" s="47" t="str">
        <f>'KL tổ 3'!B63</f>
        <v>Du Kha</v>
      </c>
      <c r="C65" s="236">
        <v>22000</v>
      </c>
      <c r="D65" s="159">
        <f>'KL tổ 3'!CD63</f>
        <v>0</v>
      </c>
      <c r="E65" s="160">
        <f t="shared" si="3"/>
        <v>0</v>
      </c>
      <c r="F65" s="161">
        <v>0</v>
      </c>
      <c r="G65" s="160">
        <v>0</v>
      </c>
      <c r="H65" s="160">
        <f t="shared" si="2"/>
        <v>0</v>
      </c>
      <c r="I65" s="59">
        <v>0</v>
      </c>
      <c r="J65" s="172">
        <f>ROUND(IF(H65&lt;=800000,0,IF(AND((H65-'[1]Gia cảnh 2 '!I60)&gt;800000,(H65-'[1]Gia cảnh 2 '!I60)&lt;=1250000),(H65-'[1]Gia cảnh 2 '!I60)*5%-40000,IF(AND((H65-'[1]Gia cảnh 2 '!I60)&gt;1250000,(H65-'[1]Gia cảnh 2 '!I60)&lt;=8500000),(H65-'[1]Gia cảnh 2 '!I60)*10%-102500))),2)</f>
        <v>0</v>
      </c>
      <c r="K65">
        <v>1600</v>
      </c>
      <c r="L65">
        <v>0</v>
      </c>
      <c r="M65" s="59">
        <f t="shared" si="1"/>
        <v>0</v>
      </c>
      <c r="N65" s="285"/>
    </row>
    <row r="66" spans="1:14" ht="27.75" customHeight="1">
      <c r="A66" s="158">
        <f>'KL tổ 3'!A64</f>
        <v>56</v>
      </c>
      <c r="B66" s="47" t="str">
        <f>'KL tổ 3'!B64</f>
        <v>Khia Xe</v>
      </c>
      <c r="C66" s="236">
        <v>22000</v>
      </c>
      <c r="D66" s="159">
        <f>'KL tổ 3'!CD64</f>
        <v>0</v>
      </c>
      <c r="E66" s="160">
        <f t="shared" si="3"/>
        <v>0</v>
      </c>
      <c r="F66" s="161">
        <v>0</v>
      </c>
      <c r="G66" s="160">
        <v>0</v>
      </c>
      <c r="H66" s="160">
        <f t="shared" si="2"/>
        <v>0</v>
      </c>
      <c r="I66" s="59">
        <v>0</v>
      </c>
      <c r="J66" s="172">
        <f>ROUND(IF(H66&lt;=800000,0,IF(AND((H66-'[1]Gia cảnh 2 '!I61)&gt;800000,(H66-'[1]Gia cảnh 2 '!I61)&lt;=1250000),(H66-'[1]Gia cảnh 2 '!I61)*5%-40000,IF(AND((H66-'[1]Gia cảnh 2 '!I61)&gt;1250000,(H66-'[1]Gia cảnh 2 '!I61)&lt;=8500000),(H66-'[1]Gia cảnh 2 '!I61)*10%-102500))),2)</f>
        <v>0</v>
      </c>
      <c r="K66">
        <v>1600</v>
      </c>
      <c r="L66">
        <v>0</v>
      </c>
      <c r="M66" s="59">
        <f t="shared" si="1"/>
        <v>0</v>
      </c>
      <c r="N66" s="285"/>
    </row>
    <row r="67" spans="1:14" ht="27.75" customHeight="1">
      <c r="A67" s="158">
        <f>'KL tổ 3'!A65</f>
        <v>57</v>
      </c>
      <c r="B67" s="47" t="str">
        <f>'KL tổ 3'!B65</f>
        <v>An Chia</v>
      </c>
      <c r="C67" s="236">
        <v>22000</v>
      </c>
      <c r="D67" s="159">
        <f>'KL tổ 3'!CD65</f>
        <v>0</v>
      </c>
      <c r="E67" s="160">
        <f t="shared" si="3"/>
        <v>0</v>
      </c>
      <c r="F67" s="161">
        <v>0</v>
      </c>
      <c r="G67" s="160">
        <v>0</v>
      </c>
      <c r="H67" s="160">
        <f t="shared" si="2"/>
        <v>0</v>
      </c>
      <c r="I67" s="59">
        <v>0</v>
      </c>
      <c r="J67" s="172">
        <f>ROUND(IF(H67&lt;=800000,0,IF(AND((H67-'[1]Gia cảnh 2 '!I62)&gt;800000,(H67-'[1]Gia cảnh 2 '!I62)&lt;=1250000),(H67-'[1]Gia cảnh 2 '!I62)*5%-40000,IF(AND((H67-'[1]Gia cảnh 2 '!I62)&gt;1250000,(H67-'[1]Gia cảnh 2 '!I62)&lt;=8500000),(H67-'[1]Gia cảnh 2 '!I62)*10%-102500))),2)</f>
        <v>0</v>
      </c>
      <c r="K67">
        <v>1600</v>
      </c>
      <c r="L67">
        <v>0</v>
      </c>
      <c r="M67" s="59">
        <f t="shared" si="1"/>
        <v>0</v>
      </c>
      <c r="N67" s="285"/>
    </row>
    <row r="68" spans="1:14" ht="27.75" customHeight="1">
      <c r="A68" s="158">
        <f>'KL tổ 3'!A66</f>
        <v>58</v>
      </c>
      <c r="B68" s="47" t="str">
        <f>'KL tổ 3'!B66</f>
        <v>Ru Rươn</v>
      </c>
      <c r="C68" s="236">
        <v>22000</v>
      </c>
      <c r="D68" s="159">
        <f>'KL tổ 3'!CD66</f>
        <v>0</v>
      </c>
      <c r="E68" s="160">
        <f t="shared" si="3"/>
        <v>0</v>
      </c>
      <c r="F68" s="161">
        <v>0</v>
      </c>
      <c r="G68" s="160">
        <v>0</v>
      </c>
      <c r="H68" s="160">
        <f t="shared" si="2"/>
        <v>0</v>
      </c>
      <c r="I68" s="59">
        <v>0</v>
      </c>
      <c r="J68" s="172">
        <f>ROUND(IF(H68&lt;=800000,0,IF(AND((H68-'[1]Gia cảnh 2 '!I63)&gt;800000,(H68-'[1]Gia cảnh 2 '!I63)&lt;=1250000),(H68-'[1]Gia cảnh 2 '!I63)*5%-40000,IF(AND((H68-'[1]Gia cảnh 2 '!I63)&gt;1250000,(H68-'[1]Gia cảnh 2 '!I63)&lt;=8500000),(H68-'[1]Gia cảnh 2 '!I63)*10%-102500))),2)</f>
        <v>0</v>
      </c>
      <c r="K68">
        <v>1600</v>
      </c>
      <c r="L68">
        <v>0</v>
      </c>
      <c r="M68" s="59">
        <f t="shared" si="1"/>
        <v>0</v>
      </c>
      <c r="N68" s="285"/>
    </row>
    <row r="69" spans="1:14" ht="27.75" customHeight="1">
      <c r="A69" s="158">
        <f>'KL tổ 3'!A67</f>
        <v>59</v>
      </c>
      <c r="B69" s="47" t="str">
        <f>'KL tổ 3'!B67</f>
        <v>Kon Ra</v>
      </c>
      <c r="C69" s="236">
        <v>22000</v>
      </c>
      <c r="D69" s="159">
        <f>'KL tổ 3'!CD67</f>
        <v>0</v>
      </c>
      <c r="E69" s="160">
        <f t="shared" si="3"/>
        <v>0</v>
      </c>
      <c r="F69" s="161">
        <v>0</v>
      </c>
      <c r="G69" s="160">
        <v>0</v>
      </c>
      <c r="H69" s="160">
        <f t="shared" si="2"/>
        <v>0</v>
      </c>
      <c r="I69" s="59">
        <v>0</v>
      </c>
      <c r="J69" s="172">
        <f>ROUND(IF(H69&lt;=800000,0,IF(AND((H69-'[1]Gia cảnh 2 '!I64)&gt;800000,(H69-'[1]Gia cảnh 2 '!I64)&lt;=1250000),(H69-'[1]Gia cảnh 2 '!I64)*5%-40000,IF(AND((H69-'[1]Gia cảnh 2 '!I64)&gt;1250000,(H69-'[1]Gia cảnh 2 '!I64)&lt;=8500000),(H69-'[1]Gia cảnh 2 '!I64)*10%-102500))),2)</f>
        <v>0</v>
      </c>
      <c r="K69">
        <v>1600</v>
      </c>
      <c r="L69">
        <v>0</v>
      </c>
      <c r="M69" s="59">
        <f t="shared" si="1"/>
        <v>0</v>
      </c>
      <c r="N69" s="285"/>
    </row>
    <row r="70" spans="1:14" ht="27.75" customHeight="1">
      <c r="A70" s="158">
        <f>'KL tổ 3'!A68</f>
        <v>60</v>
      </c>
      <c r="B70" s="47" t="str">
        <f>'KL tổ 3'!B68</f>
        <v>Dua Hơi</v>
      </c>
      <c r="C70" s="236">
        <v>22000</v>
      </c>
      <c r="D70" s="159">
        <f>'KL tổ 3'!CD68</f>
        <v>0</v>
      </c>
      <c r="E70" s="160">
        <f t="shared" si="3"/>
        <v>0</v>
      </c>
      <c r="F70" s="161">
        <v>0</v>
      </c>
      <c r="G70" s="160">
        <v>0</v>
      </c>
      <c r="H70" s="160">
        <f t="shared" si="2"/>
        <v>0</v>
      </c>
      <c r="I70" s="59">
        <v>0</v>
      </c>
      <c r="J70" s="172">
        <f>ROUND(IF(H70&lt;=800000,0,IF(AND((H70-'[1]Gia cảnh 2 '!I65)&gt;800000,(H70-'[1]Gia cảnh 2 '!I65)&lt;=1250000),(H70-'[1]Gia cảnh 2 '!I65)*5%-40000,IF(AND((H70-'[1]Gia cảnh 2 '!I65)&gt;1250000,(H70-'[1]Gia cảnh 2 '!I65)&lt;=8500000),(H70-'[1]Gia cảnh 2 '!I65)*10%-102500))),2)</f>
        <v>0</v>
      </c>
      <c r="K70">
        <v>1600</v>
      </c>
      <c r="L70">
        <v>0</v>
      </c>
      <c r="M70" s="59">
        <f t="shared" si="1"/>
        <v>0</v>
      </c>
      <c r="N70" s="285"/>
    </row>
    <row r="71" spans="1:14" ht="27.75" customHeight="1">
      <c r="A71" s="158">
        <f>'KL tổ 3'!A69</f>
        <v>61</v>
      </c>
      <c r="B71" s="47" t="str">
        <f>'KL tổ 3'!B69</f>
        <v>Du Thươn</v>
      </c>
      <c r="C71" s="236">
        <v>22000</v>
      </c>
      <c r="D71" s="159">
        <f>'KL tổ 3'!CD69</f>
        <v>0</v>
      </c>
      <c r="E71" s="160">
        <f t="shared" si="3"/>
        <v>0</v>
      </c>
      <c r="F71" s="161">
        <v>0</v>
      </c>
      <c r="G71" s="160">
        <v>0</v>
      </c>
      <c r="H71" s="160">
        <f t="shared" si="2"/>
        <v>0</v>
      </c>
      <c r="I71" s="59">
        <v>0</v>
      </c>
      <c r="J71" s="172">
        <f>ROUND(IF(H71&lt;=800000,0,IF(AND((H71-'[1]Gia cảnh 2 '!I66)&gt;800000,(H71-'[1]Gia cảnh 2 '!I66)&lt;=1250000),(H71-'[1]Gia cảnh 2 '!I66)*5%-40000,IF(AND((H71-'[1]Gia cảnh 2 '!I66)&gt;1250000,(H71-'[1]Gia cảnh 2 '!I66)&lt;=8500000),(H71-'[1]Gia cảnh 2 '!I66)*10%-102500))),2)</f>
        <v>0</v>
      </c>
      <c r="K71">
        <v>1600</v>
      </c>
      <c r="L71">
        <v>0</v>
      </c>
      <c r="M71" s="59">
        <f t="shared" si="1"/>
        <v>0</v>
      </c>
      <c r="N71" s="285"/>
    </row>
    <row r="72" spans="1:14" ht="27.75" customHeight="1">
      <c r="A72" s="158">
        <f>'KL tổ 3'!A70</f>
        <v>62</v>
      </c>
      <c r="B72" s="47" t="str">
        <f>'KL tổ 3'!B70</f>
        <v>Chum Chia</v>
      </c>
      <c r="C72" s="236">
        <v>22000</v>
      </c>
      <c r="D72" s="159">
        <f>'KL tổ 3'!CD70</f>
        <v>0</v>
      </c>
      <c r="E72" s="160">
        <f t="shared" si="3"/>
        <v>0</v>
      </c>
      <c r="F72" s="161">
        <v>0</v>
      </c>
      <c r="G72" s="160">
        <v>0</v>
      </c>
      <c r="H72" s="160">
        <f t="shared" si="2"/>
        <v>0</v>
      </c>
      <c r="I72" s="59">
        <v>0</v>
      </c>
      <c r="J72" s="172">
        <f>ROUND(IF(H72&lt;=800000,0,IF(AND((H72-'[1]Gia cảnh 2 '!I67)&gt;800000,(H72-'[1]Gia cảnh 2 '!I67)&lt;=1250000),(H72-'[1]Gia cảnh 2 '!I67)*5%-40000,IF(AND((H72-'[1]Gia cảnh 2 '!I67)&gt;1250000,(H72-'[1]Gia cảnh 2 '!I67)&lt;=8500000),(H72-'[1]Gia cảnh 2 '!I67)*10%-102500))),2)</f>
        <v>0</v>
      </c>
      <c r="K72">
        <v>1600</v>
      </c>
      <c r="L72">
        <v>0</v>
      </c>
      <c r="M72" s="59">
        <f t="shared" si="1"/>
        <v>0</v>
      </c>
      <c r="N72" s="285"/>
    </row>
    <row r="73" spans="1:14" ht="27.75" customHeight="1">
      <c r="A73" s="158">
        <f>'KL tổ 3'!A71</f>
        <v>63</v>
      </c>
      <c r="B73" s="47" t="str">
        <f>'KL tổ 3'!B71</f>
        <v>Tum Tưa</v>
      </c>
      <c r="C73" s="236">
        <v>22000</v>
      </c>
      <c r="D73" s="159">
        <f>'KL tổ 3'!CD71</f>
        <v>0</v>
      </c>
      <c r="E73" s="160">
        <f>C73*D73</f>
        <v>0</v>
      </c>
      <c r="F73" s="161">
        <v>0</v>
      </c>
      <c r="G73" s="160">
        <v>0</v>
      </c>
      <c r="H73" s="160">
        <f>E73+G73</f>
        <v>0</v>
      </c>
      <c r="I73" s="59">
        <v>0</v>
      </c>
      <c r="J73" s="172">
        <f>ROUND(IF(H73&lt;=800000,0,IF(AND((H73-'[1]Gia cảnh 2 '!I68)&gt;800000,(H73-'[1]Gia cảnh 2 '!I68)&lt;=1250000),(H73-'[1]Gia cảnh 2 '!I68)*5%-40000,IF(AND((H73-'[1]Gia cảnh 2 '!I68)&gt;1250000,(H73-'[1]Gia cảnh 2 '!I68)&lt;=8500000),(H73-'[1]Gia cảnh 2 '!I68)*10%-102500))),2)</f>
        <v>0</v>
      </c>
      <c r="K73" s="172">
        <f>IF(H73&lt;=200000,1600,IF(AND(H73&gt;200000,H73&lt;=250000),1800,IF(AND(H73&gt;250000,H73&lt;=300000),2200,IF(AND(H73&gt;300000,H73&lt;=350000),2600,IF(AND(H73&gt;350000,H73&lt;=400000),3000,IF(AND(H73&gt;400000,H73&lt;=450000),3400,IF(AND(H73&gt;450000,H73&lt;=500000),3800,IF(AND(H73&gt;500000,H73&lt;=550000),4200,IF(AND(H73&gt;550000,H73&lt;=600000),4600,IF(AND(H73&gt;600000,H73&lt;=650000),5000,IF(AND(H73&gt;650000,H73&lt;=700000),5400,IF(AND(H73&gt;700000,H73&lt;=750000),5800,IF(AND(H73&gt;750000,H73&lt;=800000),6200,IF(AND(H73&gt;800000,H73&lt;=850000),6600,IF(AND(H73&gt;850000,H73&lt;=900000),7000,IF(AND(H73&gt;900000,H73&lt;=950000),7400,IF(AND(H73&gt;950000,H73&lt;=1000000),7800,IF(H73&gt;1000000,8000))))))))))))))))))</f>
        <v>1600</v>
      </c>
      <c r="L73" s="50">
        <f>IF(J73&gt;0,I73+J73,I73)</f>
        <v>0</v>
      </c>
      <c r="M73" s="59">
        <f>IF(L73&gt;0,H73-L73,H73)</f>
        <v>0</v>
      </c>
      <c r="N73" s="285"/>
    </row>
    <row r="74" spans="1:14" ht="27.75" customHeight="1">
      <c r="A74" s="158">
        <f>'KL tổ 3'!A72</f>
        <v>64</v>
      </c>
      <c r="B74" s="47" t="str">
        <f>'KL tổ 3'!B72</f>
        <v>Dut Hat</v>
      </c>
      <c r="C74" s="236">
        <v>22000</v>
      </c>
      <c r="D74" s="159">
        <f>'KL tổ 3'!CD72</f>
        <v>0</v>
      </c>
      <c r="E74" s="160">
        <f t="shared" ref="E74:E87" si="4">C74*D74</f>
        <v>0</v>
      </c>
      <c r="F74" s="161">
        <v>0</v>
      </c>
      <c r="G74" s="160">
        <v>0</v>
      </c>
      <c r="H74" s="160">
        <f t="shared" ref="H74:H87" si="5">E74+G74</f>
        <v>0</v>
      </c>
      <c r="I74" s="59">
        <v>0</v>
      </c>
      <c r="J74" s="172">
        <f>ROUND(IF(H74&lt;=800000,0,IF(AND((H74-'[1]Gia cảnh 2 '!I69)&gt;800000,(H74-'[1]Gia cảnh 2 '!I69)&lt;=1250000),(H74-'[1]Gia cảnh 2 '!I69)*5%-40000,IF(AND((H74-'[1]Gia cảnh 2 '!I69)&gt;1250000,(H74-'[1]Gia cảnh 2 '!I69)&lt;=8500000),(H74-'[1]Gia cảnh 2 '!I69)*10%-102500))),2)</f>
        <v>0</v>
      </c>
      <c r="K74" s="172">
        <f t="shared" ref="K74:K87" si="6">IF(H74&lt;=200000,1600,IF(AND(H74&gt;200000,H74&lt;=250000),1800,IF(AND(H74&gt;250000,H74&lt;=300000),2200,IF(AND(H74&gt;300000,H74&lt;=350000),2600,IF(AND(H74&gt;350000,H74&lt;=400000),3000,IF(AND(H74&gt;400000,H74&lt;=450000),3400,IF(AND(H74&gt;450000,H74&lt;=500000),3800,IF(AND(H74&gt;500000,H74&lt;=550000),4200,IF(AND(H74&gt;550000,H74&lt;=600000),4600,IF(AND(H74&gt;600000,H74&lt;=650000),5000,IF(AND(H74&gt;650000,H74&lt;=700000),5400,IF(AND(H74&gt;700000,H74&lt;=750000),5800,IF(AND(H74&gt;750000,H74&lt;=800000),6200,IF(AND(H74&gt;800000,H74&lt;=850000),6600,IF(AND(H74&gt;850000,H74&lt;=900000),7000,IF(AND(H74&gt;900000,H74&lt;=950000),7400,IF(AND(H74&gt;950000,H74&lt;=1000000),7800,IF(H74&gt;1000000,8000))))))))))))))))))</f>
        <v>1600</v>
      </c>
      <c r="L74" s="50">
        <f t="shared" ref="L74:L87" si="7">IF(J74&gt;0,I74+J74,I74)</f>
        <v>0</v>
      </c>
      <c r="M74" s="59">
        <f t="shared" ref="M74:M87" si="8">IF(L74&gt;0,H74-L74,H74)</f>
        <v>0</v>
      </c>
      <c r="N74" s="285"/>
    </row>
    <row r="75" spans="1:14" ht="27.75" customHeight="1">
      <c r="A75" s="158">
        <f>'KL tổ 3'!A73</f>
        <v>65</v>
      </c>
      <c r="B75" s="47" t="str">
        <f>'KL tổ 3'!B73</f>
        <v>Tia Hay</v>
      </c>
      <c r="C75" s="236">
        <v>22000</v>
      </c>
      <c r="D75" s="159">
        <f>'KL tổ 3'!CD73</f>
        <v>0</v>
      </c>
      <c r="E75" s="160">
        <f t="shared" si="4"/>
        <v>0</v>
      </c>
      <c r="F75" s="161">
        <v>0</v>
      </c>
      <c r="G75" s="160">
        <v>0</v>
      </c>
      <c r="H75" s="160">
        <f t="shared" si="5"/>
        <v>0</v>
      </c>
      <c r="I75" s="59">
        <v>0</v>
      </c>
      <c r="J75" s="172">
        <f>ROUND(IF(H75&lt;=800000,0,IF(AND((H75-'[1]Gia cảnh 2 '!I70)&gt;800000,(H75-'[1]Gia cảnh 2 '!I70)&lt;=1250000),(H75-'[1]Gia cảnh 2 '!I70)*5%-40000,IF(AND((H75-'[1]Gia cảnh 2 '!I70)&gt;1250000,(H75-'[1]Gia cảnh 2 '!I70)&lt;=8500000),(H75-'[1]Gia cảnh 2 '!I70)*10%-102500))),2)</f>
        <v>0</v>
      </c>
      <c r="K75" s="172">
        <f t="shared" si="6"/>
        <v>1600</v>
      </c>
      <c r="L75" s="50">
        <f t="shared" si="7"/>
        <v>0</v>
      </c>
      <c r="M75" s="59">
        <f t="shared" si="8"/>
        <v>0</v>
      </c>
      <c r="N75" s="285"/>
    </row>
    <row r="76" spans="1:14" ht="27.75" customHeight="1">
      <c r="A76" s="158">
        <f>'KL tổ 3'!A74</f>
        <v>66</v>
      </c>
      <c r="B76" s="47" t="str">
        <f>'KL tổ 3'!B74</f>
        <v>Dot Mươt</v>
      </c>
      <c r="C76" s="236">
        <v>22000</v>
      </c>
      <c r="D76" s="159">
        <f>'KL tổ 3'!CD74</f>
        <v>0</v>
      </c>
      <c r="E76" s="160">
        <f t="shared" si="4"/>
        <v>0</v>
      </c>
      <c r="F76" s="161">
        <v>0</v>
      </c>
      <c r="G76" s="160">
        <v>0</v>
      </c>
      <c r="H76" s="160">
        <f t="shared" si="5"/>
        <v>0</v>
      </c>
      <c r="I76" s="59">
        <v>0</v>
      </c>
      <c r="J76" s="172">
        <v>0</v>
      </c>
      <c r="K76" s="172">
        <f t="shared" si="6"/>
        <v>1600</v>
      </c>
      <c r="L76" s="50">
        <f t="shared" si="7"/>
        <v>0</v>
      </c>
      <c r="M76" s="59">
        <f t="shared" si="8"/>
        <v>0</v>
      </c>
      <c r="N76" s="285"/>
    </row>
    <row r="77" spans="1:14" ht="27.75" customHeight="1">
      <c r="A77" s="158">
        <f>'KL tổ 3'!A75</f>
        <v>67</v>
      </c>
      <c r="B77" s="47" t="str">
        <f>'KL tổ 3'!B75</f>
        <v>Thia Ra</v>
      </c>
      <c r="C77" s="236">
        <v>22000</v>
      </c>
      <c r="D77" s="159">
        <f>'KL tổ 3'!CD75</f>
        <v>0</v>
      </c>
      <c r="E77" s="160">
        <f t="shared" si="4"/>
        <v>0</v>
      </c>
      <c r="F77" s="161">
        <v>0</v>
      </c>
      <c r="G77" s="160">
        <v>0</v>
      </c>
      <c r="H77" s="160">
        <f t="shared" si="5"/>
        <v>0</v>
      </c>
      <c r="I77" s="59">
        <v>0</v>
      </c>
      <c r="J77" s="172">
        <f>ROUND(IF(H77&lt;=800000,0,IF(AND((H77-'[1]Gia cảnh 2 '!I72)&gt;800000,(H77-'[1]Gia cảnh 2 '!I72)&lt;=1250000),(H77-'[1]Gia cảnh 2 '!I72)*5%-40000,IF(AND((H77-'[1]Gia cảnh 2 '!I72)&gt;1250000,(H77-'[1]Gia cảnh 2 '!I72)&lt;=8500000),(H77-'[1]Gia cảnh 2 '!I72)*10%-102500))),2)</f>
        <v>0</v>
      </c>
      <c r="K77" s="172">
        <f t="shared" si="6"/>
        <v>1600</v>
      </c>
      <c r="L77" s="50">
        <f t="shared" si="7"/>
        <v>0</v>
      </c>
      <c r="M77" s="59">
        <f t="shared" si="8"/>
        <v>0</v>
      </c>
      <c r="N77" s="285"/>
    </row>
    <row r="78" spans="1:14" ht="27.75" customHeight="1">
      <c r="A78" s="158">
        <f>'KL tổ 3'!A76</f>
        <v>68</v>
      </c>
      <c r="B78" s="47" t="str">
        <f>'KL tổ 3'!B76</f>
        <v>Dang Da</v>
      </c>
      <c r="C78" s="236">
        <v>22000</v>
      </c>
      <c r="D78" s="159">
        <f>'KL tổ 3'!CD76</f>
        <v>0</v>
      </c>
      <c r="E78" s="160">
        <f t="shared" si="4"/>
        <v>0</v>
      </c>
      <c r="F78" s="161">
        <v>0</v>
      </c>
      <c r="G78" s="160">
        <v>0</v>
      </c>
      <c r="H78" s="160">
        <f t="shared" si="5"/>
        <v>0</v>
      </c>
      <c r="I78" s="59">
        <v>0</v>
      </c>
      <c r="J78" s="172">
        <f>ROUND(IF(H78&lt;=800000,0,IF(AND((H78-'[1]Gia cảnh 2 '!I73)&gt;800000,(H78-'[1]Gia cảnh 2 '!I73)&lt;=1250000),(H78-'[1]Gia cảnh 2 '!I73)*5%-40000,IF(AND((H78-'[1]Gia cảnh 2 '!I73)&gt;1250000,(H78-'[1]Gia cảnh 2 '!I73)&lt;=8500000),(H78-'[1]Gia cảnh 2 '!I73)*10%-102500))),2)</f>
        <v>0</v>
      </c>
      <c r="K78" s="172">
        <f t="shared" si="6"/>
        <v>1600</v>
      </c>
      <c r="L78" s="50">
        <f t="shared" si="7"/>
        <v>0</v>
      </c>
      <c r="M78" s="59">
        <f t="shared" si="8"/>
        <v>0</v>
      </c>
      <c r="N78" s="285"/>
    </row>
    <row r="79" spans="1:14" ht="27.75" customHeight="1">
      <c r="A79" s="158">
        <f>'KL tổ 3'!A77</f>
        <v>69</v>
      </c>
      <c r="B79" s="47" t="str">
        <f>'KL tổ 3'!B77</f>
        <v>Dut Mum</v>
      </c>
      <c r="C79" s="236">
        <v>22000</v>
      </c>
      <c r="D79" s="159">
        <f>'KL tổ 3'!CD77</f>
        <v>0</v>
      </c>
      <c r="E79" s="160">
        <f t="shared" si="4"/>
        <v>0</v>
      </c>
      <c r="F79" s="161">
        <v>0</v>
      </c>
      <c r="G79" s="160">
        <v>0</v>
      </c>
      <c r="H79" s="160">
        <f t="shared" si="5"/>
        <v>0</v>
      </c>
      <c r="I79" s="59">
        <v>0</v>
      </c>
      <c r="J79" s="172">
        <f>ROUND(IF(H79&lt;=800000,0,IF(AND((H79-'[1]Gia cảnh 2 '!I74)&gt;800000,(H79-'[1]Gia cảnh 2 '!I74)&lt;=1250000),(H79-'[1]Gia cảnh 2 '!I74)*5%-40000,IF(AND((H79-'[1]Gia cảnh 2 '!I74)&gt;1250000,(H79-'[1]Gia cảnh 2 '!I74)&lt;=8500000),(H79-'[1]Gia cảnh 2 '!I74)*10%-102500))),2)</f>
        <v>0</v>
      </c>
      <c r="K79" s="172">
        <f t="shared" si="6"/>
        <v>1600</v>
      </c>
      <c r="L79" s="50">
        <f t="shared" si="7"/>
        <v>0</v>
      </c>
      <c r="M79" s="59">
        <f t="shared" si="8"/>
        <v>0</v>
      </c>
      <c r="N79" s="285"/>
    </row>
    <row r="80" spans="1:14" ht="27.75" customHeight="1">
      <c r="A80" s="158">
        <f>'KL tổ 3'!A78</f>
        <v>70</v>
      </c>
      <c r="B80" s="47" t="str">
        <f>'KL tổ 3'!B78</f>
        <v>Lu Lem</v>
      </c>
      <c r="C80" s="236">
        <v>22000</v>
      </c>
      <c r="D80" s="159">
        <f>'KL tổ 3'!CD78</f>
        <v>0</v>
      </c>
      <c r="E80" s="160">
        <f t="shared" si="4"/>
        <v>0</v>
      </c>
      <c r="F80" s="161">
        <v>0</v>
      </c>
      <c r="G80" s="160">
        <v>0</v>
      </c>
      <c r="H80" s="160">
        <f t="shared" si="5"/>
        <v>0</v>
      </c>
      <c r="I80" s="59">
        <v>0</v>
      </c>
      <c r="J80" s="172">
        <f>ROUND(IF(H80&lt;=800000,0,IF(AND((H80-'[1]Gia cảnh 2 '!I75)&gt;800000,(H80-'[1]Gia cảnh 2 '!I75)&lt;=1250000),(H80-'[1]Gia cảnh 2 '!I75)*5%-40000,IF(AND((H80-'[1]Gia cảnh 2 '!I75)&gt;1250000,(H80-'[1]Gia cảnh 2 '!I75)&lt;=8500000),(H80-'[1]Gia cảnh 2 '!I75)*10%-102500))),2)</f>
        <v>0</v>
      </c>
      <c r="K80" s="172">
        <f t="shared" si="6"/>
        <v>1600</v>
      </c>
      <c r="L80" s="50">
        <f t="shared" si="7"/>
        <v>0</v>
      </c>
      <c r="M80" s="59">
        <f t="shared" si="8"/>
        <v>0</v>
      </c>
      <c r="N80" s="285"/>
    </row>
    <row r="81" spans="1:14" ht="27.75" customHeight="1">
      <c r="A81" s="158">
        <f>'KL tổ 3'!A79</f>
        <v>71</v>
      </c>
      <c r="B81" s="47" t="str">
        <f>'KL tổ 3'!B79</f>
        <v>Han Rân</v>
      </c>
      <c r="C81" s="236">
        <v>22000</v>
      </c>
      <c r="D81" s="159">
        <f>'KL tổ 3'!CD79</f>
        <v>0</v>
      </c>
      <c r="E81" s="160">
        <f t="shared" si="4"/>
        <v>0</v>
      </c>
      <c r="F81" s="161">
        <v>0</v>
      </c>
      <c r="G81" s="160">
        <v>0</v>
      </c>
      <c r="H81" s="160">
        <f t="shared" si="5"/>
        <v>0</v>
      </c>
      <c r="I81" s="59">
        <v>0</v>
      </c>
      <c r="J81" s="172">
        <f>ROUND(IF(H81&lt;=800000,0,IF(AND((H81-'[1]Gia cảnh 2 '!I76)&gt;800000,(H81-'[1]Gia cảnh 2 '!I76)&lt;=1250000),(H81-'[1]Gia cảnh 2 '!I76)*5%-40000,IF(AND((H81-'[1]Gia cảnh 2 '!I76)&gt;1250000,(H81-'[1]Gia cảnh 2 '!I76)&lt;=8500000),(H81-'[1]Gia cảnh 2 '!I76)*10%-102500))),2)</f>
        <v>0</v>
      </c>
      <c r="K81" s="172">
        <f t="shared" si="6"/>
        <v>1600</v>
      </c>
      <c r="L81" s="50">
        <f t="shared" si="7"/>
        <v>0</v>
      </c>
      <c r="M81" s="59">
        <f t="shared" si="8"/>
        <v>0</v>
      </c>
      <c r="N81" s="285"/>
    </row>
    <row r="82" spans="1:14" ht="27.75" customHeight="1">
      <c r="A82" s="158">
        <f>'KL tổ 3'!A80</f>
        <v>72</v>
      </c>
      <c r="B82" s="47" t="str">
        <f>'KL tổ 3'!B80</f>
        <v>Dia Lâm</v>
      </c>
      <c r="C82" s="236">
        <v>22000</v>
      </c>
      <c r="D82" s="159">
        <f>'KL tổ 3'!CD80</f>
        <v>0</v>
      </c>
      <c r="E82" s="160">
        <f t="shared" si="4"/>
        <v>0</v>
      </c>
      <c r="F82" s="161">
        <v>0</v>
      </c>
      <c r="G82" s="160">
        <v>0</v>
      </c>
      <c r="H82" s="160">
        <f t="shared" si="5"/>
        <v>0</v>
      </c>
      <c r="I82" s="59">
        <v>0</v>
      </c>
      <c r="J82" s="172">
        <f>ROUND(IF(H82&lt;=800000,0,IF(AND((H82-'[1]Gia cảnh 2 '!I77)&gt;800000,(H82-'[1]Gia cảnh 2 '!I77)&lt;=1250000),(H82-'[1]Gia cảnh 2 '!I77)*5%-40000,IF(AND((H82-'[1]Gia cảnh 2 '!I77)&gt;1250000,(H82-'[1]Gia cảnh 2 '!I77)&lt;=8500000),(H82-'[1]Gia cảnh 2 '!I77)*10%-102500))),2)</f>
        <v>0</v>
      </c>
      <c r="K82" s="172">
        <f t="shared" si="6"/>
        <v>1600</v>
      </c>
      <c r="L82" s="50">
        <f t="shared" si="7"/>
        <v>0</v>
      </c>
      <c r="M82" s="59">
        <f t="shared" si="8"/>
        <v>0</v>
      </c>
      <c r="N82" s="285"/>
    </row>
    <row r="83" spans="1:14" ht="27.75" customHeight="1">
      <c r="A83" s="158">
        <f>'KL tổ 3'!A81</f>
        <v>73</v>
      </c>
      <c r="B83" s="47" t="str">
        <f>'KL tổ 3'!B81</f>
        <v>Khon Ra</v>
      </c>
      <c r="C83" s="236">
        <v>22000</v>
      </c>
      <c r="D83" s="159">
        <f>'KL tổ 3'!CD81</f>
        <v>0</v>
      </c>
      <c r="E83" s="160">
        <f t="shared" si="4"/>
        <v>0</v>
      </c>
      <c r="F83" s="161">
        <v>0</v>
      </c>
      <c r="G83" s="160">
        <v>0</v>
      </c>
      <c r="H83" s="160">
        <f t="shared" si="5"/>
        <v>0</v>
      </c>
      <c r="I83" s="59">
        <v>0</v>
      </c>
      <c r="J83" s="172">
        <f>ROUND(IF(H83&lt;=800000,0,IF(AND((H83-'[1]Gia cảnh 2 '!I78)&gt;800000,(H83-'[1]Gia cảnh 2 '!I78)&lt;=1250000),(H83-'[1]Gia cảnh 2 '!I78)*5%-40000,IF(AND((H83-'[1]Gia cảnh 2 '!I78)&gt;1250000,(H83-'[1]Gia cảnh 2 '!I78)&lt;=8500000),(H83-'[1]Gia cảnh 2 '!I78)*10%-102500))),2)</f>
        <v>0</v>
      </c>
      <c r="K83" s="172">
        <f t="shared" si="6"/>
        <v>1600</v>
      </c>
      <c r="L83" s="50">
        <f t="shared" si="7"/>
        <v>0</v>
      </c>
      <c r="M83" s="59">
        <f t="shared" si="8"/>
        <v>0</v>
      </c>
      <c r="N83" s="285"/>
    </row>
    <row r="84" spans="1:14" ht="27.75" customHeight="1">
      <c r="A84" s="158">
        <f>'KL tổ 3'!A82</f>
        <v>74</v>
      </c>
      <c r="B84" s="47" t="str">
        <f>'KL tổ 3'!B82</f>
        <v>Ta Mau</v>
      </c>
      <c r="C84" s="236">
        <v>22000</v>
      </c>
      <c r="D84" s="159">
        <f>'KL tổ 3'!CD82</f>
        <v>0</v>
      </c>
      <c r="E84" s="160">
        <f t="shared" si="4"/>
        <v>0</v>
      </c>
      <c r="F84" s="161">
        <v>0</v>
      </c>
      <c r="G84" s="160">
        <v>0</v>
      </c>
      <c r="H84" s="160">
        <f t="shared" si="5"/>
        <v>0</v>
      </c>
      <c r="I84" s="59">
        <v>0</v>
      </c>
      <c r="J84" s="172">
        <f>ROUND(IF(H84&lt;=800000,0,IF(AND((H84-'[1]Gia cảnh 2 '!I79)&gt;800000,(H84-'[1]Gia cảnh 2 '!I79)&lt;=1250000),(H84-'[1]Gia cảnh 2 '!I79)*5%-40000,IF(AND((H84-'[1]Gia cảnh 2 '!I79)&gt;1250000,(H84-'[1]Gia cảnh 2 '!I79)&lt;=8500000),(H84-'[1]Gia cảnh 2 '!I79)*10%-102500))),2)</f>
        <v>0</v>
      </c>
      <c r="K84" s="172">
        <f t="shared" si="6"/>
        <v>1600</v>
      </c>
      <c r="L84" s="50">
        <f t="shared" si="7"/>
        <v>0</v>
      </c>
      <c r="M84" s="59">
        <f t="shared" si="8"/>
        <v>0</v>
      </c>
      <c r="N84" s="285"/>
    </row>
    <row r="85" spans="1:14" ht="27.75" customHeight="1">
      <c r="A85" s="158">
        <f>'KL tổ 3'!A83</f>
        <v>75</v>
      </c>
      <c r="B85" s="47" t="str">
        <f>'KL tổ 3'!B83</f>
        <v>Dia Vay</v>
      </c>
      <c r="C85" s="236">
        <v>22000</v>
      </c>
      <c r="D85" s="159">
        <f>'KL tổ 3'!CD83</f>
        <v>0</v>
      </c>
      <c r="E85" s="160">
        <f t="shared" si="4"/>
        <v>0</v>
      </c>
      <c r="F85" s="161">
        <v>0</v>
      </c>
      <c r="G85" s="160">
        <v>0</v>
      </c>
      <c r="H85" s="160">
        <f t="shared" si="5"/>
        <v>0</v>
      </c>
      <c r="I85" s="59">
        <v>0</v>
      </c>
      <c r="J85" s="172">
        <f>ROUND(IF(H85&lt;=800000,0,IF(AND((H85-'[1]Gia cảnh 2 '!I80)&gt;800000,(H85-'[1]Gia cảnh 2 '!I80)&lt;=1250000),(H85-'[1]Gia cảnh 2 '!I80)*5%-40000,IF(AND((H85-'[1]Gia cảnh 2 '!I80)&gt;1250000,(H85-'[1]Gia cảnh 2 '!I80)&lt;=8500000),(H85-'[1]Gia cảnh 2 '!I80)*10%-102500))),2)</f>
        <v>0</v>
      </c>
      <c r="K85" s="172">
        <f t="shared" si="6"/>
        <v>1600</v>
      </c>
      <c r="L85" s="50">
        <f t="shared" si="7"/>
        <v>0</v>
      </c>
      <c r="M85" s="59">
        <f t="shared" si="8"/>
        <v>0</v>
      </c>
      <c r="N85" s="285"/>
    </row>
    <row r="86" spans="1:14" ht="27.75" customHeight="1">
      <c r="A86" s="158">
        <f>'KL tổ 3'!A84</f>
        <v>76</v>
      </c>
      <c r="B86" s="47" t="str">
        <f>'KL tổ 3'!B84</f>
        <v>Tha Dang</v>
      </c>
      <c r="C86" s="236">
        <v>22000</v>
      </c>
      <c r="D86" s="159">
        <f>'KL tổ 3'!CD84</f>
        <v>0</v>
      </c>
      <c r="E86" s="160">
        <f t="shared" si="4"/>
        <v>0</v>
      </c>
      <c r="F86" s="161">
        <v>0</v>
      </c>
      <c r="G86" s="160">
        <v>0</v>
      </c>
      <c r="H86" s="160">
        <f t="shared" si="5"/>
        <v>0</v>
      </c>
      <c r="I86" s="59">
        <v>0</v>
      </c>
      <c r="J86" s="172">
        <f>ROUND(IF(H86&lt;=800000,0,IF(AND((H86-'[1]Gia cảnh 2 '!I81)&gt;800000,(H86-'[1]Gia cảnh 2 '!I81)&lt;=1250000),(H86-'[1]Gia cảnh 2 '!I81)*5%-40000,IF(AND((H86-'[1]Gia cảnh 2 '!I81)&gt;1250000,(H86-'[1]Gia cảnh 2 '!I81)&lt;=8500000),(H86-'[1]Gia cảnh 2 '!I81)*10%-102500))),2)</f>
        <v>0</v>
      </c>
      <c r="K86" s="172">
        <f t="shared" si="6"/>
        <v>1600</v>
      </c>
      <c r="L86" s="50">
        <f t="shared" si="7"/>
        <v>0</v>
      </c>
      <c r="M86" s="59">
        <f t="shared" si="8"/>
        <v>0</v>
      </c>
      <c r="N86" s="285"/>
    </row>
    <row r="87" spans="1:14" ht="27.75" customHeight="1">
      <c r="A87" s="158">
        <f>'KL tổ 3'!A85</f>
        <v>77</v>
      </c>
      <c r="B87" s="47" t="str">
        <f>'KL tổ 3'!B85</f>
        <v>Thươn Hêng</v>
      </c>
      <c r="C87" s="236">
        <v>22000</v>
      </c>
      <c r="D87" s="159">
        <f>'KL tổ 3'!CD85</f>
        <v>0</v>
      </c>
      <c r="E87" s="160">
        <f t="shared" si="4"/>
        <v>0</v>
      </c>
      <c r="F87" s="161">
        <v>0</v>
      </c>
      <c r="G87" s="160">
        <v>0</v>
      </c>
      <c r="H87" s="160">
        <f t="shared" si="5"/>
        <v>0</v>
      </c>
      <c r="I87" s="59">
        <v>0</v>
      </c>
      <c r="J87" s="172">
        <f>ROUND(IF(H87&lt;=800000,0,IF(AND((H87-'[1]Gia cảnh 2 '!I82)&gt;800000,(H87-'[1]Gia cảnh 2 '!I82)&lt;=1250000),(H87-'[1]Gia cảnh 2 '!I82)*5%-40000,IF(AND((H87-'[1]Gia cảnh 2 '!I82)&gt;1250000,(H87-'[1]Gia cảnh 2 '!I82)&lt;=8500000),(H87-'[1]Gia cảnh 2 '!I82)*10%-102500))),2)</f>
        <v>0</v>
      </c>
      <c r="K87" s="172">
        <f t="shared" si="6"/>
        <v>1600</v>
      </c>
      <c r="L87" s="50">
        <f t="shared" si="7"/>
        <v>0</v>
      </c>
      <c r="M87" s="59">
        <f t="shared" si="8"/>
        <v>0</v>
      </c>
      <c r="N87" s="285"/>
    </row>
    <row r="88" spans="1:14" ht="27.75" customHeight="1">
      <c r="A88" s="158">
        <f>'KL tổ 3'!A86</f>
        <v>78</v>
      </c>
      <c r="B88" s="47" t="str">
        <f>'KL tổ 3'!B86</f>
        <v>Hia Sang</v>
      </c>
      <c r="C88" s="236">
        <v>22000</v>
      </c>
      <c r="D88" s="159">
        <f>'KL tổ 3'!CD86</f>
        <v>0</v>
      </c>
      <c r="E88" s="160">
        <f>C88*D88</f>
        <v>0</v>
      </c>
      <c r="F88" s="161">
        <v>0</v>
      </c>
      <c r="G88" s="160">
        <v>0</v>
      </c>
      <c r="H88" s="160">
        <f>E88+G88</f>
        <v>0</v>
      </c>
      <c r="I88" s="59">
        <v>0</v>
      </c>
      <c r="J88" s="172">
        <f>ROUND(IF(H88&lt;=800000,0,IF(AND((H88-'[1]Gia cảnh 2 '!I83)&gt;800000,(H88-'[1]Gia cảnh 2 '!I83)&lt;=1250000),(H88-'[1]Gia cảnh 2 '!I83)*5%-40000,IF(AND((H88-'[1]Gia cảnh 2 '!I83)&gt;1250000,(H88-'[1]Gia cảnh 2 '!I83)&lt;=8500000),(H88-'[1]Gia cảnh 2 '!I83)*10%-102500))),2)</f>
        <v>0</v>
      </c>
      <c r="K88" s="172">
        <f>IF(H88&lt;=200000,1600,IF(AND(H88&gt;200000,H88&lt;=250000),1800,IF(AND(H88&gt;250000,H88&lt;=300000),2200,IF(AND(H88&gt;300000,H88&lt;=350000),2600,IF(AND(H88&gt;350000,H88&lt;=400000),3000,IF(AND(H88&gt;400000,H88&lt;=450000),3400,IF(AND(H88&gt;450000,H88&lt;=500000),3800,IF(AND(H88&gt;500000,H88&lt;=550000),4200,IF(AND(H88&gt;550000,H88&lt;=600000),4600,IF(AND(H88&gt;600000,H88&lt;=650000),5000,IF(AND(H88&gt;650000,H88&lt;=700000),5400,IF(AND(H88&gt;700000,H88&lt;=750000),5800,IF(AND(H88&gt;750000,H88&lt;=800000),6200,IF(AND(H88&gt;800000,H88&lt;=850000),6600,IF(AND(H88&gt;850000,H88&lt;=900000),7000,IF(AND(H88&gt;900000,H88&lt;=950000),7400,IF(AND(H88&gt;950000,H88&lt;=1000000),7800,IF(H88&gt;1000000,8000))))))))))))))))))</f>
        <v>1600</v>
      </c>
      <c r="L88" s="50">
        <f>IF(J88&gt;0,I88+J88,I88)</f>
        <v>0</v>
      </c>
      <c r="M88" s="59">
        <f>IF(L88&gt;0,H88-L88,H88)</f>
        <v>0</v>
      </c>
      <c r="N88" s="285"/>
    </row>
    <row r="89" spans="1:14" ht="27.75" customHeight="1">
      <c r="A89" s="158">
        <f>'KL tổ 3'!A87</f>
        <v>79</v>
      </c>
      <c r="B89" s="47" t="str">
        <f>'KL tổ 3'!B87</f>
        <v>Lang Lon</v>
      </c>
      <c r="C89" s="236">
        <v>22000</v>
      </c>
      <c r="D89" s="159">
        <f>'KL tổ 3'!CD87</f>
        <v>0</v>
      </c>
      <c r="E89" s="160">
        <f>C89*D89</f>
        <v>0</v>
      </c>
      <c r="F89" s="161">
        <v>0</v>
      </c>
      <c r="G89" s="160">
        <v>0</v>
      </c>
      <c r="H89" s="160">
        <f>E89+G89</f>
        <v>0</v>
      </c>
      <c r="I89" s="59">
        <v>0</v>
      </c>
      <c r="J89" s="172">
        <f>ROUND(IF(H89&lt;=800000,0,IF(AND((H89-'[1]Gia cảnh 2 '!I84)&gt;800000,(H89-'[1]Gia cảnh 2 '!I84)&lt;=1250000),(H89-'[1]Gia cảnh 2 '!I84)*5%-40000,IF(AND((H89-'[1]Gia cảnh 2 '!I84)&gt;1250000,(H89-'[1]Gia cảnh 2 '!I84)&lt;=8500000),(H89-'[1]Gia cảnh 2 '!I84)*10%-102500))),2)</f>
        <v>0</v>
      </c>
      <c r="K89" s="172">
        <f>IF(H89&lt;=200000,1600,IF(AND(H89&gt;200000,H89&lt;=250000),1800,IF(AND(H89&gt;250000,H89&lt;=300000),2200,IF(AND(H89&gt;300000,H89&lt;=350000),2600,IF(AND(H89&gt;350000,H89&lt;=400000),3000,IF(AND(H89&gt;400000,H89&lt;=450000),3400,IF(AND(H89&gt;450000,H89&lt;=500000),3800,IF(AND(H89&gt;500000,H89&lt;=550000),4200,IF(AND(H89&gt;550000,H89&lt;=600000),4600,IF(AND(H89&gt;600000,H89&lt;=650000),5000,IF(AND(H89&gt;650000,H89&lt;=700000),5400,IF(AND(H89&gt;700000,H89&lt;=750000),5800,IF(AND(H89&gt;750000,H89&lt;=800000),6200,IF(AND(H89&gt;800000,H89&lt;=850000),6600,IF(AND(H89&gt;850000,H89&lt;=900000),7000,IF(AND(H89&gt;900000,H89&lt;=950000),7400,IF(AND(H89&gt;950000,H89&lt;=1000000),7800,IF(H89&gt;1000000,8000))))))))))))))))))</f>
        <v>1600</v>
      </c>
      <c r="L89" s="50">
        <f>IF(J89&gt;0,I89+J89,I89)</f>
        <v>0</v>
      </c>
      <c r="M89" s="59">
        <f>IF(L89&gt;0,H89-L89,H89)</f>
        <v>0</v>
      </c>
      <c r="N89" s="285"/>
    </row>
    <row r="90" spans="1:14" ht="27.75" customHeight="1">
      <c r="A90" s="158">
        <f>'KL tổ 3'!A88</f>
        <v>80</v>
      </c>
      <c r="B90" s="47" t="str">
        <f>'KL tổ 3'!B88</f>
        <v>Hiên Hum</v>
      </c>
      <c r="C90" s="236">
        <v>22000</v>
      </c>
      <c r="D90" s="159">
        <f>'KL tổ 3'!CD88</f>
        <v>0</v>
      </c>
      <c r="E90" s="160">
        <f t="shared" ref="E90:E104" si="9">C90*D90</f>
        <v>0</v>
      </c>
      <c r="F90" s="161">
        <v>0</v>
      </c>
      <c r="G90" s="160">
        <v>0</v>
      </c>
      <c r="H90" s="160">
        <f t="shared" ref="H90:H104" si="10">E90+G90</f>
        <v>0</v>
      </c>
      <c r="I90" s="59">
        <v>0</v>
      </c>
      <c r="J90" s="172">
        <f>ROUND(IF(H90&lt;=800000,0,IF(AND((H90-'[1]Gia cảnh 2 '!I85)&gt;800000,(H90-'[1]Gia cảnh 2 '!I85)&lt;=1250000),(H90-'[1]Gia cảnh 2 '!I85)*5%-40000,IF(AND((H90-'[1]Gia cảnh 2 '!I85)&gt;1250000,(H90-'[1]Gia cảnh 2 '!I85)&lt;=8500000),(H90-'[1]Gia cảnh 2 '!I85)*10%-102500))),2)</f>
        <v>0</v>
      </c>
      <c r="K90" s="172">
        <f t="shared" ref="K90:K104" si="11">IF(H90&lt;=200000,1600,IF(AND(H90&gt;200000,H90&lt;=250000),1800,IF(AND(H90&gt;250000,H90&lt;=300000),2200,IF(AND(H90&gt;300000,H90&lt;=350000),2600,IF(AND(H90&gt;350000,H90&lt;=400000),3000,IF(AND(H90&gt;400000,H90&lt;=450000),3400,IF(AND(H90&gt;450000,H90&lt;=500000),3800,IF(AND(H90&gt;500000,H90&lt;=550000),4200,IF(AND(H90&gt;550000,H90&lt;=600000),4600,IF(AND(H90&gt;600000,H90&lt;=650000),5000,IF(AND(H90&gt;650000,H90&lt;=700000),5400,IF(AND(H90&gt;700000,H90&lt;=750000),5800,IF(AND(H90&gt;750000,H90&lt;=800000),6200,IF(AND(H90&gt;800000,H90&lt;=850000),6600,IF(AND(H90&gt;850000,H90&lt;=900000),7000,IF(AND(H90&gt;900000,H90&lt;=950000),7400,IF(AND(H90&gt;950000,H90&lt;=1000000),7800,IF(H90&gt;1000000,8000))))))))))))))))))</f>
        <v>1600</v>
      </c>
      <c r="L90" s="50">
        <f t="shared" ref="L90:L104" si="12">IF(J90&gt;0,I90+J90,I90)</f>
        <v>0</v>
      </c>
      <c r="M90" s="59">
        <f t="shared" ref="M90:M104" si="13">IF(L90&gt;0,H90-L90,H90)</f>
        <v>0</v>
      </c>
      <c r="N90" s="285"/>
    </row>
    <row r="91" spans="1:14" ht="27.75" customHeight="1">
      <c r="A91" s="158">
        <f>'KL tổ 3'!A89</f>
        <v>81</v>
      </c>
      <c r="B91" s="47" t="str">
        <f>'KL tổ 3'!B89</f>
        <v>Khan Lay</v>
      </c>
      <c r="C91" s="236">
        <v>22000</v>
      </c>
      <c r="D91" s="159">
        <f>'KL tổ 3'!CD89</f>
        <v>0</v>
      </c>
      <c r="E91" s="160">
        <f t="shared" si="9"/>
        <v>0</v>
      </c>
      <c r="F91" s="161">
        <v>0</v>
      </c>
      <c r="G91" s="160">
        <v>0</v>
      </c>
      <c r="H91" s="160">
        <f t="shared" si="10"/>
        <v>0</v>
      </c>
      <c r="I91" s="59">
        <v>0</v>
      </c>
      <c r="J91" s="172">
        <f>ROUND(IF(H91&lt;=800000,0,IF(AND((H91-'[1]Gia cảnh 2 '!I86)&gt;800000,(H91-'[1]Gia cảnh 2 '!I86)&lt;=1250000),(H91-'[1]Gia cảnh 2 '!I86)*5%-40000,IF(AND((H91-'[1]Gia cảnh 2 '!I86)&gt;1250000,(H91-'[1]Gia cảnh 2 '!I86)&lt;=8500000),(H91-'[1]Gia cảnh 2 '!I86)*10%-102500))),2)</f>
        <v>0</v>
      </c>
      <c r="K91" s="172">
        <f t="shared" si="11"/>
        <v>1600</v>
      </c>
      <c r="L91" s="50">
        <f t="shared" si="12"/>
        <v>0</v>
      </c>
      <c r="M91" s="59">
        <f t="shared" si="13"/>
        <v>0</v>
      </c>
      <c r="N91" s="285"/>
    </row>
    <row r="92" spans="1:14" ht="27.75" customHeight="1">
      <c r="A92" s="158">
        <f>'KL tổ 3'!A90</f>
        <v>82</v>
      </c>
      <c r="B92" s="47" t="str">
        <f>'KL tổ 3'!B90</f>
        <v>Thum Thươn</v>
      </c>
      <c r="C92" s="236">
        <v>22000</v>
      </c>
      <c r="D92" s="159">
        <f>'KL tổ 3'!CD90</f>
        <v>0</v>
      </c>
      <c r="E92" s="160">
        <f t="shared" si="9"/>
        <v>0</v>
      </c>
      <c r="F92" s="161">
        <v>0</v>
      </c>
      <c r="G92" s="160">
        <v>0</v>
      </c>
      <c r="H92" s="160">
        <f t="shared" si="10"/>
        <v>0</v>
      </c>
      <c r="I92" s="59">
        <v>0</v>
      </c>
      <c r="J92" s="172">
        <f>ROUND(IF(H92&lt;=800000,0,IF(AND((H92-'[1]Gia cảnh 2 '!I87)&gt;800000,(H92-'[1]Gia cảnh 2 '!I87)&lt;=1250000),(H92-'[1]Gia cảnh 2 '!I87)*5%-40000,IF(AND((H92-'[1]Gia cảnh 2 '!I87)&gt;1250000,(H92-'[1]Gia cảnh 2 '!I87)&lt;=8500000),(H92-'[1]Gia cảnh 2 '!I87)*10%-102500))),2)</f>
        <v>0</v>
      </c>
      <c r="K92" s="172">
        <f t="shared" si="11"/>
        <v>1600</v>
      </c>
      <c r="L92" s="50">
        <f t="shared" si="12"/>
        <v>0</v>
      </c>
      <c r="M92" s="59">
        <f t="shared" si="13"/>
        <v>0</v>
      </c>
      <c r="N92" s="285"/>
    </row>
    <row r="93" spans="1:14" ht="27.75" customHeight="1">
      <c r="A93" s="158">
        <f>'KL tổ 3'!A91</f>
        <v>83</v>
      </c>
      <c r="B93" s="47" t="str">
        <f>'KL tổ 3'!B91</f>
        <v>Thia Sa</v>
      </c>
      <c r="C93" s="236">
        <v>22000</v>
      </c>
      <c r="D93" s="159">
        <f>'KL tổ 3'!CD91</f>
        <v>0</v>
      </c>
      <c r="E93" s="160">
        <f t="shared" si="9"/>
        <v>0</v>
      </c>
      <c r="F93" s="161">
        <v>0</v>
      </c>
      <c r="G93" s="160">
        <v>0</v>
      </c>
      <c r="H93" s="160">
        <f t="shared" si="10"/>
        <v>0</v>
      </c>
      <c r="I93" s="59">
        <v>0</v>
      </c>
      <c r="J93" s="172">
        <f>ROUND(IF(H93&lt;=800000,0,IF(AND((H93-'[1]Gia cảnh 2 '!I88)&gt;800000,(H93-'[1]Gia cảnh 2 '!I88)&lt;=1250000),(H93-'[1]Gia cảnh 2 '!I88)*5%-40000,IF(AND((H93-'[1]Gia cảnh 2 '!I88)&gt;1250000,(H93-'[1]Gia cảnh 2 '!I88)&lt;=8500000),(H93-'[1]Gia cảnh 2 '!I88)*10%-102500))),2)</f>
        <v>0</v>
      </c>
      <c r="K93" s="172">
        <f t="shared" si="11"/>
        <v>1600</v>
      </c>
      <c r="L93" s="50">
        <f t="shared" si="12"/>
        <v>0</v>
      </c>
      <c r="M93" s="59">
        <f t="shared" si="13"/>
        <v>0</v>
      </c>
      <c r="N93" s="285"/>
    </row>
    <row r="94" spans="1:14" ht="27.75" customHeight="1">
      <c r="A94" s="158">
        <f>'KL tổ 3'!A92</f>
        <v>84</v>
      </c>
      <c r="B94" s="47" t="str">
        <f>'KL tổ 3'!B92</f>
        <v>Son Vy</v>
      </c>
      <c r="C94" s="236">
        <v>22000</v>
      </c>
      <c r="D94" s="159">
        <f>'KL tổ 3'!CD92</f>
        <v>0</v>
      </c>
      <c r="E94" s="160">
        <f t="shared" si="9"/>
        <v>0</v>
      </c>
      <c r="F94" s="161">
        <v>0</v>
      </c>
      <c r="G94" s="160">
        <v>0</v>
      </c>
      <c r="H94" s="160">
        <f t="shared" si="10"/>
        <v>0</v>
      </c>
      <c r="I94" s="59">
        <v>0</v>
      </c>
      <c r="J94" s="172">
        <f>ROUND(IF(H94&lt;=800000,0,IF(AND((H94-'[1]Gia cảnh 2 '!I89)&gt;800000,(H94-'[1]Gia cảnh 2 '!I89)&lt;=1250000),(H94-'[1]Gia cảnh 2 '!I89)*5%-40000,IF(AND((H94-'[1]Gia cảnh 2 '!I89)&gt;1250000,(H94-'[1]Gia cảnh 2 '!I89)&lt;=8500000),(H94-'[1]Gia cảnh 2 '!I89)*10%-102500))),2)</f>
        <v>0</v>
      </c>
      <c r="K94" s="172">
        <f t="shared" si="11"/>
        <v>1600</v>
      </c>
      <c r="L94" s="50">
        <f t="shared" si="12"/>
        <v>0</v>
      </c>
      <c r="M94" s="59">
        <f t="shared" si="13"/>
        <v>0</v>
      </c>
      <c r="N94" s="285"/>
    </row>
    <row r="95" spans="1:14" ht="27.75" customHeight="1">
      <c r="A95" s="158">
        <f>'KL tổ 3'!A93</f>
        <v>85</v>
      </c>
      <c r="B95" s="47" t="str">
        <f>'KL tổ 3'!B93</f>
        <v>Rom Ranh</v>
      </c>
      <c r="C95" s="236">
        <v>22000</v>
      </c>
      <c r="D95" s="159">
        <f>'KL tổ 3'!CD93</f>
        <v>0</v>
      </c>
      <c r="E95" s="160">
        <f t="shared" si="9"/>
        <v>0</v>
      </c>
      <c r="F95" s="161">
        <v>0</v>
      </c>
      <c r="G95" s="160">
        <v>0</v>
      </c>
      <c r="H95" s="160">
        <f t="shared" si="10"/>
        <v>0</v>
      </c>
      <c r="I95" s="59">
        <v>0</v>
      </c>
      <c r="J95" s="172">
        <f>ROUND(IF(H95&lt;=800000,0,IF(AND((H95-'[1]Gia cảnh 2 '!I90)&gt;800000,(H95-'[1]Gia cảnh 2 '!I90)&lt;=1250000),(H95-'[1]Gia cảnh 2 '!I90)*5%-40000,IF(AND((H95-'[1]Gia cảnh 2 '!I90)&gt;1250000,(H95-'[1]Gia cảnh 2 '!I90)&lt;=8500000),(H95-'[1]Gia cảnh 2 '!I90)*10%-102500))),2)</f>
        <v>0</v>
      </c>
      <c r="K95" s="172">
        <f t="shared" si="11"/>
        <v>1600</v>
      </c>
      <c r="L95" s="50">
        <f t="shared" si="12"/>
        <v>0</v>
      </c>
      <c r="M95" s="59">
        <f t="shared" si="13"/>
        <v>0</v>
      </c>
      <c r="N95" s="285"/>
    </row>
    <row r="96" spans="1:14" ht="27.75" customHeight="1">
      <c r="A96" s="158">
        <f>'KL tổ 3'!A94</f>
        <v>86</v>
      </c>
      <c r="B96" s="47" t="str">
        <f>'KL tổ 3'!B94</f>
        <v>Hay Long</v>
      </c>
      <c r="C96" s="236">
        <v>22000</v>
      </c>
      <c r="D96" s="159">
        <f>'KL tổ 3'!CD94</f>
        <v>0</v>
      </c>
      <c r="E96" s="160">
        <f t="shared" si="9"/>
        <v>0</v>
      </c>
      <c r="F96" s="161">
        <v>0</v>
      </c>
      <c r="G96" s="160">
        <v>0</v>
      </c>
      <c r="H96" s="160">
        <f t="shared" si="10"/>
        <v>0</v>
      </c>
      <c r="I96" s="59">
        <v>0</v>
      </c>
      <c r="J96" s="172">
        <f>ROUND(IF(H96&lt;=800000,0,IF(AND((H96-'[1]Gia cảnh 2 '!I91)&gt;800000,(H96-'[1]Gia cảnh 2 '!I91)&lt;=1250000),(H96-'[1]Gia cảnh 2 '!I91)*5%-40000,IF(AND((H96-'[1]Gia cảnh 2 '!I91)&gt;1250000,(H96-'[1]Gia cảnh 2 '!I91)&lt;=8500000),(H96-'[1]Gia cảnh 2 '!I91)*10%-102500))),2)</f>
        <v>0</v>
      </c>
      <c r="K96" s="172">
        <f t="shared" si="11"/>
        <v>1600</v>
      </c>
      <c r="L96" s="50">
        <f t="shared" si="12"/>
        <v>0</v>
      </c>
      <c r="M96" s="59">
        <f t="shared" si="13"/>
        <v>0</v>
      </c>
      <c r="N96" s="285"/>
    </row>
    <row r="97" spans="1:14" ht="27.75" customHeight="1">
      <c r="A97" s="158">
        <f>'KL tổ 3'!A95</f>
        <v>87</v>
      </c>
      <c r="B97" s="47" t="str">
        <f>'KL tổ 3'!B95</f>
        <v>Chi Vit</v>
      </c>
      <c r="C97" s="236">
        <v>22000</v>
      </c>
      <c r="D97" s="159">
        <f>'KL tổ 3'!CD95</f>
        <v>0</v>
      </c>
      <c r="E97" s="160">
        <f t="shared" si="9"/>
        <v>0</v>
      </c>
      <c r="F97" s="161">
        <v>0</v>
      </c>
      <c r="G97" s="160">
        <v>0</v>
      </c>
      <c r="H97" s="160">
        <f t="shared" si="10"/>
        <v>0</v>
      </c>
      <c r="I97" s="59">
        <v>0</v>
      </c>
      <c r="J97" s="172">
        <f>ROUND(IF(H97&lt;=800000,0,IF(AND((H97-'[1]Gia cảnh 2 '!I92)&gt;800000,(H97-'[1]Gia cảnh 2 '!I92)&lt;=1250000),(H97-'[1]Gia cảnh 2 '!I92)*5%-40000,IF(AND((H97-'[1]Gia cảnh 2 '!I92)&gt;1250000,(H97-'[1]Gia cảnh 2 '!I92)&lt;=8500000),(H97-'[1]Gia cảnh 2 '!I92)*10%-102500))),2)</f>
        <v>0</v>
      </c>
      <c r="K97" s="172">
        <f t="shared" si="11"/>
        <v>1600</v>
      </c>
      <c r="L97" s="50">
        <f t="shared" si="12"/>
        <v>0</v>
      </c>
      <c r="M97" s="59">
        <f t="shared" si="13"/>
        <v>0</v>
      </c>
      <c r="N97" s="285"/>
    </row>
    <row r="98" spans="1:14" ht="27.75" customHeight="1">
      <c r="A98" s="158">
        <f>'KL tổ 3'!A96</f>
        <v>88</v>
      </c>
      <c r="B98" s="47" t="str">
        <f>'KL tổ 3'!B96</f>
        <v>Lup Lươn</v>
      </c>
      <c r="C98" s="236">
        <v>22000</v>
      </c>
      <c r="D98" s="159">
        <f>'KL tổ 3'!CD96</f>
        <v>0</v>
      </c>
      <c r="E98" s="160">
        <f t="shared" si="9"/>
        <v>0</v>
      </c>
      <c r="F98" s="161">
        <v>0</v>
      </c>
      <c r="G98" s="160">
        <v>0</v>
      </c>
      <c r="H98" s="160">
        <f t="shared" si="10"/>
        <v>0</v>
      </c>
      <c r="I98" s="59">
        <v>0</v>
      </c>
      <c r="J98" s="172">
        <f>ROUND(IF(H98&lt;=800000,0,IF(AND((H98-'[1]Gia cảnh 2 '!I93)&gt;800000,(H98-'[1]Gia cảnh 2 '!I93)&lt;=1250000),(H98-'[1]Gia cảnh 2 '!I93)*5%-40000,IF(AND((H98-'[1]Gia cảnh 2 '!I93)&gt;1250000,(H98-'[1]Gia cảnh 2 '!I93)&lt;=8500000),(H98-'[1]Gia cảnh 2 '!I93)*10%-102500))),2)</f>
        <v>0</v>
      </c>
      <c r="K98" s="172">
        <f t="shared" si="11"/>
        <v>1600</v>
      </c>
      <c r="L98" s="50">
        <f t="shared" si="12"/>
        <v>0</v>
      </c>
      <c r="M98" s="59">
        <f t="shared" si="13"/>
        <v>0</v>
      </c>
      <c r="N98" s="285"/>
    </row>
    <row r="99" spans="1:14" ht="27.75" customHeight="1">
      <c r="A99" s="158">
        <f>'KL tổ 3'!A97</f>
        <v>89</v>
      </c>
      <c r="B99" s="47" t="str">
        <f>'KL tổ 3'!B97</f>
        <v>Sưa Tem</v>
      </c>
      <c r="C99" s="236">
        <v>22000</v>
      </c>
      <c r="D99" s="159">
        <f>'KL tổ 3'!CD97</f>
        <v>0</v>
      </c>
      <c r="E99" s="160">
        <f t="shared" si="9"/>
        <v>0</v>
      </c>
      <c r="F99" s="161">
        <v>0</v>
      </c>
      <c r="G99" s="160">
        <v>0</v>
      </c>
      <c r="H99" s="160">
        <f t="shared" si="10"/>
        <v>0</v>
      </c>
      <c r="I99" s="59">
        <v>0</v>
      </c>
      <c r="J99" s="172">
        <f>ROUND(IF(H99&lt;=800000,0,IF(AND((H99-'[1]Gia cảnh 2 '!I94)&gt;800000,(H99-'[1]Gia cảnh 2 '!I94)&lt;=1250000),(H99-'[1]Gia cảnh 2 '!I94)*5%-40000,IF(AND((H99-'[1]Gia cảnh 2 '!I94)&gt;1250000,(H99-'[1]Gia cảnh 2 '!I94)&lt;=8500000),(H99-'[1]Gia cảnh 2 '!I94)*10%-102500))),2)</f>
        <v>0</v>
      </c>
      <c r="K99" s="172">
        <f t="shared" si="11"/>
        <v>1600</v>
      </c>
      <c r="L99" s="50">
        <f t="shared" si="12"/>
        <v>0</v>
      </c>
      <c r="M99" s="59">
        <f t="shared" si="13"/>
        <v>0</v>
      </c>
      <c r="N99" s="285"/>
    </row>
    <row r="100" spans="1:14" ht="27.75" customHeight="1">
      <c r="A100" s="158">
        <f>'KL tổ 3'!A98</f>
        <v>90</v>
      </c>
      <c r="B100" s="47" t="str">
        <f>'KL tổ 3'!B98</f>
        <v>Lem Mun</v>
      </c>
      <c r="C100" s="236">
        <v>22000</v>
      </c>
      <c r="D100" s="159">
        <f>'KL tổ 3'!CD98</f>
        <v>0</v>
      </c>
      <c r="E100" s="160">
        <f t="shared" si="9"/>
        <v>0</v>
      </c>
      <c r="F100" s="161">
        <v>0</v>
      </c>
      <c r="G100" s="160">
        <v>0</v>
      </c>
      <c r="H100" s="160">
        <f t="shared" si="10"/>
        <v>0</v>
      </c>
      <c r="I100" s="59">
        <v>0</v>
      </c>
      <c r="J100" s="172">
        <f>ROUND(IF(H100&lt;=800000,0,IF(AND((H100-'[1]Gia cảnh 2 '!I95)&gt;800000,(H100-'[1]Gia cảnh 2 '!I95)&lt;=1250000),(H100-'[1]Gia cảnh 2 '!I95)*5%-40000,IF(AND((H100-'[1]Gia cảnh 2 '!I95)&gt;1250000,(H100-'[1]Gia cảnh 2 '!I95)&lt;=8500000),(H100-'[1]Gia cảnh 2 '!I95)*10%-102500))),2)</f>
        <v>0</v>
      </c>
      <c r="K100" s="172">
        <f t="shared" si="11"/>
        <v>1600</v>
      </c>
      <c r="L100" s="50">
        <f t="shared" si="12"/>
        <v>0</v>
      </c>
      <c r="M100" s="59">
        <f t="shared" si="13"/>
        <v>0</v>
      </c>
      <c r="N100" s="285"/>
    </row>
    <row r="101" spans="1:14" ht="27.75" customHeight="1">
      <c r="A101" s="158">
        <f>'KL tổ 3'!A99</f>
        <v>91</v>
      </c>
      <c r="B101" s="47" t="str">
        <f>'KL tổ 3'!B99</f>
        <v>Mun Dum</v>
      </c>
      <c r="C101" s="236">
        <v>22000</v>
      </c>
      <c r="D101" s="159">
        <f>'KL tổ 3'!CD99</f>
        <v>0</v>
      </c>
      <c r="E101" s="160">
        <f t="shared" si="9"/>
        <v>0</v>
      </c>
      <c r="F101" s="161">
        <v>0</v>
      </c>
      <c r="G101" s="160">
        <v>0</v>
      </c>
      <c r="H101" s="160">
        <f t="shared" si="10"/>
        <v>0</v>
      </c>
      <c r="I101" s="59">
        <v>0</v>
      </c>
      <c r="J101" s="172">
        <f>ROUND(IF(H101&lt;=800000,0,IF(AND((H101-'[1]Gia cảnh 2 '!I96)&gt;800000,(H101-'[1]Gia cảnh 2 '!I96)&lt;=1250000),(H101-'[1]Gia cảnh 2 '!I96)*5%-40000,IF(AND((H101-'[1]Gia cảnh 2 '!I96)&gt;1250000,(H101-'[1]Gia cảnh 2 '!I96)&lt;=8500000),(H101-'[1]Gia cảnh 2 '!I96)*10%-102500))),2)</f>
        <v>0</v>
      </c>
      <c r="K101" s="172">
        <f t="shared" si="11"/>
        <v>1600</v>
      </c>
      <c r="L101" s="50">
        <f t="shared" si="12"/>
        <v>0</v>
      </c>
      <c r="M101" s="59">
        <f t="shared" si="13"/>
        <v>0</v>
      </c>
      <c r="N101" s="285"/>
    </row>
    <row r="102" spans="1:14" ht="27.75" customHeight="1">
      <c r="A102" s="158">
        <f>'KL tổ 3'!A100</f>
        <v>92</v>
      </c>
      <c r="B102" s="47" t="str">
        <f>'KL tổ 3'!B100</f>
        <v>Ti Chia</v>
      </c>
      <c r="C102" s="236">
        <v>22000</v>
      </c>
      <c r="D102" s="159">
        <f>'KL tổ 3'!CD100</f>
        <v>0</v>
      </c>
      <c r="E102" s="160">
        <f t="shared" si="9"/>
        <v>0</v>
      </c>
      <c r="F102" s="161">
        <v>0</v>
      </c>
      <c r="G102" s="160">
        <v>0</v>
      </c>
      <c r="H102" s="160">
        <f t="shared" si="10"/>
        <v>0</v>
      </c>
      <c r="I102" s="59">
        <v>0</v>
      </c>
      <c r="J102" s="172">
        <f>ROUND(IF(H102&lt;=800000,0,IF(AND((H102-'[1]Gia cảnh 2 '!I97)&gt;800000,(H102-'[1]Gia cảnh 2 '!I97)&lt;=1250000),(H102-'[1]Gia cảnh 2 '!I97)*5%-40000,IF(AND((H102-'[1]Gia cảnh 2 '!I97)&gt;1250000,(H102-'[1]Gia cảnh 2 '!I97)&lt;=8500000),(H102-'[1]Gia cảnh 2 '!I97)*10%-102500))),2)</f>
        <v>0</v>
      </c>
      <c r="K102" s="172">
        <f t="shared" si="11"/>
        <v>1600</v>
      </c>
      <c r="L102" s="50">
        <f t="shared" si="12"/>
        <v>0</v>
      </c>
      <c r="M102" s="59">
        <f t="shared" si="13"/>
        <v>0</v>
      </c>
      <c r="N102" s="285"/>
    </row>
    <row r="103" spans="1:14" ht="27.75" customHeight="1">
      <c r="A103" s="158">
        <f>'KL tổ 3'!A101</f>
        <v>93</v>
      </c>
      <c r="B103" s="47" t="str">
        <f>'KL tổ 3'!B101</f>
        <v>Von Don</v>
      </c>
      <c r="C103" s="236">
        <v>22000</v>
      </c>
      <c r="D103" s="159">
        <f>'KL tổ 3'!CD101</f>
        <v>0</v>
      </c>
      <c r="E103" s="160">
        <f t="shared" si="9"/>
        <v>0</v>
      </c>
      <c r="F103" s="161">
        <v>0</v>
      </c>
      <c r="G103" s="160">
        <v>0</v>
      </c>
      <c r="H103" s="160">
        <f t="shared" si="10"/>
        <v>0</v>
      </c>
      <c r="I103" s="59">
        <v>0</v>
      </c>
      <c r="J103" s="172">
        <f>ROUND(IF(H103&lt;=800000,0,IF(AND((H103-'[1]Gia cảnh 2 '!I98)&gt;800000,(H103-'[1]Gia cảnh 2 '!I98)&lt;=1250000),(H103-'[1]Gia cảnh 2 '!I98)*5%-40000,IF(AND((H103-'[1]Gia cảnh 2 '!I98)&gt;1250000,(H103-'[1]Gia cảnh 2 '!I98)&lt;=8500000),(H103-'[1]Gia cảnh 2 '!I98)*10%-102500))),2)</f>
        <v>0</v>
      </c>
      <c r="K103" s="172">
        <f t="shared" si="11"/>
        <v>1600</v>
      </c>
      <c r="L103" s="50">
        <f t="shared" si="12"/>
        <v>0</v>
      </c>
      <c r="M103" s="59">
        <f t="shared" si="13"/>
        <v>0</v>
      </c>
      <c r="N103" s="285"/>
    </row>
    <row r="104" spans="1:14" ht="27.75" customHeight="1">
      <c r="A104" s="158">
        <f>'KL tổ 3'!A102</f>
        <v>94</v>
      </c>
      <c r="B104" s="47" t="str">
        <f>'KL tổ 3'!B102</f>
        <v>Ha Bênh</v>
      </c>
      <c r="C104" s="236">
        <v>22000</v>
      </c>
      <c r="D104" s="159">
        <f>'KL tổ 3'!CD102</f>
        <v>0</v>
      </c>
      <c r="E104" s="160">
        <f t="shared" si="9"/>
        <v>0</v>
      </c>
      <c r="F104" s="161">
        <v>0</v>
      </c>
      <c r="G104" s="160">
        <v>0</v>
      </c>
      <c r="H104" s="160">
        <f t="shared" si="10"/>
        <v>0</v>
      </c>
      <c r="I104" s="59">
        <v>0</v>
      </c>
      <c r="J104" s="172">
        <f>ROUND(IF(H104&lt;=800000,0,IF(AND((H104-'[1]Gia cảnh 2 '!I99)&gt;800000,(H104-'[1]Gia cảnh 2 '!I99)&lt;=1250000),(H104-'[1]Gia cảnh 2 '!I99)*5%-40000,IF(AND((H104-'[1]Gia cảnh 2 '!I99)&gt;1250000,(H104-'[1]Gia cảnh 2 '!I99)&lt;=8500000),(H104-'[1]Gia cảnh 2 '!I99)*10%-102500))),2)</f>
        <v>0</v>
      </c>
      <c r="K104" s="172">
        <f t="shared" si="11"/>
        <v>1600</v>
      </c>
      <c r="L104" s="50">
        <f t="shared" si="12"/>
        <v>0</v>
      </c>
      <c r="M104" s="59">
        <f t="shared" si="13"/>
        <v>0</v>
      </c>
      <c r="N104" s="285"/>
    </row>
    <row r="105" spans="1:14" ht="27.75" customHeight="1">
      <c r="A105" s="158">
        <f>'KL tổ 3'!A103</f>
        <v>95</v>
      </c>
      <c r="B105" s="47" t="str">
        <f>'KL tổ 3'!B103</f>
        <v>Chit Tươn</v>
      </c>
      <c r="C105" s="236">
        <v>22000</v>
      </c>
      <c r="D105" s="159">
        <f>'KL tổ 3'!CD103</f>
        <v>0</v>
      </c>
      <c r="E105" s="160">
        <f>C105*D105</f>
        <v>0</v>
      </c>
      <c r="F105" s="161">
        <v>0</v>
      </c>
      <c r="G105" s="160">
        <v>0</v>
      </c>
      <c r="H105" s="160">
        <f>E105+G105</f>
        <v>0</v>
      </c>
      <c r="I105" s="59">
        <v>0</v>
      </c>
      <c r="J105" s="172">
        <f>ROUND(IF(H105&lt;=800000,0,IF(AND((H105-'[1]Gia cảnh 2 '!I100)&gt;800000,(H105-'[1]Gia cảnh 2 '!I100)&lt;=1250000),(H105-'[1]Gia cảnh 2 '!I100)*5%-40000,IF(AND((H105-'[1]Gia cảnh 2 '!I100)&gt;1250000,(H105-'[1]Gia cảnh 2 '!I100)&lt;=8500000),(H105-'[1]Gia cảnh 2 '!I100)*10%-102500))),2)</f>
        <v>0</v>
      </c>
      <c r="K105" s="172">
        <f>IF(H105&lt;=200000,1600,IF(AND(H105&gt;200000,H105&lt;=250000),1800,IF(AND(H105&gt;250000,H105&lt;=300000),2200,IF(AND(H105&gt;300000,H105&lt;=350000),2600,IF(AND(H105&gt;350000,H105&lt;=400000),3000,IF(AND(H105&gt;400000,H105&lt;=450000),3400,IF(AND(H105&gt;450000,H105&lt;=500000),3800,IF(AND(H105&gt;500000,H105&lt;=550000),4200,IF(AND(H105&gt;550000,H105&lt;=600000),4600,IF(AND(H105&gt;600000,H105&lt;=650000),5000,IF(AND(H105&gt;650000,H105&lt;=700000),5400,IF(AND(H105&gt;700000,H105&lt;=750000),5800,IF(AND(H105&gt;750000,H105&lt;=800000),6200,IF(AND(H105&gt;800000,H105&lt;=850000),6600,IF(AND(H105&gt;850000,H105&lt;=900000),7000,IF(AND(H105&gt;900000,H105&lt;=950000),7400,IF(AND(H105&gt;950000,H105&lt;=1000000),7800,IF(H105&gt;1000000,8000))))))))))))))))))</f>
        <v>1600</v>
      </c>
      <c r="L105" s="50">
        <f>IF(J105&gt;0,I105+J105,I105)</f>
        <v>0</v>
      </c>
      <c r="M105" s="59">
        <f>IF(L105&gt;0,H105-L105,H105)</f>
        <v>0</v>
      </c>
      <c r="N105" s="285"/>
    </row>
    <row r="106" spans="1:14" ht="27.75" customHeight="1">
      <c r="A106" s="158">
        <f>'KL tổ 3'!A104</f>
        <v>96</v>
      </c>
      <c r="B106" s="47" t="str">
        <f>'KL tổ 3'!B104</f>
        <v>Chot Vay</v>
      </c>
      <c r="C106" s="236">
        <v>22000</v>
      </c>
      <c r="D106" s="159">
        <f>'KL tổ 3'!CD104</f>
        <v>0</v>
      </c>
      <c r="E106" s="160">
        <f>C106*D106</f>
        <v>0</v>
      </c>
      <c r="F106" s="161">
        <v>0</v>
      </c>
      <c r="G106" s="160">
        <v>0</v>
      </c>
      <c r="H106" s="160">
        <f>E106+G106</f>
        <v>0</v>
      </c>
      <c r="I106" s="59">
        <v>0</v>
      </c>
      <c r="J106" s="172">
        <f>ROUND(IF(H106&lt;=800000,0,IF(AND((H106-'[1]Gia cảnh 2 '!I85)&gt;800000,(H106-'[1]Gia cảnh 2 '!I85)&lt;=1250000),(H106-'[1]Gia cảnh 2 '!I85)*5%-40000,IF(AND((H106-'[1]Gia cảnh 2 '!I85)&gt;1250000,(H106-'[1]Gia cảnh 2 '!I85)&lt;=8500000),(H106-'[1]Gia cảnh 2 '!I85)*10%-102500))),2)</f>
        <v>0</v>
      </c>
      <c r="K106" s="172">
        <f>IF(H106&lt;=200000,1600,IF(AND(H106&gt;200000,H106&lt;=250000),1800,IF(AND(H106&gt;250000,H106&lt;=300000),2200,IF(AND(H106&gt;300000,H106&lt;=350000),2600,IF(AND(H106&gt;350000,H106&lt;=400000),3000,IF(AND(H106&gt;400000,H106&lt;=450000),3400,IF(AND(H106&gt;450000,H106&lt;=500000),3800,IF(AND(H106&gt;500000,H106&lt;=550000),4200,IF(AND(H106&gt;550000,H106&lt;=600000),4600,IF(AND(H106&gt;600000,H106&lt;=650000),5000,IF(AND(H106&gt;650000,H106&lt;=700000),5400,IF(AND(H106&gt;700000,H106&lt;=750000),5800,IF(AND(H106&gt;750000,H106&lt;=800000),6200,IF(AND(H106&gt;800000,H106&lt;=850000),6600,IF(AND(H106&gt;850000,H106&lt;=900000),7000,IF(AND(H106&gt;900000,H106&lt;=950000),7400,IF(AND(H106&gt;950000,H106&lt;=1000000),7800,IF(H106&gt;1000000,8000))))))))))))))))))</f>
        <v>1600</v>
      </c>
      <c r="L106" s="50">
        <f>IF(J106&gt;0,I106+J106,I106)</f>
        <v>0</v>
      </c>
      <c r="M106" s="59">
        <f>IF(L106&gt;0,H106-L106,H106)</f>
        <v>0</v>
      </c>
      <c r="N106" s="285"/>
    </row>
    <row r="107" spans="1:14" s="279" customFormat="1" ht="32.25" customHeight="1">
      <c r="A107" s="924" t="s">
        <v>227</v>
      </c>
      <c r="B107" s="925"/>
      <c r="C107" s="238"/>
      <c r="D107" s="159">
        <f>SUM(D11:D106)</f>
        <v>0</v>
      </c>
      <c r="E107" s="300">
        <f>SUM(E11:E106)</f>
        <v>0</v>
      </c>
      <c r="F107" s="238">
        <f>SUM(F11:F21)</f>
        <v>0</v>
      </c>
      <c r="G107" s="300">
        <f>SUM(G11:G106)</f>
        <v>0</v>
      </c>
      <c r="H107" s="300">
        <f>SUM(H11:H106)</f>
        <v>0</v>
      </c>
      <c r="I107" s="300">
        <f>SUM(I11:I106)</f>
        <v>0</v>
      </c>
      <c r="J107" s="248">
        <f>L107-I107</f>
        <v>0</v>
      </c>
      <c r="K107" s="300">
        <f>SUM(K11:K106)</f>
        <v>153600</v>
      </c>
      <c r="L107" s="300">
        <f>SUM(L11:L106)</f>
        <v>0</v>
      </c>
      <c r="M107" s="300">
        <f>SUM(M11:M106)</f>
        <v>0</v>
      </c>
      <c r="N107" s="252"/>
    </row>
    <row r="108" spans="1:14" s="35" customFormat="1" ht="15.75">
      <c r="A108" s="926" t="s">
        <v>374</v>
      </c>
      <c r="B108" s="926"/>
      <c r="C108" s="926"/>
      <c r="D108" s="926"/>
      <c r="E108" s="926"/>
      <c r="F108" s="926"/>
      <c r="G108" s="926"/>
      <c r="H108" s="926"/>
      <c r="I108" s="926"/>
      <c r="J108" s="926"/>
      <c r="K108" s="926"/>
      <c r="L108" s="926"/>
      <c r="M108" s="926"/>
      <c r="N108" s="926"/>
    </row>
    <row r="109" spans="1:14" s="35" customFormat="1" ht="15.75">
      <c r="A109" s="150"/>
      <c r="B109" s="363"/>
      <c r="C109" s="364"/>
      <c r="D109" s="364"/>
      <c r="E109" s="68"/>
      <c r="F109" s="68"/>
      <c r="G109" s="68"/>
      <c r="H109" s="68"/>
      <c r="I109" s="68"/>
      <c r="J109" s="68"/>
      <c r="K109" s="68"/>
      <c r="L109" s="68"/>
      <c r="M109" s="68"/>
      <c r="N109" s="68"/>
    </row>
    <row r="110" spans="1:14" s="35" customFormat="1" ht="15.75">
      <c r="A110" s="68"/>
      <c r="B110" s="68"/>
      <c r="C110" s="68"/>
      <c r="D110" s="71"/>
      <c r="E110" s="167"/>
      <c r="F110" s="167"/>
      <c r="G110" s="167"/>
      <c r="H110" s="167"/>
      <c r="I110" s="69"/>
      <c r="J110" s="910" t="s">
        <v>372</v>
      </c>
      <c r="K110" s="910"/>
      <c r="L110" s="910"/>
      <c r="M110" s="910"/>
      <c r="N110" s="910"/>
    </row>
    <row r="111" spans="1:14" s="35" customFormat="1" ht="15.75">
      <c r="B111" s="844" t="s">
        <v>229</v>
      </c>
      <c r="C111" s="844"/>
      <c r="D111" s="844"/>
      <c r="E111" s="33"/>
      <c r="F111" s="33"/>
      <c r="G111" s="33"/>
      <c r="H111" s="33"/>
      <c r="I111" s="72"/>
      <c r="J111" s="844" t="s">
        <v>14</v>
      </c>
      <c r="K111" s="844"/>
      <c r="L111" s="844"/>
      <c r="M111" s="844"/>
      <c r="N111" s="844"/>
    </row>
    <row r="112" spans="1:14" s="35" customFormat="1" ht="15.75">
      <c r="B112" s="68"/>
      <c r="C112" s="68"/>
      <c r="D112" s="68"/>
      <c r="E112" s="68"/>
      <c r="F112" s="68"/>
      <c r="G112" s="68"/>
      <c r="H112" s="68"/>
      <c r="I112" s="72"/>
      <c r="J112" s="72"/>
      <c r="K112" s="72"/>
      <c r="L112" s="72"/>
      <c r="M112" s="68"/>
      <c r="N112" s="68"/>
    </row>
    <row r="113" spans="2:14" s="35" customFormat="1" ht="15.75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</row>
    <row r="114" spans="2:14" s="35" customFormat="1" ht="15.75">
      <c r="B114" s="68"/>
      <c r="C114" s="244"/>
      <c r="D114" s="244"/>
      <c r="E114" s="68"/>
      <c r="F114" s="68"/>
      <c r="G114" s="68"/>
      <c r="H114" s="68"/>
      <c r="I114" s="68"/>
      <c r="J114" s="68"/>
      <c r="K114" s="68"/>
      <c r="L114" s="68"/>
      <c r="M114" s="68"/>
      <c r="N114" s="68"/>
    </row>
    <row r="115" spans="2:14" s="35" customFormat="1" ht="15.75">
      <c r="B115" s="68"/>
      <c r="C115" s="69"/>
      <c r="D115" s="244"/>
      <c r="E115" s="68"/>
      <c r="F115" s="68"/>
      <c r="G115" s="68"/>
      <c r="H115" s="68"/>
      <c r="I115" s="68"/>
      <c r="J115" s="68"/>
      <c r="K115" s="68"/>
      <c r="L115" s="68"/>
      <c r="M115" s="68"/>
      <c r="N115" s="68"/>
    </row>
    <row r="116" spans="2:14" s="280" customFormat="1" ht="18.75">
      <c r="B116" s="844" t="s">
        <v>230</v>
      </c>
      <c r="C116" s="844"/>
      <c r="D116" s="844"/>
      <c r="E116" s="33"/>
      <c r="F116" s="33"/>
      <c r="G116" s="33"/>
      <c r="H116" s="33"/>
      <c r="I116" s="33"/>
      <c r="J116" s="844" t="s">
        <v>231</v>
      </c>
      <c r="K116" s="844"/>
      <c r="L116" s="844"/>
      <c r="M116" s="844"/>
      <c r="N116" s="844"/>
    </row>
    <row r="117" spans="2:14" s="35" customFormat="1" ht="15"/>
  </sheetData>
  <autoFilter ref="A9:N108"/>
  <mergeCells count="25">
    <mergeCell ref="A1:D1"/>
    <mergeCell ref="J1:N1"/>
    <mergeCell ref="A2:D2"/>
    <mergeCell ref="J2:N2"/>
    <mergeCell ref="J3:N3"/>
    <mergeCell ref="A4:N4"/>
    <mergeCell ref="A5:N5"/>
    <mergeCell ref="I8:K8"/>
    <mergeCell ref="A107:B107"/>
    <mergeCell ref="A108:N108"/>
    <mergeCell ref="A8:A9"/>
    <mergeCell ref="B8:B9"/>
    <mergeCell ref="C8:C9"/>
    <mergeCell ref="D8:D9"/>
    <mergeCell ref="E8:E9"/>
    <mergeCell ref="G8:G9"/>
    <mergeCell ref="H8:H9"/>
    <mergeCell ref="L8:L9"/>
    <mergeCell ref="M8:M9"/>
    <mergeCell ref="N8:N9"/>
    <mergeCell ref="J110:N110"/>
    <mergeCell ref="B111:D111"/>
    <mergeCell ref="J111:N111"/>
    <mergeCell ref="B116:D116"/>
    <mergeCell ref="J116:N116"/>
  </mergeCells>
  <pageMargins left="0.39305555555555599" right="0" top="0" bottom="0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opLeftCell="A85" workbookViewId="0">
      <selection activeCell="L23" sqref="L23"/>
    </sheetView>
  </sheetViews>
  <sheetFormatPr defaultColWidth="9" defaultRowHeight="15"/>
  <cols>
    <col min="1" max="1" width="5.28515625" style="3" customWidth="1"/>
    <col min="2" max="2" width="21.140625" style="3" customWidth="1"/>
    <col min="3" max="3" width="9" style="2" customWidth="1"/>
    <col min="4" max="4" width="9.28515625" style="2" customWidth="1"/>
    <col min="5" max="6" width="8.28515625" style="2" customWidth="1"/>
    <col min="7" max="7" width="8" style="2" customWidth="1"/>
    <col min="8" max="8" width="9.28515625" style="2" customWidth="1"/>
    <col min="9" max="9" width="11.85546875" style="2" customWidth="1"/>
    <col min="10" max="10" width="12.7109375" style="3" customWidth="1"/>
    <col min="11" max="256" width="9.140625" style="3"/>
    <col min="257" max="257" width="5.28515625" style="3" customWidth="1"/>
    <col min="258" max="258" width="21.140625" style="3" customWidth="1"/>
    <col min="259" max="259" width="9" style="3" customWidth="1"/>
    <col min="260" max="260" width="9.28515625" style="3" customWidth="1"/>
    <col min="261" max="262" width="8.28515625" style="3" customWidth="1"/>
    <col min="263" max="263" width="8" style="3" customWidth="1"/>
    <col min="264" max="264" width="9.28515625" style="3" customWidth="1"/>
    <col min="265" max="265" width="11.85546875" style="3" customWidth="1"/>
    <col min="266" max="266" width="12.7109375" style="3" customWidth="1"/>
    <col min="267" max="512" width="9.140625" style="3"/>
    <col min="513" max="513" width="5.28515625" style="3" customWidth="1"/>
    <col min="514" max="514" width="21.140625" style="3" customWidth="1"/>
    <col min="515" max="515" width="9" style="3" customWidth="1"/>
    <col min="516" max="516" width="9.28515625" style="3" customWidth="1"/>
    <col min="517" max="518" width="8.28515625" style="3" customWidth="1"/>
    <col min="519" max="519" width="8" style="3" customWidth="1"/>
    <col min="520" max="520" width="9.28515625" style="3" customWidth="1"/>
    <col min="521" max="521" width="11.85546875" style="3" customWidth="1"/>
    <col min="522" max="522" width="12.7109375" style="3" customWidth="1"/>
    <col min="523" max="768" width="9.140625" style="3"/>
    <col min="769" max="769" width="5.28515625" style="3" customWidth="1"/>
    <col min="770" max="770" width="21.140625" style="3" customWidth="1"/>
    <col min="771" max="771" width="9" style="3" customWidth="1"/>
    <col min="772" max="772" width="9.28515625" style="3" customWidth="1"/>
    <col min="773" max="774" width="8.28515625" style="3" customWidth="1"/>
    <col min="775" max="775" width="8" style="3" customWidth="1"/>
    <col min="776" max="776" width="9.28515625" style="3" customWidth="1"/>
    <col min="777" max="777" width="11.85546875" style="3" customWidth="1"/>
    <col min="778" max="778" width="12.7109375" style="3" customWidth="1"/>
    <col min="779" max="1024" width="9.140625" style="3"/>
    <col min="1025" max="1025" width="5.28515625" style="3" customWidth="1"/>
    <col min="1026" max="1026" width="21.140625" style="3" customWidth="1"/>
    <col min="1027" max="1027" width="9" style="3" customWidth="1"/>
    <col min="1028" max="1028" width="9.28515625" style="3" customWidth="1"/>
    <col min="1029" max="1030" width="8.28515625" style="3" customWidth="1"/>
    <col min="1031" max="1031" width="8" style="3" customWidth="1"/>
    <col min="1032" max="1032" width="9.28515625" style="3" customWidth="1"/>
    <col min="1033" max="1033" width="11.85546875" style="3" customWidth="1"/>
    <col min="1034" max="1034" width="12.7109375" style="3" customWidth="1"/>
    <col min="1035" max="1280" width="9.140625" style="3"/>
    <col min="1281" max="1281" width="5.28515625" style="3" customWidth="1"/>
    <col min="1282" max="1282" width="21.140625" style="3" customWidth="1"/>
    <col min="1283" max="1283" width="9" style="3" customWidth="1"/>
    <col min="1284" max="1284" width="9.28515625" style="3" customWidth="1"/>
    <col min="1285" max="1286" width="8.28515625" style="3" customWidth="1"/>
    <col min="1287" max="1287" width="8" style="3" customWidth="1"/>
    <col min="1288" max="1288" width="9.28515625" style="3" customWidth="1"/>
    <col min="1289" max="1289" width="11.85546875" style="3" customWidth="1"/>
    <col min="1290" max="1290" width="12.7109375" style="3" customWidth="1"/>
    <col min="1291" max="1536" width="9.140625" style="3"/>
    <col min="1537" max="1537" width="5.28515625" style="3" customWidth="1"/>
    <col min="1538" max="1538" width="21.140625" style="3" customWidth="1"/>
    <col min="1539" max="1539" width="9" style="3" customWidth="1"/>
    <col min="1540" max="1540" width="9.28515625" style="3" customWidth="1"/>
    <col min="1541" max="1542" width="8.28515625" style="3" customWidth="1"/>
    <col min="1543" max="1543" width="8" style="3" customWidth="1"/>
    <col min="1544" max="1544" width="9.28515625" style="3" customWidth="1"/>
    <col min="1545" max="1545" width="11.85546875" style="3" customWidth="1"/>
    <col min="1546" max="1546" width="12.7109375" style="3" customWidth="1"/>
    <col min="1547" max="1792" width="9.140625" style="3"/>
    <col min="1793" max="1793" width="5.28515625" style="3" customWidth="1"/>
    <col min="1794" max="1794" width="21.140625" style="3" customWidth="1"/>
    <col min="1795" max="1795" width="9" style="3" customWidth="1"/>
    <col min="1796" max="1796" width="9.28515625" style="3" customWidth="1"/>
    <col min="1797" max="1798" width="8.28515625" style="3" customWidth="1"/>
    <col min="1799" max="1799" width="8" style="3" customWidth="1"/>
    <col min="1800" max="1800" width="9.28515625" style="3" customWidth="1"/>
    <col min="1801" max="1801" width="11.85546875" style="3" customWidth="1"/>
    <col min="1802" max="1802" width="12.7109375" style="3" customWidth="1"/>
    <col min="1803" max="2048" width="9.140625" style="3"/>
    <col min="2049" max="2049" width="5.28515625" style="3" customWidth="1"/>
    <col min="2050" max="2050" width="21.140625" style="3" customWidth="1"/>
    <col min="2051" max="2051" width="9" style="3" customWidth="1"/>
    <col min="2052" max="2052" width="9.28515625" style="3" customWidth="1"/>
    <col min="2053" max="2054" width="8.28515625" style="3" customWidth="1"/>
    <col min="2055" max="2055" width="8" style="3" customWidth="1"/>
    <col min="2056" max="2056" width="9.28515625" style="3" customWidth="1"/>
    <col min="2057" max="2057" width="11.85546875" style="3" customWidth="1"/>
    <col min="2058" max="2058" width="12.7109375" style="3" customWidth="1"/>
    <col min="2059" max="2304" width="9.140625" style="3"/>
    <col min="2305" max="2305" width="5.28515625" style="3" customWidth="1"/>
    <col min="2306" max="2306" width="21.140625" style="3" customWidth="1"/>
    <col min="2307" max="2307" width="9" style="3" customWidth="1"/>
    <col min="2308" max="2308" width="9.28515625" style="3" customWidth="1"/>
    <col min="2309" max="2310" width="8.28515625" style="3" customWidth="1"/>
    <col min="2311" max="2311" width="8" style="3" customWidth="1"/>
    <col min="2312" max="2312" width="9.28515625" style="3" customWidth="1"/>
    <col min="2313" max="2313" width="11.85546875" style="3" customWidth="1"/>
    <col min="2314" max="2314" width="12.7109375" style="3" customWidth="1"/>
    <col min="2315" max="2560" width="9.140625" style="3"/>
    <col min="2561" max="2561" width="5.28515625" style="3" customWidth="1"/>
    <col min="2562" max="2562" width="21.140625" style="3" customWidth="1"/>
    <col min="2563" max="2563" width="9" style="3" customWidth="1"/>
    <col min="2564" max="2564" width="9.28515625" style="3" customWidth="1"/>
    <col min="2565" max="2566" width="8.28515625" style="3" customWidth="1"/>
    <col min="2567" max="2567" width="8" style="3" customWidth="1"/>
    <col min="2568" max="2568" width="9.28515625" style="3" customWidth="1"/>
    <col min="2569" max="2569" width="11.85546875" style="3" customWidth="1"/>
    <col min="2570" max="2570" width="12.7109375" style="3" customWidth="1"/>
    <col min="2571" max="2816" width="9.140625" style="3"/>
    <col min="2817" max="2817" width="5.28515625" style="3" customWidth="1"/>
    <col min="2818" max="2818" width="21.140625" style="3" customWidth="1"/>
    <col min="2819" max="2819" width="9" style="3" customWidth="1"/>
    <col min="2820" max="2820" width="9.28515625" style="3" customWidth="1"/>
    <col min="2821" max="2822" width="8.28515625" style="3" customWidth="1"/>
    <col min="2823" max="2823" width="8" style="3" customWidth="1"/>
    <col min="2824" max="2824" width="9.28515625" style="3" customWidth="1"/>
    <col min="2825" max="2825" width="11.85546875" style="3" customWidth="1"/>
    <col min="2826" max="2826" width="12.7109375" style="3" customWidth="1"/>
    <col min="2827" max="3072" width="9.140625" style="3"/>
    <col min="3073" max="3073" width="5.28515625" style="3" customWidth="1"/>
    <col min="3074" max="3074" width="21.140625" style="3" customWidth="1"/>
    <col min="3075" max="3075" width="9" style="3" customWidth="1"/>
    <col min="3076" max="3076" width="9.28515625" style="3" customWidth="1"/>
    <col min="3077" max="3078" width="8.28515625" style="3" customWidth="1"/>
    <col min="3079" max="3079" width="8" style="3" customWidth="1"/>
    <col min="3080" max="3080" width="9.28515625" style="3" customWidth="1"/>
    <col min="3081" max="3081" width="11.85546875" style="3" customWidth="1"/>
    <col min="3082" max="3082" width="12.7109375" style="3" customWidth="1"/>
    <col min="3083" max="3328" width="9.140625" style="3"/>
    <col min="3329" max="3329" width="5.28515625" style="3" customWidth="1"/>
    <col min="3330" max="3330" width="21.140625" style="3" customWidth="1"/>
    <col min="3331" max="3331" width="9" style="3" customWidth="1"/>
    <col min="3332" max="3332" width="9.28515625" style="3" customWidth="1"/>
    <col min="3333" max="3334" width="8.28515625" style="3" customWidth="1"/>
    <col min="3335" max="3335" width="8" style="3" customWidth="1"/>
    <col min="3336" max="3336" width="9.28515625" style="3" customWidth="1"/>
    <col min="3337" max="3337" width="11.85546875" style="3" customWidth="1"/>
    <col min="3338" max="3338" width="12.7109375" style="3" customWidth="1"/>
    <col min="3339" max="3584" width="9.140625" style="3"/>
    <col min="3585" max="3585" width="5.28515625" style="3" customWidth="1"/>
    <col min="3586" max="3586" width="21.140625" style="3" customWidth="1"/>
    <col min="3587" max="3587" width="9" style="3" customWidth="1"/>
    <col min="3588" max="3588" width="9.28515625" style="3" customWidth="1"/>
    <col min="3589" max="3590" width="8.28515625" style="3" customWidth="1"/>
    <col min="3591" max="3591" width="8" style="3" customWidth="1"/>
    <col min="3592" max="3592" width="9.28515625" style="3" customWidth="1"/>
    <col min="3593" max="3593" width="11.85546875" style="3" customWidth="1"/>
    <col min="3594" max="3594" width="12.7109375" style="3" customWidth="1"/>
    <col min="3595" max="3840" width="9.140625" style="3"/>
    <col min="3841" max="3841" width="5.28515625" style="3" customWidth="1"/>
    <col min="3842" max="3842" width="21.140625" style="3" customWidth="1"/>
    <col min="3843" max="3843" width="9" style="3" customWidth="1"/>
    <col min="3844" max="3844" width="9.28515625" style="3" customWidth="1"/>
    <col min="3845" max="3846" width="8.28515625" style="3" customWidth="1"/>
    <col min="3847" max="3847" width="8" style="3" customWidth="1"/>
    <col min="3848" max="3848" width="9.28515625" style="3" customWidth="1"/>
    <col min="3849" max="3849" width="11.85546875" style="3" customWidth="1"/>
    <col min="3850" max="3850" width="12.7109375" style="3" customWidth="1"/>
    <col min="3851" max="4096" width="9.140625" style="3"/>
    <col min="4097" max="4097" width="5.28515625" style="3" customWidth="1"/>
    <col min="4098" max="4098" width="21.140625" style="3" customWidth="1"/>
    <col min="4099" max="4099" width="9" style="3" customWidth="1"/>
    <col min="4100" max="4100" width="9.28515625" style="3" customWidth="1"/>
    <col min="4101" max="4102" width="8.28515625" style="3" customWidth="1"/>
    <col min="4103" max="4103" width="8" style="3" customWidth="1"/>
    <col min="4104" max="4104" width="9.28515625" style="3" customWidth="1"/>
    <col min="4105" max="4105" width="11.85546875" style="3" customWidth="1"/>
    <col min="4106" max="4106" width="12.7109375" style="3" customWidth="1"/>
    <col min="4107" max="4352" width="9.140625" style="3"/>
    <col min="4353" max="4353" width="5.28515625" style="3" customWidth="1"/>
    <col min="4354" max="4354" width="21.140625" style="3" customWidth="1"/>
    <col min="4355" max="4355" width="9" style="3" customWidth="1"/>
    <col min="4356" max="4356" width="9.28515625" style="3" customWidth="1"/>
    <col min="4357" max="4358" width="8.28515625" style="3" customWidth="1"/>
    <col min="4359" max="4359" width="8" style="3" customWidth="1"/>
    <col min="4360" max="4360" width="9.28515625" style="3" customWidth="1"/>
    <col min="4361" max="4361" width="11.85546875" style="3" customWidth="1"/>
    <col min="4362" max="4362" width="12.7109375" style="3" customWidth="1"/>
    <col min="4363" max="4608" width="9.140625" style="3"/>
    <col min="4609" max="4609" width="5.28515625" style="3" customWidth="1"/>
    <col min="4610" max="4610" width="21.140625" style="3" customWidth="1"/>
    <col min="4611" max="4611" width="9" style="3" customWidth="1"/>
    <col min="4612" max="4612" width="9.28515625" style="3" customWidth="1"/>
    <col min="4613" max="4614" width="8.28515625" style="3" customWidth="1"/>
    <col min="4615" max="4615" width="8" style="3" customWidth="1"/>
    <col min="4616" max="4616" width="9.28515625" style="3" customWidth="1"/>
    <col min="4617" max="4617" width="11.85546875" style="3" customWidth="1"/>
    <col min="4618" max="4618" width="12.7109375" style="3" customWidth="1"/>
    <col min="4619" max="4864" width="9.140625" style="3"/>
    <col min="4865" max="4865" width="5.28515625" style="3" customWidth="1"/>
    <col min="4866" max="4866" width="21.140625" style="3" customWidth="1"/>
    <col min="4867" max="4867" width="9" style="3" customWidth="1"/>
    <col min="4868" max="4868" width="9.28515625" style="3" customWidth="1"/>
    <col min="4869" max="4870" width="8.28515625" style="3" customWidth="1"/>
    <col min="4871" max="4871" width="8" style="3" customWidth="1"/>
    <col min="4872" max="4872" width="9.28515625" style="3" customWidth="1"/>
    <col min="4873" max="4873" width="11.85546875" style="3" customWidth="1"/>
    <col min="4874" max="4874" width="12.7109375" style="3" customWidth="1"/>
    <col min="4875" max="5120" width="9.140625" style="3"/>
    <col min="5121" max="5121" width="5.28515625" style="3" customWidth="1"/>
    <col min="5122" max="5122" width="21.140625" style="3" customWidth="1"/>
    <col min="5123" max="5123" width="9" style="3" customWidth="1"/>
    <col min="5124" max="5124" width="9.28515625" style="3" customWidth="1"/>
    <col min="5125" max="5126" width="8.28515625" style="3" customWidth="1"/>
    <col min="5127" max="5127" width="8" style="3" customWidth="1"/>
    <col min="5128" max="5128" width="9.28515625" style="3" customWidth="1"/>
    <col min="5129" max="5129" width="11.85546875" style="3" customWidth="1"/>
    <col min="5130" max="5130" width="12.7109375" style="3" customWidth="1"/>
    <col min="5131" max="5376" width="9.140625" style="3"/>
    <col min="5377" max="5377" width="5.28515625" style="3" customWidth="1"/>
    <col min="5378" max="5378" width="21.140625" style="3" customWidth="1"/>
    <col min="5379" max="5379" width="9" style="3" customWidth="1"/>
    <col min="5380" max="5380" width="9.28515625" style="3" customWidth="1"/>
    <col min="5381" max="5382" width="8.28515625" style="3" customWidth="1"/>
    <col min="5383" max="5383" width="8" style="3" customWidth="1"/>
    <col min="5384" max="5384" width="9.28515625" style="3" customWidth="1"/>
    <col min="5385" max="5385" width="11.85546875" style="3" customWidth="1"/>
    <col min="5386" max="5386" width="12.7109375" style="3" customWidth="1"/>
    <col min="5387" max="5632" width="9.140625" style="3"/>
    <col min="5633" max="5633" width="5.28515625" style="3" customWidth="1"/>
    <col min="5634" max="5634" width="21.140625" style="3" customWidth="1"/>
    <col min="5635" max="5635" width="9" style="3" customWidth="1"/>
    <col min="5636" max="5636" width="9.28515625" style="3" customWidth="1"/>
    <col min="5637" max="5638" width="8.28515625" style="3" customWidth="1"/>
    <col min="5639" max="5639" width="8" style="3" customWidth="1"/>
    <col min="5640" max="5640" width="9.28515625" style="3" customWidth="1"/>
    <col min="5641" max="5641" width="11.85546875" style="3" customWidth="1"/>
    <col min="5642" max="5642" width="12.7109375" style="3" customWidth="1"/>
    <col min="5643" max="5888" width="9.140625" style="3"/>
    <col min="5889" max="5889" width="5.28515625" style="3" customWidth="1"/>
    <col min="5890" max="5890" width="21.140625" style="3" customWidth="1"/>
    <col min="5891" max="5891" width="9" style="3" customWidth="1"/>
    <col min="5892" max="5892" width="9.28515625" style="3" customWidth="1"/>
    <col min="5893" max="5894" width="8.28515625" style="3" customWidth="1"/>
    <col min="5895" max="5895" width="8" style="3" customWidth="1"/>
    <col min="5896" max="5896" width="9.28515625" style="3" customWidth="1"/>
    <col min="5897" max="5897" width="11.85546875" style="3" customWidth="1"/>
    <col min="5898" max="5898" width="12.7109375" style="3" customWidth="1"/>
    <col min="5899" max="6144" width="9.140625" style="3"/>
    <col min="6145" max="6145" width="5.28515625" style="3" customWidth="1"/>
    <col min="6146" max="6146" width="21.140625" style="3" customWidth="1"/>
    <col min="6147" max="6147" width="9" style="3" customWidth="1"/>
    <col min="6148" max="6148" width="9.28515625" style="3" customWidth="1"/>
    <col min="6149" max="6150" width="8.28515625" style="3" customWidth="1"/>
    <col min="6151" max="6151" width="8" style="3" customWidth="1"/>
    <col min="6152" max="6152" width="9.28515625" style="3" customWidth="1"/>
    <col min="6153" max="6153" width="11.85546875" style="3" customWidth="1"/>
    <col min="6154" max="6154" width="12.7109375" style="3" customWidth="1"/>
    <col min="6155" max="6400" width="9.140625" style="3"/>
    <col min="6401" max="6401" width="5.28515625" style="3" customWidth="1"/>
    <col min="6402" max="6402" width="21.140625" style="3" customWidth="1"/>
    <col min="6403" max="6403" width="9" style="3" customWidth="1"/>
    <col min="6404" max="6404" width="9.28515625" style="3" customWidth="1"/>
    <col min="6405" max="6406" width="8.28515625" style="3" customWidth="1"/>
    <col min="6407" max="6407" width="8" style="3" customWidth="1"/>
    <col min="6408" max="6408" width="9.28515625" style="3" customWidth="1"/>
    <col min="6409" max="6409" width="11.85546875" style="3" customWidth="1"/>
    <col min="6410" max="6410" width="12.7109375" style="3" customWidth="1"/>
    <col min="6411" max="6656" width="9.140625" style="3"/>
    <col min="6657" max="6657" width="5.28515625" style="3" customWidth="1"/>
    <col min="6658" max="6658" width="21.140625" style="3" customWidth="1"/>
    <col min="6659" max="6659" width="9" style="3" customWidth="1"/>
    <col min="6660" max="6660" width="9.28515625" style="3" customWidth="1"/>
    <col min="6661" max="6662" width="8.28515625" style="3" customWidth="1"/>
    <col min="6663" max="6663" width="8" style="3" customWidth="1"/>
    <col min="6664" max="6664" width="9.28515625" style="3" customWidth="1"/>
    <col min="6665" max="6665" width="11.85546875" style="3" customWidth="1"/>
    <col min="6666" max="6666" width="12.7109375" style="3" customWidth="1"/>
    <col min="6667" max="6912" width="9.140625" style="3"/>
    <col min="6913" max="6913" width="5.28515625" style="3" customWidth="1"/>
    <col min="6914" max="6914" width="21.140625" style="3" customWidth="1"/>
    <col min="6915" max="6915" width="9" style="3" customWidth="1"/>
    <col min="6916" max="6916" width="9.28515625" style="3" customWidth="1"/>
    <col min="6917" max="6918" width="8.28515625" style="3" customWidth="1"/>
    <col min="6919" max="6919" width="8" style="3" customWidth="1"/>
    <col min="6920" max="6920" width="9.28515625" style="3" customWidth="1"/>
    <col min="6921" max="6921" width="11.85546875" style="3" customWidth="1"/>
    <col min="6922" max="6922" width="12.7109375" style="3" customWidth="1"/>
    <col min="6923" max="7168" width="9.140625" style="3"/>
    <col min="7169" max="7169" width="5.28515625" style="3" customWidth="1"/>
    <col min="7170" max="7170" width="21.140625" style="3" customWidth="1"/>
    <col min="7171" max="7171" width="9" style="3" customWidth="1"/>
    <col min="7172" max="7172" width="9.28515625" style="3" customWidth="1"/>
    <col min="7173" max="7174" width="8.28515625" style="3" customWidth="1"/>
    <col min="7175" max="7175" width="8" style="3" customWidth="1"/>
    <col min="7176" max="7176" width="9.28515625" style="3" customWidth="1"/>
    <col min="7177" max="7177" width="11.85546875" style="3" customWidth="1"/>
    <col min="7178" max="7178" width="12.7109375" style="3" customWidth="1"/>
    <col min="7179" max="7424" width="9.140625" style="3"/>
    <col min="7425" max="7425" width="5.28515625" style="3" customWidth="1"/>
    <col min="7426" max="7426" width="21.140625" style="3" customWidth="1"/>
    <col min="7427" max="7427" width="9" style="3" customWidth="1"/>
    <col min="7428" max="7428" width="9.28515625" style="3" customWidth="1"/>
    <col min="7429" max="7430" width="8.28515625" style="3" customWidth="1"/>
    <col min="7431" max="7431" width="8" style="3" customWidth="1"/>
    <col min="7432" max="7432" width="9.28515625" style="3" customWidth="1"/>
    <col min="7433" max="7433" width="11.85546875" style="3" customWidth="1"/>
    <col min="7434" max="7434" width="12.7109375" style="3" customWidth="1"/>
    <col min="7435" max="7680" width="9.140625" style="3"/>
    <col min="7681" max="7681" width="5.28515625" style="3" customWidth="1"/>
    <col min="7682" max="7682" width="21.140625" style="3" customWidth="1"/>
    <col min="7683" max="7683" width="9" style="3" customWidth="1"/>
    <col min="7684" max="7684" width="9.28515625" style="3" customWidth="1"/>
    <col min="7685" max="7686" width="8.28515625" style="3" customWidth="1"/>
    <col min="7687" max="7687" width="8" style="3" customWidth="1"/>
    <col min="7688" max="7688" width="9.28515625" style="3" customWidth="1"/>
    <col min="7689" max="7689" width="11.85546875" style="3" customWidth="1"/>
    <col min="7690" max="7690" width="12.7109375" style="3" customWidth="1"/>
    <col min="7691" max="7936" width="9.140625" style="3"/>
    <col min="7937" max="7937" width="5.28515625" style="3" customWidth="1"/>
    <col min="7938" max="7938" width="21.140625" style="3" customWidth="1"/>
    <col min="7939" max="7939" width="9" style="3" customWidth="1"/>
    <col min="7940" max="7940" width="9.28515625" style="3" customWidth="1"/>
    <col min="7941" max="7942" width="8.28515625" style="3" customWidth="1"/>
    <col min="7943" max="7943" width="8" style="3" customWidth="1"/>
    <col min="7944" max="7944" width="9.28515625" style="3" customWidth="1"/>
    <col min="7945" max="7945" width="11.85546875" style="3" customWidth="1"/>
    <col min="7946" max="7946" width="12.7109375" style="3" customWidth="1"/>
    <col min="7947" max="8192" width="9.140625" style="3"/>
    <col min="8193" max="8193" width="5.28515625" style="3" customWidth="1"/>
    <col min="8194" max="8194" width="21.140625" style="3" customWidth="1"/>
    <col min="8195" max="8195" width="9" style="3" customWidth="1"/>
    <col min="8196" max="8196" width="9.28515625" style="3" customWidth="1"/>
    <col min="8197" max="8198" width="8.28515625" style="3" customWidth="1"/>
    <col min="8199" max="8199" width="8" style="3" customWidth="1"/>
    <col min="8200" max="8200" width="9.28515625" style="3" customWidth="1"/>
    <col min="8201" max="8201" width="11.85546875" style="3" customWidth="1"/>
    <col min="8202" max="8202" width="12.7109375" style="3" customWidth="1"/>
    <col min="8203" max="8448" width="9.140625" style="3"/>
    <col min="8449" max="8449" width="5.28515625" style="3" customWidth="1"/>
    <col min="8450" max="8450" width="21.140625" style="3" customWidth="1"/>
    <col min="8451" max="8451" width="9" style="3" customWidth="1"/>
    <col min="8452" max="8452" width="9.28515625" style="3" customWidth="1"/>
    <col min="8453" max="8454" width="8.28515625" style="3" customWidth="1"/>
    <col min="8455" max="8455" width="8" style="3" customWidth="1"/>
    <col min="8456" max="8456" width="9.28515625" style="3" customWidth="1"/>
    <col min="8457" max="8457" width="11.85546875" style="3" customWidth="1"/>
    <col min="8458" max="8458" width="12.7109375" style="3" customWidth="1"/>
    <col min="8459" max="8704" width="9.140625" style="3"/>
    <col min="8705" max="8705" width="5.28515625" style="3" customWidth="1"/>
    <col min="8706" max="8706" width="21.140625" style="3" customWidth="1"/>
    <col min="8707" max="8707" width="9" style="3" customWidth="1"/>
    <col min="8708" max="8708" width="9.28515625" style="3" customWidth="1"/>
    <col min="8709" max="8710" width="8.28515625" style="3" customWidth="1"/>
    <col min="8711" max="8711" width="8" style="3" customWidth="1"/>
    <col min="8712" max="8712" width="9.28515625" style="3" customWidth="1"/>
    <col min="8713" max="8713" width="11.85546875" style="3" customWidth="1"/>
    <col min="8714" max="8714" width="12.7109375" style="3" customWidth="1"/>
    <col min="8715" max="8960" width="9.140625" style="3"/>
    <col min="8961" max="8961" width="5.28515625" style="3" customWidth="1"/>
    <col min="8962" max="8962" width="21.140625" style="3" customWidth="1"/>
    <col min="8963" max="8963" width="9" style="3" customWidth="1"/>
    <col min="8964" max="8964" width="9.28515625" style="3" customWidth="1"/>
    <col min="8965" max="8966" width="8.28515625" style="3" customWidth="1"/>
    <col min="8967" max="8967" width="8" style="3" customWidth="1"/>
    <col min="8968" max="8968" width="9.28515625" style="3" customWidth="1"/>
    <col min="8969" max="8969" width="11.85546875" style="3" customWidth="1"/>
    <col min="8970" max="8970" width="12.7109375" style="3" customWidth="1"/>
    <col min="8971" max="9216" width="9.140625" style="3"/>
    <col min="9217" max="9217" width="5.28515625" style="3" customWidth="1"/>
    <col min="9218" max="9218" width="21.140625" style="3" customWidth="1"/>
    <col min="9219" max="9219" width="9" style="3" customWidth="1"/>
    <col min="9220" max="9220" width="9.28515625" style="3" customWidth="1"/>
    <col min="9221" max="9222" width="8.28515625" style="3" customWidth="1"/>
    <col min="9223" max="9223" width="8" style="3" customWidth="1"/>
    <col min="9224" max="9224" width="9.28515625" style="3" customWidth="1"/>
    <col min="9225" max="9225" width="11.85546875" style="3" customWidth="1"/>
    <col min="9226" max="9226" width="12.7109375" style="3" customWidth="1"/>
    <col min="9227" max="9472" width="9.140625" style="3"/>
    <col min="9473" max="9473" width="5.28515625" style="3" customWidth="1"/>
    <col min="9474" max="9474" width="21.140625" style="3" customWidth="1"/>
    <col min="9475" max="9475" width="9" style="3" customWidth="1"/>
    <col min="9476" max="9476" width="9.28515625" style="3" customWidth="1"/>
    <col min="9477" max="9478" width="8.28515625" style="3" customWidth="1"/>
    <col min="9479" max="9479" width="8" style="3" customWidth="1"/>
    <col min="9480" max="9480" width="9.28515625" style="3" customWidth="1"/>
    <col min="9481" max="9481" width="11.85546875" style="3" customWidth="1"/>
    <col min="9482" max="9482" width="12.7109375" style="3" customWidth="1"/>
    <col min="9483" max="9728" width="9.140625" style="3"/>
    <col min="9729" max="9729" width="5.28515625" style="3" customWidth="1"/>
    <col min="9730" max="9730" width="21.140625" style="3" customWidth="1"/>
    <col min="9731" max="9731" width="9" style="3" customWidth="1"/>
    <col min="9732" max="9732" width="9.28515625" style="3" customWidth="1"/>
    <col min="9733" max="9734" width="8.28515625" style="3" customWidth="1"/>
    <col min="9735" max="9735" width="8" style="3" customWidth="1"/>
    <col min="9736" max="9736" width="9.28515625" style="3" customWidth="1"/>
    <col min="9737" max="9737" width="11.85546875" style="3" customWidth="1"/>
    <col min="9738" max="9738" width="12.7109375" style="3" customWidth="1"/>
    <col min="9739" max="9984" width="9.140625" style="3"/>
    <col min="9985" max="9985" width="5.28515625" style="3" customWidth="1"/>
    <col min="9986" max="9986" width="21.140625" style="3" customWidth="1"/>
    <col min="9987" max="9987" width="9" style="3" customWidth="1"/>
    <col min="9988" max="9988" width="9.28515625" style="3" customWidth="1"/>
    <col min="9989" max="9990" width="8.28515625" style="3" customWidth="1"/>
    <col min="9991" max="9991" width="8" style="3" customWidth="1"/>
    <col min="9992" max="9992" width="9.28515625" style="3" customWidth="1"/>
    <col min="9993" max="9993" width="11.85546875" style="3" customWidth="1"/>
    <col min="9994" max="9994" width="12.7109375" style="3" customWidth="1"/>
    <col min="9995" max="10240" width="9.140625" style="3"/>
    <col min="10241" max="10241" width="5.28515625" style="3" customWidth="1"/>
    <col min="10242" max="10242" width="21.140625" style="3" customWidth="1"/>
    <col min="10243" max="10243" width="9" style="3" customWidth="1"/>
    <col min="10244" max="10244" width="9.28515625" style="3" customWidth="1"/>
    <col min="10245" max="10246" width="8.28515625" style="3" customWidth="1"/>
    <col min="10247" max="10247" width="8" style="3" customWidth="1"/>
    <col min="10248" max="10248" width="9.28515625" style="3" customWidth="1"/>
    <col min="10249" max="10249" width="11.85546875" style="3" customWidth="1"/>
    <col min="10250" max="10250" width="12.7109375" style="3" customWidth="1"/>
    <col min="10251" max="10496" width="9.140625" style="3"/>
    <col min="10497" max="10497" width="5.28515625" style="3" customWidth="1"/>
    <col min="10498" max="10498" width="21.140625" style="3" customWidth="1"/>
    <col min="10499" max="10499" width="9" style="3" customWidth="1"/>
    <col min="10500" max="10500" width="9.28515625" style="3" customWidth="1"/>
    <col min="10501" max="10502" width="8.28515625" style="3" customWidth="1"/>
    <col min="10503" max="10503" width="8" style="3" customWidth="1"/>
    <col min="10504" max="10504" width="9.28515625" style="3" customWidth="1"/>
    <col min="10505" max="10505" width="11.85546875" style="3" customWidth="1"/>
    <col min="10506" max="10506" width="12.7109375" style="3" customWidth="1"/>
    <col min="10507" max="10752" width="9.140625" style="3"/>
    <col min="10753" max="10753" width="5.28515625" style="3" customWidth="1"/>
    <col min="10754" max="10754" width="21.140625" style="3" customWidth="1"/>
    <col min="10755" max="10755" width="9" style="3" customWidth="1"/>
    <col min="10756" max="10756" width="9.28515625" style="3" customWidth="1"/>
    <col min="10757" max="10758" width="8.28515625" style="3" customWidth="1"/>
    <col min="10759" max="10759" width="8" style="3" customWidth="1"/>
    <col min="10760" max="10760" width="9.28515625" style="3" customWidth="1"/>
    <col min="10761" max="10761" width="11.85546875" style="3" customWidth="1"/>
    <col min="10762" max="10762" width="12.7109375" style="3" customWidth="1"/>
    <col min="10763" max="11008" width="9.140625" style="3"/>
    <col min="11009" max="11009" width="5.28515625" style="3" customWidth="1"/>
    <col min="11010" max="11010" width="21.140625" style="3" customWidth="1"/>
    <col min="11011" max="11011" width="9" style="3" customWidth="1"/>
    <col min="11012" max="11012" width="9.28515625" style="3" customWidth="1"/>
    <col min="11013" max="11014" width="8.28515625" style="3" customWidth="1"/>
    <col min="11015" max="11015" width="8" style="3" customWidth="1"/>
    <col min="11016" max="11016" width="9.28515625" style="3" customWidth="1"/>
    <col min="11017" max="11017" width="11.85546875" style="3" customWidth="1"/>
    <col min="11018" max="11018" width="12.7109375" style="3" customWidth="1"/>
    <col min="11019" max="11264" width="9.140625" style="3"/>
    <col min="11265" max="11265" width="5.28515625" style="3" customWidth="1"/>
    <col min="11266" max="11266" width="21.140625" style="3" customWidth="1"/>
    <col min="11267" max="11267" width="9" style="3" customWidth="1"/>
    <col min="11268" max="11268" width="9.28515625" style="3" customWidth="1"/>
    <col min="11269" max="11270" width="8.28515625" style="3" customWidth="1"/>
    <col min="11271" max="11271" width="8" style="3" customWidth="1"/>
    <col min="11272" max="11272" width="9.28515625" style="3" customWidth="1"/>
    <col min="11273" max="11273" width="11.85546875" style="3" customWidth="1"/>
    <col min="11274" max="11274" width="12.7109375" style="3" customWidth="1"/>
    <col min="11275" max="11520" width="9.140625" style="3"/>
    <col min="11521" max="11521" width="5.28515625" style="3" customWidth="1"/>
    <col min="11522" max="11522" width="21.140625" style="3" customWidth="1"/>
    <col min="11523" max="11523" width="9" style="3" customWidth="1"/>
    <col min="11524" max="11524" width="9.28515625" style="3" customWidth="1"/>
    <col min="11525" max="11526" width="8.28515625" style="3" customWidth="1"/>
    <col min="11527" max="11527" width="8" style="3" customWidth="1"/>
    <col min="11528" max="11528" width="9.28515625" style="3" customWidth="1"/>
    <col min="11529" max="11529" width="11.85546875" style="3" customWidth="1"/>
    <col min="11530" max="11530" width="12.7109375" style="3" customWidth="1"/>
    <col min="11531" max="11776" width="9.140625" style="3"/>
    <col min="11777" max="11777" width="5.28515625" style="3" customWidth="1"/>
    <col min="11778" max="11778" width="21.140625" style="3" customWidth="1"/>
    <col min="11779" max="11779" width="9" style="3" customWidth="1"/>
    <col min="11780" max="11780" width="9.28515625" style="3" customWidth="1"/>
    <col min="11781" max="11782" width="8.28515625" style="3" customWidth="1"/>
    <col min="11783" max="11783" width="8" style="3" customWidth="1"/>
    <col min="11784" max="11784" width="9.28515625" style="3" customWidth="1"/>
    <col min="11785" max="11785" width="11.85546875" style="3" customWidth="1"/>
    <col min="11786" max="11786" width="12.7109375" style="3" customWidth="1"/>
    <col min="11787" max="12032" width="9.140625" style="3"/>
    <col min="12033" max="12033" width="5.28515625" style="3" customWidth="1"/>
    <col min="12034" max="12034" width="21.140625" style="3" customWidth="1"/>
    <col min="12035" max="12035" width="9" style="3" customWidth="1"/>
    <col min="12036" max="12036" width="9.28515625" style="3" customWidth="1"/>
    <col min="12037" max="12038" width="8.28515625" style="3" customWidth="1"/>
    <col min="12039" max="12039" width="8" style="3" customWidth="1"/>
    <col min="12040" max="12040" width="9.28515625" style="3" customWidth="1"/>
    <col min="12041" max="12041" width="11.85546875" style="3" customWidth="1"/>
    <col min="12042" max="12042" width="12.7109375" style="3" customWidth="1"/>
    <col min="12043" max="12288" width="9.140625" style="3"/>
    <col min="12289" max="12289" width="5.28515625" style="3" customWidth="1"/>
    <col min="12290" max="12290" width="21.140625" style="3" customWidth="1"/>
    <col min="12291" max="12291" width="9" style="3" customWidth="1"/>
    <col min="12292" max="12292" width="9.28515625" style="3" customWidth="1"/>
    <col min="12293" max="12294" width="8.28515625" style="3" customWidth="1"/>
    <col min="12295" max="12295" width="8" style="3" customWidth="1"/>
    <col min="12296" max="12296" width="9.28515625" style="3" customWidth="1"/>
    <col min="12297" max="12297" width="11.85546875" style="3" customWidth="1"/>
    <col min="12298" max="12298" width="12.7109375" style="3" customWidth="1"/>
    <col min="12299" max="12544" width="9.140625" style="3"/>
    <col min="12545" max="12545" width="5.28515625" style="3" customWidth="1"/>
    <col min="12546" max="12546" width="21.140625" style="3" customWidth="1"/>
    <col min="12547" max="12547" width="9" style="3" customWidth="1"/>
    <col min="12548" max="12548" width="9.28515625" style="3" customWidth="1"/>
    <col min="12549" max="12550" width="8.28515625" style="3" customWidth="1"/>
    <col min="12551" max="12551" width="8" style="3" customWidth="1"/>
    <col min="12552" max="12552" width="9.28515625" style="3" customWidth="1"/>
    <col min="12553" max="12553" width="11.85546875" style="3" customWidth="1"/>
    <col min="12554" max="12554" width="12.7109375" style="3" customWidth="1"/>
    <col min="12555" max="12800" width="9.140625" style="3"/>
    <col min="12801" max="12801" width="5.28515625" style="3" customWidth="1"/>
    <col min="12802" max="12802" width="21.140625" style="3" customWidth="1"/>
    <col min="12803" max="12803" width="9" style="3" customWidth="1"/>
    <col min="12804" max="12804" width="9.28515625" style="3" customWidth="1"/>
    <col min="12805" max="12806" width="8.28515625" style="3" customWidth="1"/>
    <col min="12807" max="12807" width="8" style="3" customWidth="1"/>
    <col min="12808" max="12808" width="9.28515625" style="3" customWidth="1"/>
    <col min="12809" max="12809" width="11.85546875" style="3" customWidth="1"/>
    <col min="12810" max="12810" width="12.7109375" style="3" customWidth="1"/>
    <col min="12811" max="13056" width="9.140625" style="3"/>
    <col min="13057" max="13057" width="5.28515625" style="3" customWidth="1"/>
    <col min="13058" max="13058" width="21.140625" style="3" customWidth="1"/>
    <col min="13059" max="13059" width="9" style="3" customWidth="1"/>
    <col min="13060" max="13060" width="9.28515625" style="3" customWidth="1"/>
    <col min="13061" max="13062" width="8.28515625" style="3" customWidth="1"/>
    <col min="13063" max="13063" width="8" style="3" customWidth="1"/>
    <col min="13064" max="13064" width="9.28515625" style="3" customWidth="1"/>
    <col min="13065" max="13065" width="11.85546875" style="3" customWidth="1"/>
    <col min="13066" max="13066" width="12.7109375" style="3" customWidth="1"/>
    <col min="13067" max="13312" width="9.140625" style="3"/>
    <col min="13313" max="13313" width="5.28515625" style="3" customWidth="1"/>
    <col min="13314" max="13314" width="21.140625" style="3" customWidth="1"/>
    <col min="13315" max="13315" width="9" style="3" customWidth="1"/>
    <col min="13316" max="13316" width="9.28515625" style="3" customWidth="1"/>
    <col min="13317" max="13318" width="8.28515625" style="3" customWidth="1"/>
    <col min="13319" max="13319" width="8" style="3" customWidth="1"/>
    <col min="13320" max="13320" width="9.28515625" style="3" customWidth="1"/>
    <col min="13321" max="13321" width="11.85546875" style="3" customWidth="1"/>
    <col min="13322" max="13322" width="12.7109375" style="3" customWidth="1"/>
    <col min="13323" max="13568" width="9.140625" style="3"/>
    <col min="13569" max="13569" width="5.28515625" style="3" customWidth="1"/>
    <col min="13570" max="13570" width="21.140625" style="3" customWidth="1"/>
    <col min="13571" max="13571" width="9" style="3" customWidth="1"/>
    <col min="13572" max="13572" width="9.28515625" style="3" customWidth="1"/>
    <col min="13573" max="13574" width="8.28515625" style="3" customWidth="1"/>
    <col min="13575" max="13575" width="8" style="3" customWidth="1"/>
    <col min="13576" max="13576" width="9.28515625" style="3" customWidth="1"/>
    <col min="13577" max="13577" width="11.85546875" style="3" customWidth="1"/>
    <col min="13578" max="13578" width="12.7109375" style="3" customWidth="1"/>
    <col min="13579" max="13824" width="9.140625" style="3"/>
    <col min="13825" max="13825" width="5.28515625" style="3" customWidth="1"/>
    <col min="13826" max="13826" width="21.140625" style="3" customWidth="1"/>
    <col min="13827" max="13827" width="9" style="3" customWidth="1"/>
    <col min="13828" max="13828" width="9.28515625" style="3" customWidth="1"/>
    <col min="13829" max="13830" width="8.28515625" style="3" customWidth="1"/>
    <col min="13831" max="13831" width="8" style="3" customWidth="1"/>
    <col min="13832" max="13832" width="9.28515625" style="3" customWidth="1"/>
    <col min="13833" max="13833" width="11.85546875" style="3" customWidth="1"/>
    <col min="13834" max="13834" width="12.7109375" style="3" customWidth="1"/>
    <col min="13835" max="14080" width="9.140625" style="3"/>
    <col min="14081" max="14081" width="5.28515625" style="3" customWidth="1"/>
    <col min="14082" max="14082" width="21.140625" style="3" customWidth="1"/>
    <col min="14083" max="14083" width="9" style="3" customWidth="1"/>
    <col min="14084" max="14084" width="9.28515625" style="3" customWidth="1"/>
    <col min="14085" max="14086" width="8.28515625" style="3" customWidth="1"/>
    <col min="14087" max="14087" width="8" style="3" customWidth="1"/>
    <col min="14088" max="14088" width="9.28515625" style="3" customWidth="1"/>
    <col min="14089" max="14089" width="11.85546875" style="3" customWidth="1"/>
    <col min="14090" max="14090" width="12.7109375" style="3" customWidth="1"/>
    <col min="14091" max="14336" width="9.140625" style="3"/>
    <col min="14337" max="14337" width="5.28515625" style="3" customWidth="1"/>
    <col min="14338" max="14338" width="21.140625" style="3" customWidth="1"/>
    <col min="14339" max="14339" width="9" style="3" customWidth="1"/>
    <col min="14340" max="14340" width="9.28515625" style="3" customWidth="1"/>
    <col min="14341" max="14342" width="8.28515625" style="3" customWidth="1"/>
    <col min="14343" max="14343" width="8" style="3" customWidth="1"/>
    <col min="14344" max="14344" width="9.28515625" style="3" customWidth="1"/>
    <col min="14345" max="14345" width="11.85546875" style="3" customWidth="1"/>
    <col min="14346" max="14346" width="12.7109375" style="3" customWidth="1"/>
    <col min="14347" max="14592" width="9.140625" style="3"/>
    <col min="14593" max="14593" width="5.28515625" style="3" customWidth="1"/>
    <col min="14594" max="14594" width="21.140625" style="3" customWidth="1"/>
    <col min="14595" max="14595" width="9" style="3" customWidth="1"/>
    <col min="14596" max="14596" width="9.28515625" style="3" customWidth="1"/>
    <col min="14597" max="14598" width="8.28515625" style="3" customWidth="1"/>
    <col min="14599" max="14599" width="8" style="3" customWidth="1"/>
    <col min="14600" max="14600" width="9.28515625" style="3" customWidth="1"/>
    <col min="14601" max="14601" width="11.85546875" style="3" customWidth="1"/>
    <col min="14602" max="14602" width="12.7109375" style="3" customWidth="1"/>
    <col min="14603" max="14848" width="9.140625" style="3"/>
    <col min="14849" max="14849" width="5.28515625" style="3" customWidth="1"/>
    <col min="14850" max="14850" width="21.140625" style="3" customWidth="1"/>
    <col min="14851" max="14851" width="9" style="3" customWidth="1"/>
    <col min="14852" max="14852" width="9.28515625" style="3" customWidth="1"/>
    <col min="14853" max="14854" width="8.28515625" style="3" customWidth="1"/>
    <col min="14855" max="14855" width="8" style="3" customWidth="1"/>
    <col min="14856" max="14856" width="9.28515625" style="3" customWidth="1"/>
    <col min="14857" max="14857" width="11.85546875" style="3" customWidth="1"/>
    <col min="14858" max="14858" width="12.7109375" style="3" customWidth="1"/>
    <col min="14859" max="15104" width="9.140625" style="3"/>
    <col min="15105" max="15105" width="5.28515625" style="3" customWidth="1"/>
    <col min="15106" max="15106" width="21.140625" style="3" customWidth="1"/>
    <col min="15107" max="15107" width="9" style="3" customWidth="1"/>
    <col min="15108" max="15108" width="9.28515625" style="3" customWidth="1"/>
    <col min="15109" max="15110" width="8.28515625" style="3" customWidth="1"/>
    <col min="15111" max="15111" width="8" style="3" customWidth="1"/>
    <col min="15112" max="15112" width="9.28515625" style="3" customWidth="1"/>
    <col min="15113" max="15113" width="11.85546875" style="3" customWidth="1"/>
    <col min="15114" max="15114" width="12.7109375" style="3" customWidth="1"/>
    <col min="15115" max="15360" width="9.140625" style="3"/>
    <col min="15361" max="15361" width="5.28515625" style="3" customWidth="1"/>
    <col min="15362" max="15362" width="21.140625" style="3" customWidth="1"/>
    <col min="15363" max="15363" width="9" style="3" customWidth="1"/>
    <col min="15364" max="15364" width="9.28515625" style="3" customWidth="1"/>
    <col min="15365" max="15366" width="8.28515625" style="3" customWidth="1"/>
    <col min="15367" max="15367" width="8" style="3" customWidth="1"/>
    <col min="15368" max="15368" width="9.28515625" style="3" customWidth="1"/>
    <col min="15369" max="15369" width="11.85546875" style="3" customWidth="1"/>
    <col min="15370" max="15370" width="12.7109375" style="3" customWidth="1"/>
    <col min="15371" max="15616" width="9.140625" style="3"/>
    <col min="15617" max="15617" width="5.28515625" style="3" customWidth="1"/>
    <col min="15618" max="15618" width="21.140625" style="3" customWidth="1"/>
    <col min="15619" max="15619" width="9" style="3" customWidth="1"/>
    <col min="15620" max="15620" width="9.28515625" style="3" customWidth="1"/>
    <col min="15621" max="15622" width="8.28515625" style="3" customWidth="1"/>
    <col min="15623" max="15623" width="8" style="3" customWidth="1"/>
    <col min="15624" max="15624" width="9.28515625" style="3" customWidth="1"/>
    <col min="15625" max="15625" width="11.85546875" style="3" customWidth="1"/>
    <col min="15626" max="15626" width="12.7109375" style="3" customWidth="1"/>
    <col min="15627" max="15872" width="9.140625" style="3"/>
    <col min="15873" max="15873" width="5.28515625" style="3" customWidth="1"/>
    <col min="15874" max="15874" width="21.140625" style="3" customWidth="1"/>
    <col min="15875" max="15875" width="9" style="3" customWidth="1"/>
    <col min="15876" max="15876" width="9.28515625" style="3" customWidth="1"/>
    <col min="15877" max="15878" width="8.28515625" style="3" customWidth="1"/>
    <col min="15879" max="15879" width="8" style="3" customWidth="1"/>
    <col min="15880" max="15880" width="9.28515625" style="3" customWidth="1"/>
    <col min="15881" max="15881" width="11.85546875" style="3" customWidth="1"/>
    <col min="15882" max="15882" width="12.7109375" style="3" customWidth="1"/>
    <col min="15883" max="16128" width="9.140625" style="3"/>
    <col min="16129" max="16129" width="5.28515625" style="3" customWidth="1"/>
    <col min="16130" max="16130" width="21.140625" style="3" customWidth="1"/>
    <col min="16131" max="16131" width="9" style="3" customWidth="1"/>
    <col min="16132" max="16132" width="9.28515625" style="3" customWidth="1"/>
    <col min="16133" max="16134" width="8.28515625" style="3" customWidth="1"/>
    <col min="16135" max="16135" width="8" style="3" customWidth="1"/>
    <col min="16136" max="16136" width="9.28515625" style="3" customWidth="1"/>
    <col min="16137" max="16137" width="11.85546875" style="3" customWidth="1"/>
    <col min="16138" max="16138" width="12.7109375" style="3" customWidth="1"/>
    <col min="16139" max="16384" width="9.140625" style="3"/>
  </cols>
  <sheetData>
    <row r="1" spans="1:10" ht="32.25" customHeight="1">
      <c r="A1" s="915" t="s">
        <v>254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0" customFormat="1" ht="18.75">
      <c r="A2" s="942" t="s">
        <v>255</v>
      </c>
      <c r="B2" s="942"/>
      <c r="C2" s="942"/>
      <c r="D2" s="942"/>
      <c r="E2" s="942"/>
      <c r="F2" s="942"/>
      <c r="G2" s="942"/>
      <c r="H2" s="942"/>
      <c r="I2" s="942"/>
      <c r="J2" s="942"/>
    </row>
    <row r="4" spans="1:10" s="2" customFormat="1" ht="36" customHeight="1">
      <c r="A4" s="934" t="s">
        <v>93</v>
      </c>
      <c r="B4" s="936" t="s">
        <v>256</v>
      </c>
      <c r="C4" s="943" t="s">
        <v>257</v>
      </c>
      <c r="D4" s="943"/>
      <c r="E4" s="943" t="s">
        <v>258</v>
      </c>
      <c r="F4" s="943"/>
      <c r="G4" s="943"/>
      <c r="H4" s="938" t="s">
        <v>259</v>
      </c>
      <c r="I4" s="938" t="s">
        <v>260</v>
      </c>
      <c r="J4" s="940" t="s">
        <v>261</v>
      </c>
    </row>
    <row r="5" spans="1:10" s="2" customFormat="1" ht="58.5" customHeight="1">
      <c r="A5" s="935"/>
      <c r="B5" s="93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39"/>
      <c r="I5" s="939"/>
      <c r="J5" s="941"/>
    </row>
    <row r="6" spans="1:10" ht="15.75">
      <c r="A6" s="270">
        <f>'TTTL tổ 3'!A11</f>
        <v>1</v>
      </c>
      <c r="B6" s="271" t="str">
        <f>'TTTL tổ 3'!B11</f>
        <v>Tum Vit</v>
      </c>
      <c r="C6" s="272"/>
      <c r="D6" s="272"/>
      <c r="E6" s="273"/>
      <c r="F6" s="274"/>
      <c r="G6" s="273">
        <f>E6+F6</f>
        <v>0</v>
      </c>
      <c r="H6" s="273">
        <f>D6+E6</f>
        <v>0</v>
      </c>
      <c r="I6" s="275">
        <f>H6*75000</f>
        <v>0</v>
      </c>
      <c r="J6" s="276"/>
    </row>
    <row r="7" spans="1:10" ht="15.75">
      <c r="A7" s="270">
        <f>'TTTL tổ 3'!A12</f>
        <v>2</v>
      </c>
      <c r="B7" s="271" t="str">
        <f>'TTTL tổ 3'!B12</f>
        <v>Rit Hêng</v>
      </c>
      <c r="C7" s="272"/>
      <c r="D7" s="272"/>
      <c r="E7" s="273"/>
      <c r="F7" s="274"/>
      <c r="G7" s="273">
        <f t="shared" ref="G7:G70" si="0">E7+F7</f>
        <v>0</v>
      </c>
      <c r="H7" s="273">
        <f t="shared" ref="H7:H70" si="1">D7+E7</f>
        <v>0</v>
      </c>
      <c r="I7" s="275">
        <f t="shared" ref="I7:I70" si="2">H7*75000</f>
        <v>0</v>
      </c>
      <c r="J7" s="276"/>
    </row>
    <row r="8" spans="1:10" ht="15.75">
      <c r="A8" s="270">
        <f>'TTTL tổ 3'!A13</f>
        <v>3</v>
      </c>
      <c r="B8" s="271" t="str">
        <f>'TTTL tổ 3'!B13</f>
        <v>Nên Non</v>
      </c>
      <c r="C8" s="272"/>
      <c r="D8" s="272"/>
      <c r="E8" s="273"/>
      <c r="F8" s="274"/>
      <c r="G8" s="273">
        <f t="shared" si="0"/>
        <v>0</v>
      </c>
      <c r="H8" s="273">
        <f t="shared" si="1"/>
        <v>0</v>
      </c>
      <c r="I8" s="275">
        <f t="shared" si="2"/>
        <v>0</v>
      </c>
      <c r="J8" s="276"/>
    </row>
    <row r="9" spans="1:10" ht="15.75">
      <c r="A9" s="270">
        <f>'TTTL tổ 3'!A14</f>
        <v>4</v>
      </c>
      <c r="B9" s="271" t="str">
        <f>'TTTL tổ 3'!B14</f>
        <v>Ron Rit</v>
      </c>
      <c r="C9" s="272"/>
      <c r="D9" s="272"/>
      <c r="E9" s="273"/>
      <c r="F9" s="274"/>
      <c r="G9" s="273">
        <f t="shared" si="0"/>
        <v>0</v>
      </c>
      <c r="H9" s="273">
        <f t="shared" si="1"/>
        <v>0</v>
      </c>
      <c r="I9" s="275">
        <f t="shared" si="2"/>
        <v>0</v>
      </c>
      <c r="J9" s="276"/>
    </row>
    <row r="10" spans="1:10" ht="15.75">
      <c r="A10" s="270">
        <f>'TTTL tổ 3'!A15</f>
        <v>5</v>
      </c>
      <c r="B10" s="271" t="str">
        <f>'TTTL tổ 3'!B15</f>
        <v>Ron Hum</v>
      </c>
      <c r="C10" s="272"/>
      <c r="D10" s="272"/>
      <c r="E10" s="273"/>
      <c r="F10" s="274"/>
      <c r="G10" s="273">
        <f t="shared" si="0"/>
        <v>0</v>
      </c>
      <c r="H10" s="273">
        <f t="shared" si="1"/>
        <v>0</v>
      </c>
      <c r="I10" s="275">
        <f t="shared" si="2"/>
        <v>0</v>
      </c>
      <c r="J10" s="276"/>
    </row>
    <row r="11" spans="1:10" ht="15.75">
      <c r="A11" s="270">
        <f>'TTTL tổ 3'!A16</f>
        <v>6</v>
      </c>
      <c r="B11" s="271" t="str">
        <f>'TTTL tổ 3'!B16</f>
        <v>Dum Da</v>
      </c>
      <c r="C11" s="272"/>
      <c r="D11" s="272"/>
      <c r="E11" s="273"/>
      <c r="F11" s="274"/>
      <c r="G11" s="273">
        <f t="shared" si="0"/>
        <v>0</v>
      </c>
      <c r="H11" s="273">
        <f t="shared" si="1"/>
        <v>0</v>
      </c>
      <c r="I11" s="275">
        <f t="shared" si="2"/>
        <v>0</v>
      </c>
      <c r="J11" s="276"/>
    </row>
    <row r="12" spans="1:10" ht="15.75">
      <c r="A12" s="270">
        <f>'TTTL tổ 3'!A17</f>
        <v>7</v>
      </c>
      <c r="B12" s="271" t="str">
        <f>'TTTL tổ 3'!B17</f>
        <v>Tha Chia</v>
      </c>
      <c r="C12" s="272"/>
      <c r="D12" s="272"/>
      <c r="E12" s="273"/>
      <c r="F12" s="274"/>
      <c r="G12" s="273">
        <f t="shared" si="0"/>
        <v>0</v>
      </c>
      <c r="H12" s="273">
        <f t="shared" si="1"/>
        <v>0</v>
      </c>
      <c r="I12" s="275">
        <f t="shared" si="2"/>
        <v>0</v>
      </c>
      <c r="J12" s="276"/>
    </row>
    <row r="13" spans="1:10" ht="15.75">
      <c r="A13" s="270">
        <f>'TTTL tổ 3'!A18</f>
        <v>8</v>
      </c>
      <c r="B13" s="271" t="str">
        <f>'TTTL tổ 3'!B18</f>
        <v>Tha Lum</v>
      </c>
      <c r="C13" s="272"/>
      <c r="D13" s="272"/>
      <c r="E13" s="273"/>
      <c r="F13" s="274"/>
      <c r="G13" s="273">
        <f t="shared" si="0"/>
        <v>0</v>
      </c>
      <c r="H13" s="273">
        <f t="shared" si="1"/>
        <v>0</v>
      </c>
      <c r="I13" s="275">
        <f t="shared" si="2"/>
        <v>0</v>
      </c>
      <c r="J13" s="276"/>
    </row>
    <row r="14" spans="1:10" ht="15.75">
      <c r="A14" s="270">
        <f>'TTTL tổ 3'!A19</f>
        <v>9</v>
      </c>
      <c r="B14" s="271" t="str">
        <f>'TTTL tổ 3'!B19</f>
        <v>Ton Hia</v>
      </c>
      <c r="C14" s="272"/>
      <c r="D14" s="272"/>
      <c r="E14" s="273"/>
      <c r="F14" s="274"/>
      <c r="G14" s="273">
        <f t="shared" si="0"/>
        <v>0</v>
      </c>
      <c r="H14" s="273">
        <f t="shared" si="1"/>
        <v>0</v>
      </c>
      <c r="I14" s="275">
        <f t="shared" si="2"/>
        <v>0</v>
      </c>
      <c r="J14" s="276"/>
    </row>
    <row r="15" spans="1:10" ht="15.75">
      <c r="A15" s="270">
        <f>'TTTL tổ 3'!A20</f>
        <v>10</v>
      </c>
      <c r="B15" s="271" t="str">
        <f>'TTTL tổ 3'!B20</f>
        <v>Tia Say</v>
      </c>
      <c r="C15" s="272"/>
      <c r="D15" s="272"/>
      <c r="E15" s="273"/>
      <c r="F15" s="274"/>
      <c r="G15" s="273">
        <f t="shared" si="0"/>
        <v>0</v>
      </c>
      <c r="H15" s="273">
        <f t="shared" si="1"/>
        <v>0</v>
      </c>
      <c r="I15" s="275">
        <f t="shared" si="2"/>
        <v>0</v>
      </c>
      <c r="J15" s="276"/>
    </row>
    <row r="16" spans="1:10" ht="15.75">
      <c r="A16" s="270">
        <f>'TTTL tổ 3'!A21</f>
        <v>11</v>
      </c>
      <c r="B16" s="271" t="str">
        <f>'TTTL tổ 3'!B21</f>
        <v>Tia Von</v>
      </c>
      <c r="C16" s="272"/>
      <c r="D16" s="272"/>
      <c r="E16" s="273"/>
      <c r="F16" s="274"/>
      <c r="G16" s="273">
        <f t="shared" si="0"/>
        <v>0</v>
      </c>
      <c r="H16" s="273">
        <f t="shared" si="1"/>
        <v>0</v>
      </c>
      <c r="I16" s="275">
        <f t="shared" si="2"/>
        <v>0</v>
      </c>
      <c r="J16" s="276"/>
    </row>
    <row r="17" spans="1:10" ht="15.75">
      <c r="A17" s="270">
        <f>'TTTL tổ 3'!A22</f>
        <v>12</v>
      </c>
      <c r="B17" s="271" t="str">
        <f>'TTTL tổ 3'!B22</f>
        <v>Not Ra</v>
      </c>
      <c r="C17" s="272"/>
      <c r="D17" s="272"/>
      <c r="E17" s="273"/>
      <c r="F17" s="274"/>
      <c r="G17" s="273">
        <f t="shared" si="0"/>
        <v>0</v>
      </c>
      <c r="H17" s="273">
        <f t="shared" si="1"/>
        <v>0</v>
      </c>
      <c r="I17" s="275">
        <f t="shared" si="2"/>
        <v>0</v>
      </c>
      <c r="J17" s="276"/>
    </row>
    <row r="18" spans="1:10" ht="15.75">
      <c r="A18" s="270">
        <f>'TTTL tổ 3'!A23</f>
        <v>13</v>
      </c>
      <c r="B18" s="271" t="str">
        <f>'TTTL tổ 3'!B23</f>
        <v>Tum Tươn</v>
      </c>
      <c r="C18" s="272"/>
      <c r="D18" s="272"/>
      <c r="E18" s="273"/>
      <c r="F18" s="274"/>
      <c r="G18" s="273">
        <f t="shared" si="0"/>
        <v>0</v>
      </c>
      <c r="H18" s="273">
        <f t="shared" si="1"/>
        <v>0</v>
      </c>
      <c r="I18" s="275">
        <f t="shared" si="2"/>
        <v>0</v>
      </c>
      <c r="J18" s="276"/>
    </row>
    <row r="19" spans="1:10" ht="15.75">
      <c r="A19" s="270">
        <f>'TTTL tổ 3'!A24</f>
        <v>14</v>
      </c>
      <c r="B19" s="271" t="str">
        <f>'TTTL tổ 3'!B24</f>
        <v>Thim Thươn</v>
      </c>
      <c r="C19" s="272"/>
      <c r="D19" s="272"/>
      <c r="E19" s="273"/>
      <c r="F19" s="274"/>
      <c r="G19" s="273">
        <f t="shared" si="0"/>
        <v>0</v>
      </c>
      <c r="H19" s="273">
        <f t="shared" si="1"/>
        <v>0</v>
      </c>
      <c r="I19" s="275">
        <f t="shared" si="2"/>
        <v>0</v>
      </c>
      <c r="J19" s="276"/>
    </row>
    <row r="20" spans="1:10" ht="15.75">
      <c r="A20" s="270">
        <f>'TTTL tổ 3'!A25</f>
        <v>15</v>
      </c>
      <c r="B20" s="271" t="str">
        <f>'TTTL tổ 3'!B25</f>
        <v>Ru Mên</v>
      </c>
      <c r="C20" s="272"/>
      <c r="D20" s="272"/>
      <c r="E20" s="273"/>
      <c r="F20" s="274"/>
      <c r="G20" s="273">
        <f t="shared" si="0"/>
        <v>0</v>
      </c>
      <c r="H20" s="273">
        <f t="shared" si="1"/>
        <v>0</v>
      </c>
      <c r="I20" s="275">
        <f t="shared" si="2"/>
        <v>0</v>
      </c>
      <c r="J20" s="276"/>
    </row>
    <row r="21" spans="1:10" ht="15.75">
      <c r="A21" s="270">
        <f>'TTTL tổ 3'!A26</f>
        <v>16</v>
      </c>
      <c r="B21" s="271" t="str">
        <f>'TTTL tổ 3'!B26</f>
        <v>Lum Tia</v>
      </c>
      <c r="C21" s="272"/>
      <c r="D21" s="272"/>
      <c r="E21" s="273"/>
      <c r="F21" s="274"/>
      <c r="G21" s="273">
        <f t="shared" si="0"/>
        <v>0</v>
      </c>
      <c r="H21" s="273">
        <f t="shared" si="1"/>
        <v>0</v>
      </c>
      <c r="I21" s="275">
        <f t="shared" si="2"/>
        <v>0</v>
      </c>
      <c r="J21" s="276"/>
    </row>
    <row r="22" spans="1:10" ht="15.75">
      <c r="A22" s="270">
        <f>'TTTL tổ 3'!A27</f>
        <v>17</v>
      </c>
      <c r="B22" s="271" t="str">
        <f>'TTTL tổ 3'!B27</f>
        <v>Dia Phon</v>
      </c>
      <c r="C22" s="272"/>
      <c r="D22" s="272"/>
      <c r="E22" s="273"/>
      <c r="F22" s="274"/>
      <c r="G22" s="273">
        <f t="shared" si="0"/>
        <v>0</v>
      </c>
      <c r="H22" s="273">
        <f t="shared" si="1"/>
        <v>0</v>
      </c>
      <c r="I22" s="275">
        <f t="shared" si="2"/>
        <v>0</v>
      </c>
      <c r="J22" s="276"/>
    </row>
    <row r="23" spans="1:10" ht="15.75">
      <c r="A23" s="270">
        <f>'TTTL tổ 3'!A28</f>
        <v>18</v>
      </c>
      <c r="B23" s="271" t="str">
        <f>'TTTL tổ 3'!B28</f>
        <v>Phon Va</v>
      </c>
      <c r="C23" s="272"/>
      <c r="D23" s="272"/>
      <c r="E23" s="273"/>
      <c r="F23" s="274"/>
      <c r="G23" s="273">
        <f t="shared" si="0"/>
        <v>0</v>
      </c>
      <c r="H23" s="273">
        <f t="shared" si="1"/>
        <v>0</v>
      </c>
      <c r="I23" s="275">
        <f t="shared" si="2"/>
        <v>0</v>
      </c>
      <c r="J23" s="276"/>
    </row>
    <row r="24" spans="1:10" ht="15.75">
      <c r="A24" s="270">
        <f>'TTTL tổ 3'!A29</f>
        <v>19</v>
      </c>
      <c r="B24" s="271" t="str">
        <f>'TTTL tổ 3'!B29</f>
        <v>Va Vy</v>
      </c>
      <c r="C24" s="272"/>
      <c r="D24" s="272"/>
      <c r="E24" s="273"/>
      <c r="F24" s="274"/>
      <c r="G24" s="273">
        <f t="shared" si="0"/>
        <v>0</v>
      </c>
      <c r="H24" s="273">
        <f t="shared" si="1"/>
        <v>0</v>
      </c>
      <c r="I24" s="275">
        <f t="shared" si="2"/>
        <v>0</v>
      </c>
      <c r="J24" s="276"/>
    </row>
    <row r="25" spans="1:10" ht="15.75">
      <c r="A25" s="270">
        <f>'TTTL tổ 3'!A30</f>
        <v>20</v>
      </c>
      <c r="B25" s="271" t="str">
        <f>'TTTL tổ 3'!B30</f>
        <v>Van Tu</v>
      </c>
      <c r="C25" s="272"/>
      <c r="D25" s="272"/>
      <c r="E25" s="273"/>
      <c r="F25" s="274"/>
      <c r="G25" s="273">
        <f t="shared" si="0"/>
        <v>0</v>
      </c>
      <c r="H25" s="273">
        <f t="shared" si="1"/>
        <v>0</v>
      </c>
      <c r="I25" s="275">
        <f t="shared" si="2"/>
        <v>0</v>
      </c>
      <c r="J25" s="276"/>
    </row>
    <row r="26" spans="1:10" ht="15.75">
      <c r="A26" s="270">
        <f>'TTTL tổ 3'!A31</f>
        <v>21</v>
      </c>
      <c r="B26" s="271" t="str">
        <f>'TTTL tổ 3'!B31</f>
        <v>Van Nay</v>
      </c>
      <c r="C26" s="272"/>
      <c r="D26" s="272"/>
      <c r="E26" s="273"/>
      <c r="F26" s="274"/>
      <c r="G26" s="273">
        <f t="shared" si="0"/>
        <v>0</v>
      </c>
      <c r="H26" s="273">
        <f t="shared" si="1"/>
        <v>0</v>
      </c>
      <c r="I26" s="275">
        <f t="shared" si="2"/>
        <v>0</v>
      </c>
      <c r="J26" s="276"/>
    </row>
    <row r="27" spans="1:10" ht="15.75">
      <c r="A27" s="270">
        <f>'TTTL tổ 3'!A32</f>
        <v>22</v>
      </c>
      <c r="B27" s="271" t="str">
        <f>'TTTL tổ 3'!B32</f>
        <v>Dăm Du</v>
      </c>
      <c r="C27" s="272"/>
      <c r="D27" s="272"/>
      <c r="E27" s="273"/>
      <c r="F27" s="274"/>
      <c r="G27" s="273">
        <f t="shared" si="0"/>
        <v>0</v>
      </c>
      <c r="H27" s="273">
        <f t="shared" si="1"/>
        <v>0</v>
      </c>
      <c r="I27" s="275">
        <f t="shared" si="2"/>
        <v>0</v>
      </c>
      <c r="J27" s="276"/>
    </row>
    <row r="28" spans="1:10" ht="15.75">
      <c r="A28" s="270">
        <f>'TTTL tổ 3'!A33</f>
        <v>23</v>
      </c>
      <c r="B28" s="271" t="str">
        <f>'TTTL tổ 3'!B33</f>
        <v>Vum Lia</v>
      </c>
      <c r="C28" s="272"/>
      <c r="D28" s="272"/>
      <c r="E28" s="273"/>
      <c r="F28" s="274"/>
      <c r="G28" s="273">
        <f t="shared" si="0"/>
        <v>0</v>
      </c>
      <c r="H28" s="273">
        <f t="shared" si="1"/>
        <v>0</v>
      </c>
      <c r="I28" s="275">
        <f t="shared" si="2"/>
        <v>0</v>
      </c>
      <c r="J28" s="276"/>
    </row>
    <row r="29" spans="1:10" ht="15.75">
      <c r="A29" s="270">
        <f>'TTTL tổ 3'!A34</f>
        <v>24</v>
      </c>
      <c r="B29" s="271" t="str">
        <f>'TTTL tổ 3'!B34</f>
        <v>Vu Hêt</v>
      </c>
      <c r="C29" s="272"/>
      <c r="D29" s="272"/>
      <c r="E29" s="273"/>
      <c r="F29" s="274"/>
      <c r="G29" s="273">
        <f t="shared" si="0"/>
        <v>0</v>
      </c>
      <c r="H29" s="273">
        <f t="shared" si="1"/>
        <v>0</v>
      </c>
      <c r="I29" s="275">
        <f t="shared" si="2"/>
        <v>0</v>
      </c>
      <c r="J29" s="276"/>
    </row>
    <row r="30" spans="1:10" ht="15.75">
      <c r="A30" s="270">
        <f>'TTTL tổ 3'!A35</f>
        <v>25</v>
      </c>
      <c r="B30" s="271" t="str">
        <f>'TTTL tổ 3'!B35</f>
        <v>Nêt Ranh</v>
      </c>
      <c r="C30" s="272"/>
      <c r="D30" s="272"/>
      <c r="E30" s="273"/>
      <c r="F30" s="274"/>
      <c r="G30" s="273">
        <f t="shared" si="0"/>
        <v>0</v>
      </c>
      <c r="H30" s="273">
        <f t="shared" si="1"/>
        <v>0</v>
      </c>
      <c r="I30" s="275">
        <f t="shared" si="2"/>
        <v>0</v>
      </c>
      <c r="J30" s="276"/>
    </row>
    <row r="31" spans="1:10" ht="15.75">
      <c r="A31" s="270">
        <f>'TTTL tổ 3'!A36</f>
        <v>26</v>
      </c>
      <c r="B31" s="271" t="str">
        <f>'TTTL tổ 3'!B36</f>
        <v>Ra Khum</v>
      </c>
      <c r="C31" s="272"/>
      <c r="D31" s="272"/>
      <c r="E31" s="273"/>
      <c r="F31" s="274"/>
      <c r="G31" s="273">
        <f t="shared" si="0"/>
        <v>0</v>
      </c>
      <c r="H31" s="273">
        <f t="shared" si="1"/>
        <v>0</v>
      </c>
      <c r="I31" s="275">
        <f t="shared" si="2"/>
        <v>0</v>
      </c>
      <c r="J31" s="276"/>
    </row>
    <row r="32" spans="1:10" ht="15.75">
      <c r="A32" s="270">
        <f>'TTTL tổ 3'!A37</f>
        <v>27</v>
      </c>
      <c r="B32" s="271" t="str">
        <f>'TTTL tổ 3'!B37</f>
        <v>Ra Khươn</v>
      </c>
      <c r="C32" s="272"/>
      <c r="D32" s="272"/>
      <c r="E32" s="273"/>
      <c r="F32" s="274"/>
      <c r="G32" s="273">
        <f t="shared" si="0"/>
        <v>0</v>
      </c>
      <c r="H32" s="273">
        <f t="shared" si="1"/>
        <v>0</v>
      </c>
      <c r="I32" s="275">
        <f t="shared" si="2"/>
        <v>0</v>
      </c>
      <c r="J32" s="276"/>
    </row>
    <row r="33" spans="1:10" ht="15.75">
      <c r="A33" s="270">
        <f>'TTTL tổ 3'!A38</f>
        <v>28</v>
      </c>
      <c r="B33" s="271" t="str">
        <f>'TTTL tổ 3'!B38</f>
        <v>Thu Lon</v>
      </c>
      <c r="C33" s="272"/>
      <c r="D33" s="272"/>
      <c r="E33" s="273"/>
      <c r="F33" s="274"/>
      <c r="G33" s="273">
        <f t="shared" si="0"/>
        <v>0</v>
      </c>
      <c r="H33" s="273">
        <f t="shared" si="1"/>
        <v>0</v>
      </c>
      <c r="I33" s="275">
        <f t="shared" si="2"/>
        <v>0</v>
      </c>
      <c r="J33" s="276"/>
    </row>
    <row r="34" spans="1:10" ht="15.75">
      <c r="A34" s="270">
        <f>'TTTL tổ 3'!A39</f>
        <v>29</v>
      </c>
      <c r="B34" s="271" t="str">
        <f>'TTTL tổ 3'!B39</f>
        <v>Hên Via</v>
      </c>
      <c r="C34" s="272"/>
      <c r="D34" s="272"/>
      <c r="E34" s="273"/>
      <c r="F34" s="274"/>
      <c r="G34" s="273">
        <f t="shared" si="0"/>
        <v>0</v>
      </c>
      <c r="H34" s="273">
        <f t="shared" si="1"/>
        <v>0</v>
      </c>
      <c r="I34" s="275">
        <f t="shared" si="2"/>
        <v>0</v>
      </c>
      <c r="J34" s="276"/>
    </row>
    <row r="35" spans="1:10" ht="15.75">
      <c r="A35" s="270">
        <f>'TTTL tổ 3'!A40</f>
        <v>30</v>
      </c>
      <c r="B35" s="271" t="str">
        <f>'TTTL tổ 3'!B40</f>
        <v>Vit Sa</v>
      </c>
      <c r="C35" s="272"/>
      <c r="D35" s="272"/>
      <c r="E35" s="273"/>
      <c r="F35" s="274"/>
      <c r="G35" s="273">
        <f t="shared" si="0"/>
        <v>0</v>
      </c>
      <c r="H35" s="273">
        <f t="shared" si="1"/>
        <v>0</v>
      </c>
      <c r="I35" s="275">
        <f t="shared" si="2"/>
        <v>0</v>
      </c>
      <c r="J35" s="276"/>
    </row>
    <row r="36" spans="1:10" ht="15.75">
      <c r="A36" s="270">
        <f>'TTTL tổ 3'!A41</f>
        <v>31</v>
      </c>
      <c r="B36" s="271" t="str">
        <f>'TTTL tổ 3'!B41</f>
        <v>Sa Khon</v>
      </c>
      <c r="C36" s="272"/>
      <c r="D36" s="272"/>
      <c r="E36" s="273"/>
      <c r="F36" s="274"/>
      <c r="G36" s="273">
        <f t="shared" si="0"/>
        <v>0</v>
      </c>
      <c r="H36" s="273">
        <f t="shared" si="1"/>
        <v>0</v>
      </c>
      <c r="I36" s="275">
        <f t="shared" si="2"/>
        <v>0</v>
      </c>
      <c r="J36" s="276"/>
    </row>
    <row r="37" spans="1:10" ht="15.75">
      <c r="A37" s="270">
        <f>'TTTL tổ 3'!A42</f>
        <v>32</v>
      </c>
      <c r="B37" s="271" t="str">
        <f>'TTTL tổ 3'!B42</f>
        <v>Ria Hon</v>
      </c>
      <c r="C37" s="272"/>
      <c r="D37" s="272"/>
      <c r="E37" s="273"/>
      <c r="F37" s="274"/>
      <c r="G37" s="273">
        <f t="shared" si="0"/>
        <v>0</v>
      </c>
      <c r="H37" s="273">
        <f t="shared" si="1"/>
        <v>0</v>
      </c>
      <c r="I37" s="275">
        <f t="shared" si="2"/>
        <v>0</v>
      </c>
      <c r="J37" s="276"/>
    </row>
    <row r="38" spans="1:10" ht="15.75">
      <c r="A38" s="270">
        <f>'TTTL tổ 3'!A43</f>
        <v>33</v>
      </c>
      <c r="B38" s="271" t="str">
        <f>'TTTL tổ 3'!B43</f>
        <v>Ria Vêt</v>
      </c>
      <c r="C38" s="272"/>
      <c r="D38" s="272"/>
      <c r="E38" s="273"/>
      <c r="F38" s="274"/>
      <c r="G38" s="273">
        <f t="shared" si="0"/>
        <v>0</v>
      </c>
      <c r="H38" s="273">
        <f t="shared" si="1"/>
        <v>0</v>
      </c>
      <c r="I38" s="275">
        <f t="shared" si="2"/>
        <v>0</v>
      </c>
      <c r="J38" s="276"/>
    </row>
    <row r="39" spans="1:10" ht="15.75">
      <c r="A39" s="270">
        <f>'TTTL tổ 3'!A44</f>
        <v>34</v>
      </c>
      <c r="B39" s="271" t="str">
        <f>'TTTL tổ 3'!B44</f>
        <v>Nêt Num</v>
      </c>
      <c r="C39" s="272"/>
      <c r="D39" s="272"/>
      <c r="E39" s="273"/>
      <c r="F39" s="274"/>
      <c r="G39" s="273">
        <f t="shared" si="0"/>
        <v>0</v>
      </c>
      <c r="H39" s="273">
        <f t="shared" si="1"/>
        <v>0</v>
      </c>
      <c r="I39" s="275">
        <f t="shared" si="2"/>
        <v>0</v>
      </c>
      <c r="J39" s="276"/>
    </row>
    <row r="40" spans="1:10" ht="15.75">
      <c r="A40" s="270">
        <f>'TTTL tổ 3'!A45</f>
        <v>35</v>
      </c>
      <c r="B40" s="271" t="str">
        <f>'TTTL tổ 3'!B45</f>
        <v>Thua Chum</v>
      </c>
      <c r="C40" s="272"/>
      <c r="D40" s="272"/>
      <c r="E40" s="273"/>
      <c r="F40" s="274"/>
      <c r="G40" s="273">
        <f t="shared" si="0"/>
        <v>0</v>
      </c>
      <c r="H40" s="273">
        <f t="shared" si="1"/>
        <v>0</v>
      </c>
      <c r="I40" s="275">
        <f t="shared" si="2"/>
        <v>0</v>
      </c>
      <c r="J40" s="276"/>
    </row>
    <row r="41" spans="1:10" ht="15.75">
      <c r="A41" s="270">
        <f>'TTTL tổ 3'!A46</f>
        <v>36</v>
      </c>
      <c r="B41" s="271" t="str">
        <f>'TTTL tổ 3'!B46</f>
        <v>Son Thy</v>
      </c>
      <c r="C41" s="272"/>
      <c r="D41" s="272"/>
      <c r="E41" s="273"/>
      <c r="F41" s="274"/>
      <c r="G41" s="273">
        <f t="shared" si="0"/>
        <v>0</v>
      </c>
      <c r="H41" s="273">
        <f t="shared" si="1"/>
        <v>0</v>
      </c>
      <c r="I41" s="275">
        <f t="shared" si="2"/>
        <v>0</v>
      </c>
      <c r="J41" s="276"/>
    </row>
    <row r="42" spans="1:10" ht="15.75">
      <c r="A42" s="270">
        <f>'TTTL tổ 3'!A47</f>
        <v>37</v>
      </c>
      <c r="B42" s="271" t="str">
        <f>'TTTL tổ 3'!B47</f>
        <v>Thy Thu</v>
      </c>
      <c r="C42" s="272"/>
      <c r="D42" s="272"/>
      <c r="E42" s="273"/>
      <c r="F42" s="274"/>
      <c r="G42" s="273">
        <f t="shared" si="0"/>
        <v>0</v>
      </c>
      <c r="H42" s="273">
        <f t="shared" si="1"/>
        <v>0</v>
      </c>
      <c r="I42" s="275">
        <f t="shared" si="2"/>
        <v>0</v>
      </c>
      <c r="J42" s="276"/>
    </row>
    <row r="43" spans="1:10" ht="15.75">
      <c r="A43" s="270">
        <f>'TTTL tổ 3'!A48</f>
        <v>38</v>
      </c>
      <c r="B43" s="271" t="str">
        <f>'TTTL tổ 3'!B48</f>
        <v>Chum Vot</v>
      </c>
      <c r="C43" s="272"/>
      <c r="D43" s="272"/>
      <c r="E43" s="273"/>
      <c r="F43" s="274"/>
      <c r="G43" s="273">
        <f t="shared" si="0"/>
        <v>0</v>
      </c>
      <c r="H43" s="273">
        <f t="shared" si="1"/>
        <v>0</v>
      </c>
      <c r="I43" s="275">
        <f t="shared" si="2"/>
        <v>0</v>
      </c>
      <c r="J43" s="276"/>
    </row>
    <row r="44" spans="1:10" ht="15.75">
      <c r="A44" s="270">
        <f>'TTTL tổ 3'!A49</f>
        <v>39</v>
      </c>
      <c r="B44" s="271" t="str">
        <f>'TTTL tổ 3'!B49</f>
        <v>Hu Hay</v>
      </c>
      <c r="C44" s="272"/>
      <c r="D44" s="272"/>
      <c r="E44" s="273"/>
      <c r="F44" s="274"/>
      <c r="G44" s="273">
        <f t="shared" si="0"/>
        <v>0</v>
      </c>
      <c r="H44" s="273">
        <f t="shared" si="1"/>
        <v>0</v>
      </c>
      <c r="I44" s="275">
        <f t="shared" si="2"/>
        <v>0</v>
      </c>
      <c r="J44" s="276"/>
    </row>
    <row r="45" spans="1:10" ht="15.75">
      <c r="A45" s="270">
        <f>'TTTL tổ 3'!A50</f>
        <v>40</v>
      </c>
      <c r="B45" s="271" t="str">
        <f>'TTTL tổ 3'!B50</f>
        <v>Dat Mau</v>
      </c>
      <c r="C45" s="272"/>
      <c r="D45" s="272"/>
      <c r="E45" s="273"/>
      <c r="F45" s="274"/>
      <c r="G45" s="273">
        <f t="shared" si="0"/>
        <v>0</v>
      </c>
      <c r="H45" s="273">
        <f t="shared" si="1"/>
        <v>0</v>
      </c>
      <c r="I45" s="275">
        <f t="shared" si="2"/>
        <v>0</v>
      </c>
      <c r="J45" s="276"/>
    </row>
    <row r="46" spans="1:10" ht="15.75">
      <c r="A46" s="270">
        <f>'TTTL tổ 3'!A51</f>
        <v>41</v>
      </c>
      <c r="B46" s="271" t="str">
        <f>'TTTL tổ 3'!B51</f>
        <v>Dip Đi</v>
      </c>
      <c r="C46" s="272"/>
      <c r="D46" s="272"/>
      <c r="E46" s="273"/>
      <c r="F46" s="274"/>
      <c r="G46" s="273">
        <f t="shared" si="0"/>
        <v>0</v>
      </c>
      <c r="H46" s="273">
        <f t="shared" si="1"/>
        <v>0</v>
      </c>
      <c r="I46" s="275">
        <f t="shared" si="2"/>
        <v>0</v>
      </c>
      <c r="J46" s="276"/>
    </row>
    <row r="47" spans="1:10" ht="15.75">
      <c r="A47" s="270">
        <f>'TTTL tổ 3'!A52</f>
        <v>42</v>
      </c>
      <c r="B47" s="271" t="str">
        <f>'TTTL tổ 3'!B52</f>
        <v>Lay Han</v>
      </c>
      <c r="C47" s="272"/>
      <c r="D47" s="272"/>
      <c r="E47" s="273"/>
      <c r="F47" s="274"/>
      <c r="G47" s="273">
        <f t="shared" si="0"/>
        <v>0</v>
      </c>
      <c r="H47" s="273">
        <f t="shared" si="1"/>
        <v>0</v>
      </c>
      <c r="I47" s="275">
        <f t="shared" si="2"/>
        <v>0</v>
      </c>
      <c r="J47" s="276"/>
    </row>
    <row r="48" spans="1:10" ht="15.75">
      <c r="A48" s="270">
        <f>'TTTL tổ 3'!A53</f>
        <v>43</v>
      </c>
      <c r="B48" s="271" t="str">
        <f>'TTTL tổ 3'!B53</f>
        <v>Dang Ra</v>
      </c>
      <c r="C48" s="272"/>
      <c r="D48" s="272"/>
      <c r="E48" s="273"/>
      <c r="F48" s="274"/>
      <c r="G48" s="273">
        <f t="shared" si="0"/>
        <v>0</v>
      </c>
      <c r="H48" s="273">
        <f t="shared" si="1"/>
        <v>0</v>
      </c>
      <c r="I48" s="275">
        <f t="shared" si="2"/>
        <v>0</v>
      </c>
      <c r="J48" s="276"/>
    </row>
    <row r="49" spans="1:10" ht="15.75">
      <c r="A49" s="270">
        <f>'TTTL tổ 3'!A54</f>
        <v>44</v>
      </c>
      <c r="B49" s="271" t="str">
        <f>'TTTL tổ 3'!B54</f>
        <v>Cha Tum</v>
      </c>
      <c r="C49" s="272"/>
      <c r="D49" s="272"/>
      <c r="E49" s="273"/>
      <c r="F49" s="274"/>
      <c r="G49" s="273">
        <f t="shared" si="0"/>
        <v>0</v>
      </c>
      <c r="H49" s="273">
        <f t="shared" si="1"/>
        <v>0</v>
      </c>
      <c r="I49" s="275">
        <f t="shared" si="2"/>
        <v>0</v>
      </c>
      <c r="J49" s="276"/>
    </row>
    <row r="50" spans="1:10" ht="15.75">
      <c r="A50" s="270">
        <f>'TTTL tổ 3'!A55</f>
        <v>45</v>
      </c>
      <c r="B50" s="271" t="str">
        <f>'TTTL tổ 3'!B55</f>
        <v>Phon Ru</v>
      </c>
      <c r="C50" s="272"/>
      <c r="D50" s="272"/>
      <c r="E50" s="273"/>
      <c r="F50" s="274"/>
      <c r="G50" s="273">
        <f t="shared" si="0"/>
        <v>0</v>
      </c>
      <c r="H50" s="273">
        <f t="shared" si="1"/>
        <v>0</v>
      </c>
      <c r="I50" s="275">
        <f t="shared" si="2"/>
        <v>0</v>
      </c>
      <c r="J50" s="276"/>
    </row>
    <row r="51" spans="1:10" ht="15.75">
      <c r="A51" s="270">
        <f>'TTTL tổ 3'!A56</f>
        <v>46</v>
      </c>
      <c r="B51" s="271" t="str">
        <f>'TTTL tổ 3'!B56</f>
        <v>Tia Rum</v>
      </c>
      <c r="C51" s="272"/>
      <c r="D51" s="272"/>
      <c r="E51" s="273"/>
      <c r="F51" s="274"/>
      <c r="G51" s="273">
        <f t="shared" si="0"/>
        <v>0</v>
      </c>
      <c r="H51" s="273">
        <f t="shared" si="1"/>
        <v>0</v>
      </c>
      <c r="I51" s="275">
        <f t="shared" si="2"/>
        <v>0</v>
      </c>
      <c r="J51" s="276"/>
    </row>
    <row r="52" spans="1:10" ht="15.75">
      <c r="A52" s="270">
        <f>'TTTL tổ 3'!A57</f>
        <v>47</v>
      </c>
      <c r="B52" s="271" t="str">
        <f>'TTTL tổ 3'!B57</f>
        <v>Tut Mau</v>
      </c>
      <c r="C52" s="272"/>
      <c r="D52" s="272"/>
      <c r="E52" s="273"/>
      <c r="F52" s="274"/>
      <c r="G52" s="273">
        <f t="shared" si="0"/>
        <v>0</v>
      </c>
      <c r="H52" s="273">
        <f t="shared" si="1"/>
        <v>0</v>
      </c>
      <c r="I52" s="275">
        <f t="shared" si="2"/>
        <v>0</v>
      </c>
      <c r="J52" s="276"/>
    </row>
    <row r="53" spans="1:10" ht="15.75">
      <c r="A53" s="270">
        <f>'TTTL tổ 3'!A58</f>
        <v>48</v>
      </c>
      <c r="B53" s="271" t="str">
        <f>'TTTL tổ 3'!B58</f>
        <v>Kha Lay</v>
      </c>
      <c r="C53" s="272"/>
      <c r="D53" s="272"/>
      <c r="E53" s="273"/>
      <c r="F53" s="274"/>
      <c r="G53" s="273">
        <f t="shared" si="0"/>
        <v>0</v>
      </c>
      <c r="H53" s="273">
        <f t="shared" si="1"/>
        <v>0</v>
      </c>
      <c r="I53" s="275">
        <f t="shared" si="2"/>
        <v>0</v>
      </c>
      <c r="J53" s="276"/>
    </row>
    <row r="54" spans="1:10" ht="15.75">
      <c r="A54" s="270">
        <f>'TTTL tổ 3'!A59</f>
        <v>49</v>
      </c>
      <c r="B54" s="271" t="str">
        <f>'TTTL tổ 3'!B59</f>
        <v>Hươn Chia</v>
      </c>
      <c r="C54" s="272"/>
      <c r="D54" s="272"/>
      <c r="E54" s="273"/>
      <c r="F54" s="274"/>
      <c r="G54" s="273">
        <f t="shared" si="0"/>
        <v>0</v>
      </c>
      <c r="H54" s="273">
        <f t="shared" si="1"/>
        <v>0</v>
      </c>
      <c r="I54" s="275">
        <f t="shared" si="2"/>
        <v>0</v>
      </c>
      <c r="J54" s="276"/>
    </row>
    <row r="55" spans="1:10" ht="15.75">
      <c r="A55" s="270">
        <f>'TTTL tổ 3'!A60</f>
        <v>50</v>
      </c>
      <c r="B55" s="271" t="str">
        <f>'TTTL tổ 3'!B60</f>
        <v>Khum Lum</v>
      </c>
      <c r="C55" s="272"/>
      <c r="D55" s="272"/>
      <c r="E55" s="273"/>
      <c r="F55" s="274"/>
      <c r="G55" s="273">
        <f t="shared" si="0"/>
        <v>0</v>
      </c>
      <c r="H55" s="273">
        <f t="shared" si="1"/>
        <v>0</v>
      </c>
      <c r="I55" s="275">
        <f t="shared" si="2"/>
        <v>0</v>
      </c>
      <c r="J55" s="276"/>
    </row>
    <row r="56" spans="1:10" ht="15.75">
      <c r="A56" s="270">
        <f>'TTTL tổ 3'!A61</f>
        <v>51</v>
      </c>
      <c r="B56" s="271" t="str">
        <f>'TTTL tổ 3'!B61</f>
        <v>Na Ra</v>
      </c>
      <c r="C56" s="272"/>
      <c r="D56" s="272"/>
      <c r="E56" s="273"/>
      <c r="F56" s="274"/>
      <c r="G56" s="273">
        <f t="shared" si="0"/>
        <v>0</v>
      </c>
      <c r="H56" s="273">
        <f t="shared" si="1"/>
        <v>0</v>
      </c>
      <c r="I56" s="275">
        <f t="shared" si="2"/>
        <v>0</v>
      </c>
      <c r="J56" s="276"/>
    </row>
    <row r="57" spans="1:10" ht="15.75">
      <c r="A57" s="270">
        <f>'TTTL tổ 3'!A62</f>
        <v>52</v>
      </c>
      <c r="B57" s="271" t="str">
        <f>'TTTL tổ 3'!B62</f>
        <v>Thia Vot</v>
      </c>
      <c r="C57" s="272"/>
      <c r="D57" s="272"/>
      <c r="E57" s="273"/>
      <c r="F57" s="274"/>
      <c r="G57" s="273">
        <f t="shared" si="0"/>
        <v>0</v>
      </c>
      <c r="H57" s="273">
        <f t="shared" si="1"/>
        <v>0</v>
      </c>
      <c r="I57" s="275">
        <f t="shared" si="2"/>
        <v>0</v>
      </c>
      <c r="J57" s="276"/>
    </row>
    <row r="58" spans="1:10" ht="15.75">
      <c r="A58" s="270">
        <f>'TTTL tổ 3'!A63</f>
        <v>53</v>
      </c>
      <c r="B58" s="271" t="str">
        <f>'TTTL tổ 3'!B63</f>
        <v>Vot Him</v>
      </c>
      <c r="C58" s="272"/>
      <c r="D58" s="272"/>
      <c r="E58" s="273"/>
      <c r="F58" s="274"/>
      <c r="G58" s="273">
        <f t="shared" si="0"/>
        <v>0</v>
      </c>
      <c r="H58" s="273">
        <f t="shared" si="1"/>
        <v>0</v>
      </c>
      <c r="I58" s="275">
        <f t="shared" si="2"/>
        <v>0</v>
      </c>
      <c r="J58" s="276"/>
    </row>
    <row r="59" spans="1:10" ht="15.75">
      <c r="A59" s="270">
        <f>'TTTL tổ 3'!A64</f>
        <v>54</v>
      </c>
      <c r="B59" s="271" t="str">
        <f>'TTTL tổ 3'!B64</f>
        <v>Hum Du</v>
      </c>
      <c r="C59" s="272"/>
      <c r="D59" s="272"/>
      <c r="E59" s="273"/>
      <c r="F59" s="274"/>
      <c r="G59" s="273">
        <f t="shared" si="0"/>
        <v>0</v>
      </c>
      <c r="H59" s="273">
        <f t="shared" si="1"/>
        <v>0</v>
      </c>
      <c r="I59" s="275">
        <f t="shared" si="2"/>
        <v>0</v>
      </c>
      <c r="J59" s="276"/>
    </row>
    <row r="60" spans="1:10" ht="15.75">
      <c r="A60" s="270">
        <f>'TTTL tổ 3'!A65</f>
        <v>55</v>
      </c>
      <c r="B60" s="271" t="str">
        <f>'TTTL tổ 3'!B65</f>
        <v>Du Kha</v>
      </c>
      <c r="C60" s="272"/>
      <c r="D60" s="272"/>
      <c r="E60" s="273"/>
      <c r="F60" s="274"/>
      <c r="G60" s="273">
        <f t="shared" si="0"/>
        <v>0</v>
      </c>
      <c r="H60" s="273">
        <f t="shared" si="1"/>
        <v>0</v>
      </c>
      <c r="I60" s="275">
        <f t="shared" si="2"/>
        <v>0</v>
      </c>
      <c r="J60" s="276"/>
    </row>
    <row r="61" spans="1:10" ht="15.75">
      <c r="A61" s="270">
        <f>'TTTL tổ 3'!A66</f>
        <v>56</v>
      </c>
      <c r="B61" s="271" t="str">
        <f>'TTTL tổ 3'!B66</f>
        <v>Khia Xe</v>
      </c>
      <c r="C61" s="272"/>
      <c r="D61" s="272"/>
      <c r="E61" s="273"/>
      <c r="F61" s="274"/>
      <c r="G61" s="273">
        <f t="shared" si="0"/>
        <v>0</v>
      </c>
      <c r="H61" s="273">
        <f t="shared" si="1"/>
        <v>0</v>
      </c>
      <c r="I61" s="275">
        <f t="shared" si="2"/>
        <v>0</v>
      </c>
      <c r="J61" s="276"/>
    </row>
    <row r="62" spans="1:10" ht="15.75">
      <c r="A62" s="270">
        <f>'TTTL tổ 3'!A67</f>
        <v>57</v>
      </c>
      <c r="B62" s="271" t="str">
        <f>'TTTL tổ 3'!B67</f>
        <v>An Chia</v>
      </c>
      <c r="C62" s="272"/>
      <c r="D62" s="272"/>
      <c r="E62" s="273"/>
      <c r="F62" s="274"/>
      <c r="G62" s="273">
        <f t="shared" si="0"/>
        <v>0</v>
      </c>
      <c r="H62" s="273">
        <f t="shared" si="1"/>
        <v>0</v>
      </c>
      <c r="I62" s="275">
        <f t="shared" si="2"/>
        <v>0</v>
      </c>
      <c r="J62" s="276"/>
    </row>
    <row r="63" spans="1:10" ht="15.75">
      <c r="A63" s="270">
        <f>'TTTL tổ 3'!A68</f>
        <v>58</v>
      </c>
      <c r="B63" s="271" t="str">
        <f>'TTTL tổ 3'!B68</f>
        <v>Ru Rươn</v>
      </c>
      <c r="C63" s="272"/>
      <c r="D63" s="272"/>
      <c r="E63" s="273"/>
      <c r="F63" s="274"/>
      <c r="G63" s="273">
        <f t="shared" si="0"/>
        <v>0</v>
      </c>
      <c r="H63" s="273">
        <f t="shared" si="1"/>
        <v>0</v>
      </c>
      <c r="I63" s="275">
        <f t="shared" si="2"/>
        <v>0</v>
      </c>
      <c r="J63" s="276"/>
    </row>
    <row r="64" spans="1:10" ht="15.75">
      <c r="A64" s="270">
        <f>'TTTL tổ 3'!A69</f>
        <v>59</v>
      </c>
      <c r="B64" s="271" t="str">
        <f>'TTTL tổ 3'!B69</f>
        <v>Kon Ra</v>
      </c>
      <c r="C64" s="272"/>
      <c r="D64" s="272"/>
      <c r="E64" s="273"/>
      <c r="F64" s="274"/>
      <c r="G64" s="273">
        <f t="shared" si="0"/>
        <v>0</v>
      </c>
      <c r="H64" s="273">
        <f t="shared" si="1"/>
        <v>0</v>
      </c>
      <c r="I64" s="275">
        <f t="shared" si="2"/>
        <v>0</v>
      </c>
      <c r="J64" s="276"/>
    </row>
    <row r="65" spans="1:10" ht="15.75">
      <c r="A65" s="270">
        <f>'TTTL tổ 3'!A70</f>
        <v>60</v>
      </c>
      <c r="B65" s="271" t="str">
        <f>'TTTL tổ 3'!B70</f>
        <v>Dua Hơi</v>
      </c>
      <c r="C65" s="272"/>
      <c r="D65" s="272"/>
      <c r="E65" s="273"/>
      <c r="F65" s="274"/>
      <c r="G65" s="273">
        <f t="shared" si="0"/>
        <v>0</v>
      </c>
      <c r="H65" s="273">
        <f t="shared" si="1"/>
        <v>0</v>
      </c>
      <c r="I65" s="275">
        <f t="shared" si="2"/>
        <v>0</v>
      </c>
      <c r="J65" s="276"/>
    </row>
    <row r="66" spans="1:10" ht="15.75">
      <c r="A66" s="270">
        <f>'TTTL tổ 3'!A71</f>
        <v>61</v>
      </c>
      <c r="B66" s="271" t="str">
        <f>'TTTL tổ 3'!B71</f>
        <v>Du Thươn</v>
      </c>
      <c r="C66" s="272"/>
      <c r="D66" s="272"/>
      <c r="E66" s="273"/>
      <c r="F66" s="274"/>
      <c r="G66" s="273">
        <f t="shared" si="0"/>
        <v>0</v>
      </c>
      <c r="H66" s="273">
        <f t="shared" si="1"/>
        <v>0</v>
      </c>
      <c r="I66" s="275">
        <f t="shared" si="2"/>
        <v>0</v>
      </c>
      <c r="J66" s="276"/>
    </row>
    <row r="67" spans="1:10" ht="15.75">
      <c r="A67" s="270">
        <f>'TTTL tổ 3'!A72</f>
        <v>62</v>
      </c>
      <c r="B67" s="271" t="str">
        <f>'TTTL tổ 3'!B72</f>
        <v>Chum Chia</v>
      </c>
      <c r="C67" s="272"/>
      <c r="D67" s="272"/>
      <c r="E67" s="273"/>
      <c r="F67" s="274"/>
      <c r="G67" s="273">
        <f t="shared" si="0"/>
        <v>0</v>
      </c>
      <c r="H67" s="273">
        <f t="shared" si="1"/>
        <v>0</v>
      </c>
      <c r="I67" s="275">
        <f t="shared" si="2"/>
        <v>0</v>
      </c>
      <c r="J67" s="276"/>
    </row>
    <row r="68" spans="1:10" ht="15.75">
      <c r="A68" s="270">
        <f>'TTTL tổ 3'!A73</f>
        <v>63</v>
      </c>
      <c r="B68" s="271" t="str">
        <f>'TTTL tổ 3'!B73</f>
        <v>Tum Tưa</v>
      </c>
      <c r="C68" s="272"/>
      <c r="D68" s="272"/>
      <c r="E68" s="273"/>
      <c r="F68" s="274"/>
      <c r="G68" s="273">
        <f t="shared" si="0"/>
        <v>0</v>
      </c>
      <c r="H68" s="273">
        <f t="shared" si="1"/>
        <v>0</v>
      </c>
      <c r="I68" s="275">
        <f t="shared" si="2"/>
        <v>0</v>
      </c>
      <c r="J68" s="276"/>
    </row>
    <row r="69" spans="1:10" ht="15.75">
      <c r="A69" s="270">
        <f>'TTTL tổ 3'!A74</f>
        <v>64</v>
      </c>
      <c r="B69" s="271" t="str">
        <f>'TTTL tổ 3'!B74</f>
        <v>Dut Hat</v>
      </c>
      <c r="C69" s="272"/>
      <c r="D69" s="272"/>
      <c r="E69" s="273"/>
      <c r="F69" s="274"/>
      <c r="G69" s="273">
        <f t="shared" si="0"/>
        <v>0</v>
      </c>
      <c r="H69" s="273">
        <f t="shared" si="1"/>
        <v>0</v>
      </c>
      <c r="I69" s="275">
        <f t="shared" si="2"/>
        <v>0</v>
      </c>
      <c r="J69" s="276"/>
    </row>
    <row r="70" spans="1:10" ht="15.75">
      <c r="A70" s="270">
        <f>'TTTL tổ 3'!A75</f>
        <v>65</v>
      </c>
      <c r="B70" s="271" t="str">
        <f>'TTTL tổ 3'!B75</f>
        <v>Tia Hay</v>
      </c>
      <c r="C70" s="272"/>
      <c r="D70" s="272"/>
      <c r="E70" s="273"/>
      <c r="F70" s="274"/>
      <c r="G70" s="273">
        <f t="shared" si="0"/>
        <v>0</v>
      </c>
      <c r="H70" s="273">
        <f t="shared" si="1"/>
        <v>0</v>
      </c>
      <c r="I70" s="275">
        <f t="shared" si="2"/>
        <v>0</v>
      </c>
      <c r="J70" s="276"/>
    </row>
    <row r="71" spans="1:10" ht="15.75">
      <c r="A71" s="270">
        <f>'TTTL tổ 3'!A76</f>
        <v>66</v>
      </c>
      <c r="B71" s="271" t="str">
        <f>'TTTL tổ 3'!B76</f>
        <v>Dot Mươt</v>
      </c>
      <c r="C71" s="272"/>
      <c r="D71" s="272"/>
      <c r="E71" s="273"/>
      <c r="F71" s="274"/>
      <c r="G71" s="273">
        <f t="shared" ref="G71:G81" si="3">E71+F71</f>
        <v>0</v>
      </c>
      <c r="H71" s="273">
        <f t="shared" ref="H71:H81" si="4">D71+E71</f>
        <v>0</v>
      </c>
      <c r="I71" s="275">
        <f t="shared" ref="I71:I101" si="5">H71*75000</f>
        <v>0</v>
      </c>
      <c r="J71" s="276"/>
    </row>
    <row r="72" spans="1:10" ht="15.75">
      <c r="A72" s="270">
        <f>'TTTL tổ 3'!A77</f>
        <v>67</v>
      </c>
      <c r="B72" s="271" t="str">
        <f>'TTTL tổ 3'!B77</f>
        <v>Thia Ra</v>
      </c>
      <c r="C72" s="272"/>
      <c r="D72" s="272"/>
      <c r="E72" s="273"/>
      <c r="F72" s="274"/>
      <c r="G72" s="273">
        <f t="shared" si="3"/>
        <v>0</v>
      </c>
      <c r="H72" s="273">
        <f t="shared" si="4"/>
        <v>0</v>
      </c>
      <c r="I72" s="275">
        <f t="shared" si="5"/>
        <v>0</v>
      </c>
      <c r="J72" s="276"/>
    </row>
    <row r="73" spans="1:10" ht="15.75">
      <c r="A73" s="270">
        <f>'TTTL tổ 3'!A78</f>
        <v>68</v>
      </c>
      <c r="B73" s="271" t="str">
        <f>'TTTL tổ 3'!B78</f>
        <v>Dang Da</v>
      </c>
      <c r="C73" s="272"/>
      <c r="D73" s="272"/>
      <c r="E73" s="273"/>
      <c r="F73" s="274"/>
      <c r="G73" s="273">
        <f t="shared" si="3"/>
        <v>0</v>
      </c>
      <c r="H73" s="273">
        <f t="shared" si="4"/>
        <v>0</v>
      </c>
      <c r="I73" s="275">
        <f t="shared" si="5"/>
        <v>0</v>
      </c>
      <c r="J73" s="276"/>
    </row>
    <row r="74" spans="1:10" ht="15.75">
      <c r="A74" s="270">
        <f>'TTTL tổ 3'!A79</f>
        <v>69</v>
      </c>
      <c r="B74" s="271" t="str">
        <f>'TTTL tổ 3'!B79</f>
        <v>Dut Mum</v>
      </c>
      <c r="C74" s="272"/>
      <c r="D74" s="272"/>
      <c r="E74" s="273"/>
      <c r="F74" s="274"/>
      <c r="G74" s="273">
        <f t="shared" si="3"/>
        <v>0</v>
      </c>
      <c r="H74" s="273">
        <f t="shared" si="4"/>
        <v>0</v>
      </c>
      <c r="I74" s="275">
        <f t="shared" si="5"/>
        <v>0</v>
      </c>
      <c r="J74" s="276"/>
    </row>
    <row r="75" spans="1:10" ht="15.75">
      <c r="A75" s="270">
        <f>'TTTL tổ 3'!A80</f>
        <v>70</v>
      </c>
      <c r="B75" s="271" t="str">
        <f>'TTTL tổ 3'!B80</f>
        <v>Lu Lem</v>
      </c>
      <c r="C75" s="272"/>
      <c r="D75" s="272"/>
      <c r="E75" s="273"/>
      <c r="F75" s="274"/>
      <c r="G75" s="273">
        <f t="shared" si="3"/>
        <v>0</v>
      </c>
      <c r="H75" s="273">
        <f t="shared" si="4"/>
        <v>0</v>
      </c>
      <c r="I75" s="275">
        <f t="shared" si="5"/>
        <v>0</v>
      </c>
      <c r="J75" s="276"/>
    </row>
    <row r="76" spans="1:10" ht="15.75">
      <c r="A76" s="270">
        <f>'TTTL tổ 3'!A81</f>
        <v>71</v>
      </c>
      <c r="B76" s="271" t="str">
        <f>'TTTL tổ 3'!B81</f>
        <v>Han Rân</v>
      </c>
      <c r="C76" s="272"/>
      <c r="D76" s="272"/>
      <c r="E76" s="273"/>
      <c r="F76" s="274"/>
      <c r="G76" s="273">
        <f t="shared" si="3"/>
        <v>0</v>
      </c>
      <c r="H76" s="273">
        <f t="shared" si="4"/>
        <v>0</v>
      </c>
      <c r="I76" s="275">
        <f t="shared" si="5"/>
        <v>0</v>
      </c>
      <c r="J76" s="276"/>
    </row>
    <row r="77" spans="1:10" ht="15.75">
      <c r="A77" s="270">
        <f>'TTTL tổ 3'!A82</f>
        <v>72</v>
      </c>
      <c r="B77" s="271" t="str">
        <f>'TTTL tổ 3'!B82</f>
        <v>Dia Lâm</v>
      </c>
      <c r="C77" s="272"/>
      <c r="D77" s="272"/>
      <c r="E77" s="273"/>
      <c r="F77" s="274"/>
      <c r="G77" s="273">
        <f t="shared" si="3"/>
        <v>0</v>
      </c>
      <c r="H77" s="273">
        <f t="shared" si="4"/>
        <v>0</v>
      </c>
      <c r="I77" s="275">
        <f t="shared" si="5"/>
        <v>0</v>
      </c>
      <c r="J77" s="276"/>
    </row>
    <row r="78" spans="1:10" ht="15.75">
      <c r="A78" s="270">
        <f>'TTTL tổ 3'!A83</f>
        <v>73</v>
      </c>
      <c r="B78" s="271" t="str">
        <f>'TTTL tổ 3'!B83</f>
        <v>Khon Ra</v>
      </c>
      <c r="C78" s="272"/>
      <c r="D78" s="272"/>
      <c r="E78" s="273"/>
      <c r="F78" s="274"/>
      <c r="G78" s="273">
        <f t="shared" si="3"/>
        <v>0</v>
      </c>
      <c r="H78" s="273">
        <f t="shared" si="4"/>
        <v>0</v>
      </c>
      <c r="I78" s="275">
        <f t="shared" si="5"/>
        <v>0</v>
      </c>
      <c r="J78" s="276"/>
    </row>
    <row r="79" spans="1:10" ht="15.75">
      <c r="A79" s="270">
        <f>'TTTL tổ 3'!A84</f>
        <v>74</v>
      </c>
      <c r="B79" s="271" t="str">
        <f>'TTTL tổ 3'!B84</f>
        <v>Ta Mau</v>
      </c>
      <c r="C79" s="272"/>
      <c r="D79" s="272"/>
      <c r="E79" s="273"/>
      <c r="F79" s="274"/>
      <c r="G79" s="273">
        <f t="shared" si="3"/>
        <v>0</v>
      </c>
      <c r="H79" s="273">
        <f t="shared" si="4"/>
        <v>0</v>
      </c>
      <c r="I79" s="275">
        <f t="shared" si="5"/>
        <v>0</v>
      </c>
      <c r="J79" s="276"/>
    </row>
    <row r="80" spans="1:10" ht="15.75">
      <c r="A80" s="270">
        <f>'TTTL tổ 3'!A85</f>
        <v>75</v>
      </c>
      <c r="B80" s="271" t="str">
        <f>'TTTL tổ 3'!B85</f>
        <v>Dia Vay</v>
      </c>
      <c r="C80" s="272"/>
      <c r="D80" s="272"/>
      <c r="E80" s="273"/>
      <c r="F80" s="274"/>
      <c r="G80" s="273">
        <f t="shared" si="3"/>
        <v>0</v>
      </c>
      <c r="H80" s="273">
        <f t="shared" si="4"/>
        <v>0</v>
      </c>
      <c r="I80" s="275">
        <f t="shared" si="5"/>
        <v>0</v>
      </c>
      <c r="J80" s="276"/>
    </row>
    <row r="81" spans="1:10" ht="15.75">
      <c r="A81" s="270">
        <f>'TTTL tổ 3'!A86</f>
        <v>76</v>
      </c>
      <c r="B81" s="271" t="str">
        <f>'TTTL tổ 3'!B86</f>
        <v>Tha Dang</v>
      </c>
      <c r="C81" s="272"/>
      <c r="D81" s="272"/>
      <c r="E81" s="273"/>
      <c r="F81" s="274"/>
      <c r="G81" s="273">
        <f t="shared" si="3"/>
        <v>0</v>
      </c>
      <c r="H81" s="273">
        <f t="shared" si="4"/>
        <v>0</v>
      </c>
      <c r="I81" s="275">
        <f t="shared" si="5"/>
        <v>0</v>
      </c>
      <c r="J81" s="276"/>
    </row>
    <row r="82" spans="1:10" ht="15.75">
      <c r="A82" s="270">
        <f>'TTTL tổ 3'!A87</f>
        <v>77</v>
      </c>
      <c r="B82" s="271" t="str">
        <f>'TTTL tổ 3'!B87</f>
        <v>Thươn Hêng</v>
      </c>
      <c r="C82" s="272"/>
      <c r="D82" s="272"/>
      <c r="E82" s="273"/>
      <c r="F82" s="274"/>
      <c r="G82" s="273">
        <f t="shared" ref="G82:G94" si="6">E82+F82</f>
        <v>0</v>
      </c>
      <c r="H82" s="273">
        <f t="shared" ref="H82:H94" si="7">D82+E82</f>
        <v>0</v>
      </c>
      <c r="I82" s="275">
        <f t="shared" si="5"/>
        <v>0</v>
      </c>
      <c r="J82" s="276"/>
    </row>
    <row r="83" spans="1:10" ht="15.75">
      <c r="A83" s="270">
        <f>'TTTL tổ 3'!A88</f>
        <v>78</v>
      </c>
      <c r="B83" s="271" t="str">
        <f>'TTTL tổ 3'!B88</f>
        <v>Hia Sang</v>
      </c>
      <c r="C83" s="272"/>
      <c r="D83" s="272"/>
      <c r="E83" s="273"/>
      <c r="F83" s="274"/>
      <c r="G83" s="273">
        <f t="shared" si="6"/>
        <v>0</v>
      </c>
      <c r="H83" s="273">
        <f t="shared" si="7"/>
        <v>0</v>
      </c>
      <c r="I83" s="275">
        <f t="shared" si="5"/>
        <v>0</v>
      </c>
      <c r="J83" s="276"/>
    </row>
    <row r="84" spans="1:10" ht="15.75">
      <c r="A84" s="270">
        <f>'TTTL tổ 3'!A89</f>
        <v>79</v>
      </c>
      <c r="B84" s="271" t="str">
        <f>'TTTL tổ 3'!B89</f>
        <v>Lang Lon</v>
      </c>
      <c r="C84" s="272"/>
      <c r="D84" s="272"/>
      <c r="E84" s="273"/>
      <c r="F84" s="274"/>
      <c r="G84" s="273">
        <f t="shared" si="6"/>
        <v>0</v>
      </c>
      <c r="H84" s="273">
        <f t="shared" si="7"/>
        <v>0</v>
      </c>
      <c r="I84" s="275">
        <f t="shared" si="5"/>
        <v>0</v>
      </c>
      <c r="J84" s="276"/>
    </row>
    <row r="85" spans="1:10" ht="15.75">
      <c r="A85" s="270">
        <f>'TTTL tổ 3'!A90</f>
        <v>80</v>
      </c>
      <c r="B85" s="271" t="str">
        <f>'TTTL tổ 3'!B90</f>
        <v>Hiên Hum</v>
      </c>
      <c r="C85" s="272"/>
      <c r="D85" s="272"/>
      <c r="E85" s="273"/>
      <c r="F85" s="274"/>
      <c r="G85" s="273">
        <f t="shared" si="6"/>
        <v>0</v>
      </c>
      <c r="H85" s="273">
        <f t="shared" si="7"/>
        <v>0</v>
      </c>
      <c r="I85" s="275">
        <f t="shared" si="5"/>
        <v>0</v>
      </c>
      <c r="J85" s="276"/>
    </row>
    <row r="86" spans="1:10" ht="15.75">
      <c r="A86" s="270">
        <f>'TTTL tổ 3'!A91</f>
        <v>81</v>
      </c>
      <c r="B86" s="271" t="str">
        <f>'TTTL tổ 3'!B91</f>
        <v>Khan Lay</v>
      </c>
      <c r="C86" s="272"/>
      <c r="D86" s="272"/>
      <c r="E86" s="273"/>
      <c r="F86" s="274"/>
      <c r="G86" s="273">
        <f t="shared" si="6"/>
        <v>0</v>
      </c>
      <c r="H86" s="273">
        <f t="shared" si="7"/>
        <v>0</v>
      </c>
      <c r="I86" s="275">
        <f t="shared" si="5"/>
        <v>0</v>
      </c>
      <c r="J86" s="276"/>
    </row>
    <row r="87" spans="1:10" ht="15.75">
      <c r="A87" s="270">
        <f>'TTTL tổ 3'!A92</f>
        <v>82</v>
      </c>
      <c r="B87" s="271" t="str">
        <f>'TTTL tổ 3'!B92</f>
        <v>Thum Thươn</v>
      </c>
      <c r="C87" s="272"/>
      <c r="D87" s="272"/>
      <c r="E87" s="273"/>
      <c r="F87" s="274"/>
      <c r="G87" s="273">
        <f t="shared" si="6"/>
        <v>0</v>
      </c>
      <c r="H87" s="273">
        <f t="shared" si="7"/>
        <v>0</v>
      </c>
      <c r="I87" s="275">
        <f t="shared" si="5"/>
        <v>0</v>
      </c>
      <c r="J87" s="276"/>
    </row>
    <row r="88" spans="1:10" ht="15.75">
      <c r="A88" s="270">
        <f>'TTTL tổ 3'!A93</f>
        <v>83</v>
      </c>
      <c r="B88" s="271" t="str">
        <f>'TTTL tổ 3'!B93</f>
        <v>Thia Sa</v>
      </c>
      <c r="C88" s="272"/>
      <c r="D88" s="272"/>
      <c r="E88" s="273"/>
      <c r="F88" s="274"/>
      <c r="G88" s="273">
        <f t="shared" si="6"/>
        <v>0</v>
      </c>
      <c r="H88" s="273">
        <f t="shared" si="7"/>
        <v>0</v>
      </c>
      <c r="I88" s="275">
        <f t="shared" si="5"/>
        <v>0</v>
      </c>
      <c r="J88" s="276"/>
    </row>
    <row r="89" spans="1:10" ht="15.75">
      <c r="A89" s="270">
        <f>'TTTL tổ 3'!A94</f>
        <v>84</v>
      </c>
      <c r="B89" s="271" t="str">
        <f>'TTTL tổ 3'!B94</f>
        <v>Son Vy</v>
      </c>
      <c r="C89" s="272"/>
      <c r="D89" s="272"/>
      <c r="E89" s="273"/>
      <c r="F89" s="274"/>
      <c r="G89" s="273">
        <f t="shared" si="6"/>
        <v>0</v>
      </c>
      <c r="H89" s="273">
        <f t="shared" si="7"/>
        <v>0</v>
      </c>
      <c r="I89" s="275">
        <f t="shared" si="5"/>
        <v>0</v>
      </c>
      <c r="J89" s="276"/>
    </row>
    <row r="90" spans="1:10" ht="15.75">
      <c r="A90" s="270">
        <f>'TTTL tổ 3'!A95</f>
        <v>85</v>
      </c>
      <c r="B90" s="271" t="str">
        <f>'TTTL tổ 3'!B95</f>
        <v>Rom Ranh</v>
      </c>
      <c r="C90" s="272"/>
      <c r="D90" s="272"/>
      <c r="E90" s="273"/>
      <c r="F90" s="274"/>
      <c r="G90" s="273">
        <f t="shared" si="6"/>
        <v>0</v>
      </c>
      <c r="H90" s="273">
        <f t="shared" si="7"/>
        <v>0</v>
      </c>
      <c r="I90" s="275">
        <f t="shared" si="5"/>
        <v>0</v>
      </c>
      <c r="J90" s="276"/>
    </row>
    <row r="91" spans="1:10" ht="15.75">
      <c r="A91" s="270">
        <f>'TTTL tổ 3'!A96</f>
        <v>86</v>
      </c>
      <c r="B91" s="271" t="str">
        <f>'TTTL tổ 3'!B96</f>
        <v>Hay Long</v>
      </c>
      <c r="C91" s="272"/>
      <c r="D91" s="272"/>
      <c r="E91" s="273"/>
      <c r="F91" s="274"/>
      <c r="G91" s="273">
        <f t="shared" si="6"/>
        <v>0</v>
      </c>
      <c r="H91" s="273">
        <f t="shared" si="7"/>
        <v>0</v>
      </c>
      <c r="I91" s="275">
        <f t="shared" si="5"/>
        <v>0</v>
      </c>
      <c r="J91" s="276"/>
    </row>
    <row r="92" spans="1:10" ht="15.75">
      <c r="A92" s="270">
        <f>'TTTL tổ 3'!A97</f>
        <v>87</v>
      </c>
      <c r="B92" s="271" t="str">
        <f>'TTTL tổ 3'!B97</f>
        <v>Chi Vit</v>
      </c>
      <c r="C92" s="272"/>
      <c r="D92" s="272"/>
      <c r="E92" s="273"/>
      <c r="F92" s="274"/>
      <c r="G92" s="273">
        <f t="shared" si="6"/>
        <v>0</v>
      </c>
      <c r="H92" s="273">
        <f t="shared" si="7"/>
        <v>0</v>
      </c>
      <c r="I92" s="275">
        <f t="shared" si="5"/>
        <v>0</v>
      </c>
      <c r="J92" s="276"/>
    </row>
    <row r="93" spans="1:10" ht="15.75">
      <c r="A93" s="270">
        <f>'TTTL tổ 3'!A98</f>
        <v>88</v>
      </c>
      <c r="B93" s="271" t="str">
        <f>'TTTL tổ 3'!B98</f>
        <v>Lup Lươn</v>
      </c>
      <c r="C93" s="272"/>
      <c r="D93" s="272"/>
      <c r="E93" s="273"/>
      <c r="F93" s="274"/>
      <c r="G93" s="273">
        <f t="shared" si="6"/>
        <v>0</v>
      </c>
      <c r="H93" s="273">
        <f t="shared" si="7"/>
        <v>0</v>
      </c>
      <c r="I93" s="275">
        <f t="shared" si="5"/>
        <v>0</v>
      </c>
      <c r="J93" s="276"/>
    </row>
    <row r="94" spans="1:10" ht="15.75">
      <c r="A94" s="270">
        <f>'TTTL tổ 3'!A99</f>
        <v>89</v>
      </c>
      <c r="B94" s="271" t="str">
        <f>'TTTL tổ 3'!B99</f>
        <v>Sưa Tem</v>
      </c>
      <c r="C94" s="272"/>
      <c r="D94" s="272"/>
      <c r="E94" s="273"/>
      <c r="F94" s="274"/>
      <c r="G94" s="273">
        <f t="shared" si="6"/>
        <v>0</v>
      </c>
      <c r="H94" s="273">
        <f t="shared" si="7"/>
        <v>0</v>
      </c>
      <c r="I94" s="275">
        <f t="shared" si="5"/>
        <v>0</v>
      </c>
      <c r="J94" s="276"/>
    </row>
    <row r="95" spans="1:10" ht="15.75">
      <c r="A95" s="270">
        <f>'TTTL tổ 3'!A100</f>
        <v>90</v>
      </c>
      <c r="B95" s="271" t="str">
        <f>'TTTL tổ 3'!B100</f>
        <v>Lem Mun</v>
      </c>
      <c r="C95" s="272"/>
      <c r="D95" s="272"/>
      <c r="E95" s="273"/>
      <c r="F95" s="274"/>
      <c r="G95" s="273">
        <f t="shared" ref="G95:G101" si="8">E95+F95</f>
        <v>0</v>
      </c>
      <c r="H95" s="273">
        <f t="shared" ref="H95:H101" si="9">D95+E95</f>
        <v>0</v>
      </c>
      <c r="I95" s="275">
        <f t="shared" si="5"/>
        <v>0</v>
      </c>
      <c r="J95" s="276"/>
    </row>
    <row r="96" spans="1:10" ht="15.75">
      <c r="A96" s="270">
        <f>'TTTL tổ 3'!A101</f>
        <v>91</v>
      </c>
      <c r="B96" s="271" t="str">
        <f>'TTTL tổ 3'!B101</f>
        <v>Mun Dum</v>
      </c>
      <c r="C96" s="272"/>
      <c r="D96" s="272"/>
      <c r="E96" s="273"/>
      <c r="F96" s="274"/>
      <c r="G96" s="273">
        <f t="shared" si="8"/>
        <v>0</v>
      </c>
      <c r="H96" s="273">
        <f t="shared" si="9"/>
        <v>0</v>
      </c>
      <c r="I96" s="275">
        <f t="shared" si="5"/>
        <v>0</v>
      </c>
      <c r="J96" s="276"/>
    </row>
    <row r="97" spans="1:10" ht="15.75">
      <c r="A97" s="270">
        <f>'TTTL tổ 3'!A102</f>
        <v>92</v>
      </c>
      <c r="B97" s="271" t="str">
        <f>'TTTL tổ 3'!B102</f>
        <v>Ti Chia</v>
      </c>
      <c r="C97" s="272"/>
      <c r="D97" s="272"/>
      <c r="E97" s="273"/>
      <c r="F97" s="274"/>
      <c r="G97" s="273">
        <f t="shared" si="8"/>
        <v>0</v>
      </c>
      <c r="H97" s="273">
        <f t="shared" si="9"/>
        <v>0</v>
      </c>
      <c r="I97" s="275">
        <f t="shared" si="5"/>
        <v>0</v>
      </c>
      <c r="J97" s="276"/>
    </row>
    <row r="98" spans="1:10" ht="15.75">
      <c r="A98" s="270">
        <f>'TTTL tổ 3'!A103</f>
        <v>93</v>
      </c>
      <c r="B98" s="271" t="str">
        <f>'TTTL tổ 3'!B103</f>
        <v>Von Don</v>
      </c>
      <c r="C98" s="272"/>
      <c r="D98" s="272"/>
      <c r="E98" s="273"/>
      <c r="F98" s="274"/>
      <c r="G98" s="273">
        <f t="shared" si="8"/>
        <v>0</v>
      </c>
      <c r="H98" s="273">
        <f t="shared" si="9"/>
        <v>0</v>
      </c>
      <c r="I98" s="275">
        <f t="shared" si="5"/>
        <v>0</v>
      </c>
      <c r="J98" s="276"/>
    </row>
    <row r="99" spans="1:10" ht="15.75">
      <c r="A99" s="270">
        <f>'TTTL tổ 3'!A104</f>
        <v>94</v>
      </c>
      <c r="B99" s="271" t="str">
        <f>'TTTL tổ 3'!B104</f>
        <v>Ha Bênh</v>
      </c>
      <c r="C99" s="272"/>
      <c r="D99" s="272"/>
      <c r="E99" s="273"/>
      <c r="F99" s="274"/>
      <c r="G99" s="273">
        <f t="shared" si="8"/>
        <v>0</v>
      </c>
      <c r="H99" s="273">
        <f t="shared" si="9"/>
        <v>0</v>
      </c>
      <c r="I99" s="275">
        <f t="shared" si="5"/>
        <v>0</v>
      </c>
      <c r="J99" s="276"/>
    </row>
    <row r="100" spans="1:10" ht="15.75">
      <c r="A100" s="270">
        <f>'TTTL tổ 3'!A105</f>
        <v>95</v>
      </c>
      <c r="B100" s="271" t="str">
        <f>'TTTL tổ 3'!B105</f>
        <v>Chit Tươn</v>
      </c>
      <c r="C100" s="272"/>
      <c r="D100" s="272"/>
      <c r="E100" s="273"/>
      <c r="F100" s="274"/>
      <c r="G100" s="273">
        <f t="shared" si="8"/>
        <v>0</v>
      </c>
      <c r="H100" s="273">
        <f t="shared" si="9"/>
        <v>0</v>
      </c>
      <c r="I100" s="275">
        <f t="shared" si="5"/>
        <v>0</v>
      </c>
      <c r="J100" s="276"/>
    </row>
    <row r="101" spans="1:10" ht="15.75">
      <c r="A101" s="270">
        <f>'TTTL tổ 3'!A106</f>
        <v>96</v>
      </c>
      <c r="B101" s="271" t="str">
        <f>'TTTL tổ 3'!B106</f>
        <v>Chot Vay</v>
      </c>
      <c r="C101" s="272"/>
      <c r="D101" s="272"/>
      <c r="E101" s="273"/>
      <c r="F101" s="274"/>
      <c r="G101" s="273">
        <f t="shared" si="8"/>
        <v>0</v>
      </c>
      <c r="H101" s="273">
        <f t="shared" si="9"/>
        <v>0</v>
      </c>
      <c r="I101" s="275">
        <f t="shared" si="5"/>
        <v>0</v>
      </c>
      <c r="J101" s="276"/>
    </row>
    <row r="102" spans="1:10" ht="15.75">
      <c r="A102" s="944" t="s">
        <v>267</v>
      </c>
      <c r="B102" s="945"/>
      <c r="C102" s="277">
        <f>SUM(C6:C16)</f>
        <v>0</v>
      </c>
      <c r="D102" s="277">
        <f t="shared" ref="D102:I102" si="10">SUM(D6:D49)</f>
        <v>0</v>
      </c>
      <c r="E102" s="277">
        <f t="shared" si="10"/>
        <v>0</v>
      </c>
      <c r="F102" s="277">
        <f t="shared" si="10"/>
        <v>0</v>
      </c>
      <c r="G102" s="277">
        <f t="shared" si="10"/>
        <v>0</v>
      </c>
      <c r="H102" s="277">
        <f t="shared" si="10"/>
        <v>0</v>
      </c>
      <c r="I102" s="277">
        <f t="shared" si="10"/>
        <v>0</v>
      </c>
      <c r="J102" s="278"/>
    </row>
    <row r="103" spans="1:10" ht="15.75">
      <c r="B103" s="225"/>
    </row>
    <row r="104" spans="1:10" ht="15.75">
      <c r="B104" s="226"/>
      <c r="E104" s="24"/>
      <c r="F104" s="24"/>
      <c r="G104" s="24"/>
      <c r="H104" s="932" t="s">
        <v>268</v>
      </c>
      <c r="I104" s="932"/>
      <c r="J104" s="932"/>
    </row>
    <row r="105" spans="1:10">
      <c r="C105" s="3"/>
      <c r="D105" s="3"/>
      <c r="E105" s="3"/>
      <c r="F105" s="3"/>
      <c r="G105" s="3"/>
      <c r="H105" s="933" t="s">
        <v>269</v>
      </c>
      <c r="I105" s="933"/>
      <c r="J105" s="933"/>
    </row>
  </sheetData>
  <mergeCells count="12">
    <mergeCell ref="A1:J1"/>
    <mergeCell ref="A2:J2"/>
    <mergeCell ref="C4:D4"/>
    <mergeCell ref="E4:G4"/>
    <mergeCell ref="A102:B102"/>
    <mergeCell ref="H104:J104"/>
    <mergeCell ref="H105:J105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O31"/>
  <sheetViews>
    <sheetView view="pageBreakPreview" zoomScaleNormal="100" zoomScaleSheetLayoutView="100" workbookViewId="0">
      <pane xSplit="2" ySplit="8" topLeftCell="C9" activePane="bottomRight" state="frozen"/>
      <selection pane="topRight"/>
      <selection pane="bottomLeft"/>
      <selection pane="bottomRight" activeCell="BM8" sqref="BM8"/>
    </sheetView>
  </sheetViews>
  <sheetFormatPr defaultColWidth="9" defaultRowHeight="16.5"/>
  <cols>
    <col min="1" max="1" width="3.85546875" style="176" customWidth="1"/>
    <col min="2" max="2" width="20.85546875" style="176" customWidth="1"/>
    <col min="3" max="3" width="7.140625" style="176" hidden="1" customWidth="1"/>
    <col min="4" max="4" width="7.5703125" style="176" hidden="1" customWidth="1"/>
    <col min="5" max="5" width="6.5703125" style="176" hidden="1" customWidth="1"/>
    <col min="6" max="6" width="7.5703125" style="176" hidden="1" customWidth="1"/>
    <col min="7" max="7" width="6.7109375" style="176" hidden="1" customWidth="1"/>
    <col min="8" max="12" width="8" style="176" hidden="1" customWidth="1"/>
    <col min="13" max="13" width="9.7109375" style="176" hidden="1" customWidth="1"/>
    <col min="14" max="14" width="12" style="176" hidden="1" customWidth="1"/>
    <col min="15" max="16" width="8" style="176" hidden="1" customWidth="1"/>
    <col min="17" max="17" width="7.85546875" style="176" hidden="1" customWidth="1"/>
    <col min="18" max="18" width="8.7109375" style="176" hidden="1" customWidth="1"/>
    <col min="19" max="19" width="14.28515625" style="176" customWidth="1"/>
    <col min="20" max="20" width="15.140625" style="176" customWidth="1"/>
    <col min="21" max="22" width="9.140625" style="176" hidden="1" customWidth="1"/>
    <col min="23" max="23" width="7" style="176" hidden="1" customWidth="1"/>
    <col min="24" max="27" width="7.5703125" style="176" hidden="1" customWidth="1"/>
    <col min="28" max="28" width="8.7109375" style="176" hidden="1" customWidth="1"/>
    <col min="29" max="29" width="6.5703125" style="176" hidden="1" customWidth="1"/>
    <col min="30" max="34" width="7.28515625" style="176" hidden="1" customWidth="1"/>
    <col min="35" max="35" width="8.28515625" style="176" hidden="1" customWidth="1"/>
    <col min="36" max="40" width="7.28515625" style="176" hidden="1" customWidth="1"/>
    <col min="41" max="43" width="6.7109375" style="176" hidden="1" customWidth="1"/>
    <col min="44" max="44" width="7.28515625" style="176" hidden="1" customWidth="1"/>
    <col min="45" max="48" width="6.85546875" style="176" hidden="1" customWidth="1"/>
    <col min="49" max="49" width="7.28515625" style="176" hidden="1" customWidth="1"/>
    <col min="50" max="50" width="6.7109375" style="176" hidden="1" customWidth="1"/>
    <col min="51" max="51" width="6.5703125" style="176" hidden="1" customWidth="1"/>
    <col min="52" max="52" width="6.85546875" style="176" hidden="1" customWidth="1"/>
    <col min="53" max="53" width="7.7109375" style="176" hidden="1" customWidth="1"/>
    <col min="54" max="54" width="7.28515625" style="176" hidden="1" customWidth="1"/>
    <col min="55" max="55" width="7" style="176" hidden="1" customWidth="1"/>
    <col min="56" max="56" width="6.7109375" style="176" hidden="1" customWidth="1"/>
    <col min="57" max="58" width="10.85546875" style="176" hidden="1" customWidth="1"/>
    <col min="59" max="59" width="19.28515625" style="176" customWidth="1"/>
    <col min="60" max="60" width="15.85546875" style="176" customWidth="1"/>
    <col min="61" max="61" width="6.85546875" style="176" customWidth="1"/>
    <col min="62" max="66" width="9.140625" style="176"/>
    <col min="67" max="67" width="10.28515625" style="176" hidden="1" customWidth="1"/>
    <col min="68" max="286" width="9.140625" style="176"/>
    <col min="287" max="287" width="3.28515625" style="176" customWidth="1"/>
    <col min="288" max="288" width="9.28515625" style="176" customWidth="1"/>
    <col min="289" max="289" width="5.7109375" style="176" customWidth="1"/>
    <col min="290" max="290" width="4.85546875" style="176" customWidth="1"/>
    <col min="291" max="291" width="6.28515625" style="176" customWidth="1"/>
    <col min="292" max="292" width="4.85546875" style="176" customWidth="1"/>
    <col min="293" max="293" width="4.7109375" style="176" customWidth="1"/>
    <col min="294" max="294" width="5.140625" style="176" customWidth="1"/>
    <col min="295" max="295" width="4.7109375" style="176" customWidth="1"/>
    <col min="296" max="296" width="4.85546875" style="176" customWidth="1"/>
    <col min="297" max="299" width="5.28515625" style="176" customWidth="1"/>
    <col min="300" max="300" width="5.140625" style="176" customWidth="1"/>
    <col min="301" max="301" width="6.140625" style="176" customWidth="1"/>
    <col min="302" max="302" width="4.5703125" style="176" customWidth="1"/>
    <col min="303" max="303" width="5.140625" style="176" customWidth="1"/>
    <col min="304" max="304" width="4.85546875" style="176" customWidth="1"/>
    <col min="305" max="305" width="5.28515625" style="176" customWidth="1"/>
    <col min="306" max="306" width="5.140625" style="176" customWidth="1"/>
    <col min="307" max="307" width="5.28515625" style="176" customWidth="1"/>
    <col min="308" max="309" width="5.140625" style="176" customWidth="1"/>
    <col min="310" max="314" width="5.28515625" style="176" customWidth="1"/>
    <col min="315" max="315" width="6.5703125" style="176" customWidth="1"/>
    <col min="316" max="316" width="6" style="176" customWidth="1"/>
    <col min="317" max="317" width="6.85546875" style="176" customWidth="1"/>
    <col min="318" max="542" width="9.140625" style="176"/>
    <col min="543" max="543" width="3.28515625" style="176" customWidth="1"/>
    <col min="544" max="544" width="9.28515625" style="176" customWidth="1"/>
    <col min="545" max="545" width="5.7109375" style="176" customWidth="1"/>
    <col min="546" max="546" width="4.85546875" style="176" customWidth="1"/>
    <col min="547" max="547" width="6.28515625" style="176" customWidth="1"/>
    <col min="548" max="548" width="4.85546875" style="176" customWidth="1"/>
    <col min="549" max="549" width="4.7109375" style="176" customWidth="1"/>
    <col min="550" max="550" width="5.140625" style="176" customWidth="1"/>
    <col min="551" max="551" width="4.7109375" style="176" customWidth="1"/>
    <col min="552" max="552" width="4.85546875" style="176" customWidth="1"/>
    <col min="553" max="555" width="5.28515625" style="176" customWidth="1"/>
    <col min="556" max="556" width="5.140625" style="176" customWidth="1"/>
    <col min="557" max="557" width="6.140625" style="176" customWidth="1"/>
    <col min="558" max="558" width="4.5703125" style="176" customWidth="1"/>
    <col min="559" max="559" width="5.140625" style="176" customWidth="1"/>
    <col min="560" max="560" width="4.85546875" style="176" customWidth="1"/>
    <col min="561" max="561" width="5.28515625" style="176" customWidth="1"/>
    <col min="562" max="562" width="5.140625" style="176" customWidth="1"/>
    <col min="563" max="563" width="5.28515625" style="176" customWidth="1"/>
    <col min="564" max="565" width="5.140625" style="176" customWidth="1"/>
    <col min="566" max="570" width="5.28515625" style="176" customWidth="1"/>
    <col min="571" max="571" width="6.5703125" style="176" customWidth="1"/>
    <col min="572" max="572" width="6" style="176" customWidth="1"/>
    <col min="573" max="573" width="6.85546875" style="176" customWidth="1"/>
    <col min="574" max="798" width="9.140625" style="176"/>
    <col min="799" max="799" width="3.28515625" style="176" customWidth="1"/>
    <col min="800" max="800" width="9.28515625" style="176" customWidth="1"/>
    <col min="801" max="801" width="5.7109375" style="176" customWidth="1"/>
    <col min="802" max="802" width="4.85546875" style="176" customWidth="1"/>
    <col min="803" max="803" width="6.28515625" style="176" customWidth="1"/>
    <col min="804" max="804" width="4.85546875" style="176" customWidth="1"/>
    <col min="805" max="805" width="4.7109375" style="176" customWidth="1"/>
    <col min="806" max="806" width="5.140625" style="176" customWidth="1"/>
    <col min="807" max="807" width="4.7109375" style="176" customWidth="1"/>
    <col min="808" max="808" width="4.85546875" style="176" customWidth="1"/>
    <col min="809" max="811" width="5.28515625" style="176" customWidth="1"/>
    <col min="812" max="812" width="5.140625" style="176" customWidth="1"/>
    <col min="813" max="813" width="6.140625" style="176" customWidth="1"/>
    <col min="814" max="814" width="4.5703125" style="176" customWidth="1"/>
    <col min="815" max="815" width="5.140625" style="176" customWidth="1"/>
    <col min="816" max="816" width="4.85546875" style="176" customWidth="1"/>
    <col min="817" max="817" width="5.28515625" style="176" customWidth="1"/>
    <col min="818" max="818" width="5.140625" style="176" customWidth="1"/>
    <col min="819" max="819" width="5.28515625" style="176" customWidth="1"/>
    <col min="820" max="821" width="5.140625" style="176" customWidth="1"/>
    <col min="822" max="826" width="5.28515625" style="176" customWidth="1"/>
    <col min="827" max="827" width="6.5703125" style="176" customWidth="1"/>
    <col min="828" max="828" width="6" style="176" customWidth="1"/>
    <col min="829" max="829" width="6.85546875" style="176" customWidth="1"/>
    <col min="830" max="1054" width="9.140625" style="176"/>
    <col min="1055" max="1055" width="3.28515625" style="176" customWidth="1"/>
    <col min="1056" max="1056" width="9.28515625" style="176" customWidth="1"/>
    <col min="1057" max="1057" width="5.7109375" style="176" customWidth="1"/>
    <col min="1058" max="1058" width="4.85546875" style="176" customWidth="1"/>
    <col min="1059" max="1059" width="6.28515625" style="176" customWidth="1"/>
    <col min="1060" max="1060" width="4.85546875" style="176" customWidth="1"/>
    <col min="1061" max="1061" width="4.7109375" style="176" customWidth="1"/>
    <col min="1062" max="1062" width="5.140625" style="176" customWidth="1"/>
    <col min="1063" max="1063" width="4.7109375" style="176" customWidth="1"/>
    <col min="1064" max="1064" width="4.85546875" style="176" customWidth="1"/>
    <col min="1065" max="1067" width="5.28515625" style="176" customWidth="1"/>
    <col min="1068" max="1068" width="5.140625" style="176" customWidth="1"/>
    <col min="1069" max="1069" width="6.140625" style="176" customWidth="1"/>
    <col min="1070" max="1070" width="4.5703125" style="176" customWidth="1"/>
    <col min="1071" max="1071" width="5.140625" style="176" customWidth="1"/>
    <col min="1072" max="1072" width="4.85546875" style="176" customWidth="1"/>
    <col min="1073" max="1073" width="5.28515625" style="176" customWidth="1"/>
    <col min="1074" max="1074" width="5.140625" style="176" customWidth="1"/>
    <col min="1075" max="1075" width="5.28515625" style="176" customWidth="1"/>
    <col min="1076" max="1077" width="5.140625" style="176" customWidth="1"/>
    <col min="1078" max="1082" width="5.28515625" style="176" customWidth="1"/>
    <col min="1083" max="1083" width="6.5703125" style="176" customWidth="1"/>
    <col min="1084" max="1084" width="6" style="176" customWidth="1"/>
    <col min="1085" max="1085" width="6.85546875" style="176" customWidth="1"/>
    <col min="1086" max="1310" width="9.140625" style="176"/>
    <col min="1311" max="1311" width="3.28515625" style="176" customWidth="1"/>
    <col min="1312" max="1312" width="9.28515625" style="176" customWidth="1"/>
    <col min="1313" max="1313" width="5.7109375" style="176" customWidth="1"/>
    <col min="1314" max="1314" width="4.85546875" style="176" customWidth="1"/>
    <col min="1315" max="1315" width="6.28515625" style="176" customWidth="1"/>
    <col min="1316" max="1316" width="4.85546875" style="176" customWidth="1"/>
    <col min="1317" max="1317" width="4.7109375" style="176" customWidth="1"/>
    <col min="1318" max="1318" width="5.140625" style="176" customWidth="1"/>
    <col min="1319" max="1319" width="4.7109375" style="176" customWidth="1"/>
    <col min="1320" max="1320" width="4.85546875" style="176" customWidth="1"/>
    <col min="1321" max="1323" width="5.28515625" style="176" customWidth="1"/>
    <col min="1324" max="1324" width="5.140625" style="176" customWidth="1"/>
    <col min="1325" max="1325" width="6.140625" style="176" customWidth="1"/>
    <col min="1326" max="1326" width="4.5703125" style="176" customWidth="1"/>
    <col min="1327" max="1327" width="5.140625" style="176" customWidth="1"/>
    <col min="1328" max="1328" width="4.85546875" style="176" customWidth="1"/>
    <col min="1329" max="1329" width="5.28515625" style="176" customWidth="1"/>
    <col min="1330" max="1330" width="5.140625" style="176" customWidth="1"/>
    <col min="1331" max="1331" width="5.28515625" style="176" customWidth="1"/>
    <col min="1332" max="1333" width="5.140625" style="176" customWidth="1"/>
    <col min="1334" max="1338" width="5.28515625" style="176" customWidth="1"/>
    <col min="1339" max="1339" width="6.5703125" style="176" customWidth="1"/>
    <col min="1340" max="1340" width="6" style="176" customWidth="1"/>
    <col min="1341" max="1341" width="6.85546875" style="176" customWidth="1"/>
    <col min="1342" max="1566" width="9.140625" style="176"/>
    <col min="1567" max="1567" width="3.28515625" style="176" customWidth="1"/>
    <col min="1568" max="1568" width="9.28515625" style="176" customWidth="1"/>
    <col min="1569" max="1569" width="5.7109375" style="176" customWidth="1"/>
    <col min="1570" max="1570" width="4.85546875" style="176" customWidth="1"/>
    <col min="1571" max="1571" width="6.28515625" style="176" customWidth="1"/>
    <col min="1572" max="1572" width="4.85546875" style="176" customWidth="1"/>
    <col min="1573" max="1573" width="4.7109375" style="176" customWidth="1"/>
    <col min="1574" max="1574" width="5.140625" style="176" customWidth="1"/>
    <col min="1575" max="1575" width="4.7109375" style="176" customWidth="1"/>
    <col min="1576" max="1576" width="4.85546875" style="176" customWidth="1"/>
    <col min="1577" max="1579" width="5.28515625" style="176" customWidth="1"/>
    <col min="1580" max="1580" width="5.140625" style="176" customWidth="1"/>
    <col min="1581" max="1581" width="6.140625" style="176" customWidth="1"/>
    <col min="1582" max="1582" width="4.5703125" style="176" customWidth="1"/>
    <col min="1583" max="1583" width="5.140625" style="176" customWidth="1"/>
    <col min="1584" max="1584" width="4.85546875" style="176" customWidth="1"/>
    <col min="1585" max="1585" width="5.28515625" style="176" customWidth="1"/>
    <col min="1586" max="1586" width="5.140625" style="176" customWidth="1"/>
    <col min="1587" max="1587" width="5.28515625" style="176" customWidth="1"/>
    <col min="1588" max="1589" width="5.140625" style="176" customWidth="1"/>
    <col min="1590" max="1594" width="5.28515625" style="176" customWidth="1"/>
    <col min="1595" max="1595" width="6.5703125" style="176" customWidth="1"/>
    <col min="1596" max="1596" width="6" style="176" customWidth="1"/>
    <col min="1597" max="1597" width="6.85546875" style="176" customWidth="1"/>
    <col min="1598" max="1822" width="9.140625" style="176"/>
    <col min="1823" max="1823" width="3.28515625" style="176" customWidth="1"/>
    <col min="1824" max="1824" width="9.28515625" style="176" customWidth="1"/>
    <col min="1825" max="1825" width="5.7109375" style="176" customWidth="1"/>
    <col min="1826" max="1826" width="4.85546875" style="176" customWidth="1"/>
    <col min="1827" max="1827" width="6.28515625" style="176" customWidth="1"/>
    <col min="1828" max="1828" width="4.85546875" style="176" customWidth="1"/>
    <col min="1829" max="1829" width="4.7109375" style="176" customWidth="1"/>
    <col min="1830" max="1830" width="5.140625" style="176" customWidth="1"/>
    <col min="1831" max="1831" width="4.7109375" style="176" customWidth="1"/>
    <col min="1832" max="1832" width="4.85546875" style="176" customWidth="1"/>
    <col min="1833" max="1835" width="5.28515625" style="176" customWidth="1"/>
    <col min="1836" max="1836" width="5.140625" style="176" customWidth="1"/>
    <col min="1837" max="1837" width="6.140625" style="176" customWidth="1"/>
    <col min="1838" max="1838" width="4.5703125" style="176" customWidth="1"/>
    <col min="1839" max="1839" width="5.140625" style="176" customWidth="1"/>
    <col min="1840" max="1840" width="4.85546875" style="176" customWidth="1"/>
    <col min="1841" max="1841" width="5.28515625" style="176" customWidth="1"/>
    <col min="1842" max="1842" width="5.140625" style="176" customWidth="1"/>
    <col min="1843" max="1843" width="5.28515625" style="176" customWidth="1"/>
    <col min="1844" max="1845" width="5.140625" style="176" customWidth="1"/>
    <col min="1846" max="1850" width="5.28515625" style="176" customWidth="1"/>
    <col min="1851" max="1851" width="6.5703125" style="176" customWidth="1"/>
    <col min="1852" max="1852" width="6" style="176" customWidth="1"/>
    <col min="1853" max="1853" width="6.85546875" style="176" customWidth="1"/>
    <col min="1854" max="2078" width="9.140625" style="176"/>
    <col min="2079" max="2079" width="3.28515625" style="176" customWidth="1"/>
    <col min="2080" max="2080" width="9.28515625" style="176" customWidth="1"/>
    <col min="2081" max="2081" width="5.7109375" style="176" customWidth="1"/>
    <col min="2082" max="2082" width="4.85546875" style="176" customWidth="1"/>
    <col min="2083" max="2083" width="6.28515625" style="176" customWidth="1"/>
    <col min="2084" max="2084" width="4.85546875" style="176" customWidth="1"/>
    <col min="2085" max="2085" width="4.7109375" style="176" customWidth="1"/>
    <col min="2086" max="2086" width="5.140625" style="176" customWidth="1"/>
    <col min="2087" max="2087" width="4.7109375" style="176" customWidth="1"/>
    <col min="2088" max="2088" width="4.85546875" style="176" customWidth="1"/>
    <col min="2089" max="2091" width="5.28515625" style="176" customWidth="1"/>
    <col min="2092" max="2092" width="5.140625" style="176" customWidth="1"/>
    <col min="2093" max="2093" width="6.140625" style="176" customWidth="1"/>
    <col min="2094" max="2094" width="4.5703125" style="176" customWidth="1"/>
    <col min="2095" max="2095" width="5.140625" style="176" customWidth="1"/>
    <col min="2096" max="2096" width="4.85546875" style="176" customWidth="1"/>
    <col min="2097" max="2097" width="5.28515625" style="176" customWidth="1"/>
    <col min="2098" max="2098" width="5.140625" style="176" customWidth="1"/>
    <col min="2099" max="2099" width="5.28515625" style="176" customWidth="1"/>
    <col min="2100" max="2101" width="5.140625" style="176" customWidth="1"/>
    <col min="2102" max="2106" width="5.28515625" style="176" customWidth="1"/>
    <col min="2107" max="2107" width="6.5703125" style="176" customWidth="1"/>
    <col min="2108" max="2108" width="6" style="176" customWidth="1"/>
    <col min="2109" max="2109" width="6.85546875" style="176" customWidth="1"/>
    <col min="2110" max="2334" width="9.140625" style="176"/>
    <col min="2335" max="2335" width="3.28515625" style="176" customWidth="1"/>
    <col min="2336" max="2336" width="9.28515625" style="176" customWidth="1"/>
    <col min="2337" max="2337" width="5.7109375" style="176" customWidth="1"/>
    <col min="2338" max="2338" width="4.85546875" style="176" customWidth="1"/>
    <col min="2339" max="2339" width="6.28515625" style="176" customWidth="1"/>
    <col min="2340" max="2340" width="4.85546875" style="176" customWidth="1"/>
    <col min="2341" max="2341" width="4.7109375" style="176" customWidth="1"/>
    <col min="2342" max="2342" width="5.140625" style="176" customWidth="1"/>
    <col min="2343" max="2343" width="4.7109375" style="176" customWidth="1"/>
    <col min="2344" max="2344" width="4.85546875" style="176" customWidth="1"/>
    <col min="2345" max="2347" width="5.28515625" style="176" customWidth="1"/>
    <col min="2348" max="2348" width="5.140625" style="176" customWidth="1"/>
    <col min="2349" max="2349" width="6.140625" style="176" customWidth="1"/>
    <col min="2350" max="2350" width="4.5703125" style="176" customWidth="1"/>
    <col min="2351" max="2351" width="5.140625" style="176" customWidth="1"/>
    <col min="2352" max="2352" width="4.85546875" style="176" customWidth="1"/>
    <col min="2353" max="2353" width="5.28515625" style="176" customWidth="1"/>
    <col min="2354" max="2354" width="5.140625" style="176" customWidth="1"/>
    <col min="2355" max="2355" width="5.28515625" style="176" customWidth="1"/>
    <col min="2356" max="2357" width="5.140625" style="176" customWidth="1"/>
    <col min="2358" max="2362" width="5.28515625" style="176" customWidth="1"/>
    <col min="2363" max="2363" width="6.5703125" style="176" customWidth="1"/>
    <col min="2364" max="2364" width="6" style="176" customWidth="1"/>
    <col min="2365" max="2365" width="6.85546875" style="176" customWidth="1"/>
    <col min="2366" max="2590" width="9.140625" style="176"/>
    <col min="2591" max="2591" width="3.28515625" style="176" customWidth="1"/>
    <col min="2592" max="2592" width="9.28515625" style="176" customWidth="1"/>
    <col min="2593" max="2593" width="5.7109375" style="176" customWidth="1"/>
    <col min="2594" max="2594" width="4.85546875" style="176" customWidth="1"/>
    <col min="2595" max="2595" width="6.28515625" style="176" customWidth="1"/>
    <col min="2596" max="2596" width="4.85546875" style="176" customWidth="1"/>
    <col min="2597" max="2597" width="4.7109375" style="176" customWidth="1"/>
    <col min="2598" max="2598" width="5.140625" style="176" customWidth="1"/>
    <col min="2599" max="2599" width="4.7109375" style="176" customWidth="1"/>
    <col min="2600" max="2600" width="4.85546875" style="176" customWidth="1"/>
    <col min="2601" max="2603" width="5.28515625" style="176" customWidth="1"/>
    <col min="2604" max="2604" width="5.140625" style="176" customWidth="1"/>
    <col min="2605" max="2605" width="6.140625" style="176" customWidth="1"/>
    <col min="2606" max="2606" width="4.5703125" style="176" customWidth="1"/>
    <col min="2607" max="2607" width="5.140625" style="176" customWidth="1"/>
    <col min="2608" max="2608" width="4.85546875" style="176" customWidth="1"/>
    <col min="2609" max="2609" width="5.28515625" style="176" customWidth="1"/>
    <col min="2610" max="2610" width="5.140625" style="176" customWidth="1"/>
    <col min="2611" max="2611" width="5.28515625" style="176" customWidth="1"/>
    <col min="2612" max="2613" width="5.140625" style="176" customWidth="1"/>
    <col min="2614" max="2618" width="5.28515625" style="176" customWidth="1"/>
    <col min="2619" max="2619" width="6.5703125" style="176" customWidth="1"/>
    <col min="2620" max="2620" width="6" style="176" customWidth="1"/>
    <col min="2621" max="2621" width="6.85546875" style="176" customWidth="1"/>
    <col min="2622" max="2846" width="9.140625" style="176"/>
    <col min="2847" max="2847" width="3.28515625" style="176" customWidth="1"/>
    <col min="2848" max="2848" width="9.28515625" style="176" customWidth="1"/>
    <col min="2849" max="2849" width="5.7109375" style="176" customWidth="1"/>
    <col min="2850" max="2850" width="4.85546875" style="176" customWidth="1"/>
    <col min="2851" max="2851" width="6.28515625" style="176" customWidth="1"/>
    <col min="2852" max="2852" width="4.85546875" style="176" customWidth="1"/>
    <col min="2853" max="2853" width="4.7109375" style="176" customWidth="1"/>
    <col min="2854" max="2854" width="5.140625" style="176" customWidth="1"/>
    <col min="2855" max="2855" width="4.7109375" style="176" customWidth="1"/>
    <col min="2856" max="2856" width="4.85546875" style="176" customWidth="1"/>
    <col min="2857" max="2859" width="5.28515625" style="176" customWidth="1"/>
    <col min="2860" max="2860" width="5.140625" style="176" customWidth="1"/>
    <col min="2861" max="2861" width="6.140625" style="176" customWidth="1"/>
    <col min="2862" max="2862" width="4.5703125" style="176" customWidth="1"/>
    <col min="2863" max="2863" width="5.140625" style="176" customWidth="1"/>
    <col min="2864" max="2864" width="4.85546875" style="176" customWidth="1"/>
    <col min="2865" max="2865" width="5.28515625" style="176" customWidth="1"/>
    <col min="2866" max="2866" width="5.140625" style="176" customWidth="1"/>
    <col min="2867" max="2867" width="5.28515625" style="176" customWidth="1"/>
    <col min="2868" max="2869" width="5.140625" style="176" customWidth="1"/>
    <col min="2870" max="2874" width="5.28515625" style="176" customWidth="1"/>
    <col min="2875" max="2875" width="6.5703125" style="176" customWidth="1"/>
    <col min="2876" max="2876" width="6" style="176" customWidth="1"/>
    <col min="2877" max="2877" width="6.85546875" style="176" customWidth="1"/>
    <col min="2878" max="3102" width="9.140625" style="176"/>
    <col min="3103" max="3103" width="3.28515625" style="176" customWidth="1"/>
    <col min="3104" max="3104" width="9.28515625" style="176" customWidth="1"/>
    <col min="3105" max="3105" width="5.7109375" style="176" customWidth="1"/>
    <col min="3106" max="3106" width="4.85546875" style="176" customWidth="1"/>
    <col min="3107" max="3107" width="6.28515625" style="176" customWidth="1"/>
    <col min="3108" max="3108" width="4.85546875" style="176" customWidth="1"/>
    <col min="3109" max="3109" width="4.7109375" style="176" customWidth="1"/>
    <col min="3110" max="3110" width="5.140625" style="176" customWidth="1"/>
    <col min="3111" max="3111" width="4.7109375" style="176" customWidth="1"/>
    <col min="3112" max="3112" width="4.85546875" style="176" customWidth="1"/>
    <col min="3113" max="3115" width="5.28515625" style="176" customWidth="1"/>
    <col min="3116" max="3116" width="5.140625" style="176" customWidth="1"/>
    <col min="3117" max="3117" width="6.140625" style="176" customWidth="1"/>
    <col min="3118" max="3118" width="4.5703125" style="176" customWidth="1"/>
    <col min="3119" max="3119" width="5.140625" style="176" customWidth="1"/>
    <col min="3120" max="3120" width="4.85546875" style="176" customWidth="1"/>
    <col min="3121" max="3121" width="5.28515625" style="176" customWidth="1"/>
    <col min="3122" max="3122" width="5.140625" style="176" customWidth="1"/>
    <col min="3123" max="3123" width="5.28515625" style="176" customWidth="1"/>
    <col min="3124" max="3125" width="5.140625" style="176" customWidth="1"/>
    <col min="3126" max="3130" width="5.28515625" style="176" customWidth="1"/>
    <col min="3131" max="3131" width="6.5703125" style="176" customWidth="1"/>
    <col min="3132" max="3132" width="6" style="176" customWidth="1"/>
    <col min="3133" max="3133" width="6.85546875" style="176" customWidth="1"/>
    <col min="3134" max="3358" width="9.140625" style="176"/>
    <col min="3359" max="3359" width="3.28515625" style="176" customWidth="1"/>
    <col min="3360" max="3360" width="9.28515625" style="176" customWidth="1"/>
    <col min="3361" max="3361" width="5.7109375" style="176" customWidth="1"/>
    <col min="3362" max="3362" width="4.85546875" style="176" customWidth="1"/>
    <col min="3363" max="3363" width="6.28515625" style="176" customWidth="1"/>
    <col min="3364" max="3364" width="4.85546875" style="176" customWidth="1"/>
    <col min="3365" max="3365" width="4.7109375" style="176" customWidth="1"/>
    <col min="3366" max="3366" width="5.140625" style="176" customWidth="1"/>
    <col min="3367" max="3367" width="4.7109375" style="176" customWidth="1"/>
    <col min="3368" max="3368" width="4.85546875" style="176" customWidth="1"/>
    <col min="3369" max="3371" width="5.28515625" style="176" customWidth="1"/>
    <col min="3372" max="3372" width="5.140625" style="176" customWidth="1"/>
    <col min="3373" max="3373" width="6.140625" style="176" customWidth="1"/>
    <col min="3374" max="3374" width="4.5703125" style="176" customWidth="1"/>
    <col min="3375" max="3375" width="5.140625" style="176" customWidth="1"/>
    <col min="3376" max="3376" width="4.85546875" style="176" customWidth="1"/>
    <col min="3377" max="3377" width="5.28515625" style="176" customWidth="1"/>
    <col min="3378" max="3378" width="5.140625" style="176" customWidth="1"/>
    <col min="3379" max="3379" width="5.28515625" style="176" customWidth="1"/>
    <col min="3380" max="3381" width="5.140625" style="176" customWidth="1"/>
    <col min="3382" max="3386" width="5.28515625" style="176" customWidth="1"/>
    <col min="3387" max="3387" width="6.5703125" style="176" customWidth="1"/>
    <col min="3388" max="3388" width="6" style="176" customWidth="1"/>
    <col min="3389" max="3389" width="6.85546875" style="176" customWidth="1"/>
    <col min="3390" max="3614" width="9.140625" style="176"/>
    <col min="3615" max="3615" width="3.28515625" style="176" customWidth="1"/>
    <col min="3616" max="3616" width="9.28515625" style="176" customWidth="1"/>
    <col min="3617" max="3617" width="5.7109375" style="176" customWidth="1"/>
    <col min="3618" max="3618" width="4.85546875" style="176" customWidth="1"/>
    <col min="3619" max="3619" width="6.28515625" style="176" customWidth="1"/>
    <col min="3620" max="3620" width="4.85546875" style="176" customWidth="1"/>
    <col min="3621" max="3621" width="4.7109375" style="176" customWidth="1"/>
    <col min="3622" max="3622" width="5.140625" style="176" customWidth="1"/>
    <col min="3623" max="3623" width="4.7109375" style="176" customWidth="1"/>
    <col min="3624" max="3624" width="4.85546875" style="176" customWidth="1"/>
    <col min="3625" max="3627" width="5.28515625" style="176" customWidth="1"/>
    <col min="3628" max="3628" width="5.140625" style="176" customWidth="1"/>
    <col min="3629" max="3629" width="6.140625" style="176" customWidth="1"/>
    <col min="3630" max="3630" width="4.5703125" style="176" customWidth="1"/>
    <col min="3631" max="3631" width="5.140625" style="176" customWidth="1"/>
    <col min="3632" max="3632" width="4.85546875" style="176" customWidth="1"/>
    <col min="3633" max="3633" width="5.28515625" style="176" customWidth="1"/>
    <col min="3634" max="3634" width="5.140625" style="176" customWidth="1"/>
    <col min="3635" max="3635" width="5.28515625" style="176" customWidth="1"/>
    <col min="3636" max="3637" width="5.140625" style="176" customWidth="1"/>
    <col min="3638" max="3642" width="5.28515625" style="176" customWidth="1"/>
    <col min="3643" max="3643" width="6.5703125" style="176" customWidth="1"/>
    <col min="3644" max="3644" width="6" style="176" customWidth="1"/>
    <col min="3645" max="3645" width="6.85546875" style="176" customWidth="1"/>
    <col min="3646" max="3870" width="9.140625" style="176"/>
    <col min="3871" max="3871" width="3.28515625" style="176" customWidth="1"/>
    <col min="3872" max="3872" width="9.28515625" style="176" customWidth="1"/>
    <col min="3873" max="3873" width="5.7109375" style="176" customWidth="1"/>
    <col min="3874" max="3874" width="4.85546875" style="176" customWidth="1"/>
    <col min="3875" max="3875" width="6.28515625" style="176" customWidth="1"/>
    <col min="3876" max="3876" width="4.85546875" style="176" customWidth="1"/>
    <col min="3877" max="3877" width="4.7109375" style="176" customWidth="1"/>
    <col min="3878" max="3878" width="5.140625" style="176" customWidth="1"/>
    <col min="3879" max="3879" width="4.7109375" style="176" customWidth="1"/>
    <col min="3880" max="3880" width="4.85546875" style="176" customWidth="1"/>
    <col min="3881" max="3883" width="5.28515625" style="176" customWidth="1"/>
    <col min="3884" max="3884" width="5.140625" style="176" customWidth="1"/>
    <col min="3885" max="3885" width="6.140625" style="176" customWidth="1"/>
    <col min="3886" max="3886" width="4.5703125" style="176" customWidth="1"/>
    <col min="3887" max="3887" width="5.140625" style="176" customWidth="1"/>
    <col min="3888" max="3888" width="4.85546875" style="176" customWidth="1"/>
    <col min="3889" max="3889" width="5.28515625" style="176" customWidth="1"/>
    <col min="3890" max="3890" width="5.140625" style="176" customWidth="1"/>
    <col min="3891" max="3891" width="5.28515625" style="176" customWidth="1"/>
    <col min="3892" max="3893" width="5.140625" style="176" customWidth="1"/>
    <col min="3894" max="3898" width="5.28515625" style="176" customWidth="1"/>
    <col min="3899" max="3899" width="6.5703125" style="176" customWidth="1"/>
    <col min="3900" max="3900" width="6" style="176" customWidth="1"/>
    <col min="3901" max="3901" width="6.85546875" style="176" customWidth="1"/>
    <col min="3902" max="4126" width="9.140625" style="176"/>
    <col min="4127" max="4127" width="3.28515625" style="176" customWidth="1"/>
    <col min="4128" max="4128" width="9.28515625" style="176" customWidth="1"/>
    <col min="4129" max="4129" width="5.7109375" style="176" customWidth="1"/>
    <col min="4130" max="4130" width="4.85546875" style="176" customWidth="1"/>
    <col min="4131" max="4131" width="6.28515625" style="176" customWidth="1"/>
    <col min="4132" max="4132" width="4.85546875" style="176" customWidth="1"/>
    <col min="4133" max="4133" width="4.7109375" style="176" customWidth="1"/>
    <col min="4134" max="4134" width="5.140625" style="176" customWidth="1"/>
    <col min="4135" max="4135" width="4.7109375" style="176" customWidth="1"/>
    <col min="4136" max="4136" width="4.85546875" style="176" customWidth="1"/>
    <col min="4137" max="4139" width="5.28515625" style="176" customWidth="1"/>
    <col min="4140" max="4140" width="5.140625" style="176" customWidth="1"/>
    <col min="4141" max="4141" width="6.140625" style="176" customWidth="1"/>
    <col min="4142" max="4142" width="4.5703125" style="176" customWidth="1"/>
    <col min="4143" max="4143" width="5.140625" style="176" customWidth="1"/>
    <col min="4144" max="4144" width="4.85546875" style="176" customWidth="1"/>
    <col min="4145" max="4145" width="5.28515625" style="176" customWidth="1"/>
    <col min="4146" max="4146" width="5.140625" style="176" customWidth="1"/>
    <col min="4147" max="4147" width="5.28515625" style="176" customWidth="1"/>
    <col min="4148" max="4149" width="5.140625" style="176" customWidth="1"/>
    <col min="4150" max="4154" width="5.28515625" style="176" customWidth="1"/>
    <col min="4155" max="4155" width="6.5703125" style="176" customWidth="1"/>
    <col min="4156" max="4156" width="6" style="176" customWidth="1"/>
    <col min="4157" max="4157" width="6.85546875" style="176" customWidth="1"/>
    <col min="4158" max="4382" width="9.140625" style="176"/>
    <col min="4383" max="4383" width="3.28515625" style="176" customWidth="1"/>
    <col min="4384" max="4384" width="9.28515625" style="176" customWidth="1"/>
    <col min="4385" max="4385" width="5.7109375" style="176" customWidth="1"/>
    <col min="4386" max="4386" width="4.85546875" style="176" customWidth="1"/>
    <col min="4387" max="4387" width="6.28515625" style="176" customWidth="1"/>
    <col min="4388" max="4388" width="4.85546875" style="176" customWidth="1"/>
    <col min="4389" max="4389" width="4.7109375" style="176" customWidth="1"/>
    <col min="4390" max="4390" width="5.140625" style="176" customWidth="1"/>
    <col min="4391" max="4391" width="4.7109375" style="176" customWidth="1"/>
    <col min="4392" max="4392" width="4.85546875" style="176" customWidth="1"/>
    <col min="4393" max="4395" width="5.28515625" style="176" customWidth="1"/>
    <col min="4396" max="4396" width="5.140625" style="176" customWidth="1"/>
    <col min="4397" max="4397" width="6.140625" style="176" customWidth="1"/>
    <col min="4398" max="4398" width="4.5703125" style="176" customWidth="1"/>
    <col min="4399" max="4399" width="5.140625" style="176" customWidth="1"/>
    <col min="4400" max="4400" width="4.85546875" style="176" customWidth="1"/>
    <col min="4401" max="4401" width="5.28515625" style="176" customWidth="1"/>
    <col min="4402" max="4402" width="5.140625" style="176" customWidth="1"/>
    <col min="4403" max="4403" width="5.28515625" style="176" customWidth="1"/>
    <col min="4404" max="4405" width="5.140625" style="176" customWidth="1"/>
    <col min="4406" max="4410" width="5.28515625" style="176" customWidth="1"/>
    <col min="4411" max="4411" width="6.5703125" style="176" customWidth="1"/>
    <col min="4412" max="4412" width="6" style="176" customWidth="1"/>
    <col min="4413" max="4413" width="6.85546875" style="176" customWidth="1"/>
    <col min="4414" max="4638" width="9.140625" style="176"/>
    <col min="4639" max="4639" width="3.28515625" style="176" customWidth="1"/>
    <col min="4640" max="4640" width="9.28515625" style="176" customWidth="1"/>
    <col min="4641" max="4641" width="5.7109375" style="176" customWidth="1"/>
    <col min="4642" max="4642" width="4.85546875" style="176" customWidth="1"/>
    <col min="4643" max="4643" width="6.28515625" style="176" customWidth="1"/>
    <col min="4644" max="4644" width="4.85546875" style="176" customWidth="1"/>
    <col min="4645" max="4645" width="4.7109375" style="176" customWidth="1"/>
    <col min="4646" max="4646" width="5.140625" style="176" customWidth="1"/>
    <col min="4647" max="4647" width="4.7109375" style="176" customWidth="1"/>
    <col min="4648" max="4648" width="4.85546875" style="176" customWidth="1"/>
    <col min="4649" max="4651" width="5.28515625" style="176" customWidth="1"/>
    <col min="4652" max="4652" width="5.140625" style="176" customWidth="1"/>
    <col min="4653" max="4653" width="6.140625" style="176" customWidth="1"/>
    <col min="4654" max="4654" width="4.5703125" style="176" customWidth="1"/>
    <col min="4655" max="4655" width="5.140625" style="176" customWidth="1"/>
    <col min="4656" max="4656" width="4.85546875" style="176" customWidth="1"/>
    <col min="4657" max="4657" width="5.28515625" style="176" customWidth="1"/>
    <col min="4658" max="4658" width="5.140625" style="176" customWidth="1"/>
    <col min="4659" max="4659" width="5.28515625" style="176" customWidth="1"/>
    <col min="4660" max="4661" width="5.140625" style="176" customWidth="1"/>
    <col min="4662" max="4666" width="5.28515625" style="176" customWidth="1"/>
    <col min="4667" max="4667" width="6.5703125" style="176" customWidth="1"/>
    <col min="4668" max="4668" width="6" style="176" customWidth="1"/>
    <col min="4669" max="4669" width="6.85546875" style="176" customWidth="1"/>
    <col min="4670" max="4894" width="9.140625" style="176"/>
    <col min="4895" max="4895" width="3.28515625" style="176" customWidth="1"/>
    <col min="4896" max="4896" width="9.28515625" style="176" customWidth="1"/>
    <col min="4897" max="4897" width="5.7109375" style="176" customWidth="1"/>
    <col min="4898" max="4898" width="4.85546875" style="176" customWidth="1"/>
    <col min="4899" max="4899" width="6.28515625" style="176" customWidth="1"/>
    <col min="4900" max="4900" width="4.85546875" style="176" customWidth="1"/>
    <col min="4901" max="4901" width="4.7109375" style="176" customWidth="1"/>
    <col min="4902" max="4902" width="5.140625" style="176" customWidth="1"/>
    <col min="4903" max="4903" width="4.7109375" style="176" customWidth="1"/>
    <col min="4904" max="4904" width="4.85546875" style="176" customWidth="1"/>
    <col min="4905" max="4907" width="5.28515625" style="176" customWidth="1"/>
    <col min="4908" max="4908" width="5.140625" style="176" customWidth="1"/>
    <col min="4909" max="4909" width="6.140625" style="176" customWidth="1"/>
    <col min="4910" max="4910" width="4.5703125" style="176" customWidth="1"/>
    <col min="4911" max="4911" width="5.140625" style="176" customWidth="1"/>
    <col min="4912" max="4912" width="4.85546875" style="176" customWidth="1"/>
    <col min="4913" max="4913" width="5.28515625" style="176" customWidth="1"/>
    <col min="4914" max="4914" width="5.140625" style="176" customWidth="1"/>
    <col min="4915" max="4915" width="5.28515625" style="176" customWidth="1"/>
    <col min="4916" max="4917" width="5.140625" style="176" customWidth="1"/>
    <col min="4918" max="4922" width="5.28515625" style="176" customWidth="1"/>
    <col min="4923" max="4923" width="6.5703125" style="176" customWidth="1"/>
    <col min="4924" max="4924" width="6" style="176" customWidth="1"/>
    <col min="4925" max="4925" width="6.85546875" style="176" customWidth="1"/>
    <col min="4926" max="5150" width="9.140625" style="176"/>
    <col min="5151" max="5151" width="3.28515625" style="176" customWidth="1"/>
    <col min="5152" max="5152" width="9.28515625" style="176" customWidth="1"/>
    <col min="5153" max="5153" width="5.7109375" style="176" customWidth="1"/>
    <col min="5154" max="5154" width="4.85546875" style="176" customWidth="1"/>
    <col min="5155" max="5155" width="6.28515625" style="176" customWidth="1"/>
    <col min="5156" max="5156" width="4.85546875" style="176" customWidth="1"/>
    <col min="5157" max="5157" width="4.7109375" style="176" customWidth="1"/>
    <col min="5158" max="5158" width="5.140625" style="176" customWidth="1"/>
    <col min="5159" max="5159" width="4.7109375" style="176" customWidth="1"/>
    <col min="5160" max="5160" width="4.85546875" style="176" customWidth="1"/>
    <col min="5161" max="5163" width="5.28515625" style="176" customWidth="1"/>
    <col min="5164" max="5164" width="5.140625" style="176" customWidth="1"/>
    <col min="5165" max="5165" width="6.140625" style="176" customWidth="1"/>
    <col min="5166" max="5166" width="4.5703125" style="176" customWidth="1"/>
    <col min="5167" max="5167" width="5.140625" style="176" customWidth="1"/>
    <col min="5168" max="5168" width="4.85546875" style="176" customWidth="1"/>
    <col min="5169" max="5169" width="5.28515625" style="176" customWidth="1"/>
    <col min="5170" max="5170" width="5.140625" style="176" customWidth="1"/>
    <col min="5171" max="5171" width="5.28515625" style="176" customWidth="1"/>
    <col min="5172" max="5173" width="5.140625" style="176" customWidth="1"/>
    <col min="5174" max="5178" width="5.28515625" style="176" customWidth="1"/>
    <col min="5179" max="5179" width="6.5703125" style="176" customWidth="1"/>
    <col min="5180" max="5180" width="6" style="176" customWidth="1"/>
    <col min="5181" max="5181" width="6.85546875" style="176" customWidth="1"/>
    <col min="5182" max="5406" width="9.140625" style="176"/>
    <col min="5407" max="5407" width="3.28515625" style="176" customWidth="1"/>
    <col min="5408" max="5408" width="9.28515625" style="176" customWidth="1"/>
    <col min="5409" max="5409" width="5.7109375" style="176" customWidth="1"/>
    <col min="5410" max="5410" width="4.85546875" style="176" customWidth="1"/>
    <col min="5411" max="5411" width="6.28515625" style="176" customWidth="1"/>
    <col min="5412" max="5412" width="4.85546875" style="176" customWidth="1"/>
    <col min="5413" max="5413" width="4.7109375" style="176" customWidth="1"/>
    <col min="5414" max="5414" width="5.140625" style="176" customWidth="1"/>
    <col min="5415" max="5415" width="4.7109375" style="176" customWidth="1"/>
    <col min="5416" max="5416" width="4.85546875" style="176" customWidth="1"/>
    <col min="5417" max="5419" width="5.28515625" style="176" customWidth="1"/>
    <col min="5420" max="5420" width="5.140625" style="176" customWidth="1"/>
    <col min="5421" max="5421" width="6.140625" style="176" customWidth="1"/>
    <col min="5422" max="5422" width="4.5703125" style="176" customWidth="1"/>
    <col min="5423" max="5423" width="5.140625" style="176" customWidth="1"/>
    <col min="5424" max="5424" width="4.85546875" style="176" customWidth="1"/>
    <col min="5425" max="5425" width="5.28515625" style="176" customWidth="1"/>
    <col min="5426" max="5426" width="5.140625" style="176" customWidth="1"/>
    <col min="5427" max="5427" width="5.28515625" style="176" customWidth="1"/>
    <col min="5428" max="5429" width="5.140625" style="176" customWidth="1"/>
    <col min="5430" max="5434" width="5.28515625" style="176" customWidth="1"/>
    <col min="5435" max="5435" width="6.5703125" style="176" customWidth="1"/>
    <col min="5436" max="5436" width="6" style="176" customWidth="1"/>
    <col min="5437" max="5437" width="6.85546875" style="176" customWidth="1"/>
    <col min="5438" max="5662" width="9.140625" style="176"/>
    <col min="5663" max="5663" width="3.28515625" style="176" customWidth="1"/>
    <col min="5664" max="5664" width="9.28515625" style="176" customWidth="1"/>
    <col min="5665" max="5665" width="5.7109375" style="176" customWidth="1"/>
    <col min="5666" max="5666" width="4.85546875" style="176" customWidth="1"/>
    <col min="5667" max="5667" width="6.28515625" style="176" customWidth="1"/>
    <col min="5668" max="5668" width="4.85546875" style="176" customWidth="1"/>
    <col min="5669" max="5669" width="4.7109375" style="176" customWidth="1"/>
    <col min="5670" max="5670" width="5.140625" style="176" customWidth="1"/>
    <col min="5671" max="5671" width="4.7109375" style="176" customWidth="1"/>
    <col min="5672" max="5672" width="4.85546875" style="176" customWidth="1"/>
    <col min="5673" max="5675" width="5.28515625" style="176" customWidth="1"/>
    <col min="5676" max="5676" width="5.140625" style="176" customWidth="1"/>
    <col min="5677" max="5677" width="6.140625" style="176" customWidth="1"/>
    <col min="5678" max="5678" width="4.5703125" style="176" customWidth="1"/>
    <col min="5679" max="5679" width="5.140625" style="176" customWidth="1"/>
    <col min="5680" max="5680" width="4.85546875" style="176" customWidth="1"/>
    <col min="5681" max="5681" width="5.28515625" style="176" customWidth="1"/>
    <col min="5682" max="5682" width="5.140625" style="176" customWidth="1"/>
    <col min="5683" max="5683" width="5.28515625" style="176" customWidth="1"/>
    <col min="5684" max="5685" width="5.140625" style="176" customWidth="1"/>
    <col min="5686" max="5690" width="5.28515625" style="176" customWidth="1"/>
    <col min="5691" max="5691" width="6.5703125" style="176" customWidth="1"/>
    <col min="5692" max="5692" width="6" style="176" customWidth="1"/>
    <col min="5693" max="5693" width="6.85546875" style="176" customWidth="1"/>
    <col min="5694" max="5918" width="9.140625" style="176"/>
    <col min="5919" max="5919" width="3.28515625" style="176" customWidth="1"/>
    <col min="5920" max="5920" width="9.28515625" style="176" customWidth="1"/>
    <col min="5921" max="5921" width="5.7109375" style="176" customWidth="1"/>
    <col min="5922" max="5922" width="4.85546875" style="176" customWidth="1"/>
    <col min="5923" max="5923" width="6.28515625" style="176" customWidth="1"/>
    <col min="5924" max="5924" width="4.85546875" style="176" customWidth="1"/>
    <col min="5925" max="5925" width="4.7109375" style="176" customWidth="1"/>
    <col min="5926" max="5926" width="5.140625" style="176" customWidth="1"/>
    <col min="5927" max="5927" width="4.7109375" style="176" customWidth="1"/>
    <col min="5928" max="5928" width="4.85546875" style="176" customWidth="1"/>
    <col min="5929" max="5931" width="5.28515625" style="176" customWidth="1"/>
    <col min="5932" max="5932" width="5.140625" style="176" customWidth="1"/>
    <col min="5933" max="5933" width="6.140625" style="176" customWidth="1"/>
    <col min="5934" max="5934" width="4.5703125" style="176" customWidth="1"/>
    <col min="5935" max="5935" width="5.140625" style="176" customWidth="1"/>
    <col min="5936" max="5936" width="4.85546875" style="176" customWidth="1"/>
    <col min="5937" max="5937" width="5.28515625" style="176" customWidth="1"/>
    <col min="5938" max="5938" width="5.140625" style="176" customWidth="1"/>
    <col min="5939" max="5939" width="5.28515625" style="176" customWidth="1"/>
    <col min="5940" max="5941" width="5.140625" style="176" customWidth="1"/>
    <col min="5942" max="5946" width="5.28515625" style="176" customWidth="1"/>
    <col min="5947" max="5947" width="6.5703125" style="176" customWidth="1"/>
    <col min="5948" max="5948" width="6" style="176" customWidth="1"/>
    <col min="5949" max="5949" width="6.85546875" style="176" customWidth="1"/>
    <col min="5950" max="6174" width="9.140625" style="176"/>
    <col min="6175" max="6175" width="3.28515625" style="176" customWidth="1"/>
    <col min="6176" max="6176" width="9.28515625" style="176" customWidth="1"/>
    <col min="6177" max="6177" width="5.7109375" style="176" customWidth="1"/>
    <col min="6178" max="6178" width="4.85546875" style="176" customWidth="1"/>
    <col min="6179" max="6179" width="6.28515625" style="176" customWidth="1"/>
    <col min="6180" max="6180" width="4.85546875" style="176" customWidth="1"/>
    <col min="6181" max="6181" width="4.7109375" style="176" customWidth="1"/>
    <col min="6182" max="6182" width="5.140625" style="176" customWidth="1"/>
    <col min="6183" max="6183" width="4.7109375" style="176" customWidth="1"/>
    <col min="6184" max="6184" width="4.85546875" style="176" customWidth="1"/>
    <col min="6185" max="6187" width="5.28515625" style="176" customWidth="1"/>
    <col min="6188" max="6188" width="5.140625" style="176" customWidth="1"/>
    <col min="6189" max="6189" width="6.140625" style="176" customWidth="1"/>
    <col min="6190" max="6190" width="4.5703125" style="176" customWidth="1"/>
    <col min="6191" max="6191" width="5.140625" style="176" customWidth="1"/>
    <col min="6192" max="6192" width="4.85546875" style="176" customWidth="1"/>
    <col min="6193" max="6193" width="5.28515625" style="176" customWidth="1"/>
    <col min="6194" max="6194" width="5.140625" style="176" customWidth="1"/>
    <col min="6195" max="6195" width="5.28515625" style="176" customWidth="1"/>
    <col min="6196" max="6197" width="5.140625" style="176" customWidth="1"/>
    <col min="6198" max="6202" width="5.28515625" style="176" customWidth="1"/>
    <col min="6203" max="6203" width="6.5703125" style="176" customWidth="1"/>
    <col min="6204" max="6204" width="6" style="176" customWidth="1"/>
    <col min="6205" max="6205" width="6.85546875" style="176" customWidth="1"/>
    <col min="6206" max="6430" width="9.140625" style="176"/>
    <col min="6431" max="6431" width="3.28515625" style="176" customWidth="1"/>
    <col min="6432" max="6432" width="9.28515625" style="176" customWidth="1"/>
    <col min="6433" max="6433" width="5.7109375" style="176" customWidth="1"/>
    <col min="6434" max="6434" width="4.85546875" style="176" customWidth="1"/>
    <col min="6435" max="6435" width="6.28515625" style="176" customWidth="1"/>
    <col min="6436" max="6436" width="4.85546875" style="176" customWidth="1"/>
    <col min="6437" max="6437" width="4.7109375" style="176" customWidth="1"/>
    <col min="6438" max="6438" width="5.140625" style="176" customWidth="1"/>
    <col min="6439" max="6439" width="4.7109375" style="176" customWidth="1"/>
    <col min="6440" max="6440" width="4.85546875" style="176" customWidth="1"/>
    <col min="6441" max="6443" width="5.28515625" style="176" customWidth="1"/>
    <col min="6444" max="6444" width="5.140625" style="176" customWidth="1"/>
    <col min="6445" max="6445" width="6.140625" style="176" customWidth="1"/>
    <col min="6446" max="6446" width="4.5703125" style="176" customWidth="1"/>
    <col min="6447" max="6447" width="5.140625" style="176" customWidth="1"/>
    <col min="6448" max="6448" width="4.85546875" style="176" customWidth="1"/>
    <col min="6449" max="6449" width="5.28515625" style="176" customWidth="1"/>
    <col min="6450" max="6450" width="5.140625" style="176" customWidth="1"/>
    <col min="6451" max="6451" width="5.28515625" style="176" customWidth="1"/>
    <col min="6452" max="6453" width="5.140625" style="176" customWidth="1"/>
    <col min="6454" max="6458" width="5.28515625" style="176" customWidth="1"/>
    <col min="6459" max="6459" width="6.5703125" style="176" customWidth="1"/>
    <col min="6460" max="6460" width="6" style="176" customWidth="1"/>
    <col min="6461" max="6461" width="6.85546875" style="176" customWidth="1"/>
    <col min="6462" max="6686" width="9.140625" style="176"/>
    <col min="6687" max="6687" width="3.28515625" style="176" customWidth="1"/>
    <col min="6688" max="6688" width="9.28515625" style="176" customWidth="1"/>
    <col min="6689" max="6689" width="5.7109375" style="176" customWidth="1"/>
    <col min="6690" max="6690" width="4.85546875" style="176" customWidth="1"/>
    <col min="6691" max="6691" width="6.28515625" style="176" customWidth="1"/>
    <col min="6692" max="6692" width="4.85546875" style="176" customWidth="1"/>
    <col min="6693" max="6693" width="4.7109375" style="176" customWidth="1"/>
    <col min="6694" max="6694" width="5.140625" style="176" customWidth="1"/>
    <col min="6695" max="6695" width="4.7109375" style="176" customWidth="1"/>
    <col min="6696" max="6696" width="4.85546875" style="176" customWidth="1"/>
    <col min="6697" max="6699" width="5.28515625" style="176" customWidth="1"/>
    <col min="6700" max="6700" width="5.140625" style="176" customWidth="1"/>
    <col min="6701" max="6701" width="6.140625" style="176" customWidth="1"/>
    <col min="6702" max="6702" width="4.5703125" style="176" customWidth="1"/>
    <col min="6703" max="6703" width="5.140625" style="176" customWidth="1"/>
    <col min="6704" max="6704" width="4.85546875" style="176" customWidth="1"/>
    <col min="6705" max="6705" width="5.28515625" style="176" customWidth="1"/>
    <col min="6706" max="6706" width="5.140625" style="176" customWidth="1"/>
    <col min="6707" max="6707" width="5.28515625" style="176" customWidth="1"/>
    <col min="6708" max="6709" width="5.140625" style="176" customWidth="1"/>
    <col min="6710" max="6714" width="5.28515625" style="176" customWidth="1"/>
    <col min="6715" max="6715" width="6.5703125" style="176" customWidth="1"/>
    <col min="6716" max="6716" width="6" style="176" customWidth="1"/>
    <col min="6717" max="6717" width="6.85546875" style="176" customWidth="1"/>
    <col min="6718" max="6942" width="9.140625" style="176"/>
    <col min="6943" max="6943" width="3.28515625" style="176" customWidth="1"/>
    <col min="6944" max="6944" width="9.28515625" style="176" customWidth="1"/>
    <col min="6945" max="6945" width="5.7109375" style="176" customWidth="1"/>
    <col min="6946" max="6946" width="4.85546875" style="176" customWidth="1"/>
    <col min="6947" max="6947" width="6.28515625" style="176" customWidth="1"/>
    <col min="6948" max="6948" width="4.85546875" style="176" customWidth="1"/>
    <col min="6949" max="6949" width="4.7109375" style="176" customWidth="1"/>
    <col min="6950" max="6950" width="5.140625" style="176" customWidth="1"/>
    <col min="6951" max="6951" width="4.7109375" style="176" customWidth="1"/>
    <col min="6952" max="6952" width="4.85546875" style="176" customWidth="1"/>
    <col min="6953" max="6955" width="5.28515625" style="176" customWidth="1"/>
    <col min="6956" max="6956" width="5.140625" style="176" customWidth="1"/>
    <col min="6957" max="6957" width="6.140625" style="176" customWidth="1"/>
    <col min="6958" max="6958" width="4.5703125" style="176" customWidth="1"/>
    <col min="6959" max="6959" width="5.140625" style="176" customWidth="1"/>
    <col min="6960" max="6960" width="4.85546875" style="176" customWidth="1"/>
    <col min="6961" max="6961" width="5.28515625" style="176" customWidth="1"/>
    <col min="6962" max="6962" width="5.140625" style="176" customWidth="1"/>
    <col min="6963" max="6963" width="5.28515625" style="176" customWidth="1"/>
    <col min="6964" max="6965" width="5.140625" style="176" customWidth="1"/>
    <col min="6966" max="6970" width="5.28515625" style="176" customWidth="1"/>
    <col min="6971" max="6971" width="6.5703125" style="176" customWidth="1"/>
    <col min="6972" max="6972" width="6" style="176" customWidth="1"/>
    <col min="6973" max="6973" width="6.85546875" style="176" customWidth="1"/>
    <col min="6974" max="7198" width="9.140625" style="176"/>
    <col min="7199" max="7199" width="3.28515625" style="176" customWidth="1"/>
    <col min="7200" max="7200" width="9.28515625" style="176" customWidth="1"/>
    <col min="7201" max="7201" width="5.7109375" style="176" customWidth="1"/>
    <col min="7202" max="7202" width="4.85546875" style="176" customWidth="1"/>
    <col min="7203" max="7203" width="6.28515625" style="176" customWidth="1"/>
    <col min="7204" max="7204" width="4.85546875" style="176" customWidth="1"/>
    <col min="7205" max="7205" width="4.7109375" style="176" customWidth="1"/>
    <col min="7206" max="7206" width="5.140625" style="176" customWidth="1"/>
    <col min="7207" max="7207" width="4.7109375" style="176" customWidth="1"/>
    <col min="7208" max="7208" width="4.85546875" style="176" customWidth="1"/>
    <col min="7209" max="7211" width="5.28515625" style="176" customWidth="1"/>
    <col min="7212" max="7212" width="5.140625" style="176" customWidth="1"/>
    <col min="7213" max="7213" width="6.140625" style="176" customWidth="1"/>
    <col min="7214" max="7214" width="4.5703125" style="176" customWidth="1"/>
    <col min="7215" max="7215" width="5.140625" style="176" customWidth="1"/>
    <col min="7216" max="7216" width="4.85546875" style="176" customWidth="1"/>
    <col min="7217" max="7217" width="5.28515625" style="176" customWidth="1"/>
    <col min="7218" max="7218" width="5.140625" style="176" customWidth="1"/>
    <col min="7219" max="7219" width="5.28515625" style="176" customWidth="1"/>
    <col min="7220" max="7221" width="5.140625" style="176" customWidth="1"/>
    <col min="7222" max="7226" width="5.28515625" style="176" customWidth="1"/>
    <col min="7227" max="7227" width="6.5703125" style="176" customWidth="1"/>
    <col min="7228" max="7228" width="6" style="176" customWidth="1"/>
    <col min="7229" max="7229" width="6.85546875" style="176" customWidth="1"/>
    <col min="7230" max="7454" width="9.140625" style="176"/>
    <col min="7455" max="7455" width="3.28515625" style="176" customWidth="1"/>
    <col min="7456" max="7456" width="9.28515625" style="176" customWidth="1"/>
    <col min="7457" max="7457" width="5.7109375" style="176" customWidth="1"/>
    <col min="7458" max="7458" width="4.85546875" style="176" customWidth="1"/>
    <col min="7459" max="7459" width="6.28515625" style="176" customWidth="1"/>
    <col min="7460" max="7460" width="4.85546875" style="176" customWidth="1"/>
    <col min="7461" max="7461" width="4.7109375" style="176" customWidth="1"/>
    <col min="7462" max="7462" width="5.140625" style="176" customWidth="1"/>
    <col min="7463" max="7463" width="4.7109375" style="176" customWidth="1"/>
    <col min="7464" max="7464" width="4.85546875" style="176" customWidth="1"/>
    <col min="7465" max="7467" width="5.28515625" style="176" customWidth="1"/>
    <col min="7468" max="7468" width="5.140625" style="176" customWidth="1"/>
    <col min="7469" max="7469" width="6.140625" style="176" customWidth="1"/>
    <col min="7470" max="7470" width="4.5703125" style="176" customWidth="1"/>
    <col min="7471" max="7471" width="5.140625" style="176" customWidth="1"/>
    <col min="7472" max="7472" width="4.85546875" style="176" customWidth="1"/>
    <col min="7473" max="7473" width="5.28515625" style="176" customWidth="1"/>
    <col min="7474" max="7474" width="5.140625" style="176" customWidth="1"/>
    <col min="7475" max="7475" width="5.28515625" style="176" customWidth="1"/>
    <col min="7476" max="7477" width="5.140625" style="176" customWidth="1"/>
    <col min="7478" max="7482" width="5.28515625" style="176" customWidth="1"/>
    <col min="7483" max="7483" width="6.5703125" style="176" customWidth="1"/>
    <col min="7484" max="7484" width="6" style="176" customWidth="1"/>
    <col min="7485" max="7485" width="6.85546875" style="176" customWidth="1"/>
    <col min="7486" max="7710" width="9.140625" style="176"/>
    <col min="7711" max="7711" width="3.28515625" style="176" customWidth="1"/>
    <col min="7712" max="7712" width="9.28515625" style="176" customWidth="1"/>
    <col min="7713" max="7713" width="5.7109375" style="176" customWidth="1"/>
    <col min="7714" max="7714" width="4.85546875" style="176" customWidth="1"/>
    <col min="7715" max="7715" width="6.28515625" style="176" customWidth="1"/>
    <col min="7716" max="7716" width="4.85546875" style="176" customWidth="1"/>
    <col min="7717" max="7717" width="4.7109375" style="176" customWidth="1"/>
    <col min="7718" max="7718" width="5.140625" style="176" customWidth="1"/>
    <col min="7719" max="7719" width="4.7109375" style="176" customWidth="1"/>
    <col min="7720" max="7720" width="4.85546875" style="176" customWidth="1"/>
    <col min="7721" max="7723" width="5.28515625" style="176" customWidth="1"/>
    <col min="7724" max="7724" width="5.140625" style="176" customWidth="1"/>
    <col min="7725" max="7725" width="6.140625" style="176" customWidth="1"/>
    <col min="7726" max="7726" width="4.5703125" style="176" customWidth="1"/>
    <col min="7727" max="7727" width="5.140625" style="176" customWidth="1"/>
    <col min="7728" max="7728" width="4.85546875" style="176" customWidth="1"/>
    <col min="7729" max="7729" width="5.28515625" style="176" customWidth="1"/>
    <col min="7730" max="7730" width="5.140625" style="176" customWidth="1"/>
    <col min="7731" max="7731" width="5.28515625" style="176" customWidth="1"/>
    <col min="7732" max="7733" width="5.140625" style="176" customWidth="1"/>
    <col min="7734" max="7738" width="5.28515625" style="176" customWidth="1"/>
    <col min="7739" max="7739" width="6.5703125" style="176" customWidth="1"/>
    <col min="7740" max="7740" width="6" style="176" customWidth="1"/>
    <col min="7741" max="7741" width="6.85546875" style="176" customWidth="1"/>
    <col min="7742" max="7966" width="9.140625" style="176"/>
    <col min="7967" max="7967" width="3.28515625" style="176" customWidth="1"/>
    <col min="7968" max="7968" width="9.28515625" style="176" customWidth="1"/>
    <col min="7969" max="7969" width="5.7109375" style="176" customWidth="1"/>
    <col min="7970" max="7970" width="4.85546875" style="176" customWidth="1"/>
    <col min="7971" max="7971" width="6.28515625" style="176" customWidth="1"/>
    <col min="7972" max="7972" width="4.85546875" style="176" customWidth="1"/>
    <col min="7973" max="7973" width="4.7109375" style="176" customWidth="1"/>
    <col min="7974" max="7974" width="5.140625" style="176" customWidth="1"/>
    <col min="7975" max="7975" width="4.7109375" style="176" customWidth="1"/>
    <col min="7976" max="7976" width="4.85546875" style="176" customWidth="1"/>
    <col min="7977" max="7979" width="5.28515625" style="176" customWidth="1"/>
    <col min="7980" max="7980" width="5.140625" style="176" customWidth="1"/>
    <col min="7981" max="7981" width="6.140625" style="176" customWidth="1"/>
    <col min="7982" max="7982" width="4.5703125" style="176" customWidth="1"/>
    <col min="7983" max="7983" width="5.140625" style="176" customWidth="1"/>
    <col min="7984" max="7984" width="4.85546875" style="176" customWidth="1"/>
    <col min="7985" max="7985" width="5.28515625" style="176" customWidth="1"/>
    <col min="7986" max="7986" width="5.140625" style="176" customWidth="1"/>
    <col min="7987" max="7987" width="5.28515625" style="176" customWidth="1"/>
    <col min="7988" max="7989" width="5.140625" style="176" customWidth="1"/>
    <col min="7990" max="7994" width="5.28515625" style="176" customWidth="1"/>
    <col min="7995" max="7995" width="6.5703125" style="176" customWidth="1"/>
    <col min="7996" max="7996" width="6" style="176" customWidth="1"/>
    <col min="7997" max="7997" width="6.85546875" style="176" customWidth="1"/>
    <col min="7998" max="8222" width="9.140625" style="176"/>
    <col min="8223" max="8223" width="3.28515625" style="176" customWidth="1"/>
    <col min="8224" max="8224" width="9.28515625" style="176" customWidth="1"/>
    <col min="8225" max="8225" width="5.7109375" style="176" customWidth="1"/>
    <col min="8226" max="8226" width="4.85546875" style="176" customWidth="1"/>
    <col min="8227" max="8227" width="6.28515625" style="176" customWidth="1"/>
    <col min="8228" max="8228" width="4.85546875" style="176" customWidth="1"/>
    <col min="8229" max="8229" width="4.7109375" style="176" customWidth="1"/>
    <col min="8230" max="8230" width="5.140625" style="176" customWidth="1"/>
    <col min="8231" max="8231" width="4.7109375" style="176" customWidth="1"/>
    <col min="8232" max="8232" width="4.85546875" style="176" customWidth="1"/>
    <col min="8233" max="8235" width="5.28515625" style="176" customWidth="1"/>
    <col min="8236" max="8236" width="5.140625" style="176" customWidth="1"/>
    <col min="8237" max="8237" width="6.140625" style="176" customWidth="1"/>
    <col min="8238" max="8238" width="4.5703125" style="176" customWidth="1"/>
    <col min="8239" max="8239" width="5.140625" style="176" customWidth="1"/>
    <col min="8240" max="8240" width="4.85546875" style="176" customWidth="1"/>
    <col min="8241" max="8241" width="5.28515625" style="176" customWidth="1"/>
    <col min="8242" max="8242" width="5.140625" style="176" customWidth="1"/>
    <col min="8243" max="8243" width="5.28515625" style="176" customWidth="1"/>
    <col min="8244" max="8245" width="5.140625" style="176" customWidth="1"/>
    <col min="8246" max="8250" width="5.28515625" style="176" customWidth="1"/>
    <col min="8251" max="8251" width="6.5703125" style="176" customWidth="1"/>
    <col min="8252" max="8252" width="6" style="176" customWidth="1"/>
    <col min="8253" max="8253" width="6.85546875" style="176" customWidth="1"/>
    <col min="8254" max="8478" width="9.140625" style="176"/>
    <col min="8479" max="8479" width="3.28515625" style="176" customWidth="1"/>
    <col min="8480" max="8480" width="9.28515625" style="176" customWidth="1"/>
    <col min="8481" max="8481" width="5.7109375" style="176" customWidth="1"/>
    <col min="8482" max="8482" width="4.85546875" style="176" customWidth="1"/>
    <col min="8483" max="8483" width="6.28515625" style="176" customWidth="1"/>
    <col min="8484" max="8484" width="4.85546875" style="176" customWidth="1"/>
    <col min="8485" max="8485" width="4.7109375" style="176" customWidth="1"/>
    <col min="8486" max="8486" width="5.140625" style="176" customWidth="1"/>
    <col min="8487" max="8487" width="4.7109375" style="176" customWidth="1"/>
    <col min="8488" max="8488" width="4.85546875" style="176" customWidth="1"/>
    <col min="8489" max="8491" width="5.28515625" style="176" customWidth="1"/>
    <col min="8492" max="8492" width="5.140625" style="176" customWidth="1"/>
    <col min="8493" max="8493" width="6.140625" style="176" customWidth="1"/>
    <col min="8494" max="8494" width="4.5703125" style="176" customWidth="1"/>
    <col min="8495" max="8495" width="5.140625" style="176" customWidth="1"/>
    <col min="8496" max="8496" width="4.85546875" style="176" customWidth="1"/>
    <col min="8497" max="8497" width="5.28515625" style="176" customWidth="1"/>
    <col min="8498" max="8498" width="5.140625" style="176" customWidth="1"/>
    <col min="8499" max="8499" width="5.28515625" style="176" customWidth="1"/>
    <col min="8500" max="8501" width="5.140625" style="176" customWidth="1"/>
    <col min="8502" max="8506" width="5.28515625" style="176" customWidth="1"/>
    <col min="8507" max="8507" width="6.5703125" style="176" customWidth="1"/>
    <col min="8508" max="8508" width="6" style="176" customWidth="1"/>
    <col min="8509" max="8509" width="6.85546875" style="176" customWidth="1"/>
    <col min="8510" max="8734" width="9.140625" style="176"/>
    <col min="8735" max="8735" width="3.28515625" style="176" customWidth="1"/>
    <col min="8736" max="8736" width="9.28515625" style="176" customWidth="1"/>
    <col min="8737" max="8737" width="5.7109375" style="176" customWidth="1"/>
    <col min="8738" max="8738" width="4.85546875" style="176" customWidth="1"/>
    <col min="8739" max="8739" width="6.28515625" style="176" customWidth="1"/>
    <col min="8740" max="8740" width="4.85546875" style="176" customWidth="1"/>
    <col min="8741" max="8741" width="4.7109375" style="176" customWidth="1"/>
    <col min="8742" max="8742" width="5.140625" style="176" customWidth="1"/>
    <col min="8743" max="8743" width="4.7109375" style="176" customWidth="1"/>
    <col min="8744" max="8744" width="4.85546875" style="176" customWidth="1"/>
    <col min="8745" max="8747" width="5.28515625" style="176" customWidth="1"/>
    <col min="8748" max="8748" width="5.140625" style="176" customWidth="1"/>
    <col min="8749" max="8749" width="6.140625" style="176" customWidth="1"/>
    <col min="8750" max="8750" width="4.5703125" style="176" customWidth="1"/>
    <col min="8751" max="8751" width="5.140625" style="176" customWidth="1"/>
    <col min="8752" max="8752" width="4.85546875" style="176" customWidth="1"/>
    <col min="8753" max="8753" width="5.28515625" style="176" customWidth="1"/>
    <col min="8754" max="8754" width="5.140625" style="176" customWidth="1"/>
    <col min="8755" max="8755" width="5.28515625" style="176" customWidth="1"/>
    <col min="8756" max="8757" width="5.140625" style="176" customWidth="1"/>
    <col min="8758" max="8762" width="5.28515625" style="176" customWidth="1"/>
    <col min="8763" max="8763" width="6.5703125" style="176" customWidth="1"/>
    <col min="8764" max="8764" width="6" style="176" customWidth="1"/>
    <col min="8765" max="8765" width="6.85546875" style="176" customWidth="1"/>
    <col min="8766" max="8990" width="9.140625" style="176"/>
    <col min="8991" max="8991" width="3.28515625" style="176" customWidth="1"/>
    <col min="8992" max="8992" width="9.28515625" style="176" customWidth="1"/>
    <col min="8993" max="8993" width="5.7109375" style="176" customWidth="1"/>
    <col min="8994" max="8994" width="4.85546875" style="176" customWidth="1"/>
    <col min="8995" max="8995" width="6.28515625" style="176" customWidth="1"/>
    <col min="8996" max="8996" width="4.85546875" style="176" customWidth="1"/>
    <col min="8997" max="8997" width="4.7109375" style="176" customWidth="1"/>
    <col min="8998" max="8998" width="5.140625" style="176" customWidth="1"/>
    <col min="8999" max="8999" width="4.7109375" style="176" customWidth="1"/>
    <col min="9000" max="9000" width="4.85546875" style="176" customWidth="1"/>
    <col min="9001" max="9003" width="5.28515625" style="176" customWidth="1"/>
    <col min="9004" max="9004" width="5.140625" style="176" customWidth="1"/>
    <col min="9005" max="9005" width="6.140625" style="176" customWidth="1"/>
    <col min="9006" max="9006" width="4.5703125" style="176" customWidth="1"/>
    <col min="9007" max="9007" width="5.140625" style="176" customWidth="1"/>
    <col min="9008" max="9008" width="4.85546875" style="176" customWidth="1"/>
    <col min="9009" max="9009" width="5.28515625" style="176" customWidth="1"/>
    <col min="9010" max="9010" width="5.140625" style="176" customWidth="1"/>
    <col min="9011" max="9011" width="5.28515625" style="176" customWidth="1"/>
    <col min="9012" max="9013" width="5.140625" style="176" customWidth="1"/>
    <col min="9014" max="9018" width="5.28515625" style="176" customWidth="1"/>
    <col min="9019" max="9019" width="6.5703125" style="176" customWidth="1"/>
    <col min="9020" max="9020" width="6" style="176" customWidth="1"/>
    <col min="9021" max="9021" width="6.85546875" style="176" customWidth="1"/>
    <col min="9022" max="9246" width="9.140625" style="176"/>
    <col min="9247" max="9247" width="3.28515625" style="176" customWidth="1"/>
    <col min="9248" max="9248" width="9.28515625" style="176" customWidth="1"/>
    <col min="9249" max="9249" width="5.7109375" style="176" customWidth="1"/>
    <col min="9250" max="9250" width="4.85546875" style="176" customWidth="1"/>
    <col min="9251" max="9251" width="6.28515625" style="176" customWidth="1"/>
    <col min="9252" max="9252" width="4.85546875" style="176" customWidth="1"/>
    <col min="9253" max="9253" width="4.7109375" style="176" customWidth="1"/>
    <col min="9254" max="9254" width="5.140625" style="176" customWidth="1"/>
    <col min="9255" max="9255" width="4.7109375" style="176" customWidth="1"/>
    <col min="9256" max="9256" width="4.85546875" style="176" customWidth="1"/>
    <col min="9257" max="9259" width="5.28515625" style="176" customWidth="1"/>
    <col min="9260" max="9260" width="5.140625" style="176" customWidth="1"/>
    <col min="9261" max="9261" width="6.140625" style="176" customWidth="1"/>
    <col min="9262" max="9262" width="4.5703125" style="176" customWidth="1"/>
    <col min="9263" max="9263" width="5.140625" style="176" customWidth="1"/>
    <col min="9264" max="9264" width="4.85546875" style="176" customWidth="1"/>
    <col min="9265" max="9265" width="5.28515625" style="176" customWidth="1"/>
    <col min="9266" max="9266" width="5.140625" style="176" customWidth="1"/>
    <col min="9267" max="9267" width="5.28515625" style="176" customWidth="1"/>
    <col min="9268" max="9269" width="5.140625" style="176" customWidth="1"/>
    <col min="9270" max="9274" width="5.28515625" style="176" customWidth="1"/>
    <col min="9275" max="9275" width="6.5703125" style="176" customWidth="1"/>
    <col min="9276" max="9276" width="6" style="176" customWidth="1"/>
    <col min="9277" max="9277" width="6.85546875" style="176" customWidth="1"/>
    <col min="9278" max="9502" width="9.140625" style="176"/>
    <col min="9503" max="9503" width="3.28515625" style="176" customWidth="1"/>
    <col min="9504" max="9504" width="9.28515625" style="176" customWidth="1"/>
    <col min="9505" max="9505" width="5.7109375" style="176" customWidth="1"/>
    <col min="9506" max="9506" width="4.85546875" style="176" customWidth="1"/>
    <col min="9507" max="9507" width="6.28515625" style="176" customWidth="1"/>
    <col min="9508" max="9508" width="4.85546875" style="176" customWidth="1"/>
    <col min="9509" max="9509" width="4.7109375" style="176" customWidth="1"/>
    <col min="9510" max="9510" width="5.140625" style="176" customWidth="1"/>
    <col min="9511" max="9511" width="4.7109375" style="176" customWidth="1"/>
    <col min="9512" max="9512" width="4.85546875" style="176" customWidth="1"/>
    <col min="9513" max="9515" width="5.28515625" style="176" customWidth="1"/>
    <col min="9516" max="9516" width="5.140625" style="176" customWidth="1"/>
    <col min="9517" max="9517" width="6.140625" style="176" customWidth="1"/>
    <col min="9518" max="9518" width="4.5703125" style="176" customWidth="1"/>
    <col min="9519" max="9519" width="5.140625" style="176" customWidth="1"/>
    <col min="9520" max="9520" width="4.85546875" style="176" customWidth="1"/>
    <col min="9521" max="9521" width="5.28515625" style="176" customWidth="1"/>
    <col min="9522" max="9522" width="5.140625" style="176" customWidth="1"/>
    <col min="9523" max="9523" width="5.28515625" style="176" customWidth="1"/>
    <col min="9524" max="9525" width="5.140625" style="176" customWidth="1"/>
    <col min="9526" max="9530" width="5.28515625" style="176" customWidth="1"/>
    <col min="9531" max="9531" width="6.5703125" style="176" customWidth="1"/>
    <col min="9532" max="9532" width="6" style="176" customWidth="1"/>
    <col min="9533" max="9533" width="6.85546875" style="176" customWidth="1"/>
    <col min="9534" max="9758" width="9.140625" style="176"/>
    <col min="9759" max="9759" width="3.28515625" style="176" customWidth="1"/>
    <col min="9760" max="9760" width="9.28515625" style="176" customWidth="1"/>
    <col min="9761" max="9761" width="5.7109375" style="176" customWidth="1"/>
    <col min="9762" max="9762" width="4.85546875" style="176" customWidth="1"/>
    <col min="9763" max="9763" width="6.28515625" style="176" customWidth="1"/>
    <col min="9764" max="9764" width="4.85546875" style="176" customWidth="1"/>
    <col min="9765" max="9765" width="4.7109375" style="176" customWidth="1"/>
    <col min="9766" max="9766" width="5.140625" style="176" customWidth="1"/>
    <col min="9767" max="9767" width="4.7109375" style="176" customWidth="1"/>
    <col min="9768" max="9768" width="4.85546875" style="176" customWidth="1"/>
    <col min="9769" max="9771" width="5.28515625" style="176" customWidth="1"/>
    <col min="9772" max="9772" width="5.140625" style="176" customWidth="1"/>
    <col min="9773" max="9773" width="6.140625" style="176" customWidth="1"/>
    <col min="9774" max="9774" width="4.5703125" style="176" customWidth="1"/>
    <col min="9775" max="9775" width="5.140625" style="176" customWidth="1"/>
    <col min="9776" max="9776" width="4.85546875" style="176" customWidth="1"/>
    <col min="9777" max="9777" width="5.28515625" style="176" customWidth="1"/>
    <col min="9778" max="9778" width="5.140625" style="176" customWidth="1"/>
    <col min="9779" max="9779" width="5.28515625" style="176" customWidth="1"/>
    <col min="9780" max="9781" width="5.140625" style="176" customWidth="1"/>
    <col min="9782" max="9786" width="5.28515625" style="176" customWidth="1"/>
    <col min="9787" max="9787" width="6.5703125" style="176" customWidth="1"/>
    <col min="9788" max="9788" width="6" style="176" customWidth="1"/>
    <col min="9789" max="9789" width="6.85546875" style="176" customWidth="1"/>
    <col min="9790" max="10014" width="9.140625" style="176"/>
    <col min="10015" max="10015" width="3.28515625" style="176" customWidth="1"/>
    <col min="10016" max="10016" width="9.28515625" style="176" customWidth="1"/>
    <col min="10017" max="10017" width="5.7109375" style="176" customWidth="1"/>
    <col min="10018" max="10018" width="4.85546875" style="176" customWidth="1"/>
    <col min="10019" max="10019" width="6.28515625" style="176" customWidth="1"/>
    <col min="10020" max="10020" width="4.85546875" style="176" customWidth="1"/>
    <col min="10021" max="10021" width="4.7109375" style="176" customWidth="1"/>
    <col min="10022" max="10022" width="5.140625" style="176" customWidth="1"/>
    <col min="10023" max="10023" width="4.7109375" style="176" customWidth="1"/>
    <col min="10024" max="10024" width="4.85546875" style="176" customWidth="1"/>
    <col min="10025" max="10027" width="5.28515625" style="176" customWidth="1"/>
    <col min="10028" max="10028" width="5.140625" style="176" customWidth="1"/>
    <col min="10029" max="10029" width="6.140625" style="176" customWidth="1"/>
    <col min="10030" max="10030" width="4.5703125" style="176" customWidth="1"/>
    <col min="10031" max="10031" width="5.140625" style="176" customWidth="1"/>
    <col min="10032" max="10032" width="4.85546875" style="176" customWidth="1"/>
    <col min="10033" max="10033" width="5.28515625" style="176" customWidth="1"/>
    <col min="10034" max="10034" width="5.140625" style="176" customWidth="1"/>
    <col min="10035" max="10035" width="5.28515625" style="176" customWidth="1"/>
    <col min="10036" max="10037" width="5.140625" style="176" customWidth="1"/>
    <col min="10038" max="10042" width="5.28515625" style="176" customWidth="1"/>
    <col min="10043" max="10043" width="6.5703125" style="176" customWidth="1"/>
    <col min="10044" max="10044" width="6" style="176" customWidth="1"/>
    <col min="10045" max="10045" width="6.85546875" style="176" customWidth="1"/>
    <col min="10046" max="10270" width="9.140625" style="176"/>
    <col min="10271" max="10271" width="3.28515625" style="176" customWidth="1"/>
    <col min="10272" max="10272" width="9.28515625" style="176" customWidth="1"/>
    <col min="10273" max="10273" width="5.7109375" style="176" customWidth="1"/>
    <col min="10274" max="10274" width="4.85546875" style="176" customWidth="1"/>
    <col min="10275" max="10275" width="6.28515625" style="176" customWidth="1"/>
    <col min="10276" max="10276" width="4.85546875" style="176" customWidth="1"/>
    <col min="10277" max="10277" width="4.7109375" style="176" customWidth="1"/>
    <col min="10278" max="10278" width="5.140625" style="176" customWidth="1"/>
    <col min="10279" max="10279" width="4.7109375" style="176" customWidth="1"/>
    <col min="10280" max="10280" width="4.85546875" style="176" customWidth="1"/>
    <col min="10281" max="10283" width="5.28515625" style="176" customWidth="1"/>
    <col min="10284" max="10284" width="5.140625" style="176" customWidth="1"/>
    <col min="10285" max="10285" width="6.140625" style="176" customWidth="1"/>
    <col min="10286" max="10286" width="4.5703125" style="176" customWidth="1"/>
    <col min="10287" max="10287" width="5.140625" style="176" customWidth="1"/>
    <col min="10288" max="10288" width="4.85546875" style="176" customWidth="1"/>
    <col min="10289" max="10289" width="5.28515625" style="176" customWidth="1"/>
    <col min="10290" max="10290" width="5.140625" style="176" customWidth="1"/>
    <col min="10291" max="10291" width="5.28515625" style="176" customWidth="1"/>
    <col min="10292" max="10293" width="5.140625" style="176" customWidth="1"/>
    <col min="10294" max="10298" width="5.28515625" style="176" customWidth="1"/>
    <col min="10299" max="10299" width="6.5703125" style="176" customWidth="1"/>
    <col min="10300" max="10300" width="6" style="176" customWidth="1"/>
    <col min="10301" max="10301" width="6.85546875" style="176" customWidth="1"/>
    <col min="10302" max="10526" width="9.140625" style="176"/>
    <col min="10527" max="10527" width="3.28515625" style="176" customWidth="1"/>
    <col min="10528" max="10528" width="9.28515625" style="176" customWidth="1"/>
    <col min="10529" max="10529" width="5.7109375" style="176" customWidth="1"/>
    <col min="10530" max="10530" width="4.85546875" style="176" customWidth="1"/>
    <col min="10531" max="10531" width="6.28515625" style="176" customWidth="1"/>
    <col min="10532" max="10532" width="4.85546875" style="176" customWidth="1"/>
    <col min="10533" max="10533" width="4.7109375" style="176" customWidth="1"/>
    <col min="10534" max="10534" width="5.140625" style="176" customWidth="1"/>
    <col min="10535" max="10535" width="4.7109375" style="176" customWidth="1"/>
    <col min="10536" max="10536" width="4.85546875" style="176" customWidth="1"/>
    <col min="10537" max="10539" width="5.28515625" style="176" customWidth="1"/>
    <col min="10540" max="10540" width="5.140625" style="176" customWidth="1"/>
    <col min="10541" max="10541" width="6.140625" style="176" customWidth="1"/>
    <col min="10542" max="10542" width="4.5703125" style="176" customWidth="1"/>
    <col min="10543" max="10543" width="5.140625" style="176" customWidth="1"/>
    <col min="10544" max="10544" width="4.85546875" style="176" customWidth="1"/>
    <col min="10545" max="10545" width="5.28515625" style="176" customWidth="1"/>
    <col min="10546" max="10546" width="5.140625" style="176" customWidth="1"/>
    <col min="10547" max="10547" width="5.28515625" style="176" customWidth="1"/>
    <col min="10548" max="10549" width="5.140625" style="176" customWidth="1"/>
    <col min="10550" max="10554" width="5.28515625" style="176" customWidth="1"/>
    <col min="10555" max="10555" width="6.5703125" style="176" customWidth="1"/>
    <col min="10556" max="10556" width="6" style="176" customWidth="1"/>
    <col min="10557" max="10557" width="6.85546875" style="176" customWidth="1"/>
    <col min="10558" max="10782" width="9.140625" style="176"/>
    <col min="10783" max="10783" width="3.28515625" style="176" customWidth="1"/>
    <col min="10784" max="10784" width="9.28515625" style="176" customWidth="1"/>
    <col min="10785" max="10785" width="5.7109375" style="176" customWidth="1"/>
    <col min="10786" max="10786" width="4.85546875" style="176" customWidth="1"/>
    <col min="10787" max="10787" width="6.28515625" style="176" customWidth="1"/>
    <col min="10788" max="10788" width="4.85546875" style="176" customWidth="1"/>
    <col min="10789" max="10789" width="4.7109375" style="176" customWidth="1"/>
    <col min="10790" max="10790" width="5.140625" style="176" customWidth="1"/>
    <col min="10791" max="10791" width="4.7109375" style="176" customWidth="1"/>
    <col min="10792" max="10792" width="4.85546875" style="176" customWidth="1"/>
    <col min="10793" max="10795" width="5.28515625" style="176" customWidth="1"/>
    <col min="10796" max="10796" width="5.140625" style="176" customWidth="1"/>
    <col min="10797" max="10797" width="6.140625" style="176" customWidth="1"/>
    <col min="10798" max="10798" width="4.5703125" style="176" customWidth="1"/>
    <col min="10799" max="10799" width="5.140625" style="176" customWidth="1"/>
    <col min="10800" max="10800" width="4.85546875" style="176" customWidth="1"/>
    <col min="10801" max="10801" width="5.28515625" style="176" customWidth="1"/>
    <col min="10802" max="10802" width="5.140625" style="176" customWidth="1"/>
    <col min="10803" max="10803" width="5.28515625" style="176" customWidth="1"/>
    <col min="10804" max="10805" width="5.140625" style="176" customWidth="1"/>
    <col min="10806" max="10810" width="5.28515625" style="176" customWidth="1"/>
    <col min="10811" max="10811" width="6.5703125" style="176" customWidth="1"/>
    <col min="10812" max="10812" width="6" style="176" customWidth="1"/>
    <col min="10813" max="10813" width="6.85546875" style="176" customWidth="1"/>
    <col min="10814" max="11038" width="9.140625" style="176"/>
    <col min="11039" max="11039" width="3.28515625" style="176" customWidth="1"/>
    <col min="11040" max="11040" width="9.28515625" style="176" customWidth="1"/>
    <col min="11041" max="11041" width="5.7109375" style="176" customWidth="1"/>
    <col min="11042" max="11042" width="4.85546875" style="176" customWidth="1"/>
    <col min="11043" max="11043" width="6.28515625" style="176" customWidth="1"/>
    <col min="11044" max="11044" width="4.85546875" style="176" customWidth="1"/>
    <col min="11045" max="11045" width="4.7109375" style="176" customWidth="1"/>
    <col min="11046" max="11046" width="5.140625" style="176" customWidth="1"/>
    <col min="11047" max="11047" width="4.7109375" style="176" customWidth="1"/>
    <col min="11048" max="11048" width="4.85546875" style="176" customWidth="1"/>
    <col min="11049" max="11051" width="5.28515625" style="176" customWidth="1"/>
    <col min="11052" max="11052" width="5.140625" style="176" customWidth="1"/>
    <col min="11053" max="11053" width="6.140625" style="176" customWidth="1"/>
    <col min="11054" max="11054" width="4.5703125" style="176" customWidth="1"/>
    <col min="11055" max="11055" width="5.140625" style="176" customWidth="1"/>
    <col min="11056" max="11056" width="4.85546875" style="176" customWidth="1"/>
    <col min="11057" max="11057" width="5.28515625" style="176" customWidth="1"/>
    <col min="11058" max="11058" width="5.140625" style="176" customWidth="1"/>
    <col min="11059" max="11059" width="5.28515625" style="176" customWidth="1"/>
    <col min="11060" max="11061" width="5.140625" style="176" customWidth="1"/>
    <col min="11062" max="11066" width="5.28515625" style="176" customWidth="1"/>
    <col min="11067" max="11067" width="6.5703125" style="176" customWidth="1"/>
    <col min="11068" max="11068" width="6" style="176" customWidth="1"/>
    <col min="11069" max="11069" width="6.85546875" style="176" customWidth="1"/>
    <col min="11070" max="11294" width="9.140625" style="176"/>
    <col min="11295" max="11295" width="3.28515625" style="176" customWidth="1"/>
    <col min="11296" max="11296" width="9.28515625" style="176" customWidth="1"/>
    <col min="11297" max="11297" width="5.7109375" style="176" customWidth="1"/>
    <col min="11298" max="11298" width="4.85546875" style="176" customWidth="1"/>
    <col min="11299" max="11299" width="6.28515625" style="176" customWidth="1"/>
    <col min="11300" max="11300" width="4.85546875" style="176" customWidth="1"/>
    <col min="11301" max="11301" width="4.7109375" style="176" customWidth="1"/>
    <col min="11302" max="11302" width="5.140625" style="176" customWidth="1"/>
    <col min="11303" max="11303" width="4.7109375" style="176" customWidth="1"/>
    <col min="11304" max="11304" width="4.85546875" style="176" customWidth="1"/>
    <col min="11305" max="11307" width="5.28515625" style="176" customWidth="1"/>
    <col min="11308" max="11308" width="5.140625" style="176" customWidth="1"/>
    <col min="11309" max="11309" width="6.140625" style="176" customWidth="1"/>
    <col min="11310" max="11310" width="4.5703125" style="176" customWidth="1"/>
    <col min="11311" max="11311" width="5.140625" style="176" customWidth="1"/>
    <col min="11312" max="11312" width="4.85546875" style="176" customWidth="1"/>
    <col min="11313" max="11313" width="5.28515625" style="176" customWidth="1"/>
    <col min="11314" max="11314" width="5.140625" style="176" customWidth="1"/>
    <col min="11315" max="11315" width="5.28515625" style="176" customWidth="1"/>
    <col min="11316" max="11317" width="5.140625" style="176" customWidth="1"/>
    <col min="11318" max="11322" width="5.28515625" style="176" customWidth="1"/>
    <col min="11323" max="11323" width="6.5703125" style="176" customWidth="1"/>
    <col min="11324" max="11324" width="6" style="176" customWidth="1"/>
    <col min="11325" max="11325" width="6.85546875" style="176" customWidth="1"/>
    <col min="11326" max="11550" width="9.140625" style="176"/>
    <col min="11551" max="11551" width="3.28515625" style="176" customWidth="1"/>
    <col min="11552" max="11552" width="9.28515625" style="176" customWidth="1"/>
    <col min="11553" max="11553" width="5.7109375" style="176" customWidth="1"/>
    <col min="11554" max="11554" width="4.85546875" style="176" customWidth="1"/>
    <col min="11555" max="11555" width="6.28515625" style="176" customWidth="1"/>
    <col min="11556" max="11556" width="4.85546875" style="176" customWidth="1"/>
    <col min="11557" max="11557" width="4.7109375" style="176" customWidth="1"/>
    <col min="11558" max="11558" width="5.140625" style="176" customWidth="1"/>
    <col min="11559" max="11559" width="4.7109375" style="176" customWidth="1"/>
    <col min="11560" max="11560" width="4.85546875" style="176" customWidth="1"/>
    <col min="11561" max="11563" width="5.28515625" style="176" customWidth="1"/>
    <col min="11564" max="11564" width="5.140625" style="176" customWidth="1"/>
    <col min="11565" max="11565" width="6.140625" style="176" customWidth="1"/>
    <col min="11566" max="11566" width="4.5703125" style="176" customWidth="1"/>
    <col min="11567" max="11567" width="5.140625" style="176" customWidth="1"/>
    <col min="11568" max="11568" width="4.85546875" style="176" customWidth="1"/>
    <col min="11569" max="11569" width="5.28515625" style="176" customWidth="1"/>
    <col min="11570" max="11570" width="5.140625" style="176" customWidth="1"/>
    <col min="11571" max="11571" width="5.28515625" style="176" customWidth="1"/>
    <col min="11572" max="11573" width="5.140625" style="176" customWidth="1"/>
    <col min="11574" max="11578" width="5.28515625" style="176" customWidth="1"/>
    <col min="11579" max="11579" width="6.5703125" style="176" customWidth="1"/>
    <col min="11580" max="11580" width="6" style="176" customWidth="1"/>
    <col min="11581" max="11581" width="6.85546875" style="176" customWidth="1"/>
    <col min="11582" max="11806" width="9.140625" style="176"/>
    <col min="11807" max="11807" width="3.28515625" style="176" customWidth="1"/>
    <col min="11808" max="11808" width="9.28515625" style="176" customWidth="1"/>
    <col min="11809" max="11809" width="5.7109375" style="176" customWidth="1"/>
    <col min="11810" max="11810" width="4.85546875" style="176" customWidth="1"/>
    <col min="11811" max="11811" width="6.28515625" style="176" customWidth="1"/>
    <col min="11812" max="11812" width="4.85546875" style="176" customWidth="1"/>
    <col min="11813" max="11813" width="4.7109375" style="176" customWidth="1"/>
    <col min="11814" max="11814" width="5.140625" style="176" customWidth="1"/>
    <col min="11815" max="11815" width="4.7109375" style="176" customWidth="1"/>
    <col min="11816" max="11816" width="4.85546875" style="176" customWidth="1"/>
    <col min="11817" max="11819" width="5.28515625" style="176" customWidth="1"/>
    <col min="11820" max="11820" width="5.140625" style="176" customWidth="1"/>
    <col min="11821" max="11821" width="6.140625" style="176" customWidth="1"/>
    <col min="11822" max="11822" width="4.5703125" style="176" customWidth="1"/>
    <col min="11823" max="11823" width="5.140625" style="176" customWidth="1"/>
    <col min="11824" max="11824" width="4.85546875" style="176" customWidth="1"/>
    <col min="11825" max="11825" width="5.28515625" style="176" customWidth="1"/>
    <col min="11826" max="11826" width="5.140625" style="176" customWidth="1"/>
    <col min="11827" max="11827" width="5.28515625" style="176" customWidth="1"/>
    <col min="11828" max="11829" width="5.140625" style="176" customWidth="1"/>
    <col min="11830" max="11834" width="5.28515625" style="176" customWidth="1"/>
    <col min="11835" max="11835" width="6.5703125" style="176" customWidth="1"/>
    <col min="11836" max="11836" width="6" style="176" customWidth="1"/>
    <col min="11837" max="11837" width="6.85546875" style="176" customWidth="1"/>
    <col min="11838" max="12062" width="9.140625" style="176"/>
    <col min="12063" max="12063" width="3.28515625" style="176" customWidth="1"/>
    <col min="12064" max="12064" width="9.28515625" style="176" customWidth="1"/>
    <col min="12065" max="12065" width="5.7109375" style="176" customWidth="1"/>
    <col min="12066" max="12066" width="4.85546875" style="176" customWidth="1"/>
    <col min="12067" max="12067" width="6.28515625" style="176" customWidth="1"/>
    <col min="12068" max="12068" width="4.85546875" style="176" customWidth="1"/>
    <col min="12069" max="12069" width="4.7109375" style="176" customWidth="1"/>
    <col min="12070" max="12070" width="5.140625" style="176" customWidth="1"/>
    <col min="12071" max="12071" width="4.7109375" style="176" customWidth="1"/>
    <col min="12072" max="12072" width="4.85546875" style="176" customWidth="1"/>
    <col min="12073" max="12075" width="5.28515625" style="176" customWidth="1"/>
    <col min="12076" max="12076" width="5.140625" style="176" customWidth="1"/>
    <col min="12077" max="12077" width="6.140625" style="176" customWidth="1"/>
    <col min="12078" max="12078" width="4.5703125" style="176" customWidth="1"/>
    <col min="12079" max="12079" width="5.140625" style="176" customWidth="1"/>
    <col min="12080" max="12080" width="4.85546875" style="176" customWidth="1"/>
    <col min="12081" max="12081" width="5.28515625" style="176" customWidth="1"/>
    <col min="12082" max="12082" width="5.140625" style="176" customWidth="1"/>
    <col min="12083" max="12083" width="5.28515625" style="176" customWidth="1"/>
    <col min="12084" max="12085" width="5.140625" style="176" customWidth="1"/>
    <col min="12086" max="12090" width="5.28515625" style="176" customWidth="1"/>
    <col min="12091" max="12091" width="6.5703125" style="176" customWidth="1"/>
    <col min="12092" max="12092" width="6" style="176" customWidth="1"/>
    <col min="12093" max="12093" width="6.85546875" style="176" customWidth="1"/>
    <col min="12094" max="12318" width="9.140625" style="176"/>
    <col min="12319" max="12319" width="3.28515625" style="176" customWidth="1"/>
    <col min="12320" max="12320" width="9.28515625" style="176" customWidth="1"/>
    <col min="12321" max="12321" width="5.7109375" style="176" customWidth="1"/>
    <col min="12322" max="12322" width="4.85546875" style="176" customWidth="1"/>
    <col min="12323" max="12323" width="6.28515625" style="176" customWidth="1"/>
    <col min="12324" max="12324" width="4.85546875" style="176" customWidth="1"/>
    <col min="12325" max="12325" width="4.7109375" style="176" customWidth="1"/>
    <col min="12326" max="12326" width="5.140625" style="176" customWidth="1"/>
    <col min="12327" max="12327" width="4.7109375" style="176" customWidth="1"/>
    <col min="12328" max="12328" width="4.85546875" style="176" customWidth="1"/>
    <col min="12329" max="12331" width="5.28515625" style="176" customWidth="1"/>
    <col min="12332" max="12332" width="5.140625" style="176" customWidth="1"/>
    <col min="12333" max="12333" width="6.140625" style="176" customWidth="1"/>
    <col min="12334" max="12334" width="4.5703125" style="176" customWidth="1"/>
    <col min="12335" max="12335" width="5.140625" style="176" customWidth="1"/>
    <col min="12336" max="12336" width="4.85546875" style="176" customWidth="1"/>
    <col min="12337" max="12337" width="5.28515625" style="176" customWidth="1"/>
    <col min="12338" max="12338" width="5.140625" style="176" customWidth="1"/>
    <col min="12339" max="12339" width="5.28515625" style="176" customWidth="1"/>
    <col min="12340" max="12341" width="5.140625" style="176" customWidth="1"/>
    <col min="12342" max="12346" width="5.28515625" style="176" customWidth="1"/>
    <col min="12347" max="12347" width="6.5703125" style="176" customWidth="1"/>
    <col min="12348" max="12348" width="6" style="176" customWidth="1"/>
    <col min="12349" max="12349" width="6.85546875" style="176" customWidth="1"/>
    <col min="12350" max="12574" width="9.140625" style="176"/>
    <col min="12575" max="12575" width="3.28515625" style="176" customWidth="1"/>
    <col min="12576" max="12576" width="9.28515625" style="176" customWidth="1"/>
    <col min="12577" max="12577" width="5.7109375" style="176" customWidth="1"/>
    <col min="12578" max="12578" width="4.85546875" style="176" customWidth="1"/>
    <col min="12579" max="12579" width="6.28515625" style="176" customWidth="1"/>
    <col min="12580" max="12580" width="4.85546875" style="176" customWidth="1"/>
    <col min="12581" max="12581" width="4.7109375" style="176" customWidth="1"/>
    <col min="12582" max="12582" width="5.140625" style="176" customWidth="1"/>
    <col min="12583" max="12583" width="4.7109375" style="176" customWidth="1"/>
    <col min="12584" max="12584" width="4.85546875" style="176" customWidth="1"/>
    <col min="12585" max="12587" width="5.28515625" style="176" customWidth="1"/>
    <col min="12588" max="12588" width="5.140625" style="176" customWidth="1"/>
    <col min="12589" max="12589" width="6.140625" style="176" customWidth="1"/>
    <col min="12590" max="12590" width="4.5703125" style="176" customWidth="1"/>
    <col min="12591" max="12591" width="5.140625" style="176" customWidth="1"/>
    <col min="12592" max="12592" width="4.85546875" style="176" customWidth="1"/>
    <col min="12593" max="12593" width="5.28515625" style="176" customWidth="1"/>
    <col min="12594" max="12594" width="5.140625" style="176" customWidth="1"/>
    <col min="12595" max="12595" width="5.28515625" style="176" customWidth="1"/>
    <col min="12596" max="12597" width="5.140625" style="176" customWidth="1"/>
    <col min="12598" max="12602" width="5.28515625" style="176" customWidth="1"/>
    <col min="12603" max="12603" width="6.5703125" style="176" customWidth="1"/>
    <col min="12604" max="12604" width="6" style="176" customWidth="1"/>
    <col min="12605" max="12605" width="6.85546875" style="176" customWidth="1"/>
    <col min="12606" max="12830" width="9.140625" style="176"/>
    <col min="12831" max="12831" width="3.28515625" style="176" customWidth="1"/>
    <col min="12832" max="12832" width="9.28515625" style="176" customWidth="1"/>
    <col min="12833" max="12833" width="5.7109375" style="176" customWidth="1"/>
    <col min="12834" max="12834" width="4.85546875" style="176" customWidth="1"/>
    <col min="12835" max="12835" width="6.28515625" style="176" customWidth="1"/>
    <col min="12836" max="12836" width="4.85546875" style="176" customWidth="1"/>
    <col min="12837" max="12837" width="4.7109375" style="176" customWidth="1"/>
    <col min="12838" max="12838" width="5.140625" style="176" customWidth="1"/>
    <col min="12839" max="12839" width="4.7109375" style="176" customWidth="1"/>
    <col min="12840" max="12840" width="4.85546875" style="176" customWidth="1"/>
    <col min="12841" max="12843" width="5.28515625" style="176" customWidth="1"/>
    <col min="12844" max="12844" width="5.140625" style="176" customWidth="1"/>
    <col min="12845" max="12845" width="6.140625" style="176" customWidth="1"/>
    <col min="12846" max="12846" width="4.5703125" style="176" customWidth="1"/>
    <col min="12847" max="12847" width="5.140625" style="176" customWidth="1"/>
    <col min="12848" max="12848" width="4.85546875" style="176" customWidth="1"/>
    <col min="12849" max="12849" width="5.28515625" style="176" customWidth="1"/>
    <col min="12850" max="12850" width="5.140625" style="176" customWidth="1"/>
    <col min="12851" max="12851" width="5.28515625" style="176" customWidth="1"/>
    <col min="12852" max="12853" width="5.140625" style="176" customWidth="1"/>
    <col min="12854" max="12858" width="5.28515625" style="176" customWidth="1"/>
    <col min="12859" max="12859" width="6.5703125" style="176" customWidth="1"/>
    <col min="12860" max="12860" width="6" style="176" customWidth="1"/>
    <col min="12861" max="12861" width="6.85546875" style="176" customWidth="1"/>
    <col min="12862" max="13086" width="9.140625" style="176"/>
    <col min="13087" max="13087" width="3.28515625" style="176" customWidth="1"/>
    <col min="13088" max="13088" width="9.28515625" style="176" customWidth="1"/>
    <col min="13089" max="13089" width="5.7109375" style="176" customWidth="1"/>
    <col min="13090" max="13090" width="4.85546875" style="176" customWidth="1"/>
    <col min="13091" max="13091" width="6.28515625" style="176" customWidth="1"/>
    <col min="13092" max="13092" width="4.85546875" style="176" customWidth="1"/>
    <col min="13093" max="13093" width="4.7109375" style="176" customWidth="1"/>
    <col min="13094" max="13094" width="5.140625" style="176" customWidth="1"/>
    <col min="13095" max="13095" width="4.7109375" style="176" customWidth="1"/>
    <col min="13096" max="13096" width="4.85546875" style="176" customWidth="1"/>
    <col min="13097" max="13099" width="5.28515625" style="176" customWidth="1"/>
    <col min="13100" max="13100" width="5.140625" style="176" customWidth="1"/>
    <col min="13101" max="13101" width="6.140625" style="176" customWidth="1"/>
    <col min="13102" max="13102" width="4.5703125" style="176" customWidth="1"/>
    <col min="13103" max="13103" width="5.140625" style="176" customWidth="1"/>
    <col min="13104" max="13104" width="4.85546875" style="176" customWidth="1"/>
    <col min="13105" max="13105" width="5.28515625" style="176" customWidth="1"/>
    <col min="13106" max="13106" width="5.140625" style="176" customWidth="1"/>
    <col min="13107" max="13107" width="5.28515625" style="176" customWidth="1"/>
    <col min="13108" max="13109" width="5.140625" style="176" customWidth="1"/>
    <col min="13110" max="13114" width="5.28515625" style="176" customWidth="1"/>
    <col min="13115" max="13115" width="6.5703125" style="176" customWidth="1"/>
    <col min="13116" max="13116" width="6" style="176" customWidth="1"/>
    <col min="13117" max="13117" width="6.85546875" style="176" customWidth="1"/>
    <col min="13118" max="13342" width="9.140625" style="176"/>
    <col min="13343" max="13343" width="3.28515625" style="176" customWidth="1"/>
    <col min="13344" max="13344" width="9.28515625" style="176" customWidth="1"/>
    <col min="13345" max="13345" width="5.7109375" style="176" customWidth="1"/>
    <col min="13346" max="13346" width="4.85546875" style="176" customWidth="1"/>
    <col min="13347" max="13347" width="6.28515625" style="176" customWidth="1"/>
    <col min="13348" max="13348" width="4.85546875" style="176" customWidth="1"/>
    <col min="13349" max="13349" width="4.7109375" style="176" customWidth="1"/>
    <col min="13350" max="13350" width="5.140625" style="176" customWidth="1"/>
    <col min="13351" max="13351" width="4.7109375" style="176" customWidth="1"/>
    <col min="13352" max="13352" width="4.85546875" style="176" customWidth="1"/>
    <col min="13353" max="13355" width="5.28515625" style="176" customWidth="1"/>
    <col min="13356" max="13356" width="5.140625" style="176" customWidth="1"/>
    <col min="13357" max="13357" width="6.140625" style="176" customWidth="1"/>
    <col min="13358" max="13358" width="4.5703125" style="176" customWidth="1"/>
    <col min="13359" max="13359" width="5.140625" style="176" customWidth="1"/>
    <col min="13360" max="13360" width="4.85546875" style="176" customWidth="1"/>
    <col min="13361" max="13361" width="5.28515625" style="176" customWidth="1"/>
    <col min="13362" max="13362" width="5.140625" style="176" customWidth="1"/>
    <col min="13363" max="13363" width="5.28515625" style="176" customWidth="1"/>
    <col min="13364" max="13365" width="5.140625" style="176" customWidth="1"/>
    <col min="13366" max="13370" width="5.28515625" style="176" customWidth="1"/>
    <col min="13371" max="13371" width="6.5703125" style="176" customWidth="1"/>
    <col min="13372" max="13372" width="6" style="176" customWidth="1"/>
    <col min="13373" max="13373" width="6.85546875" style="176" customWidth="1"/>
    <col min="13374" max="13598" width="9.140625" style="176"/>
    <col min="13599" max="13599" width="3.28515625" style="176" customWidth="1"/>
    <col min="13600" max="13600" width="9.28515625" style="176" customWidth="1"/>
    <col min="13601" max="13601" width="5.7109375" style="176" customWidth="1"/>
    <col min="13602" max="13602" width="4.85546875" style="176" customWidth="1"/>
    <col min="13603" max="13603" width="6.28515625" style="176" customWidth="1"/>
    <col min="13604" max="13604" width="4.85546875" style="176" customWidth="1"/>
    <col min="13605" max="13605" width="4.7109375" style="176" customWidth="1"/>
    <col min="13606" max="13606" width="5.140625" style="176" customWidth="1"/>
    <col min="13607" max="13607" width="4.7109375" style="176" customWidth="1"/>
    <col min="13608" max="13608" width="4.85546875" style="176" customWidth="1"/>
    <col min="13609" max="13611" width="5.28515625" style="176" customWidth="1"/>
    <col min="13612" max="13612" width="5.140625" style="176" customWidth="1"/>
    <col min="13613" max="13613" width="6.140625" style="176" customWidth="1"/>
    <col min="13614" max="13614" width="4.5703125" style="176" customWidth="1"/>
    <col min="13615" max="13615" width="5.140625" style="176" customWidth="1"/>
    <col min="13616" max="13616" width="4.85546875" style="176" customWidth="1"/>
    <col min="13617" max="13617" width="5.28515625" style="176" customWidth="1"/>
    <col min="13618" max="13618" width="5.140625" style="176" customWidth="1"/>
    <col min="13619" max="13619" width="5.28515625" style="176" customWidth="1"/>
    <col min="13620" max="13621" width="5.140625" style="176" customWidth="1"/>
    <col min="13622" max="13626" width="5.28515625" style="176" customWidth="1"/>
    <col min="13627" max="13627" width="6.5703125" style="176" customWidth="1"/>
    <col min="13628" max="13628" width="6" style="176" customWidth="1"/>
    <col min="13629" max="13629" width="6.85546875" style="176" customWidth="1"/>
    <col min="13630" max="13854" width="9.140625" style="176"/>
    <col min="13855" max="13855" width="3.28515625" style="176" customWidth="1"/>
    <col min="13856" max="13856" width="9.28515625" style="176" customWidth="1"/>
    <col min="13857" max="13857" width="5.7109375" style="176" customWidth="1"/>
    <col min="13858" max="13858" width="4.85546875" style="176" customWidth="1"/>
    <col min="13859" max="13859" width="6.28515625" style="176" customWidth="1"/>
    <col min="13860" max="13860" width="4.85546875" style="176" customWidth="1"/>
    <col min="13861" max="13861" width="4.7109375" style="176" customWidth="1"/>
    <col min="13862" max="13862" width="5.140625" style="176" customWidth="1"/>
    <col min="13863" max="13863" width="4.7109375" style="176" customWidth="1"/>
    <col min="13864" max="13864" width="4.85546875" style="176" customWidth="1"/>
    <col min="13865" max="13867" width="5.28515625" style="176" customWidth="1"/>
    <col min="13868" max="13868" width="5.140625" style="176" customWidth="1"/>
    <col min="13869" max="13869" width="6.140625" style="176" customWidth="1"/>
    <col min="13870" max="13870" width="4.5703125" style="176" customWidth="1"/>
    <col min="13871" max="13871" width="5.140625" style="176" customWidth="1"/>
    <col min="13872" max="13872" width="4.85546875" style="176" customWidth="1"/>
    <col min="13873" max="13873" width="5.28515625" style="176" customWidth="1"/>
    <col min="13874" max="13874" width="5.140625" style="176" customWidth="1"/>
    <col min="13875" max="13875" width="5.28515625" style="176" customWidth="1"/>
    <col min="13876" max="13877" width="5.140625" style="176" customWidth="1"/>
    <col min="13878" max="13882" width="5.28515625" style="176" customWidth="1"/>
    <col min="13883" max="13883" width="6.5703125" style="176" customWidth="1"/>
    <col min="13884" max="13884" width="6" style="176" customWidth="1"/>
    <col min="13885" max="13885" width="6.85546875" style="176" customWidth="1"/>
    <col min="13886" max="14110" width="9.140625" style="176"/>
    <col min="14111" max="14111" width="3.28515625" style="176" customWidth="1"/>
    <col min="14112" max="14112" width="9.28515625" style="176" customWidth="1"/>
    <col min="14113" max="14113" width="5.7109375" style="176" customWidth="1"/>
    <col min="14114" max="14114" width="4.85546875" style="176" customWidth="1"/>
    <col min="14115" max="14115" width="6.28515625" style="176" customWidth="1"/>
    <col min="14116" max="14116" width="4.85546875" style="176" customWidth="1"/>
    <col min="14117" max="14117" width="4.7109375" style="176" customWidth="1"/>
    <col min="14118" max="14118" width="5.140625" style="176" customWidth="1"/>
    <col min="14119" max="14119" width="4.7109375" style="176" customWidth="1"/>
    <col min="14120" max="14120" width="4.85546875" style="176" customWidth="1"/>
    <col min="14121" max="14123" width="5.28515625" style="176" customWidth="1"/>
    <col min="14124" max="14124" width="5.140625" style="176" customWidth="1"/>
    <col min="14125" max="14125" width="6.140625" style="176" customWidth="1"/>
    <col min="14126" max="14126" width="4.5703125" style="176" customWidth="1"/>
    <col min="14127" max="14127" width="5.140625" style="176" customWidth="1"/>
    <col min="14128" max="14128" width="4.85546875" style="176" customWidth="1"/>
    <col min="14129" max="14129" width="5.28515625" style="176" customWidth="1"/>
    <col min="14130" max="14130" width="5.140625" style="176" customWidth="1"/>
    <col min="14131" max="14131" width="5.28515625" style="176" customWidth="1"/>
    <col min="14132" max="14133" width="5.140625" style="176" customWidth="1"/>
    <col min="14134" max="14138" width="5.28515625" style="176" customWidth="1"/>
    <col min="14139" max="14139" width="6.5703125" style="176" customWidth="1"/>
    <col min="14140" max="14140" width="6" style="176" customWidth="1"/>
    <col min="14141" max="14141" width="6.85546875" style="176" customWidth="1"/>
    <col min="14142" max="14366" width="9.140625" style="176"/>
    <col min="14367" max="14367" width="3.28515625" style="176" customWidth="1"/>
    <col min="14368" max="14368" width="9.28515625" style="176" customWidth="1"/>
    <col min="14369" max="14369" width="5.7109375" style="176" customWidth="1"/>
    <col min="14370" max="14370" width="4.85546875" style="176" customWidth="1"/>
    <col min="14371" max="14371" width="6.28515625" style="176" customWidth="1"/>
    <col min="14372" max="14372" width="4.85546875" style="176" customWidth="1"/>
    <col min="14373" max="14373" width="4.7109375" style="176" customWidth="1"/>
    <col min="14374" max="14374" width="5.140625" style="176" customWidth="1"/>
    <col min="14375" max="14375" width="4.7109375" style="176" customWidth="1"/>
    <col min="14376" max="14376" width="4.85546875" style="176" customWidth="1"/>
    <col min="14377" max="14379" width="5.28515625" style="176" customWidth="1"/>
    <col min="14380" max="14380" width="5.140625" style="176" customWidth="1"/>
    <col min="14381" max="14381" width="6.140625" style="176" customWidth="1"/>
    <col min="14382" max="14382" width="4.5703125" style="176" customWidth="1"/>
    <col min="14383" max="14383" width="5.140625" style="176" customWidth="1"/>
    <col min="14384" max="14384" width="4.85546875" style="176" customWidth="1"/>
    <col min="14385" max="14385" width="5.28515625" style="176" customWidth="1"/>
    <col min="14386" max="14386" width="5.140625" style="176" customWidth="1"/>
    <col min="14387" max="14387" width="5.28515625" style="176" customWidth="1"/>
    <col min="14388" max="14389" width="5.140625" style="176" customWidth="1"/>
    <col min="14390" max="14394" width="5.28515625" style="176" customWidth="1"/>
    <col min="14395" max="14395" width="6.5703125" style="176" customWidth="1"/>
    <col min="14396" max="14396" width="6" style="176" customWidth="1"/>
    <col min="14397" max="14397" width="6.85546875" style="176" customWidth="1"/>
    <col min="14398" max="14622" width="9.140625" style="176"/>
    <col min="14623" max="14623" width="3.28515625" style="176" customWidth="1"/>
    <col min="14624" max="14624" width="9.28515625" style="176" customWidth="1"/>
    <col min="14625" max="14625" width="5.7109375" style="176" customWidth="1"/>
    <col min="14626" max="14626" width="4.85546875" style="176" customWidth="1"/>
    <col min="14627" max="14627" width="6.28515625" style="176" customWidth="1"/>
    <col min="14628" max="14628" width="4.85546875" style="176" customWidth="1"/>
    <col min="14629" max="14629" width="4.7109375" style="176" customWidth="1"/>
    <col min="14630" max="14630" width="5.140625" style="176" customWidth="1"/>
    <col min="14631" max="14631" width="4.7109375" style="176" customWidth="1"/>
    <col min="14632" max="14632" width="4.85546875" style="176" customWidth="1"/>
    <col min="14633" max="14635" width="5.28515625" style="176" customWidth="1"/>
    <col min="14636" max="14636" width="5.140625" style="176" customWidth="1"/>
    <col min="14637" max="14637" width="6.140625" style="176" customWidth="1"/>
    <col min="14638" max="14638" width="4.5703125" style="176" customWidth="1"/>
    <col min="14639" max="14639" width="5.140625" style="176" customWidth="1"/>
    <col min="14640" max="14640" width="4.85546875" style="176" customWidth="1"/>
    <col min="14641" max="14641" width="5.28515625" style="176" customWidth="1"/>
    <col min="14642" max="14642" width="5.140625" style="176" customWidth="1"/>
    <col min="14643" max="14643" width="5.28515625" style="176" customWidth="1"/>
    <col min="14644" max="14645" width="5.140625" style="176" customWidth="1"/>
    <col min="14646" max="14650" width="5.28515625" style="176" customWidth="1"/>
    <col min="14651" max="14651" width="6.5703125" style="176" customWidth="1"/>
    <col min="14652" max="14652" width="6" style="176" customWidth="1"/>
    <col min="14653" max="14653" width="6.85546875" style="176" customWidth="1"/>
    <col min="14654" max="14878" width="9.140625" style="176"/>
    <col min="14879" max="14879" width="3.28515625" style="176" customWidth="1"/>
    <col min="14880" max="14880" width="9.28515625" style="176" customWidth="1"/>
    <col min="14881" max="14881" width="5.7109375" style="176" customWidth="1"/>
    <col min="14882" max="14882" width="4.85546875" style="176" customWidth="1"/>
    <col min="14883" max="14883" width="6.28515625" style="176" customWidth="1"/>
    <col min="14884" max="14884" width="4.85546875" style="176" customWidth="1"/>
    <col min="14885" max="14885" width="4.7109375" style="176" customWidth="1"/>
    <col min="14886" max="14886" width="5.140625" style="176" customWidth="1"/>
    <col min="14887" max="14887" width="4.7109375" style="176" customWidth="1"/>
    <col min="14888" max="14888" width="4.85546875" style="176" customWidth="1"/>
    <col min="14889" max="14891" width="5.28515625" style="176" customWidth="1"/>
    <col min="14892" max="14892" width="5.140625" style="176" customWidth="1"/>
    <col min="14893" max="14893" width="6.140625" style="176" customWidth="1"/>
    <col min="14894" max="14894" width="4.5703125" style="176" customWidth="1"/>
    <col min="14895" max="14895" width="5.140625" style="176" customWidth="1"/>
    <col min="14896" max="14896" width="4.85546875" style="176" customWidth="1"/>
    <col min="14897" max="14897" width="5.28515625" style="176" customWidth="1"/>
    <col min="14898" max="14898" width="5.140625" style="176" customWidth="1"/>
    <col min="14899" max="14899" width="5.28515625" style="176" customWidth="1"/>
    <col min="14900" max="14901" width="5.140625" style="176" customWidth="1"/>
    <col min="14902" max="14906" width="5.28515625" style="176" customWidth="1"/>
    <col min="14907" max="14907" width="6.5703125" style="176" customWidth="1"/>
    <col min="14908" max="14908" width="6" style="176" customWidth="1"/>
    <col min="14909" max="14909" width="6.85546875" style="176" customWidth="1"/>
    <col min="14910" max="15134" width="9.140625" style="176"/>
    <col min="15135" max="15135" width="3.28515625" style="176" customWidth="1"/>
    <col min="15136" max="15136" width="9.28515625" style="176" customWidth="1"/>
    <col min="15137" max="15137" width="5.7109375" style="176" customWidth="1"/>
    <col min="15138" max="15138" width="4.85546875" style="176" customWidth="1"/>
    <col min="15139" max="15139" width="6.28515625" style="176" customWidth="1"/>
    <col min="15140" max="15140" width="4.85546875" style="176" customWidth="1"/>
    <col min="15141" max="15141" width="4.7109375" style="176" customWidth="1"/>
    <col min="15142" max="15142" width="5.140625" style="176" customWidth="1"/>
    <col min="15143" max="15143" width="4.7109375" style="176" customWidth="1"/>
    <col min="15144" max="15144" width="4.85546875" style="176" customWidth="1"/>
    <col min="15145" max="15147" width="5.28515625" style="176" customWidth="1"/>
    <col min="15148" max="15148" width="5.140625" style="176" customWidth="1"/>
    <col min="15149" max="15149" width="6.140625" style="176" customWidth="1"/>
    <col min="15150" max="15150" width="4.5703125" style="176" customWidth="1"/>
    <col min="15151" max="15151" width="5.140625" style="176" customWidth="1"/>
    <col min="15152" max="15152" width="4.85546875" style="176" customWidth="1"/>
    <col min="15153" max="15153" width="5.28515625" style="176" customWidth="1"/>
    <col min="15154" max="15154" width="5.140625" style="176" customWidth="1"/>
    <col min="15155" max="15155" width="5.28515625" style="176" customWidth="1"/>
    <col min="15156" max="15157" width="5.140625" style="176" customWidth="1"/>
    <col min="15158" max="15162" width="5.28515625" style="176" customWidth="1"/>
    <col min="15163" max="15163" width="6.5703125" style="176" customWidth="1"/>
    <col min="15164" max="15164" width="6" style="176" customWidth="1"/>
    <col min="15165" max="15165" width="6.85546875" style="176" customWidth="1"/>
    <col min="15166" max="15390" width="9.140625" style="176"/>
    <col min="15391" max="15391" width="3.28515625" style="176" customWidth="1"/>
    <col min="15392" max="15392" width="9.28515625" style="176" customWidth="1"/>
    <col min="15393" max="15393" width="5.7109375" style="176" customWidth="1"/>
    <col min="15394" max="15394" width="4.85546875" style="176" customWidth="1"/>
    <col min="15395" max="15395" width="6.28515625" style="176" customWidth="1"/>
    <col min="15396" max="15396" width="4.85546875" style="176" customWidth="1"/>
    <col min="15397" max="15397" width="4.7109375" style="176" customWidth="1"/>
    <col min="15398" max="15398" width="5.140625" style="176" customWidth="1"/>
    <col min="15399" max="15399" width="4.7109375" style="176" customWidth="1"/>
    <col min="15400" max="15400" width="4.85546875" style="176" customWidth="1"/>
    <col min="15401" max="15403" width="5.28515625" style="176" customWidth="1"/>
    <col min="15404" max="15404" width="5.140625" style="176" customWidth="1"/>
    <col min="15405" max="15405" width="6.140625" style="176" customWidth="1"/>
    <col min="15406" max="15406" width="4.5703125" style="176" customWidth="1"/>
    <col min="15407" max="15407" width="5.140625" style="176" customWidth="1"/>
    <col min="15408" max="15408" width="4.85546875" style="176" customWidth="1"/>
    <col min="15409" max="15409" width="5.28515625" style="176" customWidth="1"/>
    <col min="15410" max="15410" width="5.140625" style="176" customWidth="1"/>
    <col min="15411" max="15411" width="5.28515625" style="176" customWidth="1"/>
    <col min="15412" max="15413" width="5.140625" style="176" customWidth="1"/>
    <col min="15414" max="15418" width="5.28515625" style="176" customWidth="1"/>
    <col min="15419" max="15419" width="6.5703125" style="176" customWidth="1"/>
    <col min="15420" max="15420" width="6" style="176" customWidth="1"/>
    <col min="15421" max="15421" width="6.85546875" style="176" customWidth="1"/>
    <col min="15422" max="15646" width="9.140625" style="176"/>
    <col min="15647" max="15647" width="3.28515625" style="176" customWidth="1"/>
    <col min="15648" max="15648" width="9.28515625" style="176" customWidth="1"/>
    <col min="15649" max="15649" width="5.7109375" style="176" customWidth="1"/>
    <col min="15650" max="15650" width="4.85546875" style="176" customWidth="1"/>
    <col min="15651" max="15651" width="6.28515625" style="176" customWidth="1"/>
    <col min="15652" max="15652" width="4.85546875" style="176" customWidth="1"/>
    <col min="15653" max="15653" width="4.7109375" style="176" customWidth="1"/>
    <col min="15654" max="15654" width="5.140625" style="176" customWidth="1"/>
    <col min="15655" max="15655" width="4.7109375" style="176" customWidth="1"/>
    <col min="15656" max="15656" width="4.85546875" style="176" customWidth="1"/>
    <col min="15657" max="15659" width="5.28515625" style="176" customWidth="1"/>
    <col min="15660" max="15660" width="5.140625" style="176" customWidth="1"/>
    <col min="15661" max="15661" width="6.140625" style="176" customWidth="1"/>
    <col min="15662" max="15662" width="4.5703125" style="176" customWidth="1"/>
    <col min="15663" max="15663" width="5.140625" style="176" customWidth="1"/>
    <col min="15664" max="15664" width="4.85546875" style="176" customWidth="1"/>
    <col min="15665" max="15665" width="5.28515625" style="176" customWidth="1"/>
    <col min="15666" max="15666" width="5.140625" style="176" customWidth="1"/>
    <col min="15667" max="15667" width="5.28515625" style="176" customWidth="1"/>
    <col min="15668" max="15669" width="5.140625" style="176" customWidth="1"/>
    <col min="15670" max="15674" width="5.28515625" style="176" customWidth="1"/>
    <col min="15675" max="15675" width="6.5703125" style="176" customWidth="1"/>
    <col min="15676" max="15676" width="6" style="176" customWidth="1"/>
    <col min="15677" max="15677" width="6.85546875" style="176" customWidth="1"/>
    <col min="15678" max="15902" width="9.140625" style="176"/>
    <col min="15903" max="15903" width="3.28515625" style="176" customWidth="1"/>
    <col min="15904" max="15904" width="9.28515625" style="176" customWidth="1"/>
    <col min="15905" max="15905" width="5.7109375" style="176" customWidth="1"/>
    <col min="15906" max="15906" width="4.85546875" style="176" customWidth="1"/>
    <col min="15907" max="15907" width="6.28515625" style="176" customWidth="1"/>
    <col min="15908" max="15908" width="4.85546875" style="176" customWidth="1"/>
    <col min="15909" max="15909" width="4.7109375" style="176" customWidth="1"/>
    <col min="15910" max="15910" width="5.140625" style="176" customWidth="1"/>
    <col min="15911" max="15911" width="4.7109375" style="176" customWidth="1"/>
    <col min="15912" max="15912" width="4.85546875" style="176" customWidth="1"/>
    <col min="15913" max="15915" width="5.28515625" style="176" customWidth="1"/>
    <col min="15916" max="15916" width="5.140625" style="176" customWidth="1"/>
    <col min="15917" max="15917" width="6.140625" style="176" customWidth="1"/>
    <col min="15918" max="15918" width="4.5703125" style="176" customWidth="1"/>
    <col min="15919" max="15919" width="5.140625" style="176" customWidth="1"/>
    <col min="15920" max="15920" width="4.85546875" style="176" customWidth="1"/>
    <col min="15921" max="15921" width="5.28515625" style="176" customWidth="1"/>
    <col min="15922" max="15922" width="5.140625" style="176" customWidth="1"/>
    <col min="15923" max="15923" width="5.28515625" style="176" customWidth="1"/>
    <col min="15924" max="15925" width="5.140625" style="176" customWidth="1"/>
    <col min="15926" max="15930" width="5.28515625" style="176" customWidth="1"/>
    <col min="15931" max="15931" width="6.5703125" style="176" customWidth="1"/>
    <col min="15932" max="15932" width="6" style="176" customWidth="1"/>
    <col min="15933" max="15933" width="6.85546875" style="176" customWidth="1"/>
    <col min="15934" max="16158" width="9.140625" style="176"/>
    <col min="16159" max="16159" width="3.28515625" style="176" customWidth="1"/>
    <col min="16160" max="16160" width="9.28515625" style="176" customWidth="1"/>
    <col min="16161" max="16161" width="5.7109375" style="176" customWidth="1"/>
    <col min="16162" max="16162" width="4.85546875" style="176" customWidth="1"/>
    <col min="16163" max="16163" width="6.28515625" style="176" customWidth="1"/>
    <col min="16164" max="16164" width="4.85546875" style="176" customWidth="1"/>
    <col min="16165" max="16165" width="4.7109375" style="176" customWidth="1"/>
    <col min="16166" max="16166" width="5.140625" style="176" customWidth="1"/>
    <col min="16167" max="16167" width="4.7109375" style="176" customWidth="1"/>
    <col min="16168" max="16168" width="4.85546875" style="176" customWidth="1"/>
    <col min="16169" max="16171" width="5.28515625" style="176" customWidth="1"/>
    <col min="16172" max="16172" width="5.140625" style="176" customWidth="1"/>
    <col min="16173" max="16173" width="6.140625" style="176" customWidth="1"/>
    <col min="16174" max="16174" width="4.5703125" style="176" customWidth="1"/>
    <col min="16175" max="16175" width="5.140625" style="176" customWidth="1"/>
    <col min="16176" max="16176" width="4.85546875" style="176" customWidth="1"/>
    <col min="16177" max="16177" width="5.28515625" style="176" customWidth="1"/>
    <col min="16178" max="16178" width="5.140625" style="176" customWidth="1"/>
    <col min="16179" max="16179" width="5.28515625" style="176" customWidth="1"/>
    <col min="16180" max="16181" width="5.140625" style="176" customWidth="1"/>
    <col min="16182" max="16186" width="5.28515625" style="176" customWidth="1"/>
    <col min="16187" max="16187" width="6.5703125" style="176" customWidth="1"/>
    <col min="16188" max="16188" width="6" style="176" customWidth="1"/>
    <col min="16189" max="16189" width="6.85546875" style="176" customWidth="1"/>
    <col min="16190" max="16384" width="9.140625" style="176"/>
  </cols>
  <sheetData>
    <row r="1" spans="1:67" s="27" customFormat="1" ht="17.25" customHeight="1">
      <c r="A1" s="777" t="s">
        <v>87</v>
      </c>
      <c r="B1" s="777"/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7"/>
      <c r="O1" s="777"/>
      <c r="P1" s="777"/>
      <c r="Q1" s="777"/>
      <c r="R1" s="777"/>
      <c r="S1" s="777"/>
      <c r="T1" s="777"/>
      <c r="U1" s="36"/>
      <c r="V1" s="36"/>
      <c r="W1" s="52"/>
      <c r="X1" s="52"/>
      <c r="Y1" s="52"/>
      <c r="Z1" s="52"/>
      <c r="AA1" s="52"/>
      <c r="AB1" s="52"/>
      <c r="AC1" s="52"/>
      <c r="AD1" s="52"/>
      <c r="AE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 t="s">
        <v>88</v>
      </c>
      <c r="BH1" s="52"/>
    </row>
    <row r="2" spans="1:67" s="27" customFormat="1" ht="20.25" customHeight="1">
      <c r="A2" s="918" t="s">
        <v>89</v>
      </c>
      <c r="B2" s="918"/>
      <c r="C2" s="918"/>
      <c r="D2" s="918"/>
      <c r="E2" s="918"/>
      <c r="F2" s="918"/>
      <c r="G2" s="918"/>
      <c r="H2" s="918"/>
      <c r="I2" s="918"/>
      <c r="J2" s="918"/>
      <c r="K2" s="918"/>
      <c r="L2" s="918"/>
      <c r="M2" s="918"/>
      <c r="N2" s="918"/>
      <c r="O2" s="918"/>
      <c r="P2" s="918"/>
      <c r="Q2" s="918"/>
      <c r="R2" s="918"/>
      <c r="S2" s="918"/>
      <c r="T2" s="918"/>
      <c r="U2" s="37"/>
      <c r="V2" s="37"/>
      <c r="W2" s="52"/>
      <c r="X2" s="52"/>
      <c r="Y2" s="52"/>
      <c r="Z2" s="52"/>
      <c r="AA2" s="52"/>
      <c r="AB2" s="52"/>
      <c r="AC2" s="181"/>
      <c r="AD2" s="181"/>
      <c r="AE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 t="s">
        <v>90</v>
      </c>
      <c r="BH2" s="181"/>
    </row>
    <row r="3" spans="1:67" s="27" customFormat="1" ht="13.5" customHeight="1">
      <c r="A3" s="919"/>
      <c r="B3" s="919"/>
      <c r="C3" s="919"/>
      <c r="D3" s="919"/>
      <c r="E3" s="91"/>
      <c r="F3" s="91"/>
      <c r="AC3" s="880"/>
      <c r="AD3" s="880"/>
      <c r="AE3" s="880"/>
      <c r="AF3" s="880"/>
      <c r="AG3" s="880"/>
      <c r="AH3" s="880"/>
      <c r="AI3" s="880"/>
      <c r="AJ3" s="880"/>
      <c r="AK3" s="880"/>
      <c r="AL3" s="880"/>
      <c r="AM3" s="880"/>
      <c r="AN3" s="880"/>
      <c r="AO3" s="880"/>
      <c r="AP3" s="880"/>
      <c r="AQ3" s="880"/>
      <c r="AR3" s="880"/>
      <c r="AS3" s="880"/>
      <c r="AT3" s="880"/>
      <c r="AU3" s="880"/>
      <c r="AV3" s="880"/>
      <c r="AW3" s="880"/>
      <c r="AX3" s="880"/>
      <c r="AY3" s="880"/>
      <c r="AZ3" s="880"/>
      <c r="BA3" s="880"/>
      <c r="BB3" s="880"/>
      <c r="BC3" s="880"/>
      <c r="BD3" s="880"/>
      <c r="BE3" s="880"/>
      <c r="BF3" s="880"/>
      <c r="BG3" s="880"/>
      <c r="BH3" s="880"/>
    </row>
    <row r="4" spans="1:67" s="28" customFormat="1" ht="25.5" customHeight="1">
      <c r="A4" s="915" t="s">
        <v>396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  <c r="O4" s="915"/>
      <c r="P4" s="915"/>
      <c r="Q4" s="915"/>
      <c r="R4" s="915"/>
      <c r="S4" s="915"/>
      <c r="T4" s="915"/>
      <c r="U4" s="915"/>
      <c r="V4" s="915"/>
      <c r="W4" s="915"/>
      <c r="X4" s="915"/>
      <c r="Y4" s="915"/>
      <c r="Z4" s="915"/>
      <c r="AA4" s="915"/>
      <c r="AB4" s="915"/>
      <c r="AC4" s="915"/>
      <c r="AD4" s="915"/>
      <c r="AE4" s="915"/>
      <c r="AF4" s="915"/>
      <c r="AG4" s="915"/>
      <c r="AH4" s="915"/>
      <c r="AI4" s="915"/>
      <c r="AJ4" s="915"/>
      <c r="AK4" s="915"/>
      <c r="AL4" s="915"/>
      <c r="AM4" s="915"/>
      <c r="AN4" s="915"/>
      <c r="AO4" s="915"/>
      <c r="AP4" s="915"/>
      <c r="AQ4" s="915"/>
      <c r="AR4" s="915"/>
      <c r="AS4" s="915"/>
      <c r="AT4" s="915"/>
      <c r="AU4" s="915"/>
      <c r="AV4" s="915"/>
      <c r="AW4" s="915"/>
      <c r="AX4" s="915"/>
      <c r="AY4" s="915"/>
      <c r="AZ4" s="915"/>
      <c r="BA4" s="915"/>
      <c r="BB4" s="915"/>
      <c r="BC4" s="915"/>
      <c r="BD4" s="915"/>
      <c r="BE4" s="915"/>
      <c r="BF4" s="915"/>
      <c r="BG4" s="915"/>
      <c r="BH4" s="915"/>
    </row>
    <row r="5" spans="1:67" s="28" customFormat="1" ht="20.25">
      <c r="A5" s="915" t="s">
        <v>397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  <c r="O5" s="915"/>
      <c r="P5" s="915"/>
      <c r="Q5" s="915"/>
      <c r="R5" s="915"/>
      <c r="S5" s="915"/>
      <c r="T5" s="915"/>
      <c r="U5" s="915"/>
      <c r="V5" s="915"/>
      <c r="W5" s="915"/>
      <c r="X5" s="915"/>
      <c r="Y5" s="915"/>
      <c r="Z5" s="915"/>
      <c r="AA5" s="915"/>
      <c r="AB5" s="915"/>
      <c r="AC5" s="915"/>
      <c r="AD5" s="915"/>
      <c r="AE5" s="915"/>
      <c r="AF5" s="915"/>
      <c r="AG5" s="915"/>
      <c r="AH5" s="915"/>
      <c r="AI5" s="915"/>
      <c r="AJ5" s="915"/>
      <c r="AK5" s="915"/>
      <c r="AL5" s="915"/>
      <c r="AM5" s="915"/>
      <c r="AN5" s="915"/>
      <c r="AO5" s="915"/>
      <c r="AP5" s="915"/>
      <c r="AQ5" s="915"/>
      <c r="AR5" s="915"/>
      <c r="AS5" s="915"/>
      <c r="AT5" s="915"/>
      <c r="AU5" s="915"/>
      <c r="AV5" s="915"/>
      <c r="AW5" s="915"/>
      <c r="AX5" s="915"/>
      <c r="AY5" s="915"/>
      <c r="AZ5" s="915"/>
      <c r="BA5" s="915"/>
      <c r="BB5" s="915"/>
      <c r="BC5" s="915"/>
      <c r="BD5" s="915"/>
      <c r="BE5" s="915"/>
      <c r="BF5" s="915"/>
      <c r="BG5" s="915"/>
      <c r="BH5" s="915"/>
    </row>
    <row r="6" spans="1:67">
      <c r="BH6" s="206"/>
    </row>
    <row r="7" spans="1:67" ht="60" customHeight="1">
      <c r="A7" s="853" t="s">
        <v>93</v>
      </c>
      <c r="B7" s="946" t="s">
        <v>94</v>
      </c>
      <c r="C7" s="955" t="s">
        <v>28</v>
      </c>
      <c r="D7" s="957"/>
      <c r="E7" s="955" t="s">
        <v>29</v>
      </c>
      <c r="F7" s="957"/>
      <c r="G7" s="959" t="s">
        <v>32</v>
      </c>
      <c r="H7" s="959"/>
      <c r="I7" s="858" t="s">
        <v>33</v>
      </c>
      <c r="J7" s="858"/>
      <c r="K7" s="950" t="s">
        <v>398</v>
      </c>
      <c r="L7" s="951"/>
      <c r="M7" s="955" t="s">
        <v>399</v>
      </c>
      <c r="N7" s="957"/>
      <c r="O7" s="959" t="s">
        <v>400</v>
      </c>
      <c r="P7" s="959"/>
      <c r="Q7" s="948" t="s">
        <v>401</v>
      </c>
      <c r="R7" s="949"/>
      <c r="S7" s="948" t="s">
        <v>402</v>
      </c>
      <c r="T7" s="949"/>
      <c r="U7" s="948" t="s">
        <v>38</v>
      </c>
      <c r="V7" s="949"/>
      <c r="W7" s="948" t="s">
        <v>115</v>
      </c>
      <c r="X7" s="949"/>
      <c r="Y7" s="948" t="s">
        <v>403</v>
      </c>
      <c r="Z7" s="949"/>
      <c r="AA7" s="955" t="s">
        <v>404</v>
      </c>
      <c r="AB7" s="956"/>
      <c r="AC7" s="948" t="s">
        <v>405</v>
      </c>
      <c r="AD7" s="949"/>
      <c r="AE7" s="948" t="s">
        <v>406</v>
      </c>
      <c r="AF7" s="949"/>
      <c r="AG7" s="948" t="s">
        <v>407</v>
      </c>
      <c r="AH7" s="949"/>
      <c r="AI7" s="948" t="s">
        <v>408</v>
      </c>
      <c r="AJ7" s="949"/>
      <c r="AK7" s="948" t="s">
        <v>409</v>
      </c>
      <c r="AL7" s="949"/>
      <c r="AM7" s="948" t="s">
        <v>410</v>
      </c>
      <c r="AN7" s="949"/>
      <c r="AO7" s="948" t="s">
        <v>411</v>
      </c>
      <c r="AP7" s="958"/>
      <c r="AQ7" s="949"/>
      <c r="AR7" s="948" t="s">
        <v>382</v>
      </c>
      <c r="AS7" s="949"/>
      <c r="AT7" s="955" t="s">
        <v>412</v>
      </c>
      <c r="AU7" s="956"/>
      <c r="AV7" s="957"/>
      <c r="AW7" s="948" t="s">
        <v>413</v>
      </c>
      <c r="AX7" s="949"/>
      <c r="AY7" s="948" t="s">
        <v>414</v>
      </c>
      <c r="AZ7" s="949"/>
      <c r="BA7" s="948" t="s">
        <v>124</v>
      </c>
      <c r="BB7" s="949"/>
      <c r="BC7" s="948" t="s">
        <v>415</v>
      </c>
      <c r="BD7" s="949"/>
      <c r="BE7" s="950" t="s">
        <v>125</v>
      </c>
      <c r="BF7" s="951"/>
      <c r="BG7" s="851" t="s">
        <v>416</v>
      </c>
      <c r="BH7" s="871" t="s">
        <v>243</v>
      </c>
    </row>
    <row r="8" spans="1:67" ht="32.25" customHeight="1">
      <c r="A8" s="854"/>
      <c r="B8" s="870"/>
      <c r="C8" s="84" t="s">
        <v>128</v>
      </c>
      <c r="D8" s="84" t="s">
        <v>47</v>
      </c>
      <c r="E8" s="84" t="s">
        <v>128</v>
      </c>
      <c r="F8" s="84" t="s">
        <v>47</v>
      </c>
      <c r="G8" s="84" t="s">
        <v>128</v>
      </c>
      <c r="H8" s="84" t="s">
        <v>47</v>
      </c>
      <c r="I8" s="84" t="s">
        <v>128</v>
      </c>
      <c r="J8" s="84" t="s">
        <v>47</v>
      </c>
      <c r="K8" s="84" t="s">
        <v>128</v>
      </c>
      <c r="L8" s="84" t="s">
        <v>47</v>
      </c>
      <c r="M8" s="84" t="s">
        <v>128</v>
      </c>
      <c r="N8" s="84" t="s">
        <v>47</v>
      </c>
      <c r="O8" s="84" t="s">
        <v>128</v>
      </c>
      <c r="P8" s="84" t="s">
        <v>47</v>
      </c>
      <c r="Q8" s="84" t="s">
        <v>128</v>
      </c>
      <c r="R8" s="84" t="s">
        <v>47</v>
      </c>
      <c r="S8" s="84" t="s">
        <v>128</v>
      </c>
      <c r="T8" s="84" t="s">
        <v>47</v>
      </c>
      <c r="U8" s="84" t="s">
        <v>128</v>
      </c>
      <c r="V8" s="84" t="s">
        <v>47</v>
      </c>
      <c r="W8" s="84" t="s">
        <v>128</v>
      </c>
      <c r="X8" s="84" t="s">
        <v>47</v>
      </c>
      <c r="Y8" s="84" t="s">
        <v>128</v>
      </c>
      <c r="Z8" s="84" t="s">
        <v>47</v>
      </c>
      <c r="AA8" s="84" t="s">
        <v>128</v>
      </c>
      <c r="AB8" s="84" t="s">
        <v>47</v>
      </c>
      <c r="AC8" s="84" t="s">
        <v>128</v>
      </c>
      <c r="AD8" s="84" t="s">
        <v>47</v>
      </c>
      <c r="AE8" s="84" t="s">
        <v>128</v>
      </c>
      <c r="AF8" s="84" t="s">
        <v>47</v>
      </c>
      <c r="AG8" s="84" t="s">
        <v>128</v>
      </c>
      <c r="AH8" s="84" t="s">
        <v>47</v>
      </c>
      <c r="AI8" s="84" t="s">
        <v>128</v>
      </c>
      <c r="AJ8" s="84" t="s">
        <v>47</v>
      </c>
      <c r="AK8" s="84" t="s">
        <v>128</v>
      </c>
      <c r="AL8" s="84" t="s">
        <v>47</v>
      </c>
      <c r="AM8" s="84" t="s">
        <v>128</v>
      </c>
      <c r="AN8" s="84" t="s">
        <v>47</v>
      </c>
      <c r="AO8" s="84" t="s">
        <v>128</v>
      </c>
      <c r="AP8" s="84" t="s">
        <v>128</v>
      </c>
      <c r="AQ8" s="84" t="s">
        <v>47</v>
      </c>
      <c r="AR8" s="84" t="s">
        <v>128</v>
      </c>
      <c r="AS8" s="84" t="s">
        <v>47</v>
      </c>
      <c r="AT8" s="84" t="s">
        <v>128</v>
      </c>
      <c r="AU8" s="84" t="s">
        <v>128</v>
      </c>
      <c r="AV8" s="84" t="s">
        <v>47</v>
      </c>
      <c r="AW8" s="84" t="s">
        <v>128</v>
      </c>
      <c r="AX8" s="84" t="s">
        <v>47</v>
      </c>
      <c r="AY8" s="84" t="s">
        <v>128</v>
      </c>
      <c r="AZ8" s="84" t="s">
        <v>47</v>
      </c>
      <c r="BA8" s="84" t="s">
        <v>128</v>
      </c>
      <c r="BB8" s="84" t="s">
        <v>47</v>
      </c>
      <c r="BC8" s="84" t="s">
        <v>128</v>
      </c>
      <c r="BD8" s="84" t="s">
        <v>47</v>
      </c>
      <c r="BE8" s="84" t="s">
        <v>128</v>
      </c>
      <c r="BF8" s="84" t="s">
        <v>47</v>
      </c>
      <c r="BG8" s="852"/>
      <c r="BH8" s="947"/>
    </row>
    <row r="9" spans="1:67" s="177" customFormat="1" ht="30" customHeight="1">
      <c r="A9" s="310">
        <v>1</v>
      </c>
      <c r="B9" s="311" t="s">
        <v>417</v>
      </c>
      <c r="C9" s="312">
        <v>0</v>
      </c>
      <c r="D9" s="313">
        <f>ROUND(C9*5,2)</f>
        <v>0</v>
      </c>
      <c r="E9" s="312">
        <v>0</v>
      </c>
      <c r="F9" s="313">
        <f>ROUND(E9*5,2)</f>
        <v>0</v>
      </c>
      <c r="G9" s="312">
        <v>0</v>
      </c>
      <c r="H9" s="314">
        <f>ROUND(G9/98,2)</f>
        <v>0</v>
      </c>
      <c r="I9" s="312">
        <v>0</v>
      </c>
      <c r="J9" s="314">
        <f>ROUND(I9/98,2)</f>
        <v>0</v>
      </c>
      <c r="K9" s="314">
        <f>ROUND(J9/98,2)</f>
        <v>0</v>
      </c>
      <c r="L9" s="314">
        <f>ROUND(K9/98,2)</f>
        <v>0</v>
      </c>
      <c r="M9" s="312">
        <v>0</v>
      </c>
      <c r="N9" s="314">
        <f>ROUND(M9/98,2)</f>
        <v>0</v>
      </c>
      <c r="O9" s="314">
        <v>0</v>
      </c>
      <c r="P9" s="314">
        <f>ROUND(O9/98,2)</f>
        <v>0</v>
      </c>
      <c r="Q9" s="312">
        <v>0</v>
      </c>
      <c r="R9" s="314">
        <f>ROUND(Q9/98,2)</f>
        <v>0</v>
      </c>
      <c r="S9" s="314">
        <v>25.2</v>
      </c>
      <c r="T9" s="316">
        <f>S9*1.42</f>
        <v>35.783999999999999</v>
      </c>
      <c r="U9" s="312">
        <v>0</v>
      </c>
      <c r="V9" s="312">
        <v>0</v>
      </c>
      <c r="W9" s="314">
        <v>0</v>
      </c>
      <c r="X9" s="314">
        <f>ROUND(W9/35,2)</f>
        <v>0</v>
      </c>
      <c r="Y9" s="314">
        <v>0</v>
      </c>
      <c r="Z9" s="314">
        <f>ROUND(Y9/35,2)</f>
        <v>0</v>
      </c>
      <c r="AA9" s="314">
        <v>0</v>
      </c>
      <c r="AB9" s="314">
        <v>0</v>
      </c>
      <c r="AC9" s="312">
        <v>0</v>
      </c>
      <c r="AD9" s="314">
        <f>ROUND(AC9/600,2)</f>
        <v>0</v>
      </c>
      <c r="AE9" s="312">
        <v>0</v>
      </c>
      <c r="AF9" s="314">
        <f>ROUND(AE9/600,2)</f>
        <v>0</v>
      </c>
      <c r="AG9" s="312">
        <v>0</v>
      </c>
      <c r="AH9" s="312">
        <v>0</v>
      </c>
      <c r="AI9" s="312">
        <v>0</v>
      </c>
      <c r="AJ9" s="312">
        <v>0</v>
      </c>
      <c r="AK9" s="312">
        <v>0</v>
      </c>
      <c r="AL9" s="312">
        <v>0</v>
      </c>
      <c r="AM9" s="312">
        <v>0</v>
      </c>
      <c r="AN9" s="312">
        <v>0</v>
      </c>
      <c r="AO9" s="314">
        <v>0</v>
      </c>
      <c r="AP9" s="314">
        <v>0</v>
      </c>
      <c r="AQ9" s="314">
        <v>0</v>
      </c>
      <c r="AR9" s="312">
        <v>0</v>
      </c>
      <c r="AS9" s="314">
        <v>0</v>
      </c>
      <c r="AT9" s="312">
        <v>0</v>
      </c>
      <c r="AU9" s="312">
        <v>0</v>
      </c>
      <c r="AV9" s="314">
        <v>0</v>
      </c>
      <c r="AW9" s="314">
        <v>0</v>
      </c>
      <c r="AX9" s="314">
        <f>ROUND(AW9*0.4,2)</f>
        <v>0</v>
      </c>
      <c r="AY9" s="314">
        <v>0</v>
      </c>
      <c r="AZ9" s="314">
        <f>ROUND(AY9*0.8,2)</f>
        <v>0</v>
      </c>
      <c r="BA9" s="314">
        <v>0</v>
      </c>
      <c r="BB9" s="314">
        <f>ROUND(BA9*1.33,2)</f>
        <v>0</v>
      </c>
      <c r="BC9" s="314">
        <v>0</v>
      </c>
      <c r="BD9" s="314">
        <f>ROUND(BC9*1,2)</f>
        <v>0</v>
      </c>
      <c r="BE9" s="325">
        <v>0</v>
      </c>
      <c r="BF9" s="326">
        <f>BE9*1.4333333</f>
        <v>0</v>
      </c>
      <c r="BG9" s="314">
        <f>D9+H9+AD9+AX9+AZ9+BB9+BD9+BF9+AS9+AQ9+F9+J9+P9+X9+BO9+T9</f>
        <v>35.783999999999999</v>
      </c>
      <c r="BH9" s="327"/>
      <c r="BO9" s="177">
        <v>0</v>
      </c>
    </row>
    <row r="10" spans="1:67" ht="27" customHeight="1">
      <c r="A10" s="315">
        <v>2</v>
      </c>
      <c r="B10" s="124" t="s">
        <v>418</v>
      </c>
      <c r="C10" s="316">
        <v>0</v>
      </c>
      <c r="D10" s="317">
        <f>C10*7</f>
        <v>0</v>
      </c>
      <c r="E10" s="316">
        <v>0</v>
      </c>
      <c r="F10" s="316">
        <f>E10*5</f>
        <v>0</v>
      </c>
      <c r="G10" s="316">
        <v>0</v>
      </c>
      <c r="H10" s="316">
        <f>G10*4</f>
        <v>0</v>
      </c>
      <c r="I10" s="316">
        <v>0</v>
      </c>
      <c r="J10" s="316">
        <f>I10*3.5</f>
        <v>0</v>
      </c>
      <c r="K10" s="316">
        <v>0</v>
      </c>
      <c r="L10" s="316">
        <f>K10*3</f>
        <v>0</v>
      </c>
      <c r="M10" s="319">
        <v>0</v>
      </c>
      <c r="N10" s="316">
        <f>M10/25</f>
        <v>0</v>
      </c>
      <c r="O10" s="319">
        <v>0</v>
      </c>
      <c r="P10" s="316">
        <f t="shared" ref="P10:P17" si="0">O10/300</f>
        <v>0</v>
      </c>
      <c r="Q10" s="319">
        <v>0</v>
      </c>
      <c r="R10" s="316">
        <f t="shared" ref="R10:R17" si="1">Q10/130</f>
        <v>0</v>
      </c>
      <c r="S10" s="316">
        <v>27.8</v>
      </c>
      <c r="T10" s="316">
        <f t="shared" ref="T10:T21" si="2">S10*1.42</f>
        <v>39.475999999999999</v>
      </c>
      <c r="U10" s="316">
        <v>0</v>
      </c>
      <c r="V10" s="317">
        <f>U10</f>
        <v>0</v>
      </c>
      <c r="W10" s="319">
        <v>0</v>
      </c>
      <c r="X10" s="316">
        <f>ROUND(W10/27,3)</f>
        <v>0</v>
      </c>
      <c r="Y10" s="316">
        <v>0</v>
      </c>
      <c r="Z10" s="316">
        <f>Y10*1.63927</f>
        <v>0</v>
      </c>
      <c r="AA10" s="316">
        <v>0</v>
      </c>
      <c r="AB10" s="316">
        <f>AA10*5</f>
        <v>0</v>
      </c>
      <c r="AC10" s="316">
        <v>0</v>
      </c>
      <c r="AD10" s="316">
        <f>AC10*3</f>
        <v>0</v>
      </c>
      <c r="AE10" s="316">
        <v>0</v>
      </c>
      <c r="AF10" s="316">
        <f>AE10*0.5</f>
        <v>0</v>
      </c>
      <c r="AG10" s="316">
        <v>0</v>
      </c>
      <c r="AH10" s="316">
        <f>AG10*0.02542</f>
        <v>0</v>
      </c>
      <c r="AI10" s="319">
        <v>0</v>
      </c>
      <c r="AJ10" s="322">
        <f>AI10/220</f>
        <v>0</v>
      </c>
      <c r="AK10" s="319">
        <v>0</v>
      </c>
      <c r="AL10" s="323">
        <f>AK10/115</f>
        <v>0</v>
      </c>
      <c r="AM10" s="319">
        <v>0</v>
      </c>
      <c r="AN10" s="316">
        <f>AM10/137</f>
        <v>0</v>
      </c>
      <c r="AO10" s="319">
        <v>0</v>
      </c>
      <c r="AP10" s="319">
        <f>AO10*250/300</f>
        <v>0</v>
      </c>
      <c r="AQ10" s="316">
        <f>AP10/250</f>
        <v>0</v>
      </c>
      <c r="AR10" s="319">
        <v>0</v>
      </c>
      <c r="AS10" s="316">
        <f>AR10/300</f>
        <v>0</v>
      </c>
      <c r="AT10" s="319">
        <v>0</v>
      </c>
      <c r="AU10" s="319">
        <f>AT10*130/150</f>
        <v>0</v>
      </c>
      <c r="AV10" s="316">
        <f>AU10/130</f>
        <v>0</v>
      </c>
      <c r="AW10" s="316">
        <v>0</v>
      </c>
      <c r="AX10" s="316">
        <f>AW10*0.4</f>
        <v>0</v>
      </c>
      <c r="AY10" s="316">
        <v>0</v>
      </c>
      <c r="AZ10" s="316">
        <f>AY10*0.8</f>
        <v>0</v>
      </c>
      <c r="BA10" s="316">
        <v>0</v>
      </c>
      <c r="BB10" s="316">
        <f t="shared" ref="BB10:BB17" si="3">BA10*1.3333333333</f>
        <v>0</v>
      </c>
      <c r="BC10" s="324">
        <v>0</v>
      </c>
      <c r="BD10" s="316">
        <f>BC10*1.3333333333</f>
        <v>0</v>
      </c>
      <c r="BE10" s="328">
        <v>0</v>
      </c>
      <c r="BF10" s="329">
        <f t="shared" ref="BF10:BF17" si="4">ROUND(BE10*1.43,2)</f>
        <v>0</v>
      </c>
      <c r="BG10" s="314">
        <f t="shared" ref="BG10:BG17" si="5">D10+H10+AD10+AX10+AZ10+BB10+BD10+BF10+AS10+AQ10+F10+J10+P10+X10+BO10+T10</f>
        <v>39.475999999999999</v>
      </c>
      <c r="BH10" s="330"/>
      <c r="BO10" s="177">
        <v>0</v>
      </c>
    </row>
    <row r="11" spans="1:67" ht="27" customHeight="1">
      <c r="A11" s="315">
        <v>3</v>
      </c>
      <c r="B11" s="124" t="s">
        <v>419</v>
      </c>
      <c r="C11" s="316">
        <v>0</v>
      </c>
      <c r="D11" s="317">
        <f t="shared" ref="D11:D17" si="6">C11*7</f>
        <v>0</v>
      </c>
      <c r="E11" s="316">
        <v>0</v>
      </c>
      <c r="F11" s="316">
        <f t="shared" ref="F11:F17" si="7">E11*5</f>
        <v>0</v>
      </c>
      <c r="G11" s="316">
        <v>0</v>
      </c>
      <c r="H11" s="316">
        <f t="shared" ref="H11:H17" si="8">G11*4</f>
        <v>0</v>
      </c>
      <c r="I11" s="316">
        <v>0</v>
      </c>
      <c r="J11" s="316">
        <f t="shared" ref="J11:J17" si="9">I11*3.5</f>
        <v>0</v>
      </c>
      <c r="K11" s="316">
        <v>0</v>
      </c>
      <c r="L11" s="316">
        <f t="shared" ref="L11:L17" si="10">K11*3</f>
        <v>0</v>
      </c>
      <c r="M11" s="319">
        <v>0</v>
      </c>
      <c r="N11" s="316">
        <f t="shared" ref="N11:N17" si="11">M11/25</f>
        <v>0</v>
      </c>
      <c r="O11" s="319">
        <v>0</v>
      </c>
      <c r="P11" s="316">
        <f t="shared" si="0"/>
        <v>0</v>
      </c>
      <c r="Q11" s="319">
        <v>0</v>
      </c>
      <c r="R11" s="316">
        <f t="shared" si="1"/>
        <v>0</v>
      </c>
      <c r="S11" s="316">
        <v>28.9</v>
      </c>
      <c r="T11" s="316">
        <f t="shared" si="2"/>
        <v>41.037999999999997</v>
      </c>
      <c r="U11" s="316">
        <v>0</v>
      </c>
      <c r="V11" s="317">
        <f t="shared" ref="V11:V17" si="12">U11</f>
        <v>0</v>
      </c>
      <c r="W11" s="319">
        <v>0</v>
      </c>
      <c r="X11" s="316">
        <f t="shared" ref="X11:X17" si="13">ROUND(W11/27,3)</f>
        <v>0</v>
      </c>
      <c r="Y11" s="316">
        <v>0</v>
      </c>
      <c r="Z11" s="316">
        <f t="shared" ref="Z11:Z17" si="14">Y11*1.63927</f>
        <v>0</v>
      </c>
      <c r="AA11" s="316">
        <v>0</v>
      </c>
      <c r="AB11" s="316">
        <f t="shared" ref="AB11:AB17" si="15">AA11*5</f>
        <v>0</v>
      </c>
      <c r="AC11" s="316">
        <v>0</v>
      </c>
      <c r="AD11" s="316">
        <f t="shared" ref="AD11:AD17" si="16">AC11*3</f>
        <v>0</v>
      </c>
      <c r="AE11" s="316">
        <v>0</v>
      </c>
      <c r="AF11" s="316">
        <f t="shared" ref="AF11:AF17" si="17">AE11*0.5</f>
        <v>0</v>
      </c>
      <c r="AG11" s="316">
        <v>0</v>
      </c>
      <c r="AH11" s="316">
        <f t="shared" ref="AH11:AH17" si="18">AG11*0.02542</f>
        <v>0</v>
      </c>
      <c r="AI11" s="319">
        <v>0</v>
      </c>
      <c r="AJ11" s="322">
        <f t="shared" ref="AJ11:AJ17" si="19">AI11/220</f>
        <v>0</v>
      </c>
      <c r="AK11" s="319">
        <v>0</v>
      </c>
      <c r="AL11" s="323">
        <f t="shared" ref="AL11:AL17" si="20">AK11/115</f>
        <v>0</v>
      </c>
      <c r="AM11" s="319">
        <v>0</v>
      </c>
      <c r="AN11" s="316">
        <f t="shared" ref="AN11:AN17" si="21">AM11/137</f>
        <v>0</v>
      </c>
      <c r="AO11" s="319">
        <v>0</v>
      </c>
      <c r="AP11" s="319">
        <f t="shared" ref="AP11:AP17" si="22">AO11*250/300</f>
        <v>0</v>
      </c>
      <c r="AQ11" s="316">
        <f t="shared" ref="AQ11:AQ17" si="23">AP11/250</f>
        <v>0</v>
      </c>
      <c r="AR11" s="319">
        <v>0</v>
      </c>
      <c r="AS11" s="316">
        <f t="shared" ref="AS11:AS17" si="24">AR11/300</f>
        <v>0</v>
      </c>
      <c r="AT11" s="319">
        <v>0</v>
      </c>
      <c r="AU11" s="319">
        <f t="shared" ref="AU11:AU17" si="25">AT11*130/150</f>
        <v>0</v>
      </c>
      <c r="AV11" s="316">
        <f t="shared" ref="AV11:AV17" si="26">AU11/130</f>
        <v>0</v>
      </c>
      <c r="AW11" s="316">
        <v>0</v>
      </c>
      <c r="AX11" s="316">
        <f t="shared" ref="AX11:AX17" si="27">AW11*0.4</f>
        <v>0</v>
      </c>
      <c r="AY11" s="316">
        <v>0</v>
      </c>
      <c r="AZ11" s="316">
        <f t="shared" ref="AZ11:AZ17" si="28">AY11*0.8</f>
        <v>0</v>
      </c>
      <c r="BA11" s="316">
        <v>0</v>
      </c>
      <c r="BB11" s="316">
        <f t="shared" si="3"/>
        <v>0</v>
      </c>
      <c r="BC11" s="324">
        <v>0</v>
      </c>
      <c r="BD11" s="316">
        <f t="shared" ref="BD11:BD17" si="29">BC11*1.3333333333</f>
        <v>0</v>
      </c>
      <c r="BE11" s="328">
        <v>0</v>
      </c>
      <c r="BF11" s="329">
        <f t="shared" si="4"/>
        <v>0</v>
      </c>
      <c r="BG11" s="314">
        <f t="shared" si="5"/>
        <v>41.037999999999997</v>
      </c>
      <c r="BH11" s="94"/>
      <c r="BO11" s="177">
        <v>0</v>
      </c>
    </row>
    <row r="12" spans="1:67" ht="27" customHeight="1">
      <c r="A12" s="315">
        <v>4</v>
      </c>
      <c r="B12" s="124" t="s">
        <v>420</v>
      </c>
      <c r="C12" s="316">
        <v>0</v>
      </c>
      <c r="D12" s="317">
        <f t="shared" si="6"/>
        <v>0</v>
      </c>
      <c r="E12" s="316">
        <v>0</v>
      </c>
      <c r="F12" s="316">
        <f t="shared" si="7"/>
        <v>0</v>
      </c>
      <c r="G12" s="316">
        <v>0</v>
      </c>
      <c r="H12" s="316">
        <f t="shared" si="8"/>
        <v>0</v>
      </c>
      <c r="I12" s="316">
        <v>0</v>
      </c>
      <c r="J12" s="316">
        <f t="shared" si="9"/>
        <v>0</v>
      </c>
      <c r="K12" s="316">
        <v>0</v>
      </c>
      <c r="L12" s="316">
        <f t="shared" si="10"/>
        <v>0</v>
      </c>
      <c r="M12" s="319">
        <v>0</v>
      </c>
      <c r="N12" s="316">
        <f t="shared" si="11"/>
        <v>0</v>
      </c>
      <c r="O12" s="319">
        <v>0</v>
      </c>
      <c r="P12" s="316">
        <f t="shared" si="0"/>
        <v>0</v>
      </c>
      <c r="Q12" s="319">
        <v>0</v>
      </c>
      <c r="R12" s="316">
        <f t="shared" si="1"/>
        <v>0</v>
      </c>
      <c r="S12" s="316">
        <v>31.7</v>
      </c>
      <c r="T12" s="316">
        <f t="shared" si="2"/>
        <v>45.013999999999996</v>
      </c>
      <c r="U12" s="316">
        <v>0</v>
      </c>
      <c r="V12" s="317">
        <f t="shared" si="12"/>
        <v>0</v>
      </c>
      <c r="W12" s="319">
        <v>0</v>
      </c>
      <c r="X12" s="316">
        <f t="shared" si="13"/>
        <v>0</v>
      </c>
      <c r="Y12" s="316">
        <v>0</v>
      </c>
      <c r="Z12" s="316">
        <f t="shared" si="14"/>
        <v>0</v>
      </c>
      <c r="AA12" s="316">
        <v>0</v>
      </c>
      <c r="AB12" s="316">
        <f t="shared" si="15"/>
        <v>0</v>
      </c>
      <c r="AC12" s="316">
        <v>0</v>
      </c>
      <c r="AD12" s="316">
        <f t="shared" si="16"/>
        <v>0</v>
      </c>
      <c r="AE12" s="316">
        <v>0</v>
      </c>
      <c r="AF12" s="316">
        <f t="shared" si="17"/>
        <v>0</v>
      </c>
      <c r="AG12" s="316">
        <v>0</v>
      </c>
      <c r="AH12" s="316">
        <f t="shared" si="18"/>
        <v>0</v>
      </c>
      <c r="AI12" s="319">
        <v>0</v>
      </c>
      <c r="AJ12" s="322">
        <f t="shared" si="19"/>
        <v>0</v>
      </c>
      <c r="AK12" s="319">
        <v>0</v>
      </c>
      <c r="AL12" s="323">
        <f t="shared" si="20"/>
        <v>0</v>
      </c>
      <c r="AM12" s="319">
        <v>0</v>
      </c>
      <c r="AN12" s="316">
        <f t="shared" si="21"/>
        <v>0</v>
      </c>
      <c r="AO12" s="319">
        <v>0</v>
      </c>
      <c r="AP12" s="319">
        <f t="shared" si="22"/>
        <v>0</v>
      </c>
      <c r="AQ12" s="316">
        <f t="shared" si="23"/>
        <v>0</v>
      </c>
      <c r="AR12" s="319">
        <v>0</v>
      </c>
      <c r="AS12" s="316">
        <f t="shared" si="24"/>
        <v>0</v>
      </c>
      <c r="AT12" s="319">
        <v>0</v>
      </c>
      <c r="AU12" s="319">
        <f t="shared" si="25"/>
        <v>0</v>
      </c>
      <c r="AV12" s="316">
        <f t="shared" si="26"/>
        <v>0</v>
      </c>
      <c r="AW12" s="316">
        <v>0</v>
      </c>
      <c r="AX12" s="316">
        <f t="shared" si="27"/>
        <v>0</v>
      </c>
      <c r="AY12" s="316">
        <v>0</v>
      </c>
      <c r="AZ12" s="316">
        <f t="shared" si="28"/>
        <v>0</v>
      </c>
      <c r="BA12" s="316">
        <v>0</v>
      </c>
      <c r="BB12" s="316">
        <f t="shared" si="3"/>
        <v>0</v>
      </c>
      <c r="BC12" s="324">
        <v>0</v>
      </c>
      <c r="BD12" s="316">
        <f t="shared" si="29"/>
        <v>0</v>
      </c>
      <c r="BE12" s="328">
        <v>0</v>
      </c>
      <c r="BF12" s="329">
        <f t="shared" si="4"/>
        <v>0</v>
      </c>
      <c r="BG12" s="314">
        <f t="shared" si="5"/>
        <v>45.013999999999996</v>
      </c>
      <c r="BH12" s="94"/>
      <c r="BO12" s="177">
        <v>0</v>
      </c>
    </row>
    <row r="13" spans="1:67" ht="27" customHeight="1">
      <c r="A13" s="315">
        <v>5</v>
      </c>
      <c r="B13" s="124" t="s">
        <v>421</v>
      </c>
      <c r="C13" s="316">
        <v>0</v>
      </c>
      <c r="D13" s="317">
        <f t="shared" si="6"/>
        <v>0</v>
      </c>
      <c r="E13" s="316">
        <v>0</v>
      </c>
      <c r="F13" s="316">
        <f t="shared" si="7"/>
        <v>0</v>
      </c>
      <c r="G13" s="316">
        <v>0</v>
      </c>
      <c r="H13" s="316">
        <f t="shared" si="8"/>
        <v>0</v>
      </c>
      <c r="I13" s="316">
        <v>0</v>
      </c>
      <c r="J13" s="316">
        <f t="shared" si="9"/>
        <v>0</v>
      </c>
      <c r="K13" s="316">
        <v>0</v>
      </c>
      <c r="L13" s="316">
        <f t="shared" si="10"/>
        <v>0</v>
      </c>
      <c r="M13" s="319">
        <v>0</v>
      </c>
      <c r="N13" s="316">
        <f t="shared" si="11"/>
        <v>0</v>
      </c>
      <c r="O13" s="319">
        <v>0</v>
      </c>
      <c r="P13" s="316">
        <f t="shared" si="0"/>
        <v>0</v>
      </c>
      <c r="Q13" s="319">
        <v>0</v>
      </c>
      <c r="R13" s="316">
        <f t="shared" si="1"/>
        <v>0</v>
      </c>
      <c r="S13" s="316">
        <v>29.9</v>
      </c>
      <c r="T13" s="316">
        <f t="shared" si="2"/>
        <v>42.457999999999998</v>
      </c>
      <c r="U13" s="316">
        <v>0</v>
      </c>
      <c r="V13" s="317">
        <f t="shared" si="12"/>
        <v>0</v>
      </c>
      <c r="W13" s="319">
        <v>0</v>
      </c>
      <c r="X13" s="316">
        <f t="shared" si="13"/>
        <v>0</v>
      </c>
      <c r="Y13" s="316">
        <v>0</v>
      </c>
      <c r="Z13" s="316">
        <f t="shared" si="14"/>
        <v>0</v>
      </c>
      <c r="AA13" s="316">
        <v>0</v>
      </c>
      <c r="AB13" s="316">
        <f t="shared" si="15"/>
        <v>0</v>
      </c>
      <c r="AC13" s="316">
        <v>0</v>
      </c>
      <c r="AD13" s="316">
        <f t="shared" si="16"/>
        <v>0</v>
      </c>
      <c r="AE13" s="316">
        <v>0</v>
      </c>
      <c r="AF13" s="316">
        <f t="shared" si="17"/>
        <v>0</v>
      </c>
      <c r="AG13" s="316">
        <v>0</v>
      </c>
      <c r="AH13" s="316">
        <f t="shared" si="18"/>
        <v>0</v>
      </c>
      <c r="AI13" s="319">
        <v>0</v>
      </c>
      <c r="AJ13" s="322">
        <f t="shared" si="19"/>
        <v>0</v>
      </c>
      <c r="AK13" s="319">
        <v>0</v>
      </c>
      <c r="AL13" s="323">
        <f t="shared" si="20"/>
        <v>0</v>
      </c>
      <c r="AM13" s="319">
        <v>0</v>
      </c>
      <c r="AN13" s="316">
        <f t="shared" si="21"/>
        <v>0</v>
      </c>
      <c r="AO13" s="319">
        <v>0</v>
      </c>
      <c r="AP13" s="319">
        <f t="shared" si="22"/>
        <v>0</v>
      </c>
      <c r="AQ13" s="316">
        <f t="shared" si="23"/>
        <v>0</v>
      </c>
      <c r="AR13" s="319">
        <v>0</v>
      </c>
      <c r="AS13" s="316">
        <f t="shared" si="24"/>
        <v>0</v>
      </c>
      <c r="AT13" s="319">
        <v>0</v>
      </c>
      <c r="AU13" s="319">
        <f t="shared" si="25"/>
        <v>0</v>
      </c>
      <c r="AV13" s="316">
        <f t="shared" si="26"/>
        <v>0</v>
      </c>
      <c r="AW13" s="316">
        <v>0</v>
      </c>
      <c r="AX13" s="316">
        <f t="shared" si="27"/>
        <v>0</v>
      </c>
      <c r="AY13" s="316">
        <v>0</v>
      </c>
      <c r="AZ13" s="316">
        <f t="shared" si="28"/>
        <v>0</v>
      </c>
      <c r="BA13" s="316">
        <v>0</v>
      </c>
      <c r="BB13" s="316">
        <f t="shared" si="3"/>
        <v>0</v>
      </c>
      <c r="BC13" s="324">
        <v>0</v>
      </c>
      <c r="BD13" s="316">
        <f t="shared" si="29"/>
        <v>0</v>
      </c>
      <c r="BE13" s="328">
        <v>0</v>
      </c>
      <c r="BF13" s="329">
        <f t="shared" si="4"/>
        <v>0</v>
      </c>
      <c r="BG13" s="314">
        <f t="shared" si="5"/>
        <v>42.457999999999998</v>
      </c>
      <c r="BH13" s="330"/>
      <c r="BO13" s="177"/>
    </row>
    <row r="14" spans="1:67" ht="27" customHeight="1">
      <c r="A14" s="315">
        <v>6</v>
      </c>
      <c r="B14" s="124" t="s">
        <v>422</v>
      </c>
      <c r="C14" s="316">
        <v>0</v>
      </c>
      <c r="D14" s="317">
        <f t="shared" si="6"/>
        <v>0</v>
      </c>
      <c r="E14" s="316">
        <v>0</v>
      </c>
      <c r="F14" s="316">
        <f t="shared" si="7"/>
        <v>0</v>
      </c>
      <c r="G14" s="316">
        <v>0</v>
      </c>
      <c r="H14" s="316">
        <f t="shared" si="8"/>
        <v>0</v>
      </c>
      <c r="I14" s="316">
        <v>0</v>
      </c>
      <c r="J14" s="316">
        <f t="shared" si="9"/>
        <v>0</v>
      </c>
      <c r="K14" s="316">
        <v>0</v>
      </c>
      <c r="L14" s="316">
        <f t="shared" si="10"/>
        <v>0</v>
      </c>
      <c r="M14" s="319">
        <v>0</v>
      </c>
      <c r="N14" s="316">
        <f t="shared" si="11"/>
        <v>0</v>
      </c>
      <c r="O14" s="319">
        <v>0</v>
      </c>
      <c r="P14" s="316">
        <f t="shared" si="0"/>
        <v>0</v>
      </c>
      <c r="Q14" s="319">
        <v>0</v>
      </c>
      <c r="R14" s="316">
        <f t="shared" si="1"/>
        <v>0</v>
      </c>
      <c r="S14" s="316">
        <v>21.2</v>
      </c>
      <c r="T14" s="316">
        <f t="shared" si="2"/>
        <v>30.103999999999999</v>
      </c>
      <c r="U14" s="316">
        <v>0</v>
      </c>
      <c r="V14" s="317">
        <f t="shared" si="12"/>
        <v>0</v>
      </c>
      <c r="W14" s="319">
        <v>0</v>
      </c>
      <c r="X14" s="316">
        <f t="shared" si="13"/>
        <v>0</v>
      </c>
      <c r="Y14" s="316">
        <v>0</v>
      </c>
      <c r="Z14" s="316">
        <f t="shared" si="14"/>
        <v>0</v>
      </c>
      <c r="AA14" s="316">
        <v>0</v>
      </c>
      <c r="AB14" s="316">
        <f t="shared" si="15"/>
        <v>0</v>
      </c>
      <c r="AC14" s="316">
        <v>0</v>
      </c>
      <c r="AD14" s="316">
        <f t="shared" si="16"/>
        <v>0</v>
      </c>
      <c r="AE14" s="316">
        <v>0</v>
      </c>
      <c r="AF14" s="316">
        <f t="shared" si="17"/>
        <v>0</v>
      </c>
      <c r="AG14" s="316">
        <v>0</v>
      </c>
      <c r="AH14" s="316">
        <f t="shared" si="18"/>
        <v>0</v>
      </c>
      <c r="AI14" s="319">
        <v>0</v>
      </c>
      <c r="AJ14" s="322">
        <f t="shared" si="19"/>
        <v>0</v>
      </c>
      <c r="AK14" s="319">
        <v>0</v>
      </c>
      <c r="AL14" s="323">
        <f t="shared" si="20"/>
        <v>0</v>
      </c>
      <c r="AM14" s="319">
        <v>0</v>
      </c>
      <c r="AN14" s="316">
        <f t="shared" si="21"/>
        <v>0</v>
      </c>
      <c r="AO14" s="319">
        <v>0</v>
      </c>
      <c r="AP14" s="319">
        <f t="shared" si="22"/>
        <v>0</v>
      </c>
      <c r="AQ14" s="316">
        <f t="shared" si="23"/>
        <v>0</v>
      </c>
      <c r="AR14" s="319">
        <v>0</v>
      </c>
      <c r="AS14" s="316">
        <f t="shared" si="24"/>
        <v>0</v>
      </c>
      <c r="AT14" s="319">
        <v>0</v>
      </c>
      <c r="AU14" s="319">
        <f t="shared" si="25"/>
        <v>0</v>
      </c>
      <c r="AV14" s="316">
        <f t="shared" si="26"/>
        <v>0</v>
      </c>
      <c r="AW14" s="316">
        <v>0</v>
      </c>
      <c r="AX14" s="316">
        <f t="shared" si="27"/>
        <v>0</v>
      </c>
      <c r="AY14" s="316">
        <v>0</v>
      </c>
      <c r="AZ14" s="316">
        <f t="shared" si="28"/>
        <v>0</v>
      </c>
      <c r="BA14" s="316">
        <v>0</v>
      </c>
      <c r="BB14" s="316">
        <f t="shared" si="3"/>
        <v>0</v>
      </c>
      <c r="BC14" s="324">
        <v>0</v>
      </c>
      <c r="BD14" s="316">
        <f t="shared" si="29"/>
        <v>0</v>
      </c>
      <c r="BE14" s="328">
        <v>0</v>
      </c>
      <c r="BF14" s="329">
        <f t="shared" si="4"/>
        <v>0</v>
      </c>
      <c r="BG14" s="314">
        <f t="shared" si="5"/>
        <v>30.103999999999999</v>
      </c>
      <c r="BH14" s="94"/>
      <c r="BO14" s="177">
        <v>0</v>
      </c>
    </row>
    <row r="15" spans="1:67" ht="27" customHeight="1">
      <c r="A15" s="315">
        <v>7</v>
      </c>
      <c r="B15" s="124" t="s">
        <v>423</v>
      </c>
      <c r="C15" s="316">
        <v>0</v>
      </c>
      <c r="D15" s="317">
        <f t="shared" si="6"/>
        <v>0</v>
      </c>
      <c r="E15" s="316">
        <v>0</v>
      </c>
      <c r="F15" s="316">
        <f t="shared" si="7"/>
        <v>0</v>
      </c>
      <c r="G15" s="316">
        <v>0</v>
      </c>
      <c r="H15" s="316">
        <f t="shared" si="8"/>
        <v>0</v>
      </c>
      <c r="I15" s="316">
        <v>0</v>
      </c>
      <c r="J15" s="316">
        <f t="shared" si="9"/>
        <v>0</v>
      </c>
      <c r="K15" s="316">
        <v>0</v>
      </c>
      <c r="L15" s="316">
        <f t="shared" si="10"/>
        <v>0</v>
      </c>
      <c r="M15" s="319">
        <v>0</v>
      </c>
      <c r="N15" s="316">
        <f t="shared" si="11"/>
        <v>0</v>
      </c>
      <c r="O15" s="319">
        <v>0</v>
      </c>
      <c r="P15" s="316">
        <f t="shared" si="0"/>
        <v>0</v>
      </c>
      <c r="Q15" s="319">
        <v>0</v>
      </c>
      <c r="R15" s="316">
        <f t="shared" si="1"/>
        <v>0</v>
      </c>
      <c r="S15" s="316">
        <v>26.8</v>
      </c>
      <c r="T15" s="316">
        <f t="shared" si="2"/>
        <v>38.055999999999997</v>
      </c>
      <c r="U15" s="316">
        <v>0</v>
      </c>
      <c r="V15" s="317">
        <f t="shared" si="12"/>
        <v>0</v>
      </c>
      <c r="W15" s="319">
        <v>0</v>
      </c>
      <c r="X15" s="316">
        <f t="shared" si="13"/>
        <v>0</v>
      </c>
      <c r="Y15" s="316">
        <v>0</v>
      </c>
      <c r="Z15" s="316">
        <f t="shared" si="14"/>
        <v>0</v>
      </c>
      <c r="AA15" s="316">
        <v>0</v>
      </c>
      <c r="AB15" s="316">
        <f t="shared" si="15"/>
        <v>0</v>
      </c>
      <c r="AC15" s="316">
        <v>0</v>
      </c>
      <c r="AD15" s="316">
        <f t="shared" si="16"/>
        <v>0</v>
      </c>
      <c r="AE15" s="316">
        <v>0</v>
      </c>
      <c r="AF15" s="316">
        <f t="shared" si="17"/>
        <v>0</v>
      </c>
      <c r="AG15" s="316">
        <v>0</v>
      </c>
      <c r="AH15" s="316">
        <f t="shared" si="18"/>
        <v>0</v>
      </c>
      <c r="AI15" s="319">
        <v>0</v>
      </c>
      <c r="AJ15" s="322">
        <f t="shared" si="19"/>
        <v>0</v>
      </c>
      <c r="AK15" s="319">
        <v>0</v>
      </c>
      <c r="AL15" s="323">
        <f t="shared" si="20"/>
        <v>0</v>
      </c>
      <c r="AM15" s="319">
        <v>0</v>
      </c>
      <c r="AN15" s="316">
        <f t="shared" si="21"/>
        <v>0</v>
      </c>
      <c r="AO15" s="319">
        <v>0</v>
      </c>
      <c r="AP15" s="319">
        <f t="shared" si="22"/>
        <v>0</v>
      </c>
      <c r="AQ15" s="316">
        <f t="shared" si="23"/>
        <v>0</v>
      </c>
      <c r="AR15" s="319">
        <v>0</v>
      </c>
      <c r="AS15" s="316">
        <f t="shared" si="24"/>
        <v>0</v>
      </c>
      <c r="AT15" s="319">
        <v>0</v>
      </c>
      <c r="AU15" s="319">
        <f t="shared" si="25"/>
        <v>0</v>
      </c>
      <c r="AV15" s="316">
        <f t="shared" si="26"/>
        <v>0</v>
      </c>
      <c r="AW15" s="316">
        <v>0</v>
      </c>
      <c r="AX15" s="316">
        <f t="shared" si="27"/>
        <v>0</v>
      </c>
      <c r="AY15" s="316">
        <v>0</v>
      </c>
      <c r="AZ15" s="316">
        <f t="shared" si="28"/>
        <v>0</v>
      </c>
      <c r="BA15" s="316">
        <v>0</v>
      </c>
      <c r="BB15" s="316">
        <f t="shared" si="3"/>
        <v>0</v>
      </c>
      <c r="BC15" s="324">
        <v>0</v>
      </c>
      <c r="BD15" s="316">
        <f t="shared" si="29"/>
        <v>0</v>
      </c>
      <c r="BE15" s="328">
        <v>0</v>
      </c>
      <c r="BF15" s="329">
        <f t="shared" si="4"/>
        <v>0</v>
      </c>
      <c r="BG15" s="314">
        <f t="shared" si="5"/>
        <v>38.055999999999997</v>
      </c>
      <c r="BH15" s="94"/>
      <c r="BO15" s="177">
        <v>0</v>
      </c>
    </row>
    <row r="16" spans="1:67" ht="27" customHeight="1">
      <c r="A16" s="315">
        <v>8</v>
      </c>
      <c r="B16" s="124" t="s">
        <v>424</v>
      </c>
      <c r="C16" s="316">
        <v>0</v>
      </c>
      <c r="D16" s="317">
        <f t="shared" si="6"/>
        <v>0</v>
      </c>
      <c r="E16" s="316">
        <v>0</v>
      </c>
      <c r="F16" s="316">
        <f t="shared" si="7"/>
        <v>0</v>
      </c>
      <c r="G16" s="316">
        <v>0</v>
      </c>
      <c r="H16" s="316">
        <f t="shared" si="8"/>
        <v>0</v>
      </c>
      <c r="I16" s="316">
        <v>0</v>
      </c>
      <c r="J16" s="316">
        <f t="shared" si="9"/>
        <v>0</v>
      </c>
      <c r="K16" s="316">
        <v>0</v>
      </c>
      <c r="L16" s="316">
        <f t="shared" si="10"/>
        <v>0</v>
      </c>
      <c r="M16" s="319">
        <v>0</v>
      </c>
      <c r="N16" s="316">
        <f t="shared" si="11"/>
        <v>0</v>
      </c>
      <c r="O16" s="319">
        <v>0</v>
      </c>
      <c r="P16" s="316">
        <f t="shared" si="0"/>
        <v>0</v>
      </c>
      <c r="Q16" s="319">
        <v>0</v>
      </c>
      <c r="R16" s="316">
        <f t="shared" si="1"/>
        <v>0</v>
      </c>
      <c r="S16" s="316">
        <v>25.7</v>
      </c>
      <c r="T16" s="316">
        <f t="shared" si="2"/>
        <v>36.494</v>
      </c>
      <c r="U16" s="316">
        <v>0</v>
      </c>
      <c r="V16" s="317">
        <f t="shared" si="12"/>
        <v>0</v>
      </c>
      <c r="W16" s="319">
        <v>0</v>
      </c>
      <c r="X16" s="316">
        <f t="shared" si="13"/>
        <v>0</v>
      </c>
      <c r="Y16" s="316">
        <v>0</v>
      </c>
      <c r="Z16" s="316">
        <f t="shared" si="14"/>
        <v>0</v>
      </c>
      <c r="AA16" s="316">
        <v>0</v>
      </c>
      <c r="AB16" s="316">
        <f t="shared" si="15"/>
        <v>0</v>
      </c>
      <c r="AC16" s="316">
        <v>0</v>
      </c>
      <c r="AD16" s="316">
        <f t="shared" si="16"/>
        <v>0</v>
      </c>
      <c r="AE16" s="316">
        <v>0</v>
      </c>
      <c r="AF16" s="316">
        <f t="shared" si="17"/>
        <v>0</v>
      </c>
      <c r="AG16" s="316">
        <v>0</v>
      </c>
      <c r="AH16" s="316">
        <f t="shared" si="18"/>
        <v>0</v>
      </c>
      <c r="AI16" s="319">
        <v>0</v>
      </c>
      <c r="AJ16" s="322">
        <f t="shared" si="19"/>
        <v>0</v>
      </c>
      <c r="AK16" s="319">
        <v>0</v>
      </c>
      <c r="AL16" s="323">
        <f t="shared" si="20"/>
        <v>0</v>
      </c>
      <c r="AM16" s="319">
        <v>0</v>
      </c>
      <c r="AN16" s="316">
        <f t="shared" si="21"/>
        <v>0</v>
      </c>
      <c r="AO16" s="319">
        <v>0</v>
      </c>
      <c r="AP16" s="319">
        <f t="shared" si="22"/>
        <v>0</v>
      </c>
      <c r="AQ16" s="316">
        <f t="shared" si="23"/>
        <v>0</v>
      </c>
      <c r="AR16" s="319">
        <v>0</v>
      </c>
      <c r="AS16" s="316">
        <f t="shared" si="24"/>
        <v>0</v>
      </c>
      <c r="AT16" s="319">
        <v>0</v>
      </c>
      <c r="AU16" s="319">
        <f t="shared" si="25"/>
        <v>0</v>
      </c>
      <c r="AV16" s="316">
        <f t="shared" si="26"/>
        <v>0</v>
      </c>
      <c r="AW16" s="316">
        <v>0</v>
      </c>
      <c r="AX16" s="316">
        <f t="shared" si="27"/>
        <v>0</v>
      </c>
      <c r="AY16" s="316">
        <v>0</v>
      </c>
      <c r="AZ16" s="316">
        <f t="shared" si="28"/>
        <v>0</v>
      </c>
      <c r="BA16" s="316">
        <v>0</v>
      </c>
      <c r="BB16" s="316">
        <f t="shared" si="3"/>
        <v>0</v>
      </c>
      <c r="BC16" s="324">
        <v>0</v>
      </c>
      <c r="BD16" s="316">
        <f t="shared" si="29"/>
        <v>0</v>
      </c>
      <c r="BE16" s="328">
        <v>0</v>
      </c>
      <c r="BF16" s="329">
        <f t="shared" si="4"/>
        <v>0</v>
      </c>
      <c r="BG16" s="314">
        <f t="shared" si="5"/>
        <v>36.494</v>
      </c>
      <c r="BH16" s="94"/>
      <c r="BO16" s="177">
        <v>0</v>
      </c>
    </row>
    <row r="17" spans="1:67" ht="27" customHeight="1">
      <c r="A17" s="315">
        <v>9</v>
      </c>
      <c r="B17" s="124" t="s">
        <v>425</v>
      </c>
      <c r="C17" s="316">
        <v>0</v>
      </c>
      <c r="D17" s="317">
        <f t="shared" si="6"/>
        <v>0</v>
      </c>
      <c r="E17" s="316">
        <v>0</v>
      </c>
      <c r="F17" s="316">
        <f t="shared" si="7"/>
        <v>0</v>
      </c>
      <c r="G17" s="316">
        <v>0</v>
      </c>
      <c r="H17" s="316">
        <f t="shared" si="8"/>
        <v>0</v>
      </c>
      <c r="I17" s="316">
        <v>0</v>
      </c>
      <c r="J17" s="316">
        <f t="shared" si="9"/>
        <v>0</v>
      </c>
      <c r="K17" s="316">
        <v>0</v>
      </c>
      <c r="L17" s="316">
        <f t="shared" si="10"/>
        <v>0</v>
      </c>
      <c r="M17" s="319">
        <v>0</v>
      </c>
      <c r="N17" s="316">
        <f t="shared" si="11"/>
        <v>0</v>
      </c>
      <c r="O17" s="319">
        <v>0</v>
      </c>
      <c r="P17" s="316">
        <f t="shared" si="0"/>
        <v>0</v>
      </c>
      <c r="Q17" s="319">
        <v>0</v>
      </c>
      <c r="R17" s="316">
        <f t="shared" si="1"/>
        <v>0</v>
      </c>
      <c r="S17" s="316">
        <v>26.6</v>
      </c>
      <c r="T17" s="316">
        <f t="shared" si="2"/>
        <v>37.771999999999998</v>
      </c>
      <c r="U17" s="316">
        <v>0</v>
      </c>
      <c r="V17" s="317">
        <f t="shared" si="12"/>
        <v>0</v>
      </c>
      <c r="W17" s="319">
        <v>0</v>
      </c>
      <c r="X17" s="316">
        <f t="shared" si="13"/>
        <v>0</v>
      </c>
      <c r="Y17" s="316">
        <v>0</v>
      </c>
      <c r="Z17" s="316">
        <f t="shared" si="14"/>
        <v>0</v>
      </c>
      <c r="AA17" s="316">
        <v>0</v>
      </c>
      <c r="AB17" s="316">
        <f t="shared" si="15"/>
        <v>0</v>
      </c>
      <c r="AC17" s="316">
        <v>0</v>
      </c>
      <c r="AD17" s="316">
        <f t="shared" si="16"/>
        <v>0</v>
      </c>
      <c r="AE17" s="316">
        <v>0</v>
      </c>
      <c r="AF17" s="316">
        <f t="shared" si="17"/>
        <v>0</v>
      </c>
      <c r="AG17" s="316">
        <v>0</v>
      </c>
      <c r="AH17" s="316">
        <f t="shared" si="18"/>
        <v>0</v>
      </c>
      <c r="AI17" s="319">
        <v>0</v>
      </c>
      <c r="AJ17" s="322">
        <f t="shared" si="19"/>
        <v>0</v>
      </c>
      <c r="AK17" s="319">
        <v>0</v>
      </c>
      <c r="AL17" s="323">
        <f t="shared" si="20"/>
        <v>0</v>
      </c>
      <c r="AM17" s="319">
        <v>0</v>
      </c>
      <c r="AN17" s="316">
        <f t="shared" si="21"/>
        <v>0</v>
      </c>
      <c r="AO17" s="319">
        <v>0</v>
      </c>
      <c r="AP17" s="319">
        <f t="shared" si="22"/>
        <v>0</v>
      </c>
      <c r="AQ17" s="316">
        <f t="shared" si="23"/>
        <v>0</v>
      </c>
      <c r="AR17" s="319">
        <v>0</v>
      </c>
      <c r="AS17" s="316">
        <f t="shared" si="24"/>
        <v>0</v>
      </c>
      <c r="AT17" s="319">
        <v>0</v>
      </c>
      <c r="AU17" s="319">
        <f t="shared" si="25"/>
        <v>0</v>
      </c>
      <c r="AV17" s="316">
        <f t="shared" si="26"/>
        <v>0</v>
      </c>
      <c r="AW17" s="316">
        <v>0</v>
      </c>
      <c r="AX17" s="316">
        <f t="shared" si="27"/>
        <v>0</v>
      </c>
      <c r="AY17" s="316">
        <v>0</v>
      </c>
      <c r="AZ17" s="316">
        <f t="shared" si="28"/>
        <v>0</v>
      </c>
      <c r="BA17" s="316">
        <v>0</v>
      </c>
      <c r="BB17" s="316">
        <f t="shared" si="3"/>
        <v>0</v>
      </c>
      <c r="BC17" s="324">
        <v>0</v>
      </c>
      <c r="BD17" s="316">
        <f t="shared" si="29"/>
        <v>0</v>
      </c>
      <c r="BE17" s="328">
        <v>0</v>
      </c>
      <c r="BF17" s="329">
        <f t="shared" si="4"/>
        <v>0</v>
      </c>
      <c r="BG17" s="314">
        <f t="shared" si="5"/>
        <v>37.771999999999998</v>
      </c>
      <c r="BH17" s="94"/>
      <c r="BO17" s="177">
        <v>0</v>
      </c>
    </row>
    <row r="18" spans="1:67" ht="27" customHeight="1">
      <c r="A18" s="315">
        <v>10</v>
      </c>
      <c r="B18" s="124" t="s">
        <v>426</v>
      </c>
      <c r="C18" s="316"/>
      <c r="D18" s="317"/>
      <c r="E18" s="316"/>
      <c r="F18" s="316"/>
      <c r="G18" s="316"/>
      <c r="H18" s="316"/>
      <c r="I18" s="316"/>
      <c r="J18" s="316"/>
      <c r="K18" s="316"/>
      <c r="L18" s="316"/>
      <c r="M18" s="319"/>
      <c r="N18" s="316"/>
      <c r="O18" s="319"/>
      <c r="P18" s="316"/>
      <c r="Q18" s="319"/>
      <c r="R18" s="316"/>
      <c r="S18" s="316">
        <v>33.4</v>
      </c>
      <c r="T18" s="316">
        <f t="shared" si="2"/>
        <v>47.427999999999997</v>
      </c>
      <c r="U18" s="316">
        <v>0</v>
      </c>
      <c r="V18" s="317">
        <f>U18</f>
        <v>0</v>
      </c>
      <c r="W18" s="319">
        <v>0</v>
      </c>
      <c r="X18" s="316">
        <f>ROUND(W18/27,3)</f>
        <v>0</v>
      </c>
      <c r="Y18" s="316">
        <v>0</v>
      </c>
      <c r="Z18" s="316">
        <f>Y18*1.63927</f>
        <v>0</v>
      </c>
      <c r="AA18" s="316">
        <v>0</v>
      </c>
      <c r="AB18" s="316">
        <f>AA18*5</f>
        <v>0</v>
      </c>
      <c r="AC18" s="316">
        <v>0</v>
      </c>
      <c r="AD18" s="316">
        <f>AC18*3</f>
        <v>0</v>
      </c>
      <c r="AE18" s="316">
        <v>0</v>
      </c>
      <c r="AF18" s="316">
        <f>AE18*0.5</f>
        <v>0</v>
      </c>
      <c r="AG18" s="316">
        <v>0</v>
      </c>
      <c r="AH18" s="316">
        <f>AG18*0.02542</f>
        <v>0</v>
      </c>
      <c r="AI18" s="319">
        <v>0</v>
      </c>
      <c r="AJ18" s="322">
        <f>AI18/220</f>
        <v>0</v>
      </c>
      <c r="AK18" s="319">
        <v>0</v>
      </c>
      <c r="AL18" s="323">
        <f>AK18/115</f>
        <v>0</v>
      </c>
      <c r="AM18" s="319">
        <v>0</v>
      </c>
      <c r="AN18" s="316">
        <f>AM18/137</f>
        <v>0</v>
      </c>
      <c r="AO18" s="319">
        <v>0</v>
      </c>
      <c r="AP18" s="319">
        <f>AO18*250/300</f>
        <v>0</v>
      </c>
      <c r="AQ18" s="316">
        <f>AP18/250</f>
        <v>0</v>
      </c>
      <c r="AR18" s="319">
        <v>0</v>
      </c>
      <c r="AS18" s="316">
        <f>AR18/300</f>
        <v>0</v>
      </c>
      <c r="AT18" s="319">
        <v>0</v>
      </c>
      <c r="AU18" s="319">
        <f>AT18*130/150</f>
        <v>0</v>
      </c>
      <c r="AV18" s="316">
        <f>AU18/130</f>
        <v>0</v>
      </c>
      <c r="AW18" s="316">
        <v>0</v>
      </c>
      <c r="AX18" s="316">
        <f>AW18*0.4</f>
        <v>0</v>
      </c>
      <c r="AY18" s="316">
        <v>0</v>
      </c>
      <c r="AZ18" s="316">
        <f>AY18*0.8</f>
        <v>0</v>
      </c>
      <c r="BA18" s="316">
        <v>0</v>
      </c>
      <c r="BB18" s="316">
        <f>BA18*1.3333333333</f>
        <v>0</v>
      </c>
      <c r="BC18" s="324">
        <v>0</v>
      </c>
      <c r="BD18" s="316">
        <f>BC18*1.3333333333</f>
        <v>0</v>
      </c>
      <c r="BE18" s="328">
        <v>0</v>
      </c>
      <c r="BF18" s="329">
        <f>ROUND(BE18*1.43,2)</f>
        <v>0</v>
      </c>
      <c r="BG18" s="314">
        <f>D18+H18+AD18+AX18+AZ18+BB18+BD18+BF18+AS18+AQ18+F18+J18+P18+X18+BO18+T18</f>
        <v>47.427999999999997</v>
      </c>
      <c r="BH18" s="94"/>
      <c r="BO18" s="177"/>
    </row>
    <row r="19" spans="1:67" ht="27" customHeight="1">
      <c r="A19" s="315">
        <v>11</v>
      </c>
      <c r="B19" s="124" t="s">
        <v>427</v>
      </c>
      <c r="C19" s="316"/>
      <c r="D19" s="317"/>
      <c r="E19" s="316"/>
      <c r="F19" s="316"/>
      <c r="G19" s="316"/>
      <c r="H19" s="316"/>
      <c r="I19" s="316"/>
      <c r="J19" s="316"/>
      <c r="K19" s="316"/>
      <c r="L19" s="316"/>
      <c r="M19" s="319"/>
      <c r="N19" s="316"/>
      <c r="O19" s="319"/>
      <c r="P19" s="316"/>
      <c r="Q19" s="319"/>
      <c r="R19" s="316"/>
      <c r="S19" s="316">
        <v>26.2</v>
      </c>
      <c r="T19" s="316">
        <f t="shared" si="2"/>
        <v>37.204000000000001</v>
      </c>
      <c r="U19" s="316">
        <v>0</v>
      </c>
      <c r="V19" s="317">
        <f>U19</f>
        <v>0</v>
      </c>
      <c r="W19" s="319">
        <v>0</v>
      </c>
      <c r="X19" s="316">
        <f>ROUND(W19/27,3)</f>
        <v>0</v>
      </c>
      <c r="Y19" s="316">
        <v>0</v>
      </c>
      <c r="Z19" s="316">
        <f>Y19*1.63927</f>
        <v>0</v>
      </c>
      <c r="AA19" s="316">
        <v>0</v>
      </c>
      <c r="AB19" s="316">
        <f>AA19*5</f>
        <v>0</v>
      </c>
      <c r="AC19" s="316">
        <v>0</v>
      </c>
      <c r="AD19" s="316">
        <f>AC19*3</f>
        <v>0</v>
      </c>
      <c r="AE19" s="316">
        <v>0</v>
      </c>
      <c r="AF19" s="316">
        <f>AE19*0.5</f>
        <v>0</v>
      </c>
      <c r="AG19" s="316">
        <v>0</v>
      </c>
      <c r="AH19" s="316">
        <f>AG19*0.02542</f>
        <v>0</v>
      </c>
      <c r="AI19" s="319">
        <v>0</v>
      </c>
      <c r="AJ19" s="322">
        <f>AI19/220</f>
        <v>0</v>
      </c>
      <c r="AK19" s="319">
        <v>0</v>
      </c>
      <c r="AL19" s="323">
        <f>AK19/115</f>
        <v>0</v>
      </c>
      <c r="AM19" s="319">
        <v>0</v>
      </c>
      <c r="AN19" s="316">
        <f>AM19/137</f>
        <v>0</v>
      </c>
      <c r="AO19" s="319">
        <v>0</v>
      </c>
      <c r="AP19" s="319">
        <f>AO19*250/300</f>
        <v>0</v>
      </c>
      <c r="AQ19" s="316">
        <f>AP19/250</f>
        <v>0</v>
      </c>
      <c r="AR19" s="319">
        <v>0</v>
      </c>
      <c r="AS19" s="316">
        <f>AR19/300</f>
        <v>0</v>
      </c>
      <c r="AT19" s="319">
        <v>0</v>
      </c>
      <c r="AU19" s="319">
        <f>AT19*130/150</f>
        <v>0</v>
      </c>
      <c r="AV19" s="316">
        <f>AU19/130</f>
        <v>0</v>
      </c>
      <c r="AW19" s="316">
        <v>0</v>
      </c>
      <c r="AX19" s="316">
        <f>AW19*0.4</f>
        <v>0</v>
      </c>
      <c r="AY19" s="316">
        <v>0</v>
      </c>
      <c r="AZ19" s="316">
        <f>AY19*0.8</f>
        <v>0</v>
      </c>
      <c r="BA19" s="316">
        <v>0</v>
      </c>
      <c r="BB19" s="316">
        <f>BA19*1.3333333333</f>
        <v>0</v>
      </c>
      <c r="BC19" s="324">
        <v>0</v>
      </c>
      <c r="BD19" s="316">
        <f>BC19*1.3333333333</f>
        <v>0</v>
      </c>
      <c r="BE19" s="328">
        <v>0</v>
      </c>
      <c r="BF19" s="329">
        <f>ROUND(BE19*1.43,2)</f>
        <v>0</v>
      </c>
      <c r="BG19" s="314">
        <f>D19+H19+AD19+AX19+AZ19+BB19+BD19+BF19+AS19+AQ19+F19+J19+P19+X19+BO19+T19</f>
        <v>37.204000000000001</v>
      </c>
      <c r="BH19" s="94"/>
      <c r="BO19" s="177"/>
    </row>
    <row r="20" spans="1:67" ht="27" customHeight="1">
      <c r="A20" s="315">
        <v>12</v>
      </c>
      <c r="B20" s="124" t="s">
        <v>428</v>
      </c>
      <c r="C20" s="316"/>
      <c r="D20" s="317"/>
      <c r="E20" s="316"/>
      <c r="F20" s="316"/>
      <c r="G20" s="316"/>
      <c r="H20" s="316"/>
      <c r="I20" s="316"/>
      <c r="J20" s="316"/>
      <c r="K20" s="316"/>
      <c r="L20" s="316"/>
      <c r="M20" s="319"/>
      <c r="N20" s="316"/>
      <c r="O20" s="319"/>
      <c r="P20" s="316"/>
      <c r="Q20" s="319"/>
      <c r="R20" s="316"/>
      <c r="S20" s="316">
        <v>24.2</v>
      </c>
      <c r="T20" s="316">
        <f t="shared" si="2"/>
        <v>34.363999999999997</v>
      </c>
      <c r="U20" s="316">
        <v>0</v>
      </c>
      <c r="V20" s="317">
        <f>U20</f>
        <v>0</v>
      </c>
      <c r="W20" s="319">
        <v>0</v>
      </c>
      <c r="X20" s="316">
        <f>ROUND(W20/27,3)</f>
        <v>0</v>
      </c>
      <c r="Y20" s="316">
        <v>0</v>
      </c>
      <c r="Z20" s="316">
        <f>Y20*1.63927</f>
        <v>0</v>
      </c>
      <c r="AA20" s="316">
        <v>0</v>
      </c>
      <c r="AB20" s="316">
        <f>AA20*5</f>
        <v>0</v>
      </c>
      <c r="AC20" s="316">
        <v>0</v>
      </c>
      <c r="AD20" s="316">
        <f>AC20*3</f>
        <v>0</v>
      </c>
      <c r="AE20" s="316">
        <v>0</v>
      </c>
      <c r="AF20" s="316">
        <f>AE20*0.5</f>
        <v>0</v>
      </c>
      <c r="AG20" s="316">
        <v>0</v>
      </c>
      <c r="AH20" s="316">
        <f>AG20*0.02542</f>
        <v>0</v>
      </c>
      <c r="AI20" s="319">
        <v>0</v>
      </c>
      <c r="AJ20" s="322">
        <f>AI20/220</f>
        <v>0</v>
      </c>
      <c r="AK20" s="319">
        <v>0</v>
      </c>
      <c r="AL20" s="323">
        <f>AK20/115</f>
        <v>0</v>
      </c>
      <c r="AM20" s="319">
        <v>0</v>
      </c>
      <c r="AN20" s="316">
        <f>AM20/137</f>
        <v>0</v>
      </c>
      <c r="AO20" s="319">
        <v>0</v>
      </c>
      <c r="AP20" s="319">
        <f>AO20*250/300</f>
        <v>0</v>
      </c>
      <c r="AQ20" s="316">
        <f>AP20/250</f>
        <v>0</v>
      </c>
      <c r="AR20" s="319">
        <v>0</v>
      </c>
      <c r="AS20" s="316">
        <f>AR20/300</f>
        <v>0</v>
      </c>
      <c r="AT20" s="319">
        <v>0</v>
      </c>
      <c r="AU20" s="319">
        <f>AT20*130/150</f>
        <v>0</v>
      </c>
      <c r="AV20" s="316">
        <f>AU20/130</f>
        <v>0</v>
      </c>
      <c r="AW20" s="316">
        <v>0</v>
      </c>
      <c r="AX20" s="316">
        <f>AW20*0.4</f>
        <v>0</v>
      </c>
      <c r="AY20" s="316">
        <v>0</v>
      </c>
      <c r="AZ20" s="316">
        <f>AY20*0.8</f>
        <v>0</v>
      </c>
      <c r="BA20" s="316">
        <v>0</v>
      </c>
      <c r="BB20" s="316">
        <f>BA20*1.3333333333</f>
        <v>0</v>
      </c>
      <c r="BC20" s="324">
        <v>0</v>
      </c>
      <c r="BD20" s="316">
        <f>BC20*1.3333333333</f>
        <v>0</v>
      </c>
      <c r="BE20" s="328">
        <v>0</v>
      </c>
      <c r="BF20" s="329">
        <f>ROUND(BE20*1.43,2)</f>
        <v>0</v>
      </c>
      <c r="BG20" s="314">
        <f>D20+H20+AD20+AX20+AZ20+BB20+BD20+BF20+AS20+AQ20+F20+J20+P20+X20+BO20+T20</f>
        <v>34.363999999999997</v>
      </c>
      <c r="BH20" s="94"/>
      <c r="BO20" s="177"/>
    </row>
    <row r="21" spans="1:67" ht="27" customHeight="1">
      <c r="A21" s="315">
        <v>13</v>
      </c>
      <c r="B21" s="124" t="s">
        <v>429</v>
      </c>
      <c r="C21" s="316"/>
      <c r="D21" s="317"/>
      <c r="E21" s="316"/>
      <c r="F21" s="316"/>
      <c r="G21" s="316"/>
      <c r="H21" s="316"/>
      <c r="I21" s="316"/>
      <c r="J21" s="316"/>
      <c r="K21" s="316"/>
      <c r="L21" s="316"/>
      <c r="M21" s="319"/>
      <c r="N21" s="316"/>
      <c r="O21" s="319"/>
      <c r="P21" s="316"/>
      <c r="Q21" s="319"/>
      <c r="R21" s="316"/>
      <c r="S21" s="316">
        <v>11.13</v>
      </c>
      <c r="T21" s="316">
        <f t="shared" si="2"/>
        <v>15.804600000000001</v>
      </c>
      <c r="U21" s="316">
        <v>0</v>
      </c>
      <c r="V21" s="317">
        <f>U21</f>
        <v>0</v>
      </c>
      <c r="W21" s="319">
        <v>0</v>
      </c>
      <c r="X21" s="316">
        <f>ROUND(W21/27,3)</f>
        <v>0</v>
      </c>
      <c r="Y21" s="316">
        <v>0</v>
      </c>
      <c r="Z21" s="316">
        <f>Y21*1.63927</f>
        <v>0</v>
      </c>
      <c r="AA21" s="316">
        <v>0</v>
      </c>
      <c r="AB21" s="316">
        <f>AA21*5</f>
        <v>0</v>
      </c>
      <c r="AC21" s="316">
        <v>0</v>
      </c>
      <c r="AD21" s="316">
        <f>AC21*3</f>
        <v>0</v>
      </c>
      <c r="AE21" s="316">
        <v>0</v>
      </c>
      <c r="AF21" s="316">
        <f>AE21*0.5</f>
        <v>0</v>
      </c>
      <c r="AG21" s="316">
        <v>0</v>
      </c>
      <c r="AH21" s="316">
        <f>AG21*0.02542</f>
        <v>0</v>
      </c>
      <c r="AI21" s="319">
        <v>0</v>
      </c>
      <c r="AJ21" s="322">
        <f>AI21/220</f>
        <v>0</v>
      </c>
      <c r="AK21" s="319">
        <v>0</v>
      </c>
      <c r="AL21" s="323">
        <f>AK21/115</f>
        <v>0</v>
      </c>
      <c r="AM21" s="319">
        <v>0</v>
      </c>
      <c r="AN21" s="316">
        <f>AM21/137</f>
        <v>0</v>
      </c>
      <c r="AO21" s="319">
        <v>0</v>
      </c>
      <c r="AP21" s="319">
        <f>AO21*250/300</f>
        <v>0</v>
      </c>
      <c r="AQ21" s="316">
        <f>AP21/250</f>
        <v>0</v>
      </c>
      <c r="AR21" s="319">
        <v>0</v>
      </c>
      <c r="AS21" s="316">
        <f>AR21/300</f>
        <v>0</v>
      </c>
      <c r="AT21" s="319">
        <v>0</v>
      </c>
      <c r="AU21" s="319">
        <f>AT21*130/150</f>
        <v>0</v>
      </c>
      <c r="AV21" s="316">
        <f>AU21/130</f>
        <v>0</v>
      </c>
      <c r="AW21" s="316">
        <v>0</v>
      </c>
      <c r="AX21" s="316">
        <f>AW21*0.4</f>
        <v>0</v>
      </c>
      <c r="AY21" s="316">
        <v>0</v>
      </c>
      <c r="AZ21" s="316">
        <f>AY21*0.8</f>
        <v>0</v>
      </c>
      <c r="BA21" s="316">
        <v>0</v>
      </c>
      <c r="BB21" s="316">
        <f>BA21*1.3333333333</f>
        <v>0</v>
      </c>
      <c r="BC21" s="324">
        <v>0</v>
      </c>
      <c r="BD21" s="316">
        <f>BC21*1.3333333333</f>
        <v>0</v>
      </c>
      <c r="BE21" s="328">
        <v>0</v>
      </c>
      <c r="BF21" s="329">
        <f>ROUND(BE21*1.43,2)</f>
        <v>0</v>
      </c>
      <c r="BG21" s="314">
        <f>D21+H21+AD21+AX21+AZ21+BB21+BD21+BF21+AS21+AQ21+F21+J21+P21+X21+BO21+T21</f>
        <v>15.804600000000001</v>
      </c>
      <c r="BH21" s="94"/>
      <c r="BO21" s="177"/>
    </row>
    <row r="22" spans="1:67" s="179" customFormat="1" ht="24" customHeight="1">
      <c r="A22" s="952" t="s">
        <v>227</v>
      </c>
      <c r="B22" s="953"/>
      <c r="C22" s="318">
        <f t="shared" ref="C22:AH22" si="30">SUM(C9:C21)</f>
        <v>0</v>
      </c>
      <c r="D22" s="318">
        <f t="shared" si="30"/>
        <v>0</v>
      </c>
      <c r="E22" s="318">
        <f t="shared" si="30"/>
        <v>0</v>
      </c>
      <c r="F22" s="318">
        <f t="shared" si="30"/>
        <v>0</v>
      </c>
      <c r="G22" s="318">
        <f t="shared" si="30"/>
        <v>0</v>
      </c>
      <c r="H22" s="318">
        <f t="shared" si="30"/>
        <v>0</v>
      </c>
      <c r="I22" s="318">
        <f t="shared" si="30"/>
        <v>0</v>
      </c>
      <c r="J22" s="318">
        <f t="shared" si="30"/>
        <v>0</v>
      </c>
      <c r="K22" s="318">
        <f t="shared" si="30"/>
        <v>0</v>
      </c>
      <c r="L22" s="318">
        <f t="shared" si="30"/>
        <v>0</v>
      </c>
      <c r="M22" s="320">
        <f t="shared" si="30"/>
        <v>0</v>
      </c>
      <c r="N22" s="318">
        <f t="shared" si="30"/>
        <v>0</v>
      </c>
      <c r="O22" s="321">
        <f t="shared" si="30"/>
        <v>0</v>
      </c>
      <c r="P22" s="318">
        <f t="shared" si="30"/>
        <v>0</v>
      </c>
      <c r="Q22" s="321">
        <f t="shared" si="30"/>
        <v>0</v>
      </c>
      <c r="R22" s="318">
        <f t="shared" si="30"/>
        <v>0</v>
      </c>
      <c r="S22" s="318">
        <f t="shared" si="30"/>
        <v>338.72999999999996</v>
      </c>
      <c r="T22" s="318">
        <f t="shared" si="30"/>
        <v>480.99659999999994</v>
      </c>
      <c r="U22" s="318">
        <f t="shared" si="30"/>
        <v>0</v>
      </c>
      <c r="V22" s="318">
        <f t="shared" si="30"/>
        <v>0</v>
      </c>
      <c r="W22" s="318">
        <f t="shared" si="30"/>
        <v>0</v>
      </c>
      <c r="X22" s="318">
        <f t="shared" si="30"/>
        <v>0</v>
      </c>
      <c r="Y22" s="318">
        <f t="shared" si="30"/>
        <v>0</v>
      </c>
      <c r="Z22" s="318">
        <f t="shared" si="30"/>
        <v>0</v>
      </c>
      <c r="AA22" s="318">
        <f t="shared" si="30"/>
        <v>0</v>
      </c>
      <c r="AB22" s="318">
        <f t="shared" si="30"/>
        <v>0</v>
      </c>
      <c r="AC22" s="318">
        <f t="shared" si="30"/>
        <v>0</v>
      </c>
      <c r="AD22" s="318">
        <f t="shared" si="30"/>
        <v>0</v>
      </c>
      <c r="AE22" s="318">
        <f t="shared" si="30"/>
        <v>0</v>
      </c>
      <c r="AF22" s="318">
        <f t="shared" si="30"/>
        <v>0</v>
      </c>
      <c r="AG22" s="318">
        <f t="shared" si="30"/>
        <v>0</v>
      </c>
      <c r="AH22" s="318">
        <f t="shared" si="30"/>
        <v>0</v>
      </c>
      <c r="AI22" s="320">
        <f t="shared" ref="AI22:BG22" si="31">SUM(AI9:AI21)</f>
        <v>0</v>
      </c>
      <c r="AJ22" s="318">
        <f t="shared" si="31"/>
        <v>0</v>
      </c>
      <c r="AK22" s="318">
        <f t="shared" si="31"/>
        <v>0</v>
      </c>
      <c r="AL22" s="318">
        <f t="shared" si="31"/>
        <v>0</v>
      </c>
      <c r="AM22" s="321">
        <f t="shared" si="31"/>
        <v>0</v>
      </c>
      <c r="AN22" s="318">
        <f t="shared" si="31"/>
        <v>0</v>
      </c>
      <c r="AO22" s="321">
        <f t="shared" si="31"/>
        <v>0</v>
      </c>
      <c r="AP22" s="321">
        <f t="shared" si="31"/>
        <v>0</v>
      </c>
      <c r="AQ22" s="318">
        <f t="shared" si="31"/>
        <v>0</v>
      </c>
      <c r="AR22" s="321">
        <f t="shared" si="31"/>
        <v>0</v>
      </c>
      <c r="AS22" s="318">
        <f t="shared" si="31"/>
        <v>0</v>
      </c>
      <c r="AT22" s="321">
        <f t="shared" si="31"/>
        <v>0</v>
      </c>
      <c r="AU22" s="321">
        <f t="shared" si="31"/>
        <v>0</v>
      </c>
      <c r="AV22" s="318">
        <f t="shared" si="31"/>
        <v>0</v>
      </c>
      <c r="AW22" s="318">
        <f t="shared" si="31"/>
        <v>0</v>
      </c>
      <c r="AX22" s="318">
        <f t="shared" si="31"/>
        <v>0</v>
      </c>
      <c r="AY22" s="318">
        <f t="shared" si="31"/>
        <v>0</v>
      </c>
      <c r="AZ22" s="318">
        <f t="shared" si="31"/>
        <v>0</v>
      </c>
      <c r="BA22" s="318">
        <f t="shared" si="31"/>
        <v>0</v>
      </c>
      <c r="BB22" s="318">
        <f t="shared" si="31"/>
        <v>0</v>
      </c>
      <c r="BC22" s="318">
        <f t="shared" si="31"/>
        <v>0</v>
      </c>
      <c r="BD22" s="318">
        <f t="shared" si="31"/>
        <v>0</v>
      </c>
      <c r="BE22" s="318">
        <f t="shared" si="31"/>
        <v>0</v>
      </c>
      <c r="BF22" s="318">
        <f t="shared" si="31"/>
        <v>0</v>
      </c>
      <c r="BG22" s="318">
        <f t="shared" si="31"/>
        <v>480.99659999999994</v>
      </c>
      <c r="BH22" s="331"/>
    </row>
    <row r="23" spans="1:67">
      <c r="A23" s="192"/>
      <c r="B23" s="192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297"/>
    </row>
    <row r="24" spans="1:67" s="68" customFormat="1" ht="15.75" customHeight="1">
      <c r="R24" s="910" t="s">
        <v>430</v>
      </c>
      <c r="S24" s="910"/>
      <c r="T24" s="910"/>
      <c r="U24" s="910"/>
      <c r="V24" s="910"/>
      <c r="W24" s="910"/>
      <c r="X24" s="910"/>
      <c r="Y24" s="910"/>
      <c r="Z24" s="910"/>
      <c r="AA24" s="910"/>
      <c r="AB24" s="910"/>
      <c r="AC24" s="910"/>
      <c r="AD24" s="910"/>
      <c r="AE24" s="910"/>
      <c r="AF24" s="910"/>
      <c r="AG24" s="910"/>
      <c r="AH24" s="910"/>
      <c r="AI24" s="910"/>
      <c r="AJ24" s="910"/>
      <c r="AK24" s="910"/>
      <c r="AL24" s="910"/>
      <c r="AM24" s="910"/>
      <c r="AN24" s="910"/>
      <c r="AO24" s="910"/>
      <c r="AP24" s="910"/>
      <c r="AQ24" s="910"/>
      <c r="AR24" s="910"/>
      <c r="AS24" s="910"/>
      <c r="AT24" s="910"/>
      <c r="AU24" s="910"/>
      <c r="AV24" s="910"/>
      <c r="AW24" s="910"/>
      <c r="AX24" s="910"/>
      <c r="AY24" s="910"/>
      <c r="AZ24" s="910"/>
      <c r="BA24" s="910"/>
      <c r="BB24" s="910"/>
      <c r="BC24" s="910"/>
      <c r="BD24" s="910"/>
      <c r="BE24" s="910"/>
      <c r="BF24" s="910"/>
      <c r="BG24" s="910"/>
      <c r="BH24" s="910"/>
    </row>
    <row r="25" spans="1:67" s="68" customFormat="1" ht="15.75">
      <c r="A25" s="911" t="s">
        <v>229</v>
      </c>
      <c r="B25" s="911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195"/>
      <c r="R25" s="954" t="s">
        <v>14</v>
      </c>
      <c r="S25" s="954"/>
      <c r="T25" s="954"/>
      <c r="U25" s="954"/>
      <c r="V25" s="954"/>
      <c r="W25" s="954"/>
      <c r="X25" s="954"/>
      <c r="Y25" s="954"/>
      <c r="Z25" s="954"/>
      <c r="AA25" s="954"/>
      <c r="AB25" s="954"/>
      <c r="AC25" s="954"/>
      <c r="AD25" s="954"/>
      <c r="AE25" s="954"/>
      <c r="AF25" s="954"/>
      <c r="AG25" s="954"/>
      <c r="AH25" s="954"/>
      <c r="AI25" s="954"/>
      <c r="AJ25" s="954"/>
      <c r="AK25" s="954"/>
      <c r="AL25" s="954"/>
      <c r="AM25" s="954"/>
      <c r="AN25" s="954"/>
      <c r="AO25" s="954"/>
      <c r="AP25" s="954"/>
      <c r="AQ25" s="954"/>
      <c r="AR25" s="954"/>
      <c r="AS25" s="954"/>
      <c r="AT25" s="954"/>
      <c r="AU25" s="954"/>
      <c r="AV25" s="954"/>
      <c r="AW25" s="954"/>
      <c r="AX25" s="954"/>
      <c r="AY25" s="954"/>
      <c r="AZ25" s="954"/>
      <c r="BA25" s="954"/>
      <c r="BB25" s="954"/>
      <c r="BC25" s="954"/>
      <c r="BD25" s="954"/>
      <c r="BE25" s="954"/>
      <c r="BF25" s="954"/>
      <c r="BG25" s="954"/>
      <c r="BH25" s="954"/>
    </row>
    <row r="26" spans="1:67" s="68" customFormat="1" ht="15.75"/>
    <row r="27" spans="1:67" s="68" customFormat="1" ht="15.75"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</row>
    <row r="28" spans="1:67" s="68" customFormat="1" ht="15.75"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</row>
    <row r="29" spans="1:67" s="68" customFormat="1" ht="15.75"/>
    <row r="30" spans="1:67" s="33" customFormat="1" ht="15.75">
      <c r="A30" s="844" t="s">
        <v>431</v>
      </c>
      <c r="B30" s="844"/>
      <c r="C30" s="844"/>
      <c r="D30" s="844"/>
      <c r="E30" s="844"/>
      <c r="F30" s="844"/>
      <c r="G30" s="844"/>
      <c r="H30" s="844"/>
      <c r="I30" s="844"/>
      <c r="J30" s="844"/>
      <c r="K30" s="844"/>
      <c r="L30" s="844"/>
      <c r="M30" s="844"/>
      <c r="N30" s="844"/>
      <c r="O30" s="844"/>
      <c r="P30" s="844"/>
      <c r="Q30" s="71"/>
      <c r="R30" s="844" t="s">
        <v>231</v>
      </c>
      <c r="S30" s="844"/>
      <c r="T30" s="844"/>
      <c r="U30" s="844"/>
      <c r="V30" s="844"/>
      <c r="W30" s="844"/>
      <c r="X30" s="844"/>
      <c r="Y30" s="844"/>
      <c r="Z30" s="844"/>
      <c r="AA30" s="844"/>
      <c r="AB30" s="844"/>
      <c r="AC30" s="844"/>
      <c r="AD30" s="844"/>
      <c r="AE30" s="844"/>
      <c r="AF30" s="844"/>
      <c r="AG30" s="844"/>
      <c r="AH30" s="844"/>
      <c r="AI30" s="844"/>
      <c r="AJ30" s="844"/>
      <c r="AK30" s="844"/>
      <c r="AL30" s="844"/>
      <c r="AM30" s="844"/>
      <c r="AN30" s="844"/>
      <c r="AO30" s="844"/>
      <c r="AP30" s="844"/>
      <c r="AQ30" s="844"/>
      <c r="AR30" s="844"/>
      <c r="AS30" s="844"/>
      <c r="AT30" s="844"/>
      <c r="AU30" s="844"/>
      <c r="AV30" s="844"/>
      <c r="AW30" s="844"/>
      <c r="AX30" s="844"/>
      <c r="AY30" s="844"/>
      <c r="AZ30" s="844"/>
      <c r="BA30" s="844"/>
      <c r="BB30" s="844"/>
      <c r="BC30" s="844"/>
      <c r="BD30" s="844"/>
      <c r="BE30" s="844"/>
      <c r="BF30" s="844"/>
      <c r="BG30" s="844"/>
      <c r="BH30" s="844"/>
    </row>
    <row r="31" spans="1:67" s="27" customFormat="1" ht="18.75">
      <c r="A31" s="256"/>
      <c r="B31" s="256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</row>
  </sheetData>
  <autoFilter ref="A8:BH22"/>
  <mergeCells count="43">
    <mergeCell ref="A1:T1"/>
    <mergeCell ref="A2:T2"/>
    <mergeCell ref="A3:D3"/>
    <mergeCell ref="AC3:BH3"/>
    <mergeCell ref="A4:BH4"/>
    <mergeCell ref="A5:BH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A7:BB7"/>
    <mergeCell ref="AG7:AH7"/>
    <mergeCell ref="AI7:AJ7"/>
    <mergeCell ref="AK7:AL7"/>
    <mergeCell ref="AM7:AN7"/>
    <mergeCell ref="AO7:AQ7"/>
    <mergeCell ref="A30:P30"/>
    <mergeCell ref="R30:BH30"/>
    <mergeCell ref="A7:A8"/>
    <mergeCell ref="B7:B8"/>
    <mergeCell ref="BG7:BG8"/>
    <mergeCell ref="BH7:BH8"/>
    <mergeCell ref="BC7:BD7"/>
    <mergeCell ref="BE7:BF7"/>
    <mergeCell ref="A22:B22"/>
    <mergeCell ref="R24:BH24"/>
    <mergeCell ref="A25:B25"/>
    <mergeCell ref="R25:BH25"/>
    <mergeCell ref="AR7:AS7"/>
    <mergeCell ref="AT7:AV7"/>
    <mergeCell ref="AW7:AX7"/>
    <mergeCell ref="AY7:AZ7"/>
  </mergeCells>
  <pageMargins left="0.78680555555555598" right="0" top="0" bottom="0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view="pageBreakPreview" zoomScale="90" zoomScaleNormal="100" zoomScaleSheetLayoutView="90" workbookViewId="0">
      <selection activeCell="BM8" sqref="BM8"/>
    </sheetView>
  </sheetViews>
  <sheetFormatPr defaultColWidth="9" defaultRowHeight="14.25"/>
  <cols>
    <col min="1" max="1" width="5.5703125" style="81" customWidth="1"/>
    <col min="2" max="2" width="15.5703125" style="81" customWidth="1"/>
    <col min="3" max="3" width="9.85546875" style="81" customWidth="1"/>
    <col min="4" max="4" width="10.85546875" style="81" customWidth="1"/>
    <col min="5" max="5" width="12.7109375" style="81" customWidth="1"/>
    <col min="6" max="6" width="7.5703125" style="81" hidden="1" customWidth="1"/>
    <col min="7" max="7" width="11.7109375" style="81" customWidth="1"/>
    <col min="8" max="8" width="13.140625" style="81" customWidth="1"/>
    <col min="9" max="9" width="12" style="81" customWidth="1"/>
    <col min="10" max="10" width="10.28515625" style="81" customWidth="1"/>
    <col min="11" max="11" width="11.28515625" style="81" customWidth="1"/>
    <col min="12" max="12" width="13.28515625" style="81" customWidth="1"/>
    <col min="13" max="13" width="11.85546875" style="81" customWidth="1"/>
    <col min="14" max="256" width="9.140625" style="81"/>
    <col min="257" max="257" width="5.5703125" style="81" customWidth="1"/>
    <col min="258" max="258" width="16.140625" style="81" customWidth="1"/>
    <col min="259" max="259" width="9.85546875" style="81" customWidth="1"/>
    <col min="260" max="260" width="10.85546875" style="81" customWidth="1"/>
    <col min="261" max="261" width="12.85546875" style="81" customWidth="1"/>
    <col min="262" max="262" width="8.85546875" style="81" customWidth="1"/>
    <col min="263" max="263" width="11.28515625" style="81" customWidth="1"/>
    <col min="264" max="264" width="13.140625" style="81" customWidth="1"/>
    <col min="265" max="265" width="11.85546875" style="81" customWidth="1"/>
    <col min="266" max="266" width="10.85546875" style="81" customWidth="1"/>
    <col min="267" max="267" width="12.28515625" style="81" customWidth="1"/>
    <col min="268" max="268" width="13.28515625" style="81" customWidth="1"/>
    <col min="269" max="269" width="11.85546875" style="81" customWidth="1"/>
    <col min="270" max="512" width="9.140625" style="81"/>
    <col min="513" max="513" width="5.5703125" style="81" customWidth="1"/>
    <col min="514" max="514" width="16.140625" style="81" customWidth="1"/>
    <col min="515" max="515" width="9.85546875" style="81" customWidth="1"/>
    <col min="516" max="516" width="10.85546875" style="81" customWidth="1"/>
    <col min="517" max="517" width="12.85546875" style="81" customWidth="1"/>
    <col min="518" max="518" width="8.85546875" style="81" customWidth="1"/>
    <col min="519" max="519" width="11.28515625" style="81" customWidth="1"/>
    <col min="520" max="520" width="13.140625" style="81" customWidth="1"/>
    <col min="521" max="521" width="11.85546875" style="81" customWidth="1"/>
    <col min="522" max="522" width="10.85546875" style="81" customWidth="1"/>
    <col min="523" max="523" width="12.28515625" style="81" customWidth="1"/>
    <col min="524" max="524" width="13.28515625" style="81" customWidth="1"/>
    <col min="525" max="525" width="11.85546875" style="81" customWidth="1"/>
    <col min="526" max="768" width="9.140625" style="81"/>
    <col min="769" max="769" width="5.5703125" style="81" customWidth="1"/>
    <col min="770" max="770" width="16.140625" style="81" customWidth="1"/>
    <col min="771" max="771" width="9.85546875" style="81" customWidth="1"/>
    <col min="772" max="772" width="10.85546875" style="81" customWidth="1"/>
    <col min="773" max="773" width="12.85546875" style="81" customWidth="1"/>
    <col min="774" max="774" width="8.85546875" style="81" customWidth="1"/>
    <col min="775" max="775" width="11.28515625" style="81" customWidth="1"/>
    <col min="776" max="776" width="13.140625" style="81" customWidth="1"/>
    <col min="777" max="777" width="11.85546875" style="81" customWidth="1"/>
    <col min="778" max="778" width="10.85546875" style="81" customWidth="1"/>
    <col min="779" max="779" width="12.28515625" style="81" customWidth="1"/>
    <col min="780" max="780" width="13.28515625" style="81" customWidth="1"/>
    <col min="781" max="781" width="11.85546875" style="81" customWidth="1"/>
    <col min="782" max="1024" width="9.140625" style="81"/>
    <col min="1025" max="1025" width="5.5703125" style="81" customWidth="1"/>
    <col min="1026" max="1026" width="16.140625" style="81" customWidth="1"/>
    <col min="1027" max="1027" width="9.85546875" style="81" customWidth="1"/>
    <col min="1028" max="1028" width="10.85546875" style="81" customWidth="1"/>
    <col min="1029" max="1029" width="12.85546875" style="81" customWidth="1"/>
    <col min="1030" max="1030" width="8.85546875" style="81" customWidth="1"/>
    <col min="1031" max="1031" width="11.28515625" style="81" customWidth="1"/>
    <col min="1032" max="1032" width="13.140625" style="81" customWidth="1"/>
    <col min="1033" max="1033" width="11.85546875" style="81" customWidth="1"/>
    <col min="1034" max="1034" width="10.85546875" style="81" customWidth="1"/>
    <col min="1035" max="1035" width="12.28515625" style="81" customWidth="1"/>
    <col min="1036" max="1036" width="13.28515625" style="81" customWidth="1"/>
    <col min="1037" max="1037" width="11.85546875" style="81" customWidth="1"/>
    <col min="1038" max="1280" width="9.140625" style="81"/>
    <col min="1281" max="1281" width="5.5703125" style="81" customWidth="1"/>
    <col min="1282" max="1282" width="16.140625" style="81" customWidth="1"/>
    <col min="1283" max="1283" width="9.85546875" style="81" customWidth="1"/>
    <col min="1284" max="1284" width="10.85546875" style="81" customWidth="1"/>
    <col min="1285" max="1285" width="12.85546875" style="81" customWidth="1"/>
    <col min="1286" max="1286" width="8.85546875" style="81" customWidth="1"/>
    <col min="1287" max="1287" width="11.28515625" style="81" customWidth="1"/>
    <col min="1288" max="1288" width="13.140625" style="81" customWidth="1"/>
    <col min="1289" max="1289" width="11.85546875" style="81" customWidth="1"/>
    <col min="1290" max="1290" width="10.85546875" style="81" customWidth="1"/>
    <col min="1291" max="1291" width="12.28515625" style="81" customWidth="1"/>
    <col min="1292" max="1292" width="13.28515625" style="81" customWidth="1"/>
    <col min="1293" max="1293" width="11.85546875" style="81" customWidth="1"/>
    <col min="1294" max="1536" width="9.140625" style="81"/>
    <col min="1537" max="1537" width="5.5703125" style="81" customWidth="1"/>
    <col min="1538" max="1538" width="16.140625" style="81" customWidth="1"/>
    <col min="1539" max="1539" width="9.85546875" style="81" customWidth="1"/>
    <col min="1540" max="1540" width="10.85546875" style="81" customWidth="1"/>
    <col min="1541" max="1541" width="12.85546875" style="81" customWidth="1"/>
    <col min="1542" max="1542" width="8.85546875" style="81" customWidth="1"/>
    <col min="1543" max="1543" width="11.28515625" style="81" customWidth="1"/>
    <col min="1544" max="1544" width="13.140625" style="81" customWidth="1"/>
    <col min="1545" max="1545" width="11.85546875" style="81" customWidth="1"/>
    <col min="1546" max="1546" width="10.85546875" style="81" customWidth="1"/>
    <col min="1547" max="1547" width="12.28515625" style="81" customWidth="1"/>
    <col min="1548" max="1548" width="13.28515625" style="81" customWidth="1"/>
    <col min="1549" max="1549" width="11.85546875" style="81" customWidth="1"/>
    <col min="1550" max="1792" width="9.140625" style="81"/>
    <col min="1793" max="1793" width="5.5703125" style="81" customWidth="1"/>
    <col min="1794" max="1794" width="16.140625" style="81" customWidth="1"/>
    <col min="1795" max="1795" width="9.85546875" style="81" customWidth="1"/>
    <col min="1796" max="1796" width="10.85546875" style="81" customWidth="1"/>
    <col min="1797" max="1797" width="12.85546875" style="81" customWidth="1"/>
    <col min="1798" max="1798" width="8.85546875" style="81" customWidth="1"/>
    <col min="1799" max="1799" width="11.28515625" style="81" customWidth="1"/>
    <col min="1800" max="1800" width="13.140625" style="81" customWidth="1"/>
    <col min="1801" max="1801" width="11.85546875" style="81" customWidth="1"/>
    <col min="1802" max="1802" width="10.85546875" style="81" customWidth="1"/>
    <col min="1803" max="1803" width="12.28515625" style="81" customWidth="1"/>
    <col min="1804" max="1804" width="13.28515625" style="81" customWidth="1"/>
    <col min="1805" max="1805" width="11.85546875" style="81" customWidth="1"/>
    <col min="1806" max="2048" width="9.140625" style="81"/>
    <col min="2049" max="2049" width="5.5703125" style="81" customWidth="1"/>
    <col min="2050" max="2050" width="16.140625" style="81" customWidth="1"/>
    <col min="2051" max="2051" width="9.85546875" style="81" customWidth="1"/>
    <col min="2052" max="2052" width="10.85546875" style="81" customWidth="1"/>
    <col min="2053" max="2053" width="12.85546875" style="81" customWidth="1"/>
    <col min="2054" max="2054" width="8.85546875" style="81" customWidth="1"/>
    <col min="2055" max="2055" width="11.28515625" style="81" customWidth="1"/>
    <col min="2056" max="2056" width="13.140625" style="81" customWidth="1"/>
    <col min="2057" max="2057" width="11.85546875" style="81" customWidth="1"/>
    <col min="2058" max="2058" width="10.85546875" style="81" customWidth="1"/>
    <col min="2059" max="2059" width="12.28515625" style="81" customWidth="1"/>
    <col min="2060" max="2060" width="13.28515625" style="81" customWidth="1"/>
    <col min="2061" max="2061" width="11.85546875" style="81" customWidth="1"/>
    <col min="2062" max="2304" width="9.140625" style="81"/>
    <col min="2305" max="2305" width="5.5703125" style="81" customWidth="1"/>
    <col min="2306" max="2306" width="16.140625" style="81" customWidth="1"/>
    <col min="2307" max="2307" width="9.85546875" style="81" customWidth="1"/>
    <col min="2308" max="2308" width="10.85546875" style="81" customWidth="1"/>
    <col min="2309" max="2309" width="12.85546875" style="81" customWidth="1"/>
    <col min="2310" max="2310" width="8.85546875" style="81" customWidth="1"/>
    <col min="2311" max="2311" width="11.28515625" style="81" customWidth="1"/>
    <col min="2312" max="2312" width="13.140625" style="81" customWidth="1"/>
    <col min="2313" max="2313" width="11.85546875" style="81" customWidth="1"/>
    <col min="2314" max="2314" width="10.85546875" style="81" customWidth="1"/>
    <col min="2315" max="2315" width="12.28515625" style="81" customWidth="1"/>
    <col min="2316" max="2316" width="13.28515625" style="81" customWidth="1"/>
    <col min="2317" max="2317" width="11.85546875" style="81" customWidth="1"/>
    <col min="2318" max="2560" width="9.140625" style="81"/>
    <col min="2561" max="2561" width="5.5703125" style="81" customWidth="1"/>
    <col min="2562" max="2562" width="16.140625" style="81" customWidth="1"/>
    <col min="2563" max="2563" width="9.85546875" style="81" customWidth="1"/>
    <col min="2564" max="2564" width="10.85546875" style="81" customWidth="1"/>
    <col min="2565" max="2565" width="12.85546875" style="81" customWidth="1"/>
    <col min="2566" max="2566" width="8.85546875" style="81" customWidth="1"/>
    <col min="2567" max="2567" width="11.28515625" style="81" customWidth="1"/>
    <col min="2568" max="2568" width="13.140625" style="81" customWidth="1"/>
    <col min="2569" max="2569" width="11.85546875" style="81" customWidth="1"/>
    <col min="2570" max="2570" width="10.85546875" style="81" customWidth="1"/>
    <col min="2571" max="2571" width="12.28515625" style="81" customWidth="1"/>
    <col min="2572" max="2572" width="13.28515625" style="81" customWidth="1"/>
    <col min="2573" max="2573" width="11.85546875" style="81" customWidth="1"/>
    <col min="2574" max="2816" width="9.140625" style="81"/>
    <col min="2817" max="2817" width="5.5703125" style="81" customWidth="1"/>
    <col min="2818" max="2818" width="16.140625" style="81" customWidth="1"/>
    <col min="2819" max="2819" width="9.85546875" style="81" customWidth="1"/>
    <col min="2820" max="2820" width="10.85546875" style="81" customWidth="1"/>
    <col min="2821" max="2821" width="12.85546875" style="81" customWidth="1"/>
    <col min="2822" max="2822" width="8.85546875" style="81" customWidth="1"/>
    <col min="2823" max="2823" width="11.28515625" style="81" customWidth="1"/>
    <col min="2824" max="2824" width="13.140625" style="81" customWidth="1"/>
    <col min="2825" max="2825" width="11.85546875" style="81" customWidth="1"/>
    <col min="2826" max="2826" width="10.85546875" style="81" customWidth="1"/>
    <col min="2827" max="2827" width="12.28515625" style="81" customWidth="1"/>
    <col min="2828" max="2828" width="13.28515625" style="81" customWidth="1"/>
    <col min="2829" max="2829" width="11.85546875" style="81" customWidth="1"/>
    <col min="2830" max="3072" width="9.140625" style="81"/>
    <col min="3073" max="3073" width="5.5703125" style="81" customWidth="1"/>
    <col min="3074" max="3074" width="16.140625" style="81" customWidth="1"/>
    <col min="3075" max="3075" width="9.85546875" style="81" customWidth="1"/>
    <col min="3076" max="3076" width="10.85546875" style="81" customWidth="1"/>
    <col min="3077" max="3077" width="12.85546875" style="81" customWidth="1"/>
    <col min="3078" max="3078" width="8.85546875" style="81" customWidth="1"/>
    <col min="3079" max="3079" width="11.28515625" style="81" customWidth="1"/>
    <col min="3080" max="3080" width="13.140625" style="81" customWidth="1"/>
    <col min="3081" max="3081" width="11.85546875" style="81" customWidth="1"/>
    <col min="3082" max="3082" width="10.85546875" style="81" customWidth="1"/>
    <col min="3083" max="3083" width="12.28515625" style="81" customWidth="1"/>
    <col min="3084" max="3084" width="13.28515625" style="81" customWidth="1"/>
    <col min="3085" max="3085" width="11.85546875" style="81" customWidth="1"/>
    <col min="3086" max="3328" width="9.140625" style="81"/>
    <col min="3329" max="3329" width="5.5703125" style="81" customWidth="1"/>
    <col min="3330" max="3330" width="16.140625" style="81" customWidth="1"/>
    <col min="3331" max="3331" width="9.85546875" style="81" customWidth="1"/>
    <col min="3332" max="3332" width="10.85546875" style="81" customWidth="1"/>
    <col min="3333" max="3333" width="12.85546875" style="81" customWidth="1"/>
    <col min="3334" max="3334" width="8.85546875" style="81" customWidth="1"/>
    <col min="3335" max="3335" width="11.28515625" style="81" customWidth="1"/>
    <col min="3336" max="3336" width="13.140625" style="81" customWidth="1"/>
    <col min="3337" max="3337" width="11.85546875" style="81" customWidth="1"/>
    <col min="3338" max="3338" width="10.85546875" style="81" customWidth="1"/>
    <col min="3339" max="3339" width="12.28515625" style="81" customWidth="1"/>
    <col min="3340" max="3340" width="13.28515625" style="81" customWidth="1"/>
    <col min="3341" max="3341" width="11.85546875" style="81" customWidth="1"/>
    <col min="3342" max="3584" width="9.140625" style="81"/>
    <col min="3585" max="3585" width="5.5703125" style="81" customWidth="1"/>
    <col min="3586" max="3586" width="16.140625" style="81" customWidth="1"/>
    <col min="3587" max="3587" width="9.85546875" style="81" customWidth="1"/>
    <col min="3588" max="3588" width="10.85546875" style="81" customWidth="1"/>
    <col min="3589" max="3589" width="12.85546875" style="81" customWidth="1"/>
    <col min="3590" max="3590" width="8.85546875" style="81" customWidth="1"/>
    <col min="3591" max="3591" width="11.28515625" style="81" customWidth="1"/>
    <col min="3592" max="3592" width="13.140625" style="81" customWidth="1"/>
    <col min="3593" max="3593" width="11.85546875" style="81" customWidth="1"/>
    <col min="3594" max="3594" width="10.85546875" style="81" customWidth="1"/>
    <col min="3595" max="3595" width="12.28515625" style="81" customWidth="1"/>
    <col min="3596" max="3596" width="13.28515625" style="81" customWidth="1"/>
    <col min="3597" max="3597" width="11.85546875" style="81" customWidth="1"/>
    <col min="3598" max="3840" width="9.140625" style="81"/>
    <col min="3841" max="3841" width="5.5703125" style="81" customWidth="1"/>
    <col min="3842" max="3842" width="16.140625" style="81" customWidth="1"/>
    <col min="3843" max="3843" width="9.85546875" style="81" customWidth="1"/>
    <col min="3844" max="3844" width="10.85546875" style="81" customWidth="1"/>
    <col min="3845" max="3845" width="12.85546875" style="81" customWidth="1"/>
    <col min="3846" max="3846" width="8.85546875" style="81" customWidth="1"/>
    <col min="3847" max="3847" width="11.28515625" style="81" customWidth="1"/>
    <col min="3848" max="3848" width="13.140625" style="81" customWidth="1"/>
    <col min="3849" max="3849" width="11.85546875" style="81" customWidth="1"/>
    <col min="3850" max="3850" width="10.85546875" style="81" customWidth="1"/>
    <col min="3851" max="3851" width="12.28515625" style="81" customWidth="1"/>
    <col min="3852" max="3852" width="13.28515625" style="81" customWidth="1"/>
    <col min="3853" max="3853" width="11.85546875" style="81" customWidth="1"/>
    <col min="3854" max="4096" width="9.140625" style="81"/>
    <col min="4097" max="4097" width="5.5703125" style="81" customWidth="1"/>
    <col min="4098" max="4098" width="16.140625" style="81" customWidth="1"/>
    <col min="4099" max="4099" width="9.85546875" style="81" customWidth="1"/>
    <col min="4100" max="4100" width="10.85546875" style="81" customWidth="1"/>
    <col min="4101" max="4101" width="12.85546875" style="81" customWidth="1"/>
    <col min="4102" max="4102" width="8.85546875" style="81" customWidth="1"/>
    <col min="4103" max="4103" width="11.28515625" style="81" customWidth="1"/>
    <col min="4104" max="4104" width="13.140625" style="81" customWidth="1"/>
    <col min="4105" max="4105" width="11.85546875" style="81" customWidth="1"/>
    <col min="4106" max="4106" width="10.85546875" style="81" customWidth="1"/>
    <col min="4107" max="4107" width="12.28515625" style="81" customWidth="1"/>
    <col min="4108" max="4108" width="13.28515625" style="81" customWidth="1"/>
    <col min="4109" max="4109" width="11.85546875" style="81" customWidth="1"/>
    <col min="4110" max="4352" width="9.140625" style="81"/>
    <col min="4353" max="4353" width="5.5703125" style="81" customWidth="1"/>
    <col min="4354" max="4354" width="16.140625" style="81" customWidth="1"/>
    <col min="4355" max="4355" width="9.85546875" style="81" customWidth="1"/>
    <col min="4356" max="4356" width="10.85546875" style="81" customWidth="1"/>
    <col min="4357" max="4357" width="12.85546875" style="81" customWidth="1"/>
    <col min="4358" max="4358" width="8.85546875" style="81" customWidth="1"/>
    <col min="4359" max="4359" width="11.28515625" style="81" customWidth="1"/>
    <col min="4360" max="4360" width="13.140625" style="81" customWidth="1"/>
    <col min="4361" max="4361" width="11.85546875" style="81" customWidth="1"/>
    <col min="4362" max="4362" width="10.85546875" style="81" customWidth="1"/>
    <col min="4363" max="4363" width="12.28515625" style="81" customWidth="1"/>
    <col min="4364" max="4364" width="13.28515625" style="81" customWidth="1"/>
    <col min="4365" max="4365" width="11.85546875" style="81" customWidth="1"/>
    <col min="4366" max="4608" width="9.140625" style="81"/>
    <col min="4609" max="4609" width="5.5703125" style="81" customWidth="1"/>
    <col min="4610" max="4610" width="16.140625" style="81" customWidth="1"/>
    <col min="4611" max="4611" width="9.85546875" style="81" customWidth="1"/>
    <col min="4612" max="4612" width="10.85546875" style="81" customWidth="1"/>
    <col min="4613" max="4613" width="12.85546875" style="81" customWidth="1"/>
    <col min="4614" max="4614" width="8.85546875" style="81" customWidth="1"/>
    <col min="4615" max="4615" width="11.28515625" style="81" customWidth="1"/>
    <col min="4616" max="4616" width="13.140625" style="81" customWidth="1"/>
    <col min="4617" max="4617" width="11.85546875" style="81" customWidth="1"/>
    <col min="4618" max="4618" width="10.85546875" style="81" customWidth="1"/>
    <col min="4619" max="4619" width="12.28515625" style="81" customWidth="1"/>
    <col min="4620" max="4620" width="13.28515625" style="81" customWidth="1"/>
    <col min="4621" max="4621" width="11.85546875" style="81" customWidth="1"/>
    <col min="4622" max="4864" width="9.140625" style="81"/>
    <col min="4865" max="4865" width="5.5703125" style="81" customWidth="1"/>
    <col min="4866" max="4866" width="16.140625" style="81" customWidth="1"/>
    <col min="4867" max="4867" width="9.85546875" style="81" customWidth="1"/>
    <col min="4868" max="4868" width="10.85546875" style="81" customWidth="1"/>
    <col min="4869" max="4869" width="12.85546875" style="81" customWidth="1"/>
    <col min="4870" max="4870" width="8.85546875" style="81" customWidth="1"/>
    <col min="4871" max="4871" width="11.28515625" style="81" customWidth="1"/>
    <col min="4872" max="4872" width="13.140625" style="81" customWidth="1"/>
    <col min="4873" max="4873" width="11.85546875" style="81" customWidth="1"/>
    <col min="4874" max="4874" width="10.85546875" style="81" customWidth="1"/>
    <col min="4875" max="4875" width="12.28515625" style="81" customWidth="1"/>
    <col min="4876" max="4876" width="13.28515625" style="81" customWidth="1"/>
    <col min="4877" max="4877" width="11.85546875" style="81" customWidth="1"/>
    <col min="4878" max="5120" width="9.140625" style="81"/>
    <col min="5121" max="5121" width="5.5703125" style="81" customWidth="1"/>
    <col min="5122" max="5122" width="16.140625" style="81" customWidth="1"/>
    <col min="5123" max="5123" width="9.85546875" style="81" customWidth="1"/>
    <col min="5124" max="5124" width="10.85546875" style="81" customWidth="1"/>
    <col min="5125" max="5125" width="12.85546875" style="81" customWidth="1"/>
    <col min="5126" max="5126" width="8.85546875" style="81" customWidth="1"/>
    <col min="5127" max="5127" width="11.28515625" style="81" customWidth="1"/>
    <col min="5128" max="5128" width="13.140625" style="81" customWidth="1"/>
    <col min="5129" max="5129" width="11.85546875" style="81" customWidth="1"/>
    <col min="5130" max="5130" width="10.85546875" style="81" customWidth="1"/>
    <col min="5131" max="5131" width="12.28515625" style="81" customWidth="1"/>
    <col min="5132" max="5132" width="13.28515625" style="81" customWidth="1"/>
    <col min="5133" max="5133" width="11.85546875" style="81" customWidth="1"/>
    <col min="5134" max="5376" width="9.140625" style="81"/>
    <col min="5377" max="5377" width="5.5703125" style="81" customWidth="1"/>
    <col min="5378" max="5378" width="16.140625" style="81" customWidth="1"/>
    <col min="5379" max="5379" width="9.85546875" style="81" customWidth="1"/>
    <col min="5380" max="5380" width="10.85546875" style="81" customWidth="1"/>
    <col min="5381" max="5381" width="12.85546875" style="81" customWidth="1"/>
    <col min="5382" max="5382" width="8.85546875" style="81" customWidth="1"/>
    <col min="5383" max="5383" width="11.28515625" style="81" customWidth="1"/>
    <col min="5384" max="5384" width="13.140625" style="81" customWidth="1"/>
    <col min="5385" max="5385" width="11.85546875" style="81" customWidth="1"/>
    <col min="5386" max="5386" width="10.85546875" style="81" customWidth="1"/>
    <col min="5387" max="5387" width="12.28515625" style="81" customWidth="1"/>
    <col min="5388" max="5388" width="13.28515625" style="81" customWidth="1"/>
    <col min="5389" max="5389" width="11.85546875" style="81" customWidth="1"/>
    <col min="5390" max="5632" width="9.140625" style="81"/>
    <col min="5633" max="5633" width="5.5703125" style="81" customWidth="1"/>
    <col min="5634" max="5634" width="16.140625" style="81" customWidth="1"/>
    <col min="5635" max="5635" width="9.85546875" style="81" customWidth="1"/>
    <col min="5636" max="5636" width="10.85546875" style="81" customWidth="1"/>
    <col min="5637" max="5637" width="12.85546875" style="81" customWidth="1"/>
    <col min="5638" max="5638" width="8.85546875" style="81" customWidth="1"/>
    <col min="5639" max="5639" width="11.28515625" style="81" customWidth="1"/>
    <col min="5640" max="5640" width="13.140625" style="81" customWidth="1"/>
    <col min="5641" max="5641" width="11.85546875" style="81" customWidth="1"/>
    <col min="5642" max="5642" width="10.85546875" style="81" customWidth="1"/>
    <col min="5643" max="5643" width="12.28515625" style="81" customWidth="1"/>
    <col min="5644" max="5644" width="13.28515625" style="81" customWidth="1"/>
    <col min="5645" max="5645" width="11.85546875" style="81" customWidth="1"/>
    <col min="5646" max="5888" width="9.140625" style="81"/>
    <col min="5889" max="5889" width="5.5703125" style="81" customWidth="1"/>
    <col min="5890" max="5890" width="16.140625" style="81" customWidth="1"/>
    <col min="5891" max="5891" width="9.85546875" style="81" customWidth="1"/>
    <col min="5892" max="5892" width="10.85546875" style="81" customWidth="1"/>
    <col min="5893" max="5893" width="12.85546875" style="81" customWidth="1"/>
    <col min="5894" max="5894" width="8.85546875" style="81" customWidth="1"/>
    <col min="5895" max="5895" width="11.28515625" style="81" customWidth="1"/>
    <col min="5896" max="5896" width="13.140625" style="81" customWidth="1"/>
    <col min="5897" max="5897" width="11.85546875" style="81" customWidth="1"/>
    <col min="5898" max="5898" width="10.85546875" style="81" customWidth="1"/>
    <col min="5899" max="5899" width="12.28515625" style="81" customWidth="1"/>
    <col min="5900" max="5900" width="13.28515625" style="81" customWidth="1"/>
    <col min="5901" max="5901" width="11.85546875" style="81" customWidth="1"/>
    <col min="5902" max="6144" width="9.140625" style="81"/>
    <col min="6145" max="6145" width="5.5703125" style="81" customWidth="1"/>
    <col min="6146" max="6146" width="16.140625" style="81" customWidth="1"/>
    <col min="6147" max="6147" width="9.85546875" style="81" customWidth="1"/>
    <col min="6148" max="6148" width="10.85546875" style="81" customWidth="1"/>
    <col min="6149" max="6149" width="12.85546875" style="81" customWidth="1"/>
    <col min="6150" max="6150" width="8.85546875" style="81" customWidth="1"/>
    <col min="6151" max="6151" width="11.28515625" style="81" customWidth="1"/>
    <col min="6152" max="6152" width="13.140625" style="81" customWidth="1"/>
    <col min="6153" max="6153" width="11.85546875" style="81" customWidth="1"/>
    <col min="6154" max="6154" width="10.85546875" style="81" customWidth="1"/>
    <col min="6155" max="6155" width="12.28515625" style="81" customWidth="1"/>
    <col min="6156" max="6156" width="13.28515625" style="81" customWidth="1"/>
    <col min="6157" max="6157" width="11.85546875" style="81" customWidth="1"/>
    <col min="6158" max="6400" width="9.140625" style="81"/>
    <col min="6401" max="6401" width="5.5703125" style="81" customWidth="1"/>
    <col min="6402" max="6402" width="16.140625" style="81" customWidth="1"/>
    <col min="6403" max="6403" width="9.85546875" style="81" customWidth="1"/>
    <col min="6404" max="6404" width="10.85546875" style="81" customWidth="1"/>
    <col min="6405" max="6405" width="12.85546875" style="81" customWidth="1"/>
    <col min="6406" max="6406" width="8.85546875" style="81" customWidth="1"/>
    <col min="6407" max="6407" width="11.28515625" style="81" customWidth="1"/>
    <col min="6408" max="6408" width="13.140625" style="81" customWidth="1"/>
    <col min="6409" max="6409" width="11.85546875" style="81" customWidth="1"/>
    <col min="6410" max="6410" width="10.85546875" style="81" customWidth="1"/>
    <col min="6411" max="6411" width="12.28515625" style="81" customWidth="1"/>
    <col min="6412" max="6412" width="13.28515625" style="81" customWidth="1"/>
    <col min="6413" max="6413" width="11.85546875" style="81" customWidth="1"/>
    <col min="6414" max="6656" width="9.140625" style="81"/>
    <col min="6657" max="6657" width="5.5703125" style="81" customWidth="1"/>
    <col min="6658" max="6658" width="16.140625" style="81" customWidth="1"/>
    <col min="6659" max="6659" width="9.85546875" style="81" customWidth="1"/>
    <col min="6660" max="6660" width="10.85546875" style="81" customWidth="1"/>
    <col min="6661" max="6661" width="12.85546875" style="81" customWidth="1"/>
    <col min="6662" max="6662" width="8.85546875" style="81" customWidth="1"/>
    <col min="6663" max="6663" width="11.28515625" style="81" customWidth="1"/>
    <col min="6664" max="6664" width="13.140625" style="81" customWidth="1"/>
    <col min="6665" max="6665" width="11.85546875" style="81" customWidth="1"/>
    <col min="6666" max="6666" width="10.85546875" style="81" customWidth="1"/>
    <col min="6667" max="6667" width="12.28515625" style="81" customWidth="1"/>
    <col min="6668" max="6668" width="13.28515625" style="81" customWidth="1"/>
    <col min="6669" max="6669" width="11.85546875" style="81" customWidth="1"/>
    <col min="6670" max="6912" width="9.140625" style="81"/>
    <col min="6913" max="6913" width="5.5703125" style="81" customWidth="1"/>
    <col min="6914" max="6914" width="16.140625" style="81" customWidth="1"/>
    <col min="6915" max="6915" width="9.85546875" style="81" customWidth="1"/>
    <col min="6916" max="6916" width="10.85546875" style="81" customWidth="1"/>
    <col min="6917" max="6917" width="12.85546875" style="81" customWidth="1"/>
    <col min="6918" max="6918" width="8.85546875" style="81" customWidth="1"/>
    <col min="6919" max="6919" width="11.28515625" style="81" customWidth="1"/>
    <col min="6920" max="6920" width="13.140625" style="81" customWidth="1"/>
    <col min="6921" max="6921" width="11.85546875" style="81" customWidth="1"/>
    <col min="6922" max="6922" width="10.85546875" style="81" customWidth="1"/>
    <col min="6923" max="6923" width="12.28515625" style="81" customWidth="1"/>
    <col min="6924" max="6924" width="13.28515625" style="81" customWidth="1"/>
    <col min="6925" max="6925" width="11.85546875" style="81" customWidth="1"/>
    <col min="6926" max="7168" width="9.140625" style="81"/>
    <col min="7169" max="7169" width="5.5703125" style="81" customWidth="1"/>
    <col min="7170" max="7170" width="16.140625" style="81" customWidth="1"/>
    <col min="7171" max="7171" width="9.85546875" style="81" customWidth="1"/>
    <col min="7172" max="7172" width="10.85546875" style="81" customWidth="1"/>
    <col min="7173" max="7173" width="12.85546875" style="81" customWidth="1"/>
    <col min="7174" max="7174" width="8.85546875" style="81" customWidth="1"/>
    <col min="7175" max="7175" width="11.28515625" style="81" customWidth="1"/>
    <col min="7176" max="7176" width="13.140625" style="81" customWidth="1"/>
    <col min="7177" max="7177" width="11.85546875" style="81" customWidth="1"/>
    <col min="7178" max="7178" width="10.85546875" style="81" customWidth="1"/>
    <col min="7179" max="7179" width="12.28515625" style="81" customWidth="1"/>
    <col min="7180" max="7180" width="13.28515625" style="81" customWidth="1"/>
    <col min="7181" max="7181" width="11.85546875" style="81" customWidth="1"/>
    <col min="7182" max="7424" width="9.140625" style="81"/>
    <col min="7425" max="7425" width="5.5703125" style="81" customWidth="1"/>
    <col min="7426" max="7426" width="16.140625" style="81" customWidth="1"/>
    <col min="7427" max="7427" width="9.85546875" style="81" customWidth="1"/>
    <col min="7428" max="7428" width="10.85546875" style="81" customWidth="1"/>
    <col min="7429" max="7429" width="12.85546875" style="81" customWidth="1"/>
    <col min="7430" max="7430" width="8.85546875" style="81" customWidth="1"/>
    <col min="7431" max="7431" width="11.28515625" style="81" customWidth="1"/>
    <col min="7432" max="7432" width="13.140625" style="81" customWidth="1"/>
    <col min="7433" max="7433" width="11.85546875" style="81" customWidth="1"/>
    <col min="7434" max="7434" width="10.85546875" style="81" customWidth="1"/>
    <col min="7435" max="7435" width="12.28515625" style="81" customWidth="1"/>
    <col min="7436" max="7436" width="13.28515625" style="81" customWidth="1"/>
    <col min="7437" max="7437" width="11.85546875" style="81" customWidth="1"/>
    <col min="7438" max="7680" width="9.140625" style="81"/>
    <col min="7681" max="7681" width="5.5703125" style="81" customWidth="1"/>
    <col min="7682" max="7682" width="16.140625" style="81" customWidth="1"/>
    <col min="7683" max="7683" width="9.85546875" style="81" customWidth="1"/>
    <col min="7684" max="7684" width="10.85546875" style="81" customWidth="1"/>
    <col min="7685" max="7685" width="12.85546875" style="81" customWidth="1"/>
    <col min="7686" max="7686" width="8.85546875" style="81" customWidth="1"/>
    <col min="7687" max="7687" width="11.28515625" style="81" customWidth="1"/>
    <col min="7688" max="7688" width="13.140625" style="81" customWidth="1"/>
    <col min="7689" max="7689" width="11.85546875" style="81" customWidth="1"/>
    <col min="7690" max="7690" width="10.85546875" style="81" customWidth="1"/>
    <col min="7691" max="7691" width="12.28515625" style="81" customWidth="1"/>
    <col min="7692" max="7692" width="13.28515625" style="81" customWidth="1"/>
    <col min="7693" max="7693" width="11.85546875" style="81" customWidth="1"/>
    <col min="7694" max="7936" width="9.140625" style="81"/>
    <col min="7937" max="7937" width="5.5703125" style="81" customWidth="1"/>
    <col min="7938" max="7938" width="16.140625" style="81" customWidth="1"/>
    <col min="7939" max="7939" width="9.85546875" style="81" customWidth="1"/>
    <col min="7940" max="7940" width="10.85546875" style="81" customWidth="1"/>
    <col min="7941" max="7941" width="12.85546875" style="81" customWidth="1"/>
    <col min="7942" max="7942" width="8.85546875" style="81" customWidth="1"/>
    <col min="7943" max="7943" width="11.28515625" style="81" customWidth="1"/>
    <col min="7944" max="7944" width="13.140625" style="81" customWidth="1"/>
    <col min="7945" max="7945" width="11.85546875" style="81" customWidth="1"/>
    <col min="7946" max="7946" width="10.85546875" style="81" customWidth="1"/>
    <col min="7947" max="7947" width="12.28515625" style="81" customWidth="1"/>
    <col min="7948" max="7948" width="13.28515625" style="81" customWidth="1"/>
    <col min="7949" max="7949" width="11.85546875" style="81" customWidth="1"/>
    <col min="7950" max="8192" width="9.140625" style="81"/>
    <col min="8193" max="8193" width="5.5703125" style="81" customWidth="1"/>
    <col min="8194" max="8194" width="16.140625" style="81" customWidth="1"/>
    <col min="8195" max="8195" width="9.85546875" style="81" customWidth="1"/>
    <col min="8196" max="8196" width="10.85546875" style="81" customWidth="1"/>
    <col min="8197" max="8197" width="12.85546875" style="81" customWidth="1"/>
    <col min="8198" max="8198" width="8.85546875" style="81" customWidth="1"/>
    <col min="8199" max="8199" width="11.28515625" style="81" customWidth="1"/>
    <col min="8200" max="8200" width="13.140625" style="81" customWidth="1"/>
    <col min="8201" max="8201" width="11.85546875" style="81" customWidth="1"/>
    <col min="8202" max="8202" width="10.85546875" style="81" customWidth="1"/>
    <col min="8203" max="8203" width="12.28515625" style="81" customWidth="1"/>
    <col min="8204" max="8204" width="13.28515625" style="81" customWidth="1"/>
    <col min="8205" max="8205" width="11.85546875" style="81" customWidth="1"/>
    <col min="8206" max="8448" width="9.140625" style="81"/>
    <col min="8449" max="8449" width="5.5703125" style="81" customWidth="1"/>
    <col min="8450" max="8450" width="16.140625" style="81" customWidth="1"/>
    <col min="8451" max="8451" width="9.85546875" style="81" customWidth="1"/>
    <col min="8452" max="8452" width="10.85546875" style="81" customWidth="1"/>
    <col min="8453" max="8453" width="12.85546875" style="81" customWidth="1"/>
    <col min="8454" max="8454" width="8.85546875" style="81" customWidth="1"/>
    <col min="8455" max="8455" width="11.28515625" style="81" customWidth="1"/>
    <col min="8456" max="8456" width="13.140625" style="81" customWidth="1"/>
    <col min="8457" max="8457" width="11.85546875" style="81" customWidth="1"/>
    <col min="8458" max="8458" width="10.85546875" style="81" customWidth="1"/>
    <col min="8459" max="8459" width="12.28515625" style="81" customWidth="1"/>
    <col min="8460" max="8460" width="13.28515625" style="81" customWidth="1"/>
    <col min="8461" max="8461" width="11.85546875" style="81" customWidth="1"/>
    <col min="8462" max="8704" width="9.140625" style="81"/>
    <col min="8705" max="8705" width="5.5703125" style="81" customWidth="1"/>
    <col min="8706" max="8706" width="16.140625" style="81" customWidth="1"/>
    <col min="8707" max="8707" width="9.85546875" style="81" customWidth="1"/>
    <col min="8708" max="8708" width="10.85546875" style="81" customWidth="1"/>
    <col min="8709" max="8709" width="12.85546875" style="81" customWidth="1"/>
    <col min="8710" max="8710" width="8.85546875" style="81" customWidth="1"/>
    <col min="8711" max="8711" width="11.28515625" style="81" customWidth="1"/>
    <col min="8712" max="8712" width="13.140625" style="81" customWidth="1"/>
    <col min="8713" max="8713" width="11.85546875" style="81" customWidth="1"/>
    <col min="8714" max="8714" width="10.85546875" style="81" customWidth="1"/>
    <col min="8715" max="8715" width="12.28515625" style="81" customWidth="1"/>
    <col min="8716" max="8716" width="13.28515625" style="81" customWidth="1"/>
    <col min="8717" max="8717" width="11.85546875" style="81" customWidth="1"/>
    <col min="8718" max="8960" width="9.140625" style="81"/>
    <col min="8961" max="8961" width="5.5703125" style="81" customWidth="1"/>
    <col min="8962" max="8962" width="16.140625" style="81" customWidth="1"/>
    <col min="8963" max="8963" width="9.85546875" style="81" customWidth="1"/>
    <col min="8964" max="8964" width="10.85546875" style="81" customWidth="1"/>
    <col min="8965" max="8965" width="12.85546875" style="81" customWidth="1"/>
    <col min="8966" max="8966" width="8.85546875" style="81" customWidth="1"/>
    <col min="8967" max="8967" width="11.28515625" style="81" customWidth="1"/>
    <col min="8968" max="8968" width="13.140625" style="81" customWidth="1"/>
    <col min="8969" max="8969" width="11.85546875" style="81" customWidth="1"/>
    <col min="8970" max="8970" width="10.85546875" style="81" customWidth="1"/>
    <col min="8971" max="8971" width="12.28515625" style="81" customWidth="1"/>
    <col min="8972" max="8972" width="13.28515625" style="81" customWidth="1"/>
    <col min="8973" max="8973" width="11.85546875" style="81" customWidth="1"/>
    <col min="8974" max="9216" width="9.140625" style="81"/>
    <col min="9217" max="9217" width="5.5703125" style="81" customWidth="1"/>
    <col min="9218" max="9218" width="16.140625" style="81" customWidth="1"/>
    <col min="9219" max="9219" width="9.85546875" style="81" customWidth="1"/>
    <col min="9220" max="9220" width="10.85546875" style="81" customWidth="1"/>
    <col min="9221" max="9221" width="12.85546875" style="81" customWidth="1"/>
    <col min="9222" max="9222" width="8.85546875" style="81" customWidth="1"/>
    <col min="9223" max="9223" width="11.28515625" style="81" customWidth="1"/>
    <col min="9224" max="9224" width="13.140625" style="81" customWidth="1"/>
    <col min="9225" max="9225" width="11.85546875" style="81" customWidth="1"/>
    <col min="9226" max="9226" width="10.85546875" style="81" customWidth="1"/>
    <col min="9227" max="9227" width="12.28515625" style="81" customWidth="1"/>
    <col min="9228" max="9228" width="13.28515625" style="81" customWidth="1"/>
    <col min="9229" max="9229" width="11.85546875" style="81" customWidth="1"/>
    <col min="9230" max="9472" width="9.140625" style="81"/>
    <col min="9473" max="9473" width="5.5703125" style="81" customWidth="1"/>
    <col min="9474" max="9474" width="16.140625" style="81" customWidth="1"/>
    <col min="9475" max="9475" width="9.85546875" style="81" customWidth="1"/>
    <col min="9476" max="9476" width="10.85546875" style="81" customWidth="1"/>
    <col min="9477" max="9477" width="12.85546875" style="81" customWidth="1"/>
    <col min="9478" max="9478" width="8.85546875" style="81" customWidth="1"/>
    <col min="9479" max="9479" width="11.28515625" style="81" customWidth="1"/>
    <col min="9480" max="9480" width="13.140625" style="81" customWidth="1"/>
    <col min="9481" max="9481" width="11.85546875" style="81" customWidth="1"/>
    <col min="9482" max="9482" width="10.85546875" style="81" customWidth="1"/>
    <col min="9483" max="9483" width="12.28515625" style="81" customWidth="1"/>
    <col min="9484" max="9484" width="13.28515625" style="81" customWidth="1"/>
    <col min="9485" max="9485" width="11.85546875" style="81" customWidth="1"/>
    <col min="9486" max="9728" width="9.140625" style="81"/>
    <col min="9729" max="9729" width="5.5703125" style="81" customWidth="1"/>
    <col min="9730" max="9730" width="16.140625" style="81" customWidth="1"/>
    <col min="9731" max="9731" width="9.85546875" style="81" customWidth="1"/>
    <col min="9732" max="9732" width="10.85546875" style="81" customWidth="1"/>
    <col min="9733" max="9733" width="12.85546875" style="81" customWidth="1"/>
    <col min="9734" max="9734" width="8.85546875" style="81" customWidth="1"/>
    <col min="9735" max="9735" width="11.28515625" style="81" customWidth="1"/>
    <col min="9736" max="9736" width="13.140625" style="81" customWidth="1"/>
    <col min="9737" max="9737" width="11.85546875" style="81" customWidth="1"/>
    <col min="9738" max="9738" width="10.85546875" style="81" customWidth="1"/>
    <col min="9739" max="9739" width="12.28515625" style="81" customWidth="1"/>
    <col min="9740" max="9740" width="13.28515625" style="81" customWidth="1"/>
    <col min="9741" max="9741" width="11.85546875" style="81" customWidth="1"/>
    <col min="9742" max="9984" width="9.140625" style="81"/>
    <col min="9985" max="9985" width="5.5703125" style="81" customWidth="1"/>
    <col min="9986" max="9986" width="16.140625" style="81" customWidth="1"/>
    <col min="9987" max="9987" width="9.85546875" style="81" customWidth="1"/>
    <col min="9988" max="9988" width="10.85546875" style="81" customWidth="1"/>
    <col min="9989" max="9989" width="12.85546875" style="81" customWidth="1"/>
    <col min="9990" max="9990" width="8.85546875" style="81" customWidth="1"/>
    <col min="9991" max="9991" width="11.28515625" style="81" customWidth="1"/>
    <col min="9992" max="9992" width="13.140625" style="81" customWidth="1"/>
    <col min="9993" max="9993" width="11.85546875" style="81" customWidth="1"/>
    <col min="9994" max="9994" width="10.85546875" style="81" customWidth="1"/>
    <col min="9995" max="9995" width="12.28515625" style="81" customWidth="1"/>
    <col min="9996" max="9996" width="13.28515625" style="81" customWidth="1"/>
    <col min="9997" max="9997" width="11.85546875" style="81" customWidth="1"/>
    <col min="9998" max="10240" width="9.140625" style="81"/>
    <col min="10241" max="10241" width="5.5703125" style="81" customWidth="1"/>
    <col min="10242" max="10242" width="16.140625" style="81" customWidth="1"/>
    <col min="10243" max="10243" width="9.85546875" style="81" customWidth="1"/>
    <col min="10244" max="10244" width="10.85546875" style="81" customWidth="1"/>
    <col min="10245" max="10245" width="12.85546875" style="81" customWidth="1"/>
    <col min="10246" max="10246" width="8.85546875" style="81" customWidth="1"/>
    <col min="10247" max="10247" width="11.28515625" style="81" customWidth="1"/>
    <col min="10248" max="10248" width="13.140625" style="81" customWidth="1"/>
    <col min="10249" max="10249" width="11.85546875" style="81" customWidth="1"/>
    <col min="10250" max="10250" width="10.85546875" style="81" customWidth="1"/>
    <col min="10251" max="10251" width="12.28515625" style="81" customWidth="1"/>
    <col min="10252" max="10252" width="13.28515625" style="81" customWidth="1"/>
    <col min="10253" max="10253" width="11.85546875" style="81" customWidth="1"/>
    <col min="10254" max="10496" width="9.140625" style="81"/>
    <col min="10497" max="10497" width="5.5703125" style="81" customWidth="1"/>
    <col min="10498" max="10498" width="16.140625" style="81" customWidth="1"/>
    <col min="10499" max="10499" width="9.85546875" style="81" customWidth="1"/>
    <col min="10500" max="10500" width="10.85546875" style="81" customWidth="1"/>
    <col min="10501" max="10501" width="12.85546875" style="81" customWidth="1"/>
    <col min="10502" max="10502" width="8.85546875" style="81" customWidth="1"/>
    <col min="10503" max="10503" width="11.28515625" style="81" customWidth="1"/>
    <col min="10504" max="10504" width="13.140625" style="81" customWidth="1"/>
    <col min="10505" max="10505" width="11.85546875" style="81" customWidth="1"/>
    <col min="10506" max="10506" width="10.85546875" style="81" customWidth="1"/>
    <col min="10507" max="10507" width="12.28515625" style="81" customWidth="1"/>
    <col min="10508" max="10508" width="13.28515625" style="81" customWidth="1"/>
    <col min="10509" max="10509" width="11.85546875" style="81" customWidth="1"/>
    <col min="10510" max="10752" width="9.140625" style="81"/>
    <col min="10753" max="10753" width="5.5703125" style="81" customWidth="1"/>
    <col min="10754" max="10754" width="16.140625" style="81" customWidth="1"/>
    <col min="10755" max="10755" width="9.85546875" style="81" customWidth="1"/>
    <col min="10756" max="10756" width="10.85546875" style="81" customWidth="1"/>
    <col min="10757" max="10757" width="12.85546875" style="81" customWidth="1"/>
    <col min="10758" max="10758" width="8.85546875" style="81" customWidth="1"/>
    <col min="10759" max="10759" width="11.28515625" style="81" customWidth="1"/>
    <col min="10760" max="10760" width="13.140625" style="81" customWidth="1"/>
    <col min="10761" max="10761" width="11.85546875" style="81" customWidth="1"/>
    <col min="10762" max="10762" width="10.85546875" style="81" customWidth="1"/>
    <col min="10763" max="10763" width="12.28515625" style="81" customWidth="1"/>
    <col min="10764" max="10764" width="13.28515625" style="81" customWidth="1"/>
    <col min="10765" max="10765" width="11.85546875" style="81" customWidth="1"/>
    <col min="10766" max="11008" width="9.140625" style="81"/>
    <col min="11009" max="11009" width="5.5703125" style="81" customWidth="1"/>
    <col min="11010" max="11010" width="16.140625" style="81" customWidth="1"/>
    <col min="11011" max="11011" width="9.85546875" style="81" customWidth="1"/>
    <col min="11012" max="11012" width="10.85546875" style="81" customWidth="1"/>
    <col min="11013" max="11013" width="12.85546875" style="81" customWidth="1"/>
    <col min="11014" max="11014" width="8.85546875" style="81" customWidth="1"/>
    <col min="11015" max="11015" width="11.28515625" style="81" customWidth="1"/>
    <col min="11016" max="11016" width="13.140625" style="81" customWidth="1"/>
    <col min="11017" max="11017" width="11.85546875" style="81" customWidth="1"/>
    <col min="11018" max="11018" width="10.85546875" style="81" customWidth="1"/>
    <col min="11019" max="11019" width="12.28515625" style="81" customWidth="1"/>
    <col min="11020" max="11020" width="13.28515625" style="81" customWidth="1"/>
    <col min="11021" max="11021" width="11.85546875" style="81" customWidth="1"/>
    <col min="11022" max="11264" width="9.140625" style="81"/>
    <col min="11265" max="11265" width="5.5703125" style="81" customWidth="1"/>
    <col min="11266" max="11266" width="16.140625" style="81" customWidth="1"/>
    <col min="11267" max="11267" width="9.85546875" style="81" customWidth="1"/>
    <col min="11268" max="11268" width="10.85546875" style="81" customWidth="1"/>
    <col min="11269" max="11269" width="12.85546875" style="81" customWidth="1"/>
    <col min="11270" max="11270" width="8.85546875" style="81" customWidth="1"/>
    <col min="11271" max="11271" width="11.28515625" style="81" customWidth="1"/>
    <col min="11272" max="11272" width="13.140625" style="81" customWidth="1"/>
    <col min="11273" max="11273" width="11.85546875" style="81" customWidth="1"/>
    <col min="11274" max="11274" width="10.85546875" style="81" customWidth="1"/>
    <col min="11275" max="11275" width="12.28515625" style="81" customWidth="1"/>
    <col min="11276" max="11276" width="13.28515625" style="81" customWidth="1"/>
    <col min="11277" max="11277" width="11.85546875" style="81" customWidth="1"/>
    <col min="11278" max="11520" width="9.140625" style="81"/>
    <col min="11521" max="11521" width="5.5703125" style="81" customWidth="1"/>
    <col min="11522" max="11522" width="16.140625" style="81" customWidth="1"/>
    <col min="11523" max="11523" width="9.85546875" style="81" customWidth="1"/>
    <col min="11524" max="11524" width="10.85546875" style="81" customWidth="1"/>
    <col min="11525" max="11525" width="12.85546875" style="81" customWidth="1"/>
    <col min="11526" max="11526" width="8.85546875" style="81" customWidth="1"/>
    <col min="11527" max="11527" width="11.28515625" style="81" customWidth="1"/>
    <col min="11528" max="11528" width="13.140625" style="81" customWidth="1"/>
    <col min="11529" max="11529" width="11.85546875" style="81" customWidth="1"/>
    <col min="11530" max="11530" width="10.85546875" style="81" customWidth="1"/>
    <col min="11531" max="11531" width="12.28515625" style="81" customWidth="1"/>
    <col min="11532" max="11532" width="13.28515625" style="81" customWidth="1"/>
    <col min="11533" max="11533" width="11.85546875" style="81" customWidth="1"/>
    <col min="11534" max="11776" width="9.140625" style="81"/>
    <col min="11777" max="11777" width="5.5703125" style="81" customWidth="1"/>
    <col min="11778" max="11778" width="16.140625" style="81" customWidth="1"/>
    <col min="11779" max="11779" width="9.85546875" style="81" customWidth="1"/>
    <col min="11780" max="11780" width="10.85546875" style="81" customWidth="1"/>
    <col min="11781" max="11781" width="12.85546875" style="81" customWidth="1"/>
    <col min="11782" max="11782" width="8.85546875" style="81" customWidth="1"/>
    <col min="11783" max="11783" width="11.28515625" style="81" customWidth="1"/>
    <col min="11784" max="11784" width="13.140625" style="81" customWidth="1"/>
    <col min="11785" max="11785" width="11.85546875" style="81" customWidth="1"/>
    <col min="11786" max="11786" width="10.85546875" style="81" customWidth="1"/>
    <col min="11787" max="11787" width="12.28515625" style="81" customWidth="1"/>
    <col min="11788" max="11788" width="13.28515625" style="81" customWidth="1"/>
    <col min="11789" max="11789" width="11.85546875" style="81" customWidth="1"/>
    <col min="11790" max="12032" width="9.140625" style="81"/>
    <col min="12033" max="12033" width="5.5703125" style="81" customWidth="1"/>
    <col min="12034" max="12034" width="16.140625" style="81" customWidth="1"/>
    <col min="12035" max="12035" width="9.85546875" style="81" customWidth="1"/>
    <col min="12036" max="12036" width="10.85546875" style="81" customWidth="1"/>
    <col min="12037" max="12037" width="12.85546875" style="81" customWidth="1"/>
    <col min="12038" max="12038" width="8.85546875" style="81" customWidth="1"/>
    <col min="12039" max="12039" width="11.28515625" style="81" customWidth="1"/>
    <col min="12040" max="12040" width="13.140625" style="81" customWidth="1"/>
    <col min="12041" max="12041" width="11.85546875" style="81" customWidth="1"/>
    <col min="12042" max="12042" width="10.85546875" style="81" customWidth="1"/>
    <col min="12043" max="12043" width="12.28515625" style="81" customWidth="1"/>
    <col min="12044" max="12044" width="13.28515625" style="81" customWidth="1"/>
    <col min="12045" max="12045" width="11.85546875" style="81" customWidth="1"/>
    <col min="12046" max="12288" width="9.140625" style="81"/>
    <col min="12289" max="12289" width="5.5703125" style="81" customWidth="1"/>
    <col min="12290" max="12290" width="16.140625" style="81" customWidth="1"/>
    <col min="12291" max="12291" width="9.85546875" style="81" customWidth="1"/>
    <col min="12292" max="12292" width="10.85546875" style="81" customWidth="1"/>
    <col min="12293" max="12293" width="12.85546875" style="81" customWidth="1"/>
    <col min="12294" max="12294" width="8.85546875" style="81" customWidth="1"/>
    <col min="12295" max="12295" width="11.28515625" style="81" customWidth="1"/>
    <col min="12296" max="12296" width="13.140625" style="81" customWidth="1"/>
    <col min="12297" max="12297" width="11.85546875" style="81" customWidth="1"/>
    <col min="12298" max="12298" width="10.85546875" style="81" customWidth="1"/>
    <col min="12299" max="12299" width="12.28515625" style="81" customWidth="1"/>
    <col min="12300" max="12300" width="13.28515625" style="81" customWidth="1"/>
    <col min="12301" max="12301" width="11.85546875" style="81" customWidth="1"/>
    <col min="12302" max="12544" width="9.140625" style="81"/>
    <col min="12545" max="12545" width="5.5703125" style="81" customWidth="1"/>
    <col min="12546" max="12546" width="16.140625" style="81" customWidth="1"/>
    <col min="12547" max="12547" width="9.85546875" style="81" customWidth="1"/>
    <col min="12548" max="12548" width="10.85546875" style="81" customWidth="1"/>
    <col min="12549" max="12549" width="12.85546875" style="81" customWidth="1"/>
    <col min="12550" max="12550" width="8.85546875" style="81" customWidth="1"/>
    <col min="12551" max="12551" width="11.28515625" style="81" customWidth="1"/>
    <col min="12552" max="12552" width="13.140625" style="81" customWidth="1"/>
    <col min="12553" max="12553" width="11.85546875" style="81" customWidth="1"/>
    <col min="12554" max="12554" width="10.85546875" style="81" customWidth="1"/>
    <col min="12555" max="12555" width="12.28515625" style="81" customWidth="1"/>
    <col min="12556" max="12556" width="13.28515625" style="81" customWidth="1"/>
    <col min="12557" max="12557" width="11.85546875" style="81" customWidth="1"/>
    <col min="12558" max="12800" width="9.140625" style="81"/>
    <col min="12801" max="12801" width="5.5703125" style="81" customWidth="1"/>
    <col min="12802" max="12802" width="16.140625" style="81" customWidth="1"/>
    <col min="12803" max="12803" width="9.85546875" style="81" customWidth="1"/>
    <col min="12804" max="12804" width="10.85546875" style="81" customWidth="1"/>
    <col min="12805" max="12805" width="12.85546875" style="81" customWidth="1"/>
    <col min="12806" max="12806" width="8.85546875" style="81" customWidth="1"/>
    <col min="12807" max="12807" width="11.28515625" style="81" customWidth="1"/>
    <col min="12808" max="12808" width="13.140625" style="81" customWidth="1"/>
    <col min="12809" max="12809" width="11.85546875" style="81" customWidth="1"/>
    <col min="12810" max="12810" width="10.85546875" style="81" customWidth="1"/>
    <col min="12811" max="12811" width="12.28515625" style="81" customWidth="1"/>
    <col min="12812" max="12812" width="13.28515625" style="81" customWidth="1"/>
    <col min="12813" max="12813" width="11.85546875" style="81" customWidth="1"/>
    <col min="12814" max="13056" width="9.140625" style="81"/>
    <col min="13057" max="13057" width="5.5703125" style="81" customWidth="1"/>
    <col min="13058" max="13058" width="16.140625" style="81" customWidth="1"/>
    <col min="13059" max="13059" width="9.85546875" style="81" customWidth="1"/>
    <col min="13060" max="13060" width="10.85546875" style="81" customWidth="1"/>
    <col min="13061" max="13061" width="12.85546875" style="81" customWidth="1"/>
    <col min="13062" max="13062" width="8.85546875" style="81" customWidth="1"/>
    <col min="13063" max="13063" width="11.28515625" style="81" customWidth="1"/>
    <col min="13064" max="13064" width="13.140625" style="81" customWidth="1"/>
    <col min="13065" max="13065" width="11.85546875" style="81" customWidth="1"/>
    <col min="13066" max="13066" width="10.85546875" style="81" customWidth="1"/>
    <col min="13067" max="13067" width="12.28515625" style="81" customWidth="1"/>
    <col min="13068" max="13068" width="13.28515625" style="81" customWidth="1"/>
    <col min="13069" max="13069" width="11.85546875" style="81" customWidth="1"/>
    <col min="13070" max="13312" width="9.140625" style="81"/>
    <col min="13313" max="13313" width="5.5703125" style="81" customWidth="1"/>
    <col min="13314" max="13314" width="16.140625" style="81" customWidth="1"/>
    <col min="13315" max="13315" width="9.85546875" style="81" customWidth="1"/>
    <col min="13316" max="13316" width="10.85546875" style="81" customWidth="1"/>
    <col min="13317" max="13317" width="12.85546875" style="81" customWidth="1"/>
    <col min="13318" max="13318" width="8.85546875" style="81" customWidth="1"/>
    <col min="13319" max="13319" width="11.28515625" style="81" customWidth="1"/>
    <col min="13320" max="13320" width="13.140625" style="81" customWidth="1"/>
    <col min="13321" max="13321" width="11.85546875" style="81" customWidth="1"/>
    <col min="13322" max="13322" width="10.85546875" style="81" customWidth="1"/>
    <col min="13323" max="13323" width="12.28515625" style="81" customWidth="1"/>
    <col min="13324" max="13324" width="13.28515625" style="81" customWidth="1"/>
    <col min="13325" max="13325" width="11.85546875" style="81" customWidth="1"/>
    <col min="13326" max="13568" width="9.140625" style="81"/>
    <col min="13569" max="13569" width="5.5703125" style="81" customWidth="1"/>
    <col min="13570" max="13570" width="16.140625" style="81" customWidth="1"/>
    <col min="13571" max="13571" width="9.85546875" style="81" customWidth="1"/>
    <col min="13572" max="13572" width="10.85546875" style="81" customWidth="1"/>
    <col min="13573" max="13573" width="12.85546875" style="81" customWidth="1"/>
    <col min="13574" max="13574" width="8.85546875" style="81" customWidth="1"/>
    <col min="13575" max="13575" width="11.28515625" style="81" customWidth="1"/>
    <col min="13576" max="13576" width="13.140625" style="81" customWidth="1"/>
    <col min="13577" max="13577" width="11.85546875" style="81" customWidth="1"/>
    <col min="13578" max="13578" width="10.85546875" style="81" customWidth="1"/>
    <col min="13579" max="13579" width="12.28515625" style="81" customWidth="1"/>
    <col min="13580" max="13580" width="13.28515625" style="81" customWidth="1"/>
    <col min="13581" max="13581" width="11.85546875" style="81" customWidth="1"/>
    <col min="13582" max="13824" width="9.140625" style="81"/>
    <col min="13825" max="13825" width="5.5703125" style="81" customWidth="1"/>
    <col min="13826" max="13826" width="16.140625" style="81" customWidth="1"/>
    <col min="13827" max="13827" width="9.85546875" style="81" customWidth="1"/>
    <col min="13828" max="13828" width="10.85546875" style="81" customWidth="1"/>
    <col min="13829" max="13829" width="12.85546875" style="81" customWidth="1"/>
    <col min="13830" max="13830" width="8.85546875" style="81" customWidth="1"/>
    <col min="13831" max="13831" width="11.28515625" style="81" customWidth="1"/>
    <col min="13832" max="13832" width="13.140625" style="81" customWidth="1"/>
    <col min="13833" max="13833" width="11.85546875" style="81" customWidth="1"/>
    <col min="13834" max="13834" width="10.85546875" style="81" customWidth="1"/>
    <col min="13835" max="13835" width="12.28515625" style="81" customWidth="1"/>
    <col min="13836" max="13836" width="13.28515625" style="81" customWidth="1"/>
    <col min="13837" max="13837" width="11.85546875" style="81" customWidth="1"/>
    <col min="13838" max="14080" width="9.140625" style="81"/>
    <col min="14081" max="14081" width="5.5703125" style="81" customWidth="1"/>
    <col min="14082" max="14082" width="16.140625" style="81" customWidth="1"/>
    <col min="14083" max="14083" width="9.85546875" style="81" customWidth="1"/>
    <col min="14084" max="14084" width="10.85546875" style="81" customWidth="1"/>
    <col min="14085" max="14085" width="12.85546875" style="81" customWidth="1"/>
    <col min="14086" max="14086" width="8.85546875" style="81" customWidth="1"/>
    <col min="14087" max="14087" width="11.28515625" style="81" customWidth="1"/>
    <col min="14088" max="14088" width="13.140625" style="81" customWidth="1"/>
    <col min="14089" max="14089" width="11.85546875" style="81" customWidth="1"/>
    <col min="14090" max="14090" width="10.85546875" style="81" customWidth="1"/>
    <col min="14091" max="14091" width="12.28515625" style="81" customWidth="1"/>
    <col min="14092" max="14092" width="13.28515625" style="81" customWidth="1"/>
    <col min="14093" max="14093" width="11.85546875" style="81" customWidth="1"/>
    <col min="14094" max="14336" width="9.140625" style="81"/>
    <col min="14337" max="14337" width="5.5703125" style="81" customWidth="1"/>
    <col min="14338" max="14338" width="16.140625" style="81" customWidth="1"/>
    <col min="14339" max="14339" width="9.85546875" style="81" customWidth="1"/>
    <col min="14340" max="14340" width="10.85546875" style="81" customWidth="1"/>
    <col min="14341" max="14341" width="12.85546875" style="81" customWidth="1"/>
    <col min="14342" max="14342" width="8.85546875" style="81" customWidth="1"/>
    <col min="14343" max="14343" width="11.28515625" style="81" customWidth="1"/>
    <col min="14344" max="14344" width="13.140625" style="81" customWidth="1"/>
    <col min="14345" max="14345" width="11.85546875" style="81" customWidth="1"/>
    <col min="14346" max="14346" width="10.85546875" style="81" customWidth="1"/>
    <col min="14347" max="14347" width="12.28515625" style="81" customWidth="1"/>
    <col min="14348" max="14348" width="13.28515625" style="81" customWidth="1"/>
    <col min="14349" max="14349" width="11.85546875" style="81" customWidth="1"/>
    <col min="14350" max="14592" width="9.140625" style="81"/>
    <col min="14593" max="14593" width="5.5703125" style="81" customWidth="1"/>
    <col min="14594" max="14594" width="16.140625" style="81" customWidth="1"/>
    <col min="14595" max="14595" width="9.85546875" style="81" customWidth="1"/>
    <col min="14596" max="14596" width="10.85546875" style="81" customWidth="1"/>
    <col min="14597" max="14597" width="12.85546875" style="81" customWidth="1"/>
    <col min="14598" max="14598" width="8.85546875" style="81" customWidth="1"/>
    <col min="14599" max="14599" width="11.28515625" style="81" customWidth="1"/>
    <col min="14600" max="14600" width="13.140625" style="81" customWidth="1"/>
    <col min="14601" max="14601" width="11.85546875" style="81" customWidth="1"/>
    <col min="14602" max="14602" width="10.85546875" style="81" customWidth="1"/>
    <col min="14603" max="14603" width="12.28515625" style="81" customWidth="1"/>
    <col min="14604" max="14604" width="13.28515625" style="81" customWidth="1"/>
    <col min="14605" max="14605" width="11.85546875" style="81" customWidth="1"/>
    <col min="14606" max="14848" width="9.140625" style="81"/>
    <col min="14849" max="14849" width="5.5703125" style="81" customWidth="1"/>
    <col min="14850" max="14850" width="16.140625" style="81" customWidth="1"/>
    <col min="14851" max="14851" width="9.85546875" style="81" customWidth="1"/>
    <col min="14852" max="14852" width="10.85546875" style="81" customWidth="1"/>
    <col min="14853" max="14853" width="12.85546875" style="81" customWidth="1"/>
    <col min="14854" max="14854" width="8.85546875" style="81" customWidth="1"/>
    <col min="14855" max="14855" width="11.28515625" style="81" customWidth="1"/>
    <col min="14856" max="14856" width="13.140625" style="81" customWidth="1"/>
    <col min="14857" max="14857" width="11.85546875" style="81" customWidth="1"/>
    <col min="14858" max="14858" width="10.85546875" style="81" customWidth="1"/>
    <col min="14859" max="14859" width="12.28515625" style="81" customWidth="1"/>
    <col min="14860" max="14860" width="13.28515625" style="81" customWidth="1"/>
    <col min="14861" max="14861" width="11.85546875" style="81" customWidth="1"/>
    <col min="14862" max="15104" width="9.140625" style="81"/>
    <col min="15105" max="15105" width="5.5703125" style="81" customWidth="1"/>
    <col min="15106" max="15106" width="16.140625" style="81" customWidth="1"/>
    <col min="15107" max="15107" width="9.85546875" style="81" customWidth="1"/>
    <col min="15108" max="15108" width="10.85546875" style="81" customWidth="1"/>
    <col min="15109" max="15109" width="12.85546875" style="81" customWidth="1"/>
    <col min="15110" max="15110" width="8.85546875" style="81" customWidth="1"/>
    <col min="15111" max="15111" width="11.28515625" style="81" customWidth="1"/>
    <col min="15112" max="15112" width="13.140625" style="81" customWidth="1"/>
    <col min="15113" max="15113" width="11.85546875" style="81" customWidth="1"/>
    <col min="15114" max="15114" width="10.85546875" style="81" customWidth="1"/>
    <col min="15115" max="15115" width="12.28515625" style="81" customWidth="1"/>
    <col min="15116" max="15116" width="13.28515625" style="81" customWidth="1"/>
    <col min="15117" max="15117" width="11.85546875" style="81" customWidth="1"/>
    <col min="15118" max="15360" width="9.140625" style="81"/>
    <col min="15361" max="15361" width="5.5703125" style="81" customWidth="1"/>
    <col min="15362" max="15362" width="16.140625" style="81" customWidth="1"/>
    <col min="15363" max="15363" width="9.85546875" style="81" customWidth="1"/>
    <col min="15364" max="15364" width="10.85546875" style="81" customWidth="1"/>
    <col min="15365" max="15365" width="12.85546875" style="81" customWidth="1"/>
    <col min="15366" max="15366" width="8.85546875" style="81" customWidth="1"/>
    <col min="15367" max="15367" width="11.28515625" style="81" customWidth="1"/>
    <col min="15368" max="15368" width="13.140625" style="81" customWidth="1"/>
    <col min="15369" max="15369" width="11.85546875" style="81" customWidth="1"/>
    <col min="15370" max="15370" width="10.85546875" style="81" customWidth="1"/>
    <col min="15371" max="15371" width="12.28515625" style="81" customWidth="1"/>
    <col min="15372" max="15372" width="13.28515625" style="81" customWidth="1"/>
    <col min="15373" max="15373" width="11.85546875" style="81" customWidth="1"/>
    <col min="15374" max="15616" width="9.140625" style="81"/>
    <col min="15617" max="15617" width="5.5703125" style="81" customWidth="1"/>
    <col min="15618" max="15618" width="16.140625" style="81" customWidth="1"/>
    <col min="15619" max="15619" width="9.85546875" style="81" customWidth="1"/>
    <col min="15620" max="15620" width="10.85546875" style="81" customWidth="1"/>
    <col min="15621" max="15621" width="12.85546875" style="81" customWidth="1"/>
    <col min="15622" max="15622" width="8.85546875" style="81" customWidth="1"/>
    <col min="15623" max="15623" width="11.28515625" style="81" customWidth="1"/>
    <col min="15624" max="15624" width="13.140625" style="81" customWidth="1"/>
    <col min="15625" max="15625" width="11.85546875" style="81" customWidth="1"/>
    <col min="15626" max="15626" width="10.85546875" style="81" customWidth="1"/>
    <col min="15627" max="15627" width="12.28515625" style="81" customWidth="1"/>
    <col min="15628" max="15628" width="13.28515625" style="81" customWidth="1"/>
    <col min="15629" max="15629" width="11.85546875" style="81" customWidth="1"/>
    <col min="15630" max="15872" width="9.140625" style="81"/>
    <col min="15873" max="15873" width="5.5703125" style="81" customWidth="1"/>
    <col min="15874" max="15874" width="16.140625" style="81" customWidth="1"/>
    <col min="15875" max="15875" width="9.85546875" style="81" customWidth="1"/>
    <col min="15876" max="15876" width="10.85546875" style="81" customWidth="1"/>
    <col min="15877" max="15877" width="12.85546875" style="81" customWidth="1"/>
    <col min="15878" max="15878" width="8.85546875" style="81" customWidth="1"/>
    <col min="15879" max="15879" width="11.28515625" style="81" customWidth="1"/>
    <col min="15880" max="15880" width="13.140625" style="81" customWidth="1"/>
    <col min="15881" max="15881" width="11.85546875" style="81" customWidth="1"/>
    <col min="15882" max="15882" width="10.85546875" style="81" customWidth="1"/>
    <col min="15883" max="15883" width="12.28515625" style="81" customWidth="1"/>
    <col min="15884" max="15884" width="13.28515625" style="81" customWidth="1"/>
    <col min="15885" max="15885" width="11.85546875" style="81" customWidth="1"/>
    <col min="15886" max="16128" width="9.140625" style="81"/>
    <col min="16129" max="16129" width="5.5703125" style="81" customWidth="1"/>
    <col min="16130" max="16130" width="16.140625" style="81" customWidth="1"/>
    <col min="16131" max="16131" width="9.85546875" style="81" customWidth="1"/>
    <col min="16132" max="16132" width="10.85546875" style="81" customWidth="1"/>
    <col min="16133" max="16133" width="12.85546875" style="81" customWidth="1"/>
    <col min="16134" max="16134" width="8.85546875" style="81" customWidth="1"/>
    <col min="16135" max="16135" width="11.28515625" style="81" customWidth="1"/>
    <col min="16136" max="16136" width="13.140625" style="81" customWidth="1"/>
    <col min="16137" max="16137" width="11.85546875" style="81" customWidth="1"/>
    <col min="16138" max="16138" width="10.85546875" style="81" customWidth="1"/>
    <col min="16139" max="16139" width="12.28515625" style="81" customWidth="1"/>
    <col min="16140" max="16140" width="13.28515625" style="81" customWidth="1"/>
    <col min="16141" max="16141" width="11.85546875" style="81" customWidth="1"/>
    <col min="16142" max="16384" width="9.140625" style="81"/>
  </cols>
  <sheetData>
    <row r="1" spans="1:15" s="27" customFormat="1" ht="16.5">
      <c r="A1" s="777" t="s">
        <v>87</v>
      </c>
      <c r="B1" s="777"/>
      <c r="C1" s="777"/>
      <c r="D1" s="777"/>
      <c r="J1" s="777" t="s">
        <v>2</v>
      </c>
      <c r="K1" s="777"/>
      <c r="L1" s="777"/>
      <c r="M1" s="777"/>
    </row>
    <row r="2" spans="1:15" s="27" customFormat="1" ht="16.5">
      <c r="A2" s="918" t="s">
        <v>89</v>
      </c>
      <c r="B2" s="918"/>
      <c r="C2" s="918"/>
      <c r="D2" s="918"/>
      <c r="I2" s="36"/>
      <c r="J2" s="918" t="s">
        <v>4</v>
      </c>
      <c r="K2" s="918"/>
      <c r="L2" s="918"/>
      <c r="M2" s="918"/>
    </row>
    <row r="3" spans="1:15" s="35" customFormat="1" ht="15.75" customHeight="1">
      <c r="A3" s="83"/>
      <c r="B3" s="83"/>
      <c r="I3" s="5"/>
      <c r="J3" s="931"/>
      <c r="K3" s="931"/>
      <c r="L3" s="931"/>
      <c r="M3" s="931"/>
    </row>
    <row r="4" spans="1:15" s="28" customFormat="1" ht="20.25">
      <c r="A4" s="915" t="s">
        <v>432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</row>
    <row r="5" spans="1:15" s="28" customFormat="1" ht="20.25">
      <c r="A5" s="915" t="s">
        <v>397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</row>
    <row r="6" spans="1:15" s="35" customFormat="1" ht="12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5" s="35" customFormat="1" ht="15">
      <c r="E7" s="281"/>
      <c r="F7" s="281"/>
      <c r="G7" s="281"/>
      <c r="H7" s="281"/>
      <c r="L7" s="54"/>
      <c r="M7" s="55" t="s">
        <v>233</v>
      </c>
    </row>
    <row r="8" spans="1:15" s="35" customFormat="1" ht="50.25" customHeight="1">
      <c r="A8" s="927" t="s">
        <v>93</v>
      </c>
      <c r="B8" s="901" t="s">
        <v>94</v>
      </c>
      <c r="C8" s="868" t="s">
        <v>433</v>
      </c>
      <c r="D8" s="868" t="s">
        <v>235</v>
      </c>
      <c r="E8" s="868" t="s">
        <v>236</v>
      </c>
      <c r="F8" s="38" t="s">
        <v>237</v>
      </c>
      <c r="G8" s="294" t="s">
        <v>237</v>
      </c>
      <c r="H8" s="868" t="s">
        <v>239</v>
      </c>
      <c r="I8" s="921" t="s">
        <v>240</v>
      </c>
      <c r="J8" s="923"/>
      <c r="K8" s="964" t="s">
        <v>241</v>
      </c>
      <c r="L8" s="868" t="s">
        <v>242</v>
      </c>
      <c r="M8" s="966" t="s">
        <v>243</v>
      </c>
    </row>
    <row r="9" spans="1:15" s="35" customFormat="1" ht="48" customHeight="1">
      <c r="A9" s="928"/>
      <c r="B9" s="902"/>
      <c r="C9" s="963"/>
      <c r="D9" s="963"/>
      <c r="E9" s="869"/>
      <c r="F9" s="41" t="s">
        <v>47</v>
      </c>
      <c r="G9" s="41" t="s">
        <v>434</v>
      </c>
      <c r="H9" s="869"/>
      <c r="I9" s="306" t="s">
        <v>244</v>
      </c>
      <c r="J9" s="307" t="s">
        <v>245</v>
      </c>
      <c r="K9" s="965"/>
      <c r="L9" s="869"/>
      <c r="M9" s="967"/>
    </row>
    <row r="10" spans="1:15" ht="15.75">
      <c r="A10" s="39" t="s">
        <v>247</v>
      </c>
      <c r="B10" s="40" t="s">
        <v>248</v>
      </c>
      <c r="C10" s="282">
        <v>1</v>
      </c>
      <c r="D10" s="282">
        <v>2</v>
      </c>
      <c r="E10" s="282" t="s">
        <v>249</v>
      </c>
      <c r="F10" s="282">
        <v>4</v>
      </c>
      <c r="G10" s="282">
        <v>5</v>
      </c>
      <c r="H10" s="282" t="s">
        <v>250</v>
      </c>
      <c r="I10" s="283">
        <v>7</v>
      </c>
      <c r="J10" s="283">
        <v>8</v>
      </c>
      <c r="K10" s="283" t="s">
        <v>435</v>
      </c>
      <c r="L10" s="282" t="s">
        <v>436</v>
      </c>
      <c r="M10" s="284">
        <v>11</v>
      </c>
    </row>
    <row r="11" spans="1:15" s="299" customFormat="1" ht="41.25" customHeight="1">
      <c r="A11" s="158">
        <v>1</v>
      </c>
      <c r="B11" s="47" t="str">
        <f>'KL tổ 10'!B9</f>
        <v>Chanh Rota Na</v>
      </c>
      <c r="C11" s="236">
        <v>16000</v>
      </c>
      <c r="D11" s="159">
        <f>'KL tổ 10'!BG9</f>
        <v>35.783999999999999</v>
      </c>
      <c r="E11" s="160">
        <f>C11*D11</f>
        <v>572544</v>
      </c>
      <c r="F11" s="237">
        <v>0</v>
      </c>
      <c r="G11" s="160">
        <f>F11*C11</f>
        <v>0</v>
      </c>
      <c r="H11" s="160">
        <f>E11+G11</f>
        <v>572544</v>
      </c>
      <c r="I11" s="59">
        <v>0</v>
      </c>
      <c r="J11" s="59">
        <f>ROUND(IF(H11&lt;=500000,0,IF(AND(H11&gt;=500001,H11&lt;=1250000),(H11-'Gia cảnh 10'!I6)*5%-25000,IF(H11&gt;=1250001,(H11-'Gia cảnh 10'!I6)*10%-87500))),2)</f>
        <v>-15122.8</v>
      </c>
      <c r="K11" s="50">
        <f>IF(J11&gt;0,I11+J11,I11)</f>
        <v>0</v>
      </c>
      <c r="L11" s="59">
        <f>IF(K11&gt;0,H11-K11,H11)</f>
        <v>572544</v>
      </c>
      <c r="M11" s="308"/>
    </row>
    <row r="12" spans="1:15" ht="41.25" customHeight="1">
      <c r="A12" s="158">
        <f>'KL tổ 10'!A10</f>
        <v>2</v>
      </c>
      <c r="B12" s="47" t="str">
        <f>'KL tổ 10'!B10</f>
        <v>Phi Chi Voan</v>
      </c>
      <c r="C12" s="236">
        <v>16000</v>
      </c>
      <c r="D12" s="159">
        <f>'KL tổ 10'!BG10</f>
        <v>39.475999999999999</v>
      </c>
      <c r="E12" s="160">
        <f t="shared" ref="E12:E19" si="0">C12*D12</f>
        <v>631616</v>
      </c>
      <c r="F12" s="237">
        <v>0</v>
      </c>
      <c r="G12" s="160">
        <f t="shared" ref="G12:G19" si="1">F12*C12</f>
        <v>0</v>
      </c>
      <c r="H12" s="160">
        <f t="shared" ref="H12:H19" si="2">E12+G12</f>
        <v>631616</v>
      </c>
      <c r="I12" s="59">
        <v>0</v>
      </c>
      <c r="J12" s="59">
        <f>ROUND(IF(H12&lt;=500000,0,IF(AND(H12&gt;=500001,H12&lt;=1250000),(H12-'Gia cảnh 10'!I7)*5%-25000,IF(H12&gt;=1250001,(H12-'Gia cảnh 10'!I7)*10%-87500))),2)</f>
        <v>-15919.2</v>
      </c>
      <c r="K12" s="50">
        <f t="shared" ref="K12:K19" si="3">IF(J12&gt;0,I12+J12,I12)</f>
        <v>0</v>
      </c>
      <c r="L12" s="59">
        <f t="shared" ref="L12:L19" si="4">IF(K12&gt;0,H12-K12,H12)</f>
        <v>631616</v>
      </c>
      <c r="M12" s="309"/>
      <c r="O12" s="81" t="s">
        <v>418</v>
      </c>
    </row>
    <row r="13" spans="1:15" ht="41.25" customHeight="1">
      <c r="A13" s="158">
        <f>'KL tổ 10'!A11</f>
        <v>3</v>
      </c>
      <c r="B13" s="47" t="str">
        <f>'KL tổ 10'!B11</f>
        <v>Ol Bros</v>
      </c>
      <c r="C13" s="236">
        <v>16000</v>
      </c>
      <c r="D13" s="159">
        <f>'KL tổ 10'!BG11</f>
        <v>41.037999999999997</v>
      </c>
      <c r="E13" s="160">
        <f t="shared" si="0"/>
        <v>656608</v>
      </c>
      <c r="F13" s="237">
        <v>0</v>
      </c>
      <c r="G13" s="160">
        <f t="shared" si="1"/>
        <v>0</v>
      </c>
      <c r="H13" s="160">
        <f t="shared" si="2"/>
        <v>656608</v>
      </c>
      <c r="I13" s="59">
        <v>0</v>
      </c>
      <c r="J13" s="59">
        <f>ROUND(IF(H13&lt;=500000,0,IF(AND(H13&gt;=500001,H13&lt;=1250000),(H13-'Gia cảnh 10'!I8)*5%-25000,IF(H13&gt;=1250001,(H13-'Gia cảnh 10'!I8)*10%-87500))),2)</f>
        <v>-7169.6</v>
      </c>
      <c r="K13" s="50">
        <f t="shared" si="3"/>
        <v>0</v>
      </c>
      <c r="L13" s="59">
        <f t="shared" si="4"/>
        <v>656608</v>
      </c>
      <c r="M13" s="309"/>
      <c r="O13" s="81" t="s">
        <v>437</v>
      </c>
    </row>
    <row r="14" spans="1:15" ht="41.25" customHeight="1">
      <c r="A14" s="158">
        <f>'KL tổ 10'!A12</f>
        <v>4</v>
      </c>
      <c r="B14" s="47" t="str">
        <f>'KL tổ 10'!B12</f>
        <v>Don Đi Na</v>
      </c>
      <c r="C14" s="236">
        <v>16000</v>
      </c>
      <c r="D14" s="159">
        <f>'KL tổ 10'!BG12</f>
        <v>45.013999999999996</v>
      </c>
      <c r="E14" s="160">
        <f t="shared" si="0"/>
        <v>720223.99999999988</v>
      </c>
      <c r="F14" s="237">
        <v>0</v>
      </c>
      <c r="G14" s="160">
        <f t="shared" si="1"/>
        <v>0</v>
      </c>
      <c r="H14" s="160">
        <f t="shared" si="2"/>
        <v>720223.99999999988</v>
      </c>
      <c r="I14" s="59">
        <v>0</v>
      </c>
      <c r="J14" s="59">
        <f>ROUND(IF(H14&lt;=500000,0,IF(AND(H14&gt;=500001,H14&lt;=1250000),(H14-'Gia cảnh 10'!I9)*5%-25000,IF(H14&gt;=1250001,(H14-'Gia cảnh 10'!I9)*10%-87500))),2)</f>
        <v>-7738.8</v>
      </c>
      <c r="K14" s="50">
        <f t="shared" si="3"/>
        <v>0</v>
      </c>
      <c r="L14" s="59">
        <f t="shared" si="4"/>
        <v>720223.99999999988</v>
      </c>
      <c r="M14" s="251"/>
      <c r="O14" s="81" t="s">
        <v>421</v>
      </c>
    </row>
    <row r="15" spans="1:15" ht="41.25" customHeight="1">
      <c r="A15" s="158">
        <f>'KL tổ 10'!A13</f>
        <v>5</v>
      </c>
      <c r="B15" s="47" t="str">
        <f>'KL tổ 10'!B13</f>
        <v>Kon Sa Mon</v>
      </c>
      <c r="C15" s="236">
        <v>16000</v>
      </c>
      <c r="D15" s="159">
        <f>'KL tổ 10'!BG13</f>
        <v>42.457999999999998</v>
      </c>
      <c r="E15" s="160">
        <f t="shared" si="0"/>
        <v>679328</v>
      </c>
      <c r="F15" s="237">
        <v>0</v>
      </c>
      <c r="G15" s="160">
        <f t="shared" si="1"/>
        <v>0</v>
      </c>
      <c r="H15" s="160">
        <f t="shared" si="2"/>
        <v>679328</v>
      </c>
      <c r="I15" s="59">
        <v>0</v>
      </c>
      <c r="J15" s="59">
        <f>ROUND(IF(H15&lt;=500000,0,IF(AND(H15&gt;=500001,H15&lt;=1250000),(H15-'Gia cảnh 10'!I10)*5%-25000,IF(H15&gt;=1250001,(H15-'Gia cảnh 10'!I10)*10%-87500))),2)</f>
        <v>-9783.6</v>
      </c>
      <c r="K15" s="50">
        <f t="shared" si="3"/>
        <v>0</v>
      </c>
      <c r="L15" s="59">
        <f t="shared" si="4"/>
        <v>679328</v>
      </c>
      <c r="M15" s="251"/>
      <c r="O15" s="81" t="s">
        <v>425</v>
      </c>
    </row>
    <row r="16" spans="1:15" ht="41.25" customHeight="1">
      <c r="A16" s="158">
        <f>'KL tổ 10'!A14</f>
        <v>6</v>
      </c>
      <c r="B16" s="47" t="str">
        <f>'KL tổ 10'!B14</f>
        <v>Un Tăk</v>
      </c>
      <c r="C16" s="236">
        <v>16000</v>
      </c>
      <c r="D16" s="159">
        <f>'KL tổ 10'!BG14</f>
        <v>30.103999999999999</v>
      </c>
      <c r="E16" s="160">
        <f t="shared" si="0"/>
        <v>481664</v>
      </c>
      <c r="F16" s="237">
        <v>0</v>
      </c>
      <c r="G16" s="160">
        <f t="shared" si="1"/>
        <v>0</v>
      </c>
      <c r="H16" s="160">
        <f t="shared" si="2"/>
        <v>481664</v>
      </c>
      <c r="I16" s="59">
        <v>0</v>
      </c>
      <c r="J16" s="59">
        <f>ROUND(IF(H16&lt;=500000,0,IF(AND(H16&gt;=500001,H16&lt;=1250000),(H16-'Gia cảnh 10'!I11)*5%-25000,IF(H16&gt;=1250001,(H16-'Gia cảnh 10'!I11)*10%-87500))),2)</f>
        <v>0</v>
      </c>
      <c r="K16" s="50">
        <f t="shared" si="3"/>
        <v>0</v>
      </c>
      <c r="L16" s="59">
        <f t="shared" si="4"/>
        <v>481664</v>
      </c>
      <c r="M16" s="251"/>
      <c r="O16" s="81" t="s">
        <v>438</v>
      </c>
    </row>
    <row r="17" spans="1:15" ht="41.25" customHeight="1">
      <c r="A17" s="158">
        <f>'KL tổ 10'!A15</f>
        <v>7</v>
      </c>
      <c r="B17" s="47" t="str">
        <f>'KL tổ 10'!B15</f>
        <v>Kon Chia</v>
      </c>
      <c r="C17" s="236">
        <v>16000</v>
      </c>
      <c r="D17" s="159">
        <f>'KL tổ 10'!BG15</f>
        <v>38.055999999999997</v>
      </c>
      <c r="E17" s="160">
        <f t="shared" si="0"/>
        <v>608896</v>
      </c>
      <c r="F17" s="237">
        <v>0</v>
      </c>
      <c r="G17" s="160">
        <f t="shared" si="1"/>
        <v>0</v>
      </c>
      <c r="H17" s="160">
        <f t="shared" si="2"/>
        <v>608896</v>
      </c>
      <c r="I17" s="59">
        <v>0</v>
      </c>
      <c r="J17" s="59">
        <f>ROUND(IF(H17&lt;=500000,0,IF(AND(H17&gt;=500001,H17&lt;=1250000),(H17-'Gia cảnh 10'!I12)*5%-25000,IF(H17&gt;=1250001,(H17-'Gia cảnh 10'!I12)*10%-87500))),2)</f>
        <v>-13305.2</v>
      </c>
      <c r="K17" s="50">
        <f t="shared" si="3"/>
        <v>0</v>
      </c>
      <c r="L17" s="59">
        <f t="shared" si="4"/>
        <v>608896</v>
      </c>
      <c r="M17" s="251"/>
      <c r="O17" s="81" t="s">
        <v>439</v>
      </c>
    </row>
    <row r="18" spans="1:15" ht="41.25" customHeight="1">
      <c r="A18" s="158">
        <f>'KL tổ 10'!A16</f>
        <v>8</v>
      </c>
      <c r="B18" s="47" t="str">
        <f>'KL tổ 10'!B16</f>
        <v>Tha Thon</v>
      </c>
      <c r="C18" s="236">
        <v>16000</v>
      </c>
      <c r="D18" s="159">
        <f>'KL tổ 10'!BG16</f>
        <v>36.494</v>
      </c>
      <c r="E18" s="160">
        <f t="shared" si="0"/>
        <v>583904</v>
      </c>
      <c r="F18" s="237">
        <v>0</v>
      </c>
      <c r="G18" s="160">
        <f t="shared" si="1"/>
        <v>0</v>
      </c>
      <c r="H18" s="160">
        <f t="shared" si="2"/>
        <v>583904</v>
      </c>
      <c r="I18" s="59">
        <v>0</v>
      </c>
      <c r="J18" s="59">
        <f>ROUND(IF(H18&lt;=500000,0,IF(AND(H18&gt;=500001,H18&lt;=1250000),(H18-'Gia cảnh 10'!I13)*5%-25000,IF(H18&gt;=1250001,(H18-'Gia cảnh 10'!I13)*10%-87500))),2)</f>
        <v>-10804.8</v>
      </c>
      <c r="K18" s="50">
        <f t="shared" si="3"/>
        <v>0</v>
      </c>
      <c r="L18" s="59">
        <f t="shared" si="4"/>
        <v>583904</v>
      </c>
      <c r="M18" s="251"/>
      <c r="O18" s="81" t="s">
        <v>440</v>
      </c>
    </row>
    <row r="19" spans="1:15" ht="41.25" customHeight="1">
      <c r="A19" s="158">
        <f>'KL tổ 10'!A17</f>
        <v>9</v>
      </c>
      <c r="B19" s="47" t="str">
        <f>'KL tổ 10'!B17</f>
        <v>Sêng Sim Đăp</v>
      </c>
      <c r="C19" s="236">
        <v>16000</v>
      </c>
      <c r="D19" s="159">
        <f>'KL tổ 10'!BG17</f>
        <v>37.771999999999998</v>
      </c>
      <c r="E19" s="160">
        <f t="shared" si="0"/>
        <v>604352</v>
      </c>
      <c r="F19" s="237">
        <v>0</v>
      </c>
      <c r="G19" s="160">
        <f t="shared" si="1"/>
        <v>0</v>
      </c>
      <c r="H19" s="160">
        <f t="shared" si="2"/>
        <v>604352</v>
      </c>
      <c r="I19" s="59">
        <v>0</v>
      </c>
      <c r="J19" s="59">
        <f>ROUND(IF(H19&lt;=500000,0,IF(AND(H19&gt;=500001,H19&lt;=1250000),(H19-'Gia cảnh 10'!I14)*5%-25000,IF(H19&gt;=1250001,(H19-'Gia cảnh 10'!I14)*10%-87500))),2)</f>
        <v>-9782.4</v>
      </c>
      <c r="K19" s="50">
        <f t="shared" si="3"/>
        <v>0</v>
      </c>
      <c r="L19" s="59">
        <f t="shared" si="4"/>
        <v>604352</v>
      </c>
      <c r="M19" s="251"/>
      <c r="O19" s="81" t="s">
        <v>441</v>
      </c>
    </row>
    <row r="20" spans="1:15" ht="41.25" customHeight="1">
      <c r="A20" s="158">
        <f>'KL tổ 10'!A18</f>
        <v>10</v>
      </c>
      <c r="B20" s="47" t="str">
        <f>'KL tổ 10'!B18</f>
        <v>Than Tha</v>
      </c>
      <c r="C20" s="236">
        <v>16000</v>
      </c>
      <c r="D20" s="159">
        <f>'KL tổ 10'!BG18</f>
        <v>47.427999999999997</v>
      </c>
      <c r="E20" s="160">
        <f>C20*D20</f>
        <v>758848</v>
      </c>
      <c r="F20" s="237">
        <v>0</v>
      </c>
      <c r="G20" s="160">
        <f>F20*C20</f>
        <v>0</v>
      </c>
      <c r="H20" s="160">
        <f>E20+G20</f>
        <v>758848</v>
      </c>
      <c r="I20" s="59">
        <v>0</v>
      </c>
      <c r="J20" s="59">
        <f>ROUND(IF(H20&lt;=500000,0,IF(AND(H20&gt;=500001,H20&lt;=1250000),(H20-'Gia cảnh 10'!I15)*5%-25000,IF(H20&gt;=1250001,(H20-'Gia cảnh 10'!I15)*10%-87500))),2)</f>
        <v>-2057.6</v>
      </c>
      <c r="K20" s="50">
        <f>IF(J20&gt;0,I20+J20,I20)</f>
        <v>0</v>
      </c>
      <c r="L20" s="59">
        <f>IF(K20&gt;0,H20-K20,H20)</f>
        <v>758848</v>
      </c>
      <c r="M20" s="251"/>
      <c r="O20" s="81" t="s">
        <v>441</v>
      </c>
    </row>
    <row r="21" spans="1:15" ht="41.25" customHeight="1">
      <c r="A21" s="158">
        <f>'KL tổ 10'!A19</f>
        <v>11</v>
      </c>
      <c r="B21" s="47" t="str">
        <f>'KL tổ 10'!B19</f>
        <v>Thon Vit</v>
      </c>
      <c r="C21" s="236">
        <v>16000</v>
      </c>
      <c r="D21" s="159">
        <f>'KL tổ 10'!BG19</f>
        <v>37.204000000000001</v>
      </c>
      <c r="E21" s="160">
        <f>C21*D21</f>
        <v>595264</v>
      </c>
      <c r="F21" s="237">
        <v>0</v>
      </c>
      <c r="G21" s="160">
        <f>F21*C21</f>
        <v>0</v>
      </c>
      <c r="H21" s="160">
        <f>E21+G21</f>
        <v>595264</v>
      </c>
      <c r="I21" s="59">
        <v>0</v>
      </c>
      <c r="J21" s="59">
        <f>ROUND(IF(H21&lt;=500000,0,IF(AND(H21&gt;=500001,H21&lt;=1250000),(H21-'Gia cảnh 10'!I16)*5%-25000,IF(H21&gt;=1250001,(H21-'Gia cảnh 10'!I16)*10%-87500))),2)</f>
        <v>-10236.799999999999</v>
      </c>
      <c r="K21" s="50">
        <f>IF(J21&gt;0,I21+J21,I21)</f>
        <v>0</v>
      </c>
      <c r="L21" s="59">
        <f>IF(K21&gt;0,H21-K21,H21)</f>
        <v>595264</v>
      </c>
      <c r="M21" s="251"/>
      <c r="O21" s="81" t="s">
        <v>441</v>
      </c>
    </row>
    <row r="22" spans="1:15" ht="41.25" customHeight="1">
      <c r="A22" s="158">
        <f>'KL tổ 10'!A20</f>
        <v>12</v>
      </c>
      <c r="B22" s="47" t="str">
        <f>'KL tổ 10'!B20</f>
        <v>Hon Ten</v>
      </c>
      <c r="C22" s="236">
        <v>16000</v>
      </c>
      <c r="D22" s="159">
        <f>'KL tổ 10'!BG20</f>
        <v>34.363999999999997</v>
      </c>
      <c r="E22" s="160">
        <f>C22*D22</f>
        <v>549824</v>
      </c>
      <c r="F22" s="237">
        <v>0</v>
      </c>
      <c r="G22" s="160">
        <f>F22*C22</f>
        <v>0</v>
      </c>
      <c r="H22" s="160">
        <f>E22+G22</f>
        <v>549824</v>
      </c>
      <c r="I22" s="59">
        <v>0</v>
      </c>
      <c r="J22" s="59">
        <f>ROUND(IF(H22&lt;=500000,0,IF(AND(H22&gt;=500001,H22&lt;=1250000),(H22-'Gia cảnh 10'!I17)*5%-25000,IF(H22&gt;=1250001,(H22-'Gia cảnh 10'!I17)*10%-87500))),2)</f>
        <v>-12508.8</v>
      </c>
      <c r="K22" s="50">
        <f>IF(J22&gt;0,I22+J22,I22)</f>
        <v>0</v>
      </c>
      <c r="L22" s="59">
        <f>IF(K22&gt;0,H22-K22,H22)</f>
        <v>549824</v>
      </c>
      <c r="M22" s="251"/>
      <c r="O22" s="81" t="s">
        <v>441</v>
      </c>
    </row>
    <row r="23" spans="1:15" ht="41.25" customHeight="1">
      <c r="A23" s="158">
        <f>'KL tổ 10'!A21</f>
        <v>13</v>
      </c>
      <c r="B23" s="47" t="str">
        <f>'KL tổ 10'!B21</f>
        <v>Thum Thay</v>
      </c>
      <c r="C23" s="236">
        <v>16000</v>
      </c>
      <c r="D23" s="159">
        <f>'KL tổ 10'!BG21</f>
        <v>15.804600000000001</v>
      </c>
      <c r="E23" s="160">
        <f>C23*D23</f>
        <v>252873.60000000001</v>
      </c>
      <c r="F23" s="237">
        <v>0</v>
      </c>
      <c r="G23" s="160">
        <f>F23*C23</f>
        <v>0</v>
      </c>
      <c r="H23" s="160">
        <f>E23+G23</f>
        <v>252873.60000000001</v>
      </c>
      <c r="I23" s="59">
        <v>0</v>
      </c>
      <c r="J23" s="59">
        <f>ROUND(IF(H23&lt;=500000,0,IF(AND(H23&gt;=500001,H23&lt;=1250000),(H23-'Gia cảnh 10'!I18)*5%-25000,IF(H23&gt;=1250001,(H23-'Gia cảnh 10'!I18)*10%-87500))),2)</f>
        <v>0</v>
      </c>
      <c r="K23" s="50">
        <f>IF(J23&gt;0,I23+J23,I23)</f>
        <v>0</v>
      </c>
      <c r="L23" s="59">
        <f>IF(K23&gt;0,H23-K23,H23)</f>
        <v>252873.60000000001</v>
      </c>
      <c r="M23" s="251"/>
      <c r="O23" s="81" t="s">
        <v>441</v>
      </c>
    </row>
    <row r="24" spans="1:15" s="279" customFormat="1" ht="29.25" customHeight="1">
      <c r="A24" s="961" t="s">
        <v>227</v>
      </c>
      <c r="B24" s="962"/>
      <c r="C24" s="238"/>
      <c r="D24" s="159">
        <f t="shared" ref="D24:I24" si="5">SUM(D11:D23)</f>
        <v>480.99659999999994</v>
      </c>
      <c r="E24" s="300">
        <f t="shared" si="5"/>
        <v>7695945.5999999996</v>
      </c>
      <c r="F24" s="301">
        <f t="shared" si="5"/>
        <v>0</v>
      </c>
      <c r="G24" s="300">
        <f t="shared" si="5"/>
        <v>0</v>
      </c>
      <c r="H24" s="300">
        <f t="shared" si="5"/>
        <v>7695945.5999999996</v>
      </c>
      <c r="I24" s="248">
        <f t="shared" si="5"/>
        <v>0</v>
      </c>
      <c r="J24" s="248">
        <f>K24-I24</f>
        <v>0</v>
      </c>
      <c r="K24" s="300">
        <f>SUM(K11:K23)</f>
        <v>0</v>
      </c>
      <c r="L24" s="300">
        <f>SUM(L11:L23)</f>
        <v>7695945.5999999996</v>
      </c>
      <c r="M24" s="252"/>
      <c r="O24" s="279" t="s">
        <v>442</v>
      </c>
    </row>
    <row r="25" spans="1:15" s="35" customFormat="1" ht="18" customHeight="1">
      <c r="A25" s="926" t="s">
        <v>443</v>
      </c>
      <c r="B25" s="926"/>
      <c r="C25" s="926"/>
      <c r="D25" s="926"/>
      <c r="E25" s="926"/>
      <c r="F25" s="926"/>
      <c r="G25" s="926"/>
      <c r="H25" s="926"/>
      <c r="I25" s="926"/>
      <c r="J25" s="926"/>
      <c r="K25" s="926"/>
      <c r="L25" s="926"/>
      <c r="M25" s="926"/>
      <c r="O25" s="35" t="s">
        <v>444</v>
      </c>
    </row>
    <row r="26" spans="1:15" s="35" customFormat="1" ht="15">
      <c r="A26" s="30"/>
      <c r="B26" s="302"/>
      <c r="C26" s="303"/>
      <c r="D26" s="303"/>
    </row>
    <row r="27" spans="1:15" s="35" customFormat="1" ht="15" customHeight="1">
      <c r="D27" s="83"/>
      <c r="E27" s="304"/>
      <c r="F27" s="304"/>
      <c r="G27" s="304"/>
      <c r="H27" s="304"/>
      <c r="I27" s="78"/>
      <c r="J27" s="960" t="s">
        <v>430</v>
      </c>
      <c r="K27" s="960"/>
      <c r="L27" s="960"/>
      <c r="M27" s="960"/>
    </row>
    <row r="28" spans="1:15" s="35" customFormat="1" ht="15" customHeight="1">
      <c r="B28" s="844" t="s">
        <v>229</v>
      </c>
      <c r="C28" s="844"/>
      <c r="D28" s="844"/>
      <c r="E28" s="33"/>
      <c r="F28" s="33"/>
      <c r="G28" s="33"/>
      <c r="H28" s="33"/>
      <c r="I28" s="72"/>
      <c r="J28" s="844" t="s">
        <v>14</v>
      </c>
      <c r="K28" s="844"/>
      <c r="L28" s="844"/>
      <c r="M28" s="844"/>
    </row>
    <row r="29" spans="1:15" s="35" customFormat="1" ht="15" customHeight="1">
      <c r="B29" s="68"/>
      <c r="C29" s="68"/>
      <c r="D29" s="68"/>
      <c r="E29" s="68"/>
      <c r="F29" s="68"/>
      <c r="G29" s="305"/>
      <c r="H29" s="68"/>
      <c r="I29" s="72"/>
      <c r="J29" s="72"/>
      <c r="K29" s="72"/>
      <c r="L29" s="68"/>
      <c r="M29" s="68"/>
    </row>
    <row r="30" spans="1:15" s="35" customFormat="1" ht="15" customHeight="1"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</row>
    <row r="31" spans="1:15" s="35" customFormat="1" ht="15" customHeight="1">
      <c r="B31" s="68"/>
      <c r="C31" s="244"/>
      <c r="D31" s="244"/>
      <c r="E31" s="68"/>
      <c r="F31" s="68"/>
      <c r="G31" s="68"/>
      <c r="H31" s="68"/>
      <c r="I31" s="68"/>
      <c r="J31" s="68"/>
      <c r="K31" s="68"/>
      <c r="L31" s="68"/>
      <c r="M31" s="68"/>
    </row>
    <row r="32" spans="1:15" s="35" customFormat="1" ht="15" customHeight="1">
      <c r="B32" s="68"/>
      <c r="C32" s="69"/>
      <c r="D32" s="244"/>
      <c r="E32" s="68"/>
      <c r="F32" s="68"/>
      <c r="G32" s="68"/>
      <c r="H32" s="68"/>
      <c r="I32" s="68"/>
      <c r="J32" s="68"/>
      <c r="K32" s="68"/>
      <c r="L32" s="68"/>
      <c r="M32" s="68"/>
    </row>
    <row r="33" spans="2:13" s="35" customFormat="1" ht="15" customHeight="1">
      <c r="B33" s="68"/>
      <c r="C33" s="68"/>
      <c r="D33" s="244"/>
      <c r="E33" s="68"/>
      <c r="F33" s="68"/>
      <c r="G33" s="68"/>
      <c r="H33" s="68"/>
      <c r="I33" s="68"/>
      <c r="J33" s="68"/>
      <c r="K33" s="68"/>
      <c r="L33" s="68"/>
      <c r="M33" s="68"/>
    </row>
    <row r="34" spans="2:13" s="280" customFormat="1" ht="18.75">
      <c r="B34" s="844" t="s">
        <v>431</v>
      </c>
      <c r="C34" s="844"/>
      <c r="D34" s="844"/>
      <c r="E34" s="33"/>
      <c r="F34" s="33"/>
      <c r="G34" s="33"/>
      <c r="H34" s="33"/>
      <c r="I34" s="33"/>
      <c r="J34" s="844" t="s">
        <v>231</v>
      </c>
      <c r="K34" s="844"/>
      <c r="L34" s="844"/>
      <c r="M34" s="844"/>
    </row>
    <row r="35" spans="2:13" s="35" customFormat="1" ht="15"/>
  </sheetData>
  <autoFilter ref="A10:O25"/>
  <mergeCells count="24">
    <mergeCell ref="A1:D1"/>
    <mergeCell ref="J1:M1"/>
    <mergeCell ref="A2:D2"/>
    <mergeCell ref="J2:M2"/>
    <mergeCell ref="J3:M3"/>
    <mergeCell ref="A4:M4"/>
    <mergeCell ref="A5:M5"/>
    <mergeCell ref="I8:J8"/>
    <mergeCell ref="A24:B24"/>
    <mergeCell ref="A25:M25"/>
    <mergeCell ref="A8:A9"/>
    <mergeCell ref="B8:B9"/>
    <mergeCell ref="C8:C9"/>
    <mergeCell ref="D8:D9"/>
    <mergeCell ref="E8:E9"/>
    <mergeCell ref="H8:H9"/>
    <mergeCell ref="K8:K9"/>
    <mergeCell ref="L8:L9"/>
    <mergeCell ref="M8:M9"/>
    <mergeCell ref="J27:M27"/>
    <mergeCell ref="B28:D28"/>
    <mergeCell ref="J28:M28"/>
    <mergeCell ref="B34:D34"/>
    <mergeCell ref="J34:M34"/>
  </mergeCells>
  <pageMargins left="0.196527777777778" right="0" top="0" bottom="0" header="0" footer="0"/>
  <pageSetup paperSize="9" scale="9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BM8" sqref="BM8"/>
    </sheetView>
  </sheetViews>
  <sheetFormatPr defaultColWidth="9" defaultRowHeight="15"/>
  <cols>
    <col min="1" max="1" width="5.28515625" style="3" customWidth="1"/>
    <col min="2" max="2" width="21.140625" style="3" customWidth="1"/>
    <col min="3" max="3" width="9" style="2" customWidth="1"/>
    <col min="4" max="4" width="9.28515625" style="2" customWidth="1"/>
    <col min="5" max="6" width="8.28515625" style="2" customWidth="1"/>
    <col min="7" max="7" width="8" style="2" customWidth="1"/>
    <col min="8" max="8" width="9.28515625" style="2" customWidth="1"/>
    <col min="9" max="9" width="11.85546875" style="2" customWidth="1"/>
    <col min="10" max="10" width="12.7109375" style="3" customWidth="1"/>
    <col min="11" max="256" width="9.140625" style="3"/>
    <col min="257" max="257" width="5.28515625" style="3" customWidth="1"/>
    <col min="258" max="258" width="21.140625" style="3" customWidth="1"/>
    <col min="259" max="259" width="9" style="3" customWidth="1"/>
    <col min="260" max="260" width="9.28515625" style="3" customWidth="1"/>
    <col min="261" max="262" width="8.28515625" style="3" customWidth="1"/>
    <col min="263" max="263" width="8" style="3" customWidth="1"/>
    <col min="264" max="264" width="9.28515625" style="3" customWidth="1"/>
    <col min="265" max="265" width="11.85546875" style="3" customWidth="1"/>
    <col min="266" max="266" width="12.7109375" style="3" customWidth="1"/>
    <col min="267" max="512" width="9.140625" style="3"/>
    <col min="513" max="513" width="5.28515625" style="3" customWidth="1"/>
    <col min="514" max="514" width="21.140625" style="3" customWidth="1"/>
    <col min="515" max="515" width="9" style="3" customWidth="1"/>
    <col min="516" max="516" width="9.28515625" style="3" customWidth="1"/>
    <col min="517" max="518" width="8.28515625" style="3" customWidth="1"/>
    <col min="519" max="519" width="8" style="3" customWidth="1"/>
    <col min="520" max="520" width="9.28515625" style="3" customWidth="1"/>
    <col min="521" max="521" width="11.85546875" style="3" customWidth="1"/>
    <col min="522" max="522" width="12.7109375" style="3" customWidth="1"/>
    <col min="523" max="768" width="9.140625" style="3"/>
    <col min="769" max="769" width="5.28515625" style="3" customWidth="1"/>
    <col min="770" max="770" width="21.140625" style="3" customWidth="1"/>
    <col min="771" max="771" width="9" style="3" customWidth="1"/>
    <col min="772" max="772" width="9.28515625" style="3" customWidth="1"/>
    <col min="773" max="774" width="8.28515625" style="3" customWidth="1"/>
    <col min="775" max="775" width="8" style="3" customWidth="1"/>
    <col min="776" max="776" width="9.28515625" style="3" customWidth="1"/>
    <col min="777" max="777" width="11.85546875" style="3" customWidth="1"/>
    <col min="778" max="778" width="12.7109375" style="3" customWidth="1"/>
    <col min="779" max="1024" width="9.140625" style="3"/>
    <col min="1025" max="1025" width="5.28515625" style="3" customWidth="1"/>
    <col min="1026" max="1026" width="21.140625" style="3" customWidth="1"/>
    <col min="1027" max="1027" width="9" style="3" customWidth="1"/>
    <col min="1028" max="1028" width="9.28515625" style="3" customWidth="1"/>
    <col min="1029" max="1030" width="8.28515625" style="3" customWidth="1"/>
    <col min="1031" max="1031" width="8" style="3" customWidth="1"/>
    <col min="1032" max="1032" width="9.28515625" style="3" customWidth="1"/>
    <col min="1033" max="1033" width="11.85546875" style="3" customWidth="1"/>
    <col min="1034" max="1034" width="12.7109375" style="3" customWidth="1"/>
    <col min="1035" max="1280" width="9.140625" style="3"/>
    <col min="1281" max="1281" width="5.28515625" style="3" customWidth="1"/>
    <col min="1282" max="1282" width="21.140625" style="3" customWidth="1"/>
    <col min="1283" max="1283" width="9" style="3" customWidth="1"/>
    <col min="1284" max="1284" width="9.28515625" style="3" customWidth="1"/>
    <col min="1285" max="1286" width="8.28515625" style="3" customWidth="1"/>
    <col min="1287" max="1287" width="8" style="3" customWidth="1"/>
    <col min="1288" max="1288" width="9.28515625" style="3" customWidth="1"/>
    <col min="1289" max="1289" width="11.85546875" style="3" customWidth="1"/>
    <col min="1290" max="1290" width="12.7109375" style="3" customWidth="1"/>
    <col min="1291" max="1536" width="9.140625" style="3"/>
    <col min="1537" max="1537" width="5.28515625" style="3" customWidth="1"/>
    <col min="1538" max="1538" width="21.140625" style="3" customWidth="1"/>
    <col min="1539" max="1539" width="9" style="3" customWidth="1"/>
    <col min="1540" max="1540" width="9.28515625" style="3" customWidth="1"/>
    <col min="1541" max="1542" width="8.28515625" style="3" customWidth="1"/>
    <col min="1543" max="1543" width="8" style="3" customWidth="1"/>
    <col min="1544" max="1544" width="9.28515625" style="3" customWidth="1"/>
    <col min="1545" max="1545" width="11.85546875" style="3" customWidth="1"/>
    <col min="1546" max="1546" width="12.7109375" style="3" customWidth="1"/>
    <col min="1547" max="1792" width="9.140625" style="3"/>
    <col min="1793" max="1793" width="5.28515625" style="3" customWidth="1"/>
    <col min="1794" max="1794" width="21.140625" style="3" customWidth="1"/>
    <col min="1795" max="1795" width="9" style="3" customWidth="1"/>
    <col min="1796" max="1796" width="9.28515625" style="3" customWidth="1"/>
    <col min="1797" max="1798" width="8.28515625" style="3" customWidth="1"/>
    <col min="1799" max="1799" width="8" style="3" customWidth="1"/>
    <col min="1800" max="1800" width="9.28515625" style="3" customWidth="1"/>
    <col min="1801" max="1801" width="11.85546875" style="3" customWidth="1"/>
    <col min="1802" max="1802" width="12.7109375" style="3" customWidth="1"/>
    <col min="1803" max="2048" width="9.140625" style="3"/>
    <col min="2049" max="2049" width="5.28515625" style="3" customWidth="1"/>
    <col min="2050" max="2050" width="21.140625" style="3" customWidth="1"/>
    <col min="2051" max="2051" width="9" style="3" customWidth="1"/>
    <col min="2052" max="2052" width="9.28515625" style="3" customWidth="1"/>
    <col min="2053" max="2054" width="8.28515625" style="3" customWidth="1"/>
    <col min="2055" max="2055" width="8" style="3" customWidth="1"/>
    <col min="2056" max="2056" width="9.28515625" style="3" customWidth="1"/>
    <col min="2057" max="2057" width="11.85546875" style="3" customWidth="1"/>
    <col min="2058" max="2058" width="12.7109375" style="3" customWidth="1"/>
    <col min="2059" max="2304" width="9.140625" style="3"/>
    <col min="2305" max="2305" width="5.28515625" style="3" customWidth="1"/>
    <col min="2306" max="2306" width="21.140625" style="3" customWidth="1"/>
    <col min="2307" max="2307" width="9" style="3" customWidth="1"/>
    <col min="2308" max="2308" width="9.28515625" style="3" customWidth="1"/>
    <col min="2309" max="2310" width="8.28515625" style="3" customWidth="1"/>
    <col min="2311" max="2311" width="8" style="3" customWidth="1"/>
    <col min="2312" max="2312" width="9.28515625" style="3" customWidth="1"/>
    <col min="2313" max="2313" width="11.85546875" style="3" customWidth="1"/>
    <col min="2314" max="2314" width="12.7109375" style="3" customWidth="1"/>
    <col min="2315" max="2560" width="9.140625" style="3"/>
    <col min="2561" max="2561" width="5.28515625" style="3" customWidth="1"/>
    <col min="2562" max="2562" width="21.140625" style="3" customWidth="1"/>
    <col min="2563" max="2563" width="9" style="3" customWidth="1"/>
    <col min="2564" max="2564" width="9.28515625" style="3" customWidth="1"/>
    <col min="2565" max="2566" width="8.28515625" style="3" customWidth="1"/>
    <col min="2567" max="2567" width="8" style="3" customWidth="1"/>
    <col min="2568" max="2568" width="9.28515625" style="3" customWidth="1"/>
    <col min="2569" max="2569" width="11.85546875" style="3" customWidth="1"/>
    <col min="2570" max="2570" width="12.7109375" style="3" customWidth="1"/>
    <col min="2571" max="2816" width="9.140625" style="3"/>
    <col min="2817" max="2817" width="5.28515625" style="3" customWidth="1"/>
    <col min="2818" max="2818" width="21.140625" style="3" customWidth="1"/>
    <col min="2819" max="2819" width="9" style="3" customWidth="1"/>
    <col min="2820" max="2820" width="9.28515625" style="3" customWidth="1"/>
    <col min="2821" max="2822" width="8.28515625" style="3" customWidth="1"/>
    <col min="2823" max="2823" width="8" style="3" customWidth="1"/>
    <col min="2824" max="2824" width="9.28515625" style="3" customWidth="1"/>
    <col min="2825" max="2825" width="11.85546875" style="3" customWidth="1"/>
    <col min="2826" max="2826" width="12.7109375" style="3" customWidth="1"/>
    <col min="2827" max="3072" width="9.140625" style="3"/>
    <col min="3073" max="3073" width="5.28515625" style="3" customWidth="1"/>
    <col min="3074" max="3074" width="21.140625" style="3" customWidth="1"/>
    <col min="3075" max="3075" width="9" style="3" customWidth="1"/>
    <col min="3076" max="3076" width="9.28515625" style="3" customWidth="1"/>
    <col min="3077" max="3078" width="8.28515625" style="3" customWidth="1"/>
    <col min="3079" max="3079" width="8" style="3" customWidth="1"/>
    <col min="3080" max="3080" width="9.28515625" style="3" customWidth="1"/>
    <col min="3081" max="3081" width="11.85546875" style="3" customWidth="1"/>
    <col min="3082" max="3082" width="12.7109375" style="3" customWidth="1"/>
    <col min="3083" max="3328" width="9.140625" style="3"/>
    <col min="3329" max="3329" width="5.28515625" style="3" customWidth="1"/>
    <col min="3330" max="3330" width="21.140625" style="3" customWidth="1"/>
    <col min="3331" max="3331" width="9" style="3" customWidth="1"/>
    <col min="3332" max="3332" width="9.28515625" style="3" customWidth="1"/>
    <col min="3333" max="3334" width="8.28515625" style="3" customWidth="1"/>
    <col min="3335" max="3335" width="8" style="3" customWidth="1"/>
    <col min="3336" max="3336" width="9.28515625" style="3" customWidth="1"/>
    <col min="3337" max="3337" width="11.85546875" style="3" customWidth="1"/>
    <col min="3338" max="3338" width="12.7109375" style="3" customWidth="1"/>
    <col min="3339" max="3584" width="9.140625" style="3"/>
    <col min="3585" max="3585" width="5.28515625" style="3" customWidth="1"/>
    <col min="3586" max="3586" width="21.140625" style="3" customWidth="1"/>
    <col min="3587" max="3587" width="9" style="3" customWidth="1"/>
    <col min="3588" max="3588" width="9.28515625" style="3" customWidth="1"/>
    <col min="3589" max="3590" width="8.28515625" style="3" customWidth="1"/>
    <col min="3591" max="3591" width="8" style="3" customWidth="1"/>
    <col min="3592" max="3592" width="9.28515625" style="3" customWidth="1"/>
    <col min="3593" max="3593" width="11.85546875" style="3" customWidth="1"/>
    <col min="3594" max="3594" width="12.7109375" style="3" customWidth="1"/>
    <col min="3595" max="3840" width="9.140625" style="3"/>
    <col min="3841" max="3841" width="5.28515625" style="3" customWidth="1"/>
    <col min="3842" max="3842" width="21.140625" style="3" customWidth="1"/>
    <col min="3843" max="3843" width="9" style="3" customWidth="1"/>
    <col min="3844" max="3844" width="9.28515625" style="3" customWidth="1"/>
    <col min="3845" max="3846" width="8.28515625" style="3" customWidth="1"/>
    <col min="3847" max="3847" width="8" style="3" customWidth="1"/>
    <col min="3848" max="3848" width="9.28515625" style="3" customWidth="1"/>
    <col min="3849" max="3849" width="11.85546875" style="3" customWidth="1"/>
    <col min="3850" max="3850" width="12.7109375" style="3" customWidth="1"/>
    <col min="3851" max="4096" width="9.140625" style="3"/>
    <col min="4097" max="4097" width="5.28515625" style="3" customWidth="1"/>
    <col min="4098" max="4098" width="21.140625" style="3" customWidth="1"/>
    <col min="4099" max="4099" width="9" style="3" customWidth="1"/>
    <col min="4100" max="4100" width="9.28515625" style="3" customWidth="1"/>
    <col min="4101" max="4102" width="8.28515625" style="3" customWidth="1"/>
    <col min="4103" max="4103" width="8" style="3" customWidth="1"/>
    <col min="4104" max="4104" width="9.28515625" style="3" customWidth="1"/>
    <col min="4105" max="4105" width="11.85546875" style="3" customWidth="1"/>
    <col min="4106" max="4106" width="12.7109375" style="3" customWidth="1"/>
    <col min="4107" max="4352" width="9.140625" style="3"/>
    <col min="4353" max="4353" width="5.28515625" style="3" customWidth="1"/>
    <col min="4354" max="4354" width="21.140625" style="3" customWidth="1"/>
    <col min="4355" max="4355" width="9" style="3" customWidth="1"/>
    <col min="4356" max="4356" width="9.28515625" style="3" customWidth="1"/>
    <col min="4357" max="4358" width="8.28515625" style="3" customWidth="1"/>
    <col min="4359" max="4359" width="8" style="3" customWidth="1"/>
    <col min="4360" max="4360" width="9.28515625" style="3" customWidth="1"/>
    <col min="4361" max="4361" width="11.85546875" style="3" customWidth="1"/>
    <col min="4362" max="4362" width="12.7109375" style="3" customWidth="1"/>
    <col min="4363" max="4608" width="9.140625" style="3"/>
    <col min="4609" max="4609" width="5.28515625" style="3" customWidth="1"/>
    <col min="4610" max="4610" width="21.140625" style="3" customWidth="1"/>
    <col min="4611" max="4611" width="9" style="3" customWidth="1"/>
    <col min="4612" max="4612" width="9.28515625" style="3" customWidth="1"/>
    <col min="4613" max="4614" width="8.28515625" style="3" customWidth="1"/>
    <col min="4615" max="4615" width="8" style="3" customWidth="1"/>
    <col min="4616" max="4616" width="9.28515625" style="3" customWidth="1"/>
    <col min="4617" max="4617" width="11.85546875" style="3" customWidth="1"/>
    <col min="4618" max="4618" width="12.7109375" style="3" customWidth="1"/>
    <col min="4619" max="4864" width="9.140625" style="3"/>
    <col min="4865" max="4865" width="5.28515625" style="3" customWidth="1"/>
    <col min="4866" max="4866" width="21.140625" style="3" customWidth="1"/>
    <col min="4867" max="4867" width="9" style="3" customWidth="1"/>
    <col min="4868" max="4868" width="9.28515625" style="3" customWidth="1"/>
    <col min="4869" max="4870" width="8.28515625" style="3" customWidth="1"/>
    <col min="4871" max="4871" width="8" style="3" customWidth="1"/>
    <col min="4872" max="4872" width="9.28515625" style="3" customWidth="1"/>
    <col min="4873" max="4873" width="11.85546875" style="3" customWidth="1"/>
    <col min="4874" max="4874" width="12.7109375" style="3" customWidth="1"/>
    <col min="4875" max="5120" width="9.140625" style="3"/>
    <col min="5121" max="5121" width="5.28515625" style="3" customWidth="1"/>
    <col min="5122" max="5122" width="21.140625" style="3" customWidth="1"/>
    <col min="5123" max="5123" width="9" style="3" customWidth="1"/>
    <col min="5124" max="5124" width="9.28515625" style="3" customWidth="1"/>
    <col min="5125" max="5126" width="8.28515625" style="3" customWidth="1"/>
    <col min="5127" max="5127" width="8" style="3" customWidth="1"/>
    <col min="5128" max="5128" width="9.28515625" style="3" customWidth="1"/>
    <col min="5129" max="5129" width="11.85546875" style="3" customWidth="1"/>
    <col min="5130" max="5130" width="12.7109375" style="3" customWidth="1"/>
    <col min="5131" max="5376" width="9.140625" style="3"/>
    <col min="5377" max="5377" width="5.28515625" style="3" customWidth="1"/>
    <col min="5378" max="5378" width="21.140625" style="3" customWidth="1"/>
    <col min="5379" max="5379" width="9" style="3" customWidth="1"/>
    <col min="5380" max="5380" width="9.28515625" style="3" customWidth="1"/>
    <col min="5381" max="5382" width="8.28515625" style="3" customWidth="1"/>
    <col min="5383" max="5383" width="8" style="3" customWidth="1"/>
    <col min="5384" max="5384" width="9.28515625" style="3" customWidth="1"/>
    <col min="5385" max="5385" width="11.85546875" style="3" customWidth="1"/>
    <col min="5386" max="5386" width="12.7109375" style="3" customWidth="1"/>
    <col min="5387" max="5632" width="9.140625" style="3"/>
    <col min="5633" max="5633" width="5.28515625" style="3" customWidth="1"/>
    <col min="5634" max="5634" width="21.140625" style="3" customWidth="1"/>
    <col min="5635" max="5635" width="9" style="3" customWidth="1"/>
    <col min="5636" max="5636" width="9.28515625" style="3" customWidth="1"/>
    <col min="5637" max="5638" width="8.28515625" style="3" customWidth="1"/>
    <col min="5639" max="5639" width="8" style="3" customWidth="1"/>
    <col min="5640" max="5640" width="9.28515625" style="3" customWidth="1"/>
    <col min="5641" max="5641" width="11.85546875" style="3" customWidth="1"/>
    <col min="5642" max="5642" width="12.7109375" style="3" customWidth="1"/>
    <col min="5643" max="5888" width="9.140625" style="3"/>
    <col min="5889" max="5889" width="5.28515625" style="3" customWidth="1"/>
    <col min="5890" max="5890" width="21.140625" style="3" customWidth="1"/>
    <col min="5891" max="5891" width="9" style="3" customWidth="1"/>
    <col min="5892" max="5892" width="9.28515625" style="3" customWidth="1"/>
    <col min="5893" max="5894" width="8.28515625" style="3" customWidth="1"/>
    <col min="5895" max="5895" width="8" style="3" customWidth="1"/>
    <col min="5896" max="5896" width="9.28515625" style="3" customWidth="1"/>
    <col min="5897" max="5897" width="11.85546875" style="3" customWidth="1"/>
    <col min="5898" max="5898" width="12.7109375" style="3" customWidth="1"/>
    <col min="5899" max="6144" width="9.140625" style="3"/>
    <col min="6145" max="6145" width="5.28515625" style="3" customWidth="1"/>
    <col min="6146" max="6146" width="21.140625" style="3" customWidth="1"/>
    <col min="6147" max="6147" width="9" style="3" customWidth="1"/>
    <col min="6148" max="6148" width="9.28515625" style="3" customWidth="1"/>
    <col min="6149" max="6150" width="8.28515625" style="3" customWidth="1"/>
    <col min="6151" max="6151" width="8" style="3" customWidth="1"/>
    <col min="6152" max="6152" width="9.28515625" style="3" customWidth="1"/>
    <col min="6153" max="6153" width="11.85546875" style="3" customWidth="1"/>
    <col min="6154" max="6154" width="12.7109375" style="3" customWidth="1"/>
    <col min="6155" max="6400" width="9.140625" style="3"/>
    <col min="6401" max="6401" width="5.28515625" style="3" customWidth="1"/>
    <col min="6402" max="6402" width="21.140625" style="3" customWidth="1"/>
    <col min="6403" max="6403" width="9" style="3" customWidth="1"/>
    <col min="6404" max="6404" width="9.28515625" style="3" customWidth="1"/>
    <col min="6405" max="6406" width="8.28515625" style="3" customWidth="1"/>
    <col min="6407" max="6407" width="8" style="3" customWidth="1"/>
    <col min="6408" max="6408" width="9.28515625" style="3" customWidth="1"/>
    <col min="6409" max="6409" width="11.85546875" style="3" customWidth="1"/>
    <col min="6410" max="6410" width="12.7109375" style="3" customWidth="1"/>
    <col min="6411" max="6656" width="9.140625" style="3"/>
    <col min="6657" max="6657" width="5.28515625" style="3" customWidth="1"/>
    <col min="6658" max="6658" width="21.140625" style="3" customWidth="1"/>
    <col min="6659" max="6659" width="9" style="3" customWidth="1"/>
    <col min="6660" max="6660" width="9.28515625" style="3" customWidth="1"/>
    <col min="6661" max="6662" width="8.28515625" style="3" customWidth="1"/>
    <col min="6663" max="6663" width="8" style="3" customWidth="1"/>
    <col min="6664" max="6664" width="9.28515625" style="3" customWidth="1"/>
    <col min="6665" max="6665" width="11.85546875" style="3" customWidth="1"/>
    <col min="6666" max="6666" width="12.7109375" style="3" customWidth="1"/>
    <col min="6667" max="6912" width="9.140625" style="3"/>
    <col min="6913" max="6913" width="5.28515625" style="3" customWidth="1"/>
    <col min="6914" max="6914" width="21.140625" style="3" customWidth="1"/>
    <col min="6915" max="6915" width="9" style="3" customWidth="1"/>
    <col min="6916" max="6916" width="9.28515625" style="3" customWidth="1"/>
    <col min="6917" max="6918" width="8.28515625" style="3" customWidth="1"/>
    <col min="6919" max="6919" width="8" style="3" customWidth="1"/>
    <col min="6920" max="6920" width="9.28515625" style="3" customWidth="1"/>
    <col min="6921" max="6921" width="11.85546875" style="3" customWidth="1"/>
    <col min="6922" max="6922" width="12.7109375" style="3" customWidth="1"/>
    <col min="6923" max="7168" width="9.140625" style="3"/>
    <col min="7169" max="7169" width="5.28515625" style="3" customWidth="1"/>
    <col min="7170" max="7170" width="21.140625" style="3" customWidth="1"/>
    <col min="7171" max="7171" width="9" style="3" customWidth="1"/>
    <col min="7172" max="7172" width="9.28515625" style="3" customWidth="1"/>
    <col min="7173" max="7174" width="8.28515625" style="3" customWidth="1"/>
    <col min="7175" max="7175" width="8" style="3" customWidth="1"/>
    <col min="7176" max="7176" width="9.28515625" style="3" customWidth="1"/>
    <col min="7177" max="7177" width="11.85546875" style="3" customWidth="1"/>
    <col min="7178" max="7178" width="12.7109375" style="3" customWidth="1"/>
    <col min="7179" max="7424" width="9.140625" style="3"/>
    <col min="7425" max="7425" width="5.28515625" style="3" customWidth="1"/>
    <col min="7426" max="7426" width="21.140625" style="3" customWidth="1"/>
    <col min="7427" max="7427" width="9" style="3" customWidth="1"/>
    <col min="7428" max="7428" width="9.28515625" style="3" customWidth="1"/>
    <col min="7429" max="7430" width="8.28515625" style="3" customWidth="1"/>
    <col min="7431" max="7431" width="8" style="3" customWidth="1"/>
    <col min="7432" max="7432" width="9.28515625" style="3" customWidth="1"/>
    <col min="7433" max="7433" width="11.85546875" style="3" customWidth="1"/>
    <col min="7434" max="7434" width="12.7109375" style="3" customWidth="1"/>
    <col min="7435" max="7680" width="9.140625" style="3"/>
    <col min="7681" max="7681" width="5.28515625" style="3" customWidth="1"/>
    <col min="7682" max="7682" width="21.140625" style="3" customWidth="1"/>
    <col min="7683" max="7683" width="9" style="3" customWidth="1"/>
    <col min="7684" max="7684" width="9.28515625" style="3" customWidth="1"/>
    <col min="7685" max="7686" width="8.28515625" style="3" customWidth="1"/>
    <col min="7687" max="7687" width="8" style="3" customWidth="1"/>
    <col min="7688" max="7688" width="9.28515625" style="3" customWidth="1"/>
    <col min="7689" max="7689" width="11.85546875" style="3" customWidth="1"/>
    <col min="7690" max="7690" width="12.7109375" style="3" customWidth="1"/>
    <col min="7691" max="7936" width="9.140625" style="3"/>
    <col min="7937" max="7937" width="5.28515625" style="3" customWidth="1"/>
    <col min="7938" max="7938" width="21.140625" style="3" customWidth="1"/>
    <col min="7939" max="7939" width="9" style="3" customWidth="1"/>
    <col min="7940" max="7940" width="9.28515625" style="3" customWidth="1"/>
    <col min="7941" max="7942" width="8.28515625" style="3" customWidth="1"/>
    <col min="7943" max="7943" width="8" style="3" customWidth="1"/>
    <col min="7944" max="7944" width="9.28515625" style="3" customWidth="1"/>
    <col min="7945" max="7945" width="11.85546875" style="3" customWidth="1"/>
    <col min="7946" max="7946" width="12.7109375" style="3" customWidth="1"/>
    <col min="7947" max="8192" width="9.140625" style="3"/>
    <col min="8193" max="8193" width="5.28515625" style="3" customWidth="1"/>
    <col min="8194" max="8194" width="21.140625" style="3" customWidth="1"/>
    <col min="8195" max="8195" width="9" style="3" customWidth="1"/>
    <col min="8196" max="8196" width="9.28515625" style="3" customWidth="1"/>
    <col min="8197" max="8198" width="8.28515625" style="3" customWidth="1"/>
    <col min="8199" max="8199" width="8" style="3" customWidth="1"/>
    <col min="8200" max="8200" width="9.28515625" style="3" customWidth="1"/>
    <col min="8201" max="8201" width="11.85546875" style="3" customWidth="1"/>
    <col min="8202" max="8202" width="12.7109375" style="3" customWidth="1"/>
    <col min="8203" max="8448" width="9.140625" style="3"/>
    <col min="8449" max="8449" width="5.28515625" style="3" customWidth="1"/>
    <col min="8450" max="8450" width="21.140625" style="3" customWidth="1"/>
    <col min="8451" max="8451" width="9" style="3" customWidth="1"/>
    <col min="8452" max="8452" width="9.28515625" style="3" customWidth="1"/>
    <col min="8453" max="8454" width="8.28515625" style="3" customWidth="1"/>
    <col min="8455" max="8455" width="8" style="3" customWidth="1"/>
    <col min="8456" max="8456" width="9.28515625" style="3" customWidth="1"/>
    <col min="8457" max="8457" width="11.85546875" style="3" customWidth="1"/>
    <col min="8458" max="8458" width="12.7109375" style="3" customWidth="1"/>
    <col min="8459" max="8704" width="9.140625" style="3"/>
    <col min="8705" max="8705" width="5.28515625" style="3" customWidth="1"/>
    <col min="8706" max="8706" width="21.140625" style="3" customWidth="1"/>
    <col min="8707" max="8707" width="9" style="3" customWidth="1"/>
    <col min="8708" max="8708" width="9.28515625" style="3" customWidth="1"/>
    <col min="8709" max="8710" width="8.28515625" style="3" customWidth="1"/>
    <col min="8711" max="8711" width="8" style="3" customWidth="1"/>
    <col min="8712" max="8712" width="9.28515625" style="3" customWidth="1"/>
    <col min="8713" max="8713" width="11.85546875" style="3" customWidth="1"/>
    <col min="8714" max="8714" width="12.7109375" style="3" customWidth="1"/>
    <col min="8715" max="8960" width="9.140625" style="3"/>
    <col min="8961" max="8961" width="5.28515625" style="3" customWidth="1"/>
    <col min="8962" max="8962" width="21.140625" style="3" customWidth="1"/>
    <col min="8963" max="8963" width="9" style="3" customWidth="1"/>
    <col min="8964" max="8964" width="9.28515625" style="3" customWidth="1"/>
    <col min="8965" max="8966" width="8.28515625" style="3" customWidth="1"/>
    <col min="8967" max="8967" width="8" style="3" customWidth="1"/>
    <col min="8968" max="8968" width="9.28515625" style="3" customWidth="1"/>
    <col min="8969" max="8969" width="11.85546875" style="3" customWidth="1"/>
    <col min="8970" max="8970" width="12.7109375" style="3" customWidth="1"/>
    <col min="8971" max="9216" width="9.140625" style="3"/>
    <col min="9217" max="9217" width="5.28515625" style="3" customWidth="1"/>
    <col min="9218" max="9218" width="21.140625" style="3" customWidth="1"/>
    <col min="9219" max="9219" width="9" style="3" customWidth="1"/>
    <col min="9220" max="9220" width="9.28515625" style="3" customWidth="1"/>
    <col min="9221" max="9222" width="8.28515625" style="3" customWidth="1"/>
    <col min="9223" max="9223" width="8" style="3" customWidth="1"/>
    <col min="9224" max="9224" width="9.28515625" style="3" customWidth="1"/>
    <col min="9225" max="9225" width="11.85546875" style="3" customWidth="1"/>
    <col min="9226" max="9226" width="12.7109375" style="3" customWidth="1"/>
    <col min="9227" max="9472" width="9.140625" style="3"/>
    <col min="9473" max="9473" width="5.28515625" style="3" customWidth="1"/>
    <col min="9474" max="9474" width="21.140625" style="3" customWidth="1"/>
    <col min="9475" max="9475" width="9" style="3" customWidth="1"/>
    <col min="9476" max="9476" width="9.28515625" style="3" customWidth="1"/>
    <col min="9477" max="9478" width="8.28515625" style="3" customWidth="1"/>
    <col min="9479" max="9479" width="8" style="3" customWidth="1"/>
    <col min="9480" max="9480" width="9.28515625" style="3" customWidth="1"/>
    <col min="9481" max="9481" width="11.85546875" style="3" customWidth="1"/>
    <col min="9482" max="9482" width="12.7109375" style="3" customWidth="1"/>
    <col min="9483" max="9728" width="9.140625" style="3"/>
    <col min="9729" max="9729" width="5.28515625" style="3" customWidth="1"/>
    <col min="9730" max="9730" width="21.140625" style="3" customWidth="1"/>
    <col min="9731" max="9731" width="9" style="3" customWidth="1"/>
    <col min="9732" max="9732" width="9.28515625" style="3" customWidth="1"/>
    <col min="9733" max="9734" width="8.28515625" style="3" customWidth="1"/>
    <col min="9735" max="9735" width="8" style="3" customWidth="1"/>
    <col min="9736" max="9736" width="9.28515625" style="3" customWidth="1"/>
    <col min="9737" max="9737" width="11.85546875" style="3" customWidth="1"/>
    <col min="9738" max="9738" width="12.7109375" style="3" customWidth="1"/>
    <col min="9739" max="9984" width="9.140625" style="3"/>
    <col min="9985" max="9985" width="5.28515625" style="3" customWidth="1"/>
    <col min="9986" max="9986" width="21.140625" style="3" customWidth="1"/>
    <col min="9987" max="9987" width="9" style="3" customWidth="1"/>
    <col min="9988" max="9988" width="9.28515625" style="3" customWidth="1"/>
    <col min="9989" max="9990" width="8.28515625" style="3" customWidth="1"/>
    <col min="9991" max="9991" width="8" style="3" customWidth="1"/>
    <col min="9992" max="9992" width="9.28515625" style="3" customWidth="1"/>
    <col min="9993" max="9993" width="11.85546875" style="3" customWidth="1"/>
    <col min="9994" max="9994" width="12.7109375" style="3" customWidth="1"/>
    <col min="9995" max="10240" width="9.140625" style="3"/>
    <col min="10241" max="10241" width="5.28515625" style="3" customWidth="1"/>
    <col min="10242" max="10242" width="21.140625" style="3" customWidth="1"/>
    <col min="10243" max="10243" width="9" style="3" customWidth="1"/>
    <col min="10244" max="10244" width="9.28515625" style="3" customWidth="1"/>
    <col min="10245" max="10246" width="8.28515625" style="3" customWidth="1"/>
    <col min="10247" max="10247" width="8" style="3" customWidth="1"/>
    <col min="10248" max="10248" width="9.28515625" style="3" customWidth="1"/>
    <col min="10249" max="10249" width="11.85546875" style="3" customWidth="1"/>
    <col min="10250" max="10250" width="12.7109375" style="3" customWidth="1"/>
    <col min="10251" max="10496" width="9.140625" style="3"/>
    <col min="10497" max="10497" width="5.28515625" style="3" customWidth="1"/>
    <col min="10498" max="10498" width="21.140625" style="3" customWidth="1"/>
    <col min="10499" max="10499" width="9" style="3" customWidth="1"/>
    <col min="10500" max="10500" width="9.28515625" style="3" customWidth="1"/>
    <col min="10501" max="10502" width="8.28515625" style="3" customWidth="1"/>
    <col min="10503" max="10503" width="8" style="3" customWidth="1"/>
    <col min="10504" max="10504" width="9.28515625" style="3" customWidth="1"/>
    <col min="10505" max="10505" width="11.85546875" style="3" customWidth="1"/>
    <col min="10506" max="10506" width="12.7109375" style="3" customWidth="1"/>
    <col min="10507" max="10752" width="9.140625" style="3"/>
    <col min="10753" max="10753" width="5.28515625" style="3" customWidth="1"/>
    <col min="10754" max="10754" width="21.140625" style="3" customWidth="1"/>
    <col min="10755" max="10755" width="9" style="3" customWidth="1"/>
    <col min="10756" max="10756" width="9.28515625" style="3" customWidth="1"/>
    <col min="10757" max="10758" width="8.28515625" style="3" customWidth="1"/>
    <col min="10759" max="10759" width="8" style="3" customWidth="1"/>
    <col min="10760" max="10760" width="9.28515625" style="3" customWidth="1"/>
    <col min="10761" max="10761" width="11.85546875" style="3" customWidth="1"/>
    <col min="10762" max="10762" width="12.7109375" style="3" customWidth="1"/>
    <col min="10763" max="11008" width="9.140625" style="3"/>
    <col min="11009" max="11009" width="5.28515625" style="3" customWidth="1"/>
    <col min="11010" max="11010" width="21.140625" style="3" customWidth="1"/>
    <col min="11011" max="11011" width="9" style="3" customWidth="1"/>
    <col min="11012" max="11012" width="9.28515625" style="3" customWidth="1"/>
    <col min="11013" max="11014" width="8.28515625" style="3" customWidth="1"/>
    <col min="11015" max="11015" width="8" style="3" customWidth="1"/>
    <col min="11016" max="11016" width="9.28515625" style="3" customWidth="1"/>
    <col min="11017" max="11017" width="11.85546875" style="3" customWidth="1"/>
    <col min="11018" max="11018" width="12.7109375" style="3" customWidth="1"/>
    <col min="11019" max="11264" width="9.140625" style="3"/>
    <col min="11265" max="11265" width="5.28515625" style="3" customWidth="1"/>
    <col min="11266" max="11266" width="21.140625" style="3" customWidth="1"/>
    <col min="11267" max="11267" width="9" style="3" customWidth="1"/>
    <col min="11268" max="11268" width="9.28515625" style="3" customWidth="1"/>
    <col min="11269" max="11270" width="8.28515625" style="3" customWidth="1"/>
    <col min="11271" max="11271" width="8" style="3" customWidth="1"/>
    <col min="11272" max="11272" width="9.28515625" style="3" customWidth="1"/>
    <col min="11273" max="11273" width="11.85546875" style="3" customWidth="1"/>
    <col min="11274" max="11274" width="12.7109375" style="3" customWidth="1"/>
    <col min="11275" max="11520" width="9.140625" style="3"/>
    <col min="11521" max="11521" width="5.28515625" style="3" customWidth="1"/>
    <col min="11522" max="11522" width="21.140625" style="3" customWidth="1"/>
    <col min="11523" max="11523" width="9" style="3" customWidth="1"/>
    <col min="11524" max="11524" width="9.28515625" style="3" customWidth="1"/>
    <col min="11525" max="11526" width="8.28515625" style="3" customWidth="1"/>
    <col min="11527" max="11527" width="8" style="3" customWidth="1"/>
    <col min="11528" max="11528" width="9.28515625" style="3" customWidth="1"/>
    <col min="11529" max="11529" width="11.85546875" style="3" customWidth="1"/>
    <col min="11530" max="11530" width="12.7109375" style="3" customWidth="1"/>
    <col min="11531" max="11776" width="9.140625" style="3"/>
    <col min="11777" max="11777" width="5.28515625" style="3" customWidth="1"/>
    <col min="11778" max="11778" width="21.140625" style="3" customWidth="1"/>
    <col min="11779" max="11779" width="9" style="3" customWidth="1"/>
    <col min="11780" max="11780" width="9.28515625" style="3" customWidth="1"/>
    <col min="11781" max="11782" width="8.28515625" style="3" customWidth="1"/>
    <col min="11783" max="11783" width="8" style="3" customWidth="1"/>
    <col min="11784" max="11784" width="9.28515625" style="3" customWidth="1"/>
    <col min="11785" max="11785" width="11.85546875" style="3" customWidth="1"/>
    <col min="11786" max="11786" width="12.7109375" style="3" customWidth="1"/>
    <col min="11787" max="12032" width="9.140625" style="3"/>
    <col min="12033" max="12033" width="5.28515625" style="3" customWidth="1"/>
    <col min="12034" max="12034" width="21.140625" style="3" customWidth="1"/>
    <col min="12035" max="12035" width="9" style="3" customWidth="1"/>
    <col min="12036" max="12036" width="9.28515625" style="3" customWidth="1"/>
    <col min="12037" max="12038" width="8.28515625" style="3" customWidth="1"/>
    <col min="12039" max="12039" width="8" style="3" customWidth="1"/>
    <col min="12040" max="12040" width="9.28515625" style="3" customWidth="1"/>
    <col min="12041" max="12041" width="11.85546875" style="3" customWidth="1"/>
    <col min="12042" max="12042" width="12.7109375" style="3" customWidth="1"/>
    <col min="12043" max="12288" width="9.140625" style="3"/>
    <col min="12289" max="12289" width="5.28515625" style="3" customWidth="1"/>
    <col min="12290" max="12290" width="21.140625" style="3" customWidth="1"/>
    <col min="12291" max="12291" width="9" style="3" customWidth="1"/>
    <col min="12292" max="12292" width="9.28515625" style="3" customWidth="1"/>
    <col min="12293" max="12294" width="8.28515625" style="3" customWidth="1"/>
    <col min="12295" max="12295" width="8" style="3" customWidth="1"/>
    <col min="12296" max="12296" width="9.28515625" style="3" customWidth="1"/>
    <col min="12297" max="12297" width="11.85546875" style="3" customWidth="1"/>
    <col min="12298" max="12298" width="12.7109375" style="3" customWidth="1"/>
    <col min="12299" max="12544" width="9.140625" style="3"/>
    <col min="12545" max="12545" width="5.28515625" style="3" customWidth="1"/>
    <col min="12546" max="12546" width="21.140625" style="3" customWidth="1"/>
    <col min="12547" max="12547" width="9" style="3" customWidth="1"/>
    <col min="12548" max="12548" width="9.28515625" style="3" customWidth="1"/>
    <col min="12549" max="12550" width="8.28515625" style="3" customWidth="1"/>
    <col min="12551" max="12551" width="8" style="3" customWidth="1"/>
    <col min="12552" max="12552" width="9.28515625" style="3" customWidth="1"/>
    <col min="12553" max="12553" width="11.85546875" style="3" customWidth="1"/>
    <col min="12554" max="12554" width="12.7109375" style="3" customWidth="1"/>
    <col min="12555" max="12800" width="9.140625" style="3"/>
    <col min="12801" max="12801" width="5.28515625" style="3" customWidth="1"/>
    <col min="12802" max="12802" width="21.140625" style="3" customWidth="1"/>
    <col min="12803" max="12803" width="9" style="3" customWidth="1"/>
    <col min="12804" max="12804" width="9.28515625" style="3" customWidth="1"/>
    <col min="12805" max="12806" width="8.28515625" style="3" customWidth="1"/>
    <col min="12807" max="12807" width="8" style="3" customWidth="1"/>
    <col min="12808" max="12808" width="9.28515625" style="3" customWidth="1"/>
    <col min="12809" max="12809" width="11.85546875" style="3" customWidth="1"/>
    <col min="12810" max="12810" width="12.7109375" style="3" customWidth="1"/>
    <col min="12811" max="13056" width="9.140625" style="3"/>
    <col min="13057" max="13057" width="5.28515625" style="3" customWidth="1"/>
    <col min="13058" max="13058" width="21.140625" style="3" customWidth="1"/>
    <col min="13059" max="13059" width="9" style="3" customWidth="1"/>
    <col min="13060" max="13060" width="9.28515625" style="3" customWidth="1"/>
    <col min="13061" max="13062" width="8.28515625" style="3" customWidth="1"/>
    <col min="13063" max="13063" width="8" style="3" customWidth="1"/>
    <col min="13064" max="13064" width="9.28515625" style="3" customWidth="1"/>
    <col min="13065" max="13065" width="11.85546875" style="3" customWidth="1"/>
    <col min="13066" max="13066" width="12.7109375" style="3" customWidth="1"/>
    <col min="13067" max="13312" width="9.140625" style="3"/>
    <col min="13313" max="13313" width="5.28515625" style="3" customWidth="1"/>
    <col min="13314" max="13314" width="21.140625" style="3" customWidth="1"/>
    <col min="13315" max="13315" width="9" style="3" customWidth="1"/>
    <col min="13316" max="13316" width="9.28515625" style="3" customWidth="1"/>
    <col min="13317" max="13318" width="8.28515625" style="3" customWidth="1"/>
    <col min="13319" max="13319" width="8" style="3" customWidth="1"/>
    <col min="13320" max="13320" width="9.28515625" style="3" customWidth="1"/>
    <col min="13321" max="13321" width="11.85546875" style="3" customWidth="1"/>
    <col min="13322" max="13322" width="12.7109375" style="3" customWidth="1"/>
    <col min="13323" max="13568" width="9.140625" style="3"/>
    <col min="13569" max="13569" width="5.28515625" style="3" customWidth="1"/>
    <col min="13570" max="13570" width="21.140625" style="3" customWidth="1"/>
    <col min="13571" max="13571" width="9" style="3" customWidth="1"/>
    <col min="13572" max="13572" width="9.28515625" style="3" customWidth="1"/>
    <col min="13573" max="13574" width="8.28515625" style="3" customWidth="1"/>
    <col min="13575" max="13575" width="8" style="3" customWidth="1"/>
    <col min="13576" max="13576" width="9.28515625" style="3" customWidth="1"/>
    <col min="13577" max="13577" width="11.85546875" style="3" customWidth="1"/>
    <col min="13578" max="13578" width="12.7109375" style="3" customWidth="1"/>
    <col min="13579" max="13824" width="9.140625" style="3"/>
    <col min="13825" max="13825" width="5.28515625" style="3" customWidth="1"/>
    <col min="13826" max="13826" width="21.140625" style="3" customWidth="1"/>
    <col min="13827" max="13827" width="9" style="3" customWidth="1"/>
    <col min="13828" max="13828" width="9.28515625" style="3" customWidth="1"/>
    <col min="13829" max="13830" width="8.28515625" style="3" customWidth="1"/>
    <col min="13831" max="13831" width="8" style="3" customWidth="1"/>
    <col min="13832" max="13832" width="9.28515625" style="3" customWidth="1"/>
    <col min="13833" max="13833" width="11.85546875" style="3" customWidth="1"/>
    <col min="13834" max="13834" width="12.7109375" style="3" customWidth="1"/>
    <col min="13835" max="14080" width="9.140625" style="3"/>
    <col min="14081" max="14081" width="5.28515625" style="3" customWidth="1"/>
    <col min="14082" max="14082" width="21.140625" style="3" customWidth="1"/>
    <col min="14083" max="14083" width="9" style="3" customWidth="1"/>
    <col min="14084" max="14084" width="9.28515625" style="3" customWidth="1"/>
    <col min="14085" max="14086" width="8.28515625" style="3" customWidth="1"/>
    <col min="14087" max="14087" width="8" style="3" customWidth="1"/>
    <col min="14088" max="14088" width="9.28515625" style="3" customWidth="1"/>
    <col min="14089" max="14089" width="11.85546875" style="3" customWidth="1"/>
    <col min="14090" max="14090" width="12.7109375" style="3" customWidth="1"/>
    <col min="14091" max="14336" width="9.140625" style="3"/>
    <col min="14337" max="14337" width="5.28515625" style="3" customWidth="1"/>
    <col min="14338" max="14338" width="21.140625" style="3" customWidth="1"/>
    <col min="14339" max="14339" width="9" style="3" customWidth="1"/>
    <col min="14340" max="14340" width="9.28515625" style="3" customWidth="1"/>
    <col min="14341" max="14342" width="8.28515625" style="3" customWidth="1"/>
    <col min="14343" max="14343" width="8" style="3" customWidth="1"/>
    <col min="14344" max="14344" width="9.28515625" style="3" customWidth="1"/>
    <col min="14345" max="14345" width="11.85546875" style="3" customWidth="1"/>
    <col min="14346" max="14346" width="12.7109375" style="3" customWidth="1"/>
    <col min="14347" max="14592" width="9.140625" style="3"/>
    <col min="14593" max="14593" width="5.28515625" style="3" customWidth="1"/>
    <col min="14594" max="14594" width="21.140625" style="3" customWidth="1"/>
    <col min="14595" max="14595" width="9" style="3" customWidth="1"/>
    <col min="14596" max="14596" width="9.28515625" style="3" customWidth="1"/>
    <col min="14597" max="14598" width="8.28515625" style="3" customWidth="1"/>
    <col min="14599" max="14599" width="8" style="3" customWidth="1"/>
    <col min="14600" max="14600" width="9.28515625" style="3" customWidth="1"/>
    <col min="14601" max="14601" width="11.85546875" style="3" customWidth="1"/>
    <col min="14602" max="14602" width="12.7109375" style="3" customWidth="1"/>
    <col min="14603" max="14848" width="9.140625" style="3"/>
    <col min="14849" max="14849" width="5.28515625" style="3" customWidth="1"/>
    <col min="14850" max="14850" width="21.140625" style="3" customWidth="1"/>
    <col min="14851" max="14851" width="9" style="3" customWidth="1"/>
    <col min="14852" max="14852" width="9.28515625" style="3" customWidth="1"/>
    <col min="14853" max="14854" width="8.28515625" style="3" customWidth="1"/>
    <col min="14855" max="14855" width="8" style="3" customWidth="1"/>
    <col min="14856" max="14856" width="9.28515625" style="3" customWidth="1"/>
    <col min="14857" max="14857" width="11.85546875" style="3" customWidth="1"/>
    <col min="14858" max="14858" width="12.7109375" style="3" customWidth="1"/>
    <col min="14859" max="15104" width="9.140625" style="3"/>
    <col min="15105" max="15105" width="5.28515625" style="3" customWidth="1"/>
    <col min="15106" max="15106" width="21.140625" style="3" customWidth="1"/>
    <col min="15107" max="15107" width="9" style="3" customWidth="1"/>
    <col min="15108" max="15108" width="9.28515625" style="3" customWidth="1"/>
    <col min="15109" max="15110" width="8.28515625" style="3" customWidth="1"/>
    <col min="15111" max="15111" width="8" style="3" customWidth="1"/>
    <col min="15112" max="15112" width="9.28515625" style="3" customWidth="1"/>
    <col min="15113" max="15113" width="11.85546875" style="3" customWidth="1"/>
    <col min="15114" max="15114" width="12.7109375" style="3" customWidth="1"/>
    <col min="15115" max="15360" width="9.140625" style="3"/>
    <col min="15361" max="15361" width="5.28515625" style="3" customWidth="1"/>
    <col min="15362" max="15362" width="21.140625" style="3" customWidth="1"/>
    <col min="15363" max="15363" width="9" style="3" customWidth="1"/>
    <col min="15364" max="15364" width="9.28515625" style="3" customWidth="1"/>
    <col min="15365" max="15366" width="8.28515625" style="3" customWidth="1"/>
    <col min="15367" max="15367" width="8" style="3" customWidth="1"/>
    <col min="15368" max="15368" width="9.28515625" style="3" customWidth="1"/>
    <col min="15369" max="15369" width="11.85546875" style="3" customWidth="1"/>
    <col min="15370" max="15370" width="12.7109375" style="3" customWidth="1"/>
    <col min="15371" max="15616" width="9.140625" style="3"/>
    <col min="15617" max="15617" width="5.28515625" style="3" customWidth="1"/>
    <col min="15618" max="15618" width="21.140625" style="3" customWidth="1"/>
    <col min="15619" max="15619" width="9" style="3" customWidth="1"/>
    <col min="15620" max="15620" width="9.28515625" style="3" customWidth="1"/>
    <col min="15621" max="15622" width="8.28515625" style="3" customWidth="1"/>
    <col min="15623" max="15623" width="8" style="3" customWidth="1"/>
    <col min="15624" max="15624" width="9.28515625" style="3" customWidth="1"/>
    <col min="15625" max="15625" width="11.85546875" style="3" customWidth="1"/>
    <col min="15626" max="15626" width="12.7109375" style="3" customWidth="1"/>
    <col min="15627" max="15872" width="9.140625" style="3"/>
    <col min="15873" max="15873" width="5.28515625" style="3" customWidth="1"/>
    <col min="15874" max="15874" width="21.140625" style="3" customWidth="1"/>
    <col min="15875" max="15875" width="9" style="3" customWidth="1"/>
    <col min="15876" max="15876" width="9.28515625" style="3" customWidth="1"/>
    <col min="15877" max="15878" width="8.28515625" style="3" customWidth="1"/>
    <col min="15879" max="15879" width="8" style="3" customWidth="1"/>
    <col min="15880" max="15880" width="9.28515625" style="3" customWidth="1"/>
    <col min="15881" max="15881" width="11.85546875" style="3" customWidth="1"/>
    <col min="15882" max="15882" width="12.7109375" style="3" customWidth="1"/>
    <col min="15883" max="16128" width="9.140625" style="3"/>
    <col min="16129" max="16129" width="5.28515625" style="3" customWidth="1"/>
    <col min="16130" max="16130" width="21.140625" style="3" customWidth="1"/>
    <col min="16131" max="16131" width="9" style="3" customWidth="1"/>
    <col min="16132" max="16132" width="9.28515625" style="3" customWidth="1"/>
    <col min="16133" max="16134" width="8.28515625" style="3" customWidth="1"/>
    <col min="16135" max="16135" width="8" style="3" customWidth="1"/>
    <col min="16136" max="16136" width="9.28515625" style="3" customWidth="1"/>
    <col min="16137" max="16137" width="11.85546875" style="3" customWidth="1"/>
    <col min="16138" max="16138" width="12.7109375" style="3" customWidth="1"/>
    <col min="16139" max="16384" width="9.140625" style="3"/>
  </cols>
  <sheetData>
    <row r="1" spans="1:10" ht="32.25" customHeight="1">
      <c r="A1" s="915" t="s">
        <v>254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0" customFormat="1" ht="18.75">
      <c r="A2" s="942" t="s">
        <v>445</v>
      </c>
      <c r="B2" s="942"/>
      <c r="C2" s="942"/>
      <c r="D2" s="942"/>
      <c r="E2" s="942"/>
      <c r="F2" s="942"/>
      <c r="G2" s="942"/>
      <c r="H2" s="942"/>
      <c r="I2" s="942"/>
      <c r="J2" s="942"/>
    </row>
    <row r="4" spans="1:10" s="2" customFormat="1" ht="36" customHeight="1">
      <c r="A4" s="934" t="s">
        <v>93</v>
      </c>
      <c r="B4" s="936" t="s">
        <v>256</v>
      </c>
      <c r="C4" s="943" t="s">
        <v>257</v>
      </c>
      <c r="D4" s="943"/>
      <c r="E4" s="943" t="s">
        <v>258</v>
      </c>
      <c r="F4" s="943"/>
      <c r="G4" s="943"/>
      <c r="H4" s="938" t="s">
        <v>259</v>
      </c>
      <c r="I4" s="938" t="s">
        <v>260</v>
      </c>
      <c r="J4" s="940" t="s">
        <v>261</v>
      </c>
    </row>
    <row r="5" spans="1:10" s="2" customFormat="1" ht="58.5" customHeight="1">
      <c r="A5" s="935"/>
      <c r="B5" s="93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39"/>
      <c r="I5" s="939"/>
      <c r="J5" s="941"/>
    </row>
    <row r="6" spans="1:10" ht="15.75">
      <c r="A6" s="270">
        <v>1</v>
      </c>
      <c r="B6" s="271" t="str">
        <f>'TTTL tổ 10'!B11</f>
        <v>Chanh Rota Na</v>
      </c>
      <c r="C6" s="272"/>
      <c r="D6" s="272">
        <v>1</v>
      </c>
      <c r="E6" s="273">
        <v>4</v>
      </c>
      <c r="F6" s="274"/>
      <c r="G6" s="13">
        <f>E6+F6</f>
        <v>4</v>
      </c>
      <c r="H6" s="13">
        <f>D6+E6</f>
        <v>5</v>
      </c>
      <c r="I6" s="19">
        <f>H6*75000</f>
        <v>375000</v>
      </c>
      <c r="J6" s="276"/>
    </row>
    <row r="7" spans="1:10" ht="15.75">
      <c r="A7" s="213">
        <f>'TTTL tổ 10'!A12</f>
        <v>2</v>
      </c>
      <c r="B7" s="271" t="str">
        <f>'TTTL tổ 10'!B12</f>
        <v>Phi Chi Voan</v>
      </c>
      <c r="C7" s="15"/>
      <c r="D7" s="12">
        <v>1</v>
      </c>
      <c r="E7" s="13">
        <v>5</v>
      </c>
      <c r="F7" s="14">
        <v>1</v>
      </c>
      <c r="G7" s="13">
        <f>E7+F7</f>
        <v>6</v>
      </c>
      <c r="H7" s="13">
        <f>D7+E7</f>
        <v>6</v>
      </c>
      <c r="I7" s="19">
        <f>H7*75000</f>
        <v>450000</v>
      </c>
      <c r="J7" s="20"/>
    </row>
    <row r="8" spans="1:10" ht="15.75">
      <c r="A8" s="213">
        <f>'TTTL tổ 10'!A13</f>
        <v>3</v>
      </c>
      <c r="B8" s="271" t="str">
        <f>'TTTL tổ 10'!B13</f>
        <v>Ol Bros</v>
      </c>
      <c r="C8" s="15"/>
      <c r="D8" s="12">
        <v>1</v>
      </c>
      <c r="E8" s="13">
        <v>3</v>
      </c>
      <c r="F8" s="14">
        <v>1</v>
      </c>
      <c r="G8" s="13">
        <f t="shared" ref="G8:G14" si="0">E8+F8</f>
        <v>4</v>
      </c>
      <c r="H8" s="13">
        <f t="shared" ref="H8:H14" si="1">D8+E8</f>
        <v>4</v>
      </c>
      <c r="I8" s="19">
        <f t="shared" ref="I8:I14" si="2">H8*75000</f>
        <v>300000</v>
      </c>
      <c r="J8" s="20"/>
    </row>
    <row r="9" spans="1:10" ht="15.75">
      <c r="A9" s="213">
        <f>'TTTL tổ 10'!A14</f>
        <v>4</v>
      </c>
      <c r="B9" s="271" t="str">
        <f>'TTTL tổ 10'!B14</f>
        <v>Don Đi Na</v>
      </c>
      <c r="C9" s="15"/>
      <c r="D9" s="12">
        <v>1</v>
      </c>
      <c r="E9" s="13">
        <v>4</v>
      </c>
      <c r="F9" s="14">
        <v>0</v>
      </c>
      <c r="G9" s="13">
        <f t="shared" si="0"/>
        <v>4</v>
      </c>
      <c r="H9" s="13">
        <f t="shared" si="1"/>
        <v>5</v>
      </c>
      <c r="I9" s="19">
        <f t="shared" si="2"/>
        <v>375000</v>
      </c>
      <c r="J9" s="20"/>
    </row>
    <row r="10" spans="1:10" ht="15.75">
      <c r="A10" s="213">
        <f>'TTTL tổ 10'!A15</f>
        <v>5</v>
      </c>
      <c r="B10" s="271" t="str">
        <f>'TTTL tổ 10'!B15</f>
        <v>Kon Sa Mon</v>
      </c>
      <c r="C10" s="15">
        <v>1</v>
      </c>
      <c r="D10" s="12"/>
      <c r="E10" s="13">
        <v>5</v>
      </c>
      <c r="F10" s="14"/>
      <c r="G10" s="13">
        <f t="shared" si="0"/>
        <v>5</v>
      </c>
      <c r="H10" s="13">
        <f t="shared" si="1"/>
        <v>5</v>
      </c>
      <c r="I10" s="19">
        <f t="shared" si="2"/>
        <v>375000</v>
      </c>
      <c r="J10" s="20"/>
    </row>
    <row r="11" spans="1:10" ht="15.75">
      <c r="A11" s="213">
        <f>'TTTL tổ 10'!A16</f>
        <v>6</v>
      </c>
      <c r="B11" s="271" t="str">
        <f>'TTTL tổ 10'!B16</f>
        <v>Un Tăk</v>
      </c>
      <c r="C11" s="15"/>
      <c r="D11" s="12">
        <v>1</v>
      </c>
      <c r="E11" s="13">
        <v>4</v>
      </c>
      <c r="F11" s="14"/>
      <c r="G11" s="13">
        <f t="shared" si="0"/>
        <v>4</v>
      </c>
      <c r="H11" s="13">
        <f t="shared" si="1"/>
        <v>5</v>
      </c>
      <c r="I11" s="19">
        <f t="shared" si="2"/>
        <v>375000</v>
      </c>
      <c r="J11" s="20"/>
    </row>
    <row r="12" spans="1:10" ht="15.75">
      <c r="A12" s="213">
        <f>'TTTL tổ 10'!A17</f>
        <v>7</v>
      </c>
      <c r="B12" s="271" t="str">
        <f>'TTTL tổ 10'!B17</f>
        <v>Kon Chia</v>
      </c>
      <c r="C12" s="15"/>
      <c r="D12" s="12">
        <v>1</v>
      </c>
      <c r="E12" s="13">
        <v>4</v>
      </c>
      <c r="F12" s="298"/>
      <c r="G12" s="13">
        <f t="shared" si="0"/>
        <v>4</v>
      </c>
      <c r="H12" s="13">
        <f t="shared" si="1"/>
        <v>5</v>
      </c>
      <c r="I12" s="19">
        <f t="shared" si="2"/>
        <v>375000</v>
      </c>
      <c r="J12" s="20"/>
    </row>
    <row r="13" spans="1:10" ht="15.75">
      <c r="A13" s="213">
        <f>'TTTL tổ 10'!A18</f>
        <v>8</v>
      </c>
      <c r="B13" s="271" t="str">
        <f>'TTTL tổ 10'!B18</f>
        <v>Tha Thon</v>
      </c>
      <c r="C13" s="15"/>
      <c r="D13" s="12">
        <v>1</v>
      </c>
      <c r="E13" s="13">
        <v>3</v>
      </c>
      <c r="F13" s="14"/>
      <c r="G13" s="13">
        <f t="shared" si="0"/>
        <v>3</v>
      </c>
      <c r="H13" s="13">
        <f t="shared" si="1"/>
        <v>4</v>
      </c>
      <c r="I13" s="19">
        <f t="shared" si="2"/>
        <v>300000</v>
      </c>
      <c r="J13" s="20"/>
    </row>
    <row r="14" spans="1:10" ht="15.75">
      <c r="A14" s="213">
        <f>'TTTL tổ 10'!A19</f>
        <v>9</v>
      </c>
      <c r="B14" s="271" t="str">
        <f>'TTTL tổ 10'!B19</f>
        <v>Sêng Sim Đăp</v>
      </c>
      <c r="C14" s="15"/>
      <c r="D14" s="12">
        <v>1</v>
      </c>
      <c r="E14" s="13">
        <v>3</v>
      </c>
      <c r="F14" s="14">
        <v>2</v>
      </c>
      <c r="G14" s="13">
        <f t="shared" si="0"/>
        <v>5</v>
      </c>
      <c r="H14" s="13">
        <f t="shared" si="1"/>
        <v>4</v>
      </c>
      <c r="I14" s="19">
        <f t="shared" si="2"/>
        <v>300000</v>
      </c>
      <c r="J14" s="20"/>
    </row>
    <row r="15" spans="1:10" ht="15.75">
      <c r="A15" s="213">
        <f>'TTTL tổ 10'!A20</f>
        <v>10</v>
      </c>
      <c r="B15" s="271" t="str">
        <f>'TTTL tổ 10'!B20</f>
        <v>Than Tha</v>
      </c>
      <c r="C15" s="15"/>
      <c r="D15" s="12">
        <v>1</v>
      </c>
      <c r="E15" s="13">
        <v>3</v>
      </c>
      <c r="F15" s="14">
        <v>2</v>
      </c>
      <c r="G15" s="13">
        <f>E15+F15</f>
        <v>5</v>
      </c>
      <c r="H15" s="13">
        <f>D15+E15</f>
        <v>4</v>
      </c>
      <c r="I15" s="19">
        <f>H15*75000</f>
        <v>300000</v>
      </c>
      <c r="J15" s="20"/>
    </row>
    <row r="16" spans="1:10" ht="15.75">
      <c r="A16" s="213">
        <f>'TTTL tổ 10'!A21</f>
        <v>11</v>
      </c>
      <c r="B16" s="271" t="str">
        <f>'TTTL tổ 10'!B21</f>
        <v>Thon Vit</v>
      </c>
      <c r="C16" s="15"/>
      <c r="D16" s="12">
        <v>1</v>
      </c>
      <c r="E16" s="13">
        <v>3</v>
      </c>
      <c r="F16" s="14">
        <v>2</v>
      </c>
      <c r="G16" s="13">
        <f>E16+F16</f>
        <v>5</v>
      </c>
      <c r="H16" s="13">
        <f>D16+E16</f>
        <v>4</v>
      </c>
      <c r="I16" s="19">
        <f>H16*75000</f>
        <v>300000</v>
      </c>
      <c r="J16" s="20"/>
    </row>
    <row r="17" spans="1:10" ht="15.75">
      <c r="A17" s="213">
        <f>'TTTL tổ 10'!A22</f>
        <v>12</v>
      </c>
      <c r="B17" s="271" t="str">
        <f>'TTTL tổ 10'!B22</f>
        <v>Hon Ten</v>
      </c>
      <c r="C17" s="15"/>
      <c r="D17" s="12">
        <v>1</v>
      </c>
      <c r="E17" s="13">
        <v>3</v>
      </c>
      <c r="F17" s="14">
        <v>2</v>
      </c>
      <c r="G17" s="13">
        <f>E17+F17</f>
        <v>5</v>
      </c>
      <c r="H17" s="13">
        <f>D17+E17</f>
        <v>4</v>
      </c>
      <c r="I17" s="19">
        <f>H17*75000</f>
        <v>300000</v>
      </c>
      <c r="J17" s="20"/>
    </row>
    <row r="18" spans="1:10" ht="15.75">
      <c r="A18" s="213">
        <f>'TTTL tổ 10'!A23</f>
        <v>13</v>
      </c>
      <c r="B18" s="271" t="str">
        <f>'TTTL tổ 10'!B23</f>
        <v>Thum Thay</v>
      </c>
      <c r="C18" s="15"/>
      <c r="D18" s="12">
        <v>1</v>
      </c>
      <c r="E18" s="13">
        <v>3</v>
      </c>
      <c r="F18" s="14">
        <v>2</v>
      </c>
      <c r="G18" s="13">
        <f>E18+F18</f>
        <v>5</v>
      </c>
      <c r="H18" s="13">
        <f>D18+E18</f>
        <v>4</v>
      </c>
      <c r="I18" s="19">
        <f>H18*75000</f>
        <v>300000</v>
      </c>
      <c r="J18" s="20"/>
    </row>
    <row r="19" spans="1:10" ht="20.25" customHeight="1">
      <c r="A19" s="968" t="s">
        <v>267</v>
      </c>
      <c r="B19" s="969"/>
      <c r="C19" s="23">
        <f t="shared" ref="C19:I19" si="3">SUM(C6:C18)</f>
        <v>1</v>
      </c>
      <c r="D19" s="23">
        <f t="shared" si="3"/>
        <v>12</v>
      </c>
      <c r="E19" s="23">
        <f t="shared" si="3"/>
        <v>47</v>
      </c>
      <c r="F19" s="23">
        <f t="shared" si="3"/>
        <v>12</v>
      </c>
      <c r="G19" s="23">
        <f t="shared" si="3"/>
        <v>59</v>
      </c>
      <c r="H19" s="23">
        <f t="shared" si="3"/>
        <v>59</v>
      </c>
      <c r="I19" s="23">
        <f t="shared" si="3"/>
        <v>4425000</v>
      </c>
      <c r="J19" s="26"/>
    </row>
    <row r="20" spans="1:10" ht="15.75">
      <c r="B20" s="225"/>
    </row>
    <row r="21" spans="1:10" ht="15.75">
      <c r="B21" s="226"/>
      <c r="E21" s="24"/>
      <c r="F21" s="24"/>
      <c r="G21" s="24"/>
      <c r="H21" s="932" t="s">
        <v>268</v>
      </c>
      <c r="I21" s="932"/>
      <c r="J21" s="932"/>
    </row>
    <row r="22" spans="1:10">
      <c r="E22" s="3"/>
      <c r="F22" s="3"/>
      <c r="G22" s="3"/>
      <c r="H22" s="933" t="s">
        <v>269</v>
      </c>
      <c r="I22" s="933"/>
      <c r="J22" s="933"/>
    </row>
  </sheetData>
  <mergeCells count="12">
    <mergeCell ref="A1:J1"/>
    <mergeCell ref="A2:J2"/>
    <mergeCell ref="C4:D4"/>
    <mergeCell ref="E4:G4"/>
    <mergeCell ref="A19:B19"/>
    <mergeCell ref="H21:J21"/>
    <mergeCell ref="H22:J22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E26"/>
  <sheetViews>
    <sheetView view="pageBreakPreview" zoomScale="90" zoomScaleNormal="100" zoomScaleSheetLayoutView="90" workbookViewId="0">
      <pane xSplit="2" ySplit="8" topLeftCell="BL9" activePane="bottomRight" state="frozen"/>
      <selection pane="topRight"/>
      <selection pane="bottomLeft"/>
      <selection pane="bottomRight" activeCell="BM8" sqref="BM8"/>
    </sheetView>
  </sheetViews>
  <sheetFormatPr defaultColWidth="9" defaultRowHeight="16.5"/>
  <cols>
    <col min="1" max="1" width="4.28515625" style="176" customWidth="1"/>
    <col min="2" max="2" width="19" style="176" customWidth="1"/>
    <col min="3" max="3" width="6.140625" style="176" hidden="1" customWidth="1"/>
    <col min="4" max="4" width="6.28515625" style="176" hidden="1" customWidth="1"/>
    <col min="5" max="5" width="6.85546875" style="176" hidden="1" customWidth="1"/>
    <col min="6" max="6" width="7.28515625" style="176" hidden="1" customWidth="1"/>
    <col min="7" max="8" width="8.7109375" style="176" hidden="1" customWidth="1"/>
    <col min="9" max="10" width="10.140625" style="176" hidden="1" customWidth="1"/>
    <col min="11" max="11" width="10.28515625" style="176" hidden="1" customWidth="1"/>
    <col min="12" max="12" width="8.85546875" style="176" hidden="1" customWidth="1"/>
    <col min="13" max="13" width="9.28515625" style="176" hidden="1" customWidth="1"/>
    <col min="14" max="14" width="9" style="176" hidden="1" customWidth="1"/>
    <col min="15" max="16" width="5.7109375" style="176" hidden="1" customWidth="1"/>
    <col min="17" max="17" width="10.5703125" style="176" hidden="1" customWidth="1"/>
    <col min="18" max="18" width="9.7109375" style="176" hidden="1" customWidth="1"/>
    <col min="19" max="20" width="7.7109375" style="176" hidden="1" customWidth="1"/>
    <col min="21" max="21" width="7.85546875" style="176" hidden="1" customWidth="1"/>
    <col min="22" max="24" width="6.5703125" style="176" hidden="1" customWidth="1"/>
    <col min="25" max="25" width="6" style="176" hidden="1" customWidth="1"/>
    <col min="26" max="26" width="6.28515625" style="176" hidden="1" customWidth="1"/>
    <col min="27" max="27" width="7.5703125" style="176" hidden="1" customWidth="1"/>
    <col min="28" max="28" width="6.7109375" style="176" hidden="1" customWidth="1"/>
    <col min="29" max="29" width="7.28515625" style="176" hidden="1" customWidth="1"/>
    <col min="30" max="30" width="6.28515625" style="176" hidden="1" customWidth="1"/>
    <col min="31" max="31" width="5.85546875" style="176" hidden="1" customWidth="1"/>
    <col min="32" max="32" width="7" style="176" hidden="1" customWidth="1"/>
    <col min="33" max="34" width="6.28515625" style="176" hidden="1" customWidth="1"/>
    <col min="35" max="36" width="7.7109375" style="176" hidden="1" customWidth="1"/>
    <col min="37" max="38" width="7.28515625" style="176" hidden="1" customWidth="1"/>
    <col min="39" max="39" width="7.5703125" style="176" hidden="1" customWidth="1"/>
    <col min="40" max="40" width="6.28515625" style="176" hidden="1" customWidth="1"/>
    <col min="41" max="41" width="6.7109375" style="176" hidden="1" customWidth="1"/>
    <col min="42" max="42" width="6.140625" style="176" hidden="1" customWidth="1"/>
    <col min="43" max="43" width="7.28515625" style="176" hidden="1" customWidth="1"/>
    <col min="44" max="44" width="6.28515625" style="176" hidden="1" customWidth="1"/>
    <col min="45" max="45" width="7.28515625" style="176" hidden="1" customWidth="1"/>
    <col min="46" max="48" width="6.85546875" style="176" hidden="1" customWidth="1"/>
    <col min="49" max="49" width="6.5703125" style="176" hidden="1" customWidth="1"/>
    <col min="50" max="50" width="7.7109375" style="176" hidden="1" customWidth="1"/>
    <col min="51" max="51" width="7.28515625" style="176" hidden="1" customWidth="1"/>
    <col min="52" max="52" width="7.140625" style="176" hidden="1" customWidth="1"/>
    <col min="53" max="54" width="7.28515625" style="176" hidden="1" customWidth="1"/>
    <col min="55" max="55" width="7" style="176" hidden="1" customWidth="1"/>
    <col min="56" max="56" width="6.85546875" style="176" hidden="1" customWidth="1"/>
    <col min="57" max="57" width="5.85546875" style="176" hidden="1" customWidth="1"/>
    <col min="58" max="58" width="6.7109375" style="176" hidden="1" customWidth="1"/>
    <col min="59" max="60" width="6.28515625" style="176" hidden="1" customWidth="1"/>
    <col min="61" max="61" width="5.7109375" style="176" hidden="1" customWidth="1"/>
    <col min="62" max="62" width="7.140625" style="176" hidden="1" customWidth="1"/>
    <col min="63" max="63" width="9.28515625" style="176" hidden="1" customWidth="1"/>
    <col min="64" max="65" width="16.140625" style="176" customWidth="1"/>
    <col min="66" max="67" width="10" style="176" hidden="1" customWidth="1"/>
    <col min="68" max="68" width="8.140625" style="176" hidden="1" customWidth="1"/>
    <col min="69" max="69" width="7.5703125" style="176" hidden="1" customWidth="1"/>
    <col min="70" max="70" width="17.28515625" style="176" customWidth="1"/>
    <col min="71" max="71" width="16.7109375" style="176" customWidth="1"/>
    <col min="72" max="74" width="9.140625" style="176"/>
    <col min="75" max="76" width="9.140625" style="176" customWidth="1"/>
    <col min="77" max="82" width="9.140625" style="176"/>
    <col min="83" max="83" width="9.140625" style="176" hidden="1" customWidth="1"/>
    <col min="84" max="291" width="9.140625" style="176"/>
    <col min="292" max="292" width="4" style="176" customWidth="1"/>
    <col min="293" max="293" width="9.7109375" style="176" customWidth="1"/>
    <col min="294" max="295" width="5.28515625" style="176" customWidth="1"/>
    <col min="296" max="296" width="5.5703125" style="176" customWidth="1"/>
    <col min="297" max="297" width="5.28515625" style="176" customWidth="1"/>
    <col min="298" max="298" width="4.85546875" style="176" customWidth="1"/>
    <col min="299" max="299" width="6.140625" style="176" customWidth="1"/>
    <col min="300" max="300" width="5.28515625" style="176" customWidth="1"/>
    <col min="301" max="301" width="6.28515625" style="176" customWidth="1"/>
    <col min="302" max="302" width="5.140625" style="176" customWidth="1"/>
    <col min="303" max="303" width="5.5703125" style="176" customWidth="1"/>
    <col min="304" max="304" width="5" style="176" customWidth="1"/>
    <col min="305" max="305" width="4.7109375" style="176" customWidth="1"/>
    <col min="306" max="306" width="6" style="176" customWidth="1"/>
    <col min="307" max="307" width="5.28515625" style="176" customWidth="1"/>
    <col min="308" max="308" width="6" style="176" customWidth="1"/>
    <col min="309" max="309" width="4.5703125" style="176" customWidth="1"/>
    <col min="310" max="310" width="6.5703125" style="176" customWidth="1"/>
    <col min="311" max="311" width="5.140625" style="176" customWidth="1"/>
    <col min="312" max="312" width="6.140625" style="176" customWidth="1"/>
    <col min="313" max="313" width="5.85546875" style="176" customWidth="1"/>
    <col min="314" max="314" width="5.28515625" style="176" customWidth="1"/>
    <col min="315" max="315" width="4.85546875" style="176" customWidth="1"/>
    <col min="316" max="316" width="6" style="176" customWidth="1"/>
    <col min="317" max="323" width="6.140625" style="176" customWidth="1"/>
    <col min="324" max="324" width="7.140625" style="176" customWidth="1"/>
    <col min="325" max="325" width="6.28515625" style="176" customWidth="1"/>
    <col min="326" max="326" width="7.28515625" style="176" customWidth="1"/>
    <col min="327" max="327" width="6.28515625" style="176" customWidth="1"/>
    <col min="328" max="547" width="9.140625" style="176"/>
    <col min="548" max="548" width="4" style="176" customWidth="1"/>
    <col min="549" max="549" width="9.7109375" style="176" customWidth="1"/>
    <col min="550" max="551" width="5.28515625" style="176" customWidth="1"/>
    <col min="552" max="552" width="5.5703125" style="176" customWidth="1"/>
    <col min="553" max="553" width="5.28515625" style="176" customWidth="1"/>
    <col min="554" max="554" width="4.85546875" style="176" customWidth="1"/>
    <col min="555" max="555" width="6.140625" style="176" customWidth="1"/>
    <col min="556" max="556" width="5.28515625" style="176" customWidth="1"/>
    <col min="557" max="557" width="6.28515625" style="176" customWidth="1"/>
    <col min="558" max="558" width="5.140625" style="176" customWidth="1"/>
    <col min="559" max="559" width="5.5703125" style="176" customWidth="1"/>
    <col min="560" max="560" width="5" style="176" customWidth="1"/>
    <col min="561" max="561" width="4.7109375" style="176" customWidth="1"/>
    <col min="562" max="562" width="6" style="176" customWidth="1"/>
    <col min="563" max="563" width="5.28515625" style="176" customWidth="1"/>
    <col min="564" max="564" width="6" style="176" customWidth="1"/>
    <col min="565" max="565" width="4.5703125" style="176" customWidth="1"/>
    <col min="566" max="566" width="6.5703125" style="176" customWidth="1"/>
    <col min="567" max="567" width="5.140625" style="176" customWidth="1"/>
    <col min="568" max="568" width="6.140625" style="176" customWidth="1"/>
    <col min="569" max="569" width="5.85546875" style="176" customWidth="1"/>
    <col min="570" max="570" width="5.28515625" style="176" customWidth="1"/>
    <col min="571" max="571" width="4.85546875" style="176" customWidth="1"/>
    <col min="572" max="572" width="6" style="176" customWidth="1"/>
    <col min="573" max="579" width="6.140625" style="176" customWidth="1"/>
    <col min="580" max="580" width="7.140625" style="176" customWidth="1"/>
    <col min="581" max="581" width="6.28515625" style="176" customWidth="1"/>
    <col min="582" max="582" width="7.28515625" style="176" customWidth="1"/>
    <col min="583" max="583" width="6.28515625" style="176" customWidth="1"/>
    <col min="584" max="803" width="9.140625" style="176"/>
    <col min="804" max="804" width="4" style="176" customWidth="1"/>
    <col min="805" max="805" width="9.7109375" style="176" customWidth="1"/>
    <col min="806" max="807" width="5.28515625" style="176" customWidth="1"/>
    <col min="808" max="808" width="5.5703125" style="176" customWidth="1"/>
    <col min="809" max="809" width="5.28515625" style="176" customWidth="1"/>
    <col min="810" max="810" width="4.85546875" style="176" customWidth="1"/>
    <col min="811" max="811" width="6.140625" style="176" customWidth="1"/>
    <col min="812" max="812" width="5.28515625" style="176" customWidth="1"/>
    <col min="813" max="813" width="6.28515625" style="176" customWidth="1"/>
    <col min="814" max="814" width="5.140625" style="176" customWidth="1"/>
    <col min="815" max="815" width="5.5703125" style="176" customWidth="1"/>
    <col min="816" max="816" width="5" style="176" customWidth="1"/>
    <col min="817" max="817" width="4.7109375" style="176" customWidth="1"/>
    <col min="818" max="818" width="6" style="176" customWidth="1"/>
    <col min="819" max="819" width="5.28515625" style="176" customWidth="1"/>
    <col min="820" max="820" width="6" style="176" customWidth="1"/>
    <col min="821" max="821" width="4.5703125" style="176" customWidth="1"/>
    <col min="822" max="822" width="6.5703125" style="176" customWidth="1"/>
    <col min="823" max="823" width="5.140625" style="176" customWidth="1"/>
    <col min="824" max="824" width="6.140625" style="176" customWidth="1"/>
    <col min="825" max="825" width="5.85546875" style="176" customWidth="1"/>
    <col min="826" max="826" width="5.28515625" style="176" customWidth="1"/>
    <col min="827" max="827" width="4.85546875" style="176" customWidth="1"/>
    <col min="828" max="828" width="6" style="176" customWidth="1"/>
    <col min="829" max="835" width="6.140625" style="176" customWidth="1"/>
    <col min="836" max="836" width="7.140625" style="176" customWidth="1"/>
    <col min="837" max="837" width="6.28515625" style="176" customWidth="1"/>
    <col min="838" max="838" width="7.28515625" style="176" customWidth="1"/>
    <col min="839" max="839" width="6.28515625" style="176" customWidth="1"/>
    <col min="840" max="1059" width="9.140625" style="176"/>
    <col min="1060" max="1060" width="4" style="176" customWidth="1"/>
    <col min="1061" max="1061" width="9.7109375" style="176" customWidth="1"/>
    <col min="1062" max="1063" width="5.28515625" style="176" customWidth="1"/>
    <col min="1064" max="1064" width="5.5703125" style="176" customWidth="1"/>
    <col min="1065" max="1065" width="5.28515625" style="176" customWidth="1"/>
    <col min="1066" max="1066" width="4.85546875" style="176" customWidth="1"/>
    <col min="1067" max="1067" width="6.140625" style="176" customWidth="1"/>
    <col min="1068" max="1068" width="5.28515625" style="176" customWidth="1"/>
    <col min="1069" max="1069" width="6.28515625" style="176" customWidth="1"/>
    <col min="1070" max="1070" width="5.140625" style="176" customWidth="1"/>
    <col min="1071" max="1071" width="5.5703125" style="176" customWidth="1"/>
    <col min="1072" max="1072" width="5" style="176" customWidth="1"/>
    <col min="1073" max="1073" width="4.7109375" style="176" customWidth="1"/>
    <col min="1074" max="1074" width="6" style="176" customWidth="1"/>
    <col min="1075" max="1075" width="5.28515625" style="176" customWidth="1"/>
    <col min="1076" max="1076" width="6" style="176" customWidth="1"/>
    <col min="1077" max="1077" width="4.5703125" style="176" customWidth="1"/>
    <col min="1078" max="1078" width="6.5703125" style="176" customWidth="1"/>
    <col min="1079" max="1079" width="5.140625" style="176" customWidth="1"/>
    <col min="1080" max="1080" width="6.140625" style="176" customWidth="1"/>
    <col min="1081" max="1081" width="5.85546875" style="176" customWidth="1"/>
    <col min="1082" max="1082" width="5.28515625" style="176" customWidth="1"/>
    <col min="1083" max="1083" width="4.85546875" style="176" customWidth="1"/>
    <col min="1084" max="1084" width="6" style="176" customWidth="1"/>
    <col min="1085" max="1091" width="6.140625" style="176" customWidth="1"/>
    <col min="1092" max="1092" width="7.140625" style="176" customWidth="1"/>
    <col min="1093" max="1093" width="6.28515625" style="176" customWidth="1"/>
    <col min="1094" max="1094" width="7.28515625" style="176" customWidth="1"/>
    <col min="1095" max="1095" width="6.28515625" style="176" customWidth="1"/>
    <col min="1096" max="1315" width="9.140625" style="176"/>
    <col min="1316" max="1316" width="4" style="176" customWidth="1"/>
    <col min="1317" max="1317" width="9.7109375" style="176" customWidth="1"/>
    <col min="1318" max="1319" width="5.28515625" style="176" customWidth="1"/>
    <col min="1320" max="1320" width="5.5703125" style="176" customWidth="1"/>
    <col min="1321" max="1321" width="5.28515625" style="176" customWidth="1"/>
    <col min="1322" max="1322" width="4.85546875" style="176" customWidth="1"/>
    <col min="1323" max="1323" width="6.140625" style="176" customWidth="1"/>
    <col min="1324" max="1324" width="5.28515625" style="176" customWidth="1"/>
    <col min="1325" max="1325" width="6.28515625" style="176" customWidth="1"/>
    <col min="1326" max="1326" width="5.140625" style="176" customWidth="1"/>
    <col min="1327" max="1327" width="5.5703125" style="176" customWidth="1"/>
    <col min="1328" max="1328" width="5" style="176" customWidth="1"/>
    <col min="1329" max="1329" width="4.7109375" style="176" customWidth="1"/>
    <col min="1330" max="1330" width="6" style="176" customWidth="1"/>
    <col min="1331" max="1331" width="5.28515625" style="176" customWidth="1"/>
    <col min="1332" max="1332" width="6" style="176" customWidth="1"/>
    <col min="1333" max="1333" width="4.5703125" style="176" customWidth="1"/>
    <col min="1334" max="1334" width="6.5703125" style="176" customWidth="1"/>
    <col min="1335" max="1335" width="5.140625" style="176" customWidth="1"/>
    <col min="1336" max="1336" width="6.140625" style="176" customWidth="1"/>
    <col min="1337" max="1337" width="5.85546875" style="176" customWidth="1"/>
    <col min="1338" max="1338" width="5.28515625" style="176" customWidth="1"/>
    <col min="1339" max="1339" width="4.85546875" style="176" customWidth="1"/>
    <col min="1340" max="1340" width="6" style="176" customWidth="1"/>
    <col min="1341" max="1347" width="6.140625" style="176" customWidth="1"/>
    <col min="1348" max="1348" width="7.140625" style="176" customWidth="1"/>
    <col min="1349" max="1349" width="6.28515625" style="176" customWidth="1"/>
    <col min="1350" max="1350" width="7.28515625" style="176" customWidth="1"/>
    <col min="1351" max="1351" width="6.28515625" style="176" customWidth="1"/>
    <col min="1352" max="1571" width="9.140625" style="176"/>
    <col min="1572" max="1572" width="4" style="176" customWidth="1"/>
    <col min="1573" max="1573" width="9.7109375" style="176" customWidth="1"/>
    <col min="1574" max="1575" width="5.28515625" style="176" customWidth="1"/>
    <col min="1576" max="1576" width="5.5703125" style="176" customWidth="1"/>
    <col min="1577" max="1577" width="5.28515625" style="176" customWidth="1"/>
    <col min="1578" max="1578" width="4.85546875" style="176" customWidth="1"/>
    <col min="1579" max="1579" width="6.140625" style="176" customWidth="1"/>
    <col min="1580" max="1580" width="5.28515625" style="176" customWidth="1"/>
    <col min="1581" max="1581" width="6.28515625" style="176" customWidth="1"/>
    <col min="1582" max="1582" width="5.140625" style="176" customWidth="1"/>
    <col min="1583" max="1583" width="5.5703125" style="176" customWidth="1"/>
    <col min="1584" max="1584" width="5" style="176" customWidth="1"/>
    <col min="1585" max="1585" width="4.7109375" style="176" customWidth="1"/>
    <col min="1586" max="1586" width="6" style="176" customWidth="1"/>
    <col min="1587" max="1587" width="5.28515625" style="176" customWidth="1"/>
    <col min="1588" max="1588" width="6" style="176" customWidth="1"/>
    <col min="1589" max="1589" width="4.5703125" style="176" customWidth="1"/>
    <col min="1590" max="1590" width="6.5703125" style="176" customWidth="1"/>
    <col min="1591" max="1591" width="5.140625" style="176" customWidth="1"/>
    <col min="1592" max="1592" width="6.140625" style="176" customWidth="1"/>
    <col min="1593" max="1593" width="5.85546875" style="176" customWidth="1"/>
    <col min="1594" max="1594" width="5.28515625" style="176" customWidth="1"/>
    <col min="1595" max="1595" width="4.85546875" style="176" customWidth="1"/>
    <col min="1596" max="1596" width="6" style="176" customWidth="1"/>
    <col min="1597" max="1603" width="6.140625" style="176" customWidth="1"/>
    <col min="1604" max="1604" width="7.140625" style="176" customWidth="1"/>
    <col min="1605" max="1605" width="6.28515625" style="176" customWidth="1"/>
    <col min="1606" max="1606" width="7.28515625" style="176" customWidth="1"/>
    <col min="1607" max="1607" width="6.28515625" style="176" customWidth="1"/>
    <col min="1608" max="1827" width="9.140625" style="176"/>
    <col min="1828" max="1828" width="4" style="176" customWidth="1"/>
    <col min="1829" max="1829" width="9.7109375" style="176" customWidth="1"/>
    <col min="1830" max="1831" width="5.28515625" style="176" customWidth="1"/>
    <col min="1832" max="1832" width="5.5703125" style="176" customWidth="1"/>
    <col min="1833" max="1833" width="5.28515625" style="176" customWidth="1"/>
    <col min="1834" max="1834" width="4.85546875" style="176" customWidth="1"/>
    <col min="1835" max="1835" width="6.140625" style="176" customWidth="1"/>
    <col min="1836" max="1836" width="5.28515625" style="176" customWidth="1"/>
    <col min="1837" max="1837" width="6.28515625" style="176" customWidth="1"/>
    <col min="1838" max="1838" width="5.140625" style="176" customWidth="1"/>
    <col min="1839" max="1839" width="5.5703125" style="176" customWidth="1"/>
    <col min="1840" max="1840" width="5" style="176" customWidth="1"/>
    <col min="1841" max="1841" width="4.7109375" style="176" customWidth="1"/>
    <col min="1842" max="1842" width="6" style="176" customWidth="1"/>
    <col min="1843" max="1843" width="5.28515625" style="176" customWidth="1"/>
    <col min="1844" max="1844" width="6" style="176" customWidth="1"/>
    <col min="1845" max="1845" width="4.5703125" style="176" customWidth="1"/>
    <col min="1846" max="1846" width="6.5703125" style="176" customWidth="1"/>
    <col min="1847" max="1847" width="5.140625" style="176" customWidth="1"/>
    <col min="1848" max="1848" width="6.140625" style="176" customWidth="1"/>
    <col min="1849" max="1849" width="5.85546875" style="176" customWidth="1"/>
    <col min="1850" max="1850" width="5.28515625" style="176" customWidth="1"/>
    <col min="1851" max="1851" width="4.85546875" style="176" customWidth="1"/>
    <col min="1852" max="1852" width="6" style="176" customWidth="1"/>
    <col min="1853" max="1859" width="6.140625" style="176" customWidth="1"/>
    <col min="1860" max="1860" width="7.140625" style="176" customWidth="1"/>
    <col min="1861" max="1861" width="6.28515625" style="176" customWidth="1"/>
    <col min="1862" max="1862" width="7.28515625" style="176" customWidth="1"/>
    <col min="1863" max="1863" width="6.28515625" style="176" customWidth="1"/>
    <col min="1864" max="2083" width="9.140625" style="176"/>
    <col min="2084" max="2084" width="4" style="176" customWidth="1"/>
    <col min="2085" max="2085" width="9.7109375" style="176" customWidth="1"/>
    <col min="2086" max="2087" width="5.28515625" style="176" customWidth="1"/>
    <col min="2088" max="2088" width="5.5703125" style="176" customWidth="1"/>
    <col min="2089" max="2089" width="5.28515625" style="176" customWidth="1"/>
    <col min="2090" max="2090" width="4.85546875" style="176" customWidth="1"/>
    <col min="2091" max="2091" width="6.140625" style="176" customWidth="1"/>
    <col min="2092" max="2092" width="5.28515625" style="176" customWidth="1"/>
    <col min="2093" max="2093" width="6.28515625" style="176" customWidth="1"/>
    <col min="2094" max="2094" width="5.140625" style="176" customWidth="1"/>
    <col min="2095" max="2095" width="5.5703125" style="176" customWidth="1"/>
    <col min="2096" max="2096" width="5" style="176" customWidth="1"/>
    <col min="2097" max="2097" width="4.7109375" style="176" customWidth="1"/>
    <col min="2098" max="2098" width="6" style="176" customWidth="1"/>
    <col min="2099" max="2099" width="5.28515625" style="176" customWidth="1"/>
    <col min="2100" max="2100" width="6" style="176" customWidth="1"/>
    <col min="2101" max="2101" width="4.5703125" style="176" customWidth="1"/>
    <col min="2102" max="2102" width="6.5703125" style="176" customWidth="1"/>
    <col min="2103" max="2103" width="5.140625" style="176" customWidth="1"/>
    <col min="2104" max="2104" width="6.140625" style="176" customWidth="1"/>
    <col min="2105" max="2105" width="5.85546875" style="176" customWidth="1"/>
    <col min="2106" max="2106" width="5.28515625" style="176" customWidth="1"/>
    <col min="2107" max="2107" width="4.85546875" style="176" customWidth="1"/>
    <col min="2108" max="2108" width="6" style="176" customWidth="1"/>
    <col min="2109" max="2115" width="6.140625" style="176" customWidth="1"/>
    <col min="2116" max="2116" width="7.140625" style="176" customWidth="1"/>
    <col min="2117" max="2117" width="6.28515625" style="176" customWidth="1"/>
    <col min="2118" max="2118" width="7.28515625" style="176" customWidth="1"/>
    <col min="2119" max="2119" width="6.28515625" style="176" customWidth="1"/>
    <col min="2120" max="2339" width="9.140625" style="176"/>
    <col min="2340" max="2340" width="4" style="176" customWidth="1"/>
    <col min="2341" max="2341" width="9.7109375" style="176" customWidth="1"/>
    <col min="2342" max="2343" width="5.28515625" style="176" customWidth="1"/>
    <col min="2344" max="2344" width="5.5703125" style="176" customWidth="1"/>
    <col min="2345" max="2345" width="5.28515625" style="176" customWidth="1"/>
    <col min="2346" max="2346" width="4.85546875" style="176" customWidth="1"/>
    <col min="2347" max="2347" width="6.140625" style="176" customWidth="1"/>
    <col min="2348" max="2348" width="5.28515625" style="176" customWidth="1"/>
    <col min="2349" max="2349" width="6.28515625" style="176" customWidth="1"/>
    <col min="2350" max="2350" width="5.140625" style="176" customWidth="1"/>
    <col min="2351" max="2351" width="5.5703125" style="176" customWidth="1"/>
    <col min="2352" max="2352" width="5" style="176" customWidth="1"/>
    <col min="2353" max="2353" width="4.7109375" style="176" customWidth="1"/>
    <col min="2354" max="2354" width="6" style="176" customWidth="1"/>
    <col min="2355" max="2355" width="5.28515625" style="176" customWidth="1"/>
    <col min="2356" max="2356" width="6" style="176" customWidth="1"/>
    <col min="2357" max="2357" width="4.5703125" style="176" customWidth="1"/>
    <col min="2358" max="2358" width="6.5703125" style="176" customWidth="1"/>
    <col min="2359" max="2359" width="5.140625" style="176" customWidth="1"/>
    <col min="2360" max="2360" width="6.140625" style="176" customWidth="1"/>
    <col min="2361" max="2361" width="5.85546875" style="176" customWidth="1"/>
    <col min="2362" max="2362" width="5.28515625" style="176" customWidth="1"/>
    <col min="2363" max="2363" width="4.85546875" style="176" customWidth="1"/>
    <col min="2364" max="2364" width="6" style="176" customWidth="1"/>
    <col min="2365" max="2371" width="6.140625" style="176" customWidth="1"/>
    <col min="2372" max="2372" width="7.140625" style="176" customWidth="1"/>
    <col min="2373" max="2373" width="6.28515625" style="176" customWidth="1"/>
    <col min="2374" max="2374" width="7.28515625" style="176" customWidth="1"/>
    <col min="2375" max="2375" width="6.28515625" style="176" customWidth="1"/>
    <col min="2376" max="2595" width="9.140625" style="176"/>
    <col min="2596" max="2596" width="4" style="176" customWidth="1"/>
    <col min="2597" max="2597" width="9.7109375" style="176" customWidth="1"/>
    <col min="2598" max="2599" width="5.28515625" style="176" customWidth="1"/>
    <col min="2600" max="2600" width="5.5703125" style="176" customWidth="1"/>
    <col min="2601" max="2601" width="5.28515625" style="176" customWidth="1"/>
    <col min="2602" max="2602" width="4.85546875" style="176" customWidth="1"/>
    <col min="2603" max="2603" width="6.140625" style="176" customWidth="1"/>
    <col min="2604" max="2604" width="5.28515625" style="176" customWidth="1"/>
    <col min="2605" max="2605" width="6.28515625" style="176" customWidth="1"/>
    <col min="2606" max="2606" width="5.140625" style="176" customWidth="1"/>
    <col min="2607" max="2607" width="5.5703125" style="176" customWidth="1"/>
    <col min="2608" max="2608" width="5" style="176" customWidth="1"/>
    <col min="2609" max="2609" width="4.7109375" style="176" customWidth="1"/>
    <col min="2610" max="2610" width="6" style="176" customWidth="1"/>
    <col min="2611" max="2611" width="5.28515625" style="176" customWidth="1"/>
    <col min="2612" max="2612" width="6" style="176" customWidth="1"/>
    <col min="2613" max="2613" width="4.5703125" style="176" customWidth="1"/>
    <col min="2614" max="2614" width="6.5703125" style="176" customWidth="1"/>
    <col min="2615" max="2615" width="5.140625" style="176" customWidth="1"/>
    <col min="2616" max="2616" width="6.140625" style="176" customWidth="1"/>
    <col min="2617" max="2617" width="5.85546875" style="176" customWidth="1"/>
    <col min="2618" max="2618" width="5.28515625" style="176" customWidth="1"/>
    <col min="2619" max="2619" width="4.85546875" style="176" customWidth="1"/>
    <col min="2620" max="2620" width="6" style="176" customWidth="1"/>
    <col min="2621" max="2627" width="6.140625" style="176" customWidth="1"/>
    <col min="2628" max="2628" width="7.140625" style="176" customWidth="1"/>
    <col min="2629" max="2629" width="6.28515625" style="176" customWidth="1"/>
    <col min="2630" max="2630" width="7.28515625" style="176" customWidth="1"/>
    <col min="2631" max="2631" width="6.28515625" style="176" customWidth="1"/>
    <col min="2632" max="2851" width="9.140625" style="176"/>
    <col min="2852" max="2852" width="4" style="176" customWidth="1"/>
    <col min="2853" max="2853" width="9.7109375" style="176" customWidth="1"/>
    <col min="2854" max="2855" width="5.28515625" style="176" customWidth="1"/>
    <col min="2856" max="2856" width="5.5703125" style="176" customWidth="1"/>
    <col min="2857" max="2857" width="5.28515625" style="176" customWidth="1"/>
    <col min="2858" max="2858" width="4.85546875" style="176" customWidth="1"/>
    <col min="2859" max="2859" width="6.140625" style="176" customWidth="1"/>
    <col min="2860" max="2860" width="5.28515625" style="176" customWidth="1"/>
    <col min="2861" max="2861" width="6.28515625" style="176" customWidth="1"/>
    <col min="2862" max="2862" width="5.140625" style="176" customWidth="1"/>
    <col min="2863" max="2863" width="5.5703125" style="176" customWidth="1"/>
    <col min="2864" max="2864" width="5" style="176" customWidth="1"/>
    <col min="2865" max="2865" width="4.7109375" style="176" customWidth="1"/>
    <col min="2866" max="2866" width="6" style="176" customWidth="1"/>
    <col min="2867" max="2867" width="5.28515625" style="176" customWidth="1"/>
    <col min="2868" max="2868" width="6" style="176" customWidth="1"/>
    <col min="2869" max="2869" width="4.5703125" style="176" customWidth="1"/>
    <col min="2870" max="2870" width="6.5703125" style="176" customWidth="1"/>
    <col min="2871" max="2871" width="5.140625" style="176" customWidth="1"/>
    <col min="2872" max="2872" width="6.140625" style="176" customWidth="1"/>
    <col min="2873" max="2873" width="5.85546875" style="176" customWidth="1"/>
    <col min="2874" max="2874" width="5.28515625" style="176" customWidth="1"/>
    <col min="2875" max="2875" width="4.85546875" style="176" customWidth="1"/>
    <col min="2876" max="2876" width="6" style="176" customWidth="1"/>
    <col min="2877" max="2883" width="6.140625" style="176" customWidth="1"/>
    <col min="2884" max="2884" width="7.140625" style="176" customWidth="1"/>
    <col min="2885" max="2885" width="6.28515625" style="176" customWidth="1"/>
    <col min="2886" max="2886" width="7.28515625" style="176" customWidth="1"/>
    <col min="2887" max="2887" width="6.28515625" style="176" customWidth="1"/>
    <col min="2888" max="3107" width="9.140625" style="176"/>
    <col min="3108" max="3108" width="4" style="176" customWidth="1"/>
    <col min="3109" max="3109" width="9.7109375" style="176" customWidth="1"/>
    <col min="3110" max="3111" width="5.28515625" style="176" customWidth="1"/>
    <col min="3112" max="3112" width="5.5703125" style="176" customWidth="1"/>
    <col min="3113" max="3113" width="5.28515625" style="176" customWidth="1"/>
    <col min="3114" max="3114" width="4.85546875" style="176" customWidth="1"/>
    <col min="3115" max="3115" width="6.140625" style="176" customWidth="1"/>
    <col min="3116" max="3116" width="5.28515625" style="176" customWidth="1"/>
    <col min="3117" max="3117" width="6.28515625" style="176" customWidth="1"/>
    <col min="3118" max="3118" width="5.140625" style="176" customWidth="1"/>
    <col min="3119" max="3119" width="5.5703125" style="176" customWidth="1"/>
    <col min="3120" max="3120" width="5" style="176" customWidth="1"/>
    <col min="3121" max="3121" width="4.7109375" style="176" customWidth="1"/>
    <col min="3122" max="3122" width="6" style="176" customWidth="1"/>
    <col min="3123" max="3123" width="5.28515625" style="176" customWidth="1"/>
    <col min="3124" max="3124" width="6" style="176" customWidth="1"/>
    <col min="3125" max="3125" width="4.5703125" style="176" customWidth="1"/>
    <col min="3126" max="3126" width="6.5703125" style="176" customWidth="1"/>
    <col min="3127" max="3127" width="5.140625" style="176" customWidth="1"/>
    <col min="3128" max="3128" width="6.140625" style="176" customWidth="1"/>
    <col min="3129" max="3129" width="5.85546875" style="176" customWidth="1"/>
    <col min="3130" max="3130" width="5.28515625" style="176" customWidth="1"/>
    <col min="3131" max="3131" width="4.85546875" style="176" customWidth="1"/>
    <col min="3132" max="3132" width="6" style="176" customWidth="1"/>
    <col min="3133" max="3139" width="6.140625" style="176" customWidth="1"/>
    <col min="3140" max="3140" width="7.140625" style="176" customWidth="1"/>
    <col min="3141" max="3141" width="6.28515625" style="176" customWidth="1"/>
    <col min="3142" max="3142" width="7.28515625" style="176" customWidth="1"/>
    <col min="3143" max="3143" width="6.28515625" style="176" customWidth="1"/>
    <col min="3144" max="3363" width="9.140625" style="176"/>
    <col min="3364" max="3364" width="4" style="176" customWidth="1"/>
    <col min="3365" max="3365" width="9.7109375" style="176" customWidth="1"/>
    <col min="3366" max="3367" width="5.28515625" style="176" customWidth="1"/>
    <col min="3368" max="3368" width="5.5703125" style="176" customWidth="1"/>
    <col min="3369" max="3369" width="5.28515625" style="176" customWidth="1"/>
    <col min="3370" max="3370" width="4.85546875" style="176" customWidth="1"/>
    <col min="3371" max="3371" width="6.140625" style="176" customWidth="1"/>
    <col min="3372" max="3372" width="5.28515625" style="176" customWidth="1"/>
    <col min="3373" max="3373" width="6.28515625" style="176" customWidth="1"/>
    <col min="3374" max="3374" width="5.140625" style="176" customWidth="1"/>
    <col min="3375" max="3375" width="5.5703125" style="176" customWidth="1"/>
    <col min="3376" max="3376" width="5" style="176" customWidth="1"/>
    <col min="3377" max="3377" width="4.7109375" style="176" customWidth="1"/>
    <col min="3378" max="3378" width="6" style="176" customWidth="1"/>
    <col min="3379" max="3379" width="5.28515625" style="176" customWidth="1"/>
    <col min="3380" max="3380" width="6" style="176" customWidth="1"/>
    <col min="3381" max="3381" width="4.5703125" style="176" customWidth="1"/>
    <col min="3382" max="3382" width="6.5703125" style="176" customWidth="1"/>
    <col min="3383" max="3383" width="5.140625" style="176" customWidth="1"/>
    <col min="3384" max="3384" width="6.140625" style="176" customWidth="1"/>
    <col min="3385" max="3385" width="5.85546875" style="176" customWidth="1"/>
    <col min="3386" max="3386" width="5.28515625" style="176" customWidth="1"/>
    <col min="3387" max="3387" width="4.85546875" style="176" customWidth="1"/>
    <col min="3388" max="3388" width="6" style="176" customWidth="1"/>
    <col min="3389" max="3395" width="6.140625" style="176" customWidth="1"/>
    <col min="3396" max="3396" width="7.140625" style="176" customWidth="1"/>
    <col min="3397" max="3397" width="6.28515625" style="176" customWidth="1"/>
    <col min="3398" max="3398" width="7.28515625" style="176" customWidth="1"/>
    <col min="3399" max="3399" width="6.28515625" style="176" customWidth="1"/>
    <col min="3400" max="3619" width="9.140625" style="176"/>
    <col min="3620" max="3620" width="4" style="176" customWidth="1"/>
    <col min="3621" max="3621" width="9.7109375" style="176" customWidth="1"/>
    <col min="3622" max="3623" width="5.28515625" style="176" customWidth="1"/>
    <col min="3624" max="3624" width="5.5703125" style="176" customWidth="1"/>
    <col min="3625" max="3625" width="5.28515625" style="176" customWidth="1"/>
    <col min="3626" max="3626" width="4.85546875" style="176" customWidth="1"/>
    <col min="3627" max="3627" width="6.140625" style="176" customWidth="1"/>
    <col min="3628" max="3628" width="5.28515625" style="176" customWidth="1"/>
    <col min="3629" max="3629" width="6.28515625" style="176" customWidth="1"/>
    <col min="3630" max="3630" width="5.140625" style="176" customWidth="1"/>
    <col min="3631" max="3631" width="5.5703125" style="176" customWidth="1"/>
    <col min="3632" max="3632" width="5" style="176" customWidth="1"/>
    <col min="3633" max="3633" width="4.7109375" style="176" customWidth="1"/>
    <col min="3634" max="3634" width="6" style="176" customWidth="1"/>
    <col min="3635" max="3635" width="5.28515625" style="176" customWidth="1"/>
    <col min="3636" max="3636" width="6" style="176" customWidth="1"/>
    <col min="3637" max="3637" width="4.5703125" style="176" customWidth="1"/>
    <col min="3638" max="3638" width="6.5703125" style="176" customWidth="1"/>
    <col min="3639" max="3639" width="5.140625" style="176" customWidth="1"/>
    <col min="3640" max="3640" width="6.140625" style="176" customWidth="1"/>
    <col min="3641" max="3641" width="5.85546875" style="176" customWidth="1"/>
    <col min="3642" max="3642" width="5.28515625" style="176" customWidth="1"/>
    <col min="3643" max="3643" width="4.85546875" style="176" customWidth="1"/>
    <col min="3644" max="3644" width="6" style="176" customWidth="1"/>
    <col min="3645" max="3651" width="6.140625" style="176" customWidth="1"/>
    <col min="3652" max="3652" width="7.140625" style="176" customWidth="1"/>
    <col min="3653" max="3653" width="6.28515625" style="176" customWidth="1"/>
    <col min="3654" max="3654" width="7.28515625" style="176" customWidth="1"/>
    <col min="3655" max="3655" width="6.28515625" style="176" customWidth="1"/>
    <col min="3656" max="3875" width="9.140625" style="176"/>
    <col min="3876" max="3876" width="4" style="176" customWidth="1"/>
    <col min="3877" max="3877" width="9.7109375" style="176" customWidth="1"/>
    <col min="3878" max="3879" width="5.28515625" style="176" customWidth="1"/>
    <col min="3880" max="3880" width="5.5703125" style="176" customWidth="1"/>
    <col min="3881" max="3881" width="5.28515625" style="176" customWidth="1"/>
    <col min="3882" max="3882" width="4.85546875" style="176" customWidth="1"/>
    <col min="3883" max="3883" width="6.140625" style="176" customWidth="1"/>
    <col min="3884" max="3884" width="5.28515625" style="176" customWidth="1"/>
    <col min="3885" max="3885" width="6.28515625" style="176" customWidth="1"/>
    <col min="3886" max="3886" width="5.140625" style="176" customWidth="1"/>
    <col min="3887" max="3887" width="5.5703125" style="176" customWidth="1"/>
    <col min="3888" max="3888" width="5" style="176" customWidth="1"/>
    <col min="3889" max="3889" width="4.7109375" style="176" customWidth="1"/>
    <col min="3890" max="3890" width="6" style="176" customWidth="1"/>
    <col min="3891" max="3891" width="5.28515625" style="176" customWidth="1"/>
    <col min="3892" max="3892" width="6" style="176" customWidth="1"/>
    <col min="3893" max="3893" width="4.5703125" style="176" customWidth="1"/>
    <col min="3894" max="3894" width="6.5703125" style="176" customWidth="1"/>
    <col min="3895" max="3895" width="5.140625" style="176" customWidth="1"/>
    <col min="3896" max="3896" width="6.140625" style="176" customWidth="1"/>
    <col min="3897" max="3897" width="5.85546875" style="176" customWidth="1"/>
    <col min="3898" max="3898" width="5.28515625" style="176" customWidth="1"/>
    <col min="3899" max="3899" width="4.85546875" style="176" customWidth="1"/>
    <col min="3900" max="3900" width="6" style="176" customWidth="1"/>
    <col min="3901" max="3907" width="6.140625" style="176" customWidth="1"/>
    <col min="3908" max="3908" width="7.140625" style="176" customWidth="1"/>
    <col min="3909" max="3909" width="6.28515625" style="176" customWidth="1"/>
    <col min="3910" max="3910" width="7.28515625" style="176" customWidth="1"/>
    <col min="3911" max="3911" width="6.28515625" style="176" customWidth="1"/>
    <col min="3912" max="4131" width="9.140625" style="176"/>
    <col min="4132" max="4132" width="4" style="176" customWidth="1"/>
    <col min="4133" max="4133" width="9.7109375" style="176" customWidth="1"/>
    <col min="4134" max="4135" width="5.28515625" style="176" customWidth="1"/>
    <col min="4136" max="4136" width="5.5703125" style="176" customWidth="1"/>
    <col min="4137" max="4137" width="5.28515625" style="176" customWidth="1"/>
    <col min="4138" max="4138" width="4.85546875" style="176" customWidth="1"/>
    <col min="4139" max="4139" width="6.140625" style="176" customWidth="1"/>
    <col min="4140" max="4140" width="5.28515625" style="176" customWidth="1"/>
    <col min="4141" max="4141" width="6.28515625" style="176" customWidth="1"/>
    <col min="4142" max="4142" width="5.140625" style="176" customWidth="1"/>
    <col min="4143" max="4143" width="5.5703125" style="176" customWidth="1"/>
    <col min="4144" max="4144" width="5" style="176" customWidth="1"/>
    <col min="4145" max="4145" width="4.7109375" style="176" customWidth="1"/>
    <col min="4146" max="4146" width="6" style="176" customWidth="1"/>
    <col min="4147" max="4147" width="5.28515625" style="176" customWidth="1"/>
    <col min="4148" max="4148" width="6" style="176" customWidth="1"/>
    <col min="4149" max="4149" width="4.5703125" style="176" customWidth="1"/>
    <col min="4150" max="4150" width="6.5703125" style="176" customWidth="1"/>
    <col min="4151" max="4151" width="5.140625" style="176" customWidth="1"/>
    <col min="4152" max="4152" width="6.140625" style="176" customWidth="1"/>
    <col min="4153" max="4153" width="5.85546875" style="176" customWidth="1"/>
    <col min="4154" max="4154" width="5.28515625" style="176" customWidth="1"/>
    <col min="4155" max="4155" width="4.85546875" style="176" customWidth="1"/>
    <col min="4156" max="4156" width="6" style="176" customWidth="1"/>
    <col min="4157" max="4163" width="6.140625" style="176" customWidth="1"/>
    <col min="4164" max="4164" width="7.140625" style="176" customWidth="1"/>
    <col min="4165" max="4165" width="6.28515625" style="176" customWidth="1"/>
    <col min="4166" max="4166" width="7.28515625" style="176" customWidth="1"/>
    <col min="4167" max="4167" width="6.28515625" style="176" customWidth="1"/>
    <col min="4168" max="4387" width="9.140625" style="176"/>
    <col min="4388" max="4388" width="4" style="176" customWidth="1"/>
    <col min="4389" max="4389" width="9.7109375" style="176" customWidth="1"/>
    <col min="4390" max="4391" width="5.28515625" style="176" customWidth="1"/>
    <col min="4392" max="4392" width="5.5703125" style="176" customWidth="1"/>
    <col min="4393" max="4393" width="5.28515625" style="176" customWidth="1"/>
    <col min="4394" max="4394" width="4.85546875" style="176" customWidth="1"/>
    <col min="4395" max="4395" width="6.140625" style="176" customWidth="1"/>
    <col min="4396" max="4396" width="5.28515625" style="176" customWidth="1"/>
    <col min="4397" max="4397" width="6.28515625" style="176" customWidth="1"/>
    <col min="4398" max="4398" width="5.140625" style="176" customWidth="1"/>
    <col min="4399" max="4399" width="5.5703125" style="176" customWidth="1"/>
    <col min="4400" max="4400" width="5" style="176" customWidth="1"/>
    <col min="4401" max="4401" width="4.7109375" style="176" customWidth="1"/>
    <col min="4402" max="4402" width="6" style="176" customWidth="1"/>
    <col min="4403" max="4403" width="5.28515625" style="176" customWidth="1"/>
    <col min="4404" max="4404" width="6" style="176" customWidth="1"/>
    <col min="4405" max="4405" width="4.5703125" style="176" customWidth="1"/>
    <col min="4406" max="4406" width="6.5703125" style="176" customWidth="1"/>
    <col min="4407" max="4407" width="5.140625" style="176" customWidth="1"/>
    <col min="4408" max="4408" width="6.140625" style="176" customWidth="1"/>
    <col min="4409" max="4409" width="5.85546875" style="176" customWidth="1"/>
    <col min="4410" max="4410" width="5.28515625" style="176" customWidth="1"/>
    <col min="4411" max="4411" width="4.85546875" style="176" customWidth="1"/>
    <col min="4412" max="4412" width="6" style="176" customWidth="1"/>
    <col min="4413" max="4419" width="6.140625" style="176" customWidth="1"/>
    <col min="4420" max="4420" width="7.140625" style="176" customWidth="1"/>
    <col min="4421" max="4421" width="6.28515625" style="176" customWidth="1"/>
    <col min="4422" max="4422" width="7.28515625" style="176" customWidth="1"/>
    <col min="4423" max="4423" width="6.28515625" style="176" customWidth="1"/>
    <col min="4424" max="4643" width="9.140625" style="176"/>
    <col min="4644" max="4644" width="4" style="176" customWidth="1"/>
    <col min="4645" max="4645" width="9.7109375" style="176" customWidth="1"/>
    <col min="4646" max="4647" width="5.28515625" style="176" customWidth="1"/>
    <col min="4648" max="4648" width="5.5703125" style="176" customWidth="1"/>
    <col min="4649" max="4649" width="5.28515625" style="176" customWidth="1"/>
    <col min="4650" max="4650" width="4.85546875" style="176" customWidth="1"/>
    <col min="4651" max="4651" width="6.140625" style="176" customWidth="1"/>
    <col min="4652" max="4652" width="5.28515625" style="176" customWidth="1"/>
    <col min="4653" max="4653" width="6.28515625" style="176" customWidth="1"/>
    <col min="4654" max="4654" width="5.140625" style="176" customWidth="1"/>
    <col min="4655" max="4655" width="5.5703125" style="176" customWidth="1"/>
    <col min="4656" max="4656" width="5" style="176" customWidth="1"/>
    <col min="4657" max="4657" width="4.7109375" style="176" customWidth="1"/>
    <col min="4658" max="4658" width="6" style="176" customWidth="1"/>
    <col min="4659" max="4659" width="5.28515625" style="176" customWidth="1"/>
    <col min="4660" max="4660" width="6" style="176" customWidth="1"/>
    <col min="4661" max="4661" width="4.5703125" style="176" customWidth="1"/>
    <col min="4662" max="4662" width="6.5703125" style="176" customWidth="1"/>
    <col min="4663" max="4663" width="5.140625" style="176" customWidth="1"/>
    <col min="4664" max="4664" width="6.140625" style="176" customWidth="1"/>
    <col min="4665" max="4665" width="5.85546875" style="176" customWidth="1"/>
    <col min="4666" max="4666" width="5.28515625" style="176" customWidth="1"/>
    <col min="4667" max="4667" width="4.85546875" style="176" customWidth="1"/>
    <col min="4668" max="4668" width="6" style="176" customWidth="1"/>
    <col min="4669" max="4675" width="6.140625" style="176" customWidth="1"/>
    <col min="4676" max="4676" width="7.140625" style="176" customWidth="1"/>
    <col min="4677" max="4677" width="6.28515625" style="176" customWidth="1"/>
    <col min="4678" max="4678" width="7.28515625" style="176" customWidth="1"/>
    <col min="4679" max="4679" width="6.28515625" style="176" customWidth="1"/>
    <col min="4680" max="4899" width="9.140625" style="176"/>
    <col min="4900" max="4900" width="4" style="176" customWidth="1"/>
    <col min="4901" max="4901" width="9.7109375" style="176" customWidth="1"/>
    <col min="4902" max="4903" width="5.28515625" style="176" customWidth="1"/>
    <col min="4904" max="4904" width="5.5703125" style="176" customWidth="1"/>
    <col min="4905" max="4905" width="5.28515625" style="176" customWidth="1"/>
    <col min="4906" max="4906" width="4.85546875" style="176" customWidth="1"/>
    <col min="4907" max="4907" width="6.140625" style="176" customWidth="1"/>
    <col min="4908" max="4908" width="5.28515625" style="176" customWidth="1"/>
    <col min="4909" max="4909" width="6.28515625" style="176" customWidth="1"/>
    <col min="4910" max="4910" width="5.140625" style="176" customWidth="1"/>
    <col min="4911" max="4911" width="5.5703125" style="176" customWidth="1"/>
    <col min="4912" max="4912" width="5" style="176" customWidth="1"/>
    <col min="4913" max="4913" width="4.7109375" style="176" customWidth="1"/>
    <col min="4914" max="4914" width="6" style="176" customWidth="1"/>
    <col min="4915" max="4915" width="5.28515625" style="176" customWidth="1"/>
    <col min="4916" max="4916" width="6" style="176" customWidth="1"/>
    <col min="4917" max="4917" width="4.5703125" style="176" customWidth="1"/>
    <col min="4918" max="4918" width="6.5703125" style="176" customWidth="1"/>
    <col min="4919" max="4919" width="5.140625" style="176" customWidth="1"/>
    <col min="4920" max="4920" width="6.140625" style="176" customWidth="1"/>
    <col min="4921" max="4921" width="5.85546875" style="176" customWidth="1"/>
    <col min="4922" max="4922" width="5.28515625" style="176" customWidth="1"/>
    <col min="4923" max="4923" width="4.85546875" style="176" customWidth="1"/>
    <col min="4924" max="4924" width="6" style="176" customWidth="1"/>
    <col min="4925" max="4931" width="6.140625" style="176" customWidth="1"/>
    <col min="4932" max="4932" width="7.140625" style="176" customWidth="1"/>
    <col min="4933" max="4933" width="6.28515625" style="176" customWidth="1"/>
    <col min="4934" max="4934" width="7.28515625" style="176" customWidth="1"/>
    <col min="4935" max="4935" width="6.28515625" style="176" customWidth="1"/>
    <col min="4936" max="5155" width="9.140625" style="176"/>
    <col min="5156" max="5156" width="4" style="176" customWidth="1"/>
    <col min="5157" max="5157" width="9.7109375" style="176" customWidth="1"/>
    <col min="5158" max="5159" width="5.28515625" style="176" customWidth="1"/>
    <col min="5160" max="5160" width="5.5703125" style="176" customWidth="1"/>
    <col min="5161" max="5161" width="5.28515625" style="176" customWidth="1"/>
    <col min="5162" max="5162" width="4.85546875" style="176" customWidth="1"/>
    <col min="5163" max="5163" width="6.140625" style="176" customWidth="1"/>
    <col min="5164" max="5164" width="5.28515625" style="176" customWidth="1"/>
    <col min="5165" max="5165" width="6.28515625" style="176" customWidth="1"/>
    <col min="5166" max="5166" width="5.140625" style="176" customWidth="1"/>
    <col min="5167" max="5167" width="5.5703125" style="176" customWidth="1"/>
    <col min="5168" max="5168" width="5" style="176" customWidth="1"/>
    <col min="5169" max="5169" width="4.7109375" style="176" customWidth="1"/>
    <col min="5170" max="5170" width="6" style="176" customWidth="1"/>
    <col min="5171" max="5171" width="5.28515625" style="176" customWidth="1"/>
    <col min="5172" max="5172" width="6" style="176" customWidth="1"/>
    <col min="5173" max="5173" width="4.5703125" style="176" customWidth="1"/>
    <col min="5174" max="5174" width="6.5703125" style="176" customWidth="1"/>
    <col min="5175" max="5175" width="5.140625" style="176" customWidth="1"/>
    <col min="5176" max="5176" width="6.140625" style="176" customWidth="1"/>
    <col min="5177" max="5177" width="5.85546875" style="176" customWidth="1"/>
    <col min="5178" max="5178" width="5.28515625" style="176" customWidth="1"/>
    <col min="5179" max="5179" width="4.85546875" style="176" customWidth="1"/>
    <col min="5180" max="5180" width="6" style="176" customWidth="1"/>
    <col min="5181" max="5187" width="6.140625" style="176" customWidth="1"/>
    <col min="5188" max="5188" width="7.140625" style="176" customWidth="1"/>
    <col min="5189" max="5189" width="6.28515625" style="176" customWidth="1"/>
    <col min="5190" max="5190" width="7.28515625" style="176" customWidth="1"/>
    <col min="5191" max="5191" width="6.28515625" style="176" customWidth="1"/>
    <col min="5192" max="5411" width="9.140625" style="176"/>
    <col min="5412" max="5412" width="4" style="176" customWidth="1"/>
    <col min="5413" max="5413" width="9.7109375" style="176" customWidth="1"/>
    <col min="5414" max="5415" width="5.28515625" style="176" customWidth="1"/>
    <col min="5416" max="5416" width="5.5703125" style="176" customWidth="1"/>
    <col min="5417" max="5417" width="5.28515625" style="176" customWidth="1"/>
    <col min="5418" max="5418" width="4.85546875" style="176" customWidth="1"/>
    <col min="5419" max="5419" width="6.140625" style="176" customWidth="1"/>
    <col min="5420" max="5420" width="5.28515625" style="176" customWidth="1"/>
    <col min="5421" max="5421" width="6.28515625" style="176" customWidth="1"/>
    <col min="5422" max="5422" width="5.140625" style="176" customWidth="1"/>
    <col min="5423" max="5423" width="5.5703125" style="176" customWidth="1"/>
    <col min="5424" max="5424" width="5" style="176" customWidth="1"/>
    <col min="5425" max="5425" width="4.7109375" style="176" customWidth="1"/>
    <col min="5426" max="5426" width="6" style="176" customWidth="1"/>
    <col min="5427" max="5427" width="5.28515625" style="176" customWidth="1"/>
    <col min="5428" max="5428" width="6" style="176" customWidth="1"/>
    <col min="5429" max="5429" width="4.5703125" style="176" customWidth="1"/>
    <col min="5430" max="5430" width="6.5703125" style="176" customWidth="1"/>
    <col min="5431" max="5431" width="5.140625" style="176" customWidth="1"/>
    <col min="5432" max="5432" width="6.140625" style="176" customWidth="1"/>
    <col min="5433" max="5433" width="5.85546875" style="176" customWidth="1"/>
    <col min="5434" max="5434" width="5.28515625" style="176" customWidth="1"/>
    <col min="5435" max="5435" width="4.85546875" style="176" customWidth="1"/>
    <col min="5436" max="5436" width="6" style="176" customWidth="1"/>
    <col min="5437" max="5443" width="6.140625" style="176" customWidth="1"/>
    <col min="5444" max="5444" width="7.140625" style="176" customWidth="1"/>
    <col min="5445" max="5445" width="6.28515625" style="176" customWidth="1"/>
    <col min="5446" max="5446" width="7.28515625" style="176" customWidth="1"/>
    <col min="5447" max="5447" width="6.28515625" style="176" customWidth="1"/>
    <col min="5448" max="5667" width="9.140625" style="176"/>
    <col min="5668" max="5668" width="4" style="176" customWidth="1"/>
    <col min="5669" max="5669" width="9.7109375" style="176" customWidth="1"/>
    <col min="5670" max="5671" width="5.28515625" style="176" customWidth="1"/>
    <col min="5672" max="5672" width="5.5703125" style="176" customWidth="1"/>
    <col min="5673" max="5673" width="5.28515625" style="176" customWidth="1"/>
    <col min="5674" max="5674" width="4.85546875" style="176" customWidth="1"/>
    <col min="5675" max="5675" width="6.140625" style="176" customWidth="1"/>
    <col min="5676" max="5676" width="5.28515625" style="176" customWidth="1"/>
    <col min="5677" max="5677" width="6.28515625" style="176" customWidth="1"/>
    <col min="5678" max="5678" width="5.140625" style="176" customWidth="1"/>
    <col min="5679" max="5679" width="5.5703125" style="176" customWidth="1"/>
    <col min="5680" max="5680" width="5" style="176" customWidth="1"/>
    <col min="5681" max="5681" width="4.7109375" style="176" customWidth="1"/>
    <col min="5682" max="5682" width="6" style="176" customWidth="1"/>
    <col min="5683" max="5683" width="5.28515625" style="176" customWidth="1"/>
    <col min="5684" max="5684" width="6" style="176" customWidth="1"/>
    <col min="5685" max="5685" width="4.5703125" style="176" customWidth="1"/>
    <col min="5686" max="5686" width="6.5703125" style="176" customWidth="1"/>
    <col min="5687" max="5687" width="5.140625" style="176" customWidth="1"/>
    <col min="5688" max="5688" width="6.140625" style="176" customWidth="1"/>
    <col min="5689" max="5689" width="5.85546875" style="176" customWidth="1"/>
    <col min="5690" max="5690" width="5.28515625" style="176" customWidth="1"/>
    <col min="5691" max="5691" width="4.85546875" style="176" customWidth="1"/>
    <col min="5692" max="5692" width="6" style="176" customWidth="1"/>
    <col min="5693" max="5699" width="6.140625" style="176" customWidth="1"/>
    <col min="5700" max="5700" width="7.140625" style="176" customWidth="1"/>
    <col min="5701" max="5701" width="6.28515625" style="176" customWidth="1"/>
    <col min="5702" max="5702" width="7.28515625" style="176" customWidth="1"/>
    <col min="5703" max="5703" width="6.28515625" style="176" customWidth="1"/>
    <col min="5704" max="5923" width="9.140625" style="176"/>
    <col min="5924" max="5924" width="4" style="176" customWidth="1"/>
    <col min="5925" max="5925" width="9.7109375" style="176" customWidth="1"/>
    <col min="5926" max="5927" width="5.28515625" style="176" customWidth="1"/>
    <col min="5928" max="5928" width="5.5703125" style="176" customWidth="1"/>
    <col min="5929" max="5929" width="5.28515625" style="176" customWidth="1"/>
    <col min="5930" max="5930" width="4.85546875" style="176" customWidth="1"/>
    <col min="5931" max="5931" width="6.140625" style="176" customWidth="1"/>
    <col min="5932" max="5932" width="5.28515625" style="176" customWidth="1"/>
    <col min="5933" max="5933" width="6.28515625" style="176" customWidth="1"/>
    <col min="5934" max="5934" width="5.140625" style="176" customWidth="1"/>
    <col min="5935" max="5935" width="5.5703125" style="176" customWidth="1"/>
    <col min="5936" max="5936" width="5" style="176" customWidth="1"/>
    <col min="5937" max="5937" width="4.7109375" style="176" customWidth="1"/>
    <col min="5938" max="5938" width="6" style="176" customWidth="1"/>
    <col min="5939" max="5939" width="5.28515625" style="176" customWidth="1"/>
    <col min="5940" max="5940" width="6" style="176" customWidth="1"/>
    <col min="5941" max="5941" width="4.5703125" style="176" customWidth="1"/>
    <col min="5942" max="5942" width="6.5703125" style="176" customWidth="1"/>
    <col min="5943" max="5943" width="5.140625" style="176" customWidth="1"/>
    <col min="5944" max="5944" width="6.140625" style="176" customWidth="1"/>
    <col min="5945" max="5945" width="5.85546875" style="176" customWidth="1"/>
    <col min="5946" max="5946" width="5.28515625" style="176" customWidth="1"/>
    <col min="5947" max="5947" width="4.85546875" style="176" customWidth="1"/>
    <col min="5948" max="5948" width="6" style="176" customWidth="1"/>
    <col min="5949" max="5955" width="6.140625" style="176" customWidth="1"/>
    <col min="5956" max="5956" width="7.140625" style="176" customWidth="1"/>
    <col min="5957" max="5957" width="6.28515625" style="176" customWidth="1"/>
    <col min="5958" max="5958" width="7.28515625" style="176" customWidth="1"/>
    <col min="5959" max="5959" width="6.28515625" style="176" customWidth="1"/>
    <col min="5960" max="6179" width="9.140625" style="176"/>
    <col min="6180" max="6180" width="4" style="176" customWidth="1"/>
    <col min="6181" max="6181" width="9.7109375" style="176" customWidth="1"/>
    <col min="6182" max="6183" width="5.28515625" style="176" customWidth="1"/>
    <col min="6184" max="6184" width="5.5703125" style="176" customWidth="1"/>
    <col min="6185" max="6185" width="5.28515625" style="176" customWidth="1"/>
    <col min="6186" max="6186" width="4.85546875" style="176" customWidth="1"/>
    <col min="6187" max="6187" width="6.140625" style="176" customWidth="1"/>
    <col min="6188" max="6188" width="5.28515625" style="176" customWidth="1"/>
    <col min="6189" max="6189" width="6.28515625" style="176" customWidth="1"/>
    <col min="6190" max="6190" width="5.140625" style="176" customWidth="1"/>
    <col min="6191" max="6191" width="5.5703125" style="176" customWidth="1"/>
    <col min="6192" max="6192" width="5" style="176" customWidth="1"/>
    <col min="6193" max="6193" width="4.7109375" style="176" customWidth="1"/>
    <col min="6194" max="6194" width="6" style="176" customWidth="1"/>
    <col min="6195" max="6195" width="5.28515625" style="176" customWidth="1"/>
    <col min="6196" max="6196" width="6" style="176" customWidth="1"/>
    <col min="6197" max="6197" width="4.5703125" style="176" customWidth="1"/>
    <col min="6198" max="6198" width="6.5703125" style="176" customWidth="1"/>
    <col min="6199" max="6199" width="5.140625" style="176" customWidth="1"/>
    <col min="6200" max="6200" width="6.140625" style="176" customWidth="1"/>
    <col min="6201" max="6201" width="5.85546875" style="176" customWidth="1"/>
    <col min="6202" max="6202" width="5.28515625" style="176" customWidth="1"/>
    <col min="6203" max="6203" width="4.85546875" style="176" customWidth="1"/>
    <col min="6204" max="6204" width="6" style="176" customWidth="1"/>
    <col min="6205" max="6211" width="6.140625" style="176" customWidth="1"/>
    <col min="6212" max="6212" width="7.140625" style="176" customWidth="1"/>
    <col min="6213" max="6213" width="6.28515625" style="176" customWidth="1"/>
    <col min="6214" max="6214" width="7.28515625" style="176" customWidth="1"/>
    <col min="6215" max="6215" width="6.28515625" style="176" customWidth="1"/>
    <col min="6216" max="6435" width="9.140625" style="176"/>
    <col min="6436" max="6436" width="4" style="176" customWidth="1"/>
    <col min="6437" max="6437" width="9.7109375" style="176" customWidth="1"/>
    <col min="6438" max="6439" width="5.28515625" style="176" customWidth="1"/>
    <col min="6440" max="6440" width="5.5703125" style="176" customWidth="1"/>
    <col min="6441" max="6441" width="5.28515625" style="176" customWidth="1"/>
    <col min="6442" max="6442" width="4.85546875" style="176" customWidth="1"/>
    <col min="6443" max="6443" width="6.140625" style="176" customWidth="1"/>
    <col min="6444" max="6444" width="5.28515625" style="176" customWidth="1"/>
    <col min="6445" max="6445" width="6.28515625" style="176" customWidth="1"/>
    <col min="6446" max="6446" width="5.140625" style="176" customWidth="1"/>
    <col min="6447" max="6447" width="5.5703125" style="176" customWidth="1"/>
    <col min="6448" max="6448" width="5" style="176" customWidth="1"/>
    <col min="6449" max="6449" width="4.7109375" style="176" customWidth="1"/>
    <col min="6450" max="6450" width="6" style="176" customWidth="1"/>
    <col min="6451" max="6451" width="5.28515625" style="176" customWidth="1"/>
    <col min="6452" max="6452" width="6" style="176" customWidth="1"/>
    <col min="6453" max="6453" width="4.5703125" style="176" customWidth="1"/>
    <col min="6454" max="6454" width="6.5703125" style="176" customWidth="1"/>
    <col min="6455" max="6455" width="5.140625" style="176" customWidth="1"/>
    <col min="6456" max="6456" width="6.140625" style="176" customWidth="1"/>
    <col min="6457" max="6457" width="5.85546875" style="176" customWidth="1"/>
    <col min="6458" max="6458" width="5.28515625" style="176" customWidth="1"/>
    <col min="6459" max="6459" width="4.85546875" style="176" customWidth="1"/>
    <col min="6460" max="6460" width="6" style="176" customWidth="1"/>
    <col min="6461" max="6467" width="6.140625" style="176" customWidth="1"/>
    <col min="6468" max="6468" width="7.140625" style="176" customWidth="1"/>
    <col min="6469" max="6469" width="6.28515625" style="176" customWidth="1"/>
    <col min="6470" max="6470" width="7.28515625" style="176" customWidth="1"/>
    <col min="6471" max="6471" width="6.28515625" style="176" customWidth="1"/>
    <col min="6472" max="6691" width="9.140625" style="176"/>
    <col min="6692" max="6692" width="4" style="176" customWidth="1"/>
    <col min="6693" max="6693" width="9.7109375" style="176" customWidth="1"/>
    <col min="6694" max="6695" width="5.28515625" style="176" customWidth="1"/>
    <col min="6696" max="6696" width="5.5703125" style="176" customWidth="1"/>
    <col min="6697" max="6697" width="5.28515625" style="176" customWidth="1"/>
    <col min="6698" max="6698" width="4.85546875" style="176" customWidth="1"/>
    <col min="6699" max="6699" width="6.140625" style="176" customWidth="1"/>
    <col min="6700" max="6700" width="5.28515625" style="176" customWidth="1"/>
    <col min="6701" max="6701" width="6.28515625" style="176" customWidth="1"/>
    <col min="6702" max="6702" width="5.140625" style="176" customWidth="1"/>
    <col min="6703" max="6703" width="5.5703125" style="176" customWidth="1"/>
    <col min="6704" max="6704" width="5" style="176" customWidth="1"/>
    <col min="6705" max="6705" width="4.7109375" style="176" customWidth="1"/>
    <col min="6706" max="6706" width="6" style="176" customWidth="1"/>
    <col min="6707" max="6707" width="5.28515625" style="176" customWidth="1"/>
    <col min="6708" max="6708" width="6" style="176" customWidth="1"/>
    <col min="6709" max="6709" width="4.5703125" style="176" customWidth="1"/>
    <col min="6710" max="6710" width="6.5703125" style="176" customWidth="1"/>
    <col min="6711" max="6711" width="5.140625" style="176" customWidth="1"/>
    <col min="6712" max="6712" width="6.140625" style="176" customWidth="1"/>
    <col min="6713" max="6713" width="5.85546875" style="176" customWidth="1"/>
    <col min="6714" max="6714" width="5.28515625" style="176" customWidth="1"/>
    <col min="6715" max="6715" width="4.85546875" style="176" customWidth="1"/>
    <col min="6716" max="6716" width="6" style="176" customWidth="1"/>
    <col min="6717" max="6723" width="6.140625" style="176" customWidth="1"/>
    <col min="6724" max="6724" width="7.140625" style="176" customWidth="1"/>
    <col min="6725" max="6725" width="6.28515625" style="176" customWidth="1"/>
    <col min="6726" max="6726" width="7.28515625" style="176" customWidth="1"/>
    <col min="6727" max="6727" width="6.28515625" style="176" customWidth="1"/>
    <col min="6728" max="6947" width="9.140625" style="176"/>
    <col min="6948" max="6948" width="4" style="176" customWidth="1"/>
    <col min="6949" max="6949" width="9.7109375" style="176" customWidth="1"/>
    <col min="6950" max="6951" width="5.28515625" style="176" customWidth="1"/>
    <col min="6952" max="6952" width="5.5703125" style="176" customWidth="1"/>
    <col min="6953" max="6953" width="5.28515625" style="176" customWidth="1"/>
    <col min="6954" max="6954" width="4.85546875" style="176" customWidth="1"/>
    <col min="6955" max="6955" width="6.140625" style="176" customWidth="1"/>
    <col min="6956" max="6956" width="5.28515625" style="176" customWidth="1"/>
    <col min="6957" max="6957" width="6.28515625" style="176" customWidth="1"/>
    <col min="6958" max="6958" width="5.140625" style="176" customWidth="1"/>
    <col min="6959" max="6959" width="5.5703125" style="176" customWidth="1"/>
    <col min="6960" max="6960" width="5" style="176" customWidth="1"/>
    <col min="6961" max="6961" width="4.7109375" style="176" customWidth="1"/>
    <col min="6962" max="6962" width="6" style="176" customWidth="1"/>
    <col min="6963" max="6963" width="5.28515625" style="176" customWidth="1"/>
    <col min="6964" max="6964" width="6" style="176" customWidth="1"/>
    <col min="6965" max="6965" width="4.5703125" style="176" customWidth="1"/>
    <col min="6966" max="6966" width="6.5703125" style="176" customWidth="1"/>
    <col min="6967" max="6967" width="5.140625" style="176" customWidth="1"/>
    <col min="6968" max="6968" width="6.140625" style="176" customWidth="1"/>
    <col min="6969" max="6969" width="5.85546875" style="176" customWidth="1"/>
    <col min="6970" max="6970" width="5.28515625" style="176" customWidth="1"/>
    <col min="6971" max="6971" width="4.85546875" style="176" customWidth="1"/>
    <col min="6972" max="6972" width="6" style="176" customWidth="1"/>
    <col min="6973" max="6979" width="6.140625" style="176" customWidth="1"/>
    <col min="6980" max="6980" width="7.140625" style="176" customWidth="1"/>
    <col min="6981" max="6981" width="6.28515625" style="176" customWidth="1"/>
    <col min="6982" max="6982" width="7.28515625" style="176" customWidth="1"/>
    <col min="6983" max="6983" width="6.28515625" style="176" customWidth="1"/>
    <col min="6984" max="7203" width="9.140625" style="176"/>
    <col min="7204" max="7204" width="4" style="176" customWidth="1"/>
    <col min="7205" max="7205" width="9.7109375" style="176" customWidth="1"/>
    <col min="7206" max="7207" width="5.28515625" style="176" customWidth="1"/>
    <col min="7208" max="7208" width="5.5703125" style="176" customWidth="1"/>
    <col min="7209" max="7209" width="5.28515625" style="176" customWidth="1"/>
    <col min="7210" max="7210" width="4.85546875" style="176" customWidth="1"/>
    <col min="7211" max="7211" width="6.140625" style="176" customWidth="1"/>
    <col min="7212" max="7212" width="5.28515625" style="176" customWidth="1"/>
    <col min="7213" max="7213" width="6.28515625" style="176" customWidth="1"/>
    <col min="7214" max="7214" width="5.140625" style="176" customWidth="1"/>
    <col min="7215" max="7215" width="5.5703125" style="176" customWidth="1"/>
    <col min="7216" max="7216" width="5" style="176" customWidth="1"/>
    <col min="7217" max="7217" width="4.7109375" style="176" customWidth="1"/>
    <col min="7218" max="7218" width="6" style="176" customWidth="1"/>
    <col min="7219" max="7219" width="5.28515625" style="176" customWidth="1"/>
    <col min="7220" max="7220" width="6" style="176" customWidth="1"/>
    <col min="7221" max="7221" width="4.5703125" style="176" customWidth="1"/>
    <col min="7222" max="7222" width="6.5703125" style="176" customWidth="1"/>
    <col min="7223" max="7223" width="5.140625" style="176" customWidth="1"/>
    <col min="7224" max="7224" width="6.140625" style="176" customWidth="1"/>
    <col min="7225" max="7225" width="5.85546875" style="176" customWidth="1"/>
    <col min="7226" max="7226" width="5.28515625" style="176" customWidth="1"/>
    <col min="7227" max="7227" width="4.85546875" style="176" customWidth="1"/>
    <col min="7228" max="7228" width="6" style="176" customWidth="1"/>
    <col min="7229" max="7235" width="6.140625" style="176" customWidth="1"/>
    <col min="7236" max="7236" width="7.140625" style="176" customWidth="1"/>
    <col min="7237" max="7237" width="6.28515625" style="176" customWidth="1"/>
    <col min="7238" max="7238" width="7.28515625" style="176" customWidth="1"/>
    <col min="7239" max="7239" width="6.28515625" style="176" customWidth="1"/>
    <col min="7240" max="7459" width="9.140625" style="176"/>
    <col min="7460" max="7460" width="4" style="176" customWidth="1"/>
    <col min="7461" max="7461" width="9.7109375" style="176" customWidth="1"/>
    <col min="7462" max="7463" width="5.28515625" style="176" customWidth="1"/>
    <col min="7464" max="7464" width="5.5703125" style="176" customWidth="1"/>
    <col min="7465" max="7465" width="5.28515625" style="176" customWidth="1"/>
    <col min="7466" max="7466" width="4.85546875" style="176" customWidth="1"/>
    <col min="7467" max="7467" width="6.140625" style="176" customWidth="1"/>
    <col min="7468" max="7468" width="5.28515625" style="176" customWidth="1"/>
    <col min="7469" max="7469" width="6.28515625" style="176" customWidth="1"/>
    <col min="7470" max="7470" width="5.140625" style="176" customWidth="1"/>
    <col min="7471" max="7471" width="5.5703125" style="176" customWidth="1"/>
    <col min="7472" max="7472" width="5" style="176" customWidth="1"/>
    <col min="7473" max="7473" width="4.7109375" style="176" customWidth="1"/>
    <col min="7474" max="7474" width="6" style="176" customWidth="1"/>
    <col min="7475" max="7475" width="5.28515625" style="176" customWidth="1"/>
    <col min="7476" max="7476" width="6" style="176" customWidth="1"/>
    <col min="7477" max="7477" width="4.5703125" style="176" customWidth="1"/>
    <col min="7478" max="7478" width="6.5703125" style="176" customWidth="1"/>
    <col min="7479" max="7479" width="5.140625" style="176" customWidth="1"/>
    <col min="7480" max="7480" width="6.140625" style="176" customWidth="1"/>
    <col min="7481" max="7481" width="5.85546875" style="176" customWidth="1"/>
    <col min="7482" max="7482" width="5.28515625" style="176" customWidth="1"/>
    <col min="7483" max="7483" width="4.85546875" style="176" customWidth="1"/>
    <col min="7484" max="7484" width="6" style="176" customWidth="1"/>
    <col min="7485" max="7491" width="6.140625" style="176" customWidth="1"/>
    <col min="7492" max="7492" width="7.140625" style="176" customWidth="1"/>
    <col min="7493" max="7493" width="6.28515625" style="176" customWidth="1"/>
    <col min="7494" max="7494" width="7.28515625" style="176" customWidth="1"/>
    <col min="7495" max="7495" width="6.28515625" style="176" customWidth="1"/>
    <col min="7496" max="7715" width="9.140625" style="176"/>
    <col min="7716" max="7716" width="4" style="176" customWidth="1"/>
    <col min="7717" max="7717" width="9.7109375" style="176" customWidth="1"/>
    <col min="7718" max="7719" width="5.28515625" style="176" customWidth="1"/>
    <col min="7720" max="7720" width="5.5703125" style="176" customWidth="1"/>
    <col min="7721" max="7721" width="5.28515625" style="176" customWidth="1"/>
    <col min="7722" max="7722" width="4.85546875" style="176" customWidth="1"/>
    <col min="7723" max="7723" width="6.140625" style="176" customWidth="1"/>
    <col min="7724" max="7724" width="5.28515625" style="176" customWidth="1"/>
    <col min="7725" max="7725" width="6.28515625" style="176" customWidth="1"/>
    <col min="7726" max="7726" width="5.140625" style="176" customWidth="1"/>
    <col min="7727" max="7727" width="5.5703125" style="176" customWidth="1"/>
    <col min="7728" max="7728" width="5" style="176" customWidth="1"/>
    <col min="7729" max="7729" width="4.7109375" style="176" customWidth="1"/>
    <col min="7730" max="7730" width="6" style="176" customWidth="1"/>
    <col min="7731" max="7731" width="5.28515625" style="176" customWidth="1"/>
    <col min="7732" max="7732" width="6" style="176" customWidth="1"/>
    <col min="7733" max="7733" width="4.5703125" style="176" customWidth="1"/>
    <col min="7734" max="7734" width="6.5703125" style="176" customWidth="1"/>
    <col min="7735" max="7735" width="5.140625" style="176" customWidth="1"/>
    <col min="7736" max="7736" width="6.140625" style="176" customWidth="1"/>
    <col min="7737" max="7737" width="5.85546875" style="176" customWidth="1"/>
    <col min="7738" max="7738" width="5.28515625" style="176" customWidth="1"/>
    <col min="7739" max="7739" width="4.85546875" style="176" customWidth="1"/>
    <col min="7740" max="7740" width="6" style="176" customWidth="1"/>
    <col min="7741" max="7747" width="6.140625" style="176" customWidth="1"/>
    <col min="7748" max="7748" width="7.140625" style="176" customWidth="1"/>
    <col min="7749" max="7749" width="6.28515625" style="176" customWidth="1"/>
    <col min="7750" max="7750" width="7.28515625" style="176" customWidth="1"/>
    <col min="7751" max="7751" width="6.28515625" style="176" customWidth="1"/>
    <col min="7752" max="7971" width="9.140625" style="176"/>
    <col min="7972" max="7972" width="4" style="176" customWidth="1"/>
    <col min="7973" max="7973" width="9.7109375" style="176" customWidth="1"/>
    <col min="7974" max="7975" width="5.28515625" style="176" customWidth="1"/>
    <col min="7976" max="7976" width="5.5703125" style="176" customWidth="1"/>
    <col min="7977" max="7977" width="5.28515625" style="176" customWidth="1"/>
    <col min="7978" max="7978" width="4.85546875" style="176" customWidth="1"/>
    <col min="7979" max="7979" width="6.140625" style="176" customWidth="1"/>
    <col min="7980" max="7980" width="5.28515625" style="176" customWidth="1"/>
    <col min="7981" max="7981" width="6.28515625" style="176" customWidth="1"/>
    <col min="7982" max="7982" width="5.140625" style="176" customWidth="1"/>
    <col min="7983" max="7983" width="5.5703125" style="176" customWidth="1"/>
    <col min="7984" max="7984" width="5" style="176" customWidth="1"/>
    <col min="7985" max="7985" width="4.7109375" style="176" customWidth="1"/>
    <col min="7986" max="7986" width="6" style="176" customWidth="1"/>
    <col min="7987" max="7987" width="5.28515625" style="176" customWidth="1"/>
    <col min="7988" max="7988" width="6" style="176" customWidth="1"/>
    <col min="7989" max="7989" width="4.5703125" style="176" customWidth="1"/>
    <col min="7990" max="7990" width="6.5703125" style="176" customWidth="1"/>
    <col min="7991" max="7991" width="5.140625" style="176" customWidth="1"/>
    <col min="7992" max="7992" width="6.140625" style="176" customWidth="1"/>
    <col min="7993" max="7993" width="5.85546875" style="176" customWidth="1"/>
    <col min="7994" max="7994" width="5.28515625" style="176" customWidth="1"/>
    <col min="7995" max="7995" width="4.85546875" style="176" customWidth="1"/>
    <col min="7996" max="7996" width="6" style="176" customWidth="1"/>
    <col min="7997" max="8003" width="6.140625" style="176" customWidth="1"/>
    <col min="8004" max="8004" width="7.140625" style="176" customWidth="1"/>
    <col min="8005" max="8005" width="6.28515625" style="176" customWidth="1"/>
    <col min="8006" max="8006" width="7.28515625" style="176" customWidth="1"/>
    <col min="8007" max="8007" width="6.28515625" style="176" customWidth="1"/>
    <col min="8008" max="8227" width="9.140625" style="176"/>
    <col min="8228" max="8228" width="4" style="176" customWidth="1"/>
    <col min="8229" max="8229" width="9.7109375" style="176" customWidth="1"/>
    <col min="8230" max="8231" width="5.28515625" style="176" customWidth="1"/>
    <col min="8232" max="8232" width="5.5703125" style="176" customWidth="1"/>
    <col min="8233" max="8233" width="5.28515625" style="176" customWidth="1"/>
    <col min="8234" max="8234" width="4.85546875" style="176" customWidth="1"/>
    <col min="8235" max="8235" width="6.140625" style="176" customWidth="1"/>
    <col min="8236" max="8236" width="5.28515625" style="176" customWidth="1"/>
    <col min="8237" max="8237" width="6.28515625" style="176" customWidth="1"/>
    <col min="8238" max="8238" width="5.140625" style="176" customWidth="1"/>
    <col min="8239" max="8239" width="5.5703125" style="176" customWidth="1"/>
    <col min="8240" max="8240" width="5" style="176" customWidth="1"/>
    <col min="8241" max="8241" width="4.7109375" style="176" customWidth="1"/>
    <col min="8242" max="8242" width="6" style="176" customWidth="1"/>
    <col min="8243" max="8243" width="5.28515625" style="176" customWidth="1"/>
    <col min="8244" max="8244" width="6" style="176" customWidth="1"/>
    <col min="8245" max="8245" width="4.5703125" style="176" customWidth="1"/>
    <col min="8246" max="8246" width="6.5703125" style="176" customWidth="1"/>
    <col min="8247" max="8247" width="5.140625" style="176" customWidth="1"/>
    <col min="8248" max="8248" width="6.140625" style="176" customWidth="1"/>
    <col min="8249" max="8249" width="5.85546875" style="176" customWidth="1"/>
    <col min="8250" max="8250" width="5.28515625" style="176" customWidth="1"/>
    <col min="8251" max="8251" width="4.85546875" style="176" customWidth="1"/>
    <col min="8252" max="8252" width="6" style="176" customWidth="1"/>
    <col min="8253" max="8259" width="6.140625" style="176" customWidth="1"/>
    <col min="8260" max="8260" width="7.140625" style="176" customWidth="1"/>
    <col min="8261" max="8261" width="6.28515625" style="176" customWidth="1"/>
    <col min="8262" max="8262" width="7.28515625" style="176" customWidth="1"/>
    <col min="8263" max="8263" width="6.28515625" style="176" customWidth="1"/>
    <col min="8264" max="8483" width="9.140625" style="176"/>
    <col min="8484" max="8484" width="4" style="176" customWidth="1"/>
    <col min="8485" max="8485" width="9.7109375" style="176" customWidth="1"/>
    <col min="8486" max="8487" width="5.28515625" style="176" customWidth="1"/>
    <col min="8488" max="8488" width="5.5703125" style="176" customWidth="1"/>
    <col min="8489" max="8489" width="5.28515625" style="176" customWidth="1"/>
    <col min="8490" max="8490" width="4.85546875" style="176" customWidth="1"/>
    <col min="8491" max="8491" width="6.140625" style="176" customWidth="1"/>
    <col min="8492" max="8492" width="5.28515625" style="176" customWidth="1"/>
    <col min="8493" max="8493" width="6.28515625" style="176" customWidth="1"/>
    <col min="8494" max="8494" width="5.140625" style="176" customWidth="1"/>
    <col min="8495" max="8495" width="5.5703125" style="176" customWidth="1"/>
    <col min="8496" max="8496" width="5" style="176" customWidth="1"/>
    <col min="8497" max="8497" width="4.7109375" style="176" customWidth="1"/>
    <col min="8498" max="8498" width="6" style="176" customWidth="1"/>
    <col min="8499" max="8499" width="5.28515625" style="176" customWidth="1"/>
    <col min="8500" max="8500" width="6" style="176" customWidth="1"/>
    <col min="8501" max="8501" width="4.5703125" style="176" customWidth="1"/>
    <col min="8502" max="8502" width="6.5703125" style="176" customWidth="1"/>
    <col min="8503" max="8503" width="5.140625" style="176" customWidth="1"/>
    <col min="8504" max="8504" width="6.140625" style="176" customWidth="1"/>
    <col min="8505" max="8505" width="5.85546875" style="176" customWidth="1"/>
    <col min="8506" max="8506" width="5.28515625" style="176" customWidth="1"/>
    <col min="8507" max="8507" width="4.85546875" style="176" customWidth="1"/>
    <col min="8508" max="8508" width="6" style="176" customWidth="1"/>
    <col min="8509" max="8515" width="6.140625" style="176" customWidth="1"/>
    <col min="8516" max="8516" width="7.140625" style="176" customWidth="1"/>
    <col min="8517" max="8517" width="6.28515625" style="176" customWidth="1"/>
    <col min="8518" max="8518" width="7.28515625" style="176" customWidth="1"/>
    <col min="8519" max="8519" width="6.28515625" style="176" customWidth="1"/>
    <col min="8520" max="8739" width="9.140625" style="176"/>
    <col min="8740" max="8740" width="4" style="176" customWidth="1"/>
    <col min="8741" max="8741" width="9.7109375" style="176" customWidth="1"/>
    <col min="8742" max="8743" width="5.28515625" style="176" customWidth="1"/>
    <col min="8744" max="8744" width="5.5703125" style="176" customWidth="1"/>
    <col min="8745" max="8745" width="5.28515625" style="176" customWidth="1"/>
    <col min="8746" max="8746" width="4.85546875" style="176" customWidth="1"/>
    <col min="8747" max="8747" width="6.140625" style="176" customWidth="1"/>
    <col min="8748" max="8748" width="5.28515625" style="176" customWidth="1"/>
    <col min="8749" max="8749" width="6.28515625" style="176" customWidth="1"/>
    <col min="8750" max="8750" width="5.140625" style="176" customWidth="1"/>
    <col min="8751" max="8751" width="5.5703125" style="176" customWidth="1"/>
    <col min="8752" max="8752" width="5" style="176" customWidth="1"/>
    <col min="8753" max="8753" width="4.7109375" style="176" customWidth="1"/>
    <col min="8754" max="8754" width="6" style="176" customWidth="1"/>
    <col min="8755" max="8755" width="5.28515625" style="176" customWidth="1"/>
    <col min="8756" max="8756" width="6" style="176" customWidth="1"/>
    <col min="8757" max="8757" width="4.5703125" style="176" customWidth="1"/>
    <col min="8758" max="8758" width="6.5703125" style="176" customWidth="1"/>
    <col min="8759" max="8759" width="5.140625" style="176" customWidth="1"/>
    <col min="8760" max="8760" width="6.140625" style="176" customWidth="1"/>
    <col min="8761" max="8761" width="5.85546875" style="176" customWidth="1"/>
    <col min="8762" max="8762" width="5.28515625" style="176" customWidth="1"/>
    <col min="8763" max="8763" width="4.85546875" style="176" customWidth="1"/>
    <col min="8764" max="8764" width="6" style="176" customWidth="1"/>
    <col min="8765" max="8771" width="6.140625" style="176" customWidth="1"/>
    <col min="8772" max="8772" width="7.140625" style="176" customWidth="1"/>
    <col min="8773" max="8773" width="6.28515625" style="176" customWidth="1"/>
    <col min="8774" max="8774" width="7.28515625" style="176" customWidth="1"/>
    <col min="8775" max="8775" width="6.28515625" style="176" customWidth="1"/>
    <col min="8776" max="8995" width="9.140625" style="176"/>
    <col min="8996" max="8996" width="4" style="176" customWidth="1"/>
    <col min="8997" max="8997" width="9.7109375" style="176" customWidth="1"/>
    <col min="8998" max="8999" width="5.28515625" style="176" customWidth="1"/>
    <col min="9000" max="9000" width="5.5703125" style="176" customWidth="1"/>
    <col min="9001" max="9001" width="5.28515625" style="176" customWidth="1"/>
    <col min="9002" max="9002" width="4.85546875" style="176" customWidth="1"/>
    <col min="9003" max="9003" width="6.140625" style="176" customWidth="1"/>
    <col min="9004" max="9004" width="5.28515625" style="176" customWidth="1"/>
    <col min="9005" max="9005" width="6.28515625" style="176" customWidth="1"/>
    <col min="9006" max="9006" width="5.140625" style="176" customWidth="1"/>
    <col min="9007" max="9007" width="5.5703125" style="176" customWidth="1"/>
    <col min="9008" max="9008" width="5" style="176" customWidth="1"/>
    <col min="9009" max="9009" width="4.7109375" style="176" customWidth="1"/>
    <col min="9010" max="9010" width="6" style="176" customWidth="1"/>
    <col min="9011" max="9011" width="5.28515625" style="176" customWidth="1"/>
    <col min="9012" max="9012" width="6" style="176" customWidth="1"/>
    <col min="9013" max="9013" width="4.5703125" style="176" customWidth="1"/>
    <col min="9014" max="9014" width="6.5703125" style="176" customWidth="1"/>
    <col min="9015" max="9015" width="5.140625" style="176" customWidth="1"/>
    <col min="9016" max="9016" width="6.140625" style="176" customWidth="1"/>
    <col min="9017" max="9017" width="5.85546875" style="176" customWidth="1"/>
    <col min="9018" max="9018" width="5.28515625" style="176" customWidth="1"/>
    <col min="9019" max="9019" width="4.85546875" style="176" customWidth="1"/>
    <col min="9020" max="9020" width="6" style="176" customWidth="1"/>
    <col min="9021" max="9027" width="6.140625" style="176" customWidth="1"/>
    <col min="9028" max="9028" width="7.140625" style="176" customWidth="1"/>
    <col min="9029" max="9029" width="6.28515625" style="176" customWidth="1"/>
    <col min="9030" max="9030" width="7.28515625" style="176" customWidth="1"/>
    <col min="9031" max="9031" width="6.28515625" style="176" customWidth="1"/>
    <col min="9032" max="9251" width="9.140625" style="176"/>
    <col min="9252" max="9252" width="4" style="176" customWidth="1"/>
    <col min="9253" max="9253" width="9.7109375" style="176" customWidth="1"/>
    <col min="9254" max="9255" width="5.28515625" style="176" customWidth="1"/>
    <col min="9256" max="9256" width="5.5703125" style="176" customWidth="1"/>
    <col min="9257" max="9257" width="5.28515625" style="176" customWidth="1"/>
    <col min="9258" max="9258" width="4.85546875" style="176" customWidth="1"/>
    <col min="9259" max="9259" width="6.140625" style="176" customWidth="1"/>
    <col min="9260" max="9260" width="5.28515625" style="176" customWidth="1"/>
    <col min="9261" max="9261" width="6.28515625" style="176" customWidth="1"/>
    <col min="9262" max="9262" width="5.140625" style="176" customWidth="1"/>
    <col min="9263" max="9263" width="5.5703125" style="176" customWidth="1"/>
    <col min="9264" max="9264" width="5" style="176" customWidth="1"/>
    <col min="9265" max="9265" width="4.7109375" style="176" customWidth="1"/>
    <col min="9266" max="9266" width="6" style="176" customWidth="1"/>
    <col min="9267" max="9267" width="5.28515625" style="176" customWidth="1"/>
    <col min="9268" max="9268" width="6" style="176" customWidth="1"/>
    <col min="9269" max="9269" width="4.5703125" style="176" customWidth="1"/>
    <col min="9270" max="9270" width="6.5703125" style="176" customWidth="1"/>
    <col min="9271" max="9271" width="5.140625" style="176" customWidth="1"/>
    <col min="9272" max="9272" width="6.140625" style="176" customWidth="1"/>
    <col min="9273" max="9273" width="5.85546875" style="176" customWidth="1"/>
    <col min="9274" max="9274" width="5.28515625" style="176" customWidth="1"/>
    <col min="9275" max="9275" width="4.85546875" style="176" customWidth="1"/>
    <col min="9276" max="9276" width="6" style="176" customWidth="1"/>
    <col min="9277" max="9283" width="6.140625" style="176" customWidth="1"/>
    <col min="9284" max="9284" width="7.140625" style="176" customWidth="1"/>
    <col min="9285" max="9285" width="6.28515625" style="176" customWidth="1"/>
    <col min="9286" max="9286" width="7.28515625" style="176" customWidth="1"/>
    <col min="9287" max="9287" width="6.28515625" style="176" customWidth="1"/>
    <col min="9288" max="9507" width="9.140625" style="176"/>
    <col min="9508" max="9508" width="4" style="176" customWidth="1"/>
    <col min="9509" max="9509" width="9.7109375" style="176" customWidth="1"/>
    <col min="9510" max="9511" width="5.28515625" style="176" customWidth="1"/>
    <col min="9512" max="9512" width="5.5703125" style="176" customWidth="1"/>
    <col min="9513" max="9513" width="5.28515625" style="176" customWidth="1"/>
    <col min="9514" max="9514" width="4.85546875" style="176" customWidth="1"/>
    <col min="9515" max="9515" width="6.140625" style="176" customWidth="1"/>
    <col min="9516" max="9516" width="5.28515625" style="176" customWidth="1"/>
    <col min="9517" max="9517" width="6.28515625" style="176" customWidth="1"/>
    <col min="9518" max="9518" width="5.140625" style="176" customWidth="1"/>
    <col min="9519" max="9519" width="5.5703125" style="176" customWidth="1"/>
    <col min="9520" max="9520" width="5" style="176" customWidth="1"/>
    <col min="9521" max="9521" width="4.7109375" style="176" customWidth="1"/>
    <col min="9522" max="9522" width="6" style="176" customWidth="1"/>
    <col min="9523" max="9523" width="5.28515625" style="176" customWidth="1"/>
    <col min="9524" max="9524" width="6" style="176" customWidth="1"/>
    <col min="9525" max="9525" width="4.5703125" style="176" customWidth="1"/>
    <col min="9526" max="9526" width="6.5703125" style="176" customWidth="1"/>
    <col min="9527" max="9527" width="5.140625" style="176" customWidth="1"/>
    <col min="9528" max="9528" width="6.140625" style="176" customWidth="1"/>
    <col min="9529" max="9529" width="5.85546875" style="176" customWidth="1"/>
    <col min="9530" max="9530" width="5.28515625" style="176" customWidth="1"/>
    <col min="9531" max="9531" width="4.85546875" style="176" customWidth="1"/>
    <col min="9532" max="9532" width="6" style="176" customWidth="1"/>
    <col min="9533" max="9539" width="6.140625" style="176" customWidth="1"/>
    <col min="9540" max="9540" width="7.140625" style="176" customWidth="1"/>
    <col min="9541" max="9541" width="6.28515625" style="176" customWidth="1"/>
    <col min="9542" max="9542" width="7.28515625" style="176" customWidth="1"/>
    <col min="9543" max="9543" width="6.28515625" style="176" customWidth="1"/>
    <col min="9544" max="9763" width="9.140625" style="176"/>
    <col min="9764" max="9764" width="4" style="176" customWidth="1"/>
    <col min="9765" max="9765" width="9.7109375" style="176" customWidth="1"/>
    <col min="9766" max="9767" width="5.28515625" style="176" customWidth="1"/>
    <col min="9768" max="9768" width="5.5703125" style="176" customWidth="1"/>
    <col min="9769" max="9769" width="5.28515625" style="176" customWidth="1"/>
    <col min="9770" max="9770" width="4.85546875" style="176" customWidth="1"/>
    <col min="9771" max="9771" width="6.140625" style="176" customWidth="1"/>
    <col min="9772" max="9772" width="5.28515625" style="176" customWidth="1"/>
    <col min="9773" max="9773" width="6.28515625" style="176" customWidth="1"/>
    <col min="9774" max="9774" width="5.140625" style="176" customWidth="1"/>
    <col min="9775" max="9775" width="5.5703125" style="176" customWidth="1"/>
    <col min="9776" max="9776" width="5" style="176" customWidth="1"/>
    <col min="9777" max="9777" width="4.7109375" style="176" customWidth="1"/>
    <col min="9778" max="9778" width="6" style="176" customWidth="1"/>
    <col min="9779" max="9779" width="5.28515625" style="176" customWidth="1"/>
    <col min="9780" max="9780" width="6" style="176" customWidth="1"/>
    <col min="9781" max="9781" width="4.5703125" style="176" customWidth="1"/>
    <col min="9782" max="9782" width="6.5703125" style="176" customWidth="1"/>
    <col min="9783" max="9783" width="5.140625" style="176" customWidth="1"/>
    <col min="9784" max="9784" width="6.140625" style="176" customWidth="1"/>
    <col min="9785" max="9785" width="5.85546875" style="176" customWidth="1"/>
    <col min="9786" max="9786" width="5.28515625" style="176" customWidth="1"/>
    <col min="9787" max="9787" width="4.85546875" style="176" customWidth="1"/>
    <col min="9788" max="9788" width="6" style="176" customWidth="1"/>
    <col min="9789" max="9795" width="6.140625" style="176" customWidth="1"/>
    <col min="9796" max="9796" width="7.140625" style="176" customWidth="1"/>
    <col min="9797" max="9797" width="6.28515625" style="176" customWidth="1"/>
    <col min="9798" max="9798" width="7.28515625" style="176" customWidth="1"/>
    <col min="9799" max="9799" width="6.28515625" style="176" customWidth="1"/>
    <col min="9800" max="10019" width="9.140625" style="176"/>
    <col min="10020" max="10020" width="4" style="176" customWidth="1"/>
    <col min="10021" max="10021" width="9.7109375" style="176" customWidth="1"/>
    <col min="10022" max="10023" width="5.28515625" style="176" customWidth="1"/>
    <col min="10024" max="10024" width="5.5703125" style="176" customWidth="1"/>
    <col min="10025" max="10025" width="5.28515625" style="176" customWidth="1"/>
    <col min="10026" max="10026" width="4.85546875" style="176" customWidth="1"/>
    <col min="10027" max="10027" width="6.140625" style="176" customWidth="1"/>
    <col min="10028" max="10028" width="5.28515625" style="176" customWidth="1"/>
    <col min="10029" max="10029" width="6.28515625" style="176" customWidth="1"/>
    <col min="10030" max="10030" width="5.140625" style="176" customWidth="1"/>
    <col min="10031" max="10031" width="5.5703125" style="176" customWidth="1"/>
    <col min="10032" max="10032" width="5" style="176" customWidth="1"/>
    <col min="10033" max="10033" width="4.7109375" style="176" customWidth="1"/>
    <col min="10034" max="10034" width="6" style="176" customWidth="1"/>
    <col min="10035" max="10035" width="5.28515625" style="176" customWidth="1"/>
    <col min="10036" max="10036" width="6" style="176" customWidth="1"/>
    <col min="10037" max="10037" width="4.5703125" style="176" customWidth="1"/>
    <col min="10038" max="10038" width="6.5703125" style="176" customWidth="1"/>
    <col min="10039" max="10039" width="5.140625" style="176" customWidth="1"/>
    <col min="10040" max="10040" width="6.140625" style="176" customWidth="1"/>
    <col min="10041" max="10041" width="5.85546875" style="176" customWidth="1"/>
    <col min="10042" max="10042" width="5.28515625" style="176" customWidth="1"/>
    <col min="10043" max="10043" width="4.85546875" style="176" customWidth="1"/>
    <col min="10044" max="10044" width="6" style="176" customWidth="1"/>
    <col min="10045" max="10051" width="6.140625" style="176" customWidth="1"/>
    <col min="10052" max="10052" width="7.140625" style="176" customWidth="1"/>
    <col min="10053" max="10053" width="6.28515625" style="176" customWidth="1"/>
    <col min="10054" max="10054" width="7.28515625" style="176" customWidth="1"/>
    <col min="10055" max="10055" width="6.28515625" style="176" customWidth="1"/>
    <col min="10056" max="10275" width="9.140625" style="176"/>
    <col min="10276" max="10276" width="4" style="176" customWidth="1"/>
    <col min="10277" max="10277" width="9.7109375" style="176" customWidth="1"/>
    <col min="10278" max="10279" width="5.28515625" style="176" customWidth="1"/>
    <col min="10280" max="10280" width="5.5703125" style="176" customWidth="1"/>
    <col min="10281" max="10281" width="5.28515625" style="176" customWidth="1"/>
    <col min="10282" max="10282" width="4.85546875" style="176" customWidth="1"/>
    <col min="10283" max="10283" width="6.140625" style="176" customWidth="1"/>
    <col min="10284" max="10284" width="5.28515625" style="176" customWidth="1"/>
    <col min="10285" max="10285" width="6.28515625" style="176" customWidth="1"/>
    <col min="10286" max="10286" width="5.140625" style="176" customWidth="1"/>
    <col min="10287" max="10287" width="5.5703125" style="176" customWidth="1"/>
    <col min="10288" max="10288" width="5" style="176" customWidth="1"/>
    <col min="10289" max="10289" width="4.7109375" style="176" customWidth="1"/>
    <col min="10290" max="10290" width="6" style="176" customWidth="1"/>
    <col min="10291" max="10291" width="5.28515625" style="176" customWidth="1"/>
    <col min="10292" max="10292" width="6" style="176" customWidth="1"/>
    <col min="10293" max="10293" width="4.5703125" style="176" customWidth="1"/>
    <col min="10294" max="10294" width="6.5703125" style="176" customWidth="1"/>
    <col min="10295" max="10295" width="5.140625" style="176" customWidth="1"/>
    <col min="10296" max="10296" width="6.140625" style="176" customWidth="1"/>
    <col min="10297" max="10297" width="5.85546875" style="176" customWidth="1"/>
    <col min="10298" max="10298" width="5.28515625" style="176" customWidth="1"/>
    <col min="10299" max="10299" width="4.85546875" style="176" customWidth="1"/>
    <col min="10300" max="10300" width="6" style="176" customWidth="1"/>
    <col min="10301" max="10307" width="6.140625" style="176" customWidth="1"/>
    <col min="10308" max="10308" width="7.140625" style="176" customWidth="1"/>
    <col min="10309" max="10309" width="6.28515625" style="176" customWidth="1"/>
    <col min="10310" max="10310" width="7.28515625" style="176" customWidth="1"/>
    <col min="10311" max="10311" width="6.28515625" style="176" customWidth="1"/>
    <col min="10312" max="10531" width="9.140625" style="176"/>
    <col min="10532" max="10532" width="4" style="176" customWidth="1"/>
    <col min="10533" max="10533" width="9.7109375" style="176" customWidth="1"/>
    <col min="10534" max="10535" width="5.28515625" style="176" customWidth="1"/>
    <col min="10536" max="10536" width="5.5703125" style="176" customWidth="1"/>
    <col min="10537" max="10537" width="5.28515625" style="176" customWidth="1"/>
    <col min="10538" max="10538" width="4.85546875" style="176" customWidth="1"/>
    <col min="10539" max="10539" width="6.140625" style="176" customWidth="1"/>
    <col min="10540" max="10540" width="5.28515625" style="176" customWidth="1"/>
    <col min="10541" max="10541" width="6.28515625" style="176" customWidth="1"/>
    <col min="10542" max="10542" width="5.140625" style="176" customWidth="1"/>
    <col min="10543" max="10543" width="5.5703125" style="176" customWidth="1"/>
    <col min="10544" max="10544" width="5" style="176" customWidth="1"/>
    <col min="10545" max="10545" width="4.7109375" style="176" customWidth="1"/>
    <col min="10546" max="10546" width="6" style="176" customWidth="1"/>
    <col min="10547" max="10547" width="5.28515625" style="176" customWidth="1"/>
    <col min="10548" max="10548" width="6" style="176" customWidth="1"/>
    <col min="10549" max="10549" width="4.5703125" style="176" customWidth="1"/>
    <col min="10550" max="10550" width="6.5703125" style="176" customWidth="1"/>
    <col min="10551" max="10551" width="5.140625" style="176" customWidth="1"/>
    <col min="10552" max="10552" width="6.140625" style="176" customWidth="1"/>
    <col min="10553" max="10553" width="5.85546875" style="176" customWidth="1"/>
    <col min="10554" max="10554" width="5.28515625" style="176" customWidth="1"/>
    <col min="10555" max="10555" width="4.85546875" style="176" customWidth="1"/>
    <col min="10556" max="10556" width="6" style="176" customWidth="1"/>
    <col min="10557" max="10563" width="6.140625" style="176" customWidth="1"/>
    <col min="10564" max="10564" width="7.140625" style="176" customWidth="1"/>
    <col min="10565" max="10565" width="6.28515625" style="176" customWidth="1"/>
    <col min="10566" max="10566" width="7.28515625" style="176" customWidth="1"/>
    <col min="10567" max="10567" width="6.28515625" style="176" customWidth="1"/>
    <col min="10568" max="10787" width="9.140625" style="176"/>
    <col min="10788" max="10788" width="4" style="176" customWidth="1"/>
    <col min="10789" max="10789" width="9.7109375" style="176" customWidth="1"/>
    <col min="10790" max="10791" width="5.28515625" style="176" customWidth="1"/>
    <col min="10792" max="10792" width="5.5703125" style="176" customWidth="1"/>
    <col min="10793" max="10793" width="5.28515625" style="176" customWidth="1"/>
    <col min="10794" max="10794" width="4.85546875" style="176" customWidth="1"/>
    <col min="10795" max="10795" width="6.140625" style="176" customWidth="1"/>
    <col min="10796" max="10796" width="5.28515625" style="176" customWidth="1"/>
    <col min="10797" max="10797" width="6.28515625" style="176" customWidth="1"/>
    <col min="10798" max="10798" width="5.140625" style="176" customWidth="1"/>
    <col min="10799" max="10799" width="5.5703125" style="176" customWidth="1"/>
    <col min="10800" max="10800" width="5" style="176" customWidth="1"/>
    <col min="10801" max="10801" width="4.7109375" style="176" customWidth="1"/>
    <col min="10802" max="10802" width="6" style="176" customWidth="1"/>
    <col min="10803" max="10803" width="5.28515625" style="176" customWidth="1"/>
    <col min="10804" max="10804" width="6" style="176" customWidth="1"/>
    <col min="10805" max="10805" width="4.5703125" style="176" customWidth="1"/>
    <col min="10806" max="10806" width="6.5703125" style="176" customWidth="1"/>
    <col min="10807" max="10807" width="5.140625" style="176" customWidth="1"/>
    <col min="10808" max="10808" width="6.140625" style="176" customWidth="1"/>
    <col min="10809" max="10809" width="5.85546875" style="176" customWidth="1"/>
    <col min="10810" max="10810" width="5.28515625" style="176" customWidth="1"/>
    <col min="10811" max="10811" width="4.85546875" style="176" customWidth="1"/>
    <col min="10812" max="10812" width="6" style="176" customWidth="1"/>
    <col min="10813" max="10819" width="6.140625" style="176" customWidth="1"/>
    <col min="10820" max="10820" width="7.140625" style="176" customWidth="1"/>
    <col min="10821" max="10821" width="6.28515625" style="176" customWidth="1"/>
    <col min="10822" max="10822" width="7.28515625" style="176" customWidth="1"/>
    <col min="10823" max="10823" width="6.28515625" style="176" customWidth="1"/>
    <col min="10824" max="11043" width="9.140625" style="176"/>
    <col min="11044" max="11044" width="4" style="176" customWidth="1"/>
    <col min="11045" max="11045" width="9.7109375" style="176" customWidth="1"/>
    <col min="11046" max="11047" width="5.28515625" style="176" customWidth="1"/>
    <col min="11048" max="11048" width="5.5703125" style="176" customWidth="1"/>
    <col min="11049" max="11049" width="5.28515625" style="176" customWidth="1"/>
    <col min="11050" max="11050" width="4.85546875" style="176" customWidth="1"/>
    <col min="11051" max="11051" width="6.140625" style="176" customWidth="1"/>
    <col min="11052" max="11052" width="5.28515625" style="176" customWidth="1"/>
    <col min="11053" max="11053" width="6.28515625" style="176" customWidth="1"/>
    <col min="11054" max="11054" width="5.140625" style="176" customWidth="1"/>
    <col min="11055" max="11055" width="5.5703125" style="176" customWidth="1"/>
    <col min="11056" max="11056" width="5" style="176" customWidth="1"/>
    <col min="11057" max="11057" width="4.7109375" style="176" customWidth="1"/>
    <col min="11058" max="11058" width="6" style="176" customWidth="1"/>
    <col min="11059" max="11059" width="5.28515625" style="176" customWidth="1"/>
    <col min="11060" max="11060" width="6" style="176" customWidth="1"/>
    <col min="11061" max="11061" width="4.5703125" style="176" customWidth="1"/>
    <col min="11062" max="11062" width="6.5703125" style="176" customWidth="1"/>
    <col min="11063" max="11063" width="5.140625" style="176" customWidth="1"/>
    <col min="11064" max="11064" width="6.140625" style="176" customWidth="1"/>
    <col min="11065" max="11065" width="5.85546875" style="176" customWidth="1"/>
    <col min="11066" max="11066" width="5.28515625" style="176" customWidth="1"/>
    <col min="11067" max="11067" width="4.85546875" style="176" customWidth="1"/>
    <col min="11068" max="11068" width="6" style="176" customWidth="1"/>
    <col min="11069" max="11075" width="6.140625" style="176" customWidth="1"/>
    <col min="11076" max="11076" width="7.140625" style="176" customWidth="1"/>
    <col min="11077" max="11077" width="6.28515625" style="176" customWidth="1"/>
    <col min="11078" max="11078" width="7.28515625" style="176" customWidth="1"/>
    <col min="11079" max="11079" width="6.28515625" style="176" customWidth="1"/>
    <col min="11080" max="11299" width="9.140625" style="176"/>
    <col min="11300" max="11300" width="4" style="176" customWidth="1"/>
    <col min="11301" max="11301" width="9.7109375" style="176" customWidth="1"/>
    <col min="11302" max="11303" width="5.28515625" style="176" customWidth="1"/>
    <col min="11304" max="11304" width="5.5703125" style="176" customWidth="1"/>
    <col min="11305" max="11305" width="5.28515625" style="176" customWidth="1"/>
    <col min="11306" max="11306" width="4.85546875" style="176" customWidth="1"/>
    <col min="11307" max="11307" width="6.140625" style="176" customWidth="1"/>
    <col min="11308" max="11308" width="5.28515625" style="176" customWidth="1"/>
    <col min="11309" max="11309" width="6.28515625" style="176" customWidth="1"/>
    <col min="11310" max="11310" width="5.140625" style="176" customWidth="1"/>
    <col min="11311" max="11311" width="5.5703125" style="176" customWidth="1"/>
    <col min="11312" max="11312" width="5" style="176" customWidth="1"/>
    <col min="11313" max="11313" width="4.7109375" style="176" customWidth="1"/>
    <col min="11314" max="11314" width="6" style="176" customWidth="1"/>
    <col min="11315" max="11315" width="5.28515625" style="176" customWidth="1"/>
    <col min="11316" max="11316" width="6" style="176" customWidth="1"/>
    <col min="11317" max="11317" width="4.5703125" style="176" customWidth="1"/>
    <col min="11318" max="11318" width="6.5703125" style="176" customWidth="1"/>
    <col min="11319" max="11319" width="5.140625" style="176" customWidth="1"/>
    <col min="11320" max="11320" width="6.140625" style="176" customWidth="1"/>
    <col min="11321" max="11321" width="5.85546875" style="176" customWidth="1"/>
    <col min="11322" max="11322" width="5.28515625" style="176" customWidth="1"/>
    <col min="11323" max="11323" width="4.85546875" style="176" customWidth="1"/>
    <col min="11324" max="11324" width="6" style="176" customWidth="1"/>
    <col min="11325" max="11331" width="6.140625" style="176" customWidth="1"/>
    <col min="11332" max="11332" width="7.140625" style="176" customWidth="1"/>
    <col min="11333" max="11333" width="6.28515625" style="176" customWidth="1"/>
    <col min="11334" max="11334" width="7.28515625" style="176" customWidth="1"/>
    <col min="11335" max="11335" width="6.28515625" style="176" customWidth="1"/>
    <col min="11336" max="11555" width="9.140625" style="176"/>
    <col min="11556" max="11556" width="4" style="176" customWidth="1"/>
    <col min="11557" max="11557" width="9.7109375" style="176" customWidth="1"/>
    <col min="11558" max="11559" width="5.28515625" style="176" customWidth="1"/>
    <col min="11560" max="11560" width="5.5703125" style="176" customWidth="1"/>
    <col min="11561" max="11561" width="5.28515625" style="176" customWidth="1"/>
    <col min="11562" max="11562" width="4.85546875" style="176" customWidth="1"/>
    <col min="11563" max="11563" width="6.140625" style="176" customWidth="1"/>
    <col min="11564" max="11564" width="5.28515625" style="176" customWidth="1"/>
    <col min="11565" max="11565" width="6.28515625" style="176" customWidth="1"/>
    <col min="11566" max="11566" width="5.140625" style="176" customWidth="1"/>
    <col min="11567" max="11567" width="5.5703125" style="176" customWidth="1"/>
    <col min="11568" max="11568" width="5" style="176" customWidth="1"/>
    <col min="11569" max="11569" width="4.7109375" style="176" customWidth="1"/>
    <col min="11570" max="11570" width="6" style="176" customWidth="1"/>
    <col min="11571" max="11571" width="5.28515625" style="176" customWidth="1"/>
    <col min="11572" max="11572" width="6" style="176" customWidth="1"/>
    <col min="11573" max="11573" width="4.5703125" style="176" customWidth="1"/>
    <col min="11574" max="11574" width="6.5703125" style="176" customWidth="1"/>
    <col min="11575" max="11575" width="5.140625" style="176" customWidth="1"/>
    <col min="11576" max="11576" width="6.140625" style="176" customWidth="1"/>
    <col min="11577" max="11577" width="5.85546875" style="176" customWidth="1"/>
    <col min="11578" max="11578" width="5.28515625" style="176" customWidth="1"/>
    <col min="11579" max="11579" width="4.85546875" style="176" customWidth="1"/>
    <col min="11580" max="11580" width="6" style="176" customWidth="1"/>
    <col min="11581" max="11587" width="6.140625" style="176" customWidth="1"/>
    <col min="11588" max="11588" width="7.140625" style="176" customWidth="1"/>
    <col min="11589" max="11589" width="6.28515625" style="176" customWidth="1"/>
    <col min="11590" max="11590" width="7.28515625" style="176" customWidth="1"/>
    <col min="11591" max="11591" width="6.28515625" style="176" customWidth="1"/>
    <col min="11592" max="11811" width="9.140625" style="176"/>
    <col min="11812" max="11812" width="4" style="176" customWidth="1"/>
    <col min="11813" max="11813" width="9.7109375" style="176" customWidth="1"/>
    <col min="11814" max="11815" width="5.28515625" style="176" customWidth="1"/>
    <col min="11816" max="11816" width="5.5703125" style="176" customWidth="1"/>
    <col min="11817" max="11817" width="5.28515625" style="176" customWidth="1"/>
    <col min="11818" max="11818" width="4.85546875" style="176" customWidth="1"/>
    <col min="11819" max="11819" width="6.140625" style="176" customWidth="1"/>
    <col min="11820" max="11820" width="5.28515625" style="176" customWidth="1"/>
    <col min="11821" max="11821" width="6.28515625" style="176" customWidth="1"/>
    <col min="11822" max="11822" width="5.140625" style="176" customWidth="1"/>
    <col min="11823" max="11823" width="5.5703125" style="176" customWidth="1"/>
    <col min="11824" max="11824" width="5" style="176" customWidth="1"/>
    <col min="11825" max="11825" width="4.7109375" style="176" customWidth="1"/>
    <col min="11826" max="11826" width="6" style="176" customWidth="1"/>
    <col min="11827" max="11827" width="5.28515625" style="176" customWidth="1"/>
    <col min="11828" max="11828" width="6" style="176" customWidth="1"/>
    <col min="11829" max="11829" width="4.5703125" style="176" customWidth="1"/>
    <col min="11830" max="11830" width="6.5703125" style="176" customWidth="1"/>
    <col min="11831" max="11831" width="5.140625" style="176" customWidth="1"/>
    <col min="11832" max="11832" width="6.140625" style="176" customWidth="1"/>
    <col min="11833" max="11833" width="5.85546875" style="176" customWidth="1"/>
    <col min="11834" max="11834" width="5.28515625" style="176" customWidth="1"/>
    <col min="11835" max="11835" width="4.85546875" style="176" customWidth="1"/>
    <col min="11836" max="11836" width="6" style="176" customWidth="1"/>
    <col min="11837" max="11843" width="6.140625" style="176" customWidth="1"/>
    <col min="11844" max="11844" width="7.140625" style="176" customWidth="1"/>
    <col min="11845" max="11845" width="6.28515625" style="176" customWidth="1"/>
    <col min="11846" max="11846" width="7.28515625" style="176" customWidth="1"/>
    <col min="11847" max="11847" width="6.28515625" style="176" customWidth="1"/>
    <col min="11848" max="12067" width="9.140625" style="176"/>
    <col min="12068" max="12068" width="4" style="176" customWidth="1"/>
    <col min="12069" max="12069" width="9.7109375" style="176" customWidth="1"/>
    <col min="12070" max="12071" width="5.28515625" style="176" customWidth="1"/>
    <col min="12072" max="12072" width="5.5703125" style="176" customWidth="1"/>
    <col min="12073" max="12073" width="5.28515625" style="176" customWidth="1"/>
    <col min="12074" max="12074" width="4.85546875" style="176" customWidth="1"/>
    <col min="12075" max="12075" width="6.140625" style="176" customWidth="1"/>
    <col min="12076" max="12076" width="5.28515625" style="176" customWidth="1"/>
    <col min="12077" max="12077" width="6.28515625" style="176" customWidth="1"/>
    <col min="12078" max="12078" width="5.140625" style="176" customWidth="1"/>
    <col min="12079" max="12079" width="5.5703125" style="176" customWidth="1"/>
    <col min="12080" max="12080" width="5" style="176" customWidth="1"/>
    <col min="12081" max="12081" width="4.7109375" style="176" customWidth="1"/>
    <col min="12082" max="12082" width="6" style="176" customWidth="1"/>
    <col min="12083" max="12083" width="5.28515625" style="176" customWidth="1"/>
    <col min="12084" max="12084" width="6" style="176" customWidth="1"/>
    <col min="12085" max="12085" width="4.5703125" style="176" customWidth="1"/>
    <col min="12086" max="12086" width="6.5703125" style="176" customWidth="1"/>
    <col min="12087" max="12087" width="5.140625" style="176" customWidth="1"/>
    <col min="12088" max="12088" width="6.140625" style="176" customWidth="1"/>
    <col min="12089" max="12089" width="5.85546875" style="176" customWidth="1"/>
    <col min="12090" max="12090" width="5.28515625" style="176" customWidth="1"/>
    <col min="12091" max="12091" width="4.85546875" style="176" customWidth="1"/>
    <col min="12092" max="12092" width="6" style="176" customWidth="1"/>
    <col min="12093" max="12099" width="6.140625" style="176" customWidth="1"/>
    <col min="12100" max="12100" width="7.140625" style="176" customWidth="1"/>
    <col min="12101" max="12101" width="6.28515625" style="176" customWidth="1"/>
    <col min="12102" max="12102" width="7.28515625" style="176" customWidth="1"/>
    <col min="12103" max="12103" width="6.28515625" style="176" customWidth="1"/>
    <col min="12104" max="12323" width="9.140625" style="176"/>
    <col min="12324" max="12324" width="4" style="176" customWidth="1"/>
    <col min="12325" max="12325" width="9.7109375" style="176" customWidth="1"/>
    <col min="12326" max="12327" width="5.28515625" style="176" customWidth="1"/>
    <col min="12328" max="12328" width="5.5703125" style="176" customWidth="1"/>
    <col min="12329" max="12329" width="5.28515625" style="176" customWidth="1"/>
    <col min="12330" max="12330" width="4.85546875" style="176" customWidth="1"/>
    <col min="12331" max="12331" width="6.140625" style="176" customWidth="1"/>
    <col min="12332" max="12332" width="5.28515625" style="176" customWidth="1"/>
    <col min="12333" max="12333" width="6.28515625" style="176" customWidth="1"/>
    <col min="12334" max="12334" width="5.140625" style="176" customWidth="1"/>
    <col min="12335" max="12335" width="5.5703125" style="176" customWidth="1"/>
    <col min="12336" max="12336" width="5" style="176" customWidth="1"/>
    <col min="12337" max="12337" width="4.7109375" style="176" customWidth="1"/>
    <col min="12338" max="12338" width="6" style="176" customWidth="1"/>
    <col min="12339" max="12339" width="5.28515625" style="176" customWidth="1"/>
    <col min="12340" max="12340" width="6" style="176" customWidth="1"/>
    <col min="12341" max="12341" width="4.5703125" style="176" customWidth="1"/>
    <col min="12342" max="12342" width="6.5703125" style="176" customWidth="1"/>
    <col min="12343" max="12343" width="5.140625" style="176" customWidth="1"/>
    <col min="12344" max="12344" width="6.140625" style="176" customWidth="1"/>
    <col min="12345" max="12345" width="5.85546875" style="176" customWidth="1"/>
    <col min="12346" max="12346" width="5.28515625" style="176" customWidth="1"/>
    <col min="12347" max="12347" width="4.85546875" style="176" customWidth="1"/>
    <col min="12348" max="12348" width="6" style="176" customWidth="1"/>
    <col min="12349" max="12355" width="6.140625" style="176" customWidth="1"/>
    <col min="12356" max="12356" width="7.140625" style="176" customWidth="1"/>
    <col min="12357" max="12357" width="6.28515625" style="176" customWidth="1"/>
    <col min="12358" max="12358" width="7.28515625" style="176" customWidth="1"/>
    <col min="12359" max="12359" width="6.28515625" style="176" customWidth="1"/>
    <col min="12360" max="12579" width="9.140625" style="176"/>
    <col min="12580" max="12580" width="4" style="176" customWidth="1"/>
    <col min="12581" max="12581" width="9.7109375" style="176" customWidth="1"/>
    <col min="12582" max="12583" width="5.28515625" style="176" customWidth="1"/>
    <col min="12584" max="12584" width="5.5703125" style="176" customWidth="1"/>
    <col min="12585" max="12585" width="5.28515625" style="176" customWidth="1"/>
    <col min="12586" max="12586" width="4.85546875" style="176" customWidth="1"/>
    <col min="12587" max="12587" width="6.140625" style="176" customWidth="1"/>
    <col min="12588" max="12588" width="5.28515625" style="176" customWidth="1"/>
    <col min="12589" max="12589" width="6.28515625" style="176" customWidth="1"/>
    <col min="12590" max="12590" width="5.140625" style="176" customWidth="1"/>
    <col min="12591" max="12591" width="5.5703125" style="176" customWidth="1"/>
    <col min="12592" max="12592" width="5" style="176" customWidth="1"/>
    <col min="12593" max="12593" width="4.7109375" style="176" customWidth="1"/>
    <col min="12594" max="12594" width="6" style="176" customWidth="1"/>
    <col min="12595" max="12595" width="5.28515625" style="176" customWidth="1"/>
    <col min="12596" max="12596" width="6" style="176" customWidth="1"/>
    <col min="12597" max="12597" width="4.5703125" style="176" customWidth="1"/>
    <col min="12598" max="12598" width="6.5703125" style="176" customWidth="1"/>
    <col min="12599" max="12599" width="5.140625" style="176" customWidth="1"/>
    <col min="12600" max="12600" width="6.140625" style="176" customWidth="1"/>
    <col min="12601" max="12601" width="5.85546875" style="176" customWidth="1"/>
    <col min="12602" max="12602" width="5.28515625" style="176" customWidth="1"/>
    <col min="12603" max="12603" width="4.85546875" style="176" customWidth="1"/>
    <col min="12604" max="12604" width="6" style="176" customWidth="1"/>
    <col min="12605" max="12611" width="6.140625" style="176" customWidth="1"/>
    <col min="12612" max="12612" width="7.140625" style="176" customWidth="1"/>
    <col min="12613" max="12613" width="6.28515625" style="176" customWidth="1"/>
    <col min="12614" max="12614" width="7.28515625" style="176" customWidth="1"/>
    <col min="12615" max="12615" width="6.28515625" style="176" customWidth="1"/>
    <col min="12616" max="12835" width="9.140625" style="176"/>
    <col min="12836" max="12836" width="4" style="176" customWidth="1"/>
    <col min="12837" max="12837" width="9.7109375" style="176" customWidth="1"/>
    <col min="12838" max="12839" width="5.28515625" style="176" customWidth="1"/>
    <col min="12840" max="12840" width="5.5703125" style="176" customWidth="1"/>
    <col min="12841" max="12841" width="5.28515625" style="176" customWidth="1"/>
    <col min="12842" max="12842" width="4.85546875" style="176" customWidth="1"/>
    <col min="12843" max="12843" width="6.140625" style="176" customWidth="1"/>
    <col min="12844" max="12844" width="5.28515625" style="176" customWidth="1"/>
    <col min="12845" max="12845" width="6.28515625" style="176" customWidth="1"/>
    <col min="12846" max="12846" width="5.140625" style="176" customWidth="1"/>
    <col min="12847" max="12847" width="5.5703125" style="176" customWidth="1"/>
    <col min="12848" max="12848" width="5" style="176" customWidth="1"/>
    <col min="12849" max="12849" width="4.7109375" style="176" customWidth="1"/>
    <col min="12850" max="12850" width="6" style="176" customWidth="1"/>
    <col min="12851" max="12851" width="5.28515625" style="176" customWidth="1"/>
    <col min="12852" max="12852" width="6" style="176" customWidth="1"/>
    <col min="12853" max="12853" width="4.5703125" style="176" customWidth="1"/>
    <col min="12854" max="12854" width="6.5703125" style="176" customWidth="1"/>
    <col min="12855" max="12855" width="5.140625" style="176" customWidth="1"/>
    <col min="12856" max="12856" width="6.140625" style="176" customWidth="1"/>
    <col min="12857" max="12857" width="5.85546875" style="176" customWidth="1"/>
    <col min="12858" max="12858" width="5.28515625" style="176" customWidth="1"/>
    <col min="12859" max="12859" width="4.85546875" style="176" customWidth="1"/>
    <col min="12860" max="12860" width="6" style="176" customWidth="1"/>
    <col min="12861" max="12867" width="6.140625" style="176" customWidth="1"/>
    <col min="12868" max="12868" width="7.140625" style="176" customWidth="1"/>
    <col min="12869" max="12869" width="6.28515625" style="176" customWidth="1"/>
    <col min="12870" max="12870" width="7.28515625" style="176" customWidth="1"/>
    <col min="12871" max="12871" width="6.28515625" style="176" customWidth="1"/>
    <col min="12872" max="13091" width="9.140625" style="176"/>
    <col min="13092" max="13092" width="4" style="176" customWidth="1"/>
    <col min="13093" max="13093" width="9.7109375" style="176" customWidth="1"/>
    <col min="13094" max="13095" width="5.28515625" style="176" customWidth="1"/>
    <col min="13096" max="13096" width="5.5703125" style="176" customWidth="1"/>
    <col min="13097" max="13097" width="5.28515625" style="176" customWidth="1"/>
    <col min="13098" max="13098" width="4.85546875" style="176" customWidth="1"/>
    <col min="13099" max="13099" width="6.140625" style="176" customWidth="1"/>
    <col min="13100" max="13100" width="5.28515625" style="176" customWidth="1"/>
    <col min="13101" max="13101" width="6.28515625" style="176" customWidth="1"/>
    <col min="13102" max="13102" width="5.140625" style="176" customWidth="1"/>
    <col min="13103" max="13103" width="5.5703125" style="176" customWidth="1"/>
    <col min="13104" max="13104" width="5" style="176" customWidth="1"/>
    <col min="13105" max="13105" width="4.7109375" style="176" customWidth="1"/>
    <col min="13106" max="13106" width="6" style="176" customWidth="1"/>
    <col min="13107" max="13107" width="5.28515625" style="176" customWidth="1"/>
    <col min="13108" max="13108" width="6" style="176" customWidth="1"/>
    <col min="13109" max="13109" width="4.5703125" style="176" customWidth="1"/>
    <col min="13110" max="13110" width="6.5703125" style="176" customWidth="1"/>
    <col min="13111" max="13111" width="5.140625" style="176" customWidth="1"/>
    <col min="13112" max="13112" width="6.140625" style="176" customWidth="1"/>
    <col min="13113" max="13113" width="5.85546875" style="176" customWidth="1"/>
    <col min="13114" max="13114" width="5.28515625" style="176" customWidth="1"/>
    <col min="13115" max="13115" width="4.85546875" style="176" customWidth="1"/>
    <col min="13116" max="13116" width="6" style="176" customWidth="1"/>
    <col min="13117" max="13123" width="6.140625" style="176" customWidth="1"/>
    <col min="13124" max="13124" width="7.140625" style="176" customWidth="1"/>
    <col min="13125" max="13125" width="6.28515625" style="176" customWidth="1"/>
    <col min="13126" max="13126" width="7.28515625" style="176" customWidth="1"/>
    <col min="13127" max="13127" width="6.28515625" style="176" customWidth="1"/>
    <col min="13128" max="13347" width="9.140625" style="176"/>
    <col min="13348" max="13348" width="4" style="176" customWidth="1"/>
    <col min="13349" max="13349" width="9.7109375" style="176" customWidth="1"/>
    <col min="13350" max="13351" width="5.28515625" style="176" customWidth="1"/>
    <col min="13352" max="13352" width="5.5703125" style="176" customWidth="1"/>
    <col min="13353" max="13353" width="5.28515625" style="176" customWidth="1"/>
    <col min="13354" max="13354" width="4.85546875" style="176" customWidth="1"/>
    <col min="13355" max="13355" width="6.140625" style="176" customWidth="1"/>
    <col min="13356" max="13356" width="5.28515625" style="176" customWidth="1"/>
    <col min="13357" max="13357" width="6.28515625" style="176" customWidth="1"/>
    <col min="13358" max="13358" width="5.140625" style="176" customWidth="1"/>
    <col min="13359" max="13359" width="5.5703125" style="176" customWidth="1"/>
    <col min="13360" max="13360" width="5" style="176" customWidth="1"/>
    <col min="13361" max="13361" width="4.7109375" style="176" customWidth="1"/>
    <col min="13362" max="13362" width="6" style="176" customWidth="1"/>
    <col min="13363" max="13363" width="5.28515625" style="176" customWidth="1"/>
    <col min="13364" max="13364" width="6" style="176" customWidth="1"/>
    <col min="13365" max="13365" width="4.5703125" style="176" customWidth="1"/>
    <col min="13366" max="13366" width="6.5703125" style="176" customWidth="1"/>
    <col min="13367" max="13367" width="5.140625" style="176" customWidth="1"/>
    <col min="13368" max="13368" width="6.140625" style="176" customWidth="1"/>
    <col min="13369" max="13369" width="5.85546875" style="176" customWidth="1"/>
    <col min="13370" max="13370" width="5.28515625" style="176" customWidth="1"/>
    <col min="13371" max="13371" width="4.85546875" style="176" customWidth="1"/>
    <col min="13372" max="13372" width="6" style="176" customWidth="1"/>
    <col min="13373" max="13379" width="6.140625" style="176" customWidth="1"/>
    <col min="13380" max="13380" width="7.140625" style="176" customWidth="1"/>
    <col min="13381" max="13381" width="6.28515625" style="176" customWidth="1"/>
    <col min="13382" max="13382" width="7.28515625" style="176" customWidth="1"/>
    <col min="13383" max="13383" width="6.28515625" style="176" customWidth="1"/>
    <col min="13384" max="13603" width="9.140625" style="176"/>
    <col min="13604" max="13604" width="4" style="176" customWidth="1"/>
    <col min="13605" max="13605" width="9.7109375" style="176" customWidth="1"/>
    <col min="13606" max="13607" width="5.28515625" style="176" customWidth="1"/>
    <col min="13608" max="13608" width="5.5703125" style="176" customWidth="1"/>
    <col min="13609" max="13609" width="5.28515625" style="176" customWidth="1"/>
    <col min="13610" max="13610" width="4.85546875" style="176" customWidth="1"/>
    <col min="13611" max="13611" width="6.140625" style="176" customWidth="1"/>
    <col min="13612" max="13612" width="5.28515625" style="176" customWidth="1"/>
    <col min="13613" max="13613" width="6.28515625" style="176" customWidth="1"/>
    <col min="13614" max="13614" width="5.140625" style="176" customWidth="1"/>
    <col min="13615" max="13615" width="5.5703125" style="176" customWidth="1"/>
    <col min="13616" max="13616" width="5" style="176" customWidth="1"/>
    <col min="13617" max="13617" width="4.7109375" style="176" customWidth="1"/>
    <col min="13618" max="13618" width="6" style="176" customWidth="1"/>
    <col min="13619" max="13619" width="5.28515625" style="176" customWidth="1"/>
    <col min="13620" max="13620" width="6" style="176" customWidth="1"/>
    <col min="13621" max="13621" width="4.5703125" style="176" customWidth="1"/>
    <col min="13622" max="13622" width="6.5703125" style="176" customWidth="1"/>
    <col min="13623" max="13623" width="5.140625" style="176" customWidth="1"/>
    <col min="13624" max="13624" width="6.140625" style="176" customWidth="1"/>
    <col min="13625" max="13625" width="5.85546875" style="176" customWidth="1"/>
    <col min="13626" max="13626" width="5.28515625" style="176" customWidth="1"/>
    <col min="13627" max="13627" width="4.85546875" style="176" customWidth="1"/>
    <col min="13628" max="13628" width="6" style="176" customWidth="1"/>
    <col min="13629" max="13635" width="6.140625" style="176" customWidth="1"/>
    <col min="13636" max="13636" width="7.140625" style="176" customWidth="1"/>
    <col min="13637" max="13637" width="6.28515625" style="176" customWidth="1"/>
    <col min="13638" max="13638" width="7.28515625" style="176" customWidth="1"/>
    <col min="13639" max="13639" width="6.28515625" style="176" customWidth="1"/>
    <col min="13640" max="13859" width="9.140625" style="176"/>
    <col min="13860" max="13860" width="4" style="176" customWidth="1"/>
    <col min="13861" max="13861" width="9.7109375" style="176" customWidth="1"/>
    <col min="13862" max="13863" width="5.28515625" style="176" customWidth="1"/>
    <col min="13864" max="13864" width="5.5703125" style="176" customWidth="1"/>
    <col min="13865" max="13865" width="5.28515625" style="176" customWidth="1"/>
    <col min="13866" max="13866" width="4.85546875" style="176" customWidth="1"/>
    <col min="13867" max="13867" width="6.140625" style="176" customWidth="1"/>
    <col min="13868" max="13868" width="5.28515625" style="176" customWidth="1"/>
    <col min="13869" max="13869" width="6.28515625" style="176" customWidth="1"/>
    <col min="13870" max="13870" width="5.140625" style="176" customWidth="1"/>
    <col min="13871" max="13871" width="5.5703125" style="176" customWidth="1"/>
    <col min="13872" max="13872" width="5" style="176" customWidth="1"/>
    <col min="13873" max="13873" width="4.7109375" style="176" customWidth="1"/>
    <col min="13874" max="13874" width="6" style="176" customWidth="1"/>
    <col min="13875" max="13875" width="5.28515625" style="176" customWidth="1"/>
    <col min="13876" max="13876" width="6" style="176" customWidth="1"/>
    <col min="13877" max="13877" width="4.5703125" style="176" customWidth="1"/>
    <col min="13878" max="13878" width="6.5703125" style="176" customWidth="1"/>
    <col min="13879" max="13879" width="5.140625" style="176" customWidth="1"/>
    <col min="13880" max="13880" width="6.140625" style="176" customWidth="1"/>
    <col min="13881" max="13881" width="5.85546875" style="176" customWidth="1"/>
    <col min="13882" max="13882" width="5.28515625" style="176" customWidth="1"/>
    <col min="13883" max="13883" width="4.85546875" style="176" customWidth="1"/>
    <col min="13884" max="13884" width="6" style="176" customWidth="1"/>
    <col min="13885" max="13891" width="6.140625" style="176" customWidth="1"/>
    <col min="13892" max="13892" width="7.140625" style="176" customWidth="1"/>
    <col min="13893" max="13893" width="6.28515625" style="176" customWidth="1"/>
    <col min="13894" max="13894" width="7.28515625" style="176" customWidth="1"/>
    <col min="13895" max="13895" width="6.28515625" style="176" customWidth="1"/>
    <col min="13896" max="14115" width="9.140625" style="176"/>
    <col min="14116" max="14116" width="4" style="176" customWidth="1"/>
    <col min="14117" max="14117" width="9.7109375" style="176" customWidth="1"/>
    <col min="14118" max="14119" width="5.28515625" style="176" customWidth="1"/>
    <col min="14120" max="14120" width="5.5703125" style="176" customWidth="1"/>
    <col min="14121" max="14121" width="5.28515625" style="176" customWidth="1"/>
    <col min="14122" max="14122" width="4.85546875" style="176" customWidth="1"/>
    <col min="14123" max="14123" width="6.140625" style="176" customWidth="1"/>
    <col min="14124" max="14124" width="5.28515625" style="176" customWidth="1"/>
    <col min="14125" max="14125" width="6.28515625" style="176" customWidth="1"/>
    <col min="14126" max="14126" width="5.140625" style="176" customWidth="1"/>
    <col min="14127" max="14127" width="5.5703125" style="176" customWidth="1"/>
    <col min="14128" max="14128" width="5" style="176" customWidth="1"/>
    <col min="14129" max="14129" width="4.7109375" style="176" customWidth="1"/>
    <col min="14130" max="14130" width="6" style="176" customWidth="1"/>
    <col min="14131" max="14131" width="5.28515625" style="176" customWidth="1"/>
    <col min="14132" max="14132" width="6" style="176" customWidth="1"/>
    <col min="14133" max="14133" width="4.5703125" style="176" customWidth="1"/>
    <col min="14134" max="14134" width="6.5703125" style="176" customWidth="1"/>
    <col min="14135" max="14135" width="5.140625" style="176" customWidth="1"/>
    <col min="14136" max="14136" width="6.140625" style="176" customWidth="1"/>
    <col min="14137" max="14137" width="5.85546875" style="176" customWidth="1"/>
    <col min="14138" max="14138" width="5.28515625" style="176" customWidth="1"/>
    <col min="14139" max="14139" width="4.85546875" style="176" customWidth="1"/>
    <col min="14140" max="14140" width="6" style="176" customWidth="1"/>
    <col min="14141" max="14147" width="6.140625" style="176" customWidth="1"/>
    <col min="14148" max="14148" width="7.140625" style="176" customWidth="1"/>
    <col min="14149" max="14149" width="6.28515625" style="176" customWidth="1"/>
    <col min="14150" max="14150" width="7.28515625" style="176" customWidth="1"/>
    <col min="14151" max="14151" width="6.28515625" style="176" customWidth="1"/>
    <col min="14152" max="14371" width="9.140625" style="176"/>
    <col min="14372" max="14372" width="4" style="176" customWidth="1"/>
    <col min="14373" max="14373" width="9.7109375" style="176" customWidth="1"/>
    <col min="14374" max="14375" width="5.28515625" style="176" customWidth="1"/>
    <col min="14376" max="14376" width="5.5703125" style="176" customWidth="1"/>
    <col min="14377" max="14377" width="5.28515625" style="176" customWidth="1"/>
    <col min="14378" max="14378" width="4.85546875" style="176" customWidth="1"/>
    <col min="14379" max="14379" width="6.140625" style="176" customWidth="1"/>
    <col min="14380" max="14380" width="5.28515625" style="176" customWidth="1"/>
    <col min="14381" max="14381" width="6.28515625" style="176" customWidth="1"/>
    <col min="14382" max="14382" width="5.140625" style="176" customWidth="1"/>
    <col min="14383" max="14383" width="5.5703125" style="176" customWidth="1"/>
    <col min="14384" max="14384" width="5" style="176" customWidth="1"/>
    <col min="14385" max="14385" width="4.7109375" style="176" customWidth="1"/>
    <col min="14386" max="14386" width="6" style="176" customWidth="1"/>
    <col min="14387" max="14387" width="5.28515625" style="176" customWidth="1"/>
    <col min="14388" max="14388" width="6" style="176" customWidth="1"/>
    <col min="14389" max="14389" width="4.5703125" style="176" customWidth="1"/>
    <col min="14390" max="14390" width="6.5703125" style="176" customWidth="1"/>
    <col min="14391" max="14391" width="5.140625" style="176" customWidth="1"/>
    <col min="14392" max="14392" width="6.140625" style="176" customWidth="1"/>
    <col min="14393" max="14393" width="5.85546875" style="176" customWidth="1"/>
    <col min="14394" max="14394" width="5.28515625" style="176" customWidth="1"/>
    <col min="14395" max="14395" width="4.85546875" style="176" customWidth="1"/>
    <col min="14396" max="14396" width="6" style="176" customWidth="1"/>
    <col min="14397" max="14403" width="6.140625" style="176" customWidth="1"/>
    <col min="14404" max="14404" width="7.140625" style="176" customWidth="1"/>
    <col min="14405" max="14405" width="6.28515625" style="176" customWidth="1"/>
    <col min="14406" max="14406" width="7.28515625" style="176" customWidth="1"/>
    <col min="14407" max="14407" width="6.28515625" style="176" customWidth="1"/>
    <col min="14408" max="14627" width="9.140625" style="176"/>
    <col min="14628" max="14628" width="4" style="176" customWidth="1"/>
    <col min="14629" max="14629" width="9.7109375" style="176" customWidth="1"/>
    <col min="14630" max="14631" width="5.28515625" style="176" customWidth="1"/>
    <col min="14632" max="14632" width="5.5703125" style="176" customWidth="1"/>
    <col min="14633" max="14633" width="5.28515625" style="176" customWidth="1"/>
    <col min="14634" max="14634" width="4.85546875" style="176" customWidth="1"/>
    <col min="14635" max="14635" width="6.140625" style="176" customWidth="1"/>
    <col min="14636" max="14636" width="5.28515625" style="176" customWidth="1"/>
    <col min="14637" max="14637" width="6.28515625" style="176" customWidth="1"/>
    <col min="14638" max="14638" width="5.140625" style="176" customWidth="1"/>
    <col min="14639" max="14639" width="5.5703125" style="176" customWidth="1"/>
    <col min="14640" max="14640" width="5" style="176" customWidth="1"/>
    <col min="14641" max="14641" width="4.7109375" style="176" customWidth="1"/>
    <col min="14642" max="14642" width="6" style="176" customWidth="1"/>
    <col min="14643" max="14643" width="5.28515625" style="176" customWidth="1"/>
    <col min="14644" max="14644" width="6" style="176" customWidth="1"/>
    <col min="14645" max="14645" width="4.5703125" style="176" customWidth="1"/>
    <col min="14646" max="14646" width="6.5703125" style="176" customWidth="1"/>
    <col min="14647" max="14647" width="5.140625" style="176" customWidth="1"/>
    <col min="14648" max="14648" width="6.140625" style="176" customWidth="1"/>
    <col min="14649" max="14649" width="5.85546875" style="176" customWidth="1"/>
    <col min="14650" max="14650" width="5.28515625" style="176" customWidth="1"/>
    <col min="14651" max="14651" width="4.85546875" style="176" customWidth="1"/>
    <col min="14652" max="14652" width="6" style="176" customWidth="1"/>
    <col min="14653" max="14659" width="6.140625" style="176" customWidth="1"/>
    <col min="14660" max="14660" width="7.140625" style="176" customWidth="1"/>
    <col min="14661" max="14661" width="6.28515625" style="176" customWidth="1"/>
    <col min="14662" max="14662" width="7.28515625" style="176" customWidth="1"/>
    <col min="14663" max="14663" width="6.28515625" style="176" customWidth="1"/>
    <col min="14664" max="14883" width="9.140625" style="176"/>
    <col min="14884" max="14884" width="4" style="176" customWidth="1"/>
    <col min="14885" max="14885" width="9.7109375" style="176" customWidth="1"/>
    <col min="14886" max="14887" width="5.28515625" style="176" customWidth="1"/>
    <col min="14888" max="14888" width="5.5703125" style="176" customWidth="1"/>
    <col min="14889" max="14889" width="5.28515625" style="176" customWidth="1"/>
    <col min="14890" max="14890" width="4.85546875" style="176" customWidth="1"/>
    <col min="14891" max="14891" width="6.140625" style="176" customWidth="1"/>
    <col min="14892" max="14892" width="5.28515625" style="176" customWidth="1"/>
    <col min="14893" max="14893" width="6.28515625" style="176" customWidth="1"/>
    <col min="14894" max="14894" width="5.140625" style="176" customWidth="1"/>
    <col min="14895" max="14895" width="5.5703125" style="176" customWidth="1"/>
    <col min="14896" max="14896" width="5" style="176" customWidth="1"/>
    <col min="14897" max="14897" width="4.7109375" style="176" customWidth="1"/>
    <col min="14898" max="14898" width="6" style="176" customWidth="1"/>
    <col min="14899" max="14899" width="5.28515625" style="176" customWidth="1"/>
    <col min="14900" max="14900" width="6" style="176" customWidth="1"/>
    <col min="14901" max="14901" width="4.5703125" style="176" customWidth="1"/>
    <col min="14902" max="14902" width="6.5703125" style="176" customWidth="1"/>
    <col min="14903" max="14903" width="5.140625" style="176" customWidth="1"/>
    <col min="14904" max="14904" width="6.140625" style="176" customWidth="1"/>
    <col min="14905" max="14905" width="5.85546875" style="176" customWidth="1"/>
    <col min="14906" max="14906" width="5.28515625" style="176" customWidth="1"/>
    <col min="14907" max="14907" width="4.85546875" style="176" customWidth="1"/>
    <col min="14908" max="14908" width="6" style="176" customWidth="1"/>
    <col min="14909" max="14915" width="6.140625" style="176" customWidth="1"/>
    <col min="14916" max="14916" width="7.140625" style="176" customWidth="1"/>
    <col min="14917" max="14917" width="6.28515625" style="176" customWidth="1"/>
    <col min="14918" max="14918" width="7.28515625" style="176" customWidth="1"/>
    <col min="14919" max="14919" width="6.28515625" style="176" customWidth="1"/>
    <col min="14920" max="15139" width="9.140625" style="176"/>
    <col min="15140" max="15140" width="4" style="176" customWidth="1"/>
    <col min="15141" max="15141" width="9.7109375" style="176" customWidth="1"/>
    <col min="15142" max="15143" width="5.28515625" style="176" customWidth="1"/>
    <col min="15144" max="15144" width="5.5703125" style="176" customWidth="1"/>
    <col min="15145" max="15145" width="5.28515625" style="176" customWidth="1"/>
    <col min="15146" max="15146" width="4.85546875" style="176" customWidth="1"/>
    <col min="15147" max="15147" width="6.140625" style="176" customWidth="1"/>
    <col min="15148" max="15148" width="5.28515625" style="176" customWidth="1"/>
    <col min="15149" max="15149" width="6.28515625" style="176" customWidth="1"/>
    <col min="15150" max="15150" width="5.140625" style="176" customWidth="1"/>
    <col min="15151" max="15151" width="5.5703125" style="176" customWidth="1"/>
    <col min="15152" max="15152" width="5" style="176" customWidth="1"/>
    <col min="15153" max="15153" width="4.7109375" style="176" customWidth="1"/>
    <col min="15154" max="15154" width="6" style="176" customWidth="1"/>
    <col min="15155" max="15155" width="5.28515625" style="176" customWidth="1"/>
    <col min="15156" max="15156" width="6" style="176" customWidth="1"/>
    <col min="15157" max="15157" width="4.5703125" style="176" customWidth="1"/>
    <col min="15158" max="15158" width="6.5703125" style="176" customWidth="1"/>
    <col min="15159" max="15159" width="5.140625" style="176" customWidth="1"/>
    <col min="15160" max="15160" width="6.140625" style="176" customWidth="1"/>
    <col min="15161" max="15161" width="5.85546875" style="176" customWidth="1"/>
    <col min="15162" max="15162" width="5.28515625" style="176" customWidth="1"/>
    <col min="15163" max="15163" width="4.85546875" style="176" customWidth="1"/>
    <col min="15164" max="15164" width="6" style="176" customWidth="1"/>
    <col min="15165" max="15171" width="6.140625" style="176" customWidth="1"/>
    <col min="15172" max="15172" width="7.140625" style="176" customWidth="1"/>
    <col min="15173" max="15173" width="6.28515625" style="176" customWidth="1"/>
    <col min="15174" max="15174" width="7.28515625" style="176" customWidth="1"/>
    <col min="15175" max="15175" width="6.28515625" style="176" customWidth="1"/>
    <col min="15176" max="15395" width="9.140625" style="176"/>
    <col min="15396" max="15396" width="4" style="176" customWidth="1"/>
    <col min="15397" max="15397" width="9.7109375" style="176" customWidth="1"/>
    <col min="15398" max="15399" width="5.28515625" style="176" customWidth="1"/>
    <col min="15400" max="15400" width="5.5703125" style="176" customWidth="1"/>
    <col min="15401" max="15401" width="5.28515625" style="176" customWidth="1"/>
    <col min="15402" max="15402" width="4.85546875" style="176" customWidth="1"/>
    <col min="15403" max="15403" width="6.140625" style="176" customWidth="1"/>
    <col min="15404" max="15404" width="5.28515625" style="176" customWidth="1"/>
    <col min="15405" max="15405" width="6.28515625" style="176" customWidth="1"/>
    <col min="15406" max="15406" width="5.140625" style="176" customWidth="1"/>
    <col min="15407" max="15407" width="5.5703125" style="176" customWidth="1"/>
    <col min="15408" max="15408" width="5" style="176" customWidth="1"/>
    <col min="15409" max="15409" width="4.7109375" style="176" customWidth="1"/>
    <col min="15410" max="15410" width="6" style="176" customWidth="1"/>
    <col min="15411" max="15411" width="5.28515625" style="176" customWidth="1"/>
    <col min="15412" max="15412" width="6" style="176" customWidth="1"/>
    <col min="15413" max="15413" width="4.5703125" style="176" customWidth="1"/>
    <col min="15414" max="15414" width="6.5703125" style="176" customWidth="1"/>
    <col min="15415" max="15415" width="5.140625" style="176" customWidth="1"/>
    <col min="15416" max="15416" width="6.140625" style="176" customWidth="1"/>
    <col min="15417" max="15417" width="5.85546875" style="176" customWidth="1"/>
    <col min="15418" max="15418" width="5.28515625" style="176" customWidth="1"/>
    <col min="15419" max="15419" width="4.85546875" style="176" customWidth="1"/>
    <col min="15420" max="15420" width="6" style="176" customWidth="1"/>
    <col min="15421" max="15427" width="6.140625" style="176" customWidth="1"/>
    <col min="15428" max="15428" width="7.140625" style="176" customWidth="1"/>
    <col min="15429" max="15429" width="6.28515625" style="176" customWidth="1"/>
    <col min="15430" max="15430" width="7.28515625" style="176" customWidth="1"/>
    <col min="15431" max="15431" width="6.28515625" style="176" customWidth="1"/>
    <col min="15432" max="15651" width="9.140625" style="176"/>
    <col min="15652" max="15652" width="4" style="176" customWidth="1"/>
    <col min="15653" max="15653" width="9.7109375" style="176" customWidth="1"/>
    <col min="15654" max="15655" width="5.28515625" style="176" customWidth="1"/>
    <col min="15656" max="15656" width="5.5703125" style="176" customWidth="1"/>
    <col min="15657" max="15657" width="5.28515625" style="176" customWidth="1"/>
    <col min="15658" max="15658" width="4.85546875" style="176" customWidth="1"/>
    <col min="15659" max="15659" width="6.140625" style="176" customWidth="1"/>
    <col min="15660" max="15660" width="5.28515625" style="176" customWidth="1"/>
    <col min="15661" max="15661" width="6.28515625" style="176" customWidth="1"/>
    <col min="15662" max="15662" width="5.140625" style="176" customWidth="1"/>
    <col min="15663" max="15663" width="5.5703125" style="176" customWidth="1"/>
    <col min="15664" max="15664" width="5" style="176" customWidth="1"/>
    <col min="15665" max="15665" width="4.7109375" style="176" customWidth="1"/>
    <col min="15666" max="15666" width="6" style="176" customWidth="1"/>
    <col min="15667" max="15667" width="5.28515625" style="176" customWidth="1"/>
    <col min="15668" max="15668" width="6" style="176" customWidth="1"/>
    <col min="15669" max="15669" width="4.5703125" style="176" customWidth="1"/>
    <col min="15670" max="15670" width="6.5703125" style="176" customWidth="1"/>
    <col min="15671" max="15671" width="5.140625" style="176" customWidth="1"/>
    <col min="15672" max="15672" width="6.140625" style="176" customWidth="1"/>
    <col min="15673" max="15673" width="5.85546875" style="176" customWidth="1"/>
    <col min="15674" max="15674" width="5.28515625" style="176" customWidth="1"/>
    <col min="15675" max="15675" width="4.85546875" style="176" customWidth="1"/>
    <col min="15676" max="15676" width="6" style="176" customWidth="1"/>
    <col min="15677" max="15683" width="6.140625" style="176" customWidth="1"/>
    <col min="15684" max="15684" width="7.140625" style="176" customWidth="1"/>
    <col min="15685" max="15685" width="6.28515625" style="176" customWidth="1"/>
    <col min="15686" max="15686" width="7.28515625" style="176" customWidth="1"/>
    <col min="15687" max="15687" width="6.28515625" style="176" customWidth="1"/>
    <col min="15688" max="15907" width="9.140625" style="176"/>
    <col min="15908" max="15908" width="4" style="176" customWidth="1"/>
    <col min="15909" max="15909" width="9.7109375" style="176" customWidth="1"/>
    <col min="15910" max="15911" width="5.28515625" style="176" customWidth="1"/>
    <col min="15912" max="15912" width="5.5703125" style="176" customWidth="1"/>
    <col min="15913" max="15913" width="5.28515625" style="176" customWidth="1"/>
    <col min="15914" max="15914" width="4.85546875" style="176" customWidth="1"/>
    <col min="15915" max="15915" width="6.140625" style="176" customWidth="1"/>
    <col min="15916" max="15916" width="5.28515625" style="176" customWidth="1"/>
    <col min="15917" max="15917" width="6.28515625" style="176" customWidth="1"/>
    <col min="15918" max="15918" width="5.140625" style="176" customWidth="1"/>
    <col min="15919" max="15919" width="5.5703125" style="176" customWidth="1"/>
    <col min="15920" max="15920" width="5" style="176" customWidth="1"/>
    <col min="15921" max="15921" width="4.7109375" style="176" customWidth="1"/>
    <col min="15922" max="15922" width="6" style="176" customWidth="1"/>
    <col min="15923" max="15923" width="5.28515625" style="176" customWidth="1"/>
    <col min="15924" max="15924" width="6" style="176" customWidth="1"/>
    <col min="15925" max="15925" width="4.5703125" style="176" customWidth="1"/>
    <col min="15926" max="15926" width="6.5703125" style="176" customWidth="1"/>
    <col min="15927" max="15927" width="5.140625" style="176" customWidth="1"/>
    <col min="15928" max="15928" width="6.140625" style="176" customWidth="1"/>
    <col min="15929" max="15929" width="5.85546875" style="176" customWidth="1"/>
    <col min="15930" max="15930" width="5.28515625" style="176" customWidth="1"/>
    <col min="15931" max="15931" width="4.85546875" style="176" customWidth="1"/>
    <col min="15932" max="15932" width="6" style="176" customWidth="1"/>
    <col min="15933" max="15939" width="6.140625" style="176" customWidth="1"/>
    <col min="15940" max="15940" width="7.140625" style="176" customWidth="1"/>
    <col min="15941" max="15941" width="6.28515625" style="176" customWidth="1"/>
    <col min="15942" max="15942" width="7.28515625" style="176" customWidth="1"/>
    <col min="15943" max="15943" width="6.28515625" style="176" customWidth="1"/>
    <col min="15944" max="16163" width="9.140625" style="176"/>
    <col min="16164" max="16164" width="4" style="176" customWidth="1"/>
    <col min="16165" max="16165" width="9.7109375" style="176" customWidth="1"/>
    <col min="16166" max="16167" width="5.28515625" style="176" customWidth="1"/>
    <col min="16168" max="16168" width="5.5703125" style="176" customWidth="1"/>
    <col min="16169" max="16169" width="5.28515625" style="176" customWidth="1"/>
    <col min="16170" max="16170" width="4.85546875" style="176" customWidth="1"/>
    <col min="16171" max="16171" width="6.140625" style="176" customWidth="1"/>
    <col min="16172" max="16172" width="5.28515625" style="176" customWidth="1"/>
    <col min="16173" max="16173" width="6.28515625" style="176" customWidth="1"/>
    <col min="16174" max="16174" width="5.140625" style="176" customWidth="1"/>
    <col min="16175" max="16175" width="5.5703125" style="176" customWidth="1"/>
    <col min="16176" max="16176" width="5" style="176" customWidth="1"/>
    <col min="16177" max="16177" width="4.7109375" style="176" customWidth="1"/>
    <col min="16178" max="16178" width="6" style="176" customWidth="1"/>
    <col min="16179" max="16179" width="5.28515625" style="176" customWidth="1"/>
    <col min="16180" max="16180" width="6" style="176" customWidth="1"/>
    <col min="16181" max="16181" width="4.5703125" style="176" customWidth="1"/>
    <col min="16182" max="16182" width="6.5703125" style="176" customWidth="1"/>
    <col min="16183" max="16183" width="5.140625" style="176" customWidth="1"/>
    <col min="16184" max="16184" width="6.140625" style="176" customWidth="1"/>
    <col min="16185" max="16185" width="5.85546875" style="176" customWidth="1"/>
    <col min="16186" max="16186" width="5.28515625" style="176" customWidth="1"/>
    <col min="16187" max="16187" width="4.85546875" style="176" customWidth="1"/>
    <col min="16188" max="16188" width="6" style="176" customWidth="1"/>
    <col min="16189" max="16195" width="6.140625" style="176" customWidth="1"/>
    <col min="16196" max="16196" width="7.140625" style="176" customWidth="1"/>
    <col min="16197" max="16197" width="6.28515625" style="176" customWidth="1"/>
    <col min="16198" max="16198" width="7.28515625" style="176" customWidth="1"/>
    <col min="16199" max="16199" width="6.28515625" style="176" customWidth="1"/>
    <col min="16200" max="16384" width="9.140625" style="176"/>
  </cols>
  <sheetData>
    <row r="1" spans="1:83" s="27" customFormat="1" ht="17.25" customHeight="1">
      <c r="A1" s="52" t="s">
        <v>87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777" t="s">
        <v>88</v>
      </c>
      <c r="BP1" s="777"/>
      <c r="BQ1" s="777"/>
      <c r="BR1" s="777"/>
      <c r="BS1" s="777"/>
    </row>
    <row r="2" spans="1:83" s="27" customFormat="1" ht="20.25" customHeight="1">
      <c r="A2" s="181" t="s">
        <v>89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918" t="s">
        <v>90</v>
      </c>
      <c r="BP2" s="918"/>
      <c r="BQ2" s="918"/>
      <c r="BR2" s="918"/>
      <c r="BS2" s="918"/>
    </row>
    <row r="3" spans="1:83" s="27" customFormat="1" ht="19.5">
      <c r="A3" s="919"/>
      <c r="B3" s="919"/>
      <c r="C3" s="919"/>
      <c r="D3" s="919"/>
      <c r="E3" s="919"/>
      <c r="F3" s="919"/>
      <c r="G3" s="919"/>
      <c r="H3" s="919"/>
      <c r="I3" s="919"/>
      <c r="J3" s="919"/>
      <c r="K3" s="919"/>
      <c r="L3" s="91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K3" s="919"/>
      <c r="AL3" s="919"/>
      <c r="AM3" s="919"/>
      <c r="AN3" s="919"/>
      <c r="AO3" s="919"/>
      <c r="AP3" s="919"/>
      <c r="AQ3" s="919"/>
      <c r="AR3" s="919"/>
      <c r="AS3" s="919"/>
      <c r="AT3" s="919"/>
      <c r="AU3" s="919"/>
      <c r="AV3" s="919"/>
      <c r="AW3" s="919"/>
      <c r="AX3" s="919"/>
      <c r="AY3" s="919"/>
      <c r="AZ3" s="919"/>
      <c r="BA3" s="919"/>
      <c r="BB3" s="919"/>
      <c r="BC3" s="919"/>
      <c r="BD3" s="919"/>
      <c r="BE3" s="919"/>
      <c r="BF3" s="919"/>
      <c r="BG3" s="919"/>
      <c r="BH3" s="919"/>
      <c r="BI3" s="919"/>
      <c r="BJ3" s="919"/>
      <c r="BK3" s="919"/>
      <c r="BL3" s="919"/>
      <c r="BM3" s="919"/>
      <c r="BN3" s="919"/>
      <c r="BO3" s="919"/>
      <c r="BP3" s="919"/>
      <c r="BQ3" s="919"/>
      <c r="BR3" s="919"/>
      <c r="BS3" s="919"/>
    </row>
    <row r="4" spans="1:83" s="28" customFormat="1" ht="40.5" customHeight="1">
      <c r="A4" s="979" t="s">
        <v>446</v>
      </c>
      <c r="B4" s="979"/>
      <c r="C4" s="979"/>
      <c r="D4" s="979"/>
      <c r="E4" s="979"/>
      <c r="F4" s="979"/>
      <c r="G4" s="979"/>
      <c r="H4" s="979"/>
      <c r="I4" s="979"/>
      <c r="J4" s="979"/>
      <c r="K4" s="979"/>
      <c r="L4" s="979"/>
      <c r="M4" s="979"/>
      <c r="N4" s="979"/>
      <c r="O4" s="979"/>
      <c r="P4" s="979"/>
      <c r="Q4" s="979"/>
      <c r="R4" s="979"/>
      <c r="S4" s="979"/>
      <c r="T4" s="979"/>
      <c r="U4" s="979"/>
      <c r="V4" s="979"/>
      <c r="W4" s="979"/>
      <c r="X4" s="979"/>
      <c r="Y4" s="979"/>
      <c r="Z4" s="979"/>
      <c r="AA4" s="979"/>
      <c r="AB4" s="979"/>
      <c r="AC4" s="979"/>
      <c r="AD4" s="979"/>
      <c r="AE4" s="979"/>
      <c r="AF4" s="979"/>
      <c r="AG4" s="979"/>
      <c r="AH4" s="979"/>
      <c r="AI4" s="979"/>
      <c r="AJ4" s="979"/>
      <c r="AK4" s="979"/>
      <c r="AL4" s="979"/>
      <c r="AM4" s="979"/>
      <c r="AN4" s="979"/>
      <c r="AO4" s="979"/>
      <c r="AP4" s="979"/>
      <c r="AQ4" s="979"/>
      <c r="AR4" s="979"/>
      <c r="AS4" s="979"/>
      <c r="AT4" s="979"/>
      <c r="AU4" s="979"/>
      <c r="AV4" s="979"/>
      <c r="AW4" s="979"/>
      <c r="AX4" s="979"/>
      <c r="AY4" s="979"/>
      <c r="AZ4" s="979"/>
      <c r="BA4" s="979"/>
      <c r="BB4" s="979"/>
      <c r="BC4" s="979"/>
      <c r="BD4" s="979"/>
      <c r="BE4" s="979"/>
      <c r="BF4" s="979"/>
      <c r="BG4" s="979"/>
      <c r="BH4" s="979"/>
      <c r="BI4" s="979"/>
      <c r="BJ4" s="979"/>
      <c r="BK4" s="979"/>
      <c r="BL4" s="979"/>
      <c r="BM4" s="979"/>
      <c r="BN4" s="979"/>
      <c r="BO4" s="979"/>
      <c r="BP4" s="979"/>
      <c r="BQ4" s="979"/>
      <c r="BR4" s="979"/>
      <c r="BS4" s="979"/>
    </row>
    <row r="5" spans="1:83" s="28" customFormat="1" ht="20.25">
      <c r="A5" s="915" t="s">
        <v>92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  <c r="O5" s="915"/>
      <c r="P5" s="915"/>
      <c r="Q5" s="915"/>
      <c r="R5" s="915"/>
      <c r="S5" s="915"/>
      <c r="T5" s="915"/>
      <c r="U5" s="915"/>
      <c r="V5" s="915"/>
      <c r="W5" s="915"/>
      <c r="X5" s="915"/>
      <c r="Y5" s="915"/>
      <c r="Z5" s="915"/>
      <c r="AA5" s="915"/>
      <c r="AB5" s="915"/>
      <c r="AC5" s="915"/>
      <c r="AD5" s="915"/>
      <c r="AE5" s="915"/>
      <c r="AF5" s="915"/>
      <c r="AG5" s="915"/>
      <c r="AH5" s="915"/>
      <c r="AI5" s="915"/>
      <c r="AJ5" s="915"/>
      <c r="AK5" s="915"/>
      <c r="AL5" s="915"/>
      <c r="AM5" s="915"/>
      <c r="AN5" s="915"/>
      <c r="AO5" s="915"/>
      <c r="AP5" s="915"/>
      <c r="AQ5" s="915"/>
      <c r="AR5" s="915"/>
      <c r="AS5" s="915"/>
      <c r="AT5" s="915"/>
      <c r="AU5" s="915"/>
      <c r="AV5" s="915"/>
      <c r="AW5" s="915"/>
      <c r="AX5" s="915"/>
      <c r="AY5" s="915"/>
      <c r="AZ5" s="915"/>
      <c r="BA5" s="915"/>
      <c r="BB5" s="915"/>
      <c r="BC5" s="915"/>
      <c r="BD5" s="915"/>
      <c r="BE5" s="915"/>
      <c r="BF5" s="915"/>
      <c r="BG5" s="915"/>
      <c r="BH5" s="915"/>
      <c r="BI5" s="915"/>
      <c r="BJ5" s="915"/>
      <c r="BK5" s="915"/>
      <c r="BL5" s="915"/>
      <c r="BM5" s="915"/>
      <c r="BN5" s="915"/>
      <c r="BO5" s="915"/>
      <c r="BP5" s="915"/>
      <c r="BQ5" s="915"/>
      <c r="BR5" s="915"/>
      <c r="BS5" s="915"/>
    </row>
    <row r="6" spans="1:83">
      <c r="BS6" s="206"/>
    </row>
    <row r="7" spans="1:83" s="68" customFormat="1" ht="67.5" customHeight="1">
      <c r="A7" s="970" t="s">
        <v>93</v>
      </c>
      <c r="B7" s="964" t="s">
        <v>94</v>
      </c>
      <c r="C7" s="974" t="s">
        <v>447</v>
      </c>
      <c r="D7" s="978"/>
      <c r="E7" s="974" t="s">
        <v>448</v>
      </c>
      <c r="F7" s="978"/>
      <c r="G7" s="974" t="s">
        <v>449</v>
      </c>
      <c r="H7" s="978"/>
      <c r="I7" s="974" t="s">
        <v>29</v>
      </c>
      <c r="J7" s="978"/>
      <c r="K7" s="974" t="s">
        <v>450</v>
      </c>
      <c r="L7" s="978"/>
      <c r="M7" s="974" t="s">
        <v>101</v>
      </c>
      <c r="N7" s="975"/>
      <c r="O7" s="974" t="s">
        <v>451</v>
      </c>
      <c r="P7" s="978"/>
      <c r="Q7" s="974" t="s">
        <v>381</v>
      </c>
      <c r="R7" s="975"/>
      <c r="S7" s="974" t="s">
        <v>452</v>
      </c>
      <c r="T7" s="975"/>
      <c r="U7" s="974" t="s">
        <v>453</v>
      </c>
      <c r="V7" s="978"/>
      <c r="W7" s="974" t="s">
        <v>454</v>
      </c>
      <c r="X7" s="978"/>
      <c r="Y7" s="974" t="s">
        <v>455</v>
      </c>
      <c r="Z7" s="978"/>
      <c r="AA7" s="974" t="s">
        <v>456</v>
      </c>
      <c r="AB7" s="978"/>
      <c r="AC7" s="974" t="s">
        <v>457</v>
      </c>
      <c r="AD7" s="975"/>
      <c r="AE7" s="974" t="s">
        <v>458</v>
      </c>
      <c r="AF7" s="978"/>
      <c r="AG7" s="974" t="s">
        <v>459</v>
      </c>
      <c r="AH7" s="978"/>
      <c r="AI7" s="974" t="s">
        <v>460</v>
      </c>
      <c r="AJ7" s="978"/>
      <c r="AK7" s="974" t="s">
        <v>461</v>
      </c>
      <c r="AL7" s="978"/>
      <c r="AM7" s="974" t="s">
        <v>454</v>
      </c>
      <c r="AN7" s="975"/>
      <c r="AO7" s="974" t="s">
        <v>462</v>
      </c>
      <c r="AP7" s="978"/>
      <c r="AQ7" s="974" t="s">
        <v>463</v>
      </c>
      <c r="AR7" s="975"/>
      <c r="AS7" s="974" t="s">
        <v>464</v>
      </c>
      <c r="AT7" s="978"/>
      <c r="AU7" s="978" t="s">
        <v>465</v>
      </c>
      <c r="AV7" s="975"/>
      <c r="AW7" s="974" t="s">
        <v>38</v>
      </c>
      <c r="AX7" s="978"/>
      <c r="AY7" s="974" t="s">
        <v>457</v>
      </c>
      <c r="AZ7" s="975"/>
      <c r="BA7" s="974" t="s">
        <v>64</v>
      </c>
      <c r="BB7" s="978"/>
      <c r="BC7" s="974" t="s">
        <v>114</v>
      </c>
      <c r="BD7" s="978"/>
      <c r="BE7" s="974" t="s">
        <v>466</v>
      </c>
      <c r="BF7" s="978"/>
      <c r="BG7" s="974" t="s">
        <v>467</v>
      </c>
      <c r="BH7" s="975"/>
      <c r="BI7" s="974" t="s">
        <v>468</v>
      </c>
      <c r="BJ7" s="975"/>
      <c r="BK7" s="264"/>
      <c r="BL7" s="974" t="s">
        <v>469</v>
      </c>
      <c r="BM7" s="975"/>
      <c r="BN7" s="974" t="s">
        <v>470</v>
      </c>
      <c r="BO7" s="975"/>
      <c r="BP7" s="974" t="s">
        <v>471</v>
      </c>
      <c r="BQ7" s="975"/>
      <c r="BR7" s="868" t="s">
        <v>472</v>
      </c>
      <c r="BS7" s="972" t="s">
        <v>243</v>
      </c>
    </row>
    <row r="8" spans="1:83" s="68" customFormat="1" ht="42" customHeight="1">
      <c r="A8" s="971"/>
      <c r="B8" s="965"/>
      <c r="C8" s="41" t="s">
        <v>128</v>
      </c>
      <c r="D8" s="41" t="s">
        <v>47</v>
      </c>
      <c r="E8" s="41" t="s">
        <v>128</v>
      </c>
      <c r="F8" s="41" t="s">
        <v>47</v>
      </c>
      <c r="G8" s="41" t="s">
        <v>128</v>
      </c>
      <c r="H8" s="41" t="s">
        <v>47</v>
      </c>
      <c r="I8" s="41" t="s">
        <v>128</v>
      </c>
      <c r="J8" s="41" t="s">
        <v>47</v>
      </c>
      <c r="K8" s="41" t="s">
        <v>128</v>
      </c>
      <c r="L8" s="41" t="s">
        <v>47</v>
      </c>
      <c r="M8" s="41" t="s">
        <v>128</v>
      </c>
      <c r="N8" s="41" t="s">
        <v>47</v>
      </c>
      <c r="O8" s="41" t="s">
        <v>128</v>
      </c>
      <c r="P8" s="41" t="s">
        <v>47</v>
      </c>
      <c r="Q8" s="41" t="s">
        <v>128</v>
      </c>
      <c r="R8" s="41" t="s">
        <v>47</v>
      </c>
      <c r="S8" s="41" t="s">
        <v>128</v>
      </c>
      <c r="T8" s="41" t="s">
        <v>47</v>
      </c>
      <c r="U8" s="41" t="s">
        <v>128</v>
      </c>
      <c r="V8" s="41" t="s">
        <v>47</v>
      </c>
      <c r="W8" s="41" t="s">
        <v>128</v>
      </c>
      <c r="X8" s="41" t="s">
        <v>47</v>
      </c>
      <c r="Y8" s="41" t="s">
        <v>128</v>
      </c>
      <c r="Z8" s="41" t="s">
        <v>47</v>
      </c>
      <c r="AA8" s="41" t="s">
        <v>128</v>
      </c>
      <c r="AB8" s="41" t="s">
        <v>47</v>
      </c>
      <c r="AC8" s="41" t="s">
        <v>128</v>
      </c>
      <c r="AD8" s="41" t="s">
        <v>47</v>
      </c>
      <c r="AE8" s="41" t="s">
        <v>128</v>
      </c>
      <c r="AF8" s="41" t="s">
        <v>47</v>
      </c>
      <c r="AG8" s="41" t="s">
        <v>128</v>
      </c>
      <c r="AH8" s="41" t="s">
        <v>47</v>
      </c>
      <c r="AI8" s="41" t="s">
        <v>128</v>
      </c>
      <c r="AJ8" s="41" t="s">
        <v>47</v>
      </c>
      <c r="AK8" s="41" t="s">
        <v>128</v>
      </c>
      <c r="AL8" s="41" t="s">
        <v>47</v>
      </c>
      <c r="AM8" s="41" t="s">
        <v>128</v>
      </c>
      <c r="AN8" s="41" t="s">
        <v>47</v>
      </c>
      <c r="AO8" s="41" t="s">
        <v>128</v>
      </c>
      <c r="AP8" s="41" t="s">
        <v>47</v>
      </c>
      <c r="AQ8" s="41" t="s">
        <v>128</v>
      </c>
      <c r="AR8" s="41" t="s">
        <v>47</v>
      </c>
      <c r="AS8" s="41" t="s">
        <v>128</v>
      </c>
      <c r="AT8" s="41" t="s">
        <v>47</v>
      </c>
      <c r="AU8" s="41" t="s">
        <v>128</v>
      </c>
      <c r="AV8" s="41" t="s">
        <v>47</v>
      </c>
      <c r="AW8" s="41" t="s">
        <v>128</v>
      </c>
      <c r="AX8" s="41" t="s">
        <v>47</v>
      </c>
      <c r="AY8" s="41" t="s">
        <v>128</v>
      </c>
      <c r="AZ8" s="41" t="s">
        <v>47</v>
      </c>
      <c r="BA8" s="41" t="s">
        <v>128</v>
      </c>
      <c r="BB8" s="41" t="s">
        <v>47</v>
      </c>
      <c r="BC8" s="41" t="s">
        <v>128</v>
      </c>
      <c r="BD8" s="41" t="s">
        <v>47</v>
      </c>
      <c r="BE8" s="41" t="s">
        <v>128</v>
      </c>
      <c r="BF8" s="41" t="s">
        <v>47</v>
      </c>
      <c r="BG8" s="41" t="s">
        <v>128</v>
      </c>
      <c r="BH8" s="41" t="s">
        <v>47</v>
      </c>
      <c r="BI8" s="41" t="s">
        <v>128</v>
      </c>
      <c r="BJ8" s="41" t="s">
        <v>47</v>
      </c>
      <c r="BK8" s="41" t="s">
        <v>128</v>
      </c>
      <c r="BL8" s="41" t="s">
        <v>128</v>
      </c>
      <c r="BM8" s="41" t="s">
        <v>47</v>
      </c>
      <c r="BN8" s="41" t="s">
        <v>128</v>
      </c>
      <c r="BO8" s="41" t="s">
        <v>47</v>
      </c>
      <c r="BP8" s="41" t="s">
        <v>128</v>
      </c>
      <c r="BQ8" s="41" t="s">
        <v>47</v>
      </c>
      <c r="BR8" s="869"/>
      <c r="BS8" s="973"/>
    </row>
    <row r="9" spans="1:83" s="68" customFormat="1" ht="37.5" customHeight="1">
      <c r="A9" s="213">
        <v>1</v>
      </c>
      <c r="B9" s="214" t="s">
        <v>473</v>
      </c>
      <c r="C9" s="200">
        <f t="shared" ref="C9:C14" si="0">D9/35</f>
        <v>0</v>
      </c>
      <c r="D9" s="200">
        <v>0</v>
      </c>
      <c r="E9" s="200">
        <f t="shared" ref="E9:E14" si="1">F9/29</f>
        <v>0</v>
      </c>
      <c r="F9" s="200">
        <v>0</v>
      </c>
      <c r="G9" s="200">
        <v>0</v>
      </c>
      <c r="H9" s="200">
        <f>G9*5.2</f>
        <v>0</v>
      </c>
      <c r="I9" s="200">
        <v>0</v>
      </c>
      <c r="J9" s="200">
        <f>I9*5</f>
        <v>0</v>
      </c>
      <c r="K9" s="200">
        <v>0</v>
      </c>
      <c r="L9" s="200">
        <f>K9*0.5</f>
        <v>0</v>
      </c>
      <c r="M9" s="200">
        <v>0</v>
      </c>
      <c r="N9" s="200">
        <f>M9*17</f>
        <v>0</v>
      </c>
      <c r="O9" s="200">
        <v>0</v>
      </c>
      <c r="P9" s="200">
        <v>0</v>
      </c>
      <c r="Q9" s="200">
        <v>0</v>
      </c>
      <c r="R9" s="200">
        <f>Q9*0.3</f>
        <v>0</v>
      </c>
      <c r="S9" s="200">
        <f t="shared" ref="S9:S14" si="2">T9/0.4</f>
        <v>0</v>
      </c>
      <c r="T9" s="200">
        <v>0</v>
      </c>
      <c r="U9" s="262">
        <f t="shared" ref="U9:U14" si="3">V9*130</f>
        <v>0</v>
      </c>
      <c r="V9" s="200">
        <v>0</v>
      </c>
      <c r="W9" s="200">
        <v>0</v>
      </c>
      <c r="X9" s="200">
        <v>0</v>
      </c>
      <c r="Y9" s="200">
        <f>Z9/13</f>
        <v>0</v>
      </c>
      <c r="Z9" s="200">
        <v>0</v>
      </c>
      <c r="AA9" s="200">
        <f t="shared" ref="AA9:AA14" si="4">AB9*120</f>
        <v>0</v>
      </c>
      <c r="AB9" s="200">
        <v>0</v>
      </c>
      <c r="AC9" s="200">
        <v>0</v>
      </c>
      <c r="AD9" s="200">
        <v>0</v>
      </c>
      <c r="AE9" s="200">
        <v>0</v>
      </c>
      <c r="AF9" s="200">
        <v>0</v>
      </c>
      <c r="AG9" s="262">
        <f t="shared" ref="AG9:AG14" si="5">AH9*120</f>
        <v>0</v>
      </c>
      <c r="AH9" s="200">
        <v>0</v>
      </c>
      <c r="AI9" s="200">
        <v>0</v>
      </c>
      <c r="AJ9" s="200">
        <v>0</v>
      </c>
      <c r="AK9" s="262">
        <f t="shared" ref="AK9:AK14" si="6">AL9*250</f>
        <v>0</v>
      </c>
      <c r="AL9" s="200">
        <v>0</v>
      </c>
      <c r="AM9" s="262">
        <f t="shared" ref="AM9:AM14" si="7">AN9*1000</f>
        <v>0</v>
      </c>
      <c r="AN9" s="200">
        <v>0</v>
      </c>
      <c r="AO9" s="262">
        <f t="shared" ref="AO9:AO14" si="8">AP9*1000</f>
        <v>0</v>
      </c>
      <c r="AP9" s="200">
        <v>0</v>
      </c>
      <c r="AQ9" s="262">
        <f t="shared" ref="AQ9:AQ14" si="9">AR9*600</f>
        <v>0</v>
      </c>
      <c r="AR9" s="200">
        <v>0</v>
      </c>
      <c r="AS9" s="262">
        <f t="shared" ref="AS9:AS14" si="10">AT9*105</f>
        <v>0</v>
      </c>
      <c r="AT9" s="200">
        <v>0</v>
      </c>
      <c r="AU9" s="200">
        <v>0</v>
      </c>
      <c r="AV9" s="200">
        <v>0</v>
      </c>
      <c r="AW9" s="200">
        <f t="shared" ref="AW9:AW14" si="11">AX9</f>
        <v>0</v>
      </c>
      <c r="AX9" s="200">
        <v>0</v>
      </c>
      <c r="AY9" s="262">
        <f t="shared" ref="AY9:AY14" si="12">AZ9*600</f>
        <v>0</v>
      </c>
      <c r="AZ9" s="200">
        <v>0</v>
      </c>
      <c r="BA9" s="262">
        <f t="shared" ref="BA9:BA14" si="13">BB9*600</f>
        <v>0</v>
      </c>
      <c r="BB9" s="200">
        <v>0</v>
      </c>
      <c r="BC9" s="262">
        <f t="shared" ref="BC9:BC14" si="14">BD9*25</f>
        <v>0</v>
      </c>
      <c r="BD9" s="200">
        <v>0</v>
      </c>
      <c r="BE9" s="262">
        <f t="shared" ref="BE9:BE14" si="15">BF9/0.19</f>
        <v>0</v>
      </c>
      <c r="BF9" s="185">
        <v>0</v>
      </c>
      <c r="BG9" s="200">
        <v>0</v>
      </c>
      <c r="BH9" s="200">
        <v>0</v>
      </c>
      <c r="BI9" s="185">
        <f t="shared" ref="BI9:BI14" si="16">BJ9/13</f>
        <v>0</v>
      </c>
      <c r="BJ9" s="200">
        <v>0</v>
      </c>
      <c r="BK9" s="200">
        <v>0</v>
      </c>
      <c r="BL9" s="200">
        <v>0</v>
      </c>
      <c r="BM9" s="200">
        <f t="shared" ref="BM9:BM14" si="17">BL9</f>
        <v>0</v>
      </c>
      <c r="BN9" s="200">
        <v>0</v>
      </c>
      <c r="BO9" s="200">
        <f t="shared" ref="BO9:BO14" si="18">BN9</f>
        <v>0</v>
      </c>
      <c r="BP9" s="200">
        <v>0</v>
      </c>
      <c r="BQ9" s="200">
        <v>0</v>
      </c>
      <c r="BR9" s="185">
        <f t="shared" ref="BR9:BR14" si="19">BM9+BO9</f>
        <v>0</v>
      </c>
      <c r="BS9" s="266"/>
      <c r="CE9" s="150">
        <v>0</v>
      </c>
    </row>
    <row r="10" spans="1:83" s="68" customFormat="1" ht="37.5" customHeight="1">
      <c r="A10" s="213">
        <v>2</v>
      </c>
      <c r="B10" s="214" t="s">
        <v>474</v>
      </c>
      <c r="C10" s="200">
        <f t="shared" si="0"/>
        <v>0</v>
      </c>
      <c r="D10" s="200">
        <v>0</v>
      </c>
      <c r="E10" s="200">
        <f t="shared" si="1"/>
        <v>0</v>
      </c>
      <c r="F10" s="200">
        <v>0</v>
      </c>
      <c r="G10" s="200">
        <v>0</v>
      </c>
      <c r="H10" s="200">
        <f>G10*5.2</f>
        <v>0</v>
      </c>
      <c r="I10" s="200">
        <v>0</v>
      </c>
      <c r="J10" s="200">
        <f>I10*5</f>
        <v>0</v>
      </c>
      <c r="K10" s="200">
        <v>0</v>
      </c>
      <c r="L10" s="200">
        <f>K10*0.5</f>
        <v>0</v>
      </c>
      <c r="M10" s="200">
        <v>0</v>
      </c>
      <c r="N10" s="200">
        <f>M10*17</f>
        <v>0</v>
      </c>
      <c r="O10" s="200">
        <v>0</v>
      </c>
      <c r="P10" s="200">
        <v>0</v>
      </c>
      <c r="Q10" s="200">
        <v>0</v>
      </c>
      <c r="R10" s="200">
        <f>Q10*0.3</f>
        <v>0</v>
      </c>
      <c r="S10" s="200">
        <f t="shared" si="2"/>
        <v>0</v>
      </c>
      <c r="T10" s="200">
        <v>0</v>
      </c>
      <c r="U10" s="262">
        <f t="shared" si="3"/>
        <v>0</v>
      </c>
      <c r="V10" s="200">
        <v>0</v>
      </c>
      <c r="W10" s="200">
        <v>0</v>
      </c>
      <c r="X10" s="200">
        <v>0</v>
      </c>
      <c r="Y10" s="200">
        <f>Z10/13</f>
        <v>0</v>
      </c>
      <c r="Z10" s="200">
        <v>0</v>
      </c>
      <c r="AA10" s="200">
        <f t="shared" si="4"/>
        <v>0</v>
      </c>
      <c r="AB10" s="200">
        <v>0</v>
      </c>
      <c r="AC10" s="200">
        <v>0</v>
      </c>
      <c r="AD10" s="200">
        <v>0</v>
      </c>
      <c r="AE10" s="200">
        <v>0</v>
      </c>
      <c r="AF10" s="200">
        <v>0</v>
      </c>
      <c r="AG10" s="262">
        <f t="shared" si="5"/>
        <v>0</v>
      </c>
      <c r="AH10" s="200">
        <v>0</v>
      </c>
      <c r="AI10" s="200">
        <v>0</v>
      </c>
      <c r="AJ10" s="200">
        <v>0</v>
      </c>
      <c r="AK10" s="262">
        <f t="shared" si="6"/>
        <v>0</v>
      </c>
      <c r="AL10" s="200">
        <v>0</v>
      </c>
      <c r="AM10" s="262">
        <f t="shared" si="7"/>
        <v>0</v>
      </c>
      <c r="AN10" s="200">
        <v>0</v>
      </c>
      <c r="AO10" s="262">
        <f t="shared" si="8"/>
        <v>0</v>
      </c>
      <c r="AP10" s="200">
        <v>0</v>
      </c>
      <c r="AQ10" s="262">
        <f t="shared" si="9"/>
        <v>0</v>
      </c>
      <c r="AR10" s="200">
        <v>0</v>
      </c>
      <c r="AS10" s="262">
        <f t="shared" si="10"/>
        <v>0</v>
      </c>
      <c r="AT10" s="200">
        <v>0</v>
      </c>
      <c r="AU10" s="200">
        <v>0</v>
      </c>
      <c r="AV10" s="200">
        <v>0</v>
      </c>
      <c r="AW10" s="200">
        <f t="shared" si="11"/>
        <v>0</v>
      </c>
      <c r="AX10" s="200">
        <v>0</v>
      </c>
      <c r="AY10" s="262">
        <f t="shared" si="12"/>
        <v>0</v>
      </c>
      <c r="AZ10" s="200">
        <v>0</v>
      </c>
      <c r="BA10" s="262">
        <f t="shared" si="13"/>
        <v>0</v>
      </c>
      <c r="BB10" s="200">
        <v>0</v>
      </c>
      <c r="BC10" s="262">
        <f t="shared" si="14"/>
        <v>0</v>
      </c>
      <c r="BD10" s="200">
        <v>0</v>
      </c>
      <c r="BE10" s="262">
        <f t="shared" si="15"/>
        <v>0</v>
      </c>
      <c r="BF10" s="185">
        <v>0</v>
      </c>
      <c r="BG10" s="200">
        <v>0</v>
      </c>
      <c r="BH10" s="200">
        <v>0</v>
      </c>
      <c r="BI10" s="185">
        <f t="shared" si="16"/>
        <v>0</v>
      </c>
      <c r="BJ10" s="200">
        <v>0</v>
      </c>
      <c r="BK10" s="200">
        <v>0</v>
      </c>
      <c r="BL10" s="200">
        <v>0</v>
      </c>
      <c r="BM10" s="200">
        <f t="shared" si="17"/>
        <v>0</v>
      </c>
      <c r="BN10" s="200">
        <v>0</v>
      </c>
      <c r="BO10" s="200">
        <f t="shared" si="18"/>
        <v>0</v>
      </c>
      <c r="BP10" s="200">
        <v>0</v>
      </c>
      <c r="BQ10" s="200">
        <v>0</v>
      </c>
      <c r="BR10" s="185">
        <f t="shared" si="19"/>
        <v>0</v>
      </c>
      <c r="BS10" s="266"/>
      <c r="CE10" s="150"/>
    </row>
    <row r="11" spans="1:83" s="68" customFormat="1" ht="37.5" customHeight="1">
      <c r="A11" s="213">
        <v>3</v>
      </c>
      <c r="B11" s="214" t="s">
        <v>475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62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62"/>
      <c r="AH11" s="200"/>
      <c r="AI11" s="200"/>
      <c r="AJ11" s="200"/>
      <c r="AK11" s="262"/>
      <c r="AL11" s="200"/>
      <c r="AM11" s="262"/>
      <c r="AN11" s="200"/>
      <c r="AO11" s="262"/>
      <c r="AP11" s="200"/>
      <c r="AQ11" s="262"/>
      <c r="AR11" s="200"/>
      <c r="AS11" s="262"/>
      <c r="AT11" s="200"/>
      <c r="AU11" s="200"/>
      <c r="AV11" s="200"/>
      <c r="AW11" s="200"/>
      <c r="AX11" s="200"/>
      <c r="AY11" s="262"/>
      <c r="AZ11" s="200"/>
      <c r="BA11" s="262"/>
      <c r="BB11" s="200"/>
      <c r="BC11" s="262"/>
      <c r="BD11" s="200"/>
      <c r="BE11" s="262"/>
      <c r="BF11" s="185"/>
      <c r="BG11" s="200"/>
      <c r="BH11" s="200"/>
      <c r="BI11" s="185"/>
      <c r="BJ11" s="200"/>
      <c r="BK11" s="200"/>
      <c r="BL11" s="200">
        <v>0</v>
      </c>
      <c r="BM11" s="200">
        <f t="shared" si="17"/>
        <v>0</v>
      </c>
      <c r="BN11" s="200">
        <v>0</v>
      </c>
      <c r="BO11" s="200">
        <f t="shared" si="18"/>
        <v>0</v>
      </c>
      <c r="BP11" s="200"/>
      <c r="BQ11" s="200"/>
      <c r="BR11" s="185">
        <f t="shared" si="19"/>
        <v>0</v>
      </c>
      <c r="BS11" s="266"/>
      <c r="CE11" s="150"/>
    </row>
    <row r="12" spans="1:83" s="68" customFormat="1" ht="37.5" customHeight="1">
      <c r="A12" s="213">
        <v>4</v>
      </c>
      <c r="B12" s="214" t="s">
        <v>476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62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62"/>
      <c r="AH12" s="200"/>
      <c r="AI12" s="200"/>
      <c r="AJ12" s="200"/>
      <c r="AK12" s="262"/>
      <c r="AL12" s="200"/>
      <c r="AM12" s="262"/>
      <c r="AN12" s="200"/>
      <c r="AO12" s="262"/>
      <c r="AP12" s="200"/>
      <c r="AQ12" s="262"/>
      <c r="AR12" s="200"/>
      <c r="AS12" s="262"/>
      <c r="AT12" s="200"/>
      <c r="AU12" s="200"/>
      <c r="AV12" s="200"/>
      <c r="AW12" s="200"/>
      <c r="AX12" s="200"/>
      <c r="AY12" s="262"/>
      <c r="AZ12" s="200"/>
      <c r="BA12" s="262"/>
      <c r="BB12" s="200"/>
      <c r="BC12" s="262"/>
      <c r="BD12" s="200"/>
      <c r="BE12" s="262"/>
      <c r="BF12" s="185"/>
      <c r="BG12" s="200"/>
      <c r="BH12" s="200"/>
      <c r="BI12" s="185"/>
      <c r="BJ12" s="200"/>
      <c r="BK12" s="200"/>
      <c r="BL12" s="200">
        <v>0</v>
      </c>
      <c r="BM12" s="200">
        <f t="shared" si="17"/>
        <v>0</v>
      </c>
      <c r="BN12" s="200">
        <v>0</v>
      </c>
      <c r="BO12" s="200">
        <f t="shared" si="18"/>
        <v>0</v>
      </c>
      <c r="BP12" s="200"/>
      <c r="BQ12" s="200"/>
      <c r="BR12" s="185">
        <f t="shared" si="19"/>
        <v>0</v>
      </c>
      <c r="BS12" s="266"/>
      <c r="CE12" s="150"/>
    </row>
    <row r="13" spans="1:83" s="68" customFormat="1" ht="37.5" customHeight="1">
      <c r="A13" s="213">
        <v>5</v>
      </c>
      <c r="B13" s="214" t="s">
        <v>477</v>
      </c>
      <c r="C13" s="200">
        <f t="shared" si="0"/>
        <v>0</v>
      </c>
      <c r="D13" s="200">
        <v>0</v>
      </c>
      <c r="E13" s="200">
        <f t="shared" si="1"/>
        <v>0</v>
      </c>
      <c r="F13" s="200">
        <v>0</v>
      </c>
      <c r="G13" s="200">
        <v>0</v>
      </c>
      <c r="H13" s="200">
        <f>G13*5.2</f>
        <v>0</v>
      </c>
      <c r="I13" s="200">
        <v>0</v>
      </c>
      <c r="J13" s="200">
        <f>I13*5</f>
        <v>0</v>
      </c>
      <c r="K13" s="200">
        <v>0</v>
      </c>
      <c r="L13" s="200">
        <f>K13*0.5</f>
        <v>0</v>
      </c>
      <c r="M13" s="200">
        <v>0</v>
      </c>
      <c r="N13" s="200">
        <f>M13*17</f>
        <v>0</v>
      </c>
      <c r="O13" s="200">
        <v>0</v>
      </c>
      <c r="P13" s="200">
        <v>0</v>
      </c>
      <c r="Q13" s="200">
        <v>0</v>
      </c>
      <c r="R13" s="200">
        <f>Q13*0.3</f>
        <v>0</v>
      </c>
      <c r="S13" s="200">
        <f t="shared" si="2"/>
        <v>0</v>
      </c>
      <c r="T13" s="200">
        <v>0</v>
      </c>
      <c r="U13" s="262">
        <f t="shared" si="3"/>
        <v>0</v>
      </c>
      <c r="V13" s="200">
        <v>0</v>
      </c>
      <c r="W13" s="200">
        <v>0</v>
      </c>
      <c r="X13" s="200">
        <v>0</v>
      </c>
      <c r="Y13" s="200">
        <f>Z13/13</f>
        <v>0</v>
      </c>
      <c r="Z13" s="200">
        <v>0</v>
      </c>
      <c r="AA13" s="200">
        <f t="shared" si="4"/>
        <v>0</v>
      </c>
      <c r="AB13" s="200">
        <v>0</v>
      </c>
      <c r="AC13" s="200">
        <v>0</v>
      </c>
      <c r="AD13" s="200">
        <v>0</v>
      </c>
      <c r="AE13" s="200">
        <v>0</v>
      </c>
      <c r="AF13" s="200">
        <v>0</v>
      </c>
      <c r="AG13" s="262">
        <f t="shared" si="5"/>
        <v>0</v>
      </c>
      <c r="AH13" s="200">
        <v>0</v>
      </c>
      <c r="AI13" s="200">
        <v>0</v>
      </c>
      <c r="AJ13" s="200">
        <v>0</v>
      </c>
      <c r="AK13" s="262">
        <f t="shared" si="6"/>
        <v>0</v>
      </c>
      <c r="AL13" s="200">
        <v>0</v>
      </c>
      <c r="AM13" s="262">
        <f t="shared" si="7"/>
        <v>0</v>
      </c>
      <c r="AN13" s="200">
        <v>0</v>
      </c>
      <c r="AO13" s="262">
        <f t="shared" si="8"/>
        <v>0</v>
      </c>
      <c r="AP13" s="200">
        <v>0</v>
      </c>
      <c r="AQ13" s="262">
        <f t="shared" si="9"/>
        <v>0</v>
      </c>
      <c r="AR13" s="200">
        <v>0</v>
      </c>
      <c r="AS13" s="262">
        <f t="shared" si="10"/>
        <v>0</v>
      </c>
      <c r="AT13" s="200">
        <v>0</v>
      </c>
      <c r="AU13" s="200">
        <v>0</v>
      </c>
      <c r="AV13" s="200">
        <v>0</v>
      </c>
      <c r="AW13" s="200">
        <f t="shared" si="11"/>
        <v>0</v>
      </c>
      <c r="AX13" s="200">
        <v>0</v>
      </c>
      <c r="AY13" s="262">
        <f t="shared" si="12"/>
        <v>0</v>
      </c>
      <c r="AZ13" s="200">
        <v>0</v>
      </c>
      <c r="BA13" s="262">
        <f t="shared" si="13"/>
        <v>0</v>
      </c>
      <c r="BB13" s="200">
        <v>0</v>
      </c>
      <c r="BC13" s="262">
        <f t="shared" si="14"/>
        <v>0</v>
      </c>
      <c r="BD13" s="200">
        <v>0</v>
      </c>
      <c r="BE13" s="262">
        <f t="shared" si="15"/>
        <v>0</v>
      </c>
      <c r="BF13" s="185">
        <v>0</v>
      </c>
      <c r="BG13" s="200">
        <v>0</v>
      </c>
      <c r="BH13" s="200">
        <v>0</v>
      </c>
      <c r="BI13" s="185">
        <f t="shared" si="16"/>
        <v>0</v>
      </c>
      <c r="BJ13" s="200">
        <v>0</v>
      </c>
      <c r="BK13" s="200">
        <v>0</v>
      </c>
      <c r="BL13" s="200">
        <v>0</v>
      </c>
      <c r="BM13" s="200">
        <f t="shared" si="17"/>
        <v>0</v>
      </c>
      <c r="BN13" s="200">
        <v>0</v>
      </c>
      <c r="BO13" s="200">
        <f t="shared" si="18"/>
        <v>0</v>
      </c>
      <c r="BP13" s="267">
        <v>0</v>
      </c>
      <c r="BQ13" s="200">
        <f>BP13*1.13</f>
        <v>0</v>
      </c>
      <c r="BR13" s="185">
        <f t="shared" si="19"/>
        <v>0</v>
      </c>
      <c r="BS13" s="266"/>
      <c r="CE13" s="150"/>
    </row>
    <row r="14" spans="1:83" s="68" customFormat="1" ht="37.5" customHeight="1">
      <c r="A14" s="213">
        <v>6</v>
      </c>
      <c r="B14" s="214" t="s">
        <v>478</v>
      </c>
      <c r="C14" s="200">
        <f t="shared" si="0"/>
        <v>0</v>
      </c>
      <c r="D14" s="200">
        <v>0</v>
      </c>
      <c r="E14" s="200">
        <f t="shared" si="1"/>
        <v>0</v>
      </c>
      <c r="F14" s="200">
        <v>0</v>
      </c>
      <c r="G14" s="200">
        <v>0</v>
      </c>
      <c r="H14" s="200">
        <f>G14*5.2</f>
        <v>0</v>
      </c>
      <c r="I14" s="200">
        <v>0</v>
      </c>
      <c r="J14" s="200">
        <f>I14*5</f>
        <v>0</v>
      </c>
      <c r="K14" s="200">
        <v>0</v>
      </c>
      <c r="L14" s="200">
        <f>K14*0.5</f>
        <v>0</v>
      </c>
      <c r="M14" s="200">
        <v>0</v>
      </c>
      <c r="N14" s="200">
        <f>M14*17</f>
        <v>0</v>
      </c>
      <c r="O14" s="200">
        <v>0</v>
      </c>
      <c r="P14" s="200">
        <v>0</v>
      </c>
      <c r="Q14" s="200">
        <v>0</v>
      </c>
      <c r="R14" s="200">
        <f>Q14*0.3</f>
        <v>0</v>
      </c>
      <c r="S14" s="200">
        <f t="shared" si="2"/>
        <v>0</v>
      </c>
      <c r="T14" s="200">
        <v>0</v>
      </c>
      <c r="U14" s="262">
        <f t="shared" si="3"/>
        <v>0</v>
      </c>
      <c r="V14" s="200">
        <v>0</v>
      </c>
      <c r="W14" s="200">
        <v>0</v>
      </c>
      <c r="X14" s="200">
        <v>0</v>
      </c>
      <c r="Y14" s="200">
        <f>Z14/13</f>
        <v>0</v>
      </c>
      <c r="Z14" s="200">
        <v>0</v>
      </c>
      <c r="AA14" s="200">
        <f t="shared" si="4"/>
        <v>0</v>
      </c>
      <c r="AB14" s="200">
        <v>0</v>
      </c>
      <c r="AC14" s="200">
        <v>0</v>
      </c>
      <c r="AD14" s="200">
        <v>0</v>
      </c>
      <c r="AE14" s="200">
        <v>0</v>
      </c>
      <c r="AF14" s="200">
        <v>0</v>
      </c>
      <c r="AG14" s="262">
        <f t="shared" si="5"/>
        <v>0</v>
      </c>
      <c r="AH14" s="200">
        <v>0</v>
      </c>
      <c r="AI14" s="200">
        <v>0</v>
      </c>
      <c r="AJ14" s="200">
        <v>0</v>
      </c>
      <c r="AK14" s="262">
        <f t="shared" si="6"/>
        <v>0</v>
      </c>
      <c r="AL14" s="200">
        <v>0</v>
      </c>
      <c r="AM14" s="262">
        <f t="shared" si="7"/>
        <v>0</v>
      </c>
      <c r="AN14" s="200">
        <v>0</v>
      </c>
      <c r="AO14" s="262">
        <f t="shared" si="8"/>
        <v>0</v>
      </c>
      <c r="AP14" s="200">
        <v>0</v>
      </c>
      <c r="AQ14" s="262">
        <f t="shared" si="9"/>
        <v>0</v>
      </c>
      <c r="AR14" s="200">
        <v>0</v>
      </c>
      <c r="AS14" s="262">
        <f t="shared" si="10"/>
        <v>0</v>
      </c>
      <c r="AT14" s="200">
        <v>0</v>
      </c>
      <c r="AU14" s="200">
        <v>0</v>
      </c>
      <c r="AV14" s="200">
        <v>0</v>
      </c>
      <c r="AW14" s="200">
        <f t="shared" si="11"/>
        <v>0</v>
      </c>
      <c r="AX14" s="200">
        <v>0</v>
      </c>
      <c r="AY14" s="262">
        <f t="shared" si="12"/>
        <v>0</v>
      </c>
      <c r="AZ14" s="200">
        <v>0</v>
      </c>
      <c r="BA14" s="262">
        <f t="shared" si="13"/>
        <v>0</v>
      </c>
      <c r="BB14" s="200">
        <v>0</v>
      </c>
      <c r="BC14" s="262">
        <f t="shared" si="14"/>
        <v>0</v>
      </c>
      <c r="BD14" s="200">
        <v>0</v>
      </c>
      <c r="BE14" s="262">
        <f t="shared" si="15"/>
        <v>0</v>
      </c>
      <c r="BF14" s="185">
        <v>0</v>
      </c>
      <c r="BG14" s="200">
        <v>0</v>
      </c>
      <c r="BH14" s="200">
        <v>0</v>
      </c>
      <c r="BI14" s="185">
        <f t="shared" si="16"/>
        <v>0</v>
      </c>
      <c r="BJ14" s="200">
        <v>0</v>
      </c>
      <c r="BK14" s="200">
        <v>0</v>
      </c>
      <c r="BL14" s="200">
        <v>0</v>
      </c>
      <c r="BM14" s="200">
        <f t="shared" si="17"/>
        <v>0</v>
      </c>
      <c r="BN14" s="200">
        <v>0</v>
      </c>
      <c r="BO14" s="200">
        <f t="shared" si="18"/>
        <v>0</v>
      </c>
      <c r="BP14" s="267">
        <v>0</v>
      </c>
      <c r="BQ14" s="200">
        <f>BP14*0.97</f>
        <v>0</v>
      </c>
      <c r="BR14" s="185">
        <f t="shared" si="19"/>
        <v>0</v>
      </c>
      <c r="BS14" s="266"/>
      <c r="CE14" s="150"/>
    </row>
    <row r="15" spans="1:83" s="253" customFormat="1" ht="43.5" customHeight="1">
      <c r="A15" s="976" t="s">
        <v>227</v>
      </c>
      <c r="B15" s="977"/>
      <c r="C15" s="254">
        <f t="shared" ref="C15:AH15" si="20">SUM(C9:C14)</f>
        <v>0</v>
      </c>
      <c r="D15" s="254">
        <f t="shared" si="20"/>
        <v>0</v>
      </c>
      <c r="E15" s="254">
        <f t="shared" si="20"/>
        <v>0</v>
      </c>
      <c r="F15" s="254">
        <f t="shared" si="20"/>
        <v>0</v>
      </c>
      <c r="G15" s="254">
        <f t="shared" si="20"/>
        <v>0</v>
      </c>
      <c r="H15" s="254">
        <f t="shared" si="20"/>
        <v>0</v>
      </c>
      <c r="I15" s="254">
        <f t="shared" si="20"/>
        <v>0</v>
      </c>
      <c r="J15" s="254">
        <f t="shared" si="20"/>
        <v>0</v>
      </c>
      <c r="K15" s="254">
        <f t="shared" si="20"/>
        <v>0</v>
      </c>
      <c r="L15" s="254">
        <f t="shared" si="20"/>
        <v>0</v>
      </c>
      <c r="M15" s="254">
        <f t="shared" si="20"/>
        <v>0</v>
      </c>
      <c r="N15" s="254">
        <f t="shared" si="20"/>
        <v>0</v>
      </c>
      <c r="O15" s="254">
        <f t="shared" si="20"/>
        <v>0</v>
      </c>
      <c r="P15" s="254">
        <f t="shared" si="20"/>
        <v>0</v>
      </c>
      <c r="Q15" s="254">
        <f t="shared" si="20"/>
        <v>0</v>
      </c>
      <c r="R15" s="254">
        <f t="shared" si="20"/>
        <v>0</v>
      </c>
      <c r="S15" s="254">
        <f t="shared" si="20"/>
        <v>0</v>
      </c>
      <c r="T15" s="254">
        <f t="shared" si="20"/>
        <v>0</v>
      </c>
      <c r="U15" s="263">
        <f t="shared" si="20"/>
        <v>0</v>
      </c>
      <c r="V15" s="254">
        <f t="shared" si="20"/>
        <v>0</v>
      </c>
      <c r="W15" s="263">
        <f t="shared" si="20"/>
        <v>0</v>
      </c>
      <c r="X15" s="254">
        <f t="shared" si="20"/>
        <v>0</v>
      </c>
      <c r="Y15" s="254">
        <f t="shared" si="20"/>
        <v>0</v>
      </c>
      <c r="Z15" s="254">
        <f t="shared" si="20"/>
        <v>0</v>
      </c>
      <c r="AA15" s="263">
        <f t="shared" si="20"/>
        <v>0</v>
      </c>
      <c r="AB15" s="254">
        <f t="shared" si="20"/>
        <v>0</v>
      </c>
      <c r="AC15" s="263">
        <f t="shared" si="20"/>
        <v>0</v>
      </c>
      <c r="AD15" s="254">
        <f t="shared" si="20"/>
        <v>0</v>
      </c>
      <c r="AE15" s="254">
        <f t="shared" si="20"/>
        <v>0</v>
      </c>
      <c r="AF15" s="254">
        <f t="shared" si="20"/>
        <v>0</v>
      </c>
      <c r="AG15" s="263">
        <f t="shared" si="20"/>
        <v>0</v>
      </c>
      <c r="AH15" s="254">
        <f t="shared" si="20"/>
        <v>0</v>
      </c>
      <c r="AI15" s="254">
        <f t="shared" ref="AI15:BN15" si="21">SUM(AI9:AI14)</f>
        <v>0</v>
      </c>
      <c r="AJ15" s="254">
        <f t="shared" si="21"/>
        <v>0</v>
      </c>
      <c r="AK15" s="263">
        <f t="shared" si="21"/>
        <v>0</v>
      </c>
      <c r="AL15" s="254">
        <f t="shared" si="21"/>
        <v>0</v>
      </c>
      <c r="AM15" s="263">
        <f t="shared" si="21"/>
        <v>0</v>
      </c>
      <c r="AN15" s="254">
        <f t="shared" si="21"/>
        <v>0</v>
      </c>
      <c r="AO15" s="263">
        <f t="shared" si="21"/>
        <v>0</v>
      </c>
      <c r="AP15" s="254">
        <f t="shared" si="21"/>
        <v>0</v>
      </c>
      <c r="AQ15" s="263">
        <f t="shared" si="21"/>
        <v>0</v>
      </c>
      <c r="AR15" s="254">
        <f t="shared" si="21"/>
        <v>0</v>
      </c>
      <c r="AS15" s="263">
        <f t="shared" si="21"/>
        <v>0</v>
      </c>
      <c r="AT15" s="254">
        <f t="shared" si="21"/>
        <v>0</v>
      </c>
      <c r="AU15" s="254">
        <f t="shared" si="21"/>
        <v>0</v>
      </c>
      <c r="AV15" s="254">
        <f t="shared" si="21"/>
        <v>0</v>
      </c>
      <c r="AW15" s="254">
        <f t="shared" si="21"/>
        <v>0</v>
      </c>
      <c r="AX15" s="254">
        <f t="shared" si="21"/>
        <v>0</v>
      </c>
      <c r="AY15" s="263">
        <f t="shared" si="21"/>
        <v>0</v>
      </c>
      <c r="AZ15" s="254">
        <f t="shared" si="21"/>
        <v>0</v>
      </c>
      <c r="BA15" s="263">
        <f t="shared" si="21"/>
        <v>0</v>
      </c>
      <c r="BB15" s="254">
        <f t="shared" si="21"/>
        <v>0</v>
      </c>
      <c r="BC15" s="263">
        <f t="shared" si="21"/>
        <v>0</v>
      </c>
      <c r="BD15" s="254">
        <f t="shared" si="21"/>
        <v>0</v>
      </c>
      <c r="BE15" s="263">
        <f t="shared" si="21"/>
        <v>0</v>
      </c>
      <c r="BF15" s="254">
        <f t="shared" si="21"/>
        <v>0</v>
      </c>
      <c r="BG15" s="265">
        <f t="shared" si="21"/>
        <v>0</v>
      </c>
      <c r="BH15" s="254">
        <f t="shared" si="21"/>
        <v>0</v>
      </c>
      <c r="BI15" s="254">
        <f t="shared" si="21"/>
        <v>0</v>
      </c>
      <c r="BJ15" s="254">
        <f t="shared" si="21"/>
        <v>0</v>
      </c>
      <c r="BK15" s="254">
        <f t="shared" si="21"/>
        <v>0</v>
      </c>
      <c r="BL15" s="254">
        <f t="shared" si="21"/>
        <v>0</v>
      </c>
      <c r="BM15" s="254">
        <f t="shared" si="21"/>
        <v>0</v>
      </c>
      <c r="BN15" s="254">
        <f t="shared" si="21"/>
        <v>0</v>
      </c>
      <c r="BO15" s="254">
        <f>SUM(BO9:BO14)</f>
        <v>0</v>
      </c>
      <c r="BP15" s="263">
        <f>SUM(BP9:BP14)</f>
        <v>0</v>
      </c>
      <c r="BQ15" s="254">
        <f>SUM(BQ9:BQ14)</f>
        <v>0</v>
      </c>
      <c r="BR15" s="254">
        <f>SUM(BR9:BR14)</f>
        <v>0</v>
      </c>
      <c r="BS15" s="268"/>
      <c r="CE15" s="150"/>
    </row>
    <row r="16" spans="1:83" s="27" customFormat="1">
      <c r="A16" s="71"/>
      <c r="B16" s="71"/>
      <c r="C16" s="255"/>
      <c r="D16" s="255"/>
      <c r="E16" s="255"/>
      <c r="F16" s="255"/>
      <c r="G16" s="255"/>
      <c r="H16" s="255"/>
      <c r="I16" s="255"/>
      <c r="J16" s="255"/>
      <c r="K16" s="258"/>
      <c r="L16" s="258"/>
      <c r="M16" s="255"/>
      <c r="N16" s="255"/>
      <c r="O16" s="259"/>
      <c r="P16" s="259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5"/>
      <c r="BK16" s="255"/>
      <c r="BL16" s="255"/>
      <c r="BM16" s="255"/>
      <c r="BN16" s="255"/>
      <c r="BO16" s="255"/>
      <c r="BP16" s="255"/>
      <c r="BQ16" s="255"/>
      <c r="BR16" s="255"/>
      <c r="BS16" s="269"/>
    </row>
    <row r="17" spans="1:71" s="27" customFormat="1" ht="18.75">
      <c r="A17" s="256"/>
      <c r="B17" s="256"/>
      <c r="C17" s="257"/>
      <c r="D17" s="257"/>
      <c r="E17" s="257"/>
      <c r="F17" s="257"/>
      <c r="G17" s="257"/>
      <c r="H17" s="257"/>
      <c r="I17" s="260"/>
      <c r="J17" s="260"/>
      <c r="K17" s="261"/>
      <c r="L17" s="261"/>
      <c r="M17" s="261"/>
      <c r="N17" s="910" t="s">
        <v>228</v>
      </c>
      <c r="O17" s="910"/>
      <c r="P17" s="910"/>
      <c r="Q17" s="910"/>
      <c r="R17" s="910"/>
      <c r="S17" s="910"/>
      <c r="T17" s="910"/>
      <c r="U17" s="910"/>
      <c r="V17" s="910"/>
      <c r="W17" s="910"/>
      <c r="X17" s="910"/>
      <c r="Y17" s="910"/>
      <c r="Z17" s="910"/>
      <c r="AA17" s="910"/>
      <c r="AB17" s="910"/>
      <c r="AC17" s="910"/>
      <c r="AD17" s="910"/>
      <c r="AE17" s="910"/>
      <c r="AF17" s="910"/>
      <c r="AG17" s="910"/>
      <c r="AH17" s="910"/>
      <c r="AI17" s="910"/>
      <c r="AJ17" s="910"/>
      <c r="AK17" s="910"/>
      <c r="AL17" s="910"/>
      <c r="AM17" s="910"/>
      <c r="AN17" s="910"/>
      <c r="AO17" s="910"/>
      <c r="AP17" s="910"/>
      <c r="AQ17" s="910"/>
      <c r="AR17" s="910"/>
      <c r="AS17" s="910"/>
      <c r="AT17" s="910"/>
      <c r="AU17" s="910"/>
      <c r="AV17" s="910"/>
      <c r="AW17" s="910"/>
      <c r="AX17" s="910"/>
      <c r="AY17" s="910"/>
      <c r="AZ17" s="910"/>
      <c r="BA17" s="910"/>
      <c r="BB17" s="910"/>
      <c r="BC17" s="910"/>
      <c r="BD17" s="910"/>
      <c r="BE17" s="910"/>
      <c r="BF17" s="910"/>
      <c r="BG17" s="910"/>
      <c r="BH17" s="910"/>
      <c r="BI17" s="910"/>
      <c r="BJ17" s="910"/>
      <c r="BK17" s="910"/>
      <c r="BL17" s="910"/>
      <c r="BM17" s="910"/>
      <c r="BN17" s="910"/>
      <c r="BO17" s="910"/>
      <c r="BP17" s="910"/>
      <c r="BQ17" s="910"/>
      <c r="BR17" s="910"/>
      <c r="BS17" s="910"/>
    </row>
    <row r="18" spans="1:71" s="68" customFormat="1" ht="15.75" customHeight="1">
      <c r="B18" s="911" t="s">
        <v>229</v>
      </c>
      <c r="C18" s="911"/>
      <c r="D18" s="911"/>
      <c r="E18" s="911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11"/>
      <c r="Q18" s="911"/>
      <c r="R18" s="911"/>
      <c r="S18" s="195"/>
      <c r="T18" s="195"/>
      <c r="W18" s="244"/>
      <c r="X18" s="244"/>
      <c r="Y18" s="244"/>
      <c r="Z18" s="244"/>
      <c r="AK18" s="844" t="s">
        <v>14</v>
      </c>
      <c r="AL18" s="844"/>
      <c r="AM18" s="844"/>
      <c r="AN18" s="844"/>
      <c r="AO18" s="844"/>
      <c r="AP18" s="844"/>
      <c r="AQ18" s="844"/>
      <c r="AR18" s="844"/>
      <c r="AS18" s="844"/>
      <c r="AT18" s="844"/>
      <c r="AU18" s="844"/>
      <c r="AV18" s="844"/>
      <c r="AW18" s="844"/>
      <c r="AX18" s="844"/>
      <c r="AY18" s="844"/>
      <c r="AZ18" s="844"/>
      <c r="BA18" s="844"/>
      <c r="BB18" s="844"/>
      <c r="BC18" s="844"/>
      <c r="BD18" s="844"/>
      <c r="BE18" s="844"/>
      <c r="BF18" s="844"/>
      <c r="BG18" s="844"/>
      <c r="BH18" s="844"/>
      <c r="BI18" s="844"/>
      <c r="BJ18" s="844"/>
      <c r="BK18" s="844"/>
      <c r="BL18" s="844"/>
      <c r="BM18" s="844"/>
      <c r="BN18" s="844"/>
      <c r="BO18" s="844"/>
      <c r="BP18" s="844"/>
      <c r="BQ18" s="844"/>
      <c r="BR18" s="844"/>
      <c r="BS18" s="844"/>
    </row>
    <row r="19" spans="1:71" s="68" customFormat="1" ht="15.75">
      <c r="C19" s="196"/>
      <c r="D19" s="196"/>
      <c r="E19" s="196"/>
      <c r="F19" s="196"/>
      <c r="G19" s="196"/>
      <c r="H19" s="196"/>
      <c r="I19" s="196"/>
      <c r="J19" s="196"/>
      <c r="K19" s="205"/>
      <c r="L19" s="205"/>
      <c r="M19" s="196"/>
      <c r="N19" s="196"/>
      <c r="O19" s="205"/>
      <c r="P19" s="205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  <c r="BJ19" s="205"/>
      <c r="BK19" s="205"/>
      <c r="BL19" s="205"/>
      <c r="BM19" s="205"/>
      <c r="BN19" s="205"/>
      <c r="BO19" s="205"/>
      <c r="BP19" s="205"/>
      <c r="BQ19" s="205"/>
      <c r="BR19" s="72"/>
    </row>
    <row r="20" spans="1:71" s="68" customFormat="1" ht="15.75">
      <c r="M20" s="196"/>
      <c r="N20" s="196"/>
      <c r="O20" s="244"/>
      <c r="P20" s="244"/>
    </row>
    <row r="21" spans="1:71" s="68" customFormat="1" ht="15.75"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</row>
    <row r="22" spans="1:71" s="68" customFormat="1" ht="15.75"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7"/>
    </row>
    <row r="23" spans="1:71" s="68" customFormat="1" ht="15.75"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</row>
    <row r="24" spans="1:71" s="68" customFormat="1" ht="15.75"/>
    <row r="25" spans="1:71" s="33" customFormat="1" ht="17.25" customHeight="1">
      <c r="B25" s="844" t="s">
        <v>230</v>
      </c>
      <c r="C25" s="844"/>
      <c r="D25" s="844"/>
      <c r="E25" s="844"/>
      <c r="F25" s="844"/>
      <c r="G25" s="844"/>
      <c r="H25" s="844"/>
      <c r="I25" s="844"/>
      <c r="J25" s="844"/>
      <c r="K25" s="844"/>
      <c r="L25" s="844"/>
      <c r="M25" s="844"/>
      <c r="N25" s="844"/>
      <c r="O25" s="844"/>
      <c r="P25" s="844"/>
      <c r="Q25" s="844"/>
      <c r="R25" s="844"/>
      <c r="S25" s="71"/>
      <c r="T25" s="71"/>
      <c r="AK25" s="844" t="s">
        <v>231</v>
      </c>
      <c r="AL25" s="844"/>
      <c r="AM25" s="844"/>
      <c r="AN25" s="844"/>
      <c r="AO25" s="844"/>
      <c r="AP25" s="844"/>
      <c r="AQ25" s="844"/>
      <c r="AR25" s="844"/>
      <c r="AS25" s="844"/>
      <c r="AT25" s="844"/>
      <c r="AU25" s="844"/>
      <c r="AV25" s="844"/>
      <c r="AW25" s="844"/>
      <c r="AX25" s="844"/>
      <c r="AY25" s="844"/>
      <c r="AZ25" s="844"/>
      <c r="BA25" s="844"/>
      <c r="BB25" s="844"/>
      <c r="BC25" s="844"/>
      <c r="BD25" s="844"/>
      <c r="BE25" s="844"/>
      <c r="BF25" s="844"/>
      <c r="BG25" s="844"/>
      <c r="BH25" s="844"/>
      <c r="BI25" s="844"/>
      <c r="BJ25" s="844"/>
      <c r="BK25" s="844"/>
      <c r="BL25" s="844"/>
      <c r="BM25" s="844"/>
      <c r="BN25" s="844"/>
      <c r="BO25" s="844"/>
      <c r="BP25" s="844"/>
      <c r="BQ25" s="844"/>
      <c r="BR25" s="844"/>
      <c r="BS25" s="844"/>
    </row>
    <row r="26" spans="1:71" s="27" customFormat="1" ht="18.75">
      <c r="A26" s="256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  <c r="BK26" s="256"/>
      <c r="BL26" s="256"/>
      <c r="BM26" s="256"/>
      <c r="BN26" s="256"/>
      <c r="BO26" s="256"/>
      <c r="BP26" s="256"/>
      <c r="BQ26" s="256"/>
      <c r="BR26" s="256"/>
      <c r="BS26" s="256"/>
    </row>
  </sheetData>
  <autoFilter ref="A8:BS15"/>
  <mergeCells count="49">
    <mergeCell ref="BO1:BS1"/>
    <mergeCell ref="BO2:BS2"/>
    <mergeCell ref="A3:K3"/>
    <mergeCell ref="AK3:BS3"/>
    <mergeCell ref="A4:BS4"/>
    <mergeCell ref="A5:BS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BG7:BH7"/>
    <mergeCell ref="BI7:BJ7"/>
    <mergeCell ref="AQ7:AR7"/>
    <mergeCell ref="AS7:AT7"/>
    <mergeCell ref="AU7:AV7"/>
    <mergeCell ref="AW7:AX7"/>
    <mergeCell ref="AY7:AZ7"/>
    <mergeCell ref="B18:R18"/>
    <mergeCell ref="AK18:BS18"/>
    <mergeCell ref="B25:R25"/>
    <mergeCell ref="AK25:BS25"/>
    <mergeCell ref="A7:A8"/>
    <mergeCell ref="B7:B8"/>
    <mergeCell ref="BR7:BR8"/>
    <mergeCell ref="BS7:BS8"/>
    <mergeCell ref="BL7:BM7"/>
    <mergeCell ref="BN7:BO7"/>
    <mergeCell ref="BP7:BQ7"/>
    <mergeCell ref="A15:B15"/>
    <mergeCell ref="N17:BS17"/>
    <mergeCell ref="BA7:BB7"/>
    <mergeCell ref="BC7:BD7"/>
    <mergeCell ref="BE7:BF7"/>
  </mergeCells>
  <pageMargins left="0.51180555555555596" right="0" top="0" bottom="0" header="0" footer="0"/>
  <pageSetup paperSize="9" orientation="portrait" r:id="rId1"/>
  <colBreaks count="1" manualBreakCount="1">
    <brk id="7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view="pageBreakPreview" topLeftCell="A10" zoomScale="90" zoomScaleNormal="100" zoomScaleSheetLayoutView="90" workbookViewId="0">
      <selection activeCell="BM8" sqref="BM8"/>
    </sheetView>
  </sheetViews>
  <sheetFormatPr defaultColWidth="9" defaultRowHeight="16.5"/>
  <cols>
    <col min="1" max="1" width="5" style="27" customWidth="1"/>
    <col min="2" max="2" width="17" style="27" customWidth="1"/>
    <col min="3" max="3" width="9.7109375" style="27" customWidth="1"/>
    <col min="4" max="4" width="10.28515625" style="27" customWidth="1"/>
    <col min="5" max="5" width="12.7109375" style="27" customWidth="1"/>
    <col min="6" max="6" width="8.7109375" style="27" hidden="1" customWidth="1"/>
    <col min="7" max="7" width="12.140625" style="27" customWidth="1"/>
    <col min="8" max="8" width="11.5703125" style="27" hidden="1" customWidth="1"/>
    <col min="9" max="9" width="10.140625" style="27" hidden="1" customWidth="1"/>
    <col min="10" max="10" width="12.5703125" style="27" customWidth="1"/>
    <col min="11" max="11" width="12.85546875" style="27" customWidth="1"/>
    <col min="12" max="12" width="10" style="27" customWidth="1"/>
    <col min="13" max="13" width="11.5703125" style="27" hidden="1" customWidth="1"/>
    <col min="14" max="14" width="12.85546875" style="27" customWidth="1"/>
    <col min="15" max="15" width="13.140625" style="27" customWidth="1"/>
    <col min="16" max="16" width="12.5703125" style="27" hidden="1" customWidth="1"/>
    <col min="17" max="17" width="12.7109375" style="27" customWidth="1"/>
    <col min="18" max="260" width="9.140625" style="27"/>
    <col min="261" max="261" width="5.5703125" style="27" customWidth="1"/>
    <col min="262" max="262" width="16.28515625" style="27" customWidth="1"/>
    <col min="263" max="263" width="9.85546875" style="27" customWidth="1"/>
    <col min="264" max="264" width="10.85546875" style="27" customWidth="1"/>
    <col min="265" max="265" width="12.85546875" style="27" customWidth="1"/>
    <col min="266" max="266" width="9.85546875" style="27" customWidth="1"/>
    <col min="267" max="267" width="11.85546875" style="27" customWidth="1"/>
    <col min="268" max="268" width="13.140625" style="27" customWidth="1"/>
    <col min="269" max="269" width="12.7109375" style="27" customWidth="1"/>
    <col min="270" max="270" width="10.85546875" style="27" customWidth="1"/>
    <col min="271" max="271" width="12" style="27" customWidth="1"/>
    <col min="272" max="272" width="12.85546875" style="27" customWidth="1"/>
    <col min="273" max="273" width="11.7109375" style="27" customWidth="1"/>
    <col min="274" max="516" width="9.140625" style="27"/>
    <col min="517" max="517" width="5.5703125" style="27" customWidth="1"/>
    <col min="518" max="518" width="16.28515625" style="27" customWidth="1"/>
    <col min="519" max="519" width="9.85546875" style="27" customWidth="1"/>
    <col min="520" max="520" width="10.85546875" style="27" customWidth="1"/>
    <col min="521" max="521" width="12.85546875" style="27" customWidth="1"/>
    <col min="522" max="522" width="9.85546875" style="27" customWidth="1"/>
    <col min="523" max="523" width="11.85546875" style="27" customWidth="1"/>
    <col min="524" max="524" width="13.140625" style="27" customWidth="1"/>
    <col min="525" max="525" width="12.7109375" style="27" customWidth="1"/>
    <col min="526" max="526" width="10.85546875" style="27" customWidth="1"/>
    <col min="527" max="527" width="12" style="27" customWidth="1"/>
    <col min="528" max="528" width="12.85546875" style="27" customWidth="1"/>
    <col min="529" max="529" width="11.7109375" style="27" customWidth="1"/>
    <col min="530" max="772" width="9.140625" style="27"/>
    <col min="773" max="773" width="5.5703125" style="27" customWidth="1"/>
    <col min="774" max="774" width="16.28515625" style="27" customWidth="1"/>
    <col min="775" max="775" width="9.85546875" style="27" customWidth="1"/>
    <col min="776" max="776" width="10.85546875" style="27" customWidth="1"/>
    <col min="777" max="777" width="12.85546875" style="27" customWidth="1"/>
    <col min="778" max="778" width="9.85546875" style="27" customWidth="1"/>
    <col min="779" max="779" width="11.85546875" style="27" customWidth="1"/>
    <col min="780" max="780" width="13.140625" style="27" customWidth="1"/>
    <col min="781" max="781" width="12.7109375" style="27" customWidth="1"/>
    <col min="782" max="782" width="10.85546875" style="27" customWidth="1"/>
    <col min="783" max="783" width="12" style="27" customWidth="1"/>
    <col min="784" max="784" width="12.85546875" style="27" customWidth="1"/>
    <col min="785" max="785" width="11.7109375" style="27" customWidth="1"/>
    <col min="786" max="1028" width="9.140625" style="27"/>
    <col min="1029" max="1029" width="5.5703125" style="27" customWidth="1"/>
    <col min="1030" max="1030" width="16.28515625" style="27" customWidth="1"/>
    <col min="1031" max="1031" width="9.85546875" style="27" customWidth="1"/>
    <col min="1032" max="1032" width="10.85546875" style="27" customWidth="1"/>
    <col min="1033" max="1033" width="12.85546875" style="27" customWidth="1"/>
    <col min="1034" max="1034" width="9.85546875" style="27" customWidth="1"/>
    <col min="1035" max="1035" width="11.85546875" style="27" customWidth="1"/>
    <col min="1036" max="1036" width="13.140625" style="27" customWidth="1"/>
    <col min="1037" max="1037" width="12.7109375" style="27" customWidth="1"/>
    <col min="1038" max="1038" width="10.85546875" style="27" customWidth="1"/>
    <col min="1039" max="1039" width="12" style="27" customWidth="1"/>
    <col min="1040" max="1040" width="12.85546875" style="27" customWidth="1"/>
    <col min="1041" max="1041" width="11.7109375" style="27" customWidth="1"/>
    <col min="1042" max="1284" width="9.140625" style="27"/>
    <col min="1285" max="1285" width="5.5703125" style="27" customWidth="1"/>
    <col min="1286" max="1286" width="16.28515625" style="27" customWidth="1"/>
    <col min="1287" max="1287" width="9.85546875" style="27" customWidth="1"/>
    <col min="1288" max="1288" width="10.85546875" style="27" customWidth="1"/>
    <col min="1289" max="1289" width="12.85546875" style="27" customWidth="1"/>
    <col min="1290" max="1290" width="9.85546875" style="27" customWidth="1"/>
    <col min="1291" max="1291" width="11.85546875" style="27" customWidth="1"/>
    <col min="1292" max="1292" width="13.140625" style="27" customWidth="1"/>
    <col min="1293" max="1293" width="12.7109375" style="27" customWidth="1"/>
    <col min="1294" max="1294" width="10.85546875" style="27" customWidth="1"/>
    <col min="1295" max="1295" width="12" style="27" customWidth="1"/>
    <col min="1296" max="1296" width="12.85546875" style="27" customWidth="1"/>
    <col min="1297" max="1297" width="11.7109375" style="27" customWidth="1"/>
    <col min="1298" max="1540" width="9.140625" style="27"/>
    <col min="1541" max="1541" width="5.5703125" style="27" customWidth="1"/>
    <col min="1542" max="1542" width="16.28515625" style="27" customWidth="1"/>
    <col min="1543" max="1543" width="9.85546875" style="27" customWidth="1"/>
    <col min="1544" max="1544" width="10.85546875" style="27" customWidth="1"/>
    <col min="1545" max="1545" width="12.85546875" style="27" customWidth="1"/>
    <col min="1546" max="1546" width="9.85546875" style="27" customWidth="1"/>
    <col min="1547" max="1547" width="11.85546875" style="27" customWidth="1"/>
    <col min="1548" max="1548" width="13.140625" style="27" customWidth="1"/>
    <col min="1549" max="1549" width="12.7109375" style="27" customWidth="1"/>
    <col min="1550" max="1550" width="10.85546875" style="27" customWidth="1"/>
    <col min="1551" max="1551" width="12" style="27" customWidth="1"/>
    <col min="1552" max="1552" width="12.85546875" style="27" customWidth="1"/>
    <col min="1553" max="1553" width="11.7109375" style="27" customWidth="1"/>
    <col min="1554" max="1796" width="9.140625" style="27"/>
    <col min="1797" max="1797" width="5.5703125" style="27" customWidth="1"/>
    <col min="1798" max="1798" width="16.28515625" style="27" customWidth="1"/>
    <col min="1799" max="1799" width="9.85546875" style="27" customWidth="1"/>
    <col min="1800" max="1800" width="10.85546875" style="27" customWidth="1"/>
    <col min="1801" max="1801" width="12.85546875" style="27" customWidth="1"/>
    <col min="1802" max="1802" width="9.85546875" style="27" customWidth="1"/>
    <col min="1803" max="1803" width="11.85546875" style="27" customWidth="1"/>
    <col min="1804" max="1804" width="13.140625" style="27" customWidth="1"/>
    <col min="1805" max="1805" width="12.7109375" style="27" customWidth="1"/>
    <col min="1806" max="1806" width="10.85546875" style="27" customWidth="1"/>
    <col min="1807" max="1807" width="12" style="27" customWidth="1"/>
    <col min="1808" max="1808" width="12.85546875" style="27" customWidth="1"/>
    <col min="1809" max="1809" width="11.7109375" style="27" customWidth="1"/>
    <col min="1810" max="2052" width="9.140625" style="27"/>
    <col min="2053" max="2053" width="5.5703125" style="27" customWidth="1"/>
    <col min="2054" max="2054" width="16.28515625" style="27" customWidth="1"/>
    <col min="2055" max="2055" width="9.85546875" style="27" customWidth="1"/>
    <col min="2056" max="2056" width="10.85546875" style="27" customWidth="1"/>
    <col min="2057" max="2057" width="12.85546875" style="27" customWidth="1"/>
    <col min="2058" max="2058" width="9.85546875" style="27" customWidth="1"/>
    <col min="2059" max="2059" width="11.85546875" style="27" customWidth="1"/>
    <col min="2060" max="2060" width="13.140625" style="27" customWidth="1"/>
    <col min="2061" max="2061" width="12.7109375" style="27" customWidth="1"/>
    <col min="2062" max="2062" width="10.85546875" style="27" customWidth="1"/>
    <col min="2063" max="2063" width="12" style="27" customWidth="1"/>
    <col min="2064" max="2064" width="12.85546875" style="27" customWidth="1"/>
    <col min="2065" max="2065" width="11.7109375" style="27" customWidth="1"/>
    <col min="2066" max="2308" width="9.140625" style="27"/>
    <col min="2309" max="2309" width="5.5703125" style="27" customWidth="1"/>
    <col min="2310" max="2310" width="16.28515625" style="27" customWidth="1"/>
    <col min="2311" max="2311" width="9.85546875" style="27" customWidth="1"/>
    <col min="2312" max="2312" width="10.85546875" style="27" customWidth="1"/>
    <col min="2313" max="2313" width="12.85546875" style="27" customWidth="1"/>
    <col min="2314" max="2314" width="9.85546875" style="27" customWidth="1"/>
    <col min="2315" max="2315" width="11.85546875" style="27" customWidth="1"/>
    <col min="2316" max="2316" width="13.140625" style="27" customWidth="1"/>
    <col min="2317" max="2317" width="12.7109375" style="27" customWidth="1"/>
    <col min="2318" max="2318" width="10.85546875" style="27" customWidth="1"/>
    <col min="2319" max="2319" width="12" style="27" customWidth="1"/>
    <col min="2320" max="2320" width="12.85546875" style="27" customWidth="1"/>
    <col min="2321" max="2321" width="11.7109375" style="27" customWidth="1"/>
    <col min="2322" max="2564" width="9.140625" style="27"/>
    <col min="2565" max="2565" width="5.5703125" style="27" customWidth="1"/>
    <col min="2566" max="2566" width="16.28515625" style="27" customWidth="1"/>
    <col min="2567" max="2567" width="9.85546875" style="27" customWidth="1"/>
    <col min="2568" max="2568" width="10.85546875" style="27" customWidth="1"/>
    <col min="2569" max="2569" width="12.85546875" style="27" customWidth="1"/>
    <col min="2570" max="2570" width="9.85546875" style="27" customWidth="1"/>
    <col min="2571" max="2571" width="11.85546875" style="27" customWidth="1"/>
    <col min="2572" max="2572" width="13.140625" style="27" customWidth="1"/>
    <col min="2573" max="2573" width="12.7109375" style="27" customWidth="1"/>
    <col min="2574" max="2574" width="10.85546875" style="27" customWidth="1"/>
    <col min="2575" max="2575" width="12" style="27" customWidth="1"/>
    <col min="2576" max="2576" width="12.85546875" style="27" customWidth="1"/>
    <col min="2577" max="2577" width="11.7109375" style="27" customWidth="1"/>
    <col min="2578" max="2820" width="9.140625" style="27"/>
    <col min="2821" max="2821" width="5.5703125" style="27" customWidth="1"/>
    <col min="2822" max="2822" width="16.28515625" style="27" customWidth="1"/>
    <col min="2823" max="2823" width="9.85546875" style="27" customWidth="1"/>
    <col min="2824" max="2824" width="10.85546875" style="27" customWidth="1"/>
    <col min="2825" max="2825" width="12.85546875" style="27" customWidth="1"/>
    <col min="2826" max="2826" width="9.85546875" style="27" customWidth="1"/>
    <col min="2827" max="2827" width="11.85546875" style="27" customWidth="1"/>
    <col min="2828" max="2828" width="13.140625" style="27" customWidth="1"/>
    <col min="2829" max="2829" width="12.7109375" style="27" customWidth="1"/>
    <col min="2830" max="2830" width="10.85546875" style="27" customWidth="1"/>
    <col min="2831" max="2831" width="12" style="27" customWidth="1"/>
    <col min="2832" max="2832" width="12.85546875" style="27" customWidth="1"/>
    <col min="2833" max="2833" width="11.7109375" style="27" customWidth="1"/>
    <col min="2834" max="3076" width="9.140625" style="27"/>
    <col min="3077" max="3077" width="5.5703125" style="27" customWidth="1"/>
    <col min="3078" max="3078" width="16.28515625" style="27" customWidth="1"/>
    <col min="3079" max="3079" width="9.85546875" style="27" customWidth="1"/>
    <col min="3080" max="3080" width="10.85546875" style="27" customWidth="1"/>
    <col min="3081" max="3081" width="12.85546875" style="27" customWidth="1"/>
    <col min="3082" max="3082" width="9.85546875" style="27" customWidth="1"/>
    <col min="3083" max="3083" width="11.85546875" style="27" customWidth="1"/>
    <col min="3084" max="3084" width="13.140625" style="27" customWidth="1"/>
    <col min="3085" max="3085" width="12.7109375" style="27" customWidth="1"/>
    <col min="3086" max="3086" width="10.85546875" style="27" customWidth="1"/>
    <col min="3087" max="3087" width="12" style="27" customWidth="1"/>
    <col min="3088" max="3088" width="12.85546875" style="27" customWidth="1"/>
    <col min="3089" max="3089" width="11.7109375" style="27" customWidth="1"/>
    <col min="3090" max="3332" width="9.140625" style="27"/>
    <col min="3333" max="3333" width="5.5703125" style="27" customWidth="1"/>
    <col min="3334" max="3334" width="16.28515625" style="27" customWidth="1"/>
    <col min="3335" max="3335" width="9.85546875" style="27" customWidth="1"/>
    <col min="3336" max="3336" width="10.85546875" style="27" customWidth="1"/>
    <col min="3337" max="3337" width="12.85546875" style="27" customWidth="1"/>
    <col min="3338" max="3338" width="9.85546875" style="27" customWidth="1"/>
    <col min="3339" max="3339" width="11.85546875" style="27" customWidth="1"/>
    <col min="3340" max="3340" width="13.140625" style="27" customWidth="1"/>
    <col min="3341" max="3341" width="12.7109375" style="27" customWidth="1"/>
    <col min="3342" max="3342" width="10.85546875" style="27" customWidth="1"/>
    <col min="3343" max="3343" width="12" style="27" customWidth="1"/>
    <col min="3344" max="3344" width="12.85546875" style="27" customWidth="1"/>
    <col min="3345" max="3345" width="11.7109375" style="27" customWidth="1"/>
    <col min="3346" max="3588" width="9.140625" style="27"/>
    <col min="3589" max="3589" width="5.5703125" style="27" customWidth="1"/>
    <col min="3590" max="3590" width="16.28515625" style="27" customWidth="1"/>
    <col min="3591" max="3591" width="9.85546875" style="27" customWidth="1"/>
    <col min="3592" max="3592" width="10.85546875" style="27" customWidth="1"/>
    <col min="3593" max="3593" width="12.85546875" style="27" customWidth="1"/>
    <col min="3594" max="3594" width="9.85546875" style="27" customWidth="1"/>
    <col min="3595" max="3595" width="11.85546875" style="27" customWidth="1"/>
    <col min="3596" max="3596" width="13.140625" style="27" customWidth="1"/>
    <col min="3597" max="3597" width="12.7109375" style="27" customWidth="1"/>
    <col min="3598" max="3598" width="10.85546875" style="27" customWidth="1"/>
    <col min="3599" max="3599" width="12" style="27" customWidth="1"/>
    <col min="3600" max="3600" width="12.85546875" style="27" customWidth="1"/>
    <col min="3601" max="3601" width="11.7109375" style="27" customWidth="1"/>
    <col min="3602" max="3844" width="9.140625" style="27"/>
    <col min="3845" max="3845" width="5.5703125" style="27" customWidth="1"/>
    <col min="3846" max="3846" width="16.28515625" style="27" customWidth="1"/>
    <col min="3847" max="3847" width="9.85546875" style="27" customWidth="1"/>
    <col min="3848" max="3848" width="10.85546875" style="27" customWidth="1"/>
    <col min="3849" max="3849" width="12.85546875" style="27" customWidth="1"/>
    <col min="3850" max="3850" width="9.85546875" style="27" customWidth="1"/>
    <col min="3851" max="3851" width="11.85546875" style="27" customWidth="1"/>
    <col min="3852" max="3852" width="13.140625" style="27" customWidth="1"/>
    <col min="3853" max="3853" width="12.7109375" style="27" customWidth="1"/>
    <col min="3854" max="3854" width="10.85546875" style="27" customWidth="1"/>
    <col min="3855" max="3855" width="12" style="27" customWidth="1"/>
    <col min="3856" max="3856" width="12.85546875" style="27" customWidth="1"/>
    <col min="3857" max="3857" width="11.7109375" style="27" customWidth="1"/>
    <col min="3858" max="4100" width="9.140625" style="27"/>
    <col min="4101" max="4101" width="5.5703125" style="27" customWidth="1"/>
    <col min="4102" max="4102" width="16.28515625" style="27" customWidth="1"/>
    <col min="4103" max="4103" width="9.85546875" style="27" customWidth="1"/>
    <col min="4104" max="4104" width="10.85546875" style="27" customWidth="1"/>
    <col min="4105" max="4105" width="12.85546875" style="27" customWidth="1"/>
    <col min="4106" max="4106" width="9.85546875" style="27" customWidth="1"/>
    <col min="4107" max="4107" width="11.85546875" style="27" customWidth="1"/>
    <col min="4108" max="4108" width="13.140625" style="27" customWidth="1"/>
    <col min="4109" max="4109" width="12.7109375" style="27" customWidth="1"/>
    <col min="4110" max="4110" width="10.85546875" style="27" customWidth="1"/>
    <col min="4111" max="4111" width="12" style="27" customWidth="1"/>
    <col min="4112" max="4112" width="12.85546875" style="27" customWidth="1"/>
    <col min="4113" max="4113" width="11.7109375" style="27" customWidth="1"/>
    <col min="4114" max="4356" width="9.140625" style="27"/>
    <col min="4357" max="4357" width="5.5703125" style="27" customWidth="1"/>
    <col min="4358" max="4358" width="16.28515625" style="27" customWidth="1"/>
    <col min="4359" max="4359" width="9.85546875" style="27" customWidth="1"/>
    <col min="4360" max="4360" width="10.85546875" style="27" customWidth="1"/>
    <col min="4361" max="4361" width="12.85546875" style="27" customWidth="1"/>
    <col min="4362" max="4362" width="9.85546875" style="27" customWidth="1"/>
    <col min="4363" max="4363" width="11.85546875" style="27" customWidth="1"/>
    <col min="4364" max="4364" width="13.140625" style="27" customWidth="1"/>
    <col min="4365" max="4365" width="12.7109375" style="27" customWidth="1"/>
    <col min="4366" max="4366" width="10.85546875" style="27" customWidth="1"/>
    <col min="4367" max="4367" width="12" style="27" customWidth="1"/>
    <col min="4368" max="4368" width="12.85546875" style="27" customWidth="1"/>
    <col min="4369" max="4369" width="11.7109375" style="27" customWidth="1"/>
    <col min="4370" max="4612" width="9.140625" style="27"/>
    <col min="4613" max="4613" width="5.5703125" style="27" customWidth="1"/>
    <col min="4614" max="4614" width="16.28515625" style="27" customWidth="1"/>
    <col min="4615" max="4615" width="9.85546875" style="27" customWidth="1"/>
    <col min="4616" max="4616" width="10.85546875" style="27" customWidth="1"/>
    <col min="4617" max="4617" width="12.85546875" style="27" customWidth="1"/>
    <col min="4618" max="4618" width="9.85546875" style="27" customWidth="1"/>
    <col min="4619" max="4619" width="11.85546875" style="27" customWidth="1"/>
    <col min="4620" max="4620" width="13.140625" style="27" customWidth="1"/>
    <col min="4621" max="4621" width="12.7109375" style="27" customWidth="1"/>
    <col min="4622" max="4622" width="10.85546875" style="27" customWidth="1"/>
    <col min="4623" max="4623" width="12" style="27" customWidth="1"/>
    <col min="4624" max="4624" width="12.85546875" style="27" customWidth="1"/>
    <col min="4625" max="4625" width="11.7109375" style="27" customWidth="1"/>
    <col min="4626" max="4868" width="9.140625" style="27"/>
    <col min="4869" max="4869" width="5.5703125" style="27" customWidth="1"/>
    <col min="4870" max="4870" width="16.28515625" style="27" customWidth="1"/>
    <col min="4871" max="4871" width="9.85546875" style="27" customWidth="1"/>
    <col min="4872" max="4872" width="10.85546875" style="27" customWidth="1"/>
    <col min="4873" max="4873" width="12.85546875" style="27" customWidth="1"/>
    <col min="4874" max="4874" width="9.85546875" style="27" customWidth="1"/>
    <col min="4875" max="4875" width="11.85546875" style="27" customWidth="1"/>
    <col min="4876" max="4876" width="13.140625" style="27" customWidth="1"/>
    <col min="4877" max="4877" width="12.7109375" style="27" customWidth="1"/>
    <col min="4878" max="4878" width="10.85546875" style="27" customWidth="1"/>
    <col min="4879" max="4879" width="12" style="27" customWidth="1"/>
    <col min="4880" max="4880" width="12.85546875" style="27" customWidth="1"/>
    <col min="4881" max="4881" width="11.7109375" style="27" customWidth="1"/>
    <col min="4882" max="5124" width="9.140625" style="27"/>
    <col min="5125" max="5125" width="5.5703125" style="27" customWidth="1"/>
    <col min="5126" max="5126" width="16.28515625" style="27" customWidth="1"/>
    <col min="5127" max="5127" width="9.85546875" style="27" customWidth="1"/>
    <col min="5128" max="5128" width="10.85546875" style="27" customWidth="1"/>
    <col min="5129" max="5129" width="12.85546875" style="27" customWidth="1"/>
    <col min="5130" max="5130" width="9.85546875" style="27" customWidth="1"/>
    <col min="5131" max="5131" width="11.85546875" style="27" customWidth="1"/>
    <col min="5132" max="5132" width="13.140625" style="27" customWidth="1"/>
    <col min="5133" max="5133" width="12.7109375" style="27" customWidth="1"/>
    <col min="5134" max="5134" width="10.85546875" style="27" customWidth="1"/>
    <col min="5135" max="5135" width="12" style="27" customWidth="1"/>
    <col min="5136" max="5136" width="12.85546875" style="27" customWidth="1"/>
    <col min="5137" max="5137" width="11.7109375" style="27" customWidth="1"/>
    <col min="5138" max="5380" width="9.140625" style="27"/>
    <col min="5381" max="5381" width="5.5703125" style="27" customWidth="1"/>
    <col min="5382" max="5382" width="16.28515625" style="27" customWidth="1"/>
    <col min="5383" max="5383" width="9.85546875" style="27" customWidth="1"/>
    <col min="5384" max="5384" width="10.85546875" style="27" customWidth="1"/>
    <col min="5385" max="5385" width="12.85546875" style="27" customWidth="1"/>
    <col min="5386" max="5386" width="9.85546875" style="27" customWidth="1"/>
    <col min="5387" max="5387" width="11.85546875" style="27" customWidth="1"/>
    <col min="5388" max="5388" width="13.140625" style="27" customWidth="1"/>
    <col min="5389" max="5389" width="12.7109375" style="27" customWidth="1"/>
    <col min="5390" max="5390" width="10.85546875" style="27" customWidth="1"/>
    <col min="5391" max="5391" width="12" style="27" customWidth="1"/>
    <col min="5392" max="5392" width="12.85546875" style="27" customWidth="1"/>
    <col min="5393" max="5393" width="11.7109375" style="27" customWidth="1"/>
    <col min="5394" max="5636" width="9.140625" style="27"/>
    <col min="5637" max="5637" width="5.5703125" style="27" customWidth="1"/>
    <col min="5638" max="5638" width="16.28515625" style="27" customWidth="1"/>
    <col min="5639" max="5639" width="9.85546875" style="27" customWidth="1"/>
    <col min="5640" max="5640" width="10.85546875" style="27" customWidth="1"/>
    <col min="5641" max="5641" width="12.85546875" style="27" customWidth="1"/>
    <col min="5642" max="5642" width="9.85546875" style="27" customWidth="1"/>
    <col min="5643" max="5643" width="11.85546875" style="27" customWidth="1"/>
    <col min="5644" max="5644" width="13.140625" style="27" customWidth="1"/>
    <col min="5645" max="5645" width="12.7109375" style="27" customWidth="1"/>
    <col min="5646" max="5646" width="10.85546875" style="27" customWidth="1"/>
    <col min="5647" max="5647" width="12" style="27" customWidth="1"/>
    <col min="5648" max="5648" width="12.85546875" style="27" customWidth="1"/>
    <col min="5649" max="5649" width="11.7109375" style="27" customWidth="1"/>
    <col min="5650" max="5892" width="9.140625" style="27"/>
    <col min="5893" max="5893" width="5.5703125" style="27" customWidth="1"/>
    <col min="5894" max="5894" width="16.28515625" style="27" customWidth="1"/>
    <col min="5895" max="5895" width="9.85546875" style="27" customWidth="1"/>
    <col min="5896" max="5896" width="10.85546875" style="27" customWidth="1"/>
    <col min="5897" max="5897" width="12.85546875" style="27" customWidth="1"/>
    <col min="5898" max="5898" width="9.85546875" style="27" customWidth="1"/>
    <col min="5899" max="5899" width="11.85546875" style="27" customWidth="1"/>
    <col min="5900" max="5900" width="13.140625" style="27" customWidth="1"/>
    <col min="5901" max="5901" width="12.7109375" style="27" customWidth="1"/>
    <col min="5902" max="5902" width="10.85546875" style="27" customWidth="1"/>
    <col min="5903" max="5903" width="12" style="27" customWidth="1"/>
    <col min="5904" max="5904" width="12.85546875" style="27" customWidth="1"/>
    <col min="5905" max="5905" width="11.7109375" style="27" customWidth="1"/>
    <col min="5906" max="6148" width="9.140625" style="27"/>
    <col min="6149" max="6149" width="5.5703125" style="27" customWidth="1"/>
    <col min="6150" max="6150" width="16.28515625" style="27" customWidth="1"/>
    <col min="6151" max="6151" width="9.85546875" style="27" customWidth="1"/>
    <col min="6152" max="6152" width="10.85546875" style="27" customWidth="1"/>
    <col min="6153" max="6153" width="12.85546875" style="27" customWidth="1"/>
    <col min="6154" max="6154" width="9.85546875" style="27" customWidth="1"/>
    <col min="6155" max="6155" width="11.85546875" style="27" customWidth="1"/>
    <col min="6156" max="6156" width="13.140625" style="27" customWidth="1"/>
    <col min="6157" max="6157" width="12.7109375" style="27" customWidth="1"/>
    <col min="6158" max="6158" width="10.85546875" style="27" customWidth="1"/>
    <col min="6159" max="6159" width="12" style="27" customWidth="1"/>
    <col min="6160" max="6160" width="12.85546875" style="27" customWidth="1"/>
    <col min="6161" max="6161" width="11.7109375" style="27" customWidth="1"/>
    <col min="6162" max="6404" width="9.140625" style="27"/>
    <col min="6405" max="6405" width="5.5703125" style="27" customWidth="1"/>
    <col min="6406" max="6406" width="16.28515625" style="27" customWidth="1"/>
    <col min="6407" max="6407" width="9.85546875" style="27" customWidth="1"/>
    <col min="6408" max="6408" width="10.85546875" style="27" customWidth="1"/>
    <col min="6409" max="6409" width="12.85546875" style="27" customWidth="1"/>
    <col min="6410" max="6410" width="9.85546875" style="27" customWidth="1"/>
    <col min="6411" max="6411" width="11.85546875" style="27" customWidth="1"/>
    <col min="6412" max="6412" width="13.140625" style="27" customWidth="1"/>
    <col min="6413" max="6413" width="12.7109375" style="27" customWidth="1"/>
    <col min="6414" max="6414" width="10.85546875" style="27" customWidth="1"/>
    <col min="6415" max="6415" width="12" style="27" customWidth="1"/>
    <col min="6416" max="6416" width="12.85546875" style="27" customWidth="1"/>
    <col min="6417" max="6417" width="11.7109375" style="27" customWidth="1"/>
    <col min="6418" max="6660" width="9.140625" style="27"/>
    <col min="6661" max="6661" width="5.5703125" style="27" customWidth="1"/>
    <col min="6662" max="6662" width="16.28515625" style="27" customWidth="1"/>
    <col min="6663" max="6663" width="9.85546875" style="27" customWidth="1"/>
    <col min="6664" max="6664" width="10.85546875" style="27" customWidth="1"/>
    <col min="6665" max="6665" width="12.85546875" style="27" customWidth="1"/>
    <col min="6666" max="6666" width="9.85546875" style="27" customWidth="1"/>
    <col min="6667" max="6667" width="11.85546875" style="27" customWidth="1"/>
    <col min="6668" max="6668" width="13.140625" style="27" customWidth="1"/>
    <col min="6669" max="6669" width="12.7109375" style="27" customWidth="1"/>
    <col min="6670" max="6670" width="10.85546875" style="27" customWidth="1"/>
    <col min="6671" max="6671" width="12" style="27" customWidth="1"/>
    <col min="6672" max="6672" width="12.85546875" style="27" customWidth="1"/>
    <col min="6673" max="6673" width="11.7109375" style="27" customWidth="1"/>
    <col min="6674" max="6916" width="9.140625" style="27"/>
    <col min="6917" max="6917" width="5.5703125" style="27" customWidth="1"/>
    <col min="6918" max="6918" width="16.28515625" style="27" customWidth="1"/>
    <col min="6919" max="6919" width="9.85546875" style="27" customWidth="1"/>
    <col min="6920" max="6920" width="10.85546875" style="27" customWidth="1"/>
    <col min="6921" max="6921" width="12.85546875" style="27" customWidth="1"/>
    <col min="6922" max="6922" width="9.85546875" style="27" customWidth="1"/>
    <col min="6923" max="6923" width="11.85546875" style="27" customWidth="1"/>
    <col min="6924" max="6924" width="13.140625" style="27" customWidth="1"/>
    <col min="6925" max="6925" width="12.7109375" style="27" customWidth="1"/>
    <col min="6926" max="6926" width="10.85546875" style="27" customWidth="1"/>
    <col min="6927" max="6927" width="12" style="27" customWidth="1"/>
    <col min="6928" max="6928" width="12.85546875" style="27" customWidth="1"/>
    <col min="6929" max="6929" width="11.7109375" style="27" customWidth="1"/>
    <col min="6930" max="7172" width="9.140625" style="27"/>
    <col min="7173" max="7173" width="5.5703125" style="27" customWidth="1"/>
    <col min="7174" max="7174" width="16.28515625" style="27" customWidth="1"/>
    <col min="7175" max="7175" width="9.85546875" style="27" customWidth="1"/>
    <col min="7176" max="7176" width="10.85546875" style="27" customWidth="1"/>
    <col min="7177" max="7177" width="12.85546875" style="27" customWidth="1"/>
    <col min="7178" max="7178" width="9.85546875" style="27" customWidth="1"/>
    <col min="7179" max="7179" width="11.85546875" style="27" customWidth="1"/>
    <col min="7180" max="7180" width="13.140625" style="27" customWidth="1"/>
    <col min="7181" max="7181" width="12.7109375" style="27" customWidth="1"/>
    <col min="7182" max="7182" width="10.85546875" style="27" customWidth="1"/>
    <col min="7183" max="7183" width="12" style="27" customWidth="1"/>
    <col min="7184" max="7184" width="12.85546875" style="27" customWidth="1"/>
    <col min="7185" max="7185" width="11.7109375" style="27" customWidth="1"/>
    <col min="7186" max="7428" width="9.140625" style="27"/>
    <col min="7429" max="7429" width="5.5703125" style="27" customWidth="1"/>
    <col min="7430" max="7430" width="16.28515625" style="27" customWidth="1"/>
    <col min="7431" max="7431" width="9.85546875" style="27" customWidth="1"/>
    <col min="7432" max="7432" width="10.85546875" style="27" customWidth="1"/>
    <col min="7433" max="7433" width="12.85546875" style="27" customWidth="1"/>
    <col min="7434" max="7434" width="9.85546875" style="27" customWidth="1"/>
    <col min="7435" max="7435" width="11.85546875" style="27" customWidth="1"/>
    <col min="7436" max="7436" width="13.140625" style="27" customWidth="1"/>
    <col min="7437" max="7437" width="12.7109375" style="27" customWidth="1"/>
    <col min="7438" max="7438" width="10.85546875" style="27" customWidth="1"/>
    <col min="7439" max="7439" width="12" style="27" customWidth="1"/>
    <col min="7440" max="7440" width="12.85546875" style="27" customWidth="1"/>
    <col min="7441" max="7441" width="11.7109375" style="27" customWidth="1"/>
    <col min="7442" max="7684" width="9.140625" style="27"/>
    <col min="7685" max="7685" width="5.5703125" style="27" customWidth="1"/>
    <col min="7686" max="7686" width="16.28515625" style="27" customWidth="1"/>
    <col min="7687" max="7687" width="9.85546875" style="27" customWidth="1"/>
    <col min="7688" max="7688" width="10.85546875" style="27" customWidth="1"/>
    <col min="7689" max="7689" width="12.85546875" style="27" customWidth="1"/>
    <col min="7690" max="7690" width="9.85546875" style="27" customWidth="1"/>
    <col min="7691" max="7691" width="11.85546875" style="27" customWidth="1"/>
    <col min="7692" max="7692" width="13.140625" style="27" customWidth="1"/>
    <col min="7693" max="7693" width="12.7109375" style="27" customWidth="1"/>
    <col min="7694" max="7694" width="10.85546875" style="27" customWidth="1"/>
    <col min="7695" max="7695" width="12" style="27" customWidth="1"/>
    <col min="7696" max="7696" width="12.85546875" style="27" customWidth="1"/>
    <col min="7697" max="7697" width="11.7109375" style="27" customWidth="1"/>
    <col min="7698" max="7940" width="9.140625" style="27"/>
    <col min="7941" max="7941" width="5.5703125" style="27" customWidth="1"/>
    <col min="7942" max="7942" width="16.28515625" style="27" customWidth="1"/>
    <col min="7943" max="7943" width="9.85546875" style="27" customWidth="1"/>
    <col min="7944" max="7944" width="10.85546875" style="27" customWidth="1"/>
    <col min="7945" max="7945" width="12.85546875" style="27" customWidth="1"/>
    <col min="7946" max="7946" width="9.85546875" style="27" customWidth="1"/>
    <col min="7947" max="7947" width="11.85546875" style="27" customWidth="1"/>
    <col min="7948" max="7948" width="13.140625" style="27" customWidth="1"/>
    <col min="7949" max="7949" width="12.7109375" style="27" customWidth="1"/>
    <col min="7950" max="7950" width="10.85546875" style="27" customWidth="1"/>
    <col min="7951" max="7951" width="12" style="27" customWidth="1"/>
    <col min="7952" max="7952" width="12.85546875" style="27" customWidth="1"/>
    <col min="7953" max="7953" width="11.7109375" style="27" customWidth="1"/>
    <col min="7954" max="8196" width="9.140625" style="27"/>
    <col min="8197" max="8197" width="5.5703125" style="27" customWidth="1"/>
    <col min="8198" max="8198" width="16.28515625" style="27" customWidth="1"/>
    <col min="8199" max="8199" width="9.85546875" style="27" customWidth="1"/>
    <col min="8200" max="8200" width="10.85546875" style="27" customWidth="1"/>
    <col min="8201" max="8201" width="12.85546875" style="27" customWidth="1"/>
    <col min="8202" max="8202" width="9.85546875" style="27" customWidth="1"/>
    <col min="8203" max="8203" width="11.85546875" style="27" customWidth="1"/>
    <col min="8204" max="8204" width="13.140625" style="27" customWidth="1"/>
    <col min="8205" max="8205" width="12.7109375" style="27" customWidth="1"/>
    <col min="8206" max="8206" width="10.85546875" style="27" customWidth="1"/>
    <col min="8207" max="8207" width="12" style="27" customWidth="1"/>
    <col min="8208" max="8208" width="12.85546875" style="27" customWidth="1"/>
    <col min="8209" max="8209" width="11.7109375" style="27" customWidth="1"/>
    <col min="8210" max="8452" width="9.140625" style="27"/>
    <col min="8453" max="8453" width="5.5703125" style="27" customWidth="1"/>
    <col min="8454" max="8454" width="16.28515625" style="27" customWidth="1"/>
    <col min="8455" max="8455" width="9.85546875" style="27" customWidth="1"/>
    <col min="8456" max="8456" width="10.85546875" style="27" customWidth="1"/>
    <col min="8457" max="8457" width="12.85546875" style="27" customWidth="1"/>
    <col min="8458" max="8458" width="9.85546875" style="27" customWidth="1"/>
    <col min="8459" max="8459" width="11.85546875" style="27" customWidth="1"/>
    <col min="8460" max="8460" width="13.140625" style="27" customWidth="1"/>
    <col min="8461" max="8461" width="12.7109375" style="27" customWidth="1"/>
    <col min="8462" max="8462" width="10.85546875" style="27" customWidth="1"/>
    <col min="8463" max="8463" width="12" style="27" customWidth="1"/>
    <col min="8464" max="8464" width="12.85546875" style="27" customWidth="1"/>
    <col min="8465" max="8465" width="11.7109375" style="27" customWidth="1"/>
    <col min="8466" max="8708" width="9.140625" style="27"/>
    <col min="8709" max="8709" width="5.5703125" style="27" customWidth="1"/>
    <col min="8710" max="8710" width="16.28515625" style="27" customWidth="1"/>
    <col min="8711" max="8711" width="9.85546875" style="27" customWidth="1"/>
    <col min="8712" max="8712" width="10.85546875" style="27" customWidth="1"/>
    <col min="8713" max="8713" width="12.85546875" style="27" customWidth="1"/>
    <col min="8714" max="8714" width="9.85546875" style="27" customWidth="1"/>
    <col min="8715" max="8715" width="11.85546875" style="27" customWidth="1"/>
    <col min="8716" max="8716" width="13.140625" style="27" customWidth="1"/>
    <col min="8717" max="8717" width="12.7109375" style="27" customWidth="1"/>
    <col min="8718" max="8718" width="10.85546875" style="27" customWidth="1"/>
    <col min="8719" max="8719" width="12" style="27" customWidth="1"/>
    <col min="8720" max="8720" width="12.85546875" style="27" customWidth="1"/>
    <col min="8721" max="8721" width="11.7109375" style="27" customWidth="1"/>
    <col min="8722" max="8964" width="9.140625" style="27"/>
    <col min="8965" max="8965" width="5.5703125" style="27" customWidth="1"/>
    <col min="8966" max="8966" width="16.28515625" style="27" customWidth="1"/>
    <col min="8967" max="8967" width="9.85546875" style="27" customWidth="1"/>
    <col min="8968" max="8968" width="10.85546875" style="27" customWidth="1"/>
    <col min="8969" max="8969" width="12.85546875" style="27" customWidth="1"/>
    <col min="8970" max="8970" width="9.85546875" style="27" customWidth="1"/>
    <col min="8971" max="8971" width="11.85546875" style="27" customWidth="1"/>
    <col min="8972" max="8972" width="13.140625" style="27" customWidth="1"/>
    <col min="8973" max="8973" width="12.7109375" style="27" customWidth="1"/>
    <col min="8974" max="8974" width="10.85546875" style="27" customWidth="1"/>
    <col min="8975" max="8975" width="12" style="27" customWidth="1"/>
    <col min="8976" max="8976" width="12.85546875" style="27" customWidth="1"/>
    <col min="8977" max="8977" width="11.7109375" style="27" customWidth="1"/>
    <col min="8978" max="9220" width="9.140625" style="27"/>
    <col min="9221" max="9221" width="5.5703125" style="27" customWidth="1"/>
    <col min="9222" max="9222" width="16.28515625" style="27" customWidth="1"/>
    <col min="9223" max="9223" width="9.85546875" style="27" customWidth="1"/>
    <col min="9224" max="9224" width="10.85546875" style="27" customWidth="1"/>
    <col min="9225" max="9225" width="12.85546875" style="27" customWidth="1"/>
    <col min="9226" max="9226" width="9.85546875" style="27" customWidth="1"/>
    <col min="9227" max="9227" width="11.85546875" style="27" customWidth="1"/>
    <col min="9228" max="9228" width="13.140625" style="27" customWidth="1"/>
    <col min="9229" max="9229" width="12.7109375" style="27" customWidth="1"/>
    <col min="9230" max="9230" width="10.85546875" style="27" customWidth="1"/>
    <col min="9231" max="9231" width="12" style="27" customWidth="1"/>
    <col min="9232" max="9232" width="12.85546875" style="27" customWidth="1"/>
    <col min="9233" max="9233" width="11.7109375" style="27" customWidth="1"/>
    <col min="9234" max="9476" width="9.140625" style="27"/>
    <col min="9477" max="9477" width="5.5703125" style="27" customWidth="1"/>
    <col min="9478" max="9478" width="16.28515625" style="27" customWidth="1"/>
    <col min="9479" max="9479" width="9.85546875" style="27" customWidth="1"/>
    <col min="9480" max="9480" width="10.85546875" style="27" customWidth="1"/>
    <col min="9481" max="9481" width="12.85546875" style="27" customWidth="1"/>
    <col min="9482" max="9482" width="9.85546875" style="27" customWidth="1"/>
    <col min="9483" max="9483" width="11.85546875" style="27" customWidth="1"/>
    <col min="9484" max="9484" width="13.140625" style="27" customWidth="1"/>
    <col min="9485" max="9485" width="12.7109375" style="27" customWidth="1"/>
    <col min="9486" max="9486" width="10.85546875" style="27" customWidth="1"/>
    <col min="9487" max="9487" width="12" style="27" customWidth="1"/>
    <col min="9488" max="9488" width="12.85546875" style="27" customWidth="1"/>
    <col min="9489" max="9489" width="11.7109375" style="27" customWidth="1"/>
    <col min="9490" max="9732" width="9.140625" style="27"/>
    <col min="9733" max="9733" width="5.5703125" style="27" customWidth="1"/>
    <col min="9734" max="9734" width="16.28515625" style="27" customWidth="1"/>
    <col min="9735" max="9735" width="9.85546875" style="27" customWidth="1"/>
    <col min="9736" max="9736" width="10.85546875" style="27" customWidth="1"/>
    <col min="9737" max="9737" width="12.85546875" style="27" customWidth="1"/>
    <col min="9738" max="9738" width="9.85546875" style="27" customWidth="1"/>
    <col min="9739" max="9739" width="11.85546875" style="27" customWidth="1"/>
    <col min="9740" max="9740" width="13.140625" style="27" customWidth="1"/>
    <col min="9741" max="9741" width="12.7109375" style="27" customWidth="1"/>
    <col min="9742" max="9742" width="10.85546875" style="27" customWidth="1"/>
    <col min="9743" max="9743" width="12" style="27" customWidth="1"/>
    <col min="9744" max="9744" width="12.85546875" style="27" customWidth="1"/>
    <col min="9745" max="9745" width="11.7109375" style="27" customWidth="1"/>
    <col min="9746" max="9988" width="9.140625" style="27"/>
    <col min="9989" max="9989" width="5.5703125" style="27" customWidth="1"/>
    <col min="9990" max="9990" width="16.28515625" style="27" customWidth="1"/>
    <col min="9991" max="9991" width="9.85546875" style="27" customWidth="1"/>
    <col min="9992" max="9992" width="10.85546875" style="27" customWidth="1"/>
    <col min="9993" max="9993" width="12.85546875" style="27" customWidth="1"/>
    <col min="9994" max="9994" width="9.85546875" style="27" customWidth="1"/>
    <col min="9995" max="9995" width="11.85546875" style="27" customWidth="1"/>
    <col min="9996" max="9996" width="13.140625" style="27" customWidth="1"/>
    <col min="9997" max="9997" width="12.7109375" style="27" customWidth="1"/>
    <col min="9998" max="9998" width="10.85546875" style="27" customWidth="1"/>
    <col min="9999" max="9999" width="12" style="27" customWidth="1"/>
    <col min="10000" max="10000" width="12.85546875" style="27" customWidth="1"/>
    <col min="10001" max="10001" width="11.7109375" style="27" customWidth="1"/>
    <col min="10002" max="10244" width="9.140625" style="27"/>
    <col min="10245" max="10245" width="5.5703125" style="27" customWidth="1"/>
    <col min="10246" max="10246" width="16.28515625" style="27" customWidth="1"/>
    <col min="10247" max="10247" width="9.85546875" style="27" customWidth="1"/>
    <col min="10248" max="10248" width="10.85546875" style="27" customWidth="1"/>
    <col min="10249" max="10249" width="12.85546875" style="27" customWidth="1"/>
    <col min="10250" max="10250" width="9.85546875" style="27" customWidth="1"/>
    <col min="10251" max="10251" width="11.85546875" style="27" customWidth="1"/>
    <col min="10252" max="10252" width="13.140625" style="27" customWidth="1"/>
    <col min="10253" max="10253" width="12.7109375" style="27" customWidth="1"/>
    <col min="10254" max="10254" width="10.85546875" style="27" customWidth="1"/>
    <col min="10255" max="10255" width="12" style="27" customWidth="1"/>
    <col min="10256" max="10256" width="12.85546875" style="27" customWidth="1"/>
    <col min="10257" max="10257" width="11.7109375" style="27" customWidth="1"/>
    <col min="10258" max="10500" width="9.140625" style="27"/>
    <col min="10501" max="10501" width="5.5703125" style="27" customWidth="1"/>
    <col min="10502" max="10502" width="16.28515625" style="27" customWidth="1"/>
    <col min="10503" max="10503" width="9.85546875" style="27" customWidth="1"/>
    <col min="10504" max="10504" width="10.85546875" style="27" customWidth="1"/>
    <col min="10505" max="10505" width="12.85546875" style="27" customWidth="1"/>
    <col min="10506" max="10506" width="9.85546875" style="27" customWidth="1"/>
    <col min="10507" max="10507" width="11.85546875" style="27" customWidth="1"/>
    <col min="10508" max="10508" width="13.140625" style="27" customWidth="1"/>
    <col min="10509" max="10509" width="12.7109375" style="27" customWidth="1"/>
    <col min="10510" max="10510" width="10.85546875" style="27" customWidth="1"/>
    <col min="10511" max="10511" width="12" style="27" customWidth="1"/>
    <col min="10512" max="10512" width="12.85546875" style="27" customWidth="1"/>
    <col min="10513" max="10513" width="11.7109375" style="27" customWidth="1"/>
    <col min="10514" max="10756" width="9.140625" style="27"/>
    <col min="10757" max="10757" width="5.5703125" style="27" customWidth="1"/>
    <col min="10758" max="10758" width="16.28515625" style="27" customWidth="1"/>
    <col min="10759" max="10759" width="9.85546875" style="27" customWidth="1"/>
    <col min="10760" max="10760" width="10.85546875" style="27" customWidth="1"/>
    <col min="10761" max="10761" width="12.85546875" style="27" customWidth="1"/>
    <col min="10762" max="10762" width="9.85546875" style="27" customWidth="1"/>
    <col min="10763" max="10763" width="11.85546875" style="27" customWidth="1"/>
    <col min="10764" max="10764" width="13.140625" style="27" customWidth="1"/>
    <col min="10765" max="10765" width="12.7109375" style="27" customWidth="1"/>
    <col min="10766" max="10766" width="10.85546875" style="27" customWidth="1"/>
    <col min="10767" max="10767" width="12" style="27" customWidth="1"/>
    <col min="10768" max="10768" width="12.85546875" style="27" customWidth="1"/>
    <col min="10769" max="10769" width="11.7109375" style="27" customWidth="1"/>
    <col min="10770" max="11012" width="9.140625" style="27"/>
    <col min="11013" max="11013" width="5.5703125" style="27" customWidth="1"/>
    <col min="11014" max="11014" width="16.28515625" style="27" customWidth="1"/>
    <col min="11015" max="11015" width="9.85546875" style="27" customWidth="1"/>
    <col min="11016" max="11016" width="10.85546875" style="27" customWidth="1"/>
    <col min="11017" max="11017" width="12.85546875" style="27" customWidth="1"/>
    <col min="11018" max="11018" width="9.85546875" style="27" customWidth="1"/>
    <col min="11019" max="11019" width="11.85546875" style="27" customWidth="1"/>
    <col min="11020" max="11020" width="13.140625" style="27" customWidth="1"/>
    <col min="11021" max="11021" width="12.7109375" style="27" customWidth="1"/>
    <col min="11022" max="11022" width="10.85546875" style="27" customWidth="1"/>
    <col min="11023" max="11023" width="12" style="27" customWidth="1"/>
    <col min="11024" max="11024" width="12.85546875" style="27" customWidth="1"/>
    <col min="11025" max="11025" width="11.7109375" style="27" customWidth="1"/>
    <col min="11026" max="11268" width="9.140625" style="27"/>
    <col min="11269" max="11269" width="5.5703125" style="27" customWidth="1"/>
    <col min="11270" max="11270" width="16.28515625" style="27" customWidth="1"/>
    <col min="11271" max="11271" width="9.85546875" style="27" customWidth="1"/>
    <col min="11272" max="11272" width="10.85546875" style="27" customWidth="1"/>
    <col min="11273" max="11273" width="12.85546875" style="27" customWidth="1"/>
    <col min="11274" max="11274" width="9.85546875" style="27" customWidth="1"/>
    <col min="11275" max="11275" width="11.85546875" style="27" customWidth="1"/>
    <col min="11276" max="11276" width="13.140625" style="27" customWidth="1"/>
    <col min="11277" max="11277" width="12.7109375" style="27" customWidth="1"/>
    <col min="11278" max="11278" width="10.85546875" style="27" customWidth="1"/>
    <col min="11279" max="11279" width="12" style="27" customWidth="1"/>
    <col min="11280" max="11280" width="12.85546875" style="27" customWidth="1"/>
    <col min="11281" max="11281" width="11.7109375" style="27" customWidth="1"/>
    <col min="11282" max="11524" width="9.140625" style="27"/>
    <col min="11525" max="11525" width="5.5703125" style="27" customWidth="1"/>
    <col min="11526" max="11526" width="16.28515625" style="27" customWidth="1"/>
    <col min="11527" max="11527" width="9.85546875" style="27" customWidth="1"/>
    <col min="11528" max="11528" width="10.85546875" style="27" customWidth="1"/>
    <col min="11529" max="11529" width="12.85546875" style="27" customWidth="1"/>
    <col min="11530" max="11530" width="9.85546875" style="27" customWidth="1"/>
    <col min="11531" max="11531" width="11.85546875" style="27" customWidth="1"/>
    <col min="11532" max="11532" width="13.140625" style="27" customWidth="1"/>
    <col min="11533" max="11533" width="12.7109375" style="27" customWidth="1"/>
    <col min="11534" max="11534" width="10.85546875" style="27" customWidth="1"/>
    <col min="11535" max="11535" width="12" style="27" customWidth="1"/>
    <col min="11536" max="11536" width="12.85546875" style="27" customWidth="1"/>
    <col min="11537" max="11537" width="11.7109375" style="27" customWidth="1"/>
    <col min="11538" max="11780" width="9.140625" style="27"/>
    <col min="11781" max="11781" width="5.5703125" style="27" customWidth="1"/>
    <col min="11782" max="11782" width="16.28515625" style="27" customWidth="1"/>
    <col min="11783" max="11783" width="9.85546875" style="27" customWidth="1"/>
    <col min="11784" max="11784" width="10.85546875" style="27" customWidth="1"/>
    <col min="11785" max="11785" width="12.85546875" style="27" customWidth="1"/>
    <col min="11786" max="11786" width="9.85546875" style="27" customWidth="1"/>
    <col min="11787" max="11787" width="11.85546875" style="27" customWidth="1"/>
    <col min="11788" max="11788" width="13.140625" style="27" customWidth="1"/>
    <col min="11789" max="11789" width="12.7109375" style="27" customWidth="1"/>
    <col min="11790" max="11790" width="10.85546875" style="27" customWidth="1"/>
    <col min="11791" max="11791" width="12" style="27" customWidth="1"/>
    <col min="11792" max="11792" width="12.85546875" style="27" customWidth="1"/>
    <col min="11793" max="11793" width="11.7109375" style="27" customWidth="1"/>
    <col min="11794" max="12036" width="9.140625" style="27"/>
    <col min="12037" max="12037" width="5.5703125" style="27" customWidth="1"/>
    <col min="12038" max="12038" width="16.28515625" style="27" customWidth="1"/>
    <col min="12039" max="12039" width="9.85546875" style="27" customWidth="1"/>
    <col min="12040" max="12040" width="10.85546875" style="27" customWidth="1"/>
    <col min="12041" max="12041" width="12.85546875" style="27" customWidth="1"/>
    <col min="12042" max="12042" width="9.85546875" style="27" customWidth="1"/>
    <col min="12043" max="12043" width="11.85546875" style="27" customWidth="1"/>
    <col min="12044" max="12044" width="13.140625" style="27" customWidth="1"/>
    <col min="12045" max="12045" width="12.7109375" style="27" customWidth="1"/>
    <col min="12046" max="12046" width="10.85546875" style="27" customWidth="1"/>
    <col min="12047" max="12047" width="12" style="27" customWidth="1"/>
    <col min="12048" max="12048" width="12.85546875" style="27" customWidth="1"/>
    <col min="12049" max="12049" width="11.7109375" style="27" customWidth="1"/>
    <col min="12050" max="12292" width="9.140625" style="27"/>
    <col min="12293" max="12293" width="5.5703125" style="27" customWidth="1"/>
    <col min="12294" max="12294" width="16.28515625" style="27" customWidth="1"/>
    <col min="12295" max="12295" width="9.85546875" style="27" customWidth="1"/>
    <col min="12296" max="12296" width="10.85546875" style="27" customWidth="1"/>
    <col min="12297" max="12297" width="12.85546875" style="27" customWidth="1"/>
    <col min="12298" max="12298" width="9.85546875" style="27" customWidth="1"/>
    <col min="12299" max="12299" width="11.85546875" style="27" customWidth="1"/>
    <col min="12300" max="12300" width="13.140625" style="27" customWidth="1"/>
    <col min="12301" max="12301" width="12.7109375" style="27" customWidth="1"/>
    <col min="12302" max="12302" width="10.85546875" style="27" customWidth="1"/>
    <col min="12303" max="12303" width="12" style="27" customWidth="1"/>
    <col min="12304" max="12304" width="12.85546875" style="27" customWidth="1"/>
    <col min="12305" max="12305" width="11.7109375" style="27" customWidth="1"/>
    <col min="12306" max="12548" width="9.140625" style="27"/>
    <col min="12549" max="12549" width="5.5703125" style="27" customWidth="1"/>
    <col min="12550" max="12550" width="16.28515625" style="27" customWidth="1"/>
    <col min="12551" max="12551" width="9.85546875" style="27" customWidth="1"/>
    <col min="12552" max="12552" width="10.85546875" style="27" customWidth="1"/>
    <col min="12553" max="12553" width="12.85546875" style="27" customWidth="1"/>
    <col min="12554" max="12554" width="9.85546875" style="27" customWidth="1"/>
    <col min="12555" max="12555" width="11.85546875" style="27" customWidth="1"/>
    <col min="12556" max="12556" width="13.140625" style="27" customWidth="1"/>
    <col min="12557" max="12557" width="12.7109375" style="27" customWidth="1"/>
    <col min="12558" max="12558" width="10.85546875" style="27" customWidth="1"/>
    <col min="12559" max="12559" width="12" style="27" customWidth="1"/>
    <col min="12560" max="12560" width="12.85546875" style="27" customWidth="1"/>
    <col min="12561" max="12561" width="11.7109375" style="27" customWidth="1"/>
    <col min="12562" max="12804" width="9.140625" style="27"/>
    <col min="12805" max="12805" width="5.5703125" style="27" customWidth="1"/>
    <col min="12806" max="12806" width="16.28515625" style="27" customWidth="1"/>
    <col min="12807" max="12807" width="9.85546875" style="27" customWidth="1"/>
    <col min="12808" max="12808" width="10.85546875" style="27" customWidth="1"/>
    <col min="12809" max="12809" width="12.85546875" style="27" customWidth="1"/>
    <col min="12810" max="12810" width="9.85546875" style="27" customWidth="1"/>
    <col min="12811" max="12811" width="11.85546875" style="27" customWidth="1"/>
    <col min="12812" max="12812" width="13.140625" style="27" customWidth="1"/>
    <col min="12813" max="12813" width="12.7109375" style="27" customWidth="1"/>
    <col min="12814" max="12814" width="10.85546875" style="27" customWidth="1"/>
    <col min="12815" max="12815" width="12" style="27" customWidth="1"/>
    <col min="12816" max="12816" width="12.85546875" style="27" customWidth="1"/>
    <col min="12817" max="12817" width="11.7109375" style="27" customWidth="1"/>
    <col min="12818" max="13060" width="9.140625" style="27"/>
    <col min="13061" max="13061" width="5.5703125" style="27" customWidth="1"/>
    <col min="13062" max="13062" width="16.28515625" style="27" customWidth="1"/>
    <col min="13063" max="13063" width="9.85546875" style="27" customWidth="1"/>
    <col min="13064" max="13064" width="10.85546875" style="27" customWidth="1"/>
    <col min="13065" max="13065" width="12.85546875" style="27" customWidth="1"/>
    <col min="13066" max="13066" width="9.85546875" style="27" customWidth="1"/>
    <col min="13067" max="13067" width="11.85546875" style="27" customWidth="1"/>
    <col min="13068" max="13068" width="13.140625" style="27" customWidth="1"/>
    <col min="13069" max="13069" width="12.7109375" style="27" customWidth="1"/>
    <col min="13070" max="13070" width="10.85546875" style="27" customWidth="1"/>
    <col min="13071" max="13071" width="12" style="27" customWidth="1"/>
    <col min="13072" max="13072" width="12.85546875" style="27" customWidth="1"/>
    <col min="13073" max="13073" width="11.7109375" style="27" customWidth="1"/>
    <col min="13074" max="13316" width="9.140625" style="27"/>
    <col min="13317" max="13317" width="5.5703125" style="27" customWidth="1"/>
    <col min="13318" max="13318" width="16.28515625" style="27" customWidth="1"/>
    <col min="13319" max="13319" width="9.85546875" style="27" customWidth="1"/>
    <col min="13320" max="13320" width="10.85546875" style="27" customWidth="1"/>
    <col min="13321" max="13321" width="12.85546875" style="27" customWidth="1"/>
    <col min="13322" max="13322" width="9.85546875" style="27" customWidth="1"/>
    <col min="13323" max="13323" width="11.85546875" style="27" customWidth="1"/>
    <col min="13324" max="13324" width="13.140625" style="27" customWidth="1"/>
    <col min="13325" max="13325" width="12.7109375" style="27" customWidth="1"/>
    <col min="13326" max="13326" width="10.85546875" style="27" customWidth="1"/>
    <col min="13327" max="13327" width="12" style="27" customWidth="1"/>
    <col min="13328" max="13328" width="12.85546875" style="27" customWidth="1"/>
    <col min="13329" max="13329" width="11.7109375" style="27" customWidth="1"/>
    <col min="13330" max="13572" width="9.140625" style="27"/>
    <col min="13573" max="13573" width="5.5703125" style="27" customWidth="1"/>
    <col min="13574" max="13574" width="16.28515625" style="27" customWidth="1"/>
    <col min="13575" max="13575" width="9.85546875" style="27" customWidth="1"/>
    <col min="13576" max="13576" width="10.85546875" style="27" customWidth="1"/>
    <col min="13577" max="13577" width="12.85546875" style="27" customWidth="1"/>
    <col min="13578" max="13578" width="9.85546875" style="27" customWidth="1"/>
    <col min="13579" max="13579" width="11.85546875" style="27" customWidth="1"/>
    <col min="13580" max="13580" width="13.140625" style="27" customWidth="1"/>
    <col min="13581" max="13581" width="12.7109375" style="27" customWidth="1"/>
    <col min="13582" max="13582" width="10.85546875" style="27" customWidth="1"/>
    <col min="13583" max="13583" width="12" style="27" customWidth="1"/>
    <col min="13584" max="13584" width="12.85546875" style="27" customWidth="1"/>
    <col min="13585" max="13585" width="11.7109375" style="27" customWidth="1"/>
    <col min="13586" max="13828" width="9.140625" style="27"/>
    <col min="13829" max="13829" width="5.5703125" style="27" customWidth="1"/>
    <col min="13830" max="13830" width="16.28515625" style="27" customWidth="1"/>
    <col min="13831" max="13831" width="9.85546875" style="27" customWidth="1"/>
    <col min="13832" max="13832" width="10.85546875" style="27" customWidth="1"/>
    <col min="13833" max="13833" width="12.85546875" style="27" customWidth="1"/>
    <col min="13834" max="13834" width="9.85546875" style="27" customWidth="1"/>
    <col min="13835" max="13835" width="11.85546875" style="27" customWidth="1"/>
    <col min="13836" max="13836" width="13.140625" style="27" customWidth="1"/>
    <col min="13837" max="13837" width="12.7109375" style="27" customWidth="1"/>
    <col min="13838" max="13838" width="10.85546875" style="27" customWidth="1"/>
    <col min="13839" max="13839" width="12" style="27" customWidth="1"/>
    <col min="13840" max="13840" width="12.85546875" style="27" customWidth="1"/>
    <col min="13841" max="13841" width="11.7109375" style="27" customWidth="1"/>
    <col min="13842" max="14084" width="9.140625" style="27"/>
    <col min="14085" max="14085" width="5.5703125" style="27" customWidth="1"/>
    <col min="14086" max="14086" width="16.28515625" style="27" customWidth="1"/>
    <col min="14087" max="14087" width="9.85546875" style="27" customWidth="1"/>
    <col min="14088" max="14088" width="10.85546875" style="27" customWidth="1"/>
    <col min="14089" max="14089" width="12.85546875" style="27" customWidth="1"/>
    <col min="14090" max="14090" width="9.85546875" style="27" customWidth="1"/>
    <col min="14091" max="14091" width="11.85546875" style="27" customWidth="1"/>
    <col min="14092" max="14092" width="13.140625" style="27" customWidth="1"/>
    <col min="14093" max="14093" width="12.7109375" style="27" customWidth="1"/>
    <col min="14094" max="14094" width="10.85546875" style="27" customWidth="1"/>
    <col min="14095" max="14095" width="12" style="27" customWidth="1"/>
    <col min="14096" max="14096" width="12.85546875" style="27" customWidth="1"/>
    <col min="14097" max="14097" width="11.7109375" style="27" customWidth="1"/>
    <col min="14098" max="14340" width="9.140625" style="27"/>
    <col min="14341" max="14341" width="5.5703125" style="27" customWidth="1"/>
    <col min="14342" max="14342" width="16.28515625" style="27" customWidth="1"/>
    <col min="14343" max="14343" width="9.85546875" style="27" customWidth="1"/>
    <col min="14344" max="14344" width="10.85546875" style="27" customWidth="1"/>
    <col min="14345" max="14345" width="12.85546875" style="27" customWidth="1"/>
    <col min="14346" max="14346" width="9.85546875" style="27" customWidth="1"/>
    <col min="14347" max="14347" width="11.85546875" style="27" customWidth="1"/>
    <col min="14348" max="14348" width="13.140625" style="27" customWidth="1"/>
    <col min="14349" max="14349" width="12.7109375" style="27" customWidth="1"/>
    <col min="14350" max="14350" width="10.85546875" style="27" customWidth="1"/>
    <col min="14351" max="14351" width="12" style="27" customWidth="1"/>
    <col min="14352" max="14352" width="12.85546875" style="27" customWidth="1"/>
    <col min="14353" max="14353" width="11.7109375" style="27" customWidth="1"/>
    <col min="14354" max="14596" width="9.140625" style="27"/>
    <col min="14597" max="14597" width="5.5703125" style="27" customWidth="1"/>
    <col min="14598" max="14598" width="16.28515625" style="27" customWidth="1"/>
    <col min="14599" max="14599" width="9.85546875" style="27" customWidth="1"/>
    <col min="14600" max="14600" width="10.85546875" style="27" customWidth="1"/>
    <col min="14601" max="14601" width="12.85546875" style="27" customWidth="1"/>
    <col min="14602" max="14602" width="9.85546875" style="27" customWidth="1"/>
    <col min="14603" max="14603" width="11.85546875" style="27" customWidth="1"/>
    <col min="14604" max="14604" width="13.140625" style="27" customWidth="1"/>
    <col min="14605" max="14605" width="12.7109375" style="27" customWidth="1"/>
    <col min="14606" max="14606" width="10.85546875" style="27" customWidth="1"/>
    <col min="14607" max="14607" width="12" style="27" customWidth="1"/>
    <col min="14608" max="14608" width="12.85546875" style="27" customWidth="1"/>
    <col min="14609" max="14609" width="11.7109375" style="27" customWidth="1"/>
    <col min="14610" max="14852" width="9.140625" style="27"/>
    <col min="14853" max="14853" width="5.5703125" style="27" customWidth="1"/>
    <col min="14854" max="14854" width="16.28515625" style="27" customWidth="1"/>
    <col min="14855" max="14855" width="9.85546875" style="27" customWidth="1"/>
    <col min="14856" max="14856" width="10.85546875" style="27" customWidth="1"/>
    <col min="14857" max="14857" width="12.85546875" style="27" customWidth="1"/>
    <col min="14858" max="14858" width="9.85546875" style="27" customWidth="1"/>
    <col min="14859" max="14859" width="11.85546875" style="27" customWidth="1"/>
    <col min="14860" max="14860" width="13.140625" style="27" customWidth="1"/>
    <col min="14861" max="14861" width="12.7109375" style="27" customWidth="1"/>
    <col min="14862" max="14862" width="10.85546875" style="27" customWidth="1"/>
    <col min="14863" max="14863" width="12" style="27" customWidth="1"/>
    <col min="14864" max="14864" width="12.85546875" style="27" customWidth="1"/>
    <col min="14865" max="14865" width="11.7109375" style="27" customWidth="1"/>
    <col min="14866" max="15108" width="9.140625" style="27"/>
    <col min="15109" max="15109" width="5.5703125" style="27" customWidth="1"/>
    <col min="15110" max="15110" width="16.28515625" style="27" customWidth="1"/>
    <col min="15111" max="15111" width="9.85546875" style="27" customWidth="1"/>
    <col min="15112" max="15112" width="10.85546875" style="27" customWidth="1"/>
    <col min="15113" max="15113" width="12.85546875" style="27" customWidth="1"/>
    <col min="15114" max="15114" width="9.85546875" style="27" customWidth="1"/>
    <col min="15115" max="15115" width="11.85546875" style="27" customWidth="1"/>
    <col min="15116" max="15116" width="13.140625" style="27" customWidth="1"/>
    <col min="15117" max="15117" width="12.7109375" style="27" customWidth="1"/>
    <col min="15118" max="15118" width="10.85546875" style="27" customWidth="1"/>
    <col min="15119" max="15119" width="12" style="27" customWidth="1"/>
    <col min="15120" max="15120" width="12.85546875" style="27" customWidth="1"/>
    <col min="15121" max="15121" width="11.7109375" style="27" customWidth="1"/>
    <col min="15122" max="15364" width="9.140625" style="27"/>
    <col min="15365" max="15365" width="5.5703125" style="27" customWidth="1"/>
    <col min="15366" max="15366" width="16.28515625" style="27" customWidth="1"/>
    <col min="15367" max="15367" width="9.85546875" style="27" customWidth="1"/>
    <col min="15368" max="15368" width="10.85546875" style="27" customWidth="1"/>
    <col min="15369" max="15369" width="12.85546875" style="27" customWidth="1"/>
    <col min="15370" max="15370" width="9.85546875" style="27" customWidth="1"/>
    <col min="15371" max="15371" width="11.85546875" style="27" customWidth="1"/>
    <col min="15372" max="15372" width="13.140625" style="27" customWidth="1"/>
    <col min="15373" max="15373" width="12.7109375" style="27" customWidth="1"/>
    <col min="15374" max="15374" width="10.85546875" style="27" customWidth="1"/>
    <col min="15375" max="15375" width="12" style="27" customWidth="1"/>
    <col min="15376" max="15376" width="12.85546875" style="27" customWidth="1"/>
    <col min="15377" max="15377" width="11.7109375" style="27" customWidth="1"/>
    <col min="15378" max="15620" width="9.140625" style="27"/>
    <col min="15621" max="15621" width="5.5703125" style="27" customWidth="1"/>
    <col min="15622" max="15622" width="16.28515625" style="27" customWidth="1"/>
    <col min="15623" max="15623" width="9.85546875" style="27" customWidth="1"/>
    <col min="15624" max="15624" width="10.85546875" style="27" customWidth="1"/>
    <col min="15625" max="15625" width="12.85546875" style="27" customWidth="1"/>
    <col min="15626" max="15626" width="9.85546875" style="27" customWidth="1"/>
    <col min="15627" max="15627" width="11.85546875" style="27" customWidth="1"/>
    <col min="15628" max="15628" width="13.140625" style="27" customWidth="1"/>
    <col min="15629" max="15629" width="12.7109375" style="27" customWidth="1"/>
    <col min="15630" max="15630" width="10.85546875" style="27" customWidth="1"/>
    <col min="15631" max="15631" width="12" style="27" customWidth="1"/>
    <col min="15632" max="15632" width="12.85546875" style="27" customWidth="1"/>
    <col min="15633" max="15633" width="11.7109375" style="27" customWidth="1"/>
    <col min="15634" max="15876" width="9.140625" style="27"/>
    <col min="15877" max="15877" width="5.5703125" style="27" customWidth="1"/>
    <col min="15878" max="15878" width="16.28515625" style="27" customWidth="1"/>
    <col min="15879" max="15879" width="9.85546875" style="27" customWidth="1"/>
    <col min="15880" max="15880" width="10.85546875" style="27" customWidth="1"/>
    <col min="15881" max="15881" width="12.85546875" style="27" customWidth="1"/>
    <col min="15882" max="15882" width="9.85546875" style="27" customWidth="1"/>
    <col min="15883" max="15883" width="11.85546875" style="27" customWidth="1"/>
    <col min="15884" max="15884" width="13.140625" style="27" customWidth="1"/>
    <col min="15885" max="15885" width="12.7109375" style="27" customWidth="1"/>
    <col min="15886" max="15886" width="10.85546875" style="27" customWidth="1"/>
    <col min="15887" max="15887" width="12" style="27" customWidth="1"/>
    <col min="15888" max="15888" width="12.85546875" style="27" customWidth="1"/>
    <col min="15889" max="15889" width="11.7109375" style="27" customWidth="1"/>
    <col min="15890" max="16132" width="9.140625" style="27"/>
    <col min="16133" max="16133" width="5.5703125" style="27" customWidth="1"/>
    <col min="16134" max="16134" width="16.28515625" style="27" customWidth="1"/>
    <col min="16135" max="16135" width="9.85546875" style="27" customWidth="1"/>
    <col min="16136" max="16136" width="10.85546875" style="27" customWidth="1"/>
    <col min="16137" max="16137" width="12.85546875" style="27" customWidth="1"/>
    <col min="16138" max="16138" width="9.85546875" style="27" customWidth="1"/>
    <col min="16139" max="16139" width="11.85546875" style="27" customWidth="1"/>
    <col min="16140" max="16140" width="13.140625" style="27" customWidth="1"/>
    <col min="16141" max="16141" width="12.7109375" style="27" customWidth="1"/>
    <col min="16142" max="16142" width="10.85546875" style="27" customWidth="1"/>
    <col min="16143" max="16143" width="12" style="27" customWidth="1"/>
    <col min="16144" max="16144" width="12.85546875" style="27" customWidth="1"/>
    <col min="16145" max="16145" width="11.7109375" style="27" customWidth="1"/>
    <col min="16146" max="16384" width="9.140625" style="27"/>
  </cols>
  <sheetData>
    <row r="1" spans="1:17">
      <c r="A1" s="777" t="s">
        <v>87</v>
      </c>
      <c r="B1" s="777"/>
      <c r="C1" s="777"/>
      <c r="D1" s="777"/>
      <c r="L1" s="777" t="s">
        <v>2</v>
      </c>
      <c r="M1" s="777"/>
      <c r="N1" s="777"/>
      <c r="O1" s="777"/>
      <c r="P1" s="777"/>
      <c r="Q1" s="777"/>
    </row>
    <row r="2" spans="1:17">
      <c r="A2" s="918" t="s">
        <v>89</v>
      </c>
      <c r="B2" s="918"/>
      <c r="C2" s="918"/>
      <c r="D2" s="918"/>
      <c r="K2" s="36"/>
      <c r="L2" s="918" t="s">
        <v>4</v>
      </c>
      <c r="M2" s="918"/>
      <c r="N2" s="918"/>
      <c r="O2" s="918"/>
      <c r="P2" s="918"/>
      <c r="Q2" s="918"/>
    </row>
    <row r="3" spans="1:17" ht="8.25" customHeight="1">
      <c r="A3" s="36"/>
      <c r="B3" s="36"/>
      <c r="K3" s="36"/>
      <c r="L3" s="919"/>
      <c r="M3" s="919"/>
      <c r="N3" s="919"/>
      <c r="O3" s="919"/>
      <c r="P3" s="919"/>
      <c r="Q3" s="919"/>
    </row>
    <row r="4" spans="1:17" s="28" customFormat="1" ht="19.5" customHeight="1">
      <c r="A4" s="915" t="s">
        <v>479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  <c r="O4" s="915"/>
      <c r="P4" s="915"/>
      <c r="Q4" s="915"/>
    </row>
    <row r="5" spans="1:17" s="28" customFormat="1" ht="18" customHeight="1">
      <c r="A5" s="915" t="s">
        <v>271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  <c r="O5" s="915"/>
      <c r="P5" s="915"/>
      <c r="Q5" s="915"/>
    </row>
    <row r="6" spans="1:17" ht="5.2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spans="1:17" ht="17.25">
      <c r="E7" s="232"/>
      <c r="F7" s="232"/>
      <c r="G7" s="232"/>
      <c r="H7" s="232"/>
      <c r="I7" s="232"/>
      <c r="J7" s="232"/>
      <c r="O7" s="245"/>
      <c r="P7" s="245"/>
      <c r="Q7" s="250" t="s">
        <v>233</v>
      </c>
    </row>
    <row r="8" spans="1:17" ht="46.5" customHeight="1">
      <c r="A8" s="985" t="s">
        <v>93</v>
      </c>
      <c r="B8" s="987" t="s">
        <v>94</v>
      </c>
      <c r="C8" s="989" t="s">
        <v>480</v>
      </c>
      <c r="D8" s="989" t="s">
        <v>235</v>
      </c>
      <c r="E8" s="989" t="s">
        <v>236</v>
      </c>
      <c r="F8" s="233"/>
      <c r="G8" s="868" t="s">
        <v>238</v>
      </c>
      <c r="H8" s="980" t="s">
        <v>481</v>
      </c>
      <c r="I8" s="981"/>
      <c r="J8" s="989" t="s">
        <v>239</v>
      </c>
      <c r="K8" s="982" t="s">
        <v>240</v>
      </c>
      <c r="L8" s="983"/>
      <c r="M8" s="984"/>
      <c r="N8" s="987" t="s">
        <v>241</v>
      </c>
      <c r="O8" s="989" t="s">
        <v>242</v>
      </c>
      <c r="P8" s="989" t="s">
        <v>482</v>
      </c>
      <c r="Q8" s="991" t="s">
        <v>243</v>
      </c>
    </row>
    <row r="9" spans="1:17" ht="48.75" customHeight="1">
      <c r="A9" s="986"/>
      <c r="B9" s="988"/>
      <c r="C9" s="990"/>
      <c r="D9" s="990"/>
      <c r="E9" s="990"/>
      <c r="F9" s="235" t="s">
        <v>483</v>
      </c>
      <c r="G9" s="869"/>
      <c r="H9" s="42" t="s">
        <v>47</v>
      </c>
      <c r="I9" s="169" t="s">
        <v>484</v>
      </c>
      <c r="J9" s="990"/>
      <c r="K9" s="234" t="s">
        <v>244</v>
      </c>
      <c r="L9" s="234" t="s">
        <v>245</v>
      </c>
      <c r="M9" s="169" t="s">
        <v>246</v>
      </c>
      <c r="N9" s="988"/>
      <c r="O9" s="990"/>
      <c r="P9" s="990"/>
      <c r="Q9" s="992"/>
    </row>
    <row r="10" spans="1:17">
      <c r="A10" s="155" t="s">
        <v>247</v>
      </c>
      <c r="B10" s="156" t="s">
        <v>248</v>
      </c>
      <c r="C10" s="157">
        <v>1</v>
      </c>
      <c r="D10" s="157">
        <v>2</v>
      </c>
      <c r="E10" s="157" t="s">
        <v>249</v>
      </c>
      <c r="F10" s="157">
        <v>4</v>
      </c>
      <c r="G10" s="157">
        <v>5</v>
      </c>
      <c r="H10" s="157"/>
      <c r="I10" s="157"/>
      <c r="J10" s="157" t="s">
        <v>250</v>
      </c>
      <c r="K10" s="170">
        <v>7</v>
      </c>
      <c r="L10" s="170">
        <v>8</v>
      </c>
      <c r="M10" s="170">
        <v>9</v>
      </c>
      <c r="N10" s="170" t="s">
        <v>251</v>
      </c>
      <c r="O10" s="157" t="s">
        <v>252</v>
      </c>
      <c r="P10" s="246"/>
      <c r="Q10" s="171">
        <v>12</v>
      </c>
    </row>
    <row r="11" spans="1:17" ht="26.25" customHeight="1">
      <c r="A11" s="158">
        <f>'KL Tổ BVTX '!A9</f>
        <v>1</v>
      </c>
      <c r="B11" s="47" t="str">
        <f>'KL Tổ BVTX '!B9</f>
        <v>Hun Ray</v>
      </c>
      <c r="C11" s="236">
        <v>22000</v>
      </c>
      <c r="D11" s="159">
        <f>'KL Tổ BVTX '!BR9</f>
        <v>0</v>
      </c>
      <c r="E11" s="160">
        <f t="shared" ref="E11:E16" si="0">ROUND(C11*D11,0)</f>
        <v>0</v>
      </c>
      <c r="F11" s="237">
        <v>0</v>
      </c>
      <c r="G11" s="160">
        <v>0</v>
      </c>
      <c r="H11" s="160">
        <v>0</v>
      </c>
      <c r="I11" s="160">
        <v>0</v>
      </c>
      <c r="J11" s="160">
        <f t="shared" ref="J11:J16" si="1">E11+G11+I11</f>
        <v>0</v>
      </c>
      <c r="K11" s="59">
        <v>0</v>
      </c>
      <c r="L11" s="172">
        <f>ROUND(IF(J11&lt;=800000,0,IF(AND((J11-'Gia cảnh BVTX '!I6)&gt;=800001,(J11-'Gia cảnh BVTX '!I6)&lt;=1250000),(J11-'Gia cảnh BVTX '!I6)*5%-40000,IF(AND((J11-'Gia cảnh BVTX '!I6)&gt;=1250001,(J11-'Gia cảnh BVTX '!I6)&lt;=8500000),(J11-'Gia cảnh BVTX '!I6)*10%-102500))),2)</f>
        <v>0</v>
      </c>
      <c r="M11" s="172">
        <f t="shared" ref="M11:M16" si="2">IF(J11&lt;=200000,1600,IF(AND(J11&gt;200000,J11&lt;=250000),1800,IF(AND(J11&gt;250000,J11&lt;=300000),2200,IF(AND(J11&gt;300000,J11&lt;=350000),2600,IF(AND(J11&gt;350000,J11&lt;=400000),3000,IF(AND(J11&gt;400000,J11&lt;=450000),3400,IF(AND(J11&gt;450000,J11&lt;=500000),3800,IF(AND(J11&gt;500000,J11&lt;=550000),4200,IF(AND(J11&gt;550000,J11&lt;=600000),4600,IF(AND(J11&gt;600000,J11&lt;=650000),5000,IF(AND(J11&gt;650000,J11&lt;=700000),5400,IF(AND(J11&gt;700000,J11&lt;=750000),5800,IF(AND(J11&gt;750000,J11&lt;=800000),6200,IF(AND(J11&gt;800000,J11&lt;=850000),6600,IF(AND(J11&gt;850000,J11&lt;=900000),7000,IF(AND(J11&gt;900000,J11&lt;=950000),7400,IF(AND(J11&gt;950000,J11&lt;=1000000),7800,IF(J11&gt;1000000,8000))))))))))))))))))</f>
        <v>1600</v>
      </c>
      <c r="N11" s="59">
        <f t="shared" ref="N11:N16" si="3">IF(L11&lt;0,K11,K11+L11)</f>
        <v>0</v>
      </c>
      <c r="O11" s="59">
        <f t="shared" ref="O11:O16" si="4">IF(N11&lt;=0,J11,J11-N11)</f>
        <v>0</v>
      </c>
      <c r="P11" s="247">
        <f>O11*0.3</f>
        <v>0</v>
      </c>
      <c r="Q11" s="251"/>
    </row>
    <row r="12" spans="1:17" ht="26.25" customHeight="1">
      <c r="A12" s="158">
        <f>'KL Tổ BVTX '!A10</f>
        <v>2</v>
      </c>
      <c r="B12" s="47" t="str">
        <f>'KL Tổ BVTX '!B10</f>
        <v>Via Mêt</v>
      </c>
      <c r="C12" s="236">
        <v>22000</v>
      </c>
      <c r="D12" s="159">
        <f>'KL Tổ BVTX '!BR10</f>
        <v>0</v>
      </c>
      <c r="E12" s="160">
        <f t="shared" si="0"/>
        <v>0</v>
      </c>
      <c r="F12" s="237">
        <v>0</v>
      </c>
      <c r="G12" s="160">
        <v>0</v>
      </c>
      <c r="H12" s="160">
        <v>0</v>
      </c>
      <c r="I12" s="160">
        <f>H12*18000</f>
        <v>0</v>
      </c>
      <c r="J12" s="160">
        <f t="shared" si="1"/>
        <v>0</v>
      </c>
      <c r="K12" s="59">
        <v>0</v>
      </c>
      <c r="L12" s="172">
        <f>ROUND(IF(J12&lt;=800000,0,IF(AND((J12-'Gia cảnh BVTX '!I7)&gt;=800001,(J12-'Gia cảnh BVTX '!I7)&lt;=1250000),(J12-'Gia cảnh BVTX '!I7)*5%-40000,IF(AND((J12-'Gia cảnh BVTX '!I7)&gt;=1250001,(J12-'Gia cảnh BVTX '!I7)&lt;=8500000),(J12-'Gia cảnh BVTX '!I7)*10%-102500))),2)</f>
        <v>0</v>
      </c>
      <c r="M12" s="172">
        <f t="shared" si="2"/>
        <v>1600</v>
      </c>
      <c r="N12" s="59">
        <f t="shared" si="3"/>
        <v>0</v>
      </c>
      <c r="O12" s="59">
        <f t="shared" si="4"/>
        <v>0</v>
      </c>
      <c r="P12" s="247">
        <f>O12*0.3</f>
        <v>0</v>
      </c>
      <c r="Q12" s="251"/>
    </row>
    <row r="13" spans="1:17" ht="26.25" customHeight="1">
      <c r="A13" s="158">
        <f>'KL Tổ BVTX '!A11</f>
        <v>3</v>
      </c>
      <c r="B13" s="47" t="str">
        <f>'KL Tổ BVTX '!B11</f>
        <v>Num Nay</v>
      </c>
      <c r="C13" s="236">
        <v>22000</v>
      </c>
      <c r="D13" s="159">
        <f>'KL Tổ BVTX '!BR11</f>
        <v>0</v>
      </c>
      <c r="E13" s="160">
        <f t="shared" si="0"/>
        <v>0</v>
      </c>
      <c r="F13" s="237">
        <v>0</v>
      </c>
      <c r="G13" s="160">
        <v>0</v>
      </c>
      <c r="H13" s="160">
        <v>0</v>
      </c>
      <c r="I13" s="160">
        <f>H13*18000</f>
        <v>0</v>
      </c>
      <c r="J13" s="160">
        <f>E13+G13+I13</f>
        <v>0</v>
      </c>
      <c r="K13" s="59">
        <v>0</v>
      </c>
      <c r="L13" s="172">
        <f>ROUND(IF(J13&lt;=800000,0,IF(AND((J13-'Gia cảnh BVTX '!I12)&gt;=800001,(J13-'Gia cảnh BVTX '!I12)&lt;=1250000),(J13-'Gia cảnh BVTX '!I12)*5%-40000,IF(AND((J13-'Gia cảnh BVTX '!I12)&gt;=1250001,(J13-'Gia cảnh BVTX '!I12)&lt;=8500000),(J13-'Gia cảnh BVTX '!I12)*10%-102500))),2)</f>
        <v>0</v>
      </c>
      <c r="M13" s="172">
        <f t="shared" si="2"/>
        <v>1600</v>
      </c>
      <c r="N13" s="59">
        <f t="shared" si="3"/>
        <v>0</v>
      </c>
      <c r="O13" s="59">
        <f t="shared" si="4"/>
        <v>0</v>
      </c>
      <c r="P13" s="247">
        <f>O13*0.3</f>
        <v>0</v>
      </c>
      <c r="Q13" s="251"/>
    </row>
    <row r="14" spans="1:17" ht="26.25" customHeight="1">
      <c r="A14" s="158">
        <f>'KL Tổ BVTX '!A12</f>
        <v>4</v>
      </c>
      <c r="B14" s="47" t="str">
        <f>'KL Tổ BVTX '!B12</f>
        <v>Sa Lên</v>
      </c>
      <c r="C14" s="236">
        <v>22000</v>
      </c>
      <c r="D14" s="159">
        <f>'KL Tổ BVTX '!BR12</f>
        <v>0</v>
      </c>
      <c r="E14" s="160">
        <f t="shared" si="0"/>
        <v>0</v>
      </c>
      <c r="F14" s="237">
        <v>0</v>
      </c>
      <c r="G14" s="160">
        <v>0</v>
      </c>
      <c r="H14" s="160">
        <v>0</v>
      </c>
      <c r="I14" s="160">
        <f>H14*18000</f>
        <v>0</v>
      </c>
      <c r="J14" s="160">
        <f>E14+G14+I14</f>
        <v>0</v>
      </c>
      <c r="K14" s="59">
        <v>0</v>
      </c>
      <c r="L14" s="172">
        <f>ROUND(IF(J14&lt;=800000,0,IF(AND((J14-'Gia cảnh BVTX '!I13)&gt;=800001,(J14-'Gia cảnh BVTX '!I13)&lt;=1250000),(J14-'Gia cảnh BVTX '!I13)*5%-40000,IF(AND((J14-'Gia cảnh BVTX '!I13)&gt;=1250001,(J14-'Gia cảnh BVTX '!I13)&lt;=8500000),(J14-'Gia cảnh BVTX '!I13)*10%-102500))),2)</f>
        <v>0</v>
      </c>
      <c r="M14" s="172">
        <f t="shared" si="2"/>
        <v>1600</v>
      </c>
      <c r="N14" s="59">
        <f t="shared" si="3"/>
        <v>0</v>
      </c>
      <c r="O14" s="59">
        <f t="shared" si="4"/>
        <v>0</v>
      </c>
      <c r="P14" s="247">
        <f>O14*0.3</f>
        <v>0</v>
      </c>
      <c r="Q14" s="251"/>
    </row>
    <row r="15" spans="1:17" ht="26.25" customHeight="1">
      <c r="A15" s="158">
        <f>'KL Tổ BVTX '!A13</f>
        <v>5</v>
      </c>
      <c r="B15" s="47" t="str">
        <f>'KL Tổ BVTX '!B13</f>
        <v>Chia Sok Rai</v>
      </c>
      <c r="C15" s="236">
        <v>22000</v>
      </c>
      <c r="D15" s="159">
        <f>'KL Tổ BVTX '!BR13</f>
        <v>0</v>
      </c>
      <c r="E15" s="160">
        <f t="shared" si="0"/>
        <v>0</v>
      </c>
      <c r="F15" s="237">
        <v>0</v>
      </c>
      <c r="G15" s="160">
        <v>0</v>
      </c>
      <c r="H15" s="160">
        <v>0</v>
      </c>
      <c r="I15" s="160">
        <f>H15*18000</f>
        <v>0</v>
      </c>
      <c r="J15" s="160">
        <f t="shared" si="1"/>
        <v>0</v>
      </c>
      <c r="K15" s="59">
        <v>0</v>
      </c>
      <c r="L15" s="172">
        <f>ROUND(IF(J15&lt;=800000,0,IF(AND((J15-'Gia cảnh BVTX '!I10)&gt;=800001,(J15-'Gia cảnh BVTX '!I10)&lt;=1250000),(J15-'Gia cảnh BVTX '!I10)*5%-40000,IF(AND((J15-'Gia cảnh BVTX '!I10)&gt;=1250001,(J15-'Gia cảnh BVTX '!I10)&lt;=8500000),(J15-'Gia cảnh BVTX '!I10)*10%-102500))),2)</f>
        <v>0</v>
      </c>
      <c r="M15" s="172">
        <f t="shared" si="2"/>
        <v>1600</v>
      </c>
      <c r="N15" s="59">
        <f t="shared" si="3"/>
        <v>0</v>
      </c>
      <c r="O15" s="59">
        <f t="shared" si="4"/>
        <v>0</v>
      </c>
      <c r="P15" s="247"/>
      <c r="Q15" s="251"/>
    </row>
    <row r="16" spans="1:17" ht="26.25" customHeight="1">
      <c r="A16" s="158">
        <f>'KL Tổ BVTX '!A14</f>
        <v>6</v>
      </c>
      <c r="B16" s="47" t="str">
        <f>'KL Tổ BVTX '!B14</f>
        <v>Sok Nit</v>
      </c>
      <c r="C16" s="236">
        <v>22000</v>
      </c>
      <c r="D16" s="159">
        <f>'KL Tổ BVTX '!BR14</f>
        <v>0</v>
      </c>
      <c r="E16" s="160">
        <f t="shared" si="0"/>
        <v>0</v>
      </c>
      <c r="F16" s="237">
        <v>0</v>
      </c>
      <c r="G16" s="160">
        <v>0</v>
      </c>
      <c r="H16" s="160">
        <v>0</v>
      </c>
      <c r="I16" s="160">
        <f>H16*18000</f>
        <v>0</v>
      </c>
      <c r="J16" s="160">
        <f t="shared" si="1"/>
        <v>0</v>
      </c>
      <c r="K16" s="59">
        <v>0</v>
      </c>
      <c r="L16" s="172">
        <f>ROUND(IF(J16&lt;=800000,0,IF(AND((J16-'Gia cảnh BVTX '!I11)&gt;=800001,(J16-'Gia cảnh BVTX '!I11)&lt;=1250000),(J16-'Gia cảnh BVTX '!I11)*5%-40000,IF(AND((J16-'Gia cảnh BVTX '!I11)&gt;=1250001,(J16-'Gia cảnh BVTX '!I11)&lt;=8500000),(J16-'Gia cảnh BVTX '!I11)*10%-102500))),2)</f>
        <v>0</v>
      </c>
      <c r="M16" s="172">
        <f t="shared" si="2"/>
        <v>1600</v>
      </c>
      <c r="N16" s="59">
        <f t="shared" si="3"/>
        <v>0</v>
      </c>
      <c r="O16" s="59">
        <f t="shared" si="4"/>
        <v>0</v>
      </c>
      <c r="P16" s="247"/>
      <c r="Q16" s="251"/>
    </row>
    <row r="17" spans="1:21" s="230" customFormat="1" ht="26.25" customHeight="1">
      <c r="A17" s="961" t="s">
        <v>227</v>
      </c>
      <c r="B17" s="962"/>
      <c r="C17" s="238"/>
      <c r="D17" s="159">
        <f t="shared" ref="D17:K17" si="5">SUM(D11:D16)</f>
        <v>0</v>
      </c>
      <c r="E17" s="239">
        <f t="shared" si="5"/>
        <v>0</v>
      </c>
      <c r="F17" s="240">
        <f t="shared" si="5"/>
        <v>0</v>
      </c>
      <c r="G17" s="239">
        <f t="shared" si="5"/>
        <v>0</v>
      </c>
      <c r="H17" s="240">
        <f t="shared" si="5"/>
        <v>0</v>
      </c>
      <c r="I17" s="239">
        <f t="shared" si="5"/>
        <v>0</v>
      </c>
      <c r="J17" s="239">
        <f t="shared" si="5"/>
        <v>0</v>
      </c>
      <c r="K17" s="239">
        <f t="shared" si="5"/>
        <v>0</v>
      </c>
      <c r="L17" s="239">
        <f>N17-K17</f>
        <v>0</v>
      </c>
      <c r="M17" s="248">
        <f>SUM(M11:M16)</f>
        <v>9600</v>
      </c>
      <c r="N17" s="248">
        <f>SUM(N11:N16)</f>
        <v>0</v>
      </c>
      <c r="O17" s="248">
        <f>SUM(O11:O16)</f>
        <v>0</v>
      </c>
      <c r="P17" s="248">
        <f>SUM(P11:P16)</f>
        <v>0</v>
      </c>
      <c r="Q17" s="252"/>
      <c r="T17" s="230" t="e">
        <f>#REF!+#REF!+'KL VCKD chung'!#REF!+#REF!+'KL tổ 3'!A21</f>
        <v>#REF!</v>
      </c>
      <c r="U17" s="230" t="e">
        <f>96-T17</f>
        <v>#REF!</v>
      </c>
    </row>
    <row r="18" spans="1:21" s="231" customFormat="1" ht="18" customHeight="1">
      <c r="A18" s="926" t="s">
        <v>485</v>
      </c>
      <c r="B18" s="926"/>
      <c r="C18" s="926"/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</row>
    <row r="19" spans="1:21" ht="3.75" customHeight="1">
      <c r="A19" s="241"/>
      <c r="B19" s="242"/>
      <c r="C19" s="243"/>
      <c r="D19" s="243"/>
    </row>
    <row r="20" spans="1:21" s="68" customFormat="1" ht="15" customHeight="1">
      <c r="D20" s="71"/>
      <c r="E20" s="167"/>
      <c r="F20" s="167"/>
      <c r="G20" s="167"/>
      <c r="H20" s="167"/>
      <c r="I20" s="167"/>
      <c r="J20" s="167"/>
      <c r="K20" s="69"/>
      <c r="L20" s="910" t="s">
        <v>372</v>
      </c>
      <c r="M20" s="910"/>
      <c r="N20" s="910"/>
      <c r="O20" s="910"/>
      <c r="P20" s="910"/>
      <c r="Q20" s="910"/>
    </row>
    <row r="21" spans="1:21" s="68" customFormat="1" ht="17.25" customHeight="1">
      <c r="B21" s="844" t="s">
        <v>229</v>
      </c>
      <c r="C21" s="844"/>
      <c r="D21" s="844"/>
      <c r="E21" s="33"/>
      <c r="F21" s="33"/>
      <c r="G21" s="33"/>
      <c r="H21" s="33"/>
      <c r="I21" s="74">
        <f>972000-I17</f>
        <v>972000</v>
      </c>
      <c r="J21" s="249"/>
      <c r="K21" s="72"/>
      <c r="L21" s="844" t="s">
        <v>14</v>
      </c>
      <c r="M21" s="844"/>
      <c r="N21" s="844"/>
      <c r="O21" s="844"/>
      <c r="P21" s="844"/>
      <c r="Q21" s="844"/>
    </row>
    <row r="22" spans="1:21" s="68" customFormat="1" ht="15" customHeight="1">
      <c r="K22" s="72"/>
      <c r="L22" s="72"/>
      <c r="M22" s="72"/>
      <c r="N22" s="72"/>
    </row>
    <row r="23" spans="1:21" s="68" customFormat="1" ht="15" customHeight="1"/>
    <row r="24" spans="1:21" s="68" customFormat="1" ht="15" customHeight="1">
      <c r="G24" s="69"/>
      <c r="H24" s="69"/>
      <c r="I24" s="69"/>
      <c r="J24" s="69"/>
    </row>
    <row r="25" spans="1:21" s="68" customFormat="1" ht="15" customHeight="1">
      <c r="C25" s="244"/>
      <c r="D25" s="244"/>
    </row>
    <row r="26" spans="1:21" s="68" customFormat="1" ht="15" customHeight="1">
      <c r="D26" s="244"/>
    </row>
    <row r="27" spans="1:21" s="33" customFormat="1" ht="17.25" customHeight="1">
      <c r="B27" s="844" t="s">
        <v>230</v>
      </c>
      <c r="C27" s="844"/>
      <c r="D27" s="844"/>
      <c r="L27" s="844" t="s">
        <v>231</v>
      </c>
      <c r="M27" s="844"/>
      <c r="N27" s="844"/>
      <c r="O27" s="844"/>
      <c r="P27" s="844"/>
      <c r="Q27" s="844"/>
    </row>
  </sheetData>
  <autoFilter ref="A9:S18"/>
  <mergeCells count="27">
    <mergeCell ref="A1:D1"/>
    <mergeCell ref="L1:Q1"/>
    <mergeCell ref="A2:D2"/>
    <mergeCell ref="L2:Q2"/>
    <mergeCell ref="L3:Q3"/>
    <mergeCell ref="A4:Q4"/>
    <mergeCell ref="A5:Q5"/>
    <mergeCell ref="H8:I8"/>
    <mergeCell ref="K8:M8"/>
    <mergeCell ref="A17:B17"/>
    <mergeCell ref="A8:A9"/>
    <mergeCell ref="B8:B9"/>
    <mergeCell ref="C8:C9"/>
    <mergeCell ref="D8:D9"/>
    <mergeCell ref="E8:E9"/>
    <mergeCell ref="G8:G9"/>
    <mergeCell ref="J8:J9"/>
    <mergeCell ref="N8:N9"/>
    <mergeCell ref="O8:O9"/>
    <mergeCell ref="P8:P9"/>
    <mergeCell ref="Q8:Q9"/>
    <mergeCell ref="A18:Q18"/>
    <mergeCell ref="L20:Q20"/>
    <mergeCell ref="B21:D21"/>
    <mergeCell ref="L21:Q21"/>
    <mergeCell ref="B27:D27"/>
    <mergeCell ref="L27:Q27"/>
  </mergeCells>
  <pageMargins left="0.39305555555555599" right="0" top="0" bottom="0" header="0" footer="0"/>
  <pageSetup paperSize="9" orientation="landscape" verticalDpi="300" r:id="rId1"/>
  <colBreaks count="1" manualBreakCount="1">
    <brk id="17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M8" sqref="BM8"/>
    </sheetView>
  </sheetViews>
  <sheetFormatPr defaultColWidth="9" defaultRowHeight="15"/>
  <cols>
    <col min="1" max="1" width="5.28515625" style="3" customWidth="1"/>
    <col min="2" max="2" width="21.140625" style="3" customWidth="1"/>
    <col min="3" max="3" width="9" style="2" customWidth="1"/>
    <col min="4" max="4" width="9.28515625" style="2" customWidth="1"/>
    <col min="5" max="6" width="8.28515625" style="2" customWidth="1"/>
    <col min="7" max="7" width="8" style="2" customWidth="1"/>
    <col min="8" max="8" width="9.28515625" style="2" customWidth="1"/>
    <col min="9" max="9" width="11.85546875" style="2" customWidth="1"/>
    <col min="10" max="10" width="12" style="3" customWidth="1"/>
    <col min="11" max="256" width="9.140625" style="3"/>
    <col min="257" max="257" width="5.28515625" style="3" customWidth="1"/>
    <col min="258" max="258" width="21.140625" style="3" customWidth="1"/>
    <col min="259" max="259" width="9" style="3" customWidth="1"/>
    <col min="260" max="260" width="9.28515625" style="3" customWidth="1"/>
    <col min="261" max="262" width="8.28515625" style="3" customWidth="1"/>
    <col min="263" max="263" width="8" style="3" customWidth="1"/>
    <col min="264" max="264" width="9.28515625" style="3" customWidth="1"/>
    <col min="265" max="265" width="11.85546875" style="3" customWidth="1"/>
    <col min="266" max="266" width="12" style="3" customWidth="1"/>
    <col min="267" max="512" width="9.140625" style="3"/>
    <col min="513" max="513" width="5.28515625" style="3" customWidth="1"/>
    <col min="514" max="514" width="21.140625" style="3" customWidth="1"/>
    <col min="515" max="515" width="9" style="3" customWidth="1"/>
    <col min="516" max="516" width="9.28515625" style="3" customWidth="1"/>
    <col min="517" max="518" width="8.28515625" style="3" customWidth="1"/>
    <col min="519" max="519" width="8" style="3" customWidth="1"/>
    <col min="520" max="520" width="9.28515625" style="3" customWidth="1"/>
    <col min="521" max="521" width="11.85546875" style="3" customWidth="1"/>
    <col min="522" max="522" width="12" style="3" customWidth="1"/>
    <col min="523" max="768" width="9.140625" style="3"/>
    <col min="769" max="769" width="5.28515625" style="3" customWidth="1"/>
    <col min="770" max="770" width="21.140625" style="3" customWidth="1"/>
    <col min="771" max="771" width="9" style="3" customWidth="1"/>
    <col min="772" max="772" width="9.28515625" style="3" customWidth="1"/>
    <col min="773" max="774" width="8.28515625" style="3" customWidth="1"/>
    <col min="775" max="775" width="8" style="3" customWidth="1"/>
    <col min="776" max="776" width="9.28515625" style="3" customWidth="1"/>
    <col min="777" max="777" width="11.85546875" style="3" customWidth="1"/>
    <col min="778" max="778" width="12" style="3" customWidth="1"/>
    <col min="779" max="1024" width="9.140625" style="3"/>
    <col min="1025" max="1025" width="5.28515625" style="3" customWidth="1"/>
    <col min="1026" max="1026" width="21.140625" style="3" customWidth="1"/>
    <col min="1027" max="1027" width="9" style="3" customWidth="1"/>
    <col min="1028" max="1028" width="9.28515625" style="3" customWidth="1"/>
    <col min="1029" max="1030" width="8.28515625" style="3" customWidth="1"/>
    <col min="1031" max="1031" width="8" style="3" customWidth="1"/>
    <col min="1032" max="1032" width="9.28515625" style="3" customWidth="1"/>
    <col min="1033" max="1033" width="11.85546875" style="3" customWidth="1"/>
    <col min="1034" max="1034" width="12" style="3" customWidth="1"/>
    <col min="1035" max="1280" width="9.140625" style="3"/>
    <col min="1281" max="1281" width="5.28515625" style="3" customWidth="1"/>
    <col min="1282" max="1282" width="21.140625" style="3" customWidth="1"/>
    <col min="1283" max="1283" width="9" style="3" customWidth="1"/>
    <col min="1284" max="1284" width="9.28515625" style="3" customWidth="1"/>
    <col min="1285" max="1286" width="8.28515625" style="3" customWidth="1"/>
    <col min="1287" max="1287" width="8" style="3" customWidth="1"/>
    <col min="1288" max="1288" width="9.28515625" style="3" customWidth="1"/>
    <col min="1289" max="1289" width="11.85546875" style="3" customWidth="1"/>
    <col min="1290" max="1290" width="12" style="3" customWidth="1"/>
    <col min="1291" max="1536" width="9.140625" style="3"/>
    <col min="1537" max="1537" width="5.28515625" style="3" customWidth="1"/>
    <col min="1538" max="1538" width="21.140625" style="3" customWidth="1"/>
    <col min="1539" max="1539" width="9" style="3" customWidth="1"/>
    <col min="1540" max="1540" width="9.28515625" style="3" customWidth="1"/>
    <col min="1541" max="1542" width="8.28515625" style="3" customWidth="1"/>
    <col min="1543" max="1543" width="8" style="3" customWidth="1"/>
    <col min="1544" max="1544" width="9.28515625" style="3" customWidth="1"/>
    <col min="1545" max="1545" width="11.85546875" style="3" customWidth="1"/>
    <col min="1546" max="1546" width="12" style="3" customWidth="1"/>
    <col min="1547" max="1792" width="9.140625" style="3"/>
    <col min="1793" max="1793" width="5.28515625" style="3" customWidth="1"/>
    <col min="1794" max="1794" width="21.140625" style="3" customWidth="1"/>
    <col min="1795" max="1795" width="9" style="3" customWidth="1"/>
    <col min="1796" max="1796" width="9.28515625" style="3" customWidth="1"/>
    <col min="1797" max="1798" width="8.28515625" style="3" customWidth="1"/>
    <col min="1799" max="1799" width="8" style="3" customWidth="1"/>
    <col min="1800" max="1800" width="9.28515625" style="3" customWidth="1"/>
    <col min="1801" max="1801" width="11.85546875" style="3" customWidth="1"/>
    <col min="1802" max="1802" width="12" style="3" customWidth="1"/>
    <col min="1803" max="2048" width="9.140625" style="3"/>
    <col min="2049" max="2049" width="5.28515625" style="3" customWidth="1"/>
    <col min="2050" max="2050" width="21.140625" style="3" customWidth="1"/>
    <col min="2051" max="2051" width="9" style="3" customWidth="1"/>
    <col min="2052" max="2052" width="9.28515625" style="3" customWidth="1"/>
    <col min="2053" max="2054" width="8.28515625" style="3" customWidth="1"/>
    <col min="2055" max="2055" width="8" style="3" customWidth="1"/>
    <col min="2056" max="2056" width="9.28515625" style="3" customWidth="1"/>
    <col min="2057" max="2057" width="11.85546875" style="3" customWidth="1"/>
    <col min="2058" max="2058" width="12" style="3" customWidth="1"/>
    <col min="2059" max="2304" width="9.140625" style="3"/>
    <col min="2305" max="2305" width="5.28515625" style="3" customWidth="1"/>
    <col min="2306" max="2306" width="21.140625" style="3" customWidth="1"/>
    <col min="2307" max="2307" width="9" style="3" customWidth="1"/>
    <col min="2308" max="2308" width="9.28515625" style="3" customWidth="1"/>
    <col min="2309" max="2310" width="8.28515625" style="3" customWidth="1"/>
    <col min="2311" max="2311" width="8" style="3" customWidth="1"/>
    <col min="2312" max="2312" width="9.28515625" style="3" customWidth="1"/>
    <col min="2313" max="2313" width="11.85546875" style="3" customWidth="1"/>
    <col min="2314" max="2314" width="12" style="3" customWidth="1"/>
    <col min="2315" max="2560" width="9.140625" style="3"/>
    <col min="2561" max="2561" width="5.28515625" style="3" customWidth="1"/>
    <col min="2562" max="2562" width="21.140625" style="3" customWidth="1"/>
    <col min="2563" max="2563" width="9" style="3" customWidth="1"/>
    <col min="2564" max="2564" width="9.28515625" style="3" customWidth="1"/>
    <col min="2565" max="2566" width="8.28515625" style="3" customWidth="1"/>
    <col min="2567" max="2567" width="8" style="3" customWidth="1"/>
    <col min="2568" max="2568" width="9.28515625" style="3" customWidth="1"/>
    <col min="2569" max="2569" width="11.85546875" style="3" customWidth="1"/>
    <col min="2570" max="2570" width="12" style="3" customWidth="1"/>
    <col min="2571" max="2816" width="9.140625" style="3"/>
    <col min="2817" max="2817" width="5.28515625" style="3" customWidth="1"/>
    <col min="2818" max="2818" width="21.140625" style="3" customWidth="1"/>
    <col min="2819" max="2819" width="9" style="3" customWidth="1"/>
    <col min="2820" max="2820" width="9.28515625" style="3" customWidth="1"/>
    <col min="2821" max="2822" width="8.28515625" style="3" customWidth="1"/>
    <col min="2823" max="2823" width="8" style="3" customWidth="1"/>
    <col min="2824" max="2824" width="9.28515625" style="3" customWidth="1"/>
    <col min="2825" max="2825" width="11.85546875" style="3" customWidth="1"/>
    <col min="2826" max="2826" width="12" style="3" customWidth="1"/>
    <col min="2827" max="3072" width="9.140625" style="3"/>
    <col min="3073" max="3073" width="5.28515625" style="3" customWidth="1"/>
    <col min="3074" max="3074" width="21.140625" style="3" customWidth="1"/>
    <col min="3075" max="3075" width="9" style="3" customWidth="1"/>
    <col min="3076" max="3076" width="9.28515625" style="3" customWidth="1"/>
    <col min="3077" max="3078" width="8.28515625" style="3" customWidth="1"/>
    <col min="3079" max="3079" width="8" style="3" customWidth="1"/>
    <col min="3080" max="3080" width="9.28515625" style="3" customWidth="1"/>
    <col min="3081" max="3081" width="11.85546875" style="3" customWidth="1"/>
    <col min="3082" max="3082" width="12" style="3" customWidth="1"/>
    <col min="3083" max="3328" width="9.140625" style="3"/>
    <col min="3329" max="3329" width="5.28515625" style="3" customWidth="1"/>
    <col min="3330" max="3330" width="21.140625" style="3" customWidth="1"/>
    <col min="3331" max="3331" width="9" style="3" customWidth="1"/>
    <col min="3332" max="3332" width="9.28515625" style="3" customWidth="1"/>
    <col min="3333" max="3334" width="8.28515625" style="3" customWidth="1"/>
    <col min="3335" max="3335" width="8" style="3" customWidth="1"/>
    <col min="3336" max="3336" width="9.28515625" style="3" customWidth="1"/>
    <col min="3337" max="3337" width="11.85546875" style="3" customWidth="1"/>
    <col min="3338" max="3338" width="12" style="3" customWidth="1"/>
    <col min="3339" max="3584" width="9.140625" style="3"/>
    <col min="3585" max="3585" width="5.28515625" style="3" customWidth="1"/>
    <col min="3586" max="3586" width="21.140625" style="3" customWidth="1"/>
    <col min="3587" max="3587" width="9" style="3" customWidth="1"/>
    <col min="3588" max="3588" width="9.28515625" style="3" customWidth="1"/>
    <col min="3589" max="3590" width="8.28515625" style="3" customWidth="1"/>
    <col min="3591" max="3591" width="8" style="3" customWidth="1"/>
    <col min="3592" max="3592" width="9.28515625" style="3" customWidth="1"/>
    <col min="3593" max="3593" width="11.85546875" style="3" customWidth="1"/>
    <col min="3594" max="3594" width="12" style="3" customWidth="1"/>
    <col min="3595" max="3840" width="9.140625" style="3"/>
    <col min="3841" max="3841" width="5.28515625" style="3" customWidth="1"/>
    <col min="3842" max="3842" width="21.140625" style="3" customWidth="1"/>
    <col min="3843" max="3843" width="9" style="3" customWidth="1"/>
    <col min="3844" max="3844" width="9.28515625" style="3" customWidth="1"/>
    <col min="3845" max="3846" width="8.28515625" style="3" customWidth="1"/>
    <col min="3847" max="3847" width="8" style="3" customWidth="1"/>
    <col min="3848" max="3848" width="9.28515625" style="3" customWidth="1"/>
    <col min="3849" max="3849" width="11.85546875" style="3" customWidth="1"/>
    <col min="3850" max="3850" width="12" style="3" customWidth="1"/>
    <col min="3851" max="4096" width="9.140625" style="3"/>
    <col min="4097" max="4097" width="5.28515625" style="3" customWidth="1"/>
    <col min="4098" max="4098" width="21.140625" style="3" customWidth="1"/>
    <col min="4099" max="4099" width="9" style="3" customWidth="1"/>
    <col min="4100" max="4100" width="9.28515625" style="3" customWidth="1"/>
    <col min="4101" max="4102" width="8.28515625" style="3" customWidth="1"/>
    <col min="4103" max="4103" width="8" style="3" customWidth="1"/>
    <col min="4104" max="4104" width="9.28515625" style="3" customWidth="1"/>
    <col min="4105" max="4105" width="11.85546875" style="3" customWidth="1"/>
    <col min="4106" max="4106" width="12" style="3" customWidth="1"/>
    <col min="4107" max="4352" width="9.140625" style="3"/>
    <col min="4353" max="4353" width="5.28515625" style="3" customWidth="1"/>
    <col min="4354" max="4354" width="21.140625" style="3" customWidth="1"/>
    <col min="4355" max="4355" width="9" style="3" customWidth="1"/>
    <col min="4356" max="4356" width="9.28515625" style="3" customWidth="1"/>
    <col min="4357" max="4358" width="8.28515625" style="3" customWidth="1"/>
    <col min="4359" max="4359" width="8" style="3" customWidth="1"/>
    <col min="4360" max="4360" width="9.28515625" style="3" customWidth="1"/>
    <col min="4361" max="4361" width="11.85546875" style="3" customWidth="1"/>
    <col min="4362" max="4362" width="12" style="3" customWidth="1"/>
    <col min="4363" max="4608" width="9.140625" style="3"/>
    <col min="4609" max="4609" width="5.28515625" style="3" customWidth="1"/>
    <col min="4610" max="4610" width="21.140625" style="3" customWidth="1"/>
    <col min="4611" max="4611" width="9" style="3" customWidth="1"/>
    <col min="4612" max="4612" width="9.28515625" style="3" customWidth="1"/>
    <col min="4613" max="4614" width="8.28515625" style="3" customWidth="1"/>
    <col min="4615" max="4615" width="8" style="3" customWidth="1"/>
    <col min="4616" max="4616" width="9.28515625" style="3" customWidth="1"/>
    <col min="4617" max="4617" width="11.85546875" style="3" customWidth="1"/>
    <col min="4618" max="4618" width="12" style="3" customWidth="1"/>
    <col min="4619" max="4864" width="9.140625" style="3"/>
    <col min="4865" max="4865" width="5.28515625" style="3" customWidth="1"/>
    <col min="4866" max="4866" width="21.140625" style="3" customWidth="1"/>
    <col min="4867" max="4867" width="9" style="3" customWidth="1"/>
    <col min="4868" max="4868" width="9.28515625" style="3" customWidth="1"/>
    <col min="4869" max="4870" width="8.28515625" style="3" customWidth="1"/>
    <col min="4871" max="4871" width="8" style="3" customWidth="1"/>
    <col min="4872" max="4872" width="9.28515625" style="3" customWidth="1"/>
    <col min="4873" max="4873" width="11.85546875" style="3" customWidth="1"/>
    <col min="4874" max="4874" width="12" style="3" customWidth="1"/>
    <col min="4875" max="5120" width="9.140625" style="3"/>
    <col min="5121" max="5121" width="5.28515625" style="3" customWidth="1"/>
    <col min="5122" max="5122" width="21.140625" style="3" customWidth="1"/>
    <col min="5123" max="5123" width="9" style="3" customWidth="1"/>
    <col min="5124" max="5124" width="9.28515625" style="3" customWidth="1"/>
    <col min="5125" max="5126" width="8.28515625" style="3" customWidth="1"/>
    <col min="5127" max="5127" width="8" style="3" customWidth="1"/>
    <col min="5128" max="5128" width="9.28515625" style="3" customWidth="1"/>
    <col min="5129" max="5129" width="11.85546875" style="3" customWidth="1"/>
    <col min="5130" max="5130" width="12" style="3" customWidth="1"/>
    <col min="5131" max="5376" width="9.140625" style="3"/>
    <col min="5377" max="5377" width="5.28515625" style="3" customWidth="1"/>
    <col min="5378" max="5378" width="21.140625" style="3" customWidth="1"/>
    <col min="5379" max="5379" width="9" style="3" customWidth="1"/>
    <col min="5380" max="5380" width="9.28515625" style="3" customWidth="1"/>
    <col min="5381" max="5382" width="8.28515625" style="3" customWidth="1"/>
    <col min="5383" max="5383" width="8" style="3" customWidth="1"/>
    <col min="5384" max="5384" width="9.28515625" style="3" customWidth="1"/>
    <col min="5385" max="5385" width="11.85546875" style="3" customWidth="1"/>
    <col min="5386" max="5386" width="12" style="3" customWidth="1"/>
    <col min="5387" max="5632" width="9.140625" style="3"/>
    <col min="5633" max="5633" width="5.28515625" style="3" customWidth="1"/>
    <col min="5634" max="5634" width="21.140625" style="3" customWidth="1"/>
    <col min="5635" max="5635" width="9" style="3" customWidth="1"/>
    <col min="5636" max="5636" width="9.28515625" style="3" customWidth="1"/>
    <col min="5637" max="5638" width="8.28515625" style="3" customWidth="1"/>
    <col min="5639" max="5639" width="8" style="3" customWidth="1"/>
    <col min="5640" max="5640" width="9.28515625" style="3" customWidth="1"/>
    <col min="5641" max="5641" width="11.85546875" style="3" customWidth="1"/>
    <col min="5642" max="5642" width="12" style="3" customWidth="1"/>
    <col min="5643" max="5888" width="9.140625" style="3"/>
    <col min="5889" max="5889" width="5.28515625" style="3" customWidth="1"/>
    <col min="5890" max="5890" width="21.140625" style="3" customWidth="1"/>
    <col min="5891" max="5891" width="9" style="3" customWidth="1"/>
    <col min="5892" max="5892" width="9.28515625" style="3" customWidth="1"/>
    <col min="5893" max="5894" width="8.28515625" style="3" customWidth="1"/>
    <col min="5895" max="5895" width="8" style="3" customWidth="1"/>
    <col min="5896" max="5896" width="9.28515625" style="3" customWidth="1"/>
    <col min="5897" max="5897" width="11.85546875" style="3" customWidth="1"/>
    <col min="5898" max="5898" width="12" style="3" customWidth="1"/>
    <col min="5899" max="6144" width="9.140625" style="3"/>
    <col min="6145" max="6145" width="5.28515625" style="3" customWidth="1"/>
    <col min="6146" max="6146" width="21.140625" style="3" customWidth="1"/>
    <col min="6147" max="6147" width="9" style="3" customWidth="1"/>
    <col min="6148" max="6148" width="9.28515625" style="3" customWidth="1"/>
    <col min="6149" max="6150" width="8.28515625" style="3" customWidth="1"/>
    <col min="6151" max="6151" width="8" style="3" customWidth="1"/>
    <col min="6152" max="6152" width="9.28515625" style="3" customWidth="1"/>
    <col min="6153" max="6153" width="11.85546875" style="3" customWidth="1"/>
    <col min="6154" max="6154" width="12" style="3" customWidth="1"/>
    <col min="6155" max="6400" width="9.140625" style="3"/>
    <col min="6401" max="6401" width="5.28515625" style="3" customWidth="1"/>
    <col min="6402" max="6402" width="21.140625" style="3" customWidth="1"/>
    <col min="6403" max="6403" width="9" style="3" customWidth="1"/>
    <col min="6404" max="6404" width="9.28515625" style="3" customWidth="1"/>
    <col min="6405" max="6406" width="8.28515625" style="3" customWidth="1"/>
    <col min="6407" max="6407" width="8" style="3" customWidth="1"/>
    <col min="6408" max="6408" width="9.28515625" style="3" customWidth="1"/>
    <col min="6409" max="6409" width="11.85546875" style="3" customWidth="1"/>
    <col min="6410" max="6410" width="12" style="3" customWidth="1"/>
    <col min="6411" max="6656" width="9.140625" style="3"/>
    <col min="6657" max="6657" width="5.28515625" style="3" customWidth="1"/>
    <col min="6658" max="6658" width="21.140625" style="3" customWidth="1"/>
    <col min="6659" max="6659" width="9" style="3" customWidth="1"/>
    <col min="6660" max="6660" width="9.28515625" style="3" customWidth="1"/>
    <col min="6661" max="6662" width="8.28515625" style="3" customWidth="1"/>
    <col min="6663" max="6663" width="8" style="3" customWidth="1"/>
    <col min="6664" max="6664" width="9.28515625" style="3" customWidth="1"/>
    <col min="6665" max="6665" width="11.85546875" style="3" customWidth="1"/>
    <col min="6666" max="6666" width="12" style="3" customWidth="1"/>
    <col min="6667" max="6912" width="9.140625" style="3"/>
    <col min="6913" max="6913" width="5.28515625" style="3" customWidth="1"/>
    <col min="6914" max="6914" width="21.140625" style="3" customWidth="1"/>
    <col min="6915" max="6915" width="9" style="3" customWidth="1"/>
    <col min="6916" max="6916" width="9.28515625" style="3" customWidth="1"/>
    <col min="6917" max="6918" width="8.28515625" style="3" customWidth="1"/>
    <col min="6919" max="6919" width="8" style="3" customWidth="1"/>
    <col min="6920" max="6920" width="9.28515625" style="3" customWidth="1"/>
    <col min="6921" max="6921" width="11.85546875" style="3" customWidth="1"/>
    <col min="6922" max="6922" width="12" style="3" customWidth="1"/>
    <col min="6923" max="7168" width="9.140625" style="3"/>
    <col min="7169" max="7169" width="5.28515625" style="3" customWidth="1"/>
    <col min="7170" max="7170" width="21.140625" style="3" customWidth="1"/>
    <col min="7171" max="7171" width="9" style="3" customWidth="1"/>
    <col min="7172" max="7172" width="9.28515625" style="3" customWidth="1"/>
    <col min="7173" max="7174" width="8.28515625" style="3" customWidth="1"/>
    <col min="7175" max="7175" width="8" style="3" customWidth="1"/>
    <col min="7176" max="7176" width="9.28515625" style="3" customWidth="1"/>
    <col min="7177" max="7177" width="11.85546875" style="3" customWidth="1"/>
    <col min="7178" max="7178" width="12" style="3" customWidth="1"/>
    <col min="7179" max="7424" width="9.140625" style="3"/>
    <col min="7425" max="7425" width="5.28515625" style="3" customWidth="1"/>
    <col min="7426" max="7426" width="21.140625" style="3" customWidth="1"/>
    <col min="7427" max="7427" width="9" style="3" customWidth="1"/>
    <col min="7428" max="7428" width="9.28515625" style="3" customWidth="1"/>
    <col min="7429" max="7430" width="8.28515625" style="3" customWidth="1"/>
    <col min="7431" max="7431" width="8" style="3" customWidth="1"/>
    <col min="7432" max="7432" width="9.28515625" style="3" customWidth="1"/>
    <col min="7433" max="7433" width="11.85546875" style="3" customWidth="1"/>
    <col min="7434" max="7434" width="12" style="3" customWidth="1"/>
    <col min="7435" max="7680" width="9.140625" style="3"/>
    <col min="7681" max="7681" width="5.28515625" style="3" customWidth="1"/>
    <col min="7682" max="7682" width="21.140625" style="3" customWidth="1"/>
    <col min="7683" max="7683" width="9" style="3" customWidth="1"/>
    <col min="7684" max="7684" width="9.28515625" style="3" customWidth="1"/>
    <col min="7685" max="7686" width="8.28515625" style="3" customWidth="1"/>
    <col min="7687" max="7687" width="8" style="3" customWidth="1"/>
    <col min="7688" max="7688" width="9.28515625" style="3" customWidth="1"/>
    <col min="7689" max="7689" width="11.85546875" style="3" customWidth="1"/>
    <col min="7690" max="7690" width="12" style="3" customWidth="1"/>
    <col min="7691" max="7936" width="9.140625" style="3"/>
    <col min="7937" max="7937" width="5.28515625" style="3" customWidth="1"/>
    <col min="7938" max="7938" width="21.140625" style="3" customWidth="1"/>
    <col min="7939" max="7939" width="9" style="3" customWidth="1"/>
    <col min="7940" max="7940" width="9.28515625" style="3" customWidth="1"/>
    <col min="7941" max="7942" width="8.28515625" style="3" customWidth="1"/>
    <col min="7943" max="7943" width="8" style="3" customWidth="1"/>
    <col min="7944" max="7944" width="9.28515625" style="3" customWidth="1"/>
    <col min="7945" max="7945" width="11.85546875" style="3" customWidth="1"/>
    <col min="7946" max="7946" width="12" style="3" customWidth="1"/>
    <col min="7947" max="8192" width="9.140625" style="3"/>
    <col min="8193" max="8193" width="5.28515625" style="3" customWidth="1"/>
    <col min="8194" max="8194" width="21.140625" style="3" customWidth="1"/>
    <col min="8195" max="8195" width="9" style="3" customWidth="1"/>
    <col min="8196" max="8196" width="9.28515625" style="3" customWidth="1"/>
    <col min="8197" max="8198" width="8.28515625" style="3" customWidth="1"/>
    <col min="8199" max="8199" width="8" style="3" customWidth="1"/>
    <col min="8200" max="8200" width="9.28515625" style="3" customWidth="1"/>
    <col min="8201" max="8201" width="11.85546875" style="3" customWidth="1"/>
    <col min="8202" max="8202" width="12" style="3" customWidth="1"/>
    <col min="8203" max="8448" width="9.140625" style="3"/>
    <col min="8449" max="8449" width="5.28515625" style="3" customWidth="1"/>
    <col min="8450" max="8450" width="21.140625" style="3" customWidth="1"/>
    <col min="8451" max="8451" width="9" style="3" customWidth="1"/>
    <col min="8452" max="8452" width="9.28515625" style="3" customWidth="1"/>
    <col min="8453" max="8454" width="8.28515625" style="3" customWidth="1"/>
    <col min="8455" max="8455" width="8" style="3" customWidth="1"/>
    <col min="8456" max="8456" width="9.28515625" style="3" customWidth="1"/>
    <col min="8457" max="8457" width="11.85546875" style="3" customWidth="1"/>
    <col min="8458" max="8458" width="12" style="3" customWidth="1"/>
    <col min="8459" max="8704" width="9.140625" style="3"/>
    <col min="8705" max="8705" width="5.28515625" style="3" customWidth="1"/>
    <col min="8706" max="8706" width="21.140625" style="3" customWidth="1"/>
    <col min="8707" max="8707" width="9" style="3" customWidth="1"/>
    <col min="8708" max="8708" width="9.28515625" style="3" customWidth="1"/>
    <col min="8709" max="8710" width="8.28515625" style="3" customWidth="1"/>
    <col min="8711" max="8711" width="8" style="3" customWidth="1"/>
    <col min="8712" max="8712" width="9.28515625" style="3" customWidth="1"/>
    <col min="8713" max="8713" width="11.85546875" style="3" customWidth="1"/>
    <col min="8714" max="8714" width="12" style="3" customWidth="1"/>
    <col min="8715" max="8960" width="9.140625" style="3"/>
    <col min="8961" max="8961" width="5.28515625" style="3" customWidth="1"/>
    <col min="8962" max="8962" width="21.140625" style="3" customWidth="1"/>
    <col min="8963" max="8963" width="9" style="3" customWidth="1"/>
    <col min="8964" max="8964" width="9.28515625" style="3" customWidth="1"/>
    <col min="8965" max="8966" width="8.28515625" style="3" customWidth="1"/>
    <col min="8967" max="8967" width="8" style="3" customWidth="1"/>
    <col min="8968" max="8968" width="9.28515625" style="3" customWidth="1"/>
    <col min="8969" max="8969" width="11.85546875" style="3" customWidth="1"/>
    <col min="8970" max="8970" width="12" style="3" customWidth="1"/>
    <col min="8971" max="9216" width="9.140625" style="3"/>
    <col min="9217" max="9217" width="5.28515625" style="3" customWidth="1"/>
    <col min="9218" max="9218" width="21.140625" style="3" customWidth="1"/>
    <col min="9219" max="9219" width="9" style="3" customWidth="1"/>
    <col min="9220" max="9220" width="9.28515625" style="3" customWidth="1"/>
    <col min="9221" max="9222" width="8.28515625" style="3" customWidth="1"/>
    <col min="9223" max="9223" width="8" style="3" customWidth="1"/>
    <col min="9224" max="9224" width="9.28515625" style="3" customWidth="1"/>
    <col min="9225" max="9225" width="11.85546875" style="3" customWidth="1"/>
    <col min="9226" max="9226" width="12" style="3" customWidth="1"/>
    <col min="9227" max="9472" width="9.140625" style="3"/>
    <col min="9473" max="9473" width="5.28515625" style="3" customWidth="1"/>
    <col min="9474" max="9474" width="21.140625" style="3" customWidth="1"/>
    <col min="9475" max="9475" width="9" style="3" customWidth="1"/>
    <col min="9476" max="9476" width="9.28515625" style="3" customWidth="1"/>
    <col min="9477" max="9478" width="8.28515625" style="3" customWidth="1"/>
    <col min="9479" max="9479" width="8" style="3" customWidth="1"/>
    <col min="9480" max="9480" width="9.28515625" style="3" customWidth="1"/>
    <col min="9481" max="9481" width="11.85546875" style="3" customWidth="1"/>
    <col min="9482" max="9482" width="12" style="3" customWidth="1"/>
    <col min="9483" max="9728" width="9.140625" style="3"/>
    <col min="9729" max="9729" width="5.28515625" style="3" customWidth="1"/>
    <col min="9730" max="9730" width="21.140625" style="3" customWidth="1"/>
    <col min="9731" max="9731" width="9" style="3" customWidth="1"/>
    <col min="9732" max="9732" width="9.28515625" style="3" customWidth="1"/>
    <col min="9733" max="9734" width="8.28515625" style="3" customWidth="1"/>
    <col min="9735" max="9735" width="8" style="3" customWidth="1"/>
    <col min="9736" max="9736" width="9.28515625" style="3" customWidth="1"/>
    <col min="9737" max="9737" width="11.85546875" style="3" customWidth="1"/>
    <col min="9738" max="9738" width="12" style="3" customWidth="1"/>
    <col min="9739" max="9984" width="9.140625" style="3"/>
    <col min="9985" max="9985" width="5.28515625" style="3" customWidth="1"/>
    <col min="9986" max="9986" width="21.140625" style="3" customWidth="1"/>
    <col min="9987" max="9987" width="9" style="3" customWidth="1"/>
    <col min="9988" max="9988" width="9.28515625" style="3" customWidth="1"/>
    <col min="9989" max="9990" width="8.28515625" style="3" customWidth="1"/>
    <col min="9991" max="9991" width="8" style="3" customWidth="1"/>
    <col min="9992" max="9992" width="9.28515625" style="3" customWidth="1"/>
    <col min="9993" max="9993" width="11.85546875" style="3" customWidth="1"/>
    <col min="9994" max="9994" width="12" style="3" customWidth="1"/>
    <col min="9995" max="10240" width="9.140625" style="3"/>
    <col min="10241" max="10241" width="5.28515625" style="3" customWidth="1"/>
    <col min="10242" max="10242" width="21.140625" style="3" customWidth="1"/>
    <col min="10243" max="10243" width="9" style="3" customWidth="1"/>
    <col min="10244" max="10244" width="9.28515625" style="3" customWidth="1"/>
    <col min="10245" max="10246" width="8.28515625" style="3" customWidth="1"/>
    <col min="10247" max="10247" width="8" style="3" customWidth="1"/>
    <col min="10248" max="10248" width="9.28515625" style="3" customWidth="1"/>
    <col min="10249" max="10249" width="11.85546875" style="3" customWidth="1"/>
    <col min="10250" max="10250" width="12" style="3" customWidth="1"/>
    <col min="10251" max="10496" width="9.140625" style="3"/>
    <col min="10497" max="10497" width="5.28515625" style="3" customWidth="1"/>
    <col min="10498" max="10498" width="21.140625" style="3" customWidth="1"/>
    <col min="10499" max="10499" width="9" style="3" customWidth="1"/>
    <col min="10500" max="10500" width="9.28515625" style="3" customWidth="1"/>
    <col min="10501" max="10502" width="8.28515625" style="3" customWidth="1"/>
    <col min="10503" max="10503" width="8" style="3" customWidth="1"/>
    <col min="10504" max="10504" width="9.28515625" style="3" customWidth="1"/>
    <col min="10505" max="10505" width="11.85546875" style="3" customWidth="1"/>
    <col min="10506" max="10506" width="12" style="3" customWidth="1"/>
    <col min="10507" max="10752" width="9.140625" style="3"/>
    <col min="10753" max="10753" width="5.28515625" style="3" customWidth="1"/>
    <col min="10754" max="10754" width="21.140625" style="3" customWidth="1"/>
    <col min="10755" max="10755" width="9" style="3" customWidth="1"/>
    <col min="10756" max="10756" width="9.28515625" style="3" customWidth="1"/>
    <col min="10757" max="10758" width="8.28515625" style="3" customWidth="1"/>
    <col min="10759" max="10759" width="8" style="3" customWidth="1"/>
    <col min="10760" max="10760" width="9.28515625" style="3" customWidth="1"/>
    <col min="10761" max="10761" width="11.85546875" style="3" customWidth="1"/>
    <col min="10762" max="10762" width="12" style="3" customWidth="1"/>
    <col min="10763" max="11008" width="9.140625" style="3"/>
    <col min="11009" max="11009" width="5.28515625" style="3" customWidth="1"/>
    <col min="11010" max="11010" width="21.140625" style="3" customWidth="1"/>
    <col min="11011" max="11011" width="9" style="3" customWidth="1"/>
    <col min="11012" max="11012" width="9.28515625" style="3" customWidth="1"/>
    <col min="11013" max="11014" width="8.28515625" style="3" customWidth="1"/>
    <col min="11015" max="11015" width="8" style="3" customWidth="1"/>
    <col min="11016" max="11016" width="9.28515625" style="3" customWidth="1"/>
    <col min="11017" max="11017" width="11.85546875" style="3" customWidth="1"/>
    <col min="11018" max="11018" width="12" style="3" customWidth="1"/>
    <col min="11019" max="11264" width="9.140625" style="3"/>
    <col min="11265" max="11265" width="5.28515625" style="3" customWidth="1"/>
    <col min="11266" max="11266" width="21.140625" style="3" customWidth="1"/>
    <col min="11267" max="11267" width="9" style="3" customWidth="1"/>
    <col min="11268" max="11268" width="9.28515625" style="3" customWidth="1"/>
    <col min="11269" max="11270" width="8.28515625" style="3" customWidth="1"/>
    <col min="11271" max="11271" width="8" style="3" customWidth="1"/>
    <col min="11272" max="11272" width="9.28515625" style="3" customWidth="1"/>
    <col min="11273" max="11273" width="11.85546875" style="3" customWidth="1"/>
    <col min="11274" max="11274" width="12" style="3" customWidth="1"/>
    <col min="11275" max="11520" width="9.140625" style="3"/>
    <col min="11521" max="11521" width="5.28515625" style="3" customWidth="1"/>
    <col min="11522" max="11522" width="21.140625" style="3" customWidth="1"/>
    <col min="11523" max="11523" width="9" style="3" customWidth="1"/>
    <col min="11524" max="11524" width="9.28515625" style="3" customWidth="1"/>
    <col min="11525" max="11526" width="8.28515625" style="3" customWidth="1"/>
    <col min="11527" max="11527" width="8" style="3" customWidth="1"/>
    <col min="11528" max="11528" width="9.28515625" style="3" customWidth="1"/>
    <col min="11529" max="11529" width="11.85546875" style="3" customWidth="1"/>
    <col min="11530" max="11530" width="12" style="3" customWidth="1"/>
    <col min="11531" max="11776" width="9.140625" style="3"/>
    <col min="11777" max="11777" width="5.28515625" style="3" customWidth="1"/>
    <col min="11778" max="11778" width="21.140625" style="3" customWidth="1"/>
    <col min="11779" max="11779" width="9" style="3" customWidth="1"/>
    <col min="11780" max="11780" width="9.28515625" style="3" customWidth="1"/>
    <col min="11781" max="11782" width="8.28515625" style="3" customWidth="1"/>
    <col min="11783" max="11783" width="8" style="3" customWidth="1"/>
    <col min="11784" max="11784" width="9.28515625" style="3" customWidth="1"/>
    <col min="11785" max="11785" width="11.85546875" style="3" customWidth="1"/>
    <col min="11786" max="11786" width="12" style="3" customWidth="1"/>
    <col min="11787" max="12032" width="9.140625" style="3"/>
    <col min="12033" max="12033" width="5.28515625" style="3" customWidth="1"/>
    <col min="12034" max="12034" width="21.140625" style="3" customWidth="1"/>
    <col min="12035" max="12035" width="9" style="3" customWidth="1"/>
    <col min="12036" max="12036" width="9.28515625" style="3" customWidth="1"/>
    <col min="12037" max="12038" width="8.28515625" style="3" customWidth="1"/>
    <col min="12039" max="12039" width="8" style="3" customWidth="1"/>
    <col min="12040" max="12040" width="9.28515625" style="3" customWidth="1"/>
    <col min="12041" max="12041" width="11.85546875" style="3" customWidth="1"/>
    <col min="12042" max="12042" width="12" style="3" customWidth="1"/>
    <col min="12043" max="12288" width="9.140625" style="3"/>
    <col min="12289" max="12289" width="5.28515625" style="3" customWidth="1"/>
    <col min="12290" max="12290" width="21.140625" style="3" customWidth="1"/>
    <col min="12291" max="12291" width="9" style="3" customWidth="1"/>
    <col min="12292" max="12292" width="9.28515625" style="3" customWidth="1"/>
    <col min="12293" max="12294" width="8.28515625" style="3" customWidth="1"/>
    <col min="12295" max="12295" width="8" style="3" customWidth="1"/>
    <col min="12296" max="12296" width="9.28515625" style="3" customWidth="1"/>
    <col min="12297" max="12297" width="11.85546875" style="3" customWidth="1"/>
    <col min="12298" max="12298" width="12" style="3" customWidth="1"/>
    <col min="12299" max="12544" width="9.140625" style="3"/>
    <col min="12545" max="12545" width="5.28515625" style="3" customWidth="1"/>
    <col min="12546" max="12546" width="21.140625" style="3" customWidth="1"/>
    <col min="12547" max="12547" width="9" style="3" customWidth="1"/>
    <col min="12548" max="12548" width="9.28515625" style="3" customWidth="1"/>
    <col min="12549" max="12550" width="8.28515625" style="3" customWidth="1"/>
    <col min="12551" max="12551" width="8" style="3" customWidth="1"/>
    <col min="12552" max="12552" width="9.28515625" style="3" customWidth="1"/>
    <col min="12553" max="12553" width="11.85546875" style="3" customWidth="1"/>
    <col min="12554" max="12554" width="12" style="3" customWidth="1"/>
    <col min="12555" max="12800" width="9.140625" style="3"/>
    <col min="12801" max="12801" width="5.28515625" style="3" customWidth="1"/>
    <col min="12802" max="12802" width="21.140625" style="3" customWidth="1"/>
    <col min="12803" max="12803" width="9" style="3" customWidth="1"/>
    <col min="12804" max="12804" width="9.28515625" style="3" customWidth="1"/>
    <col min="12805" max="12806" width="8.28515625" style="3" customWidth="1"/>
    <col min="12807" max="12807" width="8" style="3" customWidth="1"/>
    <col min="12808" max="12808" width="9.28515625" style="3" customWidth="1"/>
    <col min="12809" max="12809" width="11.85546875" style="3" customWidth="1"/>
    <col min="12810" max="12810" width="12" style="3" customWidth="1"/>
    <col min="12811" max="13056" width="9.140625" style="3"/>
    <col min="13057" max="13057" width="5.28515625" style="3" customWidth="1"/>
    <col min="13058" max="13058" width="21.140625" style="3" customWidth="1"/>
    <col min="13059" max="13059" width="9" style="3" customWidth="1"/>
    <col min="13060" max="13060" width="9.28515625" style="3" customWidth="1"/>
    <col min="13061" max="13062" width="8.28515625" style="3" customWidth="1"/>
    <col min="13063" max="13063" width="8" style="3" customWidth="1"/>
    <col min="13064" max="13064" width="9.28515625" style="3" customWidth="1"/>
    <col min="13065" max="13065" width="11.85546875" style="3" customWidth="1"/>
    <col min="13066" max="13066" width="12" style="3" customWidth="1"/>
    <col min="13067" max="13312" width="9.140625" style="3"/>
    <col min="13313" max="13313" width="5.28515625" style="3" customWidth="1"/>
    <col min="13314" max="13314" width="21.140625" style="3" customWidth="1"/>
    <col min="13315" max="13315" width="9" style="3" customWidth="1"/>
    <col min="13316" max="13316" width="9.28515625" style="3" customWidth="1"/>
    <col min="13317" max="13318" width="8.28515625" style="3" customWidth="1"/>
    <col min="13319" max="13319" width="8" style="3" customWidth="1"/>
    <col min="13320" max="13320" width="9.28515625" style="3" customWidth="1"/>
    <col min="13321" max="13321" width="11.85546875" style="3" customWidth="1"/>
    <col min="13322" max="13322" width="12" style="3" customWidth="1"/>
    <col min="13323" max="13568" width="9.140625" style="3"/>
    <col min="13569" max="13569" width="5.28515625" style="3" customWidth="1"/>
    <col min="13570" max="13570" width="21.140625" style="3" customWidth="1"/>
    <col min="13571" max="13571" width="9" style="3" customWidth="1"/>
    <col min="13572" max="13572" width="9.28515625" style="3" customWidth="1"/>
    <col min="13573" max="13574" width="8.28515625" style="3" customWidth="1"/>
    <col min="13575" max="13575" width="8" style="3" customWidth="1"/>
    <col min="13576" max="13576" width="9.28515625" style="3" customWidth="1"/>
    <col min="13577" max="13577" width="11.85546875" style="3" customWidth="1"/>
    <col min="13578" max="13578" width="12" style="3" customWidth="1"/>
    <col min="13579" max="13824" width="9.140625" style="3"/>
    <col min="13825" max="13825" width="5.28515625" style="3" customWidth="1"/>
    <col min="13826" max="13826" width="21.140625" style="3" customWidth="1"/>
    <col min="13827" max="13827" width="9" style="3" customWidth="1"/>
    <col min="13828" max="13828" width="9.28515625" style="3" customWidth="1"/>
    <col min="13829" max="13830" width="8.28515625" style="3" customWidth="1"/>
    <col min="13831" max="13831" width="8" style="3" customWidth="1"/>
    <col min="13832" max="13832" width="9.28515625" style="3" customWidth="1"/>
    <col min="13833" max="13833" width="11.85546875" style="3" customWidth="1"/>
    <col min="13834" max="13834" width="12" style="3" customWidth="1"/>
    <col min="13835" max="14080" width="9.140625" style="3"/>
    <col min="14081" max="14081" width="5.28515625" style="3" customWidth="1"/>
    <col min="14082" max="14082" width="21.140625" style="3" customWidth="1"/>
    <col min="14083" max="14083" width="9" style="3" customWidth="1"/>
    <col min="14084" max="14084" width="9.28515625" style="3" customWidth="1"/>
    <col min="14085" max="14086" width="8.28515625" style="3" customWidth="1"/>
    <col min="14087" max="14087" width="8" style="3" customWidth="1"/>
    <col min="14088" max="14088" width="9.28515625" style="3" customWidth="1"/>
    <col min="14089" max="14089" width="11.85546875" style="3" customWidth="1"/>
    <col min="14090" max="14090" width="12" style="3" customWidth="1"/>
    <col min="14091" max="14336" width="9.140625" style="3"/>
    <col min="14337" max="14337" width="5.28515625" style="3" customWidth="1"/>
    <col min="14338" max="14338" width="21.140625" style="3" customWidth="1"/>
    <col min="14339" max="14339" width="9" style="3" customWidth="1"/>
    <col min="14340" max="14340" width="9.28515625" style="3" customWidth="1"/>
    <col min="14341" max="14342" width="8.28515625" style="3" customWidth="1"/>
    <col min="14343" max="14343" width="8" style="3" customWidth="1"/>
    <col min="14344" max="14344" width="9.28515625" style="3" customWidth="1"/>
    <col min="14345" max="14345" width="11.85546875" style="3" customWidth="1"/>
    <col min="14346" max="14346" width="12" style="3" customWidth="1"/>
    <col min="14347" max="14592" width="9.140625" style="3"/>
    <col min="14593" max="14593" width="5.28515625" style="3" customWidth="1"/>
    <col min="14594" max="14594" width="21.140625" style="3" customWidth="1"/>
    <col min="14595" max="14595" width="9" style="3" customWidth="1"/>
    <col min="14596" max="14596" width="9.28515625" style="3" customWidth="1"/>
    <col min="14597" max="14598" width="8.28515625" style="3" customWidth="1"/>
    <col min="14599" max="14599" width="8" style="3" customWidth="1"/>
    <col min="14600" max="14600" width="9.28515625" style="3" customWidth="1"/>
    <col min="14601" max="14601" width="11.85546875" style="3" customWidth="1"/>
    <col min="14602" max="14602" width="12" style="3" customWidth="1"/>
    <col min="14603" max="14848" width="9.140625" style="3"/>
    <col min="14849" max="14849" width="5.28515625" style="3" customWidth="1"/>
    <col min="14850" max="14850" width="21.140625" style="3" customWidth="1"/>
    <col min="14851" max="14851" width="9" style="3" customWidth="1"/>
    <col min="14852" max="14852" width="9.28515625" style="3" customWidth="1"/>
    <col min="14853" max="14854" width="8.28515625" style="3" customWidth="1"/>
    <col min="14855" max="14855" width="8" style="3" customWidth="1"/>
    <col min="14856" max="14856" width="9.28515625" style="3" customWidth="1"/>
    <col min="14857" max="14857" width="11.85546875" style="3" customWidth="1"/>
    <col min="14858" max="14858" width="12" style="3" customWidth="1"/>
    <col min="14859" max="15104" width="9.140625" style="3"/>
    <col min="15105" max="15105" width="5.28515625" style="3" customWidth="1"/>
    <col min="15106" max="15106" width="21.140625" style="3" customWidth="1"/>
    <col min="15107" max="15107" width="9" style="3" customWidth="1"/>
    <col min="15108" max="15108" width="9.28515625" style="3" customWidth="1"/>
    <col min="15109" max="15110" width="8.28515625" style="3" customWidth="1"/>
    <col min="15111" max="15111" width="8" style="3" customWidth="1"/>
    <col min="15112" max="15112" width="9.28515625" style="3" customWidth="1"/>
    <col min="15113" max="15113" width="11.85546875" style="3" customWidth="1"/>
    <col min="15114" max="15114" width="12" style="3" customWidth="1"/>
    <col min="15115" max="15360" width="9.140625" style="3"/>
    <col min="15361" max="15361" width="5.28515625" style="3" customWidth="1"/>
    <col min="15362" max="15362" width="21.140625" style="3" customWidth="1"/>
    <col min="15363" max="15363" width="9" style="3" customWidth="1"/>
    <col min="15364" max="15364" width="9.28515625" style="3" customWidth="1"/>
    <col min="15365" max="15366" width="8.28515625" style="3" customWidth="1"/>
    <col min="15367" max="15367" width="8" style="3" customWidth="1"/>
    <col min="15368" max="15368" width="9.28515625" style="3" customWidth="1"/>
    <col min="15369" max="15369" width="11.85546875" style="3" customWidth="1"/>
    <col min="15370" max="15370" width="12" style="3" customWidth="1"/>
    <col min="15371" max="15616" width="9.140625" style="3"/>
    <col min="15617" max="15617" width="5.28515625" style="3" customWidth="1"/>
    <col min="15618" max="15618" width="21.140625" style="3" customWidth="1"/>
    <col min="15619" max="15619" width="9" style="3" customWidth="1"/>
    <col min="15620" max="15620" width="9.28515625" style="3" customWidth="1"/>
    <col min="15621" max="15622" width="8.28515625" style="3" customWidth="1"/>
    <col min="15623" max="15623" width="8" style="3" customWidth="1"/>
    <col min="15624" max="15624" width="9.28515625" style="3" customWidth="1"/>
    <col min="15625" max="15625" width="11.85546875" style="3" customWidth="1"/>
    <col min="15626" max="15626" width="12" style="3" customWidth="1"/>
    <col min="15627" max="15872" width="9.140625" style="3"/>
    <col min="15873" max="15873" width="5.28515625" style="3" customWidth="1"/>
    <col min="15874" max="15874" width="21.140625" style="3" customWidth="1"/>
    <col min="15875" max="15875" width="9" style="3" customWidth="1"/>
    <col min="15876" max="15876" width="9.28515625" style="3" customWidth="1"/>
    <col min="15877" max="15878" width="8.28515625" style="3" customWidth="1"/>
    <col min="15879" max="15879" width="8" style="3" customWidth="1"/>
    <col min="15880" max="15880" width="9.28515625" style="3" customWidth="1"/>
    <col min="15881" max="15881" width="11.85546875" style="3" customWidth="1"/>
    <col min="15882" max="15882" width="12" style="3" customWidth="1"/>
    <col min="15883" max="16128" width="9.140625" style="3"/>
    <col min="16129" max="16129" width="5.28515625" style="3" customWidth="1"/>
    <col min="16130" max="16130" width="21.140625" style="3" customWidth="1"/>
    <col min="16131" max="16131" width="9" style="3" customWidth="1"/>
    <col min="16132" max="16132" width="9.28515625" style="3" customWidth="1"/>
    <col min="16133" max="16134" width="8.28515625" style="3" customWidth="1"/>
    <col min="16135" max="16135" width="8" style="3" customWidth="1"/>
    <col min="16136" max="16136" width="9.28515625" style="3" customWidth="1"/>
    <col min="16137" max="16137" width="11.85546875" style="3" customWidth="1"/>
    <col min="16138" max="16138" width="12" style="3" customWidth="1"/>
    <col min="16139" max="16384" width="9.140625" style="3"/>
  </cols>
  <sheetData>
    <row r="1" spans="1:10" ht="32.25" customHeight="1">
      <c r="A1" s="915" t="s">
        <v>254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0" customFormat="1" ht="18.75">
      <c r="A2" s="942" t="s">
        <v>486</v>
      </c>
      <c r="B2" s="942"/>
      <c r="C2" s="942"/>
      <c r="D2" s="942"/>
      <c r="E2" s="942"/>
      <c r="F2" s="942"/>
      <c r="G2" s="942"/>
      <c r="H2" s="942"/>
      <c r="I2" s="942"/>
      <c r="J2" s="942"/>
    </row>
    <row r="4" spans="1:10" s="2" customFormat="1" ht="36" customHeight="1">
      <c r="A4" s="934" t="s">
        <v>93</v>
      </c>
      <c r="B4" s="936" t="s">
        <v>256</v>
      </c>
      <c r="C4" s="943" t="s">
        <v>257</v>
      </c>
      <c r="D4" s="943"/>
      <c r="E4" s="943" t="s">
        <v>258</v>
      </c>
      <c r="F4" s="943"/>
      <c r="G4" s="943"/>
      <c r="H4" s="938" t="s">
        <v>259</v>
      </c>
      <c r="I4" s="938" t="s">
        <v>260</v>
      </c>
      <c r="J4" s="940" t="s">
        <v>261</v>
      </c>
    </row>
    <row r="5" spans="1:10" s="2" customFormat="1" ht="58.5" customHeight="1">
      <c r="A5" s="935"/>
      <c r="B5" s="93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39"/>
      <c r="I5" s="939"/>
      <c r="J5" s="941"/>
    </row>
    <row r="6" spans="1:10" ht="15.75">
      <c r="A6" s="213">
        <f>'TTTL tổ BVTX'!A11</f>
        <v>1</v>
      </c>
      <c r="B6" s="214" t="str">
        <f>'TTTL tổ BVTX'!B11</f>
        <v>Hun Ray</v>
      </c>
      <c r="C6" s="215"/>
      <c r="D6" s="216"/>
      <c r="E6" s="217"/>
      <c r="F6" s="218"/>
      <c r="G6" s="13">
        <f t="shared" ref="G6:G11" si="0">E6+F6</f>
        <v>0</v>
      </c>
      <c r="H6" s="13">
        <f t="shared" ref="H6:H11" si="1">D6+E6</f>
        <v>0</v>
      </c>
      <c r="I6" s="19">
        <f t="shared" ref="I6:I11" si="2">H6*75000</f>
        <v>0</v>
      </c>
      <c r="J6" s="227"/>
    </row>
    <row r="7" spans="1:10" ht="15.75">
      <c r="A7" s="213">
        <f>'TTTL tổ BVTX'!A12</f>
        <v>2</v>
      </c>
      <c r="B7" s="214" t="str">
        <f>'TTTL tổ BVTX'!B12</f>
        <v>Via Mêt</v>
      </c>
      <c r="C7" s="215"/>
      <c r="D7" s="216"/>
      <c r="E7" s="217"/>
      <c r="F7" s="218"/>
      <c r="G7" s="13">
        <f t="shared" si="0"/>
        <v>0</v>
      </c>
      <c r="H7" s="13">
        <f t="shared" si="1"/>
        <v>0</v>
      </c>
      <c r="I7" s="19">
        <f t="shared" si="2"/>
        <v>0</v>
      </c>
      <c r="J7" s="227"/>
    </row>
    <row r="8" spans="1:10" ht="15.75">
      <c r="A8" s="213">
        <f>'TTTL tổ BVTX'!A13</f>
        <v>3</v>
      </c>
      <c r="B8" s="214" t="str">
        <f>'TTTL tổ BVTX'!B13</f>
        <v>Num Nay</v>
      </c>
      <c r="C8" s="215"/>
      <c r="D8" s="216"/>
      <c r="E8" s="217"/>
      <c r="F8" s="218"/>
      <c r="G8" s="13">
        <f t="shared" si="0"/>
        <v>0</v>
      </c>
      <c r="H8" s="13">
        <f t="shared" si="1"/>
        <v>0</v>
      </c>
      <c r="I8" s="19">
        <f>H8*75000</f>
        <v>0</v>
      </c>
      <c r="J8" s="227"/>
    </row>
    <row r="9" spans="1:10" ht="15.75">
      <c r="A9" s="213">
        <f>'TTTL tổ BVTX'!A14</f>
        <v>4</v>
      </c>
      <c r="B9" s="214" t="str">
        <f>'TTTL tổ BVTX'!B14</f>
        <v>Sa Lên</v>
      </c>
      <c r="C9" s="215"/>
      <c r="D9" s="216"/>
      <c r="E9" s="217"/>
      <c r="F9" s="218"/>
      <c r="G9" s="13">
        <f t="shared" si="0"/>
        <v>0</v>
      </c>
      <c r="H9" s="13">
        <f t="shared" si="1"/>
        <v>0</v>
      </c>
      <c r="I9" s="19">
        <f>H9*75000</f>
        <v>0</v>
      </c>
      <c r="J9" s="227"/>
    </row>
    <row r="10" spans="1:10" ht="15.75">
      <c r="A10" s="213">
        <f>'TTTL tổ BVTX'!A15</f>
        <v>5</v>
      </c>
      <c r="B10" s="214" t="str">
        <f>'TTTL tổ BVTX'!B15</f>
        <v>Chia Sok Rai</v>
      </c>
      <c r="C10" s="215"/>
      <c r="D10" s="216"/>
      <c r="E10" s="217"/>
      <c r="F10" s="218"/>
      <c r="G10" s="13">
        <f t="shared" si="0"/>
        <v>0</v>
      </c>
      <c r="H10" s="13">
        <f t="shared" si="1"/>
        <v>0</v>
      </c>
      <c r="I10" s="19">
        <f t="shared" si="2"/>
        <v>0</v>
      </c>
      <c r="J10" s="227"/>
    </row>
    <row r="11" spans="1:10" ht="15.75">
      <c r="A11" s="213">
        <f>'TTTL tổ BVTX'!A16</f>
        <v>6</v>
      </c>
      <c r="B11" s="214" t="str">
        <f>'TTTL tổ BVTX'!B16</f>
        <v>Sok Nit</v>
      </c>
      <c r="C11" s="215"/>
      <c r="D11" s="216"/>
      <c r="E11" s="217"/>
      <c r="F11" s="218"/>
      <c r="G11" s="13">
        <f t="shared" si="0"/>
        <v>0</v>
      </c>
      <c r="H11" s="13">
        <f t="shared" si="1"/>
        <v>0</v>
      </c>
      <c r="I11" s="19">
        <f t="shared" si="2"/>
        <v>0</v>
      </c>
      <c r="J11" s="227"/>
    </row>
    <row r="12" spans="1:10" ht="15.75">
      <c r="A12" s="219"/>
      <c r="B12" s="220"/>
      <c r="C12" s="221"/>
      <c r="D12" s="222"/>
      <c r="E12" s="223"/>
      <c r="F12" s="224"/>
      <c r="G12" s="223"/>
      <c r="H12" s="223"/>
      <c r="I12" s="228"/>
      <c r="J12" s="229"/>
    </row>
    <row r="13" spans="1:10" ht="20.25" customHeight="1">
      <c r="A13" s="968" t="s">
        <v>267</v>
      </c>
      <c r="B13" s="969"/>
      <c r="C13" s="23">
        <f t="shared" ref="C13:I13" si="3">SUM(C6:C11)</f>
        <v>0</v>
      </c>
      <c r="D13" s="23">
        <f t="shared" si="3"/>
        <v>0</v>
      </c>
      <c r="E13" s="23">
        <f t="shared" si="3"/>
        <v>0</v>
      </c>
      <c r="F13" s="23">
        <f t="shared" si="3"/>
        <v>0</v>
      </c>
      <c r="G13" s="23">
        <f t="shared" si="3"/>
        <v>0</v>
      </c>
      <c r="H13" s="23">
        <f t="shared" si="3"/>
        <v>0</v>
      </c>
      <c r="I13" s="23">
        <f t="shared" si="3"/>
        <v>0</v>
      </c>
      <c r="J13" s="26"/>
    </row>
    <row r="14" spans="1:10" ht="15.75">
      <c r="B14" s="225"/>
    </row>
    <row r="15" spans="1:10" ht="15.75">
      <c r="B15" s="226"/>
      <c r="E15" s="24"/>
      <c r="F15" s="24"/>
      <c r="G15" s="24"/>
      <c r="H15" s="932" t="s">
        <v>268</v>
      </c>
      <c r="I15" s="932"/>
      <c r="J15" s="932"/>
    </row>
    <row r="16" spans="1:10">
      <c r="E16" s="3"/>
      <c r="F16" s="3"/>
      <c r="G16" s="3"/>
      <c r="H16" s="933" t="s">
        <v>269</v>
      </c>
      <c r="I16" s="933"/>
      <c r="J16" s="933"/>
    </row>
  </sheetData>
  <mergeCells count="12">
    <mergeCell ref="A1:J1"/>
    <mergeCell ref="A2:J2"/>
    <mergeCell ref="C4:D4"/>
    <mergeCell ref="E4:G4"/>
    <mergeCell ref="A13:B13"/>
    <mergeCell ref="H15:J15"/>
    <mergeCell ref="H16:J16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XS54"/>
  <sheetViews>
    <sheetView view="pageBreakPreview" zoomScale="90" zoomScaleNormal="100" zoomScaleSheetLayoutView="90" workbookViewId="0">
      <pane xSplit="2" ySplit="8" topLeftCell="D29" activePane="bottomRight" state="frozen"/>
      <selection pane="topRight"/>
      <selection pane="bottomLeft"/>
      <selection pane="bottomRight" activeCell="I32" sqref="I32"/>
    </sheetView>
  </sheetViews>
  <sheetFormatPr defaultColWidth="9" defaultRowHeight="16.5"/>
  <cols>
    <col min="1" max="1" width="4.28515625" style="176" customWidth="1"/>
    <col min="2" max="2" width="15.85546875" style="176" customWidth="1"/>
    <col min="3" max="3" width="7" style="176" hidden="1" customWidth="1"/>
    <col min="4" max="5" width="11.28515625" style="176" customWidth="1"/>
    <col min="6" max="6" width="8.5703125" style="176" customWidth="1"/>
    <col min="7" max="9" width="9.28515625" style="176" customWidth="1"/>
    <col min="10" max="11" width="8.85546875" style="176" hidden="1" customWidth="1"/>
    <col min="12" max="13" width="8.5703125" style="176" hidden="1" customWidth="1"/>
    <col min="14" max="15" width="9.140625" style="176" hidden="1" customWidth="1"/>
    <col min="16" max="16" width="9.5703125" style="176" hidden="1" customWidth="1"/>
    <col min="17" max="17" width="9.28515625" style="176" hidden="1" customWidth="1"/>
    <col min="18" max="19" width="10.7109375" style="176" customWidth="1"/>
    <col min="20" max="21" width="8.85546875" style="176" hidden="1" customWidth="1"/>
    <col min="22" max="23" width="7.85546875" style="176" hidden="1" customWidth="1"/>
    <col min="24" max="24" width="7.28515625" style="176" hidden="1" customWidth="1"/>
    <col min="25" max="28" width="7.5703125" style="176" hidden="1" customWidth="1"/>
    <col min="29" max="29" width="9.28515625" style="176" hidden="1" customWidth="1"/>
    <col min="30" max="30" width="10.5703125" style="176" hidden="1" customWidth="1"/>
    <col min="31" max="31" width="7.5703125" style="176" hidden="1" customWidth="1"/>
    <col min="32" max="32" width="7.28515625" style="176" hidden="1" customWidth="1"/>
    <col min="33" max="33" width="9.28515625" style="176" hidden="1" customWidth="1"/>
    <col min="34" max="34" width="9.5703125" style="176" hidden="1" customWidth="1"/>
    <col min="35" max="38" width="7.28515625" style="176" hidden="1" customWidth="1"/>
    <col min="39" max="40" width="7.7109375" style="176" hidden="1" customWidth="1"/>
    <col min="41" max="41" width="9.28515625" style="176" hidden="1" customWidth="1"/>
    <col min="42" max="44" width="7.28515625" style="176" hidden="1" customWidth="1"/>
    <col min="45" max="46" width="7.7109375" style="176" hidden="1" customWidth="1"/>
    <col min="47" max="47" width="8.28515625" style="176" hidden="1" customWidth="1"/>
    <col min="48" max="48" width="6.7109375" style="176" hidden="1" customWidth="1"/>
    <col min="49" max="49" width="8" style="176" hidden="1" customWidth="1"/>
    <col min="50" max="50" width="7.7109375" style="176" hidden="1" customWidth="1"/>
    <col min="51" max="53" width="7.28515625" style="176" hidden="1" customWidth="1"/>
    <col min="54" max="54" width="7.85546875" style="176" hidden="1" customWidth="1"/>
    <col min="55" max="55" width="7.7109375" style="176" hidden="1" customWidth="1"/>
    <col min="56" max="56" width="6.85546875" style="176" hidden="1" customWidth="1"/>
    <col min="57" max="57" width="8" style="176" hidden="1" customWidth="1"/>
    <col min="58" max="58" width="6.28515625" style="176" hidden="1" customWidth="1"/>
    <col min="59" max="59" width="7.28515625" style="176" hidden="1" customWidth="1"/>
    <col min="60" max="60" width="6.5703125" style="176" hidden="1" customWidth="1"/>
    <col min="61" max="61" width="7.140625" style="176" hidden="1" customWidth="1"/>
    <col min="62" max="64" width="6.85546875" style="176" hidden="1" customWidth="1"/>
    <col min="65" max="65" width="7.28515625" style="176" hidden="1" customWidth="1"/>
    <col min="66" max="66" width="8" style="176" hidden="1" customWidth="1"/>
    <col min="67" max="69" width="8.28515625" style="176" hidden="1" customWidth="1"/>
    <col min="70" max="70" width="7.7109375" style="176" hidden="1" customWidth="1"/>
    <col min="71" max="71" width="6.7109375" style="176" hidden="1" customWidth="1"/>
    <col min="72" max="72" width="6.85546875" style="176" hidden="1" customWidth="1"/>
    <col min="73" max="74" width="7.140625" style="176" hidden="1" customWidth="1"/>
    <col min="75" max="75" width="10.28515625" style="176" customWidth="1"/>
    <col min="76" max="76" width="17.5703125" style="176" customWidth="1"/>
    <col min="77" max="77" width="6.28515625" style="176" customWidth="1"/>
    <col min="78" max="80" width="9.140625" style="176"/>
    <col min="81" max="81" width="10.28515625" style="176" hidden="1" customWidth="1"/>
    <col min="82" max="88" width="9.140625" style="176"/>
    <col min="89" max="89" width="10.28515625" style="176" customWidth="1"/>
    <col min="90" max="304" width="9.140625" style="176"/>
    <col min="305" max="305" width="3.140625" style="176" customWidth="1"/>
    <col min="306" max="306" width="9.7109375" style="176" customWidth="1"/>
    <col min="307" max="307" width="5.28515625" style="176" customWidth="1"/>
    <col min="308" max="310" width="5.85546875" style="176" customWidth="1"/>
    <col min="311" max="312" width="5.140625" style="176" customWidth="1"/>
    <col min="313" max="314" width="5.85546875" style="176" customWidth="1"/>
    <col min="315" max="316" width="5.28515625" style="176" customWidth="1"/>
    <col min="317" max="317" width="5.140625" style="176" customWidth="1"/>
    <col min="318" max="318" width="5.28515625" style="176" customWidth="1"/>
    <col min="319" max="319" width="9" style="176" hidden="1" customWidth="1"/>
    <col min="320" max="320" width="5" style="176" customWidth="1"/>
    <col min="321" max="321" width="5.28515625" style="176" customWidth="1"/>
    <col min="322" max="322" width="5.5703125" style="176" customWidth="1"/>
    <col min="323" max="323" width="6" style="176" customWidth="1"/>
    <col min="324" max="326" width="5.28515625" style="176" customWidth="1"/>
    <col min="327" max="327" width="6.140625" style="176" customWidth="1"/>
    <col min="328" max="328" width="5.28515625" style="176" customWidth="1"/>
    <col min="329" max="330" width="6.140625" style="176" customWidth="1"/>
    <col min="331" max="331" width="6.28515625" style="176" customWidth="1"/>
    <col min="332" max="332" width="5.28515625" style="176" customWidth="1"/>
    <col min="333" max="333" width="6.28515625" style="176" customWidth="1"/>
    <col min="334" max="560" width="9.140625" style="176"/>
    <col min="561" max="561" width="3.140625" style="176" customWidth="1"/>
    <col min="562" max="562" width="9.7109375" style="176" customWidth="1"/>
    <col min="563" max="563" width="5.28515625" style="176" customWidth="1"/>
    <col min="564" max="566" width="5.85546875" style="176" customWidth="1"/>
    <col min="567" max="568" width="5.140625" style="176" customWidth="1"/>
    <col min="569" max="570" width="5.85546875" style="176" customWidth="1"/>
    <col min="571" max="572" width="5.28515625" style="176" customWidth="1"/>
    <col min="573" max="573" width="5.140625" style="176" customWidth="1"/>
    <col min="574" max="574" width="5.28515625" style="176" customWidth="1"/>
    <col min="575" max="575" width="9" style="176" hidden="1" customWidth="1"/>
    <col min="576" max="576" width="5" style="176" customWidth="1"/>
    <col min="577" max="577" width="5.28515625" style="176" customWidth="1"/>
    <col min="578" max="578" width="5.5703125" style="176" customWidth="1"/>
    <col min="579" max="579" width="6" style="176" customWidth="1"/>
    <col min="580" max="582" width="5.28515625" style="176" customWidth="1"/>
    <col min="583" max="583" width="6.140625" style="176" customWidth="1"/>
    <col min="584" max="584" width="5.28515625" style="176" customWidth="1"/>
    <col min="585" max="586" width="6.140625" style="176" customWidth="1"/>
    <col min="587" max="587" width="6.28515625" style="176" customWidth="1"/>
    <col min="588" max="588" width="5.28515625" style="176" customWidth="1"/>
    <col min="589" max="589" width="6.28515625" style="176" customWidth="1"/>
    <col min="590" max="816" width="9.140625" style="176"/>
    <col min="817" max="817" width="3.140625" style="176" customWidth="1"/>
    <col min="818" max="818" width="9.7109375" style="176" customWidth="1"/>
    <col min="819" max="819" width="5.28515625" style="176" customWidth="1"/>
    <col min="820" max="822" width="5.85546875" style="176" customWidth="1"/>
    <col min="823" max="824" width="5.140625" style="176" customWidth="1"/>
    <col min="825" max="826" width="5.85546875" style="176" customWidth="1"/>
    <col min="827" max="828" width="5.28515625" style="176" customWidth="1"/>
    <col min="829" max="829" width="5.140625" style="176" customWidth="1"/>
    <col min="830" max="830" width="5.28515625" style="176" customWidth="1"/>
    <col min="831" max="831" width="9" style="176" hidden="1" customWidth="1"/>
    <col min="832" max="832" width="5" style="176" customWidth="1"/>
    <col min="833" max="833" width="5.28515625" style="176" customWidth="1"/>
    <col min="834" max="834" width="5.5703125" style="176" customWidth="1"/>
    <col min="835" max="835" width="6" style="176" customWidth="1"/>
    <col min="836" max="838" width="5.28515625" style="176" customWidth="1"/>
    <col min="839" max="839" width="6.140625" style="176" customWidth="1"/>
    <col min="840" max="840" width="5.28515625" style="176" customWidth="1"/>
    <col min="841" max="842" width="6.140625" style="176" customWidth="1"/>
    <col min="843" max="843" width="6.28515625" style="176" customWidth="1"/>
    <col min="844" max="844" width="5.28515625" style="176" customWidth="1"/>
    <col min="845" max="845" width="6.28515625" style="176" customWidth="1"/>
    <col min="846" max="1072" width="9.140625" style="176"/>
    <col min="1073" max="1073" width="3.140625" style="176" customWidth="1"/>
    <col min="1074" max="1074" width="9.7109375" style="176" customWidth="1"/>
    <col min="1075" max="1075" width="5.28515625" style="176" customWidth="1"/>
    <col min="1076" max="1078" width="5.85546875" style="176" customWidth="1"/>
    <col min="1079" max="1080" width="5.140625" style="176" customWidth="1"/>
    <col min="1081" max="1082" width="5.85546875" style="176" customWidth="1"/>
    <col min="1083" max="1084" width="5.28515625" style="176" customWidth="1"/>
    <col min="1085" max="1085" width="5.140625" style="176" customWidth="1"/>
    <col min="1086" max="1086" width="5.28515625" style="176" customWidth="1"/>
    <col min="1087" max="1087" width="9" style="176" hidden="1" customWidth="1"/>
    <col min="1088" max="1088" width="5" style="176" customWidth="1"/>
    <col min="1089" max="1089" width="5.28515625" style="176" customWidth="1"/>
    <col min="1090" max="1090" width="5.5703125" style="176" customWidth="1"/>
    <col min="1091" max="1091" width="6" style="176" customWidth="1"/>
    <col min="1092" max="1094" width="5.28515625" style="176" customWidth="1"/>
    <col min="1095" max="1095" width="6.140625" style="176" customWidth="1"/>
    <col min="1096" max="1096" width="5.28515625" style="176" customWidth="1"/>
    <col min="1097" max="1098" width="6.140625" style="176" customWidth="1"/>
    <col min="1099" max="1099" width="6.28515625" style="176" customWidth="1"/>
    <col min="1100" max="1100" width="5.28515625" style="176" customWidth="1"/>
    <col min="1101" max="1101" width="6.28515625" style="176" customWidth="1"/>
    <col min="1102" max="1328" width="9.140625" style="176"/>
    <col min="1329" max="1329" width="3.140625" style="176" customWidth="1"/>
    <col min="1330" max="1330" width="9.7109375" style="176" customWidth="1"/>
    <col min="1331" max="1331" width="5.28515625" style="176" customWidth="1"/>
    <col min="1332" max="1334" width="5.85546875" style="176" customWidth="1"/>
    <col min="1335" max="1336" width="5.140625" style="176" customWidth="1"/>
    <col min="1337" max="1338" width="5.85546875" style="176" customWidth="1"/>
    <col min="1339" max="1340" width="5.28515625" style="176" customWidth="1"/>
    <col min="1341" max="1341" width="5.140625" style="176" customWidth="1"/>
    <col min="1342" max="1342" width="5.28515625" style="176" customWidth="1"/>
    <col min="1343" max="1343" width="9" style="176" hidden="1" customWidth="1"/>
    <col min="1344" max="1344" width="5" style="176" customWidth="1"/>
    <col min="1345" max="1345" width="5.28515625" style="176" customWidth="1"/>
    <col min="1346" max="1346" width="5.5703125" style="176" customWidth="1"/>
    <col min="1347" max="1347" width="6" style="176" customWidth="1"/>
    <col min="1348" max="1350" width="5.28515625" style="176" customWidth="1"/>
    <col min="1351" max="1351" width="6.140625" style="176" customWidth="1"/>
    <col min="1352" max="1352" width="5.28515625" style="176" customWidth="1"/>
    <col min="1353" max="1354" width="6.140625" style="176" customWidth="1"/>
    <col min="1355" max="1355" width="6.28515625" style="176" customWidth="1"/>
    <col min="1356" max="1356" width="5.28515625" style="176" customWidth="1"/>
    <col min="1357" max="1357" width="6.28515625" style="176" customWidth="1"/>
    <col min="1358" max="1584" width="9.140625" style="176"/>
    <col min="1585" max="1585" width="3.140625" style="176" customWidth="1"/>
    <col min="1586" max="1586" width="9.7109375" style="176" customWidth="1"/>
    <col min="1587" max="1587" width="5.28515625" style="176" customWidth="1"/>
    <col min="1588" max="1590" width="5.85546875" style="176" customWidth="1"/>
    <col min="1591" max="1592" width="5.140625" style="176" customWidth="1"/>
    <col min="1593" max="1594" width="5.85546875" style="176" customWidth="1"/>
    <col min="1595" max="1596" width="5.28515625" style="176" customWidth="1"/>
    <col min="1597" max="1597" width="5.140625" style="176" customWidth="1"/>
    <col min="1598" max="1598" width="5.28515625" style="176" customWidth="1"/>
    <col min="1599" max="1599" width="9" style="176" hidden="1" customWidth="1"/>
    <col min="1600" max="1600" width="5" style="176" customWidth="1"/>
    <col min="1601" max="1601" width="5.28515625" style="176" customWidth="1"/>
    <col min="1602" max="1602" width="5.5703125" style="176" customWidth="1"/>
    <col min="1603" max="1603" width="6" style="176" customWidth="1"/>
    <col min="1604" max="1606" width="5.28515625" style="176" customWidth="1"/>
    <col min="1607" max="1607" width="6.140625" style="176" customWidth="1"/>
    <col min="1608" max="1608" width="5.28515625" style="176" customWidth="1"/>
    <col min="1609" max="1610" width="6.140625" style="176" customWidth="1"/>
    <col min="1611" max="1611" width="6.28515625" style="176" customWidth="1"/>
    <col min="1612" max="1612" width="5.28515625" style="176" customWidth="1"/>
    <col min="1613" max="1613" width="6.28515625" style="176" customWidth="1"/>
    <col min="1614" max="1840" width="9.140625" style="176"/>
    <col min="1841" max="1841" width="3.140625" style="176" customWidth="1"/>
    <col min="1842" max="1842" width="9.7109375" style="176" customWidth="1"/>
    <col min="1843" max="1843" width="5.28515625" style="176" customWidth="1"/>
    <col min="1844" max="1846" width="5.85546875" style="176" customWidth="1"/>
    <col min="1847" max="1848" width="5.140625" style="176" customWidth="1"/>
    <col min="1849" max="1850" width="5.85546875" style="176" customWidth="1"/>
    <col min="1851" max="1852" width="5.28515625" style="176" customWidth="1"/>
    <col min="1853" max="1853" width="5.140625" style="176" customWidth="1"/>
    <col min="1854" max="1854" width="5.28515625" style="176" customWidth="1"/>
    <col min="1855" max="1855" width="9" style="176" hidden="1" customWidth="1"/>
    <col min="1856" max="1856" width="5" style="176" customWidth="1"/>
    <col min="1857" max="1857" width="5.28515625" style="176" customWidth="1"/>
    <col min="1858" max="1858" width="5.5703125" style="176" customWidth="1"/>
    <col min="1859" max="1859" width="6" style="176" customWidth="1"/>
    <col min="1860" max="1862" width="5.28515625" style="176" customWidth="1"/>
    <col min="1863" max="1863" width="6.140625" style="176" customWidth="1"/>
    <col min="1864" max="1864" width="5.28515625" style="176" customWidth="1"/>
    <col min="1865" max="1866" width="6.140625" style="176" customWidth="1"/>
    <col min="1867" max="1867" width="6.28515625" style="176" customWidth="1"/>
    <col min="1868" max="1868" width="5.28515625" style="176" customWidth="1"/>
    <col min="1869" max="1869" width="6.28515625" style="176" customWidth="1"/>
    <col min="1870" max="2096" width="9.140625" style="176"/>
    <col min="2097" max="2097" width="3.140625" style="176" customWidth="1"/>
    <col min="2098" max="2098" width="9.7109375" style="176" customWidth="1"/>
    <col min="2099" max="2099" width="5.28515625" style="176" customWidth="1"/>
    <col min="2100" max="2102" width="5.85546875" style="176" customWidth="1"/>
    <col min="2103" max="2104" width="5.140625" style="176" customWidth="1"/>
    <col min="2105" max="2106" width="5.85546875" style="176" customWidth="1"/>
    <col min="2107" max="2108" width="5.28515625" style="176" customWidth="1"/>
    <col min="2109" max="2109" width="5.140625" style="176" customWidth="1"/>
    <col min="2110" max="2110" width="5.28515625" style="176" customWidth="1"/>
    <col min="2111" max="2111" width="9" style="176" hidden="1" customWidth="1"/>
    <col min="2112" max="2112" width="5" style="176" customWidth="1"/>
    <col min="2113" max="2113" width="5.28515625" style="176" customWidth="1"/>
    <col min="2114" max="2114" width="5.5703125" style="176" customWidth="1"/>
    <col min="2115" max="2115" width="6" style="176" customWidth="1"/>
    <col min="2116" max="2118" width="5.28515625" style="176" customWidth="1"/>
    <col min="2119" max="2119" width="6.140625" style="176" customWidth="1"/>
    <col min="2120" max="2120" width="5.28515625" style="176" customWidth="1"/>
    <col min="2121" max="2122" width="6.140625" style="176" customWidth="1"/>
    <col min="2123" max="2123" width="6.28515625" style="176" customWidth="1"/>
    <col min="2124" max="2124" width="5.28515625" style="176" customWidth="1"/>
    <col min="2125" max="2125" width="6.28515625" style="176" customWidth="1"/>
    <col min="2126" max="2352" width="9.140625" style="176"/>
    <col min="2353" max="2353" width="3.140625" style="176" customWidth="1"/>
    <col min="2354" max="2354" width="9.7109375" style="176" customWidth="1"/>
    <col min="2355" max="2355" width="5.28515625" style="176" customWidth="1"/>
    <col min="2356" max="2358" width="5.85546875" style="176" customWidth="1"/>
    <col min="2359" max="2360" width="5.140625" style="176" customWidth="1"/>
    <col min="2361" max="2362" width="5.85546875" style="176" customWidth="1"/>
    <col min="2363" max="2364" width="5.28515625" style="176" customWidth="1"/>
    <col min="2365" max="2365" width="5.140625" style="176" customWidth="1"/>
    <col min="2366" max="2366" width="5.28515625" style="176" customWidth="1"/>
    <col min="2367" max="2367" width="9" style="176" hidden="1" customWidth="1"/>
    <col min="2368" max="2368" width="5" style="176" customWidth="1"/>
    <col min="2369" max="2369" width="5.28515625" style="176" customWidth="1"/>
    <col min="2370" max="2370" width="5.5703125" style="176" customWidth="1"/>
    <col min="2371" max="2371" width="6" style="176" customWidth="1"/>
    <col min="2372" max="2374" width="5.28515625" style="176" customWidth="1"/>
    <col min="2375" max="2375" width="6.140625" style="176" customWidth="1"/>
    <col min="2376" max="2376" width="5.28515625" style="176" customWidth="1"/>
    <col min="2377" max="2378" width="6.140625" style="176" customWidth="1"/>
    <col min="2379" max="2379" width="6.28515625" style="176" customWidth="1"/>
    <col min="2380" max="2380" width="5.28515625" style="176" customWidth="1"/>
    <col min="2381" max="2381" width="6.28515625" style="176" customWidth="1"/>
    <col min="2382" max="2608" width="9.140625" style="176"/>
    <col min="2609" max="2609" width="3.140625" style="176" customWidth="1"/>
    <col min="2610" max="2610" width="9.7109375" style="176" customWidth="1"/>
    <col min="2611" max="2611" width="5.28515625" style="176" customWidth="1"/>
    <col min="2612" max="2614" width="5.85546875" style="176" customWidth="1"/>
    <col min="2615" max="2616" width="5.140625" style="176" customWidth="1"/>
    <col min="2617" max="2618" width="5.85546875" style="176" customWidth="1"/>
    <col min="2619" max="2620" width="5.28515625" style="176" customWidth="1"/>
    <col min="2621" max="2621" width="5.140625" style="176" customWidth="1"/>
    <col min="2622" max="2622" width="5.28515625" style="176" customWidth="1"/>
    <col min="2623" max="2623" width="9" style="176" hidden="1" customWidth="1"/>
    <col min="2624" max="2624" width="5" style="176" customWidth="1"/>
    <col min="2625" max="2625" width="5.28515625" style="176" customWidth="1"/>
    <col min="2626" max="2626" width="5.5703125" style="176" customWidth="1"/>
    <col min="2627" max="2627" width="6" style="176" customWidth="1"/>
    <col min="2628" max="2630" width="5.28515625" style="176" customWidth="1"/>
    <col min="2631" max="2631" width="6.140625" style="176" customWidth="1"/>
    <col min="2632" max="2632" width="5.28515625" style="176" customWidth="1"/>
    <col min="2633" max="2634" width="6.140625" style="176" customWidth="1"/>
    <col min="2635" max="2635" width="6.28515625" style="176" customWidth="1"/>
    <col min="2636" max="2636" width="5.28515625" style="176" customWidth="1"/>
    <col min="2637" max="2637" width="6.28515625" style="176" customWidth="1"/>
    <col min="2638" max="2864" width="9.140625" style="176"/>
    <col min="2865" max="2865" width="3.140625" style="176" customWidth="1"/>
    <col min="2866" max="2866" width="9.7109375" style="176" customWidth="1"/>
    <col min="2867" max="2867" width="5.28515625" style="176" customWidth="1"/>
    <col min="2868" max="2870" width="5.85546875" style="176" customWidth="1"/>
    <col min="2871" max="2872" width="5.140625" style="176" customWidth="1"/>
    <col min="2873" max="2874" width="5.85546875" style="176" customWidth="1"/>
    <col min="2875" max="2876" width="5.28515625" style="176" customWidth="1"/>
    <col min="2877" max="2877" width="5.140625" style="176" customWidth="1"/>
    <col min="2878" max="2878" width="5.28515625" style="176" customWidth="1"/>
    <col min="2879" max="2879" width="9" style="176" hidden="1" customWidth="1"/>
    <col min="2880" max="2880" width="5" style="176" customWidth="1"/>
    <col min="2881" max="2881" width="5.28515625" style="176" customWidth="1"/>
    <col min="2882" max="2882" width="5.5703125" style="176" customWidth="1"/>
    <col min="2883" max="2883" width="6" style="176" customWidth="1"/>
    <col min="2884" max="2886" width="5.28515625" style="176" customWidth="1"/>
    <col min="2887" max="2887" width="6.140625" style="176" customWidth="1"/>
    <col min="2888" max="2888" width="5.28515625" style="176" customWidth="1"/>
    <col min="2889" max="2890" width="6.140625" style="176" customWidth="1"/>
    <col min="2891" max="2891" width="6.28515625" style="176" customWidth="1"/>
    <col min="2892" max="2892" width="5.28515625" style="176" customWidth="1"/>
    <col min="2893" max="2893" width="6.28515625" style="176" customWidth="1"/>
    <col min="2894" max="3120" width="9.140625" style="176"/>
    <col min="3121" max="3121" width="3.140625" style="176" customWidth="1"/>
    <col min="3122" max="3122" width="9.7109375" style="176" customWidth="1"/>
    <col min="3123" max="3123" width="5.28515625" style="176" customWidth="1"/>
    <col min="3124" max="3126" width="5.85546875" style="176" customWidth="1"/>
    <col min="3127" max="3128" width="5.140625" style="176" customWidth="1"/>
    <col min="3129" max="3130" width="5.85546875" style="176" customWidth="1"/>
    <col min="3131" max="3132" width="5.28515625" style="176" customWidth="1"/>
    <col min="3133" max="3133" width="5.140625" style="176" customWidth="1"/>
    <col min="3134" max="3134" width="5.28515625" style="176" customWidth="1"/>
    <col min="3135" max="3135" width="9" style="176" hidden="1" customWidth="1"/>
    <col min="3136" max="3136" width="5" style="176" customWidth="1"/>
    <col min="3137" max="3137" width="5.28515625" style="176" customWidth="1"/>
    <col min="3138" max="3138" width="5.5703125" style="176" customWidth="1"/>
    <col min="3139" max="3139" width="6" style="176" customWidth="1"/>
    <col min="3140" max="3142" width="5.28515625" style="176" customWidth="1"/>
    <col min="3143" max="3143" width="6.140625" style="176" customWidth="1"/>
    <col min="3144" max="3144" width="5.28515625" style="176" customWidth="1"/>
    <col min="3145" max="3146" width="6.140625" style="176" customWidth="1"/>
    <col min="3147" max="3147" width="6.28515625" style="176" customWidth="1"/>
    <col min="3148" max="3148" width="5.28515625" style="176" customWidth="1"/>
    <col min="3149" max="3149" width="6.28515625" style="176" customWidth="1"/>
    <col min="3150" max="3376" width="9.140625" style="176"/>
    <col min="3377" max="3377" width="3.140625" style="176" customWidth="1"/>
    <col min="3378" max="3378" width="9.7109375" style="176" customWidth="1"/>
    <col min="3379" max="3379" width="5.28515625" style="176" customWidth="1"/>
    <col min="3380" max="3382" width="5.85546875" style="176" customWidth="1"/>
    <col min="3383" max="3384" width="5.140625" style="176" customWidth="1"/>
    <col min="3385" max="3386" width="5.85546875" style="176" customWidth="1"/>
    <col min="3387" max="3388" width="5.28515625" style="176" customWidth="1"/>
    <col min="3389" max="3389" width="5.140625" style="176" customWidth="1"/>
    <col min="3390" max="3390" width="5.28515625" style="176" customWidth="1"/>
    <col min="3391" max="3391" width="9" style="176" hidden="1" customWidth="1"/>
    <col min="3392" max="3392" width="5" style="176" customWidth="1"/>
    <col min="3393" max="3393" width="5.28515625" style="176" customWidth="1"/>
    <col min="3394" max="3394" width="5.5703125" style="176" customWidth="1"/>
    <col min="3395" max="3395" width="6" style="176" customWidth="1"/>
    <col min="3396" max="3398" width="5.28515625" style="176" customWidth="1"/>
    <col min="3399" max="3399" width="6.140625" style="176" customWidth="1"/>
    <col min="3400" max="3400" width="5.28515625" style="176" customWidth="1"/>
    <col min="3401" max="3402" width="6.140625" style="176" customWidth="1"/>
    <col min="3403" max="3403" width="6.28515625" style="176" customWidth="1"/>
    <col min="3404" max="3404" width="5.28515625" style="176" customWidth="1"/>
    <col min="3405" max="3405" width="6.28515625" style="176" customWidth="1"/>
    <col min="3406" max="3632" width="9.140625" style="176"/>
    <col min="3633" max="3633" width="3.140625" style="176" customWidth="1"/>
    <col min="3634" max="3634" width="9.7109375" style="176" customWidth="1"/>
    <col min="3635" max="3635" width="5.28515625" style="176" customWidth="1"/>
    <col min="3636" max="3638" width="5.85546875" style="176" customWidth="1"/>
    <col min="3639" max="3640" width="5.140625" style="176" customWidth="1"/>
    <col min="3641" max="3642" width="5.85546875" style="176" customWidth="1"/>
    <col min="3643" max="3644" width="5.28515625" style="176" customWidth="1"/>
    <col min="3645" max="3645" width="5.140625" style="176" customWidth="1"/>
    <col min="3646" max="3646" width="5.28515625" style="176" customWidth="1"/>
    <col min="3647" max="3647" width="9" style="176" hidden="1" customWidth="1"/>
    <col min="3648" max="3648" width="5" style="176" customWidth="1"/>
    <col min="3649" max="3649" width="5.28515625" style="176" customWidth="1"/>
    <col min="3650" max="3650" width="5.5703125" style="176" customWidth="1"/>
    <col min="3651" max="3651" width="6" style="176" customWidth="1"/>
    <col min="3652" max="3654" width="5.28515625" style="176" customWidth="1"/>
    <col min="3655" max="3655" width="6.140625" style="176" customWidth="1"/>
    <col min="3656" max="3656" width="5.28515625" style="176" customWidth="1"/>
    <col min="3657" max="3658" width="6.140625" style="176" customWidth="1"/>
    <col min="3659" max="3659" width="6.28515625" style="176" customWidth="1"/>
    <col min="3660" max="3660" width="5.28515625" style="176" customWidth="1"/>
    <col min="3661" max="3661" width="6.28515625" style="176" customWidth="1"/>
    <col min="3662" max="3888" width="9.140625" style="176"/>
    <col min="3889" max="3889" width="3.140625" style="176" customWidth="1"/>
    <col min="3890" max="3890" width="9.7109375" style="176" customWidth="1"/>
    <col min="3891" max="3891" width="5.28515625" style="176" customWidth="1"/>
    <col min="3892" max="3894" width="5.85546875" style="176" customWidth="1"/>
    <col min="3895" max="3896" width="5.140625" style="176" customWidth="1"/>
    <col min="3897" max="3898" width="5.85546875" style="176" customWidth="1"/>
    <col min="3899" max="3900" width="5.28515625" style="176" customWidth="1"/>
    <col min="3901" max="3901" width="5.140625" style="176" customWidth="1"/>
    <col min="3902" max="3902" width="5.28515625" style="176" customWidth="1"/>
    <col min="3903" max="3903" width="9" style="176" hidden="1" customWidth="1"/>
    <col min="3904" max="3904" width="5" style="176" customWidth="1"/>
    <col min="3905" max="3905" width="5.28515625" style="176" customWidth="1"/>
    <col min="3906" max="3906" width="5.5703125" style="176" customWidth="1"/>
    <col min="3907" max="3907" width="6" style="176" customWidth="1"/>
    <col min="3908" max="3910" width="5.28515625" style="176" customWidth="1"/>
    <col min="3911" max="3911" width="6.140625" style="176" customWidth="1"/>
    <col min="3912" max="3912" width="5.28515625" style="176" customWidth="1"/>
    <col min="3913" max="3914" width="6.140625" style="176" customWidth="1"/>
    <col min="3915" max="3915" width="6.28515625" style="176" customWidth="1"/>
    <col min="3916" max="3916" width="5.28515625" style="176" customWidth="1"/>
    <col min="3917" max="3917" width="6.28515625" style="176" customWidth="1"/>
    <col min="3918" max="4144" width="9.140625" style="176"/>
    <col min="4145" max="4145" width="3.140625" style="176" customWidth="1"/>
    <col min="4146" max="4146" width="9.7109375" style="176" customWidth="1"/>
    <col min="4147" max="4147" width="5.28515625" style="176" customWidth="1"/>
    <col min="4148" max="4150" width="5.85546875" style="176" customWidth="1"/>
    <col min="4151" max="4152" width="5.140625" style="176" customWidth="1"/>
    <col min="4153" max="4154" width="5.85546875" style="176" customWidth="1"/>
    <col min="4155" max="4156" width="5.28515625" style="176" customWidth="1"/>
    <col min="4157" max="4157" width="5.140625" style="176" customWidth="1"/>
    <col min="4158" max="4158" width="5.28515625" style="176" customWidth="1"/>
    <col min="4159" max="4159" width="9" style="176" hidden="1" customWidth="1"/>
    <col min="4160" max="4160" width="5" style="176" customWidth="1"/>
    <col min="4161" max="4161" width="5.28515625" style="176" customWidth="1"/>
    <col min="4162" max="4162" width="5.5703125" style="176" customWidth="1"/>
    <col min="4163" max="4163" width="6" style="176" customWidth="1"/>
    <col min="4164" max="4166" width="5.28515625" style="176" customWidth="1"/>
    <col min="4167" max="4167" width="6.140625" style="176" customWidth="1"/>
    <col min="4168" max="4168" width="5.28515625" style="176" customWidth="1"/>
    <col min="4169" max="4170" width="6.140625" style="176" customWidth="1"/>
    <col min="4171" max="4171" width="6.28515625" style="176" customWidth="1"/>
    <col min="4172" max="4172" width="5.28515625" style="176" customWidth="1"/>
    <col min="4173" max="4173" width="6.28515625" style="176" customWidth="1"/>
    <col min="4174" max="4400" width="9.140625" style="176"/>
    <col min="4401" max="4401" width="3.140625" style="176" customWidth="1"/>
    <col min="4402" max="4402" width="9.7109375" style="176" customWidth="1"/>
    <col min="4403" max="4403" width="5.28515625" style="176" customWidth="1"/>
    <col min="4404" max="4406" width="5.85546875" style="176" customWidth="1"/>
    <col min="4407" max="4408" width="5.140625" style="176" customWidth="1"/>
    <col min="4409" max="4410" width="5.85546875" style="176" customWidth="1"/>
    <col min="4411" max="4412" width="5.28515625" style="176" customWidth="1"/>
    <col min="4413" max="4413" width="5.140625" style="176" customWidth="1"/>
    <col min="4414" max="4414" width="5.28515625" style="176" customWidth="1"/>
    <col min="4415" max="4415" width="9" style="176" hidden="1" customWidth="1"/>
    <col min="4416" max="4416" width="5" style="176" customWidth="1"/>
    <col min="4417" max="4417" width="5.28515625" style="176" customWidth="1"/>
    <col min="4418" max="4418" width="5.5703125" style="176" customWidth="1"/>
    <col min="4419" max="4419" width="6" style="176" customWidth="1"/>
    <col min="4420" max="4422" width="5.28515625" style="176" customWidth="1"/>
    <col min="4423" max="4423" width="6.140625" style="176" customWidth="1"/>
    <col min="4424" max="4424" width="5.28515625" style="176" customWidth="1"/>
    <col min="4425" max="4426" width="6.140625" style="176" customWidth="1"/>
    <col min="4427" max="4427" width="6.28515625" style="176" customWidth="1"/>
    <col min="4428" max="4428" width="5.28515625" style="176" customWidth="1"/>
    <col min="4429" max="4429" width="6.28515625" style="176" customWidth="1"/>
    <col min="4430" max="4656" width="9.140625" style="176"/>
    <col min="4657" max="4657" width="3.140625" style="176" customWidth="1"/>
    <col min="4658" max="4658" width="9.7109375" style="176" customWidth="1"/>
    <col min="4659" max="4659" width="5.28515625" style="176" customWidth="1"/>
    <col min="4660" max="4662" width="5.85546875" style="176" customWidth="1"/>
    <col min="4663" max="4664" width="5.140625" style="176" customWidth="1"/>
    <col min="4665" max="4666" width="5.85546875" style="176" customWidth="1"/>
    <col min="4667" max="4668" width="5.28515625" style="176" customWidth="1"/>
    <col min="4669" max="4669" width="5.140625" style="176" customWidth="1"/>
    <col min="4670" max="4670" width="5.28515625" style="176" customWidth="1"/>
    <col min="4671" max="4671" width="9" style="176" hidden="1" customWidth="1"/>
    <col min="4672" max="4672" width="5" style="176" customWidth="1"/>
    <col min="4673" max="4673" width="5.28515625" style="176" customWidth="1"/>
    <col min="4674" max="4674" width="5.5703125" style="176" customWidth="1"/>
    <col min="4675" max="4675" width="6" style="176" customWidth="1"/>
    <col min="4676" max="4678" width="5.28515625" style="176" customWidth="1"/>
    <col min="4679" max="4679" width="6.140625" style="176" customWidth="1"/>
    <col min="4680" max="4680" width="5.28515625" style="176" customWidth="1"/>
    <col min="4681" max="4682" width="6.140625" style="176" customWidth="1"/>
    <col min="4683" max="4683" width="6.28515625" style="176" customWidth="1"/>
    <col min="4684" max="4684" width="5.28515625" style="176" customWidth="1"/>
    <col min="4685" max="4685" width="6.28515625" style="176" customWidth="1"/>
    <col min="4686" max="4912" width="9.140625" style="176"/>
    <col min="4913" max="4913" width="3.140625" style="176" customWidth="1"/>
    <col min="4914" max="4914" width="9.7109375" style="176" customWidth="1"/>
    <col min="4915" max="4915" width="5.28515625" style="176" customWidth="1"/>
    <col min="4916" max="4918" width="5.85546875" style="176" customWidth="1"/>
    <col min="4919" max="4920" width="5.140625" style="176" customWidth="1"/>
    <col min="4921" max="4922" width="5.85546875" style="176" customWidth="1"/>
    <col min="4923" max="4924" width="5.28515625" style="176" customWidth="1"/>
    <col min="4925" max="4925" width="5.140625" style="176" customWidth="1"/>
    <col min="4926" max="4926" width="5.28515625" style="176" customWidth="1"/>
    <col min="4927" max="4927" width="9" style="176" hidden="1" customWidth="1"/>
    <col min="4928" max="4928" width="5" style="176" customWidth="1"/>
    <col min="4929" max="4929" width="5.28515625" style="176" customWidth="1"/>
    <col min="4930" max="4930" width="5.5703125" style="176" customWidth="1"/>
    <col min="4931" max="4931" width="6" style="176" customWidth="1"/>
    <col min="4932" max="4934" width="5.28515625" style="176" customWidth="1"/>
    <col min="4935" max="4935" width="6.140625" style="176" customWidth="1"/>
    <col min="4936" max="4936" width="5.28515625" style="176" customWidth="1"/>
    <col min="4937" max="4938" width="6.140625" style="176" customWidth="1"/>
    <col min="4939" max="4939" width="6.28515625" style="176" customWidth="1"/>
    <col min="4940" max="4940" width="5.28515625" style="176" customWidth="1"/>
    <col min="4941" max="4941" width="6.28515625" style="176" customWidth="1"/>
    <col min="4942" max="5168" width="9.140625" style="176"/>
    <col min="5169" max="5169" width="3.140625" style="176" customWidth="1"/>
    <col min="5170" max="5170" width="9.7109375" style="176" customWidth="1"/>
    <col min="5171" max="5171" width="5.28515625" style="176" customWidth="1"/>
    <col min="5172" max="5174" width="5.85546875" style="176" customWidth="1"/>
    <col min="5175" max="5176" width="5.140625" style="176" customWidth="1"/>
    <col min="5177" max="5178" width="5.85546875" style="176" customWidth="1"/>
    <col min="5179" max="5180" width="5.28515625" style="176" customWidth="1"/>
    <col min="5181" max="5181" width="5.140625" style="176" customWidth="1"/>
    <col min="5182" max="5182" width="5.28515625" style="176" customWidth="1"/>
    <col min="5183" max="5183" width="9" style="176" hidden="1" customWidth="1"/>
    <col min="5184" max="5184" width="5" style="176" customWidth="1"/>
    <col min="5185" max="5185" width="5.28515625" style="176" customWidth="1"/>
    <col min="5186" max="5186" width="5.5703125" style="176" customWidth="1"/>
    <col min="5187" max="5187" width="6" style="176" customWidth="1"/>
    <col min="5188" max="5190" width="5.28515625" style="176" customWidth="1"/>
    <col min="5191" max="5191" width="6.140625" style="176" customWidth="1"/>
    <col min="5192" max="5192" width="5.28515625" style="176" customWidth="1"/>
    <col min="5193" max="5194" width="6.140625" style="176" customWidth="1"/>
    <col min="5195" max="5195" width="6.28515625" style="176" customWidth="1"/>
    <col min="5196" max="5196" width="5.28515625" style="176" customWidth="1"/>
    <col min="5197" max="5197" width="6.28515625" style="176" customWidth="1"/>
    <col min="5198" max="5424" width="9.140625" style="176"/>
    <col min="5425" max="5425" width="3.140625" style="176" customWidth="1"/>
    <col min="5426" max="5426" width="9.7109375" style="176" customWidth="1"/>
    <col min="5427" max="5427" width="5.28515625" style="176" customWidth="1"/>
    <col min="5428" max="5430" width="5.85546875" style="176" customWidth="1"/>
    <col min="5431" max="5432" width="5.140625" style="176" customWidth="1"/>
    <col min="5433" max="5434" width="5.85546875" style="176" customWidth="1"/>
    <col min="5435" max="5436" width="5.28515625" style="176" customWidth="1"/>
    <col min="5437" max="5437" width="5.140625" style="176" customWidth="1"/>
    <col min="5438" max="5438" width="5.28515625" style="176" customWidth="1"/>
    <col min="5439" max="5439" width="9" style="176" hidden="1" customWidth="1"/>
    <col min="5440" max="5440" width="5" style="176" customWidth="1"/>
    <col min="5441" max="5441" width="5.28515625" style="176" customWidth="1"/>
    <col min="5442" max="5442" width="5.5703125" style="176" customWidth="1"/>
    <col min="5443" max="5443" width="6" style="176" customWidth="1"/>
    <col min="5444" max="5446" width="5.28515625" style="176" customWidth="1"/>
    <col min="5447" max="5447" width="6.140625" style="176" customWidth="1"/>
    <col min="5448" max="5448" width="5.28515625" style="176" customWidth="1"/>
    <col min="5449" max="5450" width="6.140625" style="176" customWidth="1"/>
    <col min="5451" max="5451" width="6.28515625" style="176" customWidth="1"/>
    <col min="5452" max="5452" width="5.28515625" style="176" customWidth="1"/>
    <col min="5453" max="5453" width="6.28515625" style="176" customWidth="1"/>
    <col min="5454" max="5680" width="9.140625" style="176"/>
    <col min="5681" max="5681" width="3.140625" style="176" customWidth="1"/>
    <col min="5682" max="5682" width="9.7109375" style="176" customWidth="1"/>
    <col min="5683" max="5683" width="5.28515625" style="176" customWidth="1"/>
    <col min="5684" max="5686" width="5.85546875" style="176" customWidth="1"/>
    <col min="5687" max="5688" width="5.140625" style="176" customWidth="1"/>
    <col min="5689" max="5690" width="5.85546875" style="176" customWidth="1"/>
    <col min="5691" max="5692" width="5.28515625" style="176" customWidth="1"/>
    <col min="5693" max="5693" width="5.140625" style="176" customWidth="1"/>
    <col min="5694" max="5694" width="5.28515625" style="176" customWidth="1"/>
    <col min="5695" max="5695" width="9" style="176" hidden="1" customWidth="1"/>
    <col min="5696" max="5696" width="5" style="176" customWidth="1"/>
    <col min="5697" max="5697" width="5.28515625" style="176" customWidth="1"/>
    <col min="5698" max="5698" width="5.5703125" style="176" customWidth="1"/>
    <col min="5699" max="5699" width="6" style="176" customWidth="1"/>
    <col min="5700" max="5702" width="5.28515625" style="176" customWidth="1"/>
    <col min="5703" max="5703" width="6.140625" style="176" customWidth="1"/>
    <col min="5704" max="5704" width="5.28515625" style="176" customWidth="1"/>
    <col min="5705" max="5706" width="6.140625" style="176" customWidth="1"/>
    <col min="5707" max="5707" width="6.28515625" style="176" customWidth="1"/>
    <col min="5708" max="5708" width="5.28515625" style="176" customWidth="1"/>
    <col min="5709" max="5709" width="6.28515625" style="176" customWidth="1"/>
    <col min="5710" max="5936" width="9.140625" style="176"/>
    <col min="5937" max="5937" width="3.140625" style="176" customWidth="1"/>
    <col min="5938" max="5938" width="9.7109375" style="176" customWidth="1"/>
    <col min="5939" max="5939" width="5.28515625" style="176" customWidth="1"/>
    <col min="5940" max="5942" width="5.85546875" style="176" customWidth="1"/>
    <col min="5943" max="5944" width="5.140625" style="176" customWidth="1"/>
    <col min="5945" max="5946" width="5.85546875" style="176" customWidth="1"/>
    <col min="5947" max="5948" width="5.28515625" style="176" customWidth="1"/>
    <col min="5949" max="5949" width="5.140625" style="176" customWidth="1"/>
    <col min="5950" max="5950" width="5.28515625" style="176" customWidth="1"/>
    <col min="5951" max="5951" width="9" style="176" hidden="1" customWidth="1"/>
    <col min="5952" max="5952" width="5" style="176" customWidth="1"/>
    <col min="5953" max="5953" width="5.28515625" style="176" customWidth="1"/>
    <col min="5954" max="5954" width="5.5703125" style="176" customWidth="1"/>
    <col min="5955" max="5955" width="6" style="176" customWidth="1"/>
    <col min="5956" max="5958" width="5.28515625" style="176" customWidth="1"/>
    <col min="5959" max="5959" width="6.140625" style="176" customWidth="1"/>
    <col min="5960" max="5960" width="5.28515625" style="176" customWidth="1"/>
    <col min="5961" max="5962" width="6.140625" style="176" customWidth="1"/>
    <col min="5963" max="5963" width="6.28515625" style="176" customWidth="1"/>
    <col min="5964" max="5964" width="5.28515625" style="176" customWidth="1"/>
    <col min="5965" max="5965" width="6.28515625" style="176" customWidth="1"/>
    <col min="5966" max="6192" width="9.140625" style="176"/>
    <col min="6193" max="6193" width="3.140625" style="176" customWidth="1"/>
    <col min="6194" max="6194" width="9.7109375" style="176" customWidth="1"/>
    <col min="6195" max="6195" width="5.28515625" style="176" customWidth="1"/>
    <col min="6196" max="6198" width="5.85546875" style="176" customWidth="1"/>
    <col min="6199" max="6200" width="5.140625" style="176" customWidth="1"/>
    <col min="6201" max="6202" width="5.85546875" style="176" customWidth="1"/>
    <col min="6203" max="6204" width="5.28515625" style="176" customWidth="1"/>
    <col min="6205" max="6205" width="5.140625" style="176" customWidth="1"/>
    <col min="6206" max="6206" width="5.28515625" style="176" customWidth="1"/>
    <col min="6207" max="6207" width="9" style="176" hidden="1" customWidth="1"/>
    <col min="6208" max="6208" width="5" style="176" customWidth="1"/>
    <col min="6209" max="6209" width="5.28515625" style="176" customWidth="1"/>
    <col min="6210" max="6210" width="5.5703125" style="176" customWidth="1"/>
    <col min="6211" max="6211" width="6" style="176" customWidth="1"/>
    <col min="6212" max="6214" width="5.28515625" style="176" customWidth="1"/>
    <col min="6215" max="6215" width="6.140625" style="176" customWidth="1"/>
    <col min="6216" max="6216" width="5.28515625" style="176" customWidth="1"/>
    <col min="6217" max="6218" width="6.140625" style="176" customWidth="1"/>
    <col min="6219" max="6219" width="6.28515625" style="176" customWidth="1"/>
    <col min="6220" max="6220" width="5.28515625" style="176" customWidth="1"/>
    <col min="6221" max="6221" width="6.28515625" style="176" customWidth="1"/>
    <col min="6222" max="6448" width="9.140625" style="176"/>
    <col min="6449" max="6449" width="3.140625" style="176" customWidth="1"/>
    <col min="6450" max="6450" width="9.7109375" style="176" customWidth="1"/>
    <col min="6451" max="6451" width="5.28515625" style="176" customWidth="1"/>
    <col min="6452" max="6454" width="5.85546875" style="176" customWidth="1"/>
    <col min="6455" max="6456" width="5.140625" style="176" customWidth="1"/>
    <col min="6457" max="6458" width="5.85546875" style="176" customWidth="1"/>
    <col min="6459" max="6460" width="5.28515625" style="176" customWidth="1"/>
    <col min="6461" max="6461" width="5.140625" style="176" customWidth="1"/>
    <col min="6462" max="6462" width="5.28515625" style="176" customWidth="1"/>
    <col min="6463" max="6463" width="9" style="176" hidden="1" customWidth="1"/>
    <col min="6464" max="6464" width="5" style="176" customWidth="1"/>
    <col min="6465" max="6465" width="5.28515625" style="176" customWidth="1"/>
    <col min="6466" max="6466" width="5.5703125" style="176" customWidth="1"/>
    <col min="6467" max="6467" width="6" style="176" customWidth="1"/>
    <col min="6468" max="6470" width="5.28515625" style="176" customWidth="1"/>
    <col min="6471" max="6471" width="6.140625" style="176" customWidth="1"/>
    <col min="6472" max="6472" width="5.28515625" style="176" customWidth="1"/>
    <col min="6473" max="6474" width="6.140625" style="176" customWidth="1"/>
    <col min="6475" max="6475" width="6.28515625" style="176" customWidth="1"/>
    <col min="6476" max="6476" width="5.28515625" style="176" customWidth="1"/>
    <col min="6477" max="6477" width="6.28515625" style="176" customWidth="1"/>
    <col min="6478" max="6704" width="9.140625" style="176"/>
    <col min="6705" max="6705" width="3.140625" style="176" customWidth="1"/>
    <col min="6706" max="6706" width="9.7109375" style="176" customWidth="1"/>
    <col min="6707" max="6707" width="5.28515625" style="176" customWidth="1"/>
    <col min="6708" max="6710" width="5.85546875" style="176" customWidth="1"/>
    <col min="6711" max="6712" width="5.140625" style="176" customWidth="1"/>
    <col min="6713" max="6714" width="5.85546875" style="176" customWidth="1"/>
    <col min="6715" max="6716" width="5.28515625" style="176" customWidth="1"/>
    <col min="6717" max="6717" width="5.140625" style="176" customWidth="1"/>
    <col min="6718" max="6718" width="5.28515625" style="176" customWidth="1"/>
    <col min="6719" max="6719" width="9" style="176" hidden="1" customWidth="1"/>
    <col min="6720" max="6720" width="5" style="176" customWidth="1"/>
    <col min="6721" max="6721" width="5.28515625" style="176" customWidth="1"/>
    <col min="6722" max="6722" width="5.5703125" style="176" customWidth="1"/>
    <col min="6723" max="6723" width="6" style="176" customWidth="1"/>
    <col min="6724" max="6726" width="5.28515625" style="176" customWidth="1"/>
    <col min="6727" max="6727" width="6.140625" style="176" customWidth="1"/>
    <col min="6728" max="6728" width="5.28515625" style="176" customWidth="1"/>
    <col min="6729" max="6730" width="6.140625" style="176" customWidth="1"/>
    <col min="6731" max="6731" width="6.28515625" style="176" customWidth="1"/>
    <col min="6732" max="6732" width="5.28515625" style="176" customWidth="1"/>
    <col min="6733" max="6733" width="6.28515625" style="176" customWidth="1"/>
    <col min="6734" max="6960" width="9.140625" style="176"/>
    <col min="6961" max="6961" width="3.140625" style="176" customWidth="1"/>
    <col min="6962" max="6962" width="9.7109375" style="176" customWidth="1"/>
    <col min="6963" max="6963" width="5.28515625" style="176" customWidth="1"/>
    <col min="6964" max="6966" width="5.85546875" style="176" customWidth="1"/>
    <col min="6967" max="6968" width="5.140625" style="176" customWidth="1"/>
    <col min="6969" max="6970" width="5.85546875" style="176" customWidth="1"/>
    <col min="6971" max="6972" width="5.28515625" style="176" customWidth="1"/>
    <col min="6973" max="6973" width="5.140625" style="176" customWidth="1"/>
    <col min="6974" max="6974" width="5.28515625" style="176" customWidth="1"/>
    <col min="6975" max="6975" width="9" style="176" hidden="1" customWidth="1"/>
    <col min="6976" max="6976" width="5" style="176" customWidth="1"/>
    <col min="6977" max="6977" width="5.28515625" style="176" customWidth="1"/>
    <col min="6978" max="6978" width="5.5703125" style="176" customWidth="1"/>
    <col min="6979" max="6979" width="6" style="176" customWidth="1"/>
    <col min="6980" max="6982" width="5.28515625" style="176" customWidth="1"/>
    <col min="6983" max="6983" width="6.140625" style="176" customWidth="1"/>
    <col min="6984" max="6984" width="5.28515625" style="176" customWidth="1"/>
    <col min="6985" max="6986" width="6.140625" style="176" customWidth="1"/>
    <col min="6987" max="6987" width="6.28515625" style="176" customWidth="1"/>
    <col min="6988" max="6988" width="5.28515625" style="176" customWidth="1"/>
    <col min="6989" max="6989" width="6.28515625" style="176" customWidth="1"/>
    <col min="6990" max="7216" width="9.140625" style="176"/>
    <col min="7217" max="7217" width="3.140625" style="176" customWidth="1"/>
    <col min="7218" max="7218" width="9.7109375" style="176" customWidth="1"/>
    <col min="7219" max="7219" width="5.28515625" style="176" customWidth="1"/>
    <col min="7220" max="7222" width="5.85546875" style="176" customWidth="1"/>
    <col min="7223" max="7224" width="5.140625" style="176" customWidth="1"/>
    <col min="7225" max="7226" width="5.85546875" style="176" customWidth="1"/>
    <col min="7227" max="7228" width="5.28515625" style="176" customWidth="1"/>
    <col min="7229" max="7229" width="5.140625" style="176" customWidth="1"/>
    <col min="7230" max="7230" width="5.28515625" style="176" customWidth="1"/>
    <col min="7231" max="7231" width="9" style="176" hidden="1" customWidth="1"/>
    <col min="7232" max="7232" width="5" style="176" customWidth="1"/>
    <col min="7233" max="7233" width="5.28515625" style="176" customWidth="1"/>
    <col min="7234" max="7234" width="5.5703125" style="176" customWidth="1"/>
    <col min="7235" max="7235" width="6" style="176" customWidth="1"/>
    <col min="7236" max="7238" width="5.28515625" style="176" customWidth="1"/>
    <col min="7239" max="7239" width="6.140625" style="176" customWidth="1"/>
    <col min="7240" max="7240" width="5.28515625" style="176" customWidth="1"/>
    <col min="7241" max="7242" width="6.140625" style="176" customWidth="1"/>
    <col min="7243" max="7243" width="6.28515625" style="176" customWidth="1"/>
    <col min="7244" max="7244" width="5.28515625" style="176" customWidth="1"/>
    <col min="7245" max="7245" width="6.28515625" style="176" customWidth="1"/>
    <col min="7246" max="7472" width="9.140625" style="176"/>
    <col min="7473" max="7473" width="3.140625" style="176" customWidth="1"/>
    <col min="7474" max="7474" width="9.7109375" style="176" customWidth="1"/>
    <col min="7475" max="7475" width="5.28515625" style="176" customWidth="1"/>
    <col min="7476" max="7478" width="5.85546875" style="176" customWidth="1"/>
    <col min="7479" max="7480" width="5.140625" style="176" customWidth="1"/>
    <col min="7481" max="7482" width="5.85546875" style="176" customWidth="1"/>
    <col min="7483" max="7484" width="5.28515625" style="176" customWidth="1"/>
    <col min="7485" max="7485" width="5.140625" style="176" customWidth="1"/>
    <col min="7486" max="7486" width="5.28515625" style="176" customWidth="1"/>
    <col min="7487" max="7487" width="9" style="176" hidden="1" customWidth="1"/>
    <col min="7488" max="7488" width="5" style="176" customWidth="1"/>
    <col min="7489" max="7489" width="5.28515625" style="176" customWidth="1"/>
    <col min="7490" max="7490" width="5.5703125" style="176" customWidth="1"/>
    <col min="7491" max="7491" width="6" style="176" customWidth="1"/>
    <col min="7492" max="7494" width="5.28515625" style="176" customWidth="1"/>
    <col min="7495" max="7495" width="6.140625" style="176" customWidth="1"/>
    <col min="7496" max="7496" width="5.28515625" style="176" customWidth="1"/>
    <col min="7497" max="7498" width="6.140625" style="176" customWidth="1"/>
    <col min="7499" max="7499" width="6.28515625" style="176" customWidth="1"/>
    <col min="7500" max="7500" width="5.28515625" style="176" customWidth="1"/>
    <col min="7501" max="7501" width="6.28515625" style="176" customWidth="1"/>
    <col min="7502" max="7728" width="9.140625" style="176"/>
    <col min="7729" max="7729" width="3.140625" style="176" customWidth="1"/>
    <col min="7730" max="7730" width="9.7109375" style="176" customWidth="1"/>
    <col min="7731" max="7731" width="5.28515625" style="176" customWidth="1"/>
    <col min="7732" max="7734" width="5.85546875" style="176" customWidth="1"/>
    <col min="7735" max="7736" width="5.140625" style="176" customWidth="1"/>
    <col min="7737" max="7738" width="5.85546875" style="176" customWidth="1"/>
    <col min="7739" max="7740" width="5.28515625" style="176" customWidth="1"/>
    <col min="7741" max="7741" width="5.140625" style="176" customWidth="1"/>
    <col min="7742" max="7742" width="5.28515625" style="176" customWidth="1"/>
    <col min="7743" max="7743" width="9" style="176" hidden="1" customWidth="1"/>
    <col min="7744" max="7744" width="5" style="176" customWidth="1"/>
    <col min="7745" max="7745" width="5.28515625" style="176" customWidth="1"/>
    <col min="7746" max="7746" width="5.5703125" style="176" customWidth="1"/>
    <col min="7747" max="7747" width="6" style="176" customWidth="1"/>
    <col min="7748" max="7750" width="5.28515625" style="176" customWidth="1"/>
    <col min="7751" max="7751" width="6.140625" style="176" customWidth="1"/>
    <col min="7752" max="7752" width="5.28515625" style="176" customWidth="1"/>
    <col min="7753" max="7754" width="6.140625" style="176" customWidth="1"/>
    <col min="7755" max="7755" width="6.28515625" style="176" customWidth="1"/>
    <col min="7756" max="7756" width="5.28515625" style="176" customWidth="1"/>
    <col min="7757" max="7757" width="6.28515625" style="176" customWidth="1"/>
    <col min="7758" max="7984" width="9.140625" style="176"/>
    <col min="7985" max="7985" width="3.140625" style="176" customWidth="1"/>
    <col min="7986" max="7986" width="9.7109375" style="176" customWidth="1"/>
    <col min="7987" max="7987" width="5.28515625" style="176" customWidth="1"/>
    <col min="7988" max="7990" width="5.85546875" style="176" customWidth="1"/>
    <col min="7991" max="7992" width="5.140625" style="176" customWidth="1"/>
    <col min="7993" max="7994" width="5.85546875" style="176" customWidth="1"/>
    <col min="7995" max="7996" width="5.28515625" style="176" customWidth="1"/>
    <col min="7997" max="7997" width="5.140625" style="176" customWidth="1"/>
    <col min="7998" max="7998" width="5.28515625" style="176" customWidth="1"/>
    <col min="7999" max="7999" width="9" style="176" hidden="1" customWidth="1"/>
    <col min="8000" max="8000" width="5" style="176" customWidth="1"/>
    <col min="8001" max="8001" width="5.28515625" style="176" customWidth="1"/>
    <col min="8002" max="8002" width="5.5703125" style="176" customWidth="1"/>
    <col min="8003" max="8003" width="6" style="176" customWidth="1"/>
    <col min="8004" max="8006" width="5.28515625" style="176" customWidth="1"/>
    <col min="8007" max="8007" width="6.140625" style="176" customWidth="1"/>
    <col min="8008" max="8008" width="5.28515625" style="176" customWidth="1"/>
    <col min="8009" max="8010" width="6.140625" style="176" customWidth="1"/>
    <col min="8011" max="8011" width="6.28515625" style="176" customWidth="1"/>
    <col min="8012" max="8012" width="5.28515625" style="176" customWidth="1"/>
    <col min="8013" max="8013" width="6.28515625" style="176" customWidth="1"/>
    <col min="8014" max="8240" width="9.140625" style="176"/>
    <col min="8241" max="8241" width="3.140625" style="176" customWidth="1"/>
    <col min="8242" max="8242" width="9.7109375" style="176" customWidth="1"/>
    <col min="8243" max="8243" width="5.28515625" style="176" customWidth="1"/>
    <col min="8244" max="8246" width="5.85546875" style="176" customWidth="1"/>
    <col min="8247" max="8248" width="5.140625" style="176" customWidth="1"/>
    <col min="8249" max="8250" width="5.85546875" style="176" customWidth="1"/>
    <col min="8251" max="8252" width="5.28515625" style="176" customWidth="1"/>
    <col min="8253" max="8253" width="5.140625" style="176" customWidth="1"/>
    <col min="8254" max="8254" width="5.28515625" style="176" customWidth="1"/>
    <col min="8255" max="8255" width="9" style="176" hidden="1" customWidth="1"/>
    <col min="8256" max="8256" width="5" style="176" customWidth="1"/>
    <col min="8257" max="8257" width="5.28515625" style="176" customWidth="1"/>
    <col min="8258" max="8258" width="5.5703125" style="176" customWidth="1"/>
    <col min="8259" max="8259" width="6" style="176" customWidth="1"/>
    <col min="8260" max="8262" width="5.28515625" style="176" customWidth="1"/>
    <col min="8263" max="8263" width="6.140625" style="176" customWidth="1"/>
    <col min="8264" max="8264" width="5.28515625" style="176" customWidth="1"/>
    <col min="8265" max="8266" width="6.140625" style="176" customWidth="1"/>
    <col min="8267" max="8267" width="6.28515625" style="176" customWidth="1"/>
    <col min="8268" max="8268" width="5.28515625" style="176" customWidth="1"/>
    <col min="8269" max="8269" width="6.28515625" style="176" customWidth="1"/>
    <col min="8270" max="8496" width="9.140625" style="176"/>
    <col min="8497" max="8497" width="3.140625" style="176" customWidth="1"/>
    <col min="8498" max="8498" width="9.7109375" style="176" customWidth="1"/>
    <col min="8499" max="8499" width="5.28515625" style="176" customWidth="1"/>
    <col min="8500" max="8502" width="5.85546875" style="176" customWidth="1"/>
    <col min="8503" max="8504" width="5.140625" style="176" customWidth="1"/>
    <col min="8505" max="8506" width="5.85546875" style="176" customWidth="1"/>
    <col min="8507" max="8508" width="5.28515625" style="176" customWidth="1"/>
    <col min="8509" max="8509" width="5.140625" style="176" customWidth="1"/>
    <col min="8510" max="8510" width="5.28515625" style="176" customWidth="1"/>
    <col min="8511" max="8511" width="9" style="176" hidden="1" customWidth="1"/>
    <col min="8512" max="8512" width="5" style="176" customWidth="1"/>
    <col min="8513" max="8513" width="5.28515625" style="176" customWidth="1"/>
    <col min="8514" max="8514" width="5.5703125" style="176" customWidth="1"/>
    <col min="8515" max="8515" width="6" style="176" customWidth="1"/>
    <col min="8516" max="8518" width="5.28515625" style="176" customWidth="1"/>
    <col min="8519" max="8519" width="6.140625" style="176" customWidth="1"/>
    <col min="8520" max="8520" width="5.28515625" style="176" customWidth="1"/>
    <col min="8521" max="8522" width="6.140625" style="176" customWidth="1"/>
    <col min="8523" max="8523" width="6.28515625" style="176" customWidth="1"/>
    <col min="8524" max="8524" width="5.28515625" style="176" customWidth="1"/>
    <col min="8525" max="8525" width="6.28515625" style="176" customWidth="1"/>
    <col min="8526" max="8752" width="9.140625" style="176"/>
    <col min="8753" max="8753" width="3.140625" style="176" customWidth="1"/>
    <col min="8754" max="8754" width="9.7109375" style="176" customWidth="1"/>
    <col min="8755" max="8755" width="5.28515625" style="176" customWidth="1"/>
    <col min="8756" max="8758" width="5.85546875" style="176" customWidth="1"/>
    <col min="8759" max="8760" width="5.140625" style="176" customWidth="1"/>
    <col min="8761" max="8762" width="5.85546875" style="176" customWidth="1"/>
    <col min="8763" max="8764" width="5.28515625" style="176" customWidth="1"/>
    <col min="8765" max="8765" width="5.140625" style="176" customWidth="1"/>
    <col min="8766" max="8766" width="5.28515625" style="176" customWidth="1"/>
    <col min="8767" max="8767" width="9" style="176" hidden="1" customWidth="1"/>
    <col min="8768" max="8768" width="5" style="176" customWidth="1"/>
    <col min="8769" max="8769" width="5.28515625" style="176" customWidth="1"/>
    <col min="8770" max="8770" width="5.5703125" style="176" customWidth="1"/>
    <col min="8771" max="8771" width="6" style="176" customWidth="1"/>
    <col min="8772" max="8774" width="5.28515625" style="176" customWidth="1"/>
    <col min="8775" max="8775" width="6.140625" style="176" customWidth="1"/>
    <col min="8776" max="8776" width="5.28515625" style="176" customWidth="1"/>
    <col min="8777" max="8778" width="6.140625" style="176" customWidth="1"/>
    <col min="8779" max="8779" width="6.28515625" style="176" customWidth="1"/>
    <col min="8780" max="8780" width="5.28515625" style="176" customWidth="1"/>
    <col min="8781" max="8781" width="6.28515625" style="176" customWidth="1"/>
    <col min="8782" max="9008" width="9.140625" style="176"/>
    <col min="9009" max="9009" width="3.140625" style="176" customWidth="1"/>
    <col min="9010" max="9010" width="9.7109375" style="176" customWidth="1"/>
    <col min="9011" max="9011" width="5.28515625" style="176" customWidth="1"/>
    <col min="9012" max="9014" width="5.85546875" style="176" customWidth="1"/>
    <col min="9015" max="9016" width="5.140625" style="176" customWidth="1"/>
    <col min="9017" max="9018" width="5.85546875" style="176" customWidth="1"/>
    <col min="9019" max="9020" width="5.28515625" style="176" customWidth="1"/>
    <col min="9021" max="9021" width="5.140625" style="176" customWidth="1"/>
    <col min="9022" max="9022" width="5.28515625" style="176" customWidth="1"/>
    <col min="9023" max="9023" width="9" style="176" hidden="1" customWidth="1"/>
    <col min="9024" max="9024" width="5" style="176" customWidth="1"/>
    <col min="9025" max="9025" width="5.28515625" style="176" customWidth="1"/>
    <col min="9026" max="9026" width="5.5703125" style="176" customWidth="1"/>
    <col min="9027" max="9027" width="6" style="176" customWidth="1"/>
    <col min="9028" max="9030" width="5.28515625" style="176" customWidth="1"/>
    <col min="9031" max="9031" width="6.140625" style="176" customWidth="1"/>
    <col min="9032" max="9032" width="5.28515625" style="176" customWidth="1"/>
    <col min="9033" max="9034" width="6.140625" style="176" customWidth="1"/>
    <col min="9035" max="9035" width="6.28515625" style="176" customWidth="1"/>
    <col min="9036" max="9036" width="5.28515625" style="176" customWidth="1"/>
    <col min="9037" max="9037" width="6.28515625" style="176" customWidth="1"/>
    <col min="9038" max="9264" width="9.140625" style="176"/>
    <col min="9265" max="9265" width="3.140625" style="176" customWidth="1"/>
    <col min="9266" max="9266" width="9.7109375" style="176" customWidth="1"/>
    <col min="9267" max="9267" width="5.28515625" style="176" customWidth="1"/>
    <col min="9268" max="9270" width="5.85546875" style="176" customWidth="1"/>
    <col min="9271" max="9272" width="5.140625" style="176" customWidth="1"/>
    <col min="9273" max="9274" width="5.85546875" style="176" customWidth="1"/>
    <col min="9275" max="9276" width="5.28515625" style="176" customWidth="1"/>
    <col min="9277" max="9277" width="5.140625" style="176" customWidth="1"/>
    <col min="9278" max="9278" width="5.28515625" style="176" customWidth="1"/>
    <col min="9279" max="9279" width="9" style="176" hidden="1" customWidth="1"/>
    <col min="9280" max="9280" width="5" style="176" customWidth="1"/>
    <col min="9281" max="9281" width="5.28515625" style="176" customWidth="1"/>
    <col min="9282" max="9282" width="5.5703125" style="176" customWidth="1"/>
    <col min="9283" max="9283" width="6" style="176" customWidth="1"/>
    <col min="9284" max="9286" width="5.28515625" style="176" customWidth="1"/>
    <col min="9287" max="9287" width="6.140625" style="176" customWidth="1"/>
    <col min="9288" max="9288" width="5.28515625" style="176" customWidth="1"/>
    <col min="9289" max="9290" width="6.140625" style="176" customWidth="1"/>
    <col min="9291" max="9291" width="6.28515625" style="176" customWidth="1"/>
    <col min="9292" max="9292" width="5.28515625" style="176" customWidth="1"/>
    <col min="9293" max="9293" width="6.28515625" style="176" customWidth="1"/>
    <col min="9294" max="9520" width="9.140625" style="176"/>
    <col min="9521" max="9521" width="3.140625" style="176" customWidth="1"/>
    <col min="9522" max="9522" width="9.7109375" style="176" customWidth="1"/>
    <col min="9523" max="9523" width="5.28515625" style="176" customWidth="1"/>
    <col min="9524" max="9526" width="5.85546875" style="176" customWidth="1"/>
    <col min="9527" max="9528" width="5.140625" style="176" customWidth="1"/>
    <col min="9529" max="9530" width="5.85546875" style="176" customWidth="1"/>
    <col min="9531" max="9532" width="5.28515625" style="176" customWidth="1"/>
    <col min="9533" max="9533" width="5.140625" style="176" customWidth="1"/>
    <col min="9534" max="9534" width="5.28515625" style="176" customWidth="1"/>
    <col min="9535" max="9535" width="9" style="176" hidden="1" customWidth="1"/>
    <col min="9536" max="9536" width="5" style="176" customWidth="1"/>
    <col min="9537" max="9537" width="5.28515625" style="176" customWidth="1"/>
    <col min="9538" max="9538" width="5.5703125" style="176" customWidth="1"/>
    <col min="9539" max="9539" width="6" style="176" customWidth="1"/>
    <col min="9540" max="9542" width="5.28515625" style="176" customWidth="1"/>
    <col min="9543" max="9543" width="6.140625" style="176" customWidth="1"/>
    <col min="9544" max="9544" width="5.28515625" style="176" customWidth="1"/>
    <col min="9545" max="9546" width="6.140625" style="176" customWidth="1"/>
    <col min="9547" max="9547" width="6.28515625" style="176" customWidth="1"/>
    <col min="9548" max="9548" width="5.28515625" style="176" customWidth="1"/>
    <col min="9549" max="9549" width="6.28515625" style="176" customWidth="1"/>
    <col min="9550" max="9776" width="9.140625" style="176"/>
    <col min="9777" max="9777" width="3.140625" style="176" customWidth="1"/>
    <col min="9778" max="9778" width="9.7109375" style="176" customWidth="1"/>
    <col min="9779" max="9779" width="5.28515625" style="176" customWidth="1"/>
    <col min="9780" max="9782" width="5.85546875" style="176" customWidth="1"/>
    <col min="9783" max="9784" width="5.140625" style="176" customWidth="1"/>
    <col min="9785" max="9786" width="5.85546875" style="176" customWidth="1"/>
    <col min="9787" max="9788" width="5.28515625" style="176" customWidth="1"/>
    <col min="9789" max="9789" width="5.140625" style="176" customWidth="1"/>
    <col min="9790" max="9790" width="5.28515625" style="176" customWidth="1"/>
    <col min="9791" max="9791" width="9" style="176" hidden="1" customWidth="1"/>
    <col min="9792" max="9792" width="5" style="176" customWidth="1"/>
    <col min="9793" max="9793" width="5.28515625" style="176" customWidth="1"/>
    <col min="9794" max="9794" width="5.5703125" style="176" customWidth="1"/>
    <col min="9795" max="9795" width="6" style="176" customWidth="1"/>
    <col min="9796" max="9798" width="5.28515625" style="176" customWidth="1"/>
    <col min="9799" max="9799" width="6.140625" style="176" customWidth="1"/>
    <col min="9800" max="9800" width="5.28515625" style="176" customWidth="1"/>
    <col min="9801" max="9802" width="6.140625" style="176" customWidth="1"/>
    <col min="9803" max="9803" width="6.28515625" style="176" customWidth="1"/>
    <col min="9804" max="9804" width="5.28515625" style="176" customWidth="1"/>
    <col min="9805" max="9805" width="6.28515625" style="176" customWidth="1"/>
    <col min="9806" max="10032" width="9.140625" style="176"/>
    <col min="10033" max="10033" width="3.140625" style="176" customWidth="1"/>
    <col min="10034" max="10034" width="9.7109375" style="176" customWidth="1"/>
    <col min="10035" max="10035" width="5.28515625" style="176" customWidth="1"/>
    <col min="10036" max="10038" width="5.85546875" style="176" customWidth="1"/>
    <col min="10039" max="10040" width="5.140625" style="176" customWidth="1"/>
    <col min="10041" max="10042" width="5.85546875" style="176" customWidth="1"/>
    <col min="10043" max="10044" width="5.28515625" style="176" customWidth="1"/>
    <col min="10045" max="10045" width="5.140625" style="176" customWidth="1"/>
    <col min="10046" max="10046" width="5.28515625" style="176" customWidth="1"/>
    <col min="10047" max="10047" width="9" style="176" hidden="1" customWidth="1"/>
    <col min="10048" max="10048" width="5" style="176" customWidth="1"/>
    <col min="10049" max="10049" width="5.28515625" style="176" customWidth="1"/>
    <col min="10050" max="10050" width="5.5703125" style="176" customWidth="1"/>
    <col min="10051" max="10051" width="6" style="176" customWidth="1"/>
    <col min="10052" max="10054" width="5.28515625" style="176" customWidth="1"/>
    <col min="10055" max="10055" width="6.140625" style="176" customWidth="1"/>
    <col min="10056" max="10056" width="5.28515625" style="176" customWidth="1"/>
    <col min="10057" max="10058" width="6.140625" style="176" customWidth="1"/>
    <col min="10059" max="10059" width="6.28515625" style="176" customWidth="1"/>
    <col min="10060" max="10060" width="5.28515625" style="176" customWidth="1"/>
    <col min="10061" max="10061" width="6.28515625" style="176" customWidth="1"/>
    <col min="10062" max="10288" width="9.140625" style="176"/>
    <col min="10289" max="10289" width="3.140625" style="176" customWidth="1"/>
    <col min="10290" max="10290" width="9.7109375" style="176" customWidth="1"/>
    <col min="10291" max="10291" width="5.28515625" style="176" customWidth="1"/>
    <col min="10292" max="10294" width="5.85546875" style="176" customWidth="1"/>
    <col min="10295" max="10296" width="5.140625" style="176" customWidth="1"/>
    <col min="10297" max="10298" width="5.85546875" style="176" customWidth="1"/>
    <col min="10299" max="10300" width="5.28515625" style="176" customWidth="1"/>
    <col min="10301" max="10301" width="5.140625" style="176" customWidth="1"/>
    <col min="10302" max="10302" width="5.28515625" style="176" customWidth="1"/>
    <col min="10303" max="10303" width="9" style="176" hidden="1" customWidth="1"/>
    <col min="10304" max="10304" width="5" style="176" customWidth="1"/>
    <col min="10305" max="10305" width="5.28515625" style="176" customWidth="1"/>
    <col min="10306" max="10306" width="5.5703125" style="176" customWidth="1"/>
    <col min="10307" max="10307" width="6" style="176" customWidth="1"/>
    <col min="10308" max="10310" width="5.28515625" style="176" customWidth="1"/>
    <col min="10311" max="10311" width="6.140625" style="176" customWidth="1"/>
    <col min="10312" max="10312" width="5.28515625" style="176" customWidth="1"/>
    <col min="10313" max="10314" width="6.140625" style="176" customWidth="1"/>
    <col min="10315" max="10315" width="6.28515625" style="176" customWidth="1"/>
    <col min="10316" max="10316" width="5.28515625" style="176" customWidth="1"/>
    <col min="10317" max="10317" width="6.28515625" style="176" customWidth="1"/>
    <col min="10318" max="10544" width="9.140625" style="176"/>
    <col min="10545" max="10545" width="3.140625" style="176" customWidth="1"/>
    <col min="10546" max="10546" width="9.7109375" style="176" customWidth="1"/>
    <col min="10547" max="10547" width="5.28515625" style="176" customWidth="1"/>
    <col min="10548" max="10550" width="5.85546875" style="176" customWidth="1"/>
    <col min="10551" max="10552" width="5.140625" style="176" customWidth="1"/>
    <col min="10553" max="10554" width="5.85546875" style="176" customWidth="1"/>
    <col min="10555" max="10556" width="5.28515625" style="176" customWidth="1"/>
    <col min="10557" max="10557" width="5.140625" style="176" customWidth="1"/>
    <col min="10558" max="10558" width="5.28515625" style="176" customWidth="1"/>
    <col min="10559" max="10559" width="9" style="176" hidden="1" customWidth="1"/>
    <col min="10560" max="10560" width="5" style="176" customWidth="1"/>
    <col min="10561" max="10561" width="5.28515625" style="176" customWidth="1"/>
    <col min="10562" max="10562" width="5.5703125" style="176" customWidth="1"/>
    <col min="10563" max="10563" width="6" style="176" customWidth="1"/>
    <col min="10564" max="10566" width="5.28515625" style="176" customWidth="1"/>
    <col min="10567" max="10567" width="6.140625" style="176" customWidth="1"/>
    <col min="10568" max="10568" width="5.28515625" style="176" customWidth="1"/>
    <col min="10569" max="10570" width="6.140625" style="176" customWidth="1"/>
    <col min="10571" max="10571" width="6.28515625" style="176" customWidth="1"/>
    <col min="10572" max="10572" width="5.28515625" style="176" customWidth="1"/>
    <col min="10573" max="10573" width="6.28515625" style="176" customWidth="1"/>
    <col min="10574" max="10800" width="9.140625" style="176"/>
    <col min="10801" max="10801" width="3.140625" style="176" customWidth="1"/>
    <col min="10802" max="10802" width="9.7109375" style="176" customWidth="1"/>
    <col min="10803" max="10803" width="5.28515625" style="176" customWidth="1"/>
    <col min="10804" max="10806" width="5.85546875" style="176" customWidth="1"/>
    <col min="10807" max="10808" width="5.140625" style="176" customWidth="1"/>
    <col min="10809" max="10810" width="5.85546875" style="176" customWidth="1"/>
    <col min="10811" max="10812" width="5.28515625" style="176" customWidth="1"/>
    <col min="10813" max="10813" width="5.140625" style="176" customWidth="1"/>
    <col min="10814" max="10814" width="5.28515625" style="176" customWidth="1"/>
    <col min="10815" max="10815" width="9" style="176" hidden="1" customWidth="1"/>
    <col min="10816" max="10816" width="5" style="176" customWidth="1"/>
    <col min="10817" max="10817" width="5.28515625" style="176" customWidth="1"/>
    <col min="10818" max="10818" width="5.5703125" style="176" customWidth="1"/>
    <col min="10819" max="10819" width="6" style="176" customWidth="1"/>
    <col min="10820" max="10822" width="5.28515625" style="176" customWidth="1"/>
    <col min="10823" max="10823" width="6.140625" style="176" customWidth="1"/>
    <col min="10824" max="10824" width="5.28515625" style="176" customWidth="1"/>
    <col min="10825" max="10826" width="6.140625" style="176" customWidth="1"/>
    <col min="10827" max="10827" width="6.28515625" style="176" customWidth="1"/>
    <col min="10828" max="10828" width="5.28515625" style="176" customWidth="1"/>
    <col min="10829" max="10829" width="6.28515625" style="176" customWidth="1"/>
    <col min="10830" max="11056" width="9.140625" style="176"/>
    <col min="11057" max="11057" width="3.140625" style="176" customWidth="1"/>
    <col min="11058" max="11058" width="9.7109375" style="176" customWidth="1"/>
    <col min="11059" max="11059" width="5.28515625" style="176" customWidth="1"/>
    <col min="11060" max="11062" width="5.85546875" style="176" customWidth="1"/>
    <col min="11063" max="11064" width="5.140625" style="176" customWidth="1"/>
    <col min="11065" max="11066" width="5.85546875" style="176" customWidth="1"/>
    <col min="11067" max="11068" width="5.28515625" style="176" customWidth="1"/>
    <col min="11069" max="11069" width="5.140625" style="176" customWidth="1"/>
    <col min="11070" max="11070" width="5.28515625" style="176" customWidth="1"/>
    <col min="11071" max="11071" width="9" style="176" hidden="1" customWidth="1"/>
    <col min="11072" max="11072" width="5" style="176" customWidth="1"/>
    <col min="11073" max="11073" width="5.28515625" style="176" customWidth="1"/>
    <col min="11074" max="11074" width="5.5703125" style="176" customWidth="1"/>
    <col min="11075" max="11075" width="6" style="176" customWidth="1"/>
    <col min="11076" max="11078" width="5.28515625" style="176" customWidth="1"/>
    <col min="11079" max="11079" width="6.140625" style="176" customWidth="1"/>
    <col min="11080" max="11080" width="5.28515625" style="176" customWidth="1"/>
    <col min="11081" max="11082" width="6.140625" style="176" customWidth="1"/>
    <col min="11083" max="11083" width="6.28515625" style="176" customWidth="1"/>
    <col min="11084" max="11084" width="5.28515625" style="176" customWidth="1"/>
    <col min="11085" max="11085" width="6.28515625" style="176" customWidth="1"/>
    <col min="11086" max="11312" width="9.140625" style="176"/>
    <col min="11313" max="11313" width="3.140625" style="176" customWidth="1"/>
    <col min="11314" max="11314" width="9.7109375" style="176" customWidth="1"/>
    <col min="11315" max="11315" width="5.28515625" style="176" customWidth="1"/>
    <col min="11316" max="11318" width="5.85546875" style="176" customWidth="1"/>
    <col min="11319" max="11320" width="5.140625" style="176" customWidth="1"/>
    <col min="11321" max="11322" width="5.85546875" style="176" customWidth="1"/>
    <col min="11323" max="11324" width="5.28515625" style="176" customWidth="1"/>
    <col min="11325" max="11325" width="5.140625" style="176" customWidth="1"/>
    <col min="11326" max="11326" width="5.28515625" style="176" customWidth="1"/>
    <col min="11327" max="11327" width="9" style="176" hidden="1" customWidth="1"/>
    <col min="11328" max="11328" width="5" style="176" customWidth="1"/>
    <col min="11329" max="11329" width="5.28515625" style="176" customWidth="1"/>
    <col min="11330" max="11330" width="5.5703125" style="176" customWidth="1"/>
    <col min="11331" max="11331" width="6" style="176" customWidth="1"/>
    <col min="11332" max="11334" width="5.28515625" style="176" customWidth="1"/>
    <col min="11335" max="11335" width="6.140625" style="176" customWidth="1"/>
    <col min="11336" max="11336" width="5.28515625" style="176" customWidth="1"/>
    <col min="11337" max="11338" width="6.140625" style="176" customWidth="1"/>
    <col min="11339" max="11339" width="6.28515625" style="176" customWidth="1"/>
    <col min="11340" max="11340" width="5.28515625" style="176" customWidth="1"/>
    <col min="11341" max="11341" width="6.28515625" style="176" customWidth="1"/>
    <col min="11342" max="11568" width="9.140625" style="176"/>
    <col min="11569" max="11569" width="3.140625" style="176" customWidth="1"/>
    <col min="11570" max="11570" width="9.7109375" style="176" customWidth="1"/>
    <col min="11571" max="11571" width="5.28515625" style="176" customWidth="1"/>
    <col min="11572" max="11574" width="5.85546875" style="176" customWidth="1"/>
    <col min="11575" max="11576" width="5.140625" style="176" customWidth="1"/>
    <col min="11577" max="11578" width="5.85546875" style="176" customWidth="1"/>
    <col min="11579" max="11580" width="5.28515625" style="176" customWidth="1"/>
    <col min="11581" max="11581" width="5.140625" style="176" customWidth="1"/>
    <col min="11582" max="11582" width="5.28515625" style="176" customWidth="1"/>
    <col min="11583" max="11583" width="9" style="176" hidden="1" customWidth="1"/>
    <col min="11584" max="11584" width="5" style="176" customWidth="1"/>
    <col min="11585" max="11585" width="5.28515625" style="176" customWidth="1"/>
    <col min="11586" max="11586" width="5.5703125" style="176" customWidth="1"/>
    <col min="11587" max="11587" width="6" style="176" customWidth="1"/>
    <col min="11588" max="11590" width="5.28515625" style="176" customWidth="1"/>
    <col min="11591" max="11591" width="6.140625" style="176" customWidth="1"/>
    <col min="11592" max="11592" width="5.28515625" style="176" customWidth="1"/>
    <col min="11593" max="11594" width="6.140625" style="176" customWidth="1"/>
    <col min="11595" max="11595" width="6.28515625" style="176" customWidth="1"/>
    <col min="11596" max="11596" width="5.28515625" style="176" customWidth="1"/>
    <col min="11597" max="11597" width="6.28515625" style="176" customWidth="1"/>
    <col min="11598" max="11824" width="9.140625" style="176"/>
    <col min="11825" max="11825" width="3.140625" style="176" customWidth="1"/>
    <col min="11826" max="11826" width="9.7109375" style="176" customWidth="1"/>
    <col min="11827" max="11827" width="5.28515625" style="176" customWidth="1"/>
    <col min="11828" max="11830" width="5.85546875" style="176" customWidth="1"/>
    <col min="11831" max="11832" width="5.140625" style="176" customWidth="1"/>
    <col min="11833" max="11834" width="5.85546875" style="176" customWidth="1"/>
    <col min="11835" max="11836" width="5.28515625" style="176" customWidth="1"/>
    <col min="11837" max="11837" width="5.140625" style="176" customWidth="1"/>
    <col min="11838" max="11838" width="5.28515625" style="176" customWidth="1"/>
    <col min="11839" max="11839" width="9" style="176" hidden="1" customWidth="1"/>
    <col min="11840" max="11840" width="5" style="176" customWidth="1"/>
    <col min="11841" max="11841" width="5.28515625" style="176" customWidth="1"/>
    <col min="11842" max="11842" width="5.5703125" style="176" customWidth="1"/>
    <col min="11843" max="11843" width="6" style="176" customWidth="1"/>
    <col min="11844" max="11846" width="5.28515625" style="176" customWidth="1"/>
    <col min="11847" max="11847" width="6.140625" style="176" customWidth="1"/>
    <col min="11848" max="11848" width="5.28515625" style="176" customWidth="1"/>
    <col min="11849" max="11850" width="6.140625" style="176" customWidth="1"/>
    <col min="11851" max="11851" width="6.28515625" style="176" customWidth="1"/>
    <col min="11852" max="11852" width="5.28515625" style="176" customWidth="1"/>
    <col min="11853" max="11853" width="6.28515625" style="176" customWidth="1"/>
    <col min="11854" max="12080" width="9.140625" style="176"/>
    <col min="12081" max="12081" width="3.140625" style="176" customWidth="1"/>
    <col min="12082" max="12082" width="9.7109375" style="176" customWidth="1"/>
    <col min="12083" max="12083" width="5.28515625" style="176" customWidth="1"/>
    <col min="12084" max="12086" width="5.85546875" style="176" customWidth="1"/>
    <col min="12087" max="12088" width="5.140625" style="176" customWidth="1"/>
    <col min="12089" max="12090" width="5.85546875" style="176" customWidth="1"/>
    <col min="12091" max="12092" width="5.28515625" style="176" customWidth="1"/>
    <col min="12093" max="12093" width="5.140625" style="176" customWidth="1"/>
    <col min="12094" max="12094" width="5.28515625" style="176" customWidth="1"/>
    <col min="12095" max="12095" width="9" style="176" hidden="1" customWidth="1"/>
    <col min="12096" max="12096" width="5" style="176" customWidth="1"/>
    <col min="12097" max="12097" width="5.28515625" style="176" customWidth="1"/>
    <col min="12098" max="12098" width="5.5703125" style="176" customWidth="1"/>
    <col min="12099" max="12099" width="6" style="176" customWidth="1"/>
    <col min="12100" max="12102" width="5.28515625" style="176" customWidth="1"/>
    <col min="12103" max="12103" width="6.140625" style="176" customWidth="1"/>
    <col min="12104" max="12104" width="5.28515625" style="176" customWidth="1"/>
    <col min="12105" max="12106" width="6.140625" style="176" customWidth="1"/>
    <col min="12107" max="12107" width="6.28515625" style="176" customWidth="1"/>
    <col min="12108" max="12108" width="5.28515625" style="176" customWidth="1"/>
    <col min="12109" max="12109" width="6.28515625" style="176" customWidth="1"/>
    <col min="12110" max="12336" width="9.140625" style="176"/>
    <col min="12337" max="12337" width="3.140625" style="176" customWidth="1"/>
    <col min="12338" max="12338" width="9.7109375" style="176" customWidth="1"/>
    <col min="12339" max="12339" width="5.28515625" style="176" customWidth="1"/>
    <col min="12340" max="12342" width="5.85546875" style="176" customWidth="1"/>
    <col min="12343" max="12344" width="5.140625" style="176" customWidth="1"/>
    <col min="12345" max="12346" width="5.85546875" style="176" customWidth="1"/>
    <col min="12347" max="12348" width="5.28515625" style="176" customWidth="1"/>
    <col min="12349" max="12349" width="5.140625" style="176" customWidth="1"/>
    <col min="12350" max="12350" width="5.28515625" style="176" customWidth="1"/>
    <col min="12351" max="12351" width="9" style="176" hidden="1" customWidth="1"/>
    <col min="12352" max="12352" width="5" style="176" customWidth="1"/>
    <col min="12353" max="12353" width="5.28515625" style="176" customWidth="1"/>
    <col min="12354" max="12354" width="5.5703125" style="176" customWidth="1"/>
    <col min="12355" max="12355" width="6" style="176" customWidth="1"/>
    <col min="12356" max="12358" width="5.28515625" style="176" customWidth="1"/>
    <col min="12359" max="12359" width="6.140625" style="176" customWidth="1"/>
    <col min="12360" max="12360" width="5.28515625" style="176" customWidth="1"/>
    <col min="12361" max="12362" width="6.140625" style="176" customWidth="1"/>
    <col min="12363" max="12363" width="6.28515625" style="176" customWidth="1"/>
    <col min="12364" max="12364" width="5.28515625" style="176" customWidth="1"/>
    <col min="12365" max="12365" width="6.28515625" style="176" customWidth="1"/>
    <col min="12366" max="12592" width="9.140625" style="176"/>
    <col min="12593" max="12593" width="3.140625" style="176" customWidth="1"/>
    <col min="12594" max="12594" width="9.7109375" style="176" customWidth="1"/>
    <col min="12595" max="12595" width="5.28515625" style="176" customWidth="1"/>
    <col min="12596" max="12598" width="5.85546875" style="176" customWidth="1"/>
    <col min="12599" max="12600" width="5.140625" style="176" customWidth="1"/>
    <col min="12601" max="12602" width="5.85546875" style="176" customWidth="1"/>
    <col min="12603" max="12604" width="5.28515625" style="176" customWidth="1"/>
    <col min="12605" max="12605" width="5.140625" style="176" customWidth="1"/>
    <col min="12606" max="12606" width="5.28515625" style="176" customWidth="1"/>
    <col min="12607" max="12607" width="9" style="176" hidden="1" customWidth="1"/>
    <col min="12608" max="12608" width="5" style="176" customWidth="1"/>
    <col min="12609" max="12609" width="5.28515625" style="176" customWidth="1"/>
    <col min="12610" max="12610" width="5.5703125" style="176" customWidth="1"/>
    <col min="12611" max="12611" width="6" style="176" customWidth="1"/>
    <col min="12612" max="12614" width="5.28515625" style="176" customWidth="1"/>
    <col min="12615" max="12615" width="6.140625" style="176" customWidth="1"/>
    <col min="12616" max="12616" width="5.28515625" style="176" customWidth="1"/>
    <col min="12617" max="12618" width="6.140625" style="176" customWidth="1"/>
    <col min="12619" max="12619" width="6.28515625" style="176" customWidth="1"/>
    <col min="12620" max="12620" width="5.28515625" style="176" customWidth="1"/>
    <col min="12621" max="12621" width="6.28515625" style="176" customWidth="1"/>
    <col min="12622" max="12848" width="9.140625" style="176"/>
    <col min="12849" max="12849" width="3.140625" style="176" customWidth="1"/>
    <col min="12850" max="12850" width="9.7109375" style="176" customWidth="1"/>
    <col min="12851" max="12851" width="5.28515625" style="176" customWidth="1"/>
    <col min="12852" max="12854" width="5.85546875" style="176" customWidth="1"/>
    <col min="12855" max="12856" width="5.140625" style="176" customWidth="1"/>
    <col min="12857" max="12858" width="5.85546875" style="176" customWidth="1"/>
    <col min="12859" max="12860" width="5.28515625" style="176" customWidth="1"/>
    <col min="12861" max="12861" width="5.140625" style="176" customWidth="1"/>
    <col min="12862" max="12862" width="5.28515625" style="176" customWidth="1"/>
    <col min="12863" max="12863" width="9" style="176" hidden="1" customWidth="1"/>
    <col min="12864" max="12864" width="5" style="176" customWidth="1"/>
    <col min="12865" max="12865" width="5.28515625" style="176" customWidth="1"/>
    <col min="12866" max="12866" width="5.5703125" style="176" customWidth="1"/>
    <col min="12867" max="12867" width="6" style="176" customWidth="1"/>
    <col min="12868" max="12870" width="5.28515625" style="176" customWidth="1"/>
    <col min="12871" max="12871" width="6.140625" style="176" customWidth="1"/>
    <col min="12872" max="12872" width="5.28515625" style="176" customWidth="1"/>
    <col min="12873" max="12874" width="6.140625" style="176" customWidth="1"/>
    <col min="12875" max="12875" width="6.28515625" style="176" customWidth="1"/>
    <col min="12876" max="12876" width="5.28515625" style="176" customWidth="1"/>
    <col min="12877" max="12877" width="6.28515625" style="176" customWidth="1"/>
    <col min="12878" max="13104" width="9.140625" style="176"/>
    <col min="13105" max="13105" width="3.140625" style="176" customWidth="1"/>
    <col min="13106" max="13106" width="9.7109375" style="176" customWidth="1"/>
    <col min="13107" max="13107" width="5.28515625" style="176" customWidth="1"/>
    <col min="13108" max="13110" width="5.85546875" style="176" customWidth="1"/>
    <col min="13111" max="13112" width="5.140625" style="176" customWidth="1"/>
    <col min="13113" max="13114" width="5.85546875" style="176" customWidth="1"/>
    <col min="13115" max="13116" width="5.28515625" style="176" customWidth="1"/>
    <col min="13117" max="13117" width="5.140625" style="176" customWidth="1"/>
    <col min="13118" max="13118" width="5.28515625" style="176" customWidth="1"/>
    <col min="13119" max="13119" width="9" style="176" hidden="1" customWidth="1"/>
    <col min="13120" max="13120" width="5" style="176" customWidth="1"/>
    <col min="13121" max="13121" width="5.28515625" style="176" customWidth="1"/>
    <col min="13122" max="13122" width="5.5703125" style="176" customWidth="1"/>
    <col min="13123" max="13123" width="6" style="176" customWidth="1"/>
    <col min="13124" max="13126" width="5.28515625" style="176" customWidth="1"/>
    <col min="13127" max="13127" width="6.140625" style="176" customWidth="1"/>
    <col min="13128" max="13128" width="5.28515625" style="176" customWidth="1"/>
    <col min="13129" max="13130" width="6.140625" style="176" customWidth="1"/>
    <col min="13131" max="13131" width="6.28515625" style="176" customWidth="1"/>
    <col min="13132" max="13132" width="5.28515625" style="176" customWidth="1"/>
    <col min="13133" max="13133" width="6.28515625" style="176" customWidth="1"/>
    <col min="13134" max="13360" width="9.140625" style="176"/>
    <col min="13361" max="13361" width="3.140625" style="176" customWidth="1"/>
    <col min="13362" max="13362" width="9.7109375" style="176" customWidth="1"/>
    <col min="13363" max="13363" width="5.28515625" style="176" customWidth="1"/>
    <col min="13364" max="13366" width="5.85546875" style="176" customWidth="1"/>
    <col min="13367" max="13368" width="5.140625" style="176" customWidth="1"/>
    <col min="13369" max="13370" width="5.85546875" style="176" customWidth="1"/>
    <col min="13371" max="13372" width="5.28515625" style="176" customWidth="1"/>
    <col min="13373" max="13373" width="5.140625" style="176" customWidth="1"/>
    <col min="13374" max="13374" width="5.28515625" style="176" customWidth="1"/>
    <col min="13375" max="13375" width="9" style="176" hidden="1" customWidth="1"/>
    <col min="13376" max="13376" width="5" style="176" customWidth="1"/>
    <col min="13377" max="13377" width="5.28515625" style="176" customWidth="1"/>
    <col min="13378" max="13378" width="5.5703125" style="176" customWidth="1"/>
    <col min="13379" max="13379" width="6" style="176" customWidth="1"/>
    <col min="13380" max="13382" width="5.28515625" style="176" customWidth="1"/>
    <col min="13383" max="13383" width="6.140625" style="176" customWidth="1"/>
    <col min="13384" max="13384" width="5.28515625" style="176" customWidth="1"/>
    <col min="13385" max="13386" width="6.140625" style="176" customWidth="1"/>
    <col min="13387" max="13387" width="6.28515625" style="176" customWidth="1"/>
    <col min="13388" max="13388" width="5.28515625" style="176" customWidth="1"/>
    <col min="13389" max="13389" width="6.28515625" style="176" customWidth="1"/>
    <col min="13390" max="13616" width="9.140625" style="176"/>
    <col min="13617" max="13617" width="3.140625" style="176" customWidth="1"/>
    <col min="13618" max="13618" width="9.7109375" style="176" customWidth="1"/>
    <col min="13619" max="13619" width="5.28515625" style="176" customWidth="1"/>
    <col min="13620" max="13622" width="5.85546875" style="176" customWidth="1"/>
    <col min="13623" max="13624" width="5.140625" style="176" customWidth="1"/>
    <col min="13625" max="13626" width="5.85546875" style="176" customWidth="1"/>
    <col min="13627" max="13628" width="5.28515625" style="176" customWidth="1"/>
    <col min="13629" max="13629" width="5.140625" style="176" customWidth="1"/>
    <col min="13630" max="13630" width="5.28515625" style="176" customWidth="1"/>
    <col min="13631" max="13631" width="9" style="176" hidden="1" customWidth="1"/>
    <col min="13632" max="13632" width="5" style="176" customWidth="1"/>
    <col min="13633" max="13633" width="5.28515625" style="176" customWidth="1"/>
    <col min="13634" max="13634" width="5.5703125" style="176" customWidth="1"/>
    <col min="13635" max="13635" width="6" style="176" customWidth="1"/>
    <col min="13636" max="13638" width="5.28515625" style="176" customWidth="1"/>
    <col min="13639" max="13639" width="6.140625" style="176" customWidth="1"/>
    <col min="13640" max="13640" width="5.28515625" style="176" customWidth="1"/>
    <col min="13641" max="13642" width="6.140625" style="176" customWidth="1"/>
    <col min="13643" max="13643" width="6.28515625" style="176" customWidth="1"/>
    <col min="13644" max="13644" width="5.28515625" style="176" customWidth="1"/>
    <col min="13645" max="13645" width="6.28515625" style="176" customWidth="1"/>
    <col min="13646" max="13872" width="9.140625" style="176"/>
    <col min="13873" max="13873" width="3.140625" style="176" customWidth="1"/>
    <col min="13874" max="13874" width="9.7109375" style="176" customWidth="1"/>
    <col min="13875" max="13875" width="5.28515625" style="176" customWidth="1"/>
    <col min="13876" max="13878" width="5.85546875" style="176" customWidth="1"/>
    <col min="13879" max="13880" width="5.140625" style="176" customWidth="1"/>
    <col min="13881" max="13882" width="5.85546875" style="176" customWidth="1"/>
    <col min="13883" max="13884" width="5.28515625" style="176" customWidth="1"/>
    <col min="13885" max="13885" width="5.140625" style="176" customWidth="1"/>
    <col min="13886" max="13886" width="5.28515625" style="176" customWidth="1"/>
    <col min="13887" max="13887" width="9" style="176" hidden="1" customWidth="1"/>
    <col min="13888" max="13888" width="5" style="176" customWidth="1"/>
    <col min="13889" max="13889" width="5.28515625" style="176" customWidth="1"/>
    <col min="13890" max="13890" width="5.5703125" style="176" customWidth="1"/>
    <col min="13891" max="13891" width="6" style="176" customWidth="1"/>
    <col min="13892" max="13894" width="5.28515625" style="176" customWidth="1"/>
    <col min="13895" max="13895" width="6.140625" style="176" customWidth="1"/>
    <col min="13896" max="13896" width="5.28515625" style="176" customWidth="1"/>
    <col min="13897" max="13898" width="6.140625" style="176" customWidth="1"/>
    <col min="13899" max="13899" width="6.28515625" style="176" customWidth="1"/>
    <col min="13900" max="13900" width="5.28515625" style="176" customWidth="1"/>
    <col min="13901" max="13901" width="6.28515625" style="176" customWidth="1"/>
    <col min="13902" max="14128" width="9.140625" style="176"/>
    <col min="14129" max="14129" width="3.140625" style="176" customWidth="1"/>
    <col min="14130" max="14130" width="9.7109375" style="176" customWidth="1"/>
    <col min="14131" max="14131" width="5.28515625" style="176" customWidth="1"/>
    <col min="14132" max="14134" width="5.85546875" style="176" customWidth="1"/>
    <col min="14135" max="14136" width="5.140625" style="176" customWidth="1"/>
    <col min="14137" max="14138" width="5.85546875" style="176" customWidth="1"/>
    <col min="14139" max="14140" width="5.28515625" style="176" customWidth="1"/>
    <col min="14141" max="14141" width="5.140625" style="176" customWidth="1"/>
    <col min="14142" max="14142" width="5.28515625" style="176" customWidth="1"/>
    <col min="14143" max="14143" width="9" style="176" hidden="1" customWidth="1"/>
    <col min="14144" max="14144" width="5" style="176" customWidth="1"/>
    <col min="14145" max="14145" width="5.28515625" style="176" customWidth="1"/>
    <col min="14146" max="14146" width="5.5703125" style="176" customWidth="1"/>
    <col min="14147" max="14147" width="6" style="176" customWidth="1"/>
    <col min="14148" max="14150" width="5.28515625" style="176" customWidth="1"/>
    <col min="14151" max="14151" width="6.140625" style="176" customWidth="1"/>
    <col min="14152" max="14152" width="5.28515625" style="176" customWidth="1"/>
    <col min="14153" max="14154" width="6.140625" style="176" customWidth="1"/>
    <col min="14155" max="14155" width="6.28515625" style="176" customWidth="1"/>
    <col min="14156" max="14156" width="5.28515625" style="176" customWidth="1"/>
    <col min="14157" max="14157" width="6.28515625" style="176" customWidth="1"/>
    <col min="14158" max="14384" width="9.140625" style="176"/>
    <col min="14385" max="14385" width="3.140625" style="176" customWidth="1"/>
    <col min="14386" max="14386" width="9.7109375" style="176" customWidth="1"/>
    <col min="14387" max="14387" width="5.28515625" style="176" customWidth="1"/>
    <col min="14388" max="14390" width="5.85546875" style="176" customWidth="1"/>
    <col min="14391" max="14392" width="5.140625" style="176" customWidth="1"/>
    <col min="14393" max="14394" width="5.85546875" style="176" customWidth="1"/>
    <col min="14395" max="14396" width="5.28515625" style="176" customWidth="1"/>
    <col min="14397" max="14397" width="5.140625" style="176" customWidth="1"/>
    <col min="14398" max="14398" width="5.28515625" style="176" customWidth="1"/>
    <col min="14399" max="14399" width="9" style="176" hidden="1" customWidth="1"/>
    <col min="14400" max="14400" width="5" style="176" customWidth="1"/>
    <col min="14401" max="14401" width="5.28515625" style="176" customWidth="1"/>
    <col min="14402" max="14402" width="5.5703125" style="176" customWidth="1"/>
    <col min="14403" max="14403" width="6" style="176" customWidth="1"/>
    <col min="14404" max="14406" width="5.28515625" style="176" customWidth="1"/>
    <col min="14407" max="14407" width="6.140625" style="176" customWidth="1"/>
    <col min="14408" max="14408" width="5.28515625" style="176" customWidth="1"/>
    <col min="14409" max="14410" width="6.140625" style="176" customWidth="1"/>
    <col min="14411" max="14411" width="6.28515625" style="176" customWidth="1"/>
    <col min="14412" max="14412" width="5.28515625" style="176" customWidth="1"/>
    <col min="14413" max="14413" width="6.28515625" style="176" customWidth="1"/>
    <col min="14414" max="14640" width="9.140625" style="176"/>
    <col min="14641" max="14641" width="3.140625" style="176" customWidth="1"/>
    <col min="14642" max="14642" width="9.7109375" style="176" customWidth="1"/>
    <col min="14643" max="14643" width="5.28515625" style="176" customWidth="1"/>
    <col min="14644" max="14646" width="5.85546875" style="176" customWidth="1"/>
    <col min="14647" max="14648" width="5.140625" style="176" customWidth="1"/>
    <col min="14649" max="14650" width="5.85546875" style="176" customWidth="1"/>
    <col min="14651" max="14652" width="5.28515625" style="176" customWidth="1"/>
    <col min="14653" max="14653" width="5.140625" style="176" customWidth="1"/>
    <col min="14654" max="14654" width="5.28515625" style="176" customWidth="1"/>
    <col min="14655" max="14655" width="9" style="176" hidden="1" customWidth="1"/>
    <col min="14656" max="14656" width="5" style="176" customWidth="1"/>
    <col min="14657" max="14657" width="5.28515625" style="176" customWidth="1"/>
    <col min="14658" max="14658" width="5.5703125" style="176" customWidth="1"/>
    <col min="14659" max="14659" width="6" style="176" customWidth="1"/>
    <col min="14660" max="14662" width="5.28515625" style="176" customWidth="1"/>
    <col min="14663" max="14663" width="6.140625" style="176" customWidth="1"/>
    <col min="14664" max="14664" width="5.28515625" style="176" customWidth="1"/>
    <col min="14665" max="14666" width="6.140625" style="176" customWidth="1"/>
    <col min="14667" max="14667" width="6.28515625" style="176" customWidth="1"/>
    <col min="14668" max="14668" width="5.28515625" style="176" customWidth="1"/>
    <col min="14669" max="14669" width="6.28515625" style="176" customWidth="1"/>
    <col min="14670" max="14896" width="9.140625" style="176"/>
    <col min="14897" max="14897" width="3.140625" style="176" customWidth="1"/>
    <col min="14898" max="14898" width="9.7109375" style="176" customWidth="1"/>
    <col min="14899" max="14899" width="5.28515625" style="176" customWidth="1"/>
    <col min="14900" max="14902" width="5.85546875" style="176" customWidth="1"/>
    <col min="14903" max="14904" width="5.140625" style="176" customWidth="1"/>
    <col min="14905" max="14906" width="5.85546875" style="176" customWidth="1"/>
    <col min="14907" max="14908" width="5.28515625" style="176" customWidth="1"/>
    <col min="14909" max="14909" width="5.140625" style="176" customWidth="1"/>
    <col min="14910" max="14910" width="5.28515625" style="176" customWidth="1"/>
    <col min="14911" max="14911" width="9" style="176" hidden="1" customWidth="1"/>
    <col min="14912" max="14912" width="5" style="176" customWidth="1"/>
    <col min="14913" max="14913" width="5.28515625" style="176" customWidth="1"/>
    <col min="14914" max="14914" width="5.5703125" style="176" customWidth="1"/>
    <col min="14915" max="14915" width="6" style="176" customWidth="1"/>
    <col min="14916" max="14918" width="5.28515625" style="176" customWidth="1"/>
    <col min="14919" max="14919" width="6.140625" style="176" customWidth="1"/>
    <col min="14920" max="14920" width="5.28515625" style="176" customWidth="1"/>
    <col min="14921" max="14922" width="6.140625" style="176" customWidth="1"/>
    <col min="14923" max="14923" width="6.28515625" style="176" customWidth="1"/>
    <col min="14924" max="14924" width="5.28515625" style="176" customWidth="1"/>
    <col min="14925" max="14925" width="6.28515625" style="176" customWidth="1"/>
    <col min="14926" max="15152" width="9.140625" style="176"/>
    <col min="15153" max="15153" width="3.140625" style="176" customWidth="1"/>
    <col min="15154" max="15154" width="9.7109375" style="176" customWidth="1"/>
    <col min="15155" max="15155" width="5.28515625" style="176" customWidth="1"/>
    <col min="15156" max="15158" width="5.85546875" style="176" customWidth="1"/>
    <col min="15159" max="15160" width="5.140625" style="176" customWidth="1"/>
    <col min="15161" max="15162" width="5.85546875" style="176" customWidth="1"/>
    <col min="15163" max="15164" width="5.28515625" style="176" customWidth="1"/>
    <col min="15165" max="15165" width="5.140625" style="176" customWidth="1"/>
    <col min="15166" max="15166" width="5.28515625" style="176" customWidth="1"/>
    <col min="15167" max="15167" width="9" style="176" hidden="1" customWidth="1"/>
    <col min="15168" max="15168" width="5" style="176" customWidth="1"/>
    <col min="15169" max="15169" width="5.28515625" style="176" customWidth="1"/>
    <col min="15170" max="15170" width="5.5703125" style="176" customWidth="1"/>
    <col min="15171" max="15171" width="6" style="176" customWidth="1"/>
    <col min="15172" max="15174" width="5.28515625" style="176" customWidth="1"/>
    <col min="15175" max="15175" width="6.140625" style="176" customWidth="1"/>
    <col min="15176" max="15176" width="5.28515625" style="176" customWidth="1"/>
    <col min="15177" max="15178" width="6.140625" style="176" customWidth="1"/>
    <col min="15179" max="15179" width="6.28515625" style="176" customWidth="1"/>
    <col min="15180" max="15180" width="5.28515625" style="176" customWidth="1"/>
    <col min="15181" max="15181" width="6.28515625" style="176" customWidth="1"/>
    <col min="15182" max="15408" width="9.140625" style="176"/>
    <col min="15409" max="15409" width="3.140625" style="176" customWidth="1"/>
    <col min="15410" max="15410" width="9.7109375" style="176" customWidth="1"/>
    <col min="15411" max="15411" width="5.28515625" style="176" customWidth="1"/>
    <col min="15412" max="15414" width="5.85546875" style="176" customWidth="1"/>
    <col min="15415" max="15416" width="5.140625" style="176" customWidth="1"/>
    <col min="15417" max="15418" width="5.85546875" style="176" customWidth="1"/>
    <col min="15419" max="15420" width="5.28515625" style="176" customWidth="1"/>
    <col min="15421" max="15421" width="5.140625" style="176" customWidth="1"/>
    <col min="15422" max="15422" width="5.28515625" style="176" customWidth="1"/>
    <col min="15423" max="15423" width="9" style="176" hidden="1" customWidth="1"/>
    <col min="15424" max="15424" width="5" style="176" customWidth="1"/>
    <col min="15425" max="15425" width="5.28515625" style="176" customWidth="1"/>
    <col min="15426" max="15426" width="5.5703125" style="176" customWidth="1"/>
    <col min="15427" max="15427" width="6" style="176" customWidth="1"/>
    <col min="15428" max="15430" width="5.28515625" style="176" customWidth="1"/>
    <col min="15431" max="15431" width="6.140625" style="176" customWidth="1"/>
    <col min="15432" max="15432" width="5.28515625" style="176" customWidth="1"/>
    <col min="15433" max="15434" width="6.140625" style="176" customWidth="1"/>
    <col min="15435" max="15435" width="6.28515625" style="176" customWidth="1"/>
    <col min="15436" max="15436" width="5.28515625" style="176" customWidth="1"/>
    <col min="15437" max="15437" width="6.28515625" style="176" customWidth="1"/>
    <col min="15438" max="15664" width="9.140625" style="176"/>
    <col min="15665" max="15665" width="3.140625" style="176" customWidth="1"/>
    <col min="15666" max="15666" width="9.7109375" style="176" customWidth="1"/>
    <col min="15667" max="15667" width="5.28515625" style="176" customWidth="1"/>
    <col min="15668" max="15670" width="5.85546875" style="176" customWidth="1"/>
    <col min="15671" max="15672" width="5.140625" style="176" customWidth="1"/>
    <col min="15673" max="15674" width="5.85546875" style="176" customWidth="1"/>
    <col min="15675" max="15676" width="5.28515625" style="176" customWidth="1"/>
    <col min="15677" max="15677" width="5.140625" style="176" customWidth="1"/>
    <col min="15678" max="15678" width="5.28515625" style="176" customWidth="1"/>
    <col min="15679" max="15679" width="9" style="176" hidden="1" customWidth="1"/>
    <col min="15680" max="15680" width="5" style="176" customWidth="1"/>
    <col min="15681" max="15681" width="5.28515625" style="176" customWidth="1"/>
    <col min="15682" max="15682" width="5.5703125" style="176" customWidth="1"/>
    <col min="15683" max="15683" width="6" style="176" customWidth="1"/>
    <col min="15684" max="15686" width="5.28515625" style="176" customWidth="1"/>
    <col min="15687" max="15687" width="6.140625" style="176" customWidth="1"/>
    <col min="15688" max="15688" width="5.28515625" style="176" customWidth="1"/>
    <col min="15689" max="15690" width="6.140625" style="176" customWidth="1"/>
    <col min="15691" max="15691" width="6.28515625" style="176" customWidth="1"/>
    <col min="15692" max="15692" width="5.28515625" style="176" customWidth="1"/>
    <col min="15693" max="15693" width="6.28515625" style="176" customWidth="1"/>
    <col min="15694" max="15920" width="9.140625" style="176"/>
    <col min="15921" max="15921" width="3.140625" style="176" customWidth="1"/>
    <col min="15922" max="15922" width="9.7109375" style="176" customWidth="1"/>
    <col min="15923" max="15923" width="5.28515625" style="176" customWidth="1"/>
    <col min="15924" max="15926" width="5.85546875" style="176" customWidth="1"/>
    <col min="15927" max="15928" width="5.140625" style="176" customWidth="1"/>
    <col min="15929" max="15930" width="5.85546875" style="176" customWidth="1"/>
    <col min="15931" max="15932" width="5.28515625" style="176" customWidth="1"/>
    <col min="15933" max="15933" width="5.140625" style="176" customWidth="1"/>
    <col min="15934" max="15934" width="5.28515625" style="176" customWidth="1"/>
    <col min="15935" max="15935" width="9" style="176" hidden="1" customWidth="1"/>
    <col min="15936" max="15936" width="5" style="176" customWidth="1"/>
    <col min="15937" max="15937" width="5.28515625" style="176" customWidth="1"/>
    <col min="15938" max="15938" width="5.5703125" style="176" customWidth="1"/>
    <col min="15939" max="15939" width="6" style="176" customWidth="1"/>
    <col min="15940" max="15942" width="5.28515625" style="176" customWidth="1"/>
    <col min="15943" max="15943" width="6.140625" style="176" customWidth="1"/>
    <col min="15944" max="15944" width="5.28515625" style="176" customWidth="1"/>
    <col min="15945" max="15946" width="6.140625" style="176" customWidth="1"/>
    <col min="15947" max="15947" width="6.28515625" style="176" customWidth="1"/>
    <col min="15948" max="15948" width="5.28515625" style="176" customWidth="1"/>
    <col min="15949" max="15949" width="6.28515625" style="176" customWidth="1"/>
    <col min="15950" max="16176" width="9.140625" style="176"/>
    <col min="16177" max="16177" width="3.140625" style="176" customWidth="1"/>
    <col min="16178" max="16178" width="9.7109375" style="176" customWidth="1"/>
    <col min="16179" max="16179" width="5.28515625" style="176" customWidth="1"/>
    <col min="16180" max="16182" width="5.85546875" style="176" customWidth="1"/>
    <col min="16183" max="16184" width="5.140625" style="176" customWidth="1"/>
    <col min="16185" max="16186" width="5.85546875" style="176" customWidth="1"/>
    <col min="16187" max="16188" width="5.28515625" style="176" customWidth="1"/>
    <col min="16189" max="16189" width="5.140625" style="176" customWidth="1"/>
    <col min="16190" max="16190" width="5.28515625" style="176" customWidth="1"/>
    <col min="16191" max="16191" width="9" style="176" hidden="1" customWidth="1"/>
    <col min="16192" max="16192" width="5" style="176" customWidth="1"/>
    <col min="16193" max="16193" width="5.28515625" style="176" customWidth="1"/>
    <col min="16194" max="16194" width="5.5703125" style="176" customWidth="1"/>
    <col min="16195" max="16195" width="6" style="176" customWidth="1"/>
    <col min="16196" max="16198" width="5.28515625" style="176" customWidth="1"/>
    <col min="16199" max="16199" width="6.140625" style="176" customWidth="1"/>
    <col min="16200" max="16200" width="5.28515625" style="176" customWidth="1"/>
    <col min="16201" max="16202" width="6.140625" style="176" customWidth="1"/>
    <col min="16203" max="16203" width="6.28515625" style="176" customWidth="1"/>
    <col min="16204" max="16204" width="5.28515625" style="176" customWidth="1"/>
    <col min="16205" max="16205" width="6.28515625" style="176" customWidth="1"/>
    <col min="16206" max="16384" width="9.140625" style="176"/>
  </cols>
  <sheetData>
    <row r="1" spans="1:89" s="27" customFormat="1" ht="17.25" customHeight="1">
      <c r="A1" s="777" t="s">
        <v>87</v>
      </c>
      <c r="B1" s="777"/>
      <c r="C1" s="777"/>
      <c r="D1" s="777"/>
      <c r="E1" s="777"/>
      <c r="F1" s="777"/>
      <c r="G1" s="52"/>
      <c r="H1" s="52"/>
      <c r="I1" s="52"/>
      <c r="J1" s="52"/>
      <c r="K1" s="52"/>
      <c r="L1" s="52"/>
      <c r="M1" s="52"/>
      <c r="N1" s="52"/>
      <c r="P1" s="52"/>
      <c r="Q1" s="52"/>
      <c r="R1" s="777" t="s">
        <v>2</v>
      </c>
      <c r="S1" s="777"/>
      <c r="T1" s="777"/>
      <c r="U1" s="777"/>
      <c r="V1" s="777"/>
      <c r="W1" s="777"/>
      <c r="X1" s="777"/>
      <c r="Y1" s="777"/>
      <c r="Z1" s="777"/>
      <c r="AA1" s="777"/>
      <c r="AB1" s="777"/>
      <c r="AC1" s="777"/>
      <c r="AD1" s="777"/>
      <c r="AE1" s="777"/>
      <c r="AF1" s="777"/>
      <c r="AG1" s="777"/>
      <c r="AH1" s="777"/>
      <c r="AI1" s="777"/>
      <c r="AJ1" s="777"/>
      <c r="AK1" s="777"/>
      <c r="AL1" s="777"/>
      <c r="AM1" s="777"/>
      <c r="AN1" s="777"/>
      <c r="AO1" s="777"/>
      <c r="AP1" s="777"/>
      <c r="AQ1" s="777"/>
      <c r="AR1" s="777"/>
      <c r="AS1" s="777"/>
      <c r="AT1" s="777"/>
      <c r="AU1" s="777"/>
      <c r="AV1" s="777"/>
      <c r="AW1" s="777"/>
      <c r="AX1" s="777"/>
      <c r="AY1" s="777"/>
      <c r="AZ1" s="777"/>
      <c r="BA1" s="777"/>
      <c r="BB1" s="777"/>
      <c r="BC1" s="777"/>
      <c r="BD1" s="777"/>
      <c r="BE1" s="777"/>
      <c r="BF1" s="777"/>
      <c r="BG1" s="777"/>
      <c r="BH1" s="777"/>
      <c r="BI1" s="777"/>
      <c r="BJ1" s="777"/>
      <c r="BK1" s="777"/>
      <c r="BL1" s="777"/>
      <c r="BM1" s="777"/>
      <c r="BN1" s="777"/>
      <c r="BO1" s="777"/>
      <c r="BP1" s="777"/>
      <c r="BQ1" s="777"/>
      <c r="BR1" s="777"/>
      <c r="BS1" s="777"/>
      <c r="BT1" s="777"/>
      <c r="BU1" s="777"/>
      <c r="BV1" s="777"/>
      <c r="BW1" s="777"/>
      <c r="BX1" s="777"/>
    </row>
    <row r="2" spans="1:89" s="27" customFormat="1" ht="20.25" customHeight="1">
      <c r="A2" s="918" t="s">
        <v>89</v>
      </c>
      <c r="B2" s="918"/>
      <c r="C2" s="918"/>
      <c r="D2" s="918"/>
      <c r="E2" s="918"/>
      <c r="F2" s="918"/>
      <c r="G2" s="181"/>
      <c r="H2" s="181"/>
      <c r="I2" s="181"/>
      <c r="J2" s="181"/>
      <c r="K2" s="181"/>
      <c r="L2" s="181"/>
      <c r="M2" s="181"/>
      <c r="N2" s="181"/>
      <c r="P2" s="181"/>
      <c r="Q2" s="181"/>
      <c r="R2" s="918" t="s">
        <v>4</v>
      </c>
      <c r="S2" s="918"/>
      <c r="T2" s="918"/>
      <c r="U2" s="918"/>
      <c r="V2" s="918"/>
      <c r="W2" s="918"/>
      <c r="X2" s="918"/>
      <c r="Y2" s="918"/>
      <c r="Z2" s="918"/>
      <c r="AA2" s="918"/>
      <c r="AB2" s="918"/>
      <c r="AC2" s="918"/>
      <c r="AD2" s="918"/>
      <c r="AE2" s="918"/>
      <c r="AF2" s="918"/>
      <c r="AG2" s="918"/>
      <c r="AH2" s="918"/>
      <c r="AI2" s="918"/>
      <c r="AJ2" s="918"/>
      <c r="AK2" s="918"/>
      <c r="AL2" s="918"/>
      <c r="AM2" s="918"/>
      <c r="AN2" s="918"/>
      <c r="AO2" s="918"/>
      <c r="AP2" s="918"/>
      <c r="AQ2" s="918"/>
      <c r="AR2" s="918"/>
      <c r="AS2" s="918"/>
      <c r="AT2" s="918"/>
      <c r="AU2" s="918"/>
      <c r="AV2" s="918"/>
      <c r="AW2" s="918"/>
      <c r="AX2" s="918"/>
      <c r="AY2" s="918"/>
      <c r="AZ2" s="918"/>
      <c r="BA2" s="918"/>
      <c r="BB2" s="918"/>
      <c r="BC2" s="918"/>
      <c r="BD2" s="918"/>
      <c r="BE2" s="918"/>
      <c r="BF2" s="918"/>
      <c r="BG2" s="918"/>
      <c r="BH2" s="918"/>
      <c r="BI2" s="918"/>
      <c r="BJ2" s="918"/>
      <c r="BK2" s="918"/>
      <c r="BL2" s="918"/>
      <c r="BM2" s="918"/>
      <c r="BN2" s="918"/>
      <c r="BO2" s="918"/>
      <c r="BP2" s="918"/>
      <c r="BQ2" s="918"/>
      <c r="BR2" s="918"/>
      <c r="BS2" s="918"/>
      <c r="BT2" s="918"/>
      <c r="BU2" s="918"/>
      <c r="BV2" s="918"/>
      <c r="BW2" s="918"/>
      <c r="BX2" s="918"/>
    </row>
    <row r="3" spans="1:89" s="27" customFormat="1" ht="7.5" customHeight="1">
      <c r="A3" s="919"/>
      <c r="B3" s="919"/>
      <c r="C3" s="919"/>
      <c r="D3" s="91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</row>
    <row r="4" spans="1:89" s="28" customFormat="1" ht="20.25">
      <c r="A4" s="915" t="s">
        <v>487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  <c r="O4" s="915"/>
      <c r="P4" s="915"/>
      <c r="Q4" s="915"/>
      <c r="R4" s="915"/>
      <c r="S4" s="915"/>
      <c r="T4" s="915"/>
      <c r="U4" s="915"/>
      <c r="V4" s="915"/>
      <c r="W4" s="915"/>
      <c r="X4" s="915"/>
      <c r="Y4" s="915"/>
      <c r="Z4" s="915"/>
      <c r="AA4" s="915"/>
      <c r="AB4" s="915"/>
      <c r="AC4" s="915"/>
      <c r="AD4" s="915"/>
      <c r="AE4" s="915"/>
      <c r="AF4" s="915"/>
      <c r="AG4" s="915"/>
      <c r="AH4" s="915"/>
      <c r="AI4" s="915"/>
      <c r="AJ4" s="915"/>
      <c r="AK4" s="915"/>
      <c r="AL4" s="915"/>
      <c r="AM4" s="915"/>
      <c r="AN4" s="915"/>
      <c r="AO4" s="915"/>
      <c r="AP4" s="915"/>
      <c r="AQ4" s="915"/>
      <c r="AR4" s="915"/>
      <c r="AS4" s="915"/>
      <c r="AT4" s="915"/>
      <c r="AU4" s="915"/>
      <c r="AV4" s="915"/>
      <c r="AW4" s="915"/>
      <c r="AX4" s="915"/>
      <c r="AY4" s="915"/>
      <c r="AZ4" s="915"/>
      <c r="BA4" s="915"/>
      <c r="BB4" s="915"/>
      <c r="BC4" s="915"/>
      <c r="BD4" s="915"/>
      <c r="BE4" s="915"/>
      <c r="BF4" s="915"/>
      <c r="BG4" s="915"/>
      <c r="BH4" s="915"/>
      <c r="BI4" s="915"/>
      <c r="BJ4" s="915"/>
      <c r="BK4" s="915"/>
      <c r="BL4" s="915"/>
      <c r="BM4" s="915"/>
      <c r="BN4" s="915"/>
      <c r="BO4" s="915"/>
      <c r="BP4" s="915"/>
      <c r="BQ4" s="915"/>
      <c r="BR4" s="915"/>
      <c r="BS4" s="915"/>
      <c r="BT4" s="915"/>
      <c r="BU4" s="915"/>
      <c r="BV4" s="915"/>
      <c r="BW4" s="915"/>
      <c r="BX4" s="915"/>
    </row>
    <row r="5" spans="1:89" s="28" customFormat="1" ht="20.25">
      <c r="A5" s="915" t="s">
        <v>488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  <c r="O5" s="915"/>
      <c r="P5" s="915"/>
      <c r="Q5" s="915"/>
      <c r="R5" s="915"/>
      <c r="S5" s="915"/>
      <c r="T5" s="915"/>
      <c r="U5" s="915"/>
      <c r="V5" s="915"/>
      <c r="W5" s="915"/>
      <c r="X5" s="915"/>
      <c r="Y5" s="915"/>
      <c r="Z5" s="915"/>
      <c r="AA5" s="915"/>
      <c r="AB5" s="915"/>
      <c r="AC5" s="915"/>
      <c r="AD5" s="915"/>
      <c r="AE5" s="915"/>
      <c r="AF5" s="915"/>
      <c r="AG5" s="915"/>
      <c r="AH5" s="915"/>
      <c r="AI5" s="915"/>
      <c r="AJ5" s="915"/>
      <c r="AK5" s="915"/>
      <c r="AL5" s="915"/>
      <c r="AM5" s="915"/>
      <c r="AN5" s="915"/>
      <c r="AO5" s="915"/>
      <c r="AP5" s="915"/>
      <c r="AQ5" s="915"/>
      <c r="AR5" s="915"/>
      <c r="AS5" s="915"/>
      <c r="AT5" s="915"/>
      <c r="AU5" s="915"/>
      <c r="AV5" s="915"/>
      <c r="AW5" s="915"/>
      <c r="AX5" s="915"/>
      <c r="AY5" s="915"/>
      <c r="AZ5" s="915"/>
      <c r="BA5" s="915"/>
      <c r="BB5" s="915"/>
      <c r="BC5" s="915"/>
      <c r="BD5" s="915"/>
      <c r="BE5" s="915"/>
      <c r="BF5" s="915"/>
      <c r="BG5" s="915"/>
      <c r="BH5" s="915"/>
      <c r="BI5" s="915"/>
      <c r="BJ5" s="915"/>
      <c r="BK5" s="915"/>
      <c r="BL5" s="915"/>
      <c r="BM5" s="915"/>
      <c r="BN5" s="915"/>
      <c r="BO5" s="915"/>
      <c r="BP5" s="915"/>
      <c r="BQ5" s="915"/>
      <c r="BR5" s="915"/>
      <c r="BS5" s="915"/>
      <c r="BT5" s="915"/>
      <c r="BU5" s="915"/>
      <c r="BV5" s="915"/>
      <c r="BW5" s="915"/>
      <c r="BX5" s="915"/>
    </row>
    <row r="6" spans="1:89" ht="9.75" customHeight="1">
      <c r="BX6" s="206"/>
    </row>
    <row r="7" spans="1:89" ht="60.75" customHeight="1">
      <c r="A7" s="970" t="s">
        <v>93</v>
      </c>
      <c r="B7" s="901" t="s">
        <v>94</v>
      </c>
      <c r="C7" s="3"/>
      <c r="D7" s="974" t="s">
        <v>489</v>
      </c>
      <c r="E7" s="975"/>
      <c r="F7" s="916" t="s">
        <v>490</v>
      </c>
      <c r="G7" s="917"/>
      <c r="H7" s="916" t="s">
        <v>489</v>
      </c>
      <c r="I7" s="917"/>
      <c r="J7" s="916" t="s">
        <v>491</v>
      </c>
      <c r="K7" s="917"/>
      <c r="L7" s="916" t="s">
        <v>492</v>
      </c>
      <c r="M7" s="917"/>
      <c r="N7" s="974" t="s">
        <v>493</v>
      </c>
      <c r="O7" s="975"/>
      <c r="P7" s="974" t="s">
        <v>494</v>
      </c>
      <c r="Q7" s="975"/>
      <c r="R7" s="974" t="s">
        <v>495</v>
      </c>
      <c r="S7" s="975"/>
      <c r="T7" s="974" t="s">
        <v>106</v>
      </c>
      <c r="U7" s="975"/>
      <c r="V7" s="974" t="s">
        <v>399</v>
      </c>
      <c r="W7" s="978"/>
      <c r="X7" s="974" t="s">
        <v>378</v>
      </c>
      <c r="Y7" s="975"/>
      <c r="Z7" s="974" t="s">
        <v>405</v>
      </c>
      <c r="AA7" s="975"/>
      <c r="AB7" s="3"/>
      <c r="AC7" s="974" t="s">
        <v>380</v>
      </c>
      <c r="AD7" s="975"/>
      <c r="AE7" s="974" t="s">
        <v>379</v>
      </c>
      <c r="AF7" s="975"/>
      <c r="AG7" s="974" t="s">
        <v>496</v>
      </c>
      <c r="AH7" s="975"/>
      <c r="AI7" s="3"/>
      <c r="AJ7" s="203"/>
      <c r="AK7" s="974" t="s">
        <v>114</v>
      </c>
      <c r="AL7" s="975"/>
      <c r="AM7" s="3"/>
      <c r="AN7" s="974" t="s">
        <v>115</v>
      </c>
      <c r="AO7" s="975"/>
      <c r="AP7" s="3"/>
      <c r="AQ7" s="974" t="s">
        <v>497</v>
      </c>
      <c r="AR7" s="975"/>
      <c r="AS7" s="3"/>
      <c r="AT7" s="3"/>
      <c r="AU7" s="3"/>
      <c r="AV7" s="974" t="s">
        <v>116</v>
      </c>
      <c r="AW7" s="975"/>
      <c r="AX7" s="3"/>
      <c r="AY7" s="974" t="s">
        <v>381</v>
      </c>
      <c r="AZ7" s="975"/>
      <c r="BA7" s="974" t="s">
        <v>466</v>
      </c>
      <c r="BB7" s="975"/>
      <c r="BC7" s="916" t="s">
        <v>64</v>
      </c>
      <c r="BD7" s="917"/>
      <c r="BE7" s="916" t="s">
        <v>457</v>
      </c>
      <c r="BF7" s="917"/>
      <c r="BG7" s="974" t="s">
        <v>119</v>
      </c>
      <c r="BH7" s="975"/>
      <c r="BI7" s="974" t="s">
        <v>384</v>
      </c>
      <c r="BJ7" s="975"/>
      <c r="BK7" s="974" t="s">
        <v>383</v>
      </c>
      <c r="BL7" s="975"/>
      <c r="BM7" s="974" t="s">
        <v>498</v>
      </c>
      <c r="BN7" s="975"/>
      <c r="BO7" s="916" t="s">
        <v>499</v>
      </c>
      <c r="BP7" s="999"/>
      <c r="BQ7" s="999"/>
      <c r="BR7" s="917"/>
      <c r="BS7" s="916" t="s">
        <v>500</v>
      </c>
      <c r="BT7" s="917"/>
      <c r="BU7" s="916" t="s">
        <v>501</v>
      </c>
      <c r="BV7" s="917"/>
      <c r="BW7" s="993" t="s">
        <v>502</v>
      </c>
      <c r="BX7" s="995" t="s">
        <v>503</v>
      </c>
    </row>
    <row r="8" spans="1:89" ht="31.5" customHeight="1">
      <c r="A8" s="968"/>
      <c r="B8" s="925"/>
      <c r="C8" s="147" t="s">
        <v>128</v>
      </c>
      <c r="D8" s="147" t="s">
        <v>128</v>
      </c>
      <c r="E8" s="147" t="s">
        <v>47</v>
      </c>
      <c r="F8" s="147" t="s">
        <v>128</v>
      </c>
      <c r="G8" s="147" t="s">
        <v>47</v>
      </c>
      <c r="H8" s="147" t="s">
        <v>128</v>
      </c>
      <c r="I8" s="147" t="s">
        <v>47</v>
      </c>
      <c r="J8" s="147" t="s">
        <v>128</v>
      </c>
      <c r="K8" s="147" t="s">
        <v>47</v>
      </c>
      <c r="L8" s="147" t="s">
        <v>128</v>
      </c>
      <c r="M8" s="147" t="s">
        <v>47</v>
      </c>
      <c r="N8" s="147" t="s">
        <v>128</v>
      </c>
      <c r="O8" s="147" t="s">
        <v>47</v>
      </c>
      <c r="P8" s="147" t="s">
        <v>128</v>
      </c>
      <c r="Q8" s="147" t="s">
        <v>47</v>
      </c>
      <c r="R8" s="147" t="s">
        <v>128</v>
      </c>
      <c r="S8" s="147" t="s">
        <v>47</v>
      </c>
      <c r="T8" s="147" t="s">
        <v>46</v>
      </c>
      <c r="U8" s="147" t="s">
        <v>47</v>
      </c>
      <c r="V8" s="147" t="s">
        <v>128</v>
      </c>
      <c r="W8" s="147" t="s">
        <v>47</v>
      </c>
      <c r="X8" s="147" t="s">
        <v>128</v>
      </c>
      <c r="Y8" s="147" t="s">
        <v>47</v>
      </c>
      <c r="Z8" s="147" t="s">
        <v>128</v>
      </c>
      <c r="AA8" s="147" t="s">
        <v>47</v>
      </c>
      <c r="AB8" s="147" t="s">
        <v>128</v>
      </c>
      <c r="AC8" s="147" t="s">
        <v>128</v>
      </c>
      <c r="AD8" s="147" t="s">
        <v>47</v>
      </c>
      <c r="AE8" s="147" t="s">
        <v>128</v>
      </c>
      <c r="AF8" s="147" t="s">
        <v>47</v>
      </c>
      <c r="AG8" s="147" t="s">
        <v>128</v>
      </c>
      <c r="AH8" s="147" t="s">
        <v>47</v>
      </c>
      <c r="AI8" s="147" t="s">
        <v>128</v>
      </c>
      <c r="AJ8" s="147" t="s">
        <v>128</v>
      </c>
      <c r="AK8" s="147" t="s">
        <v>128</v>
      </c>
      <c r="AL8" s="147" t="s">
        <v>47</v>
      </c>
      <c r="AM8" s="147" t="s">
        <v>46</v>
      </c>
      <c r="AN8" s="147" t="s">
        <v>46</v>
      </c>
      <c r="AO8" s="147" t="s">
        <v>47</v>
      </c>
      <c r="AP8" s="147" t="s">
        <v>128</v>
      </c>
      <c r="AQ8" s="147" t="s">
        <v>128</v>
      </c>
      <c r="AR8" s="147" t="s">
        <v>47</v>
      </c>
      <c r="AS8" s="147" t="s">
        <v>128</v>
      </c>
      <c r="AT8" s="147" t="s">
        <v>128</v>
      </c>
      <c r="AU8" s="147" t="s">
        <v>128</v>
      </c>
      <c r="AV8" s="147" t="s">
        <v>128</v>
      </c>
      <c r="AW8" s="147" t="s">
        <v>47</v>
      </c>
      <c r="AX8" s="147" t="s">
        <v>128</v>
      </c>
      <c r="AY8" s="147" t="s">
        <v>128</v>
      </c>
      <c r="AZ8" s="147" t="s">
        <v>47</v>
      </c>
      <c r="BA8" s="147" t="s">
        <v>128</v>
      </c>
      <c r="BB8" s="147" t="s">
        <v>47</v>
      </c>
      <c r="BC8" s="147" t="s">
        <v>128</v>
      </c>
      <c r="BD8" s="147" t="s">
        <v>47</v>
      </c>
      <c r="BE8" s="147" t="s">
        <v>128</v>
      </c>
      <c r="BF8" s="147" t="s">
        <v>47</v>
      </c>
      <c r="BG8" s="147" t="s">
        <v>128</v>
      </c>
      <c r="BH8" s="147" t="s">
        <v>47</v>
      </c>
      <c r="BI8" s="147" t="s">
        <v>128</v>
      </c>
      <c r="BJ8" s="147" t="s">
        <v>47</v>
      </c>
      <c r="BK8" s="147" t="s">
        <v>128</v>
      </c>
      <c r="BL8" s="147" t="s">
        <v>47</v>
      </c>
      <c r="BM8" s="147" t="s">
        <v>128</v>
      </c>
      <c r="BN8" s="147" t="s">
        <v>47</v>
      </c>
      <c r="BO8" s="147" t="s">
        <v>128</v>
      </c>
      <c r="BP8" s="147" t="s">
        <v>46</v>
      </c>
      <c r="BQ8" s="147" t="s">
        <v>47</v>
      </c>
      <c r="BR8" s="147" t="s">
        <v>47</v>
      </c>
      <c r="BS8" s="147" t="s">
        <v>128</v>
      </c>
      <c r="BT8" s="147" t="s">
        <v>47</v>
      </c>
      <c r="BU8" s="147" t="s">
        <v>128</v>
      </c>
      <c r="BV8" s="147" t="s">
        <v>47</v>
      </c>
      <c r="BW8" s="994"/>
      <c r="BX8" s="996"/>
    </row>
    <row r="9" spans="1:89" s="177" customFormat="1" ht="28.5" customHeight="1">
      <c r="A9" s="182">
        <v>1</v>
      </c>
      <c r="B9" s="183" t="s">
        <v>504</v>
      </c>
      <c r="C9" s="184">
        <v>0</v>
      </c>
      <c r="D9" s="184">
        <v>0</v>
      </c>
      <c r="E9" s="185">
        <f>D9*0.5</f>
        <v>0</v>
      </c>
      <c r="F9" s="184">
        <v>0</v>
      </c>
      <c r="G9" s="185">
        <f>F9*2</f>
        <v>0</v>
      </c>
      <c r="H9" s="186">
        <v>0</v>
      </c>
      <c r="I9" s="186">
        <f>H9*0.5</f>
        <v>0</v>
      </c>
      <c r="J9" s="198">
        <v>0</v>
      </c>
      <c r="K9" s="184">
        <f>J9*2.2</f>
        <v>0</v>
      </c>
      <c r="L9" s="184">
        <v>0</v>
      </c>
      <c r="M9" s="184">
        <f>L9*5.5</f>
        <v>0</v>
      </c>
      <c r="N9" s="184">
        <v>0</v>
      </c>
      <c r="O9" s="184">
        <f>N9*0.9</f>
        <v>0</v>
      </c>
      <c r="P9" s="198">
        <v>0</v>
      </c>
      <c r="Q9" s="185">
        <f>P9*0.3</f>
        <v>0</v>
      </c>
      <c r="R9" s="184">
        <v>0</v>
      </c>
      <c r="S9" s="200">
        <f>R9*1.5</f>
        <v>0</v>
      </c>
      <c r="T9" s="184">
        <v>0</v>
      </c>
      <c r="U9" s="184">
        <f>T9*0.4</f>
        <v>0</v>
      </c>
      <c r="V9" s="184">
        <v>0</v>
      </c>
      <c r="W9" s="184">
        <v>0</v>
      </c>
      <c r="X9" s="184">
        <v>0</v>
      </c>
      <c r="Y9" s="184">
        <v>0</v>
      </c>
      <c r="Z9" s="184">
        <v>0</v>
      </c>
      <c r="AA9" s="184">
        <v>0</v>
      </c>
      <c r="AB9" s="184">
        <v>0</v>
      </c>
      <c r="AC9" s="184">
        <v>0</v>
      </c>
      <c r="AD9" s="185">
        <f>AC9*4</f>
        <v>0</v>
      </c>
      <c r="AE9" s="184">
        <v>0</v>
      </c>
      <c r="AF9" s="184">
        <v>0</v>
      </c>
      <c r="AG9" s="184">
        <v>0</v>
      </c>
      <c r="AH9" s="184">
        <f>AG9*3.5</f>
        <v>0</v>
      </c>
      <c r="AI9" s="184">
        <v>0</v>
      </c>
      <c r="AJ9" s="184">
        <v>0</v>
      </c>
      <c r="AK9" s="184">
        <v>0</v>
      </c>
      <c r="AL9" s="184">
        <v>0</v>
      </c>
      <c r="AM9" s="184">
        <v>0</v>
      </c>
      <c r="AN9" s="184">
        <v>0</v>
      </c>
      <c r="AO9" s="184">
        <v>0</v>
      </c>
      <c r="AP9" s="204">
        <v>0</v>
      </c>
      <c r="AQ9" s="204">
        <v>0</v>
      </c>
      <c r="AR9" s="184">
        <v>0</v>
      </c>
      <c r="AS9" s="204">
        <v>0</v>
      </c>
      <c r="AT9" s="204">
        <v>0</v>
      </c>
      <c r="AU9" s="204">
        <v>0</v>
      </c>
      <c r="AV9" s="204">
        <v>0</v>
      </c>
      <c r="AW9" s="204">
        <v>0</v>
      </c>
      <c r="AX9" s="204">
        <v>0</v>
      </c>
      <c r="AY9" s="204">
        <v>0</v>
      </c>
      <c r="AZ9" s="204">
        <v>0</v>
      </c>
      <c r="BA9" s="204">
        <v>0</v>
      </c>
      <c r="BB9" s="184">
        <v>0</v>
      </c>
      <c r="BC9" s="184">
        <v>0</v>
      </c>
      <c r="BD9" s="184">
        <v>0</v>
      </c>
      <c r="BE9" s="198">
        <v>0</v>
      </c>
      <c r="BF9" s="184">
        <v>0</v>
      </c>
      <c r="BG9" s="198">
        <v>0</v>
      </c>
      <c r="BH9" s="184">
        <v>0</v>
      </c>
      <c r="BI9" s="184">
        <v>0</v>
      </c>
      <c r="BJ9" s="184">
        <v>0</v>
      </c>
      <c r="BK9" s="184">
        <v>0</v>
      </c>
      <c r="BL9" s="184">
        <v>0</v>
      </c>
      <c r="BM9" s="184">
        <v>0</v>
      </c>
      <c r="BN9" s="184">
        <v>0</v>
      </c>
      <c r="BO9" s="184">
        <v>0</v>
      </c>
      <c r="BP9" s="184">
        <v>0</v>
      </c>
      <c r="BQ9" s="184">
        <v>0</v>
      </c>
      <c r="BR9" s="184">
        <v>0</v>
      </c>
      <c r="BS9" s="184">
        <v>0</v>
      </c>
      <c r="BT9" s="184">
        <v>0</v>
      </c>
      <c r="BU9" s="207">
        <v>0</v>
      </c>
      <c r="BV9" s="208">
        <v>0</v>
      </c>
      <c r="BW9" s="185">
        <f>E9+Q9+S9+AH9+G9+I9</f>
        <v>0</v>
      </c>
      <c r="BX9" s="209"/>
      <c r="CC9" s="177">
        <v>0</v>
      </c>
    </row>
    <row r="10" spans="1:89" ht="28.5" customHeight="1">
      <c r="A10" s="187">
        <v>2</v>
      </c>
      <c r="B10" s="188" t="s">
        <v>505</v>
      </c>
      <c r="C10" s="185">
        <v>0</v>
      </c>
      <c r="D10" s="185">
        <v>0</v>
      </c>
      <c r="E10" s="185">
        <f t="shared" ref="E10:E44" si="0">D10*0.5</f>
        <v>0</v>
      </c>
      <c r="F10" s="185">
        <v>0</v>
      </c>
      <c r="G10" s="185">
        <f t="shared" ref="G10:G44" si="1">F10*2</f>
        <v>0</v>
      </c>
      <c r="H10" s="189">
        <v>0</v>
      </c>
      <c r="I10" s="186">
        <f t="shared" ref="I10:I44" si="2">H10*0.5</f>
        <v>0</v>
      </c>
      <c r="J10" s="185">
        <v>0</v>
      </c>
      <c r="K10" s="185">
        <f>J10*2.2</f>
        <v>0</v>
      </c>
      <c r="L10" s="185">
        <v>0</v>
      </c>
      <c r="M10" s="185">
        <f>L10*5.51</f>
        <v>0</v>
      </c>
      <c r="N10" s="185">
        <v>0</v>
      </c>
      <c r="O10" s="185">
        <f>N10*0.25</f>
        <v>0</v>
      </c>
      <c r="P10" s="185">
        <v>0</v>
      </c>
      <c r="Q10" s="185">
        <f>P10*0.3</f>
        <v>0</v>
      </c>
      <c r="R10" s="185">
        <v>0</v>
      </c>
      <c r="S10" s="200">
        <f t="shared" ref="S10:S44" si="3">R10*1.5</f>
        <v>0</v>
      </c>
      <c r="T10" s="200">
        <v>0</v>
      </c>
      <c r="U10" s="200">
        <f>T10*0.4</f>
        <v>0</v>
      </c>
      <c r="V10" s="201">
        <v>0</v>
      </c>
      <c r="W10" s="185">
        <f>V10/25</f>
        <v>0</v>
      </c>
      <c r="X10" s="201">
        <v>0</v>
      </c>
      <c r="Y10" s="185">
        <f>X10/80</f>
        <v>0</v>
      </c>
      <c r="Z10" s="185">
        <v>0</v>
      </c>
      <c r="AA10" s="185">
        <f>Z10*3</f>
        <v>0</v>
      </c>
      <c r="AB10" s="185">
        <v>0</v>
      </c>
      <c r="AC10" s="185">
        <v>0</v>
      </c>
      <c r="AD10" s="185">
        <f>AC10*4</f>
        <v>0</v>
      </c>
      <c r="AE10" s="201">
        <v>0</v>
      </c>
      <c r="AF10" s="185">
        <f>AE10/61.67</f>
        <v>0</v>
      </c>
      <c r="AG10" s="185">
        <v>0</v>
      </c>
      <c r="AH10" s="185">
        <f>AG10*3.5</f>
        <v>0</v>
      </c>
      <c r="AI10" s="201">
        <v>0</v>
      </c>
      <c r="AJ10" s="201">
        <v>0</v>
      </c>
      <c r="AK10" s="201">
        <v>0</v>
      </c>
      <c r="AL10" s="185">
        <f>AK10/25</f>
        <v>0</v>
      </c>
      <c r="AM10" s="201">
        <v>0</v>
      </c>
      <c r="AN10" s="201">
        <f>AM10*27/30</f>
        <v>0</v>
      </c>
      <c r="AO10" s="185">
        <f>AN10/27</f>
        <v>0</v>
      </c>
      <c r="AP10" s="185">
        <v>0</v>
      </c>
      <c r="AQ10" s="185">
        <f>AP10*0.625/3</f>
        <v>0</v>
      </c>
      <c r="AR10" s="185">
        <f>AQ10*3</f>
        <v>0</v>
      </c>
      <c r="AS10" s="201">
        <v>0</v>
      </c>
      <c r="AT10" s="201">
        <v>0</v>
      </c>
      <c r="AU10" s="201">
        <v>0</v>
      </c>
      <c r="AV10" s="185">
        <f>AS10*550/663.06/555+AT10*580/663.06/555+AU10*640/663.06/555</f>
        <v>0</v>
      </c>
      <c r="AW10" s="185">
        <f>AV10*23</f>
        <v>0</v>
      </c>
      <c r="AX10" s="185">
        <v>0</v>
      </c>
      <c r="AY10" s="185">
        <f>AZ10/0.3</f>
        <v>0</v>
      </c>
      <c r="AZ10" s="185">
        <v>0</v>
      </c>
      <c r="BA10" s="201">
        <v>0</v>
      </c>
      <c r="BB10" s="185">
        <f>BA10*0.19</f>
        <v>0</v>
      </c>
      <c r="BC10" s="201">
        <v>0</v>
      </c>
      <c r="BD10" s="185">
        <f>BC10/600</f>
        <v>0</v>
      </c>
      <c r="BE10" s="201">
        <v>0</v>
      </c>
      <c r="BF10" s="185">
        <f>BE10/600</f>
        <v>0</v>
      </c>
      <c r="BG10" s="201">
        <v>0</v>
      </c>
      <c r="BH10" s="185">
        <f>BG10/300</f>
        <v>0</v>
      </c>
      <c r="BI10" s="185">
        <v>0</v>
      </c>
      <c r="BJ10" s="185">
        <f>BI10*0.375</f>
        <v>0</v>
      </c>
      <c r="BK10" s="185">
        <v>0</v>
      </c>
      <c r="BL10" s="185">
        <f>BK10*0.75</f>
        <v>0</v>
      </c>
      <c r="BM10" s="185">
        <v>0</v>
      </c>
      <c r="BN10" s="185">
        <f>BM10*0.75</f>
        <v>0</v>
      </c>
      <c r="BO10" s="185">
        <v>0</v>
      </c>
      <c r="BP10" s="185">
        <v>0</v>
      </c>
      <c r="BQ10" s="185">
        <f>BP10*1.33333333</f>
        <v>0</v>
      </c>
      <c r="BR10" s="185">
        <f>BO10*1.333333</f>
        <v>0</v>
      </c>
      <c r="BS10" s="201">
        <v>0</v>
      </c>
      <c r="BT10" s="185">
        <f>BS10*1.25</f>
        <v>0</v>
      </c>
      <c r="BU10" s="185">
        <v>0</v>
      </c>
      <c r="BV10" s="185">
        <v>0</v>
      </c>
      <c r="BW10" s="185">
        <f>E10+Q10+S10+AH10+O10+G10+K10+I10</f>
        <v>0</v>
      </c>
      <c r="BX10" s="210"/>
      <c r="CC10" s="177">
        <v>0</v>
      </c>
      <c r="CK10" s="177"/>
    </row>
    <row r="11" spans="1:89" ht="28.5" customHeight="1">
      <c r="A11" s="187">
        <v>3</v>
      </c>
      <c r="B11" s="188" t="s">
        <v>506</v>
      </c>
      <c r="C11" s="185"/>
      <c r="D11" s="185">
        <v>0</v>
      </c>
      <c r="E11" s="185">
        <f t="shared" si="0"/>
        <v>0</v>
      </c>
      <c r="F11" s="185">
        <v>0</v>
      </c>
      <c r="G11" s="185">
        <f t="shared" si="1"/>
        <v>0</v>
      </c>
      <c r="H11" s="189">
        <v>0</v>
      </c>
      <c r="I11" s="186">
        <f t="shared" si="2"/>
        <v>0</v>
      </c>
      <c r="J11" s="185">
        <v>0</v>
      </c>
      <c r="K11" s="185">
        <f t="shared" ref="K11:K44" si="4">J11*2.2</f>
        <v>0</v>
      </c>
      <c r="L11" s="185"/>
      <c r="M11" s="185"/>
      <c r="N11" s="185">
        <v>0</v>
      </c>
      <c r="O11" s="185">
        <f t="shared" ref="O11:O43" si="5">N11*0.25</f>
        <v>0</v>
      </c>
      <c r="P11" s="185">
        <v>0</v>
      </c>
      <c r="Q11" s="185">
        <f t="shared" ref="Q11:Q43" si="6">P11*0.3</f>
        <v>0</v>
      </c>
      <c r="R11" s="185">
        <v>0</v>
      </c>
      <c r="S11" s="200">
        <f t="shared" si="3"/>
        <v>0</v>
      </c>
      <c r="T11" s="200"/>
      <c r="U11" s="200"/>
      <c r="V11" s="201"/>
      <c r="W11" s="185"/>
      <c r="X11" s="201"/>
      <c r="Y11" s="185"/>
      <c r="Z11" s="185"/>
      <c r="AA11" s="185"/>
      <c r="AB11" s="185"/>
      <c r="AC11" s="185"/>
      <c r="AD11" s="185"/>
      <c r="AE11" s="201"/>
      <c r="AF11" s="185"/>
      <c r="AG11" s="185"/>
      <c r="AH11" s="185"/>
      <c r="AI11" s="201"/>
      <c r="AJ11" s="201"/>
      <c r="AK11" s="201"/>
      <c r="AL11" s="185"/>
      <c r="AM11" s="201"/>
      <c r="AN11" s="201"/>
      <c r="AO11" s="185"/>
      <c r="AP11" s="185"/>
      <c r="AQ11" s="185"/>
      <c r="AR11" s="185"/>
      <c r="AS11" s="201"/>
      <c r="AT11" s="201"/>
      <c r="AU11" s="201"/>
      <c r="AV11" s="185"/>
      <c r="AW11" s="185"/>
      <c r="AX11" s="185"/>
      <c r="AY11" s="185"/>
      <c r="AZ11" s="185"/>
      <c r="BA11" s="201"/>
      <c r="BB11" s="185"/>
      <c r="BC11" s="201"/>
      <c r="BD11" s="185"/>
      <c r="BE11" s="201"/>
      <c r="BF11" s="185"/>
      <c r="BG11" s="201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201"/>
      <c r="BT11" s="185"/>
      <c r="BU11" s="185"/>
      <c r="BV11" s="185"/>
      <c r="BW11" s="185">
        <f t="shared" ref="BW11:BW44" si="7">E11+Q11+S11+AH11+O11+G11+K11+I11</f>
        <v>0</v>
      </c>
      <c r="BX11" s="210"/>
      <c r="CC11" s="177"/>
      <c r="CK11" s="177"/>
    </row>
    <row r="12" spans="1:89" ht="28.5" customHeight="1">
      <c r="A12" s="187">
        <v>4</v>
      </c>
      <c r="B12" s="188" t="s">
        <v>507</v>
      </c>
      <c r="C12" s="185"/>
      <c r="D12" s="185">
        <v>0</v>
      </c>
      <c r="E12" s="185">
        <f t="shared" si="0"/>
        <v>0</v>
      </c>
      <c r="F12" s="185">
        <v>0</v>
      </c>
      <c r="G12" s="185">
        <f t="shared" si="1"/>
        <v>0</v>
      </c>
      <c r="H12" s="189">
        <v>0</v>
      </c>
      <c r="I12" s="186">
        <f t="shared" si="2"/>
        <v>0</v>
      </c>
      <c r="J12" s="185">
        <v>0</v>
      </c>
      <c r="K12" s="185">
        <f t="shared" si="4"/>
        <v>0</v>
      </c>
      <c r="L12" s="185">
        <v>0</v>
      </c>
      <c r="M12" s="185">
        <f t="shared" ref="M12:M43" si="8">L12*5.51</f>
        <v>0</v>
      </c>
      <c r="N12" s="185">
        <v>0</v>
      </c>
      <c r="O12" s="185">
        <f t="shared" si="5"/>
        <v>0</v>
      </c>
      <c r="P12" s="185">
        <v>0</v>
      </c>
      <c r="Q12" s="185">
        <f t="shared" si="6"/>
        <v>0</v>
      </c>
      <c r="R12" s="185">
        <v>0</v>
      </c>
      <c r="S12" s="200">
        <f t="shared" si="3"/>
        <v>0</v>
      </c>
      <c r="T12" s="200">
        <v>0</v>
      </c>
      <c r="U12" s="200">
        <f t="shared" ref="U12:U43" si="9">T12*0.4</f>
        <v>0</v>
      </c>
      <c r="V12" s="201">
        <v>0</v>
      </c>
      <c r="W12" s="185">
        <f t="shared" ref="W12:W43" si="10">V12/25</f>
        <v>0</v>
      </c>
      <c r="X12" s="201">
        <v>0</v>
      </c>
      <c r="Y12" s="185">
        <f t="shared" ref="Y12:Y43" si="11">X12/80</f>
        <v>0</v>
      </c>
      <c r="Z12" s="185">
        <v>0</v>
      </c>
      <c r="AA12" s="185">
        <f t="shared" ref="AA12:AA43" si="12">Z12*3</f>
        <v>0</v>
      </c>
      <c r="AB12" s="185">
        <v>0</v>
      </c>
      <c r="AC12" s="185">
        <v>0</v>
      </c>
      <c r="AD12" s="185">
        <f t="shared" ref="AD12:AD44" si="13">AC12*4</f>
        <v>0</v>
      </c>
      <c r="AE12" s="201">
        <v>0</v>
      </c>
      <c r="AF12" s="185">
        <f t="shared" ref="AF12:AF43" si="14">AE12/61.67</f>
        <v>0</v>
      </c>
      <c r="AG12" s="185">
        <v>0</v>
      </c>
      <c r="AH12" s="185">
        <f t="shared" ref="AH12:AH44" si="15">AG12*3.5</f>
        <v>0</v>
      </c>
      <c r="AI12" s="201">
        <v>0</v>
      </c>
      <c r="AJ12" s="201">
        <v>0</v>
      </c>
      <c r="AK12" s="201">
        <v>0</v>
      </c>
      <c r="AL12" s="185">
        <f t="shared" ref="AL12:AL43" si="16">AK12/25</f>
        <v>0</v>
      </c>
      <c r="AM12" s="201">
        <v>0</v>
      </c>
      <c r="AN12" s="201">
        <f t="shared" ref="AN12:AN43" si="17">AM12*27/30</f>
        <v>0</v>
      </c>
      <c r="AO12" s="185">
        <f t="shared" ref="AO12:AO43" si="18">AN12/27</f>
        <v>0</v>
      </c>
      <c r="AP12" s="185">
        <v>0</v>
      </c>
      <c r="AQ12" s="185">
        <f t="shared" ref="AQ12:AQ43" si="19">AP12*0.625/3</f>
        <v>0</v>
      </c>
      <c r="AR12" s="185">
        <f t="shared" ref="AR12:AR43" si="20">AQ12*3</f>
        <v>0</v>
      </c>
      <c r="AS12" s="201">
        <v>0</v>
      </c>
      <c r="AT12" s="201">
        <v>0</v>
      </c>
      <c r="AU12" s="201">
        <v>0</v>
      </c>
      <c r="AV12" s="185">
        <f t="shared" ref="AV12:AV43" si="21">AS12*550/663.06/555+AT12*580/663.06/555+AU12*640/663.06/555</f>
        <v>0</v>
      </c>
      <c r="AW12" s="185">
        <f t="shared" ref="AW12:AW43" si="22">AV12*23</f>
        <v>0</v>
      </c>
      <c r="AX12" s="185">
        <v>0</v>
      </c>
      <c r="AY12" s="185">
        <f t="shared" ref="AY12:AY43" si="23">AZ12/0.3</f>
        <v>0</v>
      </c>
      <c r="AZ12" s="185">
        <v>0</v>
      </c>
      <c r="BA12" s="201">
        <v>0</v>
      </c>
      <c r="BB12" s="185">
        <f t="shared" ref="BB12:BB43" si="24">BA12*0.19</f>
        <v>0</v>
      </c>
      <c r="BC12" s="201">
        <v>0</v>
      </c>
      <c r="BD12" s="185">
        <f t="shared" ref="BD12:BD43" si="25">BC12/600</f>
        <v>0</v>
      </c>
      <c r="BE12" s="201">
        <v>0</v>
      </c>
      <c r="BF12" s="185">
        <f t="shared" ref="BF12:BF43" si="26">BE12/600</f>
        <v>0</v>
      </c>
      <c r="BG12" s="201">
        <v>0</v>
      </c>
      <c r="BH12" s="185">
        <f t="shared" ref="BH12:BH43" si="27">BG12/300</f>
        <v>0</v>
      </c>
      <c r="BI12" s="185">
        <v>0</v>
      </c>
      <c r="BJ12" s="185">
        <f t="shared" ref="BJ12:BJ43" si="28">BI12*0.375</f>
        <v>0</v>
      </c>
      <c r="BK12" s="185">
        <v>0</v>
      </c>
      <c r="BL12" s="185">
        <f t="shared" ref="BL12:BL43" si="29">BK12*0.75</f>
        <v>0</v>
      </c>
      <c r="BM12" s="185">
        <v>0</v>
      </c>
      <c r="BN12" s="185">
        <f t="shared" ref="BN12:BN43" si="30">BM12*0.75</f>
        <v>0</v>
      </c>
      <c r="BO12" s="185">
        <v>0</v>
      </c>
      <c r="BP12" s="185">
        <v>0</v>
      </c>
      <c r="BQ12" s="185">
        <f t="shared" ref="BQ12:BQ43" si="31">BP12*1.33333333</f>
        <v>0</v>
      </c>
      <c r="BR12" s="185">
        <f t="shared" ref="BR12:BR43" si="32">BO12*1.333333</f>
        <v>0</v>
      </c>
      <c r="BS12" s="201">
        <v>0</v>
      </c>
      <c r="BT12" s="185">
        <f t="shared" ref="BT12:BT43" si="33">BS12*1.25</f>
        <v>0</v>
      </c>
      <c r="BU12" s="185">
        <v>0</v>
      </c>
      <c r="BV12" s="185">
        <v>0</v>
      </c>
      <c r="BW12" s="185">
        <f t="shared" si="7"/>
        <v>0</v>
      </c>
      <c r="BX12" s="210"/>
      <c r="CC12" s="177"/>
      <c r="CK12" s="177"/>
    </row>
    <row r="13" spans="1:89" ht="28.5" customHeight="1">
      <c r="A13" s="187">
        <v>5</v>
      </c>
      <c r="B13" s="188" t="s">
        <v>508</v>
      </c>
      <c r="C13" s="185">
        <v>0</v>
      </c>
      <c r="D13" s="185">
        <v>0</v>
      </c>
      <c r="E13" s="185">
        <f t="shared" si="0"/>
        <v>0</v>
      </c>
      <c r="F13" s="185">
        <v>0</v>
      </c>
      <c r="G13" s="185">
        <f t="shared" si="1"/>
        <v>0</v>
      </c>
      <c r="H13" s="189">
        <v>0</v>
      </c>
      <c r="I13" s="186">
        <f t="shared" si="2"/>
        <v>0</v>
      </c>
      <c r="J13" s="185">
        <v>0</v>
      </c>
      <c r="K13" s="185">
        <f t="shared" si="4"/>
        <v>0</v>
      </c>
      <c r="L13" s="185">
        <v>0</v>
      </c>
      <c r="M13" s="185">
        <f t="shared" si="8"/>
        <v>0</v>
      </c>
      <c r="N13" s="185">
        <v>0</v>
      </c>
      <c r="O13" s="185">
        <f t="shared" si="5"/>
        <v>0</v>
      </c>
      <c r="P13" s="185">
        <v>0</v>
      </c>
      <c r="Q13" s="185">
        <f t="shared" si="6"/>
        <v>0</v>
      </c>
      <c r="R13" s="185">
        <v>0</v>
      </c>
      <c r="S13" s="200">
        <f t="shared" si="3"/>
        <v>0</v>
      </c>
      <c r="T13" s="200">
        <v>0</v>
      </c>
      <c r="U13" s="200">
        <f t="shared" si="9"/>
        <v>0</v>
      </c>
      <c r="V13" s="201">
        <v>0</v>
      </c>
      <c r="W13" s="185">
        <f t="shared" si="10"/>
        <v>0</v>
      </c>
      <c r="X13" s="201">
        <v>0</v>
      </c>
      <c r="Y13" s="185">
        <f t="shared" si="11"/>
        <v>0</v>
      </c>
      <c r="Z13" s="185">
        <v>0</v>
      </c>
      <c r="AA13" s="185">
        <f t="shared" si="12"/>
        <v>0</v>
      </c>
      <c r="AB13" s="185">
        <v>0</v>
      </c>
      <c r="AC13" s="185">
        <v>0</v>
      </c>
      <c r="AD13" s="185">
        <f t="shared" si="13"/>
        <v>0</v>
      </c>
      <c r="AE13" s="201">
        <v>0</v>
      </c>
      <c r="AF13" s="185">
        <f t="shared" si="14"/>
        <v>0</v>
      </c>
      <c r="AG13" s="185">
        <v>0</v>
      </c>
      <c r="AH13" s="185">
        <f t="shared" si="15"/>
        <v>0</v>
      </c>
      <c r="AI13" s="201">
        <v>0</v>
      </c>
      <c r="AJ13" s="201">
        <v>0</v>
      </c>
      <c r="AK13" s="201">
        <v>0</v>
      </c>
      <c r="AL13" s="185">
        <f t="shared" si="16"/>
        <v>0</v>
      </c>
      <c r="AM13" s="201">
        <v>0</v>
      </c>
      <c r="AN13" s="201">
        <f t="shared" si="17"/>
        <v>0</v>
      </c>
      <c r="AO13" s="185">
        <f t="shared" si="18"/>
        <v>0</v>
      </c>
      <c r="AP13" s="185">
        <v>0</v>
      </c>
      <c r="AQ13" s="185">
        <f t="shared" si="19"/>
        <v>0</v>
      </c>
      <c r="AR13" s="185">
        <f t="shared" si="20"/>
        <v>0</v>
      </c>
      <c r="AS13" s="201">
        <v>0</v>
      </c>
      <c r="AT13" s="201">
        <v>0</v>
      </c>
      <c r="AU13" s="201">
        <v>0</v>
      </c>
      <c r="AV13" s="185">
        <f t="shared" si="21"/>
        <v>0</v>
      </c>
      <c r="AW13" s="185">
        <f t="shared" si="22"/>
        <v>0</v>
      </c>
      <c r="AX13" s="185">
        <v>0</v>
      </c>
      <c r="AY13" s="185">
        <f t="shared" si="23"/>
        <v>0</v>
      </c>
      <c r="AZ13" s="185">
        <v>0</v>
      </c>
      <c r="BA13" s="201">
        <v>0</v>
      </c>
      <c r="BB13" s="185">
        <f t="shared" si="24"/>
        <v>0</v>
      </c>
      <c r="BC13" s="201">
        <v>0</v>
      </c>
      <c r="BD13" s="185">
        <f t="shared" si="25"/>
        <v>0</v>
      </c>
      <c r="BE13" s="201">
        <v>0</v>
      </c>
      <c r="BF13" s="185">
        <f t="shared" si="26"/>
        <v>0</v>
      </c>
      <c r="BG13" s="201">
        <v>0</v>
      </c>
      <c r="BH13" s="185">
        <f t="shared" si="27"/>
        <v>0</v>
      </c>
      <c r="BI13" s="185">
        <v>0</v>
      </c>
      <c r="BJ13" s="185">
        <f t="shared" si="28"/>
        <v>0</v>
      </c>
      <c r="BK13" s="185">
        <v>0</v>
      </c>
      <c r="BL13" s="185">
        <f t="shared" si="29"/>
        <v>0</v>
      </c>
      <c r="BM13" s="185">
        <v>0</v>
      </c>
      <c r="BN13" s="185">
        <f t="shared" si="30"/>
        <v>0</v>
      </c>
      <c r="BO13" s="185">
        <v>0</v>
      </c>
      <c r="BP13" s="185">
        <v>0</v>
      </c>
      <c r="BQ13" s="185">
        <f t="shared" si="31"/>
        <v>0</v>
      </c>
      <c r="BR13" s="185">
        <f t="shared" si="32"/>
        <v>0</v>
      </c>
      <c r="BS13" s="201">
        <v>0</v>
      </c>
      <c r="BT13" s="185">
        <f t="shared" si="33"/>
        <v>0</v>
      </c>
      <c r="BU13" s="185">
        <v>0</v>
      </c>
      <c r="BV13" s="185">
        <v>0</v>
      </c>
      <c r="BW13" s="185">
        <f t="shared" si="7"/>
        <v>0</v>
      </c>
      <c r="BX13" s="210"/>
      <c r="CC13" s="177">
        <v>0</v>
      </c>
      <c r="CK13" s="177"/>
    </row>
    <row r="14" spans="1:89" ht="28.5" customHeight="1">
      <c r="A14" s="187">
        <v>6</v>
      </c>
      <c r="B14" s="188" t="s">
        <v>509</v>
      </c>
      <c r="C14" s="185">
        <v>0</v>
      </c>
      <c r="D14" s="185">
        <v>0</v>
      </c>
      <c r="E14" s="185">
        <f t="shared" si="0"/>
        <v>0</v>
      </c>
      <c r="F14" s="185">
        <v>0</v>
      </c>
      <c r="G14" s="185">
        <f t="shared" si="1"/>
        <v>0</v>
      </c>
      <c r="H14" s="189">
        <v>0</v>
      </c>
      <c r="I14" s="186">
        <f t="shared" si="2"/>
        <v>0</v>
      </c>
      <c r="J14" s="185">
        <v>0</v>
      </c>
      <c r="K14" s="185">
        <f t="shared" si="4"/>
        <v>0</v>
      </c>
      <c r="L14" s="185">
        <v>0</v>
      </c>
      <c r="M14" s="185">
        <f t="shared" si="8"/>
        <v>0</v>
      </c>
      <c r="N14" s="185">
        <v>0</v>
      </c>
      <c r="O14" s="185">
        <f t="shared" si="5"/>
        <v>0</v>
      </c>
      <c r="P14" s="185">
        <v>0</v>
      </c>
      <c r="Q14" s="185">
        <f t="shared" si="6"/>
        <v>0</v>
      </c>
      <c r="R14" s="185">
        <v>0</v>
      </c>
      <c r="S14" s="200">
        <f t="shared" si="3"/>
        <v>0</v>
      </c>
      <c r="T14" s="200">
        <v>0</v>
      </c>
      <c r="U14" s="200">
        <f t="shared" si="9"/>
        <v>0</v>
      </c>
      <c r="V14" s="201">
        <v>0</v>
      </c>
      <c r="W14" s="185">
        <f t="shared" si="10"/>
        <v>0</v>
      </c>
      <c r="X14" s="201">
        <v>0</v>
      </c>
      <c r="Y14" s="185">
        <f t="shared" si="11"/>
        <v>0</v>
      </c>
      <c r="Z14" s="185">
        <v>0</v>
      </c>
      <c r="AA14" s="185">
        <f t="shared" si="12"/>
        <v>0</v>
      </c>
      <c r="AB14" s="185">
        <v>0</v>
      </c>
      <c r="AC14" s="185">
        <v>0</v>
      </c>
      <c r="AD14" s="185">
        <f t="shared" si="13"/>
        <v>0</v>
      </c>
      <c r="AE14" s="201">
        <v>0</v>
      </c>
      <c r="AF14" s="185">
        <f t="shared" si="14"/>
        <v>0</v>
      </c>
      <c r="AG14" s="185">
        <v>0</v>
      </c>
      <c r="AH14" s="185">
        <f t="shared" si="15"/>
        <v>0</v>
      </c>
      <c r="AI14" s="201">
        <v>0</v>
      </c>
      <c r="AJ14" s="201">
        <v>0</v>
      </c>
      <c r="AK14" s="201">
        <v>0</v>
      </c>
      <c r="AL14" s="185">
        <f t="shared" si="16"/>
        <v>0</v>
      </c>
      <c r="AM14" s="201">
        <v>0</v>
      </c>
      <c r="AN14" s="201">
        <f t="shared" si="17"/>
        <v>0</v>
      </c>
      <c r="AO14" s="185">
        <f t="shared" si="18"/>
        <v>0</v>
      </c>
      <c r="AP14" s="185">
        <v>0</v>
      </c>
      <c r="AQ14" s="185">
        <f t="shared" si="19"/>
        <v>0</v>
      </c>
      <c r="AR14" s="185">
        <f t="shared" si="20"/>
        <v>0</v>
      </c>
      <c r="AS14" s="201">
        <v>0</v>
      </c>
      <c r="AT14" s="201">
        <v>0</v>
      </c>
      <c r="AU14" s="201">
        <v>0</v>
      </c>
      <c r="AV14" s="185">
        <f t="shared" si="21"/>
        <v>0</v>
      </c>
      <c r="AW14" s="185">
        <f t="shared" si="22"/>
        <v>0</v>
      </c>
      <c r="AX14" s="185">
        <v>0</v>
      </c>
      <c r="AY14" s="185">
        <f t="shared" si="23"/>
        <v>0</v>
      </c>
      <c r="AZ14" s="185">
        <v>0</v>
      </c>
      <c r="BA14" s="201">
        <v>0</v>
      </c>
      <c r="BB14" s="185">
        <f t="shared" si="24"/>
        <v>0</v>
      </c>
      <c r="BC14" s="201">
        <v>0</v>
      </c>
      <c r="BD14" s="185">
        <f t="shared" si="25"/>
        <v>0</v>
      </c>
      <c r="BE14" s="201">
        <v>0</v>
      </c>
      <c r="BF14" s="185">
        <f t="shared" si="26"/>
        <v>0</v>
      </c>
      <c r="BG14" s="201">
        <v>0</v>
      </c>
      <c r="BH14" s="185">
        <f t="shared" si="27"/>
        <v>0</v>
      </c>
      <c r="BI14" s="185">
        <v>0</v>
      </c>
      <c r="BJ14" s="185">
        <f t="shared" si="28"/>
        <v>0</v>
      </c>
      <c r="BK14" s="185">
        <v>0</v>
      </c>
      <c r="BL14" s="185">
        <f t="shared" si="29"/>
        <v>0</v>
      </c>
      <c r="BM14" s="185">
        <v>0</v>
      </c>
      <c r="BN14" s="185">
        <f t="shared" si="30"/>
        <v>0</v>
      </c>
      <c r="BO14" s="185">
        <v>0</v>
      </c>
      <c r="BP14" s="185">
        <v>0</v>
      </c>
      <c r="BQ14" s="185">
        <f t="shared" si="31"/>
        <v>0</v>
      </c>
      <c r="BR14" s="185">
        <f t="shared" si="32"/>
        <v>0</v>
      </c>
      <c r="BS14" s="201">
        <v>0</v>
      </c>
      <c r="BT14" s="185">
        <f t="shared" si="33"/>
        <v>0</v>
      </c>
      <c r="BU14" s="185">
        <v>0</v>
      </c>
      <c r="BV14" s="185">
        <v>0</v>
      </c>
      <c r="BW14" s="185">
        <f t="shared" si="7"/>
        <v>0</v>
      </c>
      <c r="BX14" s="210"/>
      <c r="CC14" s="177">
        <v>0</v>
      </c>
      <c r="CK14" s="177"/>
    </row>
    <row r="15" spans="1:89" ht="28.5" customHeight="1">
      <c r="A15" s="187">
        <v>7</v>
      </c>
      <c r="B15" s="188" t="s">
        <v>510</v>
      </c>
      <c r="C15" s="185"/>
      <c r="D15" s="185">
        <v>0</v>
      </c>
      <c r="E15" s="185">
        <f t="shared" si="0"/>
        <v>0</v>
      </c>
      <c r="F15" s="185">
        <v>0</v>
      </c>
      <c r="G15" s="185">
        <f t="shared" si="1"/>
        <v>0</v>
      </c>
      <c r="H15" s="189">
        <v>0</v>
      </c>
      <c r="I15" s="186">
        <f t="shared" si="2"/>
        <v>0</v>
      </c>
      <c r="J15" s="185">
        <v>0</v>
      </c>
      <c r="K15" s="185">
        <f t="shared" si="4"/>
        <v>0</v>
      </c>
      <c r="L15" s="185">
        <v>0</v>
      </c>
      <c r="M15" s="185">
        <f t="shared" si="8"/>
        <v>0</v>
      </c>
      <c r="N15" s="185">
        <v>0</v>
      </c>
      <c r="O15" s="185">
        <f t="shared" si="5"/>
        <v>0</v>
      </c>
      <c r="P15" s="185">
        <v>0</v>
      </c>
      <c r="Q15" s="185">
        <f t="shared" si="6"/>
        <v>0</v>
      </c>
      <c r="R15" s="185">
        <v>0</v>
      </c>
      <c r="S15" s="200">
        <f t="shared" si="3"/>
        <v>0</v>
      </c>
      <c r="T15" s="200">
        <v>0</v>
      </c>
      <c r="U15" s="200">
        <f t="shared" si="9"/>
        <v>0</v>
      </c>
      <c r="V15" s="201">
        <v>0</v>
      </c>
      <c r="W15" s="185">
        <f t="shared" si="10"/>
        <v>0</v>
      </c>
      <c r="X15" s="201">
        <v>0</v>
      </c>
      <c r="Y15" s="185">
        <f t="shared" si="11"/>
        <v>0</v>
      </c>
      <c r="Z15" s="185">
        <v>0</v>
      </c>
      <c r="AA15" s="185">
        <f t="shared" si="12"/>
        <v>0</v>
      </c>
      <c r="AB15" s="185">
        <v>0</v>
      </c>
      <c r="AC15" s="185">
        <v>0</v>
      </c>
      <c r="AD15" s="185">
        <f t="shared" si="13"/>
        <v>0</v>
      </c>
      <c r="AE15" s="201">
        <v>0</v>
      </c>
      <c r="AF15" s="185">
        <f t="shared" si="14"/>
        <v>0</v>
      </c>
      <c r="AG15" s="185">
        <v>0</v>
      </c>
      <c r="AH15" s="185">
        <f t="shared" si="15"/>
        <v>0</v>
      </c>
      <c r="AI15" s="201">
        <v>0</v>
      </c>
      <c r="AJ15" s="201">
        <v>0</v>
      </c>
      <c r="AK15" s="201">
        <v>0</v>
      </c>
      <c r="AL15" s="185">
        <f t="shared" si="16"/>
        <v>0</v>
      </c>
      <c r="AM15" s="201">
        <v>0</v>
      </c>
      <c r="AN15" s="201">
        <f t="shared" si="17"/>
        <v>0</v>
      </c>
      <c r="AO15" s="185">
        <f t="shared" si="18"/>
        <v>0</v>
      </c>
      <c r="AP15" s="185">
        <v>0</v>
      </c>
      <c r="AQ15" s="185">
        <f t="shared" si="19"/>
        <v>0</v>
      </c>
      <c r="AR15" s="185">
        <f t="shared" si="20"/>
        <v>0</v>
      </c>
      <c r="AS15" s="201">
        <v>0</v>
      </c>
      <c r="AT15" s="201">
        <v>0</v>
      </c>
      <c r="AU15" s="201">
        <v>0</v>
      </c>
      <c r="AV15" s="185">
        <f t="shared" si="21"/>
        <v>0</v>
      </c>
      <c r="AW15" s="185">
        <f t="shared" si="22"/>
        <v>0</v>
      </c>
      <c r="AX15" s="185">
        <v>0</v>
      </c>
      <c r="AY15" s="185">
        <f t="shared" si="23"/>
        <v>0</v>
      </c>
      <c r="AZ15" s="185">
        <v>0</v>
      </c>
      <c r="BA15" s="201">
        <v>0</v>
      </c>
      <c r="BB15" s="185">
        <f t="shared" si="24"/>
        <v>0</v>
      </c>
      <c r="BC15" s="201">
        <v>0</v>
      </c>
      <c r="BD15" s="185">
        <f t="shared" si="25"/>
        <v>0</v>
      </c>
      <c r="BE15" s="201">
        <v>0</v>
      </c>
      <c r="BF15" s="185">
        <f t="shared" si="26"/>
        <v>0</v>
      </c>
      <c r="BG15" s="201">
        <v>0</v>
      </c>
      <c r="BH15" s="185">
        <f t="shared" si="27"/>
        <v>0</v>
      </c>
      <c r="BI15" s="185">
        <v>0</v>
      </c>
      <c r="BJ15" s="185">
        <f t="shared" si="28"/>
        <v>0</v>
      </c>
      <c r="BK15" s="185">
        <v>0</v>
      </c>
      <c r="BL15" s="185">
        <f t="shared" si="29"/>
        <v>0</v>
      </c>
      <c r="BM15" s="185">
        <v>0</v>
      </c>
      <c r="BN15" s="185">
        <f t="shared" si="30"/>
        <v>0</v>
      </c>
      <c r="BO15" s="185">
        <v>0</v>
      </c>
      <c r="BP15" s="185">
        <v>0</v>
      </c>
      <c r="BQ15" s="185">
        <f t="shared" si="31"/>
        <v>0</v>
      </c>
      <c r="BR15" s="185">
        <f t="shared" si="32"/>
        <v>0</v>
      </c>
      <c r="BS15" s="201">
        <v>0</v>
      </c>
      <c r="BT15" s="185">
        <f t="shared" si="33"/>
        <v>0</v>
      </c>
      <c r="BU15" s="185">
        <v>0</v>
      </c>
      <c r="BV15" s="185">
        <v>0</v>
      </c>
      <c r="BW15" s="185">
        <f t="shared" si="7"/>
        <v>0</v>
      </c>
      <c r="BX15" s="210"/>
      <c r="CC15" s="177"/>
      <c r="CK15" s="177"/>
    </row>
    <row r="16" spans="1:89" ht="28.5" customHeight="1">
      <c r="A16" s="187">
        <v>8</v>
      </c>
      <c r="B16" s="188" t="s">
        <v>511</v>
      </c>
      <c r="C16" s="185">
        <v>0</v>
      </c>
      <c r="D16" s="185">
        <v>0</v>
      </c>
      <c r="E16" s="185">
        <f t="shared" si="0"/>
        <v>0</v>
      </c>
      <c r="F16" s="185">
        <v>0</v>
      </c>
      <c r="G16" s="185">
        <f t="shared" si="1"/>
        <v>0</v>
      </c>
      <c r="H16" s="189">
        <v>0</v>
      </c>
      <c r="I16" s="186">
        <f t="shared" si="2"/>
        <v>0</v>
      </c>
      <c r="J16" s="185">
        <v>0</v>
      </c>
      <c r="K16" s="185">
        <f t="shared" si="4"/>
        <v>0</v>
      </c>
      <c r="L16" s="185">
        <v>0</v>
      </c>
      <c r="M16" s="185">
        <f t="shared" si="8"/>
        <v>0</v>
      </c>
      <c r="N16" s="185">
        <v>0</v>
      </c>
      <c r="O16" s="185">
        <f t="shared" si="5"/>
        <v>0</v>
      </c>
      <c r="P16" s="185">
        <v>0</v>
      </c>
      <c r="Q16" s="185">
        <f t="shared" si="6"/>
        <v>0</v>
      </c>
      <c r="R16" s="185">
        <v>0</v>
      </c>
      <c r="S16" s="200">
        <f t="shared" si="3"/>
        <v>0</v>
      </c>
      <c r="T16" s="200">
        <v>0</v>
      </c>
      <c r="U16" s="200">
        <f t="shared" si="9"/>
        <v>0</v>
      </c>
      <c r="V16" s="201">
        <v>0</v>
      </c>
      <c r="W16" s="185">
        <f t="shared" si="10"/>
        <v>0</v>
      </c>
      <c r="X16" s="201">
        <v>0</v>
      </c>
      <c r="Y16" s="185">
        <f t="shared" si="11"/>
        <v>0</v>
      </c>
      <c r="Z16" s="185">
        <v>0</v>
      </c>
      <c r="AA16" s="185">
        <f t="shared" si="12"/>
        <v>0</v>
      </c>
      <c r="AB16" s="185">
        <v>0</v>
      </c>
      <c r="AC16" s="185">
        <v>0</v>
      </c>
      <c r="AD16" s="185">
        <f t="shared" si="13"/>
        <v>0</v>
      </c>
      <c r="AE16" s="201">
        <v>0</v>
      </c>
      <c r="AF16" s="185">
        <f t="shared" si="14"/>
        <v>0</v>
      </c>
      <c r="AG16" s="185">
        <v>0</v>
      </c>
      <c r="AH16" s="185">
        <f t="shared" si="15"/>
        <v>0</v>
      </c>
      <c r="AI16" s="201">
        <v>0</v>
      </c>
      <c r="AJ16" s="201">
        <v>0</v>
      </c>
      <c r="AK16" s="201">
        <v>0</v>
      </c>
      <c r="AL16" s="185">
        <f t="shared" si="16"/>
        <v>0</v>
      </c>
      <c r="AM16" s="201">
        <v>0</v>
      </c>
      <c r="AN16" s="201">
        <f t="shared" si="17"/>
        <v>0</v>
      </c>
      <c r="AO16" s="185">
        <f t="shared" si="18"/>
        <v>0</v>
      </c>
      <c r="AP16" s="185">
        <v>0</v>
      </c>
      <c r="AQ16" s="185">
        <f t="shared" si="19"/>
        <v>0</v>
      </c>
      <c r="AR16" s="185">
        <f t="shared" si="20"/>
        <v>0</v>
      </c>
      <c r="AS16" s="201">
        <v>0</v>
      </c>
      <c r="AT16" s="201">
        <v>0</v>
      </c>
      <c r="AU16" s="201">
        <v>0</v>
      </c>
      <c r="AV16" s="185">
        <f t="shared" si="21"/>
        <v>0</v>
      </c>
      <c r="AW16" s="185">
        <f t="shared" si="22"/>
        <v>0</v>
      </c>
      <c r="AX16" s="185">
        <v>0</v>
      </c>
      <c r="AY16" s="185">
        <f t="shared" si="23"/>
        <v>0</v>
      </c>
      <c r="AZ16" s="185">
        <v>0</v>
      </c>
      <c r="BA16" s="201">
        <v>0</v>
      </c>
      <c r="BB16" s="185">
        <f t="shared" si="24"/>
        <v>0</v>
      </c>
      <c r="BC16" s="201">
        <v>0</v>
      </c>
      <c r="BD16" s="185">
        <f t="shared" si="25"/>
        <v>0</v>
      </c>
      <c r="BE16" s="201">
        <v>0</v>
      </c>
      <c r="BF16" s="185">
        <f t="shared" si="26"/>
        <v>0</v>
      </c>
      <c r="BG16" s="201">
        <v>0</v>
      </c>
      <c r="BH16" s="185">
        <f t="shared" si="27"/>
        <v>0</v>
      </c>
      <c r="BI16" s="185">
        <v>0</v>
      </c>
      <c r="BJ16" s="185">
        <f t="shared" si="28"/>
        <v>0</v>
      </c>
      <c r="BK16" s="185">
        <v>0</v>
      </c>
      <c r="BL16" s="185">
        <f t="shared" si="29"/>
        <v>0</v>
      </c>
      <c r="BM16" s="185">
        <v>0</v>
      </c>
      <c r="BN16" s="185">
        <f t="shared" si="30"/>
        <v>0</v>
      </c>
      <c r="BO16" s="185">
        <v>0</v>
      </c>
      <c r="BP16" s="185">
        <v>0</v>
      </c>
      <c r="BQ16" s="185">
        <f t="shared" si="31"/>
        <v>0</v>
      </c>
      <c r="BR16" s="185">
        <f t="shared" si="32"/>
        <v>0</v>
      </c>
      <c r="BS16" s="201">
        <v>0</v>
      </c>
      <c r="BT16" s="185">
        <f t="shared" si="33"/>
        <v>0</v>
      </c>
      <c r="BU16" s="185">
        <v>0</v>
      </c>
      <c r="BV16" s="185">
        <v>0</v>
      </c>
      <c r="BW16" s="185">
        <f t="shared" si="7"/>
        <v>0</v>
      </c>
      <c r="BX16" s="210"/>
      <c r="CC16" s="177"/>
      <c r="CK16" s="177"/>
    </row>
    <row r="17" spans="1:89" s="178" customFormat="1" ht="28.5" customHeight="1">
      <c r="A17" s="187">
        <v>9</v>
      </c>
      <c r="B17" s="188" t="s">
        <v>288</v>
      </c>
      <c r="C17" s="185">
        <v>0</v>
      </c>
      <c r="D17" s="185">
        <v>0</v>
      </c>
      <c r="E17" s="185">
        <f t="shared" si="0"/>
        <v>0</v>
      </c>
      <c r="F17" s="185">
        <v>0</v>
      </c>
      <c r="G17" s="185">
        <f t="shared" si="1"/>
        <v>0</v>
      </c>
      <c r="H17" s="189">
        <v>0</v>
      </c>
      <c r="I17" s="186">
        <f t="shared" si="2"/>
        <v>0</v>
      </c>
      <c r="J17" s="185">
        <v>0</v>
      </c>
      <c r="K17" s="185">
        <f t="shared" si="4"/>
        <v>0</v>
      </c>
      <c r="L17" s="185">
        <v>0</v>
      </c>
      <c r="M17" s="185">
        <f t="shared" si="8"/>
        <v>0</v>
      </c>
      <c r="N17" s="185">
        <v>0</v>
      </c>
      <c r="O17" s="185">
        <f t="shared" si="5"/>
        <v>0</v>
      </c>
      <c r="P17" s="185">
        <v>0</v>
      </c>
      <c r="Q17" s="185">
        <f t="shared" si="6"/>
        <v>0</v>
      </c>
      <c r="R17" s="185">
        <v>0</v>
      </c>
      <c r="S17" s="200">
        <f t="shared" si="3"/>
        <v>0</v>
      </c>
      <c r="T17" s="200">
        <v>0</v>
      </c>
      <c r="U17" s="200">
        <f t="shared" si="9"/>
        <v>0</v>
      </c>
      <c r="V17" s="201">
        <v>0</v>
      </c>
      <c r="W17" s="185">
        <f t="shared" si="10"/>
        <v>0</v>
      </c>
      <c r="X17" s="201">
        <v>0</v>
      </c>
      <c r="Y17" s="185">
        <f t="shared" si="11"/>
        <v>0</v>
      </c>
      <c r="Z17" s="185">
        <v>0</v>
      </c>
      <c r="AA17" s="185">
        <f t="shared" si="12"/>
        <v>0</v>
      </c>
      <c r="AB17" s="185">
        <v>0</v>
      </c>
      <c r="AC17" s="185">
        <v>0</v>
      </c>
      <c r="AD17" s="185">
        <f t="shared" si="13"/>
        <v>0</v>
      </c>
      <c r="AE17" s="201">
        <v>0</v>
      </c>
      <c r="AF17" s="185">
        <f t="shared" si="14"/>
        <v>0</v>
      </c>
      <c r="AG17" s="185">
        <v>0</v>
      </c>
      <c r="AH17" s="185">
        <f t="shared" si="15"/>
        <v>0</v>
      </c>
      <c r="AI17" s="201">
        <v>0</v>
      </c>
      <c r="AJ17" s="201">
        <v>0</v>
      </c>
      <c r="AK17" s="201">
        <v>0</v>
      </c>
      <c r="AL17" s="185">
        <f t="shared" si="16"/>
        <v>0</v>
      </c>
      <c r="AM17" s="201">
        <v>0</v>
      </c>
      <c r="AN17" s="201">
        <f t="shared" si="17"/>
        <v>0</v>
      </c>
      <c r="AO17" s="185">
        <f t="shared" si="18"/>
        <v>0</v>
      </c>
      <c r="AP17" s="185">
        <v>0</v>
      </c>
      <c r="AQ17" s="185">
        <f t="shared" si="19"/>
        <v>0</v>
      </c>
      <c r="AR17" s="185">
        <f t="shared" si="20"/>
        <v>0</v>
      </c>
      <c r="AS17" s="201">
        <v>0</v>
      </c>
      <c r="AT17" s="201">
        <v>0</v>
      </c>
      <c r="AU17" s="201">
        <v>0</v>
      </c>
      <c r="AV17" s="185">
        <f t="shared" si="21"/>
        <v>0</v>
      </c>
      <c r="AW17" s="185">
        <f t="shared" si="22"/>
        <v>0</v>
      </c>
      <c r="AX17" s="185">
        <v>0</v>
      </c>
      <c r="AY17" s="185">
        <f t="shared" si="23"/>
        <v>0</v>
      </c>
      <c r="AZ17" s="185">
        <v>0</v>
      </c>
      <c r="BA17" s="201">
        <v>0</v>
      </c>
      <c r="BB17" s="185">
        <f t="shared" si="24"/>
        <v>0</v>
      </c>
      <c r="BC17" s="201">
        <v>0</v>
      </c>
      <c r="BD17" s="185">
        <f t="shared" si="25"/>
        <v>0</v>
      </c>
      <c r="BE17" s="201">
        <v>0</v>
      </c>
      <c r="BF17" s="185">
        <f t="shared" si="26"/>
        <v>0</v>
      </c>
      <c r="BG17" s="201">
        <v>0</v>
      </c>
      <c r="BH17" s="185">
        <f t="shared" si="27"/>
        <v>0</v>
      </c>
      <c r="BI17" s="185">
        <v>0</v>
      </c>
      <c r="BJ17" s="185">
        <f t="shared" si="28"/>
        <v>0</v>
      </c>
      <c r="BK17" s="185">
        <v>0</v>
      </c>
      <c r="BL17" s="185">
        <f t="shared" si="29"/>
        <v>0</v>
      </c>
      <c r="BM17" s="185">
        <v>0</v>
      </c>
      <c r="BN17" s="185">
        <f t="shared" si="30"/>
        <v>0</v>
      </c>
      <c r="BO17" s="185">
        <v>0</v>
      </c>
      <c r="BP17" s="185">
        <v>0</v>
      </c>
      <c r="BQ17" s="185">
        <f t="shared" si="31"/>
        <v>0</v>
      </c>
      <c r="BR17" s="185">
        <f t="shared" si="32"/>
        <v>0</v>
      </c>
      <c r="BS17" s="201">
        <v>0</v>
      </c>
      <c r="BT17" s="185">
        <f t="shared" si="33"/>
        <v>0</v>
      </c>
      <c r="BU17" s="185">
        <v>0</v>
      </c>
      <c r="BV17" s="185">
        <v>0</v>
      </c>
      <c r="BW17" s="185">
        <f t="shared" si="7"/>
        <v>0</v>
      </c>
      <c r="BX17" s="210"/>
      <c r="CC17" s="177"/>
      <c r="CK17" s="177"/>
    </row>
    <row r="18" spans="1:89" s="178" customFormat="1" ht="28.5" customHeight="1">
      <c r="A18" s="187">
        <v>10</v>
      </c>
      <c r="B18" s="188" t="s">
        <v>512</v>
      </c>
      <c r="C18" s="185"/>
      <c r="D18" s="185">
        <v>0</v>
      </c>
      <c r="E18" s="185">
        <f t="shared" si="0"/>
        <v>0</v>
      </c>
      <c r="F18" s="185">
        <v>0</v>
      </c>
      <c r="G18" s="185">
        <f t="shared" si="1"/>
        <v>0</v>
      </c>
      <c r="H18" s="189">
        <v>0</v>
      </c>
      <c r="I18" s="186">
        <f t="shared" si="2"/>
        <v>0</v>
      </c>
      <c r="J18" s="185">
        <v>0</v>
      </c>
      <c r="K18" s="185">
        <f t="shared" si="4"/>
        <v>0</v>
      </c>
      <c r="L18" s="185">
        <v>0</v>
      </c>
      <c r="M18" s="185">
        <f t="shared" si="8"/>
        <v>0</v>
      </c>
      <c r="N18" s="185">
        <v>0</v>
      </c>
      <c r="O18" s="185">
        <f t="shared" si="5"/>
        <v>0</v>
      </c>
      <c r="P18" s="185">
        <v>0</v>
      </c>
      <c r="Q18" s="185">
        <f t="shared" si="6"/>
        <v>0</v>
      </c>
      <c r="R18" s="185">
        <v>0</v>
      </c>
      <c r="S18" s="200">
        <f t="shared" si="3"/>
        <v>0</v>
      </c>
      <c r="T18" s="200">
        <v>0</v>
      </c>
      <c r="U18" s="200">
        <f t="shared" si="9"/>
        <v>0</v>
      </c>
      <c r="V18" s="201">
        <v>0</v>
      </c>
      <c r="W18" s="185">
        <f t="shared" si="10"/>
        <v>0</v>
      </c>
      <c r="X18" s="201">
        <v>0</v>
      </c>
      <c r="Y18" s="185">
        <f t="shared" si="11"/>
        <v>0</v>
      </c>
      <c r="Z18" s="185">
        <v>0</v>
      </c>
      <c r="AA18" s="185">
        <f t="shared" si="12"/>
        <v>0</v>
      </c>
      <c r="AB18" s="185">
        <v>0</v>
      </c>
      <c r="AC18" s="185">
        <v>0</v>
      </c>
      <c r="AD18" s="185">
        <f t="shared" si="13"/>
        <v>0</v>
      </c>
      <c r="AE18" s="201">
        <v>0</v>
      </c>
      <c r="AF18" s="185">
        <f t="shared" si="14"/>
        <v>0</v>
      </c>
      <c r="AG18" s="185">
        <v>0</v>
      </c>
      <c r="AH18" s="185">
        <f t="shared" si="15"/>
        <v>0</v>
      </c>
      <c r="AI18" s="201">
        <v>0</v>
      </c>
      <c r="AJ18" s="201">
        <v>0</v>
      </c>
      <c r="AK18" s="201">
        <v>0</v>
      </c>
      <c r="AL18" s="185">
        <f t="shared" si="16"/>
        <v>0</v>
      </c>
      <c r="AM18" s="201">
        <v>0</v>
      </c>
      <c r="AN18" s="201">
        <f t="shared" si="17"/>
        <v>0</v>
      </c>
      <c r="AO18" s="185">
        <f t="shared" si="18"/>
        <v>0</v>
      </c>
      <c r="AP18" s="185">
        <v>0</v>
      </c>
      <c r="AQ18" s="185">
        <f t="shared" si="19"/>
        <v>0</v>
      </c>
      <c r="AR18" s="185">
        <f t="shared" si="20"/>
        <v>0</v>
      </c>
      <c r="AS18" s="201">
        <v>0</v>
      </c>
      <c r="AT18" s="201">
        <v>0</v>
      </c>
      <c r="AU18" s="201">
        <v>0</v>
      </c>
      <c r="AV18" s="185">
        <f t="shared" si="21"/>
        <v>0</v>
      </c>
      <c r="AW18" s="185">
        <f t="shared" si="22"/>
        <v>0</v>
      </c>
      <c r="AX18" s="185">
        <v>0</v>
      </c>
      <c r="AY18" s="185">
        <f t="shared" si="23"/>
        <v>0</v>
      </c>
      <c r="AZ18" s="185">
        <v>0</v>
      </c>
      <c r="BA18" s="201">
        <v>0</v>
      </c>
      <c r="BB18" s="185">
        <f t="shared" si="24"/>
        <v>0</v>
      </c>
      <c r="BC18" s="201">
        <v>0</v>
      </c>
      <c r="BD18" s="185">
        <f t="shared" si="25"/>
        <v>0</v>
      </c>
      <c r="BE18" s="201">
        <v>0</v>
      </c>
      <c r="BF18" s="185">
        <f t="shared" si="26"/>
        <v>0</v>
      </c>
      <c r="BG18" s="201">
        <v>0</v>
      </c>
      <c r="BH18" s="185">
        <f t="shared" si="27"/>
        <v>0</v>
      </c>
      <c r="BI18" s="185">
        <v>0</v>
      </c>
      <c r="BJ18" s="185">
        <f t="shared" si="28"/>
        <v>0</v>
      </c>
      <c r="BK18" s="185">
        <v>0</v>
      </c>
      <c r="BL18" s="185">
        <f t="shared" si="29"/>
        <v>0</v>
      </c>
      <c r="BM18" s="185">
        <v>0</v>
      </c>
      <c r="BN18" s="185">
        <f t="shared" si="30"/>
        <v>0</v>
      </c>
      <c r="BO18" s="185">
        <v>0</v>
      </c>
      <c r="BP18" s="185">
        <v>0</v>
      </c>
      <c r="BQ18" s="185">
        <f t="shared" si="31"/>
        <v>0</v>
      </c>
      <c r="BR18" s="185">
        <f t="shared" si="32"/>
        <v>0</v>
      </c>
      <c r="BS18" s="201">
        <v>0</v>
      </c>
      <c r="BT18" s="185">
        <f t="shared" si="33"/>
        <v>0</v>
      </c>
      <c r="BU18" s="185">
        <v>0</v>
      </c>
      <c r="BV18" s="185">
        <v>0</v>
      </c>
      <c r="BW18" s="185">
        <f t="shared" si="7"/>
        <v>0</v>
      </c>
      <c r="BX18" s="210"/>
      <c r="CC18" s="177"/>
      <c r="CK18" s="177"/>
    </row>
    <row r="19" spans="1:89" s="178" customFormat="1" ht="28.5" customHeight="1">
      <c r="A19" s="187">
        <v>11</v>
      </c>
      <c r="B19" s="188" t="s">
        <v>154</v>
      </c>
      <c r="C19" s="185">
        <v>0</v>
      </c>
      <c r="D19" s="185">
        <v>0</v>
      </c>
      <c r="E19" s="185">
        <f t="shared" si="0"/>
        <v>0</v>
      </c>
      <c r="F19" s="185">
        <v>0</v>
      </c>
      <c r="G19" s="185">
        <f t="shared" si="1"/>
        <v>0</v>
      </c>
      <c r="H19" s="189">
        <v>0</v>
      </c>
      <c r="I19" s="186">
        <f t="shared" si="2"/>
        <v>0</v>
      </c>
      <c r="J19" s="185">
        <v>0</v>
      </c>
      <c r="K19" s="185">
        <f t="shared" si="4"/>
        <v>0</v>
      </c>
      <c r="L19" s="185">
        <v>0</v>
      </c>
      <c r="M19" s="185">
        <f t="shared" si="8"/>
        <v>0</v>
      </c>
      <c r="N19" s="185">
        <v>0</v>
      </c>
      <c r="O19" s="185">
        <f t="shared" si="5"/>
        <v>0</v>
      </c>
      <c r="P19" s="185">
        <v>0</v>
      </c>
      <c r="Q19" s="185">
        <f t="shared" si="6"/>
        <v>0</v>
      </c>
      <c r="R19" s="185">
        <v>0</v>
      </c>
      <c r="S19" s="200">
        <f t="shared" si="3"/>
        <v>0</v>
      </c>
      <c r="T19" s="200">
        <v>0</v>
      </c>
      <c r="U19" s="200">
        <f t="shared" si="9"/>
        <v>0</v>
      </c>
      <c r="V19" s="201">
        <v>0</v>
      </c>
      <c r="W19" s="185">
        <f t="shared" si="10"/>
        <v>0</v>
      </c>
      <c r="X19" s="201">
        <v>0</v>
      </c>
      <c r="Y19" s="185">
        <f t="shared" si="11"/>
        <v>0</v>
      </c>
      <c r="Z19" s="185">
        <v>0</v>
      </c>
      <c r="AA19" s="185">
        <f t="shared" si="12"/>
        <v>0</v>
      </c>
      <c r="AB19" s="185">
        <v>0</v>
      </c>
      <c r="AC19" s="185">
        <v>0</v>
      </c>
      <c r="AD19" s="185">
        <f t="shared" si="13"/>
        <v>0</v>
      </c>
      <c r="AE19" s="201">
        <v>0</v>
      </c>
      <c r="AF19" s="185">
        <f t="shared" si="14"/>
        <v>0</v>
      </c>
      <c r="AG19" s="185">
        <v>0</v>
      </c>
      <c r="AH19" s="185">
        <f t="shared" si="15"/>
        <v>0</v>
      </c>
      <c r="AI19" s="201">
        <v>0</v>
      </c>
      <c r="AJ19" s="201">
        <v>0</v>
      </c>
      <c r="AK19" s="201">
        <v>0</v>
      </c>
      <c r="AL19" s="185">
        <f t="shared" si="16"/>
        <v>0</v>
      </c>
      <c r="AM19" s="201">
        <v>0</v>
      </c>
      <c r="AN19" s="201">
        <f t="shared" si="17"/>
        <v>0</v>
      </c>
      <c r="AO19" s="185">
        <f t="shared" si="18"/>
        <v>0</v>
      </c>
      <c r="AP19" s="185">
        <v>0</v>
      </c>
      <c r="AQ19" s="185">
        <f t="shared" si="19"/>
        <v>0</v>
      </c>
      <c r="AR19" s="185">
        <f t="shared" si="20"/>
        <v>0</v>
      </c>
      <c r="AS19" s="201">
        <v>0</v>
      </c>
      <c r="AT19" s="201">
        <v>0</v>
      </c>
      <c r="AU19" s="201">
        <v>0</v>
      </c>
      <c r="AV19" s="185">
        <f t="shared" si="21"/>
        <v>0</v>
      </c>
      <c r="AW19" s="185">
        <f t="shared" si="22"/>
        <v>0</v>
      </c>
      <c r="AX19" s="185">
        <v>0</v>
      </c>
      <c r="AY19" s="185">
        <f t="shared" si="23"/>
        <v>0</v>
      </c>
      <c r="AZ19" s="185">
        <v>0</v>
      </c>
      <c r="BA19" s="201">
        <v>0</v>
      </c>
      <c r="BB19" s="185">
        <f t="shared" si="24"/>
        <v>0</v>
      </c>
      <c r="BC19" s="201">
        <v>0</v>
      </c>
      <c r="BD19" s="185">
        <f t="shared" si="25"/>
        <v>0</v>
      </c>
      <c r="BE19" s="201">
        <v>0</v>
      </c>
      <c r="BF19" s="185">
        <f t="shared" si="26"/>
        <v>0</v>
      </c>
      <c r="BG19" s="201">
        <v>0</v>
      </c>
      <c r="BH19" s="185">
        <f t="shared" si="27"/>
        <v>0</v>
      </c>
      <c r="BI19" s="185">
        <v>0</v>
      </c>
      <c r="BJ19" s="185">
        <f t="shared" si="28"/>
        <v>0</v>
      </c>
      <c r="BK19" s="185">
        <v>0</v>
      </c>
      <c r="BL19" s="185">
        <f t="shared" si="29"/>
        <v>0</v>
      </c>
      <c r="BM19" s="185">
        <v>0</v>
      </c>
      <c r="BN19" s="185">
        <f t="shared" si="30"/>
        <v>0</v>
      </c>
      <c r="BO19" s="185">
        <v>0</v>
      </c>
      <c r="BP19" s="185">
        <v>0</v>
      </c>
      <c r="BQ19" s="185">
        <f t="shared" si="31"/>
        <v>0</v>
      </c>
      <c r="BR19" s="185">
        <f t="shared" si="32"/>
        <v>0</v>
      </c>
      <c r="BS19" s="201">
        <v>0</v>
      </c>
      <c r="BT19" s="185">
        <f t="shared" si="33"/>
        <v>0</v>
      </c>
      <c r="BU19" s="185">
        <v>0</v>
      </c>
      <c r="BV19" s="185">
        <v>0</v>
      </c>
      <c r="BW19" s="185">
        <f t="shared" si="7"/>
        <v>0</v>
      </c>
      <c r="BX19" s="210"/>
      <c r="CC19" s="177"/>
      <c r="CK19" s="177"/>
    </row>
    <row r="20" spans="1:89" s="178" customFormat="1" ht="28.5" customHeight="1">
      <c r="A20" s="187">
        <v>12</v>
      </c>
      <c r="B20" s="188" t="s">
        <v>513</v>
      </c>
      <c r="C20" s="185"/>
      <c r="D20" s="185">
        <v>0</v>
      </c>
      <c r="E20" s="185">
        <f t="shared" si="0"/>
        <v>0</v>
      </c>
      <c r="F20" s="185">
        <v>0</v>
      </c>
      <c r="G20" s="185">
        <f t="shared" si="1"/>
        <v>0</v>
      </c>
      <c r="H20" s="189">
        <v>0</v>
      </c>
      <c r="I20" s="186">
        <f t="shared" si="2"/>
        <v>0</v>
      </c>
      <c r="J20" s="185">
        <v>0</v>
      </c>
      <c r="K20" s="185">
        <f t="shared" si="4"/>
        <v>0</v>
      </c>
      <c r="L20" s="185">
        <v>0</v>
      </c>
      <c r="M20" s="185">
        <f t="shared" si="8"/>
        <v>0</v>
      </c>
      <c r="N20" s="185">
        <v>0</v>
      </c>
      <c r="O20" s="185">
        <f t="shared" si="5"/>
        <v>0</v>
      </c>
      <c r="P20" s="185">
        <v>0</v>
      </c>
      <c r="Q20" s="185">
        <f t="shared" si="6"/>
        <v>0</v>
      </c>
      <c r="R20" s="185">
        <v>0</v>
      </c>
      <c r="S20" s="200">
        <f t="shared" si="3"/>
        <v>0</v>
      </c>
      <c r="T20" s="200">
        <v>0</v>
      </c>
      <c r="U20" s="200">
        <f t="shared" si="9"/>
        <v>0</v>
      </c>
      <c r="V20" s="201">
        <v>0</v>
      </c>
      <c r="W20" s="185">
        <f t="shared" si="10"/>
        <v>0</v>
      </c>
      <c r="X20" s="201">
        <v>0</v>
      </c>
      <c r="Y20" s="185">
        <f t="shared" si="11"/>
        <v>0</v>
      </c>
      <c r="Z20" s="185">
        <v>0</v>
      </c>
      <c r="AA20" s="185">
        <f t="shared" si="12"/>
        <v>0</v>
      </c>
      <c r="AB20" s="185">
        <v>0</v>
      </c>
      <c r="AC20" s="185">
        <v>0</v>
      </c>
      <c r="AD20" s="185">
        <f t="shared" si="13"/>
        <v>0</v>
      </c>
      <c r="AE20" s="201">
        <v>0</v>
      </c>
      <c r="AF20" s="185">
        <f t="shared" si="14"/>
        <v>0</v>
      </c>
      <c r="AG20" s="185">
        <v>0</v>
      </c>
      <c r="AH20" s="185">
        <f t="shared" si="15"/>
        <v>0</v>
      </c>
      <c r="AI20" s="201">
        <v>0</v>
      </c>
      <c r="AJ20" s="201">
        <v>0</v>
      </c>
      <c r="AK20" s="201">
        <v>0</v>
      </c>
      <c r="AL20" s="185">
        <f t="shared" si="16"/>
        <v>0</v>
      </c>
      <c r="AM20" s="201">
        <v>0</v>
      </c>
      <c r="AN20" s="201">
        <f t="shared" si="17"/>
        <v>0</v>
      </c>
      <c r="AO20" s="185">
        <f t="shared" si="18"/>
        <v>0</v>
      </c>
      <c r="AP20" s="185">
        <v>0</v>
      </c>
      <c r="AQ20" s="185">
        <f t="shared" si="19"/>
        <v>0</v>
      </c>
      <c r="AR20" s="185">
        <f t="shared" si="20"/>
        <v>0</v>
      </c>
      <c r="AS20" s="201">
        <v>0</v>
      </c>
      <c r="AT20" s="201">
        <v>0</v>
      </c>
      <c r="AU20" s="201">
        <v>0</v>
      </c>
      <c r="AV20" s="185">
        <f t="shared" si="21"/>
        <v>0</v>
      </c>
      <c r="AW20" s="185">
        <f t="shared" si="22"/>
        <v>0</v>
      </c>
      <c r="AX20" s="185">
        <v>0</v>
      </c>
      <c r="AY20" s="185">
        <f t="shared" si="23"/>
        <v>0</v>
      </c>
      <c r="AZ20" s="185">
        <v>0</v>
      </c>
      <c r="BA20" s="201">
        <v>0</v>
      </c>
      <c r="BB20" s="185">
        <f t="shared" si="24"/>
        <v>0</v>
      </c>
      <c r="BC20" s="201">
        <v>0</v>
      </c>
      <c r="BD20" s="185">
        <f t="shared" si="25"/>
        <v>0</v>
      </c>
      <c r="BE20" s="201">
        <v>0</v>
      </c>
      <c r="BF20" s="185">
        <f t="shared" si="26"/>
        <v>0</v>
      </c>
      <c r="BG20" s="201">
        <v>0</v>
      </c>
      <c r="BH20" s="185">
        <f t="shared" si="27"/>
        <v>0</v>
      </c>
      <c r="BI20" s="185">
        <v>0</v>
      </c>
      <c r="BJ20" s="185">
        <f t="shared" si="28"/>
        <v>0</v>
      </c>
      <c r="BK20" s="185">
        <v>0</v>
      </c>
      <c r="BL20" s="185">
        <f t="shared" si="29"/>
        <v>0</v>
      </c>
      <c r="BM20" s="185">
        <v>0</v>
      </c>
      <c r="BN20" s="185">
        <f t="shared" si="30"/>
        <v>0</v>
      </c>
      <c r="BO20" s="185">
        <v>0</v>
      </c>
      <c r="BP20" s="185">
        <v>0</v>
      </c>
      <c r="BQ20" s="185">
        <f t="shared" si="31"/>
        <v>0</v>
      </c>
      <c r="BR20" s="185">
        <f t="shared" si="32"/>
        <v>0</v>
      </c>
      <c r="BS20" s="201">
        <v>0</v>
      </c>
      <c r="BT20" s="185">
        <f t="shared" si="33"/>
        <v>0</v>
      </c>
      <c r="BU20" s="185">
        <v>0</v>
      </c>
      <c r="BV20" s="185">
        <v>0</v>
      </c>
      <c r="BW20" s="185">
        <f t="shared" si="7"/>
        <v>0</v>
      </c>
      <c r="BX20" s="210"/>
      <c r="CC20" s="177"/>
      <c r="CK20" s="177"/>
    </row>
    <row r="21" spans="1:89" s="178" customFormat="1" ht="28.5" customHeight="1">
      <c r="A21" s="187">
        <v>13</v>
      </c>
      <c r="B21" s="188" t="s">
        <v>514</v>
      </c>
      <c r="C21" s="185">
        <v>0</v>
      </c>
      <c r="D21" s="185">
        <v>0</v>
      </c>
      <c r="E21" s="185">
        <f t="shared" si="0"/>
        <v>0</v>
      </c>
      <c r="F21" s="185">
        <v>0</v>
      </c>
      <c r="G21" s="185">
        <f t="shared" si="1"/>
        <v>0</v>
      </c>
      <c r="H21" s="189">
        <v>0</v>
      </c>
      <c r="I21" s="186">
        <f t="shared" si="2"/>
        <v>0</v>
      </c>
      <c r="J21" s="185">
        <v>0</v>
      </c>
      <c r="K21" s="185">
        <f t="shared" si="4"/>
        <v>0</v>
      </c>
      <c r="L21" s="185">
        <v>0</v>
      </c>
      <c r="M21" s="185">
        <f t="shared" si="8"/>
        <v>0</v>
      </c>
      <c r="N21" s="185">
        <v>0</v>
      </c>
      <c r="O21" s="185">
        <f t="shared" si="5"/>
        <v>0</v>
      </c>
      <c r="P21" s="185">
        <v>0</v>
      </c>
      <c r="Q21" s="185">
        <f t="shared" si="6"/>
        <v>0</v>
      </c>
      <c r="R21" s="185">
        <v>0</v>
      </c>
      <c r="S21" s="200">
        <f t="shared" si="3"/>
        <v>0</v>
      </c>
      <c r="T21" s="200">
        <v>0</v>
      </c>
      <c r="U21" s="200">
        <f t="shared" si="9"/>
        <v>0</v>
      </c>
      <c r="V21" s="201">
        <v>0</v>
      </c>
      <c r="W21" s="185">
        <f t="shared" si="10"/>
        <v>0</v>
      </c>
      <c r="X21" s="201">
        <v>0</v>
      </c>
      <c r="Y21" s="185">
        <f t="shared" si="11"/>
        <v>0</v>
      </c>
      <c r="Z21" s="185">
        <v>0</v>
      </c>
      <c r="AA21" s="185">
        <f t="shared" si="12"/>
        <v>0</v>
      </c>
      <c r="AB21" s="185">
        <v>0</v>
      </c>
      <c r="AC21" s="185">
        <v>0</v>
      </c>
      <c r="AD21" s="185">
        <f t="shared" si="13"/>
        <v>0</v>
      </c>
      <c r="AE21" s="201">
        <v>0</v>
      </c>
      <c r="AF21" s="185">
        <f t="shared" si="14"/>
        <v>0</v>
      </c>
      <c r="AG21" s="185">
        <v>0</v>
      </c>
      <c r="AH21" s="185">
        <f t="shared" si="15"/>
        <v>0</v>
      </c>
      <c r="AI21" s="201">
        <v>0</v>
      </c>
      <c r="AJ21" s="201">
        <v>0</v>
      </c>
      <c r="AK21" s="201">
        <v>0</v>
      </c>
      <c r="AL21" s="185">
        <f t="shared" si="16"/>
        <v>0</v>
      </c>
      <c r="AM21" s="201">
        <v>0</v>
      </c>
      <c r="AN21" s="201">
        <f t="shared" si="17"/>
        <v>0</v>
      </c>
      <c r="AO21" s="185">
        <f t="shared" si="18"/>
        <v>0</v>
      </c>
      <c r="AP21" s="185">
        <v>0</v>
      </c>
      <c r="AQ21" s="185">
        <f t="shared" si="19"/>
        <v>0</v>
      </c>
      <c r="AR21" s="185">
        <f t="shared" si="20"/>
        <v>0</v>
      </c>
      <c r="AS21" s="201">
        <v>0</v>
      </c>
      <c r="AT21" s="201">
        <v>0</v>
      </c>
      <c r="AU21" s="201">
        <v>0</v>
      </c>
      <c r="AV21" s="185">
        <f t="shared" si="21"/>
        <v>0</v>
      </c>
      <c r="AW21" s="185">
        <f t="shared" si="22"/>
        <v>0</v>
      </c>
      <c r="AX21" s="185">
        <v>0</v>
      </c>
      <c r="AY21" s="185">
        <f t="shared" si="23"/>
        <v>0</v>
      </c>
      <c r="AZ21" s="185">
        <v>0</v>
      </c>
      <c r="BA21" s="201">
        <v>0</v>
      </c>
      <c r="BB21" s="185">
        <f t="shared" si="24"/>
        <v>0</v>
      </c>
      <c r="BC21" s="201">
        <v>0</v>
      </c>
      <c r="BD21" s="185">
        <f t="shared" si="25"/>
        <v>0</v>
      </c>
      <c r="BE21" s="201">
        <v>0</v>
      </c>
      <c r="BF21" s="185">
        <f t="shared" si="26"/>
        <v>0</v>
      </c>
      <c r="BG21" s="201">
        <v>0</v>
      </c>
      <c r="BH21" s="185">
        <f t="shared" si="27"/>
        <v>0</v>
      </c>
      <c r="BI21" s="185">
        <v>0</v>
      </c>
      <c r="BJ21" s="185">
        <f t="shared" si="28"/>
        <v>0</v>
      </c>
      <c r="BK21" s="185">
        <v>0</v>
      </c>
      <c r="BL21" s="185">
        <f t="shared" si="29"/>
        <v>0</v>
      </c>
      <c r="BM21" s="185">
        <v>0</v>
      </c>
      <c r="BN21" s="185">
        <f t="shared" si="30"/>
        <v>0</v>
      </c>
      <c r="BO21" s="185">
        <v>0</v>
      </c>
      <c r="BP21" s="185">
        <v>0</v>
      </c>
      <c r="BQ21" s="185">
        <f t="shared" si="31"/>
        <v>0</v>
      </c>
      <c r="BR21" s="185">
        <f t="shared" si="32"/>
        <v>0</v>
      </c>
      <c r="BS21" s="201">
        <v>0</v>
      </c>
      <c r="BT21" s="185">
        <f t="shared" si="33"/>
        <v>0</v>
      </c>
      <c r="BU21" s="185">
        <v>0</v>
      </c>
      <c r="BV21" s="185">
        <v>0</v>
      </c>
      <c r="BW21" s="185">
        <f t="shared" si="7"/>
        <v>0</v>
      </c>
      <c r="BX21" s="210"/>
      <c r="CC21" s="177"/>
      <c r="CK21" s="177"/>
    </row>
    <row r="22" spans="1:89" s="178" customFormat="1" ht="28.5" customHeight="1">
      <c r="A22" s="187">
        <v>14</v>
      </c>
      <c r="B22" s="188" t="s">
        <v>515</v>
      </c>
      <c r="C22" s="185"/>
      <c r="D22" s="185">
        <v>0</v>
      </c>
      <c r="E22" s="185">
        <f t="shared" si="0"/>
        <v>0</v>
      </c>
      <c r="F22" s="185">
        <v>0</v>
      </c>
      <c r="G22" s="185">
        <f t="shared" si="1"/>
        <v>0</v>
      </c>
      <c r="H22" s="189">
        <v>0</v>
      </c>
      <c r="I22" s="186">
        <f t="shared" si="2"/>
        <v>0</v>
      </c>
      <c r="J22" s="185">
        <v>0</v>
      </c>
      <c r="K22" s="185">
        <f t="shared" si="4"/>
        <v>0</v>
      </c>
      <c r="L22" s="185">
        <v>0</v>
      </c>
      <c r="M22" s="185">
        <f>L22*5.51</f>
        <v>0</v>
      </c>
      <c r="N22" s="185">
        <v>0</v>
      </c>
      <c r="O22" s="185">
        <f t="shared" si="5"/>
        <v>0</v>
      </c>
      <c r="P22" s="185">
        <v>0</v>
      </c>
      <c r="Q22" s="185">
        <f t="shared" si="6"/>
        <v>0</v>
      </c>
      <c r="R22" s="185">
        <v>0</v>
      </c>
      <c r="S22" s="200">
        <f t="shared" si="3"/>
        <v>0</v>
      </c>
      <c r="T22" s="200"/>
      <c r="U22" s="200"/>
      <c r="V22" s="201"/>
      <c r="W22" s="185"/>
      <c r="X22" s="201"/>
      <c r="Y22" s="185"/>
      <c r="Z22" s="185"/>
      <c r="AA22" s="185"/>
      <c r="AB22" s="185"/>
      <c r="AC22" s="185">
        <v>0</v>
      </c>
      <c r="AD22" s="185">
        <f t="shared" si="13"/>
        <v>0</v>
      </c>
      <c r="AE22" s="201"/>
      <c r="AF22" s="185"/>
      <c r="AG22" s="185">
        <v>0</v>
      </c>
      <c r="AH22" s="185">
        <f t="shared" si="15"/>
        <v>0</v>
      </c>
      <c r="AI22" s="201">
        <v>0</v>
      </c>
      <c r="AJ22" s="201">
        <v>0</v>
      </c>
      <c r="AK22" s="201">
        <v>0</v>
      </c>
      <c r="AL22" s="185">
        <f t="shared" si="16"/>
        <v>0</v>
      </c>
      <c r="AM22" s="201">
        <v>0</v>
      </c>
      <c r="AN22" s="201">
        <f t="shared" si="17"/>
        <v>0</v>
      </c>
      <c r="AO22" s="185">
        <f t="shared" si="18"/>
        <v>0</v>
      </c>
      <c r="AP22" s="185">
        <v>0</v>
      </c>
      <c r="AQ22" s="185">
        <f t="shared" si="19"/>
        <v>0</v>
      </c>
      <c r="AR22" s="185">
        <f t="shared" si="20"/>
        <v>0</v>
      </c>
      <c r="AS22" s="201">
        <v>0</v>
      </c>
      <c r="AT22" s="201">
        <v>0</v>
      </c>
      <c r="AU22" s="201">
        <v>0</v>
      </c>
      <c r="AV22" s="185">
        <f>AS22*550/663.06/555+AT22*580/663.06/555+AU22*640/663.06/555</f>
        <v>0</v>
      </c>
      <c r="AW22" s="185">
        <f t="shared" si="22"/>
        <v>0</v>
      </c>
      <c r="AX22" s="185">
        <v>0</v>
      </c>
      <c r="AY22" s="185">
        <f t="shared" si="23"/>
        <v>0</v>
      </c>
      <c r="AZ22" s="185">
        <v>0</v>
      </c>
      <c r="BA22" s="201">
        <v>0</v>
      </c>
      <c r="BB22" s="185">
        <f>BA22*0.19</f>
        <v>0</v>
      </c>
      <c r="BC22" s="201">
        <v>0</v>
      </c>
      <c r="BD22" s="185">
        <f>BC22/600</f>
        <v>0</v>
      </c>
      <c r="BE22" s="201">
        <v>0</v>
      </c>
      <c r="BF22" s="185">
        <f>BE22/600</f>
        <v>0</v>
      </c>
      <c r="BG22" s="201">
        <v>0</v>
      </c>
      <c r="BH22" s="185">
        <f>BG22/300</f>
        <v>0</v>
      </c>
      <c r="BI22" s="185">
        <v>0</v>
      </c>
      <c r="BJ22" s="185">
        <f>BI22*0.375</f>
        <v>0</v>
      </c>
      <c r="BK22" s="185">
        <v>0</v>
      </c>
      <c r="BL22" s="185">
        <f>BK22*0.75</f>
        <v>0</v>
      </c>
      <c r="BM22" s="185">
        <v>0</v>
      </c>
      <c r="BN22" s="185">
        <f>BM22*0.75</f>
        <v>0</v>
      </c>
      <c r="BO22" s="185">
        <v>0</v>
      </c>
      <c r="BP22" s="185">
        <v>0</v>
      </c>
      <c r="BQ22" s="185">
        <f>BP22*1.33333333</f>
        <v>0</v>
      </c>
      <c r="BR22" s="185">
        <f>BO22*1.333333</f>
        <v>0</v>
      </c>
      <c r="BS22" s="201">
        <v>0</v>
      </c>
      <c r="BT22" s="185">
        <f>BS22*1.25</f>
        <v>0</v>
      </c>
      <c r="BU22" s="185">
        <v>0</v>
      </c>
      <c r="BV22" s="185">
        <v>0</v>
      </c>
      <c r="BW22" s="185">
        <f t="shared" si="7"/>
        <v>0</v>
      </c>
      <c r="BX22" s="210"/>
      <c r="CC22" s="177"/>
      <c r="CK22" s="177"/>
    </row>
    <row r="23" spans="1:89" s="178" customFormat="1" ht="28.5" customHeight="1">
      <c r="A23" s="187">
        <v>15</v>
      </c>
      <c r="B23" s="188" t="s">
        <v>516</v>
      </c>
      <c r="C23" s="185">
        <v>0</v>
      </c>
      <c r="D23" s="185">
        <v>0</v>
      </c>
      <c r="E23" s="185">
        <f t="shared" si="0"/>
        <v>0</v>
      </c>
      <c r="F23" s="185">
        <v>0</v>
      </c>
      <c r="G23" s="185">
        <f t="shared" si="1"/>
        <v>0</v>
      </c>
      <c r="H23" s="189">
        <v>0</v>
      </c>
      <c r="I23" s="186">
        <f t="shared" si="2"/>
        <v>0</v>
      </c>
      <c r="J23" s="185">
        <v>0</v>
      </c>
      <c r="K23" s="185">
        <f t="shared" si="4"/>
        <v>0</v>
      </c>
      <c r="L23" s="185">
        <v>0</v>
      </c>
      <c r="M23" s="185">
        <f t="shared" si="8"/>
        <v>0</v>
      </c>
      <c r="N23" s="185">
        <v>0</v>
      </c>
      <c r="O23" s="185">
        <f t="shared" si="5"/>
        <v>0</v>
      </c>
      <c r="P23" s="185">
        <v>0</v>
      </c>
      <c r="Q23" s="185">
        <f t="shared" si="6"/>
        <v>0</v>
      </c>
      <c r="R23" s="185">
        <v>0</v>
      </c>
      <c r="S23" s="200">
        <f t="shared" si="3"/>
        <v>0</v>
      </c>
      <c r="T23" s="200">
        <v>0</v>
      </c>
      <c r="U23" s="200">
        <f t="shared" si="9"/>
        <v>0</v>
      </c>
      <c r="V23" s="201">
        <v>0</v>
      </c>
      <c r="W23" s="185">
        <f t="shared" si="10"/>
        <v>0</v>
      </c>
      <c r="X23" s="201">
        <v>0</v>
      </c>
      <c r="Y23" s="185">
        <f t="shared" si="11"/>
        <v>0</v>
      </c>
      <c r="Z23" s="185">
        <v>0</v>
      </c>
      <c r="AA23" s="185">
        <f t="shared" si="12"/>
        <v>0</v>
      </c>
      <c r="AB23" s="185">
        <v>0</v>
      </c>
      <c r="AC23" s="185">
        <v>0</v>
      </c>
      <c r="AD23" s="185">
        <f t="shared" si="13"/>
        <v>0</v>
      </c>
      <c r="AE23" s="201">
        <v>0</v>
      </c>
      <c r="AF23" s="185">
        <f t="shared" si="14"/>
        <v>0</v>
      </c>
      <c r="AG23" s="185">
        <v>0</v>
      </c>
      <c r="AH23" s="185">
        <f t="shared" si="15"/>
        <v>0</v>
      </c>
      <c r="AI23" s="201">
        <v>0</v>
      </c>
      <c r="AJ23" s="201">
        <v>0</v>
      </c>
      <c r="AK23" s="201">
        <v>0</v>
      </c>
      <c r="AL23" s="185">
        <f t="shared" si="16"/>
        <v>0</v>
      </c>
      <c r="AM23" s="201">
        <v>0</v>
      </c>
      <c r="AN23" s="201">
        <f t="shared" si="17"/>
        <v>0</v>
      </c>
      <c r="AO23" s="185">
        <f t="shared" si="18"/>
        <v>0</v>
      </c>
      <c r="AP23" s="185">
        <v>0</v>
      </c>
      <c r="AQ23" s="185">
        <f t="shared" si="19"/>
        <v>0</v>
      </c>
      <c r="AR23" s="185">
        <f t="shared" si="20"/>
        <v>0</v>
      </c>
      <c r="AS23" s="201">
        <v>0</v>
      </c>
      <c r="AT23" s="201">
        <v>0</v>
      </c>
      <c r="AU23" s="201">
        <v>0</v>
      </c>
      <c r="AV23" s="185">
        <f t="shared" si="21"/>
        <v>0</v>
      </c>
      <c r="AW23" s="185">
        <f t="shared" si="22"/>
        <v>0</v>
      </c>
      <c r="AX23" s="185">
        <v>0</v>
      </c>
      <c r="AY23" s="185">
        <f t="shared" si="23"/>
        <v>0</v>
      </c>
      <c r="AZ23" s="185">
        <v>0</v>
      </c>
      <c r="BA23" s="201">
        <v>0</v>
      </c>
      <c r="BB23" s="185">
        <f t="shared" si="24"/>
        <v>0</v>
      </c>
      <c r="BC23" s="201">
        <v>0</v>
      </c>
      <c r="BD23" s="185">
        <f t="shared" si="25"/>
        <v>0</v>
      </c>
      <c r="BE23" s="201">
        <v>0</v>
      </c>
      <c r="BF23" s="185">
        <f t="shared" si="26"/>
        <v>0</v>
      </c>
      <c r="BG23" s="201">
        <v>0</v>
      </c>
      <c r="BH23" s="185">
        <f t="shared" si="27"/>
        <v>0</v>
      </c>
      <c r="BI23" s="185">
        <v>0</v>
      </c>
      <c r="BJ23" s="185">
        <f t="shared" si="28"/>
        <v>0</v>
      </c>
      <c r="BK23" s="185">
        <v>0</v>
      </c>
      <c r="BL23" s="185">
        <f t="shared" si="29"/>
        <v>0</v>
      </c>
      <c r="BM23" s="185">
        <v>0</v>
      </c>
      <c r="BN23" s="185">
        <f t="shared" si="30"/>
        <v>0</v>
      </c>
      <c r="BO23" s="185">
        <v>0</v>
      </c>
      <c r="BP23" s="185">
        <v>0</v>
      </c>
      <c r="BQ23" s="185">
        <f t="shared" si="31"/>
        <v>0</v>
      </c>
      <c r="BR23" s="185">
        <f t="shared" si="32"/>
        <v>0</v>
      </c>
      <c r="BS23" s="201">
        <v>0</v>
      </c>
      <c r="BT23" s="185">
        <f t="shared" si="33"/>
        <v>0</v>
      </c>
      <c r="BU23" s="185">
        <v>0</v>
      </c>
      <c r="BV23" s="185">
        <v>0</v>
      </c>
      <c r="BW23" s="185">
        <f t="shared" si="7"/>
        <v>0</v>
      </c>
      <c r="BX23" s="210"/>
      <c r="CC23" s="177"/>
      <c r="CK23" s="177"/>
    </row>
    <row r="24" spans="1:89" s="178" customFormat="1" ht="28.5" customHeight="1">
      <c r="A24" s="187">
        <v>16</v>
      </c>
      <c r="B24" s="188" t="s">
        <v>517</v>
      </c>
      <c r="C24" s="185"/>
      <c r="D24" s="185">
        <v>0</v>
      </c>
      <c r="E24" s="185">
        <f t="shared" si="0"/>
        <v>0</v>
      </c>
      <c r="F24" s="185">
        <v>0</v>
      </c>
      <c r="G24" s="185">
        <f t="shared" si="1"/>
        <v>0</v>
      </c>
      <c r="H24" s="189">
        <v>0</v>
      </c>
      <c r="I24" s="186">
        <f t="shared" si="2"/>
        <v>0</v>
      </c>
      <c r="J24" s="185">
        <v>0</v>
      </c>
      <c r="K24" s="185">
        <f t="shared" si="4"/>
        <v>0</v>
      </c>
      <c r="L24" s="185">
        <v>0</v>
      </c>
      <c r="M24" s="185">
        <f t="shared" si="8"/>
        <v>0</v>
      </c>
      <c r="N24" s="185">
        <v>0</v>
      </c>
      <c r="O24" s="185">
        <f t="shared" si="5"/>
        <v>0</v>
      </c>
      <c r="P24" s="185">
        <v>0</v>
      </c>
      <c r="Q24" s="185">
        <f t="shared" si="6"/>
        <v>0</v>
      </c>
      <c r="R24" s="185">
        <v>0</v>
      </c>
      <c r="S24" s="200">
        <f t="shared" si="3"/>
        <v>0</v>
      </c>
      <c r="T24" s="200">
        <v>0</v>
      </c>
      <c r="U24" s="200">
        <f t="shared" si="9"/>
        <v>0</v>
      </c>
      <c r="V24" s="201">
        <v>0</v>
      </c>
      <c r="W24" s="185">
        <f t="shared" si="10"/>
        <v>0</v>
      </c>
      <c r="X24" s="201">
        <v>0</v>
      </c>
      <c r="Y24" s="185">
        <f t="shared" si="11"/>
        <v>0</v>
      </c>
      <c r="Z24" s="185">
        <v>0</v>
      </c>
      <c r="AA24" s="185">
        <f t="shared" si="12"/>
        <v>0</v>
      </c>
      <c r="AB24" s="185">
        <v>0</v>
      </c>
      <c r="AC24" s="185">
        <v>0</v>
      </c>
      <c r="AD24" s="185">
        <f t="shared" si="13"/>
        <v>0</v>
      </c>
      <c r="AE24" s="201">
        <v>0</v>
      </c>
      <c r="AF24" s="185">
        <f t="shared" si="14"/>
        <v>0</v>
      </c>
      <c r="AG24" s="185">
        <v>0</v>
      </c>
      <c r="AH24" s="185">
        <f t="shared" si="15"/>
        <v>0</v>
      </c>
      <c r="AI24" s="201">
        <v>0</v>
      </c>
      <c r="AJ24" s="201">
        <v>0</v>
      </c>
      <c r="AK24" s="201">
        <v>0</v>
      </c>
      <c r="AL24" s="185">
        <f t="shared" si="16"/>
        <v>0</v>
      </c>
      <c r="AM24" s="201">
        <v>0</v>
      </c>
      <c r="AN24" s="201">
        <f t="shared" si="17"/>
        <v>0</v>
      </c>
      <c r="AO24" s="185">
        <f t="shared" si="18"/>
        <v>0</v>
      </c>
      <c r="AP24" s="185">
        <v>0</v>
      </c>
      <c r="AQ24" s="185">
        <f t="shared" si="19"/>
        <v>0</v>
      </c>
      <c r="AR24" s="185">
        <f t="shared" si="20"/>
        <v>0</v>
      </c>
      <c r="AS24" s="201">
        <v>0</v>
      </c>
      <c r="AT24" s="201">
        <v>0</v>
      </c>
      <c r="AU24" s="201">
        <v>0</v>
      </c>
      <c r="AV24" s="185">
        <f t="shared" si="21"/>
        <v>0</v>
      </c>
      <c r="AW24" s="185">
        <f t="shared" si="22"/>
        <v>0</v>
      </c>
      <c r="AX24" s="185">
        <v>0</v>
      </c>
      <c r="AY24" s="185">
        <f t="shared" si="23"/>
        <v>0</v>
      </c>
      <c r="AZ24" s="185">
        <v>0</v>
      </c>
      <c r="BA24" s="201">
        <v>0</v>
      </c>
      <c r="BB24" s="185">
        <f t="shared" si="24"/>
        <v>0</v>
      </c>
      <c r="BC24" s="201">
        <v>0</v>
      </c>
      <c r="BD24" s="185">
        <f t="shared" si="25"/>
        <v>0</v>
      </c>
      <c r="BE24" s="201">
        <v>0</v>
      </c>
      <c r="BF24" s="185">
        <f t="shared" si="26"/>
        <v>0</v>
      </c>
      <c r="BG24" s="201">
        <v>0</v>
      </c>
      <c r="BH24" s="185">
        <f t="shared" si="27"/>
        <v>0</v>
      </c>
      <c r="BI24" s="185">
        <v>0</v>
      </c>
      <c r="BJ24" s="185">
        <f t="shared" si="28"/>
        <v>0</v>
      </c>
      <c r="BK24" s="185">
        <v>0</v>
      </c>
      <c r="BL24" s="185">
        <f t="shared" si="29"/>
        <v>0</v>
      </c>
      <c r="BM24" s="185">
        <v>0</v>
      </c>
      <c r="BN24" s="185">
        <f t="shared" si="30"/>
        <v>0</v>
      </c>
      <c r="BO24" s="185">
        <v>0</v>
      </c>
      <c r="BP24" s="185">
        <v>0</v>
      </c>
      <c r="BQ24" s="185">
        <f t="shared" si="31"/>
        <v>0</v>
      </c>
      <c r="BR24" s="185">
        <f t="shared" si="32"/>
        <v>0</v>
      </c>
      <c r="BS24" s="201">
        <v>0</v>
      </c>
      <c r="BT24" s="185">
        <f t="shared" si="33"/>
        <v>0</v>
      </c>
      <c r="BU24" s="185">
        <v>0</v>
      </c>
      <c r="BV24" s="185">
        <v>0</v>
      </c>
      <c r="BW24" s="185">
        <f t="shared" si="7"/>
        <v>0</v>
      </c>
      <c r="BX24" s="210"/>
      <c r="CC24" s="177"/>
      <c r="CK24" s="177"/>
    </row>
    <row r="25" spans="1:89" s="178" customFormat="1" ht="28.5" customHeight="1">
      <c r="A25" s="187">
        <v>17</v>
      </c>
      <c r="B25" s="188" t="s">
        <v>518</v>
      </c>
      <c r="C25" s="185">
        <v>0</v>
      </c>
      <c r="D25" s="185">
        <v>0</v>
      </c>
      <c r="E25" s="185">
        <f t="shared" si="0"/>
        <v>0</v>
      </c>
      <c r="F25" s="185">
        <v>0</v>
      </c>
      <c r="G25" s="185">
        <f t="shared" si="1"/>
        <v>0</v>
      </c>
      <c r="H25" s="189">
        <v>0</v>
      </c>
      <c r="I25" s="186">
        <f t="shared" si="2"/>
        <v>0</v>
      </c>
      <c r="J25" s="185">
        <v>0</v>
      </c>
      <c r="K25" s="185">
        <f t="shared" si="4"/>
        <v>0</v>
      </c>
      <c r="L25" s="185">
        <v>0</v>
      </c>
      <c r="M25" s="185">
        <f t="shared" si="8"/>
        <v>0</v>
      </c>
      <c r="N25" s="185">
        <v>0</v>
      </c>
      <c r="O25" s="185">
        <f t="shared" si="5"/>
        <v>0</v>
      </c>
      <c r="P25" s="185">
        <v>0</v>
      </c>
      <c r="Q25" s="185">
        <f t="shared" si="6"/>
        <v>0</v>
      </c>
      <c r="R25" s="185">
        <v>0</v>
      </c>
      <c r="S25" s="200">
        <f t="shared" si="3"/>
        <v>0</v>
      </c>
      <c r="T25" s="200">
        <v>0</v>
      </c>
      <c r="U25" s="200">
        <f t="shared" si="9"/>
        <v>0</v>
      </c>
      <c r="V25" s="201">
        <v>0</v>
      </c>
      <c r="W25" s="185">
        <f t="shared" si="10"/>
        <v>0</v>
      </c>
      <c r="X25" s="201">
        <v>0</v>
      </c>
      <c r="Y25" s="185">
        <f t="shared" si="11"/>
        <v>0</v>
      </c>
      <c r="Z25" s="185">
        <v>0</v>
      </c>
      <c r="AA25" s="185">
        <f t="shared" si="12"/>
        <v>0</v>
      </c>
      <c r="AB25" s="185">
        <v>0</v>
      </c>
      <c r="AC25" s="185">
        <v>0</v>
      </c>
      <c r="AD25" s="185">
        <f t="shared" si="13"/>
        <v>0</v>
      </c>
      <c r="AE25" s="201">
        <v>0</v>
      </c>
      <c r="AF25" s="185">
        <f t="shared" si="14"/>
        <v>0</v>
      </c>
      <c r="AG25" s="185">
        <v>0</v>
      </c>
      <c r="AH25" s="185">
        <f t="shared" si="15"/>
        <v>0</v>
      </c>
      <c r="AI25" s="201">
        <v>0</v>
      </c>
      <c r="AJ25" s="201">
        <v>0</v>
      </c>
      <c r="AK25" s="201">
        <v>0</v>
      </c>
      <c r="AL25" s="185">
        <f t="shared" si="16"/>
        <v>0</v>
      </c>
      <c r="AM25" s="201">
        <v>0</v>
      </c>
      <c r="AN25" s="201">
        <f t="shared" si="17"/>
        <v>0</v>
      </c>
      <c r="AO25" s="185">
        <f t="shared" si="18"/>
        <v>0</v>
      </c>
      <c r="AP25" s="185">
        <v>0</v>
      </c>
      <c r="AQ25" s="185">
        <f t="shared" si="19"/>
        <v>0</v>
      </c>
      <c r="AR25" s="185">
        <f t="shared" si="20"/>
        <v>0</v>
      </c>
      <c r="AS25" s="201">
        <v>0</v>
      </c>
      <c r="AT25" s="201">
        <v>0</v>
      </c>
      <c r="AU25" s="201">
        <v>0</v>
      </c>
      <c r="AV25" s="185">
        <f t="shared" si="21"/>
        <v>0</v>
      </c>
      <c r="AW25" s="185">
        <f t="shared" si="22"/>
        <v>0</v>
      </c>
      <c r="AX25" s="185">
        <v>0</v>
      </c>
      <c r="AY25" s="185">
        <f t="shared" si="23"/>
        <v>0</v>
      </c>
      <c r="AZ25" s="185">
        <v>0</v>
      </c>
      <c r="BA25" s="201">
        <v>0</v>
      </c>
      <c r="BB25" s="185">
        <f t="shared" si="24"/>
        <v>0</v>
      </c>
      <c r="BC25" s="201">
        <v>0</v>
      </c>
      <c r="BD25" s="185">
        <f t="shared" si="25"/>
        <v>0</v>
      </c>
      <c r="BE25" s="201">
        <v>0</v>
      </c>
      <c r="BF25" s="185">
        <f t="shared" si="26"/>
        <v>0</v>
      </c>
      <c r="BG25" s="201">
        <v>0</v>
      </c>
      <c r="BH25" s="185">
        <f t="shared" si="27"/>
        <v>0</v>
      </c>
      <c r="BI25" s="185">
        <v>0</v>
      </c>
      <c r="BJ25" s="185">
        <f t="shared" si="28"/>
        <v>0</v>
      </c>
      <c r="BK25" s="185">
        <v>0</v>
      </c>
      <c r="BL25" s="185">
        <f t="shared" si="29"/>
        <v>0</v>
      </c>
      <c r="BM25" s="185">
        <v>0</v>
      </c>
      <c r="BN25" s="185">
        <f t="shared" si="30"/>
        <v>0</v>
      </c>
      <c r="BO25" s="185">
        <v>0</v>
      </c>
      <c r="BP25" s="185">
        <v>0</v>
      </c>
      <c r="BQ25" s="185">
        <f t="shared" si="31"/>
        <v>0</v>
      </c>
      <c r="BR25" s="185">
        <f t="shared" si="32"/>
        <v>0</v>
      </c>
      <c r="BS25" s="201">
        <v>0</v>
      </c>
      <c r="BT25" s="185">
        <f t="shared" si="33"/>
        <v>0</v>
      </c>
      <c r="BU25" s="185">
        <v>0</v>
      </c>
      <c r="BV25" s="185">
        <v>0</v>
      </c>
      <c r="BW25" s="185">
        <f t="shared" si="7"/>
        <v>0</v>
      </c>
      <c r="BX25" s="210"/>
      <c r="CC25" s="177"/>
      <c r="CK25" s="177"/>
    </row>
    <row r="26" spans="1:89" s="178" customFormat="1" ht="28.5" customHeight="1">
      <c r="A26" s="187">
        <v>18</v>
      </c>
      <c r="B26" s="188" t="s">
        <v>519</v>
      </c>
      <c r="C26" s="185"/>
      <c r="D26" s="185">
        <v>0</v>
      </c>
      <c r="E26" s="185">
        <f t="shared" si="0"/>
        <v>0</v>
      </c>
      <c r="F26" s="185">
        <v>0</v>
      </c>
      <c r="G26" s="185">
        <f t="shared" si="1"/>
        <v>0</v>
      </c>
      <c r="H26" s="189">
        <v>0</v>
      </c>
      <c r="I26" s="186">
        <f t="shared" si="2"/>
        <v>0</v>
      </c>
      <c r="J26" s="185">
        <v>0</v>
      </c>
      <c r="K26" s="185">
        <f t="shared" si="4"/>
        <v>0</v>
      </c>
      <c r="L26" s="185">
        <v>0</v>
      </c>
      <c r="M26" s="185">
        <f>L26*5.51</f>
        <v>0</v>
      </c>
      <c r="N26" s="185">
        <v>0</v>
      </c>
      <c r="O26" s="185">
        <f t="shared" si="5"/>
        <v>0</v>
      </c>
      <c r="P26" s="185">
        <v>0</v>
      </c>
      <c r="Q26" s="185">
        <f t="shared" si="6"/>
        <v>0</v>
      </c>
      <c r="R26" s="185">
        <v>0</v>
      </c>
      <c r="S26" s="200">
        <f t="shared" si="3"/>
        <v>0</v>
      </c>
      <c r="T26" s="200"/>
      <c r="U26" s="200"/>
      <c r="V26" s="201"/>
      <c r="W26" s="185"/>
      <c r="X26" s="201"/>
      <c r="Y26" s="185"/>
      <c r="Z26" s="185"/>
      <c r="AA26" s="185"/>
      <c r="AB26" s="185"/>
      <c r="AC26" s="185">
        <v>0</v>
      </c>
      <c r="AD26" s="185">
        <f t="shared" si="13"/>
        <v>0</v>
      </c>
      <c r="AE26" s="201"/>
      <c r="AF26" s="185"/>
      <c r="AG26" s="185">
        <v>0</v>
      </c>
      <c r="AH26" s="185">
        <f t="shared" si="15"/>
        <v>0</v>
      </c>
      <c r="AI26" s="201"/>
      <c r="AJ26" s="201"/>
      <c r="AK26" s="201"/>
      <c r="AL26" s="185"/>
      <c r="AM26" s="201"/>
      <c r="AN26" s="201"/>
      <c r="AO26" s="185"/>
      <c r="AP26" s="185"/>
      <c r="AQ26" s="185"/>
      <c r="AR26" s="185"/>
      <c r="AS26" s="201"/>
      <c r="AT26" s="201"/>
      <c r="AU26" s="201"/>
      <c r="AV26" s="185"/>
      <c r="AW26" s="185"/>
      <c r="AX26" s="185"/>
      <c r="AY26" s="185"/>
      <c r="AZ26" s="185"/>
      <c r="BA26" s="201"/>
      <c r="BB26" s="185"/>
      <c r="BC26" s="201"/>
      <c r="BD26" s="185"/>
      <c r="BE26" s="201"/>
      <c r="BF26" s="185"/>
      <c r="BG26" s="201"/>
      <c r="BH26" s="185"/>
      <c r="BI26" s="185"/>
      <c r="BJ26" s="185"/>
      <c r="BK26" s="185"/>
      <c r="BL26" s="185"/>
      <c r="BM26" s="185"/>
      <c r="BN26" s="185"/>
      <c r="BO26" s="185"/>
      <c r="BP26" s="185"/>
      <c r="BQ26" s="185"/>
      <c r="BR26" s="185"/>
      <c r="BS26" s="201"/>
      <c r="BT26" s="185"/>
      <c r="BU26" s="185"/>
      <c r="BV26" s="185"/>
      <c r="BW26" s="185">
        <f t="shared" si="7"/>
        <v>0</v>
      </c>
      <c r="BX26" s="210"/>
      <c r="CC26" s="177"/>
      <c r="CK26" s="177"/>
    </row>
    <row r="27" spans="1:89" s="178" customFormat="1" ht="28.5" customHeight="1">
      <c r="A27" s="187">
        <v>19</v>
      </c>
      <c r="B27" s="188" t="s">
        <v>520</v>
      </c>
      <c r="C27" s="185">
        <v>0</v>
      </c>
      <c r="D27" s="185">
        <v>0</v>
      </c>
      <c r="E27" s="185">
        <f t="shared" si="0"/>
        <v>0</v>
      </c>
      <c r="F27" s="185">
        <v>0</v>
      </c>
      <c r="G27" s="185">
        <f t="shared" si="1"/>
        <v>0</v>
      </c>
      <c r="H27" s="189">
        <v>0</v>
      </c>
      <c r="I27" s="186">
        <f t="shared" si="2"/>
        <v>0</v>
      </c>
      <c r="J27" s="185">
        <v>0</v>
      </c>
      <c r="K27" s="185">
        <f t="shared" si="4"/>
        <v>0</v>
      </c>
      <c r="L27" s="185">
        <v>0</v>
      </c>
      <c r="M27" s="185">
        <f t="shared" si="8"/>
        <v>0</v>
      </c>
      <c r="N27" s="185">
        <v>0</v>
      </c>
      <c r="O27" s="185">
        <f t="shared" si="5"/>
        <v>0</v>
      </c>
      <c r="P27" s="185">
        <v>0</v>
      </c>
      <c r="Q27" s="185">
        <f t="shared" si="6"/>
        <v>0</v>
      </c>
      <c r="R27" s="185">
        <v>0</v>
      </c>
      <c r="S27" s="200">
        <f t="shared" si="3"/>
        <v>0</v>
      </c>
      <c r="T27" s="200">
        <v>0</v>
      </c>
      <c r="U27" s="200">
        <f t="shared" si="9"/>
        <v>0</v>
      </c>
      <c r="V27" s="201">
        <v>0</v>
      </c>
      <c r="W27" s="185">
        <f t="shared" si="10"/>
        <v>0</v>
      </c>
      <c r="X27" s="201">
        <v>0</v>
      </c>
      <c r="Y27" s="185">
        <f t="shared" si="11"/>
        <v>0</v>
      </c>
      <c r="Z27" s="185">
        <v>0</v>
      </c>
      <c r="AA27" s="185">
        <f t="shared" si="12"/>
        <v>0</v>
      </c>
      <c r="AB27" s="185">
        <v>0</v>
      </c>
      <c r="AC27" s="185">
        <v>0</v>
      </c>
      <c r="AD27" s="185">
        <f t="shared" si="13"/>
        <v>0</v>
      </c>
      <c r="AE27" s="201">
        <v>0</v>
      </c>
      <c r="AF27" s="185">
        <f t="shared" si="14"/>
        <v>0</v>
      </c>
      <c r="AG27" s="185">
        <v>0</v>
      </c>
      <c r="AH27" s="185">
        <f t="shared" si="15"/>
        <v>0</v>
      </c>
      <c r="AI27" s="201">
        <v>0</v>
      </c>
      <c r="AJ27" s="201">
        <v>0</v>
      </c>
      <c r="AK27" s="201">
        <v>0</v>
      </c>
      <c r="AL27" s="185">
        <f t="shared" si="16"/>
        <v>0</v>
      </c>
      <c r="AM27" s="201">
        <v>0</v>
      </c>
      <c r="AN27" s="201">
        <f t="shared" si="17"/>
        <v>0</v>
      </c>
      <c r="AO27" s="185">
        <f t="shared" si="18"/>
        <v>0</v>
      </c>
      <c r="AP27" s="185">
        <v>0</v>
      </c>
      <c r="AQ27" s="185">
        <f t="shared" si="19"/>
        <v>0</v>
      </c>
      <c r="AR27" s="185">
        <f t="shared" si="20"/>
        <v>0</v>
      </c>
      <c r="AS27" s="201">
        <v>0</v>
      </c>
      <c r="AT27" s="201">
        <v>0</v>
      </c>
      <c r="AU27" s="201">
        <v>0</v>
      </c>
      <c r="AV27" s="185">
        <f t="shared" si="21"/>
        <v>0</v>
      </c>
      <c r="AW27" s="185">
        <f t="shared" si="22"/>
        <v>0</v>
      </c>
      <c r="AX27" s="185">
        <v>0</v>
      </c>
      <c r="AY27" s="185">
        <f t="shared" si="23"/>
        <v>0</v>
      </c>
      <c r="AZ27" s="185">
        <v>0</v>
      </c>
      <c r="BA27" s="201">
        <v>0</v>
      </c>
      <c r="BB27" s="185">
        <f t="shared" si="24"/>
        <v>0</v>
      </c>
      <c r="BC27" s="201">
        <v>0</v>
      </c>
      <c r="BD27" s="185">
        <f t="shared" si="25"/>
        <v>0</v>
      </c>
      <c r="BE27" s="201">
        <v>0</v>
      </c>
      <c r="BF27" s="185">
        <f t="shared" si="26"/>
        <v>0</v>
      </c>
      <c r="BG27" s="201">
        <v>0</v>
      </c>
      <c r="BH27" s="185">
        <f t="shared" si="27"/>
        <v>0</v>
      </c>
      <c r="BI27" s="185">
        <v>0</v>
      </c>
      <c r="BJ27" s="185">
        <f t="shared" si="28"/>
        <v>0</v>
      </c>
      <c r="BK27" s="185">
        <v>0</v>
      </c>
      <c r="BL27" s="185">
        <f t="shared" si="29"/>
        <v>0</v>
      </c>
      <c r="BM27" s="185">
        <v>0</v>
      </c>
      <c r="BN27" s="185">
        <f t="shared" si="30"/>
        <v>0</v>
      </c>
      <c r="BO27" s="185">
        <v>0</v>
      </c>
      <c r="BP27" s="185">
        <v>0</v>
      </c>
      <c r="BQ27" s="185">
        <f t="shared" si="31"/>
        <v>0</v>
      </c>
      <c r="BR27" s="185">
        <f t="shared" si="32"/>
        <v>0</v>
      </c>
      <c r="BS27" s="201">
        <v>0</v>
      </c>
      <c r="BT27" s="185">
        <f t="shared" si="33"/>
        <v>0</v>
      </c>
      <c r="BU27" s="185">
        <v>0</v>
      </c>
      <c r="BV27" s="185">
        <v>0</v>
      </c>
      <c r="BW27" s="185">
        <f t="shared" si="7"/>
        <v>0</v>
      </c>
      <c r="BX27" s="210"/>
      <c r="CC27" s="177"/>
      <c r="CK27" s="177"/>
    </row>
    <row r="28" spans="1:89" s="178" customFormat="1" ht="28.5" customHeight="1">
      <c r="A28" s="187">
        <v>20</v>
      </c>
      <c r="B28" s="188" t="s">
        <v>521</v>
      </c>
      <c r="C28" s="185"/>
      <c r="D28" s="185">
        <v>0</v>
      </c>
      <c r="E28" s="185">
        <f t="shared" si="0"/>
        <v>0</v>
      </c>
      <c r="F28" s="185">
        <v>0</v>
      </c>
      <c r="G28" s="185">
        <f t="shared" si="1"/>
        <v>0</v>
      </c>
      <c r="H28" s="189">
        <v>0</v>
      </c>
      <c r="I28" s="186">
        <f t="shared" si="2"/>
        <v>0</v>
      </c>
      <c r="J28" s="185">
        <v>0</v>
      </c>
      <c r="K28" s="185">
        <f t="shared" si="4"/>
        <v>0</v>
      </c>
      <c r="L28" s="185">
        <v>0</v>
      </c>
      <c r="M28" s="185">
        <f>L28*5.51</f>
        <v>0</v>
      </c>
      <c r="N28" s="185">
        <v>0</v>
      </c>
      <c r="O28" s="185">
        <f t="shared" si="5"/>
        <v>0</v>
      </c>
      <c r="P28" s="185">
        <v>0</v>
      </c>
      <c r="Q28" s="185">
        <f t="shared" si="6"/>
        <v>0</v>
      </c>
      <c r="R28" s="185">
        <v>0</v>
      </c>
      <c r="S28" s="200">
        <f t="shared" si="3"/>
        <v>0</v>
      </c>
      <c r="T28" s="200"/>
      <c r="U28" s="200"/>
      <c r="V28" s="201"/>
      <c r="W28" s="185"/>
      <c r="X28" s="201"/>
      <c r="Y28" s="185"/>
      <c r="Z28" s="185"/>
      <c r="AA28" s="185"/>
      <c r="AB28" s="185"/>
      <c r="AC28" s="185">
        <v>0</v>
      </c>
      <c r="AD28" s="185">
        <f t="shared" si="13"/>
        <v>0</v>
      </c>
      <c r="AE28" s="201"/>
      <c r="AF28" s="185"/>
      <c r="AG28" s="185">
        <v>0</v>
      </c>
      <c r="AH28" s="185">
        <f t="shared" si="15"/>
        <v>0</v>
      </c>
      <c r="AI28" s="201">
        <v>0</v>
      </c>
      <c r="AJ28" s="201">
        <v>0</v>
      </c>
      <c r="AK28" s="201">
        <v>0</v>
      </c>
      <c r="AL28" s="185">
        <f t="shared" si="16"/>
        <v>0</v>
      </c>
      <c r="AM28" s="201">
        <v>0</v>
      </c>
      <c r="AN28" s="201">
        <f t="shared" si="17"/>
        <v>0</v>
      </c>
      <c r="AO28" s="185">
        <f t="shared" si="18"/>
        <v>0</v>
      </c>
      <c r="AP28" s="185">
        <v>0</v>
      </c>
      <c r="AQ28" s="185">
        <f t="shared" si="19"/>
        <v>0</v>
      </c>
      <c r="AR28" s="185">
        <f t="shared" si="20"/>
        <v>0</v>
      </c>
      <c r="AS28" s="201">
        <v>0</v>
      </c>
      <c r="AT28" s="201">
        <v>0</v>
      </c>
      <c r="AU28" s="201">
        <v>0</v>
      </c>
      <c r="AV28" s="185">
        <f>AS28*550/663.06/555+AT28*580/663.06/555+AU28*640/663.06/555</f>
        <v>0</v>
      </c>
      <c r="AW28" s="185">
        <f t="shared" si="22"/>
        <v>0</v>
      </c>
      <c r="AX28" s="185">
        <v>0</v>
      </c>
      <c r="AY28" s="185">
        <f t="shared" si="23"/>
        <v>0</v>
      </c>
      <c r="AZ28" s="185">
        <v>0</v>
      </c>
      <c r="BA28" s="201">
        <v>0</v>
      </c>
      <c r="BB28" s="185">
        <f>BA28*0.19</f>
        <v>0</v>
      </c>
      <c r="BC28" s="201">
        <v>0</v>
      </c>
      <c r="BD28" s="185">
        <f>BC28/600</f>
        <v>0</v>
      </c>
      <c r="BE28" s="201">
        <v>0</v>
      </c>
      <c r="BF28" s="185">
        <f>BE28/600</f>
        <v>0</v>
      </c>
      <c r="BG28" s="201">
        <v>0</v>
      </c>
      <c r="BH28" s="185">
        <f>BG28/300</f>
        <v>0</v>
      </c>
      <c r="BI28" s="185">
        <v>0</v>
      </c>
      <c r="BJ28" s="185">
        <v>0</v>
      </c>
      <c r="BK28" s="185">
        <v>0</v>
      </c>
      <c r="BL28" s="185">
        <f>BK28*0.75</f>
        <v>0</v>
      </c>
      <c r="BM28" s="185">
        <v>0</v>
      </c>
      <c r="BN28" s="185">
        <v>0</v>
      </c>
      <c r="BO28" s="185">
        <v>0</v>
      </c>
      <c r="BP28" s="185">
        <v>0</v>
      </c>
      <c r="BQ28" s="185">
        <v>0</v>
      </c>
      <c r="BR28" s="185">
        <v>0</v>
      </c>
      <c r="BS28" s="201">
        <v>0</v>
      </c>
      <c r="BT28" s="185">
        <v>0</v>
      </c>
      <c r="BU28" s="185">
        <v>0</v>
      </c>
      <c r="BV28" s="185">
        <v>0</v>
      </c>
      <c r="BW28" s="185">
        <f t="shared" si="7"/>
        <v>0</v>
      </c>
      <c r="BX28" s="210"/>
      <c r="CC28" s="177"/>
      <c r="CK28" s="177"/>
    </row>
    <row r="29" spans="1:89" s="178" customFormat="1" ht="28.5" customHeight="1">
      <c r="A29" s="187">
        <v>21</v>
      </c>
      <c r="B29" s="188" t="s">
        <v>522</v>
      </c>
      <c r="C29" s="185">
        <v>0</v>
      </c>
      <c r="D29" s="185">
        <v>0</v>
      </c>
      <c r="E29" s="185">
        <f t="shared" si="0"/>
        <v>0</v>
      </c>
      <c r="F29" s="185">
        <v>0</v>
      </c>
      <c r="G29" s="185">
        <f t="shared" si="1"/>
        <v>0</v>
      </c>
      <c r="H29" s="189">
        <v>0</v>
      </c>
      <c r="I29" s="186">
        <f t="shared" si="2"/>
        <v>0</v>
      </c>
      <c r="J29" s="185">
        <v>0</v>
      </c>
      <c r="K29" s="185">
        <f t="shared" si="4"/>
        <v>0</v>
      </c>
      <c r="L29" s="185">
        <v>0</v>
      </c>
      <c r="M29" s="185">
        <f t="shared" si="8"/>
        <v>0</v>
      </c>
      <c r="N29" s="185">
        <v>0</v>
      </c>
      <c r="O29" s="185">
        <f t="shared" si="5"/>
        <v>0</v>
      </c>
      <c r="P29" s="185">
        <v>0</v>
      </c>
      <c r="Q29" s="185">
        <f t="shared" si="6"/>
        <v>0</v>
      </c>
      <c r="R29" s="185">
        <v>0</v>
      </c>
      <c r="S29" s="200">
        <f t="shared" si="3"/>
        <v>0</v>
      </c>
      <c r="T29" s="200">
        <v>0</v>
      </c>
      <c r="U29" s="200">
        <f t="shared" si="9"/>
        <v>0</v>
      </c>
      <c r="V29" s="201">
        <v>0</v>
      </c>
      <c r="W29" s="185">
        <f t="shared" si="10"/>
        <v>0</v>
      </c>
      <c r="X29" s="201">
        <v>0</v>
      </c>
      <c r="Y29" s="185">
        <f t="shared" si="11"/>
        <v>0</v>
      </c>
      <c r="Z29" s="185">
        <v>0</v>
      </c>
      <c r="AA29" s="185">
        <f t="shared" si="12"/>
        <v>0</v>
      </c>
      <c r="AB29" s="185">
        <v>0</v>
      </c>
      <c r="AC29" s="185">
        <v>0</v>
      </c>
      <c r="AD29" s="185">
        <f t="shared" si="13"/>
        <v>0</v>
      </c>
      <c r="AE29" s="201">
        <v>0</v>
      </c>
      <c r="AF29" s="185">
        <f t="shared" si="14"/>
        <v>0</v>
      </c>
      <c r="AG29" s="185">
        <v>0</v>
      </c>
      <c r="AH29" s="185">
        <f t="shared" si="15"/>
        <v>0</v>
      </c>
      <c r="AI29" s="201">
        <v>0</v>
      </c>
      <c r="AJ29" s="201">
        <v>0</v>
      </c>
      <c r="AK29" s="201">
        <v>0</v>
      </c>
      <c r="AL29" s="185">
        <f t="shared" si="16"/>
        <v>0</v>
      </c>
      <c r="AM29" s="201">
        <v>0</v>
      </c>
      <c r="AN29" s="201">
        <f t="shared" si="17"/>
        <v>0</v>
      </c>
      <c r="AO29" s="185">
        <f t="shared" si="18"/>
        <v>0</v>
      </c>
      <c r="AP29" s="185">
        <v>0</v>
      </c>
      <c r="AQ29" s="185">
        <f t="shared" si="19"/>
        <v>0</v>
      </c>
      <c r="AR29" s="185">
        <f t="shared" si="20"/>
        <v>0</v>
      </c>
      <c r="AS29" s="201">
        <v>0</v>
      </c>
      <c r="AT29" s="201">
        <v>0</v>
      </c>
      <c r="AU29" s="201">
        <v>0</v>
      </c>
      <c r="AV29" s="185">
        <f t="shared" si="21"/>
        <v>0</v>
      </c>
      <c r="AW29" s="185">
        <f t="shared" si="22"/>
        <v>0</v>
      </c>
      <c r="AX29" s="185">
        <v>0</v>
      </c>
      <c r="AY29" s="185">
        <f t="shared" si="23"/>
        <v>0</v>
      </c>
      <c r="AZ29" s="185">
        <v>0</v>
      </c>
      <c r="BA29" s="201">
        <v>0</v>
      </c>
      <c r="BB29" s="185">
        <f t="shared" si="24"/>
        <v>0</v>
      </c>
      <c r="BC29" s="201">
        <v>0</v>
      </c>
      <c r="BD29" s="185">
        <f t="shared" si="25"/>
        <v>0</v>
      </c>
      <c r="BE29" s="201">
        <v>0</v>
      </c>
      <c r="BF29" s="185">
        <f t="shared" si="26"/>
        <v>0</v>
      </c>
      <c r="BG29" s="201">
        <v>0</v>
      </c>
      <c r="BH29" s="185">
        <f t="shared" si="27"/>
        <v>0</v>
      </c>
      <c r="BI29" s="185">
        <v>0</v>
      </c>
      <c r="BJ29" s="185">
        <f t="shared" si="28"/>
        <v>0</v>
      </c>
      <c r="BK29" s="185">
        <v>0</v>
      </c>
      <c r="BL29" s="185">
        <f t="shared" si="29"/>
        <v>0</v>
      </c>
      <c r="BM29" s="185">
        <v>0</v>
      </c>
      <c r="BN29" s="185">
        <f t="shared" si="30"/>
        <v>0</v>
      </c>
      <c r="BO29" s="185">
        <v>0</v>
      </c>
      <c r="BP29" s="185">
        <v>0</v>
      </c>
      <c r="BQ29" s="185">
        <f t="shared" si="31"/>
        <v>0</v>
      </c>
      <c r="BR29" s="185">
        <f t="shared" si="32"/>
        <v>0</v>
      </c>
      <c r="BS29" s="201">
        <v>0</v>
      </c>
      <c r="BT29" s="185">
        <f t="shared" si="33"/>
        <v>0</v>
      </c>
      <c r="BU29" s="185">
        <v>0</v>
      </c>
      <c r="BV29" s="185">
        <v>0</v>
      </c>
      <c r="BW29" s="185">
        <f t="shared" si="7"/>
        <v>0</v>
      </c>
      <c r="BX29" s="210"/>
      <c r="CC29" s="177"/>
      <c r="CK29" s="177"/>
    </row>
    <row r="30" spans="1:89" s="178" customFormat="1" ht="28.5" customHeight="1">
      <c r="A30" s="187">
        <v>22</v>
      </c>
      <c r="B30" s="188" t="s">
        <v>523</v>
      </c>
      <c r="C30" s="185"/>
      <c r="D30" s="185">
        <v>0</v>
      </c>
      <c r="E30" s="185">
        <f t="shared" si="0"/>
        <v>0</v>
      </c>
      <c r="F30" s="185">
        <v>0</v>
      </c>
      <c r="G30" s="185">
        <f t="shared" si="1"/>
        <v>0</v>
      </c>
      <c r="H30" s="189">
        <v>0</v>
      </c>
      <c r="I30" s="186">
        <f t="shared" si="2"/>
        <v>0</v>
      </c>
      <c r="J30" s="185">
        <v>0</v>
      </c>
      <c r="K30" s="185">
        <f t="shared" si="4"/>
        <v>0</v>
      </c>
      <c r="L30" s="185">
        <v>0</v>
      </c>
      <c r="M30" s="185">
        <f t="shared" si="8"/>
        <v>0</v>
      </c>
      <c r="N30" s="185">
        <v>0</v>
      </c>
      <c r="O30" s="185">
        <f t="shared" si="5"/>
        <v>0</v>
      </c>
      <c r="P30" s="185">
        <v>0</v>
      </c>
      <c r="Q30" s="185">
        <f t="shared" si="6"/>
        <v>0</v>
      </c>
      <c r="R30" s="185">
        <v>0</v>
      </c>
      <c r="S30" s="200">
        <f t="shared" si="3"/>
        <v>0</v>
      </c>
      <c r="T30" s="200">
        <v>0</v>
      </c>
      <c r="U30" s="200">
        <f t="shared" si="9"/>
        <v>0</v>
      </c>
      <c r="V30" s="201">
        <v>0</v>
      </c>
      <c r="W30" s="185">
        <f t="shared" si="10"/>
        <v>0</v>
      </c>
      <c r="X30" s="201">
        <v>0</v>
      </c>
      <c r="Y30" s="185">
        <f t="shared" si="11"/>
        <v>0</v>
      </c>
      <c r="Z30" s="185">
        <v>0</v>
      </c>
      <c r="AA30" s="185">
        <f t="shared" si="12"/>
        <v>0</v>
      </c>
      <c r="AB30" s="185">
        <v>0</v>
      </c>
      <c r="AC30" s="185">
        <v>0</v>
      </c>
      <c r="AD30" s="185">
        <f t="shared" si="13"/>
        <v>0</v>
      </c>
      <c r="AE30" s="201">
        <v>0</v>
      </c>
      <c r="AF30" s="185">
        <f t="shared" si="14"/>
        <v>0</v>
      </c>
      <c r="AG30" s="185">
        <v>0</v>
      </c>
      <c r="AH30" s="185">
        <f t="shared" si="15"/>
        <v>0</v>
      </c>
      <c r="AI30" s="201">
        <v>0</v>
      </c>
      <c r="AJ30" s="201">
        <v>0</v>
      </c>
      <c r="AK30" s="201">
        <v>0</v>
      </c>
      <c r="AL30" s="185">
        <f t="shared" si="16"/>
        <v>0</v>
      </c>
      <c r="AM30" s="201">
        <v>0</v>
      </c>
      <c r="AN30" s="201">
        <f t="shared" si="17"/>
        <v>0</v>
      </c>
      <c r="AO30" s="185">
        <f t="shared" si="18"/>
        <v>0</v>
      </c>
      <c r="AP30" s="185">
        <v>0</v>
      </c>
      <c r="AQ30" s="185">
        <f t="shared" si="19"/>
        <v>0</v>
      </c>
      <c r="AR30" s="185">
        <f t="shared" si="20"/>
        <v>0</v>
      </c>
      <c r="AS30" s="201">
        <v>0</v>
      </c>
      <c r="AT30" s="201">
        <v>0</v>
      </c>
      <c r="AU30" s="201">
        <v>0</v>
      </c>
      <c r="AV30" s="185">
        <f t="shared" si="21"/>
        <v>0</v>
      </c>
      <c r="AW30" s="185">
        <f t="shared" si="22"/>
        <v>0</v>
      </c>
      <c r="AX30" s="185">
        <v>0</v>
      </c>
      <c r="AY30" s="185">
        <f t="shared" si="23"/>
        <v>0</v>
      </c>
      <c r="AZ30" s="185">
        <v>0</v>
      </c>
      <c r="BA30" s="201">
        <v>0</v>
      </c>
      <c r="BB30" s="185">
        <f t="shared" si="24"/>
        <v>0</v>
      </c>
      <c r="BC30" s="201">
        <v>0</v>
      </c>
      <c r="BD30" s="185">
        <f t="shared" si="25"/>
        <v>0</v>
      </c>
      <c r="BE30" s="201">
        <v>0</v>
      </c>
      <c r="BF30" s="185">
        <f t="shared" si="26"/>
        <v>0</v>
      </c>
      <c r="BG30" s="201">
        <v>0</v>
      </c>
      <c r="BH30" s="185">
        <f t="shared" si="27"/>
        <v>0</v>
      </c>
      <c r="BI30" s="185">
        <v>0</v>
      </c>
      <c r="BJ30" s="185">
        <f t="shared" si="28"/>
        <v>0</v>
      </c>
      <c r="BK30" s="185">
        <v>0</v>
      </c>
      <c r="BL30" s="185">
        <f t="shared" si="29"/>
        <v>0</v>
      </c>
      <c r="BM30" s="185">
        <v>0</v>
      </c>
      <c r="BN30" s="185">
        <f t="shared" si="30"/>
        <v>0</v>
      </c>
      <c r="BO30" s="185">
        <v>0</v>
      </c>
      <c r="BP30" s="185">
        <v>0</v>
      </c>
      <c r="BQ30" s="185">
        <f t="shared" si="31"/>
        <v>0</v>
      </c>
      <c r="BR30" s="185">
        <f t="shared" si="32"/>
        <v>0</v>
      </c>
      <c r="BS30" s="201">
        <v>0</v>
      </c>
      <c r="BT30" s="185">
        <f t="shared" si="33"/>
        <v>0</v>
      </c>
      <c r="BU30" s="185">
        <v>0</v>
      </c>
      <c r="BV30" s="185">
        <v>0</v>
      </c>
      <c r="BW30" s="185">
        <f t="shared" si="7"/>
        <v>0</v>
      </c>
      <c r="BX30" s="210"/>
      <c r="CC30" s="177"/>
      <c r="CK30" s="177"/>
    </row>
    <row r="31" spans="1:89" s="178" customFormat="1" ht="28.5" customHeight="1">
      <c r="A31" s="187">
        <v>23</v>
      </c>
      <c r="B31" s="188" t="s">
        <v>524</v>
      </c>
      <c r="C31" s="185">
        <v>0</v>
      </c>
      <c r="D31" s="185">
        <v>0</v>
      </c>
      <c r="E31" s="185">
        <f t="shared" si="0"/>
        <v>0</v>
      </c>
      <c r="F31" s="185">
        <v>0</v>
      </c>
      <c r="G31" s="185">
        <f t="shared" si="1"/>
        <v>0</v>
      </c>
      <c r="H31" s="189">
        <v>0</v>
      </c>
      <c r="I31" s="186">
        <f t="shared" si="2"/>
        <v>0</v>
      </c>
      <c r="J31" s="185">
        <v>0</v>
      </c>
      <c r="K31" s="185">
        <f t="shared" si="4"/>
        <v>0</v>
      </c>
      <c r="L31" s="185">
        <v>0</v>
      </c>
      <c r="M31" s="185">
        <f t="shared" si="8"/>
        <v>0</v>
      </c>
      <c r="N31" s="185">
        <v>0</v>
      </c>
      <c r="O31" s="185">
        <f t="shared" si="5"/>
        <v>0</v>
      </c>
      <c r="P31" s="185">
        <v>0</v>
      </c>
      <c r="Q31" s="185">
        <f t="shared" si="6"/>
        <v>0</v>
      </c>
      <c r="R31" s="185">
        <v>0</v>
      </c>
      <c r="S31" s="200">
        <f t="shared" si="3"/>
        <v>0</v>
      </c>
      <c r="T31" s="200">
        <v>0</v>
      </c>
      <c r="U31" s="200">
        <f t="shared" si="9"/>
        <v>0</v>
      </c>
      <c r="V31" s="201">
        <v>0</v>
      </c>
      <c r="W31" s="185">
        <f t="shared" si="10"/>
        <v>0</v>
      </c>
      <c r="X31" s="201">
        <v>0</v>
      </c>
      <c r="Y31" s="185">
        <f t="shared" si="11"/>
        <v>0</v>
      </c>
      <c r="Z31" s="185">
        <v>0</v>
      </c>
      <c r="AA31" s="185">
        <f t="shared" si="12"/>
        <v>0</v>
      </c>
      <c r="AB31" s="185">
        <v>0</v>
      </c>
      <c r="AC31" s="185">
        <v>0</v>
      </c>
      <c r="AD31" s="185">
        <f t="shared" si="13"/>
        <v>0</v>
      </c>
      <c r="AE31" s="201">
        <v>0</v>
      </c>
      <c r="AF31" s="185">
        <f t="shared" si="14"/>
        <v>0</v>
      </c>
      <c r="AG31" s="185">
        <v>0</v>
      </c>
      <c r="AH31" s="185">
        <f t="shared" si="15"/>
        <v>0</v>
      </c>
      <c r="AI31" s="201">
        <v>0</v>
      </c>
      <c r="AJ31" s="201">
        <v>0</v>
      </c>
      <c r="AK31" s="201">
        <v>0</v>
      </c>
      <c r="AL31" s="185">
        <f t="shared" si="16"/>
        <v>0</v>
      </c>
      <c r="AM31" s="201">
        <v>0</v>
      </c>
      <c r="AN31" s="201">
        <f t="shared" si="17"/>
        <v>0</v>
      </c>
      <c r="AO31" s="185">
        <f t="shared" si="18"/>
        <v>0</v>
      </c>
      <c r="AP31" s="185">
        <v>0</v>
      </c>
      <c r="AQ31" s="185">
        <f t="shared" si="19"/>
        <v>0</v>
      </c>
      <c r="AR31" s="185">
        <f t="shared" si="20"/>
        <v>0</v>
      </c>
      <c r="AS31" s="201">
        <v>0</v>
      </c>
      <c r="AT31" s="201">
        <v>0</v>
      </c>
      <c r="AU31" s="201">
        <v>0</v>
      </c>
      <c r="AV31" s="185">
        <f t="shared" si="21"/>
        <v>0</v>
      </c>
      <c r="AW31" s="185">
        <f t="shared" si="22"/>
        <v>0</v>
      </c>
      <c r="AX31" s="185">
        <v>0</v>
      </c>
      <c r="AY31" s="185">
        <f t="shared" si="23"/>
        <v>0</v>
      </c>
      <c r="AZ31" s="185">
        <v>0</v>
      </c>
      <c r="BA31" s="201">
        <v>0</v>
      </c>
      <c r="BB31" s="185">
        <f t="shared" si="24"/>
        <v>0</v>
      </c>
      <c r="BC31" s="201">
        <v>0</v>
      </c>
      <c r="BD31" s="185">
        <f t="shared" si="25"/>
        <v>0</v>
      </c>
      <c r="BE31" s="201">
        <v>0</v>
      </c>
      <c r="BF31" s="185">
        <f t="shared" si="26"/>
        <v>0</v>
      </c>
      <c r="BG31" s="201">
        <v>0</v>
      </c>
      <c r="BH31" s="185">
        <f t="shared" si="27"/>
        <v>0</v>
      </c>
      <c r="BI31" s="185">
        <v>0</v>
      </c>
      <c r="BJ31" s="185">
        <f t="shared" si="28"/>
        <v>0</v>
      </c>
      <c r="BK31" s="185">
        <v>0</v>
      </c>
      <c r="BL31" s="185">
        <f t="shared" si="29"/>
        <v>0</v>
      </c>
      <c r="BM31" s="185">
        <v>0</v>
      </c>
      <c r="BN31" s="185">
        <f t="shared" si="30"/>
        <v>0</v>
      </c>
      <c r="BO31" s="185">
        <v>0</v>
      </c>
      <c r="BP31" s="185">
        <v>0</v>
      </c>
      <c r="BQ31" s="185">
        <f t="shared" si="31"/>
        <v>0</v>
      </c>
      <c r="BR31" s="185">
        <f t="shared" si="32"/>
        <v>0</v>
      </c>
      <c r="BS31" s="201">
        <v>0</v>
      </c>
      <c r="BT31" s="185">
        <f t="shared" si="33"/>
        <v>0</v>
      </c>
      <c r="BU31" s="185">
        <v>0</v>
      </c>
      <c r="BV31" s="185">
        <v>0</v>
      </c>
      <c r="BW31" s="185">
        <f t="shared" si="7"/>
        <v>0</v>
      </c>
      <c r="BX31" s="210"/>
      <c r="CC31" s="177"/>
      <c r="CK31" s="177"/>
    </row>
    <row r="32" spans="1:89" s="178" customFormat="1" ht="28.5" customHeight="1">
      <c r="A32" s="187">
        <v>24</v>
      </c>
      <c r="B32" s="188" t="s">
        <v>154</v>
      </c>
      <c r="C32" s="185">
        <v>0</v>
      </c>
      <c r="D32" s="185">
        <v>0</v>
      </c>
      <c r="E32" s="185">
        <f t="shared" si="0"/>
        <v>0</v>
      </c>
      <c r="F32" s="185">
        <v>0</v>
      </c>
      <c r="G32" s="185">
        <f t="shared" si="1"/>
        <v>0</v>
      </c>
      <c r="H32" s="189">
        <v>0</v>
      </c>
      <c r="I32" s="186">
        <f t="shared" si="2"/>
        <v>0</v>
      </c>
      <c r="J32" s="185">
        <v>0</v>
      </c>
      <c r="K32" s="185">
        <f t="shared" si="4"/>
        <v>0</v>
      </c>
      <c r="L32" s="185">
        <v>0</v>
      </c>
      <c r="M32" s="185">
        <f t="shared" si="8"/>
        <v>0</v>
      </c>
      <c r="N32" s="185">
        <v>0</v>
      </c>
      <c r="O32" s="185">
        <f t="shared" si="5"/>
        <v>0</v>
      </c>
      <c r="P32" s="185">
        <v>0</v>
      </c>
      <c r="Q32" s="185">
        <f t="shared" si="6"/>
        <v>0</v>
      </c>
      <c r="R32" s="185">
        <v>0</v>
      </c>
      <c r="S32" s="200">
        <f t="shared" si="3"/>
        <v>0</v>
      </c>
      <c r="T32" s="200">
        <v>0</v>
      </c>
      <c r="U32" s="200">
        <f t="shared" si="9"/>
        <v>0</v>
      </c>
      <c r="V32" s="201">
        <v>0</v>
      </c>
      <c r="W32" s="185">
        <f t="shared" si="10"/>
        <v>0</v>
      </c>
      <c r="X32" s="201">
        <v>0</v>
      </c>
      <c r="Y32" s="185">
        <f t="shared" si="11"/>
        <v>0</v>
      </c>
      <c r="Z32" s="185">
        <v>0</v>
      </c>
      <c r="AA32" s="185">
        <f t="shared" si="12"/>
        <v>0</v>
      </c>
      <c r="AB32" s="185">
        <v>0</v>
      </c>
      <c r="AC32" s="185">
        <v>0</v>
      </c>
      <c r="AD32" s="185">
        <f t="shared" si="13"/>
        <v>0</v>
      </c>
      <c r="AE32" s="201">
        <v>0</v>
      </c>
      <c r="AF32" s="185">
        <f t="shared" si="14"/>
        <v>0</v>
      </c>
      <c r="AG32" s="185">
        <v>0</v>
      </c>
      <c r="AH32" s="185">
        <f t="shared" si="15"/>
        <v>0</v>
      </c>
      <c r="AI32" s="201">
        <v>0</v>
      </c>
      <c r="AJ32" s="201">
        <v>0</v>
      </c>
      <c r="AK32" s="201">
        <v>0</v>
      </c>
      <c r="AL32" s="185">
        <f t="shared" si="16"/>
        <v>0</v>
      </c>
      <c r="AM32" s="201">
        <v>0</v>
      </c>
      <c r="AN32" s="201">
        <f t="shared" si="17"/>
        <v>0</v>
      </c>
      <c r="AO32" s="185">
        <f t="shared" si="18"/>
        <v>0</v>
      </c>
      <c r="AP32" s="185">
        <v>0</v>
      </c>
      <c r="AQ32" s="185">
        <f t="shared" si="19"/>
        <v>0</v>
      </c>
      <c r="AR32" s="185">
        <f t="shared" si="20"/>
        <v>0</v>
      </c>
      <c r="AS32" s="201">
        <v>0</v>
      </c>
      <c r="AT32" s="201">
        <v>0</v>
      </c>
      <c r="AU32" s="201">
        <v>0</v>
      </c>
      <c r="AV32" s="185">
        <f t="shared" si="21"/>
        <v>0</v>
      </c>
      <c r="AW32" s="185">
        <f t="shared" si="22"/>
        <v>0</v>
      </c>
      <c r="AX32" s="185">
        <v>0</v>
      </c>
      <c r="AY32" s="185">
        <f t="shared" si="23"/>
        <v>0</v>
      </c>
      <c r="AZ32" s="185">
        <v>0</v>
      </c>
      <c r="BA32" s="201">
        <v>0</v>
      </c>
      <c r="BB32" s="185">
        <f t="shared" si="24"/>
        <v>0</v>
      </c>
      <c r="BC32" s="201">
        <v>0</v>
      </c>
      <c r="BD32" s="185">
        <f t="shared" si="25"/>
        <v>0</v>
      </c>
      <c r="BE32" s="201">
        <v>0</v>
      </c>
      <c r="BF32" s="185">
        <f t="shared" si="26"/>
        <v>0</v>
      </c>
      <c r="BG32" s="201">
        <v>0</v>
      </c>
      <c r="BH32" s="185">
        <f t="shared" si="27"/>
        <v>0</v>
      </c>
      <c r="BI32" s="185">
        <v>0</v>
      </c>
      <c r="BJ32" s="185">
        <f t="shared" si="28"/>
        <v>0</v>
      </c>
      <c r="BK32" s="185">
        <v>0</v>
      </c>
      <c r="BL32" s="185">
        <f t="shared" si="29"/>
        <v>0</v>
      </c>
      <c r="BM32" s="185">
        <v>0</v>
      </c>
      <c r="BN32" s="185">
        <f t="shared" si="30"/>
        <v>0</v>
      </c>
      <c r="BO32" s="185">
        <v>0</v>
      </c>
      <c r="BP32" s="185">
        <v>0</v>
      </c>
      <c r="BQ32" s="185">
        <f t="shared" si="31"/>
        <v>0</v>
      </c>
      <c r="BR32" s="185">
        <f t="shared" si="32"/>
        <v>0</v>
      </c>
      <c r="BS32" s="201">
        <v>0</v>
      </c>
      <c r="BT32" s="185">
        <f t="shared" si="33"/>
        <v>0</v>
      </c>
      <c r="BU32" s="185">
        <v>0</v>
      </c>
      <c r="BV32" s="185">
        <v>0</v>
      </c>
      <c r="BW32" s="185">
        <f t="shared" si="7"/>
        <v>0</v>
      </c>
      <c r="BX32" s="210"/>
      <c r="CC32" s="177"/>
      <c r="CK32" s="177"/>
    </row>
    <row r="33" spans="1:89" s="178" customFormat="1" ht="28.5" customHeight="1">
      <c r="A33" s="187">
        <v>25</v>
      </c>
      <c r="B33" s="188" t="s">
        <v>525</v>
      </c>
      <c r="C33" s="185"/>
      <c r="D33" s="185">
        <v>0</v>
      </c>
      <c r="E33" s="185">
        <f t="shared" si="0"/>
        <v>0</v>
      </c>
      <c r="F33" s="185">
        <v>0</v>
      </c>
      <c r="G33" s="185">
        <f t="shared" si="1"/>
        <v>0</v>
      </c>
      <c r="H33" s="189">
        <v>0</v>
      </c>
      <c r="I33" s="186">
        <f t="shared" si="2"/>
        <v>0</v>
      </c>
      <c r="J33" s="185">
        <v>0</v>
      </c>
      <c r="K33" s="185">
        <f t="shared" si="4"/>
        <v>0</v>
      </c>
      <c r="L33" s="185">
        <v>0</v>
      </c>
      <c r="M33" s="185">
        <f>L33*5.51</f>
        <v>0</v>
      </c>
      <c r="N33" s="185">
        <v>0</v>
      </c>
      <c r="O33" s="185">
        <f t="shared" si="5"/>
        <v>0</v>
      </c>
      <c r="P33" s="185">
        <v>0</v>
      </c>
      <c r="Q33" s="185">
        <f t="shared" si="6"/>
        <v>0</v>
      </c>
      <c r="R33" s="185">
        <v>0</v>
      </c>
      <c r="S33" s="200">
        <f t="shared" si="3"/>
        <v>0</v>
      </c>
      <c r="T33" s="200"/>
      <c r="U33" s="200"/>
      <c r="V33" s="201"/>
      <c r="W33" s="185"/>
      <c r="X33" s="201"/>
      <c r="Y33" s="185"/>
      <c r="Z33" s="185"/>
      <c r="AA33" s="185"/>
      <c r="AB33" s="185"/>
      <c r="AC33" s="185">
        <v>0</v>
      </c>
      <c r="AD33" s="185">
        <f t="shared" si="13"/>
        <v>0</v>
      </c>
      <c r="AE33" s="201">
        <v>0</v>
      </c>
      <c r="AF33" s="185">
        <f>AE33/61.67</f>
        <v>0</v>
      </c>
      <c r="AG33" s="185">
        <v>0</v>
      </c>
      <c r="AH33" s="185">
        <f t="shared" si="15"/>
        <v>0</v>
      </c>
      <c r="AI33" s="201">
        <v>0</v>
      </c>
      <c r="AJ33" s="201">
        <v>0</v>
      </c>
      <c r="AK33" s="201">
        <v>0</v>
      </c>
      <c r="AL33" s="185">
        <f t="shared" si="16"/>
        <v>0</v>
      </c>
      <c r="AM33" s="201">
        <v>0</v>
      </c>
      <c r="AN33" s="201">
        <f t="shared" si="17"/>
        <v>0</v>
      </c>
      <c r="AO33" s="185">
        <f t="shared" si="18"/>
        <v>0</v>
      </c>
      <c r="AP33" s="185">
        <v>0</v>
      </c>
      <c r="AQ33" s="185">
        <f t="shared" si="19"/>
        <v>0</v>
      </c>
      <c r="AR33" s="185">
        <f t="shared" si="20"/>
        <v>0</v>
      </c>
      <c r="AS33" s="201">
        <v>0</v>
      </c>
      <c r="AT33" s="201">
        <v>0</v>
      </c>
      <c r="AU33" s="201">
        <v>0</v>
      </c>
      <c r="AV33" s="185">
        <v>0</v>
      </c>
      <c r="AW33" s="185">
        <f t="shared" si="22"/>
        <v>0</v>
      </c>
      <c r="AX33" s="185">
        <v>0</v>
      </c>
      <c r="AY33" s="185">
        <f t="shared" si="23"/>
        <v>0</v>
      </c>
      <c r="AZ33" s="185">
        <v>0</v>
      </c>
      <c r="BA33" s="201">
        <v>0</v>
      </c>
      <c r="BB33" s="185">
        <f>BA33*0.19</f>
        <v>0</v>
      </c>
      <c r="BC33" s="201">
        <v>0</v>
      </c>
      <c r="BD33" s="185">
        <f>BC33/600</f>
        <v>0</v>
      </c>
      <c r="BE33" s="201">
        <v>0</v>
      </c>
      <c r="BF33" s="185">
        <f>BE33/600</f>
        <v>0</v>
      </c>
      <c r="BG33" s="201">
        <v>0</v>
      </c>
      <c r="BH33" s="185">
        <f>BG33/300</f>
        <v>0</v>
      </c>
      <c r="BI33" s="185">
        <v>0</v>
      </c>
      <c r="BJ33" s="185">
        <f>BI33*0.375</f>
        <v>0</v>
      </c>
      <c r="BK33" s="185">
        <v>0</v>
      </c>
      <c r="BL33" s="185">
        <v>0</v>
      </c>
      <c r="BM33" s="185">
        <v>0</v>
      </c>
      <c r="BN33" s="185">
        <f>BM33*0.75</f>
        <v>0</v>
      </c>
      <c r="BO33" s="185">
        <v>0</v>
      </c>
      <c r="BP33" s="185">
        <v>0</v>
      </c>
      <c r="BQ33" s="185">
        <f>BP33*1.33333333</f>
        <v>0</v>
      </c>
      <c r="BR33" s="185">
        <v>0</v>
      </c>
      <c r="BS33" s="201">
        <v>0</v>
      </c>
      <c r="BT33" s="185">
        <f>BS33*1.25</f>
        <v>0</v>
      </c>
      <c r="BU33" s="185">
        <v>0</v>
      </c>
      <c r="BV33" s="185">
        <v>0</v>
      </c>
      <c r="BW33" s="185">
        <f t="shared" si="7"/>
        <v>0</v>
      </c>
      <c r="BX33" s="210"/>
      <c r="CC33" s="177"/>
      <c r="CK33" s="177"/>
    </row>
    <row r="34" spans="1:89" s="178" customFormat="1" ht="33.75" hidden="1" customHeight="1">
      <c r="A34" s="187">
        <v>26</v>
      </c>
      <c r="B34" s="188" t="s">
        <v>526</v>
      </c>
      <c r="C34" s="185"/>
      <c r="D34" s="185">
        <v>0</v>
      </c>
      <c r="E34" s="185">
        <f t="shared" si="0"/>
        <v>0</v>
      </c>
      <c r="F34" s="185">
        <v>0</v>
      </c>
      <c r="G34" s="185">
        <f t="shared" si="1"/>
        <v>0</v>
      </c>
      <c r="H34" s="189">
        <v>0</v>
      </c>
      <c r="I34" s="186">
        <f t="shared" si="2"/>
        <v>0</v>
      </c>
      <c r="J34" s="185">
        <v>0</v>
      </c>
      <c r="K34" s="185">
        <f t="shared" si="4"/>
        <v>0</v>
      </c>
      <c r="L34" s="185">
        <v>0</v>
      </c>
      <c r="M34" s="185">
        <f>L34*5.51</f>
        <v>0</v>
      </c>
      <c r="N34" s="185">
        <v>0</v>
      </c>
      <c r="O34" s="185">
        <f t="shared" si="5"/>
        <v>0</v>
      </c>
      <c r="P34" s="185">
        <v>0</v>
      </c>
      <c r="Q34" s="185">
        <f t="shared" si="6"/>
        <v>0</v>
      </c>
      <c r="R34" s="185">
        <v>0</v>
      </c>
      <c r="S34" s="200">
        <f t="shared" si="3"/>
        <v>0</v>
      </c>
      <c r="T34" s="200"/>
      <c r="U34" s="200"/>
      <c r="V34" s="201"/>
      <c r="W34" s="185"/>
      <c r="X34" s="201"/>
      <c r="Y34" s="185"/>
      <c r="Z34" s="185"/>
      <c r="AA34" s="185"/>
      <c r="AB34" s="185"/>
      <c r="AC34" s="185">
        <v>0</v>
      </c>
      <c r="AD34" s="185">
        <f t="shared" si="13"/>
        <v>0</v>
      </c>
      <c r="AE34" s="201">
        <v>0</v>
      </c>
      <c r="AF34" s="185">
        <f>AE34/61.67</f>
        <v>0</v>
      </c>
      <c r="AG34" s="185">
        <v>0</v>
      </c>
      <c r="AH34" s="185">
        <f t="shared" si="15"/>
        <v>0</v>
      </c>
      <c r="AI34" s="201">
        <v>0</v>
      </c>
      <c r="AJ34" s="201">
        <v>0</v>
      </c>
      <c r="AK34" s="201">
        <v>0</v>
      </c>
      <c r="AL34" s="185">
        <f t="shared" si="16"/>
        <v>0</v>
      </c>
      <c r="AM34" s="201">
        <v>0</v>
      </c>
      <c r="AN34" s="201">
        <f t="shared" si="17"/>
        <v>0</v>
      </c>
      <c r="AO34" s="185">
        <f t="shared" si="18"/>
        <v>0</v>
      </c>
      <c r="AP34" s="185">
        <v>0</v>
      </c>
      <c r="AQ34" s="185">
        <f t="shared" si="19"/>
        <v>0</v>
      </c>
      <c r="AR34" s="185">
        <f t="shared" si="20"/>
        <v>0</v>
      </c>
      <c r="AS34" s="201">
        <v>0</v>
      </c>
      <c r="AT34" s="201">
        <v>0</v>
      </c>
      <c r="AU34" s="201">
        <v>0</v>
      </c>
      <c r="AV34">
        <v>0</v>
      </c>
      <c r="AW34" s="185">
        <f t="shared" si="22"/>
        <v>0</v>
      </c>
      <c r="AX34" s="185">
        <v>0</v>
      </c>
      <c r="AY34" s="185">
        <f t="shared" si="23"/>
        <v>0</v>
      </c>
      <c r="AZ34" s="185">
        <v>0</v>
      </c>
      <c r="BA34" s="201">
        <v>0</v>
      </c>
      <c r="BB34" s="185">
        <f>BA34*0.19</f>
        <v>0</v>
      </c>
      <c r="BC34" s="201">
        <v>0</v>
      </c>
      <c r="BD34" s="185">
        <f>BC34/600</f>
        <v>0</v>
      </c>
      <c r="BE34" s="201">
        <v>0</v>
      </c>
      <c r="BF34" s="185">
        <f>BE34/600</f>
        <v>0</v>
      </c>
      <c r="BG34" s="201">
        <v>0</v>
      </c>
      <c r="BH34" s="185">
        <f>BG34/300</f>
        <v>0</v>
      </c>
      <c r="BI34" s="185">
        <v>0</v>
      </c>
      <c r="BJ34" s="185">
        <f>BI34*0.375</f>
        <v>0</v>
      </c>
      <c r="BK34" s="185">
        <v>0</v>
      </c>
      <c r="BL34">
        <v>0</v>
      </c>
      <c r="BM34" s="185">
        <v>0</v>
      </c>
      <c r="BN34" s="185">
        <f>BM34*0.75</f>
        <v>0</v>
      </c>
      <c r="BO34" s="185">
        <v>0</v>
      </c>
      <c r="BP34" s="185">
        <v>0</v>
      </c>
      <c r="BQ34" s="185">
        <f>BP34*1.33333333</f>
        <v>0</v>
      </c>
      <c r="BR34">
        <v>0</v>
      </c>
      <c r="BS34" s="201">
        <v>0</v>
      </c>
      <c r="BT34" s="185">
        <f>BS34*1.25</f>
        <v>0</v>
      </c>
      <c r="BU34" s="185">
        <v>0</v>
      </c>
      <c r="BV34" s="185">
        <v>0</v>
      </c>
      <c r="BW34" s="185">
        <f t="shared" si="7"/>
        <v>0</v>
      </c>
      <c r="BX34" s="210"/>
      <c r="CC34" s="177"/>
      <c r="CK34" s="177"/>
    </row>
    <row r="35" spans="1:89" s="178" customFormat="1" ht="33.75" hidden="1" customHeight="1">
      <c r="A35" s="187">
        <v>27</v>
      </c>
      <c r="B35" s="188" t="s">
        <v>527</v>
      </c>
      <c r="C35" s="185"/>
      <c r="D35" s="185">
        <v>0</v>
      </c>
      <c r="E35" s="185">
        <f t="shared" si="0"/>
        <v>0</v>
      </c>
      <c r="F35" s="185">
        <v>0</v>
      </c>
      <c r="G35" s="185">
        <f t="shared" si="1"/>
        <v>0</v>
      </c>
      <c r="H35" s="189">
        <v>0</v>
      </c>
      <c r="I35" s="186">
        <f t="shared" si="2"/>
        <v>0</v>
      </c>
      <c r="J35" s="185">
        <v>0</v>
      </c>
      <c r="K35" s="185">
        <f t="shared" si="4"/>
        <v>0</v>
      </c>
      <c r="L35" s="185">
        <v>0</v>
      </c>
      <c r="M35" s="185">
        <f>L35*5.51</f>
        <v>0</v>
      </c>
      <c r="N35" s="185">
        <v>0</v>
      </c>
      <c r="O35" s="185">
        <f t="shared" si="5"/>
        <v>0</v>
      </c>
      <c r="P35" s="185">
        <v>0</v>
      </c>
      <c r="Q35" s="185">
        <f t="shared" si="6"/>
        <v>0</v>
      </c>
      <c r="R35" s="185">
        <v>0</v>
      </c>
      <c r="S35" s="200">
        <f t="shared" si="3"/>
        <v>0</v>
      </c>
      <c r="T35" s="200"/>
      <c r="U35" s="200"/>
      <c r="V35" s="201"/>
      <c r="W35" s="185"/>
      <c r="X35" s="201"/>
      <c r="Y35" s="185"/>
      <c r="Z35" s="185"/>
      <c r="AA35" s="185"/>
      <c r="AB35" s="185"/>
      <c r="AC35" s="185">
        <v>0</v>
      </c>
      <c r="AD35" s="185">
        <f t="shared" si="13"/>
        <v>0</v>
      </c>
      <c r="AE35" s="201">
        <v>0</v>
      </c>
      <c r="AF35" s="185">
        <f>AE35/61.67</f>
        <v>0</v>
      </c>
      <c r="AG35" s="185">
        <v>0</v>
      </c>
      <c r="AH35" s="185">
        <f t="shared" si="15"/>
        <v>0</v>
      </c>
      <c r="AI35" s="201">
        <v>0</v>
      </c>
      <c r="AJ35" s="201">
        <v>0</v>
      </c>
      <c r="AK35" s="201">
        <v>0</v>
      </c>
      <c r="AL35" s="185">
        <f t="shared" si="16"/>
        <v>0</v>
      </c>
      <c r="AM35" s="201">
        <v>0</v>
      </c>
      <c r="AN35" s="201">
        <f t="shared" si="17"/>
        <v>0</v>
      </c>
      <c r="AO35" s="185">
        <f t="shared" si="18"/>
        <v>0</v>
      </c>
      <c r="AP35" s="185">
        <v>0</v>
      </c>
      <c r="AQ35" s="185">
        <f t="shared" si="19"/>
        <v>0</v>
      </c>
      <c r="AR35" s="185">
        <f t="shared" si="20"/>
        <v>0</v>
      </c>
      <c r="AS35" s="201">
        <v>0</v>
      </c>
      <c r="AT35" s="201">
        <v>0</v>
      </c>
      <c r="AU35" s="201">
        <v>0</v>
      </c>
      <c r="AV35">
        <v>0</v>
      </c>
      <c r="AW35" s="185">
        <f t="shared" si="22"/>
        <v>0</v>
      </c>
      <c r="AX35" s="185">
        <v>0</v>
      </c>
      <c r="AY35" s="185">
        <f t="shared" si="23"/>
        <v>0</v>
      </c>
      <c r="AZ35" s="185">
        <v>0</v>
      </c>
      <c r="BA35" s="201">
        <v>0</v>
      </c>
      <c r="BB35" s="185">
        <f>BA35*0.19</f>
        <v>0</v>
      </c>
      <c r="BC35" s="201">
        <v>0</v>
      </c>
      <c r="BD35" s="185">
        <f>BC35/600</f>
        <v>0</v>
      </c>
      <c r="BE35" s="201">
        <v>0</v>
      </c>
      <c r="BF35" s="185">
        <f>BE35/600</f>
        <v>0</v>
      </c>
      <c r="BG35" s="201">
        <v>0</v>
      </c>
      <c r="BH35" s="185">
        <f>BG35/300</f>
        <v>0</v>
      </c>
      <c r="BI35" s="185">
        <v>0</v>
      </c>
      <c r="BJ35" s="185">
        <f>BI35*0.375</f>
        <v>0</v>
      </c>
      <c r="BK35" s="185">
        <v>0</v>
      </c>
      <c r="BL35">
        <v>0</v>
      </c>
      <c r="BM35" s="185">
        <v>0</v>
      </c>
      <c r="BN35" s="185">
        <f>BM35*0.75</f>
        <v>0</v>
      </c>
      <c r="BO35" s="185">
        <v>0</v>
      </c>
      <c r="BP35" s="185">
        <v>0</v>
      </c>
      <c r="BQ35" s="185">
        <f>BP35*1.33333333</f>
        <v>0</v>
      </c>
      <c r="BR35">
        <v>0</v>
      </c>
      <c r="BS35" s="201">
        <v>0</v>
      </c>
      <c r="BT35" s="185">
        <f>BS35*1.25</f>
        <v>0</v>
      </c>
      <c r="BU35" s="185">
        <v>0</v>
      </c>
      <c r="BV35" s="185">
        <v>0</v>
      </c>
      <c r="BW35" s="185">
        <f t="shared" si="7"/>
        <v>0</v>
      </c>
      <c r="BX35" s="210"/>
      <c r="CC35" s="177"/>
      <c r="CK35" s="177"/>
    </row>
    <row r="36" spans="1:89" s="178" customFormat="1" ht="33.75" hidden="1" customHeight="1">
      <c r="A36" s="187">
        <v>28</v>
      </c>
      <c r="B36" s="188" t="s">
        <v>528</v>
      </c>
      <c r="C36" s="185"/>
      <c r="D36" s="185">
        <v>0</v>
      </c>
      <c r="E36" s="185">
        <f t="shared" si="0"/>
        <v>0</v>
      </c>
      <c r="F36" s="185">
        <v>0</v>
      </c>
      <c r="G36" s="185">
        <f t="shared" si="1"/>
        <v>0</v>
      </c>
      <c r="H36" s="189">
        <v>0</v>
      </c>
      <c r="I36" s="186">
        <f t="shared" si="2"/>
        <v>0</v>
      </c>
      <c r="J36" s="185">
        <v>0</v>
      </c>
      <c r="K36" s="185">
        <f t="shared" si="4"/>
        <v>0</v>
      </c>
      <c r="L36" s="185">
        <v>0</v>
      </c>
      <c r="M36" s="185">
        <f t="shared" si="8"/>
        <v>0</v>
      </c>
      <c r="N36" s="185">
        <v>0</v>
      </c>
      <c r="O36" s="185">
        <f t="shared" si="5"/>
        <v>0</v>
      </c>
      <c r="P36" s="185">
        <v>0</v>
      </c>
      <c r="Q36" s="185">
        <f t="shared" si="6"/>
        <v>0</v>
      </c>
      <c r="R36" s="185">
        <v>0</v>
      </c>
      <c r="S36" s="200">
        <f t="shared" si="3"/>
        <v>0</v>
      </c>
      <c r="T36" s="200">
        <v>0</v>
      </c>
      <c r="U36" s="200">
        <f t="shared" si="9"/>
        <v>0</v>
      </c>
      <c r="V36" s="201">
        <v>0</v>
      </c>
      <c r="W36" s="185">
        <f t="shared" si="10"/>
        <v>0</v>
      </c>
      <c r="X36" s="201">
        <v>0</v>
      </c>
      <c r="Y36" s="185">
        <f t="shared" si="11"/>
        <v>0</v>
      </c>
      <c r="Z36" s="185">
        <v>0</v>
      </c>
      <c r="AA36" s="185">
        <f t="shared" si="12"/>
        <v>0</v>
      </c>
      <c r="AB36" s="185">
        <v>0</v>
      </c>
      <c r="AC36" s="185">
        <v>0</v>
      </c>
      <c r="AD36" s="185">
        <f t="shared" si="13"/>
        <v>0</v>
      </c>
      <c r="AE36" s="201">
        <v>0</v>
      </c>
      <c r="AF36" s="185">
        <f t="shared" si="14"/>
        <v>0</v>
      </c>
      <c r="AG36" s="185">
        <v>0</v>
      </c>
      <c r="AH36" s="185">
        <f t="shared" si="15"/>
        <v>0</v>
      </c>
      <c r="AI36" s="201">
        <v>0</v>
      </c>
      <c r="AJ36" s="201">
        <v>0</v>
      </c>
      <c r="AK36" s="201">
        <v>0</v>
      </c>
      <c r="AL36" s="185">
        <f t="shared" si="16"/>
        <v>0</v>
      </c>
      <c r="AM36" s="201">
        <v>0</v>
      </c>
      <c r="AN36" s="201">
        <f t="shared" si="17"/>
        <v>0</v>
      </c>
      <c r="AO36" s="185">
        <f t="shared" si="18"/>
        <v>0</v>
      </c>
      <c r="AP36" s="185">
        <v>0</v>
      </c>
      <c r="AQ36" s="185">
        <f t="shared" si="19"/>
        <v>0</v>
      </c>
      <c r="AR36" s="185">
        <f t="shared" si="20"/>
        <v>0</v>
      </c>
      <c r="AS36" s="201">
        <v>0</v>
      </c>
      <c r="AT36" s="201">
        <v>0</v>
      </c>
      <c r="AU36" s="201">
        <v>0</v>
      </c>
      <c r="AV36" s="185">
        <f t="shared" si="21"/>
        <v>0</v>
      </c>
      <c r="AW36" s="185">
        <f t="shared" si="22"/>
        <v>0</v>
      </c>
      <c r="AX36" s="185">
        <v>0</v>
      </c>
      <c r="AY36" s="185">
        <f t="shared" si="23"/>
        <v>0</v>
      </c>
      <c r="AZ36" s="185">
        <v>0</v>
      </c>
      <c r="BA36" s="201">
        <v>0</v>
      </c>
      <c r="BB36" s="185">
        <f t="shared" si="24"/>
        <v>0</v>
      </c>
      <c r="BC36" s="201">
        <v>0</v>
      </c>
      <c r="BD36" s="185">
        <f t="shared" si="25"/>
        <v>0</v>
      </c>
      <c r="BE36" s="201">
        <v>0</v>
      </c>
      <c r="BF36" s="185">
        <f t="shared" si="26"/>
        <v>0</v>
      </c>
      <c r="BG36" s="201">
        <v>0</v>
      </c>
      <c r="BH36" s="185">
        <f t="shared" si="27"/>
        <v>0</v>
      </c>
      <c r="BI36" s="185">
        <v>0</v>
      </c>
      <c r="BJ36" s="185">
        <f t="shared" si="28"/>
        <v>0</v>
      </c>
      <c r="BK36" s="185">
        <v>0</v>
      </c>
      <c r="BL36" s="185">
        <f t="shared" si="29"/>
        <v>0</v>
      </c>
      <c r="BM36" s="185">
        <v>0</v>
      </c>
      <c r="BN36" s="185">
        <f t="shared" si="30"/>
        <v>0</v>
      </c>
      <c r="BO36" s="185">
        <v>0</v>
      </c>
      <c r="BP36" s="185">
        <v>0</v>
      </c>
      <c r="BQ36" s="185">
        <f t="shared" si="31"/>
        <v>0</v>
      </c>
      <c r="BR36" s="185">
        <f t="shared" si="32"/>
        <v>0</v>
      </c>
      <c r="BS36" s="201">
        <v>0</v>
      </c>
      <c r="BT36" s="185">
        <f t="shared" si="33"/>
        <v>0</v>
      </c>
      <c r="BU36" s="185">
        <v>0</v>
      </c>
      <c r="BV36" s="185">
        <v>0</v>
      </c>
      <c r="BW36" s="185">
        <f t="shared" si="7"/>
        <v>0</v>
      </c>
      <c r="BX36" s="210"/>
      <c r="CC36" s="177"/>
      <c r="CK36" s="177"/>
    </row>
    <row r="37" spans="1:89" s="178" customFormat="1" ht="33.75" hidden="1" customHeight="1">
      <c r="A37" s="187">
        <v>29</v>
      </c>
      <c r="B37" s="188" t="s">
        <v>529</v>
      </c>
      <c r="C37" s="185">
        <v>0</v>
      </c>
      <c r="D37" s="185">
        <v>0</v>
      </c>
      <c r="E37" s="185">
        <f t="shared" si="0"/>
        <v>0</v>
      </c>
      <c r="F37" s="185">
        <v>0</v>
      </c>
      <c r="G37" s="185">
        <f t="shared" si="1"/>
        <v>0</v>
      </c>
      <c r="H37" s="189">
        <v>0</v>
      </c>
      <c r="I37" s="186">
        <f t="shared" si="2"/>
        <v>0</v>
      </c>
      <c r="J37" s="185">
        <v>0</v>
      </c>
      <c r="K37" s="185">
        <f t="shared" si="4"/>
        <v>0</v>
      </c>
      <c r="L37" s="185">
        <v>0</v>
      </c>
      <c r="M37" s="185">
        <f t="shared" si="8"/>
        <v>0</v>
      </c>
      <c r="N37" s="185">
        <v>0</v>
      </c>
      <c r="O37" s="185">
        <f t="shared" si="5"/>
        <v>0</v>
      </c>
      <c r="P37" s="185">
        <v>0</v>
      </c>
      <c r="Q37" s="185">
        <f t="shared" si="6"/>
        <v>0</v>
      </c>
      <c r="R37" s="185">
        <v>0</v>
      </c>
      <c r="S37" s="200">
        <f t="shared" si="3"/>
        <v>0</v>
      </c>
      <c r="T37" s="200">
        <v>0</v>
      </c>
      <c r="U37" s="200">
        <f t="shared" si="9"/>
        <v>0</v>
      </c>
      <c r="V37" s="201">
        <v>0</v>
      </c>
      <c r="W37" s="185">
        <f t="shared" si="10"/>
        <v>0</v>
      </c>
      <c r="X37" s="201">
        <v>0</v>
      </c>
      <c r="Y37" s="185">
        <f t="shared" si="11"/>
        <v>0</v>
      </c>
      <c r="Z37" s="185">
        <v>0</v>
      </c>
      <c r="AA37" s="185">
        <f t="shared" si="12"/>
        <v>0</v>
      </c>
      <c r="AB37" s="185">
        <v>0</v>
      </c>
      <c r="AC37" s="185">
        <v>0</v>
      </c>
      <c r="AD37" s="185">
        <f t="shared" si="13"/>
        <v>0</v>
      </c>
      <c r="AE37" s="201">
        <v>0</v>
      </c>
      <c r="AF37" s="185">
        <f t="shared" si="14"/>
        <v>0</v>
      </c>
      <c r="AG37" s="185">
        <v>0</v>
      </c>
      <c r="AH37" s="185">
        <f t="shared" si="15"/>
        <v>0</v>
      </c>
      <c r="AI37" s="201">
        <v>0</v>
      </c>
      <c r="AJ37" s="201">
        <v>0</v>
      </c>
      <c r="AK37" s="201">
        <v>0</v>
      </c>
      <c r="AL37" s="185">
        <f t="shared" si="16"/>
        <v>0</v>
      </c>
      <c r="AM37" s="201">
        <v>0</v>
      </c>
      <c r="AN37" s="201">
        <f t="shared" si="17"/>
        <v>0</v>
      </c>
      <c r="AO37" s="185">
        <f t="shared" si="18"/>
        <v>0</v>
      </c>
      <c r="AP37" s="185">
        <v>0</v>
      </c>
      <c r="AQ37" s="185">
        <f t="shared" si="19"/>
        <v>0</v>
      </c>
      <c r="AR37" s="185">
        <f t="shared" si="20"/>
        <v>0</v>
      </c>
      <c r="AS37" s="201">
        <v>0</v>
      </c>
      <c r="AT37" s="201">
        <v>0</v>
      </c>
      <c r="AU37" s="201">
        <v>0</v>
      </c>
      <c r="AV37" s="185">
        <f t="shared" si="21"/>
        <v>0</v>
      </c>
      <c r="AW37" s="185">
        <f t="shared" si="22"/>
        <v>0</v>
      </c>
      <c r="AX37" s="185">
        <v>0</v>
      </c>
      <c r="AY37" s="185">
        <f t="shared" si="23"/>
        <v>0</v>
      </c>
      <c r="AZ37" s="185">
        <v>0</v>
      </c>
      <c r="BA37" s="201">
        <v>0</v>
      </c>
      <c r="BB37" s="185">
        <f t="shared" si="24"/>
        <v>0</v>
      </c>
      <c r="BC37" s="201">
        <v>0</v>
      </c>
      <c r="BD37" s="185">
        <f t="shared" si="25"/>
        <v>0</v>
      </c>
      <c r="BE37" s="201">
        <v>0</v>
      </c>
      <c r="BF37" s="185">
        <f t="shared" si="26"/>
        <v>0</v>
      </c>
      <c r="BG37" s="201">
        <v>0</v>
      </c>
      <c r="BH37" s="185">
        <f t="shared" si="27"/>
        <v>0</v>
      </c>
      <c r="BI37" s="185">
        <v>0</v>
      </c>
      <c r="BJ37" s="185">
        <f t="shared" si="28"/>
        <v>0</v>
      </c>
      <c r="BK37" s="185">
        <v>0</v>
      </c>
      <c r="BL37" s="185">
        <f t="shared" si="29"/>
        <v>0</v>
      </c>
      <c r="BM37" s="185">
        <v>0</v>
      </c>
      <c r="BN37" s="185">
        <f t="shared" si="30"/>
        <v>0</v>
      </c>
      <c r="BO37" s="185">
        <v>0</v>
      </c>
      <c r="BP37" s="185">
        <v>0</v>
      </c>
      <c r="BQ37" s="185">
        <f t="shared" si="31"/>
        <v>0</v>
      </c>
      <c r="BR37" s="185">
        <f t="shared" si="32"/>
        <v>0</v>
      </c>
      <c r="BS37" s="201">
        <v>0</v>
      </c>
      <c r="BT37" s="185">
        <f t="shared" si="33"/>
        <v>0</v>
      </c>
      <c r="BU37" s="185">
        <v>0</v>
      </c>
      <c r="BV37" s="185">
        <v>0</v>
      </c>
      <c r="BW37" s="185">
        <f t="shared" si="7"/>
        <v>0</v>
      </c>
      <c r="BX37" s="210"/>
      <c r="CC37" s="177"/>
      <c r="CK37" s="177"/>
    </row>
    <row r="38" spans="1:89" s="178" customFormat="1" ht="33.75" hidden="1" customHeight="1">
      <c r="A38" s="187">
        <v>30</v>
      </c>
      <c r="B38" s="188" t="s">
        <v>530</v>
      </c>
      <c r="C38" s="185"/>
      <c r="D38" s="185">
        <v>0</v>
      </c>
      <c r="E38" s="185">
        <f t="shared" si="0"/>
        <v>0</v>
      </c>
      <c r="F38" s="185">
        <v>0</v>
      </c>
      <c r="G38" s="185">
        <f t="shared" si="1"/>
        <v>0</v>
      </c>
      <c r="H38" s="189">
        <v>0</v>
      </c>
      <c r="I38" s="186">
        <f t="shared" si="2"/>
        <v>0</v>
      </c>
      <c r="J38" s="185">
        <v>0</v>
      </c>
      <c r="K38" s="185">
        <f t="shared" si="4"/>
        <v>0</v>
      </c>
      <c r="L38" s="185">
        <v>0</v>
      </c>
      <c r="M38" s="185">
        <f>L38*5.51</f>
        <v>0</v>
      </c>
      <c r="N38" s="185">
        <v>0</v>
      </c>
      <c r="O38" s="185">
        <f t="shared" si="5"/>
        <v>0</v>
      </c>
      <c r="P38" s="185">
        <v>0</v>
      </c>
      <c r="Q38" s="185">
        <f t="shared" si="6"/>
        <v>0</v>
      </c>
      <c r="R38" s="185">
        <v>0</v>
      </c>
      <c r="S38" s="200">
        <f t="shared" si="3"/>
        <v>0</v>
      </c>
      <c r="T38" s="200"/>
      <c r="U38" s="200"/>
      <c r="V38" s="201"/>
      <c r="W38" s="185"/>
      <c r="X38" s="201"/>
      <c r="Y38" s="185"/>
      <c r="Z38" s="185"/>
      <c r="AA38" s="185"/>
      <c r="AB38" s="185"/>
      <c r="AC38" s="185">
        <v>0</v>
      </c>
      <c r="AD38" s="185">
        <f t="shared" si="13"/>
        <v>0</v>
      </c>
      <c r="AE38" s="201">
        <v>0</v>
      </c>
      <c r="AF38" s="185">
        <f>AE38/61.67</f>
        <v>0</v>
      </c>
      <c r="AG38" s="185">
        <v>0</v>
      </c>
      <c r="AH38" s="185">
        <f t="shared" si="15"/>
        <v>0</v>
      </c>
      <c r="AI38" s="201">
        <v>0</v>
      </c>
      <c r="AJ38" s="201">
        <v>0</v>
      </c>
      <c r="AK38" s="201">
        <v>0</v>
      </c>
      <c r="AL38" s="185">
        <f t="shared" si="16"/>
        <v>0</v>
      </c>
      <c r="AM38" s="201">
        <v>0</v>
      </c>
      <c r="AN38" s="201">
        <f t="shared" si="17"/>
        <v>0</v>
      </c>
      <c r="AO38" s="185">
        <f t="shared" si="18"/>
        <v>0</v>
      </c>
      <c r="AP38" s="185">
        <v>0</v>
      </c>
      <c r="AQ38" s="185">
        <f t="shared" si="19"/>
        <v>0</v>
      </c>
      <c r="AR38" s="185">
        <f t="shared" si="20"/>
        <v>0</v>
      </c>
      <c r="AS38" s="201">
        <v>0</v>
      </c>
      <c r="AT38" s="201">
        <v>0</v>
      </c>
      <c r="AU38" s="201">
        <v>0</v>
      </c>
      <c r="AV38" s="185">
        <f>AS38*550/663.06/555+AT38*580/663.06/555+AU38*640/663.06/555</f>
        <v>0</v>
      </c>
      <c r="AW38" s="185">
        <f t="shared" si="22"/>
        <v>0</v>
      </c>
      <c r="AX38" s="185">
        <v>0</v>
      </c>
      <c r="AY38" s="185">
        <f t="shared" si="23"/>
        <v>0</v>
      </c>
      <c r="AZ38" s="185">
        <v>0</v>
      </c>
      <c r="BA38" s="201">
        <v>0</v>
      </c>
      <c r="BB38" s="185">
        <f>BA38*0.19</f>
        <v>0</v>
      </c>
      <c r="BC38" s="201">
        <v>0</v>
      </c>
      <c r="BD38" s="185">
        <f>BC38/600</f>
        <v>0</v>
      </c>
      <c r="BE38" s="201">
        <v>0</v>
      </c>
      <c r="BF38" s="185">
        <f>BE38/600</f>
        <v>0</v>
      </c>
      <c r="BG38" s="201">
        <v>0</v>
      </c>
      <c r="BH38" s="185">
        <f>BG38/300</f>
        <v>0</v>
      </c>
      <c r="BI38" s="185">
        <v>0</v>
      </c>
      <c r="BJ38" s="185">
        <f>BI38*0.375</f>
        <v>0</v>
      </c>
      <c r="BK38" s="185">
        <v>0</v>
      </c>
      <c r="BL38" s="185">
        <f>BK38*0.75</f>
        <v>0</v>
      </c>
      <c r="BM38" s="185">
        <v>0</v>
      </c>
      <c r="BN38" s="185">
        <f>BM38*0.75</f>
        <v>0</v>
      </c>
      <c r="BO38" s="185">
        <v>0</v>
      </c>
      <c r="BP38" s="185">
        <v>0</v>
      </c>
      <c r="BQ38" s="185">
        <f>BP38*1.33333333</f>
        <v>0</v>
      </c>
      <c r="BR38" s="185">
        <f>BO38*1.333333</f>
        <v>0</v>
      </c>
      <c r="BS38" s="201">
        <v>0</v>
      </c>
      <c r="BT38" s="185">
        <f>BS38*1.25</f>
        <v>0</v>
      </c>
      <c r="BU38" s="185">
        <v>0</v>
      </c>
      <c r="BV38" s="185">
        <v>0</v>
      </c>
      <c r="BW38" s="185">
        <f t="shared" si="7"/>
        <v>0</v>
      </c>
      <c r="BX38" s="210"/>
      <c r="CC38" s="177"/>
      <c r="CK38" s="177"/>
    </row>
    <row r="39" spans="1:89" s="178" customFormat="1" ht="33.75" hidden="1" customHeight="1">
      <c r="A39" s="187">
        <v>31</v>
      </c>
      <c r="B39" s="188" t="s">
        <v>531</v>
      </c>
      <c r="C39" s="185">
        <v>0</v>
      </c>
      <c r="D39" s="185">
        <v>0</v>
      </c>
      <c r="E39" s="185">
        <f t="shared" si="0"/>
        <v>0</v>
      </c>
      <c r="F39" s="185">
        <v>0</v>
      </c>
      <c r="G39" s="185">
        <f t="shared" si="1"/>
        <v>0</v>
      </c>
      <c r="H39" s="189">
        <v>0</v>
      </c>
      <c r="I39" s="186">
        <f t="shared" si="2"/>
        <v>0</v>
      </c>
      <c r="J39" s="185">
        <v>0</v>
      </c>
      <c r="K39" s="185">
        <f t="shared" si="4"/>
        <v>0</v>
      </c>
      <c r="L39" s="185">
        <v>0</v>
      </c>
      <c r="M39" s="185">
        <f t="shared" si="8"/>
        <v>0</v>
      </c>
      <c r="N39" s="185">
        <v>0</v>
      </c>
      <c r="O39" s="185">
        <f t="shared" si="5"/>
        <v>0</v>
      </c>
      <c r="P39" s="185">
        <v>0</v>
      </c>
      <c r="Q39" s="185">
        <f t="shared" si="6"/>
        <v>0</v>
      </c>
      <c r="R39" s="185">
        <v>0</v>
      </c>
      <c r="S39" s="200">
        <f t="shared" si="3"/>
        <v>0</v>
      </c>
      <c r="T39" s="200">
        <v>0</v>
      </c>
      <c r="U39" s="200">
        <f t="shared" si="9"/>
        <v>0</v>
      </c>
      <c r="V39" s="201">
        <v>0</v>
      </c>
      <c r="W39" s="185">
        <f t="shared" si="10"/>
        <v>0</v>
      </c>
      <c r="X39" s="201">
        <v>0</v>
      </c>
      <c r="Y39" s="185">
        <f t="shared" si="11"/>
        <v>0</v>
      </c>
      <c r="Z39" s="185">
        <v>0</v>
      </c>
      <c r="AA39" s="185">
        <f t="shared" si="12"/>
        <v>0</v>
      </c>
      <c r="AB39" s="185">
        <v>0</v>
      </c>
      <c r="AC39" s="185">
        <v>0</v>
      </c>
      <c r="AD39" s="185">
        <f t="shared" si="13"/>
        <v>0</v>
      </c>
      <c r="AE39" s="201">
        <v>0</v>
      </c>
      <c r="AF39" s="185">
        <f t="shared" si="14"/>
        <v>0</v>
      </c>
      <c r="AG39" s="185">
        <v>0</v>
      </c>
      <c r="AH39" s="185">
        <f t="shared" si="15"/>
        <v>0</v>
      </c>
      <c r="AI39" s="201">
        <v>0</v>
      </c>
      <c r="AJ39" s="201">
        <v>0</v>
      </c>
      <c r="AK39" s="201">
        <v>0</v>
      </c>
      <c r="AL39" s="185">
        <f t="shared" si="16"/>
        <v>0</v>
      </c>
      <c r="AM39" s="201">
        <v>0</v>
      </c>
      <c r="AN39" s="201">
        <f t="shared" si="17"/>
        <v>0</v>
      </c>
      <c r="AO39" s="185">
        <f t="shared" si="18"/>
        <v>0</v>
      </c>
      <c r="AP39" s="185">
        <v>0</v>
      </c>
      <c r="AQ39" s="185">
        <f t="shared" si="19"/>
        <v>0</v>
      </c>
      <c r="AR39" s="185">
        <f t="shared" si="20"/>
        <v>0</v>
      </c>
      <c r="AS39" s="201">
        <v>0</v>
      </c>
      <c r="AT39" s="201">
        <v>0</v>
      </c>
      <c r="AU39" s="201">
        <v>0</v>
      </c>
      <c r="AV39" s="185">
        <f t="shared" si="21"/>
        <v>0</v>
      </c>
      <c r="AW39" s="185">
        <f t="shared" si="22"/>
        <v>0</v>
      </c>
      <c r="AX39" s="185">
        <v>0</v>
      </c>
      <c r="AY39" s="185">
        <f t="shared" si="23"/>
        <v>0</v>
      </c>
      <c r="AZ39" s="185">
        <v>0</v>
      </c>
      <c r="BA39" s="201">
        <v>0</v>
      </c>
      <c r="BB39" s="185">
        <f t="shared" si="24"/>
        <v>0</v>
      </c>
      <c r="BC39" s="201">
        <v>0</v>
      </c>
      <c r="BD39" s="185">
        <f t="shared" si="25"/>
        <v>0</v>
      </c>
      <c r="BE39" s="201">
        <v>0</v>
      </c>
      <c r="BF39" s="185">
        <f t="shared" si="26"/>
        <v>0</v>
      </c>
      <c r="BG39" s="201">
        <v>0</v>
      </c>
      <c r="BH39" s="185">
        <f t="shared" si="27"/>
        <v>0</v>
      </c>
      <c r="BI39" s="185">
        <v>0</v>
      </c>
      <c r="BJ39" s="185">
        <f t="shared" si="28"/>
        <v>0</v>
      </c>
      <c r="BK39" s="185">
        <v>0</v>
      </c>
      <c r="BL39" s="185">
        <f t="shared" si="29"/>
        <v>0</v>
      </c>
      <c r="BM39" s="185">
        <v>0</v>
      </c>
      <c r="BN39" s="185">
        <f t="shared" si="30"/>
        <v>0</v>
      </c>
      <c r="BO39" s="185">
        <v>0</v>
      </c>
      <c r="BP39" s="185">
        <v>0</v>
      </c>
      <c r="BQ39" s="185">
        <f t="shared" si="31"/>
        <v>0</v>
      </c>
      <c r="BR39" s="185">
        <f t="shared" si="32"/>
        <v>0</v>
      </c>
      <c r="BS39" s="201">
        <v>0</v>
      </c>
      <c r="BT39" s="185">
        <f t="shared" si="33"/>
        <v>0</v>
      </c>
      <c r="BU39" s="185">
        <v>0</v>
      </c>
      <c r="BV39" s="185">
        <v>0</v>
      </c>
      <c r="BW39" s="185">
        <f t="shared" si="7"/>
        <v>0</v>
      </c>
      <c r="BX39" s="210"/>
      <c r="CC39" s="177"/>
      <c r="CK39" s="177"/>
    </row>
    <row r="40" spans="1:89" s="178" customFormat="1" ht="33.75" hidden="1" customHeight="1">
      <c r="A40" s="187">
        <v>32</v>
      </c>
      <c r="B40" s="188" t="s">
        <v>532</v>
      </c>
      <c r="C40" s="185"/>
      <c r="D40" s="185">
        <v>0</v>
      </c>
      <c r="E40" s="185">
        <f t="shared" si="0"/>
        <v>0</v>
      </c>
      <c r="F40" s="185">
        <v>0</v>
      </c>
      <c r="G40" s="185">
        <f t="shared" si="1"/>
        <v>0</v>
      </c>
      <c r="H40" s="189">
        <v>0</v>
      </c>
      <c r="I40" s="186">
        <f t="shared" si="2"/>
        <v>0</v>
      </c>
      <c r="J40" s="185">
        <v>0</v>
      </c>
      <c r="K40" s="185">
        <f t="shared" si="4"/>
        <v>0</v>
      </c>
      <c r="L40" s="185">
        <v>0</v>
      </c>
      <c r="M40" s="185">
        <f t="shared" si="8"/>
        <v>0</v>
      </c>
      <c r="N40" s="185">
        <v>0</v>
      </c>
      <c r="O40" s="185">
        <f t="shared" si="5"/>
        <v>0</v>
      </c>
      <c r="P40" s="185">
        <v>0</v>
      </c>
      <c r="Q40" s="185">
        <f t="shared" si="6"/>
        <v>0</v>
      </c>
      <c r="R40" s="185">
        <v>0</v>
      </c>
      <c r="S40" s="200">
        <f t="shared" si="3"/>
        <v>0</v>
      </c>
      <c r="T40" s="200">
        <v>0</v>
      </c>
      <c r="U40" s="200">
        <f t="shared" si="9"/>
        <v>0</v>
      </c>
      <c r="V40" s="201">
        <v>0</v>
      </c>
      <c r="W40" s="185">
        <f t="shared" si="10"/>
        <v>0</v>
      </c>
      <c r="X40" s="201">
        <v>0</v>
      </c>
      <c r="Y40" s="185">
        <f t="shared" si="11"/>
        <v>0</v>
      </c>
      <c r="Z40" s="185">
        <v>0</v>
      </c>
      <c r="AA40" s="185">
        <f t="shared" si="12"/>
        <v>0</v>
      </c>
      <c r="AB40" s="185">
        <v>0</v>
      </c>
      <c r="AC40" s="185">
        <v>0</v>
      </c>
      <c r="AD40" s="185">
        <f t="shared" si="13"/>
        <v>0</v>
      </c>
      <c r="AE40" s="201">
        <v>0</v>
      </c>
      <c r="AF40" s="185">
        <f t="shared" si="14"/>
        <v>0</v>
      </c>
      <c r="AG40" s="185">
        <v>0</v>
      </c>
      <c r="AH40" s="185">
        <f t="shared" si="15"/>
        <v>0</v>
      </c>
      <c r="AI40" s="201">
        <v>0</v>
      </c>
      <c r="AJ40" s="201">
        <v>0</v>
      </c>
      <c r="AK40" s="201">
        <v>0</v>
      </c>
      <c r="AL40" s="185">
        <f t="shared" si="16"/>
        <v>0</v>
      </c>
      <c r="AM40" s="201">
        <v>0</v>
      </c>
      <c r="AN40" s="201">
        <f t="shared" si="17"/>
        <v>0</v>
      </c>
      <c r="AO40" s="185">
        <f t="shared" si="18"/>
        <v>0</v>
      </c>
      <c r="AP40" s="185">
        <v>0</v>
      </c>
      <c r="AQ40" s="185">
        <f t="shared" si="19"/>
        <v>0</v>
      </c>
      <c r="AR40" s="185">
        <f t="shared" si="20"/>
        <v>0</v>
      </c>
      <c r="AS40" s="201">
        <v>0</v>
      </c>
      <c r="AT40" s="201">
        <v>0</v>
      </c>
      <c r="AU40" s="201">
        <v>0</v>
      </c>
      <c r="AV40" s="185">
        <f t="shared" si="21"/>
        <v>0</v>
      </c>
      <c r="AW40" s="185">
        <f t="shared" si="22"/>
        <v>0</v>
      </c>
      <c r="AX40" s="185">
        <v>0</v>
      </c>
      <c r="AY40" s="185">
        <f t="shared" si="23"/>
        <v>0</v>
      </c>
      <c r="AZ40" s="185">
        <v>0</v>
      </c>
      <c r="BA40" s="201">
        <v>0</v>
      </c>
      <c r="BB40" s="185">
        <f t="shared" si="24"/>
        <v>0</v>
      </c>
      <c r="BC40" s="201">
        <v>0</v>
      </c>
      <c r="BD40" s="185">
        <f t="shared" si="25"/>
        <v>0</v>
      </c>
      <c r="BE40" s="201">
        <v>0</v>
      </c>
      <c r="BF40" s="185">
        <f t="shared" si="26"/>
        <v>0</v>
      </c>
      <c r="BG40" s="201">
        <v>0</v>
      </c>
      <c r="BH40" s="185">
        <f t="shared" si="27"/>
        <v>0</v>
      </c>
      <c r="BI40" s="185">
        <v>0</v>
      </c>
      <c r="BJ40" s="185">
        <f t="shared" si="28"/>
        <v>0</v>
      </c>
      <c r="BK40" s="185">
        <v>0</v>
      </c>
      <c r="BL40" s="185">
        <f t="shared" si="29"/>
        <v>0</v>
      </c>
      <c r="BM40" s="185">
        <v>0</v>
      </c>
      <c r="BN40" s="185">
        <f t="shared" si="30"/>
        <v>0</v>
      </c>
      <c r="BO40" s="185">
        <v>0</v>
      </c>
      <c r="BP40" s="185">
        <v>0</v>
      </c>
      <c r="BQ40" s="185">
        <f t="shared" si="31"/>
        <v>0</v>
      </c>
      <c r="BR40" s="185">
        <f t="shared" si="32"/>
        <v>0</v>
      </c>
      <c r="BS40" s="201">
        <v>0</v>
      </c>
      <c r="BT40" s="185">
        <f t="shared" si="33"/>
        <v>0</v>
      </c>
      <c r="BU40" s="185">
        <v>0</v>
      </c>
      <c r="BV40" s="185">
        <v>0</v>
      </c>
      <c r="BW40" s="185">
        <f t="shared" si="7"/>
        <v>0</v>
      </c>
      <c r="BX40" s="210"/>
      <c r="CC40" s="177"/>
      <c r="CK40" s="177"/>
    </row>
    <row r="41" spans="1:89" s="178" customFormat="1" ht="33.75" hidden="1" customHeight="1">
      <c r="A41" s="187">
        <v>33</v>
      </c>
      <c r="B41" s="188" t="s">
        <v>533</v>
      </c>
      <c r="C41" s="185">
        <v>0</v>
      </c>
      <c r="D41" s="185">
        <v>0</v>
      </c>
      <c r="E41" s="185">
        <f t="shared" si="0"/>
        <v>0</v>
      </c>
      <c r="F41" s="185">
        <v>0</v>
      </c>
      <c r="G41" s="185">
        <f t="shared" si="1"/>
        <v>0</v>
      </c>
      <c r="H41" s="189">
        <v>0</v>
      </c>
      <c r="I41" s="186">
        <f t="shared" si="2"/>
        <v>0</v>
      </c>
      <c r="J41" s="185">
        <v>0</v>
      </c>
      <c r="K41" s="185">
        <f t="shared" si="4"/>
        <v>0</v>
      </c>
      <c r="L41" s="185">
        <v>0</v>
      </c>
      <c r="M41" s="185">
        <f t="shared" si="8"/>
        <v>0</v>
      </c>
      <c r="N41" s="185">
        <v>0</v>
      </c>
      <c r="O41" s="185">
        <f t="shared" si="5"/>
        <v>0</v>
      </c>
      <c r="P41" s="185">
        <v>0</v>
      </c>
      <c r="Q41" s="185">
        <f t="shared" si="6"/>
        <v>0</v>
      </c>
      <c r="R41" s="185">
        <v>0</v>
      </c>
      <c r="S41" s="200">
        <f t="shared" si="3"/>
        <v>0</v>
      </c>
      <c r="T41" s="200">
        <v>0</v>
      </c>
      <c r="U41" s="200">
        <f t="shared" si="9"/>
        <v>0</v>
      </c>
      <c r="V41" s="201">
        <v>0</v>
      </c>
      <c r="W41" s="185">
        <f t="shared" si="10"/>
        <v>0</v>
      </c>
      <c r="X41" s="201">
        <v>0</v>
      </c>
      <c r="Y41" s="185">
        <f t="shared" si="11"/>
        <v>0</v>
      </c>
      <c r="Z41" s="185">
        <v>0</v>
      </c>
      <c r="AA41" s="185">
        <f t="shared" si="12"/>
        <v>0</v>
      </c>
      <c r="AB41" s="185">
        <v>0</v>
      </c>
      <c r="AC41" s="185">
        <v>0</v>
      </c>
      <c r="AD41" s="185">
        <f t="shared" si="13"/>
        <v>0</v>
      </c>
      <c r="AE41" s="201">
        <v>0</v>
      </c>
      <c r="AF41" s="185">
        <f t="shared" si="14"/>
        <v>0</v>
      </c>
      <c r="AG41" s="185">
        <v>0</v>
      </c>
      <c r="AH41" s="185">
        <f t="shared" si="15"/>
        <v>0</v>
      </c>
      <c r="AI41" s="201">
        <v>0</v>
      </c>
      <c r="AJ41" s="201">
        <v>0</v>
      </c>
      <c r="AK41" s="201">
        <v>0</v>
      </c>
      <c r="AL41" s="185">
        <f t="shared" si="16"/>
        <v>0</v>
      </c>
      <c r="AM41" s="201">
        <v>0</v>
      </c>
      <c r="AN41" s="201">
        <f t="shared" si="17"/>
        <v>0</v>
      </c>
      <c r="AO41" s="185">
        <f t="shared" si="18"/>
        <v>0</v>
      </c>
      <c r="AP41" s="185">
        <v>0</v>
      </c>
      <c r="AQ41" s="185">
        <f t="shared" si="19"/>
        <v>0</v>
      </c>
      <c r="AR41" s="185">
        <f t="shared" si="20"/>
        <v>0</v>
      </c>
      <c r="AS41" s="201">
        <v>0</v>
      </c>
      <c r="AT41" s="201">
        <v>0</v>
      </c>
      <c r="AU41" s="201">
        <v>0</v>
      </c>
      <c r="AV41" s="185">
        <f t="shared" si="21"/>
        <v>0</v>
      </c>
      <c r="AW41" s="185">
        <f t="shared" si="22"/>
        <v>0</v>
      </c>
      <c r="AX41" s="185">
        <v>0</v>
      </c>
      <c r="AY41" s="185">
        <f t="shared" si="23"/>
        <v>0</v>
      </c>
      <c r="AZ41" s="185">
        <v>0</v>
      </c>
      <c r="BA41" s="201">
        <v>0</v>
      </c>
      <c r="BB41" s="185">
        <f t="shared" si="24"/>
        <v>0</v>
      </c>
      <c r="BC41" s="201">
        <v>0</v>
      </c>
      <c r="BD41" s="185">
        <f t="shared" si="25"/>
        <v>0</v>
      </c>
      <c r="BE41" s="201">
        <v>0</v>
      </c>
      <c r="BF41" s="185">
        <f t="shared" si="26"/>
        <v>0</v>
      </c>
      <c r="BG41" s="201">
        <v>0</v>
      </c>
      <c r="BH41" s="185">
        <f t="shared" si="27"/>
        <v>0</v>
      </c>
      <c r="BI41" s="185">
        <v>0</v>
      </c>
      <c r="BJ41" s="185">
        <f t="shared" si="28"/>
        <v>0</v>
      </c>
      <c r="BK41" s="185">
        <v>0</v>
      </c>
      <c r="BL41" s="185">
        <f t="shared" si="29"/>
        <v>0</v>
      </c>
      <c r="BM41" s="185">
        <v>0</v>
      </c>
      <c r="BN41" s="185">
        <f t="shared" si="30"/>
        <v>0</v>
      </c>
      <c r="BO41" s="185">
        <v>0</v>
      </c>
      <c r="BP41" s="185">
        <v>0</v>
      </c>
      <c r="BQ41" s="185">
        <f t="shared" si="31"/>
        <v>0</v>
      </c>
      <c r="BR41" s="185">
        <f t="shared" si="32"/>
        <v>0</v>
      </c>
      <c r="BS41" s="201">
        <v>0</v>
      </c>
      <c r="BT41" s="185">
        <f t="shared" si="33"/>
        <v>0</v>
      </c>
      <c r="BU41" s="185">
        <v>0</v>
      </c>
      <c r="BV41" s="185">
        <v>0</v>
      </c>
      <c r="BW41" s="185">
        <f t="shared" si="7"/>
        <v>0</v>
      </c>
      <c r="BX41" s="210"/>
      <c r="CC41" s="177"/>
      <c r="CK41" s="177"/>
    </row>
    <row r="42" spans="1:89" s="178" customFormat="1" ht="33.75" hidden="1" customHeight="1">
      <c r="A42" s="187">
        <v>34</v>
      </c>
      <c r="B42" s="188" t="s">
        <v>534</v>
      </c>
      <c r="C42" s="185"/>
      <c r="D42" s="185">
        <v>0</v>
      </c>
      <c r="E42" s="185">
        <f t="shared" si="0"/>
        <v>0</v>
      </c>
      <c r="F42" s="185">
        <v>0</v>
      </c>
      <c r="G42" s="185">
        <f t="shared" si="1"/>
        <v>0</v>
      </c>
      <c r="H42" s="189">
        <v>0</v>
      </c>
      <c r="I42" s="186">
        <f t="shared" si="2"/>
        <v>0</v>
      </c>
      <c r="J42" s="185">
        <v>0</v>
      </c>
      <c r="K42" s="185">
        <f t="shared" si="4"/>
        <v>0</v>
      </c>
      <c r="L42" s="185">
        <v>0</v>
      </c>
      <c r="M42" s="185">
        <f>L42*5.51</f>
        <v>0</v>
      </c>
      <c r="N42" s="185">
        <v>0</v>
      </c>
      <c r="O42" s="185">
        <f t="shared" si="5"/>
        <v>0</v>
      </c>
      <c r="P42" s="185">
        <v>0</v>
      </c>
      <c r="Q42" s="185">
        <f t="shared" si="6"/>
        <v>0</v>
      </c>
      <c r="R42" s="185">
        <v>0</v>
      </c>
      <c r="S42" s="200">
        <f t="shared" si="3"/>
        <v>0</v>
      </c>
      <c r="T42" s="200"/>
      <c r="U42" s="200"/>
      <c r="V42" s="201"/>
      <c r="W42" s="185"/>
      <c r="X42" s="201"/>
      <c r="Y42" s="185"/>
      <c r="Z42" s="185"/>
      <c r="AA42" s="185"/>
      <c r="AB42" s="185"/>
      <c r="AC42" s="185">
        <v>0</v>
      </c>
      <c r="AD42" s="185">
        <f t="shared" si="13"/>
        <v>0</v>
      </c>
      <c r="AE42" s="201">
        <v>0</v>
      </c>
      <c r="AF42" s="185">
        <f>AE42/61.67</f>
        <v>0</v>
      </c>
      <c r="AG42" s="185">
        <v>0</v>
      </c>
      <c r="AH42" s="185">
        <f t="shared" si="15"/>
        <v>0</v>
      </c>
      <c r="AI42" s="201">
        <v>0</v>
      </c>
      <c r="AJ42" s="201">
        <v>0</v>
      </c>
      <c r="AK42" s="201">
        <v>0</v>
      </c>
      <c r="AL42" s="185">
        <f t="shared" si="16"/>
        <v>0</v>
      </c>
      <c r="AM42" s="201">
        <v>0</v>
      </c>
      <c r="AN42" s="201">
        <f t="shared" si="17"/>
        <v>0</v>
      </c>
      <c r="AO42" s="185">
        <f t="shared" si="18"/>
        <v>0</v>
      </c>
      <c r="AP42" s="185">
        <v>0</v>
      </c>
      <c r="AQ42" s="185">
        <f t="shared" si="19"/>
        <v>0</v>
      </c>
      <c r="AR42" s="185">
        <f t="shared" si="20"/>
        <v>0</v>
      </c>
      <c r="AS42" s="201">
        <v>0</v>
      </c>
      <c r="AT42" s="201">
        <v>0</v>
      </c>
      <c r="AU42" s="201">
        <v>0</v>
      </c>
      <c r="AV42" s="185">
        <f>AS42*550/663.06/555+AT42*580/663.06/555+AU42*640/663.06/555</f>
        <v>0</v>
      </c>
      <c r="AW42" s="185">
        <f t="shared" si="22"/>
        <v>0</v>
      </c>
      <c r="AX42" s="185">
        <v>0</v>
      </c>
      <c r="AY42" s="185">
        <f t="shared" si="23"/>
        <v>0</v>
      </c>
      <c r="AZ42" s="185">
        <v>0</v>
      </c>
      <c r="BA42" s="201">
        <v>0</v>
      </c>
      <c r="BB42" s="185">
        <f>BA42*0.19</f>
        <v>0</v>
      </c>
      <c r="BC42" s="201">
        <v>0</v>
      </c>
      <c r="BD42" s="185">
        <f>BC42/600</f>
        <v>0</v>
      </c>
      <c r="BE42" s="201">
        <v>0</v>
      </c>
      <c r="BF42" s="185">
        <f>BE42/600</f>
        <v>0</v>
      </c>
      <c r="BG42" s="201">
        <v>0</v>
      </c>
      <c r="BH42" s="185">
        <f>BG42/300</f>
        <v>0</v>
      </c>
      <c r="BI42" s="185">
        <v>0</v>
      </c>
      <c r="BJ42" s="185">
        <f>BI42*0.375</f>
        <v>0</v>
      </c>
      <c r="BK42" s="185">
        <v>0</v>
      </c>
      <c r="BL42" s="185">
        <f>BK42*0.75</f>
        <v>0</v>
      </c>
      <c r="BM42" s="185">
        <v>0</v>
      </c>
      <c r="BN42" s="185">
        <f>BM42*0.75</f>
        <v>0</v>
      </c>
      <c r="BO42" s="185">
        <v>0</v>
      </c>
      <c r="BP42" s="185">
        <v>0</v>
      </c>
      <c r="BQ42" s="185">
        <f>BP42*1.33333333</f>
        <v>0</v>
      </c>
      <c r="BR42" s="185">
        <f>BO42*1.333333</f>
        <v>0</v>
      </c>
      <c r="BS42" s="201">
        <v>0</v>
      </c>
      <c r="BT42" s="185">
        <f>BS42*1.25</f>
        <v>0</v>
      </c>
      <c r="BU42" s="185">
        <v>0</v>
      </c>
      <c r="BV42" s="185">
        <v>0</v>
      </c>
      <c r="BW42" s="185">
        <f t="shared" si="7"/>
        <v>0</v>
      </c>
      <c r="BX42" s="210"/>
      <c r="CC42" s="177"/>
      <c r="CK42" s="177"/>
    </row>
    <row r="43" spans="1:89" s="178" customFormat="1" ht="33.75" hidden="1" customHeight="1">
      <c r="A43" s="187">
        <v>35</v>
      </c>
      <c r="B43" s="188" t="s">
        <v>535</v>
      </c>
      <c r="C43" s="185"/>
      <c r="D43" s="185">
        <v>0</v>
      </c>
      <c r="E43" s="185">
        <f t="shared" si="0"/>
        <v>0</v>
      </c>
      <c r="F43" s="185">
        <v>0</v>
      </c>
      <c r="G43" s="185">
        <f t="shared" si="1"/>
        <v>0</v>
      </c>
      <c r="H43" s="189">
        <v>0</v>
      </c>
      <c r="I43" s="186">
        <f t="shared" si="2"/>
        <v>0</v>
      </c>
      <c r="J43" s="185">
        <v>0</v>
      </c>
      <c r="K43" s="185">
        <f t="shared" si="4"/>
        <v>0</v>
      </c>
      <c r="L43" s="185">
        <v>0</v>
      </c>
      <c r="M43" s="185">
        <f t="shared" si="8"/>
        <v>0</v>
      </c>
      <c r="N43" s="185">
        <v>0</v>
      </c>
      <c r="O43" s="185">
        <f t="shared" si="5"/>
        <v>0</v>
      </c>
      <c r="P43" s="185">
        <v>0</v>
      </c>
      <c r="Q43" s="185">
        <f t="shared" si="6"/>
        <v>0</v>
      </c>
      <c r="R43" s="185">
        <v>0</v>
      </c>
      <c r="S43" s="200">
        <f t="shared" si="3"/>
        <v>0</v>
      </c>
      <c r="T43" s="200">
        <v>0</v>
      </c>
      <c r="U43" s="200">
        <f t="shared" si="9"/>
        <v>0</v>
      </c>
      <c r="V43" s="201">
        <v>0</v>
      </c>
      <c r="W43" s="185">
        <f t="shared" si="10"/>
        <v>0</v>
      </c>
      <c r="X43" s="201">
        <v>0</v>
      </c>
      <c r="Y43" s="185">
        <f t="shared" si="11"/>
        <v>0</v>
      </c>
      <c r="Z43" s="185">
        <v>0</v>
      </c>
      <c r="AA43" s="185">
        <f t="shared" si="12"/>
        <v>0</v>
      </c>
      <c r="AB43" s="185">
        <v>0</v>
      </c>
      <c r="AC43" s="185">
        <v>0</v>
      </c>
      <c r="AD43" s="185">
        <f t="shared" si="13"/>
        <v>0</v>
      </c>
      <c r="AE43" s="201">
        <v>0</v>
      </c>
      <c r="AF43" s="185">
        <f t="shared" si="14"/>
        <v>0</v>
      </c>
      <c r="AG43" s="185">
        <v>0</v>
      </c>
      <c r="AH43" s="185">
        <f t="shared" si="15"/>
        <v>0</v>
      </c>
      <c r="AI43" s="201">
        <v>0</v>
      </c>
      <c r="AJ43" s="201">
        <v>0</v>
      </c>
      <c r="AK43" s="201">
        <v>0</v>
      </c>
      <c r="AL43" s="185">
        <f t="shared" si="16"/>
        <v>0</v>
      </c>
      <c r="AM43" s="201">
        <v>0</v>
      </c>
      <c r="AN43" s="201">
        <f t="shared" si="17"/>
        <v>0</v>
      </c>
      <c r="AO43" s="185">
        <f t="shared" si="18"/>
        <v>0</v>
      </c>
      <c r="AP43" s="185">
        <v>0</v>
      </c>
      <c r="AQ43" s="185">
        <f t="shared" si="19"/>
        <v>0</v>
      </c>
      <c r="AR43" s="185">
        <f t="shared" si="20"/>
        <v>0</v>
      </c>
      <c r="AS43" s="201">
        <v>0</v>
      </c>
      <c r="AT43" s="201">
        <v>0</v>
      </c>
      <c r="AU43" s="201">
        <v>0</v>
      </c>
      <c r="AV43" s="185">
        <f t="shared" si="21"/>
        <v>0</v>
      </c>
      <c r="AW43" s="185">
        <f t="shared" si="22"/>
        <v>0</v>
      </c>
      <c r="AX43" s="185">
        <v>0</v>
      </c>
      <c r="AY43" s="185">
        <f t="shared" si="23"/>
        <v>0</v>
      </c>
      <c r="AZ43" s="185">
        <v>0</v>
      </c>
      <c r="BA43" s="201">
        <v>0</v>
      </c>
      <c r="BB43" s="185">
        <f t="shared" si="24"/>
        <v>0</v>
      </c>
      <c r="BC43" s="201">
        <v>0</v>
      </c>
      <c r="BD43" s="185">
        <f t="shared" si="25"/>
        <v>0</v>
      </c>
      <c r="BE43" s="201">
        <v>0</v>
      </c>
      <c r="BF43" s="185">
        <f t="shared" si="26"/>
        <v>0</v>
      </c>
      <c r="BG43" s="201">
        <v>0</v>
      </c>
      <c r="BH43" s="185">
        <f t="shared" si="27"/>
        <v>0</v>
      </c>
      <c r="BI43" s="185">
        <v>0</v>
      </c>
      <c r="BJ43" s="185">
        <f t="shared" si="28"/>
        <v>0</v>
      </c>
      <c r="BK43" s="185">
        <v>0</v>
      </c>
      <c r="BL43" s="185">
        <f t="shared" si="29"/>
        <v>0</v>
      </c>
      <c r="BM43" s="185">
        <v>0</v>
      </c>
      <c r="BN43" s="185">
        <f t="shared" si="30"/>
        <v>0</v>
      </c>
      <c r="BO43" s="185">
        <v>0</v>
      </c>
      <c r="BP43" s="185">
        <v>0</v>
      </c>
      <c r="BQ43" s="185">
        <f t="shared" si="31"/>
        <v>0</v>
      </c>
      <c r="BR43" s="185">
        <f t="shared" si="32"/>
        <v>0</v>
      </c>
      <c r="BS43" s="201">
        <v>0</v>
      </c>
      <c r="BT43" s="185">
        <f t="shared" si="33"/>
        <v>0</v>
      </c>
      <c r="BU43" s="185">
        <v>0</v>
      </c>
      <c r="BV43" s="185">
        <v>0</v>
      </c>
      <c r="BW43" s="185">
        <f t="shared" si="7"/>
        <v>0</v>
      </c>
      <c r="BX43" s="210"/>
      <c r="CC43" s="177"/>
      <c r="CK43" s="177"/>
    </row>
    <row r="44" spans="1:89" s="178" customFormat="1" ht="33.75" hidden="1" customHeight="1">
      <c r="A44" s="187">
        <v>36</v>
      </c>
      <c r="B44" s="188" t="s">
        <v>536</v>
      </c>
      <c r="C44" s="185">
        <v>0</v>
      </c>
      <c r="D44" s="185">
        <v>0</v>
      </c>
      <c r="E44" s="185">
        <f t="shared" si="0"/>
        <v>0</v>
      </c>
      <c r="F44" s="185">
        <v>0</v>
      </c>
      <c r="G44" s="190">
        <f t="shared" si="1"/>
        <v>0</v>
      </c>
      <c r="H44" s="185">
        <v>0</v>
      </c>
      <c r="I44" s="186">
        <f t="shared" si="2"/>
        <v>0</v>
      </c>
      <c r="J44" s="185">
        <v>0</v>
      </c>
      <c r="K44" s="185">
        <f t="shared" si="4"/>
        <v>0</v>
      </c>
      <c r="L44" s="185">
        <v>0</v>
      </c>
      <c r="M44" s="185">
        <f>L44*5.5</f>
        <v>0</v>
      </c>
      <c r="N44" s="185">
        <v>0</v>
      </c>
      <c r="O44" s="185">
        <f>N44*0.25</f>
        <v>0</v>
      </c>
      <c r="P44" s="185">
        <v>0</v>
      </c>
      <c r="Q44" s="185">
        <f>P44*0.3</f>
        <v>0</v>
      </c>
      <c r="R44" s="185">
        <v>0</v>
      </c>
      <c r="S44" s="200">
        <f t="shared" si="3"/>
        <v>0</v>
      </c>
      <c r="T44" s="200"/>
      <c r="U44" s="200"/>
      <c r="V44" s="201">
        <v>0</v>
      </c>
      <c r="W44" s="185">
        <f>V44/25</f>
        <v>0</v>
      </c>
      <c r="X44" s="201">
        <v>0</v>
      </c>
      <c r="Y44" s="185">
        <f>X44/80</f>
        <v>0</v>
      </c>
      <c r="Z44" s="185">
        <v>0</v>
      </c>
      <c r="AA44" s="185">
        <f>Z44*3</f>
        <v>0</v>
      </c>
      <c r="AB44" s="185">
        <v>0</v>
      </c>
      <c r="AC44" s="185">
        <v>0</v>
      </c>
      <c r="AD44" s="185">
        <f t="shared" si="13"/>
        <v>0</v>
      </c>
      <c r="AE44" s="201">
        <v>0</v>
      </c>
      <c r="AF44" s="185">
        <f>AE44/61.67</f>
        <v>0</v>
      </c>
      <c r="AG44" s="185">
        <v>0</v>
      </c>
      <c r="AH44" s="185">
        <f t="shared" si="15"/>
        <v>0</v>
      </c>
      <c r="AI44" s="201">
        <v>0</v>
      </c>
      <c r="AJ44" s="201">
        <v>0</v>
      </c>
      <c r="AK44" s="201">
        <v>0</v>
      </c>
      <c r="AL44" s="185">
        <f>AK44/25</f>
        <v>0</v>
      </c>
      <c r="AM44" s="201">
        <v>0</v>
      </c>
      <c r="AN44" s="201">
        <f>AM44*27/30</f>
        <v>0</v>
      </c>
      <c r="AO44" s="185">
        <f>AN44/27</f>
        <v>0</v>
      </c>
      <c r="AP44" s="185">
        <v>0</v>
      </c>
      <c r="AQ44" s="185">
        <f>AP44*0.625/3</f>
        <v>0</v>
      </c>
      <c r="AR44" s="185">
        <f>AQ44*3</f>
        <v>0</v>
      </c>
      <c r="AS44" s="201">
        <v>0</v>
      </c>
      <c r="AT44" s="201">
        <v>0</v>
      </c>
      <c r="AU44" s="201">
        <v>0</v>
      </c>
      <c r="AV44" s="185">
        <f>AS44*550/663.06/555+AT44*580/663.06/555+AU44*640/663.06/555</f>
        <v>0</v>
      </c>
      <c r="AW44" s="185">
        <f>AV44*23</f>
        <v>0</v>
      </c>
      <c r="AX44" s="185">
        <v>0</v>
      </c>
      <c r="AY44" s="185">
        <f>AZ44/0.3</f>
        <v>0</v>
      </c>
      <c r="AZ44" s="185">
        <v>0</v>
      </c>
      <c r="BA44" s="201">
        <v>0</v>
      </c>
      <c r="BB44" s="185">
        <f>BA44*0.19</f>
        <v>0</v>
      </c>
      <c r="BC44" s="201">
        <v>0</v>
      </c>
      <c r="BD44" s="185">
        <f>BC44/600</f>
        <v>0</v>
      </c>
      <c r="BE44" s="201">
        <v>0</v>
      </c>
      <c r="BF44" s="185">
        <f>BE44/600</f>
        <v>0</v>
      </c>
      <c r="BG44" s="201"/>
      <c r="BH44" s="185"/>
      <c r="BI44" s="185">
        <v>0</v>
      </c>
      <c r="BJ44" s="185">
        <f>BI44*0.375</f>
        <v>0</v>
      </c>
      <c r="BK44" s="185">
        <v>0</v>
      </c>
      <c r="BL44" s="185">
        <f>BK44*0.75</f>
        <v>0</v>
      </c>
      <c r="BM44" s="185">
        <v>0</v>
      </c>
      <c r="BN44" s="185">
        <f>BM44*0.75</f>
        <v>0</v>
      </c>
      <c r="BO44" s="185"/>
      <c r="BP44" s="185"/>
      <c r="BQ44" s="185"/>
      <c r="BR44" s="185"/>
      <c r="BS44" s="201">
        <v>0</v>
      </c>
      <c r="BT44" s="185">
        <f>BS44*1.25</f>
        <v>0</v>
      </c>
      <c r="BU44" s="185">
        <v>0</v>
      </c>
      <c r="BV44" s="185">
        <v>0</v>
      </c>
      <c r="BW44" s="185">
        <f t="shared" si="7"/>
        <v>0</v>
      </c>
      <c r="BX44" s="210"/>
      <c r="CC44" s="177"/>
      <c r="CK44" s="177"/>
    </row>
    <row r="45" spans="1:89" s="179" customFormat="1" ht="38.25" customHeight="1">
      <c r="A45" s="997" t="s">
        <v>227</v>
      </c>
      <c r="B45" s="998"/>
      <c r="C45" s="191">
        <f t="shared" ref="C45:AJ45" si="34">SUM(C9:C44)</f>
        <v>0</v>
      </c>
      <c r="D45" s="191">
        <f t="shared" si="34"/>
        <v>0</v>
      </c>
      <c r="E45" s="191">
        <f t="shared" si="34"/>
        <v>0</v>
      </c>
      <c r="F45" s="191">
        <f t="shared" si="34"/>
        <v>0</v>
      </c>
      <c r="G45" s="191">
        <f t="shared" si="34"/>
        <v>0</v>
      </c>
      <c r="H45" s="191">
        <f>SUM(H9:H44)</f>
        <v>0</v>
      </c>
      <c r="I45" s="191">
        <f>SUM(I9:I44)</f>
        <v>0</v>
      </c>
      <c r="J45" s="191">
        <f t="shared" si="34"/>
        <v>0</v>
      </c>
      <c r="K45" s="191">
        <f t="shared" si="34"/>
        <v>0</v>
      </c>
      <c r="L45" s="191">
        <f t="shared" si="34"/>
        <v>0</v>
      </c>
      <c r="M45" s="191">
        <f t="shared" si="34"/>
        <v>0</v>
      </c>
      <c r="N45" s="191">
        <f t="shared" si="34"/>
        <v>0</v>
      </c>
      <c r="O45" s="191">
        <f t="shared" si="34"/>
        <v>0</v>
      </c>
      <c r="P45" s="191">
        <f t="shared" si="34"/>
        <v>0</v>
      </c>
      <c r="Q45" s="191">
        <f t="shared" si="34"/>
        <v>0</v>
      </c>
      <c r="R45" s="191">
        <f t="shared" si="34"/>
        <v>0</v>
      </c>
      <c r="S45" s="191">
        <f t="shared" si="34"/>
        <v>0</v>
      </c>
      <c r="T45" s="191">
        <f t="shared" si="34"/>
        <v>0</v>
      </c>
      <c r="U45" s="191">
        <f t="shared" si="34"/>
        <v>0</v>
      </c>
      <c r="V45" s="202">
        <f t="shared" si="34"/>
        <v>0</v>
      </c>
      <c r="W45" s="191">
        <f t="shared" si="34"/>
        <v>0</v>
      </c>
      <c r="X45" s="202">
        <f t="shared" si="34"/>
        <v>0</v>
      </c>
      <c r="Y45" s="191">
        <f t="shared" si="34"/>
        <v>0</v>
      </c>
      <c r="Z45" s="191">
        <f t="shared" si="34"/>
        <v>0</v>
      </c>
      <c r="AA45" s="191">
        <f t="shared" si="34"/>
        <v>0</v>
      </c>
      <c r="AB45" s="191">
        <f t="shared" si="34"/>
        <v>0</v>
      </c>
      <c r="AC45" s="191">
        <f t="shared" si="34"/>
        <v>0</v>
      </c>
      <c r="AD45" s="191">
        <f t="shared" si="34"/>
        <v>0</v>
      </c>
      <c r="AE45" s="202">
        <f t="shared" si="34"/>
        <v>0</v>
      </c>
      <c r="AF45" s="191">
        <f t="shared" si="34"/>
        <v>0</v>
      </c>
      <c r="AG45" s="191">
        <f t="shared" si="34"/>
        <v>0</v>
      </c>
      <c r="AH45" s="191">
        <f t="shared" si="34"/>
        <v>0</v>
      </c>
      <c r="AI45" s="202">
        <f t="shared" si="34"/>
        <v>0</v>
      </c>
      <c r="AJ45" s="202">
        <f t="shared" si="34"/>
        <v>0</v>
      </c>
      <c r="AK45" s="202">
        <f t="shared" ref="AK45:BO45" si="35">SUM(AK9:AK44)</f>
        <v>0</v>
      </c>
      <c r="AL45" s="191">
        <f t="shared" si="35"/>
        <v>0</v>
      </c>
      <c r="AM45" s="202">
        <f t="shared" si="35"/>
        <v>0</v>
      </c>
      <c r="AN45" s="202">
        <f t="shared" si="35"/>
        <v>0</v>
      </c>
      <c r="AO45" s="191">
        <f t="shared" si="35"/>
        <v>0</v>
      </c>
      <c r="AP45" s="191">
        <f t="shared" si="35"/>
        <v>0</v>
      </c>
      <c r="AQ45" s="191">
        <f t="shared" si="35"/>
        <v>0</v>
      </c>
      <c r="AR45" s="191">
        <f t="shared" si="35"/>
        <v>0</v>
      </c>
      <c r="AS45" s="202">
        <f t="shared" si="35"/>
        <v>0</v>
      </c>
      <c r="AT45" s="202">
        <f t="shared" si="35"/>
        <v>0</v>
      </c>
      <c r="AU45" s="202">
        <f t="shared" si="35"/>
        <v>0</v>
      </c>
      <c r="AV45" s="191">
        <f t="shared" si="35"/>
        <v>0</v>
      </c>
      <c r="AW45" s="191">
        <f t="shared" si="35"/>
        <v>0</v>
      </c>
      <c r="AX45" s="191">
        <f t="shared" si="35"/>
        <v>0</v>
      </c>
      <c r="AY45" s="191">
        <f t="shared" si="35"/>
        <v>0</v>
      </c>
      <c r="AZ45" s="191">
        <f t="shared" si="35"/>
        <v>0</v>
      </c>
      <c r="BA45" s="202">
        <f t="shared" si="35"/>
        <v>0</v>
      </c>
      <c r="BB45" s="191">
        <f t="shared" si="35"/>
        <v>0</v>
      </c>
      <c r="BC45" s="202">
        <f t="shared" si="35"/>
        <v>0</v>
      </c>
      <c r="BD45" s="191">
        <f t="shared" si="35"/>
        <v>0</v>
      </c>
      <c r="BE45" s="202">
        <f t="shared" si="35"/>
        <v>0</v>
      </c>
      <c r="BF45" s="191">
        <f t="shared" si="35"/>
        <v>0</v>
      </c>
      <c r="BG45" s="202">
        <f t="shared" si="35"/>
        <v>0</v>
      </c>
      <c r="BH45" s="191">
        <f t="shared" si="35"/>
        <v>0</v>
      </c>
      <c r="BI45" s="191">
        <f t="shared" si="35"/>
        <v>0</v>
      </c>
      <c r="BJ45" s="191">
        <f t="shared" si="35"/>
        <v>0</v>
      </c>
      <c r="BK45" s="191">
        <f t="shared" si="35"/>
        <v>0</v>
      </c>
      <c r="BL45" s="191">
        <f t="shared" si="35"/>
        <v>0</v>
      </c>
      <c r="BM45" s="191">
        <f t="shared" si="35"/>
        <v>0</v>
      </c>
      <c r="BN45" s="191">
        <f t="shared" si="35"/>
        <v>0</v>
      </c>
      <c r="BO45" s="191">
        <f t="shared" si="35"/>
        <v>0</v>
      </c>
      <c r="BP45" s="191">
        <f t="shared" ref="BP45:BW45" si="36">SUM(BP9:BP44)</f>
        <v>0</v>
      </c>
      <c r="BQ45" s="191">
        <f t="shared" si="36"/>
        <v>0</v>
      </c>
      <c r="BR45" s="191">
        <f t="shared" si="36"/>
        <v>0</v>
      </c>
      <c r="BS45" s="191">
        <f t="shared" si="36"/>
        <v>0</v>
      </c>
      <c r="BT45" s="191">
        <f t="shared" si="36"/>
        <v>0</v>
      </c>
      <c r="BU45" s="191">
        <f t="shared" si="36"/>
        <v>0</v>
      </c>
      <c r="BV45" s="191">
        <f t="shared" si="36"/>
        <v>0</v>
      </c>
      <c r="BW45" s="191">
        <f t="shared" si="36"/>
        <v>0</v>
      </c>
      <c r="BX45" s="211"/>
    </row>
    <row r="46" spans="1:89">
      <c r="A46" s="192"/>
      <c r="B46" s="192"/>
      <c r="C46" s="193"/>
      <c r="D46" s="193"/>
      <c r="E46" s="193"/>
      <c r="F46" s="193"/>
      <c r="G46" s="193">
        <v>0</v>
      </c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  <c r="BI46" s="193"/>
      <c r="BJ46" s="193"/>
      <c r="BK46" s="193"/>
      <c r="BL46" s="193"/>
      <c r="BM46" s="193"/>
      <c r="BN46" s="193"/>
      <c r="BO46" s="193"/>
      <c r="BP46" s="193"/>
      <c r="BQ46" s="193"/>
      <c r="BR46" s="193"/>
      <c r="BS46" s="193"/>
      <c r="BT46" s="193"/>
      <c r="BU46" s="193"/>
      <c r="BV46" s="193"/>
      <c r="BW46" s="193"/>
      <c r="BX46" s="212"/>
    </row>
    <row r="47" spans="1:89" s="180" customFormat="1" ht="17.25" customHeight="1">
      <c r="A47" s="68"/>
      <c r="B47" s="68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O47" s="199"/>
      <c r="P47" s="910" t="s">
        <v>537</v>
      </c>
      <c r="Q47" s="910"/>
      <c r="R47" s="910"/>
      <c r="S47" s="910"/>
      <c r="T47" s="910"/>
      <c r="U47" s="910"/>
      <c r="V47" s="910"/>
      <c r="W47" s="910"/>
      <c r="X47" s="910"/>
      <c r="Y47" s="910"/>
      <c r="Z47" s="910"/>
      <c r="AA47" s="910"/>
      <c r="AB47" s="910"/>
      <c r="AC47" s="910"/>
      <c r="AD47" s="910"/>
      <c r="AE47" s="910"/>
      <c r="AF47" s="910"/>
      <c r="AG47" s="910"/>
      <c r="AH47" s="910"/>
      <c r="AI47" s="910"/>
      <c r="AJ47" s="910"/>
      <c r="AK47" s="910"/>
      <c r="AL47" s="910"/>
      <c r="AM47" s="910"/>
      <c r="AN47" s="910"/>
      <c r="AO47" s="910"/>
      <c r="AP47" s="910"/>
      <c r="AQ47" s="910"/>
      <c r="AR47" s="910"/>
      <c r="AS47" s="910"/>
      <c r="AT47" s="910"/>
      <c r="AU47" s="910"/>
      <c r="AV47" s="910"/>
      <c r="AW47" s="910"/>
      <c r="AX47" s="910"/>
      <c r="AY47" s="910"/>
      <c r="AZ47" s="910"/>
      <c r="BA47" s="910"/>
      <c r="BB47" s="910"/>
      <c r="BC47" s="910"/>
      <c r="BD47" s="910"/>
      <c r="BE47" s="910"/>
      <c r="BF47" s="910"/>
      <c r="BG47" s="910"/>
      <c r="BH47" s="910"/>
      <c r="BI47" s="910"/>
      <c r="BJ47" s="910"/>
      <c r="BK47" s="910"/>
      <c r="BL47" s="910"/>
      <c r="BM47" s="910"/>
      <c r="BN47" s="910"/>
      <c r="BO47" s="910"/>
      <c r="BP47" s="910"/>
      <c r="BQ47" s="910"/>
      <c r="BR47" s="910"/>
      <c r="BS47" s="910"/>
      <c r="BT47" s="910"/>
      <c r="BU47" s="910"/>
      <c r="BV47" s="910"/>
      <c r="BW47" s="910"/>
      <c r="BX47" s="910"/>
    </row>
    <row r="48" spans="1:89" s="68" customFormat="1" ht="16.5" customHeight="1">
      <c r="B48" s="911" t="s">
        <v>229</v>
      </c>
      <c r="C48" s="911"/>
      <c r="D48" s="911"/>
      <c r="E48" s="911"/>
      <c r="F48" s="911"/>
      <c r="G48" s="911"/>
      <c r="H48" s="911"/>
      <c r="I48" s="911"/>
      <c r="J48" s="911"/>
      <c r="K48" s="911"/>
      <c r="L48" s="911"/>
      <c r="M48" s="911"/>
      <c r="N48" s="911"/>
      <c r="O48" s="911"/>
      <c r="P48" s="844" t="s">
        <v>14</v>
      </c>
      <c r="Q48" s="844"/>
      <c r="R48" s="844"/>
      <c r="S48" s="844"/>
      <c r="T48" s="844"/>
      <c r="U48" s="844"/>
      <c r="V48" s="844"/>
      <c r="W48" s="844"/>
      <c r="X48" s="844"/>
      <c r="Y48" s="844"/>
      <c r="Z48" s="844"/>
      <c r="AA48" s="844"/>
      <c r="AB48" s="844"/>
      <c r="AC48" s="844"/>
      <c r="AD48" s="844"/>
      <c r="AE48" s="844"/>
      <c r="AF48" s="844"/>
      <c r="AG48" s="844"/>
      <c r="AH48" s="844"/>
      <c r="AI48" s="844"/>
      <c r="AJ48" s="844"/>
      <c r="AK48" s="844"/>
      <c r="AL48" s="844"/>
      <c r="AM48" s="844"/>
      <c r="AN48" s="844"/>
      <c r="AO48" s="844"/>
      <c r="AP48" s="844"/>
      <c r="AQ48" s="844"/>
      <c r="AR48" s="844"/>
      <c r="AS48" s="844"/>
      <c r="AT48" s="844"/>
      <c r="AU48" s="844"/>
      <c r="AV48" s="844"/>
      <c r="AW48" s="844"/>
      <c r="AX48" s="844"/>
      <c r="AY48" s="844"/>
      <c r="AZ48" s="844"/>
      <c r="BA48" s="844"/>
      <c r="BB48" s="844"/>
      <c r="BC48" s="844"/>
      <c r="BD48" s="844"/>
      <c r="BE48" s="844"/>
      <c r="BF48" s="844"/>
      <c r="BG48" s="844"/>
      <c r="BH48" s="844"/>
      <c r="BI48" s="844"/>
      <c r="BJ48" s="844"/>
      <c r="BK48" s="844"/>
      <c r="BL48" s="844"/>
      <c r="BM48" s="844"/>
      <c r="BN48" s="844"/>
      <c r="BO48" s="844"/>
      <c r="BP48" s="844"/>
      <c r="BQ48" s="844"/>
      <c r="BR48" s="844"/>
      <c r="BS48" s="844"/>
      <c r="BT48" s="844"/>
      <c r="BU48" s="844"/>
      <c r="BV48" s="844"/>
      <c r="BW48" s="844"/>
      <c r="BX48" s="844"/>
    </row>
    <row r="49" spans="2:76" s="68" customFormat="1" ht="15.75"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196"/>
      <c r="BQ49" s="205"/>
      <c r="BR49" s="205"/>
      <c r="BS49" s="205"/>
      <c r="BT49" s="205"/>
      <c r="BU49" s="72"/>
      <c r="BV49" s="72"/>
    </row>
    <row r="50" spans="2:76" s="68" customFormat="1" ht="15.75">
      <c r="AG50" s="196"/>
      <c r="AH50" s="196"/>
      <c r="AI50" s="196"/>
      <c r="AJ50" s="196"/>
      <c r="AK50" s="196"/>
      <c r="AL50" s="196"/>
      <c r="AM50" s="196"/>
      <c r="AN50" s="196"/>
      <c r="AO50" s="196"/>
      <c r="AR50" s="196"/>
      <c r="AS50" s="196"/>
      <c r="AT50" s="196"/>
      <c r="AU50" s="196"/>
      <c r="AV50" s="196"/>
      <c r="AW50" s="196"/>
      <c r="AX50" s="196"/>
      <c r="AY50" s="196"/>
      <c r="AZ50" s="196"/>
      <c r="BA50" s="196"/>
      <c r="BB50" s="196"/>
      <c r="BP50" s="196"/>
    </row>
    <row r="51" spans="2:76" s="68" customFormat="1" ht="15.75"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  <c r="BC51" s="197"/>
      <c r="BD51" s="197"/>
      <c r="BE51" s="197"/>
      <c r="BF51" s="197"/>
      <c r="BG51" s="197"/>
      <c r="BH51" s="197"/>
      <c r="BI51" s="197"/>
      <c r="BJ51" s="197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</row>
    <row r="52" spans="2:76" s="68" customFormat="1" ht="15.75"/>
    <row r="53" spans="2:76" s="33" customFormat="1" ht="15.75">
      <c r="B53" s="844" t="s">
        <v>538</v>
      </c>
      <c r="C53" s="844"/>
      <c r="D53" s="844"/>
      <c r="E53" s="844"/>
      <c r="F53" s="844"/>
      <c r="G53" s="844"/>
      <c r="H53" s="844"/>
      <c r="I53" s="844"/>
      <c r="J53" s="844"/>
      <c r="K53" s="844"/>
      <c r="L53" s="844"/>
      <c r="M53" s="844"/>
      <c r="N53" s="844"/>
      <c r="O53" s="844"/>
      <c r="P53" s="844" t="s">
        <v>231</v>
      </c>
      <c r="Q53" s="844"/>
      <c r="R53" s="844"/>
      <c r="S53" s="844"/>
      <c r="T53" s="844"/>
      <c r="U53" s="844"/>
      <c r="V53" s="844"/>
      <c r="W53" s="844"/>
      <c r="X53" s="844"/>
      <c r="Y53" s="844"/>
      <c r="Z53" s="844"/>
      <c r="AA53" s="844"/>
      <c r="AB53" s="844"/>
      <c r="AC53" s="844"/>
      <c r="AD53" s="844"/>
      <c r="AE53" s="844"/>
      <c r="AF53" s="844"/>
      <c r="AG53" s="844"/>
      <c r="AH53" s="844"/>
      <c r="AI53" s="844"/>
      <c r="AJ53" s="844"/>
      <c r="AK53" s="844"/>
      <c r="AL53" s="844"/>
      <c r="AM53" s="844"/>
      <c r="AN53" s="844"/>
      <c r="AO53" s="844"/>
      <c r="AP53" s="844"/>
      <c r="AQ53" s="844"/>
      <c r="AR53" s="844"/>
      <c r="AS53" s="844"/>
      <c r="AT53" s="844"/>
      <c r="AU53" s="844"/>
      <c r="AV53" s="844"/>
      <c r="AW53" s="844"/>
      <c r="AX53" s="844"/>
      <c r="AY53" s="844"/>
      <c r="AZ53" s="844"/>
      <c r="BA53" s="844"/>
      <c r="BB53" s="844"/>
      <c r="BC53" s="844"/>
      <c r="BD53" s="844"/>
      <c r="BE53" s="844"/>
      <c r="BF53" s="844"/>
      <c r="BG53" s="844"/>
      <c r="BH53" s="844"/>
      <c r="BI53" s="844"/>
      <c r="BJ53" s="844"/>
      <c r="BK53" s="844"/>
      <c r="BL53" s="844"/>
      <c r="BM53" s="844"/>
      <c r="BN53" s="844"/>
      <c r="BO53" s="844"/>
      <c r="BP53" s="844"/>
      <c r="BQ53" s="844"/>
      <c r="BR53" s="844"/>
      <c r="BS53" s="844"/>
      <c r="BT53" s="844"/>
      <c r="BU53" s="844"/>
      <c r="BV53" s="844"/>
      <c r="BW53" s="844"/>
      <c r="BX53" s="844"/>
    </row>
    <row r="54" spans="2:76" s="180" customFormat="1" ht="12.75"/>
  </sheetData>
  <autoFilter ref="A8:BZ48"/>
  <mergeCells count="47">
    <mergeCell ref="A1:F1"/>
    <mergeCell ref="R1:BX1"/>
    <mergeCell ref="A2:F2"/>
    <mergeCell ref="R2:BX2"/>
    <mergeCell ref="A3:C3"/>
    <mergeCell ref="A4:BX4"/>
    <mergeCell ref="A5:BX5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C7:AD7"/>
    <mergeCell ref="AE7:AF7"/>
    <mergeCell ref="AG7:AH7"/>
    <mergeCell ref="AK7:AL7"/>
    <mergeCell ref="AN7:AO7"/>
    <mergeCell ref="AQ7:AR7"/>
    <mergeCell ref="AV7:AW7"/>
    <mergeCell ref="AY7:AZ7"/>
    <mergeCell ref="BA7:BB7"/>
    <mergeCell ref="BC7:BD7"/>
    <mergeCell ref="BE7:BF7"/>
    <mergeCell ref="BG7:BH7"/>
    <mergeCell ref="B53:O53"/>
    <mergeCell ref="P53:BX53"/>
    <mergeCell ref="A7:A8"/>
    <mergeCell ref="B7:B8"/>
    <mergeCell ref="BW7:BW8"/>
    <mergeCell ref="BX7:BX8"/>
    <mergeCell ref="BU7:BV7"/>
    <mergeCell ref="A45:B45"/>
    <mergeCell ref="P47:BX47"/>
    <mergeCell ref="B48:O48"/>
    <mergeCell ref="P48:BX48"/>
    <mergeCell ref="BI7:BJ7"/>
    <mergeCell ref="BK7:BL7"/>
    <mergeCell ref="BM7:BN7"/>
    <mergeCell ref="BO7:BR7"/>
    <mergeCell ref="BS7:BT7"/>
  </mergeCells>
  <pageMargins left="0.39305555555555599" right="0" top="0" bottom="0" header="0" footer="0"/>
  <pageSetup paperSize="9" scale="7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view="pageBreakPreview" topLeftCell="A20" zoomScale="90" zoomScaleNormal="100" zoomScaleSheetLayoutView="90" workbookViewId="0">
      <selection activeCell="I32" sqref="I32"/>
    </sheetView>
  </sheetViews>
  <sheetFormatPr defaultColWidth="9" defaultRowHeight="15.75"/>
  <cols>
    <col min="1" max="1" width="5" style="153" customWidth="1"/>
    <col min="2" max="2" width="14.85546875" style="153" customWidth="1"/>
    <col min="3" max="3" width="10.28515625" style="153" customWidth="1"/>
    <col min="4" max="4" width="11.140625" style="153" customWidth="1"/>
    <col min="5" max="5" width="13.28515625" style="153" customWidth="1"/>
    <col min="6" max="6" width="8.28515625" style="153" hidden="1" customWidth="1"/>
    <col min="7" max="7" width="11.28515625" style="153" customWidth="1"/>
    <col min="8" max="8" width="13.5703125" style="153" customWidth="1"/>
    <col min="9" max="9" width="12.5703125" style="153" customWidth="1"/>
    <col min="10" max="10" width="10" style="153" customWidth="1"/>
    <col min="11" max="11" width="11.28515625" style="153" hidden="1" customWidth="1"/>
    <col min="12" max="13" width="13.28515625" style="153" customWidth="1"/>
    <col min="14" max="14" width="11.5703125" style="153" customWidth="1"/>
    <col min="15" max="257" width="9.140625" style="153"/>
    <col min="258" max="258" width="5" style="153" customWidth="1"/>
    <col min="259" max="259" width="14" style="153" customWidth="1"/>
    <col min="260" max="260" width="10.28515625" style="153" customWidth="1"/>
    <col min="261" max="261" width="10.5703125" style="153" customWidth="1"/>
    <col min="262" max="262" width="13" style="153" customWidth="1"/>
    <col min="263" max="263" width="8.5703125" style="153" customWidth="1"/>
    <col min="264" max="264" width="11.28515625" style="153" customWidth="1"/>
    <col min="265" max="265" width="12.7109375" style="153" customWidth="1"/>
    <col min="266" max="266" width="11.7109375" style="153" customWidth="1"/>
    <col min="267" max="267" width="10" style="153" customWidth="1"/>
    <col min="268" max="268" width="11.5703125" style="153" customWidth="1"/>
    <col min="269" max="269" width="12.5703125" style="153" customWidth="1"/>
    <col min="270" max="270" width="10.5703125" style="153" customWidth="1"/>
    <col min="271" max="513" width="9.140625" style="153"/>
    <col min="514" max="514" width="5" style="153" customWidth="1"/>
    <col min="515" max="515" width="14" style="153" customWidth="1"/>
    <col min="516" max="516" width="10.28515625" style="153" customWidth="1"/>
    <col min="517" max="517" width="10.5703125" style="153" customWidth="1"/>
    <col min="518" max="518" width="13" style="153" customWidth="1"/>
    <col min="519" max="519" width="8.5703125" style="153" customWidth="1"/>
    <col min="520" max="520" width="11.28515625" style="153" customWidth="1"/>
    <col min="521" max="521" width="12.7109375" style="153" customWidth="1"/>
    <col min="522" max="522" width="11.7109375" style="153" customWidth="1"/>
    <col min="523" max="523" width="10" style="153" customWidth="1"/>
    <col min="524" max="524" width="11.5703125" style="153" customWidth="1"/>
    <col min="525" max="525" width="12.5703125" style="153" customWidth="1"/>
    <col min="526" max="526" width="10.5703125" style="153" customWidth="1"/>
    <col min="527" max="769" width="9.140625" style="153"/>
    <col min="770" max="770" width="5" style="153" customWidth="1"/>
    <col min="771" max="771" width="14" style="153" customWidth="1"/>
    <col min="772" max="772" width="10.28515625" style="153" customWidth="1"/>
    <col min="773" max="773" width="10.5703125" style="153" customWidth="1"/>
    <col min="774" max="774" width="13" style="153" customWidth="1"/>
    <col min="775" max="775" width="8.5703125" style="153" customWidth="1"/>
    <col min="776" max="776" width="11.28515625" style="153" customWidth="1"/>
    <col min="777" max="777" width="12.7109375" style="153" customWidth="1"/>
    <col min="778" max="778" width="11.7109375" style="153" customWidth="1"/>
    <col min="779" max="779" width="10" style="153" customWidth="1"/>
    <col min="780" max="780" width="11.5703125" style="153" customWidth="1"/>
    <col min="781" max="781" width="12.5703125" style="153" customWidth="1"/>
    <col min="782" max="782" width="10.5703125" style="153" customWidth="1"/>
    <col min="783" max="1025" width="9.140625" style="153"/>
    <col min="1026" max="1026" width="5" style="153" customWidth="1"/>
    <col min="1027" max="1027" width="14" style="153" customWidth="1"/>
    <col min="1028" max="1028" width="10.28515625" style="153" customWidth="1"/>
    <col min="1029" max="1029" width="10.5703125" style="153" customWidth="1"/>
    <col min="1030" max="1030" width="13" style="153" customWidth="1"/>
    <col min="1031" max="1031" width="8.5703125" style="153" customWidth="1"/>
    <col min="1032" max="1032" width="11.28515625" style="153" customWidth="1"/>
    <col min="1033" max="1033" width="12.7109375" style="153" customWidth="1"/>
    <col min="1034" max="1034" width="11.7109375" style="153" customWidth="1"/>
    <col min="1035" max="1035" width="10" style="153" customWidth="1"/>
    <col min="1036" max="1036" width="11.5703125" style="153" customWidth="1"/>
    <col min="1037" max="1037" width="12.5703125" style="153" customWidth="1"/>
    <col min="1038" max="1038" width="10.5703125" style="153" customWidth="1"/>
    <col min="1039" max="1281" width="9.140625" style="153"/>
    <col min="1282" max="1282" width="5" style="153" customWidth="1"/>
    <col min="1283" max="1283" width="14" style="153" customWidth="1"/>
    <col min="1284" max="1284" width="10.28515625" style="153" customWidth="1"/>
    <col min="1285" max="1285" width="10.5703125" style="153" customWidth="1"/>
    <col min="1286" max="1286" width="13" style="153" customWidth="1"/>
    <col min="1287" max="1287" width="8.5703125" style="153" customWidth="1"/>
    <col min="1288" max="1288" width="11.28515625" style="153" customWidth="1"/>
    <col min="1289" max="1289" width="12.7109375" style="153" customWidth="1"/>
    <col min="1290" max="1290" width="11.7109375" style="153" customWidth="1"/>
    <col min="1291" max="1291" width="10" style="153" customWidth="1"/>
    <col min="1292" max="1292" width="11.5703125" style="153" customWidth="1"/>
    <col min="1293" max="1293" width="12.5703125" style="153" customWidth="1"/>
    <col min="1294" max="1294" width="10.5703125" style="153" customWidth="1"/>
    <col min="1295" max="1537" width="9.140625" style="153"/>
    <col min="1538" max="1538" width="5" style="153" customWidth="1"/>
    <col min="1539" max="1539" width="14" style="153" customWidth="1"/>
    <col min="1540" max="1540" width="10.28515625" style="153" customWidth="1"/>
    <col min="1541" max="1541" width="10.5703125" style="153" customWidth="1"/>
    <col min="1542" max="1542" width="13" style="153" customWidth="1"/>
    <col min="1543" max="1543" width="8.5703125" style="153" customWidth="1"/>
    <col min="1544" max="1544" width="11.28515625" style="153" customWidth="1"/>
    <col min="1545" max="1545" width="12.7109375" style="153" customWidth="1"/>
    <col min="1546" max="1546" width="11.7109375" style="153" customWidth="1"/>
    <col min="1547" max="1547" width="10" style="153" customWidth="1"/>
    <col min="1548" max="1548" width="11.5703125" style="153" customWidth="1"/>
    <col min="1549" max="1549" width="12.5703125" style="153" customWidth="1"/>
    <col min="1550" max="1550" width="10.5703125" style="153" customWidth="1"/>
    <col min="1551" max="1793" width="9.140625" style="153"/>
    <col min="1794" max="1794" width="5" style="153" customWidth="1"/>
    <col min="1795" max="1795" width="14" style="153" customWidth="1"/>
    <col min="1796" max="1796" width="10.28515625" style="153" customWidth="1"/>
    <col min="1797" max="1797" width="10.5703125" style="153" customWidth="1"/>
    <col min="1798" max="1798" width="13" style="153" customWidth="1"/>
    <col min="1799" max="1799" width="8.5703125" style="153" customWidth="1"/>
    <col min="1800" max="1800" width="11.28515625" style="153" customWidth="1"/>
    <col min="1801" max="1801" width="12.7109375" style="153" customWidth="1"/>
    <col min="1802" max="1802" width="11.7109375" style="153" customWidth="1"/>
    <col min="1803" max="1803" width="10" style="153" customWidth="1"/>
    <col min="1804" max="1804" width="11.5703125" style="153" customWidth="1"/>
    <col min="1805" max="1805" width="12.5703125" style="153" customWidth="1"/>
    <col min="1806" max="1806" width="10.5703125" style="153" customWidth="1"/>
    <col min="1807" max="2049" width="9.140625" style="153"/>
    <col min="2050" max="2050" width="5" style="153" customWidth="1"/>
    <col min="2051" max="2051" width="14" style="153" customWidth="1"/>
    <col min="2052" max="2052" width="10.28515625" style="153" customWidth="1"/>
    <col min="2053" max="2053" width="10.5703125" style="153" customWidth="1"/>
    <col min="2054" max="2054" width="13" style="153" customWidth="1"/>
    <col min="2055" max="2055" width="8.5703125" style="153" customWidth="1"/>
    <col min="2056" max="2056" width="11.28515625" style="153" customWidth="1"/>
    <col min="2057" max="2057" width="12.7109375" style="153" customWidth="1"/>
    <col min="2058" max="2058" width="11.7109375" style="153" customWidth="1"/>
    <col min="2059" max="2059" width="10" style="153" customWidth="1"/>
    <col min="2060" max="2060" width="11.5703125" style="153" customWidth="1"/>
    <col min="2061" max="2061" width="12.5703125" style="153" customWidth="1"/>
    <col min="2062" max="2062" width="10.5703125" style="153" customWidth="1"/>
    <col min="2063" max="2305" width="9.140625" style="153"/>
    <col min="2306" max="2306" width="5" style="153" customWidth="1"/>
    <col min="2307" max="2307" width="14" style="153" customWidth="1"/>
    <col min="2308" max="2308" width="10.28515625" style="153" customWidth="1"/>
    <col min="2309" max="2309" width="10.5703125" style="153" customWidth="1"/>
    <col min="2310" max="2310" width="13" style="153" customWidth="1"/>
    <col min="2311" max="2311" width="8.5703125" style="153" customWidth="1"/>
    <col min="2312" max="2312" width="11.28515625" style="153" customWidth="1"/>
    <col min="2313" max="2313" width="12.7109375" style="153" customWidth="1"/>
    <col min="2314" max="2314" width="11.7109375" style="153" customWidth="1"/>
    <col min="2315" max="2315" width="10" style="153" customWidth="1"/>
    <col min="2316" max="2316" width="11.5703125" style="153" customWidth="1"/>
    <col min="2317" max="2317" width="12.5703125" style="153" customWidth="1"/>
    <col min="2318" max="2318" width="10.5703125" style="153" customWidth="1"/>
    <col min="2319" max="2561" width="9.140625" style="153"/>
    <col min="2562" max="2562" width="5" style="153" customWidth="1"/>
    <col min="2563" max="2563" width="14" style="153" customWidth="1"/>
    <col min="2564" max="2564" width="10.28515625" style="153" customWidth="1"/>
    <col min="2565" max="2565" width="10.5703125" style="153" customWidth="1"/>
    <col min="2566" max="2566" width="13" style="153" customWidth="1"/>
    <col min="2567" max="2567" width="8.5703125" style="153" customWidth="1"/>
    <col min="2568" max="2568" width="11.28515625" style="153" customWidth="1"/>
    <col min="2569" max="2569" width="12.7109375" style="153" customWidth="1"/>
    <col min="2570" max="2570" width="11.7109375" style="153" customWidth="1"/>
    <col min="2571" max="2571" width="10" style="153" customWidth="1"/>
    <col min="2572" max="2572" width="11.5703125" style="153" customWidth="1"/>
    <col min="2573" max="2573" width="12.5703125" style="153" customWidth="1"/>
    <col min="2574" max="2574" width="10.5703125" style="153" customWidth="1"/>
    <col min="2575" max="2817" width="9.140625" style="153"/>
    <col min="2818" max="2818" width="5" style="153" customWidth="1"/>
    <col min="2819" max="2819" width="14" style="153" customWidth="1"/>
    <col min="2820" max="2820" width="10.28515625" style="153" customWidth="1"/>
    <col min="2821" max="2821" width="10.5703125" style="153" customWidth="1"/>
    <col min="2822" max="2822" width="13" style="153" customWidth="1"/>
    <col min="2823" max="2823" width="8.5703125" style="153" customWidth="1"/>
    <col min="2824" max="2824" width="11.28515625" style="153" customWidth="1"/>
    <col min="2825" max="2825" width="12.7109375" style="153" customWidth="1"/>
    <col min="2826" max="2826" width="11.7109375" style="153" customWidth="1"/>
    <col min="2827" max="2827" width="10" style="153" customWidth="1"/>
    <col min="2828" max="2828" width="11.5703125" style="153" customWidth="1"/>
    <col min="2829" max="2829" width="12.5703125" style="153" customWidth="1"/>
    <col min="2830" max="2830" width="10.5703125" style="153" customWidth="1"/>
    <col min="2831" max="3073" width="9.140625" style="153"/>
    <col min="3074" max="3074" width="5" style="153" customWidth="1"/>
    <col min="3075" max="3075" width="14" style="153" customWidth="1"/>
    <col min="3076" max="3076" width="10.28515625" style="153" customWidth="1"/>
    <col min="3077" max="3077" width="10.5703125" style="153" customWidth="1"/>
    <col min="3078" max="3078" width="13" style="153" customWidth="1"/>
    <col min="3079" max="3079" width="8.5703125" style="153" customWidth="1"/>
    <col min="3080" max="3080" width="11.28515625" style="153" customWidth="1"/>
    <col min="3081" max="3081" width="12.7109375" style="153" customWidth="1"/>
    <col min="3082" max="3082" width="11.7109375" style="153" customWidth="1"/>
    <col min="3083" max="3083" width="10" style="153" customWidth="1"/>
    <col min="3084" max="3084" width="11.5703125" style="153" customWidth="1"/>
    <col min="3085" max="3085" width="12.5703125" style="153" customWidth="1"/>
    <col min="3086" max="3086" width="10.5703125" style="153" customWidth="1"/>
    <col min="3087" max="3329" width="9.140625" style="153"/>
    <col min="3330" max="3330" width="5" style="153" customWidth="1"/>
    <col min="3331" max="3331" width="14" style="153" customWidth="1"/>
    <col min="3332" max="3332" width="10.28515625" style="153" customWidth="1"/>
    <col min="3333" max="3333" width="10.5703125" style="153" customWidth="1"/>
    <col min="3334" max="3334" width="13" style="153" customWidth="1"/>
    <col min="3335" max="3335" width="8.5703125" style="153" customWidth="1"/>
    <col min="3336" max="3336" width="11.28515625" style="153" customWidth="1"/>
    <col min="3337" max="3337" width="12.7109375" style="153" customWidth="1"/>
    <col min="3338" max="3338" width="11.7109375" style="153" customWidth="1"/>
    <col min="3339" max="3339" width="10" style="153" customWidth="1"/>
    <col min="3340" max="3340" width="11.5703125" style="153" customWidth="1"/>
    <col min="3341" max="3341" width="12.5703125" style="153" customWidth="1"/>
    <col min="3342" max="3342" width="10.5703125" style="153" customWidth="1"/>
    <col min="3343" max="3585" width="9.140625" style="153"/>
    <col min="3586" max="3586" width="5" style="153" customWidth="1"/>
    <col min="3587" max="3587" width="14" style="153" customWidth="1"/>
    <col min="3588" max="3588" width="10.28515625" style="153" customWidth="1"/>
    <col min="3589" max="3589" width="10.5703125" style="153" customWidth="1"/>
    <col min="3590" max="3590" width="13" style="153" customWidth="1"/>
    <col min="3591" max="3591" width="8.5703125" style="153" customWidth="1"/>
    <col min="3592" max="3592" width="11.28515625" style="153" customWidth="1"/>
    <col min="3593" max="3593" width="12.7109375" style="153" customWidth="1"/>
    <col min="3594" max="3594" width="11.7109375" style="153" customWidth="1"/>
    <col min="3595" max="3595" width="10" style="153" customWidth="1"/>
    <col min="3596" max="3596" width="11.5703125" style="153" customWidth="1"/>
    <col min="3597" max="3597" width="12.5703125" style="153" customWidth="1"/>
    <col min="3598" max="3598" width="10.5703125" style="153" customWidth="1"/>
    <col min="3599" max="3841" width="9.140625" style="153"/>
    <col min="3842" max="3842" width="5" style="153" customWidth="1"/>
    <col min="3843" max="3843" width="14" style="153" customWidth="1"/>
    <col min="3844" max="3844" width="10.28515625" style="153" customWidth="1"/>
    <col min="3845" max="3845" width="10.5703125" style="153" customWidth="1"/>
    <col min="3846" max="3846" width="13" style="153" customWidth="1"/>
    <col min="3847" max="3847" width="8.5703125" style="153" customWidth="1"/>
    <col min="3848" max="3848" width="11.28515625" style="153" customWidth="1"/>
    <col min="3849" max="3849" width="12.7109375" style="153" customWidth="1"/>
    <col min="3850" max="3850" width="11.7109375" style="153" customWidth="1"/>
    <col min="3851" max="3851" width="10" style="153" customWidth="1"/>
    <col min="3852" max="3852" width="11.5703125" style="153" customWidth="1"/>
    <col min="3853" max="3853" width="12.5703125" style="153" customWidth="1"/>
    <col min="3854" max="3854" width="10.5703125" style="153" customWidth="1"/>
    <col min="3855" max="4097" width="9.140625" style="153"/>
    <col min="4098" max="4098" width="5" style="153" customWidth="1"/>
    <col min="4099" max="4099" width="14" style="153" customWidth="1"/>
    <col min="4100" max="4100" width="10.28515625" style="153" customWidth="1"/>
    <col min="4101" max="4101" width="10.5703125" style="153" customWidth="1"/>
    <col min="4102" max="4102" width="13" style="153" customWidth="1"/>
    <col min="4103" max="4103" width="8.5703125" style="153" customWidth="1"/>
    <col min="4104" max="4104" width="11.28515625" style="153" customWidth="1"/>
    <col min="4105" max="4105" width="12.7109375" style="153" customWidth="1"/>
    <col min="4106" max="4106" width="11.7109375" style="153" customWidth="1"/>
    <col min="4107" max="4107" width="10" style="153" customWidth="1"/>
    <col min="4108" max="4108" width="11.5703125" style="153" customWidth="1"/>
    <col min="4109" max="4109" width="12.5703125" style="153" customWidth="1"/>
    <col min="4110" max="4110" width="10.5703125" style="153" customWidth="1"/>
    <col min="4111" max="4353" width="9.140625" style="153"/>
    <col min="4354" max="4354" width="5" style="153" customWidth="1"/>
    <col min="4355" max="4355" width="14" style="153" customWidth="1"/>
    <col min="4356" max="4356" width="10.28515625" style="153" customWidth="1"/>
    <col min="4357" max="4357" width="10.5703125" style="153" customWidth="1"/>
    <col min="4358" max="4358" width="13" style="153" customWidth="1"/>
    <col min="4359" max="4359" width="8.5703125" style="153" customWidth="1"/>
    <col min="4360" max="4360" width="11.28515625" style="153" customWidth="1"/>
    <col min="4361" max="4361" width="12.7109375" style="153" customWidth="1"/>
    <col min="4362" max="4362" width="11.7109375" style="153" customWidth="1"/>
    <col min="4363" max="4363" width="10" style="153" customWidth="1"/>
    <col min="4364" max="4364" width="11.5703125" style="153" customWidth="1"/>
    <col min="4365" max="4365" width="12.5703125" style="153" customWidth="1"/>
    <col min="4366" max="4366" width="10.5703125" style="153" customWidth="1"/>
    <col min="4367" max="4609" width="9.140625" style="153"/>
    <col min="4610" max="4610" width="5" style="153" customWidth="1"/>
    <col min="4611" max="4611" width="14" style="153" customWidth="1"/>
    <col min="4612" max="4612" width="10.28515625" style="153" customWidth="1"/>
    <col min="4613" max="4613" width="10.5703125" style="153" customWidth="1"/>
    <col min="4614" max="4614" width="13" style="153" customWidth="1"/>
    <col min="4615" max="4615" width="8.5703125" style="153" customWidth="1"/>
    <col min="4616" max="4616" width="11.28515625" style="153" customWidth="1"/>
    <col min="4617" max="4617" width="12.7109375" style="153" customWidth="1"/>
    <col min="4618" max="4618" width="11.7109375" style="153" customWidth="1"/>
    <col min="4619" max="4619" width="10" style="153" customWidth="1"/>
    <col min="4620" max="4620" width="11.5703125" style="153" customWidth="1"/>
    <col min="4621" max="4621" width="12.5703125" style="153" customWidth="1"/>
    <col min="4622" max="4622" width="10.5703125" style="153" customWidth="1"/>
    <col min="4623" max="4865" width="9.140625" style="153"/>
    <col min="4866" max="4866" width="5" style="153" customWidth="1"/>
    <col min="4867" max="4867" width="14" style="153" customWidth="1"/>
    <col min="4868" max="4868" width="10.28515625" style="153" customWidth="1"/>
    <col min="4869" max="4869" width="10.5703125" style="153" customWidth="1"/>
    <col min="4870" max="4870" width="13" style="153" customWidth="1"/>
    <col min="4871" max="4871" width="8.5703125" style="153" customWidth="1"/>
    <col min="4872" max="4872" width="11.28515625" style="153" customWidth="1"/>
    <col min="4873" max="4873" width="12.7109375" style="153" customWidth="1"/>
    <col min="4874" max="4874" width="11.7109375" style="153" customWidth="1"/>
    <col min="4875" max="4875" width="10" style="153" customWidth="1"/>
    <col min="4876" max="4876" width="11.5703125" style="153" customWidth="1"/>
    <col min="4877" max="4877" width="12.5703125" style="153" customWidth="1"/>
    <col min="4878" max="4878" width="10.5703125" style="153" customWidth="1"/>
    <col min="4879" max="5121" width="9.140625" style="153"/>
    <col min="5122" max="5122" width="5" style="153" customWidth="1"/>
    <col min="5123" max="5123" width="14" style="153" customWidth="1"/>
    <col min="5124" max="5124" width="10.28515625" style="153" customWidth="1"/>
    <col min="5125" max="5125" width="10.5703125" style="153" customWidth="1"/>
    <col min="5126" max="5126" width="13" style="153" customWidth="1"/>
    <col min="5127" max="5127" width="8.5703125" style="153" customWidth="1"/>
    <col min="5128" max="5128" width="11.28515625" style="153" customWidth="1"/>
    <col min="5129" max="5129" width="12.7109375" style="153" customWidth="1"/>
    <col min="5130" max="5130" width="11.7109375" style="153" customWidth="1"/>
    <col min="5131" max="5131" width="10" style="153" customWidth="1"/>
    <col min="5132" max="5132" width="11.5703125" style="153" customWidth="1"/>
    <col min="5133" max="5133" width="12.5703125" style="153" customWidth="1"/>
    <col min="5134" max="5134" width="10.5703125" style="153" customWidth="1"/>
    <col min="5135" max="5377" width="9.140625" style="153"/>
    <col min="5378" max="5378" width="5" style="153" customWidth="1"/>
    <col min="5379" max="5379" width="14" style="153" customWidth="1"/>
    <col min="5380" max="5380" width="10.28515625" style="153" customWidth="1"/>
    <col min="5381" max="5381" width="10.5703125" style="153" customWidth="1"/>
    <col min="5382" max="5382" width="13" style="153" customWidth="1"/>
    <col min="5383" max="5383" width="8.5703125" style="153" customWidth="1"/>
    <col min="5384" max="5384" width="11.28515625" style="153" customWidth="1"/>
    <col min="5385" max="5385" width="12.7109375" style="153" customWidth="1"/>
    <col min="5386" max="5386" width="11.7109375" style="153" customWidth="1"/>
    <col min="5387" max="5387" width="10" style="153" customWidth="1"/>
    <col min="5388" max="5388" width="11.5703125" style="153" customWidth="1"/>
    <col min="5389" max="5389" width="12.5703125" style="153" customWidth="1"/>
    <col min="5390" max="5390" width="10.5703125" style="153" customWidth="1"/>
    <col min="5391" max="5633" width="9.140625" style="153"/>
    <col min="5634" max="5634" width="5" style="153" customWidth="1"/>
    <col min="5635" max="5635" width="14" style="153" customWidth="1"/>
    <col min="5636" max="5636" width="10.28515625" style="153" customWidth="1"/>
    <col min="5637" max="5637" width="10.5703125" style="153" customWidth="1"/>
    <col min="5638" max="5638" width="13" style="153" customWidth="1"/>
    <col min="5639" max="5639" width="8.5703125" style="153" customWidth="1"/>
    <col min="5640" max="5640" width="11.28515625" style="153" customWidth="1"/>
    <col min="5641" max="5641" width="12.7109375" style="153" customWidth="1"/>
    <col min="5642" max="5642" width="11.7109375" style="153" customWidth="1"/>
    <col min="5643" max="5643" width="10" style="153" customWidth="1"/>
    <col min="5644" max="5644" width="11.5703125" style="153" customWidth="1"/>
    <col min="5645" max="5645" width="12.5703125" style="153" customWidth="1"/>
    <col min="5646" max="5646" width="10.5703125" style="153" customWidth="1"/>
    <col min="5647" max="5889" width="9.140625" style="153"/>
    <col min="5890" max="5890" width="5" style="153" customWidth="1"/>
    <col min="5891" max="5891" width="14" style="153" customWidth="1"/>
    <col min="5892" max="5892" width="10.28515625" style="153" customWidth="1"/>
    <col min="5893" max="5893" width="10.5703125" style="153" customWidth="1"/>
    <col min="5894" max="5894" width="13" style="153" customWidth="1"/>
    <col min="5895" max="5895" width="8.5703125" style="153" customWidth="1"/>
    <col min="5896" max="5896" width="11.28515625" style="153" customWidth="1"/>
    <col min="5897" max="5897" width="12.7109375" style="153" customWidth="1"/>
    <col min="5898" max="5898" width="11.7109375" style="153" customWidth="1"/>
    <col min="5899" max="5899" width="10" style="153" customWidth="1"/>
    <col min="5900" max="5900" width="11.5703125" style="153" customWidth="1"/>
    <col min="5901" max="5901" width="12.5703125" style="153" customWidth="1"/>
    <col min="5902" max="5902" width="10.5703125" style="153" customWidth="1"/>
    <col min="5903" max="6145" width="9.140625" style="153"/>
    <col min="6146" max="6146" width="5" style="153" customWidth="1"/>
    <col min="6147" max="6147" width="14" style="153" customWidth="1"/>
    <col min="6148" max="6148" width="10.28515625" style="153" customWidth="1"/>
    <col min="6149" max="6149" width="10.5703125" style="153" customWidth="1"/>
    <col min="6150" max="6150" width="13" style="153" customWidth="1"/>
    <col min="6151" max="6151" width="8.5703125" style="153" customWidth="1"/>
    <col min="6152" max="6152" width="11.28515625" style="153" customWidth="1"/>
    <col min="6153" max="6153" width="12.7109375" style="153" customWidth="1"/>
    <col min="6154" max="6154" width="11.7109375" style="153" customWidth="1"/>
    <col min="6155" max="6155" width="10" style="153" customWidth="1"/>
    <col min="6156" max="6156" width="11.5703125" style="153" customWidth="1"/>
    <col min="6157" max="6157" width="12.5703125" style="153" customWidth="1"/>
    <col min="6158" max="6158" width="10.5703125" style="153" customWidth="1"/>
    <col min="6159" max="6401" width="9.140625" style="153"/>
    <col min="6402" max="6402" width="5" style="153" customWidth="1"/>
    <col min="6403" max="6403" width="14" style="153" customWidth="1"/>
    <col min="6404" max="6404" width="10.28515625" style="153" customWidth="1"/>
    <col min="6405" max="6405" width="10.5703125" style="153" customWidth="1"/>
    <col min="6406" max="6406" width="13" style="153" customWidth="1"/>
    <col min="6407" max="6407" width="8.5703125" style="153" customWidth="1"/>
    <col min="6408" max="6408" width="11.28515625" style="153" customWidth="1"/>
    <col min="6409" max="6409" width="12.7109375" style="153" customWidth="1"/>
    <col min="6410" max="6410" width="11.7109375" style="153" customWidth="1"/>
    <col min="6411" max="6411" width="10" style="153" customWidth="1"/>
    <col min="6412" max="6412" width="11.5703125" style="153" customWidth="1"/>
    <col min="6413" max="6413" width="12.5703125" style="153" customWidth="1"/>
    <col min="6414" max="6414" width="10.5703125" style="153" customWidth="1"/>
    <col min="6415" max="6657" width="9.140625" style="153"/>
    <col min="6658" max="6658" width="5" style="153" customWidth="1"/>
    <col min="6659" max="6659" width="14" style="153" customWidth="1"/>
    <col min="6660" max="6660" width="10.28515625" style="153" customWidth="1"/>
    <col min="6661" max="6661" width="10.5703125" style="153" customWidth="1"/>
    <col min="6662" max="6662" width="13" style="153" customWidth="1"/>
    <col min="6663" max="6663" width="8.5703125" style="153" customWidth="1"/>
    <col min="6664" max="6664" width="11.28515625" style="153" customWidth="1"/>
    <col min="6665" max="6665" width="12.7109375" style="153" customWidth="1"/>
    <col min="6666" max="6666" width="11.7109375" style="153" customWidth="1"/>
    <col min="6667" max="6667" width="10" style="153" customWidth="1"/>
    <col min="6668" max="6668" width="11.5703125" style="153" customWidth="1"/>
    <col min="6669" max="6669" width="12.5703125" style="153" customWidth="1"/>
    <col min="6670" max="6670" width="10.5703125" style="153" customWidth="1"/>
    <col min="6671" max="6913" width="9.140625" style="153"/>
    <col min="6914" max="6914" width="5" style="153" customWidth="1"/>
    <col min="6915" max="6915" width="14" style="153" customWidth="1"/>
    <col min="6916" max="6916" width="10.28515625" style="153" customWidth="1"/>
    <col min="6917" max="6917" width="10.5703125" style="153" customWidth="1"/>
    <col min="6918" max="6918" width="13" style="153" customWidth="1"/>
    <col min="6919" max="6919" width="8.5703125" style="153" customWidth="1"/>
    <col min="6920" max="6920" width="11.28515625" style="153" customWidth="1"/>
    <col min="6921" max="6921" width="12.7109375" style="153" customWidth="1"/>
    <col min="6922" max="6922" width="11.7109375" style="153" customWidth="1"/>
    <col min="6923" max="6923" width="10" style="153" customWidth="1"/>
    <col min="6924" max="6924" width="11.5703125" style="153" customWidth="1"/>
    <col min="6925" max="6925" width="12.5703125" style="153" customWidth="1"/>
    <col min="6926" max="6926" width="10.5703125" style="153" customWidth="1"/>
    <col min="6927" max="7169" width="9.140625" style="153"/>
    <col min="7170" max="7170" width="5" style="153" customWidth="1"/>
    <col min="7171" max="7171" width="14" style="153" customWidth="1"/>
    <col min="7172" max="7172" width="10.28515625" style="153" customWidth="1"/>
    <col min="7173" max="7173" width="10.5703125" style="153" customWidth="1"/>
    <col min="7174" max="7174" width="13" style="153" customWidth="1"/>
    <col min="7175" max="7175" width="8.5703125" style="153" customWidth="1"/>
    <col min="7176" max="7176" width="11.28515625" style="153" customWidth="1"/>
    <col min="7177" max="7177" width="12.7109375" style="153" customWidth="1"/>
    <col min="7178" max="7178" width="11.7109375" style="153" customWidth="1"/>
    <col min="7179" max="7179" width="10" style="153" customWidth="1"/>
    <col min="7180" max="7180" width="11.5703125" style="153" customWidth="1"/>
    <col min="7181" max="7181" width="12.5703125" style="153" customWidth="1"/>
    <col min="7182" max="7182" width="10.5703125" style="153" customWidth="1"/>
    <col min="7183" max="7425" width="9.140625" style="153"/>
    <col min="7426" max="7426" width="5" style="153" customWidth="1"/>
    <col min="7427" max="7427" width="14" style="153" customWidth="1"/>
    <col min="7428" max="7428" width="10.28515625" style="153" customWidth="1"/>
    <col min="7429" max="7429" width="10.5703125" style="153" customWidth="1"/>
    <col min="7430" max="7430" width="13" style="153" customWidth="1"/>
    <col min="7431" max="7431" width="8.5703125" style="153" customWidth="1"/>
    <col min="7432" max="7432" width="11.28515625" style="153" customWidth="1"/>
    <col min="7433" max="7433" width="12.7109375" style="153" customWidth="1"/>
    <col min="7434" max="7434" width="11.7109375" style="153" customWidth="1"/>
    <col min="7435" max="7435" width="10" style="153" customWidth="1"/>
    <col min="7436" max="7436" width="11.5703125" style="153" customWidth="1"/>
    <col min="7437" max="7437" width="12.5703125" style="153" customWidth="1"/>
    <col min="7438" max="7438" width="10.5703125" style="153" customWidth="1"/>
    <col min="7439" max="7681" width="9.140625" style="153"/>
    <col min="7682" max="7682" width="5" style="153" customWidth="1"/>
    <col min="7683" max="7683" width="14" style="153" customWidth="1"/>
    <col min="7684" max="7684" width="10.28515625" style="153" customWidth="1"/>
    <col min="7685" max="7685" width="10.5703125" style="153" customWidth="1"/>
    <col min="7686" max="7686" width="13" style="153" customWidth="1"/>
    <col min="7687" max="7687" width="8.5703125" style="153" customWidth="1"/>
    <col min="7688" max="7688" width="11.28515625" style="153" customWidth="1"/>
    <col min="7689" max="7689" width="12.7109375" style="153" customWidth="1"/>
    <col min="7690" max="7690" width="11.7109375" style="153" customWidth="1"/>
    <col min="7691" max="7691" width="10" style="153" customWidth="1"/>
    <col min="7692" max="7692" width="11.5703125" style="153" customWidth="1"/>
    <col min="7693" max="7693" width="12.5703125" style="153" customWidth="1"/>
    <col min="7694" max="7694" width="10.5703125" style="153" customWidth="1"/>
    <col min="7695" max="7937" width="9.140625" style="153"/>
    <col min="7938" max="7938" width="5" style="153" customWidth="1"/>
    <col min="7939" max="7939" width="14" style="153" customWidth="1"/>
    <col min="7940" max="7940" width="10.28515625" style="153" customWidth="1"/>
    <col min="7941" max="7941" width="10.5703125" style="153" customWidth="1"/>
    <col min="7942" max="7942" width="13" style="153" customWidth="1"/>
    <col min="7943" max="7943" width="8.5703125" style="153" customWidth="1"/>
    <col min="7944" max="7944" width="11.28515625" style="153" customWidth="1"/>
    <col min="7945" max="7945" width="12.7109375" style="153" customWidth="1"/>
    <col min="7946" max="7946" width="11.7109375" style="153" customWidth="1"/>
    <col min="7947" max="7947" width="10" style="153" customWidth="1"/>
    <col min="7948" max="7948" width="11.5703125" style="153" customWidth="1"/>
    <col min="7949" max="7949" width="12.5703125" style="153" customWidth="1"/>
    <col min="7950" max="7950" width="10.5703125" style="153" customWidth="1"/>
    <col min="7951" max="8193" width="9.140625" style="153"/>
    <col min="8194" max="8194" width="5" style="153" customWidth="1"/>
    <col min="8195" max="8195" width="14" style="153" customWidth="1"/>
    <col min="8196" max="8196" width="10.28515625" style="153" customWidth="1"/>
    <col min="8197" max="8197" width="10.5703125" style="153" customWidth="1"/>
    <col min="8198" max="8198" width="13" style="153" customWidth="1"/>
    <col min="8199" max="8199" width="8.5703125" style="153" customWidth="1"/>
    <col min="8200" max="8200" width="11.28515625" style="153" customWidth="1"/>
    <col min="8201" max="8201" width="12.7109375" style="153" customWidth="1"/>
    <col min="8202" max="8202" width="11.7109375" style="153" customWidth="1"/>
    <col min="8203" max="8203" width="10" style="153" customWidth="1"/>
    <col min="8204" max="8204" width="11.5703125" style="153" customWidth="1"/>
    <col min="8205" max="8205" width="12.5703125" style="153" customWidth="1"/>
    <col min="8206" max="8206" width="10.5703125" style="153" customWidth="1"/>
    <col min="8207" max="8449" width="9.140625" style="153"/>
    <col min="8450" max="8450" width="5" style="153" customWidth="1"/>
    <col min="8451" max="8451" width="14" style="153" customWidth="1"/>
    <col min="8452" max="8452" width="10.28515625" style="153" customWidth="1"/>
    <col min="8453" max="8453" width="10.5703125" style="153" customWidth="1"/>
    <col min="8454" max="8454" width="13" style="153" customWidth="1"/>
    <col min="8455" max="8455" width="8.5703125" style="153" customWidth="1"/>
    <col min="8456" max="8456" width="11.28515625" style="153" customWidth="1"/>
    <col min="8457" max="8457" width="12.7109375" style="153" customWidth="1"/>
    <col min="8458" max="8458" width="11.7109375" style="153" customWidth="1"/>
    <col min="8459" max="8459" width="10" style="153" customWidth="1"/>
    <col min="8460" max="8460" width="11.5703125" style="153" customWidth="1"/>
    <col min="8461" max="8461" width="12.5703125" style="153" customWidth="1"/>
    <col min="8462" max="8462" width="10.5703125" style="153" customWidth="1"/>
    <col min="8463" max="8705" width="9.140625" style="153"/>
    <col min="8706" max="8706" width="5" style="153" customWidth="1"/>
    <col min="8707" max="8707" width="14" style="153" customWidth="1"/>
    <col min="8708" max="8708" width="10.28515625" style="153" customWidth="1"/>
    <col min="8709" max="8709" width="10.5703125" style="153" customWidth="1"/>
    <col min="8710" max="8710" width="13" style="153" customWidth="1"/>
    <col min="8711" max="8711" width="8.5703125" style="153" customWidth="1"/>
    <col min="8712" max="8712" width="11.28515625" style="153" customWidth="1"/>
    <col min="8713" max="8713" width="12.7109375" style="153" customWidth="1"/>
    <col min="8714" max="8714" width="11.7109375" style="153" customWidth="1"/>
    <col min="8715" max="8715" width="10" style="153" customWidth="1"/>
    <col min="8716" max="8716" width="11.5703125" style="153" customWidth="1"/>
    <col min="8717" max="8717" width="12.5703125" style="153" customWidth="1"/>
    <col min="8718" max="8718" width="10.5703125" style="153" customWidth="1"/>
    <col min="8719" max="8961" width="9.140625" style="153"/>
    <col min="8962" max="8962" width="5" style="153" customWidth="1"/>
    <col min="8963" max="8963" width="14" style="153" customWidth="1"/>
    <col min="8964" max="8964" width="10.28515625" style="153" customWidth="1"/>
    <col min="8965" max="8965" width="10.5703125" style="153" customWidth="1"/>
    <col min="8966" max="8966" width="13" style="153" customWidth="1"/>
    <col min="8967" max="8967" width="8.5703125" style="153" customWidth="1"/>
    <col min="8968" max="8968" width="11.28515625" style="153" customWidth="1"/>
    <col min="8969" max="8969" width="12.7109375" style="153" customWidth="1"/>
    <col min="8970" max="8970" width="11.7109375" style="153" customWidth="1"/>
    <col min="8971" max="8971" width="10" style="153" customWidth="1"/>
    <col min="8972" max="8972" width="11.5703125" style="153" customWidth="1"/>
    <col min="8973" max="8973" width="12.5703125" style="153" customWidth="1"/>
    <col min="8974" max="8974" width="10.5703125" style="153" customWidth="1"/>
    <col min="8975" max="9217" width="9.140625" style="153"/>
    <col min="9218" max="9218" width="5" style="153" customWidth="1"/>
    <col min="9219" max="9219" width="14" style="153" customWidth="1"/>
    <col min="9220" max="9220" width="10.28515625" style="153" customWidth="1"/>
    <col min="9221" max="9221" width="10.5703125" style="153" customWidth="1"/>
    <col min="9222" max="9222" width="13" style="153" customWidth="1"/>
    <col min="9223" max="9223" width="8.5703125" style="153" customWidth="1"/>
    <col min="9224" max="9224" width="11.28515625" style="153" customWidth="1"/>
    <col min="9225" max="9225" width="12.7109375" style="153" customWidth="1"/>
    <col min="9226" max="9226" width="11.7109375" style="153" customWidth="1"/>
    <col min="9227" max="9227" width="10" style="153" customWidth="1"/>
    <col min="9228" max="9228" width="11.5703125" style="153" customWidth="1"/>
    <col min="9229" max="9229" width="12.5703125" style="153" customWidth="1"/>
    <col min="9230" max="9230" width="10.5703125" style="153" customWidth="1"/>
    <col min="9231" max="9473" width="9.140625" style="153"/>
    <col min="9474" max="9474" width="5" style="153" customWidth="1"/>
    <col min="9475" max="9475" width="14" style="153" customWidth="1"/>
    <col min="9476" max="9476" width="10.28515625" style="153" customWidth="1"/>
    <col min="9477" max="9477" width="10.5703125" style="153" customWidth="1"/>
    <col min="9478" max="9478" width="13" style="153" customWidth="1"/>
    <col min="9479" max="9479" width="8.5703125" style="153" customWidth="1"/>
    <col min="9480" max="9480" width="11.28515625" style="153" customWidth="1"/>
    <col min="9481" max="9481" width="12.7109375" style="153" customWidth="1"/>
    <col min="9482" max="9482" width="11.7109375" style="153" customWidth="1"/>
    <col min="9483" max="9483" width="10" style="153" customWidth="1"/>
    <col min="9484" max="9484" width="11.5703125" style="153" customWidth="1"/>
    <col min="9485" max="9485" width="12.5703125" style="153" customWidth="1"/>
    <col min="9486" max="9486" width="10.5703125" style="153" customWidth="1"/>
    <col min="9487" max="9729" width="9.140625" style="153"/>
    <col min="9730" max="9730" width="5" style="153" customWidth="1"/>
    <col min="9731" max="9731" width="14" style="153" customWidth="1"/>
    <col min="9732" max="9732" width="10.28515625" style="153" customWidth="1"/>
    <col min="9733" max="9733" width="10.5703125" style="153" customWidth="1"/>
    <col min="9734" max="9734" width="13" style="153" customWidth="1"/>
    <col min="9735" max="9735" width="8.5703125" style="153" customWidth="1"/>
    <col min="9736" max="9736" width="11.28515625" style="153" customWidth="1"/>
    <col min="9737" max="9737" width="12.7109375" style="153" customWidth="1"/>
    <col min="9738" max="9738" width="11.7109375" style="153" customWidth="1"/>
    <col min="9739" max="9739" width="10" style="153" customWidth="1"/>
    <col min="9740" max="9740" width="11.5703125" style="153" customWidth="1"/>
    <col min="9741" max="9741" width="12.5703125" style="153" customWidth="1"/>
    <col min="9742" max="9742" width="10.5703125" style="153" customWidth="1"/>
    <col min="9743" max="9985" width="9.140625" style="153"/>
    <col min="9986" max="9986" width="5" style="153" customWidth="1"/>
    <col min="9987" max="9987" width="14" style="153" customWidth="1"/>
    <col min="9988" max="9988" width="10.28515625" style="153" customWidth="1"/>
    <col min="9989" max="9989" width="10.5703125" style="153" customWidth="1"/>
    <col min="9990" max="9990" width="13" style="153" customWidth="1"/>
    <col min="9991" max="9991" width="8.5703125" style="153" customWidth="1"/>
    <col min="9992" max="9992" width="11.28515625" style="153" customWidth="1"/>
    <col min="9993" max="9993" width="12.7109375" style="153" customWidth="1"/>
    <col min="9994" max="9994" width="11.7109375" style="153" customWidth="1"/>
    <col min="9995" max="9995" width="10" style="153" customWidth="1"/>
    <col min="9996" max="9996" width="11.5703125" style="153" customWidth="1"/>
    <col min="9997" max="9997" width="12.5703125" style="153" customWidth="1"/>
    <col min="9998" max="9998" width="10.5703125" style="153" customWidth="1"/>
    <col min="9999" max="10241" width="9.140625" style="153"/>
    <col min="10242" max="10242" width="5" style="153" customWidth="1"/>
    <col min="10243" max="10243" width="14" style="153" customWidth="1"/>
    <col min="10244" max="10244" width="10.28515625" style="153" customWidth="1"/>
    <col min="10245" max="10245" width="10.5703125" style="153" customWidth="1"/>
    <col min="10246" max="10246" width="13" style="153" customWidth="1"/>
    <col min="10247" max="10247" width="8.5703125" style="153" customWidth="1"/>
    <col min="10248" max="10248" width="11.28515625" style="153" customWidth="1"/>
    <col min="10249" max="10249" width="12.7109375" style="153" customWidth="1"/>
    <col min="10250" max="10250" width="11.7109375" style="153" customWidth="1"/>
    <col min="10251" max="10251" width="10" style="153" customWidth="1"/>
    <col min="10252" max="10252" width="11.5703125" style="153" customWidth="1"/>
    <col min="10253" max="10253" width="12.5703125" style="153" customWidth="1"/>
    <col min="10254" max="10254" width="10.5703125" style="153" customWidth="1"/>
    <col min="10255" max="10497" width="9.140625" style="153"/>
    <col min="10498" max="10498" width="5" style="153" customWidth="1"/>
    <col min="10499" max="10499" width="14" style="153" customWidth="1"/>
    <col min="10500" max="10500" width="10.28515625" style="153" customWidth="1"/>
    <col min="10501" max="10501" width="10.5703125" style="153" customWidth="1"/>
    <col min="10502" max="10502" width="13" style="153" customWidth="1"/>
    <col min="10503" max="10503" width="8.5703125" style="153" customWidth="1"/>
    <col min="10504" max="10504" width="11.28515625" style="153" customWidth="1"/>
    <col min="10505" max="10505" width="12.7109375" style="153" customWidth="1"/>
    <col min="10506" max="10506" width="11.7109375" style="153" customWidth="1"/>
    <col min="10507" max="10507" width="10" style="153" customWidth="1"/>
    <col min="10508" max="10508" width="11.5703125" style="153" customWidth="1"/>
    <col min="10509" max="10509" width="12.5703125" style="153" customWidth="1"/>
    <col min="10510" max="10510" width="10.5703125" style="153" customWidth="1"/>
    <col min="10511" max="10753" width="9.140625" style="153"/>
    <col min="10754" max="10754" width="5" style="153" customWidth="1"/>
    <col min="10755" max="10755" width="14" style="153" customWidth="1"/>
    <col min="10756" max="10756" width="10.28515625" style="153" customWidth="1"/>
    <col min="10757" max="10757" width="10.5703125" style="153" customWidth="1"/>
    <col min="10758" max="10758" width="13" style="153" customWidth="1"/>
    <col min="10759" max="10759" width="8.5703125" style="153" customWidth="1"/>
    <col min="10760" max="10760" width="11.28515625" style="153" customWidth="1"/>
    <col min="10761" max="10761" width="12.7109375" style="153" customWidth="1"/>
    <col min="10762" max="10762" width="11.7109375" style="153" customWidth="1"/>
    <col min="10763" max="10763" width="10" style="153" customWidth="1"/>
    <col min="10764" max="10764" width="11.5703125" style="153" customWidth="1"/>
    <col min="10765" max="10765" width="12.5703125" style="153" customWidth="1"/>
    <col min="10766" max="10766" width="10.5703125" style="153" customWidth="1"/>
    <col min="10767" max="11009" width="9.140625" style="153"/>
    <col min="11010" max="11010" width="5" style="153" customWidth="1"/>
    <col min="11011" max="11011" width="14" style="153" customWidth="1"/>
    <col min="11012" max="11012" width="10.28515625" style="153" customWidth="1"/>
    <col min="11013" max="11013" width="10.5703125" style="153" customWidth="1"/>
    <col min="11014" max="11014" width="13" style="153" customWidth="1"/>
    <col min="11015" max="11015" width="8.5703125" style="153" customWidth="1"/>
    <col min="11016" max="11016" width="11.28515625" style="153" customWidth="1"/>
    <col min="11017" max="11017" width="12.7109375" style="153" customWidth="1"/>
    <col min="11018" max="11018" width="11.7109375" style="153" customWidth="1"/>
    <col min="11019" max="11019" width="10" style="153" customWidth="1"/>
    <col min="11020" max="11020" width="11.5703125" style="153" customWidth="1"/>
    <col min="11021" max="11021" width="12.5703125" style="153" customWidth="1"/>
    <col min="11022" max="11022" width="10.5703125" style="153" customWidth="1"/>
    <col min="11023" max="11265" width="9.140625" style="153"/>
    <col min="11266" max="11266" width="5" style="153" customWidth="1"/>
    <col min="11267" max="11267" width="14" style="153" customWidth="1"/>
    <col min="11268" max="11268" width="10.28515625" style="153" customWidth="1"/>
    <col min="11269" max="11269" width="10.5703125" style="153" customWidth="1"/>
    <col min="11270" max="11270" width="13" style="153" customWidth="1"/>
    <col min="11271" max="11271" width="8.5703125" style="153" customWidth="1"/>
    <col min="11272" max="11272" width="11.28515625" style="153" customWidth="1"/>
    <col min="11273" max="11273" width="12.7109375" style="153" customWidth="1"/>
    <col min="11274" max="11274" width="11.7109375" style="153" customWidth="1"/>
    <col min="11275" max="11275" width="10" style="153" customWidth="1"/>
    <col min="11276" max="11276" width="11.5703125" style="153" customWidth="1"/>
    <col min="11277" max="11277" width="12.5703125" style="153" customWidth="1"/>
    <col min="11278" max="11278" width="10.5703125" style="153" customWidth="1"/>
    <col min="11279" max="11521" width="9.140625" style="153"/>
    <col min="11522" max="11522" width="5" style="153" customWidth="1"/>
    <col min="11523" max="11523" width="14" style="153" customWidth="1"/>
    <col min="11524" max="11524" width="10.28515625" style="153" customWidth="1"/>
    <col min="11525" max="11525" width="10.5703125" style="153" customWidth="1"/>
    <col min="11526" max="11526" width="13" style="153" customWidth="1"/>
    <col min="11527" max="11527" width="8.5703125" style="153" customWidth="1"/>
    <col min="11528" max="11528" width="11.28515625" style="153" customWidth="1"/>
    <col min="11529" max="11529" width="12.7109375" style="153" customWidth="1"/>
    <col min="11530" max="11530" width="11.7109375" style="153" customWidth="1"/>
    <col min="11531" max="11531" width="10" style="153" customWidth="1"/>
    <col min="11532" max="11532" width="11.5703125" style="153" customWidth="1"/>
    <col min="11533" max="11533" width="12.5703125" style="153" customWidth="1"/>
    <col min="11534" max="11534" width="10.5703125" style="153" customWidth="1"/>
    <col min="11535" max="11777" width="9.140625" style="153"/>
    <col min="11778" max="11778" width="5" style="153" customWidth="1"/>
    <col min="11779" max="11779" width="14" style="153" customWidth="1"/>
    <col min="11780" max="11780" width="10.28515625" style="153" customWidth="1"/>
    <col min="11781" max="11781" width="10.5703125" style="153" customWidth="1"/>
    <col min="11782" max="11782" width="13" style="153" customWidth="1"/>
    <col min="11783" max="11783" width="8.5703125" style="153" customWidth="1"/>
    <col min="11784" max="11784" width="11.28515625" style="153" customWidth="1"/>
    <col min="11785" max="11785" width="12.7109375" style="153" customWidth="1"/>
    <col min="11786" max="11786" width="11.7109375" style="153" customWidth="1"/>
    <col min="11787" max="11787" width="10" style="153" customWidth="1"/>
    <col min="11788" max="11788" width="11.5703125" style="153" customWidth="1"/>
    <col min="11789" max="11789" width="12.5703125" style="153" customWidth="1"/>
    <col min="11790" max="11790" width="10.5703125" style="153" customWidth="1"/>
    <col min="11791" max="12033" width="9.140625" style="153"/>
    <col min="12034" max="12034" width="5" style="153" customWidth="1"/>
    <col min="12035" max="12035" width="14" style="153" customWidth="1"/>
    <col min="12036" max="12036" width="10.28515625" style="153" customWidth="1"/>
    <col min="12037" max="12037" width="10.5703125" style="153" customWidth="1"/>
    <col min="12038" max="12038" width="13" style="153" customWidth="1"/>
    <col min="12039" max="12039" width="8.5703125" style="153" customWidth="1"/>
    <col min="12040" max="12040" width="11.28515625" style="153" customWidth="1"/>
    <col min="12041" max="12041" width="12.7109375" style="153" customWidth="1"/>
    <col min="12042" max="12042" width="11.7109375" style="153" customWidth="1"/>
    <col min="12043" max="12043" width="10" style="153" customWidth="1"/>
    <col min="12044" max="12044" width="11.5703125" style="153" customWidth="1"/>
    <col min="12045" max="12045" width="12.5703125" style="153" customWidth="1"/>
    <col min="12046" max="12046" width="10.5703125" style="153" customWidth="1"/>
    <col min="12047" max="12289" width="9.140625" style="153"/>
    <col min="12290" max="12290" width="5" style="153" customWidth="1"/>
    <col min="12291" max="12291" width="14" style="153" customWidth="1"/>
    <col min="12292" max="12292" width="10.28515625" style="153" customWidth="1"/>
    <col min="12293" max="12293" width="10.5703125" style="153" customWidth="1"/>
    <col min="12294" max="12294" width="13" style="153" customWidth="1"/>
    <col min="12295" max="12295" width="8.5703125" style="153" customWidth="1"/>
    <col min="12296" max="12296" width="11.28515625" style="153" customWidth="1"/>
    <col min="12297" max="12297" width="12.7109375" style="153" customWidth="1"/>
    <col min="12298" max="12298" width="11.7109375" style="153" customWidth="1"/>
    <col min="12299" max="12299" width="10" style="153" customWidth="1"/>
    <col min="12300" max="12300" width="11.5703125" style="153" customWidth="1"/>
    <col min="12301" max="12301" width="12.5703125" style="153" customWidth="1"/>
    <col min="12302" max="12302" width="10.5703125" style="153" customWidth="1"/>
    <col min="12303" max="12545" width="9.140625" style="153"/>
    <col min="12546" max="12546" width="5" style="153" customWidth="1"/>
    <col min="12547" max="12547" width="14" style="153" customWidth="1"/>
    <col min="12548" max="12548" width="10.28515625" style="153" customWidth="1"/>
    <col min="12549" max="12549" width="10.5703125" style="153" customWidth="1"/>
    <col min="12550" max="12550" width="13" style="153" customWidth="1"/>
    <col min="12551" max="12551" width="8.5703125" style="153" customWidth="1"/>
    <col min="12552" max="12552" width="11.28515625" style="153" customWidth="1"/>
    <col min="12553" max="12553" width="12.7109375" style="153" customWidth="1"/>
    <col min="12554" max="12554" width="11.7109375" style="153" customWidth="1"/>
    <col min="12555" max="12555" width="10" style="153" customWidth="1"/>
    <col min="12556" max="12556" width="11.5703125" style="153" customWidth="1"/>
    <col min="12557" max="12557" width="12.5703125" style="153" customWidth="1"/>
    <col min="12558" max="12558" width="10.5703125" style="153" customWidth="1"/>
    <col min="12559" max="12801" width="9.140625" style="153"/>
    <col min="12802" max="12802" width="5" style="153" customWidth="1"/>
    <col min="12803" max="12803" width="14" style="153" customWidth="1"/>
    <col min="12804" max="12804" width="10.28515625" style="153" customWidth="1"/>
    <col min="12805" max="12805" width="10.5703125" style="153" customWidth="1"/>
    <col min="12806" max="12806" width="13" style="153" customWidth="1"/>
    <col min="12807" max="12807" width="8.5703125" style="153" customWidth="1"/>
    <col min="12808" max="12808" width="11.28515625" style="153" customWidth="1"/>
    <col min="12809" max="12809" width="12.7109375" style="153" customWidth="1"/>
    <col min="12810" max="12810" width="11.7109375" style="153" customWidth="1"/>
    <col min="12811" max="12811" width="10" style="153" customWidth="1"/>
    <col min="12812" max="12812" width="11.5703125" style="153" customWidth="1"/>
    <col min="12813" max="12813" width="12.5703125" style="153" customWidth="1"/>
    <col min="12814" max="12814" width="10.5703125" style="153" customWidth="1"/>
    <col min="12815" max="13057" width="9.140625" style="153"/>
    <col min="13058" max="13058" width="5" style="153" customWidth="1"/>
    <col min="13059" max="13059" width="14" style="153" customWidth="1"/>
    <col min="13060" max="13060" width="10.28515625" style="153" customWidth="1"/>
    <col min="13061" max="13061" width="10.5703125" style="153" customWidth="1"/>
    <col min="13062" max="13062" width="13" style="153" customWidth="1"/>
    <col min="13063" max="13063" width="8.5703125" style="153" customWidth="1"/>
    <col min="13064" max="13064" width="11.28515625" style="153" customWidth="1"/>
    <col min="13065" max="13065" width="12.7109375" style="153" customWidth="1"/>
    <col min="13066" max="13066" width="11.7109375" style="153" customWidth="1"/>
    <col min="13067" max="13067" width="10" style="153" customWidth="1"/>
    <col min="13068" max="13068" width="11.5703125" style="153" customWidth="1"/>
    <col min="13069" max="13069" width="12.5703125" style="153" customWidth="1"/>
    <col min="13070" max="13070" width="10.5703125" style="153" customWidth="1"/>
    <col min="13071" max="13313" width="9.140625" style="153"/>
    <col min="13314" max="13314" width="5" style="153" customWidth="1"/>
    <col min="13315" max="13315" width="14" style="153" customWidth="1"/>
    <col min="13316" max="13316" width="10.28515625" style="153" customWidth="1"/>
    <col min="13317" max="13317" width="10.5703125" style="153" customWidth="1"/>
    <col min="13318" max="13318" width="13" style="153" customWidth="1"/>
    <col min="13319" max="13319" width="8.5703125" style="153" customWidth="1"/>
    <col min="13320" max="13320" width="11.28515625" style="153" customWidth="1"/>
    <col min="13321" max="13321" width="12.7109375" style="153" customWidth="1"/>
    <col min="13322" max="13322" width="11.7109375" style="153" customWidth="1"/>
    <col min="13323" max="13323" width="10" style="153" customWidth="1"/>
    <col min="13324" max="13324" width="11.5703125" style="153" customWidth="1"/>
    <col min="13325" max="13325" width="12.5703125" style="153" customWidth="1"/>
    <col min="13326" max="13326" width="10.5703125" style="153" customWidth="1"/>
    <col min="13327" max="13569" width="9.140625" style="153"/>
    <col min="13570" max="13570" width="5" style="153" customWidth="1"/>
    <col min="13571" max="13571" width="14" style="153" customWidth="1"/>
    <col min="13572" max="13572" width="10.28515625" style="153" customWidth="1"/>
    <col min="13573" max="13573" width="10.5703125" style="153" customWidth="1"/>
    <col min="13574" max="13574" width="13" style="153" customWidth="1"/>
    <col min="13575" max="13575" width="8.5703125" style="153" customWidth="1"/>
    <col min="13576" max="13576" width="11.28515625" style="153" customWidth="1"/>
    <col min="13577" max="13577" width="12.7109375" style="153" customWidth="1"/>
    <col min="13578" max="13578" width="11.7109375" style="153" customWidth="1"/>
    <col min="13579" max="13579" width="10" style="153" customWidth="1"/>
    <col min="13580" max="13580" width="11.5703125" style="153" customWidth="1"/>
    <col min="13581" max="13581" width="12.5703125" style="153" customWidth="1"/>
    <col min="13582" max="13582" width="10.5703125" style="153" customWidth="1"/>
    <col min="13583" max="13825" width="9.140625" style="153"/>
    <col min="13826" max="13826" width="5" style="153" customWidth="1"/>
    <col min="13827" max="13827" width="14" style="153" customWidth="1"/>
    <col min="13828" max="13828" width="10.28515625" style="153" customWidth="1"/>
    <col min="13829" max="13829" width="10.5703125" style="153" customWidth="1"/>
    <col min="13830" max="13830" width="13" style="153" customWidth="1"/>
    <col min="13831" max="13831" width="8.5703125" style="153" customWidth="1"/>
    <col min="13832" max="13832" width="11.28515625" style="153" customWidth="1"/>
    <col min="13833" max="13833" width="12.7109375" style="153" customWidth="1"/>
    <col min="13834" max="13834" width="11.7109375" style="153" customWidth="1"/>
    <col min="13835" max="13835" width="10" style="153" customWidth="1"/>
    <col min="13836" max="13836" width="11.5703125" style="153" customWidth="1"/>
    <col min="13837" max="13837" width="12.5703125" style="153" customWidth="1"/>
    <col min="13838" max="13838" width="10.5703125" style="153" customWidth="1"/>
    <col min="13839" max="14081" width="9.140625" style="153"/>
    <col min="14082" max="14082" width="5" style="153" customWidth="1"/>
    <col min="14083" max="14083" width="14" style="153" customWidth="1"/>
    <col min="14084" max="14084" width="10.28515625" style="153" customWidth="1"/>
    <col min="14085" max="14085" width="10.5703125" style="153" customWidth="1"/>
    <col min="14086" max="14086" width="13" style="153" customWidth="1"/>
    <col min="14087" max="14087" width="8.5703125" style="153" customWidth="1"/>
    <col min="14088" max="14088" width="11.28515625" style="153" customWidth="1"/>
    <col min="14089" max="14089" width="12.7109375" style="153" customWidth="1"/>
    <col min="14090" max="14090" width="11.7109375" style="153" customWidth="1"/>
    <col min="14091" max="14091" width="10" style="153" customWidth="1"/>
    <col min="14092" max="14092" width="11.5703125" style="153" customWidth="1"/>
    <col min="14093" max="14093" width="12.5703125" style="153" customWidth="1"/>
    <col min="14094" max="14094" width="10.5703125" style="153" customWidth="1"/>
    <col min="14095" max="14337" width="9.140625" style="153"/>
    <col min="14338" max="14338" width="5" style="153" customWidth="1"/>
    <col min="14339" max="14339" width="14" style="153" customWidth="1"/>
    <col min="14340" max="14340" width="10.28515625" style="153" customWidth="1"/>
    <col min="14341" max="14341" width="10.5703125" style="153" customWidth="1"/>
    <col min="14342" max="14342" width="13" style="153" customWidth="1"/>
    <col min="14343" max="14343" width="8.5703125" style="153" customWidth="1"/>
    <col min="14344" max="14344" width="11.28515625" style="153" customWidth="1"/>
    <col min="14345" max="14345" width="12.7109375" style="153" customWidth="1"/>
    <col min="14346" max="14346" width="11.7109375" style="153" customWidth="1"/>
    <col min="14347" max="14347" width="10" style="153" customWidth="1"/>
    <col min="14348" max="14348" width="11.5703125" style="153" customWidth="1"/>
    <col min="14349" max="14349" width="12.5703125" style="153" customWidth="1"/>
    <col min="14350" max="14350" width="10.5703125" style="153" customWidth="1"/>
    <col min="14351" max="14593" width="9.140625" style="153"/>
    <col min="14594" max="14594" width="5" style="153" customWidth="1"/>
    <col min="14595" max="14595" width="14" style="153" customWidth="1"/>
    <col min="14596" max="14596" width="10.28515625" style="153" customWidth="1"/>
    <col min="14597" max="14597" width="10.5703125" style="153" customWidth="1"/>
    <col min="14598" max="14598" width="13" style="153" customWidth="1"/>
    <col min="14599" max="14599" width="8.5703125" style="153" customWidth="1"/>
    <col min="14600" max="14600" width="11.28515625" style="153" customWidth="1"/>
    <col min="14601" max="14601" width="12.7109375" style="153" customWidth="1"/>
    <col min="14602" max="14602" width="11.7109375" style="153" customWidth="1"/>
    <col min="14603" max="14603" width="10" style="153" customWidth="1"/>
    <col min="14604" max="14604" width="11.5703125" style="153" customWidth="1"/>
    <col min="14605" max="14605" width="12.5703125" style="153" customWidth="1"/>
    <col min="14606" max="14606" width="10.5703125" style="153" customWidth="1"/>
    <col min="14607" max="14849" width="9.140625" style="153"/>
    <col min="14850" max="14850" width="5" style="153" customWidth="1"/>
    <col min="14851" max="14851" width="14" style="153" customWidth="1"/>
    <col min="14852" max="14852" width="10.28515625" style="153" customWidth="1"/>
    <col min="14853" max="14853" width="10.5703125" style="153" customWidth="1"/>
    <col min="14854" max="14854" width="13" style="153" customWidth="1"/>
    <col min="14855" max="14855" width="8.5703125" style="153" customWidth="1"/>
    <col min="14856" max="14856" width="11.28515625" style="153" customWidth="1"/>
    <col min="14857" max="14857" width="12.7109375" style="153" customWidth="1"/>
    <col min="14858" max="14858" width="11.7109375" style="153" customWidth="1"/>
    <col min="14859" max="14859" width="10" style="153" customWidth="1"/>
    <col min="14860" max="14860" width="11.5703125" style="153" customWidth="1"/>
    <col min="14861" max="14861" width="12.5703125" style="153" customWidth="1"/>
    <col min="14862" max="14862" width="10.5703125" style="153" customWidth="1"/>
    <col min="14863" max="15105" width="9.140625" style="153"/>
    <col min="15106" max="15106" width="5" style="153" customWidth="1"/>
    <col min="15107" max="15107" width="14" style="153" customWidth="1"/>
    <col min="15108" max="15108" width="10.28515625" style="153" customWidth="1"/>
    <col min="15109" max="15109" width="10.5703125" style="153" customWidth="1"/>
    <col min="15110" max="15110" width="13" style="153" customWidth="1"/>
    <col min="15111" max="15111" width="8.5703125" style="153" customWidth="1"/>
    <col min="15112" max="15112" width="11.28515625" style="153" customWidth="1"/>
    <col min="15113" max="15113" width="12.7109375" style="153" customWidth="1"/>
    <col min="15114" max="15114" width="11.7109375" style="153" customWidth="1"/>
    <col min="15115" max="15115" width="10" style="153" customWidth="1"/>
    <col min="15116" max="15116" width="11.5703125" style="153" customWidth="1"/>
    <col min="15117" max="15117" width="12.5703125" style="153" customWidth="1"/>
    <col min="15118" max="15118" width="10.5703125" style="153" customWidth="1"/>
    <col min="15119" max="15361" width="9.140625" style="153"/>
    <col min="15362" max="15362" width="5" style="153" customWidth="1"/>
    <col min="15363" max="15363" width="14" style="153" customWidth="1"/>
    <col min="15364" max="15364" width="10.28515625" style="153" customWidth="1"/>
    <col min="15365" max="15365" width="10.5703125" style="153" customWidth="1"/>
    <col min="15366" max="15366" width="13" style="153" customWidth="1"/>
    <col min="15367" max="15367" width="8.5703125" style="153" customWidth="1"/>
    <col min="15368" max="15368" width="11.28515625" style="153" customWidth="1"/>
    <col min="15369" max="15369" width="12.7109375" style="153" customWidth="1"/>
    <col min="15370" max="15370" width="11.7109375" style="153" customWidth="1"/>
    <col min="15371" max="15371" width="10" style="153" customWidth="1"/>
    <col min="15372" max="15372" width="11.5703125" style="153" customWidth="1"/>
    <col min="15373" max="15373" width="12.5703125" style="153" customWidth="1"/>
    <col min="15374" max="15374" width="10.5703125" style="153" customWidth="1"/>
    <col min="15375" max="15617" width="9.140625" style="153"/>
    <col min="15618" max="15618" width="5" style="153" customWidth="1"/>
    <col min="15619" max="15619" width="14" style="153" customWidth="1"/>
    <col min="15620" max="15620" width="10.28515625" style="153" customWidth="1"/>
    <col min="15621" max="15621" width="10.5703125" style="153" customWidth="1"/>
    <col min="15622" max="15622" width="13" style="153" customWidth="1"/>
    <col min="15623" max="15623" width="8.5703125" style="153" customWidth="1"/>
    <col min="15624" max="15624" width="11.28515625" style="153" customWidth="1"/>
    <col min="15625" max="15625" width="12.7109375" style="153" customWidth="1"/>
    <col min="15626" max="15626" width="11.7109375" style="153" customWidth="1"/>
    <col min="15627" max="15627" width="10" style="153" customWidth="1"/>
    <col min="15628" max="15628" width="11.5703125" style="153" customWidth="1"/>
    <col min="15629" max="15629" width="12.5703125" style="153" customWidth="1"/>
    <col min="15630" max="15630" width="10.5703125" style="153" customWidth="1"/>
    <col min="15631" max="15873" width="9.140625" style="153"/>
    <col min="15874" max="15874" width="5" style="153" customWidth="1"/>
    <col min="15875" max="15875" width="14" style="153" customWidth="1"/>
    <col min="15876" max="15876" width="10.28515625" style="153" customWidth="1"/>
    <col min="15877" max="15877" width="10.5703125" style="153" customWidth="1"/>
    <col min="15878" max="15878" width="13" style="153" customWidth="1"/>
    <col min="15879" max="15879" width="8.5703125" style="153" customWidth="1"/>
    <col min="15880" max="15880" width="11.28515625" style="153" customWidth="1"/>
    <col min="15881" max="15881" width="12.7109375" style="153" customWidth="1"/>
    <col min="15882" max="15882" width="11.7109375" style="153" customWidth="1"/>
    <col min="15883" max="15883" width="10" style="153" customWidth="1"/>
    <col min="15884" max="15884" width="11.5703125" style="153" customWidth="1"/>
    <col min="15885" max="15885" width="12.5703125" style="153" customWidth="1"/>
    <col min="15886" max="15886" width="10.5703125" style="153" customWidth="1"/>
    <col min="15887" max="16129" width="9.140625" style="153"/>
    <col min="16130" max="16130" width="5" style="153" customWidth="1"/>
    <col min="16131" max="16131" width="14" style="153" customWidth="1"/>
    <col min="16132" max="16132" width="10.28515625" style="153" customWidth="1"/>
    <col min="16133" max="16133" width="10.5703125" style="153" customWidth="1"/>
    <col min="16134" max="16134" width="13" style="153" customWidth="1"/>
    <col min="16135" max="16135" width="8.5703125" style="153" customWidth="1"/>
    <col min="16136" max="16136" width="11.28515625" style="153" customWidth="1"/>
    <col min="16137" max="16137" width="12.7109375" style="153" customWidth="1"/>
    <col min="16138" max="16138" width="11.7109375" style="153" customWidth="1"/>
    <col min="16139" max="16139" width="10" style="153" customWidth="1"/>
    <col min="16140" max="16140" width="11.5703125" style="153" customWidth="1"/>
    <col min="16141" max="16141" width="12.5703125" style="153" customWidth="1"/>
    <col min="16142" max="16142" width="10.5703125" style="153" customWidth="1"/>
    <col min="16143" max="16384" width="9.140625" style="153"/>
  </cols>
  <sheetData>
    <row r="1" spans="1:14" s="27" customFormat="1" ht="16.5">
      <c r="A1" s="777" t="s">
        <v>87</v>
      </c>
      <c r="B1" s="777"/>
      <c r="C1" s="777"/>
      <c r="D1" s="777"/>
      <c r="J1" s="777" t="s">
        <v>2</v>
      </c>
      <c r="K1" s="777"/>
      <c r="L1" s="777"/>
      <c r="M1" s="777"/>
      <c r="N1" s="777"/>
    </row>
    <row r="2" spans="1:14" s="27" customFormat="1" ht="16.5">
      <c r="A2" s="918" t="s">
        <v>89</v>
      </c>
      <c r="B2" s="918"/>
      <c r="C2" s="918"/>
      <c r="D2" s="918"/>
      <c r="J2" s="918" t="s">
        <v>4</v>
      </c>
      <c r="K2" s="918"/>
      <c r="L2" s="918"/>
      <c r="M2" s="918"/>
      <c r="N2" s="918"/>
    </row>
    <row r="3" spans="1:14" s="68" customFormat="1" ht="13.5" customHeight="1">
      <c r="A3" s="71"/>
      <c r="B3" s="71"/>
      <c r="C3" s="154"/>
      <c r="D3" s="71"/>
      <c r="E3" s="154"/>
      <c r="F3" s="154"/>
      <c r="G3" s="154"/>
      <c r="H3" s="154"/>
      <c r="J3" s="1001"/>
      <c r="K3" s="1001"/>
      <c r="L3" s="1001"/>
      <c r="M3" s="1001"/>
      <c r="N3" s="1001"/>
    </row>
    <row r="4" spans="1:14" s="68" customFormat="1" ht="20.25">
      <c r="A4" s="915" t="s">
        <v>539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</row>
    <row r="5" spans="1:14" s="68" customFormat="1" ht="20.25">
      <c r="A5" s="915" t="s">
        <v>488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</row>
    <row r="6" spans="1:14" s="68" customFormat="1" ht="8.25" customHeight="1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4" s="68" customFormat="1" ht="18" customHeight="1">
      <c r="N7" s="168" t="s">
        <v>233</v>
      </c>
    </row>
    <row r="8" spans="1:14" s="68" customFormat="1" ht="48" customHeight="1">
      <c r="A8" s="927" t="s">
        <v>93</v>
      </c>
      <c r="B8" s="901" t="s">
        <v>94</v>
      </c>
      <c r="C8" s="903" t="s">
        <v>540</v>
      </c>
      <c r="D8" s="903" t="s">
        <v>235</v>
      </c>
      <c r="E8" s="903" t="s">
        <v>236</v>
      </c>
      <c r="F8" s="38"/>
      <c r="G8" s="868" t="s">
        <v>238</v>
      </c>
      <c r="H8" s="903" t="s">
        <v>239</v>
      </c>
      <c r="I8" s="921" t="s">
        <v>240</v>
      </c>
      <c r="J8" s="922"/>
      <c r="K8" s="923"/>
      <c r="L8" s="901" t="s">
        <v>241</v>
      </c>
      <c r="M8" s="903" t="s">
        <v>242</v>
      </c>
      <c r="N8" s="929" t="s">
        <v>243</v>
      </c>
    </row>
    <row r="9" spans="1:14" s="68" customFormat="1" ht="58.5" customHeight="1">
      <c r="A9" s="928"/>
      <c r="B9" s="902"/>
      <c r="C9" s="904"/>
      <c r="D9" s="904"/>
      <c r="E9" s="904"/>
      <c r="F9" s="41" t="s">
        <v>47</v>
      </c>
      <c r="G9" s="869"/>
      <c r="H9" s="904"/>
      <c r="I9" s="40" t="s">
        <v>244</v>
      </c>
      <c r="J9" s="40" t="s">
        <v>245</v>
      </c>
      <c r="K9" s="169" t="s">
        <v>246</v>
      </c>
      <c r="L9" s="902"/>
      <c r="M9" s="904"/>
      <c r="N9" s="930"/>
    </row>
    <row r="10" spans="1:14" s="27" customFormat="1" ht="16.5">
      <c r="A10" s="155" t="s">
        <v>247</v>
      </c>
      <c r="B10" s="156" t="s">
        <v>248</v>
      </c>
      <c r="C10" s="157">
        <v>1</v>
      </c>
      <c r="D10" s="157">
        <v>2</v>
      </c>
      <c r="E10" s="157" t="s">
        <v>249</v>
      </c>
      <c r="F10" s="157">
        <v>4</v>
      </c>
      <c r="G10" s="157">
        <v>5</v>
      </c>
      <c r="H10" s="157" t="s">
        <v>250</v>
      </c>
      <c r="I10" s="170">
        <v>7</v>
      </c>
      <c r="J10" s="170">
        <v>8</v>
      </c>
      <c r="K10" s="170">
        <v>9</v>
      </c>
      <c r="L10" s="170" t="s">
        <v>251</v>
      </c>
      <c r="M10" s="157" t="s">
        <v>252</v>
      </c>
      <c r="N10" s="171">
        <v>12</v>
      </c>
    </row>
    <row r="11" spans="1:14" s="150" customFormat="1" ht="41.25" customHeight="1">
      <c r="A11" s="158">
        <f>'KL tổ 5'!A9</f>
        <v>1</v>
      </c>
      <c r="B11" s="47" t="s">
        <v>541</v>
      </c>
      <c r="C11" s="59">
        <v>18000</v>
      </c>
      <c r="D11" s="159">
        <f>'KL tổ 5'!BW9</f>
        <v>0</v>
      </c>
      <c r="E11" s="160">
        <f>C11*D11</f>
        <v>0</v>
      </c>
      <c r="F11" s="161">
        <v>0</v>
      </c>
      <c r="G11" s="160">
        <v>0</v>
      </c>
      <c r="H11" s="160">
        <f>G11+E11</f>
        <v>0</v>
      </c>
      <c r="I11" s="59">
        <f>G11</f>
        <v>0</v>
      </c>
      <c r="J11" s="172">
        <f>ROUND(IF(H11&lt;=800000,0,IF(AND((H11-'Gia cảnh 5'!I6)&gt;800000,(H11-'Gia cảnh 5'!I6)&lt;=1250000),(H11-'Gia cảnh 5'!I6)*5%-40000,IF(AND((H11-'Gia cảnh 5'!I6)&gt;1250000,(H11-'Gia cảnh 5'!I6)&lt;=8500000),(H11-'Gia cảnh 5'!I6)*10%-102500))),2)</f>
        <v>0</v>
      </c>
      <c r="K11" s="172">
        <f>IF(H11&lt;=200000,1600,IF(AND(H11&gt;200000,H11&lt;=250000),1800,IF(AND(H11&gt;250000,H11&lt;=300000),2200,IF(AND(H11&gt;300000,H11&lt;=350000),2600,IF(AND(H11&gt;350000,H11&lt;=400000),3000,IF(AND(H11&gt;400000,H11&lt;=450000),3400,IF(AND(H11&gt;450000,H11&lt;=500000),3800,IF(AND(H11&gt;500000,H11&lt;=550000),4200,IF(AND(H11&gt;550000,H11&lt;=600000),4600,IF(AND(H11&gt;600000,H11&lt;=650000),5000,IF(AND(H11&gt;650000,H11&lt;=700000),5400,IF(AND(H11&gt;700000,H11&lt;=750000),5800,IF(AND(H11&gt;750000,H11&lt;=800000),6200,IF(AND(H11&gt;800000,H11&lt;=850000),6600,IF(AND(H11&gt;850000,H11&lt;=900000),7000,IF(AND(H11&gt;900000,H11&lt;=950000),7400,IF(AND(H11&gt;950000,H11&lt;=1000000),7800,IF(H11&gt;1000000,8000))))))))))))))))))</f>
        <v>1600</v>
      </c>
      <c r="L11" s="50">
        <f>IF(J11&gt;0,I11+J11,I11)</f>
        <v>0</v>
      </c>
      <c r="M11" s="59">
        <v>0</v>
      </c>
      <c r="N11" s="173"/>
    </row>
    <row r="12" spans="1:14" s="68" customFormat="1" ht="41.25" customHeight="1">
      <c r="A12" s="158">
        <f>'KL tổ 5'!A10</f>
        <v>2</v>
      </c>
      <c r="B12" s="162" t="str">
        <f>'KL tổ 5'!B10</f>
        <v>Nu Nit</v>
      </c>
      <c r="C12" s="59">
        <v>18000</v>
      </c>
      <c r="D12" s="159">
        <f>'KL tổ 5'!BW10</f>
        <v>0</v>
      </c>
      <c r="E12" s="160">
        <f t="shared" ref="E12:E29" si="0">C12*D12</f>
        <v>0</v>
      </c>
      <c r="F12" s="161">
        <v>0</v>
      </c>
      <c r="G12" s="160">
        <v>0</v>
      </c>
      <c r="H12" s="160">
        <f t="shared" ref="H12:H29" si="1">G12+E12</f>
        <v>0</v>
      </c>
      <c r="I12" s="59">
        <f t="shared" ref="I12:I46" si="2">G12</f>
        <v>0</v>
      </c>
      <c r="J12" s="172">
        <f>ROUND(IF(H12&lt;=800000,0,IF(AND((H12-'Gia cảnh 5'!I7)&gt;800000,(H12-'Gia cảnh 5'!I7)&lt;=1250000),(H12-'Gia cảnh 5'!I7)*5%-40000,IF(AND((H12-'Gia cảnh 5'!I7)&gt;1250000,(H12-'Gia cảnh 5'!I7)&lt;=8500000),(H12-'Gia cảnh 5'!I7)*10%-102500))),2)</f>
        <v>0</v>
      </c>
      <c r="K12" s="172">
        <f t="shared" ref="K12:K46" si="3">IF(H12&lt;=200000,1600,IF(AND(H12&gt;200000,H12&lt;=250000),1800,IF(AND(H12&gt;250000,H12&lt;=300000),2200,IF(AND(H12&gt;300000,H12&lt;=350000),2600,IF(AND(H12&gt;350000,H12&lt;=400000),3000,IF(AND(H12&gt;400000,H12&lt;=450000),3400,IF(AND(H12&gt;450000,H12&lt;=500000),3800,IF(AND(H12&gt;500000,H12&lt;=550000),4200,IF(AND(H12&gt;550000,H12&lt;=600000),4600,IF(AND(H12&gt;600000,H12&lt;=650000),5000,IF(AND(H12&gt;650000,H12&lt;=700000),5400,IF(AND(H12&gt;700000,H12&lt;=750000),5800,IF(AND(H12&gt;750000,H12&lt;=800000),6200,IF(AND(H12&gt;800000,H12&lt;=850000),6600,IF(AND(H12&gt;850000,H12&lt;=900000),7000,IF(AND(H12&gt;900000,H12&lt;=950000),7400,IF(AND(H12&gt;950000,H12&lt;=1000000),7800,IF(H12&gt;1000000,8000))))))))))))))))))</f>
        <v>1600</v>
      </c>
      <c r="L12" s="50">
        <f t="shared" ref="L12:L46" si="4">IF(J12&gt;0,I12+J12,I12)</f>
        <v>0</v>
      </c>
      <c r="M12" s="59">
        <f t="shared" ref="M12:M29" si="5">IF(L12&gt;0,H12-L12,H12)</f>
        <v>0</v>
      </c>
      <c r="N12" s="174"/>
    </row>
    <row r="13" spans="1:14" s="68" customFormat="1" ht="41.25" customHeight="1">
      <c r="A13" s="158">
        <f>'KL tổ 5'!A11</f>
        <v>3</v>
      </c>
      <c r="B13" s="162" t="str">
        <f>'KL tổ 5'!B11</f>
        <v>Chia Khan</v>
      </c>
      <c r="C13" s="59">
        <v>18000</v>
      </c>
      <c r="D13" s="159">
        <f>'KL tổ 5'!BW11</f>
        <v>0</v>
      </c>
      <c r="E13" s="160">
        <f>C13*D13</f>
        <v>0</v>
      </c>
      <c r="F13" s="161">
        <v>0</v>
      </c>
      <c r="G13" s="160">
        <v>0</v>
      </c>
      <c r="H13" s="160">
        <f>G13+E13</f>
        <v>0</v>
      </c>
      <c r="I13" s="59">
        <v>0</v>
      </c>
      <c r="J13" s="172">
        <f>ROUND(IF(H13&lt;=800000,0,IF(AND((H13-'Gia cảnh 5'!I8)&gt;800000,(H13-'Gia cảnh 5'!I8)&lt;=1250000),(H13-'Gia cảnh 5'!I8)*5%-40000,IF(AND((H13-'Gia cảnh 5'!I8)&gt;1250000,(H13-'Gia cảnh 5'!I8)&lt;=8500000),(H13-'Gia cảnh 5'!I8)*10%-102500))),2)</f>
        <v>0</v>
      </c>
      <c r="K13" s="172">
        <f t="shared" si="3"/>
        <v>1600</v>
      </c>
      <c r="L13" s="50">
        <f t="shared" si="4"/>
        <v>0</v>
      </c>
      <c r="M13" s="59">
        <f>IF(L13&gt;0,H13-L13,H13)</f>
        <v>0</v>
      </c>
      <c r="N13" s="174"/>
    </row>
    <row r="14" spans="1:14" s="68" customFormat="1" ht="41.25" customHeight="1">
      <c r="A14" s="158">
        <f>'KL tổ 5'!A12</f>
        <v>4</v>
      </c>
      <c r="B14" s="162" t="str">
        <f>'KL tổ 5'!B12</f>
        <v>Non Nim</v>
      </c>
      <c r="C14" s="59">
        <v>18000</v>
      </c>
      <c r="D14" s="159">
        <f>'KL tổ 5'!BW12</f>
        <v>0</v>
      </c>
      <c r="E14" s="160">
        <f>C14*D14</f>
        <v>0</v>
      </c>
      <c r="F14" s="161">
        <v>0</v>
      </c>
      <c r="G14" s="160">
        <v>0</v>
      </c>
      <c r="H14" s="160">
        <f>G14+E14</f>
        <v>0</v>
      </c>
      <c r="I14" s="59">
        <f t="shared" si="2"/>
        <v>0</v>
      </c>
      <c r="J14" s="172">
        <f>ROUND(IF(H14&lt;=800000,0,IF(AND((H14-'Gia cảnh 5'!I9)&gt;800000,(H14-'Gia cảnh 5'!I9)&lt;=1250000),(H14-'Gia cảnh 5'!I9)*5%-40000,IF(AND((H14-'Gia cảnh 5'!I9)&gt;1250000,(H14-'Gia cảnh 5'!I9)&lt;=8500000),(H14-'Gia cảnh 5'!I9)*10%-102500))),2)</f>
        <v>0</v>
      </c>
      <c r="K14" s="172">
        <f t="shared" si="3"/>
        <v>1600</v>
      </c>
      <c r="L14" s="50">
        <f t="shared" si="4"/>
        <v>0</v>
      </c>
      <c r="M14" s="59">
        <f>IF(L14&gt;0,H14-L14,H14)</f>
        <v>0</v>
      </c>
      <c r="N14" s="174"/>
    </row>
    <row r="15" spans="1:14" s="68" customFormat="1" ht="41.25" customHeight="1">
      <c r="A15" s="158">
        <f>'KL tổ 5'!A13</f>
        <v>5</v>
      </c>
      <c r="B15" s="162" t="str">
        <f>'KL tổ 5'!B13</f>
        <v>Ton Ra</v>
      </c>
      <c r="C15" s="59">
        <v>18000</v>
      </c>
      <c r="D15" s="159">
        <f>'KL tổ 5'!BW13</f>
        <v>0</v>
      </c>
      <c r="E15" s="160">
        <f t="shared" si="0"/>
        <v>0</v>
      </c>
      <c r="F15" s="161">
        <v>0</v>
      </c>
      <c r="G15" s="160">
        <v>0</v>
      </c>
      <c r="H15" s="160">
        <f t="shared" si="1"/>
        <v>0</v>
      </c>
      <c r="I15" s="59">
        <f t="shared" si="2"/>
        <v>0</v>
      </c>
      <c r="J15" s="172">
        <f>ROUND(IF(H15&lt;=800000,0,IF(AND((H15-'Gia cảnh 5'!I10)&gt;800000,(H15-'Gia cảnh 5'!I10)&lt;=1250000),(H15-'Gia cảnh 5'!I10)*5%-40000,IF(AND((H15-'Gia cảnh 5'!I10)&gt;1250000,(H15-'Gia cảnh 5'!I10)&lt;=8500000),(H15-'Gia cảnh 5'!I10)*10%-102500))),2)</f>
        <v>0</v>
      </c>
      <c r="K15" s="172">
        <f t="shared" si="3"/>
        <v>1600</v>
      </c>
      <c r="L15" s="50">
        <f t="shared" si="4"/>
        <v>0</v>
      </c>
      <c r="M15" s="59">
        <f t="shared" si="5"/>
        <v>0</v>
      </c>
      <c r="N15" s="174"/>
    </row>
    <row r="16" spans="1:14" s="68" customFormat="1" ht="41.25" customHeight="1">
      <c r="A16" s="158">
        <f>'KL tổ 5'!A14</f>
        <v>6</v>
      </c>
      <c r="B16" s="162" t="str">
        <f>'KL tổ 5'!B14</f>
        <v>Sa Vươn</v>
      </c>
      <c r="C16" s="59">
        <v>18000</v>
      </c>
      <c r="D16" s="159">
        <f>'KL tổ 5'!BW14</f>
        <v>0</v>
      </c>
      <c r="E16" s="160">
        <f t="shared" si="0"/>
        <v>0</v>
      </c>
      <c r="F16" s="161">
        <v>0</v>
      </c>
      <c r="G16" s="160">
        <v>0</v>
      </c>
      <c r="H16" s="160">
        <f t="shared" si="1"/>
        <v>0</v>
      </c>
      <c r="I16" s="59">
        <f t="shared" si="2"/>
        <v>0</v>
      </c>
      <c r="J16" s="172">
        <f>ROUND(IF(H16&lt;=800000,0,IF(AND((H16-'Gia cảnh 5'!I11)&gt;800000,(H16-'Gia cảnh 5'!I11)&lt;=1250000),(H16-'Gia cảnh 5'!I11)*5%-40000,IF(AND((H16-'Gia cảnh 5'!I11)&gt;1250000,(H16-'Gia cảnh 5'!I11)&lt;=8500000),(H16-'Gia cảnh 5'!I11)*10%-102500))),2)</f>
        <v>0</v>
      </c>
      <c r="K16" s="172">
        <f t="shared" si="3"/>
        <v>1600</v>
      </c>
      <c r="L16" s="50">
        <f t="shared" si="4"/>
        <v>0</v>
      </c>
      <c r="M16" s="59">
        <f t="shared" si="5"/>
        <v>0</v>
      </c>
      <c r="N16" s="174"/>
    </row>
    <row r="17" spans="1:14" s="68" customFormat="1" ht="41.25" customHeight="1">
      <c r="A17" s="158">
        <f>'KL tổ 5'!A15</f>
        <v>7</v>
      </c>
      <c r="B17" s="162" t="str">
        <f>'KL tổ 5'!B15</f>
        <v>Tut Mut</v>
      </c>
      <c r="C17" s="59">
        <v>18000</v>
      </c>
      <c r="D17" s="159">
        <f>'KL tổ 5'!BW15</f>
        <v>0</v>
      </c>
      <c r="E17" s="160">
        <f>C17*D17</f>
        <v>0</v>
      </c>
      <c r="F17" s="161">
        <v>0</v>
      </c>
      <c r="G17" s="160">
        <v>0</v>
      </c>
      <c r="H17" s="160">
        <f>G17+E17</f>
        <v>0</v>
      </c>
      <c r="I17" s="59">
        <f t="shared" si="2"/>
        <v>0</v>
      </c>
      <c r="J17" s="172">
        <f>ROUND(IF(H17&lt;=800000,0,IF(AND((H17-'Gia cảnh 5'!I12)&gt;800000,(H17-'Gia cảnh 5'!I12)&lt;=1250000),(H17-'Gia cảnh 5'!I12)*5%-40000,IF(AND((H17-'Gia cảnh 5'!I12)&gt;1250000,(H17-'Gia cảnh 5'!I12)&lt;=8500000),(H17-'Gia cảnh 5'!I12)*10%-102500))),2)</f>
        <v>0</v>
      </c>
      <c r="K17" s="172">
        <f t="shared" si="3"/>
        <v>1600</v>
      </c>
      <c r="L17" s="50">
        <f t="shared" si="4"/>
        <v>0</v>
      </c>
      <c r="M17" s="59">
        <f>IF(L17&gt;0,H17-L17,H17)</f>
        <v>0</v>
      </c>
      <c r="N17" s="174"/>
    </row>
    <row r="18" spans="1:14" s="68" customFormat="1" ht="41.25" customHeight="1">
      <c r="A18" s="158">
        <f>'KL tổ 5'!A16</f>
        <v>8</v>
      </c>
      <c r="B18" s="162" t="str">
        <f>'KL tổ 5'!B16</f>
        <v>Sa Đi May</v>
      </c>
      <c r="C18" s="59">
        <v>18000</v>
      </c>
      <c r="D18" s="159">
        <f>'KL tổ 5'!BW16</f>
        <v>0</v>
      </c>
      <c r="E18" s="160">
        <f t="shared" si="0"/>
        <v>0</v>
      </c>
      <c r="F18" s="161">
        <v>0</v>
      </c>
      <c r="G18" s="160">
        <v>0</v>
      </c>
      <c r="H18" s="160">
        <f t="shared" si="1"/>
        <v>0</v>
      </c>
      <c r="I18" s="59">
        <f t="shared" si="2"/>
        <v>0</v>
      </c>
      <c r="J18" s="172">
        <f>ROUND(IF(H18&lt;=800000,0,IF(AND((H18-'Gia cảnh 5'!I13)&gt;800000,(H18-'Gia cảnh 5'!I13)&lt;=1250000),(H18-'Gia cảnh 5'!I13)*5%-40000,IF(AND((H18-'Gia cảnh 5'!I13)&gt;1250000,(H18-'Gia cảnh 5'!I13)&lt;=8500000),(H18-'Gia cảnh 5'!I13)*10%-102500))),2)</f>
        <v>0</v>
      </c>
      <c r="K18" s="172">
        <f t="shared" si="3"/>
        <v>1600</v>
      </c>
      <c r="L18" s="50">
        <f t="shared" si="4"/>
        <v>0</v>
      </c>
      <c r="M18" s="59">
        <f t="shared" si="5"/>
        <v>0</v>
      </c>
      <c r="N18" s="174"/>
    </row>
    <row r="19" spans="1:14" s="68" customFormat="1" ht="41.25" customHeight="1">
      <c r="A19" s="158">
        <f>'KL tổ 5'!A17</f>
        <v>9</v>
      </c>
      <c r="B19" s="162" t="str">
        <f>'KL tổ 5'!B17</f>
        <v>Not Ra</v>
      </c>
      <c r="C19" s="59">
        <v>18000</v>
      </c>
      <c r="D19" s="159">
        <f>'KL tổ 5'!BW17</f>
        <v>0</v>
      </c>
      <c r="E19" s="160">
        <f t="shared" si="0"/>
        <v>0</v>
      </c>
      <c r="F19" s="161">
        <v>0</v>
      </c>
      <c r="G19" s="160">
        <v>0</v>
      </c>
      <c r="H19" s="160">
        <f t="shared" si="1"/>
        <v>0</v>
      </c>
      <c r="I19" s="59">
        <f t="shared" si="2"/>
        <v>0</v>
      </c>
      <c r="J19" s="172">
        <f>ROUND(IF(H19&lt;=800000,0,IF(AND((H19-'Gia cảnh 5'!I14)&gt;800000,(H19-'Gia cảnh 5'!I14)&lt;=1250000),(H19-'Gia cảnh 5'!I14)*5%-40000,IF(AND((H19-'Gia cảnh 5'!I14)&gt;1250000,(H19-'Gia cảnh 5'!I14)&lt;=8500000),(H19-'Gia cảnh 5'!I14)*10%-102500))),2)</f>
        <v>0</v>
      </c>
      <c r="K19" s="172">
        <f t="shared" si="3"/>
        <v>1600</v>
      </c>
      <c r="L19" s="50">
        <f t="shared" si="4"/>
        <v>0</v>
      </c>
      <c r="M19" s="59">
        <f t="shared" si="5"/>
        <v>0</v>
      </c>
      <c r="N19" s="174"/>
    </row>
    <row r="20" spans="1:14" s="68" customFormat="1" ht="41.25" customHeight="1">
      <c r="A20" s="158">
        <f>'KL tổ 5'!A18</f>
        <v>10</v>
      </c>
      <c r="B20" s="162" t="str">
        <f>'KL tổ 5'!B18</f>
        <v>Săm Sươn</v>
      </c>
      <c r="C20" s="59">
        <v>18000</v>
      </c>
      <c r="D20" s="159">
        <f>'KL tổ 5'!BW18</f>
        <v>0</v>
      </c>
      <c r="E20" s="160">
        <f>C20*D20</f>
        <v>0</v>
      </c>
      <c r="F20" s="161">
        <v>0</v>
      </c>
      <c r="G20" s="160">
        <v>0</v>
      </c>
      <c r="H20" s="160">
        <f>G20+E20</f>
        <v>0</v>
      </c>
      <c r="I20" s="59">
        <f t="shared" si="2"/>
        <v>0</v>
      </c>
      <c r="J20" s="172">
        <f>ROUND(IF(H20&lt;=800000,0,IF(AND((H20-'Gia cảnh 5'!I15)&gt;800000,(H20-'Gia cảnh 5'!I15)&lt;=1250000),(H20-'Gia cảnh 5'!I15)*5%-40000,IF(AND((H20-'Gia cảnh 5'!I15)&gt;1250000,(H20-'Gia cảnh 5'!I15)&lt;=8500000),(H20-'Gia cảnh 5'!I15)*10%-102500))),2)</f>
        <v>0</v>
      </c>
      <c r="K20" s="172">
        <f t="shared" si="3"/>
        <v>1600</v>
      </c>
      <c r="L20" s="50">
        <f t="shared" si="4"/>
        <v>0</v>
      </c>
      <c r="M20" s="59">
        <f>IF(L20&gt;0,H20-L20,H20)</f>
        <v>0</v>
      </c>
      <c r="N20" s="174"/>
    </row>
    <row r="21" spans="1:14" s="68" customFormat="1" ht="41.25" customHeight="1">
      <c r="A21" s="158">
        <f>'KL tổ 5'!A19</f>
        <v>11</v>
      </c>
      <c r="B21" s="162" t="str">
        <f>'KL tổ 5'!B19</f>
        <v>Chu Chươn</v>
      </c>
      <c r="C21" s="59">
        <v>18000</v>
      </c>
      <c r="D21" s="159">
        <f>'KL tổ 5'!BW19</f>
        <v>0</v>
      </c>
      <c r="E21" s="160">
        <f t="shared" si="0"/>
        <v>0</v>
      </c>
      <c r="F21" s="161">
        <v>0</v>
      </c>
      <c r="G21" s="160">
        <v>0</v>
      </c>
      <c r="H21" s="160">
        <f t="shared" si="1"/>
        <v>0</v>
      </c>
      <c r="I21" s="59">
        <f t="shared" si="2"/>
        <v>0</v>
      </c>
      <c r="J21" s="172">
        <f>ROUND(IF(H21&lt;=800000,0,IF(AND((H21-'Gia cảnh 5'!I16)&gt;800000,(H21-'Gia cảnh 5'!I16)&lt;=1250000),(H21-'Gia cảnh 5'!I16)*5%-40000,IF(AND((H21-'Gia cảnh 5'!I16)&gt;1250000,(H21-'Gia cảnh 5'!I16)&lt;=8500000),(H21-'Gia cảnh 5'!I16)*10%-102500))),2)</f>
        <v>0</v>
      </c>
      <c r="K21" s="172">
        <f t="shared" si="3"/>
        <v>1600</v>
      </c>
      <c r="L21" s="50">
        <f t="shared" si="4"/>
        <v>0</v>
      </c>
      <c r="M21" s="59">
        <f t="shared" si="5"/>
        <v>0</v>
      </c>
      <c r="N21" s="174"/>
    </row>
    <row r="22" spans="1:14" s="68" customFormat="1" ht="41.25" customHeight="1">
      <c r="A22" s="158">
        <f>'KL tổ 5'!A20</f>
        <v>12</v>
      </c>
      <c r="B22" s="162" t="str">
        <f>'KL tổ 5'!B20</f>
        <v>Nâp Lon</v>
      </c>
      <c r="C22" s="59">
        <v>18000</v>
      </c>
      <c r="D22" s="159">
        <f>'KL tổ 5'!BW20</f>
        <v>0</v>
      </c>
      <c r="E22" s="160">
        <f>C22*D22</f>
        <v>0</v>
      </c>
      <c r="F22" s="161">
        <v>0</v>
      </c>
      <c r="G22" s="160">
        <v>0</v>
      </c>
      <c r="H22" s="160">
        <f>G22+E22</f>
        <v>0</v>
      </c>
      <c r="I22" s="59">
        <f t="shared" si="2"/>
        <v>0</v>
      </c>
      <c r="J22" s="172">
        <f>ROUND(IF(H22&lt;=800000,0,IF(AND((H22-'Gia cảnh 5'!I17)&gt;800000,(H22-'Gia cảnh 5'!I17)&lt;=1250000),(H22-'Gia cảnh 5'!I17)*5%-40000,IF(AND((H22-'Gia cảnh 5'!I17)&gt;1250000,(H22-'Gia cảnh 5'!I17)&lt;=8500000),(H22-'Gia cảnh 5'!I17)*10%-102500))),2)</f>
        <v>0</v>
      </c>
      <c r="K22" s="172">
        <f t="shared" si="3"/>
        <v>1600</v>
      </c>
      <c r="L22" s="50">
        <f t="shared" si="4"/>
        <v>0</v>
      </c>
      <c r="M22" s="59">
        <f>IF(L22&gt;0,H22-L22,H22)</f>
        <v>0</v>
      </c>
      <c r="N22" s="174"/>
    </row>
    <row r="23" spans="1:14" s="68" customFormat="1" ht="41.25" customHeight="1">
      <c r="A23" s="158">
        <f>'KL tổ 5'!A21</f>
        <v>13</v>
      </c>
      <c r="B23" s="162" t="str">
        <f>'KL tổ 5'!B21</f>
        <v>Lâm Lên</v>
      </c>
      <c r="C23" s="59">
        <v>18000</v>
      </c>
      <c r="D23" s="159">
        <f>'KL tổ 5'!BW21</f>
        <v>0</v>
      </c>
      <c r="E23" s="160">
        <f t="shared" si="0"/>
        <v>0</v>
      </c>
      <c r="F23" s="161">
        <v>0</v>
      </c>
      <c r="G23" s="160">
        <v>0</v>
      </c>
      <c r="H23" s="160">
        <f t="shared" si="1"/>
        <v>0</v>
      </c>
      <c r="I23" s="59">
        <f t="shared" si="2"/>
        <v>0</v>
      </c>
      <c r="J23" s="172">
        <f>ROUND(IF(H23&lt;=800000,0,IF(AND((H23-'Gia cảnh 5'!I18)&gt;800000,(H23-'Gia cảnh 5'!I18)&lt;=1250000),(H23-'Gia cảnh 5'!I18)*5%-40000,IF(AND((H23-'Gia cảnh 5'!I18)&gt;1250000,(H23-'Gia cảnh 5'!I18)&lt;=8500000),(H23-'Gia cảnh 5'!I18)*10%-102500))),2)</f>
        <v>0</v>
      </c>
      <c r="K23" s="172">
        <f t="shared" si="3"/>
        <v>1600</v>
      </c>
      <c r="L23" s="50">
        <f t="shared" si="4"/>
        <v>0</v>
      </c>
      <c r="M23" s="59">
        <f t="shared" si="5"/>
        <v>0</v>
      </c>
      <c r="N23" s="174"/>
    </row>
    <row r="24" spans="1:14" s="68" customFormat="1" ht="41.25" customHeight="1">
      <c r="A24" s="158">
        <f>'KL tổ 5'!A22</f>
        <v>14</v>
      </c>
      <c r="B24" s="162" t="str">
        <f>'KL tổ 5'!B22</f>
        <v>Chanh Chô</v>
      </c>
      <c r="C24" s="59">
        <v>18000</v>
      </c>
      <c r="D24" s="159">
        <f>'KL tổ 5'!BW22</f>
        <v>0</v>
      </c>
      <c r="E24" s="160">
        <f>C24*D24</f>
        <v>0</v>
      </c>
      <c r="F24" s="161">
        <v>0</v>
      </c>
      <c r="G24" s="160">
        <v>0</v>
      </c>
      <c r="H24" s="160">
        <f>G24+E24</f>
        <v>0</v>
      </c>
      <c r="I24" s="59">
        <f t="shared" si="2"/>
        <v>0</v>
      </c>
      <c r="J24" s="172">
        <f>ROUND(IF(H24&lt;=800000,0,IF(AND((H24-'Gia cảnh 5'!I19)&gt;800000,(H24-'Gia cảnh 5'!I19)&lt;=1250000),(H24-'Gia cảnh 5'!I19)*5%-40000,IF(AND((H24-'Gia cảnh 5'!I19)&gt;1250000,(H24-'Gia cảnh 5'!I19)&lt;=8500000),(H24-'Gia cảnh 5'!I19)*10%-102500))),2)</f>
        <v>0</v>
      </c>
      <c r="K24" s="172">
        <f t="shared" si="3"/>
        <v>1600</v>
      </c>
      <c r="L24" s="50">
        <f t="shared" si="4"/>
        <v>0</v>
      </c>
      <c r="M24" s="59">
        <f>IF(L24&gt;0,H24-L24,H24)</f>
        <v>0</v>
      </c>
      <c r="N24" s="174"/>
    </row>
    <row r="25" spans="1:14" s="68" customFormat="1" ht="41.25" customHeight="1">
      <c r="A25" s="158">
        <f>'KL tổ 5'!A23</f>
        <v>15</v>
      </c>
      <c r="B25" s="162" t="str">
        <f>'KL tổ 5'!B23</f>
        <v>Mat Phô</v>
      </c>
      <c r="C25" s="59">
        <v>18000</v>
      </c>
      <c r="D25" s="159">
        <f>'KL tổ 5'!BW23</f>
        <v>0</v>
      </c>
      <c r="E25" s="160">
        <f t="shared" si="0"/>
        <v>0</v>
      </c>
      <c r="F25" s="161">
        <v>0</v>
      </c>
      <c r="G25" s="160">
        <v>0</v>
      </c>
      <c r="H25" s="160">
        <f t="shared" si="1"/>
        <v>0</v>
      </c>
      <c r="I25" s="59">
        <f t="shared" si="2"/>
        <v>0</v>
      </c>
      <c r="J25" s="172">
        <f>ROUND(IF(H25&lt;=800000,0,IF(AND((H25-'Gia cảnh 5'!I20)&gt;800000,(H25-'Gia cảnh 5'!I20)&lt;=1250000),(H25-'Gia cảnh 5'!I20)*5%-40000,IF(AND((H25-'Gia cảnh 5'!I20)&gt;1250000,(H25-'Gia cảnh 5'!I20)&lt;=8500000),(H25-'Gia cảnh 5'!I20)*10%-102500))),2)</f>
        <v>0</v>
      </c>
      <c r="K25" s="172">
        <f t="shared" si="3"/>
        <v>1600</v>
      </c>
      <c r="L25" s="50">
        <f t="shared" si="4"/>
        <v>0</v>
      </c>
      <c r="M25" s="59">
        <f t="shared" si="5"/>
        <v>0</v>
      </c>
      <c r="N25" s="174"/>
    </row>
    <row r="26" spans="1:14" s="68" customFormat="1" ht="41.25" customHeight="1">
      <c r="A26" s="158">
        <f>'KL tổ 5'!A24</f>
        <v>16</v>
      </c>
      <c r="B26" s="162" t="str">
        <f>'KL tổ 5'!B24</f>
        <v>Sa Phi</v>
      </c>
      <c r="C26" s="59">
        <v>18000</v>
      </c>
      <c r="D26" s="159">
        <f>'KL tổ 5'!BW24</f>
        <v>0</v>
      </c>
      <c r="E26" s="160">
        <f>C26*D26</f>
        <v>0</v>
      </c>
      <c r="F26" s="161">
        <v>0</v>
      </c>
      <c r="G26" s="160">
        <v>0</v>
      </c>
      <c r="H26" s="160">
        <f>G26+E26</f>
        <v>0</v>
      </c>
      <c r="I26" s="59">
        <f t="shared" si="2"/>
        <v>0</v>
      </c>
      <c r="J26" s="172">
        <f>ROUND(IF(H26&lt;=800000,0,IF(AND((H26-'Gia cảnh 5'!I21)&gt;800000,(H26-'Gia cảnh 5'!I21)&lt;=1250000),(H26-'Gia cảnh 5'!I21)*5%-40000,IF(AND((H26-'Gia cảnh 5'!I21)&gt;1250000,(H26-'Gia cảnh 5'!I21)&lt;=8500000),(H26-'Gia cảnh 5'!I21)*10%-102500))),2)</f>
        <v>0</v>
      </c>
      <c r="K26" s="172">
        <f t="shared" si="3"/>
        <v>1600</v>
      </c>
      <c r="L26" s="50">
        <f t="shared" si="4"/>
        <v>0</v>
      </c>
      <c r="M26" s="59">
        <f>IF(L26&gt;0,H26-L26,H26)</f>
        <v>0</v>
      </c>
      <c r="N26" s="174"/>
    </row>
    <row r="27" spans="1:14" s="68" customFormat="1" ht="41.25" customHeight="1">
      <c r="A27" s="158">
        <f>'KL tổ 5'!A25</f>
        <v>17</v>
      </c>
      <c r="B27" s="162" t="str">
        <f>'KL tổ 5'!B25</f>
        <v>Sa Chi</v>
      </c>
      <c r="C27" s="59">
        <v>18000</v>
      </c>
      <c r="D27" s="159">
        <f>'KL tổ 5'!BW25</f>
        <v>0</v>
      </c>
      <c r="E27" s="160">
        <f t="shared" si="0"/>
        <v>0</v>
      </c>
      <c r="F27" s="161">
        <v>0</v>
      </c>
      <c r="G27" s="160">
        <v>0</v>
      </c>
      <c r="H27" s="160">
        <f t="shared" si="1"/>
        <v>0</v>
      </c>
      <c r="I27" s="59">
        <f t="shared" si="2"/>
        <v>0</v>
      </c>
      <c r="J27" s="172">
        <f>ROUND(IF(H27&lt;=800000,0,IF(AND((H27-'Gia cảnh 5'!I22)&gt;800000,(H27-'Gia cảnh 5'!I22)&lt;=1250000),(H27-'Gia cảnh 5'!I22)*5%-40000,IF(AND((H27-'Gia cảnh 5'!I22)&gt;1250000,(H27-'Gia cảnh 5'!I22)&lt;=8500000),(H27-'Gia cảnh 5'!I22)*10%-102500))),2)</f>
        <v>0</v>
      </c>
      <c r="K27" s="172">
        <f t="shared" si="3"/>
        <v>1600</v>
      </c>
      <c r="L27" s="50">
        <f t="shared" si="4"/>
        <v>0</v>
      </c>
      <c r="M27" s="59">
        <f t="shared" si="5"/>
        <v>0</v>
      </c>
      <c r="N27" s="174"/>
    </row>
    <row r="28" spans="1:14" s="68" customFormat="1" ht="41.25" customHeight="1">
      <c r="A28" s="158">
        <f>'KL tổ 5'!A26</f>
        <v>18</v>
      </c>
      <c r="B28" s="162" t="str">
        <f>'KL tổ 5'!B26</f>
        <v>Tum Ranh</v>
      </c>
      <c r="C28" s="59">
        <v>18000</v>
      </c>
      <c r="D28" s="159">
        <f>'KL tổ 5'!BW26</f>
        <v>0</v>
      </c>
      <c r="E28" s="160">
        <f>C28*D28</f>
        <v>0</v>
      </c>
      <c r="F28" s="161">
        <v>0</v>
      </c>
      <c r="G28" s="160">
        <v>0</v>
      </c>
      <c r="H28" s="160">
        <f>G28+E28</f>
        <v>0</v>
      </c>
      <c r="I28" s="59">
        <f t="shared" si="2"/>
        <v>0</v>
      </c>
      <c r="J28" s="172">
        <f>ROUND(IF(H28&lt;=800000,0,IF(AND((H28-'Gia cảnh 5'!I23)&gt;800000,(H28-'Gia cảnh 5'!I23)&lt;=1250000),(H28-'Gia cảnh 5'!I23)*5%-40000,IF(AND((H28-'Gia cảnh 5'!I23)&gt;1250000,(H28-'Gia cảnh 5'!I23)&lt;=8500000),(H28-'Gia cảnh 5'!I23)*10%-102500))),2)</f>
        <v>0</v>
      </c>
      <c r="K28" s="172">
        <f t="shared" si="3"/>
        <v>1600</v>
      </c>
      <c r="L28" s="50">
        <f t="shared" si="4"/>
        <v>0</v>
      </c>
      <c r="M28" s="59">
        <f>IF(L28&gt;0,H28-L28,H28)</f>
        <v>0</v>
      </c>
      <c r="N28" s="174"/>
    </row>
    <row r="29" spans="1:14" s="68" customFormat="1" ht="41.25" customHeight="1">
      <c r="A29" s="158">
        <f>'KL tổ 5'!A27</f>
        <v>19</v>
      </c>
      <c r="B29" s="162" t="str">
        <f>'KL tổ 5'!B27</f>
        <v>Biên Bươn</v>
      </c>
      <c r="C29" s="59">
        <v>18000</v>
      </c>
      <c r="D29" s="159">
        <f>'KL tổ 5'!BW27</f>
        <v>0</v>
      </c>
      <c r="E29" s="160">
        <f t="shared" si="0"/>
        <v>0</v>
      </c>
      <c r="F29" s="161">
        <v>0</v>
      </c>
      <c r="G29" s="160">
        <v>0</v>
      </c>
      <c r="H29" s="160">
        <f t="shared" si="1"/>
        <v>0</v>
      </c>
      <c r="I29" s="59">
        <f t="shared" si="2"/>
        <v>0</v>
      </c>
      <c r="J29" s="172">
        <f>ROUND(IF(H29&lt;=800000,0,IF(AND((H29-'Gia cảnh 5'!I24)&gt;800000,(H29-'Gia cảnh 5'!I24)&lt;=1250000),(H29-'Gia cảnh 5'!I24)*5%-40000,IF(AND((H29-'Gia cảnh 5'!I24)&gt;1250000,(H29-'Gia cảnh 5'!I24)&lt;=8500000),(H29-'Gia cảnh 5'!I24)*10%-102500))),2)</f>
        <v>0</v>
      </c>
      <c r="K29" s="172">
        <f t="shared" si="3"/>
        <v>1600</v>
      </c>
      <c r="L29" s="50">
        <f t="shared" si="4"/>
        <v>0</v>
      </c>
      <c r="M29" s="59">
        <f t="shared" si="5"/>
        <v>0</v>
      </c>
      <c r="N29" s="174"/>
    </row>
    <row r="30" spans="1:14" s="68" customFormat="1" ht="41.25" customHeight="1">
      <c r="A30" s="158">
        <f>'KL tổ 5'!A28</f>
        <v>20</v>
      </c>
      <c r="B30" s="162" t="str">
        <f>'KL tổ 5'!B28</f>
        <v>Tiên Tưa</v>
      </c>
      <c r="C30" s="59">
        <v>18000</v>
      </c>
      <c r="D30" s="159">
        <f>'KL tổ 5'!BW28</f>
        <v>0</v>
      </c>
      <c r="E30" s="160">
        <f>C30*D30</f>
        <v>0</v>
      </c>
      <c r="F30" s="161">
        <v>0</v>
      </c>
      <c r="G30" s="160">
        <v>0</v>
      </c>
      <c r="H30" s="160">
        <f>G30+E30</f>
        <v>0</v>
      </c>
      <c r="I30" s="59">
        <f t="shared" si="2"/>
        <v>0</v>
      </c>
      <c r="J30" s="172">
        <f>ROUND(IF(H30&lt;=800000,0,IF(AND((H30-'Gia cảnh 5'!I25)&gt;800000,(H30-'Gia cảnh 5'!I25)&lt;=1250000),(H30-'Gia cảnh 5'!I25)*5%-40000,IF(AND((H30-'Gia cảnh 5'!I25)&gt;1250000,(H30-'Gia cảnh 5'!I25)&lt;=8500000),(H30-'Gia cảnh 5'!I25)*10%-102500))),2)</f>
        <v>0</v>
      </c>
      <c r="K30" s="172">
        <f t="shared" si="3"/>
        <v>1600</v>
      </c>
      <c r="L30" s="50">
        <f t="shared" si="4"/>
        <v>0</v>
      </c>
      <c r="M30" s="59">
        <f>IF(L30&gt;0,H30-L30,H30)</f>
        <v>0</v>
      </c>
      <c r="N30" s="174"/>
    </row>
    <row r="31" spans="1:14" s="68" customFormat="1" ht="41.25" customHeight="1">
      <c r="A31" s="158">
        <f>'KL tổ 5'!A29</f>
        <v>21</v>
      </c>
      <c r="B31" s="162" t="str">
        <f>'KL tổ 5'!B29</f>
        <v>Siu Sươn</v>
      </c>
      <c r="C31" s="59">
        <v>18000</v>
      </c>
      <c r="D31" s="159">
        <f>'KL tổ 5'!BW29</f>
        <v>0</v>
      </c>
      <c r="E31" s="160">
        <f t="shared" ref="E31:E43" si="6">C31*D31</f>
        <v>0</v>
      </c>
      <c r="F31" s="161">
        <v>0</v>
      </c>
      <c r="G31" s="160">
        <v>0</v>
      </c>
      <c r="H31" s="160">
        <f t="shared" ref="H31:H43" si="7">G31+E31</f>
        <v>0</v>
      </c>
      <c r="I31" s="59">
        <f t="shared" si="2"/>
        <v>0</v>
      </c>
      <c r="J31" s="172">
        <f>ROUND(IF(H31&lt;=800000,0,IF(AND((H31-'Gia cảnh 5'!I26)&gt;800000,(H31-'Gia cảnh 5'!I26)&lt;=1250000),(H31-'Gia cảnh 5'!I26)*5%-40000,IF(AND((H31-'Gia cảnh 5'!I26)&gt;1250000,(H31-'Gia cảnh 5'!I26)&lt;=8500000),(H31-'Gia cảnh 5'!I26)*10%-102500))),2)</f>
        <v>0</v>
      </c>
      <c r="K31" s="172">
        <f t="shared" si="3"/>
        <v>1600</v>
      </c>
      <c r="L31" s="50">
        <f t="shared" si="4"/>
        <v>0</v>
      </c>
      <c r="M31" s="59">
        <f t="shared" ref="M31:M43" si="8">IF(L31&gt;0,H31-L31,H31)</f>
        <v>0</v>
      </c>
      <c r="N31" s="174"/>
    </row>
    <row r="32" spans="1:14" s="68" customFormat="1" ht="41.25" customHeight="1">
      <c r="A32" s="158">
        <f>'KL tổ 5'!A30</f>
        <v>22</v>
      </c>
      <c r="B32" s="162" t="str">
        <f>'KL tổ 5'!B30</f>
        <v>Tia Vay</v>
      </c>
      <c r="C32" s="59">
        <v>18000</v>
      </c>
      <c r="D32" s="159">
        <f>'KL tổ 5'!BW30</f>
        <v>0</v>
      </c>
      <c r="E32" s="160">
        <f>C32*D32</f>
        <v>0</v>
      </c>
      <c r="F32" s="161">
        <v>0</v>
      </c>
      <c r="G32" s="160">
        <v>0</v>
      </c>
      <c r="H32" s="160">
        <f>G32+E32</f>
        <v>0</v>
      </c>
      <c r="I32" s="59">
        <f t="shared" si="2"/>
        <v>0</v>
      </c>
      <c r="J32" s="172">
        <f>ROUND(IF(H32&lt;=800000,0,IF(AND((H32-'Gia cảnh 5'!I27)&gt;800000,(H32-'Gia cảnh 5'!I27)&lt;=1250000),(H32-'Gia cảnh 5'!I27)*5%-40000,IF(AND((H32-'Gia cảnh 5'!I27)&gt;1250000,(H32-'Gia cảnh 5'!I27)&lt;=8500000),(H32-'Gia cảnh 5'!I27)*10%-102500))),2)</f>
        <v>0</v>
      </c>
      <c r="K32" s="172">
        <f t="shared" si="3"/>
        <v>1600</v>
      </c>
      <c r="L32" s="50">
        <f t="shared" si="4"/>
        <v>0</v>
      </c>
      <c r="M32" s="59">
        <f>IF(L32&gt;0,H32-L32,H32)</f>
        <v>0</v>
      </c>
      <c r="N32" s="174"/>
    </row>
    <row r="33" spans="1:14" s="68" customFormat="1" ht="41.25" customHeight="1">
      <c r="A33" s="158">
        <f>'KL tổ 5'!A31</f>
        <v>23</v>
      </c>
      <c r="B33" s="162" t="str">
        <f>'KL tổ 5'!B31</f>
        <v>Sok Ra</v>
      </c>
      <c r="C33" s="59">
        <v>18000</v>
      </c>
      <c r="D33" s="159">
        <f>'KL tổ 5'!BW31</f>
        <v>0</v>
      </c>
      <c r="E33" s="160">
        <f t="shared" si="6"/>
        <v>0</v>
      </c>
      <c r="F33" s="161">
        <v>0</v>
      </c>
      <c r="G33" s="160">
        <v>0</v>
      </c>
      <c r="H33" s="160">
        <f t="shared" si="7"/>
        <v>0</v>
      </c>
      <c r="I33" s="59">
        <f t="shared" si="2"/>
        <v>0</v>
      </c>
      <c r="J33" s="172">
        <f>ROUND(IF(H33&lt;=800000,0,IF(AND((H33-'Gia cảnh 5'!I28)&gt;800000,(H33-'Gia cảnh 5'!I28)&lt;=1250000),(H33-'Gia cảnh 5'!I28)*5%-40000,IF(AND((H33-'Gia cảnh 5'!I28)&gt;1250000,(H33-'Gia cảnh 5'!I28)&lt;=8500000),(H33-'Gia cảnh 5'!I28)*10%-102500))),2)</f>
        <v>0</v>
      </c>
      <c r="K33" s="172">
        <f t="shared" si="3"/>
        <v>1600</v>
      </c>
      <c r="L33" s="50">
        <f t="shared" si="4"/>
        <v>0</v>
      </c>
      <c r="M33" s="59">
        <f t="shared" si="8"/>
        <v>0</v>
      </c>
      <c r="N33" s="174"/>
    </row>
    <row r="34" spans="1:14" s="68" customFormat="1" ht="41.25" customHeight="1">
      <c r="A34" s="158">
        <f>'KL tổ 5'!A32</f>
        <v>24</v>
      </c>
      <c r="B34" s="162" t="str">
        <f>'KL tổ 5'!B32</f>
        <v>Chu Chươn</v>
      </c>
      <c r="C34" s="59">
        <v>18000</v>
      </c>
      <c r="D34" s="159">
        <f>'KL tổ 5'!BW32</f>
        <v>0</v>
      </c>
      <c r="E34" s="160">
        <f t="shared" si="6"/>
        <v>0</v>
      </c>
      <c r="F34" s="161">
        <v>0</v>
      </c>
      <c r="G34" s="160">
        <v>0</v>
      </c>
      <c r="H34" s="160">
        <f t="shared" si="7"/>
        <v>0</v>
      </c>
      <c r="I34" s="59">
        <f t="shared" si="2"/>
        <v>0</v>
      </c>
      <c r="J34" s="172">
        <f>ROUND(IF(H34&lt;=800000,0,IF(AND((H34-'Gia cảnh 5'!I29)&gt;800000,(H34-'Gia cảnh 5'!I29)&lt;=1250000),(H34-'Gia cảnh 5'!I29)*5%-40000,IF(AND((H34-'Gia cảnh 5'!I29)&gt;1250000,(H34-'Gia cảnh 5'!I29)&lt;=8500000),(H34-'Gia cảnh 5'!I29)*10%-102500))),2)</f>
        <v>0</v>
      </c>
      <c r="K34" s="172">
        <f t="shared" si="3"/>
        <v>1600</v>
      </c>
      <c r="L34" s="50">
        <f t="shared" si="4"/>
        <v>0</v>
      </c>
      <c r="M34" s="59">
        <f t="shared" si="8"/>
        <v>0</v>
      </c>
      <c r="N34" s="174"/>
    </row>
    <row r="35" spans="1:14" s="68" customFormat="1" ht="41.25" customHeight="1">
      <c r="A35" s="158">
        <f>'KL tổ 5'!A33</f>
        <v>25</v>
      </c>
      <c r="B35" s="162" t="str">
        <f>'KL tổ 5'!B33</f>
        <v>Thot Mut</v>
      </c>
      <c r="C35" s="59">
        <v>18000</v>
      </c>
      <c r="D35" s="159">
        <f>'KL tổ 5'!BW33</f>
        <v>0</v>
      </c>
      <c r="E35" s="160">
        <f>C35*D35</f>
        <v>0</v>
      </c>
      <c r="F35" s="161">
        <v>0</v>
      </c>
      <c r="G35" s="160">
        <v>0</v>
      </c>
      <c r="H35" s="160">
        <f>G35+E35</f>
        <v>0</v>
      </c>
      <c r="I35" s="59">
        <f t="shared" si="2"/>
        <v>0</v>
      </c>
      <c r="J35" s="172">
        <f>ROUND(IF(H35&lt;=800000,0,IF(AND((H35-'Gia cảnh 5'!I30)&gt;800000,(H35-'Gia cảnh 5'!I30)&lt;=1250000),(H35-'Gia cảnh 5'!I30)*5%-40000,IF(AND((H35-'Gia cảnh 5'!I30)&gt;1250000,(H35-'Gia cảnh 5'!I30)&lt;=8500000),(H35-'Gia cảnh 5'!I30)*10%-102500))),2)</f>
        <v>0</v>
      </c>
      <c r="K35" s="172">
        <f t="shared" si="3"/>
        <v>1600</v>
      </c>
      <c r="L35" s="50">
        <f t="shared" si="4"/>
        <v>0</v>
      </c>
      <c r="M35" s="59">
        <f>IF(L35&gt;0,H35-L35,H35)</f>
        <v>0</v>
      </c>
      <c r="N35" s="174"/>
    </row>
    <row r="36" spans="1:14" s="68" customFormat="1" ht="41.25" hidden="1" customHeight="1">
      <c r="A36" s="158">
        <f>'KL tổ 5'!A34</f>
        <v>26</v>
      </c>
      <c r="B36" s="162" t="str">
        <f>'KL tổ 5'!B34</f>
        <v>Sên Num</v>
      </c>
      <c r="C36" s="59">
        <v>18000</v>
      </c>
      <c r="D36" s="159">
        <f>'KL tổ 5'!BW34</f>
        <v>0</v>
      </c>
      <c r="E36" s="160">
        <f>C36*D36</f>
        <v>0</v>
      </c>
      <c r="F36" s="161">
        <v>0</v>
      </c>
      <c r="G36" s="160">
        <v>0</v>
      </c>
      <c r="H36" s="160">
        <f>G36+E36</f>
        <v>0</v>
      </c>
      <c r="I36" s="59">
        <f t="shared" si="2"/>
        <v>0</v>
      </c>
      <c r="J36" s="172">
        <f>ROUND(IF(H36&lt;=800000,0,IF(AND((H36-'Gia cảnh 5'!I31)&gt;800000,(H36-'Gia cảnh 5'!I31)&lt;=1250000),(H36-'Gia cảnh 5'!I31)*5%-40000,IF(AND((H36-'Gia cảnh 5'!I31)&gt;1250000,(H36-'Gia cảnh 5'!I31)&lt;=8500000),(H36-'Gia cảnh 5'!I31)*10%-102500))),2)</f>
        <v>0</v>
      </c>
      <c r="K36" s="172">
        <f t="shared" si="3"/>
        <v>1600</v>
      </c>
      <c r="L36" s="50">
        <f t="shared" si="4"/>
        <v>0</v>
      </c>
      <c r="M36" s="59">
        <f>IF(L36&gt;0,H36-L36,H36)</f>
        <v>0</v>
      </c>
      <c r="N36" s="174"/>
    </row>
    <row r="37" spans="1:14" s="68" customFormat="1" ht="41.25" hidden="1" customHeight="1">
      <c r="A37" s="158">
        <f>'KL tổ 5'!A35</f>
        <v>27</v>
      </c>
      <c r="B37" s="162" t="str">
        <f>'KL tổ 5'!B35</f>
        <v>Son Via</v>
      </c>
      <c r="C37" s="59">
        <v>18000</v>
      </c>
      <c r="D37" s="159">
        <f>'KL tổ 5'!BW35</f>
        <v>0</v>
      </c>
      <c r="E37" s="160">
        <f>C37*D37</f>
        <v>0</v>
      </c>
      <c r="F37" s="161">
        <v>0</v>
      </c>
      <c r="G37" s="160">
        <v>0</v>
      </c>
      <c r="H37" s="160">
        <f>G37+E37</f>
        <v>0</v>
      </c>
      <c r="I37" s="59">
        <f t="shared" si="2"/>
        <v>0</v>
      </c>
      <c r="J37" s="172">
        <f>ROUND(IF(H37&lt;=800000,0,IF(AND((H37-'Gia cảnh 5'!I32)&gt;800000,(H37-'Gia cảnh 5'!I32)&lt;=1250000),(H37-'Gia cảnh 5'!I32)*5%-40000,IF(AND((H37-'Gia cảnh 5'!I32)&gt;1250000,(H37-'Gia cảnh 5'!I32)&lt;=8500000),(H37-'Gia cảnh 5'!I32)*10%-102500))),2)</f>
        <v>0</v>
      </c>
      <c r="K37" s="172">
        <f t="shared" si="3"/>
        <v>1600</v>
      </c>
      <c r="L37" s="50">
        <f t="shared" si="4"/>
        <v>0</v>
      </c>
      <c r="M37" s="59">
        <f>IF(L37&gt;0,H37-L37,H37)</f>
        <v>0</v>
      </c>
      <c r="N37" s="174"/>
    </row>
    <row r="38" spans="1:14" s="68" customFormat="1" ht="41.25" hidden="1" customHeight="1">
      <c r="A38" s="158">
        <f>'KL tổ 5'!A36</f>
        <v>28</v>
      </c>
      <c r="B38" s="162" t="str">
        <f>'KL tổ 5'!B36</f>
        <v>Hiên Vin</v>
      </c>
      <c r="C38" s="59">
        <v>18000</v>
      </c>
      <c r="D38" s="159">
        <f>'KL tổ 5'!BW36</f>
        <v>0</v>
      </c>
      <c r="E38" s="160">
        <f>C38*D38</f>
        <v>0</v>
      </c>
      <c r="F38" s="161">
        <v>0</v>
      </c>
      <c r="G38" s="160">
        <v>0</v>
      </c>
      <c r="H38" s="160">
        <f>G38+E38</f>
        <v>0</v>
      </c>
      <c r="I38" s="59">
        <f t="shared" si="2"/>
        <v>0</v>
      </c>
      <c r="J38" s="172">
        <f>ROUND(IF(H38&lt;=800000,0,IF(AND((H38-'Gia cảnh 5'!I33)&gt;800000,(H38-'Gia cảnh 5'!I33)&lt;=1250000),(H38-'Gia cảnh 5'!I33)*5%-40000,IF(AND((H38-'Gia cảnh 5'!I33)&gt;1250000,(H38-'Gia cảnh 5'!I33)&lt;=8500000),(H38-'Gia cảnh 5'!I33)*10%-102500))),2)</f>
        <v>0</v>
      </c>
      <c r="K38" s="172">
        <f t="shared" si="3"/>
        <v>1600</v>
      </c>
      <c r="L38" s="50">
        <f t="shared" si="4"/>
        <v>0</v>
      </c>
      <c r="M38" s="59">
        <f>IF(L38&gt;0,H38-L38,H38)</f>
        <v>0</v>
      </c>
      <c r="N38" s="174"/>
    </row>
    <row r="39" spans="1:14" s="68" customFormat="1" ht="41.25" hidden="1" customHeight="1">
      <c r="A39" s="158">
        <f>'KL tổ 5'!A37</f>
        <v>29</v>
      </c>
      <c r="B39" s="162" t="str">
        <f>'KL tổ 5'!B37</f>
        <v>Chan Chit</v>
      </c>
      <c r="C39" s="59">
        <v>18000</v>
      </c>
      <c r="D39" s="159">
        <f>'KL tổ 5'!BW37</f>
        <v>0</v>
      </c>
      <c r="E39" s="160">
        <f t="shared" si="6"/>
        <v>0</v>
      </c>
      <c r="F39" s="161">
        <v>0</v>
      </c>
      <c r="G39" s="160">
        <v>0</v>
      </c>
      <c r="H39" s="160">
        <f t="shared" si="7"/>
        <v>0</v>
      </c>
      <c r="I39" s="59">
        <f t="shared" si="2"/>
        <v>0</v>
      </c>
      <c r="J39" s="172">
        <f>ROUND(IF(H39&lt;=800000,0,IF(AND((H39-'Gia cảnh 5'!I34)&gt;800000,(H39-'Gia cảnh 5'!I34)&lt;=1250000),(H39-'Gia cảnh 5'!I34)*5%-40000,IF(AND((H39-'Gia cảnh 5'!I34)&gt;1250000,(H39-'Gia cảnh 5'!I34)&lt;=8500000),(H39-'Gia cảnh 5'!I34)*10%-102500))),2)</f>
        <v>0</v>
      </c>
      <c r="K39" s="172">
        <f t="shared" si="3"/>
        <v>1600</v>
      </c>
      <c r="L39" s="50">
        <f t="shared" si="4"/>
        <v>0</v>
      </c>
      <c r="M39" s="59">
        <f t="shared" si="8"/>
        <v>0</v>
      </c>
      <c r="N39" s="174"/>
    </row>
    <row r="40" spans="1:14" s="68" customFormat="1" ht="41.25" hidden="1" customHeight="1">
      <c r="A40" s="158">
        <f>'KL tổ 5'!A38</f>
        <v>30</v>
      </c>
      <c r="B40" s="162" t="str">
        <f>'KL tổ 5'!B38</f>
        <v>Săm Not</v>
      </c>
      <c r="C40" s="59">
        <v>18000</v>
      </c>
      <c r="D40" s="159">
        <f>'KL tổ 5'!BW38</f>
        <v>0</v>
      </c>
      <c r="E40" s="160">
        <f>C40*D40</f>
        <v>0</v>
      </c>
      <c r="F40" s="161">
        <v>0</v>
      </c>
      <c r="G40" s="160">
        <v>0</v>
      </c>
      <c r="H40" s="160">
        <f>G40+E40</f>
        <v>0</v>
      </c>
      <c r="I40" s="59">
        <f t="shared" si="2"/>
        <v>0</v>
      </c>
      <c r="J40" s="172">
        <f>ROUND(IF(H40&lt;=800000,0,IF(AND((H40-'Gia cảnh 5'!I35)&gt;800000,(H40-'Gia cảnh 5'!I35)&lt;=1250000),(H40-'Gia cảnh 5'!I35)*5%-40000,IF(AND((H40-'Gia cảnh 5'!I35)&gt;1250000,(H40-'Gia cảnh 5'!I35)&lt;=8500000),(H40-'Gia cảnh 5'!I35)*10%-102500))),2)</f>
        <v>0</v>
      </c>
      <c r="K40" s="172">
        <f t="shared" si="3"/>
        <v>1600</v>
      </c>
      <c r="L40" s="50">
        <f t="shared" si="4"/>
        <v>0</v>
      </c>
      <c r="M40" s="59">
        <f>IF(L40&gt;0,H40-L40,H40)</f>
        <v>0</v>
      </c>
      <c r="N40" s="174"/>
    </row>
    <row r="41" spans="1:14" s="68" customFormat="1" ht="41.25" hidden="1" customHeight="1">
      <c r="A41" s="158">
        <f>'KL tổ 5'!A39</f>
        <v>31</v>
      </c>
      <c r="B41" s="162" t="str">
        <f>'KL tổ 5'!B39</f>
        <v>San Ra</v>
      </c>
      <c r="C41" s="59">
        <v>18000</v>
      </c>
      <c r="D41" s="159">
        <f>'KL tổ 5'!BW39</f>
        <v>0</v>
      </c>
      <c r="E41" s="160">
        <f t="shared" si="6"/>
        <v>0</v>
      </c>
      <c r="F41" s="161">
        <v>0</v>
      </c>
      <c r="G41" s="160">
        <v>0</v>
      </c>
      <c r="H41" s="160">
        <f t="shared" si="7"/>
        <v>0</v>
      </c>
      <c r="I41" s="59">
        <f t="shared" si="2"/>
        <v>0</v>
      </c>
      <c r="J41" s="172">
        <f>ROUND(IF(H41&lt;=800000,0,IF(AND((H41-'Gia cảnh 5'!I36)&gt;800000,(H41-'Gia cảnh 5'!I36)&lt;=1250000),(H41-'Gia cảnh 5'!I36)*5%-40000,IF(AND((H41-'Gia cảnh 5'!I36)&gt;1250000,(H41-'Gia cảnh 5'!I36)&lt;=8500000),(H41-'Gia cảnh 5'!I36)*10%-102500))),2)</f>
        <v>0</v>
      </c>
      <c r="K41" s="172">
        <f t="shared" si="3"/>
        <v>1600</v>
      </c>
      <c r="L41" s="50">
        <f t="shared" si="4"/>
        <v>0</v>
      </c>
      <c r="M41" s="59">
        <f t="shared" si="8"/>
        <v>0</v>
      </c>
      <c r="N41" s="174"/>
    </row>
    <row r="42" spans="1:14" s="68" customFormat="1" ht="41.25" hidden="1" customHeight="1">
      <c r="A42" s="158">
        <f>'KL tổ 5'!A40</f>
        <v>32</v>
      </c>
      <c r="B42" s="162" t="str">
        <f>'KL tổ 5'!B40</f>
        <v>Tat Ra</v>
      </c>
      <c r="C42" s="59">
        <v>18000</v>
      </c>
      <c r="D42" s="159">
        <f>'KL tổ 5'!BW40</f>
        <v>0</v>
      </c>
      <c r="E42" s="160">
        <f>C42*D42</f>
        <v>0</v>
      </c>
      <c r="F42" s="161">
        <v>0</v>
      </c>
      <c r="G42" s="160">
        <v>0</v>
      </c>
      <c r="H42" s="160">
        <f>G42+E42</f>
        <v>0</v>
      </c>
      <c r="I42" s="59">
        <f t="shared" si="2"/>
        <v>0</v>
      </c>
      <c r="J42" s="172">
        <f>ROUND(IF(H42&lt;=800000,0,IF(AND((H42-'Gia cảnh 5'!I37)&gt;800000,(H42-'Gia cảnh 5'!I37)&lt;=1250000),(H42-'Gia cảnh 5'!I37)*5%-40000,IF(AND((H42-'Gia cảnh 5'!I37)&gt;1250000,(H42-'Gia cảnh 5'!I37)&lt;=8500000),(H42-'Gia cảnh 5'!I37)*10%-102500))),2)</f>
        <v>0</v>
      </c>
      <c r="K42" s="172">
        <f t="shared" si="3"/>
        <v>1600</v>
      </c>
      <c r="L42" s="50">
        <f t="shared" si="4"/>
        <v>0</v>
      </c>
      <c r="M42" s="59">
        <f>IF(L42&gt;0,H42-L42,H42)</f>
        <v>0</v>
      </c>
      <c r="N42" s="174"/>
    </row>
    <row r="43" spans="1:14" s="68" customFormat="1" ht="41.25" hidden="1" customHeight="1">
      <c r="A43" s="158">
        <f>'KL tổ 5'!A41</f>
        <v>33</v>
      </c>
      <c r="B43" s="162" t="str">
        <f>'KL tổ 5'!B41</f>
        <v>Suôn Siu</v>
      </c>
      <c r="C43" s="59">
        <v>18000</v>
      </c>
      <c r="D43" s="159">
        <f>'KL tổ 5'!BW41</f>
        <v>0</v>
      </c>
      <c r="E43" s="160">
        <f t="shared" si="6"/>
        <v>0</v>
      </c>
      <c r="F43" s="161">
        <v>0</v>
      </c>
      <c r="G43" s="160">
        <v>0</v>
      </c>
      <c r="H43" s="160">
        <f t="shared" si="7"/>
        <v>0</v>
      </c>
      <c r="I43" s="59">
        <f t="shared" si="2"/>
        <v>0</v>
      </c>
      <c r="J43" s="172">
        <f>ROUND(IF(H43&lt;=800000,0,IF(AND((H43-'Gia cảnh 5'!I38)&gt;800000,(H43-'Gia cảnh 5'!I38)&lt;=1250000),(H43-'Gia cảnh 5'!I38)*5%-40000,IF(AND((H43-'Gia cảnh 5'!I38)&gt;1250000,(H43-'Gia cảnh 5'!I38)&lt;=8500000),(H43-'Gia cảnh 5'!I38)*10%-102500))),2)</f>
        <v>0</v>
      </c>
      <c r="K43" s="172">
        <f t="shared" si="3"/>
        <v>1600</v>
      </c>
      <c r="L43" s="50">
        <f t="shared" si="4"/>
        <v>0</v>
      </c>
      <c r="M43" s="59">
        <f t="shared" si="8"/>
        <v>0</v>
      </c>
      <c r="N43" s="174"/>
    </row>
    <row r="44" spans="1:14" s="68" customFormat="1" ht="41.25" hidden="1" customHeight="1">
      <c r="A44" s="158">
        <f>'KL tổ 5'!A42</f>
        <v>34</v>
      </c>
      <c r="B44" s="162" t="str">
        <f>'KL tổ 5'!B42</f>
        <v>Phươn Phat</v>
      </c>
      <c r="C44" s="59">
        <v>18000</v>
      </c>
      <c r="D44" s="159">
        <f>'KL tổ 5'!BW42</f>
        <v>0</v>
      </c>
      <c r="E44" s="160">
        <f>C44*D44</f>
        <v>0</v>
      </c>
      <c r="F44" s="161">
        <v>0</v>
      </c>
      <c r="G44" s="160">
        <v>0</v>
      </c>
      <c r="H44" s="160">
        <f>G44+E44</f>
        <v>0</v>
      </c>
      <c r="I44" s="59">
        <f t="shared" si="2"/>
        <v>0</v>
      </c>
      <c r="J44" s="172">
        <f>ROUND(IF(H44&lt;=800000,0,IF(AND((H44-'Gia cảnh 5'!I39)&gt;800000,(H44-'Gia cảnh 5'!I39)&lt;=1250000),(H44-'Gia cảnh 5'!I39)*5%-40000,IF(AND((H44-'Gia cảnh 5'!I39)&gt;1250000,(H44-'Gia cảnh 5'!I39)&lt;=8500000),(H44-'Gia cảnh 5'!I39)*10%-102500))),2)</f>
        <v>0</v>
      </c>
      <c r="K44" s="172">
        <f t="shared" si="3"/>
        <v>1600</v>
      </c>
      <c r="L44" s="50">
        <f t="shared" si="4"/>
        <v>0</v>
      </c>
      <c r="M44" s="59">
        <f>IF(L44&gt;0,H44-L44,H44)</f>
        <v>0</v>
      </c>
      <c r="N44" s="174"/>
    </row>
    <row r="45" spans="1:14" s="68" customFormat="1" ht="41.25" hidden="1" customHeight="1">
      <c r="A45" s="158">
        <f>'KL tổ 5'!A43</f>
        <v>35</v>
      </c>
      <c r="B45" s="162" t="str">
        <f>'KL tổ 5'!B43</f>
        <v>Thon Tua</v>
      </c>
      <c r="C45" s="59">
        <v>18000</v>
      </c>
      <c r="D45" s="159">
        <f>'KL tổ 5'!BW43</f>
        <v>0</v>
      </c>
      <c r="E45" s="160">
        <f>C45*D45</f>
        <v>0</v>
      </c>
      <c r="F45" s="161">
        <v>0</v>
      </c>
      <c r="G45" s="160">
        <v>0</v>
      </c>
      <c r="H45" s="160">
        <f>G45+E45</f>
        <v>0</v>
      </c>
      <c r="I45" s="59">
        <f t="shared" si="2"/>
        <v>0</v>
      </c>
      <c r="J45" s="172">
        <f>ROUND(IF(H45&lt;=800000,0,IF(AND((H45-'Gia cảnh 5'!I40)&gt;800000,(H45-'Gia cảnh 5'!I40)&lt;=1250000),(H45-'Gia cảnh 5'!I40)*5%-40000,IF(AND((H45-'Gia cảnh 5'!I40)&gt;1250000,(H45-'Gia cảnh 5'!I40)&lt;=8500000),(H45-'Gia cảnh 5'!I40)*10%-102500))),2)</f>
        <v>0</v>
      </c>
      <c r="K45" s="172">
        <f t="shared" si="3"/>
        <v>1600</v>
      </c>
      <c r="L45" s="50">
        <f t="shared" si="4"/>
        <v>0</v>
      </c>
      <c r="M45" s="59">
        <f>IF(L45&gt;0,H45-L45,H45)</f>
        <v>0</v>
      </c>
      <c r="N45" s="174"/>
    </row>
    <row r="46" spans="1:14" s="68" customFormat="1" ht="41.25" hidden="1" customHeight="1">
      <c r="A46" s="158">
        <f>'KL tổ 5'!A44</f>
        <v>36</v>
      </c>
      <c r="B46" s="162" t="str">
        <f>'KL tổ 5'!B44</f>
        <v>Don Hot</v>
      </c>
      <c r="C46" s="59">
        <v>18000</v>
      </c>
      <c r="D46" s="159">
        <f>'KL tổ 5'!BW44</f>
        <v>0</v>
      </c>
      <c r="E46" s="160">
        <f>C46*D46</f>
        <v>0</v>
      </c>
      <c r="F46" s="161">
        <v>0</v>
      </c>
      <c r="G46" s="160">
        <v>0</v>
      </c>
      <c r="H46" s="160">
        <f>G46+E46</f>
        <v>0</v>
      </c>
      <c r="I46" s="59">
        <f t="shared" si="2"/>
        <v>0</v>
      </c>
      <c r="J46" s="172">
        <f>ROUND(IF(H46&lt;=800000,0,IF(AND((H46-'Gia cảnh 5'!I41)&gt;800000,(H46-'Gia cảnh 5'!I41)&lt;=1250000),(H46-'Gia cảnh 5'!I41)*5%-40000,IF(AND((H46-'Gia cảnh 5'!I41)&gt;1250000,(H46-'Gia cảnh 5'!I41)&lt;=8500000),(H46-'Gia cảnh 5'!I41)*10%-102500))),2)</f>
        <v>0</v>
      </c>
      <c r="K46" s="172">
        <f t="shared" si="3"/>
        <v>1600</v>
      </c>
      <c r="L46" s="50">
        <f t="shared" si="4"/>
        <v>0</v>
      </c>
      <c r="M46" s="59">
        <f>IF(L46&gt;0,H46-L46,H46)</f>
        <v>0</v>
      </c>
      <c r="N46" s="174"/>
    </row>
    <row r="47" spans="1:14" s="151" customFormat="1" ht="29.25" customHeight="1">
      <c r="A47" s="924" t="s">
        <v>267</v>
      </c>
      <c r="B47" s="925"/>
      <c r="C47" s="163"/>
      <c r="D47" s="164">
        <f t="shared" ref="D47:I47" si="9">SUM(D11:D46)</f>
        <v>0</v>
      </c>
      <c r="E47" s="165">
        <f t="shared" si="9"/>
        <v>0</v>
      </c>
      <c r="F47" s="166">
        <f t="shared" si="9"/>
        <v>0</v>
      </c>
      <c r="G47" s="165">
        <f t="shared" si="9"/>
        <v>0</v>
      </c>
      <c r="H47" s="165">
        <f t="shared" si="9"/>
        <v>0</v>
      </c>
      <c r="I47" s="165">
        <f t="shared" si="9"/>
        <v>0</v>
      </c>
      <c r="J47" s="165">
        <f>L47-I47</f>
        <v>0</v>
      </c>
      <c r="K47" s="165">
        <f>SUM(K11:K46)</f>
        <v>57600</v>
      </c>
      <c r="L47" s="165">
        <f>SUM(L11:L46)</f>
        <v>0</v>
      </c>
      <c r="M47" s="165">
        <f>SUM(M11:M46)</f>
        <v>0</v>
      </c>
      <c r="N47" s="175"/>
    </row>
    <row r="48" spans="1:14" s="68" customFormat="1" ht="18.75" customHeight="1">
      <c r="A48" s="910" t="s">
        <v>542</v>
      </c>
      <c r="B48" s="910"/>
      <c r="C48" s="910"/>
      <c r="D48" s="910"/>
      <c r="E48" s="910"/>
      <c r="F48" s="910"/>
      <c r="G48" s="910"/>
      <c r="H48" s="910"/>
      <c r="I48" s="910"/>
      <c r="J48" s="910"/>
      <c r="K48" s="910"/>
      <c r="L48" s="910"/>
      <c r="M48" s="910"/>
      <c r="N48" s="910"/>
    </row>
    <row r="49" spans="1:14" s="68" customFormat="1">
      <c r="A49" s="154"/>
      <c r="B49" s="154"/>
      <c r="D49" s="69"/>
      <c r="E49" s="69"/>
      <c r="F49" s="69"/>
      <c r="G49" s="69"/>
      <c r="H49" s="69"/>
      <c r="I49" s="69"/>
      <c r="J49" s="69"/>
      <c r="K49" s="69"/>
      <c r="L49" s="69"/>
      <c r="M49" s="69"/>
    </row>
    <row r="50" spans="1:14" s="68" customFormat="1" ht="16.5">
      <c r="D50" s="71"/>
      <c r="E50" s="167"/>
      <c r="F50" s="167"/>
      <c r="G50" s="167"/>
      <c r="H50" s="167"/>
      <c r="I50" s="1000" t="s">
        <v>537</v>
      </c>
      <c r="J50" s="1000"/>
      <c r="K50" s="1000"/>
      <c r="L50" s="1000"/>
      <c r="M50" s="1000"/>
      <c r="N50" s="1000"/>
    </row>
    <row r="51" spans="1:14" s="27" customFormat="1" ht="16.5">
      <c r="B51" s="777" t="s">
        <v>229</v>
      </c>
      <c r="C51" s="777"/>
      <c r="D51" s="777"/>
      <c r="E51" s="52"/>
      <c r="F51" s="52"/>
      <c r="G51" s="52"/>
      <c r="H51" s="52"/>
      <c r="I51" s="777" t="s">
        <v>14</v>
      </c>
      <c r="J51" s="777"/>
      <c r="K51" s="777"/>
      <c r="L51" s="777"/>
      <c r="M51" s="777"/>
      <c r="N51" s="777"/>
    </row>
    <row r="57" spans="1:14" s="152" customFormat="1" ht="16.5">
      <c r="B57" s="892" t="s">
        <v>538</v>
      </c>
      <c r="C57" s="892"/>
      <c r="D57" s="892"/>
      <c r="I57" s="892" t="s">
        <v>231</v>
      </c>
      <c r="J57" s="892"/>
      <c r="K57" s="892"/>
      <c r="L57" s="892"/>
      <c r="M57" s="892"/>
      <c r="N57" s="892"/>
    </row>
  </sheetData>
  <autoFilter ref="A10:N48"/>
  <mergeCells count="25">
    <mergeCell ref="A1:D1"/>
    <mergeCell ref="J1:N1"/>
    <mergeCell ref="A2:D2"/>
    <mergeCell ref="J2:N2"/>
    <mergeCell ref="J3:N3"/>
    <mergeCell ref="A4:N4"/>
    <mergeCell ref="A5:N5"/>
    <mergeCell ref="I8:K8"/>
    <mergeCell ref="A47:B47"/>
    <mergeCell ref="A48:N48"/>
    <mergeCell ref="A8:A9"/>
    <mergeCell ref="B8:B9"/>
    <mergeCell ref="C8:C9"/>
    <mergeCell ref="D8:D9"/>
    <mergeCell ref="E8:E9"/>
    <mergeCell ref="G8:G9"/>
    <mergeCell ref="H8:H9"/>
    <mergeCell ref="L8:L9"/>
    <mergeCell ref="M8:M9"/>
    <mergeCell ref="N8:N9"/>
    <mergeCell ref="I50:N50"/>
    <mergeCell ref="B51:D51"/>
    <mergeCell ref="I51:N51"/>
    <mergeCell ref="B57:D57"/>
    <mergeCell ref="I57:N57"/>
  </mergeCells>
  <pageMargins left="0.196527777777778" right="0" top="0" bottom="0" header="0" footer="0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opLeftCell="A5" workbookViewId="0">
      <selection activeCell="I32" sqref="I32"/>
    </sheetView>
  </sheetViews>
  <sheetFormatPr defaultColWidth="9" defaultRowHeight="15"/>
  <cols>
    <col min="1" max="1" width="5.28515625" style="3" customWidth="1"/>
    <col min="2" max="2" width="21.140625" style="3" customWidth="1"/>
    <col min="3" max="3" width="9.85546875" style="2" customWidth="1"/>
    <col min="4" max="4" width="9.7109375" style="2" customWidth="1"/>
    <col min="5" max="6" width="8.28515625" style="2" customWidth="1"/>
    <col min="7" max="7" width="8.5703125" style="2" customWidth="1"/>
    <col min="8" max="8" width="10.140625" style="2" customWidth="1"/>
    <col min="9" max="9" width="11.85546875" style="2" customWidth="1"/>
    <col min="10" max="10" width="12.28515625" style="3" customWidth="1"/>
    <col min="11" max="256" width="9.140625" style="3"/>
    <col min="257" max="257" width="5.28515625" style="3" customWidth="1"/>
    <col min="258" max="258" width="21.140625" style="3" customWidth="1"/>
    <col min="259" max="259" width="9.85546875" style="3" customWidth="1"/>
    <col min="260" max="260" width="9.7109375" style="3" customWidth="1"/>
    <col min="261" max="262" width="8.28515625" style="3" customWidth="1"/>
    <col min="263" max="263" width="8.5703125" style="3" customWidth="1"/>
    <col min="264" max="264" width="10.140625" style="3" customWidth="1"/>
    <col min="265" max="265" width="11.85546875" style="3" customWidth="1"/>
    <col min="266" max="266" width="12.28515625" style="3" customWidth="1"/>
    <col min="267" max="512" width="9.140625" style="3"/>
    <col min="513" max="513" width="5.28515625" style="3" customWidth="1"/>
    <col min="514" max="514" width="21.140625" style="3" customWidth="1"/>
    <col min="515" max="515" width="9.85546875" style="3" customWidth="1"/>
    <col min="516" max="516" width="9.7109375" style="3" customWidth="1"/>
    <col min="517" max="518" width="8.28515625" style="3" customWidth="1"/>
    <col min="519" max="519" width="8.5703125" style="3" customWidth="1"/>
    <col min="520" max="520" width="10.140625" style="3" customWidth="1"/>
    <col min="521" max="521" width="11.85546875" style="3" customWidth="1"/>
    <col min="522" max="522" width="12.28515625" style="3" customWidth="1"/>
    <col min="523" max="768" width="9.140625" style="3"/>
    <col min="769" max="769" width="5.28515625" style="3" customWidth="1"/>
    <col min="770" max="770" width="21.140625" style="3" customWidth="1"/>
    <col min="771" max="771" width="9.85546875" style="3" customWidth="1"/>
    <col min="772" max="772" width="9.7109375" style="3" customWidth="1"/>
    <col min="773" max="774" width="8.28515625" style="3" customWidth="1"/>
    <col min="775" max="775" width="8.5703125" style="3" customWidth="1"/>
    <col min="776" max="776" width="10.140625" style="3" customWidth="1"/>
    <col min="777" max="777" width="11.85546875" style="3" customWidth="1"/>
    <col min="778" max="778" width="12.28515625" style="3" customWidth="1"/>
    <col min="779" max="1024" width="9.140625" style="3"/>
    <col min="1025" max="1025" width="5.28515625" style="3" customWidth="1"/>
    <col min="1026" max="1026" width="21.140625" style="3" customWidth="1"/>
    <col min="1027" max="1027" width="9.85546875" style="3" customWidth="1"/>
    <col min="1028" max="1028" width="9.7109375" style="3" customWidth="1"/>
    <col min="1029" max="1030" width="8.28515625" style="3" customWidth="1"/>
    <col min="1031" max="1031" width="8.5703125" style="3" customWidth="1"/>
    <col min="1032" max="1032" width="10.140625" style="3" customWidth="1"/>
    <col min="1033" max="1033" width="11.85546875" style="3" customWidth="1"/>
    <col min="1034" max="1034" width="12.28515625" style="3" customWidth="1"/>
    <col min="1035" max="1280" width="9.140625" style="3"/>
    <col min="1281" max="1281" width="5.28515625" style="3" customWidth="1"/>
    <col min="1282" max="1282" width="21.140625" style="3" customWidth="1"/>
    <col min="1283" max="1283" width="9.85546875" style="3" customWidth="1"/>
    <col min="1284" max="1284" width="9.7109375" style="3" customWidth="1"/>
    <col min="1285" max="1286" width="8.28515625" style="3" customWidth="1"/>
    <col min="1287" max="1287" width="8.5703125" style="3" customWidth="1"/>
    <col min="1288" max="1288" width="10.140625" style="3" customWidth="1"/>
    <col min="1289" max="1289" width="11.85546875" style="3" customWidth="1"/>
    <col min="1290" max="1290" width="12.28515625" style="3" customWidth="1"/>
    <col min="1291" max="1536" width="9.140625" style="3"/>
    <col min="1537" max="1537" width="5.28515625" style="3" customWidth="1"/>
    <col min="1538" max="1538" width="21.140625" style="3" customWidth="1"/>
    <col min="1539" max="1539" width="9.85546875" style="3" customWidth="1"/>
    <col min="1540" max="1540" width="9.7109375" style="3" customWidth="1"/>
    <col min="1541" max="1542" width="8.28515625" style="3" customWidth="1"/>
    <col min="1543" max="1543" width="8.5703125" style="3" customWidth="1"/>
    <col min="1544" max="1544" width="10.140625" style="3" customWidth="1"/>
    <col min="1545" max="1545" width="11.85546875" style="3" customWidth="1"/>
    <col min="1546" max="1546" width="12.28515625" style="3" customWidth="1"/>
    <col min="1547" max="1792" width="9.140625" style="3"/>
    <col min="1793" max="1793" width="5.28515625" style="3" customWidth="1"/>
    <col min="1794" max="1794" width="21.140625" style="3" customWidth="1"/>
    <col min="1795" max="1795" width="9.85546875" style="3" customWidth="1"/>
    <col min="1796" max="1796" width="9.7109375" style="3" customWidth="1"/>
    <col min="1797" max="1798" width="8.28515625" style="3" customWidth="1"/>
    <col min="1799" max="1799" width="8.5703125" style="3" customWidth="1"/>
    <col min="1800" max="1800" width="10.140625" style="3" customWidth="1"/>
    <col min="1801" max="1801" width="11.85546875" style="3" customWidth="1"/>
    <col min="1802" max="1802" width="12.28515625" style="3" customWidth="1"/>
    <col min="1803" max="2048" width="9.140625" style="3"/>
    <col min="2049" max="2049" width="5.28515625" style="3" customWidth="1"/>
    <col min="2050" max="2050" width="21.140625" style="3" customWidth="1"/>
    <col min="2051" max="2051" width="9.85546875" style="3" customWidth="1"/>
    <col min="2052" max="2052" width="9.7109375" style="3" customWidth="1"/>
    <col min="2053" max="2054" width="8.28515625" style="3" customWidth="1"/>
    <col min="2055" max="2055" width="8.5703125" style="3" customWidth="1"/>
    <col min="2056" max="2056" width="10.140625" style="3" customWidth="1"/>
    <col min="2057" max="2057" width="11.85546875" style="3" customWidth="1"/>
    <col min="2058" max="2058" width="12.28515625" style="3" customWidth="1"/>
    <col min="2059" max="2304" width="9.140625" style="3"/>
    <col min="2305" max="2305" width="5.28515625" style="3" customWidth="1"/>
    <col min="2306" max="2306" width="21.140625" style="3" customWidth="1"/>
    <col min="2307" max="2307" width="9.85546875" style="3" customWidth="1"/>
    <col min="2308" max="2308" width="9.7109375" style="3" customWidth="1"/>
    <col min="2309" max="2310" width="8.28515625" style="3" customWidth="1"/>
    <col min="2311" max="2311" width="8.5703125" style="3" customWidth="1"/>
    <col min="2312" max="2312" width="10.140625" style="3" customWidth="1"/>
    <col min="2313" max="2313" width="11.85546875" style="3" customWidth="1"/>
    <col min="2314" max="2314" width="12.28515625" style="3" customWidth="1"/>
    <col min="2315" max="2560" width="9.140625" style="3"/>
    <col min="2561" max="2561" width="5.28515625" style="3" customWidth="1"/>
    <col min="2562" max="2562" width="21.140625" style="3" customWidth="1"/>
    <col min="2563" max="2563" width="9.85546875" style="3" customWidth="1"/>
    <col min="2564" max="2564" width="9.7109375" style="3" customWidth="1"/>
    <col min="2565" max="2566" width="8.28515625" style="3" customWidth="1"/>
    <col min="2567" max="2567" width="8.5703125" style="3" customWidth="1"/>
    <col min="2568" max="2568" width="10.140625" style="3" customWidth="1"/>
    <col min="2569" max="2569" width="11.85546875" style="3" customWidth="1"/>
    <col min="2570" max="2570" width="12.28515625" style="3" customWidth="1"/>
    <col min="2571" max="2816" width="9.140625" style="3"/>
    <col min="2817" max="2817" width="5.28515625" style="3" customWidth="1"/>
    <col min="2818" max="2818" width="21.140625" style="3" customWidth="1"/>
    <col min="2819" max="2819" width="9.85546875" style="3" customWidth="1"/>
    <col min="2820" max="2820" width="9.7109375" style="3" customWidth="1"/>
    <col min="2821" max="2822" width="8.28515625" style="3" customWidth="1"/>
    <col min="2823" max="2823" width="8.5703125" style="3" customWidth="1"/>
    <col min="2824" max="2824" width="10.140625" style="3" customWidth="1"/>
    <col min="2825" max="2825" width="11.85546875" style="3" customWidth="1"/>
    <col min="2826" max="2826" width="12.28515625" style="3" customWidth="1"/>
    <col min="2827" max="3072" width="9.140625" style="3"/>
    <col min="3073" max="3073" width="5.28515625" style="3" customWidth="1"/>
    <col min="3074" max="3074" width="21.140625" style="3" customWidth="1"/>
    <col min="3075" max="3075" width="9.85546875" style="3" customWidth="1"/>
    <col min="3076" max="3076" width="9.7109375" style="3" customWidth="1"/>
    <col min="3077" max="3078" width="8.28515625" style="3" customWidth="1"/>
    <col min="3079" max="3079" width="8.5703125" style="3" customWidth="1"/>
    <col min="3080" max="3080" width="10.140625" style="3" customWidth="1"/>
    <col min="3081" max="3081" width="11.85546875" style="3" customWidth="1"/>
    <col min="3082" max="3082" width="12.28515625" style="3" customWidth="1"/>
    <col min="3083" max="3328" width="9.140625" style="3"/>
    <col min="3329" max="3329" width="5.28515625" style="3" customWidth="1"/>
    <col min="3330" max="3330" width="21.140625" style="3" customWidth="1"/>
    <col min="3331" max="3331" width="9.85546875" style="3" customWidth="1"/>
    <col min="3332" max="3332" width="9.7109375" style="3" customWidth="1"/>
    <col min="3333" max="3334" width="8.28515625" style="3" customWidth="1"/>
    <col min="3335" max="3335" width="8.5703125" style="3" customWidth="1"/>
    <col min="3336" max="3336" width="10.140625" style="3" customWidth="1"/>
    <col min="3337" max="3337" width="11.85546875" style="3" customWidth="1"/>
    <col min="3338" max="3338" width="12.28515625" style="3" customWidth="1"/>
    <col min="3339" max="3584" width="9.140625" style="3"/>
    <col min="3585" max="3585" width="5.28515625" style="3" customWidth="1"/>
    <col min="3586" max="3586" width="21.140625" style="3" customWidth="1"/>
    <col min="3587" max="3587" width="9.85546875" style="3" customWidth="1"/>
    <col min="3588" max="3588" width="9.7109375" style="3" customWidth="1"/>
    <col min="3589" max="3590" width="8.28515625" style="3" customWidth="1"/>
    <col min="3591" max="3591" width="8.5703125" style="3" customWidth="1"/>
    <col min="3592" max="3592" width="10.140625" style="3" customWidth="1"/>
    <col min="3593" max="3593" width="11.85546875" style="3" customWidth="1"/>
    <col min="3594" max="3594" width="12.28515625" style="3" customWidth="1"/>
    <col min="3595" max="3840" width="9.140625" style="3"/>
    <col min="3841" max="3841" width="5.28515625" style="3" customWidth="1"/>
    <col min="3842" max="3842" width="21.140625" style="3" customWidth="1"/>
    <col min="3843" max="3843" width="9.85546875" style="3" customWidth="1"/>
    <col min="3844" max="3844" width="9.7109375" style="3" customWidth="1"/>
    <col min="3845" max="3846" width="8.28515625" style="3" customWidth="1"/>
    <col min="3847" max="3847" width="8.5703125" style="3" customWidth="1"/>
    <col min="3848" max="3848" width="10.140625" style="3" customWidth="1"/>
    <col min="3849" max="3849" width="11.85546875" style="3" customWidth="1"/>
    <col min="3850" max="3850" width="12.28515625" style="3" customWidth="1"/>
    <col min="3851" max="4096" width="9.140625" style="3"/>
    <col min="4097" max="4097" width="5.28515625" style="3" customWidth="1"/>
    <col min="4098" max="4098" width="21.140625" style="3" customWidth="1"/>
    <col min="4099" max="4099" width="9.85546875" style="3" customWidth="1"/>
    <col min="4100" max="4100" width="9.7109375" style="3" customWidth="1"/>
    <col min="4101" max="4102" width="8.28515625" style="3" customWidth="1"/>
    <col min="4103" max="4103" width="8.5703125" style="3" customWidth="1"/>
    <col min="4104" max="4104" width="10.140625" style="3" customWidth="1"/>
    <col min="4105" max="4105" width="11.85546875" style="3" customWidth="1"/>
    <col min="4106" max="4106" width="12.28515625" style="3" customWidth="1"/>
    <col min="4107" max="4352" width="9.140625" style="3"/>
    <col min="4353" max="4353" width="5.28515625" style="3" customWidth="1"/>
    <col min="4354" max="4354" width="21.140625" style="3" customWidth="1"/>
    <col min="4355" max="4355" width="9.85546875" style="3" customWidth="1"/>
    <col min="4356" max="4356" width="9.7109375" style="3" customWidth="1"/>
    <col min="4357" max="4358" width="8.28515625" style="3" customWidth="1"/>
    <col min="4359" max="4359" width="8.5703125" style="3" customWidth="1"/>
    <col min="4360" max="4360" width="10.140625" style="3" customWidth="1"/>
    <col min="4361" max="4361" width="11.85546875" style="3" customWidth="1"/>
    <col min="4362" max="4362" width="12.28515625" style="3" customWidth="1"/>
    <col min="4363" max="4608" width="9.140625" style="3"/>
    <col min="4609" max="4609" width="5.28515625" style="3" customWidth="1"/>
    <col min="4610" max="4610" width="21.140625" style="3" customWidth="1"/>
    <col min="4611" max="4611" width="9.85546875" style="3" customWidth="1"/>
    <col min="4612" max="4612" width="9.7109375" style="3" customWidth="1"/>
    <col min="4613" max="4614" width="8.28515625" style="3" customWidth="1"/>
    <col min="4615" max="4615" width="8.5703125" style="3" customWidth="1"/>
    <col min="4616" max="4616" width="10.140625" style="3" customWidth="1"/>
    <col min="4617" max="4617" width="11.85546875" style="3" customWidth="1"/>
    <col min="4618" max="4618" width="12.28515625" style="3" customWidth="1"/>
    <col min="4619" max="4864" width="9.140625" style="3"/>
    <col min="4865" max="4865" width="5.28515625" style="3" customWidth="1"/>
    <col min="4866" max="4866" width="21.140625" style="3" customWidth="1"/>
    <col min="4867" max="4867" width="9.85546875" style="3" customWidth="1"/>
    <col min="4868" max="4868" width="9.7109375" style="3" customWidth="1"/>
    <col min="4869" max="4870" width="8.28515625" style="3" customWidth="1"/>
    <col min="4871" max="4871" width="8.5703125" style="3" customWidth="1"/>
    <col min="4872" max="4872" width="10.140625" style="3" customWidth="1"/>
    <col min="4873" max="4873" width="11.85546875" style="3" customWidth="1"/>
    <col min="4874" max="4874" width="12.28515625" style="3" customWidth="1"/>
    <col min="4875" max="5120" width="9.140625" style="3"/>
    <col min="5121" max="5121" width="5.28515625" style="3" customWidth="1"/>
    <col min="5122" max="5122" width="21.140625" style="3" customWidth="1"/>
    <col min="5123" max="5123" width="9.85546875" style="3" customWidth="1"/>
    <col min="5124" max="5124" width="9.7109375" style="3" customWidth="1"/>
    <col min="5125" max="5126" width="8.28515625" style="3" customWidth="1"/>
    <col min="5127" max="5127" width="8.5703125" style="3" customWidth="1"/>
    <col min="5128" max="5128" width="10.140625" style="3" customWidth="1"/>
    <col min="5129" max="5129" width="11.85546875" style="3" customWidth="1"/>
    <col min="5130" max="5130" width="12.28515625" style="3" customWidth="1"/>
    <col min="5131" max="5376" width="9.140625" style="3"/>
    <col min="5377" max="5377" width="5.28515625" style="3" customWidth="1"/>
    <col min="5378" max="5378" width="21.140625" style="3" customWidth="1"/>
    <col min="5379" max="5379" width="9.85546875" style="3" customWidth="1"/>
    <col min="5380" max="5380" width="9.7109375" style="3" customWidth="1"/>
    <col min="5381" max="5382" width="8.28515625" style="3" customWidth="1"/>
    <col min="5383" max="5383" width="8.5703125" style="3" customWidth="1"/>
    <col min="5384" max="5384" width="10.140625" style="3" customWidth="1"/>
    <col min="5385" max="5385" width="11.85546875" style="3" customWidth="1"/>
    <col min="5386" max="5386" width="12.28515625" style="3" customWidth="1"/>
    <col min="5387" max="5632" width="9.140625" style="3"/>
    <col min="5633" max="5633" width="5.28515625" style="3" customWidth="1"/>
    <col min="5634" max="5634" width="21.140625" style="3" customWidth="1"/>
    <col min="5635" max="5635" width="9.85546875" style="3" customWidth="1"/>
    <col min="5636" max="5636" width="9.7109375" style="3" customWidth="1"/>
    <col min="5637" max="5638" width="8.28515625" style="3" customWidth="1"/>
    <col min="5639" max="5639" width="8.5703125" style="3" customWidth="1"/>
    <col min="5640" max="5640" width="10.140625" style="3" customWidth="1"/>
    <col min="5641" max="5641" width="11.85546875" style="3" customWidth="1"/>
    <col min="5642" max="5642" width="12.28515625" style="3" customWidth="1"/>
    <col min="5643" max="5888" width="9.140625" style="3"/>
    <col min="5889" max="5889" width="5.28515625" style="3" customWidth="1"/>
    <col min="5890" max="5890" width="21.140625" style="3" customWidth="1"/>
    <col min="5891" max="5891" width="9.85546875" style="3" customWidth="1"/>
    <col min="5892" max="5892" width="9.7109375" style="3" customWidth="1"/>
    <col min="5893" max="5894" width="8.28515625" style="3" customWidth="1"/>
    <col min="5895" max="5895" width="8.5703125" style="3" customWidth="1"/>
    <col min="5896" max="5896" width="10.140625" style="3" customWidth="1"/>
    <col min="5897" max="5897" width="11.85546875" style="3" customWidth="1"/>
    <col min="5898" max="5898" width="12.28515625" style="3" customWidth="1"/>
    <col min="5899" max="6144" width="9.140625" style="3"/>
    <col min="6145" max="6145" width="5.28515625" style="3" customWidth="1"/>
    <col min="6146" max="6146" width="21.140625" style="3" customWidth="1"/>
    <col min="6147" max="6147" width="9.85546875" style="3" customWidth="1"/>
    <col min="6148" max="6148" width="9.7109375" style="3" customWidth="1"/>
    <col min="6149" max="6150" width="8.28515625" style="3" customWidth="1"/>
    <col min="6151" max="6151" width="8.5703125" style="3" customWidth="1"/>
    <col min="6152" max="6152" width="10.140625" style="3" customWidth="1"/>
    <col min="6153" max="6153" width="11.85546875" style="3" customWidth="1"/>
    <col min="6154" max="6154" width="12.28515625" style="3" customWidth="1"/>
    <col min="6155" max="6400" width="9.140625" style="3"/>
    <col min="6401" max="6401" width="5.28515625" style="3" customWidth="1"/>
    <col min="6402" max="6402" width="21.140625" style="3" customWidth="1"/>
    <col min="6403" max="6403" width="9.85546875" style="3" customWidth="1"/>
    <col min="6404" max="6404" width="9.7109375" style="3" customWidth="1"/>
    <col min="6405" max="6406" width="8.28515625" style="3" customWidth="1"/>
    <col min="6407" max="6407" width="8.5703125" style="3" customWidth="1"/>
    <col min="6408" max="6408" width="10.140625" style="3" customWidth="1"/>
    <col min="6409" max="6409" width="11.85546875" style="3" customWidth="1"/>
    <col min="6410" max="6410" width="12.28515625" style="3" customWidth="1"/>
    <col min="6411" max="6656" width="9.140625" style="3"/>
    <col min="6657" max="6657" width="5.28515625" style="3" customWidth="1"/>
    <col min="6658" max="6658" width="21.140625" style="3" customWidth="1"/>
    <col min="6659" max="6659" width="9.85546875" style="3" customWidth="1"/>
    <col min="6660" max="6660" width="9.7109375" style="3" customWidth="1"/>
    <col min="6661" max="6662" width="8.28515625" style="3" customWidth="1"/>
    <col min="6663" max="6663" width="8.5703125" style="3" customWidth="1"/>
    <col min="6664" max="6664" width="10.140625" style="3" customWidth="1"/>
    <col min="6665" max="6665" width="11.85546875" style="3" customWidth="1"/>
    <col min="6666" max="6666" width="12.28515625" style="3" customWidth="1"/>
    <col min="6667" max="6912" width="9.140625" style="3"/>
    <col min="6913" max="6913" width="5.28515625" style="3" customWidth="1"/>
    <col min="6914" max="6914" width="21.140625" style="3" customWidth="1"/>
    <col min="6915" max="6915" width="9.85546875" style="3" customWidth="1"/>
    <col min="6916" max="6916" width="9.7109375" style="3" customWidth="1"/>
    <col min="6917" max="6918" width="8.28515625" style="3" customWidth="1"/>
    <col min="6919" max="6919" width="8.5703125" style="3" customWidth="1"/>
    <col min="6920" max="6920" width="10.140625" style="3" customWidth="1"/>
    <col min="6921" max="6921" width="11.85546875" style="3" customWidth="1"/>
    <col min="6922" max="6922" width="12.28515625" style="3" customWidth="1"/>
    <col min="6923" max="7168" width="9.140625" style="3"/>
    <col min="7169" max="7169" width="5.28515625" style="3" customWidth="1"/>
    <col min="7170" max="7170" width="21.140625" style="3" customWidth="1"/>
    <col min="7171" max="7171" width="9.85546875" style="3" customWidth="1"/>
    <col min="7172" max="7172" width="9.7109375" style="3" customWidth="1"/>
    <col min="7173" max="7174" width="8.28515625" style="3" customWidth="1"/>
    <col min="7175" max="7175" width="8.5703125" style="3" customWidth="1"/>
    <col min="7176" max="7176" width="10.140625" style="3" customWidth="1"/>
    <col min="7177" max="7177" width="11.85546875" style="3" customWidth="1"/>
    <col min="7178" max="7178" width="12.28515625" style="3" customWidth="1"/>
    <col min="7179" max="7424" width="9.140625" style="3"/>
    <col min="7425" max="7425" width="5.28515625" style="3" customWidth="1"/>
    <col min="7426" max="7426" width="21.140625" style="3" customWidth="1"/>
    <col min="7427" max="7427" width="9.85546875" style="3" customWidth="1"/>
    <col min="7428" max="7428" width="9.7109375" style="3" customWidth="1"/>
    <col min="7429" max="7430" width="8.28515625" style="3" customWidth="1"/>
    <col min="7431" max="7431" width="8.5703125" style="3" customWidth="1"/>
    <col min="7432" max="7432" width="10.140625" style="3" customWidth="1"/>
    <col min="7433" max="7433" width="11.85546875" style="3" customWidth="1"/>
    <col min="7434" max="7434" width="12.28515625" style="3" customWidth="1"/>
    <col min="7435" max="7680" width="9.140625" style="3"/>
    <col min="7681" max="7681" width="5.28515625" style="3" customWidth="1"/>
    <col min="7682" max="7682" width="21.140625" style="3" customWidth="1"/>
    <col min="7683" max="7683" width="9.85546875" style="3" customWidth="1"/>
    <col min="7684" max="7684" width="9.7109375" style="3" customWidth="1"/>
    <col min="7685" max="7686" width="8.28515625" style="3" customWidth="1"/>
    <col min="7687" max="7687" width="8.5703125" style="3" customWidth="1"/>
    <col min="7688" max="7688" width="10.140625" style="3" customWidth="1"/>
    <col min="7689" max="7689" width="11.85546875" style="3" customWidth="1"/>
    <col min="7690" max="7690" width="12.28515625" style="3" customWidth="1"/>
    <col min="7691" max="7936" width="9.140625" style="3"/>
    <col min="7937" max="7937" width="5.28515625" style="3" customWidth="1"/>
    <col min="7938" max="7938" width="21.140625" style="3" customWidth="1"/>
    <col min="7939" max="7939" width="9.85546875" style="3" customWidth="1"/>
    <col min="7940" max="7940" width="9.7109375" style="3" customWidth="1"/>
    <col min="7941" max="7942" width="8.28515625" style="3" customWidth="1"/>
    <col min="7943" max="7943" width="8.5703125" style="3" customWidth="1"/>
    <col min="7944" max="7944" width="10.140625" style="3" customWidth="1"/>
    <col min="7945" max="7945" width="11.85546875" style="3" customWidth="1"/>
    <col min="7946" max="7946" width="12.28515625" style="3" customWidth="1"/>
    <col min="7947" max="8192" width="9.140625" style="3"/>
    <col min="8193" max="8193" width="5.28515625" style="3" customWidth="1"/>
    <col min="8194" max="8194" width="21.140625" style="3" customWidth="1"/>
    <col min="8195" max="8195" width="9.85546875" style="3" customWidth="1"/>
    <col min="8196" max="8196" width="9.7109375" style="3" customWidth="1"/>
    <col min="8197" max="8198" width="8.28515625" style="3" customWidth="1"/>
    <col min="8199" max="8199" width="8.5703125" style="3" customWidth="1"/>
    <col min="8200" max="8200" width="10.140625" style="3" customWidth="1"/>
    <col min="8201" max="8201" width="11.85546875" style="3" customWidth="1"/>
    <col min="8202" max="8202" width="12.28515625" style="3" customWidth="1"/>
    <col min="8203" max="8448" width="9.140625" style="3"/>
    <col min="8449" max="8449" width="5.28515625" style="3" customWidth="1"/>
    <col min="8450" max="8450" width="21.140625" style="3" customWidth="1"/>
    <col min="8451" max="8451" width="9.85546875" style="3" customWidth="1"/>
    <col min="8452" max="8452" width="9.7109375" style="3" customWidth="1"/>
    <col min="8453" max="8454" width="8.28515625" style="3" customWidth="1"/>
    <col min="8455" max="8455" width="8.5703125" style="3" customWidth="1"/>
    <col min="8456" max="8456" width="10.140625" style="3" customWidth="1"/>
    <col min="8457" max="8457" width="11.85546875" style="3" customWidth="1"/>
    <col min="8458" max="8458" width="12.28515625" style="3" customWidth="1"/>
    <col min="8459" max="8704" width="9.140625" style="3"/>
    <col min="8705" max="8705" width="5.28515625" style="3" customWidth="1"/>
    <col min="8706" max="8706" width="21.140625" style="3" customWidth="1"/>
    <col min="8707" max="8707" width="9.85546875" style="3" customWidth="1"/>
    <col min="8708" max="8708" width="9.7109375" style="3" customWidth="1"/>
    <col min="8709" max="8710" width="8.28515625" style="3" customWidth="1"/>
    <col min="8711" max="8711" width="8.5703125" style="3" customWidth="1"/>
    <col min="8712" max="8712" width="10.140625" style="3" customWidth="1"/>
    <col min="8713" max="8713" width="11.85546875" style="3" customWidth="1"/>
    <col min="8714" max="8714" width="12.28515625" style="3" customWidth="1"/>
    <col min="8715" max="8960" width="9.140625" style="3"/>
    <col min="8961" max="8961" width="5.28515625" style="3" customWidth="1"/>
    <col min="8962" max="8962" width="21.140625" style="3" customWidth="1"/>
    <col min="8963" max="8963" width="9.85546875" style="3" customWidth="1"/>
    <col min="8964" max="8964" width="9.7109375" style="3" customWidth="1"/>
    <col min="8965" max="8966" width="8.28515625" style="3" customWidth="1"/>
    <col min="8967" max="8967" width="8.5703125" style="3" customWidth="1"/>
    <col min="8968" max="8968" width="10.140625" style="3" customWidth="1"/>
    <col min="8969" max="8969" width="11.85546875" style="3" customWidth="1"/>
    <col min="8970" max="8970" width="12.28515625" style="3" customWidth="1"/>
    <col min="8971" max="9216" width="9.140625" style="3"/>
    <col min="9217" max="9217" width="5.28515625" style="3" customWidth="1"/>
    <col min="9218" max="9218" width="21.140625" style="3" customWidth="1"/>
    <col min="9219" max="9219" width="9.85546875" style="3" customWidth="1"/>
    <col min="9220" max="9220" width="9.7109375" style="3" customWidth="1"/>
    <col min="9221" max="9222" width="8.28515625" style="3" customWidth="1"/>
    <col min="9223" max="9223" width="8.5703125" style="3" customWidth="1"/>
    <col min="9224" max="9224" width="10.140625" style="3" customWidth="1"/>
    <col min="9225" max="9225" width="11.85546875" style="3" customWidth="1"/>
    <col min="9226" max="9226" width="12.28515625" style="3" customWidth="1"/>
    <col min="9227" max="9472" width="9.140625" style="3"/>
    <col min="9473" max="9473" width="5.28515625" style="3" customWidth="1"/>
    <col min="9474" max="9474" width="21.140625" style="3" customWidth="1"/>
    <col min="9475" max="9475" width="9.85546875" style="3" customWidth="1"/>
    <col min="9476" max="9476" width="9.7109375" style="3" customWidth="1"/>
    <col min="9477" max="9478" width="8.28515625" style="3" customWidth="1"/>
    <col min="9479" max="9479" width="8.5703125" style="3" customWidth="1"/>
    <col min="9480" max="9480" width="10.140625" style="3" customWidth="1"/>
    <col min="9481" max="9481" width="11.85546875" style="3" customWidth="1"/>
    <col min="9482" max="9482" width="12.28515625" style="3" customWidth="1"/>
    <col min="9483" max="9728" width="9.140625" style="3"/>
    <col min="9729" max="9729" width="5.28515625" style="3" customWidth="1"/>
    <col min="9730" max="9730" width="21.140625" style="3" customWidth="1"/>
    <col min="9731" max="9731" width="9.85546875" style="3" customWidth="1"/>
    <col min="9732" max="9732" width="9.7109375" style="3" customWidth="1"/>
    <col min="9733" max="9734" width="8.28515625" style="3" customWidth="1"/>
    <col min="9735" max="9735" width="8.5703125" style="3" customWidth="1"/>
    <col min="9736" max="9736" width="10.140625" style="3" customWidth="1"/>
    <col min="9737" max="9737" width="11.85546875" style="3" customWidth="1"/>
    <col min="9738" max="9738" width="12.28515625" style="3" customWidth="1"/>
    <col min="9739" max="9984" width="9.140625" style="3"/>
    <col min="9985" max="9985" width="5.28515625" style="3" customWidth="1"/>
    <col min="9986" max="9986" width="21.140625" style="3" customWidth="1"/>
    <col min="9987" max="9987" width="9.85546875" style="3" customWidth="1"/>
    <col min="9988" max="9988" width="9.7109375" style="3" customWidth="1"/>
    <col min="9989" max="9990" width="8.28515625" style="3" customWidth="1"/>
    <col min="9991" max="9991" width="8.5703125" style="3" customWidth="1"/>
    <col min="9992" max="9992" width="10.140625" style="3" customWidth="1"/>
    <col min="9993" max="9993" width="11.85546875" style="3" customWidth="1"/>
    <col min="9994" max="9994" width="12.28515625" style="3" customWidth="1"/>
    <col min="9995" max="10240" width="9.140625" style="3"/>
    <col min="10241" max="10241" width="5.28515625" style="3" customWidth="1"/>
    <col min="10242" max="10242" width="21.140625" style="3" customWidth="1"/>
    <col min="10243" max="10243" width="9.85546875" style="3" customWidth="1"/>
    <col min="10244" max="10244" width="9.7109375" style="3" customWidth="1"/>
    <col min="10245" max="10246" width="8.28515625" style="3" customWidth="1"/>
    <col min="10247" max="10247" width="8.5703125" style="3" customWidth="1"/>
    <col min="10248" max="10248" width="10.140625" style="3" customWidth="1"/>
    <col min="10249" max="10249" width="11.85546875" style="3" customWidth="1"/>
    <col min="10250" max="10250" width="12.28515625" style="3" customWidth="1"/>
    <col min="10251" max="10496" width="9.140625" style="3"/>
    <col min="10497" max="10497" width="5.28515625" style="3" customWidth="1"/>
    <col min="10498" max="10498" width="21.140625" style="3" customWidth="1"/>
    <col min="10499" max="10499" width="9.85546875" style="3" customWidth="1"/>
    <col min="10500" max="10500" width="9.7109375" style="3" customWidth="1"/>
    <col min="10501" max="10502" width="8.28515625" style="3" customWidth="1"/>
    <col min="10503" max="10503" width="8.5703125" style="3" customWidth="1"/>
    <col min="10504" max="10504" width="10.140625" style="3" customWidth="1"/>
    <col min="10505" max="10505" width="11.85546875" style="3" customWidth="1"/>
    <col min="10506" max="10506" width="12.28515625" style="3" customWidth="1"/>
    <col min="10507" max="10752" width="9.140625" style="3"/>
    <col min="10753" max="10753" width="5.28515625" style="3" customWidth="1"/>
    <col min="10754" max="10754" width="21.140625" style="3" customWidth="1"/>
    <col min="10755" max="10755" width="9.85546875" style="3" customWidth="1"/>
    <col min="10756" max="10756" width="9.7109375" style="3" customWidth="1"/>
    <col min="10757" max="10758" width="8.28515625" style="3" customWidth="1"/>
    <col min="10759" max="10759" width="8.5703125" style="3" customWidth="1"/>
    <col min="10760" max="10760" width="10.140625" style="3" customWidth="1"/>
    <col min="10761" max="10761" width="11.85546875" style="3" customWidth="1"/>
    <col min="10762" max="10762" width="12.28515625" style="3" customWidth="1"/>
    <col min="10763" max="11008" width="9.140625" style="3"/>
    <col min="11009" max="11009" width="5.28515625" style="3" customWidth="1"/>
    <col min="11010" max="11010" width="21.140625" style="3" customWidth="1"/>
    <col min="11011" max="11011" width="9.85546875" style="3" customWidth="1"/>
    <col min="11012" max="11012" width="9.7109375" style="3" customWidth="1"/>
    <col min="11013" max="11014" width="8.28515625" style="3" customWidth="1"/>
    <col min="11015" max="11015" width="8.5703125" style="3" customWidth="1"/>
    <col min="11016" max="11016" width="10.140625" style="3" customWidth="1"/>
    <col min="11017" max="11017" width="11.85546875" style="3" customWidth="1"/>
    <col min="11018" max="11018" width="12.28515625" style="3" customWidth="1"/>
    <col min="11019" max="11264" width="9.140625" style="3"/>
    <col min="11265" max="11265" width="5.28515625" style="3" customWidth="1"/>
    <col min="11266" max="11266" width="21.140625" style="3" customWidth="1"/>
    <col min="11267" max="11267" width="9.85546875" style="3" customWidth="1"/>
    <col min="11268" max="11268" width="9.7109375" style="3" customWidth="1"/>
    <col min="11269" max="11270" width="8.28515625" style="3" customWidth="1"/>
    <col min="11271" max="11271" width="8.5703125" style="3" customWidth="1"/>
    <col min="11272" max="11272" width="10.140625" style="3" customWidth="1"/>
    <col min="11273" max="11273" width="11.85546875" style="3" customWidth="1"/>
    <col min="11274" max="11274" width="12.28515625" style="3" customWidth="1"/>
    <col min="11275" max="11520" width="9.140625" style="3"/>
    <col min="11521" max="11521" width="5.28515625" style="3" customWidth="1"/>
    <col min="11522" max="11522" width="21.140625" style="3" customWidth="1"/>
    <col min="11523" max="11523" width="9.85546875" style="3" customWidth="1"/>
    <col min="11524" max="11524" width="9.7109375" style="3" customWidth="1"/>
    <col min="11525" max="11526" width="8.28515625" style="3" customWidth="1"/>
    <col min="11527" max="11527" width="8.5703125" style="3" customWidth="1"/>
    <col min="11528" max="11528" width="10.140625" style="3" customWidth="1"/>
    <col min="11529" max="11529" width="11.85546875" style="3" customWidth="1"/>
    <col min="11530" max="11530" width="12.28515625" style="3" customWidth="1"/>
    <col min="11531" max="11776" width="9.140625" style="3"/>
    <col min="11777" max="11777" width="5.28515625" style="3" customWidth="1"/>
    <col min="11778" max="11778" width="21.140625" style="3" customWidth="1"/>
    <col min="11779" max="11779" width="9.85546875" style="3" customWidth="1"/>
    <col min="11780" max="11780" width="9.7109375" style="3" customWidth="1"/>
    <col min="11781" max="11782" width="8.28515625" style="3" customWidth="1"/>
    <col min="11783" max="11783" width="8.5703125" style="3" customWidth="1"/>
    <col min="11784" max="11784" width="10.140625" style="3" customWidth="1"/>
    <col min="11785" max="11785" width="11.85546875" style="3" customWidth="1"/>
    <col min="11786" max="11786" width="12.28515625" style="3" customWidth="1"/>
    <col min="11787" max="12032" width="9.140625" style="3"/>
    <col min="12033" max="12033" width="5.28515625" style="3" customWidth="1"/>
    <col min="12034" max="12034" width="21.140625" style="3" customWidth="1"/>
    <col min="12035" max="12035" width="9.85546875" style="3" customWidth="1"/>
    <col min="12036" max="12036" width="9.7109375" style="3" customWidth="1"/>
    <col min="12037" max="12038" width="8.28515625" style="3" customWidth="1"/>
    <col min="12039" max="12039" width="8.5703125" style="3" customWidth="1"/>
    <col min="12040" max="12040" width="10.140625" style="3" customWidth="1"/>
    <col min="12041" max="12041" width="11.85546875" style="3" customWidth="1"/>
    <col min="12042" max="12042" width="12.28515625" style="3" customWidth="1"/>
    <col min="12043" max="12288" width="9.140625" style="3"/>
    <col min="12289" max="12289" width="5.28515625" style="3" customWidth="1"/>
    <col min="12290" max="12290" width="21.140625" style="3" customWidth="1"/>
    <col min="12291" max="12291" width="9.85546875" style="3" customWidth="1"/>
    <col min="12292" max="12292" width="9.7109375" style="3" customWidth="1"/>
    <col min="12293" max="12294" width="8.28515625" style="3" customWidth="1"/>
    <col min="12295" max="12295" width="8.5703125" style="3" customWidth="1"/>
    <col min="12296" max="12296" width="10.140625" style="3" customWidth="1"/>
    <col min="12297" max="12297" width="11.85546875" style="3" customWidth="1"/>
    <col min="12298" max="12298" width="12.28515625" style="3" customWidth="1"/>
    <col min="12299" max="12544" width="9.140625" style="3"/>
    <col min="12545" max="12545" width="5.28515625" style="3" customWidth="1"/>
    <col min="12546" max="12546" width="21.140625" style="3" customWidth="1"/>
    <col min="12547" max="12547" width="9.85546875" style="3" customWidth="1"/>
    <col min="12548" max="12548" width="9.7109375" style="3" customWidth="1"/>
    <col min="12549" max="12550" width="8.28515625" style="3" customWidth="1"/>
    <col min="12551" max="12551" width="8.5703125" style="3" customWidth="1"/>
    <col min="12552" max="12552" width="10.140625" style="3" customWidth="1"/>
    <col min="12553" max="12553" width="11.85546875" style="3" customWidth="1"/>
    <col min="12554" max="12554" width="12.28515625" style="3" customWidth="1"/>
    <col min="12555" max="12800" width="9.140625" style="3"/>
    <col min="12801" max="12801" width="5.28515625" style="3" customWidth="1"/>
    <col min="12802" max="12802" width="21.140625" style="3" customWidth="1"/>
    <col min="12803" max="12803" width="9.85546875" style="3" customWidth="1"/>
    <col min="12804" max="12804" width="9.7109375" style="3" customWidth="1"/>
    <col min="12805" max="12806" width="8.28515625" style="3" customWidth="1"/>
    <col min="12807" max="12807" width="8.5703125" style="3" customWidth="1"/>
    <col min="12808" max="12808" width="10.140625" style="3" customWidth="1"/>
    <col min="12809" max="12809" width="11.85546875" style="3" customWidth="1"/>
    <col min="12810" max="12810" width="12.28515625" style="3" customWidth="1"/>
    <col min="12811" max="13056" width="9.140625" style="3"/>
    <col min="13057" max="13057" width="5.28515625" style="3" customWidth="1"/>
    <col min="13058" max="13058" width="21.140625" style="3" customWidth="1"/>
    <col min="13059" max="13059" width="9.85546875" style="3" customWidth="1"/>
    <col min="13060" max="13060" width="9.7109375" style="3" customWidth="1"/>
    <col min="13061" max="13062" width="8.28515625" style="3" customWidth="1"/>
    <col min="13063" max="13063" width="8.5703125" style="3" customWidth="1"/>
    <col min="13064" max="13064" width="10.140625" style="3" customWidth="1"/>
    <col min="13065" max="13065" width="11.85546875" style="3" customWidth="1"/>
    <col min="13066" max="13066" width="12.28515625" style="3" customWidth="1"/>
    <col min="13067" max="13312" width="9.140625" style="3"/>
    <col min="13313" max="13313" width="5.28515625" style="3" customWidth="1"/>
    <col min="13314" max="13314" width="21.140625" style="3" customWidth="1"/>
    <col min="13315" max="13315" width="9.85546875" style="3" customWidth="1"/>
    <col min="13316" max="13316" width="9.7109375" style="3" customWidth="1"/>
    <col min="13317" max="13318" width="8.28515625" style="3" customWidth="1"/>
    <col min="13319" max="13319" width="8.5703125" style="3" customWidth="1"/>
    <col min="13320" max="13320" width="10.140625" style="3" customWidth="1"/>
    <col min="13321" max="13321" width="11.85546875" style="3" customWidth="1"/>
    <col min="13322" max="13322" width="12.28515625" style="3" customWidth="1"/>
    <col min="13323" max="13568" width="9.140625" style="3"/>
    <col min="13569" max="13569" width="5.28515625" style="3" customWidth="1"/>
    <col min="13570" max="13570" width="21.140625" style="3" customWidth="1"/>
    <col min="13571" max="13571" width="9.85546875" style="3" customWidth="1"/>
    <col min="13572" max="13572" width="9.7109375" style="3" customWidth="1"/>
    <col min="13573" max="13574" width="8.28515625" style="3" customWidth="1"/>
    <col min="13575" max="13575" width="8.5703125" style="3" customWidth="1"/>
    <col min="13576" max="13576" width="10.140625" style="3" customWidth="1"/>
    <col min="13577" max="13577" width="11.85546875" style="3" customWidth="1"/>
    <col min="13578" max="13578" width="12.28515625" style="3" customWidth="1"/>
    <col min="13579" max="13824" width="9.140625" style="3"/>
    <col min="13825" max="13825" width="5.28515625" style="3" customWidth="1"/>
    <col min="13826" max="13826" width="21.140625" style="3" customWidth="1"/>
    <col min="13827" max="13827" width="9.85546875" style="3" customWidth="1"/>
    <col min="13828" max="13828" width="9.7109375" style="3" customWidth="1"/>
    <col min="13829" max="13830" width="8.28515625" style="3" customWidth="1"/>
    <col min="13831" max="13831" width="8.5703125" style="3" customWidth="1"/>
    <col min="13832" max="13832" width="10.140625" style="3" customWidth="1"/>
    <col min="13833" max="13833" width="11.85546875" style="3" customWidth="1"/>
    <col min="13834" max="13834" width="12.28515625" style="3" customWidth="1"/>
    <col min="13835" max="14080" width="9.140625" style="3"/>
    <col min="14081" max="14081" width="5.28515625" style="3" customWidth="1"/>
    <col min="14082" max="14082" width="21.140625" style="3" customWidth="1"/>
    <col min="14083" max="14083" width="9.85546875" style="3" customWidth="1"/>
    <col min="14084" max="14084" width="9.7109375" style="3" customWidth="1"/>
    <col min="14085" max="14086" width="8.28515625" style="3" customWidth="1"/>
    <col min="14087" max="14087" width="8.5703125" style="3" customWidth="1"/>
    <col min="14088" max="14088" width="10.140625" style="3" customWidth="1"/>
    <col min="14089" max="14089" width="11.85546875" style="3" customWidth="1"/>
    <col min="14090" max="14090" width="12.28515625" style="3" customWidth="1"/>
    <col min="14091" max="14336" width="9.140625" style="3"/>
    <col min="14337" max="14337" width="5.28515625" style="3" customWidth="1"/>
    <col min="14338" max="14338" width="21.140625" style="3" customWidth="1"/>
    <col min="14339" max="14339" width="9.85546875" style="3" customWidth="1"/>
    <col min="14340" max="14340" width="9.7109375" style="3" customWidth="1"/>
    <col min="14341" max="14342" width="8.28515625" style="3" customWidth="1"/>
    <col min="14343" max="14343" width="8.5703125" style="3" customWidth="1"/>
    <col min="14344" max="14344" width="10.140625" style="3" customWidth="1"/>
    <col min="14345" max="14345" width="11.85546875" style="3" customWidth="1"/>
    <col min="14346" max="14346" width="12.28515625" style="3" customWidth="1"/>
    <col min="14347" max="14592" width="9.140625" style="3"/>
    <col min="14593" max="14593" width="5.28515625" style="3" customWidth="1"/>
    <col min="14594" max="14594" width="21.140625" style="3" customWidth="1"/>
    <col min="14595" max="14595" width="9.85546875" style="3" customWidth="1"/>
    <col min="14596" max="14596" width="9.7109375" style="3" customWidth="1"/>
    <col min="14597" max="14598" width="8.28515625" style="3" customWidth="1"/>
    <col min="14599" max="14599" width="8.5703125" style="3" customWidth="1"/>
    <col min="14600" max="14600" width="10.140625" style="3" customWidth="1"/>
    <col min="14601" max="14601" width="11.85546875" style="3" customWidth="1"/>
    <col min="14602" max="14602" width="12.28515625" style="3" customWidth="1"/>
    <col min="14603" max="14848" width="9.140625" style="3"/>
    <col min="14849" max="14849" width="5.28515625" style="3" customWidth="1"/>
    <col min="14850" max="14850" width="21.140625" style="3" customWidth="1"/>
    <col min="14851" max="14851" width="9.85546875" style="3" customWidth="1"/>
    <col min="14852" max="14852" width="9.7109375" style="3" customWidth="1"/>
    <col min="14853" max="14854" width="8.28515625" style="3" customWidth="1"/>
    <col min="14855" max="14855" width="8.5703125" style="3" customWidth="1"/>
    <col min="14856" max="14856" width="10.140625" style="3" customWidth="1"/>
    <col min="14857" max="14857" width="11.85546875" style="3" customWidth="1"/>
    <col min="14858" max="14858" width="12.28515625" style="3" customWidth="1"/>
    <col min="14859" max="15104" width="9.140625" style="3"/>
    <col min="15105" max="15105" width="5.28515625" style="3" customWidth="1"/>
    <col min="15106" max="15106" width="21.140625" style="3" customWidth="1"/>
    <col min="15107" max="15107" width="9.85546875" style="3" customWidth="1"/>
    <col min="15108" max="15108" width="9.7109375" style="3" customWidth="1"/>
    <col min="15109" max="15110" width="8.28515625" style="3" customWidth="1"/>
    <col min="15111" max="15111" width="8.5703125" style="3" customWidth="1"/>
    <col min="15112" max="15112" width="10.140625" style="3" customWidth="1"/>
    <col min="15113" max="15113" width="11.85546875" style="3" customWidth="1"/>
    <col min="15114" max="15114" width="12.28515625" style="3" customWidth="1"/>
    <col min="15115" max="15360" width="9.140625" style="3"/>
    <col min="15361" max="15361" width="5.28515625" style="3" customWidth="1"/>
    <col min="15362" max="15362" width="21.140625" style="3" customWidth="1"/>
    <col min="15363" max="15363" width="9.85546875" style="3" customWidth="1"/>
    <col min="15364" max="15364" width="9.7109375" style="3" customWidth="1"/>
    <col min="15365" max="15366" width="8.28515625" style="3" customWidth="1"/>
    <col min="15367" max="15367" width="8.5703125" style="3" customWidth="1"/>
    <col min="15368" max="15368" width="10.140625" style="3" customWidth="1"/>
    <col min="15369" max="15369" width="11.85546875" style="3" customWidth="1"/>
    <col min="15370" max="15370" width="12.28515625" style="3" customWidth="1"/>
    <col min="15371" max="15616" width="9.140625" style="3"/>
    <col min="15617" max="15617" width="5.28515625" style="3" customWidth="1"/>
    <col min="15618" max="15618" width="21.140625" style="3" customWidth="1"/>
    <col min="15619" max="15619" width="9.85546875" style="3" customWidth="1"/>
    <col min="15620" max="15620" width="9.7109375" style="3" customWidth="1"/>
    <col min="15621" max="15622" width="8.28515625" style="3" customWidth="1"/>
    <col min="15623" max="15623" width="8.5703125" style="3" customWidth="1"/>
    <col min="15624" max="15624" width="10.140625" style="3" customWidth="1"/>
    <col min="15625" max="15625" width="11.85546875" style="3" customWidth="1"/>
    <col min="15626" max="15626" width="12.28515625" style="3" customWidth="1"/>
    <col min="15627" max="15872" width="9.140625" style="3"/>
    <col min="15873" max="15873" width="5.28515625" style="3" customWidth="1"/>
    <col min="15874" max="15874" width="21.140625" style="3" customWidth="1"/>
    <col min="15875" max="15875" width="9.85546875" style="3" customWidth="1"/>
    <col min="15876" max="15876" width="9.7109375" style="3" customWidth="1"/>
    <col min="15877" max="15878" width="8.28515625" style="3" customWidth="1"/>
    <col min="15879" max="15879" width="8.5703125" style="3" customWidth="1"/>
    <col min="15880" max="15880" width="10.140625" style="3" customWidth="1"/>
    <col min="15881" max="15881" width="11.85546875" style="3" customWidth="1"/>
    <col min="15882" max="15882" width="12.28515625" style="3" customWidth="1"/>
    <col min="15883" max="16128" width="9.140625" style="3"/>
    <col min="16129" max="16129" width="5.28515625" style="3" customWidth="1"/>
    <col min="16130" max="16130" width="21.140625" style="3" customWidth="1"/>
    <col min="16131" max="16131" width="9.85546875" style="3" customWidth="1"/>
    <col min="16132" max="16132" width="9.7109375" style="3" customWidth="1"/>
    <col min="16133" max="16134" width="8.28515625" style="3" customWidth="1"/>
    <col min="16135" max="16135" width="8.5703125" style="3" customWidth="1"/>
    <col min="16136" max="16136" width="10.140625" style="3" customWidth="1"/>
    <col min="16137" max="16137" width="11.85546875" style="3" customWidth="1"/>
    <col min="16138" max="16138" width="12.28515625" style="3" customWidth="1"/>
    <col min="16139" max="16384" width="9.140625" style="3"/>
  </cols>
  <sheetData>
    <row r="1" spans="1:10" ht="32.25" customHeight="1">
      <c r="A1" s="915" t="s">
        <v>254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0" customFormat="1" ht="18.75">
      <c r="A2" s="942" t="s">
        <v>543</v>
      </c>
      <c r="B2" s="942"/>
      <c r="C2" s="942"/>
      <c r="D2" s="942"/>
      <c r="E2" s="942"/>
      <c r="F2" s="942"/>
      <c r="G2" s="942"/>
      <c r="H2" s="942"/>
      <c r="I2" s="942"/>
      <c r="J2" s="942"/>
    </row>
    <row r="4" spans="1:10" s="2" customFormat="1" ht="36" customHeight="1">
      <c r="A4" s="934" t="s">
        <v>93</v>
      </c>
      <c r="B4" s="936" t="s">
        <v>256</v>
      </c>
      <c r="C4" s="943" t="s">
        <v>257</v>
      </c>
      <c r="D4" s="943"/>
      <c r="E4" s="943" t="s">
        <v>258</v>
      </c>
      <c r="F4" s="943"/>
      <c r="G4" s="943"/>
      <c r="H4" s="938" t="s">
        <v>259</v>
      </c>
      <c r="I4" s="938" t="s">
        <v>260</v>
      </c>
      <c r="J4" s="940" t="s">
        <v>261</v>
      </c>
    </row>
    <row r="5" spans="1:10" s="2" customFormat="1" ht="58.5" customHeight="1">
      <c r="A5" s="935"/>
      <c r="B5" s="93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39"/>
      <c r="I5" s="939"/>
      <c r="J5" s="941"/>
    </row>
    <row r="6" spans="1:10" ht="15.75">
      <c r="A6" s="145">
        <f>'TTTL tổ 5'!A11</f>
        <v>1</v>
      </c>
      <c r="B6" s="146" t="str">
        <f>'TTTL tổ 5'!B11</f>
        <v>Meas Lay</v>
      </c>
      <c r="C6" s="9"/>
      <c r="D6" s="9">
        <v>1</v>
      </c>
      <c r="E6" s="10">
        <v>2</v>
      </c>
      <c r="F6" s="11">
        <v>0</v>
      </c>
      <c r="G6" s="10">
        <f>E6+F6</f>
        <v>2</v>
      </c>
      <c r="H6" s="10">
        <f>D6+E6</f>
        <v>3</v>
      </c>
      <c r="I6" s="16">
        <f t="shared" ref="I6:I12" si="0">H6*75000</f>
        <v>225000</v>
      </c>
      <c r="J6" s="17"/>
    </row>
    <row r="7" spans="1:10" ht="15.75">
      <c r="A7" s="145">
        <f>'TTTL tổ 5'!A12</f>
        <v>2</v>
      </c>
      <c r="B7" s="146" t="str">
        <f>'TTTL tổ 5'!B12</f>
        <v>Nu Nit</v>
      </c>
      <c r="C7" s="12"/>
      <c r="D7" s="12">
        <v>1</v>
      </c>
      <c r="E7" s="13">
        <v>3</v>
      </c>
      <c r="F7" s="14"/>
      <c r="G7" s="13">
        <f>E7+F7</f>
        <v>3</v>
      </c>
      <c r="H7" s="13">
        <f t="shared" ref="H7:H13" si="1">D7+E7</f>
        <v>4</v>
      </c>
      <c r="I7" s="19">
        <f t="shared" si="0"/>
        <v>300000</v>
      </c>
      <c r="J7" s="20"/>
    </row>
    <row r="8" spans="1:10" ht="15.75">
      <c r="A8" s="145">
        <f>'TTTL tổ 5'!A13</f>
        <v>3</v>
      </c>
      <c r="B8" s="146" t="str">
        <f>'TTTL tổ 5'!B13</f>
        <v>Chia Khan</v>
      </c>
      <c r="C8" s="12"/>
      <c r="D8" s="12">
        <v>1</v>
      </c>
      <c r="E8" s="13">
        <v>2</v>
      </c>
      <c r="F8" s="14"/>
      <c r="G8" s="13">
        <f>E8+F8</f>
        <v>2</v>
      </c>
      <c r="H8" s="13">
        <f>D8+E8</f>
        <v>3</v>
      </c>
      <c r="I8" s="19">
        <f t="shared" si="0"/>
        <v>225000</v>
      </c>
      <c r="J8" s="20"/>
    </row>
    <row r="9" spans="1:10" ht="15.75">
      <c r="A9" s="145">
        <f>'TTTL tổ 5'!A14</f>
        <v>4</v>
      </c>
      <c r="B9" s="146" t="str">
        <f>'TTTL tổ 5'!B14</f>
        <v>Non Nim</v>
      </c>
      <c r="C9" s="12"/>
      <c r="D9" s="12">
        <v>1</v>
      </c>
      <c r="E9" s="13">
        <v>3</v>
      </c>
      <c r="F9" s="14"/>
      <c r="G9" s="13">
        <f>E9+F9</f>
        <v>3</v>
      </c>
      <c r="H9" s="13">
        <f>D9+E9</f>
        <v>4</v>
      </c>
      <c r="I9" s="19">
        <f t="shared" si="0"/>
        <v>300000</v>
      </c>
      <c r="J9" s="20"/>
    </row>
    <row r="10" spans="1:10" ht="15.75">
      <c r="A10" s="145">
        <f>'TTTL tổ 5'!A15</f>
        <v>5</v>
      </c>
      <c r="B10" s="146" t="str">
        <f>'TTTL tổ 5'!B15</f>
        <v>Ton Ra</v>
      </c>
      <c r="C10" s="12"/>
      <c r="D10" s="12">
        <v>1</v>
      </c>
      <c r="E10" s="13">
        <v>2</v>
      </c>
      <c r="F10" s="14"/>
      <c r="G10" s="13">
        <f>E10+F10</f>
        <v>2</v>
      </c>
      <c r="H10" s="13">
        <f t="shared" si="1"/>
        <v>3</v>
      </c>
      <c r="I10" s="19">
        <f t="shared" si="0"/>
        <v>225000</v>
      </c>
      <c r="J10" s="20"/>
    </row>
    <row r="11" spans="1:10" ht="15.75">
      <c r="A11" s="145">
        <f>'TTTL tổ 5'!A16</f>
        <v>6</v>
      </c>
      <c r="B11" s="146" t="str">
        <f>'TTTL tổ 5'!B16</f>
        <v>Sa Vươn</v>
      </c>
      <c r="C11" s="15"/>
      <c r="D11" s="12">
        <v>1</v>
      </c>
      <c r="E11" s="13">
        <v>2</v>
      </c>
      <c r="F11" s="14">
        <v>1</v>
      </c>
      <c r="G11" s="13">
        <v>0</v>
      </c>
      <c r="H11" s="13">
        <f t="shared" si="1"/>
        <v>3</v>
      </c>
      <c r="I11" s="19">
        <f t="shared" si="0"/>
        <v>225000</v>
      </c>
      <c r="J11" s="20"/>
    </row>
    <row r="12" spans="1:10" ht="15.75">
      <c r="A12" s="145">
        <f>'TTTL tổ 5'!A17</f>
        <v>7</v>
      </c>
      <c r="B12" s="146" t="str">
        <f>'TTTL tổ 5'!B17</f>
        <v>Tut Mut</v>
      </c>
      <c r="C12" s="15"/>
      <c r="D12" s="12">
        <v>1</v>
      </c>
      <c r="E12" s="13">
        <v>2</v>
      </c>
      <c r="F12" s="14"/>
      <c r="G12" s="13">
        <v>0</v>
      </c>
      <c r="H12" s="13">
        <f>D12+E12</f>
        <v>3</v>
      </c>
      <c r="I12" s="19">
        <f t="shared" si="0"/>
        <v>225000</v>
      </c>
      <c r="J12" s="20"/>
    </row>
    <row r="13" spans="1:10" ht="15.75">
      <c r="A13" s="145">
        <f>'TTTL tổ 5'!A18</f>
        <v>8</v>
      </c>
      <c r="B13" s="146" t="str">
        <f>'TTTL tổ 5'!B18</f>
        <v>Sa Đi May</v>
      </c>
      <c r="C13" s="15"/>
      <c r="D13" s="12">
        <v>1</v>
      </c>
      <c r="E13" s="13">
        <v>2</v>
      </c>
      <c r="F13" s="14"/>
      <c r="G13" s="13">
        <v>0</v>
      </c>
      <c r="H13" s="13">
        <f t="shared" si="1"/>
        <v>3</v>
      </c>
      <c r="I13" s="19">
        <v>0</v>
      </c>
      <c r="J13" s="20"/>
    </row>
    <row r="14" spans="1:10" ht="15.75">
      <c r="A14" s="145">
        <f>'TTTL tổ 5'!A19</f>
        <v>9</v>
      </c>
      <c r="B14" s="146" t="str">
        <f>'TTTL tổ 5'!B19</f>
        <v>Not Ra</v>
      </c>
      <c r="C14" s="15"/>
      <c r="D14" s="12">
        <v>1</v>
      </c>
      <c r="E14" s="13">
        <v>2</v>
      </c>
      <c r="F14" s="14"/>
      <c r="G14" s="13">
        <v>0</v>
      </c>
      <c r="H14" s="13">
        <f t="shared" ref="H14:H20" si="2">D14+E14</f>
        <v>3</v>
      </c>
      <c r="I14" s="19">
        <f t="shared" ref="I14:I20" si="3">H14*75000</f>
        <v>225000</v>
      </c>
      <c r="J14" s="20"/>
    </row>
    <row r="15" spans="1:10" ht="15.75">
      <c r="A15" s="145">
        <f>'TTTL tổ 5'!A20</f>
        <v>10</v>
      </c>
      <c r="B15" s="146" t="str">
        <f>'TTTL tổ 5'!B20</f>
        <v>Săm Sươn</v>
      </c>
      <c r="C15" s="15"/>
      <c r="D15" s="12">
        <v>1</v>
      </c>
      <c r="E15" s="13">
        <v>2</v>
      </c>
      <c r="F15" s="14"/>
      <c r="G15" s="13">
        <v>0</v>
      </c>
      <c r="H15" s="13">
        <f t="shared" si="2"/>
        <v>3</v>
      </c>
      <c r="I15" s="19">
        <f>G15</f>
        <v>0</v>
      </c>
      <c r="J15" s="20"/>
    </row>
    <row r="16" spans="1:10" ht="15.75">
      <c r="A16" s="145">
        <f>'TTTL tổ 5'!A21</f>
        <v>11</v>
      </c>
      <c r="B16" s="146" t="str">
        <f>'TTTL tổ 5'!B21</f>
        <v>Chu Chươn</v>
      </c>
      <c r="C16" s="15"/>
      <c r="D16" s="12">
        <v>1</v>
      </c>
      <c r="E16" s="13">
        <v>2</v>
      </c>
      <c r="F16" s="14">
        <v>1</v>
      </c>
      <c r="G16" s="13">
        <v>0</v>
      </c>
      <c r="H16" s="13">
        <f t="shared" si="2"/>
        <v>3</v>
      </c>
      <c r="I16" s="19">
        <f t="shared" si="3"/>
        <v>225000</v>
      </c>
      <c r="J16" s="20"/>
    </row>
    <row r="17" spans="1:10" ht="15.75">
      <c r="A17" s="145">
        <f>'TTTL tổ 5'!A22</f>
        <v>12</v>
      </c>
      <c r="B17" s="146" t="str">
        <f>'TTTL tổ 5'!B22</f>
        <v>Nâp Lon</v>
      </c>
      <c r="C17" s="15"/>
      <c r="D17" s="12">
        <v>1</v>
      </c>
      <c r="E17" s="13">
        <v>2</v>
      </c>
      <c r="F17" s="14"/>
      <c r="G17" s="13">
        <v>0</v>
      </c>
      <c r="H17" s="13">
        <f>D17+E17</f>
        <v>3</v>
      </c>
      <c r="I17" s="19">
        <f>G17</f>
        <v>0</v>
      </c>
      <c r="J17" s="20"/>
    </row>
    <row r="18" spans="1:10" ht="15.75">
      <c r="A18" s="145">
        <f>'TTTL tổ 5'!A23</f>
        <v>13</v>
      </c>
      <c r="B18" s="146" t="str">
        <f>'TTTL tổ 5'!B23</f>
        <v>Lâm Lên</v>
      </c>
      <c r="C18" s="15"/>
      <c r="D18" s="12">
        <v>1</v>
      </c>
      <c r="E18" s="13">
        <v>2</v>
      </c>
      <c r="F18" s="14">
        <v>1</v>
      </c>
      <c r="G18" s="13">
        <v>0</v>
      </c>
      <c r="H18" s="13">
        <f t="shared" si="2"/>
        <v>3</v>
      </c>
      <c r="I18" s="19">
        <f t="shared" si="3"/>
        <v>225000</v>
      </c>
      <c r="J18" s="20"/>
    </row>
    <row r="19" spans="1:10" ht="15.75">
      <c r="A19" s="145">
        <f>'TTTL tổ 5'!A24</f>
        <v>14</v>
      </c>
      <c r="B19" s="146" t="str">
        <f>'TTTL tổ 5'!B24</f>
        <v>Chanh Chô</v>
      </c>
      <c r="C19" s="15"/>
      <c r="D19" s="12">
        <v>1</v>
      </c>
      <c r="E19" s="13">
        <v>3</v>
      </c>
      <c r="F19" s="14"/>
      <c r="G19" s="13">
        <v>0</v>
      </c>
      <c r="H19" s="13">
        <f t="shared" si="2"/>
        <v>4</v>
      </c>
      <c r="I19" s="19">
        <f t="shared" si="3"/>
        <v>300000</v>
      </c>
      <c r="J19" s="20"/>
    </row>
    <row r="20" spans="1:10" ht="15.75">
      <c r="A20" s="145">
        <f>'TTTL tổ 5'!A25</f>
        <v>15</v>
      </c>
      <c r="B20" s="146" t="str">
        <f>'TTTL tổ 5'!B25</f>
        <v>Mat Phô</v>
      </c>
      <c r="C20" s="15"/>
      <c r="D20" s="12">
        <v>1</v>
      </c>
      <c r="E20" s="13">
        <v>2</v>
      </c>
      <c r="F20" s="14"/>
      <c r="G20" s="13">
        <v>0</v>
      </c>
      <c r="H20" s="13">
        <f t="shared" si="2"/>
        <v>3</v>
      </c>
      <c r="I20" s="19">
        <f t="shared" si="3"/>
        <v>225000</v>
      </c>
      <c r="J20" s="20"/>
    </row>
    <row r="21" spans="1:10" ht="15.75">
      <c r="A21" s="145">
        <f>'TTTL tổ 5'!A26</f>
        <v>16</v>
      </c>
      <c r="B21" s="146" t="str">
        <f>'TTTL tổ 5'!B26</f>
        <v>Sa Phi</v>
      </c>
      <c r="C21" s="15"/>
      <c r="D21" s="12">
        <v>1</v>
      </c>
      <c r="E21" s="13">
        <v>3</v>
      </c>
      <c r="F21" s="14"/>
      <c r="G21" s="13">
        <v>0</v>
      </c>
      <c r="H21" s="13">
        <f>D21+E21</f>
        <v>4</v>
      </c>
      <c r="I21" s="19">
        <f>H21*75000</f>
        <v>300000</v>
      </c>
      <c r="J21" s="20"/>
    </row>
    <row r="22" spans="1:10" ht="15.75">
      <c r="A22" s="145">
        <f>'TTTL tổ 5'!A27</f>
        <v>17</v>
      </c>
      <c r="B22" s="146" t="str">
        <f>'TTTL tổ 5'!B27</f>
        <v>Sa Chi</v>
      </c>
      <c r="C22" s="15"/>
      <c r="D22" s="12">
        <v>1</v>
      </c>
      <c r="E22" s="13">
        <v>2</v>
      </c>
      <c r="F22" s="14">
        <v>1</v>
      </c>
      <c r="G22" s="13">
        <v>0</v>
      </c>
      <c r="H22" s="13">
        <f>D22+E22</f>
        <v>3</v>
      </c>
      <c r="I22" s="19">
        <f>G22</f>
        <v>0</v>
      </c>
      <c r="J22" s="20"/>
    </row>
    <row r="23" spans="1:10" ht="15.75">
      <c r="A23" s="145">
        <f>'TTTL tổ 5'!A28</f>
        <v>18</v>
      </c>
      <c r="B23" s="146" t="str">
        <f>'TTTL tổ 5'!B28</f>
        <v>Tum Ranh</v>
      </c>
      <c r="C23" s="15"/>
      <c r="D23" s="12">
        <v>1</v>
      </c>
      <c r="E23" s="13">
        <v>2</v>
      </c>
      <c r="F23" s="14"/>
      <c r="G23" s="13">
        <v>0</v>
      </c>
      <c r="H23" s="13">
        <f>D23+E23</f>
        <v>3</v>
      </c>
      <c r="I23" s="19">
        <f>H23*75000</f>
        <v>225000</v>
      </c>
      <c r="J23" s="20"/>
    </row>
    <row r="24" spans="1:10" ht="15.75">
      <c r="A24" s="145">
        <f>'TTTL tổ 5'!A29</f>
        <v>19</v>
      </c>
      <c r="B24" s="146" t="str">
        <f>'TTTL tổ 5'!B29</f>
        <v>Biên Bươn</v>
      </c>
      <c r="C24" s="15"/>
      <c r="D24" s="12">
        <v>1</v>
      </c>
      <c r="E24" s="13">
        <v>2</v>
      </c>
      <c r="F24" s="14"/>
      <c r="G24" s="13">
        <v>0</v>
      </c>
      <c r="H24" s="13">
        <f>D24+E24</f>
        <v>3</v>
      </c>
      <c r="I24" s="19">
        <f>H24*75000</f>
        <v>225000</v>
      </c>
      <c r="J24" s="20"/>
    </row>
    <row r="25" spans="1:10" ht="15.75">
      <c r="A25" s="145">
        <f>'TTTL tổ 5'!A30</f>
        <v>20</v>
      </c>
      <c r="B25" s="146" t="str">
        <f>'TTTL tổ 5'!B30</f>
        <v>Tiên Tưa</v>
      </c>
      <c r="C25" s="15"/>
      <c r="D25" s="12">
        <v>1</v>
      </c>
      <c r="E25" s="13">
        <v>2</v>
      </c>
      <c r="F25" s="14"/>
      <c r="G25" s="13">
        <v>0</v>
      </c>
      <c r="H25" s="13">
        <f>D25+E25</f>
        <v>3</v>
      </c>
      <c r="I25" s="19">
        <f>H25*75000</f>
        <v>225000</v>
      </c>
      <c r="J25" s="20"/>
    </row>
    <row r="26" spans="1:10" ht="15.75">
      <c r="A26" s="145">
        <f>'TTTL tổ 5'!A31</f>
        <v>21</v>
      </c>
      <c r="B26" s="146" t="str">
        <f>'TTTL tổ 5'!B31</f>
        <v>Siu Sươn</v>
      </c>
      <c r="C26" s="15"/>
      <c r="D26" s="12">
        <v>1</v>
      </c>
      <c r="E26" s="13">
        <v>2</v>
      </c>
      <c r="F26" s="14"/>
      <c r="G26" s="13">
        <v>0</v>
      </c>
      <c r="H26" s="13">
        <f t="shared" ref="H26:H38" si="4">D26+E26</f>
        <v>3</v>
      </c>
      <c r="I26" s="19">
        <f t="shared" ref="I26:I38" si="5">H26*75000</f>
        <v>225000</v>
      </c>
      <c r="J26" s="20"/>
    </row>
    <row r="27" spans="1:10" ht="15.75">
      <c r="A27" s="145">
        <f>'TTTL tổ 5'!A32</f>
        <v>22</v>
      </c>
      <c r="B27" s="146" t="str">
        <f>'TTTL tổ 5'!B32</f>
        <v>Tia Vay</v>
      </c>
      <c r="C27" s="15"/>
      <c r="D27" s="12">
        <v>1</v>
      </c>
      <c r="E27" s="13">
        <v>2</v>
      </c>
      <c r="F27" s="14"/>
      <c r="G27" s="13">
        <v>0</v>
      </c>
      <c r="H27" s="13">
        <f>D27+E27</f>
        <v>3</v>
      </c>
      <c r="I27" s="19">
        <f>G27</f>
        <v>0</v>
      </c>
      <c r="J27" s="20"/>
    </row>
    <row r="28" spans="1:10" ht="15.75">
      <c r="A28" s="145">
        <f>'TTTL tổ 5'!A33</f>
        <v>23</v>
      </c>
      <c r="B28" s="146" t="str">
        <f>'TTTL tổ 5'!B33</f>
        <v>Sok Ra</v>
      </c>
      <c r="C28" s="15"/>
      <c r="D28" s="12">
        <v>1</v>
      </c>
      <c r="E28" s="13">
        <v>2</v>
      </c>
      <c r="F28" s="14"/>
      <c r="G28" s="13">
        <v>0</v>
      </c>
      <c r="H28" s="13">
        <f t="shared" si="4"/>
        <v>3</v>
      </c>
      <c r="I28" s="19">
        <f t="shared" si="5"/>
        <v>225000</v>
      </c>
      <c r="J28" s="20"/>
    </row>
    <row r="29" spans="1:10" ht="15.75">
      <c r="A29" s="145">
        <f>'TTTL tổ 5'!A34</f>
        <v>24</v>
      </c>
      <c r="B29" s="146" t="str">
        <f>'TTTL tổ 5'!B34</f>
        <v>Chu Chươn</v>
      </c>
      <c r="C29" s="15"/>
      <c r="D29" s="12">
        <v>1</v>
      </c>
      <c r="E29" s="13">
        <v>2</v>
      </c>
      <c r="F29" s="14">
        <v>1</v>
      </c>
      <c r="G29" s="13">
        <v>0</v>
      </c>
      <c r="H29" s="13">
        <f t="shared" si="4"/>
        <v>3</v>
      </c>
      <c r="I29" s="19">
        <f t="shared" si="5"/>
        <v>225000</v>
      </c>
      <c r="J29" s="20"/>
    </row>
    <row r="30" spans="1:10" ht="15.75">
      <c r="A30" s="145">
        <f>'TTTL tổ 5'!A35</f>
        <v>25</v>
      </c>
      <c r="B30" s="146" t="str">
        <f>'TTTL tổ 5'!B35</f>
        <v>Thot Mut</v>
      </c>
      <c r="C30" s="15"/>
      <c r="D30" s="12">
        <v>1</v>
      </c>
      <c r="E30" s="13">
        <v>2</v>
      </c>
      <c r="F30" s="14"/>
      <c r="G30" s="13">
        <v>0</v>
      </c>
      <c r="H30" s="13">
        <f>D30+E30</f>
        <v>3</v>
      </c>
      <c r="I30" s="19">
        <f>H30*75000</f>
        <v>225000</v>
      </c>
      <c r="J30" s="20"/>
    </row>
    <row r="31" spans="1:10" ht="15.75" hidden="1">
      <c r="A31" s="145">
        <f>'TTTL tổ 5'!A36</f>
        <v>26</v>
      </c>
      <c r="B31" s="146" t="str">
        <f>'TTTL tổ 5'!B36</f>
        <v>Sên Num</v>
      </c>
      <c r="C31" s="15"/>
      <c r="D31" s="12">
        <v>1</v>
      </c>
      <c r="E31" s="13">
        <v>3</v>
      </c>
      <c r="F31" s="14"/>
      <c r="G31" s="13">
        <v>0</v>
      </c>
      <c r="H31" s="13">
        <f>D31+E31</f>
        <v>4</v>
      </c>
      <c r="I31" s="19">
        <f>H31*75000</f>
        <v>300000</v>
      </c>
      <c r="J31" s="20"/>
    </row>
    <row r="32" spans="1:10" ht="15.75" hidden="1">
      <c r="A32" s="145">
        <f>'TTTL tổ 5'!A37</f>
        <v>27</v>
      </c>
      <c r="B32" s="146" t="str">
        <f>'TTTL tổ 5'!B37</f>
        <v>Son Via</v>
      </c>
      <c r="C32" s="15"/>
      <c r="D32" s="12">
        <v>1</v>
      </c>
      <c r="E32" s="13">
        <v>3</v>
      </c>
      <c r="F32" s="14"/>
      <c r="G32" s="13">
        <v>0</v>
      </c>
      <c r="H32" s="13">
        <f>D32+E32</f>
        <v>4</v>
      </c>
      <c r="I32" s="19">
        <f>H32*75000</f>
        <v>300000</v>
      </c>
      <c r="J32" s="20"/>
    </row>
    <row r="33" spans="1:10" ht="15.75" hidden="1">
      <c r="A33" s="145">
        <f>'TTTL tổ 5'!A38</f>
        <v>28</v>
      </c>
      <c r="B33" s="146" t="str">
        <f>'TTTL tổ 5'!B38</f>
        <v>Hiên Vin</v>
      </c>
      <c r="C33" s="15"/>
      <c r="D33" s="12">
        <v>1</v>
      </c>
      <c r="E33" s="13">
        <v>2</v>
      </c>
      <c r="F33" s="14"/>
      <c r="G33" s="13">
        <v>0</v>
      </c>
      <c r="H33" s="13">
        <f>D33+E33</f>
        <v>3</v>
      </c>
      <c r="I33" s="19">
        <f>G33</f>
        <v>0</v>
      </c>
      <c r="J33" s="20"/>
    </row>
    <row r="34" spans="1:10" ht="15.75" hidden="1">
      <c r="A34" s="145">
        <f>'TTTL tổ 5'!A39</f>
        <v>29</v>
      </c>
      <c r="B34" s="146" t="str">
        <f>'TTTL tổ 5'!B39</f>
        <v>Chan Chit</v>
      </c>
      <c r="C34" s="15"/>
      <c r="D34" s="12">
        <v>1</v>
      </c>
      <c r="E34" s="13">
        <v>2</v>
      </c>
      <c r="F34" s="14">
        <v>2</v>
      </c>
      <c r="G34" s="13">
        <v>0</v>
      </c>
      <c r="H34" s="13">
        <f t="shared" si="4"/>
        <v>3</v>
      </c>
      <c r="I34" s="19">
        <f t="shared" si="5"/>
        <v>225000</v>
      </c>
      <c r="J34" s="20"/>
    </row>
    <row r="35" spans="1:10" ht="15.75" hidden="1">
      <c r="A35" s="145">
        <f>'TTTL tổ 5'!A40</f>
        <v>30</v>
      </c>
      <c r="B35" s="146" t="str">
        <f>'TTTL tổ 5'!B40</f>
        <v>Săm Not</v>
      </c>
      <c r="C35" s="15"/>
      <c r="D35" s="12">
        <v>1</v>
      </c>
      <c r="E35" s="13">
        <v>2</v>
      </c>
      <c r="F35" s="14"/>
      <c r="G35" s="13">
        <v>0</v>
      </c>
      <c r="H35" s="13">
        <f>D35+E35</f>
        <v>3</v>
      </c>
      <c r="I35" s="19">
        <f>H35*75000</f>
        <v>225000</v>
      </c>
      <c r="J35" s="20"/>
    </row>
    <row r="36" spans="1:10" ht="15.75" hidden="1">
      <c r="A36" s="145">
        <f>'TTTL tổ 5'!A41</f>
        <v>31</v>
      </c>
      <c r="B36" s="146" t="str">
        <f>'TTTL tổ 5'!B41</f>
        <v>San Ra</v>
      </c>
      <c r="C36" s="15"/>
      <c r="D36" s="12">
        <v>1</v>
      </c>
      <c r="E36" s="13">
        <v>2</v>
      </c>
      <c r="F36" s="14"/>
      <c r="G36" s="13">
        <v>0</v>
      </c>
      <c r="H36" s="13">
        <f t="shared" si="4"/>
        <v>3</v>
      </c>
      <c r="I36" s="19">
        <f t="shared" si="5"/>
        <v>225000</v>
      </c>
      <c r="J36" s="20"/>
    </row>
    <row r="37" spans="1:10" ht="15.75" hidden="1">
      <c r="A37" s="145">
        <f>'TTTL tổ 5'!A42</f>
        <v>32</v>
      </c>
      <c r="B37" s="146" t="str">
        <f>'TTTL tổ 5'!B42</f>
        <v>Tat Ra</v>
      </c>
      <c r="C37" s="15"/>
      <c r="D37" s="12">
        <v>1</v>
      </c>
      <c r="E37" s="13">
        <v>2</v>
      </c>
      <c r="F37" s="14">
        <v>1</v>
      </c>
      <c r="G37" s="13">
        <v>0</v>
      </c>
      <c r="H37" s="13">
        <f>D37+E37</f>
        <v>3</v>
      </c>
      <c r="I37" s="19">
        <f>H37*75000</f>
        <v>225000</v>
      </c>
      <c r="J37" s="20"/>
    </row>
    <row r="38" spans="1:10" ht="15.75" hidden="1">
      <c r="A38" s="145">
        <f>'TTTL tổ 5'!A43</f>
        <v>33</v>
      </c>
      <c r="B38" s="146" t="str">
        <f>'TTTL tổ 5'!B43</f>
        <v>Suôn Siu</v>
      </c>
      <c r="C38" s="15"/>
      <c r="D38" s="12">
        <v>1</v>
      </c>
      <c r="E38" s="13">
        <v>2</v>
      </c>
      <c r="F38" s="14"/>
      <c r="G38" s="13">
        <v>0</v>
      </c>
      <c r="H38" s="13">
        <f t="shared" si="4"/>
        <v>3</v>
      </c>
      <c r="I38" s="19">
        <f t="shared" si="5"/>
        <v>225000</v>
      </c>
      <c r="J38" s="20"/>
    </row>
    <row r="39" spans="1:10" ht="15.75" hidden="1">
      <c r="A39" s="145">
        <f>'TTTL tổ 5'!A44</f>
        <v>34</v>
      </c>
      <c r="B39" s="146" t="str">
        <f>'TTTL tổ 5'!B44</f>
        <v>Phươn Phat</v>
      </c>
      <c r="C39" s="15"/>
      <c r="D39" s="12">
        <v>1</v>
      </c>
      <c r="E39" s="13">
        <v>2</v>
      </c>
      <c r="F39" s="14"/>
      <c r="G39" s="13">
        <v>0</v>
      </c>
      <c r="H39" s="13">
        <f>D39+E39</f>
        <v>3</v>
      </c>
      <c r="I39" s="19">
        <f>H39*75000</f>
        <v>225000</v>
      </c>
      <c r="J39" s="20"/>
    </row>
    <row r="40" spans="1:10" ht="15.75" hidden="1">
      <c r="A40" s="145">
        <f>'TTTL tổ 5'!A45</f>
        <v>35</v>
      </c>
      <c r="B40" s="146" t="str">
        <f>'TTTL tổ 5'!B45</f>
        <v>Thon Tua</v>
      </c>
      <c r="C40" s="15"/>
      <c r="D40" s="12">
        <v>1</v>
      </c>
      <c r="E40" s="13">
        <v>2</v>
      </c>
      <c r="F40" s="14"/>
      <c r="G40" s="13">
        <v>0</v>
      </c>
      <c r="H40" s="13">
        <f>D40+E40</f>
        <v>3</v>
      </c>
      <c r="I40" s="19">
        <f>H40*75000</f>
        <v>225000</v>
      </c>
      <c r="J40" s="20"/>
    </row>
    <row r="41" spans="1:10" ht="15.75" hidden="1">
      <c r="A41" s="145">
        <f>'TTTL tổ 5'!A46</f>
        <v>36</v>
      </c>
      <c r="B41" s="146" t="str">
        <f>'TTTL tổ 5'!B46</f>
        <v>Don Hot</v>
      </c>
      <c r="C41" s="15"/>
      <c r="D41" s="12">
        <v>1</v>
      </c>
      <c r="E41" s="13">
        <v>3</v>
      </c>
      <c r="F41" s="14"/>
      <c r="G41" s="13">
        <v>0</v>
      </c>
      <c r="H41" s="13">
        <f>D41+E41</f>
        <v>4</v>
      </c>
      <c r="I41" s="19">
        <f>H41*75000</f>
        <v>300000</v>
      </c>
      <c r="J41" s="20"/>
    </row>
    <row r="42" spans="1:10" ht="15.75">
      <c r="A42" s="1002" t="s">
        <v>267</v>
      </c>
      <c r="B42" s="1003"/>
      <c r="C42" s="148">
        <f>SUM(C6:C41)</f>
        <v>0</v>
      </c>
      <c r="D42" s="148">
        <f t="shared" ref="D42:I42" si="6">SUM(D6:D30)</f>
        <v>25</v>
      </c>
      <c r="E42" s="148">
        <f t="shared" si="6"/>
        <v>54</v>
      </c>
      <c r="F42" s="148">
        <f t="shared" si="6"/>
        <v>5</v>
      </c>
      <c r="G42" s="148">
        <f t="shared" si="6"/>
        <v>12</v>
      </c>
      <c r="H42" s="148">
        <f t="shared" si="6"/>
        <v>79</v>
      </c>
      <c r="I42" s="148">
        <f t="shared" si="6"/>
        <v>4800000</v>
      </c>
      <c r="J42" s="149"/>
    </row>
    <row r="43" spans="1:10">
      <c r="G43" s="13"/>
    </row>
    <row r="44" spans="1:10">
      <c r="G44" s="13"/>
      <c r="H44" s="932" t="s">
        <v>544</v>
      </c>
      <c r="I44" s="932"/>
      <c r="J44" s="932"/>
    </row>
    <row r="45" spans="1:10">
      <c r="G45" s="13"/>
      <c r="H45" s="933" t="s">
        <v>269</v>
      </c>
      <c r="I45" s="933"/>
      <c r="J45" s="933"/>
    </row>
  </sheetData>
  <mergeCells count="12">
    <mergeCell ref="A1:J1"/>
    <mergeCell ref="A2:J2"/>
    <mergeCell ref="C4:D4"/>
    <mergeCell ref="E4:G4"/>
    <mergeCell ref="A42:B42"/>
    <mergeCell ref="H44:J44"/>
    <mergeCell ref="H45:J45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WH285"/>
  <sheetViews>
    <sheetView view="pageBreakPreview" zoomScaleNormal="100" zoomScaleSheetLayoutView="100" workbookViewId="0">
      <pane xSplit="4" ySplit="8" topLeftCell="E9" activePane="bottomRight" state="frozen"/>
      <selection pane="topRight"/>
      <selection pane="bottomLeft"/>
      <selection pane="bottomRight" activeCell="G10" sqref="G10:G276"/>
    </sheetView>
  </sheetViews>
  <sheetFormatPr defaultColWidth="9" defaultRowHeight="14.25"/>
  <cols>
    <col min="1" max="1" width="4.7109375" style="81" customWidth="1"/>
    <col min="2" max="2" width="12.28515625" style="81" customWidth="1"/>
    <col min="3" max="3" width="9.140625" style="81" hidden="1" customWidth="1"/>
    <col min="4" max="4" width="8.140625" style="81" hidden="1" customWidth="1"/>
    <col min="5" max="5" width="9.7109375" style="81" customWidth="1"/>
    <col min="6" max="7" width="8.140625" style="81" customWidth="1"/>
    <col min="8" max="8" width="8" style="81" customWidth="1"/>
    <col min="9" max="9" width="8.28515625" style="81" customWidth="1"/>
    <col min="10" max="10" width="9.5703125" style="81" customWidth="1"/>
    <col min="11" max="11" width="9" style="81" customWidth="1"/>
    <col min="12" max="14" width="8.28515625" style="81" customWidth="1"/>
    <col min="15" max="15" width="6.140625" style="81" hidden="1" customWidth="1"/>
    <col min="16" max="16" width="7.28515625" style="81" hidden="1" customWidth="1"/>
    <col min="17" max="17" width="8.140625" style="81" hidden="1" customWidth="1"/>
    <col min="18" max="18" width="9.5703125" style="81" hidden="1" customWidth="1"/>
    <col min="19" max="21" width="8.140625" style="81" customWidth="1"/>
    <col min="22" max="22" width="9.5703125" style="81" customWidth="1"/>
    <col min="23" max="24" width="8.140625" style="81" hidden="1" customWidth="1"/>
    <col min="25" max="25" width="8.85546875" style="81" hidden="1" customWidth="1"/>
    <col min="26" max="26" width="10.28515625" style="81" hidden="1" customWidth="1"/>
    <col min="27" max="27" width="6.28515625" style="81" hidden="1" customWidth="1"/>
    <col min="28" max="28" width="6.85546875" style="81" hidden="1" customWidth="1"/>
    <col min="29" max="30" width="6.85546875" style="81" customWidth="1"/>
    <col min="31" max="31" width="11.28515625" style="81" customWidth="1"/>
    <col min="32" max="32" width="15.28515625" style="81" customWidth="1"/>
    <col min="33" max="33" width="11.140625" style="81" customWidth="1"/>
    <col min="34" max="34" width="13.28515625" style="81" customWidth="1"/>
    <col min="35" max="35" width="10.28515625" style="81" customWidth="1"/>
    <col min="36" max="38" width="9.140625" style="81"/>
    <col min="39" max="39" width="9.140625" style="81" customWidth="1"/>
    <col min="40" max="260" width="9.140625" style="81"/>
    <col min="261" max="261" width="4.7109375" style="81" customWidth="1"/>
    <col min="262" max="262" width="11.5703125" style="81" customWidth="1"/>
    <col min="263" max="263" width="7.5703125" style="81" customWidth="1"/>
    <col min="264" max="264" width="6.85546875" style="81" customWidth="1"/>
    <col min="265" max="265" width="7.7109375" style="81" customWidth="1"/>
    <col min="266" max="266" width="7.140625" style="81" customWidth="1"/>
    <col min="267" max="267" width="7.7109375" style="81" customWidth="1"/>
    <col min="268" max="268" width="7.5703125" style="81" customWidth="1"/>
    <col min="269" max="269" width="8.140625" style="81" customWidth="1"/>
    <col min="270" max="270" width="8.28515625" style="81" customWidth="1"/>
    <col min="271" max="271" width="7" style="81" customWidth="1"/>
    <col min="272" max="272" width="7.140625" style="81" customWidth="1"/>
    <col min="273" max="274" width="7.28515625" style="81" customWidth="1"/>
    <col min="275" max="282" width="9" style="81" hidden="1" customWidth="1"/>
    <col min="283" max="283" width="7.28515625" style="81" customWidth="1"/>
    <col min="284" max="284" width="7.5703125" style="81" customWidth="1"/>
    <col min="285" max="285" width="7.28515625" style="81" customWidth="1"/>
    <col min="286" max="286" width="7.85546875" style="81" customWidth="1"/>
    <col min="287" max="287" width="8.7109375" style="81" customWidth="1"/>
    <col min="288" max="288" width="7.85546875" style="81" customWidth="1"/>
    <col min="289" max="289" width="11.140625" style="81" customWidth="1"/>
    <col min="290" max="516" width="9.140625" style="81"/>
    <col min="517" max="517" width="4.7109375" style="81" customWidth="1"/>
    <col min="518" max="518" width="11.5703125" style="81" customWidth="1"/>
    <col min="519" max="519" width="7.5703125" style="81" customWidth="1"/>
    <col min="520" max="520" width="6.85546875" style="81" customWidth="1"/>
    <col min="521" max="521" width="7.7109375" style="81" customWidth="1"/>
    <col min="522" max="522" width="7.140625" style="81" customWidth="1"/>
    <col min="523" max="523" width="7.7109375" style="81" customWidth="1"/>
    <col min="524" max="524" width="7.5703125" style="81" customWidth="1"/>
    <col min="525" max="525" width="8.140625" style="81" customWidth="1"/>
    <col min="526" max="526" width="8.28515625" style="81" customWidth="1"/>
    <col min="527" max="527" width="7" style="81" customWidth="1"/>
    <col min="528" max="528" width="7.140625" style="81" customWidth="1"/>
    <col min="529" max="530" width="7.28515625" style="81" customWidth="1"/>
    <col min="531" max="538" width="9" style="81" hidden="1" customWidth="1"/>
    <col min="539" max="539" width="7.28515625" style="81" customWidth="1"/>
    <col min="540" max="540" width="7.5703125" style="81" customWidth="1"/>
    <col min="541" max="541" width="7.28515625" style="81" customWidth="1"/>
    <col min="542" max="542" width="7.85546875" style="81" customWidth="1"/>
    <col min="543" max="543" width="8.7109375" style="81" customWidth="1"/>
    <col min="544" max="544" width="7.85546875" style="81" customWidth="1"/>
    <col min="545" max="545" width="11.140625" style="81" customWidth="1"/>
    <col min="546" max="772" width="9.140625" style="81"/>
    <col min="773" max="773" width="4.7109375" style="81" customWidth="1"/>
    <col min="774" max="774" width="11.5703125" style="81" customWidth="1"/>
    <col min="775" max="775" width="7.5703125" style="81" customWidth="1"/>
    <col min="776" max="776" width="6.85546875" style="81" customWidth="1"/>
    <col min="777" max="777" width="7.7109375" style="81" customWidth="1"/>
    <col min="778" max="778" width="7.140625" style="81" customWidth="1"/>
    <col min="779" max="779" width="7.7109375" style="81" customWidth="1"/>
    <col min="780" max="780" width="7.5703125" style="81" customWidth="1"/>
    <col min="781" max="781" width="8.140625" style="81" customWidth="1"/>
    <col min="782" max="782" width="8.28515625" style="81" customWidth="1"/>
    <col min="783" max="783" width="7" style="81" customWidth="1"/>
    <col min="784" max="784" width="7.140625" style="81" customWidth="1"/>
    <col min="785" max="786" width="7.28515625" style="81" customWidth="1"/>
    <col min="787" max="794" width="9" style="81" hidden="1" customWidth="1"/>
    <col min="795" max="795" width="7.28515625" style="81" customWidth="1"/>
    <col min="796" max="796" width="7.5703125" style="81" customWidth="1"/>
    <col min="797" max="797" width="7.28515625" style="81" customWidth="1"/>
    <col min="798" max="798" width="7.85546875" style="81" customWidth="1"/>
    <col min="799" max="799" width="8.7109375" style="81" customWidth="1"/>
    <col min="800" max="800" width="7.85546875" style="81" customWidth="1"/>
    <col min="801" max="801" width="11.140625" style="81" customWidth="1"/>
    <col min="802" max="1028" width="9.140625" style="81"/>
    <col min="1029" max="1029" width="4.7109375" style="81" customWidth="1"/>
    <col min="1030" max="1030" width="11.5703125" style="81" customWidth="1"/>
    <col min="1031" max="1031" width="7.5703125" style="81" customWidth="1"/>
    <col min="1032" max="1032" width="6.85546875" style="81" customWidth="1"/>
    <col min="1033" max="1033" width="7.7109375" style="81" customWidth="1"/>
    <col min="1034" max="1034" width="7.140625" style="81" customWidth="1"/>
    <col min="1035" max="1035" width="7.7109375" style="81" customWidth="1"/>
    <col min="1036" max="1036" width="7.5703125" style="81" customWidth="1"/>
    <col min="1037" max="1037" width="8.140625" style="81" customWidth="1"/>
    <col min="1038" max="1038" width="8.28515625" style="81" customWidth="1"/>
    <col min="1039" max="1039" width="7" style="81" customWidth="1"/>
    <col min="1040" max="1040" width="7.140625" style="81" customWidth="1"/>
    <col min="1041" max="1042" width="7.28515625" style="81" customWidth="1"/>
    <col min="1043" max="1050" width="9" style="81" hidden="1" customWidth="1"/>
    <col min="1051" max="1051" width="7.28515625" style="81" customWidth="1"/>
    <col min="1052" max="1052" width="7.5703125" style="81" customWidth="1"/>
    <col min="1053" max="1053" width="7.28515625" style="81" customWidth="1"/>
    <col min="1054" max="1054" width="7.85546875" style="81" customWidth="1"/>
    <col min="1055" max="1055" width="8.7109375" style="81" customWidth="1"/>
    <col min="1056" max="1056" width="7.85546875" style="81" customWidth="1"/>
    <col min="1057" max="1057" width="11.140625" style="81" customWidth="1"/>
    <col min="1058" max="1284" width="9.140625" style="81"/>
    <col min="1285" max="1285" width="4.7109375" style="81" customWidth="1"/>
    <col min="1286" max="1286" width="11.5703125" style="81" customWidth="1"/>
    <col min="1287" max="1287" width="7.5703125" style="81" customWidth="1"/>
    <col min="1288" max="1288" width="6.85546875" style="81" customWidth="1"/>
    <col min="1289" max="1289" width="7.7109375" style="81" customWidth="1"/>
    <col min="1290" max="1290" width="7.140625" style="81" customWidth="1"/>
    <col min="1291" max="1291" width="7.7109375" style="81" customWidth="1"/>
    <col min="1292" max="1292" width="7.5703125" style="81" customWidth="1"/>
    <col min="1293" max="1293" width="8.140625" style="81" customWidth="1"/>
    <col min="1294" max="1294" width="8.28515625" style="81" customWidth="1"/>
    <col min="1295" max="1295" width="7" style="81" customWidth="1"/>
    <col min="1296" max="1296" width="7.140625" style="81" customWidth="1"/>
    <col min="1297" max="1298" width="7.28515625" style="81" customWidth="1"/>
    <col min="1299" max="1306" width="9" style="81" hidden="1" customWidth="1"/>
    <col min="1307" max="1307" width="7.28515625" style="81" customWidth="1"/>
    <col min="1308" max="1308" width="7.5703125" style="81" customWidth="1"/>
    <col min="1309" max="1309" width="7.28515625" style="81" customWidth="1"/>
    <col min="1310" max="1310" width="7.85546875" style="81" customWidth="1"/>
    <col min="1311" max="1311" width="8.7109375" style="81" customWidth="1"/>
    <col min="1312" max="1312" width="7.85546875" style="81" customWidth="1"/>
    <col min="1313" max="1313" width="11.140625" style="81" customWidth="1"/>
    <col min="1314" max="1540" width="9.140625" style="81"/>
    <col min="1541" max="1541" width="4.7109375" style="81" customWidth="1"/>
    <col min="1542" max="1542" width="11.5703125" style="81" customWidth="1"/>
    <col min="1543" max="1543" width="7.5703125" style="81" customWidth="1"/>
    <col min="1544" max="1544" width="6.85546875" style="81" customWidth="1"/>
    <col min="1545" max="1545" width="7.7109375" style="81" customWidth="1"/>
    <col min="1546" max="1546" width="7.140625" style="81" customWidth="1"/>
    <col min="1547" max="1547" width="7.7109375" style="81" customWidth="1"/>
    <col min="1548" max="1548" width="7.5703125" style="81" customWidth="1"/>
    <col min="1549" max="1549" width="8.140625" style="81" customWidth="1"/>
    <col min="1550" max="1550" width="8.28515625" style="81" customWidth="1"/>
    <col min="1551" max="1551" width="7" style="81" customWidth="1"/>
    <col min="1552" max="1552" width="7.140625" style="81" customWidth="1"/>
    <col min="1553" max="1554" width="7.28515625" style="81" customWidth="1"/>
    <col min="1555" max="1562" width="9" style="81" hidden="1" customWidth="1"/>
    <col min="1563" max="1563" width="7.28515625" style="81" customWidth="1"/>
    <col min="1564" max="1564" width="7.5703125" style="81" customWidth="1"/>
    <col min="1565" max="1565" width="7.28515625" style="81" customWidth="1"/>
    <col min="1566" max="1566" width="7.85546875" style="81" customWidth="1"/>
    <col min="1567" max="1567" width="8.7109375" style="81" customWidth="1"/>
    <col min="1568" max="1568" width="7.85546875" style="81" customWidth="1"/>
    <col min="1569" max="1569" width="11.140625" style="81" customWidth="1"/>
    <col min="1570" max="1796" width="9.140625" style="81"/>
    <col min="1797" max="1797" width="4.7109375" style="81" customWidth="1"/>
    <col min="1798" max="1798" width="11.5703125" style="81" customWidth="1"/>
    <col min="1799" max="1799" width="7.5703125" style="81" customWidth="1"/>
    <col min="1800" max="1800" width="6.85546875" style="81" customWidth="1"/>
    <col min="1801" max="1801" width="7.7109375" style="81" customWidth="1"/>
    <col min="1802" max="1802" width="7.140625" style="81" customWidth="1"/>
    <col min="1803" max="1803" width="7.7109375" style="81" customWidth="1"/>
    <col min="1804" max="1804" width="7.5703125" style="81" customWidth="1"/>
    <col min="1805" max="1805" width="8.140625" style="81" customWidth="1"/>
    <col min="1806" max="1806" width="8.28515625" style="81" customWidth="1"/>
    <col min="1807" max="1807" width="7" style="81" customWidth="1"/>
    <col min="1808" max="1808" width="7.140625" style="81" customWidth="1"/>
    <col min="1809" max="1810" width="7.28515625" style="81" customWidth="1"/>
    <col min="1811" max="1818" width="9" style="81" hidden="1" customWidth="1"/>
    <col min="1819" max="1819" width="7.28515625" style="81" customWidth="1"/>
    <col min="1820" max="1820" width="7.5703125" style="81" customWidth="1"/>
    <col min="1821" max="1821" width="7.28515625" style="81" customWidth="1"/>
    <col min="1822" max="1822" width="7.85546875" style="81" customWidth="1"/>
    <col min="1823" max="1823" width="8.7109375" style="81" customWidth="1"/>
    <col min="1824" max="1824" width="7.85546875" style="81" customWidth="1"/>
    <col min="1825" max="1825" width="11.140625" style="81" customWidth="1"/>
    <col min="1826" max="2052" width="9.140625" style="81"/>
    <col min="2053" max="2053" width="4.7109375" style="81" customWidth="1"/>
    <col min="2054" max="2054" width="11.5703125" style="81" customWidth="1"/>
    <col min="2055" max="2055" width="7.5703125" style="81" customWidth="1"/>
    <col min="2056" max="2056" width="6.85546875" style="81" customWidth="1"/>
    <col min="2057" max="2057" width="7.7109375" style="81" customWidth="1"/>
    <col min="2058" max="2058" width="7.140625" style="81" customWidth="1"/>
    <col min="2059" max="2059" width="7.7109375" style="81" customWidth="1"/>
    <col min="2060" max="2060" width="7.5703125" style="81" customWidth="1"/>
    <col min="2061" max="2061" width="8.140625" style="81" customWidth="1"/>
    <col min="2062" max="2062" width="8.28515625" style="81" customWidth="1"/>
    <col min="2063" max="2063" width="7" style="81" customWidth="1"/>
    <col min="2064" max="2064" width="7.140625" style="81" customWidth="1"/>
    <col min="2065" max="2066" width="7.28515625" style="81" customWidth="1"/>
    <col min="2067" max="2074" width="9" style="81" hidden="1" customWidth="1"/>
    <col min="2075" max="2075" width="7.28515625" style="81" customWidth="1"/>
    <col min="2076" max="2076" width="7.5703125" style="81" customWidth="1"/>
    <col min="2077" max="2077" width="7.28515625" style="81" customWidth="1"/>
    <col min="2078" max="2078" width="7.85546875" style="81" customWidth="1"/>
    <col min="2079" max="2079" width="8.7109375" style="81" customWidth="1"/>
    <col min="2080" max="2080" width="7.85546875" style="81" customWidth="1"/>
    <col min="2081" max="2081" width="11.140625" style="81" customWidth="1"/>
    <col min="2082" max="2308" width="9.140625" style="81"/>
    <col min="2309" max="2309" width="4.7109375" style="81" customWidth="1"/>
    <col min="2310" max="2310" width="11.5703125" style="81" customWidth="1"/>
    <col min="2311" max="2311" width="7.5703125" style="81" customWidth="1"/>
    <col min="2312" max="2312" width="6.85546875" style="81" customWidth="1"/>
    <col min="2313" max="2313" width="7.7109375" style="81" customWidth="1"/>
    <col min="2314" max="2314" width="7.140625" style="81" customWidth="1"/>
    <col min="2315" max="2315" width="7.7109375" style="81" customWidth="1"/>
    <col min="2316" max="2316" width="7.5703125" style="81" customWidth="1"/>
    <col min="2317" max="2317" width="8.140625" style="81" customWidth="1"/>
    <col min="2318" max="2318" width="8.28515625" style="81" customWidth="1"/>
    <col min="2319" max="2319" width="7" style="81" customWidth="1"/>
    <col min="2320" max="2320" width="7.140625" style="81" customWidth="1"/>
    <col min="2321" max="2322" width="7.28515625" style="81" customWidth="1"/>
    <col min="2323" max="2330" width="9" style="81" hidden="1" customWidth="1"/>
    <col min="2331" max="2331" width="7.28515625" style="81" customWidth="1"/>
    <col min="2332" max="2332" width="7.5703125" style="81" customWidth="1"/>
    <col min="2333" max="2333" width="7.28515625" style="81" customWidth="1"/>
    <col min="2334" max="2334" width="7.85546875" style="81" customWidth="1"/>
    <col min="2335" max="2335" width="8.7109375" style="81" customWidth="1"/>
    <col min="2336" max="2336" width="7.85546875" style="81" customWidth="1"/>
    <col min="2337" max="2337" width="11.140625" style="81" customWidth="1"/>
    <col min="2338" max="2564" width="9.140625" style="81"/>
    <col min="2565" max="2565" width="4.7109375" style="81" customWidth="1"/>
    <col min="2566" max="2566" width="11.5703125" style="81" customWidth="1"/>
    <col min="2567" max="2567" width="7.5703125" style="81" customWidth="1"/>
    <col min="2568" max="2568" width="6.85546875" style="81" customWidth="1"/>
    <col min="2569" max="2569" width="7.7109375" style="81" customWidth="1"/>
    <col min="2570" max="2570" width="7.140625" style="81" customWidth="1"/>
    <col min="2571" max="2571" width="7.7109375" style="81" customWidth="1"/>
    <col min="2572" max="2572" width="7.5703125" style="81" customWidth="1"/>
    <col min="2573" max="2573" width="8.140625" style="81" customWidth="1"/>
    <col min="2574" max="2574" width="8.28515625" style="81" customWidth="1"/>
    <col min="2575" max="2575" width="7" style="81" customWidth="1"/>
    <col min="2576" max="2576" width="7.140625" style="81" customWidth="1"/>
    <col min="2577" max="2578" width="7.28515625" style="81" customWidth="1"/>
    <col min="2579" max="2586" width="9" style="81" hidden="1" customWidth="1"/>
    <col min="2587" max="2587" width="7.28515625" style="81" customWidth="1"/>
    <col min="2588" max="2588" width="7.5703125" style="81" customWidth="1"/>
    <col min="2589" max="2589" width="7.28515625" style="81" customWidth="1"/>
    <col min="2590" max="2590" width="7.85546875" style="81" customWidth="1"/>
    <col min="2591" max="2591" width="8.7109375" style="81" customWidth="1"/>
    <col min="2592" max="2592" width="7.85546875" style="81" customWidth="1"/>
    <col min="2593" max="2593" width="11.140625" style="81" customWidth="1"/>
    <col min="2594" max="2820" width="9.140625" style="81"/>
    <col min="2821" max="2821" width="4.7109375" style="81" customWidth="1"/>
    <col min="2822" max="2822" width="11.5703125" style="81" customWidth="1"/>
    <col min="2823" max="2823" width="7.5703125" style="81" customWidth="1"/>
    <col min="2824" max="2824" width="6.85546875" style="81" customWidth="1"/>
    <col min="2825" max="2825" width="7.7109375" style="81" customWidth="1"/>
    <col min="2826" max="2826" width="7.140625" style="81" customWidth="1"/>
    <col min="2827" max="2827" width="7.7109375" style="81" customWidth="1"/>
    <col min="2828" max="2828" width="7.5703125" style="81" customWidth="1"/>
    <col min="2829" max="2829" width="8.140625" style="81" customWidth="1"/>
    <col min="2830" max="2830" width="8.28515625" style="81" customWidth="1"/>
    <col min="2831" max="2831" width="7" style="81" customWidth="1"/>
    <col min="2832" max="2832" width="7.140625" style="81" customWidth="1"/>
    <col min="2833" max="2834" width="7.28515625" style="81" customWidth="1"/>
    <col min="2835" max="2842" width="9" style="81" hidden="1" customWidth="1"/>
    <col min="2843" max="2843" width="7.28515625" style="81" customWidth="1"/>
    <col min="2844" max="2844" width="7.5703125" style="81" customWidth="1"/>
    <col min="2845" max="2845" width="7.28515625" style="81" customWidth="1"/>
    <col min="2846" max="2846" width="7.85546875" style="81" customWidth="1"/>
    <col min="2847" max="2847" width="8.7109375" style="81" customWidth="1"/>
    <col min="2848" max="2848" width="7.85546875" style="81" customWidth="1"/>
    <col min="2849" max="2849" width="11.140625" style="81" customWidth="1"/>
    <col min="2850" max="3076" width="9.140625" style="81"/>
    <col min="3077" max="3077" width="4.7109375" style="81" customWidth="1"/>
    <col min="3078" max="3078" width="11.5703125" style="81" customWidth="1"/>
    <col min="3079" max="3079" width="7.5703125" style="81" customWidth="1"/>
    <col min="3080" max="3080" width="6.85546875" style="81" customWidth="1"/>
    <col min="3081" max="3081" width="7.7109375" style="81" customWidth="1"/>
    <col min="3082" max="3082" width="7.140625" style="81" customWidth="1"/>
    <col min="3083" max="3083" width="7.7109375" style="81" customWidth="1"/>
    <col min="3084" max="3084" width="7.5703125" style="81" customWidth="1"/>
    <col min="3085" max="3085" width="8.140625" style="81" customWidth="1"/>
    <col min="3086" max="3086" width="8.28515625" style="81" customWidth="1"/>
    <col min="3087" max="3087" width="7" style="81" customWidth="1"/>
    <col min="3088" max="3088" width="7.140625" style="81" customWidth="1"/>
    <col min="3089" max="3090" width="7.28515625" style="81" customWidth="1"/>
    <col min="3091" max="3098" width="9" style="81" hidden="1" customWidth="1"/>
    <col min="3099" max="3099" width="7.28515625" style="81" customWidth="1"/>
    <col min="3100" max="3100" width="7.5703125" style="81" customWidth="1"/>
    <col min="3101" max="3101" width="7.28515625" style="81" customWidth="1"/>
    <col min="3102" max="3102" width="7.85546875" style="81" customWidth="1"/>
    <col min="3103" max="3103" width="8.7109375" style="81" customWidth="1"/>
    <col min="3104" max="3104" width="7.85546875" style="81" customWidth="1"/>
    <col min="3105" max="3105" width="11.140625" style="81" customWidth="1"/>
    <col min="3106" max="3332" width="9.140625" style="81"/>
    <col min="3333" max="3333" width="4.7109375" style="81" customWidth="1"/>
    <col min="3334" max="3334" width="11.5703125" style="81" customWidth="1"/>
    <col min="3335" max="3335" width="7.5703125" style="81" customWidth="1"/>
    <col min="3336" max="3336" width="6.85546875" style="81" customWidth="1"/>
    <col min="3337" max="3337" width="7.7109375" style="81" customWidth="1"/>
    <col min="3338" max="3338" width="7.140625" style="81" customWidth="1"/>
    <col min="3339" max="3339" width="7.7109375" style="81" customWidth="1"/>
    <col min="3340" max="3340" width="7.5703125" style="81" customWidth="1"/>
    <col min="3341" max="3341" width="8.140625" style="81" customWidth="1"/>
    <col min="3342" max="3342" width="8.28515625" style="81" customWidth="1"/>
    <col min="3343" max="3343" width="7" style="81" customWidth="1"/>
    <col min="3344" max="3344" width="7.140625" style="81" customWidth="1"/>
    <col min="3345" max="3346" width="7.28515625" style="81" customWidth="1"/>
    <col min="3347" max="3354" width="9" style="81" hidden="1" customWidth="1"/>
    <col min="3355" max="3355" width="7.28515625" style="81" customWidth="1"/>
    <col min="3356" max="3356" width="7.5703125" style="81" customWidth="1"/>
    <col min="3357" max="3357" width="7.28515625" style="81" customWidth="1"/>
    <col min="3358" max="3358" width="7.85546875" style="81" customWidth="1"/>
    <col min="3359" max="3359" width="8.7109375" style="81" customWidth="1"/>
    <col min="3360" max="3360" width="7.85546875" style="81" customWidth="1"/>
    <col min="3361" max="3361" width="11.140625" style="81" customWidth="1"/>
    <col min="3362" max="3588" width="9.140625" style="81"/>
    <col min="3589" max="3589" width="4.7109375" style="81" customWidth="1"/>
    <col min="3590" max="3590" width="11.5703125" style="81" customWidth="1"/>
    <col min="3591" max="3591" width="7.5703125" style="81" customWidth="1"/>
    <col min="3592" max="3592" width="6.85546875" style="81" customWidth="1"/>
    <col min="3593" max="3593" width="7.7109375" style="81" customWidth="1"/>
    <col min="3594" max="3594" width="7.140625" style="81" customWidth="1"/>
    <col min="3595" max="3595" width="7.7109375" style="81" customWidth="1"/>
    <col min="3596" max="3596" width="7.5703125" style="81" customWidth="1"/>
    <col min="3597" max="3597" width="8.140625" style="81" customWidth="1"/>
    <col min="3598" max="3598" width="8.28515625" style="81" customWidth="1"/>
    <col min="3599" max="3599" width="7" style="81" customWidth="1"/>
    <col min="3600" max="3600" width="7.140625" style="81" customWidth="1"/>
    <col min="3601" max="3602" width="7.28515625" style="81" customWidth="1"/>
    <col min="3603" max="3610" width="9" style="81" hidden="1" customWidth="1"/>
    <col min="3611" max="3611" width="7.28515625" style="81" customWidth="1"/>
    <col min="3612" max="3612" width="7.5703125" style="81" customWidth="1"/>
    <col min="3613" max="3613" width="7.28515625" style="81" customWidth="1"/>
    <col min="3614" max="3614" width="7.85546875" style="81" customWidth="1"/>
    <col min="3615" max="3615" width="8.7109375" style="81" customWidth="1"/>
    <col min="3616" max="3616" width="7.85546875" style="81" customWidth="1"/>
    <col min="3617" max="3617" width="11.140625" style="81" customWidth="1"/>
    <col min="3618" max="3844" width="9.140625" style="81"/>
    <col min="3845" max="3845" width="4.7109375" style="81" customWidth="1"/>
    <col min="3846" max="3846" width="11.5703125" style="81" customWidth="1"/>
    <col min="3847" max="3847" width="7.5703125" style="81" customWidth="1"/>
    <col min="3848" max="3848" width="6.85546875" style="81" customWidth="1"/>
    <col min="3849" max="3849" width="7.7109375" style="81" customWidth="1"/>
    <col min="3850" max="3850" width="7.140625" style="81" customWidth="1"/>
    <col min="3851" max="3851" width="7.7109375" style="81" customWidth="1"/>
    <col min="3852" max="3852" width="7.5703125" style="81" customWidth="1"/>
    <col min="3853" max="3853" width="8.140625" style="81" customWidth="1"/>
    <col min="3854" max="3854" width="8.28515625" style="81" customWidth="1"/>
    <col min="3855" max="3855" width="7" style="81" customWidth="1"/>
    <col min="3856" max="3856" width="7.140625" style="81" customWidth="1"/>
    <col min="3857" max="3858" width="7.28515625" style="81" customWidth="1"/>
    <col min="3859" max="3866" width="9" style="81" hidden="1" customWidth="1"/>
    <col min="3867" max="3867" width="7.28515625" style="81" customWidth="1"/>
    <col min="3868" max="3868" width="7.5703125" style="81" customWidth="1"/>
    <col min="3869" max="3869" width="7.28515625" style="81" customWidth="1"/>
    <col min="3870" max="3870" width="7.85546875" style="81" customWidth="1"/>
    <col min="3871" max="3871" width="8.7109375" style="81" customWidth="1"/>
    <col min="3872" max="3872" width="7.85546875" style="81" customWidth="1"/>
    <col min="3873" max="3873" width="11.140625" style="81" customWidth="1"/>
    <col min="3874" max="4100" width="9.140625" style="81"/>
    <col min="4101" max="4101" width="4.7109375" style="81" customWidth="1"/>
    <col min="4102" max="4102" width="11.5703125" style="81" customWidth="1"/>
    <col min="4103" max="4103" width="7.5703125" style="81" customWidth="1"/>
    <col min="4104" max="4104" width="6.85546875" style="81" customWidth="1"/>
    <col min="4105" max="4105" width="7.7109375" style="81" customWidth="1"/>
    <col min="4106" max="4106" width="7.140625" style="81" customWidth="1"/>
    <col min="4107" max="4107" width="7.7109375" style="81" customWidth="1"/>
    <col min="4108" max="4108" width="7.5703125" style="81" customWidth="1"/>
    <col min="4109" max="4109" width="8.140625" style="81" customWidth="1"/>
    <col min="4110" max="4110" width="8.28515625" style="81" customWidth="1"/>
    <col min="4111" max="4111" width="7" style="81" customWidth="1"/>
    <col min="4112" max="4112" width="7.140625" style="81" customWidth="1"/>
    <col min="4113" max="4114" width="7.28515625" style="81" customWidth="1"/>
    <col min="4115" max="4122" width="9" style="81" hidden="1" customWidth="1"/>
    <col min="4123" max="4123" width="7.28515625" style="81" customWidth="1"/>
    <col min="4124" max="4124" width="7.5703125" style="81" customWidth="1"/>
    <col min="4125" max="4125" width="7.28515625" style="81" customWidth="1"/>
    <col min="4126" max="4126" width="7.85546875" style="81" customWidth="1"/>
    <col min="4127" max="4127" width="8.7109375" style="81" customWidth="1"/>
    <col min="4128" max="4128" width="7.85546875" style="81" customWidth="1"/>
    <col min="4129" max="4129" width="11.140625" style="81" customWidth="1"/>
    <col min="4130" max="4356" width="9.140625" style="81"/>
    <col min="4357" max="4357" width="4.7109375" style="81" customWidth="1"/>
    <col min="4358" max="4358" width="11.5703125" style="81" customWidth="1"/>
    <col min="4359" max="4359" width="7.5703125" style="81" customWidth="1"/>
    <col min="4360" max="4360" width="6.85546875" style="81" customWidth="1"/>
    <col min="4361" max="4361" width="7.7109375" style="81" customWidth="1"/>
    <col min="4362" max="4362" width="7.140625" style="81" customWidth="1"/>
    <col min="4363" max="4363" width="7.7109375" style="81" customWidth="1"/>
    <col min="4364" max="4364" width="7.5703125" style="81" customWidth="1"/>
    <col min="4365" max="4365" width="8.140625" style="81" customWidth="1"/>
    <col min="4366" max="4366" width="8.28515625" style="81" customWidth="1"/>
    <col min="4367" max="4367" width="7" style="81" customWidth="1"/>
    <col min="4368" max="4368" width="7.140625" style="81" customWidth="1"/>
    <col min="4369" max="4370" width="7.28515625" style="81" customWidth="1"/>
    <col min="4371" max="4378" width="9" style="81" hidden="1" customWidth="1"/>
    <col min="4379" max="4379" width="7.28515625" style="81" customWidth="1"/>
    <col min="4380" max="4380" width="7.5703125" style="81" customWidth="1"/>
    <col min="4381" max="4381" width="7.28515625" style="81" customWidth="1"/>
    <col min="4382" max="4382" width="7.85546875" style="81" customWidth="1"/>
    <col min="4383" max="4383" width="8.7109375" style="81" customWidth="1"/>
    <col min="4384" max="4384" width="7.85546875" style="81" customWidth="1"/>
    <col min="4385" max="4385" width="11.140625" style="81" customWidth="1"/>
    <col min="4386" max="4612" width="9.140625" style="81"/>
    <col min="4613" max="4613" width="4.7109375" style="81" customWidth="1"/>
    <col min="4614" max="4614" width="11.5703125" style="81" customWidth="1"/>
    <col min="4615" max="4615" width="7.5703125" style="81" customWidth="1"/>
    <col min="4616" max="4616" width="6.85546875" style="81" customWidth="1"/>
    <col min="4617" max="4617" width="7.7109375" style="81" customWidth="1"/>
    <col min="4618" max="4618" width="7.140625" style="81" customWidth="1"/>
    <col min="4619" max="4619" width="7.7109375" style="81" customWidth="1"/>
    <col min="4620" max="4620" width="7.5703125" style="81" customWidth="1"/>
    <col min="4621" max="4621" width="8.140625" style="81" customWidth="1"/>
    <col min="4622" max="4622" width="8.28515625" style="81" customWidth="1"/>
    <col min="4623" max="4623" width="7" style="81" customWidth="1"/>
    <col min="4624" max="4624" width="7.140625" style="81" customWidth="1"/>
    <col min="4625" max="4626" width="7.28515625" style="81" customWidth="1"/>
    <col min="4627" max="4634" width="9" style="81" hidden="1" customWidth="1"/>
    <col min="4635" max="4635" width="7.28515625" style="81" customWidth="1"/>
    <col min="4636" max="4636" width="7.5703125" style="81" customWidth="1"/>
    <col min="4637" max="4637" width="7.28515625" style="81" customWidth="1"/>
    <col min="4638" max="4638" width="7.85546875" style="81" customWidth="1"/>
    <col min="4639" max="4639" width="8.7109375" style="81" customWidth="1"/>
    <col min="4640" max="4640" width="7.85546875" style="81" customWidth="1"/>
    <col min="4641" max="4641" width="11.140625" style="81" customWidth="1"/>
    <col min="4642" max="4868" width="9.140625" style="81"/>
    <col min="4869" max="4869" width="4.7109375" style="81" customWidth="1"/>
    <col min="4870" max="4870" width="11.5703125" style="81" customWidth="1"/>
    <col min="4871" max="4871" width="7.5703125" style="81" customWidth="1"/>
    <col min="4872" max="4872" width="6.85546875" style="81" customWidth="1"/>
    <col min="4873" max="4873" width="7.7109375" style="81" customWidth="1"/>
    <col min="4874" max="4874" width="7.140625" style="81" customWidth="1"/>
    <col min="4875" max="4875" width="7.7109375" style="81" customWidth="1"/>
    <col min="4876" max="4876" width="7.5703125" style="81" customWidth="1"/>
    <col min="4877" max="4877" width="8.140625" style="81" customWidth="1"/>
    <col min="4878" max="4878" width="8.28515625" style="81" customWidth="1"/>
    <col min="4879" max="4879" width="7" style="81" customWidth="1"/>
    <col min="4880" max="4880" width="7.140625" style="81" customWidth="1"/>
    <col min="4881" max="4882" width="7.28515625" style="81" customWidth="1"/>
    <col min="4883" max="4890" width="9" style="81" hidden="1" customWidth="1"/>
    <col min="4891" max="4891" width="7.28515625" style="81" customWidth="1"/>
    <col min="4892" max="4892" width="7.5703125" style="81" customWidth="1"/>
    <col min="4893" max="4893" width="7.28515625" style="81" customWidth="1"/>
    <col min="4894" max="4894" width="7.85546875" style="81" customWidth="1"/>
    <col min="4895" max="4895" width="8.7109375" style="81" customWidth="1"/>
    <col min="4896" max="4896" width="7.85546875" style="81" customWidth="1"/>
    <col min="4897" max="4897" width="11.140625" style="81" customWidth="1"/>
    <col min="4898" max="5124" width="9.140625" style="81"/>
    <col min="5125" max="5125" width="4.7109375" style="81" customWidth="1"/>
    <col min="5126" max="5126" width="11.5703125" style="81" customWidth="1"/>
    <col min="5127" max="5127" width="7.5703125" style="81" customWidth="1"/>
    <col min="5128" max="5128" width="6.85546875" style="81" customWidth="1"/>
    <col min="5129" max="5129" width="7.7109375" style="81" customWidth="1"/>
    <col min="5130" max="5130" width="7.140625" style="81" customWidth="1"/>
    <col min="5131" max="5131" width="7.7109375" style="81" customWidth="1"/>
    <col min="5132" max="5132" width="7.5703125" style="81" customWidth="1"/>
    <col min="5133" max="5133" width="8.140625" style="81" customWidth="1"/>
    <col min="5134" max="5134" width="8.28515625" style="81" customWidth="1"/>
    <col min="5135" max="5135" width="7" style="81" customWidth="1"/>
    <col min="5136" max="5136" width="7.140625" style="81" customWidth="1"/>
    <col min="5137" max="5138" width="7.28515625" style="81" customWidth="1"/>
    <col min="5139" max="5146" width="9" style="81" hidden="1" customWidth="1"/>
    <col min="5147" max="5147" width="7.28515625" style="81" customWidth="1"/>
    <col min="5148" max="5148" width="7.5703125" style="81" customWidth="1"/>
    <col min="5149" max="5149" width="7.28515625" style="81" customWidth="1"/>
    <col min="5150" max="5150" width="7.85546875" style="81" customWidth="1"/>
    <col min="5151" max="5151" width="8.7109375" style="81" customWidth="1"/>
    <col min="5152" max="5152" width="7.85546875" style="81" customWidth="1"/>
    <col min="5153" max="5153" width="11.140625" style="81" customWidth="1"/>
    <col min="5154" max="5380" width="9.140625" style="81"/>
    <col min="5381" max="5381" width="4.7109375" style="81" customWidth="1"/>
    <col min="5382" max="5382" width="11.5703125" style="81" customWidth="1"/>
    <col min="5383" max="5383" width="7.5703125" style="81" customWidth="1"/>
    <col min="5384" max="5384" width="6.85546875" style="81" customWidth="1"/>
    <col min="5385" max="5385" width="7.7109375" style="81" customWidth="1"/>
    <col min="5386" max="5386" width="7.140625" style="81" customWidth="1"/>
    <col min="5387" max="5387" width="7.7109375" style="81" customWidth="1"/>
    <col min="5388" max="5388" width="7.5703125" style="81" customWidth="1"/>
    <col min="5389" max="5389" width="8.140625" style="81" customWidth="1"/>
    <col min="5390" max="5390" width="8.28515625" style="81" customWidth="1"/>
    <col min="5391" max="5391" width="7" style="81" customWidth="1"/>
    <col min="5392" max="5392" width="7.140625" style="81" customWidth="1"/>
    <col min="5393" max="5394" width="7.28515625" style="81" customWidth="1"/>
    <col min="5395" max="5402" width="9" style="81" hidden="1" customWidth="1"/>
    <col min="5403" max="5403" width="7.28515625" style="81" customWidth="1"/>
    <col min="5404" max="5404" width="7.5703125" style="81" customWidth="1"/>
    <col min="5405" max="5405" width="7.28515625" style="81" customWidth="1"/>
    <col min="5406" max="5406" width="7.85546875" style="81" customWidth="1"/>
    <col min="5407" max="5407" width="8.7109375" style="81" customWidth="1"/>
    <col min="5408" max="5408" width="7.85546875" style="81" customWidth="1"/>
    <col min="5409" max="5409" width="11.140625" style="81" customWidth="1"/>
    <col min="5410" max="5636" width="9.140625" style="81"/>
    <col min="5637" max="5637" width="4.7109375" style="81" customWidth="1"/>
    <col min="5638" max="5638" width="11.5703125" style="81" customWidth="1"/>
    <col min="5639" max="5639" width="7.5703125" style="81" customWidth="1"/>
    <col min="5640" max="5640" width="6.85546875" style="81" customWidth="1"/>
    <col min="5641" max="5641" width="7.7109375" style="81" customWidth="1"/>
    <col min="5642" max="5642" width="7.140625" style="81" customWidth="1"/>
    <col min="5643" max="5643" width="7.7109375" style="81" customWidth="1"/>
    <col min="5644" max="5644" width="7.5703125" style="81" customWidth="1"/>
    <col min="5645" max="5645" width="8.140625" style="81" customWidth="1"/>
    <col min="5646" max="5646" width="8.28515625" style="81" customWidth="1"/>
    <col min="5647" max="5647" width="7" style="81" customWidth="1"/>
    <col min="5648" max="5648" width="7.140625" style="81" customWidth="1"/>
    <col min="5649" max="5650" width="7.28515625" style="81" customWidth="1"/>
    <col min="5651" max="5658" width="9" style="81" hidden="1" customWidth="1"/>
    <col min="5659" max="5659" width="7.28515625" style="81" customWidth="1"/>
    <col min="5660" max="5660" width="7.5703125" style="81" customWidth="1"/>
    <col min="5661" max="5661" width="7.28515625" style="81" customWidth="1"/>
    <col min="5662" max="5662" width="7.85546875" style="81" customWidth="1"/>
    <col min="5663" max="5663" width="8.7109375" style="81" customWidth="1"/>
    <col min="5664" max="5664" width="7.85546875" style="81" customWidth="1"/>
    <col min="5665" max="5665" width="11.140625" style="81" customWidth="1"/>
    <col min="5666" max="5892" width="9.140625" style="81"/>
    <col min="5893" max="5893" width="4.7109375" style="81" customWidth="1"/>
    <col min="5894" max="5894" width="11.5703125" style="81" customWidth="1"/>
    <col min="5895" max="5895" width="7.5703125" style="81" customWidth="1"/>
    <col min="5896" max="5896" width="6.85546875" style="81" customWidth="1"/>
    <col min="5897" max="5897" width="7.7109375" style="81" customWidth="1"/>
    <col min="5898" max="5898" width="7.140625" style="81" customWidth="1"/>
    <col min="5899" max="5899" width="7.7109375" style="81" customWidth="1"/>
    <col min="5900" max="5900" width="7.5703125" style="81" customWidth="1"/>
    <col min="5901" max="5901" width="8.140625" style="81" customWidth="1"/>
    <col min="5902" max="5902" width="8.28515625" style="81" customWidth="1"/>
    <col min="5903" max="5903" width="7" style="81" customWidth="1"/>
    <col min="5904" max="5904" width="7.140625" style="81" customWidth="1"/>
    <col min="5905" max="5906" width="7.28515625" style="81" customWidth="1"/>
    <col min="5907" max="5914" width="9" style="81" hidden="1" customWidth="1"/>
    <col min="5915" max="5915" width="7.28515625" style="81" customWidth="1"/>
    <col min="5916" max="5916" width="7.5703125" style="81" customWidth="1"/>
    <col min="5917" max="5917" width="7.28515625" style="81" customWidth="1"/>
    <col min="5918" max="5918" width="7.85546875" style="81" customWidth="1"/>
    <col min="5919" max="5919" width="8.7109375" style="81" customWidth="1"/>
    <col min="5920" max="5920" width="7.85546875" style="81" customWidth="1"/>
    <col min="5921" max="5921" width="11.140625" style="81" customWidth="1"/>
    <col min="5922" max="6148" width="9.140625" style="81"/>
    <col min="6149" max="6149" width="4.7109375" style="81" customWidth="1"/>
    <col min="6150" max="6150" width="11.5703125" style="81" customWidth="1"/>
    <col min="6151" max="6151" width="7.5703125" style="81" customWidth="1"/>
    <col min="6152" max="6152" width="6.85546875" style="81" customWidth="1"/>
    <col min="6153" max="6153" width="7.7109375" style="81" customWidth="1"/>
    <col min="6154" max="6154" width="7.140625" style="81" customWidth="1"/>
    <col min="6155" max="6155" width="7.7109375" style="81" customWidth="1"/>
    <col min="6156" max="6156" width="7.5703125" style="81" customWidth="1"/>
    <col min="6157" max="6157" width="8.140625" style="81" customWidth="1"/>
    <col min="6158" max="6158" width="8.28515625" style="81" customWidth="1"/>
    <col min="6159" max="6159" width="7" style="81" customWidth="1"/>
    <col min="6160" max="6160" width="7.140625" style="81" customWidth="1"/>
    <col min="6161" max="6162" width="7.28515625" style="81" customWidth="1"/>
    <col min="6163" max="6170" width="9" style="81" hidden="1" customWidth="1"/>
    <col min="6171" max="6171" width="7.28515625" style="81" customWidth="1"/>
    <col min="6172" max="6172" width="7.5703125" style="81" customWidth="1"/>
    <col min="6173" max="6173" width="7.28515625" style="81" customWidth="1"/>
    <col min="6174" max="6174" width="7.85546875" style="81" customWidth="1"/>
    <col min="6175" max="6175" width="8.7109375" style="81" customWidth="1"/>
    <col min="6176" max="6176" width="7.85546875" style="81" customWidth="1"/>
    <col min="6177" max="6177" width="11.140625" style="81" customWidth="1"/>
    <col min="6178" max="6404" width="9.140625" style="81"/>
    <col min="6405" max="6405" width="4.7109375" style="81" customWidth="1"/>
    <col min="6406" max="6406" width="11.5703125" style="81" customWidth="1"/>
    <col min="6407" max="6407" width="7.5703125" style="81" customWidth="1"/>
    <col min="6408" max="6408" width="6.85546875" style="81" customWidth="1"/>
    <col min="6409" max="6409" width="7.7109375" style="81" customWidth="1"/>
    <col min="6410" max="6410" width="7.140625" style="81" customWidth="1"/>
    <col min="6411" max="6411" width="7.7109375" style="81" customWidth="1"/>
    <col min="6412" max="6412" width="7.5703125" style="81" customWidth="1"/>
    <col min="6413" max="6413" width="8.140625" style="81" customWidth="1"/>
    <col min="6414" max="6414" width="8.28515625" style="81" customWidth="1"/>
    <col min="6415" max="6415" width="7" style="81" customWidth="1"/>
    <col min="6416" max="6416" width="7.140625" style="81" customWidth="1"/>
    <col min="6417" max="6418" width="7.28515625" style="81" customWidth="1"/>
    <col min="6419" max="6426" width="9" style="81" hidden="1" customWidth="1"/>
    <col min="6427" max="6427" width="7.28515625" style="81" customWidth="1"/>
    <col min="6428" max="6428" width="7.5703125" style="81" customWidth="1"/>
    <col min="6429" max="6429" width="7.28515625" style="81" customWidth="1"/>
    <col min="6430" max="6430" width="7.85546875" style="81" customWidth="1"/>
    <col min="6431" max="6431" width="8.7109375" style="81" customWidth="1"/>
    <col min="6432" max="6432" width="7.85546875" style="81" customWidth="1"/>
    <col min="6433" max="6433" width="11.140625" style="81" customWidth="1"/>
    <col min="6434" max="6660" width="9.140625" style="81"/>
    <col min="6661" max="6661" width="4.7109375" style="81" customWidth="1"/>
    <col min="6662" max="6662" width="11.5703125" style="81" customWidth="1"/>
    <col min="6663" max="6663" width="7.5703125" style="81" customWidth="1"/>
    <col min="6664" max="6664" width="6.85546875" style="81" customWidth="1"/>
    <col min="6665" max="6665" width="7.7109375" style="81" customWidth="1"/>
    <col min="6666" max="6666" width="7.140625" style="81" customWidth="1"/>
    <col min="6667" max="6667" width="7.7109375" style="81" customWidth="1"/>
    <col min="6668" max="6668" width="7.5703125" style="81" customWidth="1"/>
    <col min="6669" max="6669" width="8.140625" style="81" customWidth="1"/>
    <col min="6670" max="6670" width="8.28515625" style="81" customWidth="1"/>
    <col min="6671" max="6671" width="7" style="81" customWidth="1"/>
    <col min="6672" max="6672" width="7.140625" style="81" customWidth="1"/>
    <col min="6673" max="6674" width="7.28515625" style="81" customWidth="1"/>
    <col min="6675" max="6682" width="9" style="81" hidden="1" customWidth="1"/>
    <col min="6683" max="6683" width="7.28515625" style="81" customWidth="1"/>
    <col min="6684" max="6684" width="7.5703125" style="81" customWidth="1"/>
    <col min="6685" max="6685" width="7.28515625" style="81" customWidth="1"/>
    <col min="6686" max="6686" width="7.85546875" style="81" customWidth="1"/>
    <col min="6687" max="6687" width="8.7109375" style="81" customWidth="1"/>
    <col min="6688" max="6688" width="7.85546875" style="81" customWidth="1"/>
    <col min="6689" max="6689" width="11.140625" style="81" customWidth="1"/>
    <col min="6690" max="6916" width="9.140625" style="81"/>
    <col min="6917" max="6917" width="4.7109375" style="81" customWidth="1"/>
    <col min="6918" max="6918" width="11.5703125" style="81" customWidth="1"/>
    <col min="6919" max="6919" width="7.5703125" style="81" customWidth="1"/>
    <col min="6920" max="6920" width="6.85546875" style="81" customWidth="1"/>
    <col min="6921" max="6921" width="7.7109375" style="81" customWidth="1"/>
    <col min="6922" max="6922" width="7.140625" style="81" customWidth="1"/>
    <col min="6923" max="6923" width="7.7109375" style="81" customWidth="1"/>
    <col min="6924" max="6924" width="7.5703125" style="81" customWidth="1"/>
    <col min="6925" max="6925" width="8.140625" style="81" customWidth="1"/>
    <col min="6926" max="6926" width="8.28515625" style="81" customWidth="1"/>
    <col min="6927" max="6927" width="7" style="81" customWidth="1"/>
    <col min="6928" max="6928" width="7.140625" style="81" customWidth="1"/>
    <col min="6929" max="6930" width="7.28515625" style="81" customWidth="1"/>
    <col min="6931" max="6938" width="9" style="81" hidden="1" customWidth="1"/>
    <col min="6939" max="6939" width="7.28515625" style="81" customWidth="1"/>
    <col min="6940" max="6940" width="7.5703125" style="81" customWidth="1"/>
    <col min="6941" max="6941" width="7.28515625" style="81" customWidth="1"/>
    <col min="6942" max="6942" width="7.85546875" style="81" customWidth="1"/>
    <col min="6943" max="6943" width="8.7109375" style="81" customWidth="1"/>
    <col min="6944" max="6944" width="7.85546875" style="81" customWidth="1"/>
    <col min="6945" max="6945" width="11.140625" style="81" customWidth="1"/>
    <col min="6946" max="7172" width="9.140625" style="81"/>
    <col min="7173" max="7173" width="4.7109375" style="81" customWidth="1"/>
    <col min="7174" max="7174" width="11.5703125" style="81" customWidth="1"/>
    <col min="7175" max="7175" width="7.5703125" style="81" customWidth="1"/>
    <col min="7176" max="7176" width="6.85546875" style="81" customWidth="1"/>
    <col min="7177" max="7177" width="7.7109375" style="81" customWidth="1"/>
    <col min="7178" max="7178" width="7.140625" style="81" customWidth="1"/>
    <col min="7179" max="7179" width="7.7109375" style="81" customWidth="1"/>
    <col min="7180" max="7180" width="7.5703125" style="81" customWidth="1"/>
    <col min="7181" max="7181" width="8.140625" style="81" customWidth="1"/>
    <col min="7182" max="7182" width="8.28515625" style="81" customWidth="1"/>
    <col min="7183" max="7183" width="7" style="81" customWidth="1"/>
    <col min="7184" max="7184" width="7.140625" style="81" customWidth="1"/>
    <col min="7185" max="7186" width="7.28515625" style="81" customWidth="1"/>
    <col min="7187" max="7194" width="9" style="81" hidden="1" customWidth="1"/>
    <col min="7195" max="7195" width="7.28515625" style="81" customWidth="1"/>
    <col min="7196" max="7196" width="7.5703125" style="81" customWidth="1"/>
    <col min="7197" max="7197" width="7.28515625" style="81" customWidth="1"/>
    <col min="7198" max="7198" width="7.85546875" style="81" customWidth="1"/>
    <col min="7199" max="7199" width="8.7109375" style="81" customWidth="1"/>
    <col min="7200" max="7200" width="7.85546875" style="81" customWidth="1"/>
    <col min="7201" max="7201" width="11.140625" style="81" customWidth="1"/>
    <col min="7202" max="7428" width="9.140625" style="81"/>
    <col min="7429" max="7429" width="4.7109375" style="81" customWidth="1"/>
    <col min="7430" max="7430" width="11.5703125" style="81" customWidth="1"/>
    <col min="7431" max="7431" width="7.5703125" style="81" customWidth="1"/>
    <col min="7432" max="7432" width="6.85546875" style="81" customWidth="1"/>
    <col min="7433" max="7433" width="7.7109375" style="81" customWidth="1"/>
    <col min="7434" max="7434" width="7.140625" style="81" customWidth="1"/>
    <col min="7435" max="7435" width="7.7109375" style="81" customWidth="1"/>
    <col min="7436" max="7436" width="7.5703125" style="81" customWidth="1"/>
    <col min="7437" max="7437" width="8.140625" style="81" customWidth="1"/>
    <col min="7438" max="7438" width="8.28515625" style="81" customWidth="1"/>
    <col min="7439" max="7439" width="7" style="81" customWidth="1"/>
    <col min="7440" max="7440" width="7.140625" style="81" customWidth="1"/>
    <col min="7441" max="7442" width="7.28515625" style="81" customWidth="1"/>
    <col min="7443" max="7450" width="9" style="81" hidden="1" customWidth="1"/>
    <col min="7451" max="7451" width="7.28515625" style="81" customWidth="1"/>
    <col min="7452" max="7452" width="7.5703125" style="81" customWidth="1"/>
    <col min="7453" max="7453" width="7.28515625" style="81" customWidth="1"/>
    <col min="7454" max="7454" width="7.85546875" style="81" customWidth="1"/>
    <col min="7455" max="7455" width="8.7109375" style="81" customWidth="1"/>
    <col min="7456" max="7456" width="7.85546875" style="81" customWidth="1"/>
    <col min="7457" max="7457" width="11.140625" style="81" customWidth="1"/>
    <col min="7458" max="7684" width="9.140625" style="81"/>
    <col min="7685" max="7685" width="4.7109375" style="81" customWidth="1"/>
    <col min="7686" max="7686" width="11.5703125" style="81" customWidth="1"/>
    <col min="7687" max="7687" width="7.5703125" style="81" customWidth="1"/>
    <col min="7688" max="7688" width="6.85546875" style="81" customWidth="1"/>
    <col min="7689" max="7689" width="7.7109375" style="81" customWidth="1"/>
    <col min="7690" max="7690" width="7.140625" style="81" customWidth="1"/>
    <col min="7691" max="7691" width="7.7109375" style="81" customWidth="1"/>
    <col min="7692" max="7692" width="7.5703125" style="81" customWidth="1"/>
    <col min="7693" max="7693" width="8.140625" style="81" customWidth="1"/>
    <col min="7694" max="7694" width="8.28515625" style="81" customWidth="1"/>
    <col min="7695" max="7695" width="7" style="81" customWidth="1"/>
    <col min="7696" max="7696" width="7.140625" style="81" customWidth="1"/>
    <col min="7697" max="7698" width="7.28515625" style="81" customWidth="1"/>
    <col min="7699" max="7706" width="9" style="81" hidden="1" customWidth="1"/>
    <col min="7707" max="7707" width="7.28515625" style="81" customWidth="1"/>
    <col min="7708" max="7708" width="7.5703125" style="81" customWidth="1"/>
    <col min="7709" max="7709" width="7.28515625" style="81" customWidth="1"/>
    <col min="7710" max="7710" width="7.85546875" style="81" customWidth="1"/>
    <col min="7711" max="7711" width="8.7109375" style="81" customWidth="1"/>
    <col min="7712" max="7712" width="7.85546875" style="81" customWidth="1"/>
    <col min="7713" max="7713" width="11.140625" style="81" customWidth="1"/>
    <col min="7714" max="7940" width="9.140625" style="81"/>
    <col min="7941" max="7941" width="4.7109375" style="81" customWidth="1"/>
    <col min="7942" max="7942" width="11.5703125" style="81" customWidth="1"/>
    <col min="7943" max="7943" width="7.5703125" style="81" customWidth="1"/>
    <col min="7944" max="7944" width="6.85546875" style="81" customWidth="1"/>
    <col min="7945" max="7945" width="7.7109375" style="81" customWidth="1"/>
    <col min="7946" max="7946" width="7.140625" style="81" customWidth="1"/>
    <col min="7947" max="7947" width="7.7109375" style="81" customWidth="1"/>
    <col min="7948" max="7948" width="7.5703125" style="81" customWidth="1"/>
    <col min="7949" max="7949" width="8.140625" style="81" customWidth="1"/>
    <col min="7950" max="7950" width="8.28515625" style="81" customWidth="1"/>
    <col min="7951" max="7951" width="7" style="81" customWidth="1"/>
    <col min="7952" max="7952" width="7.140625" style="81" customWidth="1"/>
    <col min="7953" max="7954" width="7.28515625" style="81" customWidth="1"/>
    <col min="7955" max="7962" width="9" style="81" hidden="1" customWidth="1"/>
    <col min="7963" max="7963" width="7.28515625" style="81" customWidth="1"/>
    <col min="7964" max="7964" width="7.5703125" style="81" customWidth="1"/>
    <col min="7965" max="7965" width="7.28515625" style="81" customWidth="1"/>
    <col min="7966" max="7966" width="7.85546875" style="81" customWidth="1"/>
    <col min="7967" max="7967" width="8.7109375" style="81" customWidth="1"/>
    <col min="7968" max="7968" width="7.85546875" style="81" customWidth="1"/>
    <col min="7969" max="7969" width="11.140625" style="81" customWidth="1"/>
    <col min="7970" max="8196" width="9.140625" style="81"/>
    <col min="8197" max="8197" width="4.7109375" style="81" customWidth="1"/>
    <col min="8198" max="8198" width="11.5703125" style="81" customWidth="1"/>
    <col min="8199" max="8199" width="7.5703125" style="81" customWidth="1"/>
    <col min="8200" max="8200" width="6.85546875" style="81" customWidth="1"/>
    <col min="8201" max="8201" width="7.7109375" style="81" customWidth="1"/>
    <col min="8202" max="8202" width="7.140625" style="81" customWidth="1"/>
    <col min="8203" max="8203" width="7.7109375" style="81" customWidth="1"/>
    <col min="8204" max="8204" width="7.5703125" style="81" customWidth="1"/>
    <col min="8205" max="8205" width="8.140625" style="81" customWidth="1"/>
    <col min="8206" max="8206" width="8.28515625" style="81" customWidth="1"/>
    <col min="8207" max="8207" width="7" style="81" customWidth="1"/>
    <col min="8208" max="8208" width="7.140625" style="81" customWidth="1"/>
    <col min="8209" max="8210" width="7.28515625" style="81" customWidth="1"/>
    <col min="8211" max="8218" width="9" style="81" hidden="1" customWidth="1"/>
    <col min="8219" max="8219" width="7.28515625" style="81" customWidth="1"/>
    <col min="8220" max="8220" width="7.5703125" style="81" customWidth="1"/>
    <col min="8221" max="8221" width="7.28515625" style="81" customWidth="1"/>
    <col min="8222" max="8222" width="7.85546875" style="81" customWidth="1"/>
    <col min="8223" max="8223" width="8.7109375" style="81" customWidth="1"/>
    <col min="8224" max="8224" width="7.85546875" style="81" customWidth="1"/>
    <col min="8225" max="8225" width="11.140625" style="81" customWidth="1"/>
    <col min="8226" max="8452" width="9.140625" style="81"/>
    <col min="8453" max="8453" width="4.7109375" style="81" customWidth="1"/>
    <col min="8454" max="8454" width="11.5703125" style="81" customWidth="1"/>
    <col min="8455" max="8455" width="7.5703125" style="81" customWidth="1"/>
    <col min="8456" max="8456" width="6.85546875" style="81" customWidth="1"/>
    <col min="8457" max="8457" width="7.7109375" style="81" customWidth="1"/>
    <col min="8458" max="8458" width="7.140625" style="81" customWidth="1"/>
    <col min="8459" max="8459" width="7.7109375" style="81" customWidth="1"/>
    <col min="8460" max="8460" width="7.5703125" style="81" customWidth="1"/>
    <col min="8461" max="8461" width="8.140625" style="81" customWidth="1"/>
    <col min="8462" max="8462" width="8.28515625" style="81" customWidth="1"/>
    <col min="8463" max="8463" width="7" style="81" customWidth="1"/>
    <col min="8464" max="8464" width="7.140625" style="81" customWidth="1"/>
    <col min="8465" max="8466" width="7.28515625" style="81" customWidth="1"/>
    <col min="8467" max="8474" width="9" style="81" hidden="1" customWidth="1"/>
    <col min="8475" max="8475" width="7.28515625" style="81" customWidth="1"/>
    <col min="8476" max="8476" width="7.5703125" style="81" customWidth="1"/>
    <col min="8477" max="8477" width="7.28515625" style="81" customWidth="1"/>
    <col min="8478" max="8478" width="7.85546875" style="81" customWidth="1"/>
    <col min="8479" max="8479" width="8.7109375" style="81" customWidth="1"/>
    <col min="8480" max="8480" width="7.85546875" style="81" customWidth="1"/>
    <col min="8481" max="8481" width="11.140625" style="81" customWidth="1"/>
    <col min="8482" max="8708" width="9.140625" style="81"/>
    <col min="8709" max="8709" width="4.7109375" style="81" customWidth="1"/>
    <col min="8710" max="8710" width="11.5703125" style="81" customWidth="1"/>
    <col min="8711" max="8711" width="7.5703125" style="81" customWidth="1"/>
    <col min="8712" max="8712" width="6.85546875" style="81" customWidth="1"/>
    <col min="8713" max="8713" width="7.7109375" style="81" customWidth="1"/>
    <col min="8714" max="8714" width="7.140625" style="81" customWidth="1"/>
    <col min="8715" max="8715" width="7.7109375" style="81" customWidth="1"/>
    <col min="8716" max="8716" width="7.5703125" style="81" customWidth="1"/>
    <col min="8717" max="8717" width="8.140625" style="81" customWidth="1"/>
    <col min="8718" max="8718" width="8.28515625" style="81" customWidth="1"/>
    <col min="8719" max="8719" width="7" style="81" customWidth="1"/>
    <col min="8720" max="8720" width="7.140625" style="81" customWidth="1"/>
    <col min="8721" max="8722" width="7.28515625" style="81" customWidth="1"/>
    <col min="8723" max="8730" width="9" style="81" hidden="1" customWidth="1"/>
    <col min="8731" max="8731" width="7.28515625" style="81" customWidth="1"/>
    <col min="8732" max="8732" width="7.5703125" style="81" customWidth="1"/>
    <col min="8733" max="8733" width="7.28515625" style="81" customWidth="1"/>
    <col min="8734" max="8734" width="7.85546875" style="81" customWidth="1"/>
    <col min="8735" max="8735" width="8.7109375" style="81" customWidth="1"/>
    <col min="8736" max="8736" width="7.85546875" style="81" customWidth="1"/>
    <col min="8737" max="8737" width="11.140625" style="81" customWidth="1"/>
    <col min="8738" max="8964" width="9.140625" style="81"/>
    <col min="8965" max="8965" width="4.7109375" style="81" customWidth="1"/>
    <col min="8966" max="8966" width="11.5703125" style="81" customWidth="1"/>
    <col min="8967" max="8967" width="7.5703125" style="81" customWidth="1"/>
    <col min="8968" max="8968" width="6.85546875" style="81" customWidth="1"/>
    <col min="8969" max="8969" width="7.7109375" style="81" customWidth="1"/>
    <col min="8970" max="8970" width="7.140625" style="81" customWidth="1"/>
    <col min="8971" max="8971" width="7.7109375" style="81" customWidth="1"/>
    <col min="8972" max="8972" width="7.5703125" style="81" customWidth="1"/>
    <col min="8973" max="8973" width="8.140625" style="81" customWidth="1"/>
    <col min="8974" max="8974" width="8.28515625" style="81" customWidth="1"/>
    <col min="8975" max="8975" width="7" style="81" customWidth="1"/>
    <col min="8976" max="8976" width="7.140625" style="81" customWidth="1"/>
    <col min="8977" max="8978" width="7.28515625" style="81" customWidth="1"/>
    <col min="8979" max="8986" width="9" style="81" hidden="1" customWidth="1"/>
    <col min="8987" max="8987" width="7.28515625" style="81" customWidth="1"/>
    <col min="8988" max="8988" width="7.5703125" style="81" customWidth="1"/>
    <col min="8989" max="8989" width="7.28515625" style="81" customWidth="1"/>
    <col min="8990" max="8990" width="7.85546875" style="81" customWidth="1"/>
    <col min="8991" max="8991" width="8.7109375" style="81" customWidth="1"/>
    <col min="8992" max="8992" width="7.85546875" style="81" customWidth="1"/>
    <col min="8993" max="8993" width="11.140625" style="81" customWidth="1"/>
    <col min="8994" max="9220" width="9.140625" style="81"/>
    <col min="9221" max="9221" width="4.7109375" style="81" customWidth="1"/>
    <col min="9222" max="9222" width="11.5703125" style="81" customWidth="1"/>
    <col min="9223" max="9223" width="7.5703125" style="81" customWidth="1"/>
    <col min="9224" max="9224" width="6.85546875" style="81" customWidth="1"/>
    <col min="9225" max="9225" width="7.7109375" style="81" customWidth="1"/>
    <col min="9226" max="9226" width="7.140625" style="81" customWidth="1"/>
    <col min="9227" max="9227" width="7.7109375" style="81" customWidth="1"/>
    <col min="9228" max="9228" width="7.5703125" style="81" customWidth="1"/>
    <col min="9229" max="9229" width="8.140625" style="81" customWidth="1"/>
    <col min="9230" max="9230" width="8.28515625" style="81" customWidth="1"/>
    <col min="9231" max="9231" width="7" style="81" customWidth="1"/>
    <col min="9232" max="9232" width="7.140625" style="81" customWidth="1"/>
    <col min="9233" max="9234" width="7.28515625" style="81" customWidth="1"/>
    <col min="9235" max="9242" width="9" style="81" hidden="1" customWidth="1"/>
    <col min="9243" max="9243" width="7.28515625" style="81" customWidth="1"/>
    <col min="9244" max="9244" width="7.5703125" style="81" customWidth="1"/>
    <col min="9245" max="9245" width="7.28515625" style="81" customWidth="1"/>
    <col min="9246" max="9246" width="7.85546875" style="81" customWidth="1"/>
    <col min="9247" max="9247" width="8.7109375" style="81" customWidth="1"/>
    <col min="9248" max="9248" width="7.85546875" style="81" customWidth="1"/>
    <col min="9249" max="9249" width="11.140625" style="81" customWidth="1"/>
    <col min="9250" max="9476" width="9.140625" style="81"/>
    <col min="9477" max="9477" width="4.7109375" style="81" customWidth="1"/>
    <col min="9478" max="9478" width="11.5703125" style="81" customWidth="1"/>
    <col min="9479" max="9479" width="7.5703125" style="81" customWidth="1"/>
    <col min="9480" max="9480" width="6.85546875" style="81" customWidth="1"/>
    <col min="9481" max="9481" width="7.7109375" style="81" customWidth="1"/>
    <col min="9482" max="9482" width="7.140625" style="81" customWidth="1"/>
    <col min="9483" max="9483" width="7.7109375" style="81" customWidth="1"/>
    <col min="9484" max="9484" width="7.5703125" style="81" customWidth="1"/>
    <col min="9485" max="9485" width="8.140625" style="81" customWidth="1"/>
    <col min="9486" max="9486" width="8.28515625" style="81" customWidth="1"/>
    <col min="9487" max="9487" width="7" style="81" customWidth="1"/>
    <col min="9488" max="9488" width="7.140625" style="81" customWidth="1"/>
    <col min="9489" max="9490" width="7.28515625" style="81" customWidth="1"/>
    <col min="9491" max="9498" width="9" style="81" hidden="1" customWidth="1"/>
    <col min="9499" max="9499" width="7.28515625" style="81" customWidth="1"/>
    <col min="9500" max="9500" width="7.5703125" style="81" customWidth="1"/>
    <col min="9501" max="9501" width="7.28515625" style="81" customWidth="1"/>
    <col min="9502" max="9502" width="7.85546875" style="81" customWidth="1"/>
    <col min="9503" max="9503" width="8.7109375" style="81" customWidth="1"/>
    <col min="9504" max="9504" width="7.85546875" style="81" customWidth="1"/>
    <col min="9505" max="9505" width="11.140625" style="81" customWidth="1"/>
    <col min="9506" max="9732" width="9.140625" style="81"/>
    <col min="9733" max="9733" width="4.7109375" style="81" customWidth="1"/>
    <col min="9734" max="9734" width="11.5703125" style="81" customWidth="1"/>
    <col min="9735" max="9735" width="7.5703125" style="81" customWidth="1"/>
    <col min="9736" max="9736" width="6.85546875" style="81" customWidth="1"/>
    <col min="9737" max="9737" width="7.7109375" style="81" customWidth="1"/>
    <col min="9738" max="9738" width="7.140625" style="81" customWidth="1"/>
    <col min="9739" max="9739" width="7.7109375" style="81" customWidth="1"/>
    <col min="9740" max="9740" width="7.5703125" style="81" customWidth="1"/>
    <col min="9741" max="9741" width="8.140625" style="81" customWidth="1"/>
    <col min="9742" max="9742" width="8.28515625" style="81" customWidth="1"/>
    <col min="9743" max="9743" width="7" style="81" customWidth="1"/>
    <col min="9744" max="9744" width="7.140625" style="81" customWidth="1"/>
    <col min="9745" max="9746" width="7.28515625" style="81" customWidth="1"/>
    <col min="9747" max="9754" width="9" style="81" hidden="1" customWidth="1"/>
    <col min="9755" max="9755" width="7.28515625" style="81" customWidth="1"/>
    <col min="9756" max="9756" width="7.5703125" style="81" customWidth="1"/>
    <col min="9757" max="9757" width="7.28515625" style="81" customWidth="1"/>
    <col min="9758" max="9758" width="7.85546875" style="81" customWidth="1"/>
    <col min="9759" max="9759" width="8.7109375" style="81" customWidth="1"/>
    <col min="9760" max="9760" width="7.85546875" style="81" customWidth="1"/>
    <col min="9761" max="9761" width="11.140625" style="81" customWidth="1"/>
    <col min="9762" max="9988" width="9.140625" style="81"/>
    <col min="9989" max="9989" width="4.7109375" style="81" customWidth="1"/>
    <col min="9990" max="9990" width="11.5703125" style="81" customWidth="1"/>
    <col min="9991" max="9991" width="7.5703125" style="81" customWidth="1"/>
    <col min="9992" max="9992" width="6.85546875" style="81" customWidth="1"/>
    <col min="9993" max="9993" width="7.7109375" style="81" customWidth="1"/>
    <col min="9994" max="9994" width="7.140625" style="81" customWidth="1"/>
    <col min="9995" max="9995" width="7.7109375" style="81" customWidth="1"/>
    <col min="9996" max="9996" width="7.5703125" style="81" customWidth="1"/>
    <col min="9997" max="9997" width="8.140625" style="81" customWidth="1"/>
    <col min="9998" max="9998" width="8.28515625" style="81" customWidth="1"/>
    <col min="9999" max="9999" width="7" style="81" customWidth="1"/>
    <col min="10000" max="10000" width="7.140625" style="81" customWidth="1"/>
    <col min="10001" max="10002" width="7.28515625" style="81" customWidth="1"/>
    <col min="10003" max="10010" width="9" style="81" hidden="1" customWidth="1"/>
    <col min="10011" max="10011" width="7.28515625" style="81" customWidth="1"/>
    <col min="10012" max="10012" width="7.5703125" style="81" customWidth="1"/>
    <col min="10013" max="10013" width="7.28515625" style="81" customWidth="1"/>
    <col min="10014" max="10014" width="7.85546875" style="81" customWidth="1"/>
    <col min="10015" max="10015" width="8.7109375" style="81" customWidth="1"/>
    <col min="10016" max="10016" width="7.85546875" style="81" customWidth="1"/>
    <col min="10017" max="10017" width="11.140625" style="81" customWidth="1"/>
    <col min="10018" max="10244" width="9.140625" style="81"/>
    <col min="10245" max="10245" width="4.7109375" style="81" customWidth="1"/>
    <col min="10246" max="10246" width="11.5703125" style="81" customWidth="1"/>
    <col min="10247" max="10247" width="7.5703125" style="81" customWidth="1"/>
    <col min="10248" max="10248" width="6.85546875" style="81" customWidth="1"/>
    <col min="10249" max="10249" width="7.7109375" style="81" customWidth="1"/>
    <col min="10250" max="10250" width="7.140625" style="81" customWidth="1"/>
    <col min="10251" max="10251" width="7.7109375" style="81" customWidth="1"/>
    <col min="10252" max="10252" width="7.5703125" style="81" customWidth="1"/>
    <col min="10253" max="10253" width="8.140625" style="81" customWidth="1"/>
    <col min="10254" max="10254" width="8.28515625" style="81" customWidth="1"/>
    <col min="10255" max="10255" width="7" style="81" customWidth="1"/>
    <col min="10256" max="10256" width="7.140625" style="81" customWidth="1"/>
    <col min="10257" max="10258" width="7.28515625" style="81" customWidth="1"/>
    <col min="10259" max="10266" width="9" style="81" hidden="1" customWidth="1"/>
    <col min="10267" max="10267" width="7.28515625" style="81" customWidth="1"/>
    <col min="10268" max="10268" width="7.5703125" style="81" customWidth="1"/>
    <col min="10269" max="10269" width="7.28515625" style="81" customWidth="1"/>
    <col min="10270" max="10270" width="7.85546875" style="81" customWidth="1"/>
    <col min="10271" max="10271" width="8.7109375" style="81" customWidth="1"/>
    <col min="10272" max="10272" width="7.85546875" style="81" customWidth="1"/>
    <col min="10273" max="10273" width="11.140625" style="81" customWidth="1"/>
    <col min="10274" max="10500" width="9.140625" style="81"/>
    <col min="10501" max="10501" width="4.7109375" style="81" customWidth="1"/>
    <col min="10502" max="10502" width="11.5703125" style="81" customWidth="1"/>
    <col min="10503" max="10503" width="7.5703125" style="81" customWidth="1"/>
    <col min="10504" max="10504" width="6.85546875" style="81" customWidth="1"/>
    <col min="10505" max="10505" width="7.7109375" style="81" customWidth="1"/>
    <col min="10506" max="10506" width="7.140625" style="81" customWidth="1"/>
    <col min="10507" max="10507" width="7.7109375" style="81" customWidth="1"/>
    <col min="10508" max="10508" width="7.5703125" style="81" customWidth="1"/>
    <col min="10509" max="10509" width="8.140625" style="81" customWidth="1"/>
    <col min="10510" max="10510" width="8.28515625" style="81" customWidth="1"/>
    <col min="10511" max="10511" width="7" style="81" customWidth="1"/>
    <col min="10512" max="10512" width="7.140625" style="81" customWidth="1"/>
    <col min="10513" max="10514" width="7.28515625" style="81" customWidth="1"/>
    <col min="10515" max="10522" width="9" style="81" hidden="1" customWidth="1"/>
    <col min="10523" max="10523" width="7.28515625" style="81" customWidth="1"/>
    <col min="10524" max="10524" width="7.5703125" style="81" customWidth="1"/>
    <col min="10525" max="10525" width="7.28515625" style="81" customWidth="1"/>
    <col min="10526" max="10526" width="7.85546875" style="81" customWidth="1"/>
    <col min="10527" max="10527" width="8.7109375" style="81" customWidth="1"/>
    <col min="10528" max="10528" width="7.85546875" style="81" customWidth="1"/>
    <col min="10529" max="10529" width="11.140625" style="81" customWidth="1"/>
    <col min="10530" max="10756" width="9.140625" style="81"/>
    <col min="10757" max="10757" width="4.7109375" style="81" customWidth="1"/>
    <col min="10758" max="10758" width="11.5703125" style="81" customWidth="1"/>
    <col min="10759" max="10759" width="7.5703125" style="81" customWidth="1"/>
    <col min="10760" max="10760" width="6.85546875" style="81" customWidth="1"/>
    <col min="10761" max="10761" width="7.7109375" style="81" customWidth="1"/>
    <col min="10762" max="10762" width="7.140625" style="81" customWidth="1"/>
    <col min="10763" max="10763" width="7.7109375" style="81" customWidth="1"/>
    <col min="10764" max="10764" width="7.5703125" style="81" customWidth="1"/>
    <col min="10765" max="10765" width="8.140625" style="81" customWidth="1"/>
    <col min="10766" max="10766" width="8.28515625" style="81" customWidth="1"/>
    <col min="10767" max="10767" width="7" style="81" customWidth="1"/>
    <col min="10768" max="10768" width="7.140625" style="81" customWidth="1"/>
    <col min="10769" max="10770" width="7.28515625" style="81" customWidth="1"/>
    <col min="10771" max="10778" width="9" style="81" hidden="1" customWidth="1"/>
    <col min="10779" max="10779" width="7.28515625" style="81" customWidth="1"/>
    <col min="10780" max="10780" width="7.5703125" style="81" customWidth="1"/>
    <col min="10781" max="10781" width="7.28515625" style="81" customWidth="1"/>
    <col min="10782" max="10782" width="7.85546875" style="81" customWidth="1"/>
    <col min="10783" max="10783" width="8.7109375" style="81" customWidth="1"/>
    <col min="10784" max="10784" width="7.85546875" style="81" customWidth="1"/>
    <col min="10785" max="10785" width="11.140625" style="81" customWidth="1"/>
    <col min="10786" max="11012" width="9.140625" style="81"/>
    <col min="11013" max="11013" width="4.7109375" style="81" customWidth="1"/>
    <col min="11014" max="11014" width="11.5703125" style="81" customWidth="1"/>
    <col min="11015" max="11015" width="7.5703125" style="81" customWidth="1"/>
    <col min="11016" max="11016" width="6.85546875" style="81" customWidth="1"/>
    <col min="11017" max="11017" width="7.7109375" style="81" customWidth="1"/>
    <col min="11018" max="11018" width="7.140625" style="81" customWidth="1"/>
    <col min="11019" max="11019" width="7.7109375" style="81" customWidth="1"/>
    <col min="11020" max="11020" width="7.5703125" style="81" customWidth="1"/>
    <col min="11021" max="11021" width="8.140625" style="81" customWidth="1"/>
    <col min="11022" max="11022" width="8.28515625" style="81" customWidth="1"/>
    <col min="11023" max="11023" width="7" style="81" customWidth="1"/>
    <col min="11024" max="11024" width="7.140625" style="81" customWidth="1"/>
    <col min="11025" max="11026" width="7.28515625" style="81" customWidth="1"/>
    <col min="11027" max="11034" width="9" style="81" hidden="1" customWidth="1"/>
    <col min="11035" max="11035" width="7.28515625" style="81" customWidth="1"/>
    <col min="11036" max="11036" width="7.5703125" style="81" customWidth="1"/>
    <col min="11037" max="11037" width="7.28515625" style="81" customWidth="1"/>
    <col min="11038" max="11038" width="7.85546875" style="81" customWidth="1"/>
    <col min="11039" max="11039" width="8.7109375" style="81" customWidth="1"/>
    <col min="11040" max="11040" width="7.85546875" style="81" customWidth="1"/>
    <col min="11041" max="11041" width="11.140625" style="81" customWidth="1"/>
    <col min="11042" max="11268" width="9.140625" style="81"/>
    <col min="11269" max="11269" width="4.7109375" style="81" customWidth="1"/>
    <col min="11270" max="11270" width="11.5703125" style="81" customWidth="1"/>
    <col min="11271" max="11271" width="7.5703125" style="81" customWidth="1"/>
    <col min="11272" max="11272" width="6.85546875" style="81" customWidth="1"/>
    <col min="11273" max="11273" width="7.7109375" style="81" customWidth="1"/>
    <col min="11274" max="11274" width="7.140625" style="81" customWidth="1"/>
    <col min="11275" max="11275" width="7.7109375" style="81" customWidth="1"/>
    <col min="11276" max="11276" width="7.5703125" style="81" customWidth="1"/>
    <col min="11277" max="11277" width="8.140625" style="81" customWidth="1"/>
    <col min="11278" max="11278" width="8.28515625" style="81" customWidth="1"/>
    <col min="11279" max="11279" width="7" style="81" customWidth="1"/>
    <col min="11280" max="11280" width="7.140625" style="81" customWidth="1"/>
    <col min="11281" max="11282" width="7.28515625" style="81" customWidth="1"/>
    <col min="11283" max="11290" width="9" style="81" hidden="1" customWidth="1"/>
    <col min="11291" max="11291" width="7.28515625" style="81" customWidth="1"/>
    <col min="11292" max="11292" width="7.5703125" style="81" customWidth="1"/>
    <col min="11293" max="11293" width="7.28515625" style="81" customWidth="1"/>
    <col min="11294" max="11294" width="7.85546875" style="81" customWidth="1"/>
    <col min="11295" max="11295" width="8.7109375" style="81" customWidth="1"/>
    <col min="11296" max="11296" width="7.85546875" style="81" customWidth="1"/>
    <col min="11297" max="11297" width="11.140625" style="81" customWidth="1"/>
    <col min="11298" max="11524" width="9.140625" style="81"/>
    <col min="11525" max="11525" width="4.7109375" style="81" customWidth="1"/>
    <col min="11526" max="11526" width="11.5703125" style="81" customWidth="1"/>
    <col min="11527" max="11527" width="7.5703125" style="81" customWidth="1"/>
    <col min="11528" max="11528" width="6.85546875" style="81" customWidth="1"/>
    <col min="11529" max="11529" width="7.7109375" style="81" customWidth="1"/>
    <col min="11530" max="11530" width="7.140625" style="81" customWidth="1"/>
    <col min="11531" max="11531" width="7.7109375" style="81" customWidth="1"/>
    <col min="11532" max="11532" width="7.5703125" style="81" customWidth="1"/>
    <col min="11533" max="11533" width="8.140625" style="81" customWidth="1"/>
    <col min="11534" max="11534" width="8.28515625" style="81" customWidth="1"/>
    <col min="11535" max="11535" width="7" style="81" customWidth="1"/>
    <col min="11536" max="11536" width="7.140625" style="81" customWidth="1"/>
    <col min="11537" max="11538" width="7.28515625" style="81" customWidth="1"/>
    <col min="11539" max="11546" width="9" style="81" hidden="1" customWidth="1"/>
    <col min="11547" max="11547" width="7.28515625" style="81" customWidth="1"/>
    <col min="11548" max="11548" width="7.5703125" style="81" customWidth="1"/>
    <col min="11549" max="11549" width="7.28515625" style="81" customWidth="1"/>
    <col min="11550" max="11550" width="7.85546875" style="81" customWidth="1"/>
    <col min="11551" max="11551" width="8.7109375" style="81" customWidth="1"/>
    <col min="11552" max="11552" width="7.85546875" style="81" customWidth="1"/>
    <col min="11553" max="11553" width="11.140625" style="81" customWidth="1"/>
    <col min="11554" max="11780" width="9.140625" style="81"/>
    <col min="11781" max="11781" width="4.7109375" style="81" customWidth="1"/>
    <col min="11782" max="11782" width="11.5703125" style="81" customWidth="1"/>
    <col min="11783" max="11783" width="7.5703125" style="81" customWidth="1"/>
    <col min="11784" max="11784" width="6.85546875" style="81" customWidth="1"/>
    <col min="11785" max="11785" width="7.7109375" style="81" customWidth="1"/>
    <col min="11786" max="11786" width="7.140625" style="81" customWidth="1"/>
    <col min="11787" max="11787" width="7.7109375" style="81" customWidth="1"/>
    <col min="11788" max="11788" width="7.5703125" style="81" customWidth="1"/>
    <col min="11789" max="11789" width="8.140625" style="81" customWidth="1"/>
    <col min="11790" max="11790" width="8.28515625" style="81" customWidth="1"/>
    <col min="11791" max="11791" width="7" style="81" customWidth="1"/>
    <col min="11792" max="11792" width="7.140625" style="81" customWidth="1"/>
    <col min="11793" max="11794" width="7.28515625" style="81" customWidth="1"/>
    <col min="11795" max="11802" width="9" style="81" hidden="1" customWidth="1"/>
    <col min="11803" max="11803" width="7.28515625" style="81" customWidth="1"/>
    <col min="11804" max="11804" width="7.5703125" style="81" customWidth="1"/>
    <col min="11805" max="11805" width="7.28515625" style="81" customWidth="1"/>
    <col min="11806" max="11806" width="7.85546875" style="81" customWidth="1"/>
    <col min="11807" max="11807" width="8.7109375" style="81" customWidth="1"/>
    <col min="11808" max="11808" width="7.85546875" style="81" customWidth="1"/>
    <col min="11809" max="11809" width="11.140625" style="81" customWidth="1"/>
    <col min="11810" max="12036" width="9.140625" style="81"/>
    <col min="12037" max="12037" width="4.7109375" style="81" customWidth="1"/>
    <col min="12038" max="12038" width="11.5703125" style="81" customWidth="1"/>
    <col min="12039" max="12039" width="7.5703125" style="81" customWidth="1"/>
    <col min="12040" max="12040" width="6.85546875" style="81" customWidth="1"/>
    <col min="12041" max="12041" width="7.7109375" style="81" customWidth="1"/>
    <col min="12042" max="12042" width="7.140625" style="81" customWidth="1"/>
    <col min="12043" max="12043" width="7.7109375" style="81" customWidth="1"/>
    <col min="12044" max="12044" width="7.5703125" style="81" customWidth="1"/>
    <col min="12045" max="12045" width="8.140625" style="81" customWidth="1"/>
    <col min="12046" max="12046" width="8.28515625" style="81" customWidth="1"/>
    <col min="12047" max="12047" width="7" style="81" customWidth="1"/>
    <col min="12048" max="12048" width="7.140625" style="81" customWidth="1"/>
    <col min="12049" max="12050" width="7.28515625" style="81" customWidth="1"/>
    <col min="12051" max="12058" width="9" style="81" hidden="1" customWidth="1"/>
    <col min="12059" max="12059" width="7.28515625" style="81" customWidth="1"/>
    <col min="12060" max="12060" width="7.5703125" style="81" customWidth="1"/>
    <col min="12061" max="12061" width="7.28515625" style="81" customWidth="1"/>
    <col min="12062" max="12062" width="7.85546875" style="81" customWidth="1"/>
    <col min="12063" max="12063" width="8.7109375" style="81" customWidth="1"/>
    <col min="12064" max="12064" width="7.85546875" style="81" customWidth="1"/>
    <col min="12065" max="12065" width="11.140625" style="81" customWidth="1"/>
    <col min="12066" max="12292" width="9.140625" style="81"/>
    <col min="12293" max="12293" width="4.7109375" style="81" customWidth="1"/>
    <col min="12294" max="12294" width="11.5703125" style="81" customWidth="1"/>
    <col min="12295" max="12295" width="7.5703125" style="81" customWidth="1"/>
    <col min="12296" max="12296" width="6.85546875" style="81" customWidth="1"/>
    <col min="12297" max="12297" width="7.7109375" style="81" customWidth="1"/>
    <col min="12298" max="12298" width="7.140625" style="81" customWidth="1"/>
    <col min="12299" max="12299" width="7.7109375" style="81" customWidth="1"/>
    <col min="12300" max="12300" width="7.5703125" style="81" customWidth="1"/>
    <col min="12301" max="12301" width="8.140625" style="81" customWidth="1"/>
    <col min="12302" max="12302" width="8.28515625" style="81" customWidth="1"/>
    <col min="12303" max="12303" width="7" style="81" customWidth="1"/>
    <col min="12304" max="12304" width="7.140625" style="81" customWidth="1"/>
    <col min="12305" max="12306" width="7.28515625" style="81" customWidth="1"/>
    <col min="12307" max="12314" width="9" style="81" hidden="1" customWidth="1"/>
    <col min="12315" max="12315" width="7.28515625" style="81" customWidth="1"/>
    <col min="12316" max="12316" width="7.5703125" style="81" customWidth="1"/>
    <col min="12317" max="12317" width="7.28515625" style="81" customWidth="1"/>
    <col min="12318" max="12318" width="7.85546875" style="81" customWidth="1"/>
    <col min="12319" max="12319" width="8.7109375" style="81" customWidth="1"/>
    <col min="12320" max="12320" width="7.85546875" style="81" customWidth="1"/>
    <col min="12321" max="12321" width="11.140625" style="81" customWidth="1"/>
    <col min="12322" max="12548" width="9.140625" style="81"/>
    <col min="12549" max="12549" width="4.7109375" style="81" customWidth="1"/>
    <col min="12550" max="12550" width="11.5703125" style="81" customWidth="1"/>
    <col min="12551" max="12551" width="7.5703125" style="81" customWidth="1"/>
    <col min="12552" max="12552" width="6.85546875" style="81" customWidth="1"/>
    <col min="12553" max="12553" width="7.7109375" style="81" customWidth="1"/>
    <col min="12554" max="12554" width="7.140625" style="81" customWidth="1"/>
    <col min="12555" max="12555" width="7.7109375" style="81" customWidth="1"/>
    <col min="12556" max="12556" width="7.5703125" style="81" customWidth="1"/>
    <col min="12557" max="12557" width="8.140625" style="81" customWidth="1"/>
    <col min="12558" max="12558" width="8.28515625" style="81" customWidth="1"/>
    <col min="12559" max="12559" width="7" style="81" customWidth="1"/>
    <col min="12560" max="12560" width="7.140625" style="81" customWidth="1"/>
    <col min="12561" max="12562" width="7.28515625" style="81" customWidth="1"/>
    <col min="12563" max="12570" width="9" style="81" hidden="1" customWidth="1"/>
    <col min="12571" max="12571" width="7.28515625" style="81" customWidth="1"/>
    <col min="12572" max="12572" width="7.5703125" style="81" customWidth="1"/>
    <col min="12573" max="12573" width="7.28515625" style="81" customWidth="1"/>
    <col min="12574" max="12574" width="7.85546875" style="81" customWidth="1"/>
    <col min="12575" max="12575" width="8.7109375" style="81" customWidth="1"/>
    <col min="12576" max="12576" width="7.85546875" style="81" customWidth="1"/>
    <col min="12577" max="12577" width="11.140625" style="81" customWidth="1"/>
    <col min="12578" max="12804" width="9.140625" style="81"/>
    <col min="12805" max="12805" width="4.7109375" style="81" customWidth="1"/>
    <col min="12806" max="12806" width="11.5703125" style="81" customWidth="1"/>
    <col min="12807" max="12807" width="7.5703125" style="81" customWidth="1"/>
    <col min="12808" max="12808" width="6.85546875" style="81" customWidth="1"/>
    <col min="12809" max="12809" width="7.7109375" style="81" customWidth="1"/>
    <col min="12810" max="12810" width="7.140625" style="81" customWidth="1"/>
    <col min="12811" max="12811" width="7.7109375" style="81" customWidth="1"/>
    <col min="12812" max="12812" width="7.5703125" style="81" customWidth="1"/>
    <col min="12813" max="12813" width="8.140625" style="81" customWidth="1"/>
    <col min="12814" max="12814" width="8.28515625" style="81" customWidth="1"/>
    <col min="12815" max="12815" width="7" style="81" customWidth="1"/>
    <col min="12816" max="12816" width="7.140625" style="81" customWidth="1"/>
    <col min="12817" max="12818" width="7.28515625" style="81" customWidth="1"/>
    <col min="12819" max="12826" width="9" style="81" hidden="1" customWidth="1"/>
    <col min="12827" max="12827" width="7.28515625" style="81" customWidth="1"/>
    <col min="12828" max="12828" width="7.5703125" style="81" customWidth="1"/>
    <col min="12829" max="12829" width="7.28515625" style="81" customWidth="1"/>
    <col min="12830" max="12830" width="7.85546875" style="81" customWidth="1"/>
    <col min="12831" max="12831" width="8.7109375" style="81" customWidth="1"/>
    <col min="12832" max="12832" width="7.85546875" style="81" customWidth="1"/>
    <col min="12833" max="12833" width="11.140625" style="81" customWidth="1"/>
    <col min="12834" max="13060" width="9.140625" style="81"/>
    <col min="13061" max="13061" width="4.7109375" style="81" customWidth="1"/>
    <col min="13062" max="13062" width="11.5703125" style="81" customWidth="1"/>
    <col min="13063" max="13063" width="7.5703125" style="81" customWidth="1"/>
    <col min="13064" max="13064" width="6.85546875" style="81" customWidth="1"/>
    <col min="13065" max="13065" width="7.7109375" style="81" customWidth="1"/>
    <col min="13066" max="13066" width="7.140625" style="81" customWidth="1"/>
    <col min="13067" max="13067" width="7.7109375" style="81" customWidth="1"/>
    <col min="13068" max="13068" width="7.5703125" style="81" customWidth="1"/>
    <col min="13069" max="13069" width="8.140625" style="81" customWidth="1"/>
    <col min="13070" max="13070" width="8.28515625" style="81" customWidth="1"/>
    <col min="13071" max="13071" width="7" style="81" customWidth="1"/>
    <col min="13072" max="13072" width="7.140625" style="81" customWidth="1"/>
    <col min="13073" max="13074" width="7.28515625" style="81" customWidth="1"/>
    <col min="13075" max="13082" width="9" style="81" hidden="1" customWidth="1"/>
    <col min="13083" max="13083" width="7.28515625" style="81" customWidth="1"/>
    <col min="13084" max="13084" width="7.5703125" style="81" customWidth="1"/>
    <col min="13085" max="13085" width="7.28515625" style="81" customWidth="1"/>
    <col min="13086" max="13086" width="7.85546875" style="81" customWidth="1"/>
    <col min="13087" max="13087" width="8.7109375" style="81" customWidth="1"/>
    <col min="13088" max="13088" width="7.85546875" style="81" customWidth="1"/>
    <col min="13089" max="13089" width="11.140625" style="81" customWidth="1"/>
    <col min="13090" max="13316" width="9.140625" style="81"/>
    <col min="13317" max="13317" width="4.7109375" style="81" customWidth="1"/>
    <col min="13318" max="13318" width="11.5703125" style="81" customWidth="1"/>
    <col min="13319" max="13319" width="7.5703125" style="81" customWidth="1"/>
    <col min="13320" max="13320" width="6.85546875" style="81" customWidth="1"/>
    <col min="13321" max="13321" width="7.7109375" style="81" customWidth="1"/>
    <col min="13322" max="13322" width="7.140625" style="81" customWidth="1"/>
    <col min="13323" max="13323" width="7.7109375" style="81" customWidth="1"/>
    <col min="13324" max="13324" width="7.5703125" style="81" customWidth="1"/>
    <col min="13325" max="13325" width="8.140625" style="81" customWidth="1"/>
    <col min="13326" max="13326" width="8.28515625" style="81" customWidth="1"/>
    <col min="13327" max="13327" width="7" style="81" customWidth="1"/>
    <col min="13328" max="13328" width="7.140625" style="81" customWidth="1"/>
    <col min="13329" max="13330" width="7.28515625" style="81" customWidth="1"/>
    <col min="13331" max="13338" width="9" style="81" hidden="1" customWidth="1"/>
    <col min="13339" max="13339" width="7.28515625" style="81" customWidth="1"/>
    <col min="13340" max="13340" width="7.5703125" style="81" customWidth="1"/>
    <col min="13341" max="13341" width="7.28515625" style="81" customWidth="1"/>
    <col min="13342" max="13342" width="7.85546875" style="81" customWidth="1"/>
    <col min="13343" max="13343" width="8.7109375" style="81" customWidth="1"/>
    <col min="13344" max="13344" width="7.85546875" style="81" customWidth="1"/>
    <col min="13345" max="13345" width="11.140625" style="81" customWidth="1"/>
    <col min="13346" max="13572" width="9.140625" style="81"/>
    <col min="13573" max="13573" width="4.7109375" style="81" customWidth="1"/>
    <col min="13574" max="13574" width="11.5703125" style="81" customWidth="1"/>
    <col min="13575" max="13575" width="7.5703125" style="81" customWidth="1"/>
    <col min="13576" max="13576" width="6.85546875" style="81" customWidth="1"/>
    <col min="13577" max="13577" width="7.7109375" style="81" customWidth="1"/>
    <col min="13578" max="13578" width="7.140625" style="81" customWidth="1"/>
    <col min="13579" max="13579" width="7.7109375" style="81" customWidth="1"/>
    <col min="13580" max="13580" width="7.5703125" style="81" customWidth="1"/>
    <col min="13581" max="13581" width="8.140625" style="81" customWidth="1"/>
    <col min="13582" max="13582" width="8.28515625" style="81" customWidth="1"/>
    <col min="13583" max="13583" width="7" style="81" customWidth="1"/>
    <col min="13584" max="13584" width="7.140625" style="81" customWidth="1"/>
    <col min="13585" max="13586" width="7.28515625" style="81" customWidth="1"/>
    <col min="13587" max="13594" width="9" style="81" hidden="1" customWidth="1"/>
    <col min="13595" max="13595" width="7.28515625" style="81" customWidth="1"/>
    <col min="13596" max="13596" width="7.5703125" style="81" customWidth="1"/>
    <col min="13597" max="13597" width="7.28515625" style="81" customWidth="1"/>
    <col min="13598" max="13598" width="7.85546875" style="81" customWidth="1"/>
    <col min="13599" max="13599" width="8.7109375" style="81" customWidth="1"/>
    <col min="13600" max="13600" width="7.85546875" style="81" customWidth="1"/>
    <col min="13601" max="13601" width="11.140625" style="81" customWidth="1"/>
    <col min="13602" max="13828" width="9.140625" style="81"/>
    <col min="13829" max="13829" width="4.7109375" style="81" customWidth="1"/>
    <col min="13830" max="13830" width="11.5703125" style="81" customWidth="1"/>
    <col min="13831" max="13831" width="7.5703125" style="81" customWidth="1"/>
    <col min="13832" max="13832" width="6.85546875" style="81" customWidth="1"/>
    <col min="13833" max="13833" width="7.7109375" style="81" customWidth="1"/>
    <col min="13834" max="13834" width="7.140625" style="81" customWidth="1"/>
    <col min="13835" max="13835" width="7.7109375" style="81" customWidth="1"/>
    <col min="13836" max="13836" width="7.5703125" style="81" customWidth="1"/>
    <col min="13837" max="13837" width="8.140625" style="81" customWidth="1"/>
    <col min="13838" max="13838" width="8.28515625" style="81" customWidth="1"/>
    <col min="13839" max="13839" width="7" style="81" customWidth="1"/>
    <col min="13840" max="13840" width="7.140625" style="81" customWidth="1"/>
    <col min="13841" max="13842" width="7.28515625" style="81" customWidth="1"/>
    <col min="13843" max="13850" width="9" style="81" hidden="1" customWidth="1"/>
    <col min="13851" max="13851" width="7.28515625" style="81" customWidth="1"/>
    <col min="13852" max="13852" width="7.5703125" style="81" customWidth="1"/>
    <col min="13853" max="13853" width="7.28515625" style="81" customWidth="1"/>
    <col min="13854" max="13854" width="7.85546875" style="81" customWidth="1"/>
    <col min="13855" max="13855" width="8.7109375" style="81" customWidth="1"/>
    <col min="13856" max="13856" width="7.85546875" style="81" customWidth="1"/>
    <col min="13857" max="13857" width="11.140625" style="81" customWidth="1"/>
    <col min="13858" max="14084" width="9.140625" style="81"/>
    <col min="14085" max="14085" width="4.7109375" style="81" customWidth="1"/>
    <col min="14086" max="14086" width="11.5703125" style="81" customWidth="1"/>
    <col min="14087" max="14087" width="7.5703125" style="81" customWidth="1"/>
    <col min="14088" max="14088" width="6.85546875" style="81" customWidth="1"/>
    <col min="14089" max="14089" width="7.7109375" style="81" customWidth="1"/>
    <col min="14090" max="14090" width="7.140625" style="81" customWidth="1"/>
    <col min="14091" max="14091" width="7.7109375" style="81" customWidth="1"/>
    <col min="14092" max="14092" width="7.5703125" style="81" customWidth="1"/>
    <col min="14093" max="14093" width="8.140625" style="81" customWidth="1"/>
    <col min="14094" max="14094" width="8.28515625" style="81" customWidth="1"/>
    <col min="14095" max="14095" width="7" style="81" customWidth="1"/>
    <col min="14096" max="14096" width="7.140625" style="81" customWidth="1"/>
    <col min="14097" max="14098" width="7.28515625" style="81" customWidth="1"/>
    <col min="14099" max="14106" width="9" style="81" hidden="1" customWidth="1"/>
    <col min="14107" max="14107" width="7.28515625" style="81" customWidth="1"/>
    <col min="14108" max="14108" width="7.5703125" style="81" customWidth="1"/>
    <col min="14109" max="14109" width="7.28515625" style="81" customWidth="1"/>
    <col min="14110" max="14110" width="7.85546875" style="81" customWidth="1"/>
    <col min="14111" max="14111" width="8.7109375" style="81" customWidth="1"/>
    <col min="14112" max="14112" width="7.85546875" style="81" customWidth="1"/>
    <col min="14113" max="14113" width="11.140625" style="81" customWidth="1"/>
    <col min="14114" max="14340" width="9.140625" style="81"/>
    <col min="14341" max="14341" width="4.7109375" style="81" customWidth="1"/>
    <col min="14342" max="14342" width="11.5703125" style="81" customWidth="1"/>
    <col min="14343" max="14343" width="7.5703125" style="81" customWidth="1"/>
    <col min="14344" max="14344" width="6.85546875" style="81" customWidth="1"/>
    <col min="14345" max="14345" width="7.7109375" style="81" customWidth="1"/>
    <col min="14346" max="14346" width="7.140625" style="81" customWidth="1"/>
    <col min="14347" max="14347" width="7.7109375" style="81" customWidth="1"/>
    <col min="14348" max="14348" width="7.5703125" style="81" customWidth="1"/>
    <col min="14349" max="14349" width="8.140625" style="81" customWidth="1"/>
    <col min="14350" max="14350" width="8.28515625" style="81" customWidth="1"/>
    <col min="14351" max="14351" width="7" style="81" customWidth="1"/>
    <col min="14352" max="14352" width="7.140625" style="81" customWidth="1"/>
    <col min="14353" max="14354" width="7.28515625" style="81" customWidth="1"/>
    <col min="14355" max="14362" width="9" style="81" hidden="1" customWidth="1"/>
    <col min="14363" max="14363" width="7.28515625" style="81" customWidth="1"/>
    <col min="14364" max="14364" width="7.5703125" style="81" customWidth="1"/>
    <col min="14365" max="14365" width="7.28515625" style="81" customWidth="1"/>
    <col min="14366" max="14366" width="7.85546875" style="81" customWidth="1"/>
    <col min="14367" max="14367" width="8.7109375" style="81" customWidth="1"/>
    <col min="14368" max="14368" width="7.85546875" style="81" customWidth="1"/>
    <col min="14369" max="14369" width="11.140625" style="81" customWidth="1"/>
    <col min="14370" max="14596" width="9.140625" style="81"/>
    <col min="14597" max="14597" width="4.7109375" style="81" customWidth="1"/>
    <col min="14598" max="14598" width="11.5703125" style="81" customWidth="1"/>
    <col min="14599" max="14599" width="7.5703125" style="81" customWidth="1"/>
    <col min="14600" max="14600" width="6.85546875" style="81" customWidth="1"/>
    <col min="14601" max="14601" width="7.7109375" style="81" customWidth="1"/>
    <col min="14602" max="14602" width="7.140625" style="81" customWidth="1"/>
    <col min="14603" max="14603" width="7.7109375" style="81" customWidth="1"/>
    <col min="14604" max="14604" width="7.5703125" style="81" customWidth="1"/>
    <col min="14605" max="14605" width="8.140625" style="81" customWidth="1"/>
    <col min="14606" max="14606" width="8.28515625" style="81" customWidth="1"/>
    <col min="14607" max="14607" width="7" style="81" customWidth="1"/>
    <col min="14608" max="14608" width="7.140625" style="81" customWidth="1"/>
    <col min="14609" max="14610" width="7.28515625" style="81" customWidth="1"/>
    <col min="14611" max="14618" width="9" style="81" hidden="1" customWidth="1"/>
    <col min="14619" max="14619" width="7.28515625" style="81" customWidth="1"/>
    <col min="14620" max="14620" width="7.5703125" style="81" customWidth="1"/>
    <col min="14621" max="14621" width="7.28515625" style="81" customWidth="1"/>
    <col min="14622" max="14622" width="7.85546875" style="81" customWidth="1"/>
    <col min="14623" max="14623" width="8.7109375" style="81" customWidth="1"/>
    <col min="14624" max="14624" width="7.85546875" style="81" customWidth="1"/>
    <col min="14625" max="14625" width="11.140625" style="81" customWidth="1"/>
    <col min="14626" max="14852" width="9.140625" style="81"/>
    <col min="14853" max="14853" width="4.7109375" style="81" customWidth="1"/>
    <col min="14854" max="14854" width="11.5703125" style="81" customWidth="1"/>
    <col min="14855" max="14855" width="7.5703125" style="81" customWidth="1"/>
    <col min="14856" max="14856" width="6.85546875" style="81" customWidth="1"/>
    <col min="14857" max="14857" width="7.7109375" style="81" customWidth="1"/>
    <col min="14858" max="14858" width="7.140625" style="81" customWidth="1"/>
    <col min="14859" max="14859" width="7.7109375" style="81" customWidth="1"/>
    <col min="14860" max="14860" width="7.5703125" style="81" customWidth="1"/>
    <col min="14861" max="14861" width="8.140625" style="81" customWidth="1"/>
    <col min="14862" max="14862" width="8.28515625" style="81" customWidth="1"/>
    <col min="14863" max="14863" width="7" style="81" customWidth="1"/>
    <col min="14864" max="14864" width="7.140625" style="81" customWidth="1"/>
    <col min="14865" max="14866" width="7.28515625" style="81" customWidth="1"/>
    <col min="14867" max="14874" width="9" style="81" hidden="1" customWidth="1"/>
    <col min="14875" max="14875" width="7.28515625" style="81" customWidth="1"/>
    <col min="14876" max="14876" width="7.5703125" style="81" customWidth="1"/>
    <col min="14877" max="14877" width="7.28515625" style="81" customWidth="1"/>
    <col min="14878" max="14878" width="7.85546875" style="81" customWidth="1"/>
    <col min="14879" max="14879" width="8.7109375" style="81" customWidth="1"/>
    <col min="14880" max="14880" width="7.85546875" style="81" customWidth="1"/>
    <col min="14881" max="14881" width="11.140625" style="81" customWidth="1"/>
    <col min="14882" max="15108" width="9.140625" style="81"/>
    <col min="15109" max="15109" width="4.7109375" style="81" customWidth="1"/>
    <col min="15110" max="15110" width="11.5703125" style="81" customWidth="1"/>
    <col min="15111" max="15111" width="7.5703125" style="81" customWidth="1"/>
    <col min="15112" max="15112" width="6.85546875" style="81" customWidth="1"/>
    <col min="15113" max="15113" width="7.7109375" style="81" customWidth="1"/>
    <col min="15114" max="15114" width="7.140625" style="81" customWidth="1"/>
    <col min="15115" max="15115" width="7.7109375" style="81" customWidth="1"/>
    <col min="15116" max="15116" width="7.5703125" style="81" customWidth="1"/>
    <col min="15117" max="15117" width="8.140625" style="81" customWidth="1"/>
    <col min="15118" max="15118" width="8.28515625" style="81" customWidth="1"/>
    <col min="15119" max="15119" width="7" style="81" customWidth="1"/>
    <col min="15120" max="15120" width="7.140625" style="81" customWidth="1"/>
    <col min="15121" max="15122" width="7.28515625" style="81" customWidth="1"/>
    <col min="15123" max="15130" width="9" style="81" hidden="1" customWidth="1"/>
    <col min="15131" max="15131" width="7.28515625" style="81" customWidth="1"/>
    <col min="15132" max="15132" width="7.5703125" style="81" customWidth="1"/>
    <col min="15133" max="15133" width="7.28515625" style="81" customWidth="1"/>
    <col min="15134" max="15134" width="7.85546875" style="81" customWidth="1"/>
    <col min="15135" max="15135" width="8.7109375" style="81" customWidth="1"/>
    <col min="15136" max="15136" width="7.85546875" style="81" customWidth="1"/>
    <col min="15137" max="15137" width="11.140625" style="81" customWidth="1"/>
    <col min="15138" max="15364" width="9.140625" style="81"/>
    <col min="15365" max="15365" width="4.7109375" style="81" customWidth="1"/>
    <col min="15366" max="15366" width="11.5703125" style="81" customWidth="1"/>
    <col min="15367" max="15367" width="7.5703125" style="81" customWidth="1"/>
    <col min="15368" max="15368" width="6.85546875" style="81" customWidth="1"/>
    <col min="15369" max="15369" width="7.7109375" style="81" customWidth="1"/>
    <col min="15370" max="15370" width="7.140625" style="81" customWidth="1"/>
    <col min="15371" max="15371" width="7.7109375" style="81" customWidth="1"/>
    <col min="15372" max="15372" width="7.5703125" style="81" customWidth="1"/>
    <col min="15373" max="15373" width="8.140625" style="81" customWidth="1"/>
    <col min="15374" max="15374" width="8.28515625" style="81" customWidth="1"/>
    <col min="15375" max="15375" width="7" style="81" customWidth="1"/>
    <col min="15376" max="15376" width="7.140625" style="81" customWidth="1"/>
    <col min="15377" max="15378" width="7.28515625" style="81" customWidth="1"/>
    <col min="15379" max="15386" width="9" style="81" hidden="1" customWidth="1"/>
    <col min="15387" max="15387" width="7.28515625" style="81" customWidth="1"/>
    <col min="15388" max="15388" width="7.5703125" style="81" customWidth="1"/>
    <col min="15389" max="15389" width="7.28515625" style="81" customWidth="1"/>
    <col min="15390" max="15390" width="7.85546875" style="81" customWidth="1"/>
    <col min="15391" max="15391" width="8.7109375" style="81" customWidth="1"/>
    <col min="15392" max="15392" width="7.85546875" style="81" customWidth="1"/>
    <col min="15393" max="15393" width="11.140625" style="81" customWidth="1"/>
    <col min="15394" max="15620" width="9.140625" style="81"/>
    <col min="15621" max="15621" width="4.7109375" style="81" customWidth="1"/>
    <col min="15622" max="15622" width="11.5703125" style="81" customWidth="1"/>
    <col min="15623" max="15623" width="7.5703125" style="81" customWidth="1"/>
    <col min="15624" max="15624" width="6.85546875" style="81" customWidth="1"/>
    <col min="15625" max="15625" width="7.7109375" style="81" customWidth="1"/>
    <col min="15626" max="15626" width="7.140625" style="81" customWidth="1"/>
    <col min="15627" max="15627" width="7.7109375" style="81" customWidth="1"/>
    <col min="15628" max="15628" width="7.5703125" style="81" customWidth="1"/>
    <col min="15629" max="15629" width="8.140625" style="81" customWidth="1"/>
    <col min="15630" max="15630" width="8.28515625" style="81" customWidth="1"/>
    <col min="15631" max="15631" width="7" style="81" customWidth="1"/>
    <col min="15632" max="15632" width="7.140625" style="81" customWidth="1"/>
    <col min="15633" max="15634" width="7.28515625" style="81" customWidth="1"/>
    <col min="15635" max="15642" width="9" style="81" hidden="1" customWidth="1"/>
    <col min="15643" max="15643" width="7.28515625" style="81" customWidth="1"/>
    <col min="15644" max="15644" width="7.5703125" style="81" customWidth="1"/>
    <col min="15645" max="15645" width="7.28515625" style="81" customWidth="1"/>
    <col min="15646" max="15646" width="7.85546875" style="81" customWidth="1"/>
    <col min="15647" max="15647" width="8.7109375" style="81" customWidth="1"/>
    <col min="15648" max="15648" width="7.85546875" style="81" customWidth="1"/>
    <col min="15649" max="15649" width="11.140625" style="81" customWidth="1"/>
    <col min="15650" max="15876" width="9.140625" style="81"/>
    <col min="15877" max="15877" width="4.7109375" style="81" customWidth="1"/>
    <col min="15878" max="15878" width="11.5703125" style="81" customWidth="1"/>
    <col min="15879" max="15879" width="7.5703125" style="81" customWidth="1"/>
    <col min="15880" max="15880" width="6.85546875" style="81" customWidth="1"/>
    <col min="15881" max="15881" width="7.7109375" style="81" customWidth="1"/>
    <col min="15882" max="15882" width="7.140625" style="81" customWidth="1"/>
    <col min="15883" max="15883" width="7.7109375" style="81" customWidth="1"/>
    <col min="15884" max="15884" width="7.5703125" style="81" customWidth="1"/>
    <col min="15885" max="15885" width="8.140625" style="81" customWidth="1"/>
    <col min="15886" max="15886" width="8.28515625" style="81" customWidth="1"/>
    <col min="15887" max="15887" width="7" style="81" customWidth="1"/>
    <col min="15888" max="15888" width="7.140625" style="81" customWidth="1"/>
    <col min="15889" max="15890" width="7.28515625" style="81" customWidth="1"/>
    <col min="15891" max="15898" width="9" style="81" hidden="1" customWidth="1"/>
    <col min="15899" max="15899" width="7.28515625" style="81" customWidth="1"/>
    <col min="15900" max="15900" width="7.5703125" style="81" customWidth="1"/>
    <col min="15901" max="15901" width="7.28515625" style="81" customWidth="1"/>
    <col min="15902" max="15902" width="7.85546875" style="81" customWidth="1"/>
    <col min="15903" max="15903" width="8.7109375" style="81" customWidth="1"/>
    <col min="15904" max="15904" width="7.85546875" style="81" customWidth="1"/>
    <col min="15905" max="15905" width="11.140625" style="81" customWidth="1"/>
    <col min="15906" max="16132" width="9.140625" style="81"/>
    <col min="16133" max="16133" width="4.7109375" style="81" customWidth="1"/>
    <col min="16134" max="16134" width="11.5703125" style="81" customWidth="1"/>
    <col min="16135" max="16135" width="7.5703125" style="81" customWidth="1"/>
    <col min="16136" max="16136" width="6.85546875" style="81" customWidth="1"/>
    <col min="16137" max="16137" width="7.7109375" style="81" customWidth="1"/>
    <col min="16138" max="16138" width="7.140625" style="81" customWidth="1"/>
    <col min="16139" max="16139" width="7.7109375" style="81" customWidth="1"/>
    <col min="16140" max="16140" width="7.5703125" style="81" customWidth="1"/>
    <col min="16141" max="16141" width="8.140625" style="81" customWidth="1"/>
    <col min="16142" max="16142" width="8.28515625" style="81" customWidth="1"/>
    <col min="16143" max="16143" width="7" style="81" customWidth="1"/>
    <col min="16144" max="16144" width="7.140625" style="81" customWidth="1"/>
    <col min="16145" max="16146" width="7.28515625" style="81" customWidth="1"/>
    <col min="16147" max="16154" width="9" style="81" hidden="1" customWidth="1"/>
    <col min="16155" max="16155" width="7.28515625" style="81" customWidth="1"/>
    <col min="16156" max="16156" width="7.5703125" style="81" customWidth="1"/>
    <col min="16157" max="16157" width="7.28515625" style="81" customWidth="1"/>
    <col min="16158" max="16158" width="7.85546875" style="81" customWidth="1"/>
    <col min="16159" max="16159" width="8.7109375" style="81" customWidth="1"/>
    <col min="16160" max="16160" width="7.85546875" style="81" customWidth="1"/>
    <col min="16161" max="16161" width="11.140625" style="81" customWidth="1"/>
    <col min="16162" max="16384" width="9.140625" style="81"/>
  </cols>
  <sheetData>
    <row r="1" spans="1:32" s="68" customFormat="1" ht="15.75">
      <c r="A1" s="844" t="s">
        <v>87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844" t="s">
        <v>88</v>
      </c>
      <c r="Z1" s="844"/>
      <c r="AA1" s="844"/>
      <c r="AB1" s="844"/>
      <c r="AC1" s="844"/>
      <c r="AD1" s="844"/>
      <c r="AE1" s="844"/>
      <c r="AF1" s="844"/>
    </row>
    <row r="2" spans="1:32" s="68" customFormat="1" ht="15.75">
      <c r="A2" s="1013" t="s">
        <v>89</v>
      </c>
      <c r="B2" s="1013"/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1013" t="s">
        <v>90</v>
      </c>
      <c r="Z2" s="1013"/>
      <c r="AA2" s="1013"/>
      <c r="AB2" s="1013"/>
      <c r="AC2" s="1013"/>
      <c r="AD2" s="1013"/>
      <c r="AE2" s="1013"/>
      <c r="AF2" s="1013"/>
    </row>
    <row r="3" spans="1:32" s="35" customFormat="1" ht="19.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919"/>
      <c r="AB3" s="919"/>
      <c r="AC3" s="919"/>
      <c r="AD3" s="919"/>
      <c r="AE3" s="919"/>
      <c r="AF3" s="919"/>
    </row>
    <row r="4" spans="1:32" s="28" customFormat="1" ht="20.25">
      <c r="A4" s="915" t="s">
        <v>545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  <c r="O4" s="915"/>
      <c r="P4" s="915"/>
      <c r="Q4" s="915"/>
      <c r="R4" s="915"/>
      <c r="S4" s="915"/>
      <c r="T4" s="915"/>
      <c r="U4" s="915"/>
      <c r="V4" s="915"/>
      <c r="W4" s="915"/>
      <c r="X4" s="915"/>
      <c r="Y4" s="915"/>
      <c r="Z4" s="915"/>
      <c r="AA4" s="915"/>
      <c r="AB4" s="915"/>
      <c r="AC4" s="915"/>
      <c r="AD4" s="915"/>
      <c r="AE4" s="915"/>
      <c r="AF4" s="915"/>
    </row>
    <row r="5" spans="1:32" s="28" customFormat="1" ht="20.25">
      <c r="A5" s="915" t="s">
        <v>546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  <c r="O5" s="915"/>
      <c r="P5" s="915"/>
      <c r="Q5" s="915"/>
      <c r="R5" s="915"/>
      <c r="S5" s="915"/>
      <c r="T5" s="915"/>
      <c r="U5" s="915"/>
      <c r="V5" s="915"/>
      <c r="W5" s="915"/>
      <c r="X5" s="915"/>
      <c r="Y5" s="915"/>
      <c r="Z5" s="915"/>
      <c r="AA5" s="915"/>
      <c r="AB5" s="915"/>
      <c r="AC5" s="915"/>
      <c r="AD5" s="915"/>
      <c r="AE5" s="915"/>
      <c r="AF5" s="915"/>
    </row>
    <row r="6" spans="1:32">
      <c r="AF6" s="92"/>
    </row>
    <row r="7" spans="1:32" s="35" customFormat="1" ht="43.5" customHeight="1">
      <c r="A7" s="1004" t="s">
        <v>93</v>
      </c>
      <c r="B7" s="1006" t="s">
        <v>94</v>
      </c>
      <c r="C7" s="950" t="s">
        <v>547</v>
      </c>
      <c r="D7" s="951"/>
      <c r="E7" s="950" t="s">
        <v>548</v>
      </c>
      <c r="F7" s="951"/>
      <c r="G7" s="950" t="s">
        <v>496</v>
      </c>
      <c r="H7" s="951"/>
      <c r="I7" s="950" t="s">
        <v>95</v>
      </c>
      <c r="J7" s="951"/>
      <c r="K7" s="950" t="s">
        <v>465</v>
      </c>
      <c r="L7" s="951"/>
      <c r="M7" s="950" t="s">
        <v>549</v>
      </c>
      <c r="N7" s="951"/>
      <c r="O7" s="950" t="s">
        <v>550</v>
      </c>
      <c r="P7" s="951"/>
      <c r="Q7" s="950" t="s">
        <v>108</v>
      </c>
      <c r="R7" s="951"/>
      <c r="S7" s="950" t="s">
        <v>551</v>
      </c>
      <c r="T7" s="951"/>
      <c r="U7" s="950" t="s">
        <v>552</v>
      </c>
      <c r="V7" s="951"/>
      <c r="W7" s="950" t="s">
        <v>115</v>
      </c>
      <c r="X7" s="951"/>
      <c r="Y7" s="950" t="s">
        <v>116</v>
      </c>
      <c r="Z7" s="951"/>
      <c r="AA7" s="950" t="s">
        <v>553</v>
      </c>
      <c r="AB7" s="951"/>
      <c r="AC7" s="950" t="s">
        <v>554</v>
      </c>
      <c r="AD7" s="951"/>
      <c r="AE7" s="816" t="s">
        <v>555</v>
      </c>
      <c r="AF7" s="1008" t="s">
        <v>243</v>
      </c>
    </row>
    <row r="8" spans="1:32" s="35" customFormat="1" ht="30" customHeight="1">
      <c r="A8" s="1005"/>
      <c r="B8" s="859"/>
      <c r="C8" s="84" t="s">
        <v>556</v>
      </c>
      <c r="D8" s="84" t="s">
        <v>47</v>
      </c>
      <c r="E8" s="84" t="s">
        <v>556</v>
      </c>
      <c r="F8" s="84" t="s">
        <v>47</v>
      </c>
      <c r="G8" s="84" t="s">
        <v>556</v>
      </c>
      <c r="H8" s="84" t="s">
        <v>47</v>
      </c>
      <c r="I8" s="84" t="s">
        <v>556</v>
      </c>
      <c r="J8" s="84" t="s">
        <v>47</v>
      </c>
      <c r="K8" s="84" t="s">
        <v>556</v>
      </c>
      <c r="L8" s="84" t="s">
        <v>47</v>
      </c>
      <c r="M8" s="84" t="s">
        <v>556</v>
      </c>
      <c r="N8" s="84" t="s">
        <v>47</v>
      </c>
      <c r="O8" s="84" t="s">
        <v>556</v>
      </c>
      <c r="P8" s="84" t="s">
        <v>47</v>
      </c>
      <c r="Q8" s="84" t="s">
        <v>556</v>
      </c>
      <c r="R8" s="84" t="s">
        <v>47</v>
      </c>
      <c r="S8" s="84" t="s">
        <v>556</v>
      </c>
      <c r="T8" s="84" t="s">
        <v>47</v>
      </c>
      <c r="U8" s="84" t="s">
        <v>556</v>
      </c>
      <c r="V8" s="84" t="s">
        <v>47</v>
      </c>
      <c r="W8" s="84" t="s">
        <v>556</v>
      </c>
      <c r="X8" s="84" t="s">
        <v>47</v>
      </c>
      <c r="Y8" s="84" t="s">
        <v>556</v>
      </c>
      <c r="Z8" s="84" t="s">
        <v>47</v>
      </c>
      <c r="AA8" s="84" t="s">
        <v>556</v>
      </c>
      <c r="AB8" s="84" t="s">
        <v>47</v>
      </c>
      <c r="AC8" s="84" t="s">
        <v>556</v>
      </c>
      <c r="AD8" s="84" t="s">
        <v>47</v>
      </c>
      <c r="AE8" s="1007"/>
      <c r="AF8" s="1009"/>
    </row>
    <row r="9" spans="1:32" s="79" customFormat="1" ht="25.5" customHeight="1">
      <c r="A9" s="85">
        <v>1</v>
      </c>
      <c r="B9" s="124" t="s">
        <v>557</v>
      </c>
      <c r="C9" s="87">
        <v>0</v>
      </c>
      <c r="D9" s="88">
        <f>C9*0.9375</f>
        <v>0</v>
      </c>
      <c r="E9" s="89">
        <v>0</v>
      </c>
      <c r="F9" s="89">
        <f>E9*0.3</f>
        <v>0</v>
      </c>
      <c r="G9" s="89">
        <v>0</v>
      </c>
      <c r="H9" s="89">
        <f>G9*3.5</f>
        <v>0</v>
      </c>
      <c r="I9" s="89">
        <v>0</v>
      </c>
      <c r="J9" s="89">
        <f>I9*5.12</f>
        <v>0</v>
      </c>
      <c r="K9" s="89">
        <v>0</v>
      </c>
      <c r="L9" s="88">
        <f>K9*3</f>
        <v>0</v>
      </c>
      <c r="M9" s="89">
        <v>0</v>
      </c>
      <c r="N9" s="89">
        <f>M9*1</f>
        <v>0</v>
      </c>
      <c r="O9" s="89">
        <v>0</v>
      </c>
      <c r="P9" s="89">
        <f>O9*19</f>
        <v>0</v>
      </c>
      <c r="Q9" s="89">
        <v>0</v>
      </c>
      <c r="R9" s="89">
        <f>Q9/25</f>
        <v>0</v>
      </c>
      <c r="S9" s="89">
        <v>0</v>
      </c>
      <c r="T9" s="89">
        <f>S9*3.75</f>
        <v>0</v>
      </c>
      <c r="U9" s="89">
        <v>0</v>
      </c>
      <c r="V9" s="89">
        <f>U9/25</f>
        <v>0</v>
      </c>
      <c r="W9" s="89">
        <v>0</v>
      </c>
      <c r="X9" s="89">
        <f>W9/27</f>
        <v>0</v>
      </c>
      <c r="Y9" s="89">
        <v>0</v>
      </c>
      <c r="Z9" s="88">
        <f>Y9*23</f>
        <v>0</v>
      </c>
      <c r="AA9" s="88">
        <v>0</v>
      </c>
      <c r="AB9" s="88">
        <f t="shared" ref="AB9:AB23" si="0">AA9*3.75</f>
        <v>0</v>
      </c>
      <c r="AC9" s="88">
        <v>0</v>
      </c>
      <c r="AD9" s="88">
        <v>0</v>
      </c>
      <c r="AE9" s="93">
        <f>L9+D9+AB9+Z9+F9+J9+AM9+V9+R9+X9+N9+P9+H9+T9</f>
        <v>0</v>
      </c>
      <c r="AF9" s="94"/>
    </row>
    <row r="10" spans="1:32" s="79" customFormat="1" ht="27.75" customHeight="1">
      <c r="A10" s="85">
        <v>2</v>
      </c>
      <c r="B10" s="124" t="s">
        <v>558</v>
      </c>
      <c r="C10" s="87">
        <v>0</v>
      </c>
      <c r="D10" s="88">
        <f t="shared" ref="D10:D71" si="1">C10*0.9375</f>
        <v>0</v>
      </c>
      <c r="E10" s="89">
        <v>0</v>
      </c>
      <c r="F10" s="89">
        <f>E10*0.5</f>
        <v>0</v>
      </c>
      <c r="G10" s="89">
        <v>0</v>
      </c>
      <c r="H10" s="89">
        <f t="shared" ref="H10:H73" si="2">G10*3.5</f>
        <v>0</v>
      </c>
      <c r="I10" s="89">
        <v>0</v>
      </c>
      <c r="J10" s="89">
        <f t="shared" ref="J10:J73" si="3">I10*5.12</f>
        <v>0</v>
      </c>
      <c r="K10" s="89">
        <v>0</v>
      </c>
      <c r="L10" s="88">
        <f>K10*2.454</f>
        <v>0</v>
      </c>
      <c r="M10" s="89">
        <v>0</v>
      </c>
      <c r="N10" s="89">
        <f>M10*1</f>
        <v>0</v>
      </c>
      <c r="O10" s="89">
        <v>0</v>
      </c>
      <c r="P10" s="89">
        <f t="shared" ref="P10:P72" si="4">O10*19</f>
        <v>0</v>
      </c>
      <c r="Q10" s="89">
        <v>0</v>
      </c>
      <c r="R10" s="89">
        <f>Q10/25</f>
        <v>0</v>
      </c>
      <c r="S10" s="89">
        <v>0</v>
      </c>
      <c r="T10" s="89">
        <f t="shared" ref="T10:T73" si="5">S10*3.75</f>
        <v>0</v>
      </c>
      <c r="U10" s="89">
        <v>0</v>
      </c>
      <c r="V10" s="89">
        <f>U10*0.5</f>
        <v>0</v>
      </c>
      <c r="W10" s="89">
        <v>0</v>
      </c>
      <c r="X10" s="89">
        <f t="shared" ref="X10:X72" si="6">W10/27</f>
        <v>0</v>
      </c>
      <c r="Y10" s="89">
        <v>0</v>
      </c>
      <c r="Z10" s="88">
        <f t="shared" ref="Z10:Z72" si="7">Y10*23</f>
        <v>0</v>
      </c>
      <c r="AA10" s="88">
        <v>0</v>
      </c>
      <c r="AB10" s="88">
        <f t="shared" si="0"/>
        <v>0</v>
      </c>
      <c r="AC10" s="88">
        <v>0</v>
      </c>
      <c r="AD10" s="88">
        <f t="shared" ref="AD10:AD72" si="8">AC10*3.75</f>
        <v>0</v>
      </c>
      <c r="AE10" s="93">
        <f>L10+D10+AB10+Z10+F10+J10+AM10+V10+R10+X10+N10+P10+H10+T10</f>
        <v>0</v>
      </c>
      <c r="AF10" s="94"/>
    </row>
    <row r="11" spans="1:32" s="79" customFormat="1" ht="27.75" customHeight="1">
      <c r="A11" s="85">
        <v>3</v>
      </c>
      <c r="B11" s="124" t="s">
        <v>559</v>
      </c>
      <c r="C11" s="87">
        <v>0</v>
      </c>
      <c r="D11" s="88">
        <f t="shared" si="1"/>
        <v>0</v>
      </c>
      <c r="E11" s="89">
        <v>0</v>
      </c>
      <c r="F11" s="89">
        <f t="shared" ref="F11:F74" si="9">E11*0.5</f>
        <v>0</v>
      </c>
      <c r="G11" s="89">
        <v>0</v>
      </c>
      <c r="H11" s="89">
        <f t="shared" si="2"/>
        <v>0</v>
      </c>
      <c r="I11" s="89">
        <v>0</v>
      </c>
      <c r="J11" s="89">
        <f t="shared" si="3"/>
        <v>0</v>
      </c>
      <c r="K11" s="89">
        <v>0</v>
      </c>
      <c r="L11" s="88">
        <f t="shared" ref="L11:L23" si="10">K11*2.454</f>
        <v>0</v>
      </c>
      <c r="M11" s="89">
        <v>0</v>
      </c>
      <c r="N11" s="89">
        <f t="shared" ref="N11:N74" si="11">M11*1</f>
        <v>0</v>
      </c>
      <c r="O11" s="89">
        <v>0</v>
      </c>
      <c r="P11" s="89">
        <f t="shared" si="4"/>
        <v>0</v>
      </c>
      <c r="Q11" s="89">
        <v>0</v>
      </c>
      <c r="R11" s="89">
        <f t="shared" ref="R11:R72" si="12">Q11/25</f>
        <v>0</v>
      </c>
      <c r="S11" s="89">
        <v>0</v>
      </c>
      <c r="T11" s="89">
        <f t="shared" si="5"/>
        <v>0</v>
      </c>
      <c r="U11" s="89">
        <v>0</v>
      </c>
      <c r="V11" s="89">
        <f t="shared" ref="V11:V74" si="13">U11*0.5</f>
        <v>0</v>
      </c>
      <c r="W11" s="89">
        <v>0</v>
      </c>
      <c r="X11" s="89">
        <f t="shared" si="6"/>
        <v>0</v>
      </c>
      <c r="Y11" s="89">
        <v>0</v>
      </c>
      <c r="Z11" s="88">
        <f t="shared" si="7"/>
        <v>0</v>
      </c>
      <c r="AA11" s="88">
        <v>0</v>
      </c>
      <c r="AB11" s="88">
        <f t="shared" si="0"/>
        <v>0</v>
      </c>
      <c r="AC11" s="88">
        <v>0</v>
      </c>
      <c r="AD11" s="88">
        <f t="shared" si="8"/>
        <v>0</v>
      </c>
      <c r="AE11" s="93">
        <f t="shared" ref="AE11:AE74" si="14">L11+D11+AB11+Z11+F11+J11+AM11+V11+R11+X11+N11+P11+H11+T11</f>
        <v>0</v>
      </c>
      <c r="AF11" s="94"/>
    </row>
    <row r="12" spans="1:32" s="79" customFormat="1" ht="27.75" customHeight="1">
      <c r="A12" s="85">
        <v>4</v>
      </c>
      <c r="B12" s="124" t="s">
        <v>560</v>
      </c>
      <c r="C12" s="87">
        <v>0</v>
      </c>
      <c r="D12" s="88">
        <f t="shared" si="1"/>
        <v>0</v>
      </c>
      <c r="E12" s="89">
        <v>0</v>
      </c>
      <c r="F12" s="89">
        <f t="shared" si="9"/>
        <v>0</v>
      </c>
      <c r="G12" s="89">
        <v>0</v>
      </c>
      <c r="H12" s="89">
        <f t="shared" si="2"/>
        <v>0</v>
      </c>
      <c r="I12" s="89">
        <v>0</v>
      </c>
      <c r="J12" s="89">
        <f t="shared" si="3"/>
        <v>0</v>
      </c>
      <c r="K12" s="89">
        <v>0</v>
      </c>
      <c r="L12" s="88">
        <f t="shared" si="10"/>
        <v>0</v>
      </c>
      <c r="M12" s="89">
        <v>0</v>
      </c>
      <c r="N12" s="89">
        <f t="shared" si="11"/>
        <v>0</v>
      </c>
      <c r="O12" s="89">
        <v>0</v>
      </c>
      <c r="P12" s="89">
        <f t="shared" si="4"/>
        <v>0</v>
      </c>
      <c r="Q12" s="89">
        <v>0</v>
      </c>
      <c r="R12" s="89">
        <f t="shared" si="12"/>
        <v>0</v>
      </c>
      <c r="S12" s="89">
        <v>0</v>
      </c>
      <c r="T12" s="89">
        <f t="shared" si="5"/>
        <v>0</v>
      </c>
      <c r="U12" s="89">
        <v>0</v>
      </c>
      <c r="V12" s="89">
        <f t="shared" si="13"/>
        <v>0</v>
      </c>
      <c r="W12" s="89">
        <v>0</v>
      </c>
      <c r="X12" s="89">
        <f t="shared" si="6"/>
        <v>0</v>
      </c>
      <c r="Y12" s="89">
        <v>0</v>
      </c>
      <c r="Z12" s="88">
        <f t="shared" si="7"/>
        <v>0</v>
      </c>
      <c r="AA12" s="88">
        <v>0</v>
      </c>
      <c r="AB12" s="88">
        <f t="shared" si="0"/>
        <v>0</v>
      </c>
      <c r="AC12" s="88">
        <v>0</v>
      </c>
      <c r="AD12" s="88">
        <f t="shared" si="8"/>
        <v>0</v>
      </c>
      <c r="AE12" s="93">
        <f t="shared" si="14"/>
        <v>0</v>
      </c>
      <c r="AF12" s="94"/>
    </row>
    <row r="13" spans="1:32" s="79" customFormat="1" ht="27.75" customHeight="1">
      <c r="A13" s="85">
        <v>5</v>
      </c>
      <c r="B13" s="124" t="s">
        <v>561</v>
      </c>
      <c r="C13" s="87">
        <v>0</v>
      </c>
      <c r="D13" s="88">
        <f t="shared" si="1"/>
        <v>0</v>
      </c>
      <c r="E13" s="89">
        <v>0</v>
      </c>
      <c r="F13" s="89">
        <f t="shared" si="9"/>
        <v>0</v>
      </c>
      <c r="G13" s="89">
        <v>0</v>
      </c>
      <c r="H13" s="89">
        <f t="shared" si="2"/>
        <v>0</v>
      </c>
      <c r="I13" s="89">
        <v>0</v>
      </c>
      <c r="J13" s="89">
        <f t="shared" si="3"/>
        <v>0</v>
      </c>
      <c r="K13" s="89">
        <v>0</v>
      </c>
      <c r="L13" s="88">
        <f t="shared" si="10"/>
        <v>0</v>
      </c>
      <c r="M13" s="89">
        <v>0</v>
      </c>
      <c r="N13" s="89">
        <f t="shared" si="11"/>
        <v>0</v>
      </c>
      <c r="O13" s="89">
        <v>0</v>
      </c>
      <c r="P13" s="89">
        <f t="shared" si="4"/>
        <v>0</v>
      </c>
      <c r="Q13" s="89">
        <v>0</v>
      </c>
      <c r="R13" s="89">
        <f t="shared" si="12"/>
        <v>0</v>
      </c>
      <c r="S13" s="89">
        <v>0</v>
      </c>
      <c r="T13" s="89">
        <f t="shared" si="5"/>
        <v>0</v>
      </c>
      <c r="U13" s="89">
        <v>0</v>
      </c>
      <c r="V13" s="89">
        <f t="shared" si="13"/>
        <v>0</v>
      </c>
      <c r="W13" s="89">
        <v>0</v>
      </c>
      <c r="X13" s="89">
        <f t="shared" si="6"/>
        <v>0</v>
      </c>
      <c r="Y13" s="89">
        <v>0</v>
      </c>
      <c r="Z13" s="88">
        <f t="shared" si="7"/>
        <v>0</v>
      </c>
      <c r="AA13" s="88">
        <v>0</v>
      </c>
      <c r="AB13" s="88">
        <f t="shared" si="0"/>
        <v>0</v>
      </c>
      <c r="AC13" s="88">
        <v>0</v>
      </c>
      <c r="AD13" s="88">
        <f t="shared" si="8"/>
        <v>0</v>
      </c>
      <c r="AE13" s="93">
        <f t="shared" si="14"/>
        <v>0</v>
      </c>
      <c r="AF13" s="94"/>
    </row>
    <row r="14" spans="1:32" s="79" customFormat="1" ht="27.75" customHeight="1">
      <c r="A14" s="85">
        <v>6</v>
      </c>
      <c r="B14" s="124" t="s">
        <v>562</v>
      </c>
      <c r="C14" s="87">
        <v>0</v>
      </c>
      <c r="D14" s="88">
        <f t="shared" si="1"/>
        <v>0</v>
      </c>
      <c r="E14" s="89">
        <v>0</v>
      </c>
      <c r="F14" s="89">
        <f t="shared" si="9"/>
        <v>0</v>
      </c>
      <c r="G14" s="89">
        <v>0</v>
      </c>
      <c r="H14" s="89">
        <f t="shared" si="2"/>
        <v>0</v>
      </c>
      <c r="I14" s="89">
        <v>0</v>
      </c>
      <c r="J14" s="89">
        <f t="shared" si="3"/>
        <v>0</v>
      </c>
      <c r="K14" s="89">
        <v>0</v>
      </c>
      <c r="L14" s="88">
        <f t="shared" si="10"/>
        <v>0</v>
      </c>
      <c r="M14" s="89">
        <v>0</v>
      </c>
      <c r="N14" s="89">
        <f t="shared" si="11"/>
        <v>0</v>
      </c>
      <c r="O14" s="89">
        <v>0</v>
      </c>
      <c r="P14" s="89">
        <f t="shared" si="4"/>
        <v>0</v>
      </c>
      <c r="Q14" s="89">
        <v>0</v>
      </c>
      <c r="R14" s="89">
        <f t="shared" si="12"/>
        <v>0</v>
      </c>
      <c r="S14" s="89">
        <v>0</v>
      </c>
      <c r="T14" s="89">
        <f t="shared" si="5"/>
        <v>0</v>
      </c>
      <c r="U14" s="89">
        <v>0</v>
      </c>
      <c r="V14" s="89">
        <f t="shared" si="13"/>
        <v>0</v>
      </c>
      <c r="W14" s="89">
        <v>0</v>
      </c>
      <c r="X14" s="89">
        <f t="shared" si="6"/>
        <v>0</v>
      </c>
      <c r="Y14" s="89">
        <v>0</v>
      </c>
      <c r="Z14" s="88">
        <f t="shared" si="7"/>
        <v>0</v>
      </c>
      <c r="AA14" s="88">
        <v>0</v>
      </c>
      <c r="AB14" s="88">
        <f t="shared" si="0"/>
        <v>0</v>
      </c>
      <c r="AC14" s="88">
        <v>0</v>
      </c>
      <c r="AD14" s="88">
        <f t="shared" si="8"/>
        <v>0</v>
      </c>
      <c r="AE14" s="93">
        <f t="shared" si="14"/>
        <v>0</v>
      </c>
      <c r="AF14" s="94"/>
    </row>
    <row r="15" spans="1:32" s="79" customFormat="1" ht="27.75" customHeight="1">
      <c r="A15" s="85">
        <v>7</v>
      </c>
      <c r="B15" s="124" t="s">
        <v>563</v>
      </c>
      <c r="C15" s="87">
        <v>0</v>
      </c>
      <c r="D15" s="88">
        <f t="shared" si="1"/>
        <v>0</v>
      </c>
      <c r="E15" s="89">
        <v>0</v>
      </c>
      <c r="F15" s="89">
        <f t="shared" si="9"/>
        <v>0</v>
      </c>
      <c r="G15" s="89">
        <v>0</v>
      </c>
      <c r="H15" s="89">
        <f t="shared" si="2"/>
        <v>0</v>
      </c>
      <c r="I15" s="89">
        <v>0</v>
      </c>
      <c r="J15" s="89">
        <f t="shared" si="3"/>
        <v>0</v>
      </c>
      <c r="K15" s="89">
        <v>0</v>
      </c>
      <c r="L15" s="88">
        <f t="shared" si="10"/>
        <v>0</v>
      </c>
      <c r="M15" s="89">
        <v>0</v>
      </c>
      <c r="N15" s="89">
        <f t="shared" si="11"/>
        <v>0</v>
      </c>
      <c r="O15" s="89">
        <v>0</v>
      </c>
      <c r="P15" s="89">
        <f t="shared" si="4"/>
        <v>0</v>
      </c>
      <c r="Q15" s="89">
        <v>0</v>
      </c>
      <c r="R15" s="89">
        <f t="shared" si="12"/>
        <v>0</v>
      </c>
      <c r="S15" s="89">
        <v>0</v>
      </c>
      <c r="T15" s="89">
        <f t="shared" si="5"/>
        <v>0</v>
      </c>
      <c r="U15" s="89">
        <v>0</v>
      </c>
      <c r="V15" s="89">
        <f t="shared" si="13"/>
        <v>0</v>
      </c>
      <c r="W15" s="89">
        <v>0</v>
      </c>
      <c r="X15" s="89">
        <f t="shared" si="6"/>
        <v>0</v>
      </c>
      <c r="Y15" s="89">
        <v>0</v>
      </c>
      <c r="Z15" s="88">
        <f t="shared" si="7"/>
        <v>0</v>
      </c>
      <c r="AA15" s="88">
        <v>0</v>
      </c>
      <c r="AB15" s="88">
        <f t="shared" si="0"/>
        <v>0</v>
      </c>
      <c r="AC15" s="88">
        <v>0</v>
      </c>
      <c r="AD15" s="88">
        <f t="shared" si="8"/>
        <v>0</v>
      </c>
      <c r="AE15" s="93">
        <f t="shared" si="14"/>
        <v>0</v>
      </c>
      <c r="AF15" s="94"/>
    </row>
    <row r="16" spans="1:32" s="79" customFormat="1" ht="27.75" customHeight="1">
      <c r="A16" s="85">
        <v>8</v>
      </c>
      <c r="B16" s="124" t="s">
        <v>564</v>
      </c>
      <c r="C16" s="87">
        <v>0</v>
      </c>
      <c r="D16" s="88">
        <f t="shared" si="1"/>
        <v>0</v>
      </c>
      <c r="E16" s="89">
        <v>0</v>
      </c>
      <c r="F16" s="89">
        <f t="shared" si="9"/>
        <v>0</v>
      </c>
      <c r="G16" s="89">
        <v>0</v>
      </c>
      <c r="H16" s="89">
        <f t="shared" si="2"/>
        <v>0</v>
      </c>
      <c r="I16" s="89">
        <v>0</v>
      </c>
      <c r="J16" s="89">
        <f t="shared" si="3"/>
        <v>0</v>
      </c>
      <c r="K16" s="89">
        <v>0</v>
      </c>
      <c r="L16" s="88">
        <f t="shared" si="10"/>
        <v>0</v>
      </c>
      <c r="M16" s="89">
        <v>0</v>
      </c>
      <c r="N16" s="89">
        <f t="shared" si="11"/>
        <v>0</v>
      </c>
      <c r="O16" s="89">
        <v>0</v>
      </c>
      <c r="P16" s="89">
        <f t="shared" si="4"/>
        <v>0</v>
      </c>
      <c r="Q16" s="89">
        <v>0</v>
      </c>
      <c r="R16" s="89">
        <f t="shared" si="12"/>
        <v>0</v>
      </c>
      <c r="S16" s="89">
        <v>0</v>
      </c>
      <c r="T16" s="89">
        <f t="shared" si="5"/>
        <v>0</v>
      </c>
      <c r="U16" s="89">
        <v>0</v>
      </c>
      <c r="V16" s="89">
        <f t="shared" si="13"/>
        <v>0</v>
      </c>
      <c r="W16" s="89">
        <v>0</v>
      </c>
      <c r="X16" s="89">
        <f t="shared" si="6"/>
        <v>0</v>
      </c>
      <c r="Y16" s="89">
        <v>0</v>
      </c>
      <c r="Z16" s="88">
        <f t="shared" si="7"/>
        <v>0</v>
      </c>
      <c r="AA16" s="88">
        <v>0</v>
      </c>
      <c r="AB16" s="88">
        <f t="shared" si="0"/>
        <v>0</v>
      </c>
      <c r="AC16" s="88">
        <v>0</v>
      </c>
      <c r="AD16" s="88">
        <f t="shared" si="8"/>
        <v>0</v>
      </c>
      <c r="AE16" s="93">
        <f t="shared" si="14"/>
        <v>0</v>
      </c>
      <c r="AF16" s="94"/>
    </row>
    <row r="17" spans="1:32" s="79" customFormat="1" ht="27.75" customHeight="1">
      <c r="A17" s="85">
        <v>9</v>
      </c>
      <c r="B17" s="86" t="s">
        <v>565</v>
      </c>
      <c r="C17" s="87">
        <v>0</v>
      </c>
      <c r="D17" s="88">
        <f t="shared" si="1"/>
        <v>0</v>
      </c>
      <c r="E17" s="89">
        <v>0</v>
      </c>
      <c r="F17" s="89">
        <f t="shared" si="9"/>
        <v>0</v>
      </c>
      <c r="G17" s="89">
        <v>0</v>
      </c>
      <c r="H17" s="89">
        <f t="shared" si="2"/>
        <v>0</v>
      </c>
      <c r="I17" s="89">
        <v>0</v>
      </c>
      <c r="J17" s="89">
        <f t="shared" si="3"/>
        <v>0</v>
      </c>
      <c r="K17" s="89">
        <v>0</v>
      </c>
      <c r="L17" s="88">
        <f t="shared" si="10"/>
        <v>0</v>
      </c>
      <c r="M17" s="89">
        <v>0</v>
      </c>
      <c r="N17" s="89">
        <f t="shared" si="11"/>
        <v>0</v>
      </c>
      <c r="O17" s="89">
        <v>0</v>
      </c>
      <c r="P17" s="89">
        <f t="shared" si="4"/>
        <v>0</v>
      </c>
      <c r="Q17" s="89">
        <v>0</v>
      </c>
      <c r="R17" s="89">
        <f t="shared" si="12"/>
        <v>0</v>
      </c>
      <c r="S17" s="89">
        <v>0</v>
      </c>
      <c r="T17" s="89">
        <f t="shared" si="5"/>
        <v>0</v>
      </c>
      <c r="U17" s="89">
        <v>0</v>
      </c>
      <c r="V17" s="89">
        <f t="shared" si="13"/>
        <v>0</v>
      </c>
      <c r="W17" s="89">
        <v>0</v>
      </c>
      <c r="X17" s="89">
        <f t="shared" si="6"/>
        <v>0</v>
      </c>
      <c r="Y17" s="89">
        <v>0</v>
      </c>
      <c r="Z17" s="88">
        <f t="shared" si="7"/>
        <v>0</v>
      </c>
      <c r="AA17" s="88">
        <v>0</v>
      </c>
      <c r="AB17" s="88">
        <f t="shared" si="0"/>
        <v>0</v>
      </c>
      <c r="AC17" s="88">
        <v>0</v>
      </c>
      <c r="AD17" s="88">
        <f t="shared" si="8"/>
        <v>0</v>
      </c>
      <c r="AE17" s="93">
        <f t="shared" si="14"/>
        <v>0</v>
      </c>
      <c r="AF17" s="94"/>
    </row>
    <row r="18" spans="1:32" s="79" customFormat="1" ht="27.75" customHeight="1">
      <c r="A18" s="85">
        <v>10</v>
      </c>
      <c r="B18" s="130" t="s">
        <v>566</v>
      </c>
      <c r="C18" s="87">
        <v>0</v>
      </c>
      <c r="D18" s="88">
        <f t="shared" si="1"/>
        <v>0</v>
      </c>
      <c r="E18" s="89">
        <v>0</v>
      </c>
      <c r="F18" s="89">
        <f t="shared" si="9"/>
        <v>0</v>
      </c>
      <c r="G18" s="89">
        <v>0</v>
      </c>
      <c r="H18" s="89">
        <f t="shared" si="2"/>
        <v>0</v>
      </c>
      <c r="I18" s="89">
        <v>0</v>
      </c>
      <c r="J18" s="89">
        <f t="shared" si="3"/>
        <v>0</v>
      </c>
      <c r="K18" s="89">
        <v>0</v>
      </c>
      <c r="L18" s="88">
        <f t="shared" si="10"/>
        <v>0</v>
      </c>
      <c r="M18" s="89">
        <v>0</v>
      </c>
      <c r="N18" s="89">
        <f t="shared" si="11"/>
        <v>0</v>
      </c>
      <c r="O18" s="89">
        <v>0</v>
      </c>
      <c r="P18" s="89">
        <f t="shared" si="4"/>
        <v>0</v>
      </c>
      <c r="Q18" s="89">
        <v>0</v>
      </c>
      <c r="R18" s="89">
        <f t="shared" si="12"/>
        <v>0</v>
      </c>
      <c r="S18" s="89">
        <v>0</v>
      </c>
      <c r="T18" s="89">
        <f t="shared" si="5"/>
        <v>0</v>
      </c>
      <c r="U18" s="89">
        <v>0</v>
      </c>
      <c r="V18" s="89">
        <f t="shared" si="13"/>
        <v>0</v>
      </c>
      <c r="W18" s="89">
        <v>0</v>
      </c>
      <c r="X18" s="89">
        <f t="shared" si="6"/>
        <v>0</v>
      </c>
      <c r="Y18" s="89">
        <v>0</v>
      </c>
      <c r="Z18" s="88">
        <f t="shared" si="7"/>
        <v>0</v>
      </c>
      <c r="AA18" s="88">
        <v>0</v>
      </c>
      <c r="AB18" s="88">
        <f t="shared" si="0"/>
        <v>0</v>
      </c>
      <c r="AC18" s="88">
        <v>0</v>
      </c>
      <c r="AD18" s="88">
        <f t="shared" si="8"/>
        <v>0</v>
      </c>
      <c r="AE18" s="93">
        <f t="shared" si="14"/>
        <v>0</v>
      </c>
      <c r="AF18" s="94"/>
    </row>
    <row r="19" spans="1:32" s="79" customFormat="1" ht="27.75" customHeight="1">
      <c r="A19" s="85">
        <v>11</v>
      </c>
      <c r="B19" s="130" t="s">
        <v>567</v>
      </c>
      <c r="C19" s="87">
        <v>0</v>
      </c>
      <c r="D19" s="88">
        <f t="shared" si="1"/>
        <v>0</v>
      </c>
      <c r="E19" s="89">
        <v>0</v>
      </c>
      <c r="F19" s="89">
        <f t="shared" si="9"/>
        <v>0</v>
      </c>
      <c r="G19" s="89">
        <v>0</v>
      </c>
      <c r="H19" s="89">
        <f t="shared" si="2"/>
        <v>0</v>
      </c>
      <c r="I19" s="89">
        <v>0</v>
      </c>
      <c r="J19" s="89">
        <f t="shared" si="3"/>
        <v>0</v>
      </c>
      <c r="K19" s="89">
        <v>0</v>
      </c>
      <c r="L19" s="88">
        <f t="shared" si="10"/>
        <v>0</v>
      </c>
      <c r="M19" s="89">
        <v>0</v>
      </c>
      <c r="N19" s="89">
        <f t="shared" si="11"/>
        <v>0</v>
      </c>
      <c r="O19" s="89">
        <v>0</v>
      </c>
      <c r="P19" s="89">
        <f t="shared" si="4"/>
        <v>0</v>
      </c>
      <c r="Q19" s="89">
        <v>0</v>
      </c>
      <c r="R19" s="89">
        <f t="shared" si="12"/>
        <v>0</v>
      </c>
      <c r="S19" s="89">
        <v>0</v>
      </c>
      <c r="T19" s="89">
        <f t="shared" si="5"/>
        <v>0</v>
      </c>
      <c r="U19" s="89">
        <v>0</v>
      </c>
      <c r="V19" s="89">
        <f t="shared" si="13"/>
        <v>0</v>
      </c>
      <c r="W19" s="89">
        <v>0</v>
      </c>
      <c r="X19" s="89">
        <f t="shared" si="6"/>
        <v>0</v>
      </c>
      <c r="Y19" s="89">
        <v>0</v>
      </c>
      <c r="Z19" s="88">
        <f t="shared" si="7"/>
        <v>0</v>
      </c>
      <c r="AA19" s="88">
        <v>0</v>
      </c>
      <c r="AB19" s="88">
        <f t="shared" si="0"/>
        <v>0</v>
      </c>
      <c r="AC19" s="88">
        <v>0</v>
      </c>
      <c r="AD19" s="88">
        <f t="shared" si="8"/>
        <v>0</v>
      </c>
      <c r="AE19" s="93">
        <f t="shared" si="14"/>
        <v>0</v>
      </c>
      <c r="AF19" s="94"/>
    </row>
    <row r="20" spans="1:32" s="79" customFormat="1" ht="27.75" customHeight="1">
      <c r="A20" s="85">
        <v>12</v>
      </c>
      <c r="B20" s="130" t="s">
        <v>568</v>
      </c>
      <c r="C20" s="87">
        <v>0</v>
      </c>
      <c r="D20" s="88">
        <f t="shared" si="1"/>
        <v>0</v>
      </c>
      <c r="E20" s="89">
        <v>0</v>
      </c>
      <c r="F20" s="89">
        <f t="shared" si="9"/>
        <v>0</v>
      </c>
      <c r="G20" s="89">
        <v>0</v>
      </c>
      <c r="H20" s="89">
        <f t="shared" si="2"/>
        <v>0</v>
      </c>
      <c r="I20" s="89">
        <v>0</v>
      </c>
      <c r="J20" s="89">
        <f t="shared" si="3"/>
        <v>0</v>
      </c>
      <c r="K20" s="89">
        <v>0</v>
      </c>
      <c r="L20" s="88">
        <f t="shared" si="10"/>
        <v>0</v>
      </c>
      <c r="M20" s="89">
        <v>0</v>
      </c>
      <c r="N20" s="89">
        <f t="shared" si="11"/>
        <v>0</v>
      </c>
      <c r="O20" s="89">
        <v>0</v>
      </c>
      <c r="P20" s="89">
        <f t="shared" si="4"/>
        <v>0</v>
      </c>
      <c r="Q20" s="89">
        <v>0</v>
      </c>
      <c r="R20" s="89">
        <f t="shared" si="12"/>
        <v>0</v>
      </c>
      <c r="S20" s="89">
        <v>0</v>
      </c>
      <c r="T20" s="89">
        <f t="shared" si="5"/>
        <v>0</v>
      </c>
      <c r="U20" s="89">
        <v>0</v>
      </c>
      <c r="V20" s="89">
        <f t="shared" si="13"/>
        <v>0</v>
      </c>
      <c r="W20" s="89">
        <v>0</v>
      </c>
      <c r="X20" s="89">
        <f t="shared" si="6"/>
        <v>0</v>
      </c>
      <c r="Y20" s="89">
        <v>0</v>
      </c>
      <c r="Z20" s="88">
        <f t="shared" si="7"/>
        <v>0</v>
      </c>
      <c r="AA20" s="88">
        <v>0</v>
      </c>
      <c r="AB20" s="88">
        <f t="shared" si="0"/>
        <v>0</v>
      </c>
      <c r="AC20" s="88">
        <v>0</v>
      </c>
      <c r="AD20" s="88">
        <f t="shared" si="8"/>
        <v>0</v>
      </c>
      <c r="AE20" s="93">
        <f t="shared" si="14"/>
        <v>0</v>
      </c>
      <c r="AF20" s="94"/>
    </row>
    <row r="21" spans="1:32" s="79" customFormat="1" ht="27.75" customHeight="1">
      <c r="A21" s="85">
        <v>13</v>
      </c>
      <c r="B21" s="130" t="s">
        <v>569</v>
      </c>
      <c r="C21" s="87">
        <v>0</v>
      </c>
      <c r="D21" s="88">
        <f t="shared" si="1"/>
        <v>0</v>
      </c>
      <c r="E21" s="89">
        <v>0</v>
      </c>
      <c r="F21" s="89">
        <f t="shared" si="9"/>
        <v>0</v>
      </c>
      <c r="G21" s="89">
        <v>0</v>
      </c>
      <c r="H21" s="89">
        <f t="shared" si="2"/>
        <v>0</v>
      </c>
      <c r="I21" s="89">
        <v>0</v>
      </c>
      <c r="J21" s="89">
        <f t="shared" si="3"/>
        <v>0</v>
      </c>
      <c r="K21" s="89">
        <v>0</v>
      </c>
      <c r="L21" s="88">
        <f t="shared" si="10"/>
        <v>0</v>
      </c>
      <c r="M21" s="89">
        <v>0</v>
      </c>
      <c r="N21" s="89">
        <f t="shared" si="11"/>
        <v>0</v>
      </c>
      <c r="O21" s="89">
        <v>0</v>
      </c>
      <c r="P21" s="89">
        <f t="shared" si="4"/>
        <v>0</v>
      </c>
      <c r="Q21" s="89">
        <v>0</v>
      </c>
      <c r="R21" s="89">
        <f t="shared" si="12"/>
        <v>0</v>
      </c>
      <c r="S21" s="89">
        <v>0</v>
      </c>
      <c r="T21" s="89">
        <f t="shared" si="5"/>
        <v>0</v>
      </c>
      <c r="U21" s="89">
        <v>0</v>
      </c>
      <c r="V21" s="89">
        <f t="shared" si="13"/>
        <v>0</v>
      </c>
      <c r="W21" s="89">
        <v>0</v>
      </c>
      <c r="X21" s="89">
        <f t="shared" si="6"/>
        <v>0</v>
      </c>
      <c r="Y21" s="89">
        <v>0</v>
      </c>
      <c r="Z21" s="88">
        <f t="shared" si="7"/>
        <v>0</v>
      </c>
      <c r="AA21" s="88">
        <v>0</v>
      </c>
      <c r="AB21" s="88">
        <f t="shared" si="0"/>
        <v>0</v>
      </c>
      <c r="AC21" s="88">
        <v>0</v>
      </c>
      <c r="AD21" s="88">
        <f t="shared" si="8"/>
        <v>0</v>
      </c>
      <c r="AE21" s="93">
        <f t="shared" si="14"/>
        <v>0</v>
      </c>
      <c r="AF21" s="94"/>
    </row>
    <row r="22" spans="1:32" s="79" customFormat="1" ht="27.75" customHeight="1">
      <c r="A22" s="85">
        <v>14</v>
      </c>
      <c r="B22" s="130" t="s">
        <v>570</v>
      </c>
      <c r="C22" s="87">
        <v>0</v>
      </c>
      <c r="D22" s="88">
        <f t="shared" si="1"/>
        <v>0</v>
      </c>
      <c r="E22" s="89">
        <v>0</v>
      </c>
      <c r="F22" s="89">
        <f t="shared" si="9"/>
        <v>0</v>
      </c>
      <c r="G22" s="89">
        <v>0</v>
      </c>
      <c r="H22" s="89">
        <f t="shared" si="2"/>
        <v>0</v>
      </c>
      <c r="I22" s="89">
        <v>0</v>
      </c>
      <c r="J22" s="89">
        <f t="shared" si="3"/>
        <v>0</v>
      </c>
      <c r="K22" s="89">
        <v>0</v>
      </c>
      <c r="L22" s="88">
        <f t="shared" si="10"/>
        <v>0</v>
      </c>
      <c r="M22" s="89">
        <v>0</v>
      </c>
      <c r="N22" s="89">
        <f t="shared" si="11"/>
        <v>0</v>
      </c>
      <c r="O22" s="89">
        <v>0</v>
      </c>
      <c r="P22" s="89">
        <f t="shared" si="4"/>
        <v>0</v>
      </c>
      <c r="Q22" s="89">
        <v>0</v>
      </c>
      <c r="R22" s="89">
        <f t="shared" si="12"/>
        <v>0</v>
      </c>
      <c r="S22" s="89">
        <v>0</v>
      </c>
      <c r="T22" s="89">
        <f t="shared" si="5"/>
        <v>0</v>
      </c>
      <c r="U22" s="89">
        <v>0</v>
      </c>
      <c r="V22" s="89">
        <f t="shared" si="13"/>
        <v>0</v>
      </c>
      <c r="W22" s="89">
        <v>0</v>
      </c>
      <c r="X22" s="89">
        <f t="shared" si="6"/>
        <v>0</v>
      </c>
      <c r="Y22" s="89">
        <v>0</v>
      </c>
      <c r="Z22" s="88">
        <f t="shared" si="7"/>
        <v>0</v>
      </c>
      <c r="AA22" s="88">
        <v>0</v>
      </c>
      <c r="AB22" s="88">
        <f t="shared" si="0"/>
        <v>0</v>
      </c>
      <c r="AC22" s="88">
        <v>0</v>
      </c>
      <c r="AD22" s="88">
        <f t="shared" si="8"/>
        <v>0</v>
      </c>
      <c r="AE22" s="93">
        <f t="shared" si="14"/>
        <v>0</v>
      </c>
      <c r="AF22" s="94"/>
    </row>
    <row r="23" spans="1:32" s="79" customFormat="1" ht="27.75" customHeight="1">
      <c r="A23" s="85">
        <v>15</v>
      </c>
      <c r="B23" s="130" t="s">
        <v>571</v>
      </c>
      <c r="C23" s="87">
        <v>0</v>
      </c>
      <c r="D23" s="88">
        <f t="shared" si="1"/>
        <v>0</v>
      </c>
      <c r="E23" s="89">
        <v>0</v>
      </c>
      <c r="F23" s="89">
        <f t="shared" si="9"/>
        <v>0</v>
      </c>
      <c r="G23" s="89">
        <v>0</v>
      </c>
      <c r="H23" s="89">
        <f t="shared" si="2"/>
        <v>0</v>
      </c>
      <c r="I23" s="89">
        <v>0</v>
      </c>
      <c r="J23" s="89">
        <f t="shared" si="3"/>
        <v>0</v>
      </c>
      <c r="K23" s="89">
        <v>0</v>
      </c>
      <c r="L23" s="88">
        <f t="shared" si="10"/>
        <v>0</v>
      </c>
      <c r="M23" s="89">
        <v>0</v>
      </c>
      <c r="N23" s="89">
        <f t="shared" si="11"/>
        <v>0</v>
      </c>
      <c r="O23" s="89">
        <v>0</v>
      </c>
      <c r="P23" s="89">
        <f t="shared" si="4"/>
        <v>0</v>
      </c>
      <c r="Q23" s="89">
        <v>0</v>
      </c>
      <c r="R23" s="89">
        <f t="shared" si="12"/>
        <v>0</v>
      </c>
      <c r="S23" s="89">
        <v>0</v>
      </c>
      <c r="T23" s="89">
        <f t="shared" si="5"/>
        <v>0</v>
      </c>
      <c r="U23" s="89">
        <v>0</v>
      </c>
      <c r="V23" s="89">
        <f t="shared" si="13"/>
        <v>0</v>
      </c>
      <c r="W23" s="89">
        <v>0</v>
      </c>
      <c r="X23" s="89">
        <f t="shared" si="6"/>
        <v>0</v>
      </c>
      <c r="Y23" s="89">
        <v>0</v>
      </c>
      <c r="Z23" s="88">
        <f t="shared" si="7"/>
        <v>0</v>
      </c>
      <c r="AA23" s="88">
        <v>0</v>
      </c>
      <c r="AB23" s="88">
        <f t="shared" si="0"/>
        <v>0</v>
      </c>
      <c r="AC23" s="88">
        <v>0</v>
      </c>
      <c r="AD23" s="88">
        <f t="shared" si="8"/>
        <v>0</v>
      </c>
      <c r="AE23" s="93">
        <f t="shared" si="14"/>
        <v>0</v>
      </c>
      <c r="AF23" s="94"/>
    </row>
    <row r="24" spans="1:32" s="79" customFormat="1" ht="27.75" customHeight="1">
      <c r="A24" s="85">
        <v>16</v>
      </c>
      <c r="B24" s="130" t="s">
        <v>572</v>
      </c>
      <c r="C24" s="87">
        <v>0</v>
      </c>
      <c r="D24" s="88">
        <f t="shared" si="1"/>
        <v>0</v>
      </c>
      <c r="E24" s="89">
        <v>0</v>
      </c>
      <c r="F24" s="89">
        <f t="shared" si="9"/>
        <v>0</v>
      </c>
      <c r="G24" s="89">
        <v>0</v>
      </c>
      <c r="H24" s="89">
        <f t="shared" si="2"/>
        <v>0</v>
      </c>
      <c r="I24" s="89">
        <v>0</v>
      </c>
      <c r="J24" s="89">
        <f t="shared" si="3"/>
        <v>0</v>
      </c>
      <c r="K24" s="89">
        <v>0</v>
      </c>
      <c r="L24" s="88">
        <f t="shared" ref="L24:L74" si="15">K24*2.45</f>
        <v>0</v>
      </c>
      <c r="M24" s="89">
        <v>0</v>
      </c>
      <c r="N24" s="89">
        <f t="shared" si="11"/>
        <v>0</v>
      </c>
      <c r="O24" s="89">
        <v>0</v>
      </c>
      <c r="P24" s="89">
        <f t="shared" si="4"/>
        <v>0</v>
      </c>
      <c r="Q24" s="89">
        <v>0</v>
      </c>
      <c r="R24" s="89">
        <f t="shared" si="12"/>
        <v>0</v>
      </c>
      <c r="S24" s="89">
        <v>0</v>
      </c>
      <c r="T24" s="89">
        <f t="shared" si="5"/>
        <v>0</v>
      </c>
      <c r="U24" s="89">
        <v>0</v>
      </c>
      <c r="V24" s="89">
        <f t="shared" si="13"/>
        <v>0</v>
      </c>
      <c r="W24" s="89">
        <v>0</v>
      </c>
      <c r="X24" s="89">
        <f t="shared" si="6"/>
        <v>0</v>
      </c>
      <c r="Y24" s="89">
        <v>0</v>
      </c>
      <c r="Z24" s="88">
        <f t="shared" si="7"/>
        <v>0</v>
      </c>
      <c r="AA24" s="88">
        <v>0</v>
      </c>
      <c r="AB24" s="88">
        <f t="shared" ref="AB24:AB85" si="16">AA24*3.75</f>
        <v>0</v>
      </c>
      <c r="AC24" s="88">
        <v>0</v>
      </c>
      <c r="AD24" s="88">
        <f t="shared" si="8"/>
        <v>0</v>
      </c>
      <c r="AE24" s="93">
        <f t="shared" si="14"/>
        <v>0</v>
      </c>
      <c r="AF24" s="94"/>
    </row>
    <row r="25" spans="1:32" s="79" customFormat="1" ht="27.75" customHeight="1">
      <c r="A25" s="85">
        <v>17</v>
      </c>
      <c r="B25" s="130" t="s">
        <v>573</v>
      </c>
      <c r="C25" s="87">
        <v>0</v>
      </c>
      <c r="D25" s="88">
        <f t="shared" si="1"/>
        <v>0</v>
      </c>
      <c r="E25" s="89">
        <v>0</v>
      </c>
      <c r="F25" s="89">
        <f t="shared" si="9"/>
        <v>0</v>
      </c>
      <c r="G25" s="89">
        <v>0</v>
      </c>
      <c r="H25" s="89">
        <f t="shared" si="2"/>
        <v>0</v>
      </c>
      <c r="I25" s="89">
        <v>0</v>
      </c>
      <c r="J25" s="89">
        <f t="shared" si="3"/>
        <v>0</v>
      </c>
      <c r="K25" s="89">
        <v>0</v>
      </c>
      <c r="L25" s="88">
        <f t="shared" si="15"/>
        <v>0</v>
      </c>
      <c r="M25" s="89">
        <v>0</v>
      </c>
      <c r="N25" s="89">
        <f t="shared" si="11"/>
        <v>0</v>
      </c>
      <c r="O25" s="89">
        <v>0</v>
      </c>
      <c r="P25" s="89">
        <f t="shared" si="4"/>
        <v>0</v>
      </c>
      <c r="Q25" s="89">
        <v>0</v>
      </c>
      <c r="R25" s="89">
        <f t="shared" si="12"/>
        <v>0</v>
      </c>
      <c r="S25" s="89">
        <v>0</v>
      </c>
      <c r="T25" s="89">
        <f t="shared" si="5"/>
        <v>0</v>
      </c>
      <c r="U25" s="89">
        <v>0</v>
      </c>
      <c r="V25" s="89">
        <f t="shared" si="13"/>
        <v>0</v>
      </c>
      <c r="W25" s="89">
        <v>0</v>
      </c>
      <c r="X25" s="89">
        <f t="shared" si="6"/>
        <v>0</v>
      </c>
      <c r="Y25" s="89">
        <v>0</v>
      </c>
      <c r="Z25" s="88">
        <f t="shared" si="7"/>
        <v>0</v>
      </c>
      <c r="AA25" s="88">
        <v>0</v>
      </c>
      <c r="AB25" s="88">
        <f t="shared" si="16"/>
        <v>0</v>
      </c>
      <c r="AC25" s="88">
        <v>0</v>
      </c>
      <c r="AD25" s="88">
        <f t="shared" si="8"/>
        <v>0</v>
      </c>
      <c r="AE25" s="93">
        <f t="shared" si="14"/>
        <v>0</v>
      </c>
      <c r="AF25" s="94"/>
    </row>
    <row r="26" spans="1:32" s="79" customFormat="1" ht="27.75" customHeight="1">
      <c r="A26" s="85">
        <v>18</v>
      </c>
      <c r="B26" s="130" t="s">
        <v>574</v>
      </c>
      <c r="C26" s="87">
        <v>0</v>
      </c>
      <c r="D26" s="88">
        <f t="shared" si="1"/>
        <v>0</v>
      </c>
      <c r="E26" s="89">
        <v>0</v>
      </c>
      <c r="F26" s="89">
        <f t="shared" si="9"/>
        <v>0</v>
      </c>
      <c r="G26" s="89">
        <v>0</v>
      </c>
      <c r="H26" s="89">
        <f t="shared" si="2"/>
        <v>0</v>
      </c>
      <c r="I26" s="89">
        <v>0</v>
      </c>
      <c r="J26" s="89">
        <f t="shared" si="3"/>
        <v>0</v>
      </c>
      <c r="K26" s="89">
        <v>0</v>
      </c>
      <c r="L26" s="88">
        <f t="shared" si="15"/>
        <v>0</v>
      </c>
      <c r="M26" s="89">
        <v>0</v>
      </c>
      <c r="N26" s="89">
        <f t="shared" si="11"/>
        <v>0</v>
      </c>
      <c r="O26" s="89">
        <v>0</v>
      </c>
      <c r="P26" s="89">
        <f t="shared" si="4"/>
        <v>0</v>
      </c>
      <c r="Q26" s="89">
        <v>0</v>
      </c>
      <c r="R26" s="89">
        <f t="shared" si="12"/>
        <v>0</v>
      </c>
      <c r="S26" s="89">
        <v>0</v>
      </c>
      <c r="T26" s="89">
        <f t="shared" si="5"/>
        <v>0</v>
      </c>
      <c r="U26" s="89">
        <v>0</v>
      </c>
      <c r="V26" s="89">
        <f t="shared" si="13"/>
        <v>0</v>
      </c>
      <c r="W26" s="89">
        <v>0</v>
      </c>
      <c r="X26" s="89">
        <f t="shared" si="6"/>
        <v>0</v>
      </c>
      <c r="Y26" s="89">
        <v>0</v>
      </c>
      <c r="Z26" s="88">
        <f t="shared" si="7"/>
        <v>0</v>
      </c>
      <c r="AA26" s="88">
        <v>0</v>
      </c>
      <c r="AB26" s="88">
        <f t="shared" si="16"/>
        <v>0</v>
      </c>
      <c r="AC26" s="88">
        <v>0</v>
      </c>
      <c r="AD26" s="88">
        <f t="shared" si="8"/>
        <v>0</v>
      </c>
      <c r="AE26" s="93">
        <f t="shared" si="14"/>
        <v>0</v>
      </c>
      <c r="AF26" s="94"/>
    </row>
    <row r="27" spans="1:32" s="79" customFormat="1" ht="27.75" customHeight="1">
      <c r="A27" s="85">
        <v>19</v>
      </c>
      <c r="B27" s="130" t="s">
        <v>575</v>
      </c>
      <c r="C27" s="87">
        <v>0</v>
      </c>
      <c r="D27" s="88">
        <f t="shared" si="1"/>
        <v>0</v>
      </c>
      <c r="E27" s="89">
        <v>0</v>
      </c>
      <c r="F27" s="89">
        <f t="shared" si="9"/>
        <v>0</v>
      </c>
      <c r="G27" s="89">
        <v>0</v>
      </c>
      <c r="H27" s="89">
        <f t="shared" si="2"/>
        <v>0</v>
      </c>
      <c r="I27" s="89">
        <v>0</v>
      </c>
      <c r="J27" s="89">
        <f t="shared" si="3"/>
        <v>0</v>
      </c>
      <c r="K27" s="89">
        <v>0</v>
      </c>
      <c r="L27" s="88">
        <f t="shared" si="15"/>
        <v>0</v>
      </c>
      <c r="M27" s="89">
        <v>0</v>
      </c>
      <c r="N27" s="89">
        <f t="shared" si="11"/>
        <v>0</v>
      </c>
      <c r="O27" s="89">
        <v>0</v>
      </c>
      <c r="P27" s="89">
        <f t="shared" si="4"/>
        <v>0</v>
      </c>
      <c r="Q27" s="89">
        <v>0</v>
      </c>
      <c r="R27" s="89">
        <f t="shared" si="12"/>
        <v>0</v>
      </c>
      <c r="S27" s="89">
        <v>0</v>
      </c>
      <c r="T27" s="89">
        <f t="shared" si="5"/>
        <v>0</v>
      </c>
      <c r="U27" s="89">
        <v>0</v>
      </c>
      <c r="V27" s="89">
        <f t="shared" si="13"/>
        <v>0</v>
      </c>
      <c r="W27" s="89">
        <v>0</v>
      </c>
      <c r="X27" s="89">
        <f t="shared" si="6"/>
        <v>0</v>
      </c>
      <c r="Y27" s="89">
        <v>0</v>
      </c>
      <c r="Z27" s="88">
        <f t="shared" si="7"/>
        <v>0</v>
      </c>
      <c r="AA27" s="88">
        <v>0</v>
      </c>
      <c r="AB27" s="88">
        <f t="shared" si="16"/>
        <v>0</v>
      </c>
      <c r="AC27" s="88">
        <v>0</v>
      </c>
      <c r="AD27" s="88">
        <f t="shared" si="8"/>
        <v>0</v>
      </c>
      <c r="AE27" s="93">
        <f t="shared" si="14"/>
        <v>0</v>
      </c>
      <c r="AF27" s="94"/>
    </row>
    <row r="28" spans="1:32" s="79" customFormat="1" ht="27.75" customHeight="1">
      <c r="A28" s="85">
        <v>20</v>
      </c>
      <c r="B28" s="130" t="s">
        <v>576</v>
      </c>
      <c r="C28" s="87">
        <v>0</v>
      </c>
      <c r="D28" s="88">
        <f t="shared" si="1"/>
        <v>0</v>
      </c>
      <c r="E28" s="89">
        <v>0</v>
      </c>
      <c r="F28" s="89">
        <f t="shared" si="9"/>
        <v>0</v>
      </c>
      <c r="G28" s="89">
        <v>0</v>
      </c>
      <c r="H28" s="89">
        <f t="shared" si="2"/>
        <v>0</v>
      </c>
      <c r="I28" s="89">
        <v>0</v>
      </c>
      <c r="J28" s="89">
        <f t="shared" si="3"/>
        <v>0</v>
      </c>
      <c r="K28" s="89">
        <v>0</v>
      </c>
      <c r="L28" s="88">
        <f t="shared" si="15"/>
        <v>0</v>
      </c>
      <c r="M28" s="89">
        <v>0</v>
      </c>
      <c r="N28" s="89">
        <f t="shared" si="11"/>
        <v>0</v>
      </c>
      <c r="O28" s="89">
        <v>0</v>
      </c>
      <c r="P28" s="89">
        <f t="shared" si="4"/>
        <v>0</v>
      </c>
      <c r="Q28" s="89">
        <v>0</v>
      </c>
      <c r="R28" s="89">
        <f t="shared" si="12"/>
        <v>0</v>
      </c>
      <c r="S28" s="89">
        <v>0</v>
      </c>
      <c r="T28" s="89">
        <f t="shared" si="5"/>
        <v>0</v>
      </c>
      <c r="U28" s="89">
        <v>0</v>
      </c>
      <c r="V28" s="89">
        <f t="shared" si="13"/>
        <v>0</v>
      </c>
      <c r="W28" s="89">
        <v>0</v>
      </c>
      <c r="X28" s="89">
        <f t="shared" si="6"/>
        <v>0</v>
      </c>
      <c r="Y28" s="89">
        <v>0</v>
      </c>
      <c r="Z28" s="88">
        <f t="shared" si="7"/>
        <v>0</v>
      </c>
      <c r="AA28" s="88">
        <v>0</v>
      </c>
      <c r="AB28" s="88">
        <f t="shared" si="16"/>
        <v>0</v>
      </c>
      <c r="AC28" s="88">
        <v>0</v>
      </c>
      <c r="AD28" s="88">
        <f t="shared" si="8"/>
        <v>0</v>
      </c>
      <c r="AE28" s="93">
        <f t="shared" si="14"/>
        <v>0</v>
      </c>
      <c r="AF28" s="94"/>
    </row>
    <row r="29" spans="1:32" s="79" customFormat="1" ht="27.75" customHeight="1">
      <c r="A29" s="85">
        <v>21</v>
      </c>
      <c r="B29" s="130" t="s">
        <v>577</v>
      </c>
      <c r="C29" s="87">
        <v>0</v>
      </c>
      <c r="D29" s="88">
        <f t="shared" si="1"/>
        <v>0</v>
      </c>
      <c r="E29" s="89">
        <v>0</v>
      </c>
      <c r="F29" s="89">
        <f t="shared" si="9"/>
        <v>0</v>
      </c>
      <c r="G29" s="89">
        <v>0</v>
      </c>
      <c r="H29" s="89">
        <f t="shared" si="2"/>
        <v>0</v>
      </c>
      <c r="I29" s="89">
        <v>0</v>
      </c>
      <c r="J29" s="89">
        <f t="shared" si="3"/>
        <v>0</v>
      </c>
      <c r="K29" s="89">
        <v>0</v>
      </c>
      <c r="L29" s="88">
        <f t="shared" si="15"/>
        <v>0</v>
      </c>
      <c r="M29" s="89">
        <v>0</v>
      </c>
      <c r="N29" s="89">
        <f t="shared" si="11"/>
        <v>0</v>
      </c>
      <c r="O29" s="89">
        <v>0</v>
      </c>
      <c r="P29" s="89">
        <f t="shared" si="4"/>
        <v>0</v>
      </c>
      <c r="Q29" s="89">
        <v>0</v>
      </c>
      <c r="R29" s="89">
        <f t="shared" si="12"/>
        <v>0</v>
      </c>
      <c r="S29" s="89">
        <v>0</v>
      </c>
      <c r="T29" s="89">
        <f t="shared" si="5"/>
        <v>0</v>
      </c>
      <c r="U29" s="89">
        <v>0</v>
      </c>
      <c r="V29" s="89">
        <f t="shared" si="13"/>
        <v>0</v>
      </c>
      <c r="W29" s="89">
        <v>0</v>
      </c>
      <c r="X29" s="89">
        <f t="shared" si="6"/>
        <v>0</v>
      </c>
      <c r="Y29" s="89">
        <v>0</v>
      </c>
      <c r="Z29" s="88">
        <f t="shared" si="7"/>
        <v>0</v>
      </c>
      <c r="AA29" s="88">
        <v>0</v>
      </c>
      <c r="AB29" s="88">
        <f t="shared" si="16"/>
        <v>0</v>
      </c>
      <c r="AC29" s="88">
        <v>0</v>
      </c>
      <c r="AD29" s="88">
        <f t="shared" si="8"/>
        <v>0</v>
      </c>
      <c r="AE29" s="93">
        <f t="shared" si="14"/>
        <v>0</v>
      </c>
      <c r="AF29" s="94"/>
    </row>
    <row r="30" spans="1:32" s="79" customFormat="1" ht="27.75" customHeight="1">
      <c r="A30" s="85">
        <v>22</v>
      </c>
      <c r="B30" s="86" t="s">
        <v>578</v>
      </c>
      <c r="C30" s="87">
        <v>0</v>
      </c>
      <c r="D30" s="88">
        <f t="shared" si="1"/>
        <v>0</v>
      </c>
      <c r="E30" s="89">
        <v>0</v>
      </c>
      <c r="F30" s="89">
        <f t="shared" si="9"/>
        <v>0</v>
      </c>
      <c r="G30" s="89">
        <v>0</v>
      </c>
      <c r="H30" s="89">
        <f t="shared" si="2"/>
        <v>0</v>
      </c>
      <c r="I30" s="89">
        <v>0</v>
      </c>
      <c r="J30" s="89">
        <f t="shared" si="3"/>
        <v>0</v>
      </c>
      <c r="K30" s="89">
        <v>0</v>
      </c>
      <c r="L30" s="88">
        <f t="shared" si="15"/>
        <v>0</v>
      </c>
      <c r="M30" s="89">
        <v>0</v>
      </c>
      <c r="N30" s="89">
        <f t="shared" si="11"/>
        <v>0</v>
      </c>
      <c r="O30" s="89">
        <v>0</v>
      </c>
      <c r="P30" s="89">
        <f t="shared" si="4"/>
        <v>0</v>
      </c>
      <c r="Q30" s="89">
        <v>0</v>
      </c>
      <c r="R30" s="89">
        <f t="shared" si="12"/>
        <v>0</v>
      </c>
      <c r="S30" s="89">
        <v>0</v>
      </c>
      <c r="T30" s="89">
        <f t="shared" si="5"/>
        <v>0</v>
      </c>
      <c r="U30" s="89">
        <v>0</v>
      </c>
      <c r="V30" s="89">
        <f t="shared" si="13"/>
        <v>0</v>
      </c>
      <c r="W30" s="89">
        <v>0</v>
      </c>
      <c r="X30" s="89">
        <f t="shared" si="6"/>
        <v>0</v>
      </c>
      <c r="Y30" s="89">
        <v>0</v>
      </c>
      <c r="Z30" s="88">
        <f t="shared" si="7"/>
        <v>0</v>
      </c>
      <c r="AA30" s="88">
        <v>0</v>
      </c>
      <c r="AB30" s="88">
        <f t="shared" si="16"/>
        <v>0</v>
      </c>
      <c r="AC30" s="88">
        <v>0</v>
      </c>
      <c r="AD30" s="88">
        <f t="shared" si="8"/>
        <v>0</v>
      </c>
      <c r="AE30" s="93">
        <f t="shared" si="14"/>
        <v>0</v>
      </c>
      <c r="AF30" s="94"/>
    </row>
    <row r="31" spans="1:32" s="79" customFormat="1" ht="27.75" customHeight="1">
      <c r="A31" s="85">
        <v>23</v>
      </c>
      <c r="B31" s="86" t="s">
        <v>579</v>
      </c>
      <c r="C31" s="87">
        <v>0</v>
      </c>
      <c r="D31" s="88">
        <f t="shared" si="1"/>
        <v>0</v>
      </c>
      <c r="E31" s="89">
        <v>0</v>
      </c>
      <c r="F31" s="89">
        <f t="shared" si="9"/>
        <v>0</v>
      </c>
      <c r="G31" s="89">
        <v>0</v>
      </c>
      <c r="H31" s="89">
        <f t="shared" si="2"/>
        <v>0</v>
      </c>
      <c r="I31" s="89">
        <v>0</v>
      </c>
      <c r="J31" s="89">
        <f t="shared" si="3"/>
        <v>0</v>
      </c>
      <c r="K31" s="89">
        <v>0</v>
      </c>
      <c r="L31" s="88">
        <f t="shared" si="15"/>
        <v>0</v>
      </c>
      <c r="M31" s="89">
        <v>0</v>
      </c>
      <c r="N31" s="89">
        <f t="shared" si="11"/>
        <v>0</v>
      </c>
      <c r="O31" s="89">
        <v>0</v>
      </c>
      <c r="P31" s="89">
        <f t="shared" si="4"/>
        <v>0</v>
      </c>
      <c r="Q31" s="89">
        <v>0</v>
      </c>
      <c r="R31" s="89">
        <f t="shared" si="12"/>
        <v>0</v>
      </c>
      <c r="S31" s="89">
        <v>0</v>
      </c>
      <c r="T31" s="89">
        <f t="shared" si="5"/>
        <v>0</v>
      </c>
      <c r="U31" s="89">
        <v>0</v>
      </c>
      <c r="V31" s="89">
        <f t="shared" si="13"/>
        <v>0</v>
      </c>
      <c r="W31" s="89">
        <v>0</v>
      </c>
      <c r="X31" s="89">
        <f t="shared" si="6"/>
        <v>0</v>
      </c>
      <c r="Y31" s="89">
        <v>0</v>
      </c>
      <c r="Z31" s="88">
        <f t="shared" si="7"/>
        <v>0</v>
      </c>
      <c r="AA31" s="88">
        <v>0</v>
      </c>
      <c r="AB31" s="88">
        <f t="shared" si="16"/>
        <v>0</v>
      </c>
      <c r="AC31" s="88">
        <v>0</v>
      </c>
      <c r="AD31" s="88">
        <f t="shared" si="8"/>
        <v>0</v>
      </c>
      <c r="AE31" s="93">
        <f t="shared" si="14"/>
        <v>0</v>
      </c>
      <c r="AF31" s="94"/>
    </row>
    <row r="32" spans="1:32" s="79" customFormat="1" ht="27.75" customHeight="1">
      <c r="A32" s="85">
        <v>24</v>
      </c>
      <c r="B32" s="86" t="s">
        <v>580</v>
      </c>
      <c r="C32" s="87">
        <v>0</v>
      </c>
      <c r="D32" s="88">
        <f t="shared" si="1"/>
        <v>0</v>
      </c>
      <c r="E32" s="89">
        <v>0</v>
      </c>
      <c r="F32" s="89">
        <f t="shared" si="9"/>
        <v>0</v>
      </c>
      <c r="G32" s="89">
        <v>0</v>
      </c>
      <c r="H32" s="89">
        <f t="shared" si="2"/>
        <v>0</v>
      </c>
      <c r="I32" s="89">
        <v>0</v>
      </c>
      <c r="J32" s="89">
        <f t="shared" si="3"/>
        <v>0</v>
      </c>
      <c r="K32" s="89">
        <v>0</v>
      </c>
      <c r="L32" s="88">
        <f t="shared" si="15"/>
        <v>0</v>
      </c>
      <c r="M32" s="89">
        <v>0</v>
      </c>
      <c r="N32" s="89">
        <f t="shared" si="11"/>
        <v>0</v>
      </c>
      <c r="O32" s="89">
        <v>0</v>
      </c>
      <c r="P32" s="89">
        <f t="shared" si="4"/>
        <v>0</v>
      </c>
      <c r="Q32" s="89">
        <v>0</v>
      </c>
      <c r="R32" s="89">
        <f t="shared" si="12"/>
        <v>0</v>
      </c>
      <c r="S32" s="89">
        <v>0</v>
      </c>
      <c r="T32" s="89">
        <f t="shared" si="5"/>
        <v>0</v>
      </c>
      <c r="U32" s="89">
        <v>0</v>
      </c>
      <c r="V32" s="89">
        <f t="shared" si="13"/>
        <v>0</v>
      </c>
      <c r="W32" s="89">
        <v>0</v>
      </c>
      <c r="X32" s="89">
        <f t="shared" si="6"/>
        <v>0</v>
      </c>
      <c r="Y32" s="89">
        <v>0</v>
      </c>
      <c r="Z32" s="88">
        <f t="shared" si="7"/>
        <v>0</v>
      </c>
      <c r="AA32" s="88">
        <v>0</v>
      </c>
      <c r="AB32" s="88">
        <f t="shared" si="16"/>
        <v>0</v>
      </c>
      <c r="AC32" s="88">
        <v>0</v>
      </c>
      <c r="AD32" s="88">
        <f t="shared" si="8"/>
        <v>0</v>
      </c>
      <c r="AE32" s="93">
        <f t="shared" si="14"/>
        <v>0</v>
      </c>
      <c r="AF32" s="94"/>
    </row>
    <row r="33" spans="1:32" s="79" customFormat="1" ht="27.75" customHeight="1">
      <c r="A33" s="85">
        <v>25</v>
      </c>
      <c r="B33" s="86" t="s">
        <v>581</v>
      </c>
      <c r="C33" s="87">
        <v>0</v>
      </c>
      <c r="D33" s="88">
        <f t="shared" si="1"/>
        <v>0</v>
      </c>
      <c r="E33" s="89">
        <v>0</v>
      </c>
      <c r="F33" s="89">
        <f t="shared" si="9"/>
        <v>0</v>
      </c>
      <c r="G33" s="89">
        <v>0</v>
      </c>
      <c r="H33" s="89">
        <f t="shared" si="2"/>
        <v>0</v>
      </c>
      <c r="I33" s="89">
        <v>0</v>
      </c>
      <c r="J33" s="89">
        <f t="shared" si="3"/>
        <v>0</v>
      </c>
      <c r="K33" s="89">
        <v>0</v>
      </c>
      <c r="L33" s="88">
        <f t="shared" si="15"/>
        <v>0</v>
      </c>
      <c r="M33" s="89">
        <v>0</v>
      </c>
      <c r="N33" s="89">
        <f t="shared" si="11"/>
        <v>0</v>
      </c>
      <c r="O33" s="89">
        <v>0</v>
      </c>
      <c r="P33" s="89">
        <f t="shared" si="4"/>
        <v>0</v>
      </c>
      <c r="Q33" s="89">
        <v>0</v>
      </c>
      <c r="R33" s="89">
        <f t="shared" si="12"/>
        <v>0</v>
      </c>
      <c r="S33" s="89">
        <v>0</v>
      </c>
      <c r="T33" s="89">
        <f t="shared" si="5"/>
        <v>0</v>
      </c>
      <c r="U33" s="89">
        <v>0</v>
      </c>
      <c r="V33" s="89">
        <f t="shared" si="13"/>
        <v>0</v>
      </c>
      <c r="W33" s="89">
        <v>0</v>
      </c>
      <c r="X33" s="89">
        <f t="shared" si="6"/>
        <v>0</v>
      </c>
      <c r="Y33" s="89">
        <v>0</v>
      </c>
      <c r="Z33" s="88">
        <f t="shared" si="7"/>
        <v>0</v>
      </c>
      <c r="AA33" s="88">
        <v>0</v>
      </c>
      <c r="AB33" s="88">
        <f t="shared" si="16"/>
        <v>0</v>
      </c>
      <c r="AC33" s="88">
        <v>0</v>
      </c>
      <c r="AD33" s="88">
        <f t="shared" si="8"/>
        <v>0</v>
      </c>
      <c r="AE33" s="93">
        <f t="shared" si="14"/>
        <v>0</v>
      </c>
      <c r="AF33" s="94"/>
    </row>
    <row r="34" spans="1:32" s="79" customFormat="1" ht="27.75" customHeight="1">
      <c r="A34" s="85">
        <v>26</v>
      </c>
      <c r="B34" s="86" t="s">
        <v>582</v>
      </c>
      <c r="C34" s="87">
        <v>0</v>
      </c>
      <c r="D34" s="88">
        <f t="shared" si="1"/>
        <v>0</v>
      </c>
      <c r="E34" s="89">
        <v>0</v>
      </c>
      <c r="F34" s="89">
        <f t="shared" si="9"/>
        <v>0</v>
      </c>
      <c r="G34" s="89">
        <v>0</v>
      </c>
      <c r="H34" s="89">
        <f t="shared" si="2"/>
        <v>0</v>
      </c>
      <c r="I34" s="89">
        <v>0</v>
      </c>
      <c r="J34" s="89">
        <f t="shared" si="3"/>
        <v>0</v>
      </c>
      <c r="K34" s="89">
        <v>0</v>
      </c>
      <c r="L34" s="88">
        <f t="shared" si="15"/>
        <v>0</v>
      </c>
      <c r="M34" s="89">
        <v>0</v>
      </c>
      <c r="N34" s="89">
        <f t="shared" si="11"/>
        <v>0</v>
      </c>
      <c r="O34" s="89">
        <v>0</v>
      </c>
      <c r="P34" s="89">
        <f t="shared" si="4"/>
        <v>0</v>
      </c>
      <c r="Q34" s="89">
        <v>0</v>
      </c>
      <c r="R34" s="89">
        <f t="shared" si="12"/>
        <v>0</v>
      </c>
      <c r="S34" s="89">
        <v>0</v>
      </c>
      <c r="T34" s="89">
        <f t="shared" si="5"/>
        <v>0</v>
      </c>
      <c r="U34" s="89">
        <v>0</v>
      </c>
      <c r="V34" s="89">
        <f t="shared" si="13"/>
        <v>0</v>
      </c>
      <c r="W34" s="89">
        <v>0</v>
      </c>
      <c r="X34" s="89">
        <f t="shared" si="6"/>
        <v>0</v>
      </c>
      <c r="Y34" s="89">
        <v>0</v>
      </c>
      <c r="Z34" s="88">
        <f t="shared" si="7"/>
        <v>0</v>
      </c>
      <c r="AA34" s="88">
        <v>0</v>
      </c>
      <c r="AB34" s="88">
        <f t="shared" si="16"/>
        <v>0</v>
      </c>
      <c r="AC34" s="88">
        <v>0</v>
      </c>
      <c r="AD34" s="88">
        <f t="shared" si="8"/>
        <v>0</v>
      </c>
      <c r="AE34" s="93">
        <f t="shared" si="14"/>
        <v>0</v>
      </c>
      <c r="AF34" s="94"/>
    </row>
    <row r="35" spans="1:32" s="79" customFormat="1" ht="27.75" customHeight="1">
      <c r="A35" s="85">
        <v>27</v>
      </c>
      <c r="B35" s="86" t="s">
        <v>583</v>
      </c>
      <c r="C35" s="87">
        <v>0</v>
      </c>
      <c r="D35" s="88">
        <f t="shared" si="1"/>
        <v>0</v>
      </c>
      <c r="E35" s="89">
        <v>0</v>
      </c>
      <c r="F35" s="89">
        <f t="shared" si="9"/>
        <v>0</v>
      </c>
      <c r="G35" s="89">
        <v>0</v>
      </c>
      <c r="H35" s="89">
        <f t="shared" si="2"/>
        <v>0</v>
      </c>
      <c r="I35" s="89">
        <v>0</v>
      </c>
      <c r="J35" s="89">
        <f t="shared" si="3"/>
        <v>0</v>
      </c>
      <c r="K35" s="89">
        <v>0</v>
      </c>
      <c r="L35" s="88">
        <f t="shared" si="15"/>
        <v>0</v>
      </c>
      <c r="M35" s="89">
        <v>0</v>
      </c>
      <c r="N35" s="89">
        <f t="shared" si="11"/>
        <v>0</v>
      </c>
      <c r="O35" s="89">
        <v>0</v>
      </c>
      <c r="P35" s="89">
        <f t="shared" si="4"/>
        <v>0</v>
      </c>
      <c r="Q35" s="89">
        <v>0</v>
      </c>
      <c r="R35" s="89">
        <f t="shared" si="12"/>
        <v>0</v>
      </c>
      <c r="S35" s="89">
        <v>0</v>
      </c>
      <c r="T35" s="89">
        <f t="shared" si="5"/>
        <v>0</v>
      </c>
      <c r="U35" s="89">
        <v>0</v>
      </c>
      <c r="V35" s="89">
        <f t="shared" si="13"/>
        <v>0</v>
      </c>
      <c r="W35" s="89">
        <v>0</v>
      </c>
      <c r="X35" s="89">
        <f t="shared" si="6"/>
        <v>0</v>
      </c>
      <c r="Y35" s="89">
        <v>0</v>
      </c>
      <c r="Z35" s="88">
        <f t="shared" si="7"/>
        <v>0</v>
      </c>
      <c r="AA35" s="88">
        <v>0</v>
      </c>
      <c r="AB35" s="88">
        <f t="shared" si="16"/>
        <v>0</v>
      </c>
      <c r="AC35" s="88">
        <v>0</v>
      </c>
      <c r="AD35" s="88">
        <f t="shared" si="8"/>
        <v>0</v>
      </c>
      <c r="AE35" s="93">
        <f t="shared" si="14"/>
        <v>0</v>
      </c>
      <c r="AF35" s="94"/>
    </row>
    <row r="36" spans="1:32" s="79" customFormat="1" ht="27.75" customHeight="1">
      <c r="A36" s="85">
        <v>28</v>
      </c>
      <c r="B36" s="86" t="s">
        <v>584</v>
      </c>
      <c r="C36" s="87">
        <v>0</v>
      </c>
      <c r="D36" s="88">
        <f t="shared" si="1"/>
        <v>0</v>
      </c>
      <c r="E36" s="89">
        <v>0</v>
      </c>
      <c r="F36" s="89">
        <f t="shared" si="9"/>
        <v>0</v>
      </c>
      <c r="G36" s="89">
        <v>0</v>
      </c>
      <c r="H36" s="89">
        <f t="shared" si="2"/>
        <v>0</v>
      </c>
      <c r="I36" s="89">
        <v>0</v>
      </c>
      <c r="J36" s="89">
        <f t="shared" si="3"/>
        <v>0</v>
      </c>
      <c r="K36" s="89">
        <v>0</v>
      </c>
      <c r="L36" s="88">
        <f t="shared" si="15"/>
        <v>0</v>
      </c>
      <c r="M36" s="89">
        <v>0</v>
      </c>
      <c r="N36" s="89">
        <f t="shared" si="11"/>
        <v>0</v>
      </c>
      <c r="O36" s="89">
        <v>0</v>
      </c>
      <c r="P36" s="89">
        <f t="shared" si="4"/>
        <v>0</v>
      </c>
      <c r="Q36" s="89">
        <v>0</v>
      </c>
      <c r="R36" s="89">
        <f t="shared" si="12"/>
        <v>0</v>
      </c>
      <c r="S36" s="89">
        <v>0</v>
      </c>
      <c r="T36" s="89">
        <f t="shared" si="5"/>
        <v>0</v>
      </c>
      <c r="U36" s="89">
        <v>0</v>
      </c>
      <c r="V36" s="89">
        <f t="shared" si="13"/>
        <v>0</v>
      </c>
      <c r="W36" s="89">
        <v>0</v>
      </c>
      <c r="X36" s="89">
        <f t="shared" si="6"/>
        <v>0</v>
      </c>
      <c r="Y36" s="89">
        <v>0</v>
      </c>
      <c r="Z36" s="88">
        <f t="shared" si="7"/>
        <v>0</v>
      </c>
      <c r="AA36" s="88">
        <v>0</v>
      </c>
      <c r="AB36" s="88">
        <f t="shared" si="16"/>
        <v>0</v>
      </c>
      <c r="AC36" s="88">
        <v>0</v>
      </c>
      <c r="AD36" s="88">
        <f t="shared" si="8"/>
        <v>0</v>
      </c>
      <c r="AE36" s="93">
        <f t="shared" si="14"/>
        <v>0</v>
      </c>
      <c r="AF36" s="94"/>
    </row>
    <row r="37" spans="1:32" s="79" customFormat="1" ht="27.75" customHeight="1">
      <c r="A37" s="85">
        <v>29</v>
      </c>
      <c r="B37" s="86" t="s">
        <v>585</v>
      </c>
      <c r="C37" s="87">
        <v>0</v>
      </c>
      <c r="D37" s="88">
        <f t="shared" si="1"/>
        <v>0</v>
      </c>
      <c r="E37" s="89">
        <v>0</v>
      </c>
      <c r="F37" s="89">
        <f t="shared" si="9"/>
        <v>0</v>
      </c>
      <c r="G37" s="89">
        <v>0</v>
      </c>
      <c r="H37" s="89">
        <f t="shared" si="2"/>
        <v>0</v>
      </c>
      <c r="I37" s="89">
        <v>0</v>
      </c>
      <c r="J37" s="89">
        <f t="shared" si="3"/>
        <v>0</v>
      </c>
      <c r="K37" s="89">
        <v>0</v>
      </c>
      <c r="L37" s="88">
        <f t="shared" si="15"/>
        <v>0</v>
      </c>
      <c r="M37" s="89">
        <v>0</v>
      </c>
      <c r="N37" s="89">
        <f t="shared" si="11"/>
        <v>0</v>
      </c>
      <c r="O37" s="89">
        <v>0</v>
      </c>
      <c r="P37" s="89">
        <f t="shared" si="4"/>
        <v>0</v>
      </c>
      <c r="Q37" s="89">
        <v>0</v>
      </c>
      <c r="R37" s="89">
        <f t="shared" si="12"/>
        <v>0</v>
      </c>
      <c r="S37" s="89">
        <v>0</v>
      </c>
      <c r="T37" s="89">
        <f t="shared" si="5"/>
        <v>0</v>
      </c>
      <c r="U37" s="89">
        <v>0</v>
      </c>
      <c r="V37" s="89">
        <f t="shared" si="13"/>
        <v>0</v>
      </c>
      <c r="W37" s="89">
        <v>0</v>
      </c>
      <c r="X37" s="89">
        <f t="shared" si="6"/>
        <v>0</v>
      </c>
      <c r="Y37" s="89">
        <v>0</v>
      </c>
      <c r="Z37" s="88">
        <f t="shared" si="7"/>
        <v>0</v>
      </c>
      <c r="AA37" s="88">
        <v>0</v>
      </c>
      <c r="AB37" s="88">
        <f t="shared" si="16"/>
        <v>0</v>
      </c>
      <c r="AC37" s="88">
        <v>0</v>
      </c>
      <c r="AD37" s="88">
        <f t="shared" si="8"/>
        <v>0</v>
      </c>
      <c r="AE37" s="93">
        <f t="shared" si="14"/>
        <v>0</v>
      </c>
      <c r="AF37" s="94"/>
    </row>
    <row r="38" spans="1:32" s="79" customFormat="1" ht="27.75" customHeight="1">
      <c r="A38" s="85">
        <v>30</v>
      </c>
      <c r="B38" s="90" t="s">
        <v>586</v>
      </c>
      <c r="C38" s="87">
        <v>0</v>
      </c>
      <c r="D38" s="88">
        <f t="shared" si="1"/>
        <v>0</v>
      </c>
      <c r="E38" s="89">
        <v>0</v>
      </c>
      <c r="F38" s="89">
        <f t="shared" si="9"/>
        <v>0</v>
      </c>
      <c r="G38" s="89">
        <v>0</v>
      </c>
      <c r="H38" s="89">
        <f t="shared" si="2"/>
        <v>0</v>
      </c>
      <c r="I38" s="89">
        <v>0</v>
      </c>
      <c r="J38" s="89">
        <f t="shared" si="3"/>
        <v>0</v>
      </c>
      <c r="K38" s="89">
        <v>0</v>
      </c>
      <c r="L38" s="88">
        <f t="shared" si="15"/>
        <v>0</v>
      </c>
      <c r="M38" s="89">
        <v>0</v>
      </c>
      <c r="N38" s="89">
        <f t="shared" si="11"/>
        <v>0</v>
      </c>
      <c r="O38" s="89">
        <v>0</v>
      </c>
      <c r="P38" s="89">
        <f t="shared" si="4"/>
        <v>0</v>
      </c>
      <c r="Q38" s="89">
        <v>0</v>
      </c>
      <c r="R38" s="89">
        <f t="shared" si="12"/>
        <v>0</v>
      </c>
      <c r="S38" s="89">
        <v>0</v>
      </c>
      <c r="T38" s="89">
        <f t="shared" si="5"/>
        <v>0</v>
      </c>
      <c r="U38" s="89">
        <v>0</v>
      </c>
      <c r="V38" s="89">
        <f t="shared" si="13"/>
        <v>0</v>
      </c>
      <c r="W38" s="89">
        <v>0</v>
      </c>
      <c r="X38" s="89">
        <f t="shared" si="6"/>
        <v>0</v>
      </c>
      <c r="Y38" s="89">
        <v>0</v>
      </c>
      <c r="Z38" s="88">
        <f t="shared" si="7"/>
        <v>0</v>
      </c>
      <c r="AA38" s="88">
        <v>0</v>
      </c>
      <c r="AB38" s="88">
        <f t="shared" si="16"/>
        <v>0</v>
      </c>
      <c r="AC38" s="88">
        <v>0</v>
      </c>
      <c r="AD38" s="88">
        <f t="shared" si="8"/>
        <v>0</v>
      </c>
      <c r="AE38" s="93">
        <f t="shared" si="14"/>
        <v>0</v>
      </c>
      <c r="AF38" s="94"/>
    </row>
    <row r="39" spans="1:32" s="79" customFormat="1" ht="27.75" customHeight="1">
      <c r="A39" s="85">
        <v>31</v>
      </c>
      <c r="B39" s="86" t="s">
        <v>587</v>
      </c>
      <c r="C39" s="87">
        <v>0</v>
      </c>
      <c r="D39" s="88">
        <f t="shared" si="1"/>
        <v>0</v>
      </c>
      <c r="E39" s="89">
        <v>0</v>
      </c>
      <c r="F39" s="89">
        <f t="shared" si="9"/>
        <v>0</v>
      </c>
      <c r="G39" s="89">
        <v>0</v>
      </c>
      <c r="H39" s="89">
        <f t="shared" si="2"/>
        <v>0</v>
      </c>
      <c r="I39" s="89">
        <v>0</v>
      </c>
      <c r="J39" s="89">
        <f t="shared" si="3"/>
        <v>0</v>
      </c>
      <c r="K39" s="89">
        <v>0</v>
      </c>
      <c r="L39" s="88">
        <f t="shared" si="15"/>
        <v>0</v>
      </c>
      <c r="M39" s="89">
        <v>0</v>
      </c>
      <c r="N39" s="89">
        <f t="shared" si="11"/>
        <v>0</v>
      </c>
      <c r="O39" s="89">
        <v>0</v>
      </c>
      <c r="P39" s="89">
        <f t="shared" si="4"/>
        <v>0</v>
      </c>
      <c r="Q39" s="89">
        <v>0</v>
      </c>
      <c r="R39" s="89">
        <f t="shared" si="12"/>
        <v>0</v>
      </c>
      <c r="S39" s="89">
        <v>0</v>
      </c>
      <c r="T39" s="89">
        <f t="shared" si="5"/>
        <v>0</v>
      </c>
      <c r="U39" s="89">
        <v>0</v>
      </c>
      <c r="V39" s="89">
        <f t="shared" si="13"/>
        <v>0</v>
      </c>
      <c r="W39" s="89">
        <v>0</v>
      </c>
      <c r="X39" s="89">
        <f t="shared" si="6"/>
        <v>0</v>
      </c>
      <c r="Y39" s="89">
        <v>0</v>
      </c>
      <c r="Z39" s="88">
        <f t="shared" si="7"/>
        <v>0</v>
      </c>
      <c r="AA39" s="88">
        <v>0</v>
      </c>
      <c r="AB39" s="88">
        <f t="shared" si="16"/>
        <v>0</v>
      </c>
      <c r="AC39" s="88">
        <v>0</v>
      </c>
      <c r="AD39" s="88">
        <f t="shared" si="8"/>
        <v>0</v>
      </c>
      <c r="AE39" s="93">
        <f t="shared" si="14"/>
        <v>0</v>
      </c>
      <c r="AF39" s="94"/>
    </row>
    <row r="40" spans="1:32" s="79" customFormat="1" ht="27.75" customHeight="1">
      <c r="A40" s="85">
        <v>32</v>
      </c>
      <c r="B40" s="86" t="s">
        <v>588</v>
      </c>
      <c r="C40" s="87">
        <v>0</v>
      </c>
      <c r="D40" s="88">
        <f t="shared" si="1"/>
        <v>0</v>
      </c>
      <c r="E40" s="89">
        <v>0</v>
      </c>
      <c r="F40" s="89">
        <f t="shared" si="9"/>
        <v>0</v>
      </c>
      <c r="G40" s="89">
        <v>0</v>
      </c>
      <c r="H40" s="89">
        <f t="shared" si="2"/>
        <v>0</v>
      </c>
      <c r="I40" s="89">
        <v>0</v>
      </c>
      <c r="J40" s="89">
        <f t="shared" si="3"/>
        <v>0</v>
      </c>
      <c r="K40" s="89">
        <v>0</v>
      </c>
      <c r="L40" s="88">
        <f t="shared" si="15"/>
        <v>0</v>
      </c>
      <c r="M40" s="89">
        <v>0</v>
      </c>
      <c r="N40" s="89">
        <f t="shared" si="11"/>
        <v>0</v>
      </c>
      <c r="O40" s="89">
        <v>0</v>
      </c>
      <c r="P40" s="89">
        <f t="shared" si="4"/>
        <v>0</v>
      </c>
      <c r="Q40" s="89">
        <v>0</v>
      </c>
      <c r="R40" s="89">
        <f t="shared" si="12"/>
        <v>0</v>
      </c>
      <c r="S40" s="89">
        <v>0</v>
      </c>
      <c r="T40" s="89">
        <f t="shared" si="5"/>
        <v>0</v>
      </c>
      <c r="U40" s="89">
        <v>0</v>
      </c>
      <c r="V40" s="89">
        <f t="shared" si="13"/>
        <v>0</v>
      </c>
      <c r="W40" s="89">
        <v>0</v>
      </c>
      <c r="X40" s="89">
        <f t="shared" si="6"/>
        <v>0</v>
      </c>
      <c r="Y40" s="89">
        <v>0</v>
      </c>
      <c r="Z40" s="88">
        <f t="shared" si="7"/>
        <v>0</v>
      </c>
      <c r="AA40" s="88">
        <v>0</v>
      </c>
      <c r="AB40" s="88">
        <f t="shared" si="16"/>
        <v>0</v>
      </c>
      <c r="AC40" s="88">
        <v>0</v>
      </c>
      <c r="AD40" s="88">
        <f t="shared" si="8"/>
        <v>0</v>
      </c>
      <c r="AE40" s="93">
        <f t="shared" si="14"/>
        <v>0</v>
      </c>
      <c r="AF40" s="94"/>
    </row>
    <row r="41" spans="1:32" s="79" customFormat="1" ht="27.75" hidden="1" customHeight="1">
      <c r="A41" s="85">
        <v>33</v>
      </c>
      <c r="B41" s="86" t="s">
        <v>589</v>
      </c>
      <c r="C41" s="87">
        <v>0</v>
      </c>
      <c r="D41" s="88">
        <f t="shared" si="1"/>
        <v>0</v>
      </c>
      <c r="E41" s="89">
        <v>0</v>
      </c>
      <c r="F41" s="89">
        <f t="shared" si="9"/>
        <v>0</v>
      </c>
      <c r="G41" s="89">
        <v>0</v>
      </c>
      <c r="H41" s="89">
        <f t="shared" si="2"/>
        <v>0</v>
      </c>
      <c r="I41" s="89">
        <v>0</v>
      </c>
      <c r="J41" s="89">
        <f t="shared" si="3"/>
        <v>0</v>
      </c>
      <c r="K41" s="89">
        <v>0</v>
      </c>
      <c r="L41" s="88">
        <f t="shared" si="15"/>
        <v>0</v>
      </c>
      <c r="M41" s="89">
        <v>0</v>
      </c>
      <c r="N41" s="89">
        <f t="shared" si="11"/>
        <v>0</v>
      </c>
      <c r="O41" s="89">
        <v>0</v>
      </c>
      <c r="P41" s="89">
        <f t="shared" si="4"/>
        <v>0</v>
      </c>
      <c r="Q41" s="89">
        <v>0</v>
      </c>
      <c r="R41" s="89">
        <f t="shared" si="12"/>
        <v>0</v>
      </c>
      <c r="S41" s="89">
        <v>0</v>
      </c>
      <c r="T41" s="89">
        <f t="shared" si="5"/>
        <v>0</v>
      </c>
      <c r="U41" s="89">
        <v>0</v>
      </c>
      <c r="V41" s="89">
        <f t="shared" si="13"/>
        <v>0</v>
      </c>
      <c r="W41" s="89">
        <v>0</v>
      </c>
      <c r="X41" s="89">
        <f t="shared" si="6"/>
        <v>0</v>
      </c>
      <c r="Y41" s="89">
        <v>0</v>
      </c>
      <c r="Z41" s="88">
        <f t="shared" si="7"/>
        <v>0</v>
      </c>
      <c r="AA41" s="88">
        <v>0</v>
      </c>
      <c r="AB41" s="88">
        <f t="shared" si="16"/>
        <v>0</v>
      </c>
      <c r="AC41" s="88">
        <v>0</v>
      </c>
      <c r="AD41" s="88">
        <f t="shared" si="8"/>
        <v>0</v>
      </c>
      <c r="AE41" s="93">
        <f t="shared" si="14"/>
        <v>0</v>
      </c>
      <c r="AF41" s="94"/>
    </row>
    <row r="42" spans="1:32" s="79" customFormat="1" ht="27.75" hidden="1" customHeight="1">
      <c r="A42" s="85">
        <v>34</v>
      </c>
      <c r="B42" s="86" t="s">
        <v>590</v>
      </c>
      <c r="C42" s="87">
        <v>0</v>
      </c>
      <c r="D42" s="88">
        <f t="shared" si="1"/>
        <v>0</v>
      </c>
      <c r="E42" s="89">
        <v>0</v>
      </c>
      <c r="F42" s="89">
        <f t="shared" si="9"/>
        <v>0</v>
      </c>
      <c r="G42" s="89">
        <v>0</v>
      </c>
      <c r="H42" s="89">
        <f t="shared" si="2"/>
        <v>0</v>
      </c>
      <c r="I42" s="89">
        <v>0</v>
      </c>
      <c r="J42" s="89">
        <f t="shared" si="3"/>
        <v>0</v>
      </c>
      <c r="K42" s="89">
        <v>0</v>
      </c>
      <c r="L42" s="88">
        <f t="shared" si="15"/>
        <v>0</v>
      </c>
      <c r="M42" s="89">
        <v>0</v>
      </c>
      <c r="N42" s="89">
        <f t="shared" si="11"/>
        <v>0</v>
      </c>
      <c r="O42" s="89">
        <v>0</v>
      </c>
      <c r="P42" s="89">
        <f t="shared" si="4"/>
        <v>0</v>
      </c>
      <c r="Q42" s="89">
        <v>0</v>
      </c>
      <c r="R42" s="89">
        <f t="shared" si="12"/>
        <v>0</v>
      </c>
      <c r="S42" s="89">
        <v>0</v>
      </c>
      <c r="T42" s="89">
        <f t="shared" si="5"/>
        <v>0</v>
      </c>
      <c r="U42" s="89">
        <v>0</v>
      </c>
      <c r="V42" s="89">
        <f t="shared" si="13"/>
        <v>0</v>
      </c>
      <c r="W42" s="89">
        <v>0</v>
      </c>
      <c r="X42" s="89">
        <f t="shared" si="6"/>
        <v>0</v>
      </c>
      <c r="Y42" s="89">
        <v>0</v>
      </c>
      <c r="Z42" s="88">
        <f t="shared" si="7"/>
        <v>0</v>
      </c>
      <c r="AA42" s="88">
        <v>0</v>
      </c>
      <c r="AB42" s="88">
        <f t="shared" si="16"/>
        <v>0</v>
      </c>
      <c r="AC42" s="88">
        <v>0</v>
      </c>
      <c r="AD42" s="88">
        <f t="shared" si="8"/>
        <v>0</v>
      </c>
      <c r="AE42" s="93">
        <f t="shared" si="14"/>
        <v>0</v>
      </c>
      <c r="AF42" s="94"/>
    </row>
    <row r="43" spans="1:32" s="79" customFormat="1" ht="27.75" hidden="1" customHeight="1">
      <c r="A43" s="85">
        <v>35</v>
      </c>
      <c r="B43" s="86" t="s">
        <v>591</v>
      </c>
      <c r="C43" s="87">
        <v>0</v>
      </c>
      <c r="D43" s="88">
        <f t="shared" si="1"/>
        <v>0</v>
      </c>
      <c r="E43" s="89">
        <v>0</v>
      </c>
      <c r="F43" s="89">
        <f t="shared" si="9"/>
        <v>0</v>
      </c>
      <c r="G43" s="89">
        <v>0</v>
      </c>
      <c r="H43" s="89">
        <f t="shared" si="2"/>
        <v>0</v>
      </c>
      <c r="I43" s="89">
        <v>0</v>
      </c>
      <c r="J43" s="89">
        <f t="shared" si="3"/>
        <v>0</v>
      </c>
      <c r="K43" s="89">
        <v>0</v>
      </c>
      <c r="L43" s="88">
        <f t="shared" si="15"/>
        <v>0</v>
      </c>
      <c r="M43" s="89">
        <v>0</v>
      </c>
      <c r="N43" s="89">
        <f t="shared" si="11"/>
        <v>0</v>
      </c>
      <c r="O43" s="89">
        <v>0</v>
      </c>
      <c r="P43" s="89">
        <f t="shared" si="4"/>
        <v>0</v>
      </c>
      <c r="Q43" s="89">
        <v>0</v>
      </c>
      <c r="R43" s="89">
        <f t="shared" si="12"/>
        <v>0</v>
      </c>
      <c r="S43" s="89">
        <v>0</v>
      </c>
      <c r="T43" s="89">
        <f t="shared" si="5"/>
        <v>0</v>
      </c>
      <c r="U43" s="89">
        <v>0</v>
      </c>
      <c r="V43" s="89">
        <f t="shared" si="13"/>
        <v>0</v>
      </c>
      <c r="W43" s="89">
        <v>0</v>
      </c>
      <c r="X43" s="89">
        <f t="shared" si="6"/>
        <v>0</v>
      </c>
      <c r="Y43" s="89">
        <v>0</v>
      </c>
      <c r="Z43" s="88">
        <f t="shared" si="7"/>
        <v>0</v>
      </c>
      <c r="AA43" s="88">
        <v>0</v>
      </c>
      <c r="AB43" s="88">
        <f t="shared" si="16"/>
        <v>0</v>
      </c>
      <c r="AC43" s="88">
        <v>0</v>
      </c>
      <c r="AD43" s="88">
        <f t="shared" si="8"/>
        <v>0</v>
      </c>
      <c r="AE43" s="93">
        <f t="shared" si="14"/>
        <v>0</v>
      </c>
      <c r="AF43" s="94"/>
    </row>
    <row r="44" spans="1:32" s="79" customFormat="1" ht="27.75" hidden="1" customHeight="1">
      <c r="A44" s="85">
        <v>36</v>
      </c>
      <c r="B44" s="86" t="s">
        <v>592</v>
      </c>
      <c r="C44" s="87">
        <v>0</v>
      </c>
      <c r="D44" s="88">
        <f t="shared" si="1"/>
        <v>0</v>
      </c>
      <c r="E44" s="89">
        <v>0</v>
      </c>
      <c r="F44" s="89">
        <f t="shared" si="9"/>
        <v>0</v>
      </c>
      <c r="G44" s="89">
        <v>0</v>
      </c>
      <c r="H44" s="89">
        <f t="shared" si="2"/>
        <v>0</v>
      </c>
      <c r="I44" s="89">
        <v>0</v>
      </c>
      <c r="J44" s="89">
        <f t="shared" si="3"/>
        <v>0</v>
      </c>
      <c r="K44" s="89">
        <v>0</v>
      </c>
      <c r="L44" s="88">
        <f t="shared" si="15"/>
        <v>0</v>
      </c>
      <c r="M44" s="89">
        <v>0</v>
      </c>
      <c r="N44" s="89">
        <f t="shared" si="11"/>
        <v>0</v>
      </c>
      <c r="O44" s="89">
        <v>0</v>
      </c>
      <c r="P44" s="89">
        <f t="shared" si="4"/>
        <v>0</v>
      </c>
      <c r="Q44" s="89">
        <v>0</v>
      </c>
      <c r="R44" s="89">
        <f t="shared" si="12"/>
        <v>0</v>
      </c>
      <c r="S44" s="89">
        <v>0</v>
      </c>
      <c r="T44" s="89">
        <f t="shared" si="5"/>
        <v>0</v>
      </c>
      <c r="U44" s="89">
        <v>0</v>
      </c>
      <c r="V44" s="89">
        <f t="shared" si="13"/>
        <v>0</v>
      </c>
      <c r="W44" s="89">
        <v>0</v>
      </c>
      <c r="X44" s="89">
        <f t="shared" si="6"/>
        <v>0</v>
      </c>
      <c r="Y44" s="89">
        <v>0</v>
      </c>
      <c r="Z44" s="88">
        <f t="shared" si="7"/>
        <v>0</v>
      </c>
      <c r="AA44" s="88">
        <v>0</v>
      </c>
      <c r="AB44" s="88">
        <f t="shared" si="16"/>
        <v>0</v>
      </c>
      <c r="AC44" s="88">
        <v>0</v>
      </c>
      <c r="AD44" s="88">
        <f t="shared" si="8"/>
        <v>0</v>
      </c>
      <c r="AE44" s="93">
        <f t="shared" si="14"/>
        <v>0</v>
      </c>
      <c r="AF44" s="94"/>
    </row>
    <row r="45" spans="1:32" s="79" customFormat="1" ht="27.75" hidden="1" customHeight="1">
      <c r="A45" s="85">
        <v>37</v>
      </c>
      <c r="B45" s="86" t="s">
        <v>593</v>
      </c>
      <c r="C45" s="87">
        <v>0</v>
      </c>
      <c r="D45" s="88">
        <f t="shared" si="1"/>
        <v>0</v>
      </c>
      <c r="E45" s="89">
        <v>0</v>
      </c>
      <c r="F45" s="89">
        <f t="shared" si="9"/>
        <v>0</v>
      </c>
      <c r="G45" s="89">
        <v>0</v>
      </c>
      <c r="H45" s="89">
        <f t="shared" si="2"/>
        <v>0</v>
      </c>
      <c r="I45" s="89">
        <v>0</v>
      </c>
      <c r="J45" s="89">
        <f t="shared" si="3"/>
        <v>0</v>
      </c>
      <c r="K45" s="89">
        <v>0</v>
      </c>
      <c r="L45" s="88">
        <f t="shared" si="15"/>
        <v>0</v>
      </c>
      <c r="M45" s="89">
        <v>0</v>
      </c>
      <c r="N45" s="89">
        <f t="shared" si="11"/>
        <v>0</v>
      </c>
      <c r="O45" s="89">
        <v>0</v>
      </c>
      <c r="P45" s="89">
        <f t="shared" si="4"/>
        <v>0</v>
      </c>
      <c r="Q45" s="89">
        <v>0</v>
      </c>
      <c r="R45" s="89">
        <f t="shared" si="12"/>
        <v>0</v>
      </c>
      <c r="S45" s="89">
        <v>0</v>
      </c>
      <c r="T45" s="89">
        <f t="shared" si="5"/>
        <v>0</v>
      </c>
      <c r="U45" s="89">
        <v>0</v>
      </c>
      <c r="V45" s="89">
        <f t="shared" si="13"/>
        <v>0</v>
      </c>
      <c r="W45" s="89">
        <v>0</v>
      </c>
      <c r="X45" s="89">
        <f t="shared" si="6"/>
        <v>0</v>
      </c>
      <c r="Y45" s="89">
        <v>0</v>
      </c>
      <c r="Z45" s="88">
        <f t="shared" si="7"/>
        <v>0</v>
      </c>
      <c r="AA45" s="88">
        <v>0</v>
      </c>
      <c r="AB45" s="88">
        <f t="shared" si="16"/>
        <v>0</v>
      </c>
      <c r="AC45" s="88">
        <v>0</v>
      </c>
      <c r="AD45" s="88">
        <f t="shared" si="8"/>
        <v>0</v>
      </c>
      <c r="AE45" s="93">
        <f t="shared" si="14"/>
        <v>0</v>
      </c>
      <c r="AF45" s="94"/>
    </row>
    <row r="46" spans="1:32" s="79" customFormat="1" ht="27.75" hidden="1" customHeight="1">
      <c r="A46" s="85">
        <v>38</v>
      </c>
      <c r="B46" s="86" t="s">
        <v>594</v>
      </c>
      <c r="C46" s="87">
        <v>0</v>
      </c>
      <c r="D46" s="88">
        <f t="shared" si="1"/>
        <v>0</v>
      </c>
      <c r="E46" s="89">
        <v>0</v>
      </c>
      <c r="F46" s="89">
        <f t="shared" si="9"/>
        <v>0</v>
      </c>
      <c r="G46" s="89">
        <v>0</v>
      </c>
      <c r="H46" s="89">
        <f t="shared" si="2"/>
        <v>0</v>
      </c>
      <c r="I46" s="89">
        <v>0</v>
      </c>
      <c r="J46" s="89">
        <f t="shared" si="3"/>
        <v>0</v>
      </c>
      <c r="K46" s="89">
        <v>0</v>
      </c>
      <c r="L46" s="88">
        <f t="shared" si="15"/>
        <v>0</v>
      </c>
      <c r="M46" s="89">
        <v>0</v>
      </c>
      <c r="N46" s="89">
        <f t="shared" si="11"/>
        <v>0</v>
      </c>
      <c r="O46" s="89">
        <v>0</v>
      </c>
      <c r="P46" s="89">
        <f t="shared" si="4"/>
        <v>0</v>
      </c>
      <c r="Q46" s="89">
        <v>0</v>
      </c>
      <c r="R46" s="89">
        <f t="shared" si="12"/>
        <v>0</v>
      </c>
      <c r="S46" s="89">
        <v>0</v>
      </c>
      <c r="T46" s="89">
        <f t="shared" si="5"/>
        <v>0</v>
      </c>
      <c r="U46" s="89">
        <v>0</v>
      </c>
      <c r="V46" s="89">
        <f t="shared" si="13"/>
        <v>0</v>
      </c>
      <c r="W46" s="89">
        <v>0</v>
      </c>
      <c r="X46" s="89">
        <f t="shared" si="6"/>
        <v>0</v>
      </c>
      <c r="Y46" s="89">
        <v>0</v>
      </c>
      <c r="Z46" s="88">
        <f t="shared" si="7"/>
        <v>0</v>
      </c>
      <c r="AA46" s="88">
        <v>0</v>
      </c>
      <c r="AB46" s="88">
        <f t="shared" si="16"/>
        <v>0</v>
      </c>
      <c r="AC46" s="88">
        <v>0</v>
      </c>
      <c r="AD46" s="88">
        <f t="shared" si="8"/>
        <v>0</v>
      </c>
      <c r="AE46" s="93">
        <f t="shared" si="14"/>
        <v>0</v>
      </c>
      <c r="AF46" s="94"/>
    </row>
    <row r="47" spans="1:32" s="79" customFormat="1" ht="27.75" hidden="1" customHeight="1">
      <c r="A47" s="85">
        <v>39</v>
      </c>
      <c r="B47" s="86" t="s">
        <v>595</v>
      </c>
      <c r="C47" s="87">
        <v>0</v>
      </c>
      <c r="D47" s="88">
        <f t="shared" si="1"/>
        <v>0</v>
      </c>
      <c r="E47" s="89">
        <v>0</v>
      </c>
      <c r="F47" s="89">
        <f t="shared" si="9"/>
        <v>0</v>
      </c>
      <c r="G47" s="89">
        <v>0</v>
      </c>
      <c r="H47" s="89">
        <f t="shared" si="2"/>
        <v>0</v>
      </c>
      <c r="I47" s="89">
        <v>0</v>
      </c>
      <c r="J47" s="89">
        <f t="shared" si="3"/>
        <v>0</v>
      </c>
      <c r="K47" s="89">
        <v>0</v>
      </c>
      <c r="L47" s="88">
        <f t="shared" si="15"/>
        <v>0</v>
      </c>
      <c r="M47" s="89">
        <v>0</v>
      </c>
      <c r="N47" s="89">
        <f t="shared" si="11"/>
        <v>0</v>
      </c>
      <c r="O47" s="89">
        <v>0</v>
      </c>
      <c r="P47" s="89">
        <f t="shared" si="4"/>
        <v>0</v>
      </c>
      <c r="Q47" s="89">
        <v>0</v>
      </c>
      <c r="R47" s="89">
        <f t="shared" si="12"/>
        <v>0</v>
      </c>
      <c r="S47" s="89">
        <v>0</v>
      </c>
      <c r="T47" s="89">
        <f t="shared" si="5"/>
        <v>0</v>
      </c>
      <c r="U47" s="89">
        <v>0</v>
      </c>
      <c r="V47" s="89">
        <f t="shared" si="13"/>
        <v>0</v>
      </c>
      <c r="W47" s="89">
        <v>0</v>
      </c>
      <c r="X47" s="89">
        <f t="shared" si="6"/>
        <v>0</v>
      </c>
      <c r="Y47" s="89">
        <v>0</v>
      </c>
      <c r="Z47" s="88">
        <f t="shared" si="7"/>
        <v>0</v>
      </c>
      <c r="AA47" s="88">
        <v>0</v>
      </c>
      <c r="AB47" s="88">
        <f t="shared" si="16"/>
        <v>0</v>
      </c>
      <c r="AC47" s="88">
        <v>0</v>
      </c>
      <c r="AD47" s="88">
        <f t="shared" si="8"/>
        <v>0</v>
      </c>
      <c r="AE47" s="93">
        <f t="shared" si="14"/>
        <v>0</v>
      </c>
      <c r="AF47" s="94"/>
    </row>
    <row r="48" spans="1:32" s="79" customFormat="1" ht="27.75" hidden="1" customHeight="1">
      <c r="A48" s="85">
        <v>40</v>
      </c>
      <c r="B48" s="86" t="s">
        <v>596</v>
      </c>
      <c r="C48" s="87">
        <v>0</v>
      </c>
      <c r="D48" s="88">
        <f t="shared" si="1"/>
        <v>0</v>
      </c>
      <c r="E48" s="89">
        <v>0</v>
      </c>
      <c r="F48" s="89">
        <f t="shared" si="9"/>
        <v>0</v>
      </c>
      <c r="G48" s="89">
        <v>0</v>
      </c>
      <c r="H48" s="89">
        <f t="shared" si="2"/>
        <v>0</v>
      </c>
      <c r="I48" s="89">
        <v>0</v>
      </c>
      <c r="J48" s="89">
        <f t="shared" si="3"/>
        <v>0</v>
      </c>
      <c r="K48" s="89">
        <v>0</v>
      </c>
      <c r="L48" s="88">
        <f t="shared" si="15"/>
        <v>0</v>
      </c>
      <c r="M48" s="89">
        <v>0</v>
      </c>
      <c r="N48" s="89">
        <f t="shared" si="11"/>
        <v>0</v>
      </c>
      <c r="O48" s="89">
        <v>0</v>
      </c>
      <c r="P48" s="89">
        <f t="shared" si="4"/>
        <v>0</v>
      </c>
      <c r="Q48" s="89">
        <v>0</v>
      </c>
      <c r="R48" s="89">
        <f t="shared" si="12"/>
        <v>0</v>
      </c>
      <c r="S48" s="89">
        <v>0</v>
      </c>
      <c r="T48" s="89">
        <f t="shared" si="5"/>
        <v>0</v>
      </c>
      <c r="U48" s="89">
        <v>0</v>
      </c>
      <c r="V48" s="89">
        <f t="shared" si="13"/>
        <v>0</v>
      </c>
      <c r="W48" s="89">
        <v>0</v>
      </c>
      <c r="X48" s="89">
        <f t="shared" si="6"/>
        <v>0</v>
      </c>
      <c r="Y48" s="89">
        <v>0</v>
      </c>
      <c r="Z48" s="88">
        <f t="shared" si="7"/>
        <v>0</v>
      </c>
      <c r="AA48" s="88">
        <v>0</v>
      </c>
      <c r="AB48" s="88">
        <f t="shared" si="16"/>
        <v>0</v>
      </c>
      <c r="AC48" s="88">
        <v>0</v>
      </c>
      <c r="AD48" s="88">
        <f t="shared" si="8"/>
        <v>0</v>
      </c>
      <c r="AE48" s="93">
        <f t="shared" si="14"/>
        <v>0</v>
      </c>
      <c r="AF48" s="94"/>
    </row>
    <row r="49" spans="1:32" s="79" customFormat="1" ht="27.75" hidden="1" customHeight="1">
      <c r="A49" s="85">
        <v>41</v>
      </c>
      <c r="B49" s="86" t="s">
        <v>597</v>
      </c>
      <c r="C49" s="87">
        <v>0</v>
      </c>
      <c r="D49" s="88">
        <f t="shared" si="1"/>
        <v>0</v>
      </c>
      <c r="E49" s="89">
        <v>0</v>
      </c>
      <c r="F49" s="89">
        <f t="shared" si="9"/>
        <v>0</v>
      </c>
      <c r="G49" s="89">
        <v>0</v>
      </c>
      <c r="H49" s="89">
        <f t="shared" si="2"/>
        <v>0</v>
      </c>
      <c r="I49" s="89">
        <v>0</v>
      </c>
      <c r="J49" s="89">
        <f t="shared" si="3"/>
        <v>0</v>
      </c>
      <c r="K49" s="89">
        <v>0</v>
      </c>
      <c r="L49" s="88">
        <f t="shared" si="15"/>
        <v>0</v>
      </c>
      <c r="M49" s="89">
        <v>0</v>
      </c>
      <c r="N49" s="89">
        <f t="shared" si="11"/>
        <v>0</v>
      </c>
      <c r="O49" s="89">
        <v>0</v>
      </c>
      <c r="P49" s="89">
        <f t="shared" si="4"/>
        <v>0</v>
      </c>
      <c r="Q49" s="89">
        <v>0</v>
      </c>
      <c r="R49" s="89">
        <f t="shared" si="12"/>
        <v>0</v>
      </c>
      <c r="S49" s="89">
        <v>0</v>
      </c>
      <c r="T49" s="89">
        <f t="shared" si="5"/>
        <v>0</v>
      </c>
      <c r="U49" s="89">
        <v>0</v>
      </c>
      <c r="V49" s="89">
        <f t="shared" si="13"/>
        <v>0</v>
      </c>
      <c r="W49" s="89">
        <v>0</v>
      </c>
      <c r="X49" s="89">
        <f t="shared" si="6"/>
        <v>0</v>
      </c>
      <c r="Y49" s="89">
        <v>0</v>
      </c>
      <c r="Z49" s="88">
        <f t="shared" si="7"/>
        <v>0</v>
      </c>
      <c r="AA49" s="88">
        <v>0</v>
      </c>
      <c r="AB49" s="88">
        <f t="shared" si="16"/>
        <v>0</v>
      </c>
      <c r="AC49" s="88">
        <v>0</v>
      </c>
      <c r="AD49" s="88">
        <f t="shared" si="8"/>
        <v>0</v>
      </c>
      <c r="AE49" s="93">
        <f t="shared" si="14"/>
        <v>0</v>
      </c>
      <c r="AF49" s="94"/>
    </row>
    <row r="50" spans="1:32" s="79" customFormat="1" ht="27.75" hidden="1" customHeight="1">
      <c r="A50" s="85">
        <v>42</v>
      </c>
      <c r="B50" s="86" t="s">
        <v>598</v>
      </c>
      <c r="C50" s="87">
        <v>0</v>
      </c>
      <c r="D50" s="88">
        <f t="shared" si="1"/>
        <v>0</v>
      </c>
      <c r="E50" s="89">
        <v>0</v>
      </c>
      <c r="F50" s="89">
        <f t="shared" si="9"/>
        <v>0</v>
      </c>
      <c r="G50" s="89">
        <v>0</v>
      </c>
      <c r="H50" s="89">
        <f t="shared" si="2"/>
        <v>0</v>
      </c>
      <c r="I50" s="89">
        <v>0</v>
      </c>
      <c r="J50" s="89">
        <f t="shared" si="3"/>
        <v>0</v>
      </c>
      <c r="K50" s="89">
        <v>0</v>
      </c>
      <c r="L50" s="88">
        <f t="shared" si="15"/>
        <v>0</v>
      </c>
      <c r="M50" s="89">
        <v>0</v>
      </c>
      <c r="N50" s="89">
        <f t="shared" si="11"/>
        <v>0</v>
      </c>
      <c r="O50" s="89">
        <v>0</v>
      </c>
      <c r="P50" s="89">
        <f t="shared" si="4"/>
        <v>0</v>
      </c>
      <c r="Q50" s="89">
        <v>0</v>
      </c>
      <c r="R50" s="89">
        <f t="shared" si="12"/>
        <v>0</v>
      </c>
      <c r="S50" s="89">
        <v>0</v>
      </c>
      <c r="T50" s="89">
        <f t="shared" si="5"/>
        <v>0</v>
      </c>
      <c r="U50" s="89">
        <v>0</v>
      </c>
      <c r="V50" s="89">
        <f t="shared" si="13"/>
        <v>0</v>
      </c>
      <c r="W50" s="89">
        <v>0</v>
      </c>
      <c r="X50" s="89">
        <f t="shared" si="6"/>
        <v>0</v>
      </c>
      <c r="Y50" s="89">
        <v>0</v>
      </c>
      <c r="Z50" s="88">
        <f t="shared" si="7"/>
        <v>0</v>
      </c>
      <c r="AA50" s="88">
        <v>0</v>
      </c>
      <c r="AB50" s="88">
        <f t="shared" si="16"/>
        <v>0</v>
      </c>
      <c r="AC50" s="88">
        <v>0</v>
      </c>
      <c r="AD50" s="88">
        <f t="shared" si="8"/>
        <v>0</v>
      </c>
      <c r="AE50" s="93">
        <f t="shared" si="14"/>
        <v>0</v>
      </c>
      <c r="AF50" s="94"/>
    </row>
    <row r="51" spans="1:32" s="79" customFormat="1" ht="27.75" hidden="1" customHeight="1">
      <c r="A51" s="85">
        <v>43</v>
      </c>
      <c r="B51" s="90" t="s">
        <v>599</v>
      </c>
      <c r="C51" s="87">
        <v>0</v>
      </c>
      <c r="D51" s="88">
        <f t="shared" si="1"/>
        <v>0</v>
      </c>
      <c r="E51" s="89">
        <v>0</v>
      </c>
      <c r="F51" s="89">
        <f t="shared" si="9"/>
        <v>0</v>
      </c>
      <c r="G51" s="89">
        <v>0</v>
      </c>
      <c r="H51" s="89">
        <f t="shared" si="2"/>
        <v>0</v>
      </c>
      <c r="I51" s="89">
        <v>0</v>
      </c>
      <c r="J51" s="89">
        <f t="shared" si="3"/>
        <v>0</v>
      </c>
      <c r="K51" s="89">
        <v>0</v>
      </c>
      <c r="L51" s="88">
        <f t="shared" si="15"/>
        <v>0</v>
      </c>
      <c r="M51" s="89">
        <v>0</v>
      </c>
      <c r="N51" s="89">
        <f t="shared" si="11"/>
        <v>0</v>
      </c>
      <c r="O51" s="89">
        <v>0</v>
      </c>
      <c r="P51" s="89">
        <f t="shared" si="4"/>
        <v>0</v>
      </c>
      <c r="Q51" s="89">
        <v>0</v>
      </c>
      <c r="R51" s="89">
        <f t="shared" si="12"/>
        <v>0</v>
      </c>
      <c r="S51" s="89">
        <v>0</v>
      </c>
      <c r="T51" s="89">
        <f t="shared" si="5"/>
        <v>0</v>
      </c>
      <c r="U51" s="89">
        <v>0</v>
      </c>
      <c r="V51" s="89">
        <f t="shared" si="13"/>
        <v>0</v>
      </c>
      <c r="W51" s="89">
        <v>0</v>
      </c>
      <c r="X51" s="89">
        <f t="shared" si="6"/>
        <v>0</v>
      </c>
      <c r="Y51" s="89">
        <v>0</v>
      </c>
      <c r="Z51" s="88">
        <f t="shared" si="7"/>
        <v>0</v>
      </c>
      <c r="AA51" s="88">
        <v>0</v>
      </c>
      <c r="AB51" s="88">
        <f t="shared" si="16"/>
        <v>0</v>
      </c>
      <c r="AC51" s="88">
        <v>0</v>
      </c>
      <c r="AD51" s="88">
        <f t="shared" si="8"/>
        <v>0</v>
      </c>
      <c r="AE51" s="93">
        <f t="shared" si="14"/>
        <v>0</v>
      </c>
      <c r="AF51" s="94"/>
    </row>
    <row r="52" spans="1:32" s="79" customFormat="1" ht="27.75" hidden="1" customHeight="1">
      <c r="A52" s="85">
        <v>44</v>
      </c>
      <c r="B52" s="86" t="s">
        <v>600</v>
      </c>
      <c r="C52" s="87">
        <v>0</v>
      </c>
      <c r="D52" s="88">
        <f t="shared" si="1"/>
        <v>0</v>
      </c>
      <c r="E52" s="89">
        <v>0</v>
      </c>
      <c r="F52" s="89">
        <f t="shared" si="9"/>
        <v>0</v>
      </c>
      <c r="G52" s="89">
        <v>0</v>
      </c>
      <c r="H52" s="89">
        <f t="shared" si="2"/>
        <v>0</v>
      </c>
      <c r="I52" s="89">
        <v>0</v>
      </c>
      <c r="J52" s="89">
        <f t="shared" si="3"/>
        <v>0</v>
      </c>
      <c r="K52" s="89">
        <v>0</v>
      </c>
      <c r="L52" s="88">
        <f t="shared" si="15"/>
        <v>0</v>
      </c>
      <c r="M52" s="89">
        <v>0</v>
      </c>
      <c r="N52" s="89">
        <f t="shared" si="11"/>
        <v>0</v>
      </c>
      <c r="O52" s="89">
        <v>0</v>
      </c>
      <c r="P52" s="89">
        <f t="shared" si="4"/>
        <v>0</v>
      </c>
      <c r="Q52" s="89">
        <v>0</v>
      </c>
      <c r="R52" s="89">
        <f t="shared" si="12"/>
        <v>0</v>
      </c>
      <c r="S52" s="89">
        <v>0</v>
      </c>
      <c r="T52" s="89">
        <f t="shared" si="5"/>
        <v>0</v>
      </c>
      <c r="U52" s="89">
        <v>0</v>
      </c>
      <c r="V52" s="89">
        <f t="shared" si="13"/>
        <v>0</v>
      </c>
      <c r="W52" s="89">
        <v>0</v>
      </c>
      <c r="X52" s="89">
        <f t="shared" si="6"/>
        <v>0</v>
      </c>
      <c r="Y52" s="89">
        <v>0</v>
      </c>
      <c r="Z52" s="88">
        <f t="shared" si="7"/>
        <v>0</v>
      </c>
      <c r="AA52" s="88">
        <v>0</v>
      </c>
      <c r="AB52" s="88">
        <f t="shared" si="16"/>
        <v>0</v>
      </c>
      <c r="AC52" s="88">
        <v>0</v>
      </c>
      <c r="AD52" s="88">
        <f t="shared" si="8"/>
        <v>0</v>
      </c>
      <c r="AE52" s="93">
        <f t="shared" si="14"/>
        <v>0</v>
      </c>
      <c r="AF52" s="94"/>
    </row>
    <row r="53" spans="1:32" s="79" customFormat="1" ht="27.75" hidden="1" customHeight="1">
      <c r="A53" s="85">
        <v>45</v>
      </c>
      <c r="B53" s="86" t="s">
        <v>601</v>
      </c>
      <c r="C53" s="87">
        <v>0</v>
      </c>
      <c r="D53" s="88">
        <f t="shared" si="1"/>
        <v>0</v>
      </c>
      <c r="E53" s="89">
        <v>0</v>
      </c>
      <c r="F53" s="89">
        <f t="shared" si="9"/>
        <v>0</v>
      </c>
      <c r="G53" s="89">
        <v>0</v>
      </c>
      <c r="H53" s="89">
        <f t="shared" si="2"/>
        <v>0</v>
      </c>
      <c r="I53" s="89">
        <v>0</v>
      </c>
      <c r="J53" s="89">
        <f t="shared" si="3"/>
        <v>0</v>
      </c>
      <c r="K53" s="89">
        <v>0</v>
      </c>
      <c r="L53" s="88">
        <f t="shared" si="15"/>
        <v>0</v>
      </c>
      <c r="M53" s="89">
        <v>0</v>
      </c>
      <c r="N53" s="89">
        <f t="shared" si="11"/>
        <v>0</v>
      </c>
      <c r="O53" s="89">
        <v>0</v>
      </c>
      <c r="P53" s="89">
        <f t="shared" si="4"/>
        <v>0</v>
      </c>
      <c r="Q53" s="89">
        <v>0</v>
      </c>
      <c r="R53" s="89">
        <f t="shared" si="12"/>
        <v>0</v>
      </c>
      <c r="S53" s="89">
        <v>0</v>
      </c>
      <c r="T53" s="89">
        <f t="shared" si="5"/>
        <v>0</v>
      </c>
      <c r="U53" s="89">
        <v>0</v>
      </c>
      <c r="V53" s="89">
        <f t="shared" si="13"/>
        <v>0</v>
      </c>
      <c r="W53" s="89">
        <v>0</v>
      </c>
      <c r="X53" s="89">
        <f t="shared" si="6"/>
        <v>0</v>
      </c>
      <c r="Y53" s="89">
        <v>0</v>
      </c>
      <c r="Z53" s="88">
        <f t="shared" si="7"/>
        <v>0</v>
      </c>
      <c r="AA53" s="88">
        <v>0</v>
      </c>
      <c r="AB53" s="88">
        <f t="shared" si="16"/>
        <v>0</v>
      </c>
      <c r="AC53" s="88">
        <v>0</v>
      </c>
      <c r="AD53" s="88">
        <f t="shared" si="8"/>
        <v>0</v>
      </c>
      <c r="AE53" s="93">
        <f t="shared" si="14"/>
        <v>0</v>
      </c>
      <c r="AF53" s="94"/>
    </row>
    <row r="54" spans="1:32" s="79" customFormat="1" ht="27.75" hidden="1" customHeight="1">
      <c r="A54" s="85">
        <v>46</v>
      </c>
      <c r="B54" s="86" t="s">
        <v>602</v>
      </c>
      <c r="C54" s="87">
        <v>0</v>
      </c>
      <c r="D54" s="88">
        <f t="shared" si="1"/>
        <v>0</v>
      </c>
      <c r="E54" s="89">
        <v>0</v>
      </c>
      <c r="F54" s="89">
        <f t="shared" si="9"/>
        <v>0</v>
      </c>
      <c r="G54" s="89">
        <v>0</v>
      </c>
      <c r="H54" s="89">
        <f t="shared" si="2"/>
        <v>0</v>
      </c>
      <c r="I54" s="89">
        <v>0</v>
      </c>
      <c r="J54" s="89">
        <f t="shared" si="3"/>
        <v>0</v>
      </c>
      <c r="K54" s="89">
        <v>0</v>
      </c>
      <c r="L54" s="88">
        <f t="shared" si="15"/>
        <v>0</v>
      </c>
      <c r="M54" s="89">
        <v>0</v>
      </c>
      <c r="N54" s="89">
        <f t="shared" si="11"/>
        <v>0</v>
      </c>
      <c r="O54" s="89">
        <v>0</v>
      </c>
      <c r="P54" s="89">
        <f t="shared" si="4"/>
        <v>0</v>
      </c>
      <c r="Q54" s="89">
        <v>0</v>
      </c>
      <c r="R54" s="89">
        <f t="shared" si="12"/>
        <v>0</v>
      </c>
      <c r="S54" s="89">
        <v>0</v>
      </c>
      <c r="T54" s="89">
        <f t="shared" si="5"/>
        <v>0</v>
      </c>
      <c r="U54" s="89">
        <v>0</v>
      </c>
      <c r="V54" s="89">
        <f t="shared" si="13"/>
        <v>0</v>
      </c>
      <c r="W54" s="89">
        <v>0</v>
      </c>
      <c r="X54" s="89">
        <f t="shared" si="6"/>
        <v>0</v>
      </c>
      <c r="Y54" s="89">
        <v>0</v>
      </c>
      <c r="Z54" s="88">
        <f t="shared" si="7"/>
        <v>0</v>
      </c>
      <c r="AA54" s="88">
        <v>0</v>
      </c>
      <c r="AB54" s="88">
        <f t="shared" si="16"/>
        <v>0</v>
      </c>
      <c r="AC54" s="88">
        <v>0</v>
      </c>
      <c r="AD54" s="88">
        <f t="shared" si="8"/>
        <v>0</v>
      </c>
      <c r="AE54" s="93">
        <f t="shared" si="14"/>
        <v>0</v>
      </c>
      <c r="AF54" s="94"/>
    </row>
    <row r="55" spans="1:32" s="79" customFormat="1" ht="27.75" hidden="1" customHeight="1">
      <c r="A55" s="85">
        <v>47</v>
      </c>
      <c r="B55" s="86" t="s">
        <v>603</v>
      </c>
      <c r="C55" s="87">
        <v>0</v>
      </c>
      <c r="D55" s="88">
        <f t="shared" si="1"/>
        <v>0</v>
      </c>
      <c r="E55" s="89">
        <v>0</v>
      </c>
      <c r="F55" s="89">
        <f t="shared" si="9"/>
        <v>0</v>
      </c>
      <c r="G55" s="89">
        <v>0</v>
      </c>
      <c r="H55" s="89">
        <f t="shared" si="2"/>
        <v>0</v>
      </c>
      <c r="I55" s="89">
        <v>0</v>
      </c>
      <c r="J55" s="89">
        <f t="shared" si="3"/>
        <v>0</v>
      </c>
      <c r="K55" s="89">
        <v>0</v>
      </c>
      <c r="L55" s="88">
        <f t="shared" si="15"/>
        <v>0</v>
      </c>
      <c r="M55" s="89">
        <v>0</v>
      </c>
      <c r="N55" s="89">
        <f t="shared" si="11"/>
        <v>0</v>
      </c>
      <c r="O55" s="89">
        <v>0</v>
      </c>
      <c r="P55" s="89">
        <f t="shared" si="4"/>
        <v>0</v>
      </c>
      <c r="Q55" s="89">
        <v>0</v>
      </c>
      <c r="R55" s="89">
        <f t="shared" si="12"/>
        <v>0</v>
      </c>
      <c r="S55" s="89">
        <v>0</v>
      </c>
      <c r="T55" s="89">
        <f t="shared" si="5"/>
        <v>0</v>
      </c>
      <c r="U55" s="89">
        <v>0</v>
      </c>
      <c r="V55" s="89">
        <f t="shared" si="13"/>
        <v>0</v>
      </c>
      <c r="W55" s="89">
        <v>0</v>
      </c>
      <c r="X55" s="89">
        <f t="shared" si="6"/>
        <v>0</v>
      </c>
      <c r="Y55" s="89">
        <v>0</v>
      </c>
      <c r="Z55" s="88">
        <f t="shared" si="7"/>
        <v>0</v>
      </c>
      <c r="AA55" s="88">
        <v>0</v>
      </c>
      <c r="AB55" s="88">
        <f t="shared" si="16"/>
        <v>0</v>
      </c>
      <c r="AC55" s="88">
        <v>0</v>
      </c>
      <c r="AD55" s="88">
        <f t="shared" si="8"/>
        <v>0</v>
      </c>
      <c r="AE55" s="93">
        <f t="shared" si="14"/>
        <v>0</v>
      </c>
      <c r="AF55" s="94"/>
    </row>
    <row r="56" spans="1:32" s="79" customFormat="1" ht="27.75" hidden="1" customHeight="1">
      <c r="A56" s="85">
        <v>48</v>
      </c>
      <c r="B56" s="86" t="s">
        <v>604</v>
      </c>
      <c r="C56" s="87">
        <v>0</v>
      </c>
      <c r="D56" s="88">
        <f t="shared" si="1"/>
        <v>0</v>
      </c>
      <c r="E56" s="89">
        <v>0</v>
      </c>
      <c r="F56" s="89">
        <f t="shared" si="9"/>
        <v>0</v>
      </c>
      <c r="G56" s="89">
        <v>0</v>
      </c>
      <c r="H56" s="89">
        <f t="shared" si="2"/>
        <v>0</v>
      </c>
      <c r="I56" s="89">
        <v>0</v>
      </c>
      <c r="J56" s="89">
        <f t="shared" si="3"/>
        <v>0</v>
      </c>
      <c r="K56" s="89">
        <v>0</v>
      </c>
      <c r="L56" s="88">
        <f t="shared" si="15"/>
        <v>0</v>
      </c>
      <c r="M56" s="89">
        <v>0</v>
      </c>
      <c r="N56" s="89">
        <f t="shared" si="11"/>
        <v>0</v>
      </c>
      <c r="O56" s="89">
        <v>0</v>
      </c>
      <c r="P56" s="89">
        <f t="shared" si="4"/>
        <v>0</v>
      </c>
      <c r="Q56" s="89">
        <v>0</v>
      </c>
      <c r="R56" s="89">
        <f t="shared" si="12"/>
        <v>0</v>
      </c>
      <c r="S56" s="89">
        <v>0</v>
      </c>
      <c r="T56" s="89">
        <f t="shared" si="5"/>
        <v>0</v>
      </c>
      <c r="U56" s="89">
        <v>0</v>
      </c>
      <c r="V56" s="89">
        <f t="shared" si="13"/>
        <v>0</v>
      </c>
      <c r="W56" s="89">
        <v>0</v>
      </c>
      <c r="X56" s="89">
        <f t="shared" si="6"/>
        <v>0</v>
      </c>
      <c r="Y56" s="89">
        <v>0</v>
      </c>
      <c r="Z56" s="88">
        <f t="shared" si="7"/>
        <v>0</v>
      </c>
      <c r="AA56" s="88">
        <v>0</v>
      </c>
      <c r="AB56" s="88">
        <f t="shared" si="16"/>
        <v>0</v>
      </c>
      <c r="AC56" s="88">
        <v>0</v>
      </c>
      <c r="AD56" s="88">
        <f t="shared" si="8"/>
        <v>0</v>
      </c>
      <c r="AE56" s="93">
        <f t="shared" si="14"/>
        <v>0</v>
      </c>
      <c r="AF56" s="94"/>
    </row>
    <row r="57" spans="1:32" s="79" customFormat="1" ht="27.75" hidden="1" customHeight="1">
      <c r="A57" s="85">
        <v>49</v>
      </c>
      <c r="B57" s="86" t="s">
        <v>605</v>
      </c>
      <c r="C57" s="87">
        <v>0</v>
      </c>
      <c r="D57" s="88">
        <f t="shared" si="1"/>
        <v>0</v>
      </c>
      <c r="E57" s="89">
        <v>0</v>
      </c>
      <c r="F57" s="89">
        <f t="shared" si="9"/>
        <v>0</v>
      </c>
      <c r="G57" s="89">
        <v>0</v>
      </c>
      <c r="H57" s="89">
        <f t="shared" si="2"/>
        <v>0</v>
      </c>
      <c r="I57" s="89">
        <v>0</v>
      </c>
      <c r="J57" s="89">
        <f t="shared" si="3"/>
        <v>0</v>
      </c>
      <c r="K57" s="89">
        <v>0</v>
      </c>
      <c r="L57" s="88">
        <f t="shared" si="15"/>
        <v>0</v>
      </c>
      <c r="M57" s="89">
        <v>0</v>
      </c>
      <c r="N57" s="89">
        <f t="shared" si="11"/>
        <v>0</v>
      </c>
      <c r="O57" s="89">
        <v>0</v>
      </c>
      <c r="P57" s="89">
        <f t="shared" si="4"/>
        <v>0</v>
      </c>
      <c r="Q57" s="89">
        <v>0</v>
      </c>
      <c r="R57" s="89">
        <f t="shared" si="12"/>
        <v>0</v>
      </c>
      <c r="S57" s="89">
        <v>0</v>
      </c>
      <c r="T57" s="89">
        <f t="shared" si="5"/>
        <v>0</v>
      </c>
      <c r="U57" s="89">
        <v>0</v>
      </c>
      <c r="V57" s="89">
        <f t="shared" si="13"/>
        <v>0</v>
      </c>
      <c r="W57" s="89">
        <v>0</v>
      </c>
      <c r="X57" s="89">
        <f t="shared" si="6"/>
        <v>0</v>
      </c>
      <c r="Y57" s="89">
        <v>0</v>
      </c>
      <c r="Z57" s="88">
        <f t="shared" si="7"/>
        <v>0</v>
      </c>
      <c r="AA57" s="88">
        <v>0</v>
      </c>
      <c r="AB57" s="88">
        <f t="shared" si="16"/>
        <v>0</v>
      </c>
      <c r="AC57" s="88">
        <v>0</v>
      </c>
      <c r="AD57" s="88">
        <f t="shared" si="8"/>
        <v>0</v>
      </c>
      <c r="AE57" s="93">
        <f t="shared" si="14"/>
        <v>0</v>
      </c>
      <c r="AF57" s="94"/>
    </row>
    <row r="58" spans="1:32" s="79" customFormat="1" ht="27.75" hidden="1" customHeight="1">
      <c r="A58" s="85">
        <v>50</v>
      </c>
      <c r="B58" s="86" t="s">
        <v>606</v>
      </c>
      <c r="C58" s="87">
        <v>0</v>
      </c>
      <c r="D58" s="88">
        <f t="shared" si="1"/>
        <v>0</v>
      </c>
      <c r="E58" s="89">
        <v>0</v>
      </c>
      <c r="F58" s="89">
        <f t="shared" si="9"/>
        <v>0</v>
      </c>
      <c r="G58" s="89">
        <v>0</v>
      </c>
      <c r="H58" s="89">
        <f t="shared" si="2"/>
        <v>0</v>
      </c>
      <c r="I58" s="89">
        <v>0</v>
      </c>
      <c r="J58" s="89">
        <f t="shared" si="3"/>
        <v>0</v>
      </c>
      <c r="K58" s="89">
        <v>0</v>
      </c>
      <c r="L58" s="88">
        <f t="shared" si="15"/>
        <v>0</v>
      </c>
      <c r="M58" s="89">
        <v>0</v>
      </c>
      <c r="N58" s="89">
        <f t="shared" si="11"/>
        <v>0</v>
      </c>
      <c r="O58" s="89">
        <v>0</v>
      </c>
      <c r="P58" s="89">
        <f t="shared" si="4"/>
        <v>0</v>
      </c>
      <c r="Q58" s="89">
        <v>0</v>
      </c>
      <c r="R58" s="89">
        <f t="shared" si="12"/>
        <v>0</v>
      </c>
      <c r="S58" s="89">
        <v>0</v>
      </c>
      <c r="T58" s="89">
        <f t="shared" si="5"/>
        <v>0</v>
      </c>
      <c r="U58" s="89">
        <v>0</v>
      </c>
      <c r="V58" s="89">
        <f t="shared" si="13"/>
        <v>0</v>
      </c>
      <c r="W58" s="89">
        <v>0</v>
      </c>
      <c r="X58" s="89">
        <f t="shared" si="6"/>
        <v>0</v>
      </c>
      <c r="Y58" s="89">
        <v>0</v>
      </c>
      <c r="Z58" s="88">
        <f t="shared" si="7"/>
        <v>0</v>
      </c>
      <c r="AA58" s="88">
        <v>0</v>
      </c>
      <c r="AB58" s="88">
        <f t="shared" si="16"/>
        <v>0</v>
      </c>
      <c r="AC58" s="88">
        <v>0</v>
      </c>
      <c r="AD58" s="88">
        <f t="shared" si="8"/>
        <v>0</v>
      </c>
      <c r="AE58" s="93">
        <f t="shared" si="14"/>
        <v>0</v>
      </c>
      <c r="AF58" s="94"/>
    </row>
    <row r="59" spans="1:32" s="79" customFormat="1" ht="27.75" hidden="1" customHeight="1">
      <c r="A59" s="85">
        <v>51</v>
      </c>
      <c r="B59" s="86" t="s">
        <v>607</v>
      </c>
      <c r="C59" s="87">
        <v>0</v>
      </c>
      <c r="D59" s="88">
        <f t="shared" si="1"/>
        <v>0</v>
      </c>
      <c r="E59" s="89">
        <v>0</v>
      </c>
      <c r="F59" s="89">
        <f t="shared" si="9"/>
        <v>0</v>
      </c>
      <c r="G59" s="89">
        <v>0</v>
      </c>
      <c r="H59" s="89">
        <f t="shared" si="2"/>
        <v>0</v>
      </c>
      <c r="I59" s="89">
        <v>0</v>
      </c>
      <c r="J59" s="89">
        <f t="shared" si="3"/>
        <v>0</v>
      </c>
      <c r="K59" s="89">
        <v>0</v>
      </c>
      <c r="L59" s="88">
        <f t="shared" si="15"/>
        <v>0</v>
      </c>
      <c r="M59" s="89">
        <v>0</v>
      </c>
      <c r="N59" s="89">
        <f t="shared" si="11"/>
        <v>0</v>
      </c>
      <c r="O59" s="89">
        <v>0</v>
      </c>
      <c r="P59" s="89">
        <f t="shared" si="4"/>
        <v>0</v>
      </c>
      <c r="Q59" s="89">
        <v>0</v>
      </c>
      <c r="R59" s="89">
        <f t="shared" si="12"/>
        <v>0</v>
      </c>
      <c r="S59" s="89">
        <v>0</v>
      </c>
      <c r="T59" s="89">
        <f t="shared" si="5"/>
        <v>0</v>
      </c>
      <c r="U59" s="89">
        <v>0</v>
      </c>
      <c r="V59" s="89">
        <f t="shared" si="13"/>
        <v>0</v>
      </c>
      <c r="W59" s="89">
        <v>0</v>
      </c>
      <c r="X59" s="89">
        <f t="shared" si="6"/>
        <v>0</v>
      </c>
      <c r="Y59" s="89">
        <v>0</v>
      </c>
      <c r="Z59" s="88">
        <f t="shared" si="7"/>
        <v>0</v>
      </c>
      <c r="AA59" s="88">
        <v>0</v>
      </c>
      <c r="AB59" s="88">
        <f t="shared" si="16"/>
        <v>0</v>
      </c>
      <c r="AC59" s="88">
        <v>0</v>
      </c>
      <c r="AD59" s="88">
        <f t="shared" si="8"/>
        <v>0</v>
      </c>
      <c r="AE59" s="93">
        <f t="shared" si="14"/>
        <v>0</v>
      </c>
      <c r="AF59" s="94"/>
    </row>
    <row r="60" spans="1:32" s="79" customFormat="1" ht="27.75" hidden="1" customHeight="1">
      <c r="A60" s="85">
        <v>52</v>
      </c>
      <c r="B60" s="131" t="s">
        <v>608</v>
      </c>
      <c r="C60" s="87">
        <v>0</v>
      </c>
      <c r="D60" s="88">
        <f t="shared" si="1"/>
        <v>0</v>
      </c>
      <c r="E60" s="89">
        <v>0</v>
      </c>
      <c r="F60" s="89">
        <f t="shared" si="9"/>
        <v>0</v>
      </c>
      <c r="G60" s="89">
        <v>0</v>
      </c>
      <c r="H60" s="89">
        <f t="shared" si="2"/>
        <v>0</v>
      </c>
      <c r="I60" s="89">
        <v>0</v>
      </c>
      <c r="J60" s="89">
        <f t="shared" si="3"/>
        <v>0</v>
      </c>
      <c r="K60" s="89">
        <v>0</v>
      </c>
      <c r="L60" s="88">
        <f t="shared" si="15"/>
        <v>0</v>
      </c>
      <c r="M60" s="89">
        <v>0</v>
      </c>
      <c r="N60" s="89">
        <f t="shared" si="11"/>
        <v>0</v>
      </c>
      <c r="O60" s="89">
        <v>0</v>
      </c>
      <c r="P60" s="89">
        <f t="shared" si="4"/>
        <v>0</v>
      </c>
      <c r="Q60" s="89">
        <v>0</v>
      </c>
      <c r="R60" s="89">
        <f t="shared" si="12"/>
        <v>0</v>
      </c>
      <c r="S60" s="89">
        <v>0</v>
      </c>
      <c r="T60" s="89">
        <f t="shared" si="5"/>
        <v>0</v>
      </c>
      <c r="U60" s="89">
        <v>0</v>
      </c>
      <c r="V60" s="89">
        <f t="shared" si="13"/>
        <v>0</v>
      </c>
      <c r="W60" s="89">
        <v>0</v>
      </c>
      <c r="X60" s="89">
        <f t="shared" si="6"/>
        <v>0</v>
      </c>
      <c r="Y60" s="89">
        <v>0</v>
      </c>
      <c r="Z60" s="88">
        <f t="shared" si="7"/>
        <v>0</v>
      </c>
      <c r="AA60" s="88">
        <v>0</v>
      </c>
      <c r="AB60" s="88">
        <f t="shared" si="16"/>
        <v>0</v>
      </c>
      <c r="AC60" s="88">
        <v>0</v>
      </c>
      <c r="AD60" s="88">
        <f t="shared" si="8"/>
        <v>0</v>
      </c>
      <c r="AE60" s="93">
        <f t="shared" si="14"/>
        <v>0</v>
      </c>
      <c r="AF60" s="134"/>
    </row>
    <row r="61" spans="1:32" s="79" customFormat="1" ht="27.75" hidden="1" customHeight="1">
      <c r="A61" s="85">
        <v>53</v>
      </c>
      <c r="B61" s="143" t="s">
        <v>609</v>
      </c>
      <c r="C61" s="87">
        <v>0</v>
      </c>
      <c r="D61" s="88">
        <f t="shared" si="1"/>
        <v>0</v>
      </c>
      <c r="E61" s="89">
        <v>0</v>
      </c>
      <c r="F61" s="89">
        <f t="shared" si="9"/>
        <v>0</v>
      </c>
      <c r="G61" s="89">
        <v>0</v>
      </c>
      <c r="H61" s="89">
        <f t="shared" si="2"/>
        <v>0</v>
      </c>
      <c r="I61" s="89">
        <v>0</v>
      </c>
      <c r="J61" s="89">
        <f t="shared" si="3"/>
        <v>0</v>
      </c>
      <c r="K61" s="89">
        <v>0</v>
      </c>
      <c r="L61" s="88">
        <f t="shared" si="15"/>
        <v>0</v>
      </c>
      <c r="M61" s="89">
        <v>0</v>
      </c>
      <c r="N61" s="89">
        <f t="shared" si="11"/>
        <v>0</v>
      </c>
      <c r="O61" s="89">
        <v>0</v>
      </c>
      <c r="P61" s="89">
        <f t="shared" si="4"/>
        <v>0</v>
      </c>
      <c r="Q61" s="89">
        <v>0</v>
      </c>
      <c r="R61" s="89">
        <f t="shared" si="12"/>
        <v>0</v>
      </c>
      <c r="S61" s="89">
        <v>0</v>
      </c>
      <c r="T61" s="89">
        <f t="shared" si="5"/>
        <v>0</v>
      </c>
      <c r="U61" s="89">
        <v>0</v>
      </c>
      <c r="V61" s="89">
        <f t="shared" si="13"/>
        <v>0</v>
      </c>
      <c r="W61" s="89">
        <v>0</v>
      </c>
      <c r="X61" s="89">
        <f t="shared" si="6"/>
        <v>0</v>
      </c>
      <c r="Y61" s="89">
        <v>0</v>
      </c>
      <c r="Z61" s="88">
        <f t="shared" si="7"/>
        <v>0</v>
      </c>
      <c r="AA61" s="88">
        <v>0</v>
      </c>
      <c r="AB61" s="88">
        <f t="shared" si="16"/>
        <v>0</v>
      </c>
      <c r="AC61" s="88">
        <v>0</v>
      </c>
      <c r="AD61" s="88">
        <f t="shared" si="8"/>
        <v>0</v>
      </c>
      <c r="AE61" s="93">
        <f t="shared" si="14"/>
        <v>0</v>
      </c>
      <c r="AF61" s="133"/>
    </row>
    <row r="62" spans="1:32" s="79" customFormat="1" ht="27.75" hidden="1" customHeight="1">
      <c r="A62" s="85">
        <v>54</v>
      </c>
      <c r="B62" s="86" t="s">
        <v>610</v>
      </c>
      <c r="C62" s="87">
        <v>0</v>
      </c>
      <c r="D62" s="88">
        <f t="shared" si="1"/>
        <v>0</v>
      </c>
      <c r="E62" s="89">
        <v>0</v>
      </c>
      <c r="F62" s="89">
        <f t="shared" si="9"/>
        <v>0</v>
      </c>
      <c r="G62" s="89">
        <v>0</v>
      </c>
      <c r="H62" s="89">
        <f t="shared" si="2"/>
        <v>0</v>
      </c>
      <c r="I62" s="89">
        <v>0</v>
      </c>
      <c r="J62" s="89">
        <f t="shared" si="3"/>
        <v>0</v>
      </c>
      <c r="K62" s="89">
        <v>0</v>
      </c>
      <c r="L62" s="88">
        <f t="shared" si="15"/>
        <v>0</v>
      </c>
      <c r="M62" s="89">
        <v>0</v>
      </c>
      <c r="N62" s="89">
        <f t="shared" si="11"/>
        <v>0</v>
      </c>
      <c r="O62" s="89">
        <v>0</v>
      </c>
      <c r="P62" s="89">
        <f t="shared" si="4"/>
        <v>0</v>
      </c>
      <c r="Q62" s="89">
        <v>0</v>
      </c>
      <c r="R62" s="89">
        <f t="shared" si="12"/>
        <v>0</v>
      </c>
      <c r="S62" s="89">
        <v>0</v>
      </c>
      <c r="T62" s="89">
        <f t="shared" si="5"/>
        <v>0</v>
      </c>
      <c r="U62" s="89">
        <v>0</v>
      </c>
      <c r="V62" s="89">
        <f t="shared" si="13"/>
        <v>0</v>
      </c>
      <c r="W62" s="89">
        <v>0</v>
      </c>
      <c r="X62" s="89">
        <f t="shared" si="6"/>
        <v>0</v>
      </c>
      <c r="Y62" s="89">
        <v>0</v>
      </c>
      <c r="Z62" s="88">
        <f t="shared" si="7"/>
        <v>0</v>
      </c>
      <c r="AA62" s="88">
        <v>0</v>
      </c>
      <c r="AB62" s="88">
        <f t="shared" si="16"/>
        <v>0</v>
      </c>
      <c r="AC62" s="88">
        <v>0</v>
      </c>
      <c r="AD62" s="88">
        <f t="shared" si="8"/>
        <v>0</v>
      </c>
      <c r="AE62" s="93">
        <f t="shared" si="14"/>
        <v>0</v>
      </c>
      <c r="AF62" s="94"/>
    </row>
    <row r="63" spans="1:32" s="79" customFormat="1" ht="27.75" hidden="1" customHeight="1">
      <c r="A63" s="85">
        <v>55</v>
      </c>
      <c r="B63" s="86" t="s">
        <v>611</v>
      </c>
      <c r="C63" s="87">
        <v>0</v>
      </c>
      <c r="D63" s="88">
        <f t="shared" si="1"/>
        <v>0</v>
      </c>
      <c r="E63" s="89">
        <v>0</v>
      </c>
      <c r="F63" s="89">
        <f t="shared" si="9"/>
        <v>0</v>
      </c>
      <c r="G63" s="89">
        <v>0</v>
      </c>
      <c r="H63" s="89">
        <f t="shared" si="2"/>
        <v>0</v>
      </c>
      <c r="I63" s="89">
        <v>0</v>
      </c>
      <c r="J63" s="89">
        <f t="shared" si="3"/>
        <v>0</v>
      </c>
      <c r="K63" s="89">
        <v>0</v>
      </c>
      <c r="L63" s="88">
        <f t="shared" si="15"/>
        <v>0</v>
      </c>
      <c r="M63" s="89">
        <v>0</v>
      </c>
      <c r="N63" s="89">
        <f t="shared" si="11"/>
        <v>0</v>
      </c>
      <c r="O63" s="89">
        <v>0</v>
      </c>
      <c r="P63" s="89">
        <f t="shared" si="4"/>
        <v>0</v>
      </c>
      <c r="Q63" s="89">
        <v>0</v>
      </c>
      <c r="R63" s="89">
        <f t="shared" si="12"/>
        <v>0</v>
      </c>
      <c r="S63" s="89">
        <v>0</v>
      </c>
      <c r="T63" s="89">
        <f t="shared" si="5"/>
        <v>0</v>
      </c>
      <c r="U63" s="89">
        <v>0</v>
      </c>
      <c r="V63" s="89">
        <f t="shared" si="13"/>
        <v>0</v>
      </c>
      <c r="W63" s="89">
        <v>0</v>
      </c>
      <c r="X63" s="89">
        <f t="shared" si="6"/>
        <v>0</v>
      </c>
      <c r="Y63" s="89">
        <v>0</v>
      </c>
      <c r="Z63" s="88">
        <f t="shared" si="7"/>
        <v>0</v>
      </c>
      <c r="AA63" s="88">
        <v>0</v>
      </c>
      <c r="AB63" s="88">
        <f t="shared" si="16"/>
        <v>0</v>
      </c>
      <c r="AC63" s="88">
        <v>0</v>
      </c>
      <c r="AD63" s="88">
        <f t="shared" si="8"/>
        <v>0</v>
      </c>
      <c r="AE63" s="93">
        <f t="shared" si="14"/>
        <v>0</v>
      </c>
      <c r="AF63" s="94"/>
    </row>
    <row r="64" spans="1:32" s="79" customFormat="1" ht="27.75" hidden="1" customHeight="1">
      <c r="A64" s="85">
        <v>56</v>
      </c>
      <c r="B64" s="90" t="s">
        <v>612</v>
      </c>
      <c r="C64" s="87">
        <v>0</v>
      </c>
      <c r="D64" s="88">
        <f t="shared" si="1"/>
        <v>0</v>
      </c>
      <c r="E64" s="89">
        <v>0</v>
      </c>
      <c r="F64" s="89">
        <f t="shared" si="9"/>
        <v>0</v>
      </c>
      <c r="G64" s="89">
        <v>0</v>
      </c>
      <c r="H64" s="89">
        <f t="shared" si="2"/>
        <v>0</v>
      </c>
      <c r="I64" s="89">
        <v>0</v>
      </c>
      <c r="J64" s="89">
        <f t="shared" si="3"/>
        <v>0</v>
      </c>
      <c r="K64" s="89">
        <v>0</v>
      </c>
      <c r="L64" s="88">
        <f t="shared" si="15"/>
        <v>0</v>
      </c>
      <c r="M64" s="89">
        <v>0</v>
      </c>
      <c r="N64" s="89">
        <f t="shared" si="11"/>
        <v>0</v>
      </c>
      <c r="O64" s="89">
        <v>0</v>
      </c>
      <c r="P64" s="89">
        <f t="shared" si="4"/>
        <v>0</v>
      </c>
      <c r="Q64" s="89">
        <v>0</v>
      </c>
      <c r="R64" s="89">
        <f t="shared" si="12"/>
        <v>0</v>
      </c>
      <c r="S64" s="89">
        <v>0</v>
      </c>
      <c r="T64" s="89">
        <f t="shared" si="5"/>
        <v>0</v>
      </c>
      <c r="U64" s="89">
        <v>0</v>
      </c>
      <c r="V64" s="89">
        <f t="shared" si="13"/>
        <v>0</v>
      </c>
      <c r="W64" s="89">
        <v>0</v>
      </c>
      <c r="X64" s="89">
        <f t="shared" si="6"/>
        <v>0</v>
      </c>
      <c r="Y64" s="89">
        <v>0</v>
      </c>
      <c r="Z64" s="88">
        <f t="shared" si="7"/>
        <v>0</v>
      </c>
      <c r="AA64" s="88">
        <v>0</v>
      </c>
      <c r="AB64" s="88">
        <f t="shared" si="16"/>
        <v>0</v>
      </c>
      <c r="AC64" s="88">
        <v>0</v>
      </c>
      <c r="AD64" s="88">
        <f t="shared" si="8"/>
        <v>0</v>
      </c>
      <c r="AE64" s="93">
        <f t="shared" si="14"/>
        <v>0</v>
      </c>
      <c r="AF64" s="94"/>
    </row>
    <row r="65" spans="1:32" s="79" customFormat="1" ht="27.75" hidden="1" customHeight="1">
      <c r="A65" s="85">
        <v>57</v>
      </c>
      <c r="B65" s="86" t="s">
        <v>613</v>
      </c>
      <c r="C65" s="87">
        <v>0</v>
      </c>
      <c r="D65" s="88">
        <f t="shared" si="1"/>
        <v>0</v>
      </c>
      <c r="E65" s="89">
        <v>0</v>
      </c>
      <c r="F65" s="89">
        <f t="shared" si="9"/>
        <v>0</v>
      </c>
      <c r="G65" s="89">
        <v>0</v>
      </c>
      <c r="H65" s="89">
        <f t="shared" si="2"/>
        <v>0</v>
      </c>
      <c r="I65" s="89">
        <v>0</v>
      </c>
      <c r="J65" s="89">
        <f t="shared" si="3"/>
        <v>0</v>
      </c>
      <c r="K65" s="89">
        <v>0</v>
      </c>
      <c r="L65" s="88">
        <f t="shared" si="15"/>
        <v>0</v>
      </c>
      <c r="M65" s="89">
        <v>0</v>
      </c>
      <c r="N65" s="89">
        <f t="shared" si="11"/>
        <v>0</v>
      </c>
      <c r="O65" s="89">
        <v>0</v>
      </c>
      <c r="P65" s="89">
        <f t="shared" si="4"/>
        <v>0</v>
      </c>
      <c r="Q65" s="89">
        <v>0</v>
      </c>
      <c r="R65" s="89">
        <f t="shared" si="12"/>
        <v>0</v>
      </c>
      <c r="S65" s="89">
        <v>0</v>
      </c>
      <c r="T65" s="89">
        <f t="shared" si="5"/>
        <v>0</v>
      </c>
      <c r="U65" s="89">
        <v>0</v>
      </c>
      <c r="V65" s="89">
        <f t="shared" si="13"/>
        <v>0</v>
      </c>
      <c r="W65" s="89">
        <v>0</v>
      </c>
      <c r="X65" s="89">
        <f t="shared" si="6"/>
        <v>0</v>
      </c>
      <c r="Y65" s="89">
        <v>0</v>
      </c>
      <c r="Z65" s="88">
        <f t="shared" si="7"/>
        <v>0</v>
      </c>
      <c r="AA65" s="88">
        <v>0</v>
      </c>
      <c r="AB65" s="88">
        <f t="shared" si="16"/>
        <v>0</v>
      </c>
      <c r="AC65" s="88">
        <v>0</v>
      </c>
      <c r="AD65" s="88">
        <f t="shared" si="8"/>
        <v>0</v>
      </c>
      <c r="AE65" s="93">
        <f t="shared" si="14"/>
        <v>0</v>
      </c>
      <c r="AF65" s="94"/>
    </row>
    <row r="66" spans="1:32" s="79" customFormat="1" ht="27.75" hidden="1" customHeight="1">
      <c r="A66" s="85">
        <v>58</v>
      </c>
      <c r="B66" s="86" t="s">
        <v>614</v>
      </c>
      <c r="C66" s="87">
        <v>0</v>
      </c>
      <c r="D66" s="88">
        <f t="shared" si="1"/>
        <v>0</v>
      </c>
      <c r="E66" s="89">
        <v>0</v>
      </c>
      <c r="F66" s="89">
        <f t="shared" si="9"/>
        <v>0</v>
      </c>
      <c r="G66" s="89">
        <v>0</v>
      </c>
      <c r="H66" s="89">
        <f t="shared" si="2"/>
        <v>0</v>
      </c>
      <c r="I66" s="89">
        <v>0</v>
      </c>
      <c r="J66" s="89">
        <f t="shared" si="3"/>
        <v>0</v>
      </c>
      <c r="K66" s="89">
        <v>0</v>
      </c>
      <c r="L66" s="88">
        <f t="shared" si="15"/>
        <v>0</v>
      </c>
      <c r="M66" s="89">
        <v>0</v>
      </c>
      <c r="N66" s="89">
        <f t="shared" si="11"/>
        <v>0</v>
      </c>
      <c r="O66" s="89">
        <v>0</v>
      </c>
      <c r="P66" s="89">
        <f t="shared" si="4"/>
        <v>0</v>
      </c>
      <c r="Q66" s="89">
        <v>0</v>
      </c>
      <c r="R66" s="89">
        <f t="shared" si="12"/>
        <v>0</v>
      </c>
      <c r="S66" s="89">
        <v>0</v>
      </c>
      <c r="T66" s="89">
        <f t="shared" si="5"/>
        <v>0</v>
      </c>
      <c r="U66" s="89">
        <v>0</v>
      </c>
      <c r="V66" s="89">
        <f t="shared" si="13"/>
        <v>0</v>
      </c>
      <c r="W66" s="89">
        <v>0</v>
      </c>
      <c r="X66" s="89">
        <f t="shared" si="6"/>
        <v>0</v>
      </c>
      <c r="Y66" s="89">
        <v>0</v>
      </c>
      <c r="Z66" s="88">
        <f t="shared" si="7"/>
        <v>0</v>
      </c>
      <c r="AA66" s="88">
        <v>0</v>
      </c>
      <c r="AB66" s="88">
        <f t="shared" si="16"/>
        <v>0</v>
      </c>
      <c r="AC66" s="88">
        <v>0</v>
      </c>
      <c r="AD66" s="88">
        <f t="shared" si="8"/>
        <v>0</v>
      </c>
      <c r="AE66" s="93">
        <f t="shared" si="14"/>
        <v>0</v>
      </c>
      <c r="AF66" s="94"/>
    </row>
    <row r="67" spans="1:32" s="79" customFormat="1" ht="27.75" hidden="1" customHeight="1">
      <c r="A67" s="85">
        <v>59</v>
      </c>
      <c r="B67" s="86" t="s">
        <v>615</v>
      </c>
      <c r="C67" s="87">
        <v>0</v>
      </c>
      <c r="D67" s="88">
        <f t="shared" si="1"/>
        <v>0</v>
      </c>
      <c r="E67" s="89">
        <v>0</v>
      </c>
      <c r="F67" s="89">
        <f t="shared" si="9"/>
        <v>0</v>
      </c>
      <c r="G67" s="89">
        <v>0</v>
      </c>
      <c r="H67" s="89">
        <f t="shared" si="2"/>
        <v>0</v>
      </c>
      <c r="I67" s="89">
        <v>0</v>
      </c>
      <c r="J67" s="89">
        <f t="shared" si="3"/>
        <v>0</v>
      </c>
      <c r="K67" s="89">
        <v>0</v>
      </c>
      <c r="L67" s="88">
        <f t="shared" si="15"/>
        <v>0</v>
      </c>
      <c r="M67" s="89">
        <v>0</v>
      </c>
      <c r="N67" s="89">
        <f t="shared" si="11"/>
        <v>0</v>
      </c>
      <c r="O67" s="89">
        <v>0</v>
      </c>
      <c r="P67" s="89">
        <f t="shared" si="4"/>
        <v>0</v>
      </c>
      <c r="Q67" s="89">
        <v>0</v>
      </c>
      <c r="R67" s="89">
        <f t="shared" si="12"/>
        <v>0</v>
      </c>
      <c r="S67" s="89">
        <v>0</v>
      </c>
      <c r="T67" s="89">
        <f t="shared" si="5"/>
        <v>0</v>
      </c>
      <c r="U67" s="89">
        <v>0</v>
      </c>
      <c r="V67" s="89">
        <f t="shared" si="13"/>
        <v>0</v>
      </c>
      <c r="W67" s="89">
        <v>0</v>
      </c>
      <c r="X67" s="89">
        <f t="shared" si="6"/>
        <v>0</v>
      </c>
      <c r="Y67" s="89">
        <v>0</v>
      </c>
      <c r="Z67" s="88">
        <f t="shared" si="7"/>
        <v>0</v>
      </c>
      <c r="AA67" s="88">
        <v>0</v>
      </c>
      <c r="AB67" s="88">
        <f t="shared" si="16"/>
        <v>0</v>
      </c>
      <c r="AC67" s="88">
        <v>0</v>
      </c>
      <c r="AD67" s="88">
        <f t="shared" si="8"/>
        <v>0</v>
      </c>
      <c r="AE67" s="93">
        <f t="shared" si="14"/>
        <v>0</v>
      </c>
      <c r="AF67" s="94"/>
    </row>
    <row r="68" spans="1:32" s="79" customFormat="1" ht="27.75" hidden="1" customHeight="1">
      <c r="A68" s="85">
        <v>60</v>
      </c>
      <c r="B68" s="90" t="s">
        <v>616</v>
      </c>
      <c r="C68" s="87">
        <v>0</v>
      </c>
      <c r="D68" s="88">
        <f t="shared" si="1"/>
        <v>0</v>
      </c>
      <c r="E68" s="89">
        <v>0</v>
      </c>
      <c r="F68" s="89">
        <f t="shared" si="9"/>
        <v>0</v>
      </c>
      <c r="G68" s="89">
        <v>0</v>
      </c>
      <c r="H68" s="89">
        <f t="shared" si="2"/>
        <v>0</v>
      </c>
      <c r="I68" s="89">
        <v>0</v>
      </c>
      <c r="J68" s="89">
        <f t="shared" si="3"/>
        <v>0</v>
      </c>
      <c r="K68" s="89">
        <v>0</v>
      </c>
      <c r="L68" s="88">
        <f t="shared" si="15"/>
        <v>0</v>
      </c>
      <c r="M68" s="89">
        <v>0</v>
      </c>
      <c r="N68" s="89">
        <f t="shared" si="11"/>
        <v>0</v>
      </c>
      <c r="O68" s="89">
        <v>0</v>
      </c>
      <c r="P68" s="89">
        <f t="shared" si="4"/>
        <v>0</v>
      </c>
      <c r="Q68" s="89">
        <v>0</v>
      </c>
      <c r="R68" s="89">
        <f t="shared" si="12"/>
        <v>0</v>
      </c>
      <c r="S68" s="89">
        <v>0</v>
      </c>
      <c r="T68" s="89">
        <f t="shared" si="5"/>
        <v>0</v>
      </c>
      <c r="U68" s="89">
        <v>0</v>
      </c>
      <c r="V68" s="89">
        <f t="shared" si="13"/>
        <v>0</v>
      </c>
      <c r="W68" s="89">
        <v>0</v>
      </c>
      <c r="X68" s="89">
        <f t="shared" si="6"/>
        <v>0</v>
      </c>
      <c r="Y68" s="89">
        <v>0</v>
      </c>
      <c r="Z68" s="88">
        <f t="shared" si="7"/>
        <v>0</v>
      </c>
      <c r="AA68" s="88">
        <v>0</v>
      </c>
      <c r="AB68" s="88">
        <f t="shared" si="16"/>
        <v>0</v>
      </c>
      <c r="AC68" s="88">
        <v>0</v>
      </c>
      <c r="AD68" s="88">
        <f t="shared" si="8"/>
        <v>0</v>
      </c>
      <c r="AE68" s="93">
        <f t="shared" si="14"/>
        <v>0</v>
      </c>
      <c r="AF68" s="94"/>
    </row>
    <row r="69" spans="1:32" s="79" customFormat="1" ht="27.75" hidden="1" customHeight="1">
      <c r="A69" s="85">
        <v>61</v>
      </c>
      <c r="B69" s="86" t="s">
        <v>617</v>
      </c>
      <c r="C69" s="87">
        <v>0</v>
      </c>
      <c r="D69" s="88">
        <f t="shared" si="1"/>
        <v>0</v>
      </c>
      <c r="E69" s="89">
        <v>0</v>
      </c>
      <c r="F69" s="89">
        <f t="shared" si="9"/>
        <v>0</v>
      </c>
      <c r="G69" s="89">
        <v>0</v>
      </c>
      <c r="H69" s="89">
        <f t="shared" si="2"/>
        <v>0</v>
      </c>
      <c r="I69" s="89">
        <v>0</v>
      </c>
      <c r="J69" s="89">
        <f t="shared" si="3"/>
        <v>0</v>
      </c>
      <c r="K69" s="89">
        <v>0</v>
      </c>
      <c r="L69" s="88">
        <f t="shared" si="15"/>
        <v>0</v>
      </c>
      <c r="M69" s="89">
        <v>0</v>
      </c>
      <c r="N69" s="89">
        <f t="shared" si="11"/>
        <v>0</v>
      </c>
      <c r="O69" s="89">
        <v>0</v>
      </c>
      <c r="P69" s="89">
        <f t="shared" si="4"/>
        <v>0</v>
      </c>
      <c r="Q69" s="89">
        <v>0</v>
      </c>
      <c r="R69" s="89">
        <f t="shared" si="12"/>
        <v>0</v>
      </c>
      <c r="S69" s="89">
        <v>0</v>
      </c>
      <c r="T69" s="89">
        <f t="shared" si="5"/>
        <v>0</v>
      </c>
      <c r="U69" s="89">
        <v>0</v>
      </c>
      <c r="V69" s="89">
        <f t="shared" si="13"/>
        <v>0</v>
      </c>
      <c r="W69" s="89">
        <v>0</v>
      </c>
      <c r="X69" s="89">
        <f t="shared" si="6"/>
        <v>0</v>
      </c>
      <c r="Y69" s="89">
        <v>0</v>
      </c>
      <c r="Z69" s="88">
        <f t="shared" si="7"/>
        <v>0</v>
      </c>
      <c r="AA69" s="88">
        <v>0</v>
      </c>
      <c r="AB69" s="88">
        <f t="shared" si="16"/>
        <v>0</v>
      </c>
      <c r="AC69" s="88">
        <v>0</v>
      </c>
      <c r="AD69" s="88">
        <f t="shared" si="8"/>
        <v>0</v>
      </c>
      <c r="AE69" s="93">
        <f t="shared" si="14"/>
        <v>0</v>
      </c>
      <c r="AF69" s="94"/>
    </row>
    <row r="70" spans="1:32" s="79" customFormat="1" ht="27.75" hidden="1" customHeight="1">
      <c r="A70" s="85">
        <v>62</v>
      </c>
      <c r="B70" s="90" t="s">
        <v>618</v>
      </c>
      <c r="C70" s="87">
        <v>0</v>
      </c>
      <c r="D70" s="88">
        <f t="shared" si="1"/>
        <v>0</v>
      </c>
      <c r="E70" s="89">
        <v>0</v>
      </c>
      <c r="F70" s="89">
        <f t="shared" si="9"/>
        <v>0</v>
      </c>
      <c r="G70" s="89">
        <v>0</v>
      </c>
      <c r="H70" s="89">
        <f t="shared" si="2"/>
        <v>0</v>
      </c>
      <c r="I70" s="89">
        <v>0</v>
      </c>
      <c r="J70" s="89">
        <f t="shared" si="3"/>
        <v>0</v>
      </c>
      <c r="K70" s="89">
        <v>0</v>
      </c>
      <c r="L70" s="88">
        <f t="shared" si="15"/>
        <v>0</v>
      </c>
      <c r="M70" s="89">
        <v>0</v>
      </c>
      <c r="N70" s="89">
        <f t="shared" si="11"/>
        <v>0</v>
      </c>
      <c r="O70" s="89">
        <v>0</v>
      </c>
      <c r="P70" s="89">
        <f t="shared" si="4"/>
        <v>0</v>
      </c>
      <c r="Q70" s="89">
        <v>0</v>
      </c>
      <c r="R70" s="89">
        <f t="shared" si="12"/>
        <v>0</v>
      </c>
      <c r="S70" s="89">
        <v>0</v>
      </c>
      <c r="T70" s="89">
        <f t="shared" si="5"/>
        <v>0</v>
      </c>
      <c r="U70" s="89">
        <v>0</v>
      </c>
      <c r="V70" s="89">
        <f t="shared" si="13"/>
        <v>0</v>
      </c>
      <c r="W70" s="89">
        <v>0</v>
      </c>
      <c r="X70" s="89">
        <f t="shared" si="6"/>
        <v>0</v>
      </c>
      <c r="Y70" s="89">
        <v>0</v>
      </c>
      <c r="Z70" s="88">
        <f t="shared" si="7"/>
        <v>0</v>
      </c>
      <c r="AA70" s="88">
        <v>0</v>
      </c>
      <c r="AB70" s="88">
        <f t="shared" si="16"/>
        <v>0</v>
      </c>
      <c r="AC70" s="88">
        <v>0</v>
      </c>
      <c r="AD70" s="88">
        <f t="shared" si="8"/>
        <v>0</v>
      </c>
      <c r="AE70" s="93">
        <f t="shared" si="14"/>
        <v>0</v>
      </c>
      <c r="AF70" s="94"/>
    </row>
    <row r="71" spans="1:32" s="79" customFormat="1" ht="27.75" hidden="1" customHeight="1">
      <c r="A71" s="85">
        <v>63</v>
      </c>
      <c r="B71" s="86" t="s">
        <v>619</v>
      </c>
      <c r="C71" s="87">
        <v>0</v>
      </c>
      <c r="D71" s="88">
        <f t="shared" si="1"/>
        <v>0</v>
      </c>
      <c r="E71" s="89">
        <v>0</v>
      </c>
      <c r="F71" s="89">
        <f t="shared" si="9"/>
        <v>0</v>
      </c>
      <c r="G71" s="89">
        <v>0</v>
      </c>
      <c r="H71" s="89">
        <f t="shared" si="2"/>
        <v>0</v>
      </c>
      <c r="I71" s="89">
        <v>0</v>
      </c>
      <c r="J71" s="89">
        <f t="shared" si="3"/>
        <v>0</v>
      </c>
      <c r="K71" s="89">
        <v>0</v>
      </c>
      <c r="L71" s="88">
        <f t="shared" si="15"/>
        <v>0</v>
      </c>
      <c r="M71" s="89">
        <v>0</v>
      </c>
      <c r="N71" s="89">
        <f t="shared" si="11"/>
        <v>0</v>
      </c>
      <c r="O71" s="89">
        <v>0</v>
      </c>
      <c r="P71" s="89">
        <f t="shared" si="4"/>
        <v>0</v>
      </c>
      <c r="Q71" s="89">
        <v>0</v>
      </c>
      <c r="R71" s="89">
        <f t="shared" si="12"/>
        <v>0</v>
      </c>
      <c r="S71" s="89">
        <v>0</v>
      </c>
      <c r="T71" s="89">
        <f t="shared" si="5"/>
        <v>0</v>
      </c>
      <c r="U71" s="89">
        <v>0</v>
      </c>
      <c r="V71" s="89">
        <f t="shared" si="13"/>
        <v>0</v>
      </c>
      <c r="W71" s="89">
        <v>0</v>
      </c>
      <c r="X71" s="89">
        <f t="shared" si="6"/>
        <v>0</v>
      </c>
      <c r="Y71" s="89">
        <v>0</v>
      </c>
      <c r="Z71" s="88">
        <f t="shared" si="7"/>
        <v>0</v>
      </c>
      <c r="AA71" s="88">
        <v>0</v>
      </c>
      <c r="AB71" s="88">
        <f t="shared" si="16"/>
        <v>0</v>
      </c>
      <c r="AC71" s="88">
        <v>0</v>
      </c>
      <c r="AD71" s="88">
        <f t="shared" si="8"/>
        <v>0</v>
      </c>
      <c r="AE71" s="93">
        <f t="shared" si="14"/>
        <v>0</v>
      </c>
      <c r="AF71" s="94"/>
    </row>
    <row r="72" spans="1:32" s="79" customFormat="1" ht="27.75" hidden="1" customHeight="1">
      <c r="A72" s="85">
        <v>64</v>
      </c>
      <c r="B72" s="86" t="s">
        <v>581</v>
      </c>
      <c r="C72" s="87">
        <v>0</v>
      </c>
      <c r="D72" s="88">
        <f>C72/106.67</f>
        <v>0</v>
      </c>
      <c r="E72" s="89">
        <v>0</v>
      </c>
      <c r="F72" s="89">
        <f t="shared" si="9"/>
        <v>0</v>
      </c>
      <c r="G72" s="89">
        <v>0</v>
      </c>
      <c r="H72" s="89">
        <f t="shared" si="2"/>
        <v>0</v>
      </c>
      <c r="I72" s="89">
        <v>0</v>
      </c>
      <c r="J72" s="89">
        <f t="shared" si="3"/>
        <v>0</v>
      </c>
      <c r="K72" s="89">
        <v>0</v>
      </c>
      <c r="L72" s="88">
        <f t="shared" si="15"/>
        <v>0</v>
      </c>
      <c r="M72" s="89">
        <v>0</v>
      </c>
      <c r="N72" s="89">
        <f t="shared" si="11"/>
        <v>0</v>
      </c>
      <c r="O72" s="89">
        <v>0</v>
      </c>
      <c r="P72" s="89">
        <f t="shared" si="4"/>
        <v>0</v>
      </c>
      <c r="Q72" s="89">
        <v>0</v>
      </c>
      <c r="R72" s="89">
        <f t="shared" si="12"/>
        <v>0</v>
      </c>
      <c r="S72" s="89">
        <v>0</v>
      </c>
      <c r="T72" s="89">
        <f t="shared" si="5"/>
        <v>0</v>
      </c>
      <c r="U72" s="89">
        <v>0</v>
      </c>
      <c r="V72" s="89">
        <f t="shared" si="13"/>
        <v>0</v>
      </c>
      <c r="W72" s="89">
        <v>0</v>
      </c>
      <c r="X72" s="89">
        <f t="shared" si="6"/>
        <v>0</v>
      </c>
      <c r="Y72" s="89">
        <v>0</v>
      </c>
      <c r="Z72" s="88">
        <f t="shared" si="7"/>
        <v>0</v>
      </c>
      <c r="AA72" s="88">
        <v>0</v>
      </c>
      <c r="AB72" s="88">
        <f t="shared" si="16"/>
        <v>0</v>
      </c>
      <c r="AC72" s="88">
        <v>0</v>
      </c>
      <c r="AD72" s="88">
        <f t="shared" si="8"/>
        <v>0</v>
      </c>
      <c r="AE72" s="93">
        <f t="shared" si="14"/>
        <v>0</v>
      </c>
      <c r="AF72" s="94"/>
    </row>
    <row r="73" spans="1:32" s="79" customFormat="1" ht="27.75" hidden="1" customHeight="1">
      <c r="A73" s="85">
        <v>65</v>
      </c>
      <c r="B73" s="86" t="s">
        <v>620</v>
      </c>
      <c r="C73" s="87">
        <v>0</v>
      </c>
      <c r="D73" s="88">
        <f t="shared" ref="D73:D135" si="17">C73/106.67</f>
        <v>0</v>
      </c>
      <c r="E73" s="89">
        <v>0</v>
      </c>
      <c r="F73" s="89">
        <f t="shared" si="9"/>
        <v>0</v>
      </c>
      <c r="G73" s="89">
        <v>0</v>
      </c>
      <c r="H73" s="89">
        <f t="shared" si="2"/>
        <v>0</v>
      </c>
      <c r="I73" s="89">
        <v>0</v>
      </c>
      <c r="J73" s="89">
        <f t="shared" si="3"/>
        <v>0</v>
      </c>
      <c r="K73" s="89">
        <v>0</v>
      </c>
      <c r="L73" s="88">
        <f t="shared" si="15"/>
        <v>0</v>
      </c>
      <c r="M73" s="89">
        <v>0</v>
      </c>
      <c r="N73" s="89">
        <f t="shared" si="11"/>
        <v>0</v>
      </c>
      <c r="O73" s="89">
        <v>0</v>
      </c>
      <c r="P73" s="89">
        <f t="shared" ref="P73:P135" si="18">O73*19</f>
        <v>0</v>
      </c>
      <c r="Q73" s="89">
        <v>0</v>
      </c>
      <c r="R73" s="89">
        <f t="shared" ref="R73:R136" si="19">Q73/25</f>
        <v>0</v>
      </c>
      <c r="S73" s="89">
        <v>0</v>
      </c>
      <c r="T73" s="89">
        <f t="shared" si="5"/>
        <v>0</v>
      </c>
      <c r="U73" s="89">
        <v>0</v>
      </c>
      <c r="V73" s="89">
        <f t="shared" si="13"/>
        <v>0</v>
      </c>
      <c r="W73" s="89">
        <v>0</v>
      </c>
      <c r="X73" s="89">
        <f t="shared" ref="X73:X135" si="20">W73/27</f>
        <v>0</v>
      </c>
      <c r="Y73" s="89">
        <v>0</v>
      </c>
      <c r="Z73" s="88">
        <f t="shared" ref="Z73:Z135" si="21">Y73*23</f>
        <v>0</v>
      </c>
      <c r="AA73" s="88">
        <v>0</v>
      </c>
      <c r="AB73" s="88">
        <f t="shared" si="16"/>
        <v>0</v>
      </c>
      <c r="AC73" s="88">
        <v>0</v>
      </c>
      <c r="AD73" s="88">
        <f t="shared" ref="AD73:AD116" si="22">AC73*3.75</f>
        <v>0</v>
      </c>
      <c r="AE73" s="93">
        <f t="shared" si="14"/>
        <v>0</v>
      </c>
      <c r="AF73" s="94"/>
    </row>
    <row r="74" spans="1:32" s="79" customFormat="1" ht="27.75" hidden="1" customHeight="1">
      <c r="A74" s="85">
        <v>66</v>
      </c>
      <c r="B74" s="86" t="s">
        <v>621</v>
      </c>
      <c r="C74" s="87">
        <v>0</v>
      </c>
      <c r="D74" s="88">
        <f t="shared" si="17"/>
        <v>0</v>
      </c>
      <c r="E74" s="89">
        <v>0</v>
      </c>
      <c r="F74" s="89">
        <f t="shared" si="9"/>
        <v>0</v>
      </c>
      <c r="G74" s="89">
        <v>0</v>
      </c>
      <c r="H74" s="89">
        <f t="shared" ref="H74:H137" si="23">G74*3.5</f>
        <v>0</v>
      </c>
      <c r="I74" s="89">
        <v>0</v>
      </c>
      <c r="J74" s="89">
        <f t="shared" ref="J74:J137" si="24">I74*5.12</f>
        <v>0</v>
      </c>
      <c r="K74" s="89">
        <v>0</v>
      </c>
      <c r="L74" s="88">
        <f t="shared" si="15"/>
        <v>0</v>
      </c>
      <c r="M74" s="89">
        <v>0</v>
      </c>
      <c r="N74" s="89">
        <f t="shared" si="11"/>
        <v>0</v>
      </c>
      <c r="O74" s="89">
        <v>0</v>
      </c>
      <c r="P74" s="89">
        <f t="shared" si="18"/>
        <v>0</v>
      </c>
      <c r="Q74" s="89">
        <v>0</v>
      </c>
      <c r="R74" s="89">
        <f t="shared" si="19"/>
        <v>0</v>
      </c>
      <c r="S74" s="89">
        <v>0</v>
      </c>
      <c r="T74" s="89">
        <f t="shared" ref="T74:T137" si="25">S74*3.75</f>
        <v>0</v>
      </c>
      <c r="U74" s="89">
        <v>0</v>
      </c>
      <c r="V74" s="89">
        <f t="shared" si="13"/>
        <v>0</v>
      </c>
      <c r="W74" s="89">
        <v>0</v>
      </c>
      <c r="X74" s="89">
        <f t="shared" si="20"/>
        <v>0</v>
      </c>
      <c r="Y74" s="89">
        <v>0</v>
      </c>
      <c r="Z74" s="88">
        <f t="shared" si="21"/>
        <v>0</v>
      </c>
      <c r="AA74" s="88">
        <v>0</v>
      </c>
      <c r="AB74" s="88">
        <f t="shared" si="16"/>
        <v>0</v>
      </c>
      <c r="AC74" s="88">
        <v>0</v>
      </c>
      <c r="AD74" s="88">
        <f t="shared" si="22"/>
        <v>0</v>
      </c>
      <c r="AE74" s="93">
        <f t="shared" si="14"/>
        <v>0</v>
      </c>
      <c r="AF74" s="94"/>
    </row>
    <row r="75" spans="1:32" s="79" customFormat="1" ht="27.75" hidden="1" customHeight="1">
      <c r="A75" s="85">
        <v>67</v>
      </c>
      <c r="B75" s="86" t="s">
        <v>622</v>
      </c>
      <c r="C75" s="87">
        <v>0</v>
      </c>
      <c r="D75" s="88">
        <f t="shared" si="17"/>
        <v>0</v>
      </c>
      <c r="E75" s="89">
        <v>0</v>
      </c>
      <c r="F75" s="89">
        <f t="shared" ref="F75:F95" si="26">E75*0.5</f>
        <v>0</v>
      </c>
      <c r="G75" s="89">
        <v>0</v>
      </c>
      <c r="H75" s="89">
        <f t="shared" si="23"/>
        <v>0</v>
      </c>
      <c r="I75" s="89">
        <v>0</v>
      </c>
      <c r="J75" s="89">
        <f t="shared" si="24"/>
        <v>0</v>
      </c>
      <c r="K75" s="89">
        <v>0</v>
      </c>
      <c r="L75" s="88">
        <f t="shared" ref="L75:L138" si="27">K75*2.45</f>
        <v>0</v>
      </c>
      <c r="M75" s="89">
        <v>0</v>
      </c>
      <c r="N75" s="89">
        <f t="shared" ref="N75:N138" si="28">M75*1</f>
        <v>0</v>
      </c>
      <c r="O75" s="89">
        <v>0</v>
      </c>
      <c r="P75" s="89">
        <f t="shared" si="18"/>
        <v>0</v>
      </c>
      <c r="Q75" s="89">
        <v>0</v>
      </c>
      <c r="R75" s="89">
        <f t="shared" si="19"/>
        <v>0</v>
      </c>
      <c r="S75" s="89">
        <v>0</v>
      </c>
      <c r="T75" s="89">
        <f t="shared" si="25"/>
        <v>0</v>
      </c>
      <c r="U75" s="89">
        <v>0</v>
      </c>
      <c r="V75" s="89">
        <f t="shared" ref="V75:V138" si="29">U75*0.5</f>
        <v>0</v>
      </c>
      <c r="W75" s="89">
        <v>0</v>
      </c>
      <c r="X75" s="89">
        <f t="shared" si="20"/>
        <v>0</v>
      </c>
      <c r="Y75" s="89">
        <v>0</v>
      </c>
      <c r="Z75" s="88">
        <f t="shared" si="21"/>
        <v>0</v>
      </c>
      <c r="AA75" s="88">
        <v>0</v>
      </c>
      <c r="AB75" s="88">
        <f t="shared" si="16"/>
        <v>0</v>
      </c>
      <c r="AC75" s="88">
        <v>0</v>
      </c>
      <c r="AD75" s="88">
        <f t="shared" si="22"/>
        <v>0</v>
      </c>
      <c r="AE75" s="93">
        <f t="shared" ref="AE75:AE138" si="30">L75+D75+AB75+Z75+F75+J75+AM75+V75+R75+X75+N75+P75+H75+T75</f>
        <v>0</v>
      </c>
      <c r="AF75" s="94"/>
    </row>
    <row r="76" spans="1:32" s="79" customFormat="1" ht="27.75" hidden="1" customHeight="1">
      <c r="A76" s="85">
        <v>68</v>
      </c>
      <c r="B76" s="90" t="s">
        <v>623</v>
      </c>
      <c r="C76" s="87">
        <v>0</v>
      </c>
      <c r="D76" s="88">
        <f t="shared" si="17"/>
        <v>0</v>
      </c>
      <c r="E76" s="89">
        <v>0</v>
      </c>
      <c r="F76" s="89">
        <f t="shared" si="26"/>
        <v>0</v>
      </c>
      <c r="G76" s="89">
        <v>0</v>
      </c>
      <c r="H76" s="89">
        <f t="shared" si="23"/>
        <v>0</v>
      </c>
      <c r="I76" s="89">
        <v>0</v>
      </c>
      <c r="J76" s="89">
        <f t="shared" si="24"/>
        <v>0</v>
      </c>
      <c r="K76" s="89">
        <v>0</v>
      </c>
      <c r="L76" s="88">
        <f t="shared" si="27"/>
        <v>0</v>
      </c>
      <c r="M76" s="89">
        <v>0</v>
      </c>
      <c r="N76" s="89">
        <f t="shared" si="28"/>
        <v>0</v>
      </c>
      <c r="O76" s="89">
        <v>0</v>
      </c>
      <c r="P76" s="89">
        <f t="shared" si="18"/>
        <v>0</v>
      </c>
      <c r="Q76" s="89">
        <v>0</v>
      </c>
      <c r="R76" s="89">
        <f t="shared" si="19"/>
        <v>0</v>
      </c>
      <c r="S76" s="89">
        <v>0</v>
      </c>
      <c r="T76" s="89">
        <f t="shared" si="25"/>
        <v>0</v>
      </c>
      <c r="U76" s="89">
        <v>0</v>
      </c>
      <c r="V76" s="89">
        <f t="shared" si="29"/>
        <v>0</v>
      </c>
      <c r="W76" s="89">
        <v>0</v>
      </c>
      <c r="X76" s="89">
        <f t="shared" si="20"/>
        <v>0</v>
      </c>
      <c r="Y76" s="89">
        <v>0</v>
      </c>
      <c r="Z76" s="88">
        <f t="shared" si="21"/>
        <v>0</v>
      </c>
      <c r="AA76" s="88">
        <v>0</v>
      </c>
      <c r="AB76" s="88">
        <f t="shared" si="16"/>
        <v>0</v>
      </c>
      <c r="AC76" s="88">
        <v>0</v>
      </c>
      <c r="AD76" s="88">
        <f t="shared" si="22"/>
        <v>0</v>
      </c>
      <c r="AE76" s="93">
        <f t="shared" si="30"/>
        <v>0</v>
      </c>
      <c r="AF76" s="94"/>
    </row>
    <row r="77" spans="1:32" s="79" customFormat="1" ht="27.75" hidden="1" customHeight="1">
      <c r="A77" s="85">
        <v>69</v>
      </c>
      <c r="B77" s="86" t="s">
        <v>624</v>
      </c>
      <c r="C77" s="87">
        <v>0</v>
      </c>
      <c r="D77" s="88">
        <f t="shared" si="17"/>
        <v>0</v>
      </c>
      <c r="E77" s="89">
        <v>0</v>
      </c>
      <c r="F77" s="89">
        <f t="shared" si="26"/>
        <v>0</v>
      </c>
      <c r="G77" s="89">
        <v>0</v>
      </c>
      <c r="H77" s="89">
        <f t="shared" si="23"/>
        <v>0</v>
      </c>
      <c r="I77" s="89">
        <v>0</v>
      </c>
      <c r="J77" s="89">
        <f t="shared" si="24"/>
        <v>0</v>
      </c>
      <c r="K77" s="89">
        <v>0</v>
      </c>
      <c r="L77" s="88">
        <f t="shared" si="27"/>
        <v>0</v>
      </c>
      <c r="M77" s="89">
        <v>0</v>
      </c>
      <c r="N77" s="89">
        <f t="shared" si="28"/>
        <v>0</v>
      </c>
      <c r="O77" s="89">
        <v>0</v>
      </c>
      <c r="P77" s="89">
        <f t="shared" si="18"/>
        <v>0</v>
      </c>
      <c r="Q77" s="89">
        <v>0</v>
      </c>
      <c r="R77" s="89">
        <f t="shared" si="19"/>
        <v>0</v>
      </c>
      <c r="S77" s="89">
        <v>0</v>
      </c>
      <c r="T77" s="89">
        <f t="shared" si="25"/>
        <v>0</v>
      </c>
      <c r="U77" s="89">
        <v>0</v>
      </c>
      <c r="V77" s="89">
        <f t="shared" si="29"/>
        <v>0</v>
      </c>
      <c r="W77" s="89">
        <v>0</v>
      </c>
      <c r="X77" s="89">
        <f t="shared" si="20"/>
        <v>0</v>
      </c>
      <c r="Y77" s="89">
        <v>0</v>
      </c>
      <c r="Z77" s="88">
        <f t="shared" si="21"/>
        <v>0</v>
      </c>
      <c r="AA77" s="88">
        <v>0</v>
      </c>
      <c r="AB77" s="88">
        <f t="shared" si="16"/>
        <v>0</v>
      </c>
      <c r="AC77" s="88">
        <v>0</v>
      </c>
      <c r="AD77" s="88">
        <f t="shared" si="22"/>
        <v>0</v>
      </c>
      <c r="AE77" s="93">
        <f t="shared" si="30"/>
        <v>0</v>
      </c>
      <c r="AF77" s="94"/>
    </row>
    <row r="78" spans="1:32" s="79" customFormat="1" ht="25.5" hidden="1" customHeight="1">
      <c r="A78" s="85">
        <v>70</v>
      </c>
      <c r="B78" s="86" t="s">
        <v>625</v>
      </c>
      <c r="C78" s="87">
        <v>0</v>
      </c>
      <c r="D78" s="88">
        <f t="shared" si="17"/>
        <v>0</v>
      </c>
      <c r="E78" s="89">
        <v>0</v>
      </c>
      <c r="F78" s="89">
        <f t="shared" si="26"/>
        <v>0</v>
      </c>
      <c r="G78" s="89">
        <v>0</v>
      </c>
      <c r="H78" s="89">
        <f t="shared" si="23"/>
        <v>0</v>
      </c>
      <c r="I78" s="89">
        <v>0</v>
      </c>
      <c r="J78" s="89">
        <f t="shared" si="24"/>
        <v>0</v>
      </c>
      <c r="K78" s="89">
        <v>0</v>
      </c>
      <c r="L78" s="88">
        <f t="shared" si="27"/>
        <v>0</v>
      </c>
      <c r="M78" s="89">
        <v>0</v>
      </c>
      <c r="N78" s="89">
        <f t="shared" si="28"/>
        <v>0</v>
      </c>
      <c r="O78" s="89">
        <v>0</v>
      </c>
      <c r="P78" s="89">
        <f t="shared" si="18"/>
        <v>0</v>
      </c>
      <c r="Q78" s="89">
        <v>0</v>
      </c>
      <c r="R78" s="89">
        <f t="shared" si="19"/>
        <v>0</v>
      </c>
      <c r="S78" s="89">
        <v>0</v>
      </c>
      <c r="T78" s="89">
        <f t="shared" si="25"/>
        <v>0</v>
      </c>
      <c r="U78" s="89">
        <v>0</v>
      </c>
      <c r="V78" s="89">
        <f t="shared" si="29"/>
        <v>0</v>
      </c>
      <c r="W78" s="89">
        <v>0</v>
      </c>
      <c r="X78" s="89">
        <f t="shared" si="20"/>
        <v>0</v>
      </c>
      <c r="Y78" s="89">
        <v>0</v>
      </c>
      <c r="Z78" s="88">
        <f t="shared" si="21"/>
        <v>0</v>
      </c>
      <c r="AA78" s="88">
        <v>0</v>
      </c>
      <c r="AB78" s="88">
        <f t="shared" si="16"/>
        <v>0</v>
      </c>
      <c r="AC78" s="88">
        <v>0</v>
      </c>
      <c r="AD78" s="88">
        <f t="shared" si="22"/>
        <v>0</v>
      </c>
      <c r="AE78" s="93">
        <f t="shared" si="30"/>
        <v>0</v>
      </c>
      <c r="AF78" s="94"/>
    </row>
    <row r="79" spans="1:32" s="79" customFormat="1" ht="25.5" hidden="1" customHeight="1">
      <c r="A79" s="85">
        <v>71</v>
      </c>
      <c r="B79" s="86" t="s">
        <v>626</v>
      </c>
      <c r="C79" s="87">
        <v>0</v>
      </c>
      <c r="D79" s="88">
        <f t="shared" si="17"/>
        <v>0</v>
      </c>
      <c r="E79" s="89">
        <v>0</v>
      </c>
      <c r="F79" s="89">
        <f t="shared" si="26"/>
        <v>0</v>
      </c>
      <c r="G79" s="89">
        <v>0</v>
      </c>
      <c r="H79" s="89">
        <f t="shared" si="23"/>
        <v>0</v>
      </c>
      <c r="I79" s="89">
        <v>0</v>
      </c>
      <c r="J79" s="89">
        <f t="shared" si="24"/>
        <v>0</v>
      </c>
      <c r="K79" s="89">
        <v>0</v>
      </c>
      <c r="L79" s="88">
        <f t="shared" si="27"/>
        <v>0</v>
      </c>
      <c r="M79" s="89">
        <v>0</v>
      </c>
      <c r="N79" s="89">
        <f t="shared" si="28"/>
        <v>0</v>
      </c>
      <c r="O79" s="89">
        <v>0</v>
      </c>
      <c r="P79" s="89">
        <f t="shared" si="18"/>
        <v>0</v>
      </c>
      <c r="Q79" s="89">
        <v>0</v>
      </c>
      <c r="R79" s="89">
        <f t="shared" si="19"/>
        <v>0</v>
      </c>
      <c r="S79" s="89">
        <v>0</v>
      </c>
      <c r="T79" s="89">
        <f t="shared" si="25"/>
        <v>0</v>
      </c>
      <c r="U79" s="89">
        <v>0</v>
      </c>
      <c r="V79" s="89">
        <f t="shared" si="29"/>
        <v>0</v>
      </c>
      <c r="W79" s="89">
        <v>0</v>
      </c>
      <c r="X79" s="89">
        <f t="shared" si="20"/>
        <v>0</v>
      </c>
      <c r="Y79" s="89">
        <v>0</v>
      </c>
      <c r="Z79" s="88">
        <f t="shared" si="21"/>
        <v>0</v>
      </c>
      <c r="AA79" s="88">
        <v>0</v>
      </c>
      <c r="AB79" s="88">
        <f t="shared" si="16"/>
        <v>0</v>
      </c>
      <c r="AC79" s="88">
        <v>0</v>
      </c>
      <c r="AD79" s="88">
        <f t="shared" si="22"/>
        <v>0</v>
      </c>
      <c r="AE79" s="93">
        <f t="shared" si="30"/>
        <v>0</v>
      </c>
      <c r="AF79" s="94"/>
    </row>
    <row r="80" spans="1:32" s="79" customFormat="1" ht="25.5" hidden="1" customHeight="1">
      <c r="A80" s="85">
        <v>72</v>
      </c>
      <c r="B80" s="86" t="s">
        <v>627</v>
      </c>
      <c r="C80" s="87">
        <v>0</v>
      </c>
      <c r="D80" s="88">
        <f t="shared" si="17"/>
        <v>0</v>
      </c>
      <c r="E80" s="89">
        <v>0</v>
      </c>
      <c r="F80" s="89">
        <f t="shared" si="26"/>
        <v>0</v>
      </c>
      <c r="G80" s="89">
        <v>0</v>
      </c>
      <c r="H80" s="89">
        <f t="shared" si="23"/>
        <v>0</v>
      </c>
      <c r="I80" s="89">
        <v>0</v>
      </c>
      <c r="J80" s="89">
        <f t="shared" si="24"/>
        <v>0</v>
      </c>
      <c r="K80" s="89">
        <v>0</v>
      </c>
      <c r="L80" s="88">
        <f t="shared" si="27"/>
        <v>0</v>
      </c>
      <c r="M80" s="89">
        <v>0</v>
      </c>
      <c r="N80" s="89">
        <f t="shared" si="28"/>
        <v>0</v>
      </c>
      <c r="O80" s="89">
        <v>0</v>
      </c>
      <c r="P80" s="89">
        <f t="shared" si="18"/>
        <v>0</v>
      </c>
      <c r="Q80" s="89">
        <v>0</v>
      </c>
      <c r="R80" s="89">
        <f t="shared" si="19"/>
        <v>0</v>
      </c>
      <c r="S80" s="89">
        <v>0</v>
      </c>
      <c r="T80" s="89">
        <f t="shared" si="25"/>
        <v>0</v>
      </c>
      <c r="U80" s="89">
        <v>0</v>
      </c>
      <c r="V80" s="89">
        <f t="shared" si="29"/>
        <v>0</v>
      </c>
      <c r="W80" s="89">
        <v>0</v>
      </c>
      <c r="X80" s="89">
        <f t="shared" si="20"/>
        <v>0</v>
      </c>
      <c r="Y80" s="89">
        <v>0</v>
      </c>
      <c r="Z80" s="88">
        <f t="shared" si="21"/>
        <v>0</v>
      </c>
      <c r="AA80" s="88">
        <v>0</v>
      </c>
      <c r="AB80" s="88">
        <f t="shared" si="16"/>
        <v>0</v>
      </c>
      <c r="AC80" s="88">
        <v>0</v>
      </c>
      <c r="AD80" s="88">
        <f t="shared" si="22"/>
        <v>0</v>
      </c>
      <c r="AE80" s="93">
        <f t="shared" si="30"/>
        <v>0</v>
      </c>
      <c r="AF80" s="94"/>
    </row>
    <row r="81" spans="1:32" s="79" customFormat="1" ht="25.5" hidden="1" customHeight="1">
      <c r="A81" s="85">
        <v>73</v>
      </c>
      <c r="B81" s="86" t="s">
        <v>628</v>
      </c>
      <c r="C81" s="87">
        <v>0</v>
      </c>
      <c r="D81" s="88">
        <f t="shared" si="17"/>
        <v>0</v>
      </c>
      <c r="E81" s="89">
        <v>0</v>
      </c>
      <c r="F81" s="89">
        <f t="shared" si="26"/>
        <v>0</v>
      </c>
      <c r="G81" s="89">
        <v>0</v>
      </c>
      <c r="H81" s="89">
        <f t="shared" si="23"/>
        <v>0</v>
      </c>
      <c r="I81" s="89">
        <v>0</v>
      </c>
      <c r="J81" s="89">
        <f t="shared" si="24"/>
        <v>0</v>
      </c>
      <c r="K81" s="89">
        <v>0</v>
      </c>
      <c r="L81" s="88">
        <f t="shared" si="27"/>
        <v>0</v>
      </c>
      <c r="M81" s="89">
        <v>0</v>
      </c>
      <c r="N81" s="89">
        <f t="shared" si="28"/>
        <v>0</v>
      </c>
      <c r="O81" s="89">
        <v>0</v>
      </c>
      <c r="P81" s="89">
        <f t="shared" si="18"/>
        <v>0</v>
      </c>
      <c r="Q81" s="89">
        <v>0</v>
      </c>
      <c r="R81" s="89">
        <f t="shared" si="19"/>
        <v>0</v>
      </c>
      <c r="S81" s="89">
        <v>0</v>
      </c>
      <c r="T81" s="89">
        <f t="shared" si="25"/>
        <v>0</v>
      </c>
      <c r="U81" s="89">
        <v>0</v>
      </c>
      <c r="V81" s="89">
        <f t="shared" si="29"/>
        <v>0</v>
      </c>
      <c r="W81" s="89">
        <v>0</v>
      </c>
      <c r="X81" s="89">
        <f t="shared" si="20"/>
        <v>0</v>
      </c>
      <c r="Y81" s="89">
        <v>0</v>
      </c>
      <c r="Z81" s="88">
        <f t="shared" si="21"/>
        <v>0</v>
      </c>
      <c r="AA81" s="88">
        <v>0</v>
      </c>
      <c r="AB81" s="88">
        <f t="shared" si="16"/>
        <v>0</v>
      </c>
      <c r="AC81" s="88">
        <v>0</v>
      </c>
      <c r="AD81" s="88">
        <f t="shared" si="22"/>
        <v>0</v>
      </c>
      <c r="AE81" s="93">
        <f t="shared" si="30"/>
        <v>0</v>
      </c>
      <c r="AF81" s="94"/>
    </row>
    <row r="82" spans="1:32" s="79" customFormat="1" ht="25.5" hidden="1" customHeight="1">
      <c r="A82" s="85">
        <v>74</v>
      </c>
      <c r="B82" s="86" t="s">
        <v>629</v>
      </c>
      <c r="C82" s="87">
        <v>0</v>
      </c>
      <c r="D82" s="88">
        <f t="shared" si="17"/>
        <v>0</v>
      </c>
      <c r="E82" s="89">
        <v>0</v>
      </c>
      <c r="F82" s="89">
        <f t="shared" si="26"/>
        <v>0</v>
      </c>
      <c r="G82" s="89">
        <v>0</v>
      </c>
      <c r="H82" s="89">
        <f t="shared" si="23"/>
        <v>0</v>
      </c>
      <c r="I82" s="89">
        <v>0</v>
      </c>
      <c r="J82" s="89">
        <f t="shared" si="24"/>
        <v>0</v>
      </c>
      <c r="K82" s="89">
        <v>0</v>
      </c>
      <c r="L82" s="88">
        <f t="shared" si="27"/>
        <v>0</v>
      </c>
      <c r="M82" s="89">
        <v>0</v>
      </c>
      <c r="N82" s="89">
        <f t="shared" si="28"/>
        <v>0</v>
      </c>
      <c r="O82" s="89">
        <v>0</v>
      </c>
      <c r="P82" s="89">
        <f t="shared" si="18"/>
        <v>0</v>
      </c>
      <c r="Q82" s="89">
        <v>0</v>
      </c>
      <c r="R82" s="89">
        <f t="shared" si="19"/>
        <v>0</v>
      </c>
      <c r="S82" s="89">
        <v>0</v>
      </c>
      <c r="T82" s="89">
        <f t="shared" si="25"/>
        <v>0</v>
      </c>
      <c r="U82" s="89">
        <v>0</v>
      </c>
      <c r="V82" s="89">
        <f t="shared" si="29"/>
        <v>0</v>
      </c>
      <c r="W82" s="89">
        <v>0</v>
      </c>
      <c r="X82" s="89">
        <f t="shared" si="20"/>
        <v>0</v>
      </c>
      <c r="Y82" s="89">
        <v>0</v>
      </c>
      <c r="Z82" s="88">
        <f t="shared" si="21"/>
        <v>0</v>
      </c>
      <c r="AA82" s="88">
        <v>0</v>
      </c>
      <c r="AB82" s="88">
        <f t="shared" si="16"/>
        <v>0</v>
      </c>
      <c r="AC82" s="88">
        <v>0</v>
      </c>
      <c r="AD82" s="88">
        <f t="shared" si="22"/>
        <v>0</v>
      </c>
      <c r="AE82" s="93">
        <f t="shared" si="30"/>
        <v>0</v>
      </c>
      <c r="AF82" s="94"/>
    </row>
    <row r="83" spans="1:32" s="79" customFormat="1" ht="25.5" hidden="1" customHeight="1">
      <c r="A83" s="85">
        <v>75</v>
      </c>
      <c r="B83" s="86" t="s">
        <v>630</v>
      </c>
      <c r="C83" s="87">
        <v>0</v>
      </c>
      <c r="D83" s="88">
        <f t="shared" si="17"/>
        <v>0</v>
      </c>
      <c r="E83" s="89">
        <v>0</v>
      </c>
      <c r="F83" s="89">
        <f t="shared" si="26"/>
        <v>0</v>
      </c>
      <c r="G83" s="89">
        <v>0</v>
      </c>
      <c r="H83" s="89">
        <f t="shared" si="23"/>
        <v>0</v>
      </c>
      <c r="I83" s="89">
        <v>0</v>
      </c>
      <c r="J83" s="89">
        <f t="shared" si="24"/>
        <v>0</v>
      </c>
      <c r="K83" s="89">
        <v>0</v>
      </c>
      <c r="L83" s="88">
        <f t="shared" si="27"/>
        <v>0</v>
      </c>
      <c r="M83" s="89">
        <v>0</v>
      </c>
      <c r="N83" s="89">
        <f t="shared" si="28"/>
        <v>0</v>
      </c>
      <c r="O83" s="89">
        <v>0</v>
      </c>
      <c r="P83" s="89">
        <f t="shared" si="18"/>
        <v>0</v>
      </c>
      <c r="Q83" s="89">
        <v>0</v>
      </c>
      <c r="R83" s="89">
        <f t="shared" si="19"/>
        <v>0</v>
      </c>
      <c r="S83" s="89">
        <v>0</v>
      </c>
      <c r="T83" s="89">
        <f t="shared" si="25"/>
        <v>0</v>
      </c>
      <c r="U83" s="89">
        <v>0</v>
      </c>
      <c r="V83" s="89">
        <f t="shared" si="29"/>
        <v>0</v>
      </c>
      <c r="W83" s="89">
        <v>0</v>
      </c>
      <c r="X83" s="89">
        <f t="shared" si="20"/>
        <v>0</v>
      </c>
      <c r="Y83" s="89">
        <v>0</v>
      </c>
      <c r="Z83" s="88">
        <f t="shared" si="21"/>
        <v>0</v>
      </c>
      <c r="AA83" s="88">
        <v>0</v>
      </c>
      <c r="AB83" s="88">
        <f t="shared" si="16"/>
        <v>0</v>
      </c>
      <c r="AC83" s="88">
        <v>0</v>
      </c>
      <c r="AD83" s="88">
        <f t="shared" si="22"/>
        <v>0</v>
      </c>
      <c r="AE83" s="93">
        <f t="shared" si="30"/>
        <v>0</v>
      </c>
      <c r="AF83" s="94"/>
    </row>
    <row r="84" spans="1:32" s="79" customFormat="1" ht="25.5" hidden="1" customHeight="1">
      <c r="A84" s="85">
        <v>76</v>
      </c>
      <c r="B84" s="86" t="s">
        <v>631</v>
      </c>
      <c r="C84" s="87">
        <v>0</v>
      </c>
      <c r="D84" s="88">
        <f t="shared" si="17"/>
        <v>0</v>
      </c>
      <c r="E84" s="89">
        <v>0</v>
      </c>
      <c r="F84" s="89">
        <f t="shared" si="26"/>
        <v>0</v>
      </c>
      <c r="G84" s="89">
        <v>0</v>
      </c>
      <c r="H84" s="89">
        <f t="shared" si="23"/>
        <v>0</v>
      </c>
      <c r="I84" s="89">
        <v>0</v>
      </c>
      <c r="J84" s="89">
        <f t="shared" si="24"/>
        <v>0</v>
      </c>
      <c r="K84" s="89">
        <v>0</v>
      </c>
      <c r="L84" s="88">
        <f t="shared" si="27"/>
        <v>0</v>
      </c>
      <c r="M84" s="89">
        <v>0</v>
      </c>
      <c r="N84" s="89">
        <f t="shared" si="28"/>
        <v>0</v>
      </c>
      <c r="O84" s="89">
        <v>0</v>
      </c>
      <c r="P84" s="89">
        <f t="shared" si="18"/>
        <v>0</v>
      </c>
      <c r="Q84" s="89">
        <v>0</v>
      </c>
      <c r="R84" s="89">
        <f t="shared" si="19"/>
        <v>0</v>
      </c>
      <c r="S84" s="89">
        <v>0</v>
      </c>
      <c r="T84" s="89">
        <f t="shared" si="25"/>
        <v>0</v>
      </c>
      <c r="U84" s="89">
        <v>0</v>
      </c>
      <c r="V84" s="89">
        <f t="shared" si="29"/>
        <v>0</v>
      </c>
      <c r="W84" s="89">
        <v>0</v>
      </c>
      <c r="X84" s="89">
        <f t="shared" si="20"/>
        <v>0</v>
      </c>
      <c r="Y84" s="89">
        <v>0</v>
      </c>
      <c r="Z84" s="88">
        <f t="shared" si="21"/>
        <v>0</v>
      </c>
      <c r="AA84" s="88">
        <v>0</v>
      </c>
      <c r="AB84" s="88">
        <f t="shared" si="16"/>
        <v>0</v>
      </c>
      <c r="AC84" s="88">
        <v>0</v>
      </c>
      <c r="AD84" s="88">
        <f t="shared" si="22"/>
        <v>0</v>
      </c>
      <c r="AE84" s="93">
        <f t="shared" si="30"/>
        <v>0</v>
      </c>
      <c r="AF84" s="94"/>
    </row>
    <row r="85" spans="1:32" s="79" customFormat="1" ht="25.5" hidden="1" customHeight="1">
      <c r="A85" s="85">
        <v>77</v>
      </c>
      <c r="B85" s="86" t="s">
        <v>632</v>
      </c>
      <c r="C85" s="87">
        <v>0</v>
      </c>
      <c r="D85" s="88">
        <f t="shared" si="17"/>
        <v>0</v>
      </c>
      <c r="E85" s="89">
        <v>0</v>
      </c>
      <c r="F85" s="89">
        <f t="shared" si="26"/>
        <v>0</v>
      </c>
      <c r="G85" s="89">
        <v>0</v>
      </c>
      <c r="H85" s="89">
        <f t="shared" si="23"/>
        <v>0</v>
      </c>
      <c r="I85" s="89">
        <v>0</v>
      </c>
      <c r="J85" s="89">
        <f t="shared" si="24"/>
        <v>0</v>
      </c>
      <c r="K85" s="89">
        <v>0</v>
      </c>
      <c r="L85" s="88">
        <f t="shared" si="27"/>
        <v>0</v>
      </c>
      <c r="M85" s="89">
        <v>0</v>
      </c>
      <c r="N85" s="89">
        <f t="shared" si="28"/>
        <v>0</v>
      </c>
      <c r="O85" s="89">
        <v>0</v>
      </c>
      <c r="P85" s="89">
        <f t="shared" si="18"/>
        <v>0</v>
      </c>
      <c r="Q85" s="89">
        <v>0</v>
      </c>
      <c r="R85" s="89">
        <f t="shared" si="19"/>
        <v>0</v>
      </c>
      <c r="S85" s="89">
        <v>0</v>
      </c>
      <c r="T85" s="89">
        <f t="shared" si="25"/>
        <v>0</v>
      </c>
      <c r="U85" s="89">
        <v>0</v>
      </c>
      <c r="V85" s="89">
        <f t="shared" si="29"/>
        <v>0</v>
      </c>
      <c r="W85" s="89">
        <v>0</v>
      </c>
      <c r="X85" s="89">
        <f t="shared" si="20"/>
        <v>0</v>
      </c>
      <c r="Y85" s="89">
        <v>0</v>
      </c>
      <c r="Z85" s="88">
        <f t="shared" si="21"/>
        <v>0</v>
      </c>
      <c r="AA85" s="88">
        <v>0</v>
      </c>
      <c r="AB85" s="88">
        <f t="shared" si="16"/>
        <v>0</v>
      </c>
      <c r="AC85" s="88">
        <v>0</v>
      </c>
      <c r="AD85" s="88">
        <f t="shared" si="22"/>
        <v>0</v>
      </c>
      <c r="AE85" s="93">
        <f t="shared" si="30"/>
        <v>0</v>
      </c>
      <c r="AF85" s="94"/>
    </row>
    <row r="86" spans="1:32" s="79" customFormat="1" ht="25.5" hidden="1" customHeight="1">
      <c r="A86" s="85">
        <v>78</v>
      </c>
      <c r="B86" s="86" t="s">
        <v>633</v>
      </c>
      <c r="C86" s="87">
        <v>0</v>
      </c>
      <c r="D86" s="88">
        <f t="shared" si="17"/>
        <v>0</v>
      </c>
      <c r="E86" s="89">
        <v>0</v>
      </c>
      <c r="F86" s="89">
        <f t="shared" si="26"/>
        <v>0</v>
      </c>
      <c r="G86" s="89">
        <v>0</v>
      </c>
      <c r="H86" s="89">
        <f t="shared" si="23"/>
        <v>0</v>
      </c>
      <c r="I86" s="89">
        <v>0</v>
      </c>
      <c r="J86" s="89">
        <f t="shared" si="24"/>
        <v>0</v>
      </c>
      <c r="K86" s="89">
        <v>0</v>
      </c>
      <c r="L86" s="88">
        <f t="shared" si="27"/>
        <v>0</v>
      </c>
      <c r="M86" s="89">
        <v>0</v>
      </c>
      <c r="N86" s="89">
        <f t="shared" si="28"/>
        <v>0</v>
      </c>
      <c r="O86" s="89">
        <v>0</v>
      </c>
      <c r="P86" s="89">
        <f t="shared" si="18"/>
        <v>0</v>
      </c>
      <c r="Q86" s="89">
        <v>0</v>
      </c>
      <c r="R86" s="89">
        <f t="shared" si="19"/>
        <v>0</v>
      </c>
      <c r="S86" s="89">
        <v>0</v>
      </c>
      <c r="T86" s="89">
        <f t="shared" si="25"/>
        <v>0</v>
      </c>
      <c r="U86" s="89">
        <v>0</v>
      </c>
      <c r="V86" s="89">
        <f t="shared" si="29"/>
        <v>0</v>
      </c>
      <c r="W86" s="89">
        <v>0</v>
      </c>
      <c r="X86" s="89">
        <f t="shared" si="20"/>
        <v>0</v>
      </c>
      <c r="Y86" s="89">
        <v>0</v>
      </c>
      <c r="Z86" s="88">
        <f t="shared" si="21"/>
        <v>0</v>
      </c>
      <c r="AA86" s="88">
        <v>0</v>
      </c>
      <c r="AB86" s="88">
        <f t="shared" ref="AB86:AB113" si="31">AA86*3.75</f>
        <v>0</v>
      </c>
      <c r="AC86" s="88">
        <v>0</v>
      </c>
      <c r="AD86" s="88">
        <f t="shared" si="22"/>
        <v>0</v>
      </c>
      <c r="AE86" s="93">
        <f t="shared" si="30"/>
        <v>0</v>
      </c>
      <c r="AF86" s="94"/>
    </row>
    <row r="87" spans="1:32" s="79" customFormat="1" ht="21" hidden="1" customHeight="1">
      <c r="A87" s="85">
        <v>79</v>
      </c>
      <c r="B87" s="86" t="s">
        <v>634</v>
      </c>
      <c r="C87" s="87">
        <v>0</v>
      </c>
      <c r="D87" s="88">
        <f t="shared" si="17"/>
        <v>0</v>
      </c>
      <c r="E87" s="89">
        <v>0</v>
      </c>
      <c r="F87" s="89">
        <f t="shared" si="26"/>
        <v>0</v>
      </c>
      <c r="G87" s="89">
        <v>0</v>
      </c>
      <c r="H87" s="89">
        <f t="shared" si="23"/>
        <v>0</v>
      </c>
      <c r="I87" s="89">
        <v>0</v>
      </c>
      <c r="J87" s="89">
        <f t="shared" si="24"/>
        <v>0</v>
      </c>
      <c r="K87" s="89">
        <v>0</v>
      </c>
      <c r="L87" s="88">
        <f t="shared" si="27"/>
        <v>0</v>
      </c>
      <c r="M87" s="89">
        <v>0</v>
      </c>
      <c r="N87" s="89">
        <f t="shared" si="28"/>
        <v>0</v>
      </c>
      <c r="O87" s="89">
        <v>0</v>
      </c>
      <c r="P87" s="89">
        <f t="shared" si="18"/>
        <v>0</v>
      </c>
      <c r="Q87" s="89">
        <v>0</v>
      </c>
      <c r="R87" s="89">
        <f t="shared" si="19"/>
        <v>0</v>
      </c>
      <c r="S87" s="89">
        <v>0</v>
      </c>
      <c r="T87" s="89">
        <f t="shared" si="25"/>
        <v>0</v>
      </c>
      <c r="U87" s="89">
        <v>0</v>
      </c>
      <c r="V87" s="89">
        <f t="shared" si="29"/>
        <v>0</v>
      </c>
      <c r="W87" s="89">
        <v>0</v>
      </c>
      <c r="X87" s="89">
        <f t="shared" si="20"/>
        <v>0</v>
      </c>
      <c r="Y87" s="89">
        <v>0</v>
      </c>
      <c r="Z87" s="88">
        <f t="shared" si="21"/>
        <v>0</v>
      </c>
      <c r="AA87" s="88">
        <v>0</v>
      </c>
      <c r="AB87" s="88">
        <f t="shared" si="31"/>
        <v>0</v>
      </c>
      <c r="AC87" s="88">
        <v>0</v>
      </c>
      <c r="AD87" s="88">
        <f t="shared" si="22"/>
        <v>0</v>
      </c>
      <c r="AE87" s="93">
        <f t="shared" si="30"/>
        <v>0</v>
      </c>
      <c r="AF87" s="94"/>
    </row>
    <row r="88" spans="1:32" s="79" customFormat="1" ht="21" hidden="1" customHeight="1">
      <c r="A88" s="85">
        <v>80</v>
      </c>
      <c r="B88" s="86" t="s">
        <v>635</v>
      </c>
      <c r="C88" s="87">
        <v>0</v>
      </c>
      <c r="D88" s="88">
        <f t="shared" si="17"/>
        <v>0</v>
      </c>
      <c r="E88" s="89">
        <v>0</v>
      </c>
      <c r="F88" s="89">
        <f t="shared" si="26"/>
        <v>0</v>
      </c>
      <c r="G88" s="89">
        <v>0</v>
      </c>
      <c r="H88" s="89">
        <f t="shared" si="23"/>
        <v>0</v>
      </c>
      <c r="I88" s="89">
        <v>0</v>
      </c>
      <c r="J88" s="89">
        <f t="shared" si="24"/>
        <v>0</v>
      </c>
      <c r="K88" s="89">
        <v>0</v>
      </c>
      <c r="L88" s="88">
        <f t="shared" si="27"/>
        <v>0</v>
      </c>
      <c r="M88" s="89">
        <v>0</v>
      </c>
      <c r="N88" s="89">
        <f t="shared" si="28"/>
        <v>0</v>
      </c>
      <c r="O88" s="89">
        <v>0</v>
      </c>
      <c r="P88" s="89">
        <f t="shared" si="18"/>
        <v>0</v>
      </c>
      <c r="Q88" s="89">
        <v>0</v>
      </c>
      <c r="R88" s="89">
        <f t="shared" si="19"/>
        <v>0</v>
      </c>
      <c r="S88" s="89">
        <v>0</v>
      </c>
      <c r="T88" s="89">
        <f t="shared" si="25"/>
        <v>0</v>
      </c>
      <c r="U88" s="89">
        <v>0</v>
      </c>
      <c r="V88" s="89">
        <f t="shared" si="29"/>
        <v>0</v>
      </c>
      <c r="W88" s="89">
        <v>0</v>
      </c>
      <c r="X88" s="89">
        <f t="shared" si="20"/>
        <v>0</v>
      </c>
      <c r="Y88" s="89">
        <v>0</v>
      </c>
      <c r="Z88" s="88">
        <f t="shared" si="21"/>
        <v>0</v>
      </c>
      <c r="AA88" s="88">
        <v>0</v>
      </c>
      <c r="AB88" s="88">
        <f t="shared" si="31"/>
        <v>0</v>
      </c>
      <c r="AC88" s="88">
        <v>0</v>
      </c>
      <c r="AD88" s="88">
        <f t="shared" si="22"/>
        <v>0</v>
      </c>
      <c r="AE88" s="93">
        <f t="shared" si="30"/>
        <v>0</v>
      </c>
      <c r="AF88" s="94"/>
    </row>
    <row r="89" spans="1:32" s="79" customFormat="1" ht="21" hidden="1" customHeight="1">
      <c r="A89" s="85">
        <v>81</v>
      </c>
      <c r="B89" s="86" t="s">
        <v>636</v>
      </c>
      <c r="C89" s="87">
        <v>0</v>
      </c>
      <c r="D89" s="88">
        <f t="shared" si="17"/>
        <v>0</v>
      </c>
      <c r="E89" s="89">
        <v>0</v>
      </c>
      <c r="F89" s="89">
        <f t="shared" si="26"/>
        <v>0</v>
      </c>
      <c r="G89" s="89">
        <v>0</v>
      </c>
      <c r="H89" s="89">
        <f t="shared" si="23"/>
        <v>0</v>
      </c>
      <c r="I89" s="89">
        <v>0</v>
      </c>
      <c r="J89" s="89">
        <f t="shared" si="24"/>
        <v>0</v>
      </c>
      <c r="K89" s="89">
        <v>0</v>
      </c>
      <c r="L89" s="88">
        <f t="shared" si="27"/>
        <v>0</v>
      </c>
      <c r="M89" s="89">
        <v>0</v>
      </c>
      <c r="N89" s="89">
        <f t="shared" si="28"/>
        <v>0</v>
      </c>
      <c r="O89" s="89">
        <v>0</v>
      </c>
      <c r="P89" s="89">
        <f t="shared" si="18"/>
        <v>0</v>
      </c>
      <c r="Q89" s="89">
        <v>0</v>
      </c>
      <c r="R89" s="89">
        <f t="shared" si="19"/>
        <v>0</v>
      </c>
      <c r="S89" s="89">
        <v>0</v>
      </c>
      <c r="T89" s="89">
        <f t="shared" si="25"/>
        <v>0</v>
      </c>
      <c r="U89" s="89">
        <v>0</v>
      </c>
      <c r="V89" s="89">
        <f t="shared" si="29"/>
        <v>0</v>
      </c>
      <c r="W89" s="89">
        <v>0</v>
      </c>
      <c r="X89" s="89">
        <f t="shared" si="20"/>
        <v>0</v>
      </c>
      <c r="Y89" s="89">
        <v>0</v>
      </c>
      <c r="Z89" s="88">
        <f t="shared" si="21"/>
        <v>0</v>
      </c>
      <c r="AA89" s="88">
        <v>0</v>
      </c>
      <c r="AB89" s="88">
        <f t="shared" si="31"/>
        <v>0</v>
      </c>
      <c r="AC89" s="88">
        <v>0</v>
      </c>
      <c r="AD89" s="88">
        <f t="shared" si="22"/>
        <v>0</v>
      </c>
      <c r="AE89" s="93">
        <f t="shared" si="30"/>
        <v>0</v>
      </c>
      <c r="AF89" s="94"/>
    </row>
    <row r="90" spans="1:32" s="79" customFormat="1" ht="21" hidden="1" customHeight="1">
      <c r="A90" s="85">
        <v>82</v>
      </c>
      <c r="B90" s="86" t="s">
        <v>637</v>
      </c>
      <c r="C90" s="87">
        <v>0</v>
      </c>
      <c r="D90" s="88">
        <f t="shared" si="17"/>
        <v>0</v>
      </c>
      <c r="E90" s="89">
        <v>0</v>
      </c>
      <c r="F90" s="89">
        <f t="shared" si="26"/>
        <v>0</v>
      </c>
      <c r="G90" s="89">
        <v>0</v>
      </c>
      <c r="H90" s="89">
        <f t="shared" si="23"/>
        <v>0</v>
      </c>
      <c r="I90" s="89">
        <v>0</v>
      </c>
      <c r="J90" s="89">
        <f t="shared" si="24"/>
        <v>0</v>
      </c>
      <c r="K90" s="89">
        <v>0</v>
      </c>
      <c r="L90" s="88">
        <f t="shared" si="27"/>
        <v>0</v>
      </c>
      <c r="M90" s="89">
        <v>0</v>
      </c>
      <c r="N90" s="89">
        <f t="shared" si="28"/>
        <v>0</v>
      </c>
      <c r="O90" s="89">
        <v>0</v>
      </c>
      <c r="P90" s="89">
        <f t="shared" si="18"/>
        <v>0</v>
      </c>
      <c r="Q90" s="89">
        <v>0</v>
      </c>
      <c r="R90" s="89">
        <f t="shared" si="19"/>
        <v>0</v>
      </c>
      <c r="S90" s="89">
        <v>0</v>
      </c>
      <c r="T90" s="89">
        <f t="shared" si="25"/>
        <v>0</v>
      </c>
      <c r="U90" s="89">
        <v>0</v>
      </c>
      <c r="V90" s="89">
        <f t="shared" si="29"/>
        <v>0</v>
      </c>
      <c r="W90" s="89">
        <v>0</v>
      </c>
      <c r="X90" s="89">
        <f t="shared" si="20"/>
        <v>0</v>
      </c>
      <c r="Y90" s="89">
        <v>0</v>
      </c>
      <c r="Z90" s="88">
        <f t="shared" si="21"/>
        <v>0</v>
      </c>
      <c r="AA90" s="88">
        <v>0</v>
      </c>
      <c r="AB90" s="88">
        <f t="shared" si="31"/>
        <v>0</v>
      </c>
      <c r="AC90" s="88">
        <v>0</v>
      </c>
      <c r="AD90" s="88">
        <f t="shared" si="22"/>
        <v>0</v>
      </c>
      <c r="AE90" s="93">
        <f t="shared" si="30"/>
        <v>0</v>
      </c>
      <c r="AF90" s="94"/>
    </row>
    <row r="91" spans="1:32" s="79" customFormat="1" ht="21" hidden="1" customHeight="1">
      <c r="A91" s="85">
        <v>83</v>
      </c>
      <c r="B91" s="86" t="s">
        <v>638</v>
      </c>
      <c r="C91" s="87">
        <v>0</v>
      </c>
      <c r="D91" s="88">
        <f t="shared" si="17"/>
        <v>0</v>
      </c>
      <c r="E91" s="89">
        <v>0</v>
      </c>
      <c r="F91" s="89">
        <f t="shared" si="26"/>
        <v>0</v>
      </c>
      <c r="G91" s="89">
        <v>0</v>
      </c>
      <c r="H91" s="89">
        <f t="shared" si="23"/>
        <v>0</v>
      </c>
      <c r="I91" s="89">
        <v>0</v>
      </c>
      <c r="J91" s="89">
        <f t="shared" si="24"/>
        <v>0</v>
      </c>
      <c r="K91" s="89">
        <v>0</v>
      </c>
      <c r="L91" s="88">
        <f t="shared" si="27"/>
        <v>0</v>
      </c>
      <c r="M91" s="89">
        <v>0</v>
      </c>
      <c r="N91" s="89">
        <f t="shared" si="28"/>
        <v>0</v>
      </c>
      <c r="O91" s="89">
        <v>0</v>
      </c>
      <c r="P91" s="89">
        <f t="shared" si="18"/>
        <v>0</v>
      </c>
      <c r="Q91" s="89">
        <v>0</v>
      </c>
      <c r="R91" s="89">
        <f t="shared" si="19"/>
        <v>0</v>
      </c>
      <c r="S91" s="89">
        <v>0</v>
      </c>
      <c r="T91" s="89">
        <f t="shared" si="25"/>
        <v>0</v>
      </c>
      <c r="U91" s="89">
        <v>0</v>
      </c>
      <c r="V91" s="89">
        <f t="shared" si="29"/>
        <v>0</v>
      </c>
      <c r="W91" s="89">
        <v>0</v>
      </c>
      <c r="X91" s="89">
        <f t="shared" si="20"/>
        <v>0</v>
      </c>
      <c r="Y91" s="89">
        <v>0</v>
      </c>
      <c r="Z91" s="88">
        <f t="shared" si="21"/>
        <v>0</v>
      </c>
      <c r="AA91" s="88">
        <v>0</v>
      </c>
      <c r="AB91" s="88">
        <f t="shared" si="31"/>
        <v>0</v>
      </c>
      <c r="AC91" s="88">
        <v>0</v>
      </c>
      <c r="AD91" s="88">
        <f t="shared" si="22"/>
        <v>0</v>
      </c>
      <c r="AE91" s="93">
        <f t="shared" si="30"/>
        <v>0</v>
      </c>
      <c r="AF91" s="94"/>
    </row>
    <row r="92" spans="1:32" s="79" customFormat="1" ht="21" hidden="1" customHeight="1">
      <c r="A92" s="85">
        <v>84</v>
      </c>
      <c r="B92" s="86" t="s">
        <v>639</v>
      </c>
      <c r="C92" s="87">
        <v>0</v>
      </c>
      <c r="D92" s="88">
        <f t="shared" si="17"/>
        <v>0</v>
      </c>
      <c r="E92" s="89">
        <v>0</v>
      </c>
      <c r="F92" s="89">
        <f t="shared" si="26"/>
        <v>0</v>
      </c>
      <c r="G92" s="89">
        <v>0</v>
      </c>
      <c r="H92" s="89">
        <f t="shared" si="23"/>
        <v>0</v>
      </c>
      <c r="I92" s="89">
        <v>0</v>
      </c>
      <c r="J92" s="89">
        <f t="shared" si="24"/>
        <v>0</v>
      </c>
      <c r="K92" s="89">
        <v>0</v>
      </c>
      <c r="L92" s="88">
        <f t="shared" si="27"/>
        <v>0</v>
      </c>
      <c r="M92" s="89">
        <v>0</v>
      </c>
      <c r="N92" s="89">
        <f t="shared" si="28"/>
        <v>0</v>
      </c>
      <c r="O92" s="89">
        <v>0</v>
      </c>
      <c r="P92" s="89">
        <f t="shared" si="18"/>
        <v>0</v>
      </c>
      <c r="Q92" s="89">
        <v>0</v>
      </c>
      <c r="R92" s="89">
        <f t="shared" si="19"/>
        <v>0</v>
      </c>
      <c r="S92" s="89">
        <v>0</v>
      </c>
      <c r="T92" s="89">
        <f t="shared" si="25"/>
        <v>0</v>
      </c>
      <c r="U92" s="89">
        <v>0</v>
      </c>
      <c r="V92" s="89">
        <f t="shared" si="29"/>
        <v>0</v>
      </c>
      <c r="W92" s="89">
        <v>0</v>
      </c>
      <c r="X92" s="89">
        <f t="shared" si="20"/>
        <v>0</v>
      </c>
      <c r="Y92" s="89">
        <v>0</v>
      </c>
      <c r="Z92" s="88">
        <f t="shared" si="21"/>
        <v>0</v>
      </c>
      <c r="AA92" s="88">
        <v>0</v>
      </c>
      <c r="AB92" s="88">
        <f t="shared" si="31"/>
        <v>0</v>
      </c>
      <c r="AC92" s="88">
        <v>0</v>
      </c>
      <c r="AD92" s="88">
        <f t="shared" si="22"/>
        <v>0</v>
      </c>
      <c r="AE92" s="93">
        <f t="shared" si="30"/>
        <v>0</v>
      </c>
      <c r="AF92" s="94"/>
    </row>
    <row r="93" spans="1:32" s="79" customFormat="1" ht="21" hidden="1" customHeight="1">
      <c r="A93" s="85">
        <v>85</v>
      </c>
      <c r="B93" s="86" t="s">
        <v>640</v>
      </c>
      <c r="C93" s="87">
        <v>0</v>
      </c>
      <c r="D93" s="88">
        <f t="shared" si="17"/>
        <v>0</v>
      </c>
      <c r="E93" s="89">
        <v>0</v>
      </c>
      <c r="F93" s="89">
        <f t="shared" si="26"/>
        <v>0</v>
      </c>
      <c r="G93" s="89">
        <v>0</v>
      </c>
      <c r="H93" s="89">
        <f t="shared" si="23"/>
        <v>0</v>
      </c>
      <c r="I93" s="89">
        <v>0</v>
      </c>
      <c r="J93" s="89">
        <f t="shared" si="24"/>
        <v>0</v>
      </c>
      <c r="K93" s="89">
        <v>0</v>
      </c>
      <c r="L93" s="88">
        <f t="shared" si="27"/>
        <v>0</v>
      </c>
      <c r="M93" s="89">
        <v>0</v>
      </c>
      <c r="N93" s="89">
        <f t="shared" si="28"/>
        <v>0</v>
      </c>
      <c r="O93" s="89">
        <v>0</v>
      </c>
      <c r="P93" s="89">
        <f t="shared" si="18"/>
        <v>0</v>
      </c>
      <c r="Q93" s="89">
        <v>0</v>
      </c>
      <c r="R93" s="89">
        <f t="shared" si="19"/>
        <v>0</v>
      </c>
      <c r="S93" s="89">
        <v>0</v>
      </c>
      <c r="T93" s="89">
        <f t="shared" si="25"/>
        <v>0</v>
      </c>
      <c r="U93" s="89">
        <v>0</v>
      </c>
      <c r="V93" s="89">
        <f t="shared" si="29"/>
        <v>0</v>
      </c>
      <c r="W93" s="89">
        <v>0</v>
      </c>
      <c r="X93" s="89">
        <f t="shared" si="20"/>
        <v>0</v>
      </c>
      <c r="Y93" s="89">
        <v>0</v>
      </c>
      <c r="Z93" s="88">
        <f t="shared" si="21"/>
        <v>0</v>
      </c>
      <c r="AA93" s="88">
        <v>0</v>
      </c>
      <c r="AB93" s="88">
        <f t="shared" si="31"/>
        <v>0</v>
      </c>
      <c r="AC93" s="88">
        <v>0</v>
      </c>
      <c r="AD93" s="88">
        <f t="shared" si="22"/>
        <v>0</v>
      </c>
      <c r="AE93" s="93">
        <f t="shared" si="30"/>
        <v>0</v>
      </c>
      <c r="AF93" s="94"/>
    </row>
    <row r="94" spans="1:32" s="79" customFormat="1" ht="21" hidden="1" customHeight="1">
      <c r="A94" s="85">
        <v>86</v>
      </c>
      <c r="B94" s="86" t="s">
        <v>641</v>
      </c>
      <c r="C94" s="87">
        <v>0</v>
      </c>
      <c r="D94" s="88">
        <f t="shared" si="17"/>
        <v>0</v>
      </c>
      <c r="E94" s="89">
        <v>0</v>
      </c>
      <c r="F94" s="89">
        <f t="shared" si="26"/>
        <v>0</v>
      </c>
      <c r="G94" s="89">
        <v>0</v>
      </c>
      <c r="H94" s="89">
        <f t="shared" si="23"/>
        <v>0</v>
      </c>
      <c r="I94" s="89">
        <v>0</v>
      </c>
      <c r="J94" s="89">
        <f t="shared" si="24"/>
        <v>0</v>
      </c>
      <c r="K94" s="89">
        <v>0</v>
      </c>
      <c r="L94" s="88">
        <f t="shared" si="27"/>
        <v>0</v>
      </c>
      <c r="M94" s="89">
        <v>0</v>
      </c>
      <c r="N94" s="89">
        <f t="shared" si="28"/>
        <v>0</v>
      </c>
      <c r="O94" s="89">
        <v>0</v>
      </c>
      <c r="P94" s="89">
        <f t="shared" si="18"/>
        <v>0</v>
      </c>
      <c r="Q94" s="89">
        <v>0</v>
      </c>
      <c r="R94" s="89">
        <f t="shared" si="19"/>
        <v>0</v>
      </c>
      <c r="S94" s="89">
        <v>0</v>
      </c>
      <c r="T94" s="89">
        <f t="shared" si="25"/>
        <v>0</v>
      </c>
      <c r="U94" s="89">
        <v>0</v>
      </c>
      <c r="V94" s="89">
        <f t="shared" si="29"/>
        <v>0</v>
      </c>
      <c r="W94" s="89">
        <v>0</v>
      </c>
      <c r="X94" s="89">
        <f t="shared" si="20"/>
        <v>0</v>
      </c>
      <c r="Y94" s="89">
        <v>0</v>
      </c>
      <c r="Z94" s="88">
        <f t="shared" si="21"/>
        <v>0</v>
      </c>
      <c r="AA94" s="88">
        <v>0</v>
      </c>
      <c r="AB94" s="88">
        <f t="shared" si="31"/>
        <v>0</v>
      </c>
      <c r="AC94" s="88">
        <v>0</v>
      </c>
      <c r="AD94" s="88">
        <f t="shared" si="22"/>
        <v>0</v>
      </c>
      <c r="AE94" s="93">
        <f t="shared" si="30"/>
        <v>0</v>
      </c>
      <c r="AF94" s="94"/>
    </row>
    <row r="95" spans="1:32" s="79" customFormat="1" ht="21" hidden="1" customHeight="1">
      <c r="A95" s="85">
        <v>87</v>
      </c>
      <c r="B95" s="86" t="s">
        <v>642</v>
      </c>
      <c r="C95" s="87">
        <v>0</v>
      </c>
      <c r="D95" s="88">
        <f t="shared" si="17"/>
        <v>0</v>
      </c>
      <c r="E95" s="89">
        <v>0</v>
      </c>
      <c r="F95" s="89">
        <f t="shared" si="26"/>
        <v>0</v>
      </c>
      <c r="G95" s="89">
        <v>0</v>
      </c>
      <c r="H95" s="89">
        <f t="shared" si="23"/>
        <v>0</v>
      </c>
      <c r="I95" s="89">
        <v>0</v>
      </c>
      <c r="J95" s="89">
        <f t="shared" si="24"/>
        <v>0</v>
      </c>
      <c r="K95" s="89">
        <v>0</v>
      </c>
      <c r="L95" s="88">
        <f t="shared" si="27"/>
        <v>0</v>
      </c>
      <c r="M95" s="89">
        <v>0</v>
      </c>
      <c r="N95" s="89">
        <f t="shared" si="28"/>
        <v>0</v>
      </c>
      <c r="O95" s="89">
        <v>0</v>
      </c>
      <c r="P95" s="89">
        <f t="shared" si="18"/>
        <v>0</v>
      </c>
      <c r="Q95" s="89">
        <v>0</v>
      </c>
      <c r="R95" s="89">
        <f t="shared" si="19"/>
        <v>0</v>
      </c>
      <c r="S95" s="89">
        <v>0</v>
      </c>
      <c r="T95" s="89">
        <f t="shared" si="25"/>
        <v>0</v>
      </c>
      <c r="U95" s="89">
        <v>0</v>
      </c>
      <c r="V95" s="89">
        <f t="shared" si="29"/>
        <v>0</v>
      </c>
      <c r="W95" s="89">
        <v>0</v>
      </c>
      <c r="X95" s="89">
        <f t="shared" si="20"/>
        <v>0</v>
      </c>
      <c r="Y95" s="89">
        <v>0</v>
      </c>
      <c r="Z95" s="88">
        <f t="shared" si="21"/>
        <v>0</v>
      </c>
      <c r="AA95" s="88">
        <v>0</v>
      </c>
      <c r="AB95" s="88">
        <f t="shared" si="31"/>
        <v>0</v>
      </c>
      <c r="AC95" s="88">
        <v>0</v>
      </c>
      <c r="AD95" s="88">
        <f t="shared" si="22"/>
        <v>0</v>
      </c>
      <c r="AE95" s="93">
        <f t="shared" si="30"/>
        <v>0</v>
      </c>
      <c r="AF95" s="94"/>
    </row>
    <row r="96" spans="1:32" s="79" customFormat="1" ht="21" hidden="1" customHeight="1">
      <c r="A96" s="85">
        <v>88</v>
      </c>
      <c r="B96" s="86" t="s">
        <v>643</v>
      </c>
      <c r="C96" s="87">
        <v>0</v>
      </c>
      <c r="D96" s="88">
        <f t="shared" si="17"/>
        <v>0</v>
      </c>
      <c r="E96" s="89">
        <v>0</v>
      </c>
      <c r="F96" s="89">
        <f t="shared" ref="F96:F135" si="32">E96*0.3</f>
        <v>0</v>
      </c>
      <c r="G96" s="89">
        <v>0</v>
      </c>
      <c r="H96" s="89">
        <f t="shared" si="23"/>
        <v>0</v>
      </c>
      <c r="I96" s="89">
        <v>0</v>
      </c>
      <c r="J96" s="89">
        <f t="shared" si="24"/>
        <v>0</v>
      </c>
      <c r="K96" s="89">
        <v>0</v>
      </c>
      <c r="L96" s="88">
        <f t="shared" si="27"/>
        <v>0</v>
      </c>
      <c r="M96" s="89">
        <v>0</v>
      </c>
      <c r="N96" s="89">
        <f t="shared" si="28"/>
        <v>0</v>
      </c>
      <c r="O96" s="89">
        <v>0</v>
      </c>
      <c r="P96" s="89">
        <f t="shared" si="18"/>
        <v>0</v>
      </c>
      <c r="Q96" s="89">
        <v>0</v>
      </c>
      <c r="R96" s="89">
        <f t="shared" si="19"/>
        <v>0</v>
      </c>
      <c r="S96" s="89">
        <v>0</v>
      </c>
      <c r="T96" s="89">
        <f t="shared" si="25"/>
        <v>0</v>
      </c>
      <c r="U96" s="89">
        <v>0</v>
      </c>
      <c r="V96" s="89">
        <f t="shared" si="29"/>
        <v>0</v>
      </c>
      <c r="W96" s="89">
        <v>0</v>
      </c>
      <c r="X96" s="89">
        <f t="shared" si="20"/>
        <v>0</v>
      </c>
      <c r="Y96" s="89">
        <v>0</v>
      </c>
      <c r="Z96" s="88">
        <f t="shared" si="21"/>
        <v>0</v>
      </c>
      <c r="AA96" s="88">
        <v>0</v>
      </c>
      <c r="AB96" s="88">
        <f t="shared" si="31"/>
        <v>0</v>
      </c>
      <c r="AC96" s="88">
        <v>0</v>
      </c>
      <c r="AD96" s="88">
        <f t="shared" si="22"/>
        <v>0</v>
      </c>
      <c r="AE96" s="93">
        <f t="shared" si="30"/>
        <v>0</v>
      </c>
      <c r="AF96" s="94"/>
    </row>
    <row r="97" spans="1:32" s="79" customFormat="1" ht="21" hidden="1" customHeight="1">
      <c r="A97" s="85">
        <v>89</v>
      </c>
      <c r="B97" s="86" t="s">
        <v>644</v>
      </c>
      <c r="C97" s="87">
        <v>0</v>
      </c>
      <c r="D97" s="88">
        <f t="shared" si="17"/>
        <v>0</v>
      </c>
      <c r="E97" s="89">
        <v>0</v>
      </c>
      <c r="F97" s="89">
        <f t="shared" si="32"/>
        <v>0</v>
      </c>
      <c r="G97" s="89">
        <v>0</v>
      </c>
      <c r="H97" s="89">
        <f t="shared" si="23"/>
        <v>0</v>
      </c>
      <c r="I97" s="89">
        <v>0</v>
      </c>
      <c r="J97" s="89">
        <f t="shared" si="24"/>
        <v>0</v>
      </c>
      <c r="K97" s="89">
        <v>0</v>
      </c>
      <c r="L97" s="88">
        <f t="shared" si="27"/>
        <v>0</v>
      </c>
      <c r="M97" s="89">
        <v>0</v>
      </c>
      <c r="N97" s="89">
        <f t="shared" si="28"/>
        <v>0</v>
      </c>
      <c r="O97" s="89">
        <v>0</v>
      </c>
      <c r="P97" s="89">
        <f t="shared" si="18"/>
        <v>0</v>
      </c>
      <c r="Q97" s="89">
        <v>0</v>
      </c>
      <c r="R97" s="89">
        <f t="shared" si="19"/>
        <v>0</v>
      </c>
      <c r="S97" s="89">
        <v>0</v>
      </c>
      <c r="T97" s="89">
        <f t="shared" si="25"/>
        <v>0</v>
      </c>
      <c r="U97" s="89">
        <v>0</v>
      </c>
      <c r="V97" s="89">
        <f t="shared" si="29"/>
        <v>0</v>
      </c>
      <c r="W97" s="89">
        <v>0</v>
      </c>
      <c r="X97" s="89">
        <f t="shared" si="20"/>
        <v>0</v>
      </c>
      <c r="Y97" s="89">
        <v>0</v>
      </c>
      <c r="Z97" s="88">
        <f t="shared" si="21"/>
        <v>0</v>
      </c>
      <c r="AA97" s="88">
        <v>0</v>
      </c>
      <c r="AB97" s="88">
        <f t="shared" si="31"/>
        <v>0</v>
      </c>
      <c r="AC97" s="88">
        <v>0</v>
      </c>
      <c r="AD97" s="88">
        <f t="shared" si="22"/>
        <v>0</v>
      </c>
      <c r="AE97" s="93">
        <f t="shared" si="30"/>
        <v>0</v>
      </c>
      <c r="AF97" s="94"/>
    </row>
    <row r="98" spans="1:32" s="79" customFormat="1" ht="21" hidden="1" customHeight="1">
      <c r="A98" s="85">
        <v>90</v>
      </c>
      <c r="B98" s="86" t="s">
        <v>645</v>
      </c>
      <c r="C98" s="87">
        <v>0</v>
      </c>
      <c r="D98" s="88">
        <f t="shared" si="17"/>
        <v>0</v>
      </c>
      <c r="E98" s="89">
        <v>0</v>
      </c>
      <c r="F98" s="89">
        <f t="shared" si="32"/>
        <v>0</v>
      </c>
      <c r="G98" s="89">
        <v>0</v>
      </c>
      <c r="H98" s="89">
        <f t="shared" si="23"/>
        <v>0</v>
      </c>
      <c r="I98" s="89">
        <v>0</v>
      </c>
      <c r="J98" s="89">
        <f t="shared" si="24"/>
        <v>0</v>
      </c>
      <c r="K98" s="89">
        <v>0</v>
      </c>
      <c r="L98" s="88">
        <f t="shared" si="27"/>
        <v>0</v>
      </c>
      <c r="M98" s="89">
        <v>0</v>
      </c>
      <c r="N98" s="89">
        <f t="shared" si="28"/>
        <v>0</v>
      </c>
      <c r="O98" s="89">
        <v>0</v>
      </c>
      <c r="P98" s="89">
        <f t="shared" si="18"/>
        <v>0</v>
      </c>
      <c r="Q98" s="89">
        <v>0</v>
      </c>
      <c r="R98" s="89">
        <f t="shared" si="19"/>
        <v>0</v>
      </c>
      <c r="S98" s="89">
        <v>0</v>
      </c>
      <c r="T98" s="89">
        <f t="shared" si="25"/>
        <v>0</v>
      </c>
      <c r="U98" s="89">
        <v>0</v>
      </c>
      <c r="V98" s="89">
        <f t="shared" si="29"/>
        <v>0</v>
      </c>
      <c r="W98" s="89">
        <v>0</v>
      </c>
      <c r="X98" s="89">
        <f t="shared" si="20"/>
        <v>0</v>
      </c>
      <c r="Y98" s="89">
        <v>0</v>
      </c>
      <c r="Z98" s="88">
        <f t="shared" si="21"/>
        <v>0</v>
      </c>
      <c r="AA98" s="88">
        <v>0</v>
      </c>
      <c r="AB98" s="88">
        <f t="shared" si="31"/>
        <v>0</v>
      </c>
      <c r="AC98" s="88">
        <v>0</v>
      </c>
      <c r="AD98" s="88">
        <f t="shared" si="22"/>
        <v>0</v>
      </c>
      <c r="AE98" s="93">
        <f t="shared" si="30"/>
        <v>0</v>
      </c>
      <c r="AF98" s="94"/>
    </row>
    <row r="99" spans="1:32" s="79" customFormat="1" ht="21" hidden="1" customHeight="1">
      <c r="A99" s="85">
        <v>94</v>
      </c>
      <c r="B99" s="86" t="s">
        <v>646</v>
      </c>
      <c r="C99" s="87">
        <v>0</v>
      </c>
      <c r="D99" s="88">
        <f t="shared" si="17"/>
        <v>0</v>
      </c>
      <c r="E99" s="89">
        <v>0</v>
      </c>
      <c r="F99" s="89">
        <f t="shared" si="32"/>
        <v>0</v>
      </c>
      <c r="G99" s="89">
        <v>0</v>
      </c>
      <c r="H99" s="89">
        <f t="shared" si="23"/>
        <v>0</v>
      </c>
      <c r="I99" s="89">
        <v>0</v>
      </c>
      <c r="J99" s="89">
        <f t="shared" si="24"/>
        <v>0</v>
      </c>
      <c r="K99" s="89">
        <v>0</v>
      </c>
      <c r="L99" s="88">
        <f t="shared" si="27"/>
        <v>0</v>
      </c>
      <c r="M99" s="89">
        <v>0</v>
      </c>
      <c r="N99" s="89">
        <f t="shared" si="28"/>
        <v>0</v>
      </c>
      <c r="O99" s="89">
        <v>0</v>
      </c>
      <c r="P99" s="89">
        <f t="shared" si="18"/>
        <v>0</v>
      </c>
      <c r="Q99" s="89">
        <v>0</v>
      </c>
      <c r="R99" s="89">
        <f t="shared" si="19"/>
        <v>0</v>
      </c>
      <c r="S99" s="89">
        <v>0</v>
      </c>
      <c r="T99" s="89">
        <f t="shared" si="25"/>
        <v>0</v>
      </c>
      <c r="U99" s="89">
        <v>0</v>
      </c>
      <c r="V99" s="89">
        <f t="shared" si="29"/>
        <v>0</v>
      </c>
      <c r="W99" s="89">
        <v>0</v>
      </c>
      <c r="X99" s="89">
        <f t="shared" si="20"/>
        <v>0</v>
      </c>
      <c r="Y99" s="89">
        <v>0</v>
      </c>
      <c r="Z99" s="88">
        <f t="shared" si="21"/>
        <v>0</v>
      </c>
      <c r="AA99" s="88">
        <v>0</v>
      </c>
      <c r="AB99" s="88">
        <f t="shared" si="31"/>
        <v>0</v>
      </c>
      <c r="AC99" s="88">
        <v>0</v>
      </c>
      <c r="AD99" s="88">
        <f t="shared" si="22"/>
        <v>0</v>
      </c>
      <c r="AE99" s="93">
        <f t="shared" si="30"/>
        <v>0</v>
      </c>
      <c r="AF99" s="94"/>
    </row>
    <row r="100" spans="1:32" s="79" customFormat="1" ht="21" hidden="1" customHeight="1">
      <c r="A100" s="85">
        <v>95</v>
      </c>
      <c r="B100" s="86" t="s">
        <v>647</v>
      </c>
      <c r="C100" s="87">
        <v>0</v>
      </c>
      <c r="D100" s="88">
        <f t="shared" si="17"/>
        <v>0</v>
      </c>
      <c r="E100" s="89">
        <v>0</v>
      </c>
      <c r="F100" s="89">
        <f t="shared" si="32"/>
        <v>0</v>
      </c>
      <c r="G100" s="89">
        <v>0</v>
      </c>
      <c r="H100" s="89">
        <f t="shared" si="23"/>
        <v>0</v>
      </c>
      <c r="I100" s="89">
        <v>0</v>
      </c>
      <c r="J100" s="89">
        <f t="shared" si="24"/>
        <v>0</v>
      </c>
      <c r="K100" s="89">
        <v>0</v>
      </c>
      <c r="L100" s="88">
        <f t="shared" si="27"/>
        <v>0</v>
      </c>
      <c r="M100" s="89">
        <v>0</v>
      </c>
      <c r="N100" s="89">
        <f t="shared" si="28"/>
        <v>0</v>
      </c>
      <c r="O100" s="89">
        <v>0</v>
      </c>
      <c r="P100" s="89">
        <f t="shared" si="18"/>
        <v>0</v>
      </c>
      <c r="Q100" s="89">
        <v>0</v>
      </c>
      <c r="R100" s="89">
        <f t="shared" si="19"/>
        <v>0</v>
      </c>
      <c r="S100" s="89">
        <v>0</v>
      </c>
      <c r="T100" s="89">
        <f t="shared" si="25"/>
        <v>0</v>
      </c>
      <c r="U100" s="89">
        <v>0</v>
      </c>
      <c r="V100" s="89">
        <f t="shared" si="29"/>
        <v>0</v>
      </c>
      <c r="W100" s="89">
        <v>0</v>
      </c>
      <c r="X100" s="89">
        <f t="shared" si="20"/>
        <v>0</v>
      </c>
      <c r="Y100" s="89">
        <v>0</v>
      </c>
      <c r="Z100" s="88">
        <f t="shared" si="21"/>
        <v>0</v>
      </c>
      <c r="AA100" s="88">
        <v>0</v>
      </c>
      <c r="AB100" s="88">
        <f t="shared" si="31"/>
        <v>0</v>
      </c>
      <c r="AC100" s="88">
        <v>0</v>
      </c>
      <c r="AD100" s="88">
        <f t="shared" si="22"/>
        <v>0</v>
      </c>
      <c r="AE100" s="93">
        <f t="shared" si="30"/>
        <v>0</v>
      </c>
      <c r="AF100" s="94"/>
    </row>
    <row r="101" spans="1:32" s="79" customFormat="1" ht="21" hidden="1" customHeight="1">
      <c r="A101" s="85">
        <v>96</v>
      </c>
      <c r="B101" s="86" t="s">
        <v>648</v>
      </c>
      <c r="C101" s="87">
        <v>0</v>
      </c>
      <c r="D101" s="88">
        <f t="shared" si="17"/>
        <v>0</v>
      </c>
      <c r="E101" s="89">
        <v>0</v>
      </c>
      <c r="F101" s="89">
        <f t="shared" si="32"/>
        <v>0</v>
      </c>
      <c r="G101" s="89">
        <v>0</v>
      </c>
      <c r="H101" s="89">
        <f t="shared" si="23"/>
        <v>0</v>
      </c>
      <c r="I101" s="89">
        <v>0</v>
      </c>
      <c r="J101" s="89">
        <f t="shared" si="24"/>
        <v>0</v>
      </c>
      <c r="K101" s="89">
        <v>0</v>
      </c>
      <c r="L101" s="88">
        <f t="shared" si="27"/>
        <v>0</v>
      </c>
      <c r="M101" s="89">
        <v>0</v>
      </c>
      <c r="N101" s="89">
        <f t="shared" si="28"/>
        <v>0</v>
      </c>
      <c r="O101" s="89">
        <v>0</v>
      </c>
      <c r="P101" s="89">
        <f t="shared" si="18"/>
        <v>0</v>
      </c>
      <c r="Q101" s="89">
        <v>0</v>
      </c>
      <c r="R101" s="89">
        <f t="shared" si="19"/>
        <v>0</v>
      </c>
      <c r="S101" s="89">
        <v>0</v>
      </c>
      <c r="T101" s="89">
        <f t="shared" si="25"/>
        <v>0</v>
      </c>
      <c r="U101" s="89">
        <v>0</v>
      </c>
      <c r="V101" s="89">
        <f t="shared" si="29"/>
        <v>0</v>
      </c>
      <c r="W101" s="89">
        <v>0</v>
      </c>
      <c r="X101" s="89">
        <f t="shared" si="20"/>
        <v>0</v>
      </c>
      <c r="Y101" s="89">
        <v>0</v>
      </c>
      <c r="Z101" s="88">
        <f t="shared" si="21"/>
        <v>0</v>
      </c>
      <c r="AA101" s="88">
        <v>0</v>
      </c>
      <c r="AB101" s="88">
        <f t="shared" si="31"/>
        <v>0</v>
      </c>
      <c r="AC101" s="88">
        <v>0</v>
      </c>
      <c r="AD101" s="88">
        <f t="shared" si="22"/>
        <v>0</v>
      </c>
      <c r="AE101" s="93">
        <f t="shared" si="30"/>
        <v>0</v>
      </c>
      <c r="AF101" s="94"/>
    </row>
    <row r="102" spans="1:32" s="79" customFormat="1" ht="21" hidden="1" customHeight="1">
      <c r="A102" s="85">
        <v>97</v>
      </c>
      <c r="B102" s="86" t="s">
        <v>649</v>
      </c>
      <c r="C102" s="87">
        <v>0</v>
      </c>
      <c r="D102" s="88">
        <f t="shared" si="17"/>
        <v>0</v>
      </c>
      <c r="E102" s="89">
        <v>0</v>
      </c>
      <c r="F102" s="89">
        <f t="shared" si="32"/>
        <v>0</v>
      </c>
      <c r="G102" s="89">
        <v>0</v>
      </c>
      <c r="H102" s="89">
        <f t="shared" si="23"/>
        <v>0</v>
      </c>
      <c r="I102" s="89">
        <v>0</v>
      </c>
      <c r="J102" s="89">
        <f t="shared" si="24"/>
        <v>0</v>
      </c>
      <c r="K102" s="89">
        <v>0</v>
      </c>
      <c r="L102" s="88">
        <f t="shared" si="27"/>
        <v>0</v>
      </c>
      <c r="M102" s="89">
        <v>0</v>
      </c>
      <c r="N102" s="89">
        <f t="shared" si="28"/>
        <v>0</v>
      </c>
      <c r="O102" s="89">
        <v>0</v>
      </c>
      <c r="P102" s="89">
        <f t="shared" si="18"/>
        <v>0</v>
      </c>
      <c r="Q102" s="89">
        <v>0</v>
      </c>
      <c r="R102" s="89">
        <f t="shared" si="19"/>
        <v>0</v>
      </c>
      <c r="S102" s="89">
        <v>0</v>
      </c>
      <c r="T102" s="89">
        <f t="shared" si="25"/>
        <v>0</v>
      </c>
      <c r="U102" s="89">
        <v>0</v>
      </c>
      <c r="V102" s="89">
        <f t="shared" si="29"/>
        <v>0</v>
      </c>
      <c r="W102" s="89">
        <v>0</v>
      </c>
      <c r="X102" s="89">
        <f t="shared" si="20"/>
        <v>0</v>
      </c>
      <c r="Y102" s="89">
        <v>0</v>
      </c>
      <c r="Z102" s="88">
        <f t="shared" si="21"/>
        <v>0</v>
      </c>
      <c r="AA102" s="88">
        <v>0</v>
      </c>
      <c r="AB102" s="88">
        <f t="shared" si="31"/>
        <v>0</v>
      </c>
      <c r="AC102" s="88">
        <v>0</v>
      </c>
      <c r="AD102" s="88">
        <f t="shared" si="22"/>
        <v>0</v>
      </c>
      <c r="AE102" s="93">
        <f t="shared" si="30"/>
        <v>0</v>
      </c>
      <c r="AF102" s="94"/>
    </row>
    <row r="103" spans="1:32" s="79" customFormat="1" ht="21" hidden="1" customHeight="1">
      <c r="A103" s="85">
        <v>98</v>
      </c>
      <c r="B103" s="86" t="s">
        <v>650</v>
      </c>
      <c r="C103" s="87">
        <v>0</v>
      </c>
      <c r="D103" s="88">
        <f t="shared" si="17"/>
        <v>0</v>
      </c>
      <c r="E103" s="89">
        <v>0</v>
      </c>
      <c r="F103" s="89">
        <f t="shared" si="32"/>
        <v>0</v>
      </c>
      <c r="G103" s="89">
        <v>0</v>
      </c>
      <c r="H103" s="89">
        <f t="shared" si="23"/>
        <v>0</v>
      </c>
      <c r="I103" s="89">
        <v>0</v>
      </c>
      <c r="J103" s="89">
        <f t="shared" si="24"/>
        <v>0</v>
      </c>
      <c r="K103" s="89">
        <v>0</v>
      </c>
      <c r="L103" s="88">
        <f t="shared" si="27"/>
        <v>0</v>
      </c>
      <c r="M103" s="89">
        <v>0</v>
      </c>
      <c r="N103" s="89">
        <f t="shared" si="28"/>
        <v>0</v>
      </c>
      <c r="O103" s="89">
        <v>0</v>
      </c>
      <c r="P103" s="89">
        <f t="shared" si="18"/>
        <v>0</v>
      </c>
      <c r="Q103" s="89">
        <v>0</v>
      </c>
      <c r="R103" s="89">
        <f t="shared" si="19"/>
        <v>0</v>
      </c>
      <c r="S103" s="89">
        <v>0</v>
      </c>
      <c r="T103" s="89">
        <f t="shared" si="25"/>
        <v>0</v>
      </c>
      <c r="U103" s="89">
        <v>0</v>
      </c>
      <c r="V103" s="89">
        <f t="shared" si="29"/>
        <v>0</v>
      </c>
      <c r="W103" s="89">
        <v>0</v>
      </c>
      <c r="X103" s="89">
        <f t="shared" si="20"/>
        <v>0</v>
      </c>
      <c r="Y103" s="89">
        <v>0</v>
      </c>
      <c r="Z103" s="88">
        <f t="shared" si="21"/>
        <v>0</v>
      </c>
      <c r="AA103" s="88">
        <v>0</v>
      </c>
      <c r="AB103" s="88">
        <f t="shared" si="31"/>
        <v>0</v>
      </c>
      <c r="AC103" s="88">
        <v>0</v>
      </c>
      <c r="AD103" s="88">
        <f t="shared" si="22"/>
        <v>0</v>
      </c>
      <c r="AE103" s="93">
        <f t="shared" si="30"/>
        <v>0</v>
      </c>
      <c r="AF103" s="94"/>
    </row>
    <row r="104" spans="1:32" s="79" customFormat="1" ht="21" hidden="1" customHeight="1">
      <c r="A104" s="85">
        <v>99</v>
      </c>
      <c r="B104" s="86" t="s">
        <v>651</v>
      </c>
      <c r="C104" s="87">
        <v>0</v>
      </c>
      <c r="D104" s="88">
        <f t="shared" si="17"/>
        <v>0</v>
      </c>
      <c r="E104" s="89">
        <v>0</v>
      </c>
      <c r="F104" s="89">
        <f t="shared" si="32"/>
        <v>0</v>
      </c>
      <c r="G104" s="89">
        <v>0</v>
      </c>
      <c r="H104" s="89">
        <f t="shared" si="23"/>
        <v>0</v>
      </c>
      <c r="I104" s="89">
        <v>0</v>
      </c>
      <c r="J104" s="89">
        <f t="shared" si="24"/>
        <v>0</v>
      </c>
      <c r="K104" s="89">
        <v>0</v>
      </c>
      <c r="L104" s="88">
        <f t="shared" si="27"/>
        <v>0</v>
      </c>
      <c r="M104" s="89">
        <v>0</v>
      </c>
      <c r="N104" s="89">
        <f t="shared" si="28"/>
        <v>0</v>
      </c>
      <c r="O104" s="89">
        <v>0</v>
      </c>
      <c r="P104" s="89">
        <f t="shared" si="18"/>
        <v>0</v>
      </c>
      <c r="Q104" s="89">
        <v>0</v>
      </c>
      <c r="R104" s="89">
        <f t="shared" si="19"/>
        <v>0</v>
      </c>
      <c r="S104" s="89">
        <v>0</v>
      </c>
      <c r="T104" s="89">
        <f t="shared" si="25"/>
        <v>0</v>
      </c>
      <c r="U104" s="89">
        <v>0</v>
      </c>
      <c r="V104" s="89">
        <f t="shared" si="29"/>
        <v>0</v>
      </c>
      <c r="W104" s="89">
        <v>0</v>
      </c>
      <c r="X104" s="89">
        <f t="shared" si="20"/>
        <v>0</v>
      </c>
      <c r="Y104" s="89">
        <v>0</v>
      </c>
      <c r="Z104" s="88">
        <f t="shared" si="21"/>
        <v>0</v>
      </c>
      <c r="AA104" s="88">
        <v>0</v>
      </c>
      <c r="AB104" s="88">
        <f t="shared" si="31"/>
        <v>0</v>
      </c>
      <c r="AC104" s="88">
        <v>0</v>
      </c>
      <c r="AD104" s="88">
        <f t="shared" si="22"/>
        <v>0</v>
      </c>
      <c r="AE104" s="93">
        <f t="shared" si="30"/>
        <v>0</v>
      </c>
      <c r="AF104" s="94"/>
    </row>
    <row r="105" spans="1:32" s="79" customFormat="1" ht="21" hidden="1" customHeight="1">
      <c r="A105" s="85">
        <v>100</v>
      </c>
      <c r="B105" s="86" t="s">
        <v>652</v>
      </c>
      <c r="C105" s="87">
        <v>0</v>
      </c>
      <c r="D105" s="88">
        <f t="shared" si="17"/>
        <v>0</v>
      </c>
      <c r="E105" s="89">
        <v>0</v>
      </c>
      <c r="F105" s="89">
        <f t="shared" si="32"/>
        <v>0</v>
      </c>
      <c r="G105" s="89">
        <v>0</v>
      </c>
      <c r="H105" s="89">
        <f t="shared" si="23"/>
        <v>0</v>
      </c>
      <c r="I105" s="89">
        <v>0</v>
      </c>
      <c r="J105" s="89">
        <f t="shared" si="24"/>
        <v>0</v>
      </c>
      <c r="K105" s="89">
        <v>0</v>
      </c>
      <c r="L105" s="88">
        <f t="shared" si="27"/>
        <v>0</v>
      </c>
      <c r="M105" s="89">
        <v>0</v>
      </c>
      <c r="N105" s="89">
        <f t="shared" si="28"/>
        <v>0</v>
      </c>
      <c r="O105" s="89">
        <v>0</v>
      </c>
      <c r="P105" s="89">
        <f t="shared" si="18"/>
        <v>0</v>
      </c>
      <c r="Q105" s="89">
        <v>0</v>
      </c>
      <c r="R105" s="89">
        <f t="shared" si="19"/>
        <v>0</v>
      </c>
      <c r="S105" s="89">
        <v>0</v>
      </c>
      <c r="T105" s="89">
        <f t="shared" si="25"/>
        <v>0</v>
      </c>
      <c r="U105" s="89">
        <v>0</v>
      </c>
      <c r="V105" s="89">
        <f t="shared" si="29"/>
        <v>0</v>
      </c>
      <c r="W105" s="89">
        <v>0</v>
      </c>
      <c r="X105" s="89">
        <f t="shared" si="20"/>
        <v>0</v>
      </c>
      <c r="Y105" s="89">
        <v>0</v>
      </c>
      <c r="Z105" s="88">
        <f t="shared" si="21"/>
        <v>0</v>
      </c>
      <c r="AA105" s="88">
        <v>0</v>
      </c>
      <c r="AB105" s="88">
        <f t="shared" si="31"/>
        <v>0</v>
      </c>
      <c r="AC105" s="88">
        <v>0</v>
      </c>
      <c r="AD105" s="88">
        <f t="shared" si="22"/>
        <v>0</v>
      </c>
      <c r="AE105" s="93">
        <f t="shared" si="30"/>
        <v>0</v>
      </c>
      <c r="AF105" s="94"/>
    </row>
    <row r="106" spans="1:32" s="79" customFormat="1" ht="25.5" hidden="1">
      <c r="A106" s="85">
        <v>101</v>
      </c>
      <c r="B106" s="90" t="s">
        <v>653</v>
      </c>
      <c r="C106" s="87">
        <v>0</v>
      </c>
      <c r="D106" s="88">
        <f t="shared" si="17"/>
        <v>0</v>
      </c>
      <c r="E106" s="89">
        <v>0</v>
      </c>
      <c r="F106" s="89">
        <f t="shared" si="32"/>
        <v>0</v>
      </c>
      <c r="G106" s="89">
        <v>0</v>
      </c>
      <c r="H106" s="89">
        <f t="shared" si="23"/>
        <v>0</v>
      </c>
      <c r="I106" s="89">
        <v>0</v>
      </c>
      <c r="J106" s="89">
        <f t="shared" si="24"/>
        <v>0</v>
      </c>
      <c r="K106" s="89">
        <v>0</v>
      </c>
      <c r="L106" s="88">
        <f t="shared" si="27"/>
        <v>0</v>
      </c>
      <c r="M106" s="89">
        <v>0</v>
      </c>
      <c r="N106" s="89">
        <f t="shared" si="28"/>
        <v>0</v>
      </c>
      <c r="O106" s="89">
        <v>0</v>
      </c>
      <c r="P106" s="89">
        <f t="shared" si="18"/>
        <v>0</v>
      </c>
      <c r="Q106" s="89">
        <v>0</v>
      </c>
      <c r="R106" s="89">
        <f t="shared" si="19"/>
        <v>0</v>
      </c>
      <c r="S106" s="89">
        <v>0</v>
      </c>
      <c r="T106" s="89">
        <f t="shared" si="25"/>
        <v>0</v>
      </c>
      <c r="U106" s="89">
        <v>0</v>
      </c>
      <c r="V106" s="89">
        <f t="shared" si="29"/>
        <v>0</v>
      </c>
      <c r="W106" s="89">
        <v>0</v>
      </c>
      <c r="X106" s="89">
        <f t="shared" si="20"/>
        <v>0</v>
      </c>
      <c r="Y106" s="89">
        <v>0</v>
      </c>
      <c r="Z106" s="88">
        <f t="shared" si="21"/>
        <v>0</v>
      </c>
      <c r="AA106" s="88">
        <v>0</v>
      </c>
      <c r="AB106" s="88">
        <f t="shared" si="31"/>
        <v>0</v>
      </c>
      <c r="AC106" s="88">
        <v>0</v>
      </c>
      <c r="AD106" s="88">
        <f t="shared" si="22"/>
        <v>0</v>
      </c>
      <c r="AE106" s="93">
        <f t="shared" si="30"/>
        <v>0</v>
      </c>
      <c r="AF106" s="94"/>
    </row>
    <row r="107" spans="1:32" s="79" customFormat="1" ht="21.75" hidden="1" customHeight="1">
      <c r="A107" s="85">
        <v>102</v>
      </c>
      <c r="B107" s="86" t="s">
        <v>654</v>
      </c>
      <c r="C107" s="87">
        <v>0</v>
      </c>
      <c r="D107" s="88">
        <f t="shared" si="17"/>
        <v>0</v>
      </c>
      <c r="E107" s="89">
        <v>0</v>
      </c>
      <c r="F107" s="89">
        <f t="shared" si="32"/>
        <v>0</v>
      </c>
      <c r="G107" s="89">
        <v>0</v>
      </c>
      <c r="H107" s="89">
        <f t="shared" si="23"/>
        <v>0</v>
      </c>
      <c r="I107" s="89">
        <v>0</v>
      </c>
      <c r="J107" s="89">
        <f t="shared" si="24"/>
        <v>0</v>
      </c>
      <c r="K107" s="89">
        <v>0</v>
      </c>
      <c r="L107" s="88">
        <f t="shared" si="27"/>
        <v>0</v>
      </c>
      <c r="M107" s="89">
        <v>0</v>
      </c>
      <c r="N107" s="89">
        <f t="shared" si="28"/>
        <v>0</v>
      </c>
      <c r="O107" s="89">
        <v>0</v>
      </c>
      <c r="P107" s="89">
        <f t="shared" si="18"/>
        <v>0</v>
      </c>
      <c r="Q107" s="89">
        <v>0</v>
      </c>
      <c r="R107" s="89">
        <f t="shared" si="19"/>
        <v>0</v>
      </c>
      <c r="S107" s="89">
        <v>0</v>
      </c>
      <c r="T107" s="89">
        <f t="shared" si="25"/>
        <v>0</v>
      </c>
      <c r="U107" s="89">
        <v>0</v>
      </c>
      <c r="V107" s="89">
        <f t="shared" si="29"/>
        <v>0</v>
      </c>
      <c r="W107" s="89">
        <v>0</v>
      </c>
      <c r="X107" s="89">
        <f t="shared" si="20"/>
        <v>0</v>
      </c>
      <c r="Y107" s="89">
        <v>0</v>
      </c>
      <c r="Z107" s="88">
        <f t="shared" si="21"/>
        <v>0</v>
      </c>
      <c r="AA107" s="88">
        <v>0</v>
      </c>
      <c r="AB107" s="88">
        <f t="shared" si="31"/>
        <v>0</v>
      </c>
      <c r="AC107" s="88">
        <v>0</v>
      </c>
      <c r="AD107" s="88">
        <f t="shared" si="22"/>
        <v>0</v>
      </c>
      <c r="AE107" s="93">
        <f t="shared" si="30"/>
        <v>0</v>
      </c>
      <c r="AF107" s="94"/>
    </row>
    <row r="108" spans="1:32" s="79" customFormat="1" ht="21.75" hidden="1" customHeight="1">
      <c r="A108" s="85">
        <v>103</v>
      </c>
      <c r="B108" s="86" t="s">
        <v>655</v>
      </c>
      <c r="C108" s="87">
        <v>0</v>
      </c>
      <c r="D108" s="88">
        <f t="shared" si="17"/>
        <v>0</v>
      </c>
      <c r="E108" s="89">
        <v>0</v>
      </c>
      <c r="F108" s="89">
        <f t="shared" si="32"/>
        <v>0</v>
      </c>
      <c r="G108" s="89">
        <v>0</v>
      </c>
      <c r="H108" s="89">
        <f t="shared" si="23"/>
        <v>0</v>
      </c>
      <c r="I108" s="89">
        <v>0</v>
      </c>
      <c r="J108" s="89">
        <f t="shared" si="24"/>
        <v>0</v>
      </c>
      <c r="K108" s="89">
        <v>0</v>
      </c>
      <c r="L108" s="88">
        <f t="shared" si="27"/>
        <v>0</v>
      </c>
      <c r="M108" s="89">
        <v>0</v>
      </c>
      <c r="N108" s="89">
        <f t="shared" si="28"/>
        <v>0</v>
      </c>
      <c r="O108" s="89">
        <v>0</v>
      </c>
      <c r="P108" s="89">
        <f t="shared" si="18"/>
        <v>0</v>
      </c>
      <c r="Q108" s="89">
        <v>0</v>
      </c>
      <c r="R108" s="89">
        <f t="shared" si="19"/>
        <v>0</v>
      </c>
      <c r="S108" s="89">
        <v>0</v>
      </c>
      <c r="T108" s="89">
        <f t="shared" si="25"/>
        <v>0</v>
      </c>
      <c r="U108" s="89">
        <v>0</v>
      </c>
      <c r="V108" s="89">
        <f t="shared" si="29"/>
        <v>0</v>
      </c>
      <c r="W108" s="89">
        <v>0</v>
      </c>
      <c r="X108" s="89">
        <f t="shared" si="20"/>
        <v>0</v>
      </c>
      <c r="Y108" s="89">
        <v>0</v>
      </c>
      <c r="Z108" s="88">
        <f t="shared" si="21"/>
        <v>0</v>
      </c>
      <c r="AA108" s="88">
        <v>0</v>
      </c>
      <c r="AB108" s="88">
        <f t="shared" si="31"/>
        <v>0</v>
      </c>
      <c r="AC108" s="88">
        <v>0</v>
      </c>
      <c r="AD108" s="88">
        <f t="shared" si="22"/>
        <v>0</v>
      </c>
      <c r="AE108" s="93">
        <f t="shared" si="30"/>
        <v>0</v>
      </c>
      <c r="AF108" s="94"/>
    </row>
    <row r="109" spans="1:32" s="79" customFormat="1" ht="21.75" hidden="1" customHeight="1">
      <c r="A109" s="85">
        <v>104</v>
      </c>
      <c r="B109" s="86" t="s">
        <v>656</v>
      </c>
      <c r="C109" s="87">
        <v>0</v>
      </c>
      <c r="D109" s="88">
        <f t="shared" si="17"/>
        <v>0</v>
      </c>
      <c r="E109" s="89">
        <v>0</v>
      </c>
      <c r="F109" s="89">
        <f t="shared" si="32"/>
        <v>0</v>
      </c>
      <c r="G109" s="89">
        <v>0</v>
      </c>
      <c r="H109" s="89">
        <f t="shared" si="23"/>
        <v>0</v>
      </c>
      <c r="I109" s="89">
        <v>0</v>
      </c>
      <c r="J109" s="89">
        <f t="shared" si="24"/>
        <v>0</v>
      </c>
      <c r="K109" s="89">
        <v>0</v>
      </c>
      <c r="L109" s="88">
        <f t="shared" si="27"/>
        <v>0</v>
      </c>
      <c r="M109" s="89">
        <v>0</v>
      </c>
      <c r="N109" s="89">
        <f t="shared" si="28"/>
        <v>0</v>
      </c>
      <c r="O109" s="89">
        <v>0</v>
      </c>
      <c r="P109" s="89">
        <f t="shared" si="18"/>
        <v>0</v>
      </c>
      <c r="Q109" s="89">
        <v>0</v>
      </c>
      <c r="R109" s="89">
        <f t="shared" si="19"/>
        <v>0</v>
      </c>
      <c r="S109" s="89">
        <v>0</v>
      </c>
      <c r="T109" s="89">
        <f t="shared" si="25"/>
        <v>0</v>
      </c>
      <c r="U109" s="89">
        <v>0</v>
      </c>
      <c r="V109" s="89">
        <f t="shared" si="29"/>
        <v>0</v>
      </c>
      <c r="W109" s="89">
        <v>0</v>
      </c>
      <c r="X109" s="89">
        <f t="shared" si="20"/>
        <v>0</v>
      </c>
      <c r="Y109" s="89">
        <v>0</v>
      </c>
      <c r="Z109" s="88">
        <f t="shared" si="21"/>
        <v>0</v>
      </c>
      <c r="AA109" s="88">
        <v>0</v>
      </c>
      <c r="AB109" s="88">
        <f t="shared" si="31"/>
        <v>0</v>
      </c>
      <c r="AC109" s="88">
        <v>0</v>
      </c>
      <c r="AD109" s="88">
        <f t="shared" si="22"/>
        <v>0</v>
      </c>
      <c r="AE109" s="93">
        <f t="shared" si="30"/>
        <v>0</v>
      </c>
      <c r="AF109" s="94"/>
    </row>
    <row r="110" spans="1:32" s="79" customFormat="1" ht="21.75" hidden="1" customHeight="1">
      <c r="A110" s="85">
        <v>105</v>
      </c>
      <c r="B110" s="86" t="s">
        <v>657</v>
      </c>
      <c r="C110" s="87">
        <v>0</v>
      </c>
      <c r="D110" s="88">
        <f t="shared" si="17"/>
        <v>0</v>
      </c>
      <c r="E110" s="89">
        <v>0</v>
      </c>
      <c r="F110" s="89">
        <f t="shared" si="32"/>
        <v>0</v>
      </c>
      <c r="G110" s="89">
        <v>0</v>
      </c>
      <c r="H110" s="89">
        <f t="shared" si="23"/>
        <v>0</v>
      </c>
      <c r="I110" s="89">
        <v>0</v>
      </c>
      <c r="J110" s="89">
        <f t="shared" si="24"/>
        <v>0</v>
      </c>
      <c r="K110" s="89">
        <v>0</v>
      </c>
      <c r="L110" s="88">
        <f t="shared" si="27"/>
        <v>0</v>
      </c>
      <c r="M110" s="89">
        <v>0</v>
      </c>
      <c r="N110" s="89">
        <f t="shared" si="28"/>
        <v>0</v>
      </c>
      <c r="O110" s="89">
        <v>0</v>
      </c>
      <c r="P110" s="89">
        <f t="shared" si="18"/>
        <v>0</v>
      </c>
      <c r="Q110" s="89">
        <v>0</v>
      </c>
      <c r="R110" s="89">
        <f t="shared" si="19"/>
        <v>0</v>
      </c>
      <c r="S110" s="89">
        <v>0</v>
      </c>
      <c r="T110" s="89">
        <f t="shared" si="25"/>
        <v>0</v>
      </c>
      <c r="U110" s="89">
        <v>0</v>
      </c>
      <c r="V110" s="89">
        <f t="shared" si="29"/>
        <v>0</v>
      </c>
      <c r="W110" s="89">
        <v>0</v>
      </c>
      <c r="X110" s="89">
        <f t="shared" si="20"/>
        <v>0</v>
      </c>
      <c r="Y110" s="89">
        <v>0</v>
      </c>
      <c r="Z110" s="88">
        <f t="shared" si="21"/>
        <v>0</v>
      </c>
      <c r="AA110" s="88">
        <v>0</v>
      </c>
      <c r="AB110" s="88">
        <f t="shared" si="31"/>
        <v>0</v>
      </c>
      <c r="AC110" s="88">
        <v>0</v>
      </c>
      <c r="AD110" s="88">
        <f t="shared" si="22"/>
        <v>0</v>
      </c>
      <c r="AE110" s="93">
        <f t="shared" si="30"/>
        <v>0</v>
      </c>
      <c r="AF110" s="94"/>
    </row>
    <row r="111" spans="1:32" s="115" customFormat="1" ht="20.25" hidden="1" customHeight="1">
      <c r="A111" s="85">
        <v>106</v>
      </c>
      <c r="B111" s="132" t="s">
        <v>658</v>
      </c>
      <c r="C111" s="87">
        <v>0</v>
      </c>
      <c r="D111" s="88">
        <f t="shared" si="17"/>
        <v>0</v>
      </c>
      <c r="E111" s="89">
        <v>0</v>
      </c>
      <c r="F111" s="89">
        <f t="shared" si="32"/>
        <v>0</v>
      </c>
      <c r="G111" s="89">
        <v>0</v>
      </c>
      <c r="H111" s="89">
        <f t="shared" si="23"/>
        <v>0</v>
      </c>
      <c r="I111" s="89">
        <v>0</v>
      </c>
      <c r="J111" s="89">
        <f t="shared" si="24"/>
        <v>0</v>
      </c>
      <c r="K111" s="89">
        <v>0</v>
      </c>
      <c r="L111" s="88">
        <f t="shared" si="27"/>
        <v>0</v>
      </c>
      <c r="M111" s="89">
        <v>0</v>
      </c>
      <c r="N111" s="89">
        <f t="shared" si="28"/>
        <v>0</v>
      </c>
      <c r="O111" s="89">
        <v>0</v>
      </c>
      <c r="P111" s="89">
        <f t="shared" si="18"/>
        <v>0</v>
      </c>
      <c r="Q111" s="89">
        <v>0</v>
      </c>
      <c r="R111" s="89">
        <f t="shared" si="19"/>
        <v>0</v>
      </c>
      <c r="S111" s="89">
        <v>0</v>
      </c>
      <c r="T111" s="89">
        <f t="shared" si="25"/>
        <v>0</v>
      </c>
      <c r="U111" s="89">
        <v>0</v>
      </c>
      <c r="V111" s="89">
        <f t="shared" si="29"/>
        <v>0</v>
      </c>
      <c r="W111" s="89">
        <v>0</v>
      </c>
      <c r="X111" s="89">
        <f t="shared" si="20"/>
        <v>0</v>
      </c>
      <c r="Y111" s="89">
        <v>0</v>
      </c>
      <c r="Z111" s="88">
        <f t="shared" si="21"/>
        <v>0</v>
      </c>
      <c r="AA111" s="88">
        <v>0</v>
      </c>
      <c r="AB111" s="88">
        <f t="shared" si="31"/>
        <v>0</v>
      </c>
      <c r="AC111" s="88">
        <v>0</v>
      </c>
      <c r="AD111" s="88">
        <f t="shared" si="22"/>
        <v>0</v>
      </c>
      <c r="AE111" s="93">
        <f t="shared" si="30"/>
        <v>0</v>
      </c>
      <c r="AF111" s="135"/>
    </row>
    <row r="112" spans="1:32" s="115" customFormat="1" ht="20.25" hidden="1" customHeight="1">
      <c r="A112" s="85">
        <v>107</v>
      </c>
      <c r="B112" s="132" t="s">
        <v>659</v>
      </c>
      <c r="C112" s="87">
        <v>0</v>
      </c>
      <c r="D112" s="88">
        <f t="shared" si="17"/>
        <v>0</v>
      </c>
      <c r="E112" s="89">
        <v>0</v>
      </c>
      <c r="F112" s="89">
        <f t="shared" si="32"/>
        <v>0</v>
      </c>
      <c r="G112" s="89">
        <v>0</v>
      </c>
      <c r="H112" s="89">
        <f t="shared" si="23"/>
        <v>0</v>
      </c>
      <c r="I112" s="89">
        <v>0</v>
      </c>
      <c r="J112" s="89">
        <f t="shared" si="24"/>
        <v>0</v>
      </c>
      <c r="K112" s="89">
        <v>0</v>
      </c>
      <c r="L112" s="88">
        <f t="shared" si="27"/>
        <v>0</v>
      </c>
      <c r="M112" s="89">
        <v>0</v>
      </c>
      <c r="N112" s="89">
        <f t="shared" si="28"/>
        <v>0</v>
      </c>
      <c r="O112" s="89">
        <v>0</v>
      </c>
      <c r="P112" s="89">
        <f t="shared" si="18"/>
        <v>0</v>
      </c>
      <c r="Q112" s="89">
        <v>0</v>
      </c>
      <c r="R112" s="89">
        <f t="shared" si="19"/>
        <v>0</v>
      </c>
      <c r="S112" s="89">
        <v>0</v>
      </c>
      <c r="T112" s="89">
        <f t="shared" si="25"/>
        <v>0</v>
      </c>
      <c r="U112" s="89">
        <v>0</v>
      </c>
      <c r="V112" s="89">
        <f t="shared" si="29"/>
        <v>0</v>
      </c>
      <c r="W112" s="89">
        <v>0</v>
      </c>
      <c r="X112" s="89">
        <f t="shared" si="20"/>
        <v>0</v>
      </c>
      <c r="Y112" s="89">
        <v>0</v>
      </c>
      <c r="Z112" s="88">
        <f t="shared" si="21"/>
        <v>0</v>
      </c>
      <c r="AA112" s="88">
        <v>0</v>
      </c>
      <c r="AB112" s="88">
        <f t="shared" si="31"/>
        <v>0</v>
      </c>
      <c r="AC112" s="88">
        <v>0</v>
      </c>
      <c r="AD112" s="88">
        <f t="shared" si="22"/>
        <v>0</v>
      </c>
      <c r="AE112" s="93">
        <f t="shared" si="30"/>
        <v>0</v>
      </c>
      <c r="AF112" s="135"/>
    </row>
    <row r="113" spans="1:32" s="115" customFormat="1" ht="20.25" hidden="1" customHeight="1">
      <c r="A113" s="85">
        <v>108</v>
      </c>
      <c r="B113" s="132" t="s">
        <v>660</v>
      </c>
      <c r="C113" s="87">
        <v>0</v>
      </c>
      <c r="D113" s="88">
        <f t="shared" si="17"/>
        <v>0</v>
      </c>
      <c r="E113" s="89">
        <v>0</v>
      </c>
      <c r="F113" s="89">
        <f t="shared" si="32"/>
        <v>0</v>
      </c>
      <c r="G113" s="89">
        <v>0</v>
      </c>
      <c r="H113" s="89">
        <f t="shared" si="23"/>
        <v>0</v>
      </c>
      <c r="I113" s="89">
        <v>0</v>
      </c>
      <c r="J113" s="89">
        <f t="shared" si="24"/>
        <v>0</v>
      </c>
      <c r="K113" s="89">
        <v>0</v>
      </c>
      <c r="L113" s="88">
        <f t="shared" si="27"/>
        <v>0</v>
      </c>
      <c r="M113" s="89">
        <v>0</v>
      </c>
      <c r="N113" s="89">
        <f t="shared" si="28"/>
        <v>0</v>
      </c>
      <c r="O113" s="89">
        <v>0</v>
      </c>
      <c r="P113" s="89">
        <f t="shared" si="18"/>
        <v>0</v>
      </c>
      <c r="Q113" s="89">
        <v>0</v>
      </c>
      <c r="R113" s="89">
        <f t="shared" si="19"/>
        <v>0</v>
      </c>
      <c r="S113" s="89">
        <v>0</v>
      </c>
      <c r="T113" s="89">
        <f t="shared" si="25"/>
        <v>0</v>
      </c>
      <c r="U113" s="89">
        <v>0</v>
      </c>
      <c r="V113" s="89">
        <f t="shared" si="29"/>
        <v>0</v>
      </c>
      <c r="W113" s="89">
        <v>0</v>
      </c>
      <c r="X113" s="89">
        <f t="shared" si="20"/>
        <v>0</v>
      </c>
      <c r="Y113" s="89">
        <v>0</v>
      </c>
      <c r="Z113" s="88">
        <f t="shared" si="21"/>
        <v>0</v>
      </c>
      <c r="AA113" s="88">
        <v>0</v>
      </c>
      <c r="AB113" s="88">
        <f t="shared" si="31"/>
        <v>0</v>
      </c>
      <c r="AC113" s="88">
        <v>0</v>
      </c>
      <c r="AD113" s="88">
        <f t="shared" si="22"/>
        <v>0</v>
      </c>
      <c r="AE113" s="93">
        <f t="shared" si="30"/>
        <v>0</v>
      </c>
      <c r="AF113" s="135"/>
    </row>
    <row r="114" spans="1:32" s="115" customFormat="1" ht="19.5" hidden="1" customHeight="1">
      <c r="A114" s="85">
        <v>109</v>
      </c>
      <c r="B114" s="132" t="s">
        <v>661</v>
      </c>
      <c r="C114" s="87">
        <v>0</v>
      </c>
      <c r="D114" s="88">
        <f t="shared" si="17"/>
        <v>0</v>
      </c>
      <c r="E114" s="89">
        <v>0</v>
      </c>
      <c r="F114" s="89">
        <f t="shared" si="32"/>
        <v>0</v>
      </c>
      <c r="G114" s="89">
        <v>0</v>
      </c>
      <c r="H114" s="89">
        <f t="shared" si="23"/>
        <v>0</v>
      </c>
      <c r="I114" s="89">
        <v>0</v>
      </c>
      <c r="J114" s="89">
        <f t="shared" si="24"/>
        <v>0</v>
      </c>
      <c r="K114" s="89">
        <v>0</v>
      </c>
      <c r="L114" s="88">
        <f t="shared" si="27"/>
        <v>0</v>
      </c>
      <c r="M114" s="89">
        <v>0</v>
      </c>
      <c r="N114" s="89">
        <f t="shared" si="28"/>
        <v>0</v>
      </c>
      <c r="O114" s="89">
        <v>0</v>
      </c>
      <c r="P114" s="89">
        <f t="shared" si="18"/>
        <v>0</v>
      </c>
      <c r="Q114" s="89">
        <v>0</v>
      </c>
      <c r="R114" s="89">
        <f t="shared" si="19"/>
        <v>0</v>
      </c>
      <c r="S114" s="89">
        <v>0</v>
      </c>
      <c r="T114" s="89">
        <f t="shared" si="25"/>
        <v>0</v>
      </c>
      <c r="U114" s="89">
        <v>0</v>
      </c>
      <c r="V114" s="89">
        <f t="shared" si="29"/>
        <v>0</v>
      </c>
      <c r="W114" s="89">
        <v>0</v>
      </c>
      <c r="X114" s="89">
        <f t="shared" si="20"/>
        <v>0</v>
      </c>
      <c r="Y114" s="89">
        <v>0</v>
      </c>
      <c r="Z114" s="88">
        <f t="shared" si="21"/>
        <v>0</v>
      </c>
      <c r="AA114" s="88">
        <v>0</v>
      </c>
      <c r="AB114" s="88">
        <f t="shared" ref="AB114:AB177" si="33">AA114*3.75</f>
        <v>0</v>
      </c>
      <c r="AC114" s="88">
        <v>0</v>
      </c>
      <c r="AD114" s="88">
        <f t="shared" si="22"/>
        <v>0</v>
      </c>
      <c r="AE114" s="93">
        <f t="shared" si="30"/>
        <v>0</v>
      </c>
      <c r="AF114" s="135"/>
    </row>
    <row r="115" spans="1:32" s="115" customFormat="1" ht="19.5" hidden="1" customHeight="1">
      <c r="A115" s="85">
        <v>110</v>
      </c>
      <c r="B115" s="132" t="s">
        <v>662</v>
      </c>
      <c r="C115" s="87">
        <v>0</v>
      </c>
      <c r="D115" s="88">
        <f t="shared" si="17"/>
        <v>0</v>
      </c>
      <c r="E115" s="89">
        <v>0</v>
      </c>
      <c r="F115" s="89">
        <f t="shared" si="32"/>
        <v>0</v>
      </c>
      <c r="G115" s="89">
        <v>0</v>
      </c>
      <c r="H115" s="89">
        <f t="shared" si="23"/>
        <v>0</v>
      </c>
      <c r="I115" s="89">
        <v>0</v>
      </c>
      <c r="J115" s="89">
        <f t="shared" si="24"/>
        <v>0</v>
      </c>
      <c r="K115" s="89">
        <v>0</v>
      </c>
      <c r="L115" s="88">
        <f t="shared" si="27"/>
        <v>0</v>
      </c>
      <c r="M115" s="89">
        <v>0</v>
      </c>
      <c r="N115" s="89">
        <f t="shared" si="28"/>
        <v>0</v>
      </c>
      <c r="O115" s="89">
        <v>0</v>
      </c>
      <c r="P115" s="89">
        <f t="shared" si="18"/>
        <v>0</v>
      </c>
      <c r="Q115" s="89">
        <v>0</v>
      </c>
      <c r="R115" s="89">
        <f t="shared" si="19"/>
        <v>0</v>
      </c>
      <c r="S115" s="89">
        <v>0</v>
      </c>
      <c r="T115" s="89">
        <f t="shared" si="25"/>
        <v>0</v>
      </c>
      <c r="U115" s="89">
        <v>0</v>
      </c>
      <c r="V115" s="89">
        <f t="shared" si="29"/>
        <v>0</v>
      </c>
      <c r="W115" s="89">
        <v>0</v>
      </c>
      <c r="X115" s="89">
        <f t="shared" si="20"/>
        <v>0</v>
      </c>
      <c r="Y115" s="89">
        <v>0</v>
      </c>
      <c r="Z115" s="88">
        <f t="shared" si="21"/>
        <v>0</v>
      </c>
      <c r="AA115" s="88">
        <v>0</v>
      </c>
      <c r="AB115" s="88">
        <f t="shared" si="33"/>
        <v>0</v>
      </c>
      <c r="AC115" s="88">
        <v>0</v>
      </c>
      <c r="AD115" s="88">
        <f t="shared" si="22"/>
        <v>0</v>
      </c>
      <c r="AE115" s="93">
        <f t="shared" si="30"/>
        <v>0</v>
      </c>
      <c r="AF115" s="135"/>
    </row>
    <row r="116" spans="1:32" s="115" customFormat="1" ht="19.5" hidden="1" customHeight="1">
      <c r="A116" s="85">
        <v>111</v>
      </c>
      <c r="B116" s="132" t="s">
        <v>663</v>
      </c>
      <c r="C116" s="87">
        <v>0</v>
      </c>
      <c r="D116" s="88">
        <f t="shared" si="17"/>
        <v>0</v>
      </c>
      <c r="E116" s="89">
        <v>0</v>
      </c>
      <c r="F116" s="89">
        <f t="shared" si="32"/>
        <v>0</v>
      </c>
      <c r="G116" s="89">
        <v>0</v>
      </c>
      <c r="H116" s="89">
        <f t="shared" si="23"/>
        <v>0</v>
      </c>
      <c r="I116" s="89">
        <v>0</v>
      </c>
      <c r="J116" s="89">
        <f t="shared" si="24"/>
        <v>0</v>
      </c>
      <c r="K116" s="89">
        <v>0</v>
      </c>
      <c r="L116" s="88">
        <f t="shared" si="27"/>
        <v>0</v>
      </c>
      <c r="M116" s="89">
        <v>0</v>
      </c>
      <c r="N116" s="89">
        <f t="shared" si="28"/>
        <v>0</v>
      </c>
      <c r="O116" s="89">
        <v>0</v>
      </c>
      <c r="P116" s="89">
        <f t="shared" si="18"/>
        <v>0</v>
      </c>
      <c r="Q116" s="89">
        <v>0</v>
      </c>
      <c r="R116" s="89">
        <f t="shared" si="19"/>
        <v>0</v>
      </c>
      <c r="S116" s="89">
        <v>0</v>
      </c>
      <c r="T116" s="89">
        <f t="shared" si="25"/>
        <v>0</v>
      </c>
      <c r="U116" s="89">
        <v>0</v>
      </c>
      <c r="V116" s="89">
        <f t="shared" si="29"/>
        <v>0</v>
      </c>
      <c r="W116" s="89">
        <v>0</v>
      </c>
      <c r="X116" s="89">
        <f t="shared" si="20"/>
        <v>0</v>
      </c>
      <c r="Y116" s="89">
        <v>0</v>
      </c>
      <c r="Z116" s="88">
        <f t="shared" si="21"/>
        <v>0</v>
      </c>
      <c r="AA116" s="88">
        <v>0</v>
      </c>
      <c r="AB116" s="88">
        <f t="shared" si="33"/>
        <v>0</v>
      </c>
      <c r="AC116" s="88">
        <v>0</v>
      </c>
      <c r="AD116" s="88">
        <f t="shared" si="22"/>
        <v>0</v>
      </c>
      <c r="AE116" s="93">
        <f t="shared" si="30"/>
        <v>0</v>
      </c>
      <c r="AF116" s="135"/>
    </row>
    <row r="117" spans="1:32" s="115" customFormat="1" hidden="1">
      <c r="A117" s="85">
        <v>112</v>
      </c>
      <c r="B117" s="132" t="s">
        <v>664</v>
      </c>
      <c r="C117" s="87">
        <v>0</v>
      </c>
      <c r="D117" s="88">
        <f t="shared" si="17"/>
        <v>0</v>
      </c>
      <c r="E117" s="89">
        <v>0</v>
      </c>
      <c r="F117" s="89">
        <f t="shared" si="32"/>
        <v>0</v>
      </c>
      <c r="G117" s="89">
        <v>0</v>
      </c>
      <c r="H117" s="89">
        <f t="shared" si="23"/>
        <v>0</v>
      </c>
      <c r="I117" s="89">
        <v>0</v>
      </c>
      <c r="J117" s="89">
        <f t="shared" si="24"/>
        <v>0</v>
      </c>
      <c r="K117" s="89">
        <v>0</v>
      </c>
      <c r="L117" s="88">
        <f t="shared" si="27"/>
        <v>0</v>
      </c>
      <c r="M117" s="89">
        <v>0</v>
      </c>
      <c r="N117" s="89">
        <f t="shared" si="28"/>
        <v>0</v>
      </c>
      <c r="O117" s="89">
        <v>0</v>
      </c>
      <c r="P117" s="89">
        <f t="shared" si="18"/>
        <v>0</v>
      </c>
      <c r="Q117" s="89">
        <v>0</v>
      </c>
      <c r="R117" s="89">
        <f t="shared" si="19"/>
        <v>0</v>
      </c>
      <c r="S117" s="89">
        <v>0</v>
      </c>
      <c r="T117" s="89">
        <f t="shared" si="25"/>
        <v>0</v>
      </c>
      <c r="U117" s="89">
        <v>0</v>
      </c>
      <c r="V117" s="89">
        <f t="shared" si="29"/>
        <v>0</v>
      </c>
      <c r="W117" s="89">
        <v>0</v>
      </c>
      <c r="X117" s="89">
        <f t="shared" si="20"/>
        <v>0</v>
      </c>
      <c r="Y117" s="89">
        <v>0</v>
      </c>
      <c r="Z117" s="88">
        <f t="shared" si="21"/>
        <v>0</v>
      </c>
      <c r="AA117" s="88">
        <v>0</v>
      </c>
      <c r="AB117" s="88">
        <f t="shared" si="33"/>
        <v>0</v>
      </c>
      <c r="AC117" s="88"/>
      <c r="AD117" s="88"/>
      <c r="AE117" s="93">
        <f t="shared" si="30"/>
        <v>0</v>
      </c>
      <c r="AF117" s="135"/>
    </row>
    <row r="118" spans="1:32" s="115" customFormat="1" hidden="1">
      <c r="A118" s="85">
        <v>113</v>
      </c>
      <c r="B118" s="132" t="s">
        <v>665</v>
      </c>
      <c r="C118" s="87">
        <v>0</v>
      </c>
      <c r="D118" s="88">
        <f t="shared" si="17"/>
        <v>0</v>
      </c>
      <c r="E118" s="89">
        <v>0</v>
      </c>
      <c r="F118" s="89">
        <f t="shared" si="32"/>
        <v>0</v>
      </c>
      <c r="G118" s="89">
        <v>0</v>
      </c>
      <c r="H118" s="89">
        <f t="shared" si="23"/>
        <v>0</v>
      </c>
      <c r="I118" s="89">
        <v>0</v>
      </c>
      <c r="J118" s="89">
        <f t="shared" si="24"/>
        <v>0</v>
      </c>
      <c r="K118" s="89">
        <v>0</v>
      </c>
      <c r="L118" s="88">
        <f t="shared" si="27"/>
        <v>0</v>
      </c>
      <c r="M118" s="89">
        <v>0</v>
      </c>
      <c r="N118" s="89">
        <f t="shared" si="28"/>
        <v>0</v>
      </c>
      <c r="O118" s="89">
        <v>0</v>
      </c>
      <c r="P118" s="89">
        <f t="shared" si="18"/>
        <v>0</v>
      </c>
      <c r="Q118" s="89">
        <v>0</v>
      </c>
      <c r="R118" s="89">
        <f t="shared" si="19"/>
        <v>0</v>
      </c>
      <c r="S118" s="89">
        <v>0</v>
      </c>
      <c r="T118" s="89">
        <f t="shared" si="25"/>
        <v>0</v>
      </c>
      <c r="U118" s="89">
        <v>0</v>
      </c>
      <c r="V118" s="89">
        <f t="shared" si="29"/>
        <v>0</v>
      </c>
      <c r="W118" s="89">
        <v>0</v>
      </c>
      <c r="X118" s="89">
        <f t="shared" si="20"/>
        <v>0</v>
      </c>
      <c r="Y118" s="89">
        <v>0</v>
      </c>
      <c r="Z118" s="88">
        <f t="shared" si="21"/>
        <v>0</v>
      </c>
      <c r="AA118" s="88">
        <v>0</v>
      </c>
      <c r="AB118" s="88">
        <f t="shared" si="33"/>
        <v>0</v>
      </c>
      <c r="AC118" s="88"/>
      <c r="AD118" s="88"/>
      <c r="AE118" s="93">
        <f t="shared" si="30"/>
        <v>0</v>
      </c>
      <c r="AF118" s="135"/>
    </row>
    <row r="119" spans="1:32" s="115" customFormat="1" hidden="1">
      <c r="A119" s="85">
        <v>114</v>
      </c>
      <c r="B119" s="132" t="s">
        <v>666</v>
      </c>
      <c r="C119" s="87">
        <v>0</v>
      </c>
      <c r="D119" s="88">
        <f t="shared" si="17"/>
        <v>0</v>
      </c>
      <c r="E119" s="89">
        <v>0</v>
      </c>
      <c r="F119" s="89">
        <f t="shared" si="32"/>
        <v>0</v>
      </c>
      <c r="G119" s="89">
        <v>0</v>
      </c>
      <c r="H119" s="89">
        <f t="shared" si="23"/>
        <v>0</v>
      </c>
      <c r="I119" s="89">
        <v>0</v>
      </c>
      <c r="J119" s="89">
        <f t="shared" si="24"/>
        <v>0</v>
      </c>
      <c r="K119" s="89">
        <v>0</v>
      </c>
      <c r="L119" s="88">
        <f t="shared" si="27"/>
        <v>0</v>
      </c>
      <c r="M119" s="89">
        <v>0</v>
      </c>
      <c r="N119" s="89">
        <f t="shared" si="28"/>
        <v>0</v>
      </c>
      <c r="O119" s="89">
        <v>0</v>
      </c>
      <c r="P119" s="89">
        <f t="shared" si="18"/>
        <v>0</v>
      </c>
      <c r="Q119" s="89">
        <v>0</v>
      </c>
      <c r="R119" s="89">
        <f t="shared" si="19"/>
        <v>0</v>
      </c>
      <c r="S119" s="89">
        <v>0</v>
      </c>
      <c r="T119" s="89">
        <f t="shared" si="25"/>
        <v>0</v>
      </c>
      <c r="U119" s="89">
        <v>0</v>
      </c>
      <c r="V119" s="89">
        <f t="shared" si="29"/>
        <v>0</v>
      </c>
      <c r="W119" s="89">
        <v>0</v>
      </c>
      <c r="X119" s="89">
        <f t="shared" si="20"/>
        <v>0</v>
      </c>
      <c r="Y119" s="89">
        <v>0</v>
      </c>
      <c r="Z119" s="88">
        <f t="shared" si="21"/>
        <v>0</v>
      </c>
      <c r="AA119" s="88">
        <v>0</v>
      </c>
      <c r="AB119" s="88">
        <f t="shared" si="33"/>
        <v>0</v>
      </c>
      <c r="AC119" s="88"/>
      <c r="AD119" s="88"/>
      <c r="AE119" s="93">
        <f t="shared" si="30"/>
        <v>0</v>
      </c>
      <c r="AF119" s="135"/>
    </row>
    <row r="120" spans="1:32" s="115" customFormat="1" hidden="1">
      <c r="A120" s="85">
        <v>115</v>
      </c>
      <c r="B120" s="132" t="s">
        <v>667</v>
      </c>
      <c r="C120" s="87">
        <v>0</v>
      </c>
      <c r="D120" s="88">
        <f t="shared" si="17"/>
        <v>0</v>
      </c>
      <c r="E120" s="89">
        <v>0</v>
      </c>
      <c r="F120" s="89">
        <f t="shared" si="32"/>
        <v>0</v>
      </c>
      <c r="G120" s="89">
        <v>0</v>
      </c>
      <c r="H120" s="89">
        <f t="shared" si="23"/>
        <v>0</v>
      </c>
      <c r="I120" s="89">
        <v>0</v>
      </c>
      <c r="J120" s="89">
        <f t="shared" si="24"/>
        <v>0</v>
      </c>
      <c r="K120" s="89">
        <v>0</v>
      </c>
      <c r="L120" s="88">
        <f t="shared" si="27"/>
        <v>0</v>
      </c>
      <c r="M120" s="89">
        <v>0</v>
      </c>
      <c r="N120" s="89">
        <f t="shared" si="28"/>
        <v>0</v>
      </c>
      <c r="O120" s="89">
        <v>0</v>
      </c>
      <c r="P120" s="89">
        <f t="shared" si="18"/>
        <v>0</v>
      </c>
      <c r="Q120" s="89">
        <v>0</v>
      </c>
      <c r="R120" s="89">
        <f t="shared" si="19"/>
        <v>0</v>
      </c>
      <c r="S120" s="89">
        <v>0</v>
      </c>
      <c r="T120" s="89">
        <f t="shared" si="25"/>
        <v>0</v>
      </c>
      <c r="U120" s="89">
        <v>0</v>
      </c>
      <c r="V120" s="89">
        <f t="shared" si="29"/>
        <v>0</v>
      </c>
      <c r="W120" s="89">
        <v>0</v>
      </c>
      <c r="X120" s="89">
        <f t="shared" si="20"/>
        <v>0</v>
      </c>
      <c r="Y120" s="89">
        <v>0</v>
      </c>
      <c r="Z120" s="88">
        <f t="shared" si="21"/>
        <v>0</v>
      </c>
      <c r="AA120" s="88">
        <v>0</v>
      </c>
      <c r="AB120" s="88">
        <f t="shared" si="33"/>
        <v>0</v>
      </c>
      <c r="AC120" s="88"/>
      <c r="AD120" s="88"/>
      <c r="AE120" s="93">
        <f t="shared" si="30"/>
        <v>0</v>
      </c>
      <c r="AF120" s="135"/>
    </row>
    <row r="121" spans="1:32" s="115" customFormat="1" hidden="1">
      <c r="A121" s="85">
        <v>116</v>
      </c>
      <c r="B121" s="132" t="s">
        <v>668</v>
      </c>
      <c r="C121" s="87">
        <v>0</v>
      </c>
      <c r="D121" s="88">
        <f t="shared" si="17"/>
        <v>0</v>
      </c>
      <c r="E121" s="89">
        <v>0</v>
      </c>
      <c r="F121" s="89">
        <f t="shared" si="32"/>
        <v>0</v>
      </c>
      <c r="G121" s="89">
        <v>0</v>
      </c>
      <c r="H121" s="89">
        <f t="shared" si="23"/>
        <v>0</v>
      </c>
      <c r="I121" s="89">
        <v>0</v>
      </c>
      <c r="J121" s="89">
        <f t="shared" si="24"/>
        <v>0</v>
      </c>
      <c r="K121" s="89">
        <v>0</v>
      </c>
      <c r="L121" s="88">
        <f t="shared" si="27"/>
        <v>0</v>
      </c>
      <c r="M121" s="89">
        <v>0</v>
      </c>
      <c r="N121" s="89">
        <f t="shared" si="28"/>
        <v>0</v>
      </c>
      <c r="O121" s="89">
        <v>0</v>
      </c>
      <c r="P121" s="89">
        <f t="shared" si="18"/>
        <v>0</v>
      </c>
      <c r="Q121" s="89">
        <v>0</v>
      </c>
      <c r="R121" s="89">
        <f t="shared" si="19"/>
        <v>0</v>
      </c>
      <c r="S121" s="89">
        <v>0</v>
      </c>
      <c r="T121" s="89">
        <f t="shared" si="25"/>
        <v>0</v>
      </c>
      <c r="U121" s="89">
        <v>0</v>
      </c>
      <c r="V121" s="89">
        <f t="shared" si="29"/>
        <v>0</v>
      </c>
      <c r="W121" s="89">
        <v>0</v>
      </c>
      <c r="X121" s="89">
        <f t="shared" si="20"/>
        <v>0</v>
      </c>
      <c r="Y121" s="89">
        <v>0</v>
      </c>
      <c r="Z121" s="88">
        <f t="shared" si="21"/>
        <v>0</v>
      </c>
      <c r="AA121" s="88">
        <v>0</v>
      </c>
      <c r="AB121" s="88">
        <f t="shared" si="33"/>
        <v>0</v>
      </c>
      <c r="AC121" s="88"/>
      <c r="AD121" s="88"/>
      <c r="AE121" s="93">
        <f t="shared" si="30"/>
        <v>0</v>
      </c>
      <c r="AF121" s="135"/>
    </row>
    <row r="122" spans="1:32" s="115" customFormat="1" hidden="1">
      <c r="A122" s="85">
        <v>117</v>
      </c>
      <c r="B122" s="132" t="s">
        <v>669</v>
      </c>
      <c r="C122" s="87">
        <v>0</v>
      </c>
      <c r="D122" s="88">
        <f t="shared" si="17"/>
        <v>0</v>
      </c>
      <c r="E122" s="89">
        <v>0</v>
      </c>
      <c r="F122" s="89">
        <f t="shared" si="32"/>
        <v>0</v>
      </c>
      <c r="G122" s="89">
        <v>0</v>
      </c>
      <c r="H122" s="89">
        <f t="shared" si="23"/>
        <v>0</v>
      </c>
      <c r="I122" s="89">
        <v>0</v>
      </c>
      <c r="J122" s="89">
        <f t="shared" si="24"/>
        <v>0</v>
      </c>
      <c r="K122" s="89">
        <v>0</v>
      </c>
      <c r="L122" s="88">
        <f t="shared" si="27"/>
        <v>0</v>
      </c>
      <c r="M122" s="89">
        <v>0</v>
      </c>
      <c r="N122" s="89">
        <f t="shared" si="28"/>
        <v>0</v>
      </c>
      <c r="O122" s="89">
        <v>0</v>
      </c>
      <c r="P122" s="89">
        <f t="shared" si="18"/>
        <v>0</v>
      </c>
      <c r="Q122" s="89">
        <v>0</v>
      </c>
      <c r="R122" s="89">
        <f t="shared" si="19"/>
        <v>0</v>
      </c>
      <c r="S122" s="89">
        <v>0</v>
      </c>
      <c r="T122" s="89">
        <f t="shared" si="25"/>
        <v>0</v>
      </c>
      <c r="U122" s="89">
        <v>0</v>
      </c>
      <c r="V122" s="89">
        <f t="shared" si="29"/>
        <v>0</v>
      </c>
      <c r="W122" s="89">
        <v>0</v>
      </c>
      <c r="X122" s="89">
        <f t="shared" si="20"/>
        <v>0</v>
      </c>
      <c r="Y122" s="89">
        <v>0</v>
      </c>
      <c r="Z122" s="88">
        <f t="shared" si="21"/>
        <v>0</v>
      </c>
      <c r="AA122" s="88">
        <v>0</v>
      </c>
      <c r="AB122" s="88">
        <f t="shared" si="33"/>
        <v>0</v>
      </c>
      <c r="AC122" s="88"/>
      <c r="AD122" s="88"/>
      <c r="AE122" s="93">
        <f t="shared" si="30"/>
        <v>0</v>
      </c>
      <c r="AF122" s="135"/>
    </row>
    <row r="123" spans="1:32" s="115" customFormat="1" hidden="1">
      <c r="A123" s="85">
        <v>118</v>
      </c>
      <c r="B123" s="132" t="s">
        <v>670</v>
      </c>
      <c r="C123" s="87">
        <v>0</v>
      </c>
      <c r="D123" s="88">
        <f t="shared" si="17"/>
        <v>0</v>
      </c>
      <c r="E123" s="89">
        <v>0</v>
      </c>
      <c r="F123" s="89">
        <f t="shared" si="32"/>
        <v>0</v>
      </c>
      <c r="G123" s="89">
        <v>0</v>
      </c>
      <c r="H123" s="89">
        <f t="shared" si="23"/>
        <v>0</v>
      </c>
      <c r="I123" s="89">
        <v>0</v>
      </c>
      <c r="J123" s="89">
        <f t="shared" si="24"/>
        <v>0</v>
      </c>
      <c r="K123" s="89">
        <v>0</v>
      </c>
      <c r="L123" s="88">
        <f t="shared" si="27"/>
        <v>0</v>
      </c>
      <c r="M123" s="89">
        <v>0</v>
      </c>
      <c r="N123" s="89">
        <f t="shared" si="28"/>
        <v>0</v>
      </c>
      <c r="O123" s="89">
        <v>0</v>
      </c>
      <c r="P123" s="89">
        <f t="shared" si="18"/>
        <v>0</v>
      </c>
      <c r="Q123" s="89">
        <v>0</v>
      </c>
      <c r="R123" s="89">
        <f t="shared" si="19"/>
        <v>0</v>
      </c>
      <c r="S123" s="89">
        <v>0</v>
      </c>
      <c r="T123" s="89">
        <f t="shared" si="25"/>
        <v>0</v>
      </c>
      <c r="U123" s="89">
        <v>0</v>
      </c>
      <c r="V123" s="89">
        <f t="shared" si="29"/>
        <v>0</v>
      </c>
      <c r="W123" s="89">
        <v>0</v>
      </c>
      <c r="X123" s="89">
        <f t="shared" si="20"/>
        <v>0</v>
      </c>
      <c r="Y123" s="89">
        <v>0</v>
      </c>
      <c r="Z123" s="88">
        <f t="shared" si="21"/>
        <v>0</v>
      </c>
      <c r="AA123" s="88">
        <v>0</v>
      </c>
      <c r="AB123" s="88">
        <f t="shared" si="33"/>
        <v>0</v>
      </c>
      <c r="AC123" s="88"/>
      <c r="AD123" s="88"/>
      <c r="AE123" s="93">
        <f t="shared" si="30"/>
        <v>0</v>
      </c>
      <c r="AF123" s="135"/>
    </row>
    <row r="124" spans="1:32" s="115" customFormat="1" hidden="1">
      <c r="A124" s="85">
        <v>119</v>
      </c>
      <c r="B124" s="132" t="s">
        <v>671</v>
      </c>
      <c r="C124" s="87">
        <v>0</v>
      </c>
      <c r="D124" s="88">
        <f t="shared" si="17"/>
        <v>0</v>
      </c>
      <c r="E124" s="89">
        <v>0</v>
      </c>
      <c r="F124" s="89">
        <f t="shared" si="32"/>
        <v>0</v>
      </c>
      <c r="G124" s="89">
        <v>0</v>
      </c>
      <c r="H124" s="89">
        <f t="shared" si="23"/>
        <v>0</v>
      </c>
      <c r="I124" s="89">
        <v>0</v>
      </c>
      <c r="J124" s="89">
        <f t="shared" si="24"/>
        <v>0</v>
      </c>
      <c r="K124" s="89">
        <v>0</v>
      </c>
      <c r="L124" s="88">
        <f t="shared" si="27"/>
        <v>0</v>
      </c>
      <c r="M124" s="89">
        <v>0</v>
      </c>
      <c r="N124" s="89">
        <f t="shared" si="28"/>
        <v>0</v>
      </c>
      <c r="O124" s="89">
        <v>0</v>
      </c>
      <c r="P124" s="89">
        <f t="shared" si="18"/>
        <v>0</v>
      </c>
      <c r="Q124" s="89">
        <v>0</v>
      </c>
      <c r="R124" s="89">
        <f t="shared" si="19"/>
        <v>0</v>
      </c>
      <c r="S124" s="89">
        <v>0</v>
      </c>
      <c r="T124" s="89">
        <f t="shared" si="25"/>
        <v>0</v>
      </c>
      <c r="U124" s="89">
        <v>0</v>
      </c>
      <c r="V124" s="89">
        <f t="shared" si="29"/>
        <v>0</v>
      </c>
      <c r="W124" s="89">
        <v>0</v>
      </c>
      <c r="X124" s="89">
        <f t="shared" si="20"/>
        <v>0</v>
      </c>
      <c r="Y124" s="89">
        <v>0</v>
      </c>
      <c r="Z124" s="88">
        <f t="shared" si="21"/>
        <v>0</v>
      </c>
      <c r="AA124" s="88">
        <v>0</v>
      </c>
      <c r="AB124" s="88">
        <f t="shared" si="33"/>
        <v>0</v>
      </c>
      <c r="AC124" s="88"/>
      <c r="AD124" s="88"/>
      <c r="AE124" s="93">
        <f t="shared" si="30"/>
        <v>0</v>
      </c>
      <c r="AF124" s="135"/>
    </row>
    <row r="125" spans="1:32" s="115" customFormat="1" hidden="1">
      <c r="A125" s="85">
        <v>120</v>
      </c>
      <c r="B125" s="132" t="s">
        <v>672</v>
      </c>
      <c r="C125" s="87">
        <v>0</v>
      </c>
      <c r="D125" s="88">
        <f t="shared" si="17"/>
        <v>0</v>
      </c>
      <c r="E125" s="89">
        <v>0</v>
      </c>
      <c r="F125" s="89">
        <f t="shared" si="32"/>
        <v>0</v>
      </c>
      <c r="G125" s="89">
        <v>0</v>
      </c>
      <c r="H125" s="89">
        <f t="shared" si="23"/>
        <v>0</v>
      </c>
      <c r="I125" s="89">
        <v>0</v>
      </c>
      <c r="J125" s="89">
        <f t="shared" si="24"/>
        <v>0</v>
      </c>
      <c r="K125" s="89">
        <v>0</v>
      </c>
      <c r="L125" s="88">
        <f t="shared" si="27"/>
        <v>0</v>
      </c>
      <c r="M125" s="89">
        <v>0</v>
      </c>
      <c r="N125" s="89">
        <f t="shared" si="28"/>
        <v>0</v>
      </c>
      <c r="O125" s="89">
        <v>0</v>
      </c>
      <c r="P125" s="89">
        <f t="shared" si="18"/>
        <v>0</v>
      </c>
      <c r="Q125" s="89">
        <v>0</v>
      </c>
      <c r="R125" s="89">
        <f t="shared" si="19"/>
        <v>0</v>
      </c>
      <c r="S125" s="89">
        <v>0</v>
      </c>
      <c r="T125" s="89">
        <f t="shared" si="25"/>
        <v>0</v>
      </c>
      <c r="U125" s="89">
        <v>0</v>
      </c>
      <c r="V125" s="89">
        <f t="shared" si="29"/>
        <v>0</v>
      </c>
      <c r="W125" s="89">
        <v>0</v>
      </c>
      <c r="X125" s="89">
        <f t="shared" si="20"/>
        <v>0</v>
      </c>
      <c r="Y125" s="89">
        <v>0</v>
      </c>
      <c r="Z125" s="88">
        <f t="shared" si="21"/>
        <v>0</v>
      </c>
      <c r="AA125" s="88">
        <v>0</v>
      </c>
      <c r="AB125" s="88">
        <f t="shared" si="33"/>
        <v>0</v>
      </c>
      <c r="AC125" s="88"/>
      <c r="AD125" s="88"/>
      <c r="AE125" s="93">
        <f t="shared" si="30"/>
        <v>0</v>
      </c>
      <c r="AF125" s="135"/>
    </row>
    <row r="126" spans="1:32" s="115" customFormat="1" hidden="1">
      <c r="A126" s="85">
        <v>121</v>
      </c>
      <c r="B126" s="132" t="s">
        <v>673</v>
      </c>
      <c r="C126" s="87">
        <v>0</v>
      </c>
      <c r="D126" s="88">
        <f t="shared" si="17"/>
        <v>0</v>
      </c>
      <c r="E126" s="89">
        <v>0</v>
      </c>
      <c r="F126" s="89">
        <f t="shared" si="32"/>
        <v>0</v>
      </c>
      <c r="G126" s="89">
        <v>0</v>
      </c>
      <c r="H126" s="89">
        <f t="shared" si="23"/>
        <v>0</v>
      </c>
      <c r="I126" s="89">
        <v>0</v>
      </c>
      <c r="J126" s="89">
        <f t="shared" si="24"/>
        <v>0</v>
      </c>
      <c r="K126" s="89">
        <v>0</v>
      </c>
      <c r="L126" s="88">
        <f t="shared" si="27"/>
        <v>0</v>
      </c>
      <c r="M126" s="89">
        <v>0</v>
      </c>
      <c r="N126" s="89">
        <f t="shared" si="28"/>
        <v>0</v>
      </c>
      <c r="O126" s="89">
        <v>0</v>
      </c>
      <c r="P126" s="89">
        <f t="shared" si="18"/>
        <v>0</v>
      </c>
      <c r="Q126" s="89">
        <v>0</v>
      </c>
      <c r="R126" s="89">
        <f t="shared" si="19"/>
        <v>0</v>
      </c>
      <c r="S126" s="89">
        <v>0</v>
      </c>
      <c r="T126" s="89">
        <f t="shared" si="25"/>
        <v>0</v>
      </c>
      <c r="U126" s="89">
        <v>0</v>
      </c>
      <c r="V126" s="89">
        <f t="shared" si="29"/>
        <v>0</v>
      </c>
      <c r="W126" s="89">
        <v>0</v>
      </c>
      <c r="X126" s="89">
        <f t="shared" si="20"/>
        <v>0</v>
      </c>
      <c r="Y126" s="89">
        <v>0</v>
      </c>
      <c r="Z126" s="88">
        <f t="shared" si="21"/>
        <v>0</v>
      </c>
      <c r="AA126" s="88">
        <v>0</v>
      </c>
      <c r="AB126" s="88">
        <f t="shared" si="33"/>
        <v>0</v>
      </c>
      <c r="AC126" s="88"/>
      <c r="AD126" s="88"/>
      <c r="AE126" s="93">
        <f t="shared" si="30"/>
        <v>0</v>
      </c>
      <c r="AF126" s="135"/>
    </row>
    <row r="127" spans="1:32" s="115" customFormat="1" hidden="1">
      <c r="A127" s="85">
        <v>122</v>
      </c>
      <c r="B127" s="132" t="s">
        <v>674</v>
      </c>
      <c r="C127" s="87">
        <v>0</v>
      </c>
      <c r="D127" s="88">
        <f t="shared" si="17"/>
        <v>0</v>
      </c>
      <c r="E127" s="89">
        <v>0</v>
      </c>
      <c r="F127" s="89">
        <f t="shared" si="32"/>
        <v>0</v>
      </c>
      <c r="G127" s="89">
        <v>0</v>
      </c>
      <c r="H127" s="89">
        <f t="shared" si="23"/>
        <v>0</v>
      </c>
      <c r="I127" s="89">
        <v>0</v>
      </c>
      <c r="J127" s="89">
        <f t="shared" si="24"/>
        <v>0</v>
      </c>
      <c r="K127" s="89">
        <v>0</v>
      </c>
      <c r="L127" s="88">
        <f t="shared" si="27"/>
        <v>0</v>
      </c>
      <c r="M127" s="89">
        <v>0</v>
      </c>
      <c r="N127" s="89">
        <f t="shared" si="28"/>
        <v>0</v>
      </c>
      <c r="O127" s="89">
        <v>0</v>
      </c>
      <c r="P127" s="89">
        <f t="shared" si="18"/>
        <v>0</v>
      </c>
      <c r="Q127" s="89">
        <v>0</v>
      </c>
      <c r="R127" s="89">
        <f t="shared" si="19"/>
        <v>0</v>
      </c>
      <c r="S127" s="89">
        <v>0</v>
      </c>
      <c r="T127" s="89">
        <f t="shared" si="25"/>
        <v>0</v>
      </c>
      <c r="U127" s="89">
        <v>0</v>
      </c>
      <c r="V127" s="89">
        <f t="shared" si="29"/>
        <v>0</v>
      </c>
      <c r="W127" s="89">
        <v>0</v>
      </c>
      <c r="X127" s="89">
        <f t="shared" si="20"/>
        <v>0</v>
      </c>
      <c r="Y127" s="89">
        <v>0</v>
      </c>
      <c r="Z127" s="88">
        <f t="shared" si="21"/>
        <v>0</v>
      </c>
      <c r="AA127" s="88">
        <v>0</v>
      </c>
      <c r="AB127" s="88">
        <f t="shared" si="33"/>
        <v>0</v>
      </c>
      <c r="AC127" s="88"/>
      <c r="AD127" s="88"/>
      <c r="AE127" s="93">
        <f t="shared" si="30"/>
        <v>0</v>
      </c>
      <c r="AF127" s="135"/>
    </row>
    <row r="128" spans="1:32" s="115" customFormat="1" hidden="1">
      <c r="A128" s="85">
        <v>123</v>
      </c>
      <c r="B128" s="132" t="s">
        <v>675</v>
      </c>
      <c r="C128" s="87">
        <v>0</v>
      </c>
      <c r="D128" s="88">
        <f t="shared" si="17"/>
        <v>0</v>
      </c>
      <c r="E128" s="89">
        <v>0</v>
      </c>
      <c r="F128" s="89">
        <f t="shared" si="32"/>
        <v>0</v>
      </c>
      <c r="G128" s="89">
        <v>0</v>
      </c>
      <c r="H128" s="89">
        <f t="shared" si="23"/>
        <v>0</v>
      </c>
      <c r="I128" s="89">
        <v>0</v>
      </c>
      <c r="J128" s="89">
        <f t="shared" si="24"/>
        <v>0</v>
      </c>
      <c r="K128" s="89">
        <v>0</v>
      </c>
      <c r="L128" s="88">
        <f t="shared" si="27"/>
        <v>0</v>
      </c>
      <c r="M128" s="89">
        <v>0</v>
      </c>
      <c r="N128" s="89">
        <f t="shared" si="28"/>
        <v>0</v>
      </c>
      <c r="O128" s="89">
        <v>0</v>
      </c>
      <c r="P128" s="89">
        <f t="shared" si="18"/>
        <v>0</v>
      </c>
      <c r="Q128" s="89">
        <v>0</v>
      </c>
      <c r="R128" s="89">
        <f t="shared" si="19"/>
        <v>0</v>
      </c>
      <c r="S128" s="89">
        <v>0</v>
      </c>
      <c r="T128" s="89">
        <f t="shared" si="25"/>
        <v>0</v>
      </c>
      <c r="U128" s="89">
        <v>0</v>
      </c>
      <c r="V128" s="89">
        <f t="shared" si="29"/>
        <v>0</v>
      </c>
      <c r="W128" s="89">
        <v>0</v>
      </c>
      <c r="X128" s="89">
        <f t="shared" si="20"/>
        <v>0</v>
      </c>
      <c r="Y128" s="89">
        <v>0</v>
      </c>
      <c r="Z128" s="88">
        <f t="shared" si="21"/>
        <v>0</v>
      </c>
      <c r="AA128" s="88">
        <v>0</v>
      </c>
      <c r="AB128" s="88">
        <f t="shared" si="33"/>
        <v>0</v>
      </c>
      <c r="AC128" s="88"/>
      <c r="AD128" s="88"/>
      <c r="AE128" s="93">
        <f t="shared" si="30"/>
        <v>0</v>
      </c>
      <c r="AF128" s="135"/>
    </row>
    <row r="129" spans="1:32" s="115" customFormat="1" hidden="1">
      <c r="A129" s="85">
        <v>124</v>
      </c>
      <c r="B129" s="132" t="s">
        <v>676</v>
      </c>
      <c r="C129" s="87">
        <v>0</v>
      </c>
      <c r="D129" s="88">
        <f t="shared" si="17"/>
        <v>0</v>
      </c>
      <c r="E129" s="89">
        <v>0</v>
      </c>
      <c r="F129" s="89">
        <f t="shared" si="32"/>
        <v>0</v>
      </c>
      <c r="G129" s="89">
        <v>0</v>
      </c>
      <c r="H129" s="89">
        <f t="shared" si="23"/>
        <v>0</v>
      </c>
      <c r="I129" s="89">
        <v>0</v>
      </c>
      <c r="J129" s="89">
        <f t="shared" si="24"/>
        <v>0</v>
      </c>
      <c r="K129" s="89">
        <v>0</v>
      </c>
      <c r="L129" s="88">
        <f t="shared" si="27"/>
        <v>0</v>
      </c>
      <c r="M129" s="89">
        <v>0</v>
      </c>
      <c r="N129" s="89">
        <f t="shared" si="28"/>
        <v>0</v>
      </c>
      <c r="O129" s="89">
        <v>0</v>
      </c>
      <c r="P129" s="89">
        <f t="shared" si="18"/>
        <v>0</v>
      </c>
      <c r="Q129" s="89">
        <v>0</v>
      </c>
      <c r="R129" s="89">
        <f t="shared" si="19"/>
        <v>0</v>
      </c>
      <c r="S129" s="89">
        <v>0</v>
      </c>
      <c r="T129" s="89">
        <f t="shared" si="25"/>
        <v>0</v>
      </c>
      <c r="U129" s="89">
        <v>0</v>
      </c>
      <c r="V129" s="89">
        <f t="shared" si="29"/>
        <v>0</v>
      </c>
      <c r="W129" s="89">
        <v>0</v>
      </c>
      <c r="X129" s="89">
        <f t="shared" si="20"/>
        <v>0</v>
      </c>
      <c r="Y129" s="89">
        <v>0</v>
      </c>
      <c r="Z129" s="88">
        <f t="shared" si="21"/>
        <v>0</v>
      </c>
      <c r="AA129" s="88">
        <v>0</v>
      </c>
      <c r="AB129" s="88">
        <f t="shared" si="33"/>
        <v>0</v>
      </c>
      <c r="AC129" s="88"/>
      <c r="AD129" s="88"/>
      <c r="AE129" s="93">
        <f t="shared" si="30"/>
        <v>0</v>
      </c>
      <c r="AF129" s="135"/>
    </row>
    <row r="130" spans="1:32" s="115" customFormat="1" hidden="1">
      <c r="A130" s="85">
        <v>125</v>
      </c>
      <c r="B130" s="132" t="s">
        <v>677</v>
      </c>
      <c r="C130" s="87">
        <v>0</v>
      </c>
      <c r="D130" s="88">
        <f t="shared" si="17"/>
        <v>0</v>
      </c>
      <c r="E130" s="89">
        <v>0</v>
      </c>
      <c r="F130" s="89">
        <f t="shared" si="32"/>
        <v>0</v>
      </c>
      <c r="G130" s="89">
        <v>0</v>
      </c>
      <c r="H130" s="89">
        <f t="shared" si="23"/>
        <v>0</v>
      </c>
      <c r="I130" s="89">
        <v>0</v>
      </c>
      <c r="J130" s="89">
        <f t="shared" si="24"/>
        <v>0</v>
      </c>
      <c r="K130" s="89">
        <v>0</v>
      </c>
      <c r="L130" s="88">
        <f t="shared" si="27"/>
        <v>0</v>
      </c>
      <c r="M130" s="89">
        <v>0</v>
      </c>
      <c r="N130" s="89">
        <f t="shared" si="28"/>
        <v>0</v>
      </c>
      <c r="O130" s="89">
        <v>0</v>
      </c>
      <c r="P130" s="89">
        <f t="shared" si="18"/>
        <v>0</v>
      </c>
      <c r="Q130" s="89">
        <v>0</v>
      </c>
      <c r="R130" s="89">
        <f t="shared" si="19"/>
        <v>0</v>
      </c>
      <c r="S130" s="89">
        <v>0</v>
      </c>
      <c r="T130" s="89">
        <f t="shared" si="25"/>
        <v>0</v>
      </c>
      <c r="U130" s="89">
        <v>0</v>
      </c>
      <c r="V130" s="89">
        <f t="shared" si="29"/>
        <v>0</v>
      </c>
      <c r="W130" s="89">
        <v>0</v>
      </c>
      <c r="X130" s="89">
        <f t="shared" si="20"/>
        <v>0</v>
      </c>
      <c r="Y130" s="89">
        <v>0</v>
      </c>
      <c r="Z130" s="88">
        <f t="shared" si="21"/>
        <v>0</v>
      </c>
      <c r="AA130" s="88">
        <v>0</v>
      </c>
      <c r="AB130" s="88">
        <f t="shared" si="33"/>
        <v>0</v>
      </c>
      <c r="AC130" s="88"/>
      <c r="AD130" s="88"/>
      <c r="AE130" s="93">
        <f t="shared" si="30"/>
        <v>0</v>
      </c>
      <c r="AF130" s="135"/>
    </row>
    <row r="131" spans="1:32" s="115" customFormat="1" hidden="1">
      <c r="A131" s="85">
        <v>126</v>
      </c>
      <c r="B131" s="132" t="s">
        <v>678</v>
      </c>
      <c r="C131" s="87">
        <v>0</v>
      </c>
      <c r="D131" s="88">
        <f t="shared" si="17"/>
        <v>0</v>
      </c>
      <c r="E131" s="89">
        <v>0</v>
      </c>
      <c r="F131" s="89">
        <f t="shared" si="32"/>
        <v>0</v>
      </c>
      <c r="G131" s="89">
        <v>0</v>
      </c>
      <c r="H131" s="89">
        <f t="shared" si="23"/>
        <v>0</v>
      </c>
      <c r="I131" s="89">
        <v>0</v>
      </c>
      <c r="J131" s="89">
        <f t="shared" si="24"/>
        <v>0</v>
      </c>
      <c r="K131" s="89">
        <v>0</v>
      </c>
      <c r="L131" s="88">
        <f t="shared" si="27"/>
        <v>0</v>
      </c>
      <c r="M131" s="89">
        <v>0</v>
      </c>
      <c r="N131" s="89">
        <f t="shared" si="28"/>
        <v>0</v>
      </c>
      <c r="O131" s="89">
        <v>0</v>
      </c>
      <c r="P131" s="89">
        <f t="shared" si="18"/>
        <v>0</v>
      </c>
      <c r="Q131" s="89">
        <v>0</v>
      </c>
      <c r="R131" s="89">
        <f t="shared" si="19"/>
        <v>0</v>
      </c>
      <c r="S131" s="89">
        <v>0</v>
      </c>
      <c r="T131" s="89">
        <f t="shared" si="25"/>
        <v>0</v>
      </c>
      <c r="U131" s="89">
        <v>0</v>
      </c>
      <c r="V131" s="89">
        <f t="shared" si="29"/>
        <v>0</v>
      </c>
      <c r="W131" s="89">
        <v>0</v>
      </c>
      <c r="X131" s="89">
        <f t="shared" si="20"/>
        <v>0</v>
      </c>
      <c r="Y131" s="89">
        <v>0</v>
      </c>
      <c r="Z131" s="88">
        <f t="shared" si="21"/>
        <v>0</v>
      </c>
      <c r="AA131" s="88">
        <v>0</v>
      </c>
      <c r="AB131" s="88">
        <f t="shared" si="33"/>
        <v>0</v>
      </c>
      <c r="AC131" s="88"/>
      <c r="AD131" s="88"/>
      <c r="AE131" s="93">
        <f t="shared" si="30"/>
        <v>0</v>
      </c>
      <c r="AF131" s="135"/>
    </row>
    <row r="132" spans="1:32" s="115" customFormat="1" hidden="1">
      <c r="A132" s="85">
        <v>127</v>
      </c>
      <c r="B132" s="132" t="s">
        <v>679</v>
      </c>
      <c r="C132" s="87">
        <v>0</v>
      </c>
      <c r="D132" s="88">
        <f t="shared" si="17"/>
        <v>0</v>
      </c>
      <c r="E132" s="89">
        <v>0</v>
      </c>
      <c r="F132" s="89">
        <f t="shared" si="32"/>
        <v>0</v>
      </c>
      <c r="G132" s="89">
        <v>0</v>
      </c>
      <c r="H132" s="89">
        <f t="shared" si="23"/>
        <v>0</v>
      </c>
      <c r="I132" s="89">
        <v>0</v>
      </c>
      <c r="J132" s="89">
        <f t="shared" si="24"/>
        <v>0</v>
      </c>
      <c r="K132" s="89">
        <v>0</v>
      </c>
      <c r="L132" s="88">
        <f t="shared" si="27"/>
        <v>0</v>
      </c>
      <c r="M132" s="89">
        <v>0</v>
      </c>
      <c r="N132" s="89">
        <f t="shared" si="28"/>
        <v>0</v>
      </c>
      <c r="O132" s="89">
        <v>0</v>
      </c>
      <c r="P132" s="89">
        <f t="shared" si="18"/>
        <v>0</v>
      </c>
      <c r="Q132" s="89">
        <v>0</v>
      </c>
      <c r="R132" s="89">
        <f t="shared" si="19"/>
        <v>0</v>
      </c>
      <c r="S132" s="89">
        <v>0</v>
      </c>
      <c r="T132" s="89">
        <f t="shared" si="25"/>
        <v>0</v>
      </c>
      <c r="U132" s="89">
        <v>0</v>
      </c>
      <c r="V132" s="89">
        <f t="shared" si="29"/>
        <v>0</v>
      </c>
      <c r="W132" s="89">
        <v>0</v>
      </c>
      <c r="X132" s="89">
        <f t="shared" si="20"/>
        <v>0</v>
      </c>
      <c r="Y132" s="89">
        <v>0</v>
      </c>
      <c r="Z132" s="88">
        <f t="shared" si="21"/>
        <v>0</v>
      </c>
      <c r="AA132" s="88">
        <v>0</v>
      </c>
      <c r="AB132" s="88">
        <f t="shared" si="33"/>
        <v>0</v>
      </c>
      <c r="AC132" s="88"/>
      <c r="AD132" s="88"/>
      <c r="AE132" s="93">
        <f t="shared" si="30"/>
        <v>0</v>
      </c>
      <c r="AF132" s="135"/>
    </row>
    <row r="133" spans="1:32" s="115" customFormat="1" hidden="1">
      <c r="A133" s="85">
        <v>128</v>
      </c>
      <c r="B133" s="132" t="s">
        <v>680</v>
      </c>
      <c r="C133" s="87">
        <v>0</v>
      </c>
      <c r="D133" s="88">
        <f t="shared" si="17"/>
        <v>0</v>
      </c>
      <c r="E133" s="89">
        <v>0</v>
      </c>
      <c r="F133" s="89">
        <f t="shared" si="32"/>
        <v>0</v>
      </c>
      <c r="G133" s="89">
        <v>0</v>
      </c>
      <c r="H133" s="89">
        <f t="shared" si="23"/>
        <v>0</v>
      </c>
      <c r="I133" s="89">
        <v>0</v>
      </c>
      <c r="J133" s="89">
        <f t="shared" si="24"/>
        <v>0</v>
      </c>
      <c r="K133" s="89">
        <v>0</v>
      </c>
      <c r="L133" s="88">
        <f t="shared" si="27"/>
        <v>0</v>
      </c>
      <c r="M133" s="89">
        <v>0</v>
      </c>
      <c r="N133" s="89">
        <f t="shared" si="28"/>
        <v>0</v>
      </c>
      <c r="O133" s="89">
        <v>0</v>
      </c>
      <c r="P133" s="89">
        <f t="shared" si="18"/>
        <v>0</v>
      </c>
      <c r="Q133" s="89">
        <v>0</v>
      </c>
      <c r="R133" s="89">
        <f t="shared" si="19"/>
        <v>0</v>
      </c>
      <c r="S133" s="89">
        <v>0</v>
      </c>
      <c r="T133" s="89">
        <f t="shared" si="25"/>
        <v>0</v>
      </c>
      <c r="U133" s="89">
        <v>0</v>
      </c>
      <c r="V133" s="89">
        <f t="shared" si="29"/>
        <v>0</v>
      </c>
      <c r="W133" s="89">
        <v>0</v>
      </c>
      <c r="X133" s="89">
        <f t="shared" si="20"/>
        <v>0</v>
      </c>
      <c r="Y133" s="89">
        <v>0</v>
      </c>
      <c r="Z133" s="88">
        <f t="shared" si="21"/>
        <v>0</v>
      </c>
      <c r="AA133" s="88">
        <v>0</v>
      </c>
      <c r="AB133" s="88">
        <f t="shared" si="33"/>
        <v>0</v>
      </c>
      <c r="AC133" s="88"/>
      <c r="AD133" s="88"/>
      <c r="AE133" s="93">
        <f t="shared" si="30"/>
        <v>0</v>
      </c>
      <c r="AF133" s="135"/>
    </row>
    <row r="134" spans="1:32" s="115" customFormat="1" hidden="1">
      <c r="A134" s="85">
        <v>129</v>
      </c>
      <c r="B134" s="132" t="s">
        <v>681</v>
      </c>
      <c r="C134" s="87">
        <v>0</v>
      </c>
      <c r="D134" s="88">
        <f t="shared" si="17"/>
        <v>0</v>
      </c>
      <c r="E134" s="89">
        <v>0</v>
      </c>
      <c r="F134" s="89">
        <f t="shared" si="32"/>
        <v>0</v>
      </c>
      <c r="G134" s="89">
        <v>0</v>
      </c>
      <c r="H134" s="89">
        <f t="shared" si="23"/>
        <v>0</v>
      </c>
      <c r="I134" s="89">
        <v>0</v>
      </c>
      <c r="J134" s="89">
        <f t="shared" si="24"/>
        <v>0</v>
      </c>
      <c r="K134" s="89">
        <v>0</v>
      </c>
      <c r="L134" s="88">
        <f t="shared" si="27"/>
        <v>0</v>
      </c>
      <c r="M134" s="89">
        <v>0</v>
      </c>
      <c r="N134" s="89">
        <f t="shared" si="28"/>
        <v>0</v>
      </c>
      <c r="O134" s="89">
        <v>0</v>
      </c>
      <c r="P134" s="89">
        <f t="shared" si="18"/>
        <v>0</v>
      </c>
      <c r="Q134" s="89">
        <v>0</v>
      </c>
      <c r="R134" s="89">
        <f t="shared" si="19"/>
        <v>0</v>
      </c>
      <c r="S134" s="89">
        <v>0</v>
      </c>
      <c r="T134" s="89">
        <f t="shared" si="25"/>
        <v>0</v>
      </c>
      <c r="U134" s="89">
        <v>0</v>
      </c>
      <c r="V134" s="89">
        <f t="shared" si="29"/>
        <v>0</v>
      </c>
      <c r="W134" s="89">
        <v>0</v>
      </c>
      <c r="X134" s="89">
        <f t="shared" si="20"/>
        <v>0</v>
      </c>
      <c r="Y134" s="89">
        <v>0</v>
      </c>
      <c r="Z134" s="88">
        <f t="shared" si="21"/>
        <v>0</v>
      </c>
      <c r="AA134" s="88">
        <v>0</v>
      </c>
      <c r="AB134" s="88">
        <f t="shared" si="33"/>
        <v>0</v>
      </c>
      <c r="AC134" s="88"/>
      <c r="AD134" s="88"/>
      <c r="AE134" s="93">
        <f t="shared" si="30"/>
        <v>0</v>
      </c>
      <c r="AF134" s="135"/>
    </row>
    <row r="135" spans="1:32" s="115" customFormat="1" hidden="1">
      <c r="A135" s="85">
        <v>130</v>
      </c>
      <c r="B135" s="132" t="s">
        <v>682</v>
      </c>
      <c r="C135" s="87">
        <v>0</v>
      </c>
      <c r="D135" s="88">
        <f t="shared" si="17"/>
        <v>0</v>
      </c>
      <c r="E135" s="89">
        <v>0</v>
      </c>
      <c r="F135" s="89">
        <f t="shared" si="32"/>
        <v>0</v>
      </c>
      <c r="G135" s="89">
        <v>0</v>
      </c>
      <c r="H135" s="89">
        <f t="shared" si="23"/>
        <v>0</v>
      </c>
      <c r="I135" s="89">
        <v>0</v>
      </c>
      <c r="J135" s="89">
        <f t="shared" si="24"/>
        <v>0</v>
      </c>
      <c r="K135" s="89">
        <v>0</v>
      </c>
      <c r="L135" s="88">
        <f t="shared" si="27"/>
        <v>0</v>
      </c>
      <c r="M135" s="89">
        <v>0</v>
      </c>
      <c r="N135" s="89">
        <f t="shared" si="28"/>
        <v>0</v>
      </c>
      <c r="O135" s="89">
        <v>0</v>
      </c>
      <c r="P135" s="89">
        <f t="shared" si="18"/>
        <v>0</v>
      </c>
      <c r="Q135" s="89">
        <v>0</v>
      </c>
      <c r="R135" s="89">
        <f t="shared" si="19"/>
        <v>0</v>
      </c>
      <c r="S135" s="89">
        <v>0</v>
      </c>
      <c r="T135" s="89">
        <f t="shared" si="25"/>
        <v>0</v>
      </c>
      <c r="U135" s="89">
        <v>0</v>
      </c>
      <c r="V135" s="89">
        <f t="shared" si="29"/>
        <v>0</v>
      </c>
      <c r="W135" s="89">
        <v>0</v>
      </c>
      <c r="X135" s="89">
        <f t="shared" si="20"/>
        <v>0</v>
      </c>
      <c r="Y135" s="89">
        <v>0</v>
      </c>
      <c r="Z135" s="88">
        <f t="shared" si="21"/>
        <v>0</v>
      </c>
      <c r="AA135" s="88">
        <v>0</v>
      </c>
      <c r="AB135" s="88">
        <f t="shared" si="33"/>
        <v>0</v>
      </c>
      <c r="AC135" s="88"/>
      <c r="AD135" s="88"/>
      <c r="AE135" s="93">
        <f t="shared" si="30"/>
        <v>0</v>
      </c>
      <c r="AF135" s="135"/>
    </row>
    <row r="136" spans="1:32" s="115" customFormat="1" hidden="1">
      <c r="A136" s="85">
        <v>131</v>
      </c>
      <c r="B136" s="132" t="s">
        <v>683</v>
      </c>
      <c r="C136" s="87">
        <v>0</v>
      </c>
      <c r="D136" s="88">
        <f t="shared" ref="D136:D199" si="34">C136/106.67</f>
        <v>0</v>
      </c>
      <c r="E136" s="89">
        <v>0</v>
      </c>
      <c r="F136" s="89">
        <f t="shared" ref="F136:F199" si="35">E136*0.3</f>
        <v>0</v>
      </c>
      <c r="G136" s="89">
        <v>0</v>
      </c>
      <c r="H136" s="89">
        <f t="shared" si="23"/>
        <v>0</v>
      </c>
      <c r="I136" s="89">
        <v>0</v>
      </c>
      <c r="J136" s="89">
        <f t="shared" si="24"/>
        <v>0</v>
      </c>
      <c r="K136" s="89">
        <v>0</v>
      </c>
      <c r="L136" s="88">
        <f t="shared" si="27"/>
        <v>0</v>
      </c>
      <c r="M136" s="89">
        <v>0</v>
      </c>
      <c r="N136" s="89">
        <f t="shared" si="28"/>
        <v>0</v>
      </c>
      <c r="O136" s="89">
        <v>0</v>
      </c>
      <c r="P136" s="89">
        <f t="shared" ref="P136:P199" si="36">O136*19</f>
        <v>0</v>
      </c>
      <c r="Q136" s="89">
        <v>0</v>
      </c>
      <c r="R136" s="89">
        <f t="shared" si="19"/>
        <v>0</v>
      </c>
      <c r="S136" s="89">
        <v>0</v>
      </c>
      <c r="T136" s="89">
        <f t="shared" si="25"/>
        <v>0</v>
      </c>
      <c r="U136" s="89">
        <v>0</v>
      </c>
      <c r="V136" s="89">
        <f t="shared" si="29"/>
        <v>0</v>
      </c>
      <c r="W136" s="89">
        <v>0</v>
      </c>
      <c r="X136" s="89">
        <f t="shared" ref="X136:X199" si="37">W136/27</f>
        <v>0</v>
      </c>
      <c r="Y136" s="89">
        <v>0</v>
      </c>
      <c r="Z136" s="88">
        <f t="shared" ref="Z136:Z199" si="38">Y136*23</f>
        <v>0</v>
      </c>
      <c r="AA136" s="88">
        <v>0</v>
      </c>
      <c r="AB136" s="88">
        <f t="shared" si="33"/>
        <v>0</v>
      </c>
      <c r="AC136" s="88"/>
      <c r="AD136" s="88"/>
      <c r="AE136" s="93">
        <f t="shared" si="30"/>
        <v>0</v>
      </c>
      <c r="AF136" s="135"/>
    </row>
    <row r="137" spans="1:32" s="115" customFormat="1" hidden="1">
      <c r="A137" s="85">
        <v>132</v>
      </c>
      <c r="B137" s="132" t="s">
        <v>684</v>
      </c>
      <c r="C137" s="87">
        <v>0</v>
      </c>
      <c r="D137" s="88">
        <f t="shared" si="34"/>
        <v>0</v>
      </c>
      <c r="E137" s="89">
        <v>0</v>
      </c>
      <c r="F137" s="89">
        <f t="shared" si="35"/>
        <v>0</v>
      </c>
      <c r="G137" s="89">
        <v>0</v>
      </c>
      <c r="H137" s="89">
        <f t="shared" si="23"/>
        <v>0</v>
      </c>
      <c r="I137" s="89">
        <v>0</v>
      </c>
      <c r="J137" s="89">
        <f t="shared" si="24"/>
        <v>0</v>
      </c>
      <c r="K137" s="89">
        <v>0</v>
      </c>
      <c r="L137" s="88">
        <f t="shared" si="27"/>
        <v>0</v>
      </c>
      <c r="M137" s="89">
        <v>0</v>
      </c>
      <c r="N137" s="89">
        <f t="shared" si="28"/>
        <v>0</v>
      </c>
      <c r="O137" s="89">
        <v>0</v>
      </c>
      <c r="P137" s="89">
        <f t="shared" si="36"/>
        <v>0</v>
      </c>
      <c r="Q137" s="89">
        <v>0</v>
      </c>
      <c r="R137" s="89">
        <f t="shared" ref="R137:R200" si="39">Q137/25</f>
        <v>0</v>
      </c>
      <c r="S137" s="89">
        <v>0</v>
      </c>
      <c r="T137" s="89">
        <f t="shared" si="25"/>
        <v>0</v>
      </c>
      <c r="U137" s="89">
        <v>0</v>
      </c>
      <c r="V137" s="89">
        <f t="shared" si="29"/>
        <v>0</v>
      </c>
      <c r="W137" s="89">
        <v>0</v>
      </c>
      <c r="X137" s="89">
        <f t="shared" si="37"/>
        <v>0</v>
      </c>
      <c r="Y137" s="89">
        <v>0</v>
      </c>
      <c r="Z137" s="88">
        <f t="shared" si="38"/>
        <v>0</v>
      </c>
      <c r="AA137" s="88">
        <v>0</v>
      </c>
      <c r="AB137" s="88">
        <f t="shared" si="33"/>
        <v>0</v>
      </c>
      <c r="AC137" s="88"/>
      <c r="AD137" s="88"/>
      <c r="AE137" s="93">
        <f t="shared" si="30"/>
        <v>0</v>
      </c>
      <c r="AF137" s="135"/>
    </row>
    <row r="138" spans="1:32" s="115" customFormat="1" hidden="1">
      <c r="A138" s="85">
        <v>133</v>
      </c>
      <c r="B138" s="132" t="s">
        <v>685</v>
      </c>
      <c r="C138" s="87">
        <v>0</v>
      </c>
      <c r="D138" s="88">
        <f t="shared" si="34"/>
        <v>0</v>
      </c>
      <c r="E138" s="89">
        <v>0</v>
      </c>
      <c r="F138" s="89">
        <f t="shared" si="35"/>
        <v>0</v>
      </c>
      <c r="G138" s="89">
        <v>0</v>
      </c>
      <c r="H138" s="89">
        <f t="shared" ref="H138:H201" si="40">G138*3.5</f>
        <v>0</v>
      </c>
      <c r="I138" s="89">
        <v>0</v>
      </c>
      <c r="J138" s="89">
        <f t="shared" ref="J138:J201" si="41">I138*5.12</f>
        <v>0</v>
      </c>
      <c r="K138" s="89">
        <v>0</v>
      </c>
      <c r="L138" s="88">
        <f t="shared" si="27"/>
        <v>0</v>
      </c>
      <c r="M138" s="89">
        <v>0</v>
      </c>
      <c r="N138" s="89">
        <f t="shared" si="28"/>
        <v>0</v>
      </c>
      <c r="O138" s="89">
        <v>0</v>
      </c>
      <c r="P138" s="89">
        <f t="shared" si="36"/>
        <v>0</v>
      </c>
      <c r="Q138" s="89">
        <v>0</v>
      </c>
      <c r="R138" s="89">
        <f t="shared" si="39"/>
        <v>0</v>
      </c>
      <c r="S138" s="89">
        <v>0</v>
      </c>
      <c r="T138" s="89">
        <f t="shared" ref="T138:T201" si="42">S138*3.75</f>
        <v>0</v>
      </c>
      <c r="U138" s="89">
        <v>0</v>
      </c>
      <c r="V138" s="89">
        <f t="shared" si="29"/>
        <v>0</v>
      </c>
      <c r="W138" s="89">
        <v>0</v>
      </c>
      <c r="X138" s="89">
        <f t="shared" si="37"/>
        <v>0</v>
      </c>
      <c r="Y138" s="89">
        <v>0</v>
      </c>
      <c r="Z138" s="88">
        <f t="shared" si="38"/>
        <v>0</v>
      </c>
      <c r="AA138" s="88">
        <v>0</v>
      </c>
      <c r="AB138" s="88">
        <f t="shared" si="33"/>
        <v>0</v>
      </c>
      <c r="AC138" s="88"/>
      <c r="AD138" s="88"/>
      <c r="AE138" s="93">
        <f t="shared" si="30"/>
        <v>0</v>
      </c>
      <c r="AF138" s="135"/>
    </row>
    <row r="139" spans="1:32" s="115" customFormat="1" hidden="1">
      <c r="A139" s="85">
        <v>134</v>
      </c>
      <c r="B139" s="132" t="s">
        <v>686</v>
      </c>
      <c r="C139" s="87">
        <v>0</v>
      </c>
      <c r="D139" s="88">
        <f t="shared" si="34"/>
        <v>0</v>
      </c>
      <c r="E139" s="89">
        <v>0</v>
      </c>
      <c r="F139" s="89">
        <f t="shared" si="35"/>
        <v>0</v>
      </c>
      <c r="G139" s="89">
        <v>0</v>
      </c>
      <c r="H139" s="89">
        <f t="shared" si="40"/>
        <v>0</v>
      </c>
      <c r="I139" s="89">
        <v>0</v>
      </c>
      <c r="J139" s="89">
        <f t="shared" si="41"/>
        <v>0</v>
      </c>
      <c r="K139" s="89">
        <v>0</v>
      </c>
      <c r="L139" s="88">
        <f t="shared" ref="L139:L202" si="43">K139*2.45</f>
        <v>0</v>
      </c>
      <c r="M139" s="89">
        <v>0</v>
      </c>
      <c r="N139" s="89">
        <f t="shared" ref="N139:N202" si="44">M139*1</f>
        <v>0</v>
      </c>
      <c r="O139" s="89">
        <v>0</v>
      </c>
      <c r="P139" s="89">
        <f t="shared" si="36"/>
        <v>0</v>
      </c>
      <c r="Q139" s="89">
        <v>0</v>
      </c>
      <c r="R139" s="89">
        <f t="shared" si="39"/>
        <v>0</v>
      </c>
      <c r="S139" s="89">
        <v>0</v>
      </c>
      <c r="T139" s="89">
        <f t="shared" si="42"/>
        <v>0</v>
      </c>
      <c r="U139" s="89">
        <v>0</v>
      </c>
      <c r="V139" s="89">
        <f t="shared" ref="V139:V202" si="45">U139*0.5</f>
        <v>0</v>
      </c>
      <c r="W139" s="89">
        <v>0</v>
      </c>
      <c r="X139" s="89">
        <f t="shared" si="37"/>
        <v>0</v>
      </c>
      <c r="Y139" s="89">
        <v>0</v>
      </c>
      <c r="Z139" s="88">
        <f t="shared" si="38"/>
        <v>0</v>
      </c>
      <c r="AA139" s="88">
        <v>0</v>
      </c>
      <c r="AB139" s="88">
        <f t="shared" si="33"/>
        <v>0</v>
      </c>
      <c r="AC139" s="88"/>
      <c r="AD139" s="88"/>
      <c r="AE139" s="93">
        <f t="shared" ref="AE139:AE202" si="46">L139+D139+AB139+Z139+F139+J139+AM139+V139+R139+X139+N139+P139+H139+T139</f>
        <v>0</v>
      </c>
      <c r="AF139" s="135"/>
    </row>
    <row r="140" spans="1:32" s="115" customFormat="1" hidden="1">
      <c r="A140" s="85">
        <v>135</v>
      </c>
      <c r="B140" s="132" t="s">
        <v>687</v>
      </c>
      <c r="C140" s="87">
        <v>0</v>
      </c>
      <c r="D140" s="88">
        <f t="shared" si="34"/>
        <v>0</v>
      </c>
      <c r="E140" s="89">
        <v>0</v>
      </c>
      <c r="F140" s="89">
        <f t="shared" si="35"/>
        <v>0</v>
      </c>
      <c r="G140" s="89">
        <v>0</v>
      </c>
      <c r="H140" s="89">
        <f t="shared" si="40"/>
        <v>0</v>
      </c>
      <c r="I140" s="89">
        <v>0</v>
      </c>
      <c r="J140" s="89">
        <f t="shared" si="41"/>
        <v>0</v>
      </c>
      <c r="K140" s="89">
        <v>0</v>
      </c>
      <c r="L140" s="88">
        <f t="shared" si="43"/>
        <v>0</v>
      </c>
      <c r="M140" s="89">
        <v>0</v>
      </c>
      <c r="N140" s="89">
        <f t="shared" si="44"/>
        <v>0</v>
      </c>
      <c r="O140" s="89">
        <v>0</v>
      </c>
      <c r="P140" s="89">
        <f t="shared" si="36"/>
        <v>0</v>
      </c>
      <c r="Q140" s="89">
        <v>0</v>
      </c>
      <c r="R140" s="89">
        <f t="shared" si="39"/>
        <v>0</v>
      </c>
      <c r="S140" s="89">
        <v>0</v>
      </c>
      <c r="T140" s="89">
        <f t="shared" si="42"/>
        <v>0</v>
      </c>
      <c r="U140" s="89">
        <v>0</v>
      </c>
      <c r="V140" s="89">
        <f t="shared" si="45"/>
        <v>0</v>
      </c>
      <c r="W140" s="89">
        <v>0</v>
      </c>
      <c r="X140" s="89">
        <f t="shared" si="37"/>
        <v>0</v>
      </c>
      <c r="Y140" s="89">
        <v>0</v>
      </c>
      <c r="Z140" s="88">
        <f t="shared" si="38"/>
        <v>0</v>
      </c>
      <c r="AA140" s="88">
        <v>0</v>
      </c>
      <c r="AB140" s="88">
        <f t="shared" si="33"/>
        <v>0</v>
      </c>
      <c r="AC140" s="88"/>
      <c r="AD140" s="88"/>
      <c r="AE140" s="93">
        <f t="shared" si="46"/>
        <v>0</v>
      </c>
      <c r="AF140" s="135"/>
    </row>
    <row r="141" spans="1:32" s="115" customFormat="1" hidden="1">
      <c r="A141" s="85">
        <v>136</v>
      </c>
      <c r="B141" s="132" t="s">
        <v>688</v>
      </c>
      <c r="C141" s="87">
        <v>0</v>
      </c>
      <c r="D141" s="88">
        <f t="shared" si="34"/>
        <v>0</v>
      </c>
      <c r="E141" s="89">
        <v>0</v>
      </c>
      <c r="F141" s="89">
        <f t="shared" si="35"/>
        <v>0</v>
      </c>
      <c r="G141" s="89">
        <v>0</v>
      </c>
      <c r="H141" s="89">
        <f t="shared" si="40"/>
        <v>0</v>
      </c>
      <c r="I141" s="89">
        <v>0</v>
      </c>
      <c r="J141" s="89">
        <f t="shared" si="41"/>
        <v>0</v>
      </c>
      <c r="K141" s="89">
        <v>0</v>
      </c>
      <c r="L141" s="88">
        <f t="shared" si="43"/>
        <v>0</v>
      </c>
      <c r="M141" s="89">
        <v>0</v>
      </c>
      <c r="N141" s="89">
        <f t="shared" si="44"/>
        <v>0</v>
      </c>
      <c r="O141" s="89">
        <v>0</v>
      </c>
      <c r="P141" s="89">
        <f t="shared" si="36"/>
        <v>0</v>
      </c>
      <c r="Q141" s="89">
        <v>0</v>
      </c>
      <c r="R141" s="89">
        <f t="shared" si="39"/>
        <v>0</v>
      </c>
      <c r="S141" s="89">
        <v>0</v>
      </c>
      <c r="T141" s="89">
        <f t="shared" si="42"/>
        <v>0</v>
      </c>
      <c r="U141" s="89">
        <v>0</v>
      </c>
      <c r="V141" s="89">
        <f t="shared" si="45"/>
        <v>0</v>
      </c>
      <c r="W141" s="89">
        <v>0</v>
      </c>
      <c r="X141" s="89">
        <f t="shared" si="37"/>
        <v>0</v>
      </c>
      <c r="Y141" s="89">
        <v>0</v>
      </c>
      <c r="Z141" s="88">
        <f t="shared" si="38"/>
        <v>0</v>
      </c>
      <c r="AA141" s="88">
        <v>0</v>
      </c>
      <c r="AB141" s="88">
        <f t="shared" si="33"/>
        <v>0</v>
      </c>
      <c r="AC141" s="88"/>
      <c r="AD141" s="88"/>
      <c r="AE141" s="93">
        <f t="shared" si="46"/>
        <v>0</v>
      </c>
      <c r="AF141" s="135"/>
    </row>
    <row r="142" spans="1:32" s="115" customFormat="1" hidden="1">
      <c r="A142" s="85">
        <v>137</v>
      </c>
      <c r="B142" s="132" t="s">
        <v>689</v>
      </c>
      <c r="C142" s="87">
        <v>0</v>
      </c>
      <c r="D142" s="88">
        <f t="shared" si="34"/>
        <v>0</v>
      </c>
      <c r="E142" s="89">
        <v>0</v>
      </c>
      <c r="F142" s="89">
        <f t="shared" si="35"/>
        <v>0</v>
      </c>
      <c r="G142" s="89">
        <v>0</v>
      </c>
      <c r="H142" s="89">
        <f t="shared" si="40"/>
        <v>0</v>
      </c>
      <c r="I142" s="89">
        <v>0</v>
      </c>
      <c r="J142" s="89">
        <f t="shared" si="41"/>
        <v>0</v>
      </c>
      <c r="K142" s="89">
        <v>0</v>
      </c>
      <c r="L142" s="88">
        <f t="shared" si="43"/>
        <v>0</v>
      </c>
      <c r="M142" s="89">
        <v>0</v>
      </c>
      <c r="N142" s="89">
        <f t="shared" si="44"/>
        <v>0</v>
      </c>
      <c r="O142" s="89">
        <v>0</v>
      </c>
      <c r="P142" s="89">
        <f t="shared" si="36"/>
        <v>0</v>
      </c>
      <c r="Q142" s="89">
        <v>0</v>
      </c>
      <c r="R142" s="89">
        <f t="shared" si="39"/>
        <v>0</v>
      </c>
      <c r="S142" s="89">
        <v>0</v>
      </c>
      <c r="T142" s="89">
        <f t="shared" si="42"/>
        <v>0</v>
      </c>
      <c r="U142" s="89">
        <v>0</v>
      </c>
      <c r="V142" s="89">
        <f t="shared" si="45"/>
        <v>0</v>
      </c>
      <c r="W142" s="89">
        <v>0</v>
      </c>
      <c r="X142" s="89">
        <f t="shared" si="37"/>
        <v>0</v>
      </c>
      <c r="Y142" s="89">
        <v>0</v>
      </c>
      <c r="Z142" s="88">
        <f t="shared" si="38"/>
        <v>0</v>
      </c>
      <c r="AA142" s="88">
        <v>0</v>
      </c>
      <c r="AB142" s="88">
        <f t="shared" si="33"/>
        <v>0</v>
      </c>
      <c r="AC142" s="88"/>
      <c r="AD142" s="88"/>
      <c r="AE142" s="93">
        <f t="shared" si="46"/>
        <v>0</v>
      </c>
      <c r="AF142" s="135"/>
    </row>
    <row r="143" spans="1:32" s="115" customFormat="1" hidden="1">
      <c r="A143" s="85">
        <v>138</v>
      </c>
      <c r="B143" s="132" t="s">
        <v>690</v>
      </c>
      <c r="C143" s="87">
        <v>0</v>
      </c>
      <c r="D143" s="88">
        <f t="shared" si="34"/>
        <v>0</v>
      </c>
      <c r="E143" s="89">
        <v>0</v>
      </c>
      <c r="F143" s="89">
        <f t="shared" si="35"/>
        <v>0</v>
      </c>
      <c r="G143" s="89">
        <v>0</v>
      </c>
      <c r="H143" s="89">
        <f t="shared" si="40"/>
        <v>0</v>
      </c>
      <c r="I143" s="89">
        <v>0</v>
      </c>
      <c r="J143" s="89">
        <f t="shared" si="41"/>
        <v>0</v>
      </c>
      <c r="K143" s="89">
        <v>0</v>
      </c>
      <c r="L143" s="88">
        <f t="shared" si="43"/>
        <v>0</v>
      </c>
      <c r="M143" s="89">
        <v>0</v>
      </c>
      <c r="N143" s="89">
        <f t="shared" si="44"/>
        <v>0</v>
      </c>
      <c r="O143" s="89">
        <v>0</v>
      </c>
      <c r="P143" s="89">
        <f t="shared" si="36"/>
        <v>0</v>
      </c>
      <c r="Q143" s="89">
        <v>0</v>
      </c>
      <c r="R143" s="89">
        <f t="shared" si="39"/>
        <v>0</v>
      </c>
      <c r="S143" s="89">
        <v>0</v>
      </c>
      <c r="T143" s="89">
        <f t="shared" si="42"/>
        <v>0</v>
      </c>
      <c r="U143" s="89">
        <v>0</v>
      </c>
      <c r="V143" s="89">
        <f t="shared" si="45"/>
        <v>0</v>
      </c>
      <c r="W143" s="89">
        <v>0</v>
      </c>
      <c r="X143" s="89">
        <f t="shared" si="37"/>
        <v>0</v>
      </c>
      <c r="Y143" s="89">
        <v>0</v>
      </c>
      <c r="Z143" s="88">
        <f t="shared" si="38"/>
        <v>0</v>
      </c>
      <c r="AA143" s="88">
        <v>0</v>
      </c>
      <c r="AB143" s="88">
        <f t="shared" si="33"/>
        <v>0</v>
      </c>
      <c r="AC143" s="88"/>
      <c r="AD143" s="88"/>
      <c r="AE143" s="93">
        <f t="shared" si="46"/>
        <v>0</v>
      </c>
      <c r="AF143" s="135"/>
    </row>
    <row r="144" spans="1:32" s="115" customFormat="1" hidden="1">
      <c r="A144" s="85">
        <v>139</v>
      </c>
      <c r="B144" s="132" t="s">
        <v>691</v>
      </c>
      <c r="C144" s="87">
        <v>0</v>
      </c>
      <c r="D144" s="88">
        <f t="shared" si="34"/>
        <v>0</v>
      </c>
      <c r="E144" s="89">
        <v>0</v>
      </c>
      <c r="F144" s="89">
        <f t="shared" si="35"/>
        <v>0</v>
      </c>
      <c r="G144" s="89">
        <v>0</v>
      </c>
      <c r="H144" s="89">
        <f t="shared" si="40"/>
        <v>0</v>
      </c>
      <c r="I144" s="89">
        <v>0</v>
      </c>
      <c r="J144" s="89">
        <f t="shared" si="41"/>
        <v>0</v>
      </c>
      <c r="K144" s="89">
        <v>0</v>
      </c>
      <c r="L144" s="88">
        <f t="shared" si="43"/>
        <v>0</v>
      </c>
      <c r="M144" s="89">
        <v>0</v>
      </c>
      <c r="N144" s="89">
        <f t="shared" si="44"/>
        <v>0</v>
      </c>
      <c r="O144" s="89">
        <v>0</v>
      </c>
      <c r="P144" s="89">
        <f t="shared" si="36"/>
        <v>0</v>
      </c>
      <c r="Q144" s="89">
        <v>0</v>
      </c>
      <c r="R144" s="89">
        <f t="shared" si="39"/>
        <v>0</v>
      </c>
      <c r="S144" s="89">
        <v>0</v>
      </c>
      <c r="T144" s="89">
        <f t="shared" si="42"/>
        <v>0</v>
      </c>
      <c r="U144" s="89">
        <v>0</v>
      </c>
      <c r="V144" s="89">
        <f t="shared" si="45"/>
        <v>0</v>
      </c>
      <c r="W144" s="89">
        <v>0</v>
      </c>
      <c r="X144" s="89">
        <f t="shared" si="37"/>
        <v>0</v>
      </c>
      <c r="Y144" s="89">
        <v>0</v>
      </c>
      <c r="Z144" s="88">
        <f t="shared" si="38"/>
        <v>0</v>
      </c>
      <c r="AA144" s="88">
        <v>0</v>
      </c>
      <c r="AB144" s="88">
        <f t="shared" si="33"/>
        <v>0</v>
      </c>
      <c r="AC144" s="88"/>
      <c r="AD144" s="88"/>
      <c r="AE144" s="93">
        <f t="shared" si="46"/>
        <v>0</v>
      </c>
      <c r="AF144" s="135"/>
    </row>
    <row r="145" spans="1:32" s="115" customFormat="1" hidden="1">
      <c r="A145" s="85">
        <v>140</v>
      </c>
      <c r="B145" s="132" t="s">
        <v>692</v>
      </c>
      <c r="C145" s="87">
        <v>0</v>
      </c>
      <c r="D145" s="88">
        <f t="shared" si="34"/>
        <v>0</v>
      </c>
      <c r="E145" s="89">
        <v>0</v>
      </c>
      <c r="F145" s="89">
        <f t="shared" si="35"/>
        <v>0</v>
      </c>
      <c r="G145" s="89">
        <v>0</v>
      </c>
      <c r="H145" s="89">
        <f t="shared" si="40"/>
        <v>0</v>
      </c>
      <c r="I145" s="89">
        <v>0</v>
      </c>
      <c r="J145" s="89">
        <f t="shared" si="41"/>
        <v>0</v>
      </c>
      <c r="K145" s="89">
        <v>0</v>
      </c>
      <c r="L145" s="88">
        <f t="shared" si="43"/>
        <v>0</v>
      </c>
      <c r="M145" s="89">
        <v>0</v>
      </c>
      <c r="N145" s="89">
        <f t="shared" si="44"/>
        <v>0</v>
      </c>
      <c r="O145" s="89">
        <v>0</v>
      </c>
      <c r="P145" s="89">
        <f t="shared" si="36"/>
        <v>0</v>
      </c>
      <c r="Q145" s="89">
        <v>0</v>
      </c>
      <c r="R145" s="89">
        <f t="shared" si="39"/>
        <v>0</v>
      </c>
      <c r="S145" s="89">
        <v>0</v>
      </c>
      <c r="T145" s="89">
        <f t="shared" si="42"/>
        <v>0</v>
      </c>
      <c r="U145" s="89">
        <v>0</v>
      </c>
      <c r="V145" s="89">
        <f t="shared" si="45"/>
        <v>0</v>
      </c>
      <c r="W145" s="89">
        <v>0</v>
      </c>
      <c r="X145" s="89">
        <f t="shared" si="37"/>
        <v>0</v>
      </c>
      <c r="Y145" s="89">
        <v>0</v>
      </c>
      <c r="Z145" s="88">
        <f t="shared" si="38"/>
        <v>0</v>
      </c>
      <c r="AA145" s="88">
        <v>0</v>
      </c>
      <c r="AB145" s="88">
        <f t="shared" si="33"/>
        <v>0</v>
      </c>
      <c r="AC145" s="88"/>
      <c r="AD145" s="88"/>
      <c r="AE145" s="93">
        <f t="shared" si="46"/>
        <v>0</v>
      </c>
      <c r="AF145" s="135"/>
    </row>
    <row r="146" spans="1:32" s="115" customFormat="1" hidden="1">
      <c r="A146" s="85">
        <v>141</v>
      </c>
      <c r="B146" s="132" t="s">
        <v>693</v>
      </c>
      <c r="C146" s="87">
        <v>0</v>
      </c>
      <c r="D146" s="88">
        <f t="shared" si="34"/>
        <v>0</v>
      </c>
      <c r="E146" s="89">
        <v>0</v>
      </c>
      <c r="F146" s="89">
        <f t="shared" si="35"/>
        <v>0</v>
      </c>
      <c r="G146" s="89">
        <v>0</v>
      </c>
      <c r="H146" s="89">
        <f t="shared" si="40"/>
        <v>0</v>
      </c>
      <c r="I146" s="89">
        <v>0</v>
      </c>
      <c r="J146" s="89">
        <f t="shared" si="41"/>
        <v>0</v>
      </c>
      <c r="K146" s="89">
        <v>0</v>
      </c>
      <c r="L146" s="88">
        <f t="shared" si="43"/>
        <v>0</v>
      </c>
      <c r="M146" s="89">
        <v>0</v>
      </c>
      <c r="N146" s="89">
        <f t="shared" si="44"/>
        <v>0</v>
      </c>
      <c r="O146" s="89">
        <v>0</v>
      </c>
      <c r="P146" s="89">
        <f t="shared" si="36"/>
        <v>0</v>
      </c>
      <c r="Q146" s="89">
        <v>0</v>
      </c>
      <c r="R146" s="89">
        <f t="shared" si="39"/>
        <v>0</v>
      </c>
      <c r="S146" s="89">
        <v>0</v>
      </c>
      <c r="T146" s="89">
        <f t="shared" si="42"/>
        <v>0</v>
      </c>
      <c r="U146" s="89">
        <v>0</v>
      </c>
      <c r="V146" s="89">
        <f t="shared" si="45"/>
        <v>0</v>
      </c>
      <c r="W146" s="89">
        <v>0</v>
      </c>
      <c r="X146" s="89">
        <f t="shared" si="37"/>
        <v>0</v>
      </c>
      <c r="Y146" s="89">
        <v>0</v>
      </c>
      <c r="Z146" s="88">
        <f t="shared" si="38"/>
        <v>0</v>
      </c>
      <c r="AA146" s="88">
        <v>0</v>
      </c>
      <c r="AB146" s="88">
        <f t="shared" si="33"/>
        <v>0</v>
      </c>
      <c r="AC146" s="88"/>
      <c r="AD146" s="88"/>
      <c r="AE146" s="93">
        <f t="shared" si="46"/>
        <v>0</v>
      </c>
      <c r="AF146" s="135"/>
    </row>
    <row r="147" spans="1:32" s="115" customFormat="1" hidden="1">
      <c r="A147" s="85">
        <v>142</v>
      </c>
      <c r="B147" s="132" t="s">
        <v>694</v>
      </c>
      <c r="C147" s="87">
        <v>0</v>
      </c>
      <c r="D147" s="88">
        <f t="shared" si="34"/>
        <v>0</v>
      </c>
      <c r="E147" s="89">
        <v>0</v>
      </c>
      <c r="F147" s="89">
        <f t="shared" si="35"/>
        <v>0</v>
      </c>
      <c r="G147" s="89">
        <v>0</v>
      </c>
      <c r="H147" s="89">
        <f t="shared" si="40"/>
        <v>0</v>
      </c>
      <c r="I147" s="89">
        <v>0</v>
      </c>
      <c r="J147" s="89">
        <f t="shared" si="41"/>
        <v>0</v>
      </c>
      <c r="K147" s="89">
        <v>0</v>
      </c>
      <c r="L147" s="88">
        <f t="shared" si="43"/>
        <v>0</v>
      </c>
      <c r="M147" s="89">
        <v>0</v>
      </c>
      <c r="N147" s="89">
        <f t="shared" si="44"/>
        <v>0</v>
      </c>
      <c r="O147" s="89">
        <v>0</v>
      </c>
      <c r="P147" s="89">
        <f t="shared" si="36"/>
        <v>0</v>
      </c>
      <c r="Q147" s="89">
        <v>0</v>
      </c>
      <c r="R147" s="89">
        <f t="shared" si="39"/>
        <v>0</v>
      </c>
      <c r="S147" s="89">
        <v>0</v>
      </c>
      <c r="T147" s="89">
        <f t="shared" si="42"/>
        <v>0</v>
      </c>
      <c r="U147" s="89">
        <v>0</v>
      </c>
      <c r="V147" s="89">
        <f t="shared" si="45"/>
        <v>0</v>
      </c>
      <c r="W147" s="89">
        <v>0</v>
      </c>
      <c r="X147" s="89">
        <f t="shared" si="37"/>
        <v>0</v>
      </c>
      <c r="Y147" s="89">
        <v>0</v>
      </c>
      <c r="Z147" s="88">
        <f t="shared" si="38"/>
        <v>0</v>
      </c>
      <c r="AA147" s="88">
        <v>0</v>
      </c>
      <c r="AB147" s="88">
        <f t="shared" si="33"/>
        <v>0</v>
      </c>
      <c r="AC147" s="88"/>
      <c r="AD147" s="88"/>
      <c r="AE147" s="93">
        <f t="shared" si="46"/>
        <v>0</v>
      </c>
      <c r="AF147" s="135"/>
    </row>
    <row r="148" spans="1:32" s="115" customFormat="1" hidden="1">
      <c r="A148" s="85">
        <v>143</v>
      </c>
      <c r="B148" s="132" t="s">
        <v>695</v>
      </c>
      <c r="C148" s="87">
        <v>0</v>
      </c>
      <c r="D148" s="88">
        <f t="shared" si="34"/>
        <v>0</v>
      </c>
      <c r="E148" s="89">
        <v>0</v>
      </c>
      <c r="F148" s="89">
        <f t="shared" si="35"/>
        <v>0</v>
      </c>
      <c r="G148" s="89">
        <v>0</v>
      </c>
      <c r="H148" s="89">
        <f t="shared" si="40"/>
        <v>0</v>
      </c>
      <c r="I148" s="89">
        <v>0</v>
      </c>
      <c r="J148" s="89">
        <f t="shared" si="41"/>
        <v>0</v>
      </c>
      <c r="K148" s="89">
        <v>0</v>
      </c>
      <c r="L148" s="88">
        <f t="shared" si="43"/>
        <v>0</v>
      </c>
      <c r="M148" s="89">
        <v>0</v>
      </c>
      <c r="N148" s="89">
        <f t="shared" si="44"/>
        <v>0</v>
      </c>
      <c r="O148" s="89">
        <v>0</v>
      </c>
      <c r="P148" s="89">
        <f t="shared" si="36"/>
        <v>0</v>
      </c>
      <c r="Q148" s="89">
        <v>0</v>
      </c>
      <c r="R148" s="89">
        <f t="shared" si="39"/>
        <v>0</v>
      </c>
      <c r="S148" s="89">
        <v>0</v>
      </c>
      <c r="T148" s="89">
        <f t="shared" si="42"/>
        <v>0</v>
      </c>
      <c r="U148" s="89">
        <v>0</v>
      </c>
      <c r="V148" s="89">
        <f t="shared" si="45"/>
        <v>0</v>
      </c>
      <c r="W148" s="89">
        <v>0</v>
      </c>
      <c r="X148" s="89">
        <f t="shared" si="37"/>
        <v>0</v>
      </c>
      <c r="Y148" s="89">
        <v>0</v>
      </c>
      <c r="Z148" s="88">
        <f t="shared" si="38"/>
        <v>0</v>
      </c>
      <c r="AA148" s="88">
        <v>0</v>
      </c>
      <c r="AB148" s="88">
        <f t="shared" si="33"/>
        <v>0</v>
      </c>
      <c r="AC148" s="88"/>
      <c r="AD148" s="88"/>
      <c r="AE148" s="93">
        <f t="shared" si="46"/>
        <v>0</v>
      </c>
      <c r="AF148" s="135"/>
    </row>
    <row r="149" spans="1:32" s="115" customFormat="1" hidden="1">
      <c r="A149" s="85">
        <v>144</v>
      </c>
      <c r="B149" s="132" t="s">
        <v>696</v>
      </c>
      <c r="C149" s="87">
        <v>0</v>
      </c>
      <c r="D149" s="88">
        <f t="shared" si="34"/>
        <v>0</v>
      </c>
      <c r="E149" s="89">
        <v>0</v>
      </c>
      <c r="F149" s="89">
        <f t="shared" si="35"/>
        <v>0</v>
      </c>
      <c r="G149" s="89">
        <v>0</v>
      </c>
      <c r="H149" s="89">
        <f t="shared" si="40"/>
        <v>0</v>
      </c>
      <c r="I149" s="89">
        <v>0</v>
      </c>
      <c r="J149" s="89">
        <f t="shared" si="41"/>
        <v>0</v>
      </c>
      <c r="K149" s="89">
        <v>0</v>
      </c>
      <c r="L149" s="88">
        <f t="shared" si="43"/>
        <v>0</v>
      </c>
      <c r="M149" s="89">
        <v>0</v>
      </c>
      <c r="N149" s="89">
        <f t="shared" si="44"/>
        <v>0</v>
      </c>
      <c r="O149" s="89">
        <v>0</v>
      </c>
      <c r="P149" s="89">
        <f t="shared" si="36"/>
        <v>0</v>
      </c>
      <c r="Q149" s="89">
        <v>0</v>
      </c>
      <c r="R149" s="89">
        <f t="shared" si="39"/>
        <v>0</v>
      </c>
      <c r="S149" s="89">
        <v>0</v>
      </c>
      <c r="T149" s="89">
        <f t="shared" si="42"/>
        <v>0</v>
      </c>
      <c r="U149" s="89">
        <v>0</v>
      </c>
      <c r="V149" s="89">
        <f t="shared" si="45"/>
        <v>0</v>
      </c>
      <c r="W149" s="89">
        <v>0</v>
      </c>
      <c r="X149" s="89">
        <f t="shared" si="37"/>
        <v>0</v>
      </c>
      <c r="Y149" s="89">
        <v>0</v>
      </c>
      <c r="Z149" s="88">
        <f t="shared" si="38"/>
        <v>0</v>
      </c>
      <c r="AA149" s="88">
        <v>0</v>
      </c>
      <c r="AB149" s="88">
        <f t="shared" si="33"/>
        <v>0</v>
      </c>
      <c r="AC149" s="88"/>
      <c r="AD149" s="88"/>
      <c r="AE149" s="93">
        <f t="shared" si="46"/>
        <v>0</v>
      </c>
      <c r="AF149" s="135"/>
    </row>
    <row r="150" spans="1:32" s="115" customFormat="1" hidden="1">
      <c r="A150" s="85">
        <v>145</v>
      </c>
      <c r="B150" s="132" t="s">
        <v>697</v>
      </c>
      <c r="C150" s="87">
        <v>0</v>
      </c>
      <c r="D150" s="88">
        <f t="shared" si="34"/>
        <v>0</v>
      </c>
      <c r="E150" s="89">
        <v>0</v>
      </c>
      <c r="F150" s="89">
        <f t="shared" si="35"/>
        <v>0</v>
      </c>
      <c r="G150" s="89">
        <v>0</v>
      </c>
      <c r="H150" s="89">
        <f t="shared" si="40"/>
        <v>0</v>
      </c>
      <c r="I150" s="89">
        <v>0</v>
      </c>
      <c r="J150" s="89">
        <f t="shared" si="41"/>
        <v>0</v>
      </c>
      <c r="K150" s="89">
        <v>0</v>
      </c>
      <c r="L150" s="88">
        <f t="shared" si="43"/>
        <v>0</v>
      </c>
      <c r="M150" s="89">
        <v>0</v>
      </c>
      <c r="N150" s="89">
        <f t="shared" si="44"/>
        <v>0</v>
      </c>
      <c r="O150" s="89">
        <v>0</v>
      </c>
      <c r="P150" s="89">
        <f t="shared" si="36"/>
        <v>0</v>
      </c>
      <c r="Q150" s="89">
        <v>0</v>
      </c>
      <c r="R150" s="89">
        <f t="shared" si="39"/>
        <v>0</v>
      </c>
      <c r="S150" s="89">
        <v>0</v>
      </c>
      <c r="T150" s="89">
        <f t="shared" si="42"/>
        <v>0</v>
      </c>
      <c r="U150" s="89">
        <v>0</v>
      </c>
      <c r="V150" s="89">
        <f t="shared" si="45"/>
        <v>0</v>
      </c>
      <c r="W150" s="89">
        <v>0</v>
      </c>
      <c r="X150" s="89">
        <f t="shared" si="37"/>
        <v>0</v>
      </c>
      <c r="Y150" s="89">
        <v>0</v>
      </c>
      <c r="Z150" s="88">
        <f t="shared" si="38"/>
        <v>0</v>
      </c>
      <c r="AA150" s="88">
        <v>0</v>
      </c>
      <c r="AB150" s="88">
        <f t="shared" si="33"/>
        <v>0</v>
      </c>
      <c r="AC150" s="88"/>
      <c r="AD150" s="88"/>
      <c r="AE150" s="93">
        <f t="shared" si="46"/>
        <v>0</v>
      </c>
      <c r="AF150" s="135"/>
    </row>
    <row r="151" spans="1:32" s="115" customFormat="1" hidden="1">
      <c r="A151" s="85">
        <v>146</v>
      </c>
      <c r="B151" s="132" t="s">
        <v>698</v>
      </c>
      <c r="C151" s="87">
        <v>0</v>
      </c>
      <c r="D151" s="88">
        <f t="shared" si="34"/>
        <v>0</v>
      </c>
      <c r="E151" s="89">
        <v>0</v>
      </c>
      <c r="F151" s="89">
        <f t="shared" si="35"/>
        <v>0</v>
      </c>
      <c r="G151" s="89">
        <v>0</v>
      </c>
      <c r="H151" s="89">
        <f t="shared" si="40"/>
        <v>0</v>
      </c>
      <c r="I151" s="89">
        <v>0</v>
      </c>
      <c r="J151" s="89">
        <f t="shared" si="41"/>
        <v>0</v>
      </c>
      <c r="K151" s="89">
        <v>0</v>
      </c>
      <c r="L151" s="88">
        <f t="shared" si="43"/>
        <v>0</v>
      </c>
      <c r="M151" s="89">
        <v>0</v>
      </c>
      <c r="N151" s="89">
        <f t="shared" si="44"/>
        <v>0</v>
      </c>
      <c r="O151" s="89">
        <v>0</v>
      </c>
      <c r="P151" s="89">
        <f t="shared" si="36"/>
        <v>0</v>
      </c>
      <c r="Q151" s="89">
        <v>0</v>
      </c>
      <c r="R151" s="89">
        <f t="shared" si="39"/>
        <v>0</v>
      </c>
      <c r="S151" s="89">
        <v>0</v>
      </c>
      <c r="T151" s="89">
        <f t="shared" si="42"/>
        <v>0</v>
      </c>
      <c r="U151" s="89">
        <v>0</v>
      </c>
      <c r="V151" s="89">
        <f t="shared" si="45"/>
        <v>0</v>
      </c>
      <c r="W151" s="89">
        <v>0</v>
      </c>
      <c r="X151" s="89">
        <f t="shared" si="37"/>
        <v>0</v>
      </c>
      <c r="Y151" s="89">
        <v>0</v>
      </c>
      <c r="Z151" s="88">
        <f t="shared" si="38"/>
        <v>0</v>
      </c>
      <c r="AA151" s="88">
        <v>0</v>
      </c>
      <c r="AB151" s="88">
        <f t="shared" si="33"/>
        <v>0</v>
      </c>
      <c r="AC151" s="88"/>
      <c r="AD151" s="88"/>
      <c r="AE151" s="93">
        <f t="shared" si="46"/>
        <v>0</v>
      </c>
      <c r="AF151" s="135"/>
    </row>
    <row r="152" spans="1:32" s="115" customFormat="1" hidden="1">
      <c r="A152" s="85">
        <v>147</v>
      </c>
      <c r="B152" s="132" t="s">
        <v>699</v>
      </c>
      <c r="C152" s="87">
        <v>0</v>
      </c>
      <c r="D152" s="88">
        <f t="shared" si="34"/>
        <v>0</v>
      </c>
      <c r="E152" s="89">
        <v>0</v>
      </c>
      <c r="F152" s="89">
        <f t="shared" si="35"/>
        <v>0</v>
      </c>
      <c r="G152" s="89">
        <v>0</v>
      </c>
      <c r="H152" s="89">
        <f t="shared" si="40"/>
        <v>0</v>
      </c>
      <c r="I152" s="89">
        <v>0</v>
      </c>
      <c r="J152" s="89">
        <f t="shared" si="41"/>
        <v>0</v>
      </c>
      <c r="K152" s="89">
        <v>0</v>
      </c>
      <c r="L152" s="88">
        <f t="shared" si="43"/>
        <v>0</v>
      </c>
      <c r="M152" s="89">
        <v>0</v>
      </c>
      <c r="N152" s="89">
        <f t="shared" si="44"/>
        <v>0</v>
      </c>
      <c r="O152" s="89">
        <v>0</v>
      </c>
      <c r="P152" s="89">
        <f t="shared" si="36"/>
        <v>0</v>
      </c>
      <c r="Q152" s="89">
        <v>0</v>
      </c>
      <c r="R152" s="89">
        <f t="shared" si="39"/>
        <v>0</v>
      </c>
      <c r="S152" s="89">
        <v>0</v>
      </c>
      <c r="T152" s="89">
        <f t="shared" si="42"/>
        <v>0</v>
      </c>
      <c r="U152" s="89">
        <v>0</v>
      </c>
      <c r="V152" s="89">
        <f t="shared" si="45"/>
        <v>0</v>
      </c>
      <c r="W152" s="89">
        <v>0</v>
      </c>
      <c r="X152" s="89">
        <f t="shared" si="37"/>
        <v>0</v>
      </c>
      <c r="Y152" s="89">
        <v>0</v>
      </c>
      <c r="Z152" s="88">
        <f t="shared" si="38"/>
        <v>0</v>
      </c>
      <c r="AA152" s="88">
        <v>0</v>
      </c>
      <c r="AB152" s="88">
        <f t="shared" si="33"/>
        <v>0</v>
      </c>
      <c r="AC152" s="88"/>
      <c r="AD152" s="88"/>
      <c r="AE152" s="93">
        <f t="shared" si="46"/>
        <v>0</v>
      </c>
      <c r="AF152" s="135"/>
    </row>
    <row r="153" spans="1:32" s="115" customFormat="1" hidden="1">
      <c r="A153" s="85">
        <v>148</v>
      </c>
      <c r="B153" s="132" t="s">
        <v>700</v>
      </c>
      <c r="C153" s="87">
        <v>0</v>
      </c>
      <c r="D153" s="88">
        <f t="shared" si="34"/>
        <v>0</v>
      </c>
      <c r="E153" s="89">
        <v>0</v>
      </c>
      <c r="F153" s="89">
        <f t="shared" si="35"/>
        <v>0</v>
      </c>
      <c r="G153" s="89">
        <v>0</v>
      </c>
      <c r="H153" s="89">
        <f t="shared" si="40"/>
        <v>0</v>
      </c>
      <c r="I153" s="89">
        <v>0</v>
      </c>
      <c r="J153" s="89">
        <f t="shared" si="41"/>
        <v>0</v>
      </c>
      <c r="K153" s="89">
        <v>0</v>
      </c>
      <c r="L153" s="88">
        <f t="shared" si="43"/>
        <v>0</v>
      </c>
      <c r="M153" s="89">
        <v>0</v>
      </c>
      <c r="N153" s="89">
        <f t="shared" si="44"/>
        <v>0</v>
      </c>
      <c r="O153" s="89">
        <v>0</v>
      </c>
      <c r="P153" s="89">
        <f t="shared" si="36"/>
        <v>0</v>
      </c>
      <c r="Q153" s="89">
        <v>0</v>
      </c>
      <c r="R153" s="89">
        <f t="shared" si="39"/>
        <v>0</v>
      </c>
      <c r="S153" s="89">
        <v>0</v>
      </c>
      <c r="T153" s="89">
        <f t="shared" si="42"/>
        <v>0</v>
      </c>
      <c r="U153" s="89">
        <v>0</v>
      </c>
      <c r="V153" s="89">
        <f t="shared" si="45"/>
        <v>0</v>
      </c>
      <c r="W153" s="89">
        <v>0</v>
      </c>
      <c r="X153" s="89">
        <f t="shared" si="37"/>
        <v>0</v>
      </c>
      <c r="Y153" s="89">
        <v>0</v>
      </c>
      <c r="Z153" s="88">
        <f t="shared" si="38"/>
        <v>0</v>
      </c>
      <c r="AA153" s="88">
        <v>0</v>
      </c>
      <c r="AB153" s="88">
        <f t="shared" si="33"/>
        <v>0</v>
      </c>
      <c r="AC153" s="88"/>
      <c r="AD153" s="88"/>
      <c r="AE153" s="93">
        <f t="shared" si="46"/>
        <v>0</v>
      </c>
      <c r="AF153" s="135"/>
    </row>
    <row r="154" spans="1:32" s="115" customFormat="1" hidden="1">
      <c r="A154" s="85">
        <v>149</v>
      </c>
      <c r="B154" s="132" t="s">
        <v>701</v>
      </c>
      <c r="C154" s="87">
        <v>0</v>
      </c>
      <c r="D154" s="88">
        <f t="shared" si="34"/>
        <v>0</v>
      </c>
      <c r="E154" s="89">
        <v>0</v>
      </c>
      <c r="F154" s="89">
        <f t="shared" si="35"/>
        <v>0</v>
      </c>
      <c r="G154" s="89">
        <v>0</v>
      </c>
      <c r="H154" s="89">
        <f t="shared" si="40"/>
        <v>0</v>
      </c>
      <c r="I154" s="89">
        <v>0</v>
      </c>
      <c r="J154" s="89">
        <f t="shared" si="41"/>
        <v>0</v>
      </c>
      <c r="K154" s="89">
        <v>0</v>
      </c>
      <c r="L154" s="88">
        <f t="shared" si="43"/>
        <v>0</v>
      </c>
      <c r="M154" s="89">
        <v>0</v>
      </c>
      <c r="N154" s="89">
        <f t="shared" si="44"/>
        <v>0</v>
      </c>
      <c r="O154" s="89">
        <v>0</v>
      </c>
      <c r="P154" s="89">
        <f t="shared" si="36"/>
        <v>0</v>
      </c>
      <c r="Q154" s="89">
        <v>0</v>
      </c>
      <c r="R154" s="89">
        <f t="shared" si="39"/>
        <v>0</v>
      </c>
      <c r="S154" s="89">
        <v>0</v>
      </c>
      <c r="T154" s="89">
        <f t="shared" si="42"/>
        <v>0</v>
      </c>
      <c r="U154" s="89">
        <v>0</v>
      </c>
      <c r="V154" s="89">
        <f t="shared" si="45"/>
        <v>0</v>
      </c>
      <c r="W154" s="89">
        <v>0</v>
      </c>
      <c r="X154" s="89">
        <f t="shared" si="37"/>
        <v>0</v>
      </c>
      <c r="Y154" s="89">
        <v>0</v>
      </c>
      <c r="Z154" s="88">
        <f t="shared" si="38"/>
        <v>0</v>
      </c>
      <c r="AA154" s="88">
        <v>0</v>
      </c>
      <c r="AB154" s="88">
        <f t="shared" si="33"/>
        <v>0</v>
      </c>
      <c r="AC154" s="88"/>
      <c r="AD154" s="88"/>
      <c r="AE154" s="93">
        <f t="shared" si="46"/>
        <v>0</v>
      </c>
      <c r="AF154" s="135"/>
    </row>
    <row r="155" spans="1:32" s="115" customFormat="1" hidden="1">
      <c r="A155" s="85">
        <v>150</v>
      </c>
      <c r="B155" s="132" t="s">
        <v>702</v>
      </c>
      <c r="C155" s="87">
        <v>0</v>
      </c>
      <c r="D155" s="88">
        <f t="shared" si="34"/>
        <v>0</v>
      </c>
      <c r="E155" s="89">
        <v>0</v>
      </c>
      <c r="F155" s="89">
        <f t="shared" si="35"/>
        <v>0</v>
      </c>
      <c r="G155" s="89">
        <v>0</v>
      </c>
      <c r="H155" s="89">
        <f t="shared" si="40"/>
        <v>0</v>
      </c>
      <c r="I155" s="89">
        <v>0</v>
      </c>
      <c r="J155" s="89">
        <f t="shared" si="41"/>
        <v>0</v>
      </c>
      <c r="K155" s="89">
        <v>0</v>
      </c>
      <c r="L155" s="88">
        <f t="shared" si="43"/>
        <v>0</v>
      </c>
      <c r="M155" s="89">
        <v>0</v>
      </c>
      <c r="N155" s="89">
        <f t="shared" si="44"/>
        <v>0</v>
      </c>
      <c r="O155" s="89">
        <v>0</v>
      </c>
      <c r="P155" s="89">
        <f t="shared" si="36"/>
        <v>0</v>
      </c>
      <c r="Q155" s="89">
        <v>0</v>
      </c>
      <c r="R155" s="89">
        <f t="shared" si="39"/>
        <v>0</v>
      </c>
      <c r="S155" s="89">
        <v>0</v>
      </c>
      <c r="T155" s="89">
        <f t="shared" si="42"/>
        <v>0</v>
      </c>
      <c r="U155" s="89">
        <v>0</v>
      </c>
      <c r="V155" s="89">
        <f t="shared" si="45"/>
        <v>0</v>
      </c>
      <c r="W155" s="89">
        <v>0</v>
      </c>
      <c r="X155" s="89">
        <f t="shared" si="37"/>
        <v>0</v>
      </c>
      <c r="Y155" s="89">
        <v>0</v>
      </c>
      <c r="Z155" s="88">
        <f t="shared" si="38"/>
        <v>0</v>
      </c>
      <c r="AA155" s="88">
        <v>0</v>
      </c>
      <c r="AB155" s="88">
        <f t="shared" si="33"/>
        <v>0</v>
      </c>
      <c r="AC155" s="88"/>
      <c r="AD155" s="88"/>
      <c r="AE155" s="93">
        <f t="shared" si="46"/>
        <v>0</v>
      </c>
      <c r="AF155" s="135"/>
    </row>
    <row r="156" spans="1:32" s="115" customFormat="1" hidden="1">
      <c r="A156" s="85">
        <v>151</v>
      </c>
      <c r="B156" s="132" t="s">
        <v>703</v>
      </c>
      <c r="C156" s="87">
        <v>0</v>
      </c>
      <c r="D156" s="88">
        <f t="shared" si="34"/>
        <v>0</v>
      </c>
      <c r="E156" s="89">
        <v>0</v>
      </c>
      <c r="F156" s="89">
        <f t="shared" si="35"/>
        <v>0</v>
      </c>
      <c r="G156" s="89">
        <v>0</v>
      </c>
      <c r="H156" s="89">
        <f t="shared" si="40"/>
        <v>0</v>
      </c>
      <c r="I156" s="89">
        <v>0</v>
      </c>
      <c r="J156" s="89">
        <f t="shared" si="41"/>
        <v>0</v>
      </c>
      <c r="K156" s="89">
        <v>0</v>
      </c>
      <c r="L156" s="88">
        <f t="shared" si="43"/>
        <v>0</v>
      </c>
      <c r="M156" s="89">
        <v>0</v>
      </c>
      <c r="N156" s="89">
        <f t="shared" si="44"/>
        <v>0</v>
      </c>
      <c r="O156" s="89">
        <v>0</v>
      </c>
      <c r="P156" s="89">
        <f t="shared" si="36"/>
        <v>0</v>
      </c>
      <c r="Q156" s="89">
        <v>0</v>
      </c>
      <c r="R156" s="89">
        <f t="shared" si="39"/>
        <v>0</v>
      </c>
      <c r="S156" s="89">
        <v>0</v>
      </c>
      <c r="T156" s="89">
        <f t="shared" si="42"/>
        <v>0</v>
      </c>
      <c r="U156" s="89">
        <v>0</v>
      </c>
      <c r="V156" s="89">
        <f t="shared" si="45"/>
        <v>0</v>
      </c>
      <c r="W156" s="89">
        <v>0</v>
      </c>
      <c r="X156" s="89">
        <f t="shared" si="37"/>
        <v>0</v>
      </c>
      <c r="Y156" s="89">
        <v>0</v>
      </c>
      <c r="Z156" s="88">
        <f t="shared" si="38"/>
        <v>0</v>
      </c>
      <c r="AA156" s="88">
        <v>0</v>
      </c>
      <c r="AB156" s="88">
        <f t="shared" si="33"/>
        <v>0</v>
      </c>
      <c r="AC156" s="88"/>
      <c r="AD156" s="88"/>
      <c r="AE156" s="93">
        <f t="shared" si="46"/>
        <v>0</v>
      </c>
      <c r="AF156" s="135"/>
    </row>
    <row r="157" spans="1:32" s="115" customFormat="1" hidden="1">
      <c r="A157" s="85">
        <v>152</v>
      </c>
      <c r="B157" s="132" t="s">
        <v>704</v>
      </c>
      <c r="C157" s="87">
        <v>0</v>
      </c>
      <c r="D157" s="88">
        <f t="shared" si="34"/>
        <v>0</v>
      </c>
      <c r="E157" s="89">
        <v>0</v>
      </c>
      <c r="F157" s="89">
        <f t="shared" si="35"/>
        <v>0</v>
      </c>
      <c r="G157" s="89">
        <v>0</v>
      </c>
      <c r="H157" s="89">
        <f t="shared" si="40"/>
        <v>0</v>
      </c>
      <c r="I157" s="89">
        <v>0</v>
      </c>
      <c r="J157" s="89">
        <f t="shared" si="41"/>
        <v>0</v>
      </c>
      <c r="K157" s="89">
        <v>0</v>
      </c>
      <c r="L157" s="88">
        <f t="shared" si="43"/>
        <v>0</v>
      </c>
      <c r="M157" s="89">
        <v>0</v>
      </c>
      <c r="N157" s="89">
        <f t="shared" si="44"/>
        <v>0</v>
      </c>
      <c r="O157" s="89">
        <v>0</v>
      </c>
      <c r="P157" s="89">
        <f t="shared" si="36"/>
        <v>0</v>
      </c>
      <c r="Q157" s="89">
        <v>0</v>
      </c>
      <c r="R157" s="89">
        <f t="shared" si="39"/>
        <v>0</v>
      </c>
      <c r="S157" s="89">
        <v>0</v>
      </c>
      <c r="T157" s="89">
        <f t="shared" si="42"/>
        <v>0</v>
      </c>
      <c r="U157" s="89">
        <v>0</v>
      </c>
      <c r="V157" s="89">
        <f t="shared" si="45"/>
        <v>0</v>
      </c>
      <c r="W157" s="89">
        <v>0</v>
      </c>
      <c r="X157" s="89">
        <f t="shared" si="37"/>
        <v>0</v>
      </c>
      <c r="Y157" s="89">
        <v>0</v>
      </c>
      <c r="Z157" s="88">
        <f t="shared" si="38"/>
        <v>0</v>
      </c>
      <c r="AA157" s="88">
        <v>0</v>
      </c>
      <c r="AB157" s="88">
        <f t="shared" si="33"/>
        <v>0</v>
      </c>
      <c r="AC157" s="88"/>
      <c r="AD157" s="88"/>
      <c r="AE157" s="93">
        <f t="shared" si="46"/>
        <v>0</v>
      </c>
      <c r="AF157" s="135"/>
    </row>
    <row r="158" spans="1:32" s="115" customFormat="1" hidden="1">
      <c r="A158" s="85">
        <v>153</v>
      </c>
      <c r="B158" s="132" t="s">
        <v>705</v>
      </c>
      <c r="C158" s="87">
        <v>0</v>
      </c>
      <c r="D158" s="88">
        <f t="shared" si="34"/>
        <v>0</v>
      </c>
      <c r="E158" s="89">
        <v>0</v>
      </c>
      <c r="F158" s="89">
        <f t="shared" si="35"/>
        <v>0</v>
      </c>
      <c r="G158" s="89">
        <v>0</v>
      </c>
      <c r="H158" s="89">
        <f t="shared" si="40"/>
        <v>0</v>
      </c>
      <c r="I158" s="89">
        <v>0</v>
      </c>
      <c r="J158" s="89">
        <f t="shared" si="41"/>
        <v>0</v>
      </c>
      <c r="K158" s="89">
        <v>0</v>
      </c>
      <c r="L158" s="88">
        <f t="shared" si="43"/>
        <v>0</v>
      </c>
      <c r="M158" s="89">
        <v>0</v>
      </c>
      <c r="N158" s="89">
        <f t="shared" si="44"/>
        <v>0</v>
      </c>
      <c r="O158" s="89">
        <v>0</v>
      </c>
      <c r="P158" s="89">
        <f t="shared" si="36"/>
        <v>0</v>
      </c>
      <c r="Q158" s="89">
        <v>0</v>
      </c>
      <c r="R158" s="89">
        <f t="shared" si="39"/>
        <v>0</v>
      </c>
      <c r="S158" s="89">
        <v>0</v>
      </c>
      <c r="T158" s="89">
        <f t="shared" si="42"/>
        <v>0</v>
      </c>
      <c r="U158" s="89">
        <v>0</v>
      </c>
      <c r="V158" s="89">
        <f t="shared" si="45"/>
        <v>0</v>
      </c>
      <c r="W158" s="89">
        <v>0</v>
      </c>
      <c r="X158" s="89">
        <f t="shared" si="37"/>
        <v>0</v>
      </c>
      <c r="Y158" s="89">
        <v>0</v>
      </c>
      <c r="Z158" s="88">
        <f t="shared" si="38"/>
        <v>0</v>
      </c>
      <c r="AA158" s="88">
        <v>0</v>
      </c>
      <c r="AB158" s="88">
        <f t="shared" si="33"/>
        <v>0</v>
      </c>
      <c r="AC158" s="88"/>
      <c r="AD158" s="88"/>
      <c r="AE158" s="93">
        <f t="shared" si="46"/>
        <v>0</v>
      </c>
      <c r="AF158" s="135"/>
    </row>
    <row r="159" spans="1:32" s="115" customFormat="1" hidden="1">
      <c r="A159" s="85">
        <v>154</v>
      </c>
      <c r="B159" s="132" t="s">
        <v>706</v>
      </c>
      <c r="C159" s="87">
        <v>0</v>
      </c>
      <c r="D159" s="88">
        <f t="shared" si="34"/>
        <v>0</v>
      </c>
      <c r="E159" s="89">
        <v>0</v>
      </c>
      <c r="F159" s="89">
        <f t="shared" si="35"/>
        <v>0</v>
      </c>
      <c r="G159" s="89">
        <v>0</v>
      </c>
      <c r="H159" s="89">
        <f t="shared" si="40"/>
        <v>0</v>
      </c>
      <c r="I159" s="89">
        <v>0</v>
      </c>
      <c r="J159" s="89">
        <f t="shared" si="41"/>
        <v>0</v>
      </c>
      <c r="K159" s="89">
        <v>0</v>
      </c>
      <c r="L159" s="88">
        <f t="shared" si="43"/>
        <v>0</v>
      </c>
      <c r="M159" s="89">
        <v>0</v>
      </c>
      <c r="N159" s="89">
        <f t="shared" si="44"/>
        <v>0</v>
      </c>
      <c r="O159" s="89">
        <v>0</v>
      </c>
      <c r="P159" s="89">
        <f t="shared" si="36"/>
        <v>0</v>
      </c>
      <c r="Q159" s="89">
        <v>0</v>
      </c>
      <c r="R159" s="89">
        <f t="shared" si="39"/>
        <v>0</v>
      </c>
      <c r="S159" s="89">
        <v>0</v>
      </c>
      <c r="T159" s="89">
        <f t="shared" si="42"/>
        <v>0</v>
      </c>
      <c r="U159" s="89">
        <v>0</v>
      </c>
      <c r="V159" s="89">
        <f t="shared" si="45"/>
        <v>0</v>
      </c>
      <c r="W159" s="89">
        <v>0</v>
      </c>
      <c r="X159" s="89">
        <f t="shared" si="37"/>
        <v>0</v>
      </c>
      <c r="Y159" s="89">
        <v>0</v>
      </c>
      <c r="Z159" s="88">
        <f t="shared" si="38"/>
        <v>0</v>
      </c>
      <c r="AA159" s="88">
        <v>0</v>
      </c>
      <c r="AB159" s="88">
        <f t="shared" si="33"/>
        <v>0</v>
      </c>
      <c r="AC159" s="88"/>
      <c r="AD159" s="88"/>
      <c r="AE159" s="93">
        <f t="shared" si="46"/>
        <v>0</v>
      </c>
      <c r="AF159" s="135"/>
    </row>
    <row r="160" spans="1:32" s="115" customFormat="1" hidden="1">
      <c r="A160" s="85">
        <v>155</v>
      </c>
      <c r="B160" s="132" t="s">
        <v>707</v>
      </c>
      <c r="C160" s="87">
        <v>0</v>
      </c>
      <c r="D160" s="88">
        <f t="shared" si="34"/>
        <v>0</v>
      </c>
      <c r="E160" s="89">
        <v>0</v>
      </c>
      <c r="F160" s="89">
        <f t="shared" si="35"/>
        <v>0</v>
      </c>
      <c r="G160" s="89">
        <v>0</v>
      </c>
      <c r="H160" s="89">
        <f t="shared" si="40"/>
        <v>0</v>
      </c>
      <c r="I160" s="89">
        <v>0</v>
      </c>
      <c r="J160" s="89">
        <f t="shared" si="41"/>
        <v>0</v>
      </c>
      <c r="K160" s="89">
        <v>0</v>
      </c>
      <c r="L160" s="88">
        <f t="shared" si="43"/>
        <v>0</v>
      </c>
      <c r="M160" s="89">
        <v>0</v>
      </c>
      <c r="N160" s="89">
        <f t="shared" si="44"/>
        <v>0</v>
      </c>
      <c r="O160" s="89">
        <v>0</v>
      </c>
      <c r="P160" s="89">
        <f t="shared" si="36"/>
        <v>0</v>
      </c>
      <c r="Q160" s="89">
        <v>0</v>
      </c>
      <c r="R160" s="89">
        <f t="shared" si="39"/>
        <v>0</v>
      </c>
      <c r="S160" s="89">
        <v>0</v>
      </c>
      <c r="T160" s="89">
        <f t="shared" si="42"/>
        <v>0</v>
      </c>
      <c r="U160" s="89">
        <v>0</v>
      </c>
      <c r="V160" s="89">
        <f t="shared" si="45"/>
        <v>0</v>
      </c>
      <c r="W160" s="89">
        <v>0</v>
      </c>
      <c r="X160" s="89">
        <f t="shared" si="37"/>
        <v>0</v>
      </c>
      <c r="Y160" s="89">
        <v>0</v>
      </c>
      <c r="Z160" s="88">
        <f t="shared" si="38"/>
        <v>0</v>
      </c>
      <c r="AA160" s="88">
        <v>0</v>
      </c>
      <c r="AB160" s="88">
        <f t="shared" si="33"/>
        <v>0</v>
      </c>
      <c r="AC160" s="88"/>
      <c r="AD160" s="88"/>
      <c r="AE160" s="93">
        <f t="shared" si="46"/>
        <v>0</v>
      </c>
      <c r="AF160" s="135"/>
    </row>
    <row r="161" spans="1:32" s="115" customFormat="1" hidden="1">
      <c r="A161" s="85">
        <v>156</v>
      </c>
      <c r="B161" s="132" t="s">
        <v>708</v>
      </c>
      <c r="C161" s="87">
        <v>0</v>
      </c>
      <c r="D161" s="88">
        <f t="shared" si="34"/>
        <v>0</v>
      </c>
      <c r="E161" s="89">
        <v>0</v>
      </c>
      <c r="F161" s="89">
        <f t="shared" si="35"/>
        <v>0</v>
      </c>
      <c r="G161" s="89">
        <v>0</v>
      </c>
      <c r="H161" s="89">
        <f t="shared" si="40"/>
        <v>0</v>
      </c>
      <c r="I161" s="89">
        <v>0</v>
      </c>
      <c r="J161" s="89">
        <f t="shared" si="41"/>
        <v>0</v>
      </c>
      <c r="K161" s="89">
        <v>0</v>
      </c>
      <c r="L161" s="88">
        <f t="shared" si="43"/>
        <v>0</v>
      </c>
      <c r="M161" s="89">
        <v>0</v>
      </c>
      <c r="N161" s="89">
        <f t="shared" si="44"/>
        <v>0</v>
      </c>
      <c r="O161" s="89">
        <v>0</v>
      </c>
      <c r="P161" s="89">
        <f t="shared" si="36"/>
        <v>0</v>
      </c>
      <c r="Q161" s="89">
        <v>0</v>
      </c>
      <c r="R161" s="89">
        <f t="shared" si="39"/>
        <v>0</v>
      </c>
      <c r="S161" s="89">
        <v>0</v>
      </c>
      <c r="T161" s="89">
        <f t="shared" si="42"/>
        <v>0</v>
      </c>
      <c r="U161" s="89">
        <v>0</v>
      </c>
      <c r="V161" s="89">
        <f t="shared" si="45"/>
        <v>0</v>
      </c>
      <c r="W161" s="89">
        <v>0</v>
      </c>
      <c r="X161" s="89">
        <f t="shared" si="37"/>
        <v>0</v>
      </c>
      <c r="Y161" s="89">
        <v>0</v>
      </c>
      <c r="Z161" s="88">
        <f t="shared" si="38"/>
        <v>0</v>
      </c>
      <c r="AA161" s="88">
        <v>0</v>
      </c>
      <c r="AB161" s="88">
        <f t="shared" si="33"/>
        <v>0</v>
      </c>
      <c r="AC161" s="88"/>
      <c r="AD161" s="88"/>
      <c r="AE161" s="93">
        <f t="shared" si="46"/>
        <v>0</v>
      </c>
      <c r="AF161" s="135"/>
    </row>
    <row r="162" spans="1:32" s="115" customFormat="1" hidden="1">
      <c r="A162" s="85">
        <v>157</v>
      </c>
      <c r="B162" s="132" t="s">
        <v>709</v>
      </c>
      <c r="C162" s="87">
        <v>0</v>
      </c>
      <c r="D162" s="88">
        <f t="shared" si="34"/>
        <v>0</v>
      </c>
      <c r="E162" s="89">
        <v>0</v>
      </c>
      <c r="F162" s="89">
        <f t="shared" si="35"/>
        <v>0</v>
      </c>
      <c r="G162" s="89">
        <v>0</v>
      </c>
      <c r="H162" s="89">
        <f t="shared" si="40"/>
        <v>0</v>
      </c>
      <c r="I162" s="89">
        <v>0</v>
      </c>
      <c r="J162" s="89">
        <f t="shared" si="41"/>
        <v>0</v>
      </c>
      <c r="K162" s="89">
        <v>0</v>
      </c>
      <c r="L162" s="88">
        <f t="shared" si="43"/>
        <v>0</v>
      </c>
      <c r="M162" s="89">
        <v>0</v>
      </c>
      <c r="N162" s="89">
        <f t="shared" si="44"/>
        <v>0</v>
      </c>
      <c r="O162" s="89">
        <v>0</v>
      </c>
      <c r="P162" s="89">
        <f t="shared" si="36"/>
        <v>0</v>
      </c>
      <c r="Q162" s="89">
        <v>0</v>
      </c>
      <c r="R162" s="89">
        <f t="shared" si="39"/>
        <v>0</v>
      </c>
      <c r="S162" s="89">
        <v>0</v>
      </c>
      <c r="T162" s="89">
        <f t="shared" si="42"/>
        <v>0</v>
      </c>
      <c r="U162" s="89">
        <v>0</v>
      </c>
      <c r="V162" s="89">
        <f t="shared" si="45"/>
        <v>0</v>
      </c>
      <c r="W162" s="89">
        <v>0</v>
      </c>
      <c r="X162" s="89">
        <f t="shared" si="37"/>
        <v>0</v>
      </c>
      <c r="Y162" s="89">
        <v>0</v>
      </c>
      <c r="Z162" s="88">
        <f t="shared" si="38"/>
        <v>0</v>
      </c>
      <c r="AA162" s="88">
        <v>0</v>
      </c>
      <c r="AB162" s="88">
        <f t="shared" si="33"/>
        <v>0</v>
      </c>
      <c r="AC162" s="88"/>
      <c r="AD162" s="88"/>
      <c r="AE162" s="93">
        <f t="shared" si="46"/>
        <v>0</v>
      </c>
      <c r="AF162" s="135"/>
    </row>
    <row r="163" spans="1:32" s="115" customFormat="1" hidden="1">
      <c r="A163" s="85">
        <v>158</v>
      </c>
      <c r="B163" s="132" t="s">
        <v>710</v>
      </c>
      <c r="C163" s="87">
        <v>0</v>
      </c>
      <c r="D163" s="88">
        <f t="shared" si="34"/>
        <v>0</v>
      </c>
      <c r="E163" s="89">
        <v>0</v>
      </c>
      <c r="F163" s="89">
        <f t="shared" si="35"/>
        <v>0</v>
      </c>
      <c r="G163" s="89">
        <v>0</v>
      </c>
      <c r="H163" s="89">
        <f t="shared" si="40"/>
        <v>0</v>
      </c>
      <c r="I163" s="89">
        <v>0</v>
      </c>
      <c r="J163" s="89">
        <f t="shared" si="41"/>
        <v>0</v>
      </c>
      <c r="K163" s="89">
        <v>0</v>
      </c>
      <c r="L163" s="88">
        <f t="shared" si="43"/>
        <v>0</v>
      </c>
      <c r="M163" s="89">
        <v>0</v>
      </c>
      <c r="N163" s="89">
        <f t="shared" si="44"/>
        <v>0</v>
      </c>
      <c r="O163" s="89">
        <v>0</v>
      </c>
      <c r="P163" s="89">
        <f t="shared" si="36"/>
        <v>0</v>
      </c>
      <c r="Q163" s="89">
        <v>0</v>
      </c>
      <c r="R163" s="89">
        <f t="shared" si="39"/>
        <v>0</v>
      </c>
      <c r="S163" s="89">
        <v>0</v>
      </c>
      <c r="T163" s="89">
        <f t="shared" si="42"/>
        <v>0</v>
      </c>
      <c r="U163" s="89">
        <v>0</v>
      </c>
      <c r="V163" s="89">
        <f t="shared" si="45"/>
        <v>0</v>
      </c>
      <c r="W163" s="89">
        <v>0</v>
      </c>
      <c r="X163" s="89">
        <f t="shared" si="37"/>
        <v>0</v>
      </c>
      <c r="Y163" s="89">
        <v>0</v>
      </c>
      <c r="Z163" s="88">
        <f t="shared" si="38"/>
        <v>0</v>
      </c>
      <c r="AA163" s="88">
        <v>0</v>
      </c>
      <c r="AB163" s="88">
        <f t="shared" si="33"/>
        <v>0</v>
      </c>
      <c r="AC163" s="88"/>
      <c r="AD163" s="88"/>
      <c r="AE163" s="93">
        <f t="shared" si="46"/>
        <v>0</v>
      </c>
      <c r="AF163" s="135"/>
    </row>
    <row r="164" spans="1:32" s="115" customFormat="1" hidden="1">
      <c r="A164" s="85">
        <v>159</v>
      </c>
      <c r="B164" s="132" t="s">
        <v>711</v>
      </c>
      <c r="C164" s="87">
        <v>0</v>
      </c>
      <c r="D164" s="88">
        <f t="shared" si="34"/>
        <v>0</v>
      </c>
      <c r="E164" s="89">
        <v>0</v>
      </c>
      <c r="F164" s="89">
        <f t="shared" si="35"/>
        <v>0</v>
      </c>
      <c r="G164" s="89">
        <v>0</v>
      </c>
      <c r="H164" s="89">
        <f t="shared" si="40"/>
        <v>0</v>
      </c>
      <c r="I164" s="89">
        <v>0</v>
      </c>
      <c r="J164" s="89">
        <f t="shared" si="41"/>
        <v>0</v>
      </c>
      <c r="K164" s="89">
        <v>0</v>
      </c>
      <c r="L164" s="88">
        <f t="shared" si="43"/>
        <v>0</v>
      </c>
      <c r="M164" s="89">
        <v>0</v>
      </c>
      <c r="N164" s="89">
        <f t="shared" si="44"/>
        <v>0</v>
      </c>
      <c r="O164" s="89">
        <v>0</v>
      </c>
      <c r="P164" s="89">
        <f t="shared" si="36"/>
        <v>0</v>
      </c>
      <c r="Q164" s="89">
        <v>0</v>
      </c>
      <c r="R164" s="89">
        <f t="shared" si="39"/>
        <v>0</v>
      </c>
      <c r="S164" s="89">
        <v>0</v>
      </c>
      <c r="T164" s="89">
        <f t="shared" si="42"/>
        <v>0</v>
      </c>
      <c r="U164" s="89">
        <v>0</v>
      </c>
      <c r="V164" s="89">
        <f t="shared" si="45"/>
        <v>0</v>
      </c>
      <c r="W164" s="89">
        <v>0</v>
      </c>
      <c r="X164" s="89">
        <f t="shared" si="37"/>
        <v>0</v>
      </c>
      <c r="Y164" s="89">
        <v>0</v>
      </c>
      <c r="Z164" s="88">
        <f t="shared" si="38"/>
        <v>0</v>
      </c>
      <c r="AA164" s="88">
        <v>0</v>
      </c>
      <c r="AB164" s="88">
        <f t="shared" si="33"/>
        <v>0</v>
      </c>
      <c r="AC164" s="88"/>
      <c r="AD164" s="88"/>
      <c r="AE164" s="93">
        <f t="shared" si="46"/>
        <v>0</v>
      </c>
      <c r="AF164" s="135"/>
    </row>
    <row r="165" spans="1:32" s="115" customFormat="1" hidden="1">
      <c r="A165" s="85">
        <v>160</v>
      </c>
      <c r="B165" s="132" t="s">
        <v>712</v>
      </c>
      <c r="C165" s="87">
        <v>0</v>
      </c>
      <c r="D165" s="88">
        <f t="shared" si="34"/>
        <v>0</v>
      </c>
      <c r="E165" s="89">
        <v>0</v>
      </c>
      <c r="F165" s="89">
        <f t="shared" si="35"/>
        <v>0</v>
      </c>
      <c r="G165" s="89">
        <v>0</v>
      </c>
      <c r="H165" s="89">
        <f t="shared" si="40"/>
        <v>0</v>
      </c>
      <c r="I165" s="89">
        <v>0</v>
      </c>
      <c r="J165" s="89">
        <f t="shared" si="41"/>
        <v>0</v>
      </c>
      <c r="K165" s="89">
        <v>0</v>
      </c>
      <c r="L165" s="88">
        <f t="shared" si="43"/>
        <v>0</v>
      </c>
      <c r="M165" s="89">
        <v>0</v>
      </c>
      <c r="N165" s="89">
        <f t="shared" si="44"/>
        <v>0</v>
      </c>
      <c r="O165" s="89">
        <v>0</v>
      </c>
      <c r="P165" s="89">
        <f t="shared" si="36"/>
        <v>0</v>
      </c>
      <c r="Q165" s="89">
        <v>0</v>
      </c>
      <c r="R165" s="89">
        <f t="shared" si="39"/>
        <v>0</v>
      </c>
      <c r="S165" s="89">
        <v>0</v>
      </c>
      <c r="T165" s="89">
        <f t="shared" si="42"/>
        <v>0</v>
      </c>
      <c r="U165" s="89">
        <v>0</v>
      </c>
      <c r="V165" s="89">
        <f t="shared" si="45"/>
        <v>0</v>
      </c>
      <c r="W165" s="89">
        <v>0</v>
      </c>
      <c r="X165" s="89">
        <f t="shared" si="37"/>
        <v>0</v>
      </c>
      <c r="Y165" s="89">
        <v>0</v>
      </c>
      <c r="Z165" s="88">
        <f t="shared" si="38"/>
        <v>0</v>
      </c>
      <c r="AA165" s="88">
        <v>0</v>
      </c>
      <c r="AB165" s="88">
        <f t="shared" si="33"/>
        <v>0</v>
      </c>
      <c r="AC165" s="88"/>
      <c r="AD165" s="88"/>
      <c r="AE165" s="93">
        <f t="shared" si="46"/>
        <v>0</v>
      </c>
      <c r="AF165" s="135"/>
    </row>
    <row r="166" spans="1:32" s="115" customFormat="1" hidden="1">
      <c r="A166" s="85">
        <v>161</v>
      </c>
      <c r="B166" s="132" t="s">
        <v>713</v>
      </c>
      <c r="C166" s="87">
        <v>0</v>
      </c>
      <c r="D166" s="88">
        <f t="shared" si="34"/>
        <v>0</v>
      </c>
      <c r="E166" s="89">
        <v>0</v>
      </c>
      <c r="F166" s="89">
        <f t="shared" si="35"/>
        <v>0</v>
      </c>
      <c r="G166" s="89">
        <v>0</v>
      </c>
      <c r="H166" s="89">
        <f t="shared" si="40"/>
        <v>0</v>
      </c>
      <c r="I166" s="89">
        <v>0</v>
      </c>
      <c r="J166" s="89">
        <f t="shared" si="41"/>
        <v>0</v>
      </c>
      <c r="K166" s="89">
        <v>0</v>
      </c>
      <c r="L166" s="88">
        <f t="shared" si="43"/>
        <v>0</v>
      </c>
      <c r="M166" s="89">
        <v>0</v>
      </c>
      <c r="N166" s="89">
        <f t="shared" si="44"/>
        <v>0</v>
      </c>
      <c r="O166" s="89">
        <v>0</v>
      </c>
      <c r="P166" s="89">
        <f t="shared" si="36"/>
        <v>0</v>
      </c>
      <c r="Q166" s="89">
        <v>0</v>
      </c>
      <c r="R166" s="89">
        <f t="shared" si="39"/>
        <v>0</v>
      </c>
      <c r="S166" s="89">
        <v>0</v>
      </c>
      <c r="T166" s="89">
        <f t="shared" si="42"/>
        <v>0</v>
      </c>
      <c r="U166" s="89">
        <v>0</v>
      </c>
      <c r="V166" s="89">
        <f t="shared" si="45"/>
        <v>0</v>
      </c>
      <c r="W166" s="89">
        <v>0</v>
      </c>
      <c r="X166" s="89">
        <f t="shared" si="37"/>
        <v>0</v>
      </c>
      <c r="Y166" s="89">
        <v>0</v>
      </c>
      <c r="Z166" s="88">
        <f t="shared" si="38"/>
        <v>0</v>
      </c>
      <c r="AA166" s="88">
        <v>0</v>
      </c>
      <c r="AB166" s="88">
        <f t="shared" si="33"/>
        <v>0</v>
      </c>
      <c r="AC166" s="88"/>
      <c r="AD166" s="88"/>
      <c r="AE166" s="93">
        <f t="shared" si="46"/>
        <v>0</v>
      </c>
      <c r="AF166" s="135"/>
    </row>
    <row r="167" spans="1:32" s="115" customFormat="1" hidden="1">
      <c r="A167" s="85">
        <v>162</v>
      </c>
      <c r="B167" s="132" t="s">
        <v>714</v>
      </c>
      <c r="C167" s="87">
        <v>0</v>
      </c>
      <c r="D167" s="88">
        <f t="shared" si="34"/>
        <v>0</v>
      </c>
      <c r="E167" s="89">
        <v>0</v>
      </c>
      <c r="F167" s="89">
        <f t="shared" si="35"/>
        <v>0</v>
      </c>
      <c r="G167" s="89">
        <v>0</v>
      </c>
      <c r="H167" s="89">
        <f t="shared" si="40"/>
        <v>0</v>
      </c>
      <c r="I167" s="89">
        <v>0</v>
      </c>
      <c r="J167" s="89">
        <f t="shared" si="41"/>
        <v>0</v>
      </c>
      <c r="K167" s="89">
        <v>0</v>
      </c>
      <c r="L167" s="88">
        <f t="shared" si="43"/>
        <v>0</v>
      </c>
      <c r="M167" s="89">
        <v>0</v>
      </c>
      <c r="N167" s="89">
        <f t="shared" si="44"/>
        <v>0</v>
      </c>
      <c r="O167" s="89">
        <v>0</v>
      </c>
      <c r="P167" s="89">
        <f t="shared" si="36"/>
        <v>0</v>
      </c>
      <c r="Q167" s="89">
        <v>0</v>
      </c>
      <c r="R167" s="89">
        <f t="shared" si="39"/>
        <v>0</v>
      </c>
      <c r="S167" s="89">
        <v>0</v>
      </c>
      <c r="T167" s="89">
        <f t="shared" si="42"/>
        <v>0</v>
      </c>
      <c r="U167" s="89">
        <v>0</v>
      </c>
      <c r="V167" s="89">
        <f t="shared" si="45"/>
        <v>0</v>
      </c>
      <c r="W167" s="89">
        <v>0</v>
      </c>
      <c r="X167" s="89">
        <f t="shared" si="37"/>
        <v>0</v>
      </c>
      <c r="Y167" s="89">
        <v>0</v>
      </c>
      <c r="Z167" s="88">
        <f t="shared" si="38"/>
        <v>0</v>
      </c>
      <c r="AA167" s="88">
        <v>0</v>
      </c>
      <c r="AB167" s="88">
        <f t="shared" si="33"/>
        <v>0</v>
      </c>
      <c r="AC167" s="88"/>
      <c r="AD167" s="88"/>
      <c r="AE167" s="93">
        <f t="shared" si="46"/>
        <v>0</v>
      </c>
      <c r="AF167" s="135"/>
    </row>
    <row r="168" spans="1:32" s="115" customFormat="1" hidden="1">
      <c r="A168" s="85">
        <v>163</v>
      </c>
      <c r="B168" s="132" t="s">
        <v>715</v>
      </c>
      <c r="C168" s="87">
        <v>0</v>
      </c>
      <c r="D168" s="88">
        <f t="shared" si="34"/>
        <v>0</v>
      </c>
      <c r="E168" s="89">
        <v>0</v>
      </c>
      <c r="F168" s="89">
        <f t="shared" si="35"/>
        <v>0</v>
      </c>
      <c r="G168" s="89">
        <v>0</v>
      </c>
      <c r="H168" s="89">
        <f t="shared" si="40"/>
        <v>0</v>
      </c>
      <c r="I168" s="89">
        <v>0</v>
      </c>
      <c r="J168" s="89">
        <f t="shared" si="41"/>
        <v>0</v>
      </c>
      <c r="K168" s="89">
        <v>0</v>
      </c>
      <c r="L168" s="88">
        <f t="shared" si="43"/>
        <v>0</v>
      </c>
      <c r="M168" s="89">
        <v>0</v>
      </c>
      <c r="N168" s="89">
        <f t="shared" si="44"/>
        <v>0</v>
      </c>
      <c r="O168" s="89">
        <v>0</v>
      </c>
      <c r="P168" s="89">
        <f t="shared" si="36"/>
        <v>0</v>
      </c>
      <c r="Q168" s="89">
        <v>0</v>
      </c>
      <c r="R168" s="89">
        <f t="shared" si="39"/>
        <v>0</v>
      </c>
      <c r="S168" s="89">
        <v>0</v>
      </c>
      <c r="T168" s="89">
        <f t="shared" si="42"/>
        <v>0</v>
      </c>
      <c r="U168" s="89">
        <v>0</v>
      </c>
      <c r="V168" s="89">
        <f t="shared" si="45"/>
        <v>0</v>
      </c>
      <c r="W168" s="89">
        <v>0</v>
      </c>
      <c r="X168" s="89">
        <f t="shared" si="37"/>
        <v>0</v>
      </c>
      <c r="Y168" s="89">
        <v>0</v>
      </c>
      <c r="Z168" s="88">
        <f t="shared" si="38"/>
        <v>0</v>
      </c>
      <c r="AA168" s="88">
        <v>0</v>
      </c>
      <c r="AB168" s="88">
        <f t="shared" si="33"/>
        <v>0</v>
      </c>
      <c r="AC168" s="88"/>
      <c r="AD168" s="88"/>
      <c r="AE168" s="93">
        <f t="shared" si="46"/>
        <v>0</v>
      </c>
      <c r="AF168" s="135"/>
    </row>
    <row r="169" spans="1:32" s="115" customFormat="1" hidden="1">
      <c r="A169" s="85">
        <v>164</v>
      </c>
      <c r="B169" s="132" t="s">
        <v>716</v>
      </c>
      <c r="C169" s="87">
        <v>0</v>
      </c>
      <c r="D169" s="88">
        <f t="shared" si="34"/>
        <v>0</v>
      </c>
      <c r="E169" s="89">
        <v>0</v>
      </c>
      <c r="F169" s="89">
        <f t="shared" si="35"/>
        <v>0</v>
      </c>
      <c r="G169" s="89">
        <v>0</v>
      </c>
      <c r="H169" s="89">
        <f t="shared" si="40"/>
        <v>0</v>
      </c>
      <c r="I169" s="89">
        <v>0</v>
      </c>
      <c r="J169" s="89">
        <f t="shared" si="41"/>
        <v>0</v>
      </c>
      <c r="K169" s="89">
        <v>0</v>
      </c>
      <c r="L169" s="88">
        <f t="shared" si="43"/>
        <v>0</v>
      </c>
      <c r="M169" s="89">
        <v>0</v>
      </c>
      <c r="N169" s="89">
        <f t="shared" si="44"/>
        <v>0</v>
      </c>
      <c r="O169" s="89">
        <v>0</v>
      </c>
      <c r="P169" s="89">
        <f t="shared" si="36"/>
        <v>0</v>
      </c>
      <c r="Q169" s="89">
        <v>0</v>
      </c>
      <c r="R169" s="89">
        <f t="shared" si="39"/>
        <v>0</v>
      </c>
      <c r="S169" s="89">
        <v>0</v>
      </c>
      <c r="T169" s="89">
        <f t="shared" si="42"/>
        <v>0</v>
      </c>
      <c r="U169" s="89">
        <v>0</v>
      </c>
      <c r="V169" s="89">
        <f t="shared" si="45"/>
        <v>0</v>
      </c>
      <c r="W169" s="89">
        <v>0</v>
      </c>
      <c r="X169" s="89">
        <f t="shared" si="37"/>
        <v>0</v>
      </c>
      <c r="Y169" s="89">
        <v>0</v>
      </c>
      <c r="Z169" s="88">
        <f t="shared" si="38"/>
        <v>0</v>
      </c>
      <c r="AA169" s="88">
        <v>0</v>
      </c>
      <c r="AB169" s="88">
        <f t="shared" si="33"/>
        <v>0</v>
      </c>
      <c r="AC169" s="88"/>
      <c r="AD169" s="88"/>
      <c r="AE169" s="93">
        <f t="shared" si="46"/>
        <v>0</v>
      </c>
      <c r="AF169" s="135"/>
    </row>
    <row r="170" spans="1:32" s="115" customFormat="1" hidden="1">
      <c r="A170" s="85">
        <v>165</v>
      </c>
      <c r="B170" s="132" t="s">
        <v>717</v>
      </c>
      <c r="C170" s="87">
        <v>0</v>
      </c>
      <c r="D170" s="88">
        <f t="shared" si="34"/>
        <v>0</v>
      </c>
      <c r="E170" s="89">
        <v>0</v>
      </c>
      <c r="F170" s="89">
        <f t="shared" si="35"/>
        <v>0</v>
      </c>
      <c r="G170" s="89">
        <v>0</v>
      </c>
      <c r="H170" s="89">
        <f t="shared" si="40"/>
        <v>0</v>
      </c>
      <c r="I170" s="89">
        <v>0</v>
      </c>
      <c r="J170" s="89">
        <f t="shared" si="41"/>
        <v>0</v>
      </c>
      <c r="K170" s="89">
        <v>0</v>
      </c>
      <c r="L170" s="88">
        <f t="shared" si="43"/>
        <v>0</v>
      </c>
      <c r="M170" s="89">
        <v>0</v>
      </c>
      <c r="N170" s="89">
        <f t="shared" si="44"/>
        <v>0</v>
      </c>
      <c r="O170" s="89">
        <v>0</v>
      </c>
      <c r="P170" s="89">
        <f t="shared" si="36"/>
        <v>0</v>
      </c>
      <c r="Q170" s="89">
        <v>0</v>
      </c>
      <c r="R170" s="89">
        <f t="shared" si="39"/>
        <v>0</v>
      </c>
      <c r="S170" s="89">
        <v>0</v>
      </c>
      <c r="T170" s="89">
        <f t="shared" si="42"/>
        <v>0</v>
      </c>
      <c r="U170" s="89">
        <v>0</v>
      </c>
      <c r="V170" s="89">
        <f t="shared" si="45"/>
        <v>0</v>
      </c>
      <c r="W170" s="89">
        <v>0</v>
      </c>
      <c r="X170" s="89">
        <f t="shared" si="37"/>
        <v>0</v>
      </c>
      <c r="Y170" s="89">
        <v>0</v>
      </c>
      <c r="Z170" s="88">
        <f t="shared" si="38"/>
        <v>0</v>
      </c>
      <c r="AA170" s="88">
        <v>0</v>
      </c>
      <c r="AB170" s="88">
        <f t="shared" si="33"/>
        <v>0</v>
      </c>
      <c r="AC170" s="88"/>
      <c r="AD170" s="88"/>
      <c r="AE170" s="93">
        <f t="shared" si="46"/>
        <v>0</v>
      </c>
      <c r="AF170" s="135"/>
    </row>
    <row r="171" spans="1:32" s="115" customFormat="1" hidden="1">
      <c r="A171" s="85">
        <v>166</v>
      </c>
      <c r="B171" s="132" t="s">
        <v>718</v>
      </c>
      <c r="C171" s="87">
        <v>0</v>
      </c>
      <c r="D171" s="88">
        <f t="shared" si="34"/>
        <v>0</v>
      </c>
      <c r="E171" s="89">
        <v>0</v>
      </c>
      <c r="F171" s="89">
        <f t="shared" si="35"/>
        <v>0</v>
      </c>
      <c r="G171" s="89">
        <v>0</v>
      </c>
      <c r="H171" s="89">
        <f t="shared" si="40"/>
        <v>0</v>
      </c>
      <c r="I171" s="89">
        <v>0</v>
      </c>
      <c r="J171" s="89">
        <f t="shared" si="41"/>
        <v>0</v>
      </c>
      <c r="K171" s="89">
        <v>0</v>
      </c>
      <c r="L171" s="88">
        <f t="shared" si="43"/>
        <v>0</v>
      </c>
      <c r="M171" s="89">
        <v>0</v>
      </c>
      <c r="N171" s="89">
        <f t="shared" si="44"/>
        <v>0</v>
      </c>
      <c r="O171" s="89">
        <v>0</v>
      </c>
      <c r="P171" s="89">
        <f t="shared" si="36"/>
        <v>0</v>
      </c>
      <c r="Q171" s="89">
        <v>0</v>
      </c>
      <c r="R171" s="89">
        <f t="shared" si="39"/>
        <v>0</v>
      </c>
      <c r="S171" s="89">
        <v>0</v>
      </c>
      <c r="T171" s="89">
        <f t="shared" si="42"/>
        <v>0</v>
      </c>
      <c r="U171" s="89">
        <v>0</v>
      </c>
      <c r="V171" s="89">
        <f t="shared" si="45"/>
        <v>0</v>
      </c>
      <c r="W171" s="89">
        <v>0</v>
      </c>
      <c r="X171" s="89">
        <f t="shared" si="37"/>
        <v>0</v>
      </c>
      <c r="Y171" s="89">
        <v>0</v>
      </c>
      <c r="Z171" s="88">
        <f t="shared" si="38"/>
        <v>0</v>
      </c>
      <c r="AA171" s="88">
        <v>0</v>
      </c>
      <c r="AB171" s="88">
        <f t="shared" si="33"/>
        <v>0</v>
      </c>
      <c r="AC171" s="88"/>
      <c r="AD171" s="88"/>
      <c r="AE171" s="93">
        <f t="shared" si="46"/>
        <v>0</v>
      </c>
      <c r="AF171" s="135"/>
    </row>
    <row r="172" spans="1:32" s="115" customFormat="1" hidden="1">
      <c r="A172" s="85">
        <v>167</v>
      </c>
      <c r="B172" s="132" t="s">
        <v>719</v>
      </c>
      <c r="C172" s="87">
        <v>0</v>
      </c>
      <c r="D172" s="88">
        <f t="shared" si="34"/>
        <v>0</v>
      </c>
      <c r="E172" s="89">
        <v>0</v>
      </c>
      <c r="F172" s="89">
        <f t="shared" si="35"/>
        <v>0</v>
      </c>
      <c r="G172" s="89">
        <v>0</v>
      </c>
      <c r="H172" s="89">
        <f t="shared" si="40"/>
        <v>0</v>
      </c>
      <c r="I172" s="89">
        <v>0</v>
      </c>
      <c r="J172" s="89">
        <f t="shared" si="41"/>
        <v>0</v>
      </c>
      <c r="K172" s="89">
        <v>0</v>
      </c>
      <c r="L172" s="88">
        <f t="shared" si="43"/>
        <v>0</v>
      </c>
      <c r="M172" s="89">
        <v>0</v>
      </c>
      <c r="N172" s="89">
        <f t="shared" si="44"/>
        <v>0</v>
      </c>
      <c r="O172" s="89">
        <v>0</v>
      </c>
      <c r="P172" s="89">
        <f t="shared" si="36"/>
        <v>0</v>
      </c>
      <c r="Q172" s="89">
        <v>0</v>
      </c>
      <c r="R172" s="89">
        <f t="shared" si="39"/>
        <v>0</v>
      </c>
      <c r="S172" s="89">
        <v>0</v>
      </c>
      <c r="T172" s="89">
        <f t="shared" si="42"/>
        <v>0</v>
      </c>
      <c r="U172" s="89">
        <v>0</v>
      </c>
      <c r="V172" s="89">
        <f t="shared" si="45"/>
        <v>0</v>
      </c>
      <c r="W172" s="89">
        <v>0</v>
      </c>
      <c r="X172" s="89">
        <f t="shared" si="37"/>
        <v>0</v>
      </c>
      <c r="Y172" s="89">
        <v>0</v>
      </c>
      <c r="Z172" s="88">
        <f t="shared" si="38"/>
        <v>0</v>
      </c>
      <c r="AA172" s="88">
        <v>0</v>
      </c>
      <c r="AB172" s="88">
        <f t="shared" si="33"/>
        <v>0</v>
      </c>
      <c r="AC172" s="88"/>
      <c r="AD172" s="88"/>
      <c r="AE172" s="93">
        <f t="shared" si="46"/>
        <v>0</v>
      </c>
      <c r="AF172" s="135"/>
    </row>
    <row r="173" spans="1:32" s="115" customFormat="1" hidden="1">
      <c r="A173" s="85">
        <v>168</v>
      </c>
      <c r="B173" s="132" t="s">
        <v>720</v>
      </c>
      <c r="C173" s="87">
        <v>0</v>
      </c>
      <c r="D173" s="88">
        <f t="shared" si="34"/>
        <v>0</v>
      </c>
      <c r="E173" s="89">
        <v>0</v>
      </c>
      <c r="F173" s="89">
        <f t="shared" si="35"/>
        <v>0</v>
      </c>
      <c r="G173" s="89">
        <v>0</v>
      </c>
      <c r="H173" s="89">
        <f t="shared" si="40"/>
        <v>0</v>
      </c>
      <c r="I173" s="89">
        <v>0</v>
      </c>
      <c r="J173" s="89">
        <f t="shared" si="41"/>
        <v>0</v>
      </c>
      <c r="K173" s="89">
        <v>0</v>
      </c>
      <c r="L173" s="88">
        <f t="shared" si="43"/>
        <v>0</v>
      </c>
      <c r="M173" s="89">
        <v>0</v>
      </c>
      <c r="N173" s="89">
        <f t="shared" si="44"/>
        <v>0</v>
      </c>
      <c r="O173" s="89">
        <v>0</v>
      </c>
      <c r="P173" s="89">
        <f t="shared" si="36"/>
        <v>0</v>
      </c>
      <c r="Q173" s="89">
        <v>0</v>
      </c>
      <c r="R173" s="89">
        <f t="shared" si="39"/>
        <v>0</v>
      </c>
      <c r="S173" s="89">
        <v>0</v>
      </c>
      <c r="T173" s="89">
        <f t="shared" si="42"/>
        <v>0</v>
      </c>
      <c r="U173" s="89">
        <v>0</v>
      </c>
      <c r="V173" s="89">
        <f t="shared" si="45"/>
        <v>0</v>
      </c>
      <c r="W173" s="89">
        <v>0</v>
      </c>
      <c r="X173" s="89">
        <f t="shared" si="37"/>
        <v>0</v>
      </c>
      <c r="Y173" s="89">
        <v>0</v>
      </c>
      <c r="Z173" s="88">
        <f t="shared" si="38"/>
        <v>0</v>
      </c>
      <c r="AA173" s="88">
        <v>0</v>
      </c>
      <c r="AB173" s="88">
        <f t="shared" si="33"/>
        <v>0</v>
      </c>
      <c r="AC173" s="88"/>
      <c r="AD173" s="88"/>
      <c r="AE173" s="93">
        <f t="shared" si="46"/>
        <v>0</v>
      </c>
      <c r="AF173" s="135"/>
    </row>
    <row r="174" spans="1:32" s="115" customFormat="1" hidden="1">
      <c r="A174" s="85">
        <v>169</v>
      </c>
      <c r="B174" s="132" t="s">
        <v>721</v>
      </c>
      <c r="C174" s="87">
        <v>0</v>
      </c>
      <c r="D174" s="88">
        <f t="shared" si="34"/>
        <v>0</v>
      </c>
      <c r="E174" s="89">
        <v>0</v>
      </c>
      <c r="F174" s="89">
        <f t="shared" si="35"/>
        <v>0</v>
      </c>
      <c r="G174" s="89">
        <v>0</v>
      </c>
      <c r="H174" s="89">
        <f t="shared" si="40"/>
        <v>0</v>
      </c>
      <c r="I174" s="89">
        <v>0</v>
      </c>
      <c r="J174" s="89">
        <f t="shared" si="41"/>
        <v>0</v>
      </c>
      <c r="K174" s="89">
        <v>0</v>
      </c>
      <c r="L174" s="88">
        <f t="shared" si="43"/>
        <v>0</v>
      </c>
      <c r="M174" s="89">
        <v>0</v>
      </c>
      <c r="N174" s="89">
        <f t="shared" si="44"/>
        <v>0</v>
      </c>
      <c r="O174" s="89">
        <v>0</v>
      </c>
      <c r="P174" s="89">
        <f t="shared" si="36"/>
        <v>0</v>
      </c>
      <c r="Q174" s="89">
        <v>0</v>
      </c>
      <c r="R174" s="89">
        <f t="shared" si="39"/>
        <v>0</v>
      </c>
      <c r="S174" s="89">
        <v>0</v>
      </c>
      <c r="T174" s="89">
        <f t="shared" si="42"/>
        <v>0</v>
      </c>
      <c r="U174" s="89">
        <v>0</v>
      </c>
      <c r="V174" s="89">
        <f t="shared" si="45"/>
        <v>0</v>
      </c>
      <c r="W174" s="89">
        <v>0</v>
      </c>
      <c r="X174" s="89">
        <f t="shared" si="37"/>
        <v>0</v>
      </c>
      <c r="Y174" s="89">
        <v>0</v>
      </c>
      <c r="Z174" s="88">
        <f t="shared" si="38"/>
        <v>0</v>
      </c>
      <c r="AA174" s="88">
        <v>0</v>
      </c>
      <c r="AB174" s="88">
        <f t="shared" si="33"/>
        <v>0</v>
      </c>
      <c r="AC174" s="88"/>
      <c r="AD174" s="88"/>
      <c r="AE174" s="93">
        <f t="shared" si="46"/>
        <v>0</v>
      </c>
      <c r="AF174" s="135"/>
    </row>
    <row r="175" spans="1:32" s="115" customFormat="1" hidden="1">
      <c r="A175" s="85">
        <v>170</v>
      </c>
      <c r="B175" s="132" t="s">
        <v>722</v>
      </c>
      <c r="C175" s="87">
        <v>0</v>
      </c>
      <c r="D175" s="88">
        <f t="shared" si="34"/>
        <v>0</v>
      </c>
      <c r="E175" s="89">
        <v>0</v>
      </c>
      <c r="F175" s="89">
        <f t="shared" si="35"/>
        <v>0</v>
      </c>
      <c r="G175" s="89">
        <v>0</v>
      </c>
      <c r="H175" s="89">
        <f t="shared" si="40"/>
        <v>0</v>
      </c>
      <c r="I175" s="89">
        <v>0</v>
      </c>
      <c r="J175" s="89">
        <f t="shared" si="41"/>
        <v>0</v>
      </c>
      <c r="K175" s="89">
        <v>0</v>
      </c>
      <c r="L175" s="88">
        <f t="shared" si="43"/>
        <v>0</v>
      </c>
      <c r="M175" s="89">
        <v>0</v>
      </c>
      <c r="N175" s="89">
        <f t="shared" si="44"/>
        <v>0</v>
      </c>
      <c r="O175" s="89">
        <v>0</v>
      </c>
      <c r="P175" s="89">
        <f t="shared" si="36"/>
        <v>0</v>
      </c>
      <c r="Q175" s="89">
        <v>0</v>
      </c>
      <c r="R175" s="89">
        <f t="shared" si="39"/>
        <v>0</v>
      </c>
      <c r="S175" s="89">
        <v>0</v>
      </c>
      <c r="T175" s="89">
        <f t="shared" si="42"/>
        <v>0</v>
      </c>
      <c r="U175" s="89">
        <v>0</v>
      </c>
      <c r="V175" s="89">
        <f t="shared" si="45"/>
        <v>0</v>
      </c>
      <c r="W175" s="89">
        <v>0</v>
      </c>
      <c r="X175" s="89">
        <f t="shared" si="37"/>
        <v>0</v>
      </c>
      <c r="Y175" s="89">
        <v>0</v>
      </c>
      <c r="Z175" s="88">
        <f t="shared" si="38"/>
        <v>0</v>
      </c>
      <c r="AA175" s="88">
        <v>0</v>
      </c>
      <c r="AB175" s="88">
        <f t="shared" si="33"/>
        <v>0</v>
      </c>
      <c r="AC175" s="88"/>
      <c r="AD175" s="88"/>
      <c r="AE175" s="93">
        <f t="shared" si="46"/>
        <v>0</v>
      </c>
      <c r="AF175" s="135"/>
    </row>
    <row r="176" spans="1:32" s="115" customFormat="1" hidden="1">
      <c r="A176" s="85">
        <v>171</v>
      </c>
      <c r="B176" s="132" t="s">
        <v>723</v>
      </c>
      <c r="C176" s="87">
        <v>0</v>
      </c>
      <c r="D176" s="88">
        <f t="shared" si="34"/>
        <v>0</v>
      </c>
      <c r="E176" s="89">
        <v>0</v>
      </c>
      <c r="F176" s="89">
        <f t="shared" si="35"/>
        <v>0</v>
      </c>
      <c r="G176" s="89">
        <v>0</v>
      </c>
      <c r="H176" s="89">
        <f t="shared" si="40"/>
        <v>0</v>
      </c>
      <c r="I176" s="89">
        <v>0</v>
      </c>
      <c r="J176" s="89">
        <f t="shared" si="41"/>
        <v>0</v>
      </c>
      <c r="K176" s="89">
        <v>0</v>
      </c>
      <c r="L176" s="88">
        <f t="shared" si="43"/>
        <v>0</v>
      </c>
      <c r="M176" s="89">
        <v>0</v>
      </c>
      <c r="N176" s="89">
        <f t="shared" si="44"/>
        <v>0</v>
      </c>
      <c r="O176" s="89">
        <v>0</v>
      </c>
      <c r="P176" s="89">
        <f t="shared" si="36"/>
        <v>0</v>
      </c>
      <c r="Q176" s="89">
        <v>0</v>
      </c>
      <c r="R176" s="89">
        <f t="shared" si="39"/>
        <v>0</v>
      </c>
      <c r="S176" s="89">
        <v>0</v>
      </c>
      <c r="T176" s="89">
        <f t="shared" si="42"/>
        <v>0</v>
      </c>
      <c r="U176" s="89">
        <v>0</v>
      </c>
      <c r="V176" s="89">
        <f t="shared" si="45"/>
        <v>0</v>
      </c>
      <c r="W176" s="89">
        <v>0</v>
      </c>
      <c r="X176" s="89">
        <f t="shared" si="37"/>
        <v>0</v>
      </c>
      <c r="Y176" s="89">
        <v>0</v>
      </c>
      <c r="Z176" s="88">
        <f t="shared" si="38"/>
        <v>0</v>
      </c>
      <c r="AA176" s="88">
        <v>0</v>
      </c>
      <c r="AB176" s="88">
        <f t="shared" si="33"/>
        <v>0</v>
      </c>
      <c r="AC176" s="88"/>
      <c r="AD176" s="88"/>
      <c r="AE176" s="93">
        <f t="shared" si="46"/>
        <v>0</v>
      </c>
      <c r="AF176" s="135"/>
    </row>
    <row r="177" spans="1:32" s="115" customFormat="1" hidden="1">
      <c r="A177" s="85">
        <v>172</v>
      </c>
      <c r="B177" s="132" t="s">
        <v>724</v>
      </c>
      <c r="C177" s="87">
        <v>0</v>
      </c>
      <c r="D177" s="88">
        <f t="shared" si="34"/>
        <v>0</v>
      </c>
      <c r="E177" s="89">
        <v>0</v>
      </c>
      <c r="F177" s="89">
        <f t="shared" si="35"/>
        <v>0</v>
      </c>
      <c r="G177" s="89">
        <v>0</v>
      </c>
      <c r="H177" s="89">
        <f t="shared" si="40"/>
        <v>0</v>
      </c>
      <c r="I177" s="89">
        <v>0</v>
      </c>
      <c r="J177" s="89">
        <f t="shared" si="41"/>
        <v>0</v>
      </c>
      <c r="K177" s="89">
        <v>0</v>
      </c>
      <c r="L177" s="88">
        <f t="shared" si="43"/>
        <v>0</v>
      </c>
      <c r="M177" s="89">
        <v>0</v>
      </c>
      <c r="N177" s="89">
        <f t="shared" si="44"/>
        <v>0</v>
      </c>
      <c r="O177" s="89">
        <v>0</v>
      </c>
      <c r="P177" s="89">
        <f t="shared" si="36"/>
        <v>0</v>
      </c>
      <c r="Q177" s="89">
        <v>0</v>
      </c>
      <c r="R177" s="89">
        <f t="shared" si="39"/>
        <v>0</v>
      </c>
      <c r="S177" s="89">
        <v>0</v>
      </c>
      <c r="T177" s="89">
        <f t="shared" si="42"/>
        <v>0</v>
      </c>
      <c r="U177" s="89">
        <v>0</v>
      </c>
      <c r="V177" s="89">
        <f t="shared" si="45"/>
        <v>0</v>
      </c>
      <c r="W177" s="89">
        <v>0</v>
      </c>
      <c r="X177" s="89">
        <f t="shared" si="37"/>
        <v>0</v>
      </c>
      <c r="Y177" s="89">
        <v>0</v>
      </c>
      <c r="Z177" s="88">
        <f t="shared" si="38"/>
        <v>0</v>
      </c>
      <c r="AA177" s="88">
        <v>0</v>
      </c>
      <c r="AB177" s="88">
        <f t="shared" si="33"/>
        <v>0</v>
      </c>
      <c r="AC177" s="88"/>
      <c r="AD177" s="88"/>
      <c r="AE177" s="93">
        <f t="shared" si="46"/>
        <v>0</v>
      </c>
      <c r="AF177" s="135"/>
    </row>
    <row r="178" spans="1:32" s="115" customFormat="1" hidden="1">
      <c r="A178" s="85">
        <v>173</v>
      </c>
      <c r="B178" s="132" t="s">
        <v>725</v>
      </c>
      <c r="C178" s="87">
        <v>0</v>
      </c>
      <c r="D178" s="88">
        <f t="shared" si="34"/>
        <v>0</v>
      </c>
      <c r="E178" s="89">
        <v>0</v>
      </c>
      <c r="F178" s="89">
        <f t="shared" si="35"/>
        <v>0</v>
      </c>
      <c r="G178" s="89">
        <v>0</v>
      </c>
      <c r="H178" s="89">
        <f t="shared" si="40"/>
        <v>0</v>
      </c>
      <c r="I178" s="89">
        <v>0</v>
      </c>
      <c r="J178" s="89">
        <f t="shared" si="41"/>
        <v>0</v>
      </c>
      <c r="K178" s="89">
        <v>0</v>
      </c>
      <c r="L178" s="88">
        <f t="shared" si="43"/>
        <v>0</v>
      </c>
      <c r="M178" s="89">
        <v>0</v>
      </c>
      <c r="N178" s="89">
        <f t="shared" si="44"/>
        <v>0</v>
      </c>
      <c r="O178" s="89">
        <v>0</v>
      </c>
      <c r="P178" s="89">
        <f t="shared" si="36"/>
        <v>0</v>
      </c>
      <c r="Q178" s="89">
        <v>0</v>
      </c>
      <c r="R178" s="89">
        <f t="shared" si="39"/>
        <v>0</v>
      </c>
      <c r="S178" s="89">
        <v>0</v>
      </c>
      <c r="T178" s="89">
        <f t="shared" si="42"/>
        <v>0</v>
      </c>
      <c r="U178" s="89">
        <v>0</v>
      </c>
      <c r="V178" s="89">
        <f t="shared" si="45"/>
        <v>0</v>
      </c>
      <c r="W178" s="89">
        <v>0</v>
      </c>
      <c r="X178" s="89">
        <f t="shared" si="37"/>
        <v>0</v>
      </c>
      <c r="Y178" s="89">
        <v>0</v>
      </c>
      <c r="Z178" s="88">
        <f t="shared" si="38"/>
        <v>0</v>
      </c>
      <c r="AA178" s="88">
        <v>0</v>
      </c>
      <c r="AB178" s="88">
        <f t="shared" ref="AB178:AB241" si="47">AA178*3.75</f>
        <v>0</v>
      </c>
      <c r="AC178" s="88"/>
      <c r="AD178" s="88"/>
      <c r="AE178" s="93">
        <f t="shared" si="46"/>
        <v>0</v>
      </c>
      <c r="AF178" s="135"/>
    </row>
    <row r="179" spans="1:32" s="115" customFormat="1" hidden="1">
      <c r="A179" s="85">
        <v>174</v>
      </c>
      <c r="B179" s="132" t="s">
        <v>726</v>
      </c>
      <c r="C179" s="87">
        <v>0</v>
      </c>
      <c r="D179" s="88">
        <f t="shared" si="34"/>
        <v>0</v>
      </c>
      <c r="E179" s="89">
        <v>0</v>
      </c>
      <c r="F179" s="89">
        <f t="shared" si="35"/>
        <v>0</v>
      </c>
      <c r="G179" s="89">
        <v>0</v>
      </c>
      <c r="H179" s="89">
        <f t="shared" si="40"/>
        <v>0</v>
      </c>
      <c r="I179" s="89">
        <v>0</v>
      </c>
      <c r="J179" s="89">
        <f t="shared" si="41"/>
        <v>0</v>
      </c>
      <c r="K179" s="89">
        <v>0</v>
      </c>
      <c r="L179" s="88">
        <f t="shared" si="43"/>
        <v>0</v>
      </c>
      <c r="M179" s="89">
        <v>0</v>
      </c>
      <c r="N179" s="89">
        <f t="shared" si="44"/>
        <v>0</v>
      </c>
      <c r="O179" s="89">
        <v>0</v>
      </c>
      <c r="P179" s="89">
        <f t="shared" si="36"/>
        <v>0</v>
      </c>
      <c r="Q179" s="89">
        <v>0</v>
      </c>
      <c r="R179" s="89">
        <f t="shared" si="39"/>
        <v>0</v>
      </c>
      <c r="S179" s="89">
        <v>0</v>
      </c>
      <c r="T179" s="89">
        <f t="shared" si="42"/>
        <v>0</v>
      </c>
      <c r="U179" s="89">
        <v>0</v>
      </c>
      <c r="V179" s="89">
        <f t="shared" si="45"/>
        <v>0</v>
      </c>
      <c r="W179" s="89">
        <v>0</v>
      </c>
      <c r="X179" s="89">
        <f t="shared" si="37"/>
        <v>0</v>
      </c>
      <c r="Y179" s="89">
        <v>0</v>
      </c>
      <c r="Z179" s="88">
        <f t="shared" si="38"/>
        <v>0</v>
      </c>
      <c r="AA179" s="88">
        <v>0</v>
      </c>
      <c r="AB179" s="88">
        <f t="shared" si="47"/>
        <v>0</v>
      </c>
      <c r="AC179" s="88"/>
      <c r="AD179" s="88"/>
      <c r="AE179" s="93">
        <f t="shared" si="46"/>
        <v>0</v>
      </c>
      <c r="AF179" s="135"/>
    </row>
    <row r="180" spans="1:32" s="115" customFormat="1" hidden="1">
      <c r="A180" s="85">
        <v>175</v>
      </c>
      <c r="B180" s="132" t="s">
        <v>727</v>
      </c>
      <c r="C180" s="87">
        <v>0</v>
      </c>
      <c r="D180" s="88">
        <f t="shared" si="34"/>
        <v>0</v>
      </c>
      <c r="E180" s="89">
        <v>0</v>
      </c>
      <c r="F180" s="89">
        <f t="shared" si="35"/>
        <v>0</v>
      </c>
      <c r="G180" s="89">
        <v>0</v>
      </c>
      <c r="H180" s="89">
        <f t="shared" si="40"/>
        <v>0</v>
      </c>
      <c r="I180" s="89">
        <v>0</v>
      </c>
      <c r="J180" s="89">
        <f t="shared" si="41"/>
        <v>0</v>
      </c>
      <c r="K180" s="89">
        <v>0</v>
      </c>
      <c r="L180" s="88">
        <f t="shared" si="43"/>
        <v>0</v>
      </c>
      <c r="M180" s="89">
        <v>0</v>
      </c>
      <c r="N180" s="89">
        <f t="shared" si="44"/>
        <v>0</v>
      </c>
      <c r="O180" s="89">
        <v>0</v>
      </c>
      <c r="P180" s="89">
        <f t="shared" si="36"/>
        <v>0</v>
      </c>
      <c r="Q180" s="89">
        <v>0</v>
      </c>
      <c r="R180" s="89">
        <f t="shared" si="39"/>
        <v>0</v>
      </c>
      <c r="S180" s="89">
        <v>0</v>
      </c>
      <c r="T180" s="89">
        <f t="shared" si="42"/>
        <v>0</v>
      </c>
      <c r="U180" s="89">
        <v>0</v>
      </c>
      <c r="V180" s="89">
        <f t="shared" si="45"/>
        <v>0</v>
      </c>
      <c r="W180" s="89">
        <v>0</v>
      </c>
      <c r="X180" s="89">
        <f t="shared" si="37"/>
        <v>0</v>
      </c>
      <c r="Y180" s="89">
        <v>0</v>
      </c>
      <c r="Z180" s="88">
        <f t="shared" si="38"/>
        <v>0</v>
      </c>
      <c r="AA180" s="88">
        <v>0</v>
      </c>
      <c r="AB180" s="88">
        <f t="shared" si="47"/>
        <v>0</v>
      </c>
      <c r="AC180" s="88"/>
      <c r="AD180" s="88"/>
      <c r="AE180" s="93">
        <f t="shared" si="46"/>
        <v>0</v>
      </c>
      <c r="AF180" s="135"/>
    </row>
    <row r="181" spans="1:32" s="115" customFormat="1" hidden="1">
      <c r="A181" s="85">
        <v>176</v>
      </c>
      <c r="B181" s="132" t="s">
        <v>728</v>
      </c>
      <c r="C181" s="87">
        <v>0</v>
      </c>
      <c r="D181" s="88">
        <f t="shared" si="34"/>
        <v>0</v>
      </c>
      <c r="E181" s="89">
        <v>0</v>
      </c>
      <c r="F181" s="89">
        <f t="shared" si="35"/>
        <v>0</v>
      </c>
      <c r="G181" s="89">
        <v>0</v>
      </c>
      <c r="H181" s="89">
        <f t="shared" si="40"/>
        <v>0</v>
      </c>
      <c r="I181" s="89">
        <v>0</v>
      </c>
      <c r="J181" s="89">
        <f t="shared" si="41"/>
        <v>0</v>
      </c>
      <c r="K181" s="89">
        <v>0</v>
      </c>
      <c r="L181" s="88">
        <f t="shared" si="43"/>
        <v>0</v>
      </c>
      <c r="M181" s="89">
        <v>0</v>
      </c>
      <c r="N181" s="89">
        <f t="shared" si="44"/>
        <v>0</v>
      </c>
      <c r="O181" s="89">
        <v>0</v>
      </c>
      <c r="P181" s="89">
        <f t="shared" si="36"/>
        <v>0</v>
      </c>
      <c r="Q181" s="89">
        <v>0</v>
      </c>
      <c r="R181" s="89">
        <f t="shared" si="39"/>
        <v>0</v>
      </c>
      <c r="S181" s="89">
        <v>0</v>
      </c>
      <c r="T181" s="89">
        <f t="shared" si="42"/>
        <v>0</v>
      </c>
      <c r="U181" s="89">
        <v>0</v>
      </c>
      <c r="V181" s="89">
        <f t="shared" si="45"/>
        <v>0</v>
      </c>
      <c r="W181" s="89">
        <v>0</v>
      </c>
      <c r="X181" s="89">
        <f t="shared" si="37"/>
        <v>0</v>
      </c>
      <c r="Y181" s="89">
        <v>0</v>
      </c>
      <c r="Z181" s="88">
        <f t="shared" si="38"/>
        <v>0</v>
      </c>
      <c r="AA181" s="88">
        <v>0</v>
      </c>
      <c r="AB181" s="88">
        <f t="shared" si="47"/>
        <v>0</v>
      </c>
      <c r="AC181" s="88"/>
      <c r="AD181" s="88"/>
      <c r="AE181" s="93">
        <f t="shared" si="46"/>
        <v>0</v>
      </c>
      <c r="AF181" s="135"/>
    </row>
    <row r="182" spans="1:32" s="115" customFormat="1" hidden="1">
      <c r="A182" s="85">
        <v>177</v>
      </c>
      <c r="B182" s="132" t="s">
        <v>729</v>
      </c>
      <c r="C182" s="87">
        <v>0</v>
      </c>
      <c r="D182" s="88">
        <f t="shared" si="34"/>
        <v>0</v>
      </c>
      <c r="E182" s="89">
        <v>0</v>
      </c>
      <c r="F182" s="89">
        <f t="shared" si="35"/>
        <v>0</v>
      </c>
      <c r="G182" s="89">
        <v>0</v>
      </c>
      <c r="H182" s="89">
        <f t="shared" si="40"/>
        <v>0</v>
      </c>
      <c r="I182" s="89">
        <v>0</v>
      </c>
      <c r="J182" s="89">
        <f t="shared" si="41"/>
        <v>0</v>
      </c>
      <c r="K182" s="89">
        <v>0</v>
      </c>
      <c r="L182" s="88">
        <f t="shared" si="43"/>
        <v>0</v>
      </c>
      <c r="M182" s="89">
        <v>0</v>
      </c>
      <c r="N182" s="89">
        <f t="shared" si="44"/>
        <v>0</v>
      </c>
      <c r="O182" s="89">
        <v>0</v>
      </c>
      <c r="P182" s="89">
        <f t="shared" si="36"/>
        <v>0</v>
      </c>
      <c r="Q182" s="89">
        <v>0</v>
      </c>
      <c r="R182" s="89">
        <f t="shared" si="39"/>
        <v>0</v>
      </c>
      <c r="S182" s="89">
        <v>0</v>
      </c>
      <c r="T182" s="89">
        <f t="shared" si="42"/>
        <v>0</v>
      </c>
      <c r="U182" s="89">
        <v>0</v>
      </c>
      <c r="V182" s="89">
        <f t="shared" si="45"/>
        <v>0</v>
      </c>
      <c r="W182" s="89">
        <v>0</v>
      </c>
      <c r="X182" s="89">
        <f t="shared" si="37"/>
        <v>0</v>
      </c>
      <c r="Y182" s="89">
        <v>0</v>
      </c>
      <c r="Z182" s="88">
        <f t="shared" si="38"/>
        <v>0</v>
      </c>
      <c r="AA182" s="88">
        <v>0</v>
      </c>
      <c r="AB182" s="88">
        <f t="shared" si="47"/>
        <v>0</v>
      </c>
      <c r="AC182" s="88"/>
      <c r="AD182" s="88"/>
      <c r="AE182" s="93">
        <f t="shared" si="46"/>
        <v>0</v>
      </c>
      <c r="AF182" s="135"/>
    </row>
    <row r="183" spans="1:32" s="115" customFormat="1" hidden="1">
      <c r="A183" s="85">
        <v>178</v>
      </c>
      <c r="B183" s="132" t="s">
        <v>730</v>
      </c>
      <c r="C183" s="87">
        <v>0</v>
      </c>
      <c r="D183" s="88">
        <f t="shared" si="34"/>
        <v>0</v>
      </c>
      <c r="E183" s="89">
        <v>0</v>
      </c>
      <c r="F183" s="89">
        <f t="shared" si="35"/>
        <v>0</v>
      </c>
      <c r="G183" s="89">
        <v>0</v>
      </c>
      <c r="H183" s="89">
        <f t="shared" si="40"/>
        <v>0</v>
      </c>
      <c r="I183" s="89">
        <v>0</v>
      </c>
      <c r="J183" s="89">
        <f t="shared" si="41"/>
        <v>0</v>
      </c>
      <c r="K183" s="89">
        <v>0</v>
      </c>
      <c r="L183" s="88">
        <f t="shared" si="43"/>
        <v>0</v>
      </c>
      <c r="M183" s="89">
        <v>0</v>
      </c>
      <c r="N183" s="89">
        <f t="shared" si="44"/>
        <v>0</v>
      </c>
      <c r="O183" s="89">
        <v>0</v>
      </c>
      <c r="P183" s="89">
        <f t="shared" si="36"/>
        <v>0</v>
      </c>
      <c r="Q183" s="89">
        <v>0</v>
      </c>
      <c r="R183" s="89">
        <f t="shared" si="39"/>
        <v>0</v>
      </c>
      <c r="S183" s="89">
        <v>0</v>
      </c>
      <c r="T183" s="89">
        <f t="shared" si="42"/>
        <v>0</v>
      </c>
      <c r="U183" s="89">
        <v>0</v>
      </c>
      <c r="V183" s="89">
        <f t="shared" si="45"/>
        <v>0</v>
      </c>
      <c r="W183" s="89">
        <v>0</v>
      </c>
      <c r="X183" s="89">
        <f t="shared" si="37"/>
        <v>0</v>
      </c>
      <c r="Y183" s="89">
        <v>0</v>
      </c>
      <c r="Z183" s="88">
        <f t="shared" si="38"/>
        <v>0</v>
      </c>
      <c r="AA183" s="88">
        <v>0</v>
      </c>
      <c r="AB183" s="88">
        <f t="shared" si="47"/>
        <v>0</v>
      </c>
      <c r="AC183" s="88"/>
      <c r="AD183" s="88"/>
      <c r="AE183" s="93">
        <f t="shared" si="46"/>
        <v>0</v>
      </c>
      <c r="AF183" s="135"/>
    </row>
    <row r="184" spans="1:32" s="115" customFormat="1" hidden="1">
      <c r="A184" s="85">
        <v>179</v>
      </c>
      <c r="B184" s="132" t="s">
        <v>731</v>
      </c>
      <c r="C184" s="87">
        <v>0</v>
      </c>
      <c r="D184" s="88">
        <f t="shared" si="34"/>
        <v>0</v>
      </c>
      <c r="E184" s="89">
        <v>0</v>
      </c>
      <c r="F184" s="89">
        <f t="shared" si="35"/>
        <v>0</v>
      </c>
      <c r="G184" s="89">
        <v>0</v>
      </c>
      <c r="H184" s="89">
        <f t="shared" si="40"/>
        <v>0</v>
      </c>
      <c r="I184" s="89">
        <v>0</v>
      </c>
      <c r="J184" s="89">
        <f t="shared" si="41"/>
        <v>0</v>
      </c>
      <c r="K184" s="89">
        <v>0</v>
      </c>
      <c r="L184" s="88">
        <f t="shared" si="43"/>
        <v>0</v>
      </c>
      <c r="M184" s="89">
        <v>0</v>
      </c>
      <c r="N184" s="89">
        <f t="shared" si="44"/>
        <v>0</v>
      </c>
      <c r="O184" s="89">
        <v>0</v>
      </c>
      <c r="P184" s="89">
        <f t="shared" si="36"/>
        <v>0</v>
      </c>
      <c r="Q184" s="89">
        <v>0</v>
      </c>
      <c r="R184" s="89">
        <f t="shared" si="39"/>
        <v>0</v>
      </c>
      <c r="S184" s="89">
        <v>0</v>
      </c>
      <c r="T184" s="89">
        <f t="shared" si="42"/>
        <v>0</v>
      </c>
      <c r="U184" s="89">
        <v>0</v>
      </c>
      <c r="V184" s="89">
        <f t="shared" si="45"/>
        <v>0</v>
      </c>
      <c r="W184" s="89">
        <v>0</v>
      </c>
      <c r="X184" s="89">
        <f t="shared" si="37"/>
        <v>0</v>
      </c>
      <c r="Y184" s="89">
        <v>0</v>
      </c>
      <c r="Z184" s="88">
        <f t="shared" si="38"/>
        <v>0</v>
      </c>
      <c r="AA184" s="88">
        <v>0</v>
      </c>
      <c r="AB184" s="88">
        <f t="shared" si="47"/>
        <v>0</v>
      </c>
      <c r="AC184" s="88"/>
      <c r="AD184" s="88"/>
      <c r="AE184" s="93">
        <f t="shared" si="46"/>
        <v>0</v>
      </c>
      <c r="AF184" s="135"/>
    </row>
    <row r="185" spans="1:32" s="115" customFormat="1" hidden="1">
      <c r="A185" s="85">
        <v>180</v>
      </c>
      <c r="B185" s="132" t="s">
        <v>732</v>
      </c>
      <c r="C185" s="87">
        <v>0</v>
      </c>
      <c r="D185" s="88">
        <f t="shared" si="34"/>
        <v>0</v>
      </c>
      <c r="E185" s="89">
        <v>0</v>
      </c>
      <c r="F185" s="89">
        <f t="shared" si="35"/>
        <v>0</v>
      </c>
      <c r="G185" s="89">
        <v>0</v>
      </c>
      <c r="H185" s="89">
        <f t="shared" si="40"/>
        <v>0</v>
      </c>
      <c r="I185" s="89">
        <v>0</v>
      </c>
      <c r="J185" s="89">
        <f t="shared" si="41"/>
        <v>0</v>
      </c>
      <c r="K185" s="89">
        <v>0</v>
      </c>
      <c r="L185" s="88">
        <f t="shared" si="43"/>
        <v>0</v>
      </c>
      <c r="M185" s="89">
        <v>0</v>
      </c>
      <c r="N185" s="89">
        <f t="shared" si="44"/>
        <v>0</v>
      </c>
      <c r="O185" s="89">
        <v>0</v>
      </c>
      <c r="P185" s="89">
        <f t="shared" si="36"/>
        <v>0</v>
      </c>
      <c r="Q185" s="89">
        <v>0</v>
      </c>
      <c r="R185" s="89">
        <f t="shared" si="39"/>
        <v>0</v>
      </c>
      <c r="S185" s="89">
        <v>0</v>
      </c>
      <c r="T185" s="89">
        <f t="shared" si="42"/>
        <v>0</v>
      </c>
      <c r="U185" s="89">
        <v>0</v>
      </c>
      <c r="V185" s="89">
        <f t="shared" si="45"/>
        <v>0</v>
      </c>
      <c r="W185" s="89">
        <v>0</v>
      </c>
      <c r="X185" s="89">
        <f t="shared" si="37"/>
        <v>0</v>
      </c>
      <c r="Y185" s="89">
        <v>0</v>
      </c>
      <c r="Z185" s="88">
        <f t="shared" si="38"/>
        <v>0</v>
      </c>
      <c r="AA185" s="88">
        <v>0</v>
      </c>
      <c r="AB185" s="88">
        <f t="shared" si="47"/>
        <v>0</v>
      </c>
      <c r="AC185" s="88"/>
      <c r="AD185" s="88"/>
      <c r="AE185" s="93">
        <f t="shared" si="46"/>
        <v>0</v>
      </c>
      <c r="AF185" s="135"/>
    </row>
    <row r="186" spans="1:32" s="115" customFormat="1" hidden="1">
      <c r="A186" s="85">
        <v>181</v>
      </c>
      <c r="B186" s="132" t="s">
        <v>733</v>
      </c>
      <c r="C186" s="87">
        <v>0</v>
      </c>
      <c r="D186" s="88">
        <f t="shared" si="34"/>
        <v>0</v>
      </c>
      <c r="E186" s="89">
        <v>0</v>
      </c>
      <c r="F186" s="89">
        <f t="shared" si="35"/>
        <v>0</v>
      </c>
      <c r="G186" s="89">
        <v>0</v>
      </c>
      <c r="H186" s="89">
        <f t="shared" si="40"/>
        <v>0</v>
      </c>
      <c r="I186" s="89">
        <v>0</v>
      </c>
      <c r="J186" s="89">
        <f t="shared" si="41"/>
        <v>0</v>
      </c>
      <c r="K186" s="89">
        <v>0</v>
      </c>
      <c r="L186" s="88">
        <f t="shared" si="43"/>
        <v>0</v>
      </c>
      <c r="M186" s="89">
        <v>0</v>
      </c>
      <c r="N186" s="89">
        <f t="shared" si="44"/>
        <v>0</v>
      </c>
      <c r="O186" s="89">
        <v>0</v>
      </c>
      <c r="P186" s="89">
        <f t="shared" si="36"/>
        <v>0</v>
      </c>
      <c r="Q186" s="89">
        <v>0</v>
      </c>
      <c r="R186" s="89">
        <f t="shared" si="39"/>
        <v>0</v>
      </c>
      <c r="S186" s="89">
        <v>0</v>
      </c>
      <c r="T186" s="89">
        <f t="shared" si="42"/>
        <v>0</v>
      </c>
      <c r="U186" s="89">
        <v>0</v>
      </c>
      <c r="V186" s="89">
        <f t="shared" si="45"/>
        <v>0</v>
      </c>
      <c r="W186" s="89">
        <v>0</v>
      </c>
      <c r="X186" s="89">
        <f t="shared" si="37"/>
        <v>0</v>
      </c>
      <c r="Y186" s="89">
        <v>0</v>
      </c>
      <c r="Z186" s="88">
        <f t="shared" si="38"/>
        <v>0</v>
      </c>
      <c r="AA186" s="88">
        <v>0</v>
      </c>
      <c r="AB186" s="88">
        <f t="shared" si="47"/>
        <v>0</v>
      </c>
      <c r="AC186" s="88"/>
      <c r="AD186" s="88"/>
      <c r="AE186" s="93">
        <f t="shared" si="46"/>
        <v>0</v>
      </c>
      <c r="AF186" s="135"/>
    </row>
    <row r="187" spans="1:32" s="115" customFormat="1" hidden="1">
      <c r="A187" s="85">
        <v>182</v>
      </c>
      <c r="B187" s="132" t="s">
        <v>734</v>
      </c>
      <c r="C187" s="87">
        <v>0</v>
      </c>
      <c r="D187" s="88">
        <f t="shared" si="34"/>
        <v>0</v>
      </c>
      <c r="E187" s="89">
        <v>0</v>
      </c>
      <c r="F187" s="89">
        <f t="shared" si="35"/>
        <v>0</v>
      </c>
      <c r="G187" s="89">
        <v>0</v>
      </c>
      <c r="H187" s="89">
        <f t="shared" si="40"/>
        <v>0</v>
      </c>
      <c r="I187" s="89">
        <v>0</v>
      </c>
      <c r="J187" s="89">
        <f t="shared" si="41"/>
        <v>0</v>
      </c>
      <c r="K187" s="89">
        <v>0</v>
      </c>
      <c r="L187" s="88">
        <f t="shared" si="43"/>
        <v>0</v>
      </c>
      <c r="M187" s="89">
        <v>0</v>
      </c>
      <c r="N187" s="89">
        <f t="shared" si="44"/>
        <v>0</v>
      </c>
      <c r="O187" s="89">
        <v>0</v>
      </c>
      <c r="P187" s="89">
        <f t="shared" si="36"/>
        <v>0</v>
      </c>
      <c r="Q187" s="89">
        <v>0</v>
      </c>
      <c r="R187" s="89">
        <f t="shared" si="39"/>
        <v>0</v>
      </c>
      <c r="S187" s="89">
        <v>0</v>
      </c>
      <c r="T187" s="89">
        <f t="shared" si="42"/>
        <v>0</v>
      </c>
      <c r="U187" s="89">
        <v>0</v>
      </c>
      <c r="V187" s="89">
        <f t="shared" si="45"/>
        <v>0</v>
      </c>
      <c r="W187" s="89">
        <v>0</v>
      </c>
      <c r="X187" s="89">
        <f t="shared" si="37"/>
        <v>0</v>
      </c>
      <c r="Y187" s="89">
        <v>0</v>
      </c>
      <c r="Z187" s="88">
        <f t="shared" si="38"/>
        <v>0</v>
      </c>
      <c r="AA187" s="88">
        <v>0</v>
      </c>
      <c r="AB187" s="88">
        <f t="shared" si="47"/>
        <v>0</v>
      </c>
      <c r="AC187" s="88"/>
      <c r="AD187" s="88"/>
      <c r="AE187" s="93">
        <f t="shared" si="46"/>
        <v>0</v>
      </c>
      <c r="AF187" s="135"/>
    </row>
    <row r="188" spans="1:32" s="115" customFormat="1" hidden="1">
      <c r="A188" s="85">
        <v>183</v>
      </c>
      <c r="B188" s="132" t="s">
        <v>735</v>
      </c>
      <c r="C188" s="87">
        <v>0</v>
      </c>
      <c r="D188" s="88">
        <f t="shared" si="34"/>
        <v>0</v>
      </c>
      <c r="E188" s="89">
        <v>0</v>
      </c>
      <c r="F188" s="89">
        <f t="shared" si="35"/>
        <v>0</v>
      </c>
      <c r="G188" s="89">
        <v>0</v>
      </c>
      <c r="H188" s="89">
        <f t="shared" si="40"/>
        <v>0</v>
      </c>
      <c r="I188" s="89">
        <v>0</v>
      </c>
      <c r="J188" s="89">
        <f t="shared" si="41"/>
        <v>0</v>
      </c>
      <c r="K188" s="89">
        <v>0</v>
      </c>
      <c r="L188" s="88">
        <f t="shared" si="43"/>
        <v>0</v>
      </c>
      <c r="M188" s="89">
        <v>0</v>
      </c>
      <c r="N188" s="89">
        <f t="shared" si="44"/>
        <v>0</v>
      </c>
      <c r="O188" s="89">
        <v>0</v>
      </c>
      <c r="P188" s="89">
        <f t="shared" si="36"/>
        <v>0</v>
      </c>
      <c r="Q188" s="89">
        <v>0</v>
      </c>
      <c r="R188" s="89">
        <f t="shared" si="39"/>
        <v>0</v>
      </c>
      <c r="S188" s="89">
        <v>0</v>
      </c>
      <c r="T188" s="89">
        <f t="shared" si="42"/>
        <v>0</v>
      </c>
      <c r="U188" s="89">
        <v>0</v>
      </c>
      <c r="V188" s="89">
        <f t="shared" si="45"/>
        <v>0</v>
      </c>
      <c r="W188" s="89">
        <v>0</v>
      </c>
      <c r="X188" s="89">
        <f t="shared" si="37"/>
        <v>0</v>
      </c>
      <c r="Y188" s="89">
        <v>0</v>
      </c>
      <c r="Z188" s="88">
        <f t="shared" si="38"/>
        <v>0</v>
      </c>
      <c r="AA188" s="88">
        <v>0</v>
      </c>
      <c r="AB188" s="88">
        <f t="shared" si="47"/>
        <v>0</v>
      </c>
      <c r="AC188" s="88"/>
      <c r="AD188" s="88"/>
      <c r="AE188" s="93">
        <f t="shared" si="46"/>
        <v>0</v>
      </c>
      <c r="AF188" s="135"/>
    </row>
    <row r="189" spans="1:32" s="115" customFormat="1" hidden="1">
      <c r="A189" s="85">
        <v>184</v>
      </c>
      <c r="B189" s="132" t="s">
        <v>736</v>
      </c>
      <c r="C189" s="87">
        <v>0</v>
      </c>
      <c r="D189" s="88">
        <f t="shared" si="34"/>
        <v>0</v>
      </c>
      <c r="E189" s="89">
        <v>0</v>
      </c>
      <c r="F189" s="89">
        <f t="shared" si="35"/>
        <v>0</v>
      </c>
      <c r="G189" s="89">
        <v>0</v>
      </c>
      <c r="H189" s="89">
        <f t="shared" si="40"/>
        <v>0</v>
      </c>
      <c r="I189" s="89">
        <v>0</v>
      </c>
      <c r="J189" s="89">
        <f t="shared" si="41"/>
        <v>0</v>
      </c>
      <c r="K189" s="89">
        <v>0</v>
      </c>
      <c r="L189" s="88">
        <f t="shared" si="43"/>
        <v>0</v>
      </c>
      <c r="M189" s="89">
        <v>0</v>
      </c>
      <c r="N189" s="89">
        <f t="shared" si="44"/>
        <v>0</v>
      </c>
      <c r="O189" s="89">
        <v>0</v>
      </c>
      <c r="P189" s="89">
        <f t="shared" si="36"/>
        <v>0</v>
      </c>
      <c r="Q189" s="89">
        <v>0</v>
      </c>
      <c r="R189" s="89">
        <f t="shared" si="39"/>
        <v>0</v>
      </c>
      <c r="S189" s="89">
        <v>0</v>
      </c>
      <c r="T189" s="89">
        <f t="shared" si="42"/>
        <v>0</v>
      </c>
      <c r="U189" s="89">
        <v>0</v>
      </c>
      <c r="V189" s="89">
        <f t="shared" si="45"/>
        <v>0</v>
      </c>
      <c r="W189" s="89">
        <v>0</v>
      </c>
      <c r="X189" s="89">
        <f t="shared" si="37"/>
        <v>0</v>
      </c>
      <c r="Y189" s="89">
        <v>0</v>
      </c>
      <c r="Z189" s="88">
        <f t="shared" si="38"/>
        <v>0</v>
      </c>
      <c r="AA189" s="88">
        <v>0</v>
      </c>
      <c r="AB189" s="88">
        <f t="shared" si="47"/>
        <v>0</v>
      </c>
      <c r="AC189" s="88"/>
      <c r="AD189" s="88"/>
      <c r="AE189" s="93">
        <f t="shared" si="46"/>
        <v>0</v>
      </c>
      <c r="AF189" s="135"/>
    </row>
    <row r="190" spans="1:32" s="115" customFormat="1" hidden="1">
      <c r="A190" s="85">
        <v>185</v>
      </c>
      <c r="B190" s="132" t="s">
        <v>737</v>
      </c>
      <c r="C190" s="87">
        <v>0</v>
      </c>
      <c r="D190" s="88">
        <f t="shared" si="34"/>
        <v>0</v>
      </c>
      <c r="E190" s="89">
        <v>0</v>
      </c>
      <c r="F190" s="89">
        <f t="shared" si="35"/>
        <v>0</v>
      </c>
      <c r="G190" s="89">
        <v>0</v>
      </c>
      <c r="H190" s="89">
        <f t="shared" si="40"/>
        <v>0</v>
      </c>
      <c r="I190" s="89">
        <v>0</v>
      </c>
      <c r="J190" s="89">
        <f t="shared" si="41"/>
        <v>0</v>
      </c>
      <c r="K190" s="89">
        <v>0</v>
      </c>
      <c r="L190" s="88">
        <f t="shared" si="43"/>
        <v>0</v>
      </c>
      <c r="M190" s="89">
        <v>0</v>
      </c>
      <c r="N190" s="89">
        <f t="shared" si="44"/>
        <v>0</v>
      </c>
      <c r="O190" s="89">
        <v>0</v>
      </c>
      <c r="P190" s="89">
        <f t="shared" si="36"/>
        <v>0</v>
      </c>
      <c r="Q190" s="89">
        <v>0</v>
      </c>
      <c r="R190" s="89">
        <f t="shared" si="39"/>
        <v>0</v>
      </c>
      <c r="S190" s="89">
        <v>0</v>
      </c>
      <c r="T190" s="89">
        <f t="shared" si="42"/>
        <v>0</v>
      </c>
      <c r="U190" s="89">
        <v>0</v>
      </c>
      <c r="V190" s="89">
        <f t="shared" si="45"/>
        <v>0</v>
      </c>
      <c r="W190" s="89">
        <v>0</v>
      </c>
      <c r="X190" s="89">
        <f t="shared" si="37"/>
        <v>0</v>
      </c>
      <c r="Y190" s="89">
        <v>0</v>
      </c>
      <c r="Z190" s="88">
        <f t="shared" si="38"/>
        <v>0</v>
      </c>
      <c r="AA190" s="88">
        <v>0</v>
      </c>
      <c r="AB190" s="88">
        <f t="shared" si="47"/>
        <v>0</v>
      </c>
      <c r="AC190" s="88"/>
      <c r="AD190" s="88"/>
      <c r="AE190" s="93">
        <f t="shared" si="46"/>
        <v>0</v>
      </c>
      <c r="AF190" s="135"/>
    </row>
    <row r="191" spans="1:32" s="115" customFormat="1" hidden="1">
      <c r="A191" s="85">
        <v>186</v>
      </c>
      <c r="B191" s="132" t="s">
        <v>738</v>
      </c>
      <c r="C191" s="87">
        <v>0</v>
      </c>
      <c r="D191" s="88">
        <f t="shared" si="34"/>
        <v>0</v>
      </c>
      <c r="E191" s="89">
        <v>0</v>
      </c>
      <c r="F191" s="89">
        <f t="shared" si="35"/>
        <v>0</v>
      </c>
      <c r="G191" s="89">
        <v>0</v>
      </c>
      <c r="H191" s="89">
        <f t="shared" si="40"/>
        <v>0</v>
      </c>
      <c r="I191" s="89">
        <v>0</v>
      </c>
      <c r="J191" s="89">
        <f t="shared" si="41"/>
        <v>0</v>
      </c>
      <c r="K191" s="89">
        <v>0</v>
      </c>
      <c r="L191" s="88">
        <f t="shared" si="43"/>
        <v>0</v>
      </c>
      <c r="M191" s="89">
        <v>0</v>
      </c>
      <c r="N191" s="89">
        <f t="shared" si="44"/>
        <v>0</v>
      </c>
      <c r="O191" s="89">
        <v>0</v>
      </c>
      <c r="P191" s="89">
        <f t="shared" si="36"/>
        <v>0</v>
      </c>
      <c r="Q191" s="89">
        <v>0</v>
      </c>
      <c r="R191" s="89">
        <f t="shared" si="39"/>
        <v>0</v>
      </c>
      <c r="S191" s="89">
        <v>0</v>
      </c>
      <c r="T191" s="89">
        <f t="shared" si="42"/>
        <v>0</v>
      </c>
      <c r="U191" s="89">
        <v>0</v>
      </c>
      <c r="V191" s="89">
        <f t="shared" si="45"/>
        <v>0</v>
      </c>
      <c r="W191" s="89">
        <v>0</v>
      </c>
      <c r="X191" s="89">
        <f t="shared" si="37"/>
        <v>0</v>
      </c>
      <c r="Y191" s="89">
        <v>0</v>
      </c>
      <c r="Z191" s="88">
        <f t="shared" si="38"/>
        <v>0</v>
      </c>
      <c r="AA191" s="88">
        <v>0</v>
      </c>
      <c r="AB191" s="88">
        <f t="shared" si="47"/>
        <v>0</v>
      </c>
      <c r="AC191" s="88"/>
      <c r="AD191" s="88"/>
      <c r="AE191" s="93">
        <f t="shared" si="46"/>
        <v>0</v>
      </c>
      <c r="AF191" s="135"/>
    </row>
    <row r="192" spans="1:32" s="115" customFormat="1" hidden="1">
      <c r="A192" s="85">
        <v>187</v>
      </c>
      <c r="B192" s="132" t="s">
        <v>739</v>
      </c>
      <c r="C192" s="87">
        <v>0</v>
      </c>
      <c r="D192" s="88">
        <f t="shared" si="34"/>
        <v>0</v>
      </c>
      <c r="E192" s="89">
        <v>0</v>
      </c>
      <c r="F192" s="89">
        <f t="shared" si="35"/>
        <v>0</v>
      </c>
      <c r="G192" s="89">
        <v>0</v>
      </c>
      <c r="H192" s="89">
        <f t="shared" si="40"/>
        <v>0</v>
      </c>
      <c r="I192" s="89">
        <v>0</v>
      </c>
      <c r="J192" s="89">
        <f t="shared" si="41"/>
        <v>0</v>
      </c>
      <c r="K192" s="89">
        <v>0</v>
      </c>
      <c r="L192" s="88">
        <f t="shared" si="43"/>
        <v>0</v>
      </c>
      <c r="M192" s="89">
        <v>0</v>
      </c>
      <c r="N192" s="89">
        <f t="shared" si="44"/>
        <v>0</v>
      </c>
      <c r="O192" s="89">
        <v>0</v>
      </c>
      <c r="P192" s="89">
        <f t="shared" si="36"/>
        <v>0</v>
      </c>
      <c r="Q192" s="89">
        <v>0</v>
      </c>
      <c r="R192" s="89">
        <f t="shared" si="39"/>
        <v>0</v>
      </c>
      <c r="S192" s="89">
        <v>0</v>
      </c>
      <c r="T192" s="89">
        <f t="shared" si="42"/>
        <v>0</v>
      </c>
      <c r="U192" s="89">
        <v>0</v>
      </c>
      <c r="V192" s="89">
        <f t="shared" si="45"/>
        <v>0</v>
      </c>
      <c r="W192" s="89">
        <v>0</v>
      </c>
      <c r="X192" s="89">
        <f t="shared" si="37"/>
        <v>0</v>
      </c>
      <c r="Y192" s="89">
        <v>0</v>
      </c>
      <c r="Z192" s="88">
        <f t="shared" si="38"/>
        <v>0</v>
      </c>
      <c r="AA192" s="88">
        <v>0</v>
      </c>
      <c r="AB192" s="88">
        <f t="shared" si="47"/>
        <v>0</v>
      </c>
      <c r="AC192" s="88"/>
      <c r="AD192" s="88"/>
      <c r="AE192" s="93">
        <f t="shared" si="46"/>
        <v>0</v>
      </c>
      <c r="AF192" s="135"/>
    </row>
    <row r="193" spans="1:32" s="115" customFormat="1" hidden="1">
      <c r="A193" s="85">
        <v>188</v>
      </c>
      <c r="B193" s="132" t="s">
        <v>740</v>
      </c>
      <c r="C193" s="87">
        <v>0</v>
      </c>
      <c r="D193" s="88">
        <f t="shared" si="34"/>
        <v>0</v>
      </c>
      <c r="E193" s="89">
        <v>0</v>
      </c>
      <c r="F193" s="89">
        <f t="shared" si="35"/>
        <v>0</v>
      </c>
      <c r="G193" s="89">
        <v>0</v>
      </c>
      <c r="H193" s="89">
        <f t="shared" si="40"/>
        <v>0</v>
      </c>
      <c r="I193" s="89">
        <v>0</v>
      </c>
      <c r="J193" s="89">
        <f t="shared" si="41"/>
        <v>0</v>
      </c>
      <c r="K193" s="89">
        <v>0</v>
      </c>
      <c r="L193" s="88">
        <f t="shared" si="43"/>
        <v>0</v>
      </c>
      <c r="M193" s="89">
        <v>0</v>
      </c>
      <c r="N193" s="89">
        <f t="shared" si="44"/>
        <v>0</v>
      </c>
      <c r="O193" s="89">
        <v>0</v>
      </c>
      <c r="P193" s="89">
        <f t="shared" si="36"/>
        <v>0</v>
      </c>
      <c r="Q193" s="89">
        <v>0</v>
      </c>
      <c r="R193" s="89">
        <f t="shared" si="39"/>
        <v>0</v>
      </c>
      <c r="S193" s="89">
        <v>0</v>
      </c>
      <c r="T193" s="89">
        <f t="shared" si="42"/>
        <v>0</v>
      </c>
      <c r="U193" s="89">
        <v>0</v>
      </c>
      <c r="V193" s="89">
        <f t="shared" si="45"/>
        <v>0</v>
      </c>
      <c r="W193" s="89">
        <v>0</v>
      </c>
      <c r="X193" s="89">
        <f t="shared" si="37"/>
        <v>0</v>
      </c>
      <c r="Y193" s="89">
        <v>0</v>
      </c>
      <c r="Z193" s="88">
        <f t="shared" si="38"/>
        <v>0</v>
      </c>
      <c r="AA193" s="88">
        <v>0</v>
      </c>
      <c r="AB193" s="88">
        <f t="shared" si="47"/>
        <v>0</v>
      </c>
      <c r="AC193" s="88"/>
      <c r="AD193" s="88"/>
      <c r="AE193" s="93">
        <f t="shared" si="46"/>
        <v>0</v>
      </c>
      <c r="AF193" s="135"/>
    </row>
    <row r="194" spans="1:32" s="115" customFormat="1" hidden="1">
      <c r="A194" s="85">
        <v>189</v>
      </c>
      <c r="B194" s="132" t="s">
        <v>741</v>
      </c>
      <c r="C194" s="87">
        <v>0</v>
      </c>
      <c r="D194" s="88">
        <f t="shared" si="34"/>
        <v>0</v>
      </c>
      <c r="E194" s="89">
        <v>0</v>
      </c>
      <c r="F194" s="89">
        <f t="shared" si="35"/>
        <v>0</v>
      </c>
      <c r="G194" s="89">
        <v>0</v>
      </c>
      <c r="H194" s="89">
        <f t="shared" si="40"/>
        <v>0</v>
      </c>
      <c r="I194" s="89">
        <v>0</v>
      </c>
      <c r="J194" s="89">
        <f t="shared" si="41"/>
        <v>0</v>
      </c>
      <c r="K194" s="89">
        <v>0</v>
      </c>
      <c r="L194" s="88">
        <f t="shared" si="43"/>
        <v>0</v>
      </c>
      <c r="M194" s="89">
        <v>0</v>
      </c>
      <c r="N194" s="89">
        <f t="shared" si="44"/>
        <v>0</v>
      </c>
      <c r="O194" s="89">
        <v>0</v>
      </c>
      <c r="P194" s="89">
        <f t="shared" si="36"/>
        <v>0</v>
      </c>
      <c r="Q194" s="89">
        <v>0</v>
      </c>
      <c r="R194" s="89">
        <f t="shared" si="39"/>
        <v>0</v>
      </c>
      <c r="S194" s="89">
        <v>0</v>
      </c>
      <c r="T194" s="89">
        <f t="shared" si="42"/>
        <v>0</v>
      </c>
      <c r="U194" s="89">
        <v>0</v>
      </c>
      <c r="V194" s="89">
        <f t="shared" si="45"/>
        <v>0</v>
      </c>
      <c r="W194" s="89">
        <v>0</v>
      </c>
      <c r="X194" s="89">
        <f t="shared" si="37"/>
        <v>0</v>
      </c>
      <c r="Y194" s="89">
        <v>0</v>
      </c>
      <c r="Z194" s="88">
        <f t="shared" si="38"/>
        <v>0</v>
      </c>
      <c r="AA194" s="88">
        <v>0</v>
      </c>
      <c r="AB194" s="88">
        <f t="shared" si="47"/>
        <v>0</v>
      </c>
      <c r="AC194" s="88"/>
      <c r="AD194" s="88"/>
      <c r="AE194" s="93">
        <f t="shared" si="46"/>
        <v>0</v>
      </c>
      <c r="AF194" s="135"/>
    </row>
    <row r="195" spans="1:32" s="115" customFormat="1" hidden="1">
      <c r="A195" s="85">
        <v>190</v>
      </c>
      <c r="B195" s="132" t="s">
        <v>742</v>
      </c>
      <c r="C195" s="87">
        <v>0</v>
      </c>
      <c r="D195" s="88">
        <f t="shared" si="34"/>
        <v>0</v>
      </c>
      <c r="E195" s="89">
        <v>0</v>
      </c>
      <c r="F195" s="89">
        <f t="shared" si="35"/>
        <v>0</v>
      </c>
      <c r="G195" s="89">
        <v>0</v>
      </c>
      <c r="H195" s="89">
        <f t="shared" si="40"/>
        <v>0</v>
      </c>
      <c r="I195" s="89">
        <v>0</v>
      </c>
      <c r="J195" s="89">
        <f t="shared" si="41"/>
        <v>0</v>
      </c>
      <c r="K195" s="89">
        <v>0</v>
      </c>
      <c r="L195" s="88">
        <f t="shared" si="43"/>
        <v>0</v>
      </c>
      <c r="M195" s="89">
        <v>0</v>
      </c>
      <c r="N195" s="89">
        <f t="shared" si="44"/>
        <v>0</v>
      </c>
      <c r="O195" s="89">
        <v>0</v>
      </c>
      <c r="P195" s="89">
        <f t="shared" si="36"/>
        <v>0</v>
      </c>
      <c r="Q195" s="89">
        <v>0</v>
      </c>
      <c r="R195" s="89">
        <f t="shared" si="39"/>
        <v>0</v>
      </c>
      <c r="S195" s="89">
        <v>0</v>
      </c>
      <c r="T195" s="89">
        <f t="shared" si="42"/>
        <v>0</v>
      </c>
      <c r="U195" s="89">
        <v>0</v>
      </c>
      <c r="V195" s="89">
        <f t="shared" si="45"/>
        <v>0</v>
      </c>
      <c r="W195" s="89">
        <v>0</v>
      </c>
      <c r="X195" s="89">
        <f t="shared" si="37"/>
        <v>0</v>
      </c>
      <c r="Y195" s="89">
        <v>0</v>
      </c>
      <c r="Z195" s="88">
        <f t="shared" si="38"/>
        <v>0</v>
      </c>
      <c r="AA195" s="88">
        <v>0</v>
      </c>
      <c r="AB195" s="88">
        <f t="shared" si="47"/>
        <v>0</v>
      </c>
      <c r="AC195" s="88"/>
      <c r="AD195" s="88"/>
      <c r="AE195" s="93">
        <f t="shared" si="46"/>
        <v>0</v>
      </c>
      <c r="AF195" s="135"/>
    </row>
    <row r="196" spans="1:32" s="115" customFormat="1" hidden="1">
      <c r="A196" s="85">
        <v>191</v>
      </c>
      <c r="B196" s="132" t="s">
        <v>743</v>
      </c>
      <c r="C196" s="87">
        <v>0</v>
      </c>
      <c r="D196" s="88">
        <f t="shared" si="34"/>
        <v>0</v>
      </c>
      <c r="E196" s="89">
        <v>0</v>
      </c>
      <c r="F196" s="89">
        <f t="shared" si="35"/>
        <v>0</v>
      </c>
      <c r="G196" s="89">
        <v>0</v>
      </c>
      <c r="H196" s="89">
        <f t="shared" si="40"/>
        <v>0</v>
      </c>
      <c r="I196" s="89">
        <v>0</v>
      </c>
      <c r="J196" s="89">
        <f t="shared" si="41"/>
        <v>0</v>
      </c>
      <c r="K196" s="89">
        <v>0</v>
      </c>
      <c r="L196" s="88">
        <f t="shared" si="43"/>
        <v>0</v>
      </c>
      <c r="M196" s="89">
        <v>0</v>
      </c>
      <c r="N196" s="89">
        <f t="shared" si="44"/>
        <v>0</v>
      </c>
      <c r="O196" s="89">
        <v>0</v>
      </c>
      <c r="P196" s="89">
        <f t="shared" si="36"/>
        <v>0</v>
      </c>
      <c r="Q196" s="89">
        <v>0</v>
      </c>
      <c r="R196" s="89">
        <f t="shared" si="39"/>
        <v>0</v>
      </c>
      <c r="S196" s="89">
        <v>0</v>
      </c>
      <c r="T196" s="89">
        <f t="shared" si="42"/>
        <v>0</v>
      </c>
      <c r="U196" s="89">
        <v>0</v>
      </c>
      <c r="V196" s="89">
        <f t="shared" si="45"/>
        <v>0</v>
      </c>
      <c r="W196" s="89">
        <v>0</v>
      </c>
      <c r="X196" s="89">
        <f t="shared" si="37"/>
        <v>0</v>
      </c>
      <c r="Y196" s="89">
        <v>0</v>
      </c>
      <c r="Z196" s="88">
        <f t="shared" si="38"/>
        <v>0</v>
      </c>
      <c r="AA196" s="88">
        <v>0</v>
      </c>
      <c r="AB196" s="88">
        <f t="shared" si="47"/>
        <v>0</v>
      </c>
      <c r="AC196" s="88"/>
      <c r="AD196" s="88"/>
      <c r="AE196" s="93">
        <f t="shared" si="46"/>
        <v>0</v>
      </c>
      <c r="AF196" s="135"/>
    </row>
    <row r="197" spans="1:32" s="115" customFormat="1" hidden="1">
      <c r="A197" s="85">
        <v>192</v>
      </c>
      <c r="B197" s="132" t="s">
        <v>744</v>
      </c>
      <c r="C197" s="87">
        <v>0</v>
      </c>
      <c r="D197" s="88">
        <f t="shared" si="34"/>
        <v>0</v>
      </c>
      <c r="E197" s="89">
        <v>0</v>
      </c>
      <c r="F197" s="89">
        <f t="shared" si="35"/>
        <v>0</v>
      </c>
      <c r="G197" s="89">
        <v>0</v>
      </c>
      <c r="H197" s="89">
        <f t="shared" si="40"/>
        <v>0</v>
      </c>
      <c r="I197" s="89">
        <v>0</v>
      </c>
      <c r="J197" s="89">
        <f t="shared" si="41"/>
        <v>0</v>
      </c>
      <c r="K197" s="89">
        <v>0</v>
      </c>
      <c r="L197" s="88">
        <f t="shared" si="43"/>
        <v>0</v>
      </c>
      <c r="M197" s="89">
        <v>0</v>
      </c>
      <c r="N197" s="89">
        <f t="shared" si="44"/>
        <v>0</v>
      </c>
      <c r="O197" s="89">
        <v>0</v>
      </c>
      <c r="P197" s="89">
        <f t="shared" si="36"/>
        <v>0</v>
      </c>
      <c r="Q197" s="89">
        <v>0</v>
      </c>
      <c r="R197" s="89">
        <f t="shared" si="39"/>
        <v>0</v>
      </c>
      <c r="S197" s="89">
        <v>0</v>
      </c>
      <c r="T197" s="89">
        <f t="shared" si="42"/>
        <v>0</v>
      </c>
      <c r="U197" s="89">
        <v>0</v>
      </c>
      <c r="V197" s="89">
        <f t="shared" si="45"/>
        <v>0</v>
      </c>
      <c r="W197" s="89">
        <v>0</v>
      </c>
      <c r="X197" s="89">
        <f t="shared" si="37"/>
        <v>0</v>
      </c>
      <c r="Y197" s="89">
        <v>0</v>
      </c>
      <c r="Z197" s="88">
        <f t="shared" si="38"/>
        <v>0</v>
      </c>
      <c r="AA197" s="88">
        <v>0</v>
      </c>
      <c r="AB197" s="88">
        <f t="shared" si="47"/>
        <v>0</v>
      </c>
      <c r="AC197" s="88"/>
      <c r="AD197" s="88"/>
      <c r="AE197" s="93">
        <f t="shared" si="46"/>
        <v>0</v>
      </c>
      <c r="AF197" s="135"/>
    </row>
    <row r="198" spans="1:32" s="115" customFormat="1" hidden="1">
      <c r="A198" s="85">
        <v>193</v>
      </c>
      <c r="B198" s="132" t="s">
        <v>745</v>
      </c>
      <c r="C198" s="87">
        <v>0</v>
      </c>
      <c r="D198" s="88">
        <f t="shared" si="34"/>
        <v>0</v>
      </c>
      <c r="E198" s="89">
        <v>0</v>
      </c>
      <c r="F198" s="89">
        <f t="shared" si="35"/>
        <v>0</v>
      </c>
      <c r="G198" s="89">
        <v>0</v>
      </c>
      <c r="H198" s="89">
        <f t="shared" si="40"/>
        <v>0</v>
      </c>
      <c r="I198" s="89">
        <v>0</v>
      </c>
      <c r="J198" s="89">
        <f t="shared" si="41"/>
        <v>0</v>
      </c>
      <c r="K198" s="89">
        <v>0</v>
      </c>
      <c r="L198" s="88">
        <f t="shared" si="43"/>
        <v>0</v>
      </c>
      <c r="M198" s="89">
        <v>0</v>
      </c>
      <c r="N198" s="89">
        <f t="shared" si="44"/>
        <v>0</v>
      </c>
      <c r="O198" s="89">
        <v>0</v>
      </c>
      <c r="P198" s="89">
        <f t="shared" si="36"/>
        <v>0</v>
      </c>
      <c r="Q198" s="89">
        <v>0</v>
      </c>
      <c r="R198" s="89">
        <f t="shared" si="39"/>
        <v>0</v>
      </c>
      <c r="S198" s="89">
        <v>0</v>
      </c>
      <c r="T198" s="89">
        <f t="shared" si="42"/>
        <v>0</v>
      </c>
      <c r="U198" s="89">
        <v>0</v>
      </c>
      <c r="V198" s="89">
        <f t="shared" si="45"/>
        <v>0</v>
      </c>
      <c r="W198" s="89">
        <v>0</v>
      </c>
      <c r="X198" s="89">
        <f t="shared" si="37"/>
        <v>0</v>
      </c>
      <c r="Y198" s="89">
        <v>0</v>
      </c>
      <c r="Z198" s="88">
        <f t="shared" si="38"/>
        <v>0</v>
      </c>
      <c r="AA198" s="88">
        <v>0</v>
      </c>
      <c r="AB198" s="88">
        <f t="shared" si="47"/>
        <v>0</v>
      </c>
      <c r="AC198" s="88"/>
      <c r="AD198" s="88"/>
      <c r="AE198" s="93">
        <f t="shared" si="46"/>
        <v>0</v>
      </c>
      <c r="AF198" s="135"/>
    </row>
    <row r="199" spans="1:32" s="115" customFormat="1" hidden="1">
      <c r="A199" s="85">
        <v>194</v>
      </c>
      <c r="B199" s="132" t="s">
        <v>746</v>
      </c>
      <c r="C199" s="87">
        <v>0</v>
      </c>
      <c r="D199" s="88">
        <f t="shared" si="34"/>
        <v>0</v>
      </c>
      <c r="E199" s="89">
        <v>0</v>
      </c>
      <c r="F199" s="89">
        <f t="shared" si="35"/>
        <v>0</v>
      </c>
      <c r="G199" s="89">
        <v>0</v>
      </c>
      <c r="H199" s="89">
        <f t="shared" si="40"/>
        <v>0</v>
      </c>
      <c r="I199" s="89">
        <v>0</v>
      </c>
      <c r="J199" s="89">
        <f t="shared" si="41"/>
        <v>0</v>
      </c>
      <c r="K199" s="89">
        <v>0</v>
      </c>
      <c r="L199" s="88">
        <f t="shared" si="43"/>
        <v>0</v>
      </c>
      <c r="M199" s="89">
        <v>0</v>
      </c>
      <c r="N199" s="89">
        <f t="shared" si="44"/>
        <v>0</v>
      </c>
      <c r="O199" s="89">
        <v>0</v>
      </c>
      <c r="P199" s="89">
        <f t="shared" si="36"/>
        <v>0</v>
      </c>
      <c r="Q199" s="89">
        <v>0</v>
      </c>
      <c r="R199" s="89">
        <f t="shared" si="39"/>
        <v>0</v>
      </c>
      <c r="S199" s="89">
        <v>0</v>
      </c>
      <c r="T199" s="89">
        <f t="shared" si="42"/>
        <v>0</v>
      </c>
      <c r="U199" s="89">
        <v>0</v>
      </c>
      <c r="V199" s="89">
        <f t="shared" si="45"/>
        <v>0</v>
      </c>
      <c r="W199" s="89">
        <v>0</v>
      </c>
      <c r="X199" s="89">
        <f t="shared" si="37"/>
        <v>0</v>
      </c>
      <c r="Y199" s="89">
        <v>0</v>
      </c>
      <c r="Z199" s="88">
        <f t="shared" si="38"/>
        <v>0</v>
      </c>
      <c r="AA199" s="88">
        <v>0</v>
      </c>
      <c r="AB199" s="88">
        <f t="shared" si="47"/>
        <v>0</v>
      </c>
      <c r="AC199" s="88"/>
      <c r="AD199" s="88"/>
      <c r="AE199" s="93">
        <f t="shared" si="46"/>
        <v>0</v>
      </c>
      <c r="AF199" s="135"/>
    </row>
    <row r="200" spans="1:32" s="115" customFormat="1" hidden="1">
      <c r="A200" s="85">
        <v>195</v>
      </c>
      <c r="B200" s="132" t="s">
        <v>747</v>
      </c>
      <c r="C200" s="87">
        <v>0</v>
      </c>
      <c r="D200" s="88">
        <f t="shared" ref="D200:D263" si="48">C200/106.67</f>
        <v>0</v>
      </c>
      <c r="E200" s="89">
        <v>0</v>
      </c>
      <c r="F200" s="89">
        <f t="shared" ref="F200:F263" si="49">E200*0.3</f>
        <v>0</v>
      </c>
      <c r="G200" s="89">
        <v>0</v>
      </c>
      <c r="H200" s="89">
        <f t="shared" si="40"/>
        <v>0</v>
      </c>
      <c r="I200" s="89">
        <v>0</v>
      </c>
      <c r="J200" s="89">
        <f t="shared" si="41"/>
        <v>0</v>
      </c>
      <c r="K200" s="89">
        <v>0</v>
      </c>
      <c r="L200" s="88">
        <f t="shared" si="43"/>
        <v>0</v>
      </c>
      <c r="M200" s="89">
        <v>0</v>
      </c>
      <c r="N200" s="89">
        <f t="shared" si="44"/>
        <v>0</v>
      </c>
      <c r="O200" s="89">
        <v>0</v>
      </c>
      <c r="P200" s="89">
        <f t="shared" ref="P200:P263" si="50">O200*19</f>
        <v>0</v>
      </c>
      <c r="Q200" s="89">
        <v>0</v>
      </c>
      <c r="R200" s="89">
        <f t="shared" si="39"/>
        <v>0</v>
      </c>
      <c r="S200" s="89">
        <v>0</v>
      </c>
      <c r="T200" s="89">
        <f t="shared" si="42"/>
        <v>0</v>
      </c>
      <c r="U200" s="89">
        <v>0</v>
      </c>
      <c r="V200" s="89">
        <f t="shared" si="45"/>
        <v>0</v>
      </c>
      <c r="W200" s="89">
        <v>0</v>
      </c>
      <c r="X200" s="89">
        <f t="shared" ref="X200:X263" si="51">W200/27</f>
        <v>0</v>
      </c>
      <c r="Y200" s="89">
        <v>0</v>
      </c>
      <c r="Z200" s="88">
        <f t="shared" ref="Z200:Z263" si="52">Y200*23</f>
        <v>0</v>
      </c>
      <c r="AA200" s="88">
        <v>0</v>
      </c>
      <c r="AB200" s="88">
        <f t="shared" si="47"/>
        <v>0</v>
      </c>
      <c r="AC200" s="88"/>
      <c r="AD200" s="88"/>
      <c r="AE200" s="93">
        <f t="shared" si="46"/>
        <v>0</v>
      </c>
      <c r="AF200" s="135"/>
    </row>
    <row r="201" spans="1:32" s="115" customFormat="1" hidden="1">
      <c r="A201" s="85">
        <v>196</v>
      </c>
      <c r="B201" s="132" t="s">
        <v>748</v>
      </c>
      <c r="C201" s="87">
        <v>0</v>
      </c>
      <c r="D201" s="88">
        <f t="shared" si="48"/>
        <v>0</v>
      </c>
      <c r="E201" s="89">
        <v>0</v>
      </c>
      <c r="F201" s="89">
        <f t="shared" si="49"/>
        <v>0</v>
      </c>
      <c r="G201" s="89">
        <v>0</v>
      </c>
      <c r="H201" s="89">
        <f t="shared" si="40"/>
        <v>0</v>
      </c>
      <c r="I201" s="89">
        <v>0</v>
      </c>
      <c r="J201" s="89">
        <f t="shared" si="41"/>
        <v>0</v>
      </c>
      <c r="K201" s="89">
        <v>0</v>
      </c>
      <c r="L201" s="88">
        <f t="shared" si="43"/>
        <v>0</v>
      </c>
      <c r="M201" s="89">
        <v>0</v>
      </c>
      <c r="N201" s="89">
        <f t="shared" si="44"/>
        <v>0</v>
      </c>
      <c r="O201" s="89">
        <v>0</v>
      </c>
      <c r="P201" s="89">
        <f t="shared" si="50"/>
        <v>0</v>
      </c>
      <c r="Q201" s="89">
        <v>0</v>
      </c>
      <c r="R201" s="89">
        <f t="shared" ref="R201:R264" si="53">Q201/25</f>
        <v>0</v>
      </c>
      <c r="S201" s="89">
        <v>0</v>
      </c>
      <c r="T201" s="89">
        <f t="shared" si="42"/>
        <v>0</v>
      </c>
      <c r="U201" s="89">
        <v>0</v>
      </c>
      <c r="V201" s="89">
        <f t="shared" si="45"/>
        <v>0</v>
      </c>
      <c r="W201" s="89">
        <v>0</v>
      </c>
      <c r="X201" s="89">
        <f t="shared" si="51"/>
        <v>0</v>
      </c>
      <c r="Y201" s="89">
        <v>0</v>
      </c>
      <c r="Z201" s="88">
        <f t="shared" si="52"/>
        <v>0</v>
      </c>
      <c r="AA201" s="88">
        <v>0</v>
      </c>
      <c r="AB201" s="88">
        <f t="shared" si="47"/>
        <v>0</v>
      </c>
      <c r="AC201" s="88"/>
      <c r="AD201" s="88"/>
      <c r="AE201" s="93">
        <f t="shared" si="46"/>
        <v>0</v>
      </c>
      <c r="AF201" s="135"/>
    </row>
    <row r="202" spans="1:32" s="115" customFormat="1" hidden="1">
      <c r="A202" s="85">
        <v>197</v>
      </c>
      <c r="B202" s="132" t="s">
        <v>749</v>
      </c>
      <c r="C202" s="87">
        <v>0</v>
      </c>
      <c r="D202" s="88">
        <f t="shared" si="48"/>
        <v>0</v>
      </c>
      <c r="E202" s="89">
        <v>0</v>
      </c>
      <c r="F202" s="89">
        <f t="shared" si="49"/>
        <v>0</v>
      </c>
      <c r="G202" s="89">
        <v>0</v>
      </c>
      <c r="H202" s="89">
        <f t="shared" ref="H202:H265" si="54">G202*3.5</f>
        <v>0</v>
      </c>
      <c r="I202" s="89">
        <v>0</v>
      </c>
      <c r="J202" s="89">
        <f t="shared" ref="J202:J265" si="55">I202*5.12</f>
        <v>0</v>
      </c>
      <c r="K202" s="89">
        <v>0</v>
      </c>
      <c r="L202" s="88">
        <f t="shared" si="43"/>
        <v>0</v>
      </c>
      <c r="M202" s="89">
        <v>0</v>
      </c>
      <c r="N202" s="89">
        <f t="shared" si="44"/>
        <v>0</v>
      </c>
      <c r="O202" s="89">
        <v>0</v>
      </c>
      <c r="P202" s="89">
        <f t="shared" si="50"/>
        <v>0</v>
      </c>
      <c r="Q202" s="89">
        <v>0</v>
      </c>
      <c r="R202" s="89">
        <f t="shared" si="53"/>
        <v>0</v>
      </c>
      <c r="S202" s="89">
        <v>0</v>
      </c>
      <c r="T202" s="89">
        <f t="shared" ref="T202:T265" si="56">S202*3.75</f>
        <v>0</v>
      </c>
      <c r="U202" s="89">
        <v>0</v>
      </c>
      <c r="V202" s="89">
        <f t="shared" si="45"/>
        <v>0</v>
      </c>
      <c r="W202" s="89">
        <v>0</v>
      </c>
      <c r="X202" s="89">
        <f t="shared" si="51"/>
        <v>0</v>
      </c>
      <c r="Y202" s="89">
        <v>0</v>
      </c>
      <c r="Z202" s="88">
        <f t="shared" si="52"/>
        <v>0</v>
      </c>
      <c r="AA202" s="88">
        <v>0</v>
      </c>
      <c r="AB202" s="88">
        <f t="shared" si="47"/>
        <v>0</v>
      </c>
      <c r="AC202" s="88"/>
      <c r="AD202" s="88"/>
      <c r="AE202" s="93">
        <f t="shared" si="46"/>
        <v>0</v>
      </c>
      <c r="AF202" s="135"/>
    </row>
    <row r="203" spans="1:32" s="115" customFormat="1" hidden="1">
      <c r="A203" s="85">
        <v>198</v>
      </c>
      <c r="B203" s="132" t="s">
        <v>750</v>
      </c>
      <c r="C203" s="87">
        <v>0</v>
      </c>
      <c r="D203" s="88">
        <f t="shared" si="48"/>
        <v>0</v>
      </c>
      <c r="E203" s="89">
        <v>0</v>
      </c>
      <c r="F203" s="89">
        <f t="shared" si="49"/>
        <v>0</v>
      </c>
      <c r="G203" s="89">
        <v>0</v>
      </c>
      <c r="H203" s="89">
        <f t="shared" si="54"/>
        <v>0</v>
      </c>
      <c r="I203" s="89">
        <v>0</v>
      </c>
      <c r="J203" s="89">
        <f t="shared" si="55"/>
        <v>0</v>
      </c>
      <c r="K203" s="89">
        <v>0</v>
      </c>
      <c r="L203" s="88">
        <f t="shared" ref="L203:L266" si="57">K203*2.45</f>
        <v>0</v>
      </c>
      <c r="M203" s="89">
        <v>0</v>
      </c>
      <c r="N203" s="89">
        <f t="shared" ref="N203:N266" si="58">M203*1</f>
        <v>0</v>
      </c>
      <c r="O203" s="89">
        <v>0</v>
      </c>
      <c r="P203" s="89">
        <f t="shared" si="50"/>
        <v>0</v>
      </c>
      <c r="Q203" s="89">
        <v>0</v>
      </c>
      <c r="R203" s="89">
        <f t="shared" si="53"/>
        <v>0</v>
      </c>
      <c r="S203" s="89">
        <v>0</v>
      </c>
      <c r="T203" s="89">
        <f t="shared" si="56"/>
        <v>0</v>
      </c>
      <c r="U203" s="89">
        <v>0</v>
      </c>
      <c r="V203" s="89">
        <f t="shared" ref="V203:V266" si="59">U203*0.5</f>
        <v>0</v>
      </c>
      <c r="W203" s="89">
        <v>0</v>
      </c>
      <c r="X203" s="89">
        <f t="shared" si="51"/>
        <v>0</v>
      </c>
      <c r="Y203" s="89">
        <v>0</v>
      </c>
      <c r="Z203" s="88">
        <f t="shared" si="52"/>
        <v>0</v>
      </c>
      <c r="AA203" s="88">
        <v>0</v>
      </c>
      <c r="AB203" s="88">
        <f t="shared" si="47"/>
        <v>0</v>
      </c>
      <c r="AC203" s="88"/>
      <c r="AD203" s="88"/>
      <c r="AE203" s="93">
        <f t="shared" ref="AE203:AE266" si="60">L203+D203+AB203+Z203+F203+J203+AM203+V203+R203+X203+N203+P203+H203+T203</f>
        <v>0</v>
      </c>
      <c r="AF203" s="135"/>
    </row>
    <row r="204" spans="1:32" s="115" customFormat="1" hidden="1">
      <c r="A204" s="85">
        <v>199</v>
      </c>
      <c r="B204" s="132" t="s">
        <v>751</v>
      </c>
      <c r="C204" s="87">
        <v>0</v>
      </c>
      <c r="D204" s="88">
        <f t="shared" si="48"/>
        <v>0</v>
      </c>
      <c r="E204" s="89">
        <v>0</v>
      </c>
      <c r="F204" s="89">
        <f t="shared" si="49"/>
        <v>0</v>
      </c>
      <c r="G204" s="89">
        <v>0</v>
      </c>
      <c r="H204" s="89">
        <f t="shared" si="54"/>
        <v>0</v>
      </c>
      <c r="I204" s="89">
        <v>0</v>
      </c>
      <c r="J204" s="89">
        <f t="shared" si="55"/>
        <v>0</v>
      </c>
      <c r="K204" s="89">
        <v>0</v>
      </c>
      <c r="L204" s="88">
        <f t="shared" si="57"/>
        <v>0</v>
      </c>
      <c r="M204" s="89">
        <v>0</v>
      </c>
      <c r="N204" s="89">
        <f t="shared" si="58"/>
        <v>0</v>
      </c>
      <c r="O204" s="89">
        <v>0</v>
      </c>
      <c r="P204" s="89">
        <f t="shared" si="50"/>
        <v>0</v>
      </c>
      <c r="Q204" s="89">
        <v>0</v>
      </c>
      <c r="R204" s="89">
        <f t="shared" si="53"/>
        <v>0</v>
      </c>
      <c r="S204" s="89">
        <v>0</v>
      </c>
      <c r="T204" s="89">
        <f t="shared" si="56"/>
        <v>0</v>
      </c>
      <c r="U204" s="89">
        <v>0</v>
      </c>
      <c r="V204" s="89">
        <f t="shared" si="59"/>
        <v>0</v>
      </c>
      <c r="W204" s="89">
        <v>0</v>
      </c>
      <c r="X204" s="89">
        <f t="shared" si="51"/>
        <v>0</v>
      </c>
      <c r="Y204" s="89">
        <v>0</v>
      </c>
      <c r="Z204" s="88">
        <f t="shared" si="52"/>
        <v>0</v>
      </c>
      <c r="AA204" s="88">
        <v>0</v>
      </c>
      <c r="AB204" s="88">
        <f t="shared" si="47"/>
        <v>0</v>
      </c>
      <c r="AC204" s="88"/>
      <c r="AD204" s="88"/>
      <c r="AE204" s="93">
        <f t="shared" si="60"/>
        <v>0</v>
      </c>
      <c r="AF204" s="135"/>
    </row>
    <row r="205" spans="1:32" s="115" customFormat="1" hidden="1">
      <c r="A205" s="85">
        <v>200</v>
      </c>
      <c r="B205" s="132" t="s">
        <v>752</v>
      </c>
      <c r="C205" s="87">
        <v>0</v>
      </c>
      <c r="D205" s="88">
        <f t="shared" si="48"/>
        <v>0</v>
      </c>
      <c r="E205" s="89">
        <v>0</v>
      </c>
      <c r="F205" s="89">
        <f t="shared" si="49"/>
        <v>0</v>
      </c>
      <c r="G205" s="89">
        <v>0</v>
      </c>
      <c r="H205" s="89">
        <f t="shared" si="54"/>
        <v>0</v>
      </c>
      <c r="I205" s="89">
        <v>0</v>
      </c>
      <c r="J205" s="89">
        <f t="shared" si="55"/>
        <v>0</v>
      </c>
      <c r="K205" s="89">
        <v>0</v>
      </c>
      <c r="L205" s="88">
        <f t="shared" si="57"/>
        <v>0</v>
      </c>
      <c r="M205" s="89">
        <v>0</v>
      </c>
      <c r="N205" s="89">
        <f t="shared" si="58"/>
        <v>0</v>
      </c>
      <c r="O205" s="89">
        <v>0</v>
      </c>
      <c r="P205" s="89">
        <f t="shared" si="50"/>
        <v>0</v>
      </c>
      <c r="Q205" s="89">
        <v>0</v>
      </c>
      <c r="R205" s="89">
        <f t="shared" si="53"/>
        <v>0</v>
      </c>
      <c r="S205" s="89">
        <v>0</v>
      </c>
      <c r="T205" s="89">
        <f t="shared" si="56"/>
        <v>0</v>
      </c>
      <c r="U205" s="89">
        <v>0</v>
      </c>
      <c r="V205" s="89">
        <f t="shared" si="59"/>
        <v>0</v>
      </c>
      <c r="W205" s="89">
        <v>0</v>
      </c>
      <c r="X205" s="89">
        <f t="shared" si="51"/>
        <v>0</v>
      </c>
      <c r="Y205" s="89">
        <v>0</v>
      </c>
      <c r="Z205" s="88">
        <f t="shared" si="52"/>
        <v>0</v>
      </c>
      <c r="AA205" s="88">
        <v>0</v>
      </c>
      <c r="AB205" s="88">
        <f t="shared" si="47"/>
        <v>0</v>
      </c>
      <c r="AC205" s="88"/>
      <c r="AD205" s="88"/>
      <c r="AE205" s="93">
        <f t="shared" si="60"/>
        <v>0</v>
      </c>
      <c r="AF205" s="135"/>
    </row>
    <row r="206" spans="1:32" s="115" customFormat="1" hidden="1">
      <c r="A206" s="85">
        <v>201</v>
      </c>
      <c r="B206" s="132" t="s">
        <v>753</v>
      </c>
      <c r="C206" s="87">
        <v>0</v>
      </c>
      <c r="D206" s="88">
        <f t="shared" si="48"/>
        <v>0</v>
      </c>
      <c r="E206" s="89">
        <v>0</v>
      </c>
      <c r="F206" s="89">
        <f t="shared" si="49"/>
        <v>0</v>
      </c>
      <c r="G206" s="89">
        <v>0</v>
      </c>
      <c r="H206" s="89">
        <f t="shared" si="54"/>
        <v>0</v>
      </c>
      <c r="I206" s="89">
        <v>0</v>
      </c>
      <c r="J206" s="89">
        <f t="shared" si="55"/>
        <v>0</v>
      </c>
      <c r="K206" s="89">
        <v>0</v>
      </c>
      <c r="L206" s="88">
        <f t="shared" si="57"/>
        <v>0</v>
      </c>
      <c r="M206" s="89">
        <v>0</v>
      </c>
      <c r="N206" s="89">
        <f t="shared" si="58"/>
        <v>0</v>
      </c>
      <c r="O206" s="89">
        <v>0</v>
      </c>
      <c r="P206" s="89">
        <f t="shared" si="50"/>
        <v>0</v>
      </c>
      <c r="Q206" s="89">
        <v>0</v>
      </c>
      <c r="R206" s="89">
        <f t="shared" si="53"/>
        <v>0</v>
      </c>
      <c r="S206" s="89">
        <v>0</v>
      </c>
      <c r="T206" s="89">
        <f t="shared" si="56"/>
        <v>0</v>
      </c>
      <c r="U206" s="89">
        <v>0</v>
      </c>
      <c r="V206" s="89">
        <f t="shared" si="59"/>
        <v>0</v>
      </c>
      <c r="W206" s="89">
        <v>0</v>
      </c>
      <c r="X206" s="89">
        <f t="shared" si="51"/>
        <v>0</v>
      </c>
      <c r="Y206" s="89">
        <v>0</v>
      </c>
      <c r="Z206" s="88">
        <f t="shared" si="52"/>
        <v>0</v>
      </c>
      <c r="AA206" s="88">
        <v>0</v>
      </c>
      <c r="AB206" s="88">
        <f t="shared" si="47"/>
        <v>0</v>
      </c>
      <c r="AC206" s="88"/>
      <c r="AD206" s="88"/>
      <c r="AE206" s="93">
        <f t="shared" si="60"/>
        <v>0</v>
      </c>
      <c r="AF206" s="135"/>
    </row>
    <row r="207" spans="1:32" s="115" customFormat="1" hidden="1">
      <c r="A207" s="85">
        <v>202</v>
      </c>
      <c r="B207" s="132" t="s">
        <v>754</v>
      </c>
      <c r="C207" s="87">
        <v>0</v>
      </c>
      <c r="D207" s="88">
        <f t="shared" si="48"/>
        <v>0</v>
      </c>
      <c r="E207" s="89">
        <v>0</v>
      </c>
      <c r="F207" s="89">
        <f t="shared" si="49"/>
        <v>0</v>
      </c>
      <c r="G207" s="89">
        <v>0</v>
      </c>
      <c r="H207" s="89">
        <f t="shared" si="54"/>
        <v>0</v>
      </c>
      <c r="I207" s="89">
        <v>0</v>
      </c>
      <c r="J207" s="89">
        <f t="shared" si="55"/>
        <v>0</v>
      </c>
      <c r="K207" s="89">
        <v>0</v>
      </c>
      <c r="L207" s="88">
        <f t="shared" si="57"/>
        <v>0</v>
      </c>
      <c r="M207" s="89">
        <v>0</v>
      </c>
      <c r="N207" s="89">
        <f t="shared" si="58"/>
        <v>0</v>
      </c>
      <c r="O207" s="89">
        <v>0</v>
      </c>
      <c r="P207" s="89">
        <f t="shared" si="50"/>
        <v>0</v>
      </c>
      <c r="Q207" s="89">
        <v>0</v>
      </c>
      <c r="R207" s="89">
        <f t="shared" si="53"/>
        <v>0</v>
      </c>
      <c r="S207" s="89">
        <v>0</v>
      </c>
      <c r="T207" s="89">
        <f t="shared" si="56"/>
        <v>0</v>
      </c>
      <c r="U207" s="89">
        <v>0</v>
      </c>
      <c r="V207" s="89">
        <f t="shared" si="59"/>
        <v>0</v>
      </c>
      <c r="W207" s="89">
        <v>0</v>
      </c>
      <c r="X207" s="89">
        <f t="shared" si="51"/>
        <v>0</v>
      </c>
      <c r="Y207" s="89">
        <v>0</v>
      </c>
      <c r="Z207" s="88">
        <f t="shared" si="52"/>
        <v>0</v>
      </c>
      <c r="AA207" s="88">
        <v>0</v>
      </c>
      <c r="AB207" s="88">
        <f t="shared" si="47"/>
        <v>0</v>
      </c>
      <c r="AC207" s="88"/>
      <c r="AD207" s="88"/>
      <c r="AE207" s="93">
        <f t="shared" si="60"/>
        <v>0</v>
      </c>
      <c r="AF207" s="135"/>
    </row>
    <row r="208" spans="1:32" s="115" customFormat="1" hidden="1">
      <c r="A208" s="85">
        <v>203</v>
      </c>
      <c r="B208" s="132" t="s">
        <v>755</v>
      </c>
      <c r="C208" s="87">
        <v>0</v>
      </c>
      <c r="D208" s="88">
        <f t="shared" si="48"/>
        <v>0</v>
      </c>
      <c r="E208" s="89">
        <v>0</v>
      </c>
      <c r="F208" s="89">
        <f t="shared" si="49"/>
        <v>0</v>
      </c>
      <c r="G208" s="89">
        <v>0</v>
      </c>
      <c r="H208" s="89">
        <f t="shared" si="54"/>
        <v>0</v>
      </c>
      <c r="I208" s="89">
        <v>0</v>
      </c>
      <c r="J208" s="89">
        <f t="shared" si="55"/>
        <v>0</v>
      </c>
      <c r="K208" s="89">
        <v>0</v>
      </c>
      <c r="L208" s="88">
        <f t="shared" si="57"/>
        <v>0</v>
      </c>
      <c r="M208" s="89">
        <v>0</v>
      </c>
      <c r="N208" s="89">
        <f t="shared" si="58"/>
        <v>0</v>
      </c>
      <c r="O208" s="89">
        <v>0</v>
      </c>
      <c r="P208" s="89">
        <f t="shared" si="50"/>
        <v>0</v>
      </c>
      <c r="Q208" s="89">
        <v>0</v>
      </c>
      <c r="R208" s="89">
        <f t="shared" si="53"/>
        <v>0</v>
      </c>
      <c r="S208" s="89">
        <v>0</v>
      </c>
      <c r="T208" s="89">
        <f t="shared" si="56"/>
        <v>0</v>
      </c>
      <c r="U208" s="89">
        <v>0</v>
      </c>
      <c r="V208" s="89">
        <f t="shared" si="59"/>
        <v>0</v>
      </c>
      <c r="W208" s="89">
        <v>0</v>
      </c>
      <c r="X208" s="89">
        <f t="shared" si="51"/>
        <v>0</v>
      </c>
      <c r="Y208" s="89">
        <v>0</v>
      </c>
      <c r="Z208" s="88">
        <f t="shared" si="52"/>
        <v>0</v>
      </c>
      <c r="AA208" s="88">
        <v>0</v>
      </c>
      <c r="AB208" s="88">
        <f t="shared" si="47"/>
        <v>0</v>
      </c>
      <c r="AC208" s="88"/>
      <c r="AD208" s="88"/>
      <c r="AE208" s="93">
        <f t="shared" si="60"/>
        <v>0</v>
      </c>
      <c r="AF208" s="135"/>
    </row>
    <row r="209" spans="1:32" s="115" customFormat="1" hidden="1">
      <c r="A209" s="85">
        <v>204</v>
      </c>
      <c r="B209" s="132" t="s">
        <v>756</v>
      </c>
      <c r="C209" s="87">
        <v>0</v>
      </c>
      <c r="D209" s="88">
        <f t="shared" si="48"/>
        <v>0</v>
      </c>
      <c r="E209" s="89">
        <v>0</v>
      </c>
      <c r="F209" s="89">
        <f t="shared" si="49"/>
        <v>0</v>
      </c>
      <c r="G209" s="89">
        <v>0</v>
      </c>
      <c r="H209" s="89">
        <f t="shared" si="54"/>
        <v>0</v>
      </c>
      <c r="I209" s="89">
        <v>0</v>
      </c>
      <c r="J209" s="89">
        <f t="shared" si="55"/>
        <v>0</v>
      </c>
      <c r="K209" s="89">
        <v>0</v>
      </c>
      <c r="L209" s="88">
        <f t="shared" si="57"/>
        <v>0</v>
      </c>
      <c r="M209" s="89">
        <v>0</v>
      </c>
      <c r="N209" s="89">
        <f t="shared" si="58"/>
        <v>0</v>
      </c>
      <c r="O209" s="89">
        <v>0</v>
      </c>
      <c r="P209" s="89">
        <f t="shared" si="50"/>
        <v>0</v>
      </c>
      <c r="Q209" s="89">
        <v>0</v>
      </c>
      <c r="R209" s="89">
        <f t="shared" si="53"/>
        <v>0</v>
      </c>
      <c r="S209" s="89">
        <v>0</v>
      </c>
      <c r="T209" s="89">
        <f t="shared" si="56"/>
        <v>0</v>
      </c>
      <c r="U209" s="89">
        <v>0</v>
      </c>
      <c r="V209" s="89">
        <f t="shared" si="59"/>
        <v>0</v>
      </c>
      <c r="W209" s="89">
        <v>0</v>
      </c>
      <c r="X209" s="89">
        <f t="shared" si="51"/>
        <v>0</v>
      </c>
      <c r="Y209" s="89">
        <v>0</v>
      </c>
      <c r="Z209" s="88">
        <f t="shared" si="52"/>
        <v>0</v>
      </c>
      <c r="AA209" s="88">
        <v>0</v>
      </c>
      <c r="AB209" s="88">
        <f t="shared" si="47"/>
        <v>0</v>
      </c>
      <c r="AC209" s="88"/>
      <c r="AD209" s="88"/>
      <c r="AE209" s="93">
        <f t="shared" si="60"/>
        <v>0</v>
      </c>
      <c r="AF209" s="135"/>
    </row>
    <row r="210" spans="1:32" s="115" customFormat="1" hidden="1">
      <c r="A210" s="85">
        <v>205</v>
      </c>
      <c r="B210" s="132" t="s">
        <v>757</v>
      </c>
      <c r="C210" s="87">
        <v>0</v>
      </c>
      <c r="D210" s="88">
        <f t="shared" si="48"/>
        <v>0</v>
      </c>
      <c r="E210" s="89">
        <v>0</v>
      </c>
      <c r="F210" s="89">
        <f t="shared" si="49"/>
        <v>0</v>
      </c>
      <c r="G210" s="89">
        <v>0</v>
      </c>
      <c r="H210" s="89">
        <f t="shared" si="54"/>
        <v>0</v>
      </c>
      <c r="I210" s="89">
        <v>0</v>
      </c>
      <c r="J210" s="89">
        <f t="shared" si="55"/>
        <v>0</v>
      </c>
      <c r="K210" s="89">
        <v>0</v>
      </c>
      <c r="L210" s="88">
        <f t="shared" si="57"/>
        <v>0</v>
      </c>
      <c r="M210" s="89">
        <v>0</v>
      </c>
      <c r="N210" s="89">
        <f t="shared" si="58"/>
        <v>0</v>
      </c>
      <c r="O210" s="89">
        <v>0</v>
      </c>
      <c r="P210" s="89">
        <f t="shared" si="50"/>
        <v>0</v>
      </c>
      <c r="Q210" s="89">
        <v>0</v>
      </c>
      <c r="R210" s="89">
        <f t="shared" si="53"/>
        <v>0</v>
      </c>
      <c r="S210" s="89">
        <v>0</v>
      </c>
      <c r="T210" s="89">
        <f t="shared" si="56"/>
        <v>0</v>
      </c>
      <c r="U210" s="89">
        <v>0</v>
      </c>
      <c r="V210" s="89">
        <f t="shared" si="59"/>
        <v>0</v>
      </c>
      <c r="W210" s="89">
        <v>0</v>
      </c>
      <c r="X210" s="89">
        <f t="shared" si="51"/>
        <v>0</v>
      </c>
      <c r="Y210" s="89">
        <v>0</v>
      </c>
      <c r="Z210" s="88">
        <f t="shared" si="52"/>
        <v>0</v>
      </c>
      <c r="AA210" s="88">
        <v>0</v>
      </c>
      <c r="AB210" s="88">
        <f t="shared" si="47"/>
        <v>0</v>
      </c>
      <c r="AC210" s="88"/>
      <c r="AD210" s="88"/>
      <c r="AE210" s="93">
        <f t="shared" si="60"/>
        <v>0</v>
      </c>
      <c r="AF210" s="135"/>
    </row>
    <row r="211" spans="1:32" s="115" customFormat="1" hidden="1">
      <c r="A211" s="85">
        <v>206</v>
      </c>
      <c r="B211" s="132" t="s">
        <v>758</v>
      </c>
      <c r="C211" s="87">
        <v>0</v>
      </c>
      <c r="D211" s="88">
        <f t="shared" si="48"/>
        <v>0</v>
      </c>
      <c r="E211" s="89">
        <v>0</v>
      </c>
      <c r="F211" s="89">
        <f t="shared" si="49"/>
        <v>0</v>
      </c>
      <c r="G211" s="89">
        <v>0</v>
      </c>
      <c r="H211" s="89">
        <f t="shared" si="54"/>
        <v>0</v>
      </c>
      <c r="I211" s="89">
        <v>0</v>
      </c>
      <c r="J211" s="89">
        <f t="shared" si="55"/>
        <v>0</v>
      </c>
      <c r="K211" s="89">
        <v>0</v>
      </c>
      <c r="L211" s="88">
        <f t="shared" si="57"/>
        <v>0</v>
      </c>
      <c r="M211" s="89">
        <v>0</v>
      </c>
      <c r="N211" s="89">
        <f t="shared" si="58"/>
        <v>0</v>
      </c>
      <c r="O211" s="89">
        <v>0</v>
      </c>
      <c r="P211" s="89">
        <f t="shared" si="50"/>
        <v>0</v>
      </c>
      <c r="Q211" s="89">
        <v>0</v>
      </c>
      <c r="R211" s="89">
        <f t="shared" si="53"/>
        <v>0</v>
      </c>
      <c r="S211" s="89">
        <v>0</v>
      </c>
      <c r="T211" s="89">
        <f t="shared" si="56"/>
        <v>0</v>
      </c>
      <c r="U211" s="89">
        <v>0</v>
      </c>
      <c r="V211" s="89">
        <f t="shared" si="59"/>
        <v>0</v>
      </c>
      <c r="W211" s="89">
        <v>0</v>
      </c>
      <c r="X211" s="89">
        <f t="shared" si="51"/>
        <v>0</v>
      </c>
      <c r="Y211" s="89">
        <v>0</v>
      </c>
      <c r="Z211" s="88">
        <f t="shared" si="52"/>
        <v>0</v>
      </c>
      <c r="AA211" s="88">
        <v>0</v>
      </c>
      <c r="AB211" s="88">
        <f t="shared" si="47"/>
        <v>0</v>
      </c>
      <c r="AC211" s="88"/>
      <c r="AD211" s="88"/>
      <c r="AE211" s="93">
        <f t="shared" si="60"/>
        <v>0</v>
      </c>
      <c r="AF211" s="135"/>
    </row>
    <row r="212" spans="1:32" s="115" customFormat="1" hidden="1">
      <c r="A212" s="85">
        <v>207</v>
      </c>
      <c r="B212" s="132" t="s">
        <v>759</v>
      </c>
      <c r="C212" s="87">
        <v>0</v>
      </c>
      <c r="D212" s="88">
        <f t="shared" si="48"/>
        <v>0</v>
      </c>
      <c r="E212" s="89">
        <v>0</v>
      </c>
      <c r="F212" s="89">
        <f t="shared" si="49"/>
        <v>0</v>
      </c>
      <c r="G212" s="89">
        <v>0</v>
      </c>
      <c r="H212" s="89">
        <f t="shared" si="54"/>
        <v>0</v>
      </c>
      <c r="I212" s="89">
        <v>0</v>
      </c>
      <c r="J212" s="89">
        <f t="shared" si="55"/>
        <v>0</v>
      </c>
      <c r="K212" s="89">
        <v>0</v>
      </c>
      <c r="L212" s="88">
        <f t="shared" si="57"/>
        <v>0</v>
      </c>
      <c r="M212" s="89">
        <v>0</v>
      </c>
      <c r="N212" s="89">
        <f t="shared" si="58"/>
        <v>0</v>
      </c>
      <c r="O212" s="89">
        <v>0</v>
      </c>
      <c r="P212" s="89">
        <f t="shared" si="50"/>
        <v>0</v>
      </c>
      <c r="Q212" s="89">
        <v>0</v>
      </c>
      <c r="R212" s="89">
        <f t="shared" si="53"/>
        <v>0</v>
      </c>
      <c r="S212" s="89">
        <v>0</v>
      </c>
      <c r="T212" s="89">
        <f t="shared" si="56"/>
        <v>0</v>
      </c>
      <c r="U212" s="89">
        <v>0</v>
      </c>
      <c r="V212" s="89">
        <f t="shared" si="59"/>
        <v>0</v>
      </c>
      <c r="W212" s="89">
        <v>0</v>
      </c>
      <c r="X212" s="89">
        <f t="shared" si="51"/>
        <v>0</v>
      </c>
      <c r="Y212" s="89">
        <v>0</v>
      </c>
      <c r="Z212" s="88">
        <f t="shared" si="52"/>
        <v>0</v>
      </c>
      <c r="AA212" s="88">
        <v>0</v>
      </c>
      <c r="AB212" s="88">
        <f t="shared" si="47"/>
        <v>0</v>
      </c>
      <c r="AC212" s="88"/>
      <c r="AD212" s="88"/>
      <c r="AE212" s="93">
        <f t="shared" si="60"/>
        <v>0</v>
      </c>
      <c r="AF212" s="135"/>
    </row>
    <row r="213" spans="1:32" s="115" customFormat="1" hidden="1">
      <c r="A213" s="85">
        <v>208</v>
      </c>
      <c r="B213" s="132" t="s">
        <v>760</v>
      </c>
      <c r="C213" s="87">
        <v>0</v>
      </c>
      <c r="D213" s="88">
        <f t="shared" si="48"/>
        <v>0</v>
      </c>
      <c r="E213" s="89">
        <v>0</v>
      </c>
      <c r="F213" s="89">
        <f t="shared" si="49"/>
        <v>0</v>
      </c>
      <c r="G213" s="89">
        <v>0</v>
      </c>
      <c r="H213" s="89">
        <f t="shared" si="54"/>
        <v>0</v>
      </c>
      <c r="I213" s="89">
        <v>0</v>
      </c>
      <c r="J213" s="89">
        <f t="shared" si="55"/>
        <v>0</v>
      </c>
      <c r="K213" s="89">
        <v>0</v>
      </c>
      <c r="L213" s="88">
        <f t="shared" si="57"/>
        <v>0</v>
      </c>
      <c r="M213" s="89">
        <v>0</v>
      </c>
      <c r="N213" s="89">
        <f t="shared" si="58"/>
        <v>0</v>
      </c>
      <c r="O213" s="89">
        <v>0</v>
      </c>
      <c r="P213" s="89">
        <f t="shared" si="50"/>
        <v>0</v>
      </c>
      <c r="Q213" s="89">
        <v>0</v>
      </c>
      <c r="R213" s="89">
        <f t="shared" si="53"/>
        <v>0</v>
      </c>
      <c r="S213" s="89">
        <v>0</v>
      </c>
      <c r="T213" s="89">
        <f t="shared" si="56"/>
        <v>0</v>
      </c>
      <c r="U213" s="89">
        <v>0</v>
      </c>
      <c r="V213" s="89">
        <f t="shared" si="59"/>
        <v>0</v>
      </c>
      <c r="W213" s="89">
        <v>0</v>
      </c>
      <c r="X213" s="89">
        <f t="shared" si="51"/>
        <v>0</v>
      </c>
      <c r="Y213" s="89">
        <v>0</v>
      </c>
      <c r="Z213" s="88">
        <f t="shared" si="52"/>
        <v>0</v>
      </c>
      <c r="AA213" s="88">
        <v>0</v>
      </c>
      <c r="AB213" s="88">
        <f t="shared" si="47"/>
        <v>0</v>
      </c>
      <c r="AC213" s="88"/>
      <c r="AD213" s="88"/>
      <c r="AE213" s="93">
        <f t="shared" si="60"/>
        <v>0</v>
      </c>
      <c r="AF213" s="135"/>
    </row>
    <row r="214" spans="1:32" s="115" customFormat="1" hidden="1">
      <c r="A214" s="85">
        <v>209</v>
      </c>
      <c r="B214" s="132" t="s">
        <v>761</v>
      </c>
      <c r="C214" s="87">
        <v>0</v>
      </c>
      <c r="D214" s="88">
        <f t="shared" si="48"/>
        <v>0</v>
      </c>
      <c r="E214" s="89">
        <v>0</v>
      </c>
      <c r="F214" s="89">
        <f t="shared" si="49"/>
        <v>0</v>
      </c>
      <c r="G214" s="89">
        <v>0</v>
      </c>
      <c r="H214" s="89">
        <f t="shared" si="54"/>
        <v>0</v>
      </c>
      <c r="I214" s="89">
        <v>0</v>
      </c>
      <c r="J214" s="89">
        <f t="shared" si="55"/>
        <v>0</v>
      </c>
      <c r="K214" s="89">
        <v>0</v>
      </c>
      <c r="L214" s="88">
        <f t="shared" si="57"/>
        <v>0</v>
      </c>
      <c r="M214" s="89">
        <v>0</v>
      </c>
      <c r="N214" s="89">
        <f t="shared" si="58"/>
        <v>0</v>
      </c>
      <c r="O214" s="89">
        <v>0</v>
      </c>
      <c r="P214" s="89">
        <f t="shared" si="50"/>
        <v>0</v>
      </c>
      <c r="Q214" s="89">
        <v>0</v>
      </c>
      <c r="R214" s="89">
        <f t="shared" si="53"/>
        <v>0</v>
      </c>
      <c r="S214" s="89">
        <v>0</v>
      </c>
      <c r="T214" s="89">
        <f t="shared" si="56"/>
        <v>0</v>
      </c>
      <c r="U214" s="89">
        <v>0</v>
      </c>
      <c r="V214" s="89">
        <f t="shared" si="59"/>
        <v>0</v>
      </c>
      <c r="W214" s="89">
        <v>0</v>
      </c>
      <c r="X214" s="89">
        <f t="shared" si="51"/>
        <v>0</v>
      </c>
      <c r="Y214" s="89">
        <v>0</v>
      </c>
      <c r="Z214" s="88">
        <f t="shared" si="52"/>
        <v>0</v>
      </c>
      <c r="AA214" s="88">
        <v>0</v>
      </c>
      <c r="AB214" s="88">
        <f t="shared" si="47"/>
        <v>0</v>
      </c>
      <c r="AC214" s="88"/>
      <c r="AD214" s="88"/>
      <c r="AE214" s="93">
        <f t="shared" si="60"/>
        <v>0</v>
      </c>
      <c r="AF214" s="135"/>
    </row>
    <row r="215" spans="1:32" s="115" customFormat="1" hidden="1">
      <c r="A215" s="85">
        <v>210</v>
      </c>
      <c r="B215" s="132" t="s">
        <v>762</v>
      </c>
      <c r="C215" s="87">
        <v>0</v>
      </c>
      <c r="D215" s="88">
        <f t="shared" si="48"/>
        <v>0</v>
      </c>
      <c r="E215" s="89">
        <v>0</v>
      </c>
      <c r="F215" s="89">
        <f t="shared" si="49"/>
        <v>0</v>
      </c>
      <c r="G215" s="89">
        <v>0</v>
      </c>
      <c r="H215" s="89">
        <f t="shared" si="54"/>
        <v>0</v>
      </c>
      <c r="I215" s="89">
        <v>0</v>
      </c>
      <c r="J215" s="89">
        <f t="shared" si="55"/>
        <v>0</v>
      </c>
      <c r="K215" s="89">
        <v>0</v>
      </c>
      <c r="L215" s="88">
        <f t="shared" si="57"/>
        <v>0</v>
      </c>
      <c r="M215" s="89">
        <v>0</v>
      </c>
      <c r="N215" s="89">
        <f t="shared" si="58"/>
        <v>0</v>
      </c>
      <c r="O215" s="89">
        <v>0</v>
      </c>
      <c r="P215" s="89">
        <f t="shared" si="50"/>
        <v>0</v>
      </c>
      <c r="Q215" s="89">
        <v>0</v>
      </c>
      <c r="R215" s="89">
        <f t="shared" si="53"/>
        <v>0</v>
      </c>
      <c r="S215" s="89">
        <v>0</v>
      </c>
      <c r="T215" s="89">
        <f t="shared" si="56"/>
        <v>0</v>
      </c>
      <c r="U215" s="89">
        <v>0</v>
      </c>
      <c r="V215" s="89">
        <f t="shared" si="59"/>
        <v>0</v>
      </c>
      <c r="W215" s="89">
        <v>0</v>
      </c>
      <c r="X215" s="89">
        <f t="shared" si="51"/>
        <v>0</v>
      </c>
      <c r="Y215" s="89">
        <v>0</v>
      </c>
      <c r="Z215" s="88">
        <f t="shared" si="52"/>
        <v>0</v>
      </c>
      <c r="AA215" s="88">
        <v>0</v>
      </c>
      <c r="AB215" s="88">
        <f t="shared" si="47"/>
        <v>0</v>
      </c>
      <c r="AC215" s="88"/>
      <c r="AD215" s="88"/>
      <c r="AE215" s="93">
        <f t="shared" si="60"/>
        <v>0</v>
      </c>
      <c r="AF215" s="135"/>
    </row>
    <row r="216" spans="1:32" s="115" customFormat="1" hidden="1">
      <c r="A216" s="85">
        <v>211</v>
      </c>
      <c r="B216" s="132" t="s">
        <v>763</v>
      </c>
      <c r="C216" s="87">
        <v>0</v>
      </c>
      <c r="D216" s="88">
        <f t="shared" si="48"/>
        <v>0</v>
      </c>
      <c r="E216" s="89">
        <v>0</v>
      </c>
      <c r="F216" s="89">
        <f t="shared" si="49"/>
        <v>0</v>
      </c>
      <c r="G216" s="89">
        <v>0</v>
      </c>
      <c r="H216" s="89">
        <f t="shared" si="54"/>
        <v>0</v>
      </c>
      <c r="I216" s="89">
        <v>0</v>
      </c>
      <c r="J216" s="89">
        <f t="shared" si="55"/>
        <v>0</v>
      </c>
      <c r="K216" s="89">
        <v>0</v>
      </c>
      <c r="L216" s="88">
        <f t="shared" si="57"/>
        <v>0</v>
      </c>
      <c r="M216" s="89">
        <v>0</v>
      </c>
      <c r="N216" s="89">
        <f t="shared" si="58"/>
        <v>0</v>
      </c>
      <c r="O216" s="89">
        <v>0</v>
      </c>
      <c r="P216" s="89">
        <f t="shared" si="50"/>
        <v>0</v>
      </c>
      <c r="Q216" s="89">
        <v>0</v>
      </c>
      <c r="R216" s="89">
        <f t="shared" si="53"/>
        <v>0</v>
      </c>
      <c r="S216" s="89">
        <v>0</v>
      </c>
      <c r="T216" s="89">
        <f t="shared" si="56"/>
        <v>0</v>
      </c>
      <c r="U216" s="89">
        <v>0</v>
      </c>
      <c r="V216" s="89">
        <f t="shared" si="59"/>
        <v>0</v>
      </c>
      <c r="W216" s="89">
        <v>0</v>
      </c>
      <c r="X216" s="89">
        <f t="shared" si="51"/>
        <v>0</v>
      </c>
      <c r="Y216" s="89">
        <v>0</v>
      </c>
      <c r="Z216" s="88">
        <f t="shared" si="52"/>
        <v>0</v>
      </c>
      <c r="AA216" s="88">
        <v>0</v>
      </c>
      <c r="AB216" s="88">
        <f t="shared" si="47"/>
        <v>0</v>
      </c>
      <c r="AC216" s="88"/>
      <c r="AD216" s="88"/>
      <c r="AE216" s="93">
        <f t="shared" si="60"/>
        <v>0</v>
      </c>
      <c r="AF216" s="135"/>
    </row>
    <row r="217" spans="1:32" s="115" customFormat="1" hidden="1">
      <c r="A217" s="85">
        <v>212</v>
      </c>
      <c r="B217" s="132" t="s">
        <v>764</v>
      </c>
      <c r="C217" s="87">
        <v>0</v>
      </c>
      <c r="D217" s="88">
        <f t="shared" si="48"/>
        <v>0</v>
      </c>
      <c r="E217" s="89">
        <v>0</v>
      </c>
      <c r="F217" s="89">
        <f t="shared" si="49"/>
        <v>0</v>
      </c>
      <c r="G217" s="89">
        <v>0</v>
      </c>
      <c r="H217" s="89">
        <f t="shared" si="54"/>
        <v>0</v>
      </c>
      <c r="I217" s="89">
        <v>0</v>
      </c>
      <c r="J217" s="89">
        <f t="shared" si="55"/>
        <v>0</v>
      </c>
      <c r="K217" s="89">
        <v>0</v>
      </c>
      <c r="L217" s="88">
        <f t="shared" si="57"/>
        <v>0</v>
      </c>
      <c r="M217" s="89">
        <v>0</v>
      </c>
      <c r="N217" s="89">
        <f t="shared" si="58"/>
        <v>0</v>
      </c>
      <c r="O217" s="89">
        <v>0</v>
      </c>
      <c r="P217" s="89">
        <f t="shared" si="50"/>
        <v>0</v>
      </c>
      <c r="Q217" s="89">
        <v>0</v>
      </c>
      <c r="R217" s="89">
        <f t="shared" si="53"/>
        <v>0</v>
      </c>
      <c r="S217" s="89">
        <v>0</v>
      </c>
      <c r="T217" s="89">
        <f t="shared" si="56"/>
        <v>0</v>
      </c>
      <c r="U217" s="89">
        <v>0</v>
      </c>
      <c r="V217" s="89">
        <f t="shared" si="59"/>
        <v>0</v>
      </c>
      <c r="W217" s="89">
        <v>0</v>
      </c>
      <c r="X217" s="89">
        <f t="shared" si="51"/>
        <v>0</v>
      </c>
      <c r="Y217" s="89">
        <v>0</v>
      </c>
      <c r="Z217" s="88">
        <f t="shared" si="52"/>
        <v>0</v>
      </c>
      <c r="AA217" s="88">
        <v>0</v>
      </c>
      <c r="AB217" s="88">
        <f t="shared" si="47"/>
        <v>0</v>
      </c>
      <c r="AC217" s="88"/>
      <c r="AD217" s="88"/>
      <c r="AE217" s="93">
        <f t="shared" si="60"/>
        <v>0</v>
      </c>
      <c r="AF217" s="135"/>
    </row>
    <row r="218" spans="1:32" s="115" customFormat="1" hidden="1">
      <c r="A218" s="85">
        <v>213</v>
      </c>
      <c r="B218" s="132" t="s">
        <v>765</v>
      </c>
      <c r="C218" s="87">
        <v>0</v>
      </c>
      <c r="D218" s="88">
        <f t="shared" si="48"/>
        <v>0</v>
      </c>
      <c r="E218" s="89">
        <v>0</v>
      </c>
      <c r="F218" s="89">
        <f t="shared" si="49"/>
        <v>0</v>
      </c>
      <c r="G218" s="89">
        <v>0</v>
      </c>
      <c r="H218" s="89">
        <f t="shared" si="54"/>
        <v>0</v>
      </c>
      <c r="I218" s="89">
        <v>0</v>
      </c>
      <c r="J218" s="89">
        <f t="shared" si="55"/>
        <v>0</v>
      </c>
      <c r="K218" s="89">
        <v>0</v>
      </c>
      <c r="L218" s="88">
        <f t="shared" si="57"/>
        <v>0</v>
      </c>
      <c r="M218" s="89">
        <v>0</v>
      </c>
      <c r="N218" s="89">
        <f t="shared" si="58"/>
        <v>0</v>
      </c>
      <c r="O218" s="89">
        <v>0</v>
      </c>
      <c r="P218" s="89">
        <f t="shared" si="50"/>
        <v>0</v>
      </c>
      <c r="Q218" s="89">
        <v>0</v>
      </c>
      <c r="R218" s="89">
        <f t="shared" si="53"/>
        <v>0</v>
      </c>
      <c r="S218" s="89">
        <v>0</v>
      </c>
      <c r="T218" s="89">
        <f t="shared" si="56"/>
        <v>0</v>
      </c>
      <c r="U218" s="89">
        <v>0</v>
      </c>
      <c r="V218" s="89">
        <f t="shared" si="59"/>
        <v>0</v>
      </c>
      <c r="W218" s="89">
        <v>0</v>
      </c>
      <c r="X218" s="89">
        <f t="shared" si="51"/>
        <v>0</v>
      </c>
      <c r="Y218" s="89">
        <v>0</v>
      </c>
      <c r="Z218" s="88">
        <f t="shared" si="52"/>
        <v>0</v>
      </c>
      <c r="AA218" s="88">
        <v>0</v>
      </c>
      <c r="AB218" s="88">
        <f t="shared" si="47"/>
        <v>0</v>
      </c>
      <c r="AC218" s="88"/>
      <c r="AD218" s="88"/>
      <c r="AE218" s="93">
        <f t="shared" si="60"/>
        <v>0</v>
      </c>
      <c r="AF218" s="135"/>
    </row>
    <row r="219" spans="1:32" s="115" customFormat="1" hidden="1">
      <c r="A219" s="85">
        <v>214</v>
      </c>
      <c r="B219" s="132" t="s">
        <v>766</v>
      </c>
      <c r="C219" s="87">
        <v>0</v>
      </c>
      <c r="D219" s="88">
        <f t="shared" si="48"/>
        <v>0</v>
      </c>
      <c r="E219" s="89">
        <v>0</v>
      </c>
      <c r="F219" s="89">
        <f t="shared" si="49"/>
        <v>0</v>
      </c>
      <c r="G219" s="89">
        <v>0</v>
      </c>
      <c r="H219" s="89">
        <f t="shared" si="54"/>
        <v>0</v>
      </c>
      <c r="I219" s="89">
        <v>0</v>
      </c>
      <c r="J219" s="89">
        <f t="shared" si="55"/>
        <v>0</v>
      </c>
      <c r="K219" s="89">
        <v>0</v>
      </c>
      <c r="L219" s="88">
        <f t="shared" si="57"/>
        <v>0</v>
      </c>
      <c r="M219" s="89">
        <v>0</v>
      </c>
      <c r="N219" s="89">
        <f t="shared" si="58"/>
        <v>0</v>
      </c>
      <c r="O219" s="89">
        <v>0</v>
      </c>
      <c r="P219" s="89">
        <f t="shared" si="50"/>
        <v>0</v>
      </c>
      <c r="Q219" s="89">
        <v>0</v>
      </c>
      <c r="R219" s="89">
        <f t="shared" si="53"/>
        <v>0</v>
      </c>
      <c r="S219" s="89">
        <v>0</v>
      </c>
      <c r="T219" s="89">
        <f t="shared" si="56"/>
        <v>0</v>
      </c>
      <c r="U219" s="89">
        <v>0</v>
      </c>
      <c r="V219" s="89">
        <f t="shared" si="59"/>
        <v>0</v>
      </c>
      <c r="W219" s="89">
        <v>0</v>
      </c>
      <c r="X219" s="89">
        <f t="shared" si="51"/>
        <v>0</v>
      </c>
      <c r="Y219" s="89">
        <v>0</v>
      </c>
      <c r="Z219" s="88">
        <f t="shared" si="52"/>
        <v>0</v>
      </c>
      <c r="AA219" s="88">
        <v>0</v>
      </c>
      <c r="AB219" s="88">
        <f t="shared" si="47"/>
        <v>0</v>
      </c>
      <c r="AC219" s="88"/>
      <c r="AD219" s="88"/>
      <c r="AE219" s="93">
        <f t="shared" si="60"/>
        <v>0</v>
      </c>
      <c r="AF219" s="135"/>
    </row>
    <row r="220" spans="1:32" s="115" customFormat="1" hidden="1">
      <c r="A220" s="85">
        <v>215</v>
      </c>
      <c r="B220" s="132" t="s">
        <v>767</v>
      </c>
      <c r="C220" s="87">
        <v>0</v>
      </c>
      <c r="D220" s="88">
        <f t="shared" si="48"/>
        <v>0</v>
      </c>
      <c r="E220" s="89">
        <v>0</v>
      </c>
      <c r="F220" s="89">
        <f t="shared" si="49"/>
        <v>0</v>
      </c>
      <c r="G220" s="89">
        <v>0</v>
      </c>
      <c r="H220" s="89">
        <f t="shared" si="54"/>
        <v>0</v>
      </c>
      <c r="I220" s="89">
        <v>0</v>
      </c>
      <c r="J220" s="89">
        <f t="shared" si="55"/>
        <v>0</v>
      </c>
      <c r="K220" s="89">
        <v>0</v>
      </c>
      <c r="L220" s="88">
        <f t="shared" si="57"/>
        <v>0</v>
      </c>
      <c r="M220" s="89">
        <v>0</v>
      </c>
      <c r="N220" s="89">
        <f t="shared" si="58"/>
        <v>0</v>
      </c>
      <c r="O220" s="89">
        <v>0</v>
      </c>
      <c r="P220" s="89">
        <f t="shared" si="50"/>
        <v>0</v>
      </c>
      <c r="Q220" s="89">
        <v>0</v>
      </c>
      <c r="R220" s="89">
        <f t="shared" si="53"/>
        <v>0</v>
      </c>
      <c r="S220" s="89">
        <v>0</v>
      </c>
      <c r="T220" s="89">
        <f t="shared" si="56"/>
        <v>0</v>
      </c>
      <c r="U220" s="89">
        <v>0</v>
      </c>
      <c r="V220" s="89">
        <f t="shared" si="59"/>
        <v>0</v>
      </c>
      <c r="W220" s="89">
        <v>0</v>
      </c>
      <c r="X220" s="89">
        <f t="shared" si="51"/>
        <v>0</v>
      </c>
      <c r="Y220" s="89">
        <v>0</v>
      </c>
      <c r="Z220" s="88">
        <f t="shared" si="52"/>
        <v>0</v>
      </c>
      <c r="AA220" s="88">
        <v>0</v>
      </c>
      <c r="AB220" s="88">
        <f t="shared" si="47"/>
        <v>0</v>
      </c>
      <c r="AC220" s="88"/>
      <c r="AD220" s="88"/>
      <c r="AE220" s="93">
        <f t="shared" si="60"/>
        <v>0</v>
      </c>
      <c r="AF220" s="135"/>
    </row>
    <row r="221" spans="1:32" s="115" customFormat="1" hidden="1">
      <c r="A221" s="85">
        <v>216</v>
      </c>
      <c r="B221" s="132" t="s">
        <v>768</v>
      </c>
      <c r="C221" s="87">
        <v>0</v>
      </c>
      <c r="D221" s="88">
        <f t="shared" si="48"/>
        <v>0</v>
      </c>
      <c r="E221" s="89">
        <v>0</v>
      </c>
      <c r="F221" s="89">
        <f t="shared" si="49"/>
        <v>0</v>
      </c>
      <c r="G221" s="89">
        <v>0</v>
      </c>
      <c r="H221" s="89">
        <f t="shared" si="54"/>
        <v>0</v>
      </c>
      <c r="I221" s="89">
        <v>0</v>
      </c>
      <c r="J221" s="89">
        <f t="shared" si="55"/>
        <v>0</v>
      </c>
      <c r="K221" s="89">
        <v>0</v>
      </c>
      <c r="L221" s="88">
        <f t="shared" si="57"/>
        <v>0</v>
      </c>
      <c r="M221" s="89">
        <v>0</v>
      </c>
      <c r="N221" s="89">
        <f t="shared" si="58"/>
        <v>0</v>
      </c>
      <c r="O221" s="89">
        <v>0</v>
      </c>
      <c r="P221" s="89">
        <f t="shared" si="50"/>
        <v>0</v>
      </c>
      <c r="Q221" s="89">
        <v>0</v>
      </c>
      <c r="R221" s="89">
        <f t="shared" si="53"/>
        <v>0</v>
      </c>
      <c r="S221" s="89">
        <v>0</v>
      </c>
      <c r="T221" s="89">
        <f t="shared" si="56"/>
        <v>0</v>
      </c>
      <c r="U221" s="89">
        <v>0</v>
      </c>
      <c r="V221" s="89">
        <f t="shared" si="59"/>
        <v>0</v>
      </c>
      <c r="W221" s="89">
        <v>0</v>
      </c>
      <c r="X221" s="89">
        <f t="shared" si="51"/>
        <v>0</v>
      </c>
      <c r="Y221" s="89">
        <v>0</v>
      </c>
      <c r="Z221" s="88">
        <f t="shared" si="52"/>
        <v>0</v>
      </c>
      <c r="AA221" s="88">
        <v>0</v>
      </c>
      <c r="AB221" s="88">
        <f t="shared" si="47"/>
        <v>0</v>
      </c>
      <c r="AC221" s="88"/>
      <c r="AD221" s="88"/>
      <c r="AE221" s="93">
        <f t="shared" si="60"/>
        <v>0</v>
      </c>
      <c r="AF221" s="135"/>
    </row>
    <row r="222" spans="1:32" s="115" customFormat="1" hidden="1">
      <c r="A222" s="85">
        <v>217</v>
      </c>
      <c r="B222" s="132" t="s">
        <v>769</v>
      </c>
      <c r="C222" s="87">
        <v>0</v>
      </c>
      <c r="D222" s="88">
        <f t="shared" si="48"/>
        <v>0</v>
      </c>
      <c r="E222" s="89">
        <v>0</v>
      </c>
      <c r="F222" s="89">
        <f t="shared" si="49"/>
        <v>0</v>
      </c>
      <c r="G222" s="89">
        <v>0</v>
      </c>
      <c r="H222" s="89">
        <f t="shared" si="54"/>
        <v>0</v>
      </c>
      <c r="I222" s="89">
        <v>0</v>
      </c>
      <c r="J222" s="89">
        <f t="shared" si="55"/>
        <v>0</v>
      </c>
      <c r="K222" s="89">
        <v>0</v>
      </c>
      <c r="L222" s="88">
        <f t="shared" si="57"/>
        <v>0</v>
      </c>
      <c r="M222" s="89">
        <v>0</v>
      </c>
      <c r="N222" s="89">
        <f t="shared" si="58"/>
        <v>0</v>
      </c>
      <c r="O222" s="89">
        <v>0</v>
      </c>
      <c r="P222" s="89">
        <f t="shared" si="50"/>
        <v>0</v>
      </c>
      <c r="Q222" s="89">
        <v>0</v>
      </c>
      <c r="R222" s="89">
        <f t="shared" si="53"/>
        <v>0</v>
      </c>
      <c r="S222" s="89">
        <v>0</v>
      </c>
      <c r="T222" s="89">
        <f t="shared" si="56"/>
        <v>0</v>
      </c>
      <c r="U222" s="89">
        <v>0</v>
      </c>
      <c r="V222" s="89">
        <f t="shared" si="59"/>
        <v>0</v>
      </c>
      <c r="W222" s="89">
        <v>0</v>
      </c>
      <c r="X222" s="89">
        <f t="shared" si="51"/>
        <v>0</v>
      </c>
      <c r="Y222" s="89">
        <v>0</v>
      </c>
      <c r="Z222" s="88">
        <f t="shared" si="52"/>
        <v>0</v>
      </c>
      <c r="AA222" s="88">
        <v>0</v>
      </c>
      <c r="AB222" s="88">
        <f t="shared" si="47"/>
        <v>0</v>
      </c>
      <c r="AC222" s="88"/>
      <c r="AD222" s="88"/>
      <c r="AE222" s="93">
        <f t="shared" si="60"/>
        <v>0</v>
      </c>
      <c r="AF222" s="135"/>
    </row>
    <row r="223" spans="1:32" s="115" customFormat="1" hidden="1">
      <c r="A223" s="85">
        <v>218</v>
      </c>
      <c r="B223" s="132" t="s">
        <v>770</v>
      </c>
      <c r="C223" s="87">
        <v>0</v>
      </c>
      <c r="D223" s="88">
        <f t="shared" si="48"/>
        <v>0</v>
      </c>
      <c r="E223" s="89">
        <v>0</v>
      </c>
      <c r="F223" s="89">
        <f t="shared" si="49"/>
        <v>0</v>
      </c>
      <c r="G223" s="89">
        <v>0</v>
      </c>
      <c r="H223" s="89">
        <f t="shared" si="54"/>
        <v>0</v>
      </c>
      <c r="I223" s="89">
        <v>0</v>
      </c>
      <c r="J223" s="89">
        <f t="shared" si="55"/>
        <v>0</v>
      </c>
      <c r="K223" s="89">
        <v>0</v>
      </c>
      <c r="L223" s="88">
        <f t="shared" si="57"/>
        <v>0</v>
      </c>
      <c r="M223" s="89">
        <v>0</v>
      </c>
      <c r="N223" s="89">
        <f t="shared" si="58"/>
        <v>0</v>
      </c>
      <c r="O223" s="89">
        <v>0</v>
      </c>
      <c r="P223" s="89">
        <f t="shared" si="50"/>
        <v>0</v>
      </c>
      <c r="Q223" s="89">
        <v>0</v>
      </c>
      <c r="R223" s="89">
        <f t="shared" si="53"/>
        <v>0</v>
      </c>
      <c r="S223" s="89">
        <v>0</v>
      </c>
      <c r="T223" s="89">
        <f t="shared" si="56"/>
        <v>0</v>
      </c>
      <c r="U223" s="89">
        <v>0</v>
      </c>
      <c r="V223" s="89">
        <f t="shared" si="59"/>
        <v>0</v>
      </c>
      <c r="W223" s="89">
        <v>0</v>
      </c>
      <c r="X223" s="89">
        <f t="shared" si="51"/>
        <v>0</v>
      </c>
      <c r="Y223" s="89">
        <v>0</v>
      </c>
      <c r="Z223" s="88">
        <f t="shared" si="52"/>
        <v>0</v>
      </c>
      <c r="AA223" s="88">
        <v>0</v>
      </c>
      <c r="AB223" s="88">
        <f t="shared" si="47"/>
        <v>0</v>
      </c>
      <c r="AC223" s="88"/>
      <c r="AD223" s="88"/>
      <c r="AE223" s="93">
        <f t="shared" si="60"/>
        <v>0</v>
      </c>
      <c r="AF223" s="135"/>
    </row>
    <row r="224" spans="1:32" s="115" customFormat="1" hidden="1">
      <c r="A224" s="85">
        <v>219</v>
      </c>
      <c r="B224" s="132" t="s">
        <v>771</v>
      </c>
      <c r="C224" s="87">
        <v>0</v>
      </c>
      <c r="D224" s="88">
        <f t="shared" si="48"/>
        <v>0</v>
      </c>
      <c r="E224" s="89">
        <v>0</v>
      </c>
      <c r="F224" s="89">
        <f t="shared" si="49"/>
        <v>0</v>
      </c>
      <c r="G224" s="89">
        <v>0</v>
      </c>
      <c r="H224" s="89">
        <f t="shared" si="54"/>
        <v>0</v>
      </c>
      <c r="I224" s="89">
        <v>0</v>
      </c>
      <c r="J224" s="89">
        <f t="shared" si="55"/>
        <v>0</v>
      </c>
      <c r="K224" s="89">
        <v>0</v>
      </c>
      <c r="L224" s="88">
        <f t="shared" si="57"/>
        <v>0</v>
      </c>
      <c r="M224" s="89">
        <v>0</v>
      </c>
      <c r="N224" s="89">
        <f t="shared" si="58"/>
        <v>0</v>
      </c>
      <c r="O224" s="89">
        <v>0</v>
      </c>
      <c r="P224" s="89">
        <f t="shared" si="50"/>
        <v>0</v>
      </c>
      <c r="Q224" s="89">
        <v>0</v>
      </c>
      <c r="R224" s="89">
        <f t="shared" si="53"/>
        <v>0</v>
      </c>
      <c r="S224" s="89">
        <v>0</v>
      </c>
      <c r="T224" s="89">
        <f t="shared" si="56"/>
        <v>0</v>
      </c>
      <c r="U224" s="89">
        <v>0</v>
      </c>
      <c r="V224" s="89">
        <f t="shared" si="59"/>
        <v>0</v>
      </c>
      <c r="W224" s="89">
        <v>0</v>
      </c>
      <c r="X224" s="89">
        <f t="shared" si="51"/>
        <v>0</v>
      </c>
      <c r="Y224" s="89">
        <v>0</v>
      </c>
      <c r="Z224" s="88">
        <f t="shared" si="52"/>
        <v>0</v>
      </c>
      <c r="AA224" s="88">
        <v>0</v>
      </c>
      <c r="AB224" s="88">
        <f t="shared" si="47"/>
        <v>0</v>
      </c>
      <c r="AC224" s="88"/>
      <c r="AD224" s="88"/>
      <c r="AE224" s="93">
        <f t="shared" si="60"/>
        <v>0</v>
      </c>
      <c r="AF224" s="135"/>
    </row>
    <row r="225" spans="1:32" s="115" customFormat="1" hidden="1">
      <c r="A225" s="85">
        <v>220</v>
      </c>
      <c r="B225" s="132" t="s">
        <v>772</v>
      </c>
      <c r="C225" s="87">
        <v>0</v>
      </c>
      <c r="D225" s="88">
        <f t="shared" si="48"/>
        <v>0</v>
      </c>
      <c r="E225" s="89">
        <v>0</v>
      </c>
      <c r="F225" s="89">
        <f t="shared" si="49"/>
        <v>0</v>
      </c>
      <c r="G225" s="89">
        <v>0</v>
      </c>
      <c r="H225" s="89">
        <f t="shared" si="54"/>
        <v>0</v>
      </c>
      <c r="I225" s="89">
        <v>0</v>
      </c>
      <c r="J225" s="89">
        <f t="shared" si="55"/>
        <v>0</v>
      </c>
      <c r="K225" s="89">
        <v>0</v>
      </c>
      <c r="L225" s="88">
        <f t="shared" si="57"/>
        <v>0</v>
      </c>
      <c r="M225" s="89">
        <v>0</v>
      </c>
      <c r="N225" s="89">
        <f t="shared" si="58"/>
        <v>0</v>
      </c>
      <c r="O225" s="89">
        <v>0</v>
      </c>
      <c r="P225" s="89">
        <f t="shared" si="50"/>
        <v>0</v>
      </c>
      <c r="Q225" s="89">
        <v>0</v>
      </c>
      <c r="R225" s="89">
        <f t="shared" si="53"/>
        <v>0</v>
      </c>
      <c r="S225" s="89">
        <v>0</v>
      </c>
      <c r="T225" s="89">
        <f t="shared" si="56"/>
        <v>0</v>
      </c>
      <c r="U225" s="89">
        <v>0</v>
      </c>
      <c r="V225" s="89">
        <f t="shared" si="59"/>
        <v>0</v>
      </c>
      <c r="W225" s="89">
        <v>0</v>
      </c>
      <c r="X225" s="89">
        <f t="shared" si="51"/>
        <v>0</v>
      </c>
      <c r="Y225" s="89">
        <v>0</v>
      </c>
      <c r="Z225" s="88">
        <f t="shared" si="52"/>
        <v>0</v>
      </c>
      <c r="AA225" s="88">
        <v>0</v>
      </c>
      <c r="AB225" s="88">
        <f t="shared" si="47"/>
        <v>0</v>
      </c>
      <c r="AC225" s="88"/>
      <c r="AD225" s="88"/>
      <c r="AE225" s="93">
        <f t="shared" si="60"/>
        <v>0</v>
      </c>
      <c r="AF225" s="135"/>
    </row>
    <row r="226" spans="1:32" s="115" customFormat="1" hidden="1">
      <c r="A226" s="85">
        <v>221</v>
      </c>
      <c r="B226" s="132" t="s">
        <v>773</v>
      </c>
      <c r="C226" s="87">
        <v>0</v>
      </c>
      <c r="D226" s="88">
        <f t="shared" si="48"/>
        <v>0</v>
      </c>
      <c r="E226" s="89">
        <v>0</v>
      </c>
      <c r="F226" s="89">
        <f t="shared" si="49"/>
        <v>0</v>
      </c>
      <c r="G226" s="89">
        <v>0</v>
      </c>
      <c r="H226" s="89">
        <f t="shared" si="54"/>
        <v>0</v>
      </c>
      <c r="I226" s="89">
        <v>0</v>
      </c>
      <c r="J226" s="89">
        <f t="shared" si="55"/>
        <v>0</v>
      </c>
      <c r="K226" s="89">
        <v>0</v>
      </c>
      <c r="L226" s="88">
        <f t="shared" si="57"/>
        <v>0</v>
      </c>
      <c r="M226" s="89">
        <v>0</v>
      </c>
      <c r="N226" s="89">
        <f t="shared" si="58"/>
        <v>0</v>
      </c>
      <c r="O226" s="89">
        <v>0</v>
      </c>
      <c r="P226" s="89">
        <f t="shared" si="50"/>
        <v>0</v>
      </c>
      <c r="Q226" s="89">
        <v>0</v>
      </c>
      <c r="R226" s="89">
        <f t="shared" si="53"/>
        <v>0</v>
      </c>
      <c r="S226" s="89">
        <v>0</v>
      </c>
      <c r="T226" s="89">
        <f t="shared" si="56"/>
        <v>0</v>
      </c>
      <c r="U226" s="89">
        <v>0</v>
      </c>
      <c r="V226" s="89">
        <f t="shared" si="59"/>
        <v>0</v>
      </c>
      <c r="W226" s="89">
        <v>0</v>
      </c>
      <c r="X226" s="89">
        <f t="shared" si="51"/>
        <v>0</v>
      </c>
      <c r="Y226" s="89">
        <v>0</v>
      </c>
      <c r="Z226" s="88">
        <f t="shared" si="52"/>
        <v>0</v>
      </c>
      <c r="AA226" s="88">
        <v>0</v>
      </c>
      <c r="AB226" s="88">
        <f t="shared" si="47"/>
        <v>0</v>
      </c>
      <c r="AC226" s="88"/>
      <c r="AD226" s="88"/>
      <c r="AE226" s="93">
        <f t="shared" si="60"/>
        <v>0</v>
      </c>
      <c r="AF226" s="135"/>
    </row>
    <row r="227" spans="1:32" s="115" customFormat="1" hidden="1">
      <c r="A227" s="85">
        <v>222</v>
      </c>
      <c r="B227" s="132" t="s">
        <v>774</v>
      </c>
      <c r="C227" s="87">
        <v>0</v>
      </c>
      <c r="D227" s="88">
        <f t="shared" si="48"/>
        <v>0</v>
      </c>
      <c r="E227" s="89">
        <v>0</v>
      </c>
      <c r="F227" s="89">
        <f t="shared" si="49"/>
        <v>0</v>
      </c>
      <c r="G227" s="89">
        <v>0</v>
      </c>
      <c r="H227" s="89">
        <f t="shared" si="54"/>
        <v>0</v>
      </c>
      <c r="I227" s="89">
        <v>0</v>
      </c>
      <c r="J227" s="89">
        <f t="shared" si="55"/>
        <v>0</v>
      </c>
      <c r="K227" s="89">
        <v>0</v>
      </c>
      <c r="L227" s="88">
        <f t="shared" si="57"/>
        <v>0</v>
      </c>
      <c r="M227" s="89">
        <v>0</v>
      </c>
      <c r="N227" s="89">
        <f t="shared" si="58"/>
        <v>0</v>
      </c>
      <c r="O227" s="89">
        <v>0</v>
      </c>
      <c r="P227" s="89">
        <f t="shared" si="50"/>
        <v>0</v>
      </c>
      <c r="Q227" s="89">
        <v>0</v>
      </c>
      <c r="R227" s="89">
        <f t="shared" si="53"/>
        <v>0</v>
      </c>
      <c r="S227" s="89">
        <v>0</v>
      </c>
      <c r="T227" s="89">
        <f t="shared" si="56"/>
        <v>0</v>
      </c>
      <c r="U227" s="89">
        <v>0</v>
      </c>
      <c r="V227" s="89">
        <f t="shared" si="59"/>
        <v>0</v>
      </c>
      <c r="W227" s="89">
        <v>0</v>
      </c>
      <c r="X227" s="89">
        <f t="shared" si="51"/>
        <v>0</v>
      </c>
      <c r="Y227" s="89">
        <v>0</v>
      </c>
      <c r="Z227" s="88">
        <f t="shared" si="52"/>
        <v>0</v>
      </c>
      <c r="AA227" s="88">
        <v>0</v>
      </c>
      <c r="AB227" s="88">
        <f t="shared" si="47"/>
        <v>0</v>
      </c>
      <c r="AC227" s="88"/>
      <c r="AD227" s="88"/>
      <c r="AE227" s="93">
        <f t="shared" si="60"/>
        <v>0</v>
      </c>
      <c r="AF227" s="135"/>
    </row>
    <row r="228" spans="1:32" s="115" customFormat="1" hidden="1">
      <c r="A228" s="85">
        <v>223</v>
      </c>
      <c r="B228" s="132" t="s">
        <v>775</v>
      </c>
      <c r="C228" s="87">
        <v>0</v>
      </c>
      <c r="D228" s="88">
        <f t="shared" si="48"/>
        <v>0</v>
      </c>
      <c r="E228" s="89">
        <v>0</v>
      </c>
      <c r="F228" s="89">
        <f t="shared" si="49"/>
        <v>0</v>
      </c>
      <c r="G228" s="89">
        <v>0</v>
      </c>
      <c r="H228" s="89">
        <f t="shared" si="54"/>
        <v>0</v>
      </c>
      <c r="I228" s="89">
        <v>0</v>
      </c>
      <c r="J228" s="89">
        <f t="shared" si="55"/>
        <v>0</v>
      </c>
      <c r="K228" s="89">
        <v>0</v>
      </c>
      <c r="L228" s="88">
        <f t="shared" si="57"/>
        <v>0</v>
      </c>
      <c r="M228" s="89">
        <v>0</v>
      </c>
      <c r="N228" s="89">
        <f t="shared" si="58"/>
        <v>0</v>
      </c>
      <c r="O228" s="89">
        <v>0</v>
      </c>
      <c r="P228" s="89">
        <f t="shared" si="50"/>
        <v>0</v>
      </c>
      <c r="Q228" s="89">
        <v>0</v>
      </c>
      <c r="R228" s="89">
        <f t="shared" si="53"/>
        <v>0</v>
      </c>
      <c r="S228" s="89">
        <v>0</v>
      </c>
      <c r="T228" s="89">
        <f t="shared" si="56"/>
        <v>0</v>
      </c>
      <c r="U228" s="89">
        <v>0</v>
      </c>
      <c r="V228" s="89">
        <f t="shared" si="59"/>
        <v>0</v>
      </c>
      <c r="W228" s="89">
        <v>0</v>
      </c>
      <c r="X228" s="89">
        <f t="shared" si="51"/>
        <v>0</v>
      </c>
      <c r="Y228" s="89">
        <v>0</v>
      </c>
      <c r="Z228" s="88">
        <f t="shared" si="52"/>
        <v>0</v>
      </c>
      <c r="AA228" s="88">
        <v>0</v>
      </c>
      <c r="AB228" s="88">
        <f t="shared" si="47"/>
        <v>0</v>
      </c>
      <c r="AC228" s="88"/>
      <c r="AD228" s="88"/>
      <c r="AE228" s="93">
        <f t="shared" si="60"/>
        <v>0</v>
      </c>
      <c r="AF228" s="135"/>
    </row>
    <row r="229" spans="1:32" s="115" customFormat="1" hidden="1">
      <c r="A229" s="85">
        <v>224</v>
      </c>
      <c r="B229" s="132" t="s">
        <v>776</v>
      </c>
      <c r="C229" s="87">
        <v>0</v>
      </c>
      <c r="D229" s="88">
        <f t="shared" si="48"/>
        <v>0</v>
      </c>
      <c r="E229" s="89">
        <v>0</v>
      </c>
      <c r="F229" s="89">
        <f t="shared" si="49"/>
        <v>0</v>
      </c>
      <c r="G229" s="89">
        <v>0</v>
      </c>
      <c r="H229" s="89">
        <f t="shared" si="54"/>
        <v>0</v>
      </c>
      <c r="I229" s="89">
        <v>0</v>
      </c>
      <c r="J229" s="89">
        <f t="shared" si="55"/>
        <v>0</v>
      </c>
      <c r="K229" s="89">
        <v>0</v>
      </c>
      <c r="L229" s="88">
        <f t="shared" si="57"/>
        <v>0</v>
      </c>
      <c r="M229" s="89">
        <v>0</v>
      </c>
      <c r="N229" s="89">
        <f t="shared" si="58"/>
        <v>0</v>
      </c>
      <c r="O229" s="89">
        <v>0</v>
      </c>
      <c r="P229" s="89">
        <f t="shared" si="50"/>
        <v>0</v>
      </c>
      <c r="Q229" s="89">
        <v>0</v>
      </c>
      <c r="R229" s="89">
        <f t="shared" si="53"/>
        <v>0</v>
      </c>
      <c r="S229" s="89">
        <v>0</v>
      </c>
      <c r="T229" s="89">
        <f t="shared" si="56"/>
        <v>0</v>
      </c>
      <c r="U229" s="89">
        <v>0</v>
      </c>
      <c r="V229" s="89">
        <f t="shared" si="59"/>
        <v>0</v>
      </c>
      <c r="W229" s="89">
        <v>0</v>
      </c>
      <c r="X229" s="89">
        <f t="shared" si="51"/>
        <v>0</v>
      </c>
      <c r="Y229" s="89">
        <v>0</v>
      </c>
      <c r="Z229" s="88">
        <f t="shared" si="52"/>
        <v>0</v>
      </c>
      <c r="AA229" s="88">
        <v>0</v>
      </c>
      <c r="AB229" s="88">
        <f t="shared" si="47"/>
        <v>0</v>
      </c>
      <c r="AC229" s="88"/>
      <c r="AD229" s="88"/>
      <c r="AE229" s="93">
        <f t="shared" si="60"/>
        <v>0</v>
      </c>
      <c r="AF229" s="135"/>
    </row>
    <row r="230" spans="1:32" s="115" customFormat="1" hidden="1">
      <c r="A230" s="85">
        <v>225</v>
      </c>
      <c r="B230" s="132" t="s">
        <v>777</v>
      </c>
      <c r="C230" s="87">
        <v>0</v>
      </c>
      <c r="D230" s="88">
        <f t="shared" si="48"/>
        <v>0</v>
      </c>
      <c r="E230" s="89">
        <v>0</v>
      </c>
      <c r="F230" s="89">
        <f t="shared" si="49"/>
        <v>0</v>
      </c>
      <c r="G230" s="89">
        <v>0</v>
      </c>
      <c r="H230" s="89">
        <f t="shared" si="54"/>
        <v>0</v>
      </c>
      <c r="I230" s="89">
        <v>0</v>
      </c>
      <c r="J230" s="89">
        <f t="shared" si="55"/>
        <v>0</v>
      </c>
      <c r="K230" s="89">
        <v>0</v>
      </c>
      <c r="L230" s="88">
        <f t="shared" si="57"/>
        <v>0</v>
      </c>
      <c r="M230" s="89">
        <v>0</v>
      </c>
      <c r="N230" s="89">
        <f t="shared" si="58"/>
        <v>0</v>
      </c>
      <c r="O230" s="89">
        <v>0</v>
      </c>
      <c r="P230" s="89">
        <f t="shared" si="50"/>
        <v>0</v>
      </c>
      <c r="Q230" s="89">
        <v>0</v>
      </c>
      <c r="R230" s="89">
        <f t="shared" si="53"/>
        <v>0</v>
      </c>
      <c r="S230" s="89">
        <v>0</v>
      </c>
      <c r="T230" s="89">
        <f t="shared" si="56"/>
        <v>0</v>
      </c>
      <c r="U230" s="89">
        <v>0</v>
      </c>
      <c r="V230" s="89">
        <f t="shared" si="59"/>
        <v>0</v>
      </c>
      <c r="W230" s="89">
        <v>0</v>
      </c>
      <c r="X230" s="89">
        <f t="shared" si="51"/>
        <v>0</v>
      </c>
      <c r="Y230" s="89">
        <v>0</v>
      </c>
      <c r="Z230" s="88">
        <f t="shared" si="52"/>
        <v>0</v>
      </c>
      <c r="AA230" s="88">
        <v>0</v>
      </c>
      <c r="AB230" s="88">
        <f t="shared" si="47"/>
        <v>0</v>
      </c>
      <c r="AC230" s="88"/>
      <c r="AD230" s="88"/>
      <c r="AE230" s="93">
        <f t="shared" si="60"/>
        <v>0</v>
      </c>
      <c r="AF230" s="135"/>
    </row>
    <row r="231" spans="1:32" s="115" customFormat="1" hidden="1">
      <c r="A231" s="85">
        <v>226</v>
      </c>
      <c r="B231" s="132" t="s">
        <v>778</v>
      </c>
      <c r="C231" s="87">
        <v>0</v>
      </c>
      <c r="D231" s="88">
        <f t="shared" si="48"/>
        <v>0</v>
      </c>
      <c r="E231" s="89">
        <v>0</v>
      </c>
      <c r="F231" s="89">
        <f t="shared" si="49"/>
        <v>0</v>
      </c>
      <c r="G231" s="89">
        <v>0</v>
      </c>
      <c r="H231" s="89">
        <f t="shared" si="54"/>
        <v>0</v>
      </c>
      <c r="I231" s="89">
        <v>0</v>
      </c>
      <c r="J231" s="89">
        <f t="shared" si="55"/>
        <v>0</v>
      </c>
      <c r="K231" s="89">
        <v>0</v>
      </c>
      <c r="L231" s="88">
        <f t="shared" si="57"/>
        <v>0</v>
      </c>
      <c r="M231" s="89">
        <v>0</v>
      </c>
      <c r="N231" s="89">
        <f t="shared" si="58"/>
        <v>0</v>
      </c>
      <c r="O231" s="89">
        <v>0</v>
      </c>
      <c r="P231" s="89">
        <f t="shared" si="50"/>
        <v>0</v>
      </c>
      <c r="Q231" s="89">
        <v>0</v>
      </c>
      <c r="R231" s="89">
        <f t="shared" si="53"/>
        <v>0</v>
      </c>
      <c r="S231" s="89">
        <v>0</v>
      </c>
      <c r="T231" s="89">
        <f t="shared" si="56"/>
        <v>0</v>
      </c>
      <c r="U231" s="89">
        <v>0</v>
      </c>
      <c r="V231" s="89">
        <f t="shared" si="59"/>
        <v>0</v>
      </c>
      <c r="W231" s="89">
        <v>0</v>
      </c>
      <c r="X231" s="89">
        <f t="shared" si="51"/>
        <v>0</v>
      </c>
      <c r="Y231" s="89">
        <v>0</v>
      </c>
      <c r="Z231" s="88">
        <f t="shared" si="52"/>
        <v>0</v>
      </c>
      <c r="AA231" s="88">
        <v>0</v>
      </c>
      <c r="AB231" s="88">
        <f t="shared" si="47"/>
        <v>0</v>
      </c>
      <c r="AC231" s="88"/>
      <c r="AD231" s="88"/>
      <c r="AE231" s="93">
        <f t="shared" si="60"/>
        <v>0</v>
      </c>
      <c r="AF231" s="135"/>
    </row>
    <row r="232" spans="1:32" s="115" customFormat="1" hidden="1">
      <c r="A232" s="85">
        <v>227</v>
      </c>
      <c r="B232" s="132" t="s">
        <v>779</v>
      </c>
      <c r="C232" s="87">
        <v>0</v>
      </c>
      <c r="D232" s="88">
        <f t="shared" si="48"/>
        <v>0</v>
      </c>
      <c r="E232" s="89">
        <v>0</v>
      </c>
      <c r="F232" s="89">
        <f t="shared" si="49"/>
        <v>0</v>
      </c>
      <c r="G232" s="89">
        <v>0</v>
      </c>
      <c r="H232" s="89">
        <f t="shared" si="54"/>
        <v>0</v>
      </c>
      <c r="I232" s="89">
        <v>0</v>
      </c>
      <c r="J232" s="89">
        <f t="shared" si="55"/>
        <v>0</v>
      </c>
      <c r="K232" s="89">
        <v>0</v>
      </c>
      <c r="L232" s="88">
        <f t="shared" si="57"/>
        <v>0</v>
      </c>
      <c r="M232" s="89">
        <v>0</v>
      </c>
      <c r="N232" s="89">
        <f t="shared" si="58"/>
        <v>0</v>
      </c>
      <c r="O232" s="89">
        <v>0</v>
      </c>
      <c r="P232" s="89">
        <f t="shared" si="50"/>
        <v>0</v>
      </c>
      <c r="Q232" s="89">
        <v>0</v>
      </c>
      <c r="R232" s="89">
        <f t="shared" si="53"/>
        <v>0</v>
      </c>
      <c r="S232" s="89">
        <v>0</v>
      </c>
      <c r="T232" s="89">
        <f t="shared" si="56"/>
        <v>0</v>
      </c>
      <c r="U232" s="89">
        <v>0</v>
      </c>
      <c r="V232" s="89">
        <f t="shared" si="59"/>
        <v>0</v>
      </c>
      <c r="W232" s="89">
        <v>0</v>
      </c>
      <c r="X232" s="89">
        <f t="shared" si="51"/>
        <v>0</v>
      </c>
      <c r="Y232" s="89">
        <v>0</v>
      </c>
      <c r="Z232" s="88">
        <f t="shared" si="52"/>
        <v>0</v>
      </c>
      <c r="AA232" s="88">
        <v>0</v>
      </c>
      <c r="AB232" s="88">
        <f t="shared" si="47"/>
        <v>0</v>
      </c>
      <c r="AC232" s="88"/>
      <c r="AD232" s="88"/>
      <c r="AE232" s="93">
        <f t="shared" si="60"/>
        <v>0</v>
      </c>
      <c r="AF232" s="135"/>
    </row>
    <row r="233" spans="1:32" s="115" customFormat="1" hidden="1">
      <c r="A233" s="85">
        <v>228</v>
      </c>
      <c r="B233" s="132" t="s">
        <v>780</v>
      </c>
      <c r="C233" s="87">
        <v>0</v>
      </c>
      <c r="D233" s="88">
        <f t="shared" si="48"/>
        <v>0</v>
      </c>
      <c r="E233" s="89">
        <v>0</v>
      </c>
      <c r="F233" s="89">
        <f t="shared" si="49"/>
        <v>0</v>
      </c>
      <c r="G233" s="89">
        <v>0</v>
      </c>
      <c r="H233" s="89">
        <f t="shared" si="54"/>
        <v>0</v>
      </c>
      <c r="I233" s="89">
        <v>0</v>
      </c>
      <c r="J233" s="89">
        <f t="shared" si="55"/>
        <v>0</v>
      </c>
      <c r="K233" s="89">
        <v>0</v>
      </c>
      <c r="L233" s="88">
        <f t="shared" si="57"/>
        <v>0</v>
      </c>
      <c r="M233" s="89">
        <v>0</v>
      </c>
      <c r="N233" s="89">
        <f t="shared" si="58"/>
        <v>0</v>
      </c>
      <c r="O233" s="89">
        <v>0</v>
      </c>
      <c r="P233" s="89">
        <f t="shared" si="50"/>
        <v>0</v>
      </c>
      <c r="Q233" s="89">
        <v>0</v>
      </c>
      <c r="R233" s="89">
        <f t="shared" si="53"/>
        <v>0</v>
      </c>
      <c r="S233" s="89">
        <v>0</v>
      </c>
      <c r="T233" s="89">
        <f t="shared" si="56"/>
        <v>0</v>
      </c>
      <c r="U233" s="89">
        <v>0</v>
      </c>
      <c r="V233" s="89">
        <f t="shared" si="59"/>
        <v>0</v>
      </c>
      <c r="W233" s="89">
        <v>0</v>
      </c>
      <c r="X233" s="89">
        <f t="shared" si="51"/>
        <v>0</v>
      </c>
      <c r="Y233" s="89">
        <v>0</v>
      </c>
      <c r="Z233" s="88">
        <f t="shared" si="52"/>
        <v>0</v>
      </c>
      <c r="AA233" s="88">
        <v>0</v>
      </c>
      <c r="AB233" s="88">
        <f t="shared" si="47"/>
        <v>0</v>
      </c>
      <c r="AC233" s="88"/>
      <c r="AD233" s="88"/>
      <c r="AE233" s="93">
        <f t="shared" si="60"/>
        <v>0</v>
      </c>
      <c r="AF233" s="135"/>
    </row>
    <row r="234" spans="1:32" s="115" customFormat="1" hidden="1">
      <c r="A234" s="85">
        <v>229</v>
      </c>
      <c r="B234" s="132" t="s">
        <v>781</v>
      </c>
      <c r="C234" s="87">
        <v>0</v>
      </c>
      <c r="D234" s="88">
        <f t="shared" si="48"/>
        <v>0</v>
      </c>
      <c r="E234" s="89">
        <v>0</v>
      </c>
      <c r="F234" s="89">
        <f t="shared" si="49"/>
        <v>0</v>
      </c>
      <c r="G234" s="89">
        <v>0</v>
      </c>
      <c r="H234" s="89">
        <f t="shared" si="54"/>
        <v>0</v>
      </c>
      <c r="I234" s="89">
        <v>0</v>
      </c>
      <c r="J234" s="89">
        <f t="shared" si="55"/>
        <v>0</v>
      </c>
      <c r="K234" s="89">
        <v>0</v>
      </c>
      <c r="L234" s="88">
        <f t="shared" si="57"/>
        <v>0</v>
      </c>
      <c r="M234" s="89">
        <v>0</v>
      </c>
      <c r="N234" s="89">
        <f t="shared" si="58"/>
        <v>0</v>
      </c>
      <c r="O234" s="89">
        <v>0</v>
      </c>
      <c r="P234" s="89">
        <f t="shared" si="50"/>
        <v>0</v>
      </c>
      <c r="Q234" s="89">
        <v>0</v>
      </c>
      <c r="R234" s="89">
        <f t="shared" si="53"/>
        <v>0</v>
      </c>
      <c r="S234" s="89">
        <v>0</v>
      </c>
      <c r="T234" s="89">
        <f t="shared" si="56"/>
        <v>0</v>
      </c>
      <c r="U234" s="89">
        <v>0</v>
      </c>
      <c r="V234" s="89">
        <f t="shared" si="59"/>
        <v>0</v>
      </c>
      <c r="W234" s="89">
        <v>0</v>
      </c>
      <c r="X234" s="89">
        <f t="shared" si="51"/>
        <v>0</v>
      </c>
      <c r="Y234" s="89">
        <v>0</v>
      </c>
      <c r="Z234" s="88">
        <f t="shared" si="52"/>
        <v>0</v>
      </c>
      <c r="AA234" s="88">
        <v>0</v>
      </c>
      <c r="AB234" s="88">
        <f t="shared" si="47"/>
        <v>0</v>
      </c>
      <c r="AC234" s="88"/>
      <c r="AD234" s="88"/>
      <c r="AE234" s="93">
        <f t="shared" si="60"/>
        <v>0</v>
      </c>
      <c r="AF234" s="135"/>
    </row>
    <row r="235" spans="1:32" s="115" customFormat="1" hidden="1">
      <c r="A235" s="85">
        <v>230</v>
      </c>
      <c r="B235" s="132" t="s">
        <v>782</v>
      </c>
      <c r="C235" s="87">
        <v>0</v>
      </c>
      <c r="D235" s="88">
        <f t="shared" si="48"/>
        <v>0</v>
      </c>
      <c r="E235" s="89">
        <v>0</v>
      </c>
      <c r="F235" s="89">
        <f t="shared" si="49"/>
        <v>0</v>
      </c>
      <c r="G235" s="89">
        <v>0</v>
      </c>
      <c r="H235" s="89">
        <f t="shared" si="54"/>
        <v>0</v>
      </c>
      <c r="I235" s="89">
        <v>0</v>
      </c>
      <c r="J235" s="89">
        <f t="shared" si="55"/>
        <v>0</v>
      </c>
      <c r="K235" s="89">
        <v>0</v>
      </c>
      <c r="L235" s="88">
        <f t="shared" si="57"/>
        <v>0</v>
      </c>
      <c r="M235" s="89">
        <v>0</v>
      </c>
      <c r="N235" s="89">
        <f t="shared" si="58"/>
        <v>0</v>
      </c>
      <c r="O235" s="89">
        <v>0</v>
      </c>
      <c r="P235" s="89">
        <f t="shared" si="50"/>
        <v>0</v>
      </c>
      <c r="Q235" s="89">
        <v>0</v>
      </c>
      <c r="R235" s="89">
        <f t="shared" si="53"/>
        <v>0</v>
      </c>
      <c r="S235" s="89">
        <v>0</v>
      </c>
      <c r="T235" s="89">
        <f t="shared" si="56"/>
        <v>0</v>
      </c>
      <c r="U235" s="89">
        <v>0</v>
      </c>
      <c r="V235" s="89">
        <f t="shared" si="59"/>
        <v>0</v>
      </c>
      <c r="W235" s="89">
        <v>0</v>
      </c>
      <c r="X235" s="89">
        <f t="shared" si="51"/>
        <v>0</v>
      </c>
      <c r="Y235" s="89">
        <v>0</v>
      </c>
      <c r="Z235" s="88">
        <f t="shared" si="52"/>
        <v>0</v>
      </c>
      <c r="AA235" s="88">
        <v>0</v>
      </c>
      <c r="AB235" s="88">
        <f t="shared" si="47"/>
        <v>0</v>
      </c>
      <c r="AC235" s="88"/>
      <c r="AD235" s="88"/>
      <c r="AE235" s="93">
        <f t="shared" si="60"/>
        <v>0</v>
      </c>
      <c r="AF235" s="135"/>
    </row>
    <row r="236" spans="1:32" s="115" customFormat="1" hidden="1">
      <c r="A236" s="85">
        <v>231</v>
      </c>
      <c r="B236" s="132" t="s">
        <v>783</v>
      </c>
      <c r="C236" s="87">
        <v>0</v>
      </c>
      <c r="D236" s="88">
        <f t="shared" si="48"/>
        <v>0</v>
      </c>
      <c r="E236" s="89">
        <v>0</v>
      </c>
      <c r="F236" s="89">
        <f t="shared" si="49"/>
        <v>0</v>
      </c>
      <c r="G236" s="89">
        <v>0</v>
      </c>
      <c r="H236" s="89">
        <f t="shared" si="54"/>
        <v>0</v>
      </c>
      <c r="I236" s="89">
        <v>0</v>
      </c>
      <c r="J236" s="89">
        <f t="shared" si="55"/>
        <v>0</v>
      </c>
      <c r="K236" s="89">
        <v>0</v>
      </c>
      <c r="L236" s="88">
        <f t="shared" si="57"/>
        <v>0</v>
      </c>
      <c r="M236" s="89">
        <v>0</v>
      </c>
      <c r="N236" s="89">
        <f t="shared" si="58"/>
        <v>0</v>
      </c>
      <c r="O236" s="89">
        <v>0</v>
      </c>
      <c r="P236" s="89">
        <f t="shared" si="50"/>
        <v>0</v>
      </c>
      <c r="Q236" s="89">
        <v>0</v>
      </c>
      <c r="R236" s="89">
        <f t="shared" si="53"/>
        <v>0</v>
      </c>
      <c r="S236" s="89">
        <v>0</v>
      </c>
      <c r="T236" s="89">
        <f t="shared" si="56"/>
        <v>0</v>
      </c>
      <c r="U236" s="89">
        <v>0</v>
      </c>
      <c r="V236" s="89">
        <f t="shared" si="59"/>
        <v>0</v>
      </c>
      <c r="W236" s="89">
        <v>0</v>
      </c>
      <c r="X236" s="89">
        <f t="shared" si="51"/>
        <v>0</v>
      </c>
      <c r="Y236" s="89">
        <v>0</v>
      </c>
      <c r="Z236" s="88">
        <f t="shared" si="52"/>
        <v>0</v>
      </c>
      <c r="AA236" s="88">
        <v>0</v>
      </c>
      <c r="AB236" s="88">
        <f t="shared" si="47"/>
        <v>0</v>
      </c>
      <c r="AC236" s="88"/>
      <c r="AD236" s="88"/>
      <c r="AE236" s="93">
        <f t="shared" si="60"/>
        <v>0</v>
      </c>
      <c r="AF236" s="135"/>
    </row>
    <row r="237" spans="1:32" s="115" customFormat="1" hidden="1">
      <c r="A237" s="85">
        <v>232</v>
      </c>
      <c r="B237" s="132" t="s">
        <v>784</v>
      </c>
      <c r="C237" s="87">
        <v>0</v>
      </c>
      <c r="D237" s="88">
        <f t="shared" si="48"/>
        <v>0</v>
      </c>
      <c r="E237" s="89">
        <v>0</v>
      </c>
      <c r="F237" s="89">
        <f t="shared" si="49"/>
        <v>0</v>
      </c>
      <c r="G237" s="89">
        <v>0</v>
      </c>
      <c r="H237" s="89">
        <f t="shared" si="54"/>
        <v>0</v>
      </c>
      <c r="I237" s="89">
        <v>0</v>
      </c>
      <c r="J237" s="89">
        <f t="shared" si="55"/>
        <v>0</v>
      </c>
      <c r="K237" s="89">
        <v>0</v>
      </c>
      <c r="L237" s="88">
        <f t="shared" si="57"/>
        <v>0</v>
      </c>
      <c r="M237" s="89">
        <v>0</v>
      </c>
      <c r="N237" s="89">
        <f t="shared" si="58"/>
        <v>0</v>
      </c>
      <c r="O237" s="89">
        <v>0</v>
      </c>
      <c r="P237" s="89">
        <f t="shared" si="50"/>
        <v>0</v>
      </c>
      <c r="Q237" s="89">
        <v>0</v>
      </c>
      <c r="R237" s="89">
        <f t="shared" si="53"/>
        <v>0</v>
      </c>
      <c r="S237" s="89">
        <v>0</v>
      </c>
      <c r="T237" s="89">
        <f t="shared" si="56"/>
        <v>0</v>
      </c>
      <c r="U237" s="89">
        <v>0</v>
      </c>
      <c r="V237" s="89">
        <f t="shared" si="59"/>
        <v>0</v>
      </c>
      <c r="W237" s="89">
        <v>0</v>
      </c>
      <c r="X237" s="89">
        <f t="shared" si="51"/>
        <v>0</v>
      </c>
      <c r="Y237" s="89">
        <v>0</v>
      </c>
      <c r="Z237" s="88">
        <f t="shared" si="52"/>
        <v>0</v>
      </c>
      <c r="AA237" s="88">
        <v>0</v>
      </c>
      <c r="AB237" s="88">
        <f t="shared" si="47"/>
        <v>0</v>
      </c>
      <c r="AC237" s="88"/>
      <c r="AD237" s="88"/>
      <c r="AE237" s="93">
        <f t="shared" si="60"/>
        <v>0</v>
      </c>
      <c r="AF237" s="135"/>
    </row>
    <row r="238" spans="1:32" s="115" customFormat="1" hidden="1">
      <c r="A238" s="85">
        <v>233</v>
      </c>
      <c r="B238" s="132" t="s">
        <v>785</v>
      </c>
      <c r="C238" s="87">
        <v>0</v>
      </c>
      <c r="D238" s="88">
        <f t="shared" si="48"/>
        <v>0</v>
      </c>
      <c r="E238" s="89">
        <v>0</v>
      </c>
      <c r="F238" s="89">
        <f t="shared" si="49"/>
        <v>0</v>
      </c>
      <c r="G238" s="89">
        <v>0</v>
      </c>
      <c r="H238" s="89">
        <f t="shared" si="54"/>
        <v>0</v>
      </c>
      <c r="I238" s="89">
        <v>0</v>
      </c>
      <c r="J238" s="89">
        <f t="shared" si="55"/>
        <v>0</v>
      </c>
      <c r="K238" s="89">
        <v>0</v>
      </c>
      <c r="L238" s="88">
        <f t="shared" si="57"/>
        <v>0</v>
      </c>
      <c r="M238" s="89">
        <v>0</v>
      </c>
      <c r="N238" s="89">
        <f t="shared" si="58"/>
        <v>0</v>
      </c>
      <c r="O238" s="89">
        <v>0</v>
      </c>
      <c r="P238" s="89">
        <f t="shared" si="50"/>
        <v>0</v>
      </c>
      <c r="Q238" s="89">
        <v>0</v>
      </c>
      <c r="R238" s="89">
        <f t="shared" si="53"/>
        <v>0</v>
      </c>
      <c r="S238" s="89">
        <v>0</v>
      </c>
      <c r="T238" s="89">
        <f t="shared" si="56"/>
        <v>0</v>
      </c>
      <c r="U238" s="89">
        <v>0</v>
      </c>
      <c r="V238" s="89">
        <f t="shared" si="59"/>
        <v>0</v>
      </c>
      <c r="W238" s="89">
        <v>0</v>
      </c>
      <c r="X238" s="89">
        <f t="shared" si="51"/>
        <v>0</v>
      </c>
      <c r="Y238" s="89">
        <v>0</v>
      </c>
      <c r="Z238" s="88">
        <f t="shared" si="52"/>
        <v>0</v>
      </c>
      <c r="AA238" s="88">
        <v>0</v>
      </c>
      <c r="AB238" s="88">
        <f t="shared" si="47"/>
        <v>0</v>
      </c>
      <c r="AC238" s="88"/>
      <c r="AD238" s="88"/>
      <c r="AE238" s="93">
        <f t="shared" si="60"/>
        <v>0</v>
      </c>
      <c r="AF238" s="135"/>
    </row>
    <row r="239" spans="1:32" s="115" customFormat="1" hidden="1">
      <c r="A239" s="85">
        <v>234</v>
      </c>
      <c r="B239" s="132" t="s">
        <v>786</v>
      </c>
      <c r="C239" s="87">
        <v>0</v>
      </c>
      <c r="D239" s="88">
        <f t="shared" si="48"/>
        <v>0</v>
      </c>
      <c r="E239" s="89">
        <v>0</v>
      </c>
      <c r="F239" s="89">
        <f t="shared" si="49"/>
        <v>0</v>
      </c>
      <c r="G239" s="89">
        <v>0</v>
      </c>
      <c r="H239" s="89">
        <f t="shared" si="54"/>
        <v>0</v>
      </c>
      <c r="I239" s="89">
        <v>0</v>
      </c>
      <c r="J239" s="89">
        <f t="shared" si="55"/>
        <v>0</v>
      </c>
      <c r="K239" s="89">
        <v>0</v>
      </c>
      <c r="L239" s="88">
        <f t="shared" si="57"/>
        <v>0</v>
      </c>
      <c r="M239" s="89">
        <v>0</v>
      </c>
      <c r="N239" s="89">
        <f t="shared" si="58"/>
        <v>0</v>
      </c>
      <c r="O239" s="89">
        <v>0</v>
      </c>
      <c r="P239" s="89">
        <f t="shared" si="50"/>
        <v>0</v>
      </c>
      <c r="Q239" s="89">
        <v>0</v>
      </c>
      <c r="R239" s="89">
        <f t="shared" si="53"/>
        <v>0</v>
      </c>
      <c r="S239" s="89">
        <v>0</v>
      </c>
      <c r="T239" s="89">
        <f t="shared" si="56"/>
        <v>0</v>
      </c>
      <c r="U239" s="89">
        <v>0</v>
      </c>
      <c r="V239" s="89">
        <f t="shared" si="59"/>
        <v>0</v>
      </c>
      <c r="W239" s="89">
        <v>0</v>
      </c>
      <c r="X239" s="89">
        <f t="shared" si="51"/>
        <v>0</v>
      </c>
      <c r="Y239" s="89">
        <v>0</v>
      </c>
      <c r="Z239" s="88">
        <f t="shared" si="52"/>
        <v>0</v>
      </c>
      <c r="AA239" s="88">
        <v>0</v>
      </c>
      <c r="AB239" s="88">
        <f t="shared" si="47"/>
        <v>0</v>
      </c>
      <c r="AC239" s="88"/>
      <c r="AD239" s="88"/>
      <c r="AE239" s="93">
        <f t="shared" si="60"/>
        <v>0</v>
      </c>
      <c r="AF239" s="135"/>
    </row>
    <row r="240" spans="1:32" s="115" customFormat="1" hidden="1">
      <c r="A240" s="85">
        <v>235</v>
      </c>
      <c r="B240" s="132" t="s">
        <v>787</v>
      </c>
      <c r="C240" s="87">
        <v>0</v>
      </c>
      <c r="D240" s="88">
        <f t="shared" si="48"/>
        <v>0</v>
      </c>
      <c r="E240" s="89">
        <v>0</v>
      </c>
      <c r="F240" s="89">
        <f t="shared" si="49"/>
        <v>0</v>
      </c>
      <c r="G240" s="89">
        <v>0</v>
      </c>
      <c r="H240" s="89">
        <f t="shared" si="54"/>
        <v>0</v>
      </c>
      <c r="I240" s="89">
        <v>0</v>
      </c>
      <c r="J240" s="89">
        <f t="shared" si="55"/>
        <v>0</v>
      </c>
      <c r="K240" s="89">
        <v>0</v>
      </c>
      <c r="L240" s="88">
        <f t="shared" si="57"/>
        <v>0</v>
      </c>
      <c r="M240" s="89">
        <v>0</v>
      </c>
      <c r="N240" s="89">
        <f t="shared" si="58"/>
        <v>0</v>
      </c>
      <c r="O240" s="89">
        <v>0</v>
      </c>
      <c r="P240" s="89">
        <f t="shared" si="50"/>
        <v>0</v>
      </c>
      <c r="Q240" s="89">
        <v>0</v>
      </c>
      <c r="R240" s="89">
        <f t="shared" si="53"/>
        <v>0</v>
      </c>
      <c r="S240" s="89">
        <v>0</v>
      </c>
      <c r="T240" s="89">
        <f t="shared" si="56"/>
        <v>0</v>
      </c>
      <c r="U240" s="89">
        <v>0</v>
      </c>
      <c r="V240" s="89">
        <f t="shared" si="59"/>
        <v>0</v>
      </c>
      <c r="W240" s="89">
        <v>0</v>
      </c>
      <c r="X240" s="89">
        <f t="shared" si="51"/>
        <v>0</v>
      </c>
      <c r="Y240" s="89">
        <v>0</v>
      </c>
      <c r="Z240" s="88">
        <f t="shared" si="52"/>
        <v>0</v>
      </c>
      <c r="AA240" s="88">
        <v>0</v>
      </c>
      <c r="AB240" s="88">
        <f t="shared" si="47"/>
        <v>0</v>
      </c>
      <c r="AC240" s="88"/>
      <c r="AD240" s="88"/>
      <c r="AE240" s="93">
        <f t="shared" si="60"/>
        <v>0</v>
      </c>
      <c r="AF240" s="135"/>
    </row>
    <row r="241" spans="1:32" s="115" customFormat="1" hidden="1">
      <c r="A241" s="85">
        <v>236</v>
      </c>
      <c r="B241" s="132" t="s">
        <v>788</v>
      </c>
      <c r="C241" s="87">
        <v>0</v>
      </c>
      <c r="D241" s="88">
        <f t="shared" si="48"/>
        <v>0</v>
      </c>
      <c r="E241" s="89">
        <v>0</v>
      </c>
      <c r="F241" s="89">
        <f t="shared" si="49"/>
        <v>0</v>
      </c>
      <c r="G241" s="89">
        <v>0</v>
      </c>
      <c r="H241" s="89">
        <f t="shared" si="54"/>
        <v>0</v>
      </c>
      <c r="I241" s="89">
        <v>0</v>
      </c>
      <c r="J241" s="89">
        <f t="shared" si="55"/>
        <v>0</v>
      </c>
      <c r="K241" s="89">
        <v>0</v>
      </c>
      <c r="L241" s="88">
        <f t="shared" si="57"/>
        <v>0</v>
      </c>
      <c r="M241" s="89">
        <v>0</v>
      </c>
      <c r="N241" s="89">
        <f t="shared" si="58"/>
        <v>0</v>
      </c>
      <c r="O241" s="89">
        <v>0</v>
      </c>
      <c r="P241" s="89">
        <f t="shared" si="50"/>
        <v>0</v>
      </c>
      <c r="Q241" s="89">
        <v>0</v>
      </c>
      <c r="R241" s="89">
        <f t="shared" si="53"/>
        <v>0</v>
      </c>
      <c r="S241" s="89">
        <v>0</v>
      </c>
      <c r="T241" s="89">
        <f t="shared" si="56"/>
        <v>0</v>
      </c>
      <c r="U241" s="89">
        <v>0</v>
      </c>
      <c r="V241" s="89">
        <f t="shared" si="59"/>
        <v>0</v>
      </c>
      <c r="W241" s="89">
        <v>0</v>
      </c>
      <c r="X241" s="89">
        <f t="shared" si="51"/>
        <v>0</v>
      </c>
      <c r="Y241" s="89">
        <v>0</v>
      </c>
      <c r="Z241" s="88">
        <f t="shared" si="52"/>
        <v>0</v>
      </c>
      <c r="AA241" s="88">
        <v>0</v>
      </c>
      <c r="AB241" s="88">
        <f t="shared" si="47"/>
        <v>0</v>
      </c>
      <c r="AC241" s="88"/>
      <c r="AD241" s="88"/>
      <c r="AE241" s="93">
        <f t="shared" si="60"/>
        <v>0</v>
      </c>
      <c r="AF241" s="135"/>
    </row>
    <row r="242" spans="1:32" s="115" customFormat="1" hidden="1">
      <c r="A242" s="85">
        <v>237</v>
      </c>
      <c r="B242" s="132" t="s">
        <v>789</v>
      </c>
      <c r="C242" s="87">
        <v>0</v>
      </c>
      <c r="D242" s="88">
        <f t="shared" si="48"/>
        <v>0</v>
      </c>
      <c r="E242" s="89">
        <v>0</v>
      </c>
      <c r="F242" s="89">
        <f t="shared" si="49"/>
        <v>0</v>
      </c>
      <c r="G242" s="89">
        <v>0</v>
      </c>
      <c r="H242" s="89">
        <f t="shared" si="54"/>
        <v>0</v>
      </c>
      <c r="I242" s="89">
        <v>0</v>
      </c>
      <c r="J242" s="89">
        <f t="shared" si="55"/>
        <v>0</v>
      </c>
      <c r="K242" s="89">
        <v>0</v>
      </c>
      <c r="L242" s="88">
        <f t="shared" si="57"/>
        <v>0</v>
      </c>
      <c r="M242" s="89">
        <v>0</v>
      </c>
      <c r="N242" s="89">
        <f t="shared" si="58"/>
        <v>0</v>
      </c>
      <c r="O242" s="89">
        <v>0</v>
      </c>
      <c r="P242" s="89">
        <f t="shared" si="50"/>
        <v>0</v>
      </c>
      <c r="Q242" s="89">
        <v>0</v>
      </c>
      <c r="R242" s="89">
        <f t="shared" si="53"/>
        <v>0</v>
      </c>
      <c r="S242" s="89">
        <v>0</v>
      </c>
      <c r="T242" s="89">
        <f t="shared" si="56"/>
        <v>0</v>
      </c>
      <c r="U242" s="89">
        <v>0</v>
      </c>
      <c r="V242" s="89">
        <f t="shared" si="59"/>
        <v>0</v>
      </c>
      <c r="W242" s="89">
        <v>0</v>
      </c>
      <c r="X242" s="89">
        <f t="shared" si="51"/>
        <v>0</v>
      </c>
      <c r="Y242" s="89">
        <v>0</v>
      </c>
      <c r="Z242" s="88">
        <f t="shared" si="52"/>
        <v>0</v>
      </c>
      <c r="AA242" s="88">
        <v>0</v>
      </c>
      <c r="AB242" s="88">
        <f t="shared" ref="AB242:AB276" si="61">AA242*3.75</f>
        <v>0</v>
      </c>
      <c r="AC242" s="88"/>
      <c r="AD242" s="88"/>
      <c r="AE242" s="93">
        <f t="shared" si="60"/>
        <v>0</v>
      </c>
      <c r="AF242" s="135"/>
    </row>
    <row r="243" spans="1:32" s="115" customFormat="1" hidden="1">
      <c r="A243" s="85">
        <v>238</v>
      </c>
      <c r="B243" s="132" t="s">
        <v>790</v>
      </c>
      <c r="C243" s="87">
        <v>0</v>
      </c>
      <c r="D243" s="88">
        <f t="shared" si="48"/>
        <v>0</v>
      </c>
      <c r="E243" s="89">
        <v>0</v>
      </c>
      <c r="F243" s="89">
        <f t="shared" si="49"/>
        <v>0</v>
      </c>
      <c r="G243" s="89">
        <v>0</v>
      </c>
      <c r="H243" s="89">
        <f t="shared" si="54"/>
        <v>0</v>
      </c>
      <c r="I243" s="89">
        <v>0</v>
      </c>
      <c r="J243" s="89">
        <f t="shared" si="55"/>
        <v>0</v>
      </c>
      <c r="K243" s="89">
        <v>0</v>
      </c>
      <c r="L243" s="88">
        <f t="shared" si="57"/>
        <v>0</v>
      </c>
      <c r="M243" s="89">
        <v>0</v>
      </c>
      <c r="N243" s="89">
        <f t="shared" si="58"/>
        <v>0</v>
      </c>
      <c r="O243" s="89">
        <v>0</v>
      </c>
      <c r="P243" s="89">
        <f t="shared" si="50"/>
        <v>0</v>
      </c>
      <c r="Q243" s="89">
        <v>0</v>
      </c>
      <c r="R243" s="89">
        <f t="shared" si="53"/>
        <v>0</v>
      </c>
      <c r="S243" s="89">
        <v>0</v>
      </c>
      <c r="T243" s="89">
        <f t="shared" si="56"/>
        <v>0</v>
      </c>
      <c r="U243" s="89">
        <v>0</v>
      </c>
      <c r="V243" s="89">
        <f t="shared" si="59"/>
        <v>0</v>
      </c>
      <c r="W243" s="89">
        <v>0</v>
      </c>
      <c r="X243" s="89">
        <f t="shared" si="51"/>
        <v>0</v>
      </c>
      <c r="Y243" s="89">
        <v>0</v>
      </c>
      <c r="Z243" s="88">
        <f t="shared" si="52"/>
        <v>0</v>
      </c>
      <c r="AA243" s="88">
        <v>0</v>
      </c>
      <c r="AB243" s="88">
        <f t="shared" si="61"/>
        <v>0</v>
      </c>
      <c r="AC243" s="88"/>
      <c r="AD243" s="88"/>
      <c r="AE243" s="93">
        <f t="shared" si="60"/>
        <v>0</v>
      </c>
      <c r="AF243" s="135"/>
    </row>
    <row r="244" spans="1:32" s="115" customFormat="1" hidden="1">
      <c r="A244" s="85">
        <v>239</v>
      </c>
      <c r="B244" s="132" t="s">
        <v>791</v>
      </c>
      <c r="C244" s="87">
        <v>0</v>
      </c>
      <c r="D244" s="88">
        <f t="shared" si="48"/>
        <v>0</v>
      </c>
      <c r="E244" s="89">
        <v>0</v>
      </c>
      <c r="F244" s="89">
        <f t="shared" si="49"/>
        <v>0</v>
      </c>
      <c r="G244" s="89">
        <v>0</v>
      </c>
      <c r="H244" s="89">
        <f t="shared" si="54"/>
        <v>0</v>
      </c>
      <c r="I244" s="89">
        <v>0</v>
      </c>
      <c r="J244" s="89">
        <f t="shared" si="55"/>
        <v>0</v>
      </c>
      <c r="K244" s="89">
        <v>0</v>
      </c>
      <c r="L244" s="88">
        <f t="shared" si="57"/>
        <v>0</v>
      </c>
      <c r="M244" s="89">
        <v>0</v>
      </c>
      <c r="N244" s="89">
        <f t="shared" si="58"/>
        <v>0</v>
      </c>
      <c r="O244" s="89">
        <v>0</v>
      </c>
      <c r="P244" s="89">
        <f t="shared" si="50"/>
        <v>0</v>
      </c>
      <c r="Q244" s="89">
        <v>0</v>
      </c>
      <c r="R244" s="89">
        <f t="shared" si="53"/>
        <v>0</v>
      </c>
      <c r="S244" s="89">
        <v>0</v>
      </c>
      <c r="T244" s="89">
        <f t="shared" si="56"/>
        <v>0</v>
      </c>
      <c r="U244" s="89">
        <v>0</v>
      </c>
      <c r="V244" s="89">
        <f t="shared" si="59"/>
        <v>0</v>
      </c>
      <c r="W244" s="89">
        <v>0</v>
      </c>
      <c r="X244" s="89">
        <f t="shared" si="51"/>
        <v>0</v>
      </c>
      <c r="Y244" s="89">
        <v>0</v>
      </c>
      <c r="Z244" s="88">
        <f t="shared" si="52"/>
        <v>0</v>
      </c>
      <c r="AA244" s="88">
        <v>0</v>
      </c>
      <c r="AB244" s="88">
        <f t="shared" si="61"/>
        <v>0</v>
      </c>
      <c r="AC244" s="88"/>
      <c r="AD244" s="88"/>
      <c r="AE244" s="93">
        <f t="shared" si="60"/>
        <v>0</v>
      </c>
      <c r="AF244" s="135"/>
    </row>
    <row r="245" spans="1:32" s="115" customFormat="1" hidden="1">
      <c r="A245" s="85">
        <v>240</v>
      </c>
      <c r="B245" s="132" t="s">
        <v>792</v>
      </c>
      <c r="C245" s="87">
        <v>0</v>
      </c>
      <c r="D245" s="88">
        <f t="shared" si="48"/>
        <v>0</v>
      </c>
      <c r="E245" s="89">
        <v>0</v>
      </c>
      <c r="F245" s="89">
        <f t="shared" si="49"/>
        <v>0</v>
      </c>
      <c r="G245" s="89">
        <v>0</v>
      </c>
      <c r="H245" s="89">
        <f t="shared" si="54"/>
        <v>0</v>
      </c>
      <c r="I245" s="89">
        <v>0</v>
      </c>
      <c r="J245" s="89">
        <f t="shared" si="55"/>
        <v>0</v>
      </c>
      <c r="K245" s="89">
        <v>0</v>
      </c>
      <c r="L245" s="88">
        <f t="shared" si="57"/>
        <v>0</v>
      </c>
      <c r="M245" s="89">
        <v>0</v>
      </c>
      <c r="N245" s="89">
        <f t="shared" si="58"/>
        <v>0</v>
      </c>
      <c r="O245" s="89">
        <v>0</v>
      </c>
      <c r="P245" s="89">
        <f t="shared" si="50"/>
        <v>0</v>
      </c>
      <c r="Q245" s="89">
        <v>0</v>
      </c>
      <c r="R245" s="89">
        <f t="shared" si="53"/>
        <v>0</v>
      </c>
      <c r="S245" s="89">
        <v>0</v>
      </c>
      <c r="T245" s="89">
        <f t="shared" si="56"/>
        <v>0</v>
      </c>
      <c r="U245" s="89">
        <v>0</v>
      </c>
      <c r="V245" s="89">
        <f t="shared" si="59"/>
        <v>0</v>
      </c>
      <c r="W245" s="89">
        <v>0</v>
      </c>
      <c r="X245" s="89">
        <f t="shared" si="51"/>
        <v>0</v>
      </c>
      <c r="Y245" s="89">
        <v>0</v>
      </c>
      <c r="Z245" s="88">
        <f t="shared" si="52"/>
        <v>0</v>
      </c>
      <c r="AA245" s="88">
        <v>0</v>
      </c>
      <c r="AB245" s="88">
        <f t="shared" si="61"/>
        <v>0</v>
      </c>
      <c r="AC245" s="88"/>
      <c r="AD245" s="88"/>
      <c r="AE245" s="93">
        <f t="shared" si="60"/>
        <v>0</v>
      </c>
      <c r="AF245" s="135"/>
    </row>
    <row r="246" spans="1:32" s="115" customFormat="1" hidden="1">
      <c r="A246" s="85">
        <v>241</v>
      </c>
      <c r="B246" s="132" t="s">
        <v>793</v>
      </c>
      <c r="C246" s="87">
        <v>0</v>
      </c>
      <c r="D246" s="88">
        <f t="shared" si="48"/>
        <v>0</v>
      </c>
      <c r="E246" s="89">
        <v>0</v>
      </c>
      <c r="F246" s="89">
        <f t="shared" si="49"/>
        <v>0</v>
      </c>
      <c r="G246" s="89">
        <v>0</v>
      </c>
      <c r="H246" s="89">
        <f t="shared" si="54"/>
        <v>0</v>
      </c>
      <c r="I246" s="89">
        <v>0</v>
      </c>
      <c r="J246" s="89">
        <f t="shared" si="55"/>
        <v>0</v>
      </c>
      <c r="K246" s="89">
        <v>0</v>
      </c>
      <c r="L246" s="88">
        <f t="shared" si="57"/>
        <v>0</v>
      </c>
      <c r="M246" s="89">
        <v>0</v>
      </c>
      <c r="N246" s="89">
        <f t="shared" si="58"/>
        <v>0</v>
      </c>
      <c r="O246" s="89">
        <v>0</v>
      </c>
      <c r="P246" s="89">
        <f t="shared" si="50"/>
        <v>0</v>
      </c>
      <c r="Q246" s="89">
        <v>0</v>
      </c>
      <c r="R246" s="89">
        <f t="shared" si="53"/>
        <v>0</v>
      </c>
      <c r="S246" s="89">
        <v>0</v>
      </c>
      <c r="T246" s="89">
        <f t="shared" si="56"/>
        <v>0</v>
      </c>
      <c r="U246" s="89">
        <v>0</v>
      </c>
      <c r="V246" s="89">
        <f t="shared" si="59"/>
        <v>0</v>
      </c>
      <c r="W246" s="89">
        <v>0</v>
      </c>
      <c r="X246" s="89">
        <f t="shared" si="51"/>
        <v>0</v>
      </c>
      <c r="Y246" s="89">
        <v>0</v>
      </c>
      <c r="Z246" s="88">
        <f t="shared" si="52"/>
        <v>0</v>
      </c>
      <c r="AA246" s="88">
        <v>0</v>
      </c>
      <c r="AB246" s="88">
        <f t="shared" si="61"/>
        <v>0</v>
      </c>
      <c r="AC246" s="88"/>
      <c r="AD246" s="88"/>
      <c r="AE246" s="93">
        <f t="shared" si="60"/>
        <v>0</v>
      </c>
      <c r="AF246" s="135"/>
    </row>
    <row r="247" spans="1:32" s="115" customFormat="1" hidden="1">
      <c r="A247" s="85">
        <v>242</v>
      </c>
      <c r="B247" s="132" t="s">
        <v>794</v>
      </c>
      <c r="C247" s="87">
        <v>0</v>
      </c>
      <c r="D247" s="88">
        <f t="shared" si="48"/>
        <v>0</v>
      </c>
      <c r="E247" s="89">
        <v>0</v>
      </c>
      <c r="F247" s="89">
        <f t="shared" si="49"/>
        <v>0</v>
      </c>
      <c r="G247" s="89">
        <v>0</v>
      </c>
      <c r="H247" s="89">
        <f t="shared" si="54"/>
        <v>0</v>
      </c>
      <c r="I247" s="89">
        <v>0</v>
      </c>
      <c r="J247" s="89">
        <f t="shared" si="55"/>
        <v>0</v>
      </c>
      <c r="K247" s="89">
        <v>0</v>
      </c>
      <c r="L247" s="88">
        <f t="shared" si="57"/>
        <v>0</v>
      </c>
      <c r="M247" s="89">
        <v>0</v>
      </c>
      <c r="N247" s="89">
        <f t="shared" si="58"/>
        <v>0</v>
      </c>
      <c r="O247" s="89">
        <v>0</v>
      </c>
      <c r="P247" s="89">
        <f t="shared" si="50"/>
        <v>0</v>
      </c>
      <c r="Q247" s="89">
        <v>0</v>
      </c>
      <c r="R247" s="89">
        <f t="shared" si="53"/>
        <v>0</v>
      </c>
      <c r="S247" s="89">
        <v>0</v>
      </c>
      <c r="T247" s="89">
        <f t="shared" si="56"/>
        <v>0</v>
      </c>
      <c r="U247" s="89">
        <v>0</v>
      </c>
      <c r="V247" s="89">
        <f t="shared" si="59"/>
        <v>0</v>
      </c>
      <c r="W247" s="89">
        <v>0</v>
      </c>
      <c r="X247" s="89">
        <f t="shared" si="51"/>
        <v>0</v>
      </c>
      <c r="Y247" s="89">
        <v>0</v>
      </c>
      <c r="Z247" s="88">
        <f t="shared" si="52"/>
        <v>0</v>
      </c>
      <c r="AA247" s="88">
        <v>0</v>
      </c>
      <c r="AB247" s="88">
        <f t="shared" si="61"/>
        <v>0</v>
      </c>
      <c r="AC247" s="88"/>
      <c r="AD247" s="88"/>
      <c r="AE247" s="93">
        <f t="shared" si="60"/>
        <v>0</v>
      </c>
      <c r="AF247" s="135"/>
    </row>
    <row r="248" spans="1:32" s="115" customFormat="1" hidden="1">
      <c r="A248" s="85">
        <v>243</v>
      </c>
      <c r="B248" s="132" t="s">
        <v>795</v>
      </c>
      <c r="C248" s="87">
        <v>0</v>
      </c>
      <c r="D248" s="88">
        <f t="shared" si="48"/>
        <v>0</v>
      </c>
      <c r="E248" s="89">
        <v>0</v>
      </c>
      <c r="F248" s="89">
        <f t="shared" si="49"/>
        <v>0</v>
      </c>
      <c r="G248" s="89">
        <v>0</v>
      </c>
      <c r="H248" s="89">
        <f t="shared" si="54"/>
        <v>0</v>
      </c>
      <c r="I248" s="89">
        <v>0</v>
      </c>
      <c r="J248" s="89">
        <f t="shared" si="55"/>
        <v>0</v>
      </c>
      <c r="K248" s="89">
        <v>0</v>
      </c>
      <c r="L248" s="88">
        <f t="shared" si="57"/>
        <v>0</v>
      </c>
      <c r="M248" s="89">
        <v>0</v>
      </c>
      <c r="N248" s="89">
        <f t="shared" si="58"/>
        <v>0</v>
      </c>
      <c r="O248" s="89">
        <v>0</v>
      </c>
      <c r="P248" s="89">
        <f t="shared" si="50"/>
        <v>0</v>
      </c>
      <c r="Q248" s="89">
        <v>0</v>
      </c>
      <c r="R248" s="89">
        <f t="shared" si="53"/>
        <v>0</v>
      </c>
      <c r="S248" s="89">
        <v>0</v>
      </c>
      <c r="T248" s="89">
        <f t="shared" si="56"/>
        <v>0</v>
      </c>
      <c r="U248" s="89">
        <v>0</v>
      </c>
      <c r="V248" s="89">
        <f t="shared" si="59"/>
        <v>0</v>
      </c>
      <c r="W248" s="89">
        <v>0</v>
      </c>
      <c r="X248" s="89">
        <f t="shared" si="51"/>
        <v>0</v>
      </c>
      <c r="Y248" s="89">
        <v>0</v>
      </c>
      <c r="Z248" s="88">
        <f t="shared" si="52"/>
        <v>0</v>
      </c>
      <c r="AA248" s="88">
        <v>0</v>
      </c>
      <c r="AB248" s="88">
        <f t="shared" si="61"/>
        <v>0</v>
      </c>
      <c r="AC248" s="88"/>
      <c r="AD248" s="88"/>
      <c r="AE248" s="93">
        <f t="shared" si="60"/>
        <v>0</v>
      </c>
      <c r="AF248" s="135"/>
    </row>
    <row r="249" spans="1:32" s="115" customFormat="1" hidden="1">
      <c r="A249" s="85">
        <v>244</v>
      </c>
      <c r="B249" s="132" t="s">
        <v>796</v>
      </c>
      <c r="C249" s="87">
        <v>0</v>
      </c>
      <c r="D249" s="88">
        <f t="shared" si="48"/>
        <v>0</v>
      </c>
      <c r="E249" s="89">
        <v>0</v>
      </c>
      <c r="F249" s="89">
        <f t="shared" si="49"/>
        <v>0</v>
      </c>
      <c r="G249" s="89">
        <v>0</v>
      </c>
      <c r="H249" s="89">
        <f t="shared" si="54"/>
        <v>0</v>
      </c>
      <c r="I249" s="89">
        <v>0</v>
      </c>
      <c r="J249" s="89">
        <f t="shared" si="55"/>
        <v>0</v>
      </c>
      <c r="K249" s="89">
        <v>0</v>
      </c>
      <c r="L249" s="88">
        <f t="shared" si="57"/>
        <v>0</v>
      </c>
      <c r="M249" s="89">
        <v>0</v>
      </c>
      <c r="N249" s="89">
        <f t="shared" si="58"/>
        <v>0</v>
      </c>
      <c r="O249" s="89">
        <v>0</v>
      </c>
      <c r="P249" s="89">
        <f t="shared" si="50"/>
        <v>0</v>
      </c>
      <c r="Q249" s="89">
        <v>0</v>
      </c>
      <c r="R249" s="89">
        <f t="shared" si="53"/>
        <v>0</v>
      </c>
      <c r="S249" s="89">
        <v>0</v>
      </c>
      <c r="T249" s="89">
        <f t="shared" si="56"/>
        <v>0</v>
      </c>
      <c r="U249" s="89">
        <v>0</v>
      </c>
      <c r="V249" s="89">
        <f t="shared" si="59"/>
        <v>0</v>
      </c>
      <c r="W249" s="89">
        <v>0</v>
      </c>
      <c r="X249" s="89">
        <f t="shared" si="51"/>
        <v>0</v>
      </c>
      <c r="Y249" s="89">
        <v>0</v>
      </c>
      <c r="Z249" s="88">
        <f t="shared" si="52"/>
        <v>0</v>
      </c>
      <c r="AA249" s="88">
        <v>0</v>
      </c>
      <c r="AB249" s="88">
        <f t="shared" si="61"/>
        <v>0</v>
      </c>
      <c r="AC249" s="88"/>
      <c r="AD249" s="88"/>
      <c r="AE249" s="93">
        <f t="shared" si="60"/>
        <v>0</v>
      </c>
      <c r="AF249" s="135"/>
    </row>
    <row r="250" spans="1:32" s="115" customFormat="1" hidden="1">
      <c r="A250" s="85">
        <v>245</v>
      </c>
      <c r="B250" s="132" t="s">
        <v>797</v>
      </c>
      <c r="C250" s="87">
        <v>0</v>
      </c>
      <c r="D250" s="88">
        <f t="shared" si="48"/>
        <v>0</v>
      </c>
      <c r="E250" s="89">
        <v>0</v>
      </c>
      <c r="F250" s="89">
        <f t="shared" si="49"/>
        <v>0</v>
      </c>
      <c r="G250" s="89">
        <v>0</v>
      </c>
      <c r="H250" s="89">
        <f t="shared" si="54"/>
        <v>0</v>
      </c>
      <c r="I250" s="89">
        <v>0</v>
      </c>
      <c r="J250" s="89">
        <f t="shared" si="55"/>
        <v>0</v>
      </c>
      <c r="K250" s="89">
        <v>0</v>
      </c>
      <c r="L250" s="88">
        <f t="shared" si="57"/>
        <v>0</v>
      </c>
      <c r="M250" s="89">
        <v>0</v>
      </c>
      <c r="N250" s="89">
        <f t="shared" si="58"/>
        <v>0</v>
      </c>
      <c r="O250" s="89">
        <v>0</v>
      </c>
      <c r="P250" s="89">
        <f t="shared" si="50"/>
        <v>0</v>
      </c>
      <c r="Q250" s="89">
        <v>0</v>
      </c>
      <c r="R250" s="89">
        <f t="shared" si="53"/>
        <v>0</v>
      </c>
      <c r="S250" s="89">
        <v>0</v>
      </c>
      <c r="T250" s="89">
        <f t="shared" si="56"/>
        <v>0</v>
      </c>
      <c r="U250" s="89">
        <v>0</v>
      </c>
      <c r="V250" s="89">
        <f t="shared" si="59"/>
        <v>0</v>
      </c>
      <c r="W250" s="89">
        <v>0</v>
      </c>
      <c r="X250" s="89">
        <f t="shared" si="51"/>
        <v>0</v>
      </c>
      <c r="Y250" s="89">
        <v>0</v>
      </c>
      <c r="Z250" s="88">
        <f t="shared" si="52"/>
        <v>0</v>
      </c>
      <c r="AA250" s="88">
        <v>0</v>
      </c>
      <c r="AB250" s="88">
        <f t="shared" si="61"/>
        <v>0</v>
      </c>
      <c r="AC250" s="88"/>
      <c r="AD250" s="88"/>
      <c r="AE250" s="93">
        <f t="shared" si="60"/>
        <v>0</v>
      </c>
      <c r="AF250" s="135"/>
    </row>
    <row r="251" spans="1:32" s="115" customFormat="1" hidden="1">
      <c r="A251" s="85">
        <v>246</v>
      </c>
      <c r="B251" s="132" t="s">
        <v>798</v>
      </c>
      <c r="C251" s="87">
        <v>0</v>
      </c>
      <c r="D251" s="88">
        <f t="shared" si="48"/>
        <v>0</v>
      </c>
      <c r="E251" s="89">
        <v>0</v>
      </c>
      <c r="F251" s="89">
        <f t="shared" si="49"/>
        <v>0</v>
      </c>
      <c r="G251" s="89">
        <v>0</v>
      </c>
      <c r="H251" s="89">
        <f t="shared" si="54"/>
        <v>0</v>
      </c>
      <c r="I251" s="89">
        <v>0</v>
      </c>
      <c r="J251" s="89">
        <f t="shared" si="55"/>
        <v>0</v>
      </c>
      <c r="K251" s="89">
        <v>0</v>
      </c>
      <c r="L251" s="88">
        <f t="shared" si="57"/>
        <v>0</v>
      </c>
      <c r="M251" s="89">
        <v>0</v>
      </c>
      <c r="N251" s="89">
        <f t="shared" si="58"/>
        <v>0</v>
      </c>
      <c r="O251" s="89">
        <v>0</v>
      </c>
      <c r="P251" s="89">
        <f t="shared" si="50"/>
        <v>0</v>
      </c>
      <c r="Q251" s="89">
        <v>0</v>
      </c>
      <c r="R251" s="89">
        <f t="shared" si="53"/>
        <v>0</v>
      </c>
      <c r="S251" s="89">
        <v>0</v>
      </c>
      <c r="T251" s="89">
        <f t="shared" si="56"/>
        <v>0</v>
      </c>
      <c r="U251" s="89">
        <v>0</v>
      </c>
      <c r="V251" s="89">
        <f t="shared" si="59"/>
        <v>0</v>
      </c>
      <c r="W251" s="89">
        <v>0</v>
      </c>
      <c r="X251" s="89">
        <f t="shared" si="51"/>
        <v>0</v>
      </c>
      <c r="Y251" s="89">
        <v>0</v>
      </c>
      <c r="Z251" s="88">
        <f t="shared" si="52"/>
        <v>0</v>
      </c>
      <c r="AA251" s="88">
        <v>0</v>
      </c>
      <c r="AB251" s="88">
        <f t="shared" si="61"/>
        <v>0</v>
      </c>
      <c r="AC251" s="88"/>
      <c r="AD251" s="88"/>
      <c r="AE251" s="93">
        <f t="shared" si="60"/>
        <v>0</v>
      </c>
      <c r="AF251" s="135"/>
    </row>
    <row r="252" spans="1:32" s="115" customFormat="1" hidden="1">
      <c r="A252" s="85">
        <v>247</v>
      </c>
      <c r="B252" s="132" t="s">
        <v>799</v>
      </c>
      <c r="C252" s="87">
        <v>0</v>
      </c>
      <c r="D252" s="88">
        <f t="shared" si="48"/>
        <v>0</v>
      </c>
      <c r="E252" s="89">
        <v>0</v>
      </c>
      <c r="F252" s="89">
        <f t="shared" si="49"/>
        <v>0</v>
      </c>
      <c r="G252" s="89">
        <v>0</v>
      </c>
      <c r="H252" s="89">
        <f t="shared" si="54"/>
        <v>0</v>
      </c>
      <c r="I252" s="89">
        <v>0</v>
      </c>
      <c r="J252" s="89">
        <f t="shared" si="55"/>
        <v>0</v>
      </c>
      <c r="K252" s="89">
        <v>0</v>
      </c>
      <c r="L252" s="88">
        <f t="shared" si="57"/>
        <v>0</v>
      </c>
      <c r="M252" s="89">
        <v>0</v>
      </c>
      <c r="N252" s="89">
        <f t="shared" si="58"/>
        <v>0</v>
      </c>
      <c r="O252" s="89">
        <v>0</v>
      </c>
      <c r="P252" s="89">
        <f t="shared" si="50"/>
        <v>0</v>
      </c>
      <c r="Q252" s="89">
        <v>0</v>
      </c>
      <c r="R252" s="89">
        <f t="shared" si="53"/>
        <v>0</v>
      </c>
      <c r="S252" s="89">
        <v>0</v>
      </c>
      <c r="T252" s="89">
        <f t="shared" si="56"/>
        <v>0</v>
      </c>
      <c r="U252" s="89">
        <v>0</v>
      </c>
      <c r="V252" s="89">
        <f t="shared" si="59"/>
        <v>0</v>
      </c>
      <c r="W252" s="89">
        <v>0</v>
      </c>
      <c r="X252" s="89">
        <f t="shared" si="51"/>
        <v>0</v>
      </c>
      <c r="Y252" s="89">
        <v>0</v>
      </c>
      <c r="Z252" s="88">
        <f t="shared" si="52"/>
        <v>0</v>
      </c>
      <c r="AA252" s="88">
        <v>0</v>
      </c>
      <c r="AB252" s="88">
        <f t="shared" si="61"/>
        <v>0</v>
      </c>
      <c r="AC252" s="88"/>
      <c r="AD252" s="88"/>
      <c r="AE252" s="93">
        <f t="shared" si="60"/>
        <v>0</v>
      </c>
      <c r="AF252" s="135"/>
    </row>
    <row r="253" spans="1:32" s="115" customFormat="1" hidden="1">
      <c r="A253" s="85">
        <v>248</v>
      </c>
      <c r="B253" s="132" t="s">
        <v>800</v>
      </c>
      <c r="C253" s="87">
        <v>0</v>
      </c>
      <c r="D253" s="88">
        <f t="shared" si="48"/>
        <v>0</v>
      </c>
      <c r="E253" s="89">
        <v>0</v>
      </c>
      <c r="F253" s="89">
        <f t="shared" si="49"/>
        <v>0</v>
      </c>
      <c r="G253" s="89">
        <v>0</v>
      </c>
      <c r="H253" s="89">
        <f t="shared" si="54"/>
        <v>0</v>
      </c>
      <c r="I253" s="89">
        <v>0</v>
      </c>
      <c r="J253" s="89">
        <f t="shared" si="55"/>
        <v>0</v>
      </c>
      <c r="K253" s="89">
        <v>0</v>
      </c>
      <c r="L253" s="88">
        <f t="shared" si="57"/>
        <v>0</v>
      </c>
      <c r="M253" s="89">
        <v>0</v>
      </c>
      <c r="N253" s="89">
        <f t="shared" si="58"/>
        <v>0</v>
      </c>
      <c r="O253" s="89">
        <v>0</v>
      </c>
      <c r="P253" s="89">
        <f t="shared" si="50"/>
        <v>0</v>
      </c>
      <c r="Q253" s="89">
        <v>0</v>
      </c>
      <c r="R253" s="89">
        <f t="shared" si="53"/>
        <v>0</v>
      </c>
      <c r="S253" s="89">
        <v>0</v>
      </c>
      <c r="T253" s="89">
        <f t="shared" si="56"/>
        <v>0</v>
      </c>
      <c r="U253" s="89">
        <v>0</v>
      </c>
      <c r="V253" s="89">
        <f t="shared" si="59"/>
        <v>0</v>
      </c>
      <c r="W253" s="89">
        <v>0</v>
      </c>
      <c r="X253" s="89">
        <f t="shared" si="51"/>
        <v>0</v>
      </c>
      <c r="Y253" s="89">
        <v>0</v>
      </c>
      <c r="Z253" s="88">
        <f t="shared" si="52"/>
        <v>0</v>
      </c>
      <c r="AA253" s="88">
        <v>0</v>
      </c>
      <c r="AB253" s="88">
        <f t="shared" si="61"/>
        <v>0</v>
      </c>
      <c r="AC253" s="88"/>
      <c r="AD253" s="88"/>
      <c r="AE253" s="93">
        <f t="shared" si="60"/>
        <v>0</v>
      </c>
      <c r="AF253" s="135"/>
    </row>
    <row r="254" spans="1:32" s="115" customFormat="1" hidden="1">
      <c r="A254" s="85">
        <v>249</v>
      </c>
      <c r="B254" s="132" t="s">
        <v>801</v>
      </c>
      <c r="C254" s="87">
        <v>0</v>
      </c>
      <c r="D254" s="88">
        <f t="shared" si="48"/>
        <v>0</v>
      </c>
      <c r="E254" s="89">
        <v>0</v>
      </c>
      <c r="F254" s="89">
        <f t="shared" si="49"/>
        <v>0</v>
      </c>
      <c r="G254" s="89">
        <v>0</v>
      </c>
      <c r="H254" s="89">
        <f t="shared" si="54"/>
        <v>0</v>
      </c>
      <c r="I254" s="89">
        <v>0</v>
      </c>
      <c r="J254" s="89">
        <f t="shared" si="55"/>
        <v>0</v>
      </c>
      <c r="K254" s="89">
        <v>0</v>
      </c>
      <c r="L254" s="88">
        <f t="shared" si="57"/>
        <v>0</v>
      </c>
      <c r="M254" s="89">
        <v>0</v>
      </c>
      <c r="N254" s="89">
        <f t="shared" si="58"/>
        <v>0</v>
      </c>
      <c r="O254" s="89">
        <v>0</v>
      </c>
      <c r="P254" s="89">
        <f t="shared" si="50"/>
        <v>0</v>
      </c>
      <c r="Q254" s="89">
        <v>0</v>
      </c>
      <c r="R254" s="89">
        <f t="shared" si="53"/>
        <v>0</v>
      </c>
      <c r="S254" s="89">
        <v>0</v>
      </c>
      <c r="T254" s="89">
        <f t="shared" si="56"/>
        <v>0</v>
      </c>
      <c r="U254" s="89">
        <v>0</v>
      </c>
      <c r="V254" s="89">
        <f t="shared" si="59"/>
        <v>0</v>
      </c>
      <c r="W254" s="89">
        <v>0</v>
      </c>
      <c r="X254" s="89">
        <f t="shared" si="51"/>
        <v>0</v>
      </c>
      <c r="Y254" s="89">
        <v>0</v>
      </c>
      <c r="Z254" s="88">
        <f t="shared" si="52"/>
        <v>0</v>
      </c>
      <c r="AA254" s="88">
        <v>0</v>
      </c>
      <c r="AB254" s="88">
        <f t="shared" si="61"/>
        <v>0</v>
      </c>
      <c r="AC254" s="88"/>
      <c r="AD254" s="88"/>
      <c r="AE254" s="93">
        <f t="shared" si="60"/>
        <v>0</v>
      </c>
      <c r="AF254" s="135"/>
    </row>
    <row r="255" spans="1:32" s="115" customFormat="1" hidden="1">
      <c r="A255" s="85">
        <v>250</v>
      </c>
      <c r="B255" s="132" t="s">
        <v>802</v>
      </c>
      <c r="C255" s="87">
        <v>0</v>
      </c>
      <c r="D255" s="88">
        <f t="shared" si="48"/>
        <v>0</v>
      </c>
      <c r="E255" s="89">
        <v>0</v>
      </c>
      <c r="F255" s="89">
        <f t="shared" si="49"/>
        <v>0</v>
      </c>
      <c r="G255" s="89">
        <v>0</v>
      </c>
      <c r="H255" s="89">
        <f t="shared" si="54"/>
        <v>0</v>
      </c>
      <c r="I255" s="89">
        <v>0</v>
      </c>
      <c r="J255" s="89">
        <f t="shared" si="55"/>
        <v>0</v>
      </c>
      <c r="K255" s="89">
        <v>0</v>
      </c>
      <c r="L255" s="88">
        <f t="shared" si="57"/>
        <v>0</v>
      </c>
      <c r="M255" s="89">
        <v>0</v>
      </c>
      <c r="N255" s="89">
        <f t="shared" si="58"/>
        <v>0</v>
      </c>
      <c r="O255" s="89">
        <v>0</v>
      </c>
      <c r="P255" s="89">
        <f t="shared" si="50"/>
        <v>0</v>
      </c>
      <c r="Q255" s="89">
        <v>0</v>
      </c>
      <c r="R255" s="89">
        <f t="shared" si="53"/>
        <v>0</v>
      </c>
      <c r="S255" s="89">
        <v>0</v>
      </c>
      <c r="T255" s="89">
        <f t="shared" si="56"/>
        <v>0</v>
      </c>
      <c r="U255" s="89">
        <v>0</v>
      </c>
      <c r="V255" s="89">
        <f t="shared" si="59"/>
        <v>0</v>
      </c>
      <c r="W255" s="89">
        <v>0</v>
      </c>
      <c r="X255" s="89">
        <f t="shared" si="51"/>
        <v>0</v>
      </c>
      <c r="Y255" s="89">
        <v>0</v>
      </c>
      <c r="Z255" s="88">
        <f t="shared" si="52"/>
        <v>0</v>
      </c>
      <c r="AA255" s="88">
        <v>0</v>
      </c>
      <c r="AB255" s="88">
        <f t="shared" si="61"/>
        <v>0</v>
      </c>
      <c r="AC255" s="88"/>
      <c r="AD255" s="88"/>
      <c r="AE255" s="93">
        <f t="shared" si="60"/>
        <v>0</v>
      </c>
      <c r="AF255" s="135"/>
    </row>
    <row r="256" spans="1:32" s="115" customFormat="1" hidden="1">
      <c r="A256" s="85">
        <v>251</v>
      </c>
      <c r="B256" s="132" t="s">
        <v>803</v>
      </c>
      <c r="C256" s="87">
        <v>0</v>
      </c>
      <c r="D256" s="88">
        <f t="shared" si="48"/>
        <v>0</v>
      </c>
      <c r="E256" s="89">
        <v>0</v>
      </c>
      <c r="F256" s="89">
        <f t="shared" si="49"/>
        <v>0</v>
      </c>
      <c r="G256" s="89">
        <v>0</v>
      </c>
      <c r="H256" s="89">
        <f t="shared" si="54"/>
        <v>0</v>
      </c>
      <c r="I256" s="89">
        <v>0</v>
      </c>
      <c r="J256" s="89">
        <f t="shared" si="55"/>
        <v>0</v>
      </c>
      <c r="K256" s="89">
        <v>0</v>
      </c>
      <c r="L256" s="88">
        <f t="shared" si="57"/>
        <v>0</v>
      </c>
      <c r="M256" s="89">
        <v>0</v>
      </c>
      <c r="N256" s="89">
        <f t="shared" si="58"/>
        <v>0</v>
      </c>
      <c r="O256" s="89">
        <v>0</v>
      </c>
      <c r="P256" s="89">
        <f t="shared" si="50"/>
        <v>0</v>
      </c>
      <c r="Q256" s="89">
        <v>0</v>
      </c>
      <c r="R256" s="89">
        <f t="shared" si="53"/>
        <v>0</v>
      </c>
      <c r="S256" s="89">
        <v>0</v>
      </c>
      <c r="T256" s="89">
        <f t="shared" si="56"/>
        <v>0</v>
      </c>
      <c r="U256" s="89">
        <v>0</v>
      </c>
      <c r="V256" s="89">
        <f t="shared" si="59"/>
        <v>0</v>
      </c>
      <c r="W256" s="89">
        <v>0</v>
      </c>
      <c r="X256" s="89">
        <f t="shared" si="51"/>
        <v>0</v>
      </c>
      <c r="Y256" s="89">
        <v>0</v>
      </c>
      <c r="Z256" s="88">
        <f t="shared" si="52"/>
        <v>0</v>
      </c>
      <c r="AA256" s="88">
        <v>0</v>
      </c>
      <c r="AB256" s="88">
        <f t="shared" si="61"/>
        <v>0</v>
      </c>
      <c r="AC256" s="88"/>
      <c r="AD256" s="88"/>
      <c r="AE256" s="93">
        <f t="shared" si="60"/>
        <v>0</v>
      </c>
      <c r="AF256" s="135"/>
    </row>
    <row r="257" spans="1:32" s="115" customFormat="1" hidden="1">
      <c r="A257" s="85">
        <v>252</v>
      </c>
      <c r="B257" s="132" t="s">
        <v>804</v>
      </c>
      <c r="C257" s="87">
        <v>0</v>
      </c>
      <c r="D257" s="88">
        <f t="shared" si="48"/>
        <v>0</v>
      </c>
      <c r="E257" s="89">
        <v>0</v>
      </c>
      <c r="F257" s="89">
        <f t="shared" si="49"/>
        <v>0</v>
      </c>
      <c r="G257" s="89">
        <v>0</v>
      </c>
      <c r="H257" s="89">
        <f t="shared" si="54"/>
        <v>0</v>
      </c>
      <c r="I257" s="89">
        <v>0</v>
      </c>
      <c r="J257" s="89">
        <f t="shared" si="55"/>
        <v>0</v>
      </c>
      <c r="K257" s="89">
        <v>0</v>
      </c>
      <c r="L257" s="88">
        <f t="shared" si="57"/>
        <v>0</v>
      </c>
      <c r="M257" s="89">
        <v>0</v>
      </c>
      <c r="N257" s="89">
        <f t="shared" si="58"/>
        <v>0</v>
      </c>
      <c r="O257" s="89">
        <v>0</v>
      </c>
      <c r="P257" s="89">
        <f t="shared" si="50"/>
        <v>0</v>
      </c>
      <c r="Q257" s="89">
        <v>0</v>
      </c>
      <c r="R257" s="89">
        <f t="shared" si="53"/>
        <v>0</v>
      </c>
      <c r="S257" s="89">
        <v>0</v>
      </c>
      <c r="T257" s="89">
        <f t="shared" si="56"/>
        <v>0</v>
      </c>
      <c r="U257" s="89">
        <v>0</v>
      </c>
      <c r="V257" s="89">
        <f t="shared" si="59"/>
        <v>0</v>
      </c>
      <c r="W257" s="89">
        <v>0</v>
      </c>
      <c r="X257" s="89">
        <f t="shared" si="51"/>
        <v>0</v>
      </c>
      <c r="Y257" s="89">
        <v>0</v>
      </c>
      <c r="Z257" s="88">
        <f t="shared" si="52"/>
        <v>0</v>
      </c>
      <c r="AA257" s="88">
        <v>0</v>
      </c>
      <c r="AB257" s="88">
        <f t="shared" si="61"/>
        <v>0</v>
      </c>
      <c r="AC257" s="88"/>
      <c r="AD257" s="88"/>
      <c r="AE257" s="93">
        <f t="shared" si="60"/>
        <v>0</v>
      </c>
      <c r="AF257" s="135"/>
    </row>
    <row r="258" spans="1:32" s="115" customFormat="1" hidden="1">
      <c r="A258" s="85">
        <v>253</v>
      </c>
      <c r="B258" s="132" t="s">
        <v>805</v>
      </c>
      <c r="C258" s="87">
        <v>0</v>
      </c>
      <c r="D258" s="88">
        <f t="shared" si="48"/>
        <v>0</v>
      </c>
      <c r="E258" s="89">
        <v>0</v>
      </c>
      <c r="F258" s="89">
        <f t="shared" si="49"/>
        <v>0</v>
      </c>
      <c r="G258" s="89">
        <v>0</v>
      </c>
      <c r="H258" s="89">
        <f t="shared" si="54"/>
        <v>0</v>
      </c>
      <c r="I258" s="89">
        <v>0</v>
      </c>
      <c r="J258" s="89">
        <f t="shared" si="55"/>
        <v>0</v>
      </c>
      <c r="K258" s="89">
        <v>0</v>
      </c>
      <c r="L258" s="88">
        <f t="shared" si="57"/>
        <v>0</v>
      </c>
      <c r="M258" s="89">
        <v>0</v>
      </c>
      <c r="N258" s="89">
        <f t="shared" si="58"/>
        <v>0</v>
      </c>
      <c r="O258" s="89">
        <v>0</v>
      </c>
      <c r="P258" s="89">
        <f t="shared" si="50"/>
        <v>0</v>
      </c>
      <c r="Q258" s="89">
        <v>0</v>
      </c>
      <c r="R258" s="89">
        <f t="shared" si="53"/>
        <v>0</v>
      </c>
      <c r="S258" s="89">
        <v>0</v>
      </c>
      <c r="T258" s="89">
        <f t="shared" si="56"/>
        <v>0</v>
      </c>
      <c r="U258" s="89">
        <v>0</v>
      </c>
      <c r="V258" s="89">
        <f t="shared" si="59"/>
        <v>0</v>
      </c>
      <c r="W258" s="89">
        <v>0</v>
      </c>
      <c r="X258" s="89">
        <f t="shared" si="51"/>
        <v>0</v>
      </c>
      <c r="Y258" s="89">
        <v>0</v>
      </c>
      <c r="Z258" s="88">
        <f t="shared" si="52"/>
        <v>0</v>
      </c>
      <c r="AA258" s="88">
        <v>0</v>
      </c>
      <c r="AB258" s="88">
        <f t="shared" si="61"/>
        <v>0</v>
      </c>
      <c r="AC258" s="88"/>
      <c r="AD258" s="88"/>
      <c r="AE258" s="93">
        <f t="shared" si="60"/>
        <v>0</v>
      </c>
      <c r="AF258" s="135"/>
    </row>
    <row r="259" spans="1:32" s="115" customFormat="1" hidden="1">
      <c r="A259" s="85">
        <v>254</v>
      </c>
      <c r="B259" s="132" t="s">
        <v>806</v>
      </c>
      <c r="C259" s="87">
        <v>0</v>
      </c>
      <c r="D259" s="88">
        <f t="shared" si="48"/>
        <v>0</v>
      </c>
      <c r="E259" s="89">
        <v>0</v>
      </c>
      <c r="F259" s="89">
        <f t="shared" si="49"/>
        <v>0</v>
      </c>
      <c r="G259" s="89">
        <v>0</v>
      </c>
      <c r="H259" s="89">
        <f t="shared" si="54"/>
        <v>0</v>
      </c>
      <c r="I259" s="89">
        <v>0</v>
      </c>
      <c r="J259" s="89">
        <f t="shared" si="55"/>
        <v>0</v>
      </c>
      <c r="K259" s="89">
        <v>0</v>
      </c>
      <c r="L259" s="88">
        <f t="shared" si="57"/>
        <v>0</v>
      </c>
      <c r="M259" s="89">
        <v>0</v>
      </c>
      <c r="N259" s="89">
        <f t="shared" si="58"/>
        <v>0</v>
      </c>
      <c r="O259" s="89">
        <v>0</v>
      </c>
      <c r="P259" s="89">
        <f t="shared" si="50"/>
        <v>0</v>
      </c>
      <c r="Q259" s="89">
        <v>0</v>
      </c>
      <c r="R259" s="89">
        <f t="shared" si="53"/>
        <v>0</v>
      </c>
      <c r="S259" s="89">
        <v>0</v>
      </c>
      <c r="T259" s="89">
        <f t="shared" si="56"/>
        <v>0</v>
      </c>
      <c r="U259" s="89">
        <v>0</v>
      </c>
      <c r="V259" s="89">
        <f t="shared" si="59"/>
        <v>0</v>
      </c>
      <c r="W259" s="89">
        <v>0</v>
      </c>
      <c r="X259" s="89">
        <f t="shared" si="51"/>
        <v>0</v>
      </c>
      <c r="Y259" s="89">
        <v>0</v>
      </c>
      <c r="Z259" s="88">
        <f t="shared" si="52"/>
        <v>0</v>
      </c>
      <c r="AA259" s="88">
        <v>0</v>
      </c>
      <c r="AB259" s="88">
        <f t="shared" si="61"/>
        <v>0</v>
      </c>
      <c r="AC259" s="88"/>
      <c r="AD259" s="88"/>
      <c r="AE259" s="93">
        <f t="shared" si="60"/>
        <v>0</v>
      </c>
      <c r="AF259" s="135"/>
    </row>
    <row r="260" spans="1:32" s="115" customFormat="1" hidden="1">
      <c r="A260" s="85">
        <v>255</v>
      </c>
      <c r="B260" s="132" t="s">
        <v>807</v>
      </c>
      <c r="C260" s="87">
        <v>0</v>
      </c>
      <c r="D260" s="88">
        <f t="shared" si="48"/>
        <v>0</v>
      </c>
      <c r="E260" s="89">
        <v>0</v>
      </c>
      <c r="F260" s="89">
        <f t="shared" si="49"/>
        <v>0</v>
      </c>
      <c r="G260" s="89">
        <v>0</v>
      </c>
      <c r="H260" s="89">
        <f t="shared" si="54"/>
        <v>0</v>
      </c>
      <c r="I260" s="89">
        <v>0</v>
      </c>
      <c r="J260" s="89">
        <f t="shared" si="55"/>
        <v>0</v>
      </c>
      <c r="K260" s="89">
        <v>0</v>
      </c>
      <c r="L260" s="88">
        <f t="shared" si="57"/>
        <v>0</v>
      </c>
      <c r="M260" s="89">
        <v>0</v>
      </c>
      <c r="N260" s="89">
        <f t="shared" si="58"/>
        <v>0</v>
      </c>
      <c r="O260" s="89">
        <v>0</v>
      </c>
      <c r="P260" s="89">
        <f t="shared" si="50"/>
        <v>0</v>
      </c>
      <c r="Q260" s="89">
        <v>0</v>
      </c>
      <c r="R260" s="89">
        <f t="shared" si="53"/>
        <v>0</v>
      </c>
      <c r="S260" s="89">
        <v>0</v>
      </c>
      <c r="T260" s="89">
        <f t="shared" si="56"/>
        <v>0</v>
      </c>
      <c r="U260" s="89">
        <v>0</v>
      </c>
      <c r="V260" s="89">
        <f t="shared" si="59"/>
        <v>0</v>
      </c>
      <c r="W260" s="89">
        <v>0</v>
      </c>
      <c r="X260" s="89">
        <f t="shared" si="51"/>
        <v>0</v>
      </c>
      <c r="Y260" s="89">
        <v>0</v>
      </c>
      <c r="Z260" s="88">
        <f t="shared" si="52"/>
        <v>0</v>
      </c>
      <c r="AA260" s="88">
        <v>0</v>
      </c>
      <c r="AB260" s="88">
        <f t="shared" si="61"/>
        <v>0</v>
      </c>
      <c r="AC260" s="88"/>
      <c r="AD260" s="88"/>
      <c r="AE260" s="93">
        <f t="shared" si="60"/>
        <v>0</v>
      </c>
      <c r="AF260" s="135"/>
    </row>
    <row r="261" spans="1:32" s="115" customFormat="1" hidden="1">
      <c r="A261" s="85">
        <v>256</v>
      </c>
      <c r="B261" s="132" t="s">
        <v>808</v>
      </c>
      <c r="C261" s="87">
        <v>0</v>
      </c>
      <c r="D261" s="88">
        <f t="shared" si="48"/>
        <v>0</v>
      </c>
      <c r="E261" s="89">
        <v>0</v>
      </c>
      <c r="F261" s="89">
        <f t="shared" si="49"/>
        <v>0</v>
      </c>
      <c r="G261" s="89">
        <v>0</v>
      </c>
      <c r="H261" s="89">
        <f t="shared" si="54"/>
        <v>0</v>
      </c>
      <c r="I261" s="89">
        <v>0</v>
      </c>
      <c r="J261" s="89">
        <f t="shared" si="55"/>
        <v>0</v>
      </c>
      <c r="K261" s="89">
        <v>0</v>
      </c>
      <c r="L261" s="88">
        <f t="shared" si="57"/>
        <v>0</v>
      </c>
      <c r="M261" s="89">
        <v>0</v>
      </c>
      <c r="N261" s="89">
        <f t="shared" si="58"/>
        <v>0</v>
      </c>
      <c r="O261" s="89">
        <v>0</v>
      </c>
      <c r="P261" s="89">
        <f t="shared" si="50"/>
        <v>0</v>
      </c>
      <c r="Q261" s="89">
        <v>0</v>
      </c>
      <c r="R261" s="89">
        <f t="shared" si="53"/>
        <v>0</v>
      </c>
      <c r="S261" s="89">
        <v>0</v>
      </c>
      <c r="T261" s="89">
        <f t="shared" si="56"/>
        <v>0</v>
      </c>
      <c r="U261" s="89">
        <v>0</v>
      </c>
      <c r="V261" s="89">
        <f t="shared" si="59"/>
        <v>0</v>
      </c>
      <c r="W261" s="89">
        <v>0</v>
      </c>
      <c r="X261" s="89">
        <f t="shared" si="51"/>
        <v>0</v>
      </c>
      <c r="Y261" s="89">
        <v>0</v>
      </c>
      <c r="Z261" s="88">
        <f t="shared" si="52"/>
        <v>0</v>
      </c>
      <c r="AA261" s="88">
        <v>0</v>
      </c>
      <c r="AB261" s="88">
        <f t="shared" si="61"/>
        <v>0</v>
      </c>
      <c r="AC261" s="88"/>
      <c r="AD261" s="88"/>
      <c r="AE261" s="93">
        <f t="shared" si="60"/>
        <v>0</v>
      </c>
      <c r="AF261" s="135"/>
    </row>
    <row r="262" spans="1:32" s="115" customFormat="1" hidden="1">
      <c r="A262" s="85">
        <v>257</v>
      </c>
      <c r="B262" s="132" t="s">
        <v>809</v>
      </c>
      <c r="C262" s="87">
        <v>0</v>
      </c>
      <c r="D262" s="88">
        <f t="shared" si="48"/>
        <v>0</v>
      </c>
      <c r="E262" s="89">
        <v>0</v>
      </c>
      <c r="F262" s="89">
        <f t="shared" si="49"/>
        <v>0</v>
      </c>
      <c r="G262" s="89">
        <v>0</v>
      </c>
      <c r="H262" s="89">
        <f t="shared" si="54"/>
        <v>0</v>
      </c>
      <c r="I262" s="89">
        <v>0</v>
      </c>
      <c r="J262" s="89">
        <f t="shared" si="55"/>
        <v>0</v>
      </c>
      <c r="K262" s="89">
        <v>0</v>
      </c>
      <c r="L262" s="88">
        <f t="shared" si="57"/>
        <v>0</v>
      </c>
      <c r="M262" s="89">
        <v>0</v>
      </c>
      <c r="N262" s="89">
        <f t="shared" si="58"/>
        <v>0</v>
      </c>
      <c r="O262" s="89">
        <v>0</v>
      </c>
      <c r="P262" s="89">
        <f t="shared" si="50"/>
        <v>0</v>
      </c>
      <c r="Q262" s="89">
        <v>0</v>
      </c>
      <c r="R262" s="89">
        <f t="shared" si="53"/>
        <v>0</v>
      </c>
      <c r="S262" s="89">
        <v>0</v>
      </c>
      <c r="T262" s="89">
        <f t="shared" si="56"/>
        <v>0</v>
      </c>
      <c r="U262" s="89">
        <v>0</v>
      </c>
      <c r="V262" s="89">
        <f t="shared" si="59"/>
        <v>0</v>
      </c>
      <c r="W262" s="89">
        <v>0</v>
      </c>
      <c r="X262" s="89">
        <f t="shared" si="51"/>
        <v>0</v>
      </c>
      <c r="Y262" s="89">
        <v>0</v>
      </c>
      <c r="Z262" s="88">
        <f t="shared" si="52"/>
        <v>0</v>
      </c>
      <c r="AA262" s="88">
        <v>0</v>
      </c>
      <c r="AB262" s="88">
        <f t="shared" si="61"/>
        <v>0</v>
      </c>
      <c r="AC262" s="88"/>
      <c r="AD262" s="88"/>
      <c r="AE262" s="93">
        <f t="shared" si="60"/>
        <v>0</v>
      </c>
      <c r="AF262" s="135"/>
    </row>
    <row r="263" spans="1:32" s="115" customFormat="1" hidden="1">
      <c r="A263" s="85">
        <v>258</v>
      </c>
      <c r="B263" s="132" t="s">
        <v>810</v>
      </c>
      <c r="C263" s="87">
        <v>0</v>
      </c>
      <c r="D263" s="88">
        <f t="shared" si="48"/>
        <v>0</v>
      </c>
      <c r="E263" s="89">
        <v>0</v>
      </c>
      <c r="F263" s="89">
        <f t="shared" si="49"/>
        <v>0</v>
      </c>
      <c r="G263" s="89">
        <v>0</v>
      </c>
      <c r="H263" s="89">
        <f t="shared" si="54"/>
        <v>0</v>
      </c>
      <c r="I263" s="89">
        <v>0</v>
      </c>
      <c r="J263" s="89">
        <f t="shared" si="55"/>
        <v>0</v>
      </c>
      <c r="K263" s="89">
        <v>0</v>
      </c>
      <c r="L263" s="88">
        <f t="shared" si="57"/>
        <v>0</v>
      </c>
      <c r="M263" s="89">
        <v>0</v>
      </c>
      <c r="N263" s="89">
        <f t="shared" si="58"/>
        <v>0</v>
      </c>
      <c r="O263" s="89">
        <v>0</v>
      </c>
      <c r="P263" s="89">
        <f t="shared" si="50"/>
        <v>0</v>
      </c>
      <c r="Q263" s="89">
        <v>0</v>
      </c>
      <c r="R263" s="89">
        <f t="shared" si="53"/>
        <v>0</v>
      </c>
      <c r="S263" s="89">
        <v>0</v>
      </c>
      <c r="T263" s="89">
        <f t="shared" si="56"/>
        <v>0</v>
      </c>
      <c r="U263" s="89">
        <v>0</v>
      </c>
      <c r="V263" s="89">
        <f t="shared" si="59"/>
        <v>0</v>
      </c>
      <c r="W263" s="89">
        <v>0</v>
      </c>
      <c r="X263" s="89">
        <f t="shared" si="51"/>
        <v>0</v>
      </c>
      <c r="Y263" s="89">
        <v>0</v>
      </c>
      <c r="Z263" s="88">
        <f t="shared" si="52"/>
        <v>0</v>
      </c>
      <c r="AA263" s="88">
        <v>0</v>
      </c>
      <c r="AB263" s="88">
        <f t="shared" si="61"/>
        <v>0</v>
      </c>
      <c r="AC263" s="88"/>
      <c r="AD263" s="88"/>
      <c r="AE263" s="93">
        <f t="shared" si="60"/>
        <v>0</v>
      </c>
      <c r="AF263" s="135"/>
    </row>
    <row r="264" spans="1:32" s="115" customFormat="1" hidden="1">
      <c r="A264" s="85">
        <v>259</v>
      </c>
      <c r="B264" s="132" t="s">
        <v>811</v>
      </c>
      <c r="C264" s="87">
        <v>0</v>
      </c>
      <c r="D264" s="88">
        <f t="shared" ref="D264:D276" si="62">C264/106.67</f>
        <v>0</v>
      </c>
      <c r="E264" s="89">
        <v>0</v>
      </c>
      <c r="F264" s="89">
        <f t="shared" ref="F264:F276" si="63">E264*0.3</f>
        <v>0</v>
      </c>
      <c r="G264" s="89">
        <v>0</v>
      </c>
      <c r="H264" s="89">
        <f t="shared" si="54"/>
        <v>0</v>
      </c>
      <c r="I264" s="89">
        <v>0</v>
      </c>
      <c r="J264" s="89">
        <f t="shared" si="55"/>
        <v>0</v>
      </c>
      <c r="K264" s="89">
        <v>0</v>
      </c>
      <c r="L264" s="88">
        <f t="shared" si="57"/>
        <v>0</v>
      </c>
      <c r="M264" s="89">
        <v>0</v>
      </c>
      <c r="N264" s="89">
        <f t="shared" si="58"/>
        <v>0</v>
      </c>
      <c r="O264" s="89">
        <v>0</v>
      </c>
      <c r="P264" s="89">
        <f t="shared" ref="P264:P276" si="64">O264*19</f>
        <v>0</v>
      </c>
      <c r="Q264" s="89">
        <v>0</v>
      </c>
      <c r="R264" s="89">
        <f t="shared" si="53"/>
        <v>0</v>
      </c>
      <c r="S264" s="89">
        <v>0</v>
      </c>
      <c r="T264" s="89">
        <f t="shared" si="56"/>
        <v>0</v>
      </c>
      <c r="U264" s="89">
        <v>0</v>
      </c>
      <c r="V264" s="89">
        <f t="shared" si="59"/>
        <v>0</v>
      </c>
      <c r="W264" s="89">
        <v>0</v>
      </c>
      <c r="X264" s="89">
        <f t="shared" ref="X264:X276" si="65">W264/27</f>
        <v>0</v>
      </c>
      <c r="Y264" s="89">
        <v>0</v>
      </c>
      <c r="Z264" s="88">
        <f t="shared" ref="Z264:Z276" si="66">Y264*23</f>
        <v>0</v>
      </c>
      <c r="AA264" s="88">
        <v>0</v>
      </c>
      <c r="AB264" s="88">
        <f t="shared" si="61"/>
        <v>0</v>
      </c>
      <c r="AC264" s="88"/>
      <c r="AD264" s="88"/>
      <c r="AE264" s="93">
        <f t="shared" si="60"/>
        <v>0</v>
      </c>
      <c r="AF264" s="135"/>
    </row>
    <row r="265" spans="1:32" s="115" customFormat="1" hidden="1">
      <c r="A265" s="85">
        <v>260</v>
      </c>
      <c r="B265" s="132" t="s">
        <v>812</v>
      </c>
      <c r="C265" s="87">
        <v>0</v>
      </c>
      <c r="D265" s="88">
        <f t="shared" si="62"/>
        <v>0</v>
      </c>
      <c r="E265" s="89">
        <v>0</v>
      </c>
      <c r="F265" s="89">
        <f t="shared" si="63"/>
        <v>0</v>
      </c>
      <c r="G265" s="89">
        <v>0</v>
      </c>
      <c r="H265" s="89">
        <f t="shared" si="54"/>
        <v>0</v>
      </c>
      <c r="I265" s="89">
        <v>0</v>
      </c>
      <c r="J265" s="89">
        <f t="shared" si="55"/>
        <v>0</v>
      </c>
      <c r="K265" s="89">
        <v>0</v>
      </c>
      <c r="L265" s="88">
        <f t="shared" si="57"/>
        <v>0</v>
      </c>
      <c r="M265" s="89">
        <v>0</v>
      </c>
      <c r="N265" s="89">
        <f t="shared" si="58"/>
        <v>0</v>
      </c>
      <c r="O265" s="89">
        <v>0</v>
      </c>
      <c r="P265" s="89">
        <f t="shared" si="64"/>
        <v>0</v>
      </c>
      <c r="Q265" s="89">
        <v>0</v>
      </c>
      <c r="R265" s="89">
        <f t="shared" ref="R265:R276" si="67">Q265/25</f>
        <v>0</v>
      </c>
      <c r="S265" s="89">
        <v>0</v>
      </c>
      <c r="T265" s="89">
        <f t="shared" si="56"/>
        <v>0</v>
      </c>
      <c r="U265" s="89">
        <v>0</v>
      </c>
      <c r="V265" s="89">
        <f t="shared" si="59"/>
        <v>0</v>
      </c>
      <c r="W265" s="89">
        <v>0</v>
      </c>
      <c r="X265" s="89">
        <f t="shared" si="65"/>
        <v>0</v>
      </c>
      <c r="Y265" s="89">
        <v>0</v>
      </c>
      <c r="Z265" s="88">
        <f t="shared" si="66"/>
        <v>0</v>
      </c>
      <c r="AA265" s="88">
        <v>0</v>
      </c>
      <c r="AB265" s="88">
        <f t="shared" si="61"/>
        <v>0</v>
      </c>
      <c r="AC265" s="88"/>
      <c r="AD265" s="88"/>
      <c r="AE265" s="93">
        <f t="shared" si="60"/>
        <v>0</v>
      </c>
      <c r="AF265" s="135"/>
    </row>
    <row r="266" spans="1:32" s="115" customFormat="1" hidden="1">
      <c r="A266" s="85">
        <v>261</v>
      </c>
      <c r="B266" s="132" t="s">
        <v>813</v>
      </c>
      <c r="C266" s="87">
        <v>0</v>
      </c>
      <c r="D266" s="88">
        <f t="shared" si="62"/>
        <v>0</v>
      </c>
      <c r="E266" s="89">
        <v>0</v>
      </c>
      <c r="F266" s="89">
        <f t="shared" si="63"/>
        <v>0</v>
      </c>
      <c r="G266" s="89">
        <v>0</v>
      </c>
      <c r="H266" s="89">
        <f t="shared" ref="H266:H276" si="68">G266*3.5</f>
        <v>0</v>
      </c>
      <c r="I266" s="89">
        <v>0</v>
      </c>
      <c r="J266" s="89">
        <f t="shared" ref="J266:J276" si="69">I266*5.12</f>
        <v>0</v>
      </c>
      <c r="K266" s="89">
        <v>0</v>
      </c>
      <c r="L266" s="88">
        <f t="shared" si="57"/>
        <v>0</v>
      </c>
      <c r="M266" s="89">
        <v>0</v>
      </c>
      <c r="N266" s="89">
        <f t="shared" si="58"/>
        <v>0</v>
      </c>
      <c r="O266" s="89">
        <v>0</v>
      </c>
      <c r="P266" s="89">
        <f t="shared" si="64"/>
        <v>0</v>
      </c>
      <c r="Q266" s="89">
        <v>0</v>
      </c>
      <c r="R266" s="89">
        <f t="shared" si="67"/>
        <v>0</v>
      </c>
      <c r="S266" s="89">
        <v>0</v>
      </c>
      <c r="T266" s="89">
        <f t="shared" ref="T266:T276" si="70">S266*3.75</f>
        <v>0</v>
      </c>
      <c r="U266" s="89">
        <v>0</v>
      </c>
      <c r="V266" s="89">
        <f t="shared" si="59"/>
        <v>0</v>
      </c>
      <c r="W266" s="89">
        <v>0</v>
      </c>
      <c r="X266" s="89">
        <f t="shared" si="65"/>
        <v>0</v>
      </c>
      <c r="Y266" s="89">
        <v>0</v>
      </c>
      <c r="Z266" s="88">
        <f t="shared" si="66"/>
        <v>0</v>
      </c>
      <c r="AA266" s="88">
        <v>0</v>
      </c>
      <c r="AB266" s="88">
        <f t="shared" si="61"/>
        <v>0</v>
      </c>
      <c r="AC266" s="88"/>
      <c r="AD266" s="88"/>
      <c r="AE266" s="93">
        <f t="shared" si="60"/>
        <v>0</v>
      </c>
      <c r="AF266" s="135"/>
    </row>
    <row r="267" spans="1:32" s="115" customFormat="1" hidden="1">
      <c r="A267" s="85">
        <v>262</v>
      </c>
      <c r="B267" s="132" t="s">
        <v>814</v>
      </c>
      <c r="C267" s="87">
        <v>0</v>
      </c>
      <c r="D267" s="88">
        <f t="shared" si="62"/>
        <v>0</v>
      </c>
      <c r="E267" s="89">
        <v>0</v>
      </c>
      <c r="F267" s="89">
        <f t="shared" si="63"/>
        <v>0</v>
      </c>
      <c r="G267" s="89">
        <v>0</v>
      </c>
      <c r="H267" s="89">
        <f t="shared" si="68"/>
        <v>0</v>
      </c>
      <c r="I267" s="89">
        <v>0</v>
      </c>
      <c r="J267" s="89">
        <f t="shared" si="69"/>
        <v>0</v>
      </c>
      <c r="K267" s="89">
        <v>0</v>
      </c>
      <c r="L267" s="88">
        <f t="shared" ref="L267:L276" si="71">K267*2.45</f>
        <v>0</v>
      </c>
      <c r="M267" s="89">
        <v>0</v>
      </c>
      <c r="N267" s="89">
        <f t="shared" ref="N267:N276" si="72">M267*1</f>
        <v>0</v>
      </c>
      <c r="O267" s="89">
        <v>0</v>
      </c>
      <c r="P267" s="89">
        <f t="shared" si="64"/>
        <v>0</v>
      </c>
      <c r="Q267" s="89">
        <v>0</v>
      </c>
      <c r="R267" s="89">
        <f t="shared" si="67"/>
        <v>0</v>
      </c>
      <c r="S267" s="89">
        <v>0</v>
      </c>
      <c r="T267" s="89">
        <f t="shared" si="70"/>
        <v>0</v>
      </c>
      <c r="U267" s="89">
        <v>0</v>
      </c>
      <c r="V267" s="89">
        <f t="shared" ref="V267:V276" si="73">U267*0.5</f>
        <v>0</v>
      </c>
      <c r="W267" s="89">
        <v>0</v>
      </c>
      <c r="X267" s="89">
        <f t="shared" si="65"/>
        <v>0</v>
      </c>
      <c r="Y267" s="89">
        <v>0</v>
      </c>
      <c r="Z267" s="88">
        <f t="shared" si="66"/>
        <v>0</v>
      </c>
      <c r="AA267" s="88">
        <v>0</v>
      </c>
      <c r="AB267" s="88">
        <f t="shared" si="61"/>
        <v>0</v>
      </c>
      <c r="AC267" s="88"/>
      <c r="AD267" s="88"/>
      <c r="AE267" s="93">
        <f t="shared" ref="AE267:AE276" si="74">L267+D267+AB267+Z267+F267+J267+AM267+V267+R267+X267+N267+P267+H267+T267</f>
        <v>0</v>
      </c>
      <c r="AF267" s="135"/>
    </row>
    <row r="268" spans="1:32" s="115" customFormat="1" hidden="1">
      <c r="A268" s="85">
        <v>263</v>
      </c>
      <c r="B268" s="132" t="s">
        <v>815</v>
      </c>
      <c r="C268" s="87">
        <v>0</v>
      </c>
      <c r="D268" s="88">
        <f t="shared" si="62"/>
        <v>0</v>
      </c>
      <c r="E268" s="89">
        <v>0</v>
      </c>
      <c r="F268" s="89">
        <f t="shared" si="63"/>
        <v>0</v>
      </c>
      <c r="G268" s="89">
        <v>0</v>
      </c>
      <c r="H268" s="89">
        <f t="shared" si="68"/>
        <v>0</v>
      </c>
      <c r="I268" s="89">
        <v>0</v>
      </c>
      <c r="J268" s="89">
        <f t="shared" si="69"/>
        <v>0</v>
      </c>
      <c r="K268" s="89">
        <v>0</v>
      </c>
      <c r="L268" s="88">
        <f t="shared" si="71"/>
        <v>0</v>
      </c>
      <c r="M268" s="89">
        <v>0</v>
      </c>
      <c r="N268" s="89">
        <f t="shared" si="72"/>
        <v>0</v>
      </c>
      <c r="O268" s="89">
        <v>0</v>
      </c>
      <c r="P268" s="89">
        <f t="shared" si="64"/>
        <v>0</v>
      </c>
      <c r="Q268" s="89">
        <v>0</v>
      </c>
      <c r="R268" s="89">
        <f t="shared" si="67"/>
        <v>0</v>
      </c>
      <c r="S268" s="89">
        <v>0</v>
      </c>
      <c r="T268" s="89">
        <f t="shared" si="70"/>
        <v>0</v>
      </c>
      <c r="U268" s="89">
        <v>0</v>
      </c>
      <c r="V268" s="89">
        <f t="shared" si="73"/>
        <v>0</v>
      </c>
      <c r="W268" s="89">
        <v>0</v>
      </c>
      <c r="X268" s="89">
        <f t="shared" si="65"/>
        <v>0</v>
      </c>
      <c r="Y268" s="89">
        <v>0</v>
      </c>
      <c r="Z268" s="88">
        <f t="shared" si="66"/>
        <v>0</v>
      </c>
      <c r="AA268" s="88">
        <v>0</v>
      </c>
      <c r="AB268" s="88">
        <f t="shared" si="61"/>
        <v>0</v>
      </c>
      <c r="AC268" s="88"/>
      <c r="AD268" s="88"/>
      <c r="AE268" s="93">
        <f t="shared" si="74"/>
        <v>0</v>
      </c>
      <c r="AF268" s="135"/>
    </row>
    <row r="269" spans="1:32" s="115" customFormat="1" hidden="1">
      <c r="A269" s="85">
        <v>264</v>
      </c>
      <c r="B269" s="132" t="s">
        <v>816</v>
      </c>
      <c r="C269" s="87">
        <v>0</v>
      </c>
      <c r="D269" s="88">
        <f t="shared" si="62"/>
        <v>0</v>
      </c>
      <c r="E269" s="89">
        <v>0</v>
      </c>
      <c r="F269" s="89">
        <f t="shared" si="63"/>
        <v>0</v>
      </c>
      <c r="G269" s="89">
        <v>0</v>
      </c>
      <c r="H269" s="89">
        <f t="shared" si="68"/>
        <v>0</v>
      </c>
      <c r="I269" s="89">
        <v>0</v>
      </c>
      <c r="J269" s="89">
        <f t="shared" si="69"/>
        <v>0</v>
      </c>
      <c r="K269" s="89">
        <v>0</v>
      </c>
      <c r="L269" s="88">
        <f t="shared" si="71"/>
        <v>0</v>
      </c>
      <c r="M269" s="89">
        <v>0</v>
      </c>
      <c r="N269" s="89">
        <f t="shared" si="72"/>
        <v>0</v>
      </c>
      <c r="O269" s="89">
        <v>0</v>
      </c>
      <c r="P269" s="89">
        <f t="shared" si="64"/>
        <v>0</v>
      </c>
      <c r="Q269" s="89">
        <v>0</v>
      </c>
      <c r="R269" s="89">
        <f t="shared" si="67"/>
        <v>0</v>
      </c>
      <c r="S269" s="89">
        <v>0</v>
      </c>
      <c r="T269" s="89">
        <f t="shared" si="70"/>
        <v>0</v>
      </c>
      <c r="U269" s="89">
        <v>0</v>
      </c>
      <c r="V269" s="89">
        <f t="shared" si="73"/>
        <v>0</v>
      </c>
      <c r="W269" s="89">
        <v>0</v>
      </c>
      <c r="X269" s="89">
        <f t="shared" si="65"/>
        <v>0</v>
      </c>
      <c r="Y269" s="89">
        <v>0</v>
      </c>
      <c r="Z269" s="88">
        <f t="shared" si="66"/>
        <v>0</v>
      </c>
      <c r="AA269" s="88">
        <v>0</v>
      </c>
      <c r="AB269" s="88">
        <f t="shared" si="61"/>
        <v>0</v>
      </c>
      <c r="AC269" s="88"/>
      <c r="AD269" s="88"/>
      <c r="AE269" s="93">
        <f t="shared" si="74"/>
        <v>0</v>
      </c>
      <c r="AF269" s="135"/>
    </row>
    <row r="270" spans="1:32" s="115" customFormat="1" hidden="1">
      <c r="A270" s="85">
        <v>265</v>
      </c>
      <c r="B270" s="132" t="s">
        <v>817</v>
      </c>
      <c r="C270" s="87">
        <v>0</v>
      </c>
      <c r="D270" s="88">
        <f t="shared" si="62"/>
        <v>0</v>
      </c>
      <c r="E270" s="89">
        <v>0</v>
      </c>
      <c r="F270" s="89">
        <f t="shared" si="63"/>
        <v>0</v>
      </c>
      <c r="G270" s="89">
        <v>0</v>
      </c>
      <c r="H270" s="89">
        <f t="shared" si="68"/>
        <v>0</v>
      </c>
      <c r="I270" s="89">
        <v>0</v>
      </c>
      <c r="J270" s="89">
        <f t="shared" si="69"/>
        <v>0</v>
      </c>
      <c r="K270" s="89">
        <v>0</v>
      </c>
      <c r="L270" s="88">
        <f t="shared" si="71"/>
        <v>0</v>
      </c>
      <c r="M270" s="89">
        <v>0</v>
      </c>
      <c r="N270" s="89">
        <f t="shared" si="72"/>
        <v>0</v>
      </c>
      <c r="O270" s="89">
        <v>0</v>
      </c>
      <c r="P270" s="89">
        <f t="shared" si="64"/>
        <v>0</v>
      </c>
      <c r="Q270" s="89">
        <v>0</v>
      </c>
      <c r="R270" s="89">
        <f t="shared" si="67"/>
        <v>0</v>
      </c>
      <c r="S270" s="89">
        <v>0</v>
      </c>
      <c r="T270" s="89">
        <f t="shared" si="70"/>
        <v>0</v>
      </c>
      <c r="U270" s="89">
        <v>0</v>
      </c>
      <c r="V270" s="89">
        <f t="shared" si="73"/>
        <v>0</v>
      </c>
      <c r="W270" s="89">
        <v>0</v>
      </c>
      <c r="X270" s="89">
        <f t="shared" si="65"/>
        <v>0</v>
      </c>
      <c r="Y270" s="89">
        <v>0</v>
      </c>
      <c r="Z270" s="88">
        <f t="shared" si="66"/>
        <v>0</v>
      </c>
      <c r="AA270" s="88">
        <v>0</v>
      </c>
      <c r="AB270" s="88">
        <f t="shared" si="61"/>
        <v>0</v>
      </c>
      <c r="AC270" s="88"/>
      <c r="AD270" s="88"/>
      <c r="AE270" s="93">
        <f t="shared" si="74"/>
        <v>0</v>
      </c>
      <c r="AF270" s="135"/>
    </row>
    <row r="271" spans="1:32" s="115" customFormat="1" hidden="1">
      <c r="A271" s="85">
        <v>266</v>
      </c>
      <c r="B271" s="132" t="s">
        <v>818</v>
      </c>
      <c r="C271" s="87">
        <v>0</v>
      </c>
      <c r="D271" s="88">
        <f t="shared" si="62"/>
        <v>0</v>
      </c>
      <c r="E271" s="89">
        <v>0</v>
      </c>
      <c r="F271" s="89">
        <f t="shared" si="63"/>
        <v>0</v>
      </c>
      <c r="G271" s="89">
        <v>0</v>
      </c>
      <c r="H271" s="89">
        <f t="shared" si="68"/>
        <v>0</v>
      </c>
      <c r="I271" s="89">
        <v>0</v>
      </c>
      <c r="J271" s="89">
        <f t="shared" si="69"/>
        <v>0</v>
      </c>
      <c r="K271" s="89">
        <v>0</v>
      </c>
      <c r="L271" s="88">
        <f t="shared" si="71"/>
        <v>0</v>
      </c>
      <c r="M271" s="89">
        <v>0</v>
      </c>
      <c r="N271" s="89">
        <f t="shared" si="72"/>
        <v>0</v>
      </c>
      <c r="O271" s="89">
        <v>0</v>
      </c>
      <c r="P271" s="89">
        <f t="shared" si="64"/>
        <v>0</v>
      </c>
      <c r="Q271" s="89">
        <v>0</v>
      </c>
      <c r="R271" s="89">
        <f t="shared" si="67"/>
        <v>0</v>
      </c>
      <c r="S271" s="89">
        <v>0</v>
      </c>
      <c r="T271" s="89">
        <f t="shared" si="70"/>
        <v>0</v>
      </c>
      <c r="U271" s="89">
        <v>0</v>
      </c>
      <c r="V271" s="89">
        <f t="shared" si="73"/>
        <v>0</v>
      </c>
      <c r="W271" s="89">
        <v>0</v>
      </c>
      <c r="X271" s="89">
        <f t="shared" si="65"/>
        <v>0</v>
      </c>
      <c r="Y271" s="89">
        <v>0</v>
      </c>
      <c r="Z271" s="88">
        <f t="shared" si="66"/>
        <v>0</v>
      </c>
      <c r="AA271" s="88">
        <v>0</v>
      </c>
      <c r="AB271" s="88">
        <f t="shared" si="61"/>
        <v>0</v>
      </c>
      <c r="AC271" s="88"/>
      <c r="AD271" s="88"/>
      <c r="AE271" s="93">
        <f t="shared" si="74"/>
        <v>0</v>
      </c>
      <c r="AF271" s="135"/>
    </row>
    <row r="272" spans="1:32" s="115" customFormat="1" hidden="1">
      <c r="A272" s="85">
        <v>267</v>
      </c>
      <c r="B272" s="132" t="s">
        <v>819</v>
      </c>
      <c r="C272" s="87">
        <v>0</v>
      </c>
      <c r="D272" s="88">
        <f t="shared" si="62"/>
        <v>0</v>
      </c>
      <c r="E272" s="89">
        <v>0</v>
      </c>
      <c r="F272" s="89">
        <f t="shared" si="63"/>
        <v>0</v>
      </c>
      <c r="G272" s="89">
        <v>0</v>
      </c>
      <c r="H272" s="89">
        <f t="shared" si="68"/>
        <v>0</v>
      </c>
      <c r="I272" s="89">
        <v>0</v>
      </c>
      <c r="J272" s="89">
        <f t="shared" si="69"/>
        <v>0</v>
      </c>
      <c r="K272" s="89">
        <v>0</v>
      </c>
      <c r="L272" s="88">
        <f t="shared" si="71"/>
        <v>0</v>
      </c>
      <c r="M272" s="89">
        <v>0</v>
      </c>
      <c r="N272" s="89">
        <f t="shared" si="72"/>
        <v>0</v>
      </c>
      <c r="O272" s="89">
        <v>0</v>
      </c>
      <c r="P272" s="89">
        <f t="shared" si="64"/>
        <v>0</v>
      </c>
      <c r="Q272" s="89">
        <v>0</v>
      </c>
      <c r="R272" s="89">
        <f t="shared" si="67"/>
        <v>0</v>
      </c>
      <c r="S272" s="89">
        <v>0</v>
      </c>
      <c r="T272" s="89">
        <f t="shared" si="70"/>
        <v>0</v>
      </c>
      <c r="U272" s="89">
        <v>0</v>
      </c>
      <c r="V272" s="89">
        <f t="shared" si="73"/>
        <v>0</v>
      </c>
      <c r="W272" s="89">
        <v>0</v>
      </c>
      <c r="X272" s="89">
        <f t="shared" si="65"/>
        <v>0</v>
      </c>
      <c r="Y272" s="89">
        <v>0</v>
      </c>
      <c r="Z272" s="88">
        <f t="shared" si="66"/>
        <v>0</v>
      </c>
      <c r="AA272" s="88">
        <v>0</v>
      </c>
      <c r="AB272" s="88">
        <f t="shared" si="61"/>
        <v>0</v>
      </c>
      <c r="AC272" s="88"/>
      <c r="AD272" s="88"/>
      <c r="AE272" s="93">
        <f t="shared" si="74"/>
        <v>0</v>
      </c>
      <c r="AF272" s="135"/>
    </row>
    <row r="273" spans="1:33" s="115" customFormat="1" hidden="1">
      <c r="A273" s="85">
        <v>268</v>
      </c>
      <c r="B273" s="132" t="s">
        <v>820</v>
      </c>
      <c r="C273" s="87">
        <v>0</v>
      </c>
      <c r="D273" s="88">
        <f t="shared" si="62"/>
        <v>0</v>
      </c>
      <c r="E273" s="89">
        <v>0</v>
      </c>
      <c r="F273" s="89">
        <f t="shared" si="63"/>
        <v>0</v>
      </c>
      <c r="G273" s="89">
        <v>0</v>
      </c>
      <c r="H273" s="89">
        <f t="shared" si="68"/>
        <v>0</v>
      </c>
      <c r="I273" s="89">
        <v>0</v>
      </c>
      <c r="J273" s="89">
        <f t="shared" si="69"/>
        <v>0</v>
      </c>
      <c r="K273" s="89">
        <v>0</v>
      </c>
      <c r="L273" s="88">
        <f t="shared" si="71"/>
        <v>0</v>
      </c>
      <c r="M273" s="89">
        <v>0</v>
      </c>
      <c r="N273" s="89">
        <f t="shared" si="72"/>
        <v>0</v>
      </c>
      <c r="O273" s="89">
        <v>0</v>
      </c>
      <c r="P273" s="89">
        <f t="shared" si="64"/>
        <v>0</v>
      </c>
      <c r="Q273" s="89">
        <v>0</v>
      </c>
      <c r="R273" s="89">
        <f t="shared" si="67"/>
        <v>0</v>
      </c>
      <c r="S273" s="89">
        <v>0</v>
      </c>
      <c r="T273" s="89">
        <f t="shared" si="70"/>
        <v>0</v>
      </c>
      <c r="U273" s="89">
        <v>0</v>
      </c>
      <c r="V273" s="89">
        <f t="shared" si="73"/>
        <v>0</v>
      </c>
      <c r="W273" s="89">
        <v>0</v>
      </c>
      <c r="X273" s="89">
        <f t="shared" si="65"/>
        <v>0</v>
      </c>
      <c r="Y273" s="89">
        <v>0</v>
      </c>
      <c r="Z273" s="88">
        <f t="shared" si="66"/>
        <v>0</v>
      </c>
      <c r="AA273" s="88">
        <v>0</v>
      </c>
      <c r="AB273" s="88">
        <f t="shared" si="61"/>
        <v>0</v>
      </c>
      <c r="AC273" s="88"/>
      <c r="AD273" s="88"/>
      <c r="AE273" s="93">
        <f t="shared" si="74"/>
        <v>0</v>
      </c>
      <c r="AF273" s="135"/>
    </row>
    <row r="274" spans="1:33" s="115" customFormat="1" hidden="1">
      <c r="A274" s="85">
        <v>269</v>
      </c>
      <c r="B274" s="132" t="s">
        <v>821</v>
      </c>
      <c r="C274" s="87">
        <v>0</v>
      </c>
      <c r="D274" s="88">
        <f t="shared" si="62"/>
        <v>0</v>
      </c>
      <c r="E274" s="89">
        <v>0</v>
      </c>
      <c r="F274" s="89">
        <f t="shared" si="63"/>
        <v>0</v>
      </c>
      <c r="G274" s="89">
        <v>0</v>
      </c>
      <c r="H274" s="89">
        <f t="shared" si="68"/>
        <v>0</v>
      </c>
      <c r="I274" s="89">
        <v>0</v>
      </c>
      <c r="J274" s="89">
        <f t="shared" si="69"/>
        <v>0</v>
      </c>
      <c r="K274" s="89">
        <v>0</v>
      </c>
      <c r="L274" s="88">
        <f t="shared" si="71"/>
        <v>0</v>
      </c>
      <c r="M274" s="89">
        <v>0</v>
      </c>
      <c r="N274" s="89">
        <f t="shared" si="72"/>
        <v>0</v>
      </c>
      <c r="O274" s="89">
        <v>0</v>
      </c>
      <c r="P274" s="89">
        <f t="shared" si="64"/>
        <v>0</v>
      </c>
      <c r="Q274" s="89">
        <v>0</v>
      </c>
      <c r="R274" s="89">
        <f t="shared" si="67"/>
        <v>0</v>
      </c>
      <c r="S274" s="89">
        <v>0</v>
      </c>
      <c r="T274" s="89">
        <f t="shared" si="70"/>
        <v>0</v>
      </c>
      <c r="U274" s="89">
        <v>0</v>
      </c>
      <c r="V274" s="89">
        <f t="shared" si="73"/>
        <v>0</v>
      </c>
      <c r="W274" s="89">
        <v>0</v>
      </c>
      <c r="X274" s="89">
        <f t="shared" si="65"/>
        <v>0</v>
      </c>
      <c r="Y274" s="89">
        <v>0</v>
      </c>
      <c r="Z274" s="88">
        <f t="shared" si="66"/>
        <v>0</v>
      </c>
      <c r="AA274" s="88">
        <v>0</v>
      </c>
      <c r="AB274" s="88">
        <f t="shared" si="61"/>
        <v>0</v>
      </c>
      <c r="AC274" s="88"/>
      <c r="AD274" s="88"/>
      <c r="AE274" s="93">
        <f t="shared" si="74"/>
        <v>0</v>
      </c>
      <c r="AF274" s="135"/>
    </row>
    <row r="275" spans="1:33" s="115" customFormat="1" hidden="1">
      <c r="A275" s="85">
        <v>270</v>
      </c>
      <c r="B275" s="132" t="s">
        <v>822</v>
      </c>
      <c r="C275" s="87">
        <v>0</v>
      </c>
      <c r="D275" s="88">
        <f t="shared" si="62"/>
        <v>0</v>
      </c>
      <c r="E275" s="89">
        <v>0</v>
      </c>
      <c r="F275" s="89">
        <f t="shared" si="63"/>
        <v>0</v>
      </c>
      <c r="G275" s="89">
        <v>0</v>
      </c>
      <c r="H275" s="89">
        <f t="shared" si="68"/>
        <v>0</v>
      </c>
      <c r="I275" s="89">
        <v>0</v>
      </c>
      <c r="J275" s="89">
        <f t="shared" si="69"/>
        <v>0</v>
      </c>
      <c r="K275" s="89">
        <v>0</v>
      </c>
      <c r="L275" s="88">
        <f t="shared" si="71"/>
        <v>0</v>
      </c>
      <c r="M275" s="89">
        <v>0</v>
      </c>
      <c r="N275" s="89">
        <f t="shared" si="72"/>
        <v>0</v>
      </c>
      <c r="O275" s="89">
        <v>0</v>
      </c>
      <c r="P275" s="89">
        <f t="shared" si="64"/>
        <v>0</v>
      </c>
      <c r="Q275" s="89">
        <v>0</v>
      </c>
      <c r="R275" s="89">
        <f t="shared" si="67"/>
        <v>0</v>
      </c>
      <c r="S275" s="89">
        <v>0</v>
      </c>
      <c r="T275" s="89">
        <f t="shared" si="70"/>
        <v>0</v>
      </c>
      <c r="U275" s="89">
        <v>0</v>
      </c>
      <c r="V275" s="89">
        <f t="shared" si="73"/>
        <v>0</v>
      </c>
      <c r="W275" s="89">
        <v>0</v>
      </c>
      <c r="X275" s="89">
        <f t="shared" si="65"/>
        <v>0</v>
      </c>
      <c r="Y275" s="89">
        <v>0</v>
      </c>
      <c r="Z275" s="88">
        <f t="shared" si="66"/>
        <v>0</v>
      </c>
      <c r="AA275" s="88">
        <v>0</v>
      </c>
      <c r="AB275" s="88">
        <f t="shared" si="61"/>
        <v>0</v>
      </c>
      <c r="AC275" s="88"/>
      <c r="AD275" s="88"/>
      <c r="AE275" s="93">
        <f t="shared" si="74"/>
        <v>0</v>
      </c>
      <c r="AF275" s="135"/>
    </row>
    <row r="276" spans="1:33" s="115" customFormat="1" hidden="1">
      <c r="A276" s="85">
        <v>271</v>
      </c>
      <c r="B276" s="136" t="s">
        <v>823</v>
      </c>
      <c r="C276" s="87">
        <v>0</v>
      </c>
      <c r="D276" s="88">
        <f t="shared" si="62"/>
        <v>0</v>
      </c>
      <c r="E276" s="89">
        <v>0</v>
      </c>
      <c r="F276" s="89">
        <f t="shared" si="63"/>
        <v>0</v>
      </c>
      <c r="G276" s="89">
        <v>0</v>
      </c>
      <c r="H276" s="89">
        <f t="shared" si="68"/>
        <v>0</v>
      </c>
      <c r="I276" s="89">
        <v>0</v>
      </c>
      <c r="J276" s="89">
        <f t="shared" si="69"/>
        <v>0</v>
      </c>
      <c r="K276" s="89">
        <v>0</v>
      </c>
      <c r="L276" s="88">
        <f t="shared" si="71"/>
        <v>0</v>
      </c>
      <c r="M276" s="89">
        <v>0</v>
      </c>
      <c r="N276" s="89">
        <f t="shared" si="72"/>
        <v>0</v>
      </c>
      <c r="O276" s="89">
        <v>0</v>
      </c>
      <c r="P276" s="89">
        <f t="shared" si="64"/>
        <v>0</v>
      </c>
      <c r="Q276" s="89">
        <v>0</v>
      </c>
      <c r="R276" s="89">
        <f t="shared" si="67"/>
        <v>0</v>
      </c>
      <c r="S276" s="89">
        <v>0</v>
      </c>
      <c r="T276" s="89">
        <f t="shared" si="70"/>
        <v>0</v>
      </c>
      <c r="U276" s="89">
        <v>0</v>
      </c>
      <c r="V276" s="89">
        <f t="shared" si="73"/>
        <v>0</v>
      </c>
      <c r="W276" s="89">
        <v>0</v>
      </c>
      <c r="X276" s="89">
        <f t="shared" si="65"/>
        <v>0</v>
      </c>
      <c r="Y276" s="89">
        <v>0</v>
      </c>
      <c r="Z276" s="88">
        <f t="shared" si="66"/>
        <v>0</v>
      </c>
      <c r="AA276" s="88">
        <v>0</v>
      </c>
      <c r="AB276" s="88">
        <f t="shared" si="61"/>
        <v>0</v>
      </c>
      <c r="AC276" s="88"/>
      <c r="AD276" s="88"/>
      <c r="AE276" s="93">
        <f t="shared" si="74"/>
        <v>0</v>
      </c>
      <c r="AF276" s="139"/>
    </row>
    <row r="277" spans="1:33" s="80" customFormat="1" ht="25.5" customHeight="1">
      <c r="A277" s="1010" t="s">
        <v>227</v>
      </c>
      <c r="B277" s="1011"/>
      <c r="C277" s="144">
        <f t="shared" ref="C277:AE277" si="75">SUM(C9:C276)</f>
        <v>0</v>
      </c>
      <c r="D277" s="97">
        <f t="shared" si="75"/>
        <v>0</v>
      </c>
      <c r="E277" s="97">
        <f t="shared" si="75"/>
        <v>0</v>
      </c>
      <c r="F277" s="97">
        <f t="shared" si="75"/>
        <v>0</v>
      </c>
      <c r="G277" s="97">
        <f t="shared" si="75"/>
        <v>0</v>
      </c>
      <c r="H277" s="97">
        <f t="shared" si="75"/>
        <v>0</v>
      </c>
      <c r="I277" s="97">
        <f t="shared" si="75"/>
        <v>0</v>
      </c>
      <c r="J277" s="97">
        <f t="shared" si="75"/>
        <v>0</v>
      </c>
      <c r="K277" s="97">
        <f t="shared" si="75"/>
        <v>0</v>
      </c>
      <c r="L277" s="97">
        <f t="shared" si="75"/>
        <v>0</v>
      </c>
      <c r="M277" s="97">
        <f t="shared" si="75"/>
        <v>0</v>
      </c>
      <c r="N277" s="97">
        <f t="shared" si="75"/>
        <v>0</v>
      </c>
      <c r="O277" s="97">
        <f t="shared" si="75"/>
        <v>0</v>
      </c>
      <c r="P277" s="97">
        <f t="shared" si="75"/>
        <v>0</v>
      </c>
      <c r="Q277" s="96">
        <f t="shared" si="75"/>
        <v>0</v>
      </c>
      <c r="R277" s="97">
        <f t="shared" si="75"/>
        <v>0</v>
      </c>
      <c r="S277" s="97">
        <f t="shared" si="75"/>
        <v>0</v>
      </c>
      <c r="T277" s="97">
        <f t="shared" si="75"/>
        <v>0</v>
      </c>
      <c r="U277" s="96">
        <f t="shared" si="75"/>
        <v>0</v>
      </c>
      <c r="V277" s="97">
        <f t="shared" si="75"/>
        <v>0</v>
      </c>
      <c r="W277" s="96">
        <f t="shared" si="75"/>
        <v>0</v>
      </c>
      <c r="X277" s="97">
        <f t="shared" si="75"/>
        <v>0</v>
      </c>
      <c r="Y277" s="97">
        <f>SUM(Y9:Y102)</f>
        <v>0</v>
      </c>
      <c r="Z277" s="97">
        <f>SUM(Z9:Z102)</f>
        <v>0</v>
      </c>
      <c r="AA277" s="97">
        <f t="shared" si="75"/>
        <v>0</v>
      </c>
      <c r="AB277" s="97">
        <f t="shared" si="75"/>
        <v>0</v>
      </c>
      <c r="AC277" s="97">
        <f t="shared" si="75"/>
        <v>0</v>
      </c>
      <c r="AD277" s="97">
        <f t="shared" si="75"/>
        <v>0</v>
      </c>
      <c r="AE277" s="108">
        <f t="shared" si="75"/>
        <v>0</v>
      </c>
      <c r="AF277" s="109"/>
    </row>
    <row r="278" spans="1:33" ht="15">
      <c r="A278" s="98"/>
      <c r="B278" s="99"/>
      <c r="C278" s="100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10"/>
    </row>
    <row r="279" spans="1:33" s="35" customFormat="1" ht="15">
      <c r="C279" s="102"/>
      <c r="D279" s="103"/>
      <c r="E279" s="103"/>
      <c r="F279" s="103"/>
      <c r="G279" s="103"/>
      <c r="H279" s="103"/>
      <c r="I279" s="103"/>
      <c r="J279" s="103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960" t="s">
        <v>430</v>
      </c>
      <c r="Z279" s="960"/>
      <c r="AA279" s="960"/>
      <c r="AB279" s="960"/>
      <c r="AC279" s="960"/>
      <c r="AD279" s="960"/>
      <c r="AE279" s="960"/>
      <c r="AF279" s="960"/>
    </row>
    <row r="280" spans="1:33" s="35" customFormat="1" ht="15.75">
      <c r="A280" s="1012" t="s">
        <v>229</v>
      </c>
      <c r="B280" s="1012"/>
      <c r="C280" s="1012"/>
      <c r="D280" s="1012"/>
      <c r="E280" s="1012"/>
      <c r="F280" s="1012"/>
      <c r="G280" s="1012"/>
      <c r="H280" s="1012"/>
      <c r="I280" s="1012"/>
      <c r="J280" s="1012"/>
      <c r="K280" s="1012"/>
      <c r="L280" s="1012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844" t="s">
        <v>14</v>
      </c>
      <c r="Z280" s="844"/>
      <c r="AA280" s="844"/>
      <c r="AB280" s="844"/>
      <c r="AC280" s="844"/>
      <c r="AD280" s="844"/>
      <c r="AE280" s="844"/>
      <c r="AF280" s="844"/>
      <c r="AG280" s="111"/>
    </row>
    <row r="285" spans="1:33" s="33" customFormat="1" ht="15.75">
      <c r="A285" s="844" t="s">
        <v>431</v>
      </c>
      <c r="B285" s="844"/>
      <c r="C285" s="844"/>
      <c r="D285" s="844"/>
      <c r="E285" s="844"/>
      <c r="F285" s="844"/>
      <c r="G285" s="844"/>
      <c r="H285" s="844"/>
      <c r="I285" s="844"/>
      <c r="J285" s="844"/>
      <c r="K285" s="844"/>
      <c r="L285" s="844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844" t="s">
        <v>231</v>
      </c>
      <c r="Z285" s="844"/>
      <c r="AA285" s="844"/>
      <c r="AB285" s="844"/>
      <c r="AC285" s="844"/>
      <c r="AD285" s="844"/>
      <c r="AE285" s="844"/>
      <c r="AF285" s="844"/>
    </row>
  </sheetData>
  <mergeCells count="31">
    <mergeCell ref="A1:L1"/>
    <mergeCell ref="Y1:AF1"/>
    <mergeCell ref="A2:L2"/>
    <mergeCell ref="Y2:AF2"/>
    <mergeCell ref="AA3:AF3"/>
    <mergeCell ref="A4:AF4"/>
    <mergeCell ref="A5:AF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Y279:AF279"/>
    <mergeCell ref="A280:L280"/>
    <mergeCell ref="Y280:AF280"/>
    <mergeCell ref="A285:L285"/>
    <mergeCell ref="Y285:AF285"/>
    <mergeCell ref="A7:A8"/>
    <mergeCell ref="B7:B8"/>
    <mergeCell ref="AE7:AE8"/>
    <mergeCell ref="AF7:AF8"/>
    <mergeCell ref="A277:B277"/>
  </mergeCells>
  <pageMargins left="0.196527777777778" right="0" top="0" bottom="0" header="0" footer="0"/>
  <pageSetup paperSize="9" scale="8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9"/>
  <sheetViews>
    <sheetView view="pageBreakPreview" zoomScale="90" zoomScaleNormal="100" zoomScaleSheetLayoutView="90" workbookViewId="0">
      <pane xSplit="2" ySplit="9" topLeftCell="C73" activePane="bottomRight" state="frozen"/>
      <selection pane="topRight"/>
      <selection pane="bottomLeft"/>
      <selection pane="bottomRight" activeCell="G10" sqref="G10:G276"/>
    </sheetView>
  </sheetViews>
  <sheetFormatPr defaultColWidth="9" defaultRowHeight="15"/>
  <cols>
    <col min="1" max="1" width="5.85546875" style="35" customWidth="1"/>
    <col min="2" max="2" width="17.5703125" style="35" customWidth="1"/>
    <col min="3" max="4" width="10.5703125" style="35" customWidth="1"/>
    <col min="5" max="5" width="14.140625" style="35" customWidth="1"/>
    <col min="6" max="6" width="7.28515625" style="35" hidden="1" customWidth="1"/>
    <col min="7" max="7" width="8.85546875" style="35" hidden="1" customWidth="1"/>
    <col min="8" max="8" width="14.28515625" style="35" customWidth="1"/>
    <col min="9" max="9" width="15.28515625" style="35" customWidth="1"/>
    <col min="10" max="10" width="16" style="35" customWidth="1"/>
    <col min="11" max="12" width="14.28515625" style="35" customWidth="1"/>
    <col min="13" max="13" width="12.7109375" style="35" hidden="1" customWidth="1"/>
    <col min="14" max="14" width="11.140625" style="35" customWidth="1"/>
    <col min="15" max="257" width="9.140625" style="35"/>
    <col min="258" max="258" width="5.85546875" style="35" customWidth="1"/>
    <col min="259" max="259" width="19.140625" style="35" customWidth="1"/>
    <col min="260" max="260" width="10.28515625" style="35" customWidth="1"/>
    <col min="261" max="261" width="11.85546875" style="35" customWidth="1"/>
    <col min="262" max="262" width="11.7109375" style="35" customWidth="1"/>
    <col min="263" max="263" width="7.5703125" style="35" customWidth="1"/>
    <col min="264" max="264" width="10.28515625" style="35" customWidth="1"/>
    <col min="265" max="265" width="11.85546875" style="35" customWidth="1"/>
    <col min="266" max="266" width="10.7109375" style="35" customWidth="1"/>
    <col min="267" max="267" width="10.85546875" style="35" customWidth="1"/>
    <col min="268" max="268" width="13.7109375" style="35" customWidth="1"/>
    <col min="269" max="269" width="13.140625" style="35" customWidth="1"/>
    <col min="270" max="270" width="11.140625" style="35" customWidth="1"/>
    <col min="271" max="513" width="9.140625" style="35"/>
    <col min="514" max="514" width="5.85546875" style="35" customWidth="1"/>
    <col min="515" max="515" width="19.140625" style="35" customWidth="1"/>
    <col min="516" max="516" width="10.28515625" style="35" customWidth="1"/>
    <col min="517" max="517" width="11.85546875" style="35" customWidth="1"/>
    <col min="518" max="518" width="11.7109375" style="35" customWidth="1"/>
    <col min="519" max="519" width="7.5703125" style="35" customWidth="1"/>
    <col min="520" max="520" width="10.28515625" style="35" customWidth="1"/>
    <col min="521" max="521" width="11.85546875" style="35" customWidth="1"/>
    <col min="522" max="522" width="10.7109375" style="35" customWidth="1"/>
    <col min="523" max="523" width="10.85546875" style="35" customWidth="1"/>
    <col min="524" max="524" width="13.7109375" style="35" customWidth="1"/>
    <col min="525" max="525" width="13.140625" style="35" customWidth="1"/>
    <col min="526" max="526" width="11.140625" style="35" customWidth="1"/>
    <col min="527" max="769" width="9.140625" style="35"/>
    <col min="770" max="770" width="5.85546875" style="35" customWidth="1"/>
    <col min="771" max="771" width="19.140625" style="35" customWidth="1"/>
    <col min="772" max="772" width="10.28515625" style="35" customWidth="1"/>
    <col min="773" max="773" width="11.85546875" style="35" customWidth="1"/>
    <col min="774" max="774" width="11.7109375" style="35" customWidth="1"/>
    <col min="775" max="775" width="7.5703125" style="35" customWidth="1"/>
    <col min="776" max="776" width="10.28515625" style="35" customWidth="1"/>
    <col min="777" max="777" width="11.85546875" style="35" customWidth="1"/>
    <col min="778" max="778" width="10.7109375" style="35" customWidth="1"/>
    <col min="779" max="779" width="10.85546875" style="35" customWidth="1"/>
    <col min="780" max="780" width="13.7109375" style="35" customWidth="1"/>
    <col min="781" max="781" width="13.140625" style="35" customWidth="1"/>
    <col min="782" max="782" width="11.140625" style="35" customWidth="1"/>
    <col min="783" max="1025" width="9.140625" style="35"/>
    <col min="1026" max="1026" width="5.85546875" style="35" customWidth="1"/>
    <col min="1027" max="1027" width="19.140625" style="35" customWidth="1"/>
    <col min="1028" max="1028" width="10.28515625" style="35" customWidth="1"/>
    <col min="1029" max="1029" width="11.85546875" style="35" customWidth="1"/>
    <col min="1030" max="1030" width="11.7109375" style="35" customWidth="1"/>
    <col min="1031" max="1031" width="7.5703125" style="35" customWidth="1"/>
    <col min="1032" max="1032" width="10.28515625" style="35" customWidth="1"/>
    <col min="1033" max="1033" width="11.85546875" style="35" customWidth="1"/>
    <col min="1034" max="1034" width="10.7109375" style="35" customWidth="1"/>
    <col min="1035" max="1035" width="10.85546875" style="35" customWidth="1"/>
    <col min="1036" max="1036" width="13.7109375" style="35" customWidth="1"/>
    <col min="1037" max="1037" width="13.140625" style="35" customWidth="1"/>
    <col min="1038" max="1038" width="11.140625" style="35" customWidth="1"/>
    <col min="1039" max="1281" width="9.140625" style="35"/>
    <col min="1282" max="1282" width="5.85546875" style="35" customWidth="1"/>
    <col min="1283" max="1283" width="19.140625" style="35" customWidth="1"/>
    <col min="1284" max="1284" width="10.28515625" style="35" customWidth="1"/>
    <col min="1285" max="1285" width="11.85546875" style="35" customWidth="1"/>
    <col min="1286" max="1286" width="11.7109375" style="35" customWidth="1"/>
    <col min="1287" max="1287" width="7.5703125" style="35" customWidth="1"/>
    <col min="1288" max="1288" width="10.28515625" style="35" customWidth="1"/>
    <col min="1289" max="1289" width="11.85546875" style="35" customWidth="1"/>
    <col min="1290" max="1290" width="10.7109375" style="35" customWidth="1"/>
    <col min="1291" max="1291" width="10.85546875" style="35" customWidth="1"/>
    <col min="1292" max="1292" width="13.7109375" style="35" customWidth="1"/>
    <col min="1293" max="1293" width="13.140625" style="35" customWidth="1"/>
    <col min="1294" max="1294" width="11.140625" style="35" customWidth="1"/>
    <col min="1295" max="1537" width="9.140625" style="35"/>
    <col min="1538" max="1538" width="5.85546875" style="35" customWidth="1"/>
    <col min="1539" max="1539" width="19.140625" style="35" customWidth="1"/>
    <col min="1540" max="1540" width="10.28515625" style="35" customWidth="1"/>
    <col min="1541" max="1541" width="11.85546875" style="35" customWidth="1"/>
    <col min="1542" max="1542" width="11.7109375" style="35" customWidth="1"/>
    <col min="1543" max="1543" width="7.5703125" style="35" customWidth="1"/>
    <col min="1544" max="1544" width="10.28515625" style="35" customWidth="1"/>
    <col min="1545" max="1545" width="11.85546875" style="35" customWidth="1"/>
    <col min="1546" max="1546" width="10.7109375" style="35" customWidth="1"/>
    <col min="1547" max="1547" width="10.85546875" style="35" customWidth="1"/>
    <col min="1548" max="1548" width="13.7109375" style="35" customWidth="1"/>
    <col min="1549" max="1549" width="13.140625" style="35" customWidth="1"/>
    <col min="1550" max="1550" width="11.140625" style="35" customWidth="1"/>
    <col min="1551" max="1793" width="9.140625" style="35"/>
    <col min="1794" max="1794" width="5.85546875" style="35" customWidth="1"/>
    <col min="1795" max="1795" width="19.140625" style="35" customWidth="1"/>
    <col min="1796" max="1796" width="10.28515625" style="35" customWidth="1"/>
    <col min="1797" max="1797" width="11.85546875" style="35" customWidth="1"/>
    <col min="1798" max="1798" width="11.7109375" style="35" customWidth="1"/>
    <col min="1799" max="1799" width="7.5703125" style="35" customWidth="1"/>
    <col min="1800" max="1800" width="10.28515625" style="35" customWidth="1"/>
    <col min="1801" max="1801" width="11.85546875" style="35" customWidth="1"/>
    <col min="1802" max="1802" width="10.7109375" style="35" customWidth="1"/>
    <col min="1803" max="1803" width="10.85546875" style="35" customWidth="1"/>
    <col min="1804" max="1804" width="13.7109375" style="35" customWidth="1"/>
    <col min="1805" max="1805" width="13.140625" style="35" customWidth="1"/>
    <col min="1806" max="1806" width="11.140625" style="35" customWidth="1"/>
    <col min="1807" max="2049" width="9.140625" style="35"/>
    <col min="2050" max="2050" width="5.85546875" style="35" customWidth="1"/>
    <col min="2051" max="2051" width="19.140625" style="35" customWidth="1"/>
    <col min="2052" max="2052" width="10.28515625" style="35" customWidth="1"/>
    <col min="2053" max="2053" width="11.85546875" style="35" customWidth="1"/>
    <col min="2054" max="2054" width="11.7109375" style="35" customWidth="1"/>
    <col min="2055" max="2055" width="7.5703125" style="35" customWidth="1"/>
    <col min="2056" max="2056" width="10.28515625" style="35" customWidth="1"/>
    <col min="2057" max="2057" width="11.85546875" style="35" customWidth="1"/>
    <col min="2058" max="2058" width="10.7109375" style="35" customWidth="1"/>
    <col min="2059" max="2059" width="10.85546875" style="35" customWidth="1"/>
    <col min="2060" max="2060" width="13.7109375" style="35" customWidth="1"/>
    <col min="2061" max="2061" width="13.140625" style="35" customWidth="1"/>
    <col min="2062" max="2062" width="11.140625" style="35" customWidth="1"/>
    <col min="2063" max="2305" width="9.140625" style="35"/>
    <col min="2306" max="2306" width="5.85546875" style="35" customWidth="1"/>
    <col min="2307" max="2307" width="19.140625" style="35" customWidth="1"/>
    <col min="2308" max="2308" width="10.28515625" style="35" customWidth="1"/>
    <col min="2309" max="2309" width="11.85546875" style="35" customWidth="1"/>
    <col min="2310" max="2310" width="11.7109375" style="35" customWidth="1"/>
    <col min="2311" max="2311" width="7.5703125" style="35" customWidth="1"/>
    <col min="2312" max="2312" width="10.28515625" style="35" customWidth="1"/>
    <col min="2313" max="2313" width="11.85546875" style="35" customWidth="1"/>
    <col min="2314" max="2314" width="10.7109375" style="35" customWidth="1"/>
    <col min="2315" max="2315" width="10.85546875" style="35" customWidth="1"/>
    <col min="2316" max="2316" width="13.7109375" style="35" customWidth="1"/>
    <col min="2317" max="2317" width="13.140625" style="35" customWidth="1"/>
    <col min="2318" max="2318" width="11.140625" style="35" customWidth="1"/>
    <col min="2319" max="2561" width="9.140625" style="35"/>
    <col min="2562" max="2562" width="5.85546875" style="35" customWidth="1"/>
    <col min="2563" max="2563" width="19.140625" style="35" customWidth="1"/>
    <col min="2564" max="2564" width="10.28515625" style="35" customWidth="1"/>
    <col min="2565" max="2565" width="11.85546875" style="35" customWidth="1"/>
    <col min="2566" max="2566" width="11.7109375" style="35" customWidth="1"/>
    <col min="2567" max="2567" width="7.5703125" style="35" customWidth="1"/>
    <col min="2568" max="2568" width="10.28515625" style="35" customWidth="1"/>
    <col min="2569" max="2569" width="11.85546875" style="35" customWidth="1"/>
    <col min="2570" max="2570" width="10.7109375" style="35" customWidth="1"/>
    <col min="2571" max="2571" width="10.85546875" style="35" customWidth="1"/>
    <col min="2572" max="2572" width="13.7109375" style="35" customWidth="1"/>
    <col min="2573" max="2573" width="13.140625" style="35" customWidth="1"/>
    <col min="2574" max="2574" width="11.140625" style="35" customWidth="1"/>
    <col min="2575" max="2817" width="9.140625" style="35"/>
    <col min="2818" max="2818" width="5.85546875" style="35" customWidth="1"/>
    <col min="2819" max="2819" width="19.140625" style="35" customWidth="1"/>
    <col min="2820" max="2820" width="10.28515625" style="35" customWidth="1"/>
    <col min="2821" max="2821" width="11.85546875" style="35" customWidth="1"/>
    <col min="2822" max="2822" width="11.7109375" style="35" customWidth="1"/>
    <col min="2823" max="2823" width="7.5703125" style="35" customWidth="1"/>
    <col min="2824" max="2824" width="10.28515625" style="35" customWidth="1"/>
    <col min="2825" max="2825" width="11.85546875" style="35" customWidth="1"/>
    <col min="2826" max="2826" width="10.7109375" style="35" customWidth="1"/>
    <col min="2827" max="2827" width="10.85546875" style="35" customWidth="1"/>
    <col min="2828" max="2828" width="13.7109375" style="35" customWidth="1"/>
    <col min="2829" max="2829" width="13.140625" style="35" customWidth="1"/>
    <col min="2830" max="2830" width="11.140625" style="35" customWidth="1"/>
    <col min="2831" max="3073" width="9.140625" style="35"/>
    <col min="3074" max="3074" width="5.85546875" style="35" customWidth="1"/>
    <col min="3075" max="3075" width="19.140625" style="35" customWidth="1"/>
    <col min="3076" max="3076" width="10.28515625" style="35" customWidth="1"/>
    <col min="3077" max="3077" width="11.85546875" style="35" customWidth="1"/>
    <col min="3078" max="3078" width="11.7109375" style="35" customWidth="1"/>
    <col min="3079" max="3079" width="7.5703125" style="35" customWidth="1"/>
    <col min="3080" max="3080" width="10.28515625" style="35" customWidth="1"/>
    <col min="3081" max="3081" width="11.85546875" style="35" customWidth="1"/>
    <col min="3082" max="3082" width="10.7109375" style="35" customWidth="1"/>
    <col min="3083" max="3083" width="10.85546875" style="35" customWidth="1"/>
    <col min="3084" max="3084" width="13.7109375" style="35" customWidth="1"/>
    <col min="3085" max="3085" width="13.140625" style="35" customWidth="1"/>
    <col min="3086" max="3086" width="11.140625" style="35" customWidth="1"/>
    <col min="3087" max="3329" width="9.140625" style="35"/>
    <col min="3330" max="3330" width="5.85546875" style="35" customWidth="1"/>
    <col min="3331" max="3331" width="19.140625" style="35" customWidth="1"/>
    <col min="3332" max="3332" width="10.28515625" style="35" customWidth="1"/>
    <col min="3333" max="3333" width="11.85546875" style="35" customWidth="1"/>
    <col min="3334" max="3334" width="11.7109375" style="35" customWidth="1"/>
    <col min="3335" max="3335" width="7.5703125" style="35" customWidth="1"/>
    <col min="3336" max="3336" width="10.28515625" style="35" customWidth="1"/>
    <col min="3337" max="3337" width="11.85546875" style="35" customWidth="1"/>
    <col min="3338" max="3338" width="10.7109375" style="35" customWidth="1"/>
    <col min="3339" max="3339" width="10.85546875" style="35" customWidth="1"/>
    <col min="3340" max="3340" width="13.7109375" style="35" customWidth="1"/>
    <col min="3341" max="3341" width="13.140625" style="35" customWidth="1"/>
    <col min="3342" max="3342" width="11.140625" style="35" customWidth="1"/>
    <col min="3343" max="3585" width="9.140625" style="35"/>
    <col min="3586" max="3586" width="5.85546875" style="35" customWidth="1"/>
    <col min="3587" max="3587" width="19.140625" style="35" customWidth="1"/>
    <col min="3588" max="3588" width="10.28515625" style="35" customWidth="1"/>
    <col min="3589" max="3589" width="11.85546875" style="35" customWidth="1"/>
    <col min="3590" max="3590" width="11.7109375" style="35" customWidth="1"/>
    <col min="3591" max="3591" width="7.5703125" style="35" customWidth="1"/>
    <col min="3592" max="3592" width="10.28515625" style="35" customWidth="1"/>
    <col min="3593" max="3593" width="11.85546875" style="35" customWidth="1"/>
    <col min="3594" max="3594" width="10.7109375" style="35" customWidth="1"/>
    <col min="3595" max="3595" width="10.85546875" style="35" customWidth="1"/>
    <col min="3596" max="3596" width="13.7109375" style="35" customWidth="1"/>
    <col min="3597" max="3597" width="13.140625" style="35" customWidth="1"/>
    <col min="3598" max="3598" width="11.140625" style="35" customWidth="1"/>
    <col min="3599" max="3841" width="9.140625" style="35"/>
    <col min="3842" max="3842" width="5.85546875" style="35" customWidth="1"/>
    <col min="3843" max="3843" width="19.140625" style="35" customWidth="1"/>
    <col min="3844" max="3844" width="10.28515625" style="35" customWidth="1"/>
    <col min="3845" max="3845" width="11.85546875" style="35" customWidth="1"/>
    <col min="3846" max="3846" width="11.7109375" style="35" customWidth="1"/>
    <col min="3847" max="3847" width="7.5703125" style="35" customWidth="1"/>
    <col min="3848" max="3848" width="10.28515625" style="35" customWidth="1"/>
    <col min="3849" max="3849" width="11.85546875" style="35" customWidth="1"/>
    <col min="3850" max="3850" width="10.7109375" style="35" customWidth="1"/>
    <col min="3851" max="3851" width="10.85546875" style="35" customWidth="1"/>
    <col min="3852" max="3852" width="13.7109375" style="35" customWidth="1"/>
    <col min="3853" max="3853" width="13.140625" style="35" customWidth="1"/>
    <col min="3854" max="3854" width="11.140625" style="35" customWidth="1"/>
    <col min="3855" max="4097" width="9.140625" style="35"/>
    <col min="4098" max="4098" width="5.85546875" style="35" customWidth="1"/>
    <col min="4099" max="4099" width="19.140625" style="35" customWidth="1"/>
    <col min="4100" max="4100" width="10.28515625" style="35" customWidth="1"/>
    <col min="4101" max="4101" width="11.85546875" style="35" customWidth="1"/>
    <col min="4102" max="4102" width="11.7109375" style="35" customWidth="1"/>
    <col min="4103" max="4103" width="7.5703125" style="35" customWidth="1"/>
    <col min="4104" max="4104" width="10.28515625" style="35" customWidth="1"/>
    <col min="4105" max="4105" width="11.85546875" style="35" customWidth="1"/>
    <col min="4106" max="4106" width="10.7109375" style="35" customWidth="1"/>
    <col min="4107" max="4107" width="10.85546875" style="35" customWidth="1"/>
    <col min="4108" max="4108" width="13.7109375" style="35" customWidth="1"/>
    <col min="4109" max="4109" width="13.140625" style="35" customWidth="1"/>
    <col min="4110" max="4110" width="11.140625" style="35" customWidth="1"/>
    <col min="4111" max="4353" width="9.140625" style="35"/>
    <col min="4354" max="4354" width="5.85546875" style="35" customWidth="1"/>
    <col min="4355" max="4355" width="19.140625" style="35" customWidth="1"/>
    <col min="4356" max="4356" width="10.28515625" style="35" customWidth="1"/>
    <col min="4357" max="4357" width="11.85546875" style="35" customWidth="1"/>
    <col min="4358" max="4358" width="11.7109375" style="35" customWidth="1"/>
    <col min="4359" max="4359" width="7.5703125" style="35" customWidth="1"/>
    <col min="4360" max="4360" width="10.28515625" style="35" customWidth="1"/>
    <col min="4361" max="4361" width="11.85546875" style="35" customWidth="1"/>
    <col min="4362" max="4362" width="10.7109375" style="35" customWidth="1"/>
    <col min="4363" max="4363" width="10.85546875" style="35" customWidth="1"/>
    <col min="4364" max="4364" width="13.7109375" style="35" customWidth="1"/>
    <col min="4365" max="4365" width="13.140625" style="35" customWidth="1"/>
    <col min="4366" max="4366" width="11.140625" style="35" customWidth="1"/>
    <col min="4367" max="4609" width="9.140625" style="35"/>
    <col min="4610" max="4610" width="5.85546875" style="35" customWidth="1"/>
    <col min="4611" max="4611" width="19.140625" style="35" customWidth="1"/>
    <col min="4612" max="4612" width="10.28515625" style="35" customWidth="1"/>
    <col min="4613" max="4613" width="11.85546875" style="35" customWidth="1"/>
    <col min="4614" max="4614" width="11.7109375" style="35" customWidth="1"/>
    <col min="4615" max="4615" width="7.5703125" style="35" customWidth="1"/>
    <col min="4616" max="4616" width="10.28515625" style="35" customWidth="1"/>
    <col min="4617" max="4617" width="11.85546875" style="35" customWidth="1"/>
    <col min="4618" max="4618" width="10.7109375" style="35" customWidth="1"/>
    <col min="4619" max="4619" width="10.85546875" style="35" customWidth="1"/>
    <col min="4620" max="4620" width="13.7109375" style="35" customWidth="1"/>
    <col min="4621" max="4621" width="13.140625" style="35" customWidth="1"/>
    <col min="4622" max="4622" width="11.140625" style="35" customWidth="1"/>
    <col min="4623" max="4865" width="9.140625" style="35"/>
    <col min="4866" max="4866" width="5.85546875" style="35" customWidth="1"/>
    <col min="4867" max="4867" width="19.140625" style="35" customWidth="1"/>
    <col min="4868" max="4868" width="10.28515625" style="35" customWidth="1"/>
    <col min="4869" max="4869" width="11.85546875" style="35" customWidth="1"/>
    <col min="4870" max="4870" width="11.7109375" style="35" customWidth="1"/>
    <col min="4871" max="4871" width="7.5703125" style="35" customWidth="1"/>
    <col min="4872" max="4872" width="10.28515625" style="35" customWidth="1"/>
    <col min="4873" max="4873" width="11.85546875" style="35" customWidth="1"/>
    <col min="4874" max="4874" width="10.7109375" style="35" customWidth="1"/>
    <col min="4875" max="4875" width="10.85546875" style="35" customWidth="1"/>
    <col min="4876" max="4876" width="13.7109375" style="35" customWidth="1"/>
    <col min="4877" max="4877" width="13.140625" style="35" customWidth="1"/>
    <col min="4878" max="4878" width="11.140625" style="35" customWidth="1"/>
    <col min="4879" max="5121" width="9.140625" style="35"/>
    <col min="5122" max="5122" width="5.85546875" style="35" customWidth="1"/>
    <col min="5123" max="5123" width="19.140625" style="35" customWidth="1"/>
    <col min="5124" max="5124" width="10.28515625" style="35" customWidth="1"/>
    <col min="5125" max="5125" width="11.85546875" style="35" customWidth="1"/>
    <col min="5126" max="5126" width="11.7109375" style="35" customWidth="1"/>
    <col min="5127" max="5127" width="7.5703125" style="35" customWidth="1"/>
    <col min="5128" max="5128" width="10.28515625" style="35" customWidth="1"/>
    <col min="5129" max="5129" width="11.85546875" style="35" customWidth="1"/>
    <col min="5130" max="5130" width="10.7109375" style="35" customWidth="1"/>
    <col min="5131" max="5131" width="10.85546875" style="35" customWidth="1"/>
    <col min="5132" max="5132" width="13.7109375" style="35" customWidth="1"/>
    <col min="5133" max="5133" width="13.140625" style="35" customWidth="1"/>
    <col min="5134" max="5134" width="11.140625" style="35" customWidth="1"/>
    <col min="5135" max="5377" width="9.140625" style="35"/>
    <col min="5378" max="5378" width="5.85546875" style="35" customWidth="1"/>
    <col min="5379" max="5379" width="19.140625" style="35" customWidth="1"/>
    <col min="5380" max="5380" width="10.28515625" style="35" customWidth="1"/>
    <col min="5381" max="5381" width="11.85546875" style="35" customWidth="1"/>
    <col min="5382" max="5382" width="11.7109375" style="35" customWidth="1"/>
    <col min="5383" max="5383" width="7.5703125" style="35" customWidth="1"/>
    <col min="5384" max="5384" width="10.28515625" style="35" customWidth="1"/>
    <col min="5385" max="5385" width="11.85546875" style="35" customWidth="1"/>
    <col min="5386" max="5386" width="10.7109375" style="35" customWidth="1"/>
    <col min="5387" max="5387" width="10.85546875" style="35" customWidth="1"/>
    <col min="5388" max="5388" width="13.7109375" style="35" customWidth="1"/>
    <col min="5389" max="5389" width="13.140625" style="35" customWidth="1"/>
    <col min="5390" max="5390" width="11.140625" style="35" customWidth="1"/>
    <col min="5391" max="5633" width="9.140625" style="35"/>
    <col min="5634" max="5634" width="5.85546875" style="35" customWidth="1"/>
    <col min="5635" max="5635" width="19.140625" style="35" customWidth="1"/>
    <col min="5636" max="5636" width="10.28515625" style="35" customWidth="1"/>
    <col min="5637" max="5637" width="11.85546875" style="35" customWidth="1"/>
    <col min="5638" max="5638" width="11.7109375" style="35" customWidth="1"/>
    <col min="5639" max="5639" width="7.5703125" style="35" customWidth="1"/>
    <col min="5640" max="5640" width="10.28515625" style="35" customWidth="1"/>
    <col min="5641" max="5641" width="11.85546875" style="35" customWidth="1"/>
    <col min="5642" max="5642" width="10.7109375" style="35" customWidth="1"/>
    <col min="5643" max="5643" width="10.85546875" style="35" customWidth="1"/>
    <col min="5644" max="5644" width="13.7109375" style="35" customWidth="1"/>
    <col min="5645" max="5645" width="13.140625" style="35" customWidth="1"/>
    <col min="5646" max="5646" width="11.140625" style="35" customWidth="1"/>
    <col min="5647" max="5889" width="9.140625" style="35"/>
    <col min="5890" max="5890" width="5.85546875" style="35" customWidth="1"/>
    <col min="5891" max="5891" width="19.140625" style="35" customWidth="1"/>
    <col min="5892" max="5892" width="10.28515625" style="35" customWidth="1"/>
    <col min="5893" max="5893" width="11.85546875" style="35" customWidth="1"/>
    <col min="5894" max="5894" width="11.7109375" style="35" customWidth="1"/>
    <col min="5895" max="5895" width="7.5703125" style="35" customWidth="1"/>
    <col min="5896" max="5896" width="10.28515625" style="35" customWidth="1"/>
    <col min="5897" max="5897" width="11.85546875" style="35" customWidth="1"/>
    <col min="5898" max="5898" width="10.7109375" style="35" customWidth="1"/>
    <col min="5899" max="5899" width="10.85546875" style="35" customWidth="1"/>
    <col min="5900" max="5900" width="13.7109375" style="35" customWidth="1"/>
    <col min="5901" max="5901" width="13.140625" style="35" customWidth="1"/>
    <col min="5902" max="5902" width="11.140625" style="35" customWidth="1"/>
    <col min="5903" max="6145" width="9.140625" style="35"/>
    <col min="6146" max="6146" width="5.85546875" style="35" customWidth="1"/>
    <col min="6147" max="6147" width="19.140625" style="35" customWidth="1"/>
    <col min="6148" max="6148" width="10.28515625" style="35" customWidth="1"/>
    <col min="6149" max="6149" width="11.85546875" style="35" customWidth="1"/>
    <col min="6150" max="6150" width="11.7109375" style="35" customWidth="1"/>
    <col min="6151" max="6151" width="7.5703125" style="35" customWidth="1"/>
    <col min="6152" max="6152" width="10.28515625" style="35" customWidth="1"/>
    <col min="6153" max="6153" width="11.85546875" style="35" customWidth="1"/>
    <col min="6154" max="6154" width="10.7109375" style="35" customWidth="1"/>
    <col min="6155" max="6155" width="10.85546875" style="35" customWidth="1"/>
    <col min="6156" max="6156" width="13.7109375" style="35" customWidth="1"/>
    <col min="6157" max="6157" width="13.140625" style="35" customWidth="1"/>
    <col min="6158" max="6158" width="11.140625" style="35" customWidth="1"/>
    <col min="6159" max="6401" width="9.140625" style="35"/>
    <col min="6402" max="6402" width="5.85546875" style="35" customWidth="1"/>
    <col min="6403" max="6403" width="19.140625" style="35" customWidth="1"/>
    <col min="6404" max="6404" width="10.28515625" style="35" customWidth="1"/>
    <col min="6405" max="6405" width="11.85546875" style="35" customWidth="1"/>
    <col min="6406" max="6406" width="11.7109375" style="35" customWidth="1"/>
    <col min="6407" max="6407" width="7.5703125" style="35" customWidth="1"/>
    <col min="6408" max="6408" width="10.28515625" style="35" customWidth="1"/>
    <col min="6409" max="6409" width="11.85546875" style="35" customWidth="1"/>
    <col min="6410" max="6410" width="10.7109375" style="35" customWidth="1"/>
    <col min="6411" max="6411" width="10.85546875" style="35" customWidth="1"/>
    <col min="6412" max="6412" width="13.7109375" style="35" customWidth="1"/>
    <col min="6413" max="6413" width="13.140625" style="35" customWidth="1"/>
    <col min="6414" max="6414" width="11.140625" style="35" customWidth="1"/>
    <col min="6415" max="6657" width="9.140625" style="35"/>
    <col min="6658" max="6658" width="5.85546875" style="35" customWidth="1"/>
    <col min="6659" max="6659" width="19.140625" style="35" customWidth="1"/>
    <col min="6660" max="6660" width="10.28515625" style="35" customWidth="1"/>
    <col min="6661" max="6661" width="11.85546875" style="35" customWidth="1"/>
    <col min="6662" max="6662" width="11.7109375" style="35" customWidth="1"/>
    <col min="6663" max="6663" width="7.5703125" style="35" customWidth="1"/>
    <col min="6664" max="6664" width="10.28515625" style="35" customWidth="1"/>
    <col min="6665" max="6665" width="11.85546875" style="35" customWidth="1"/>
    <col min="6666" max="6666" width="10.7109375" style="35" customWidth="1"/>
    <col min="6667" max="6667" width="10.85546875" style="35" customWidth="1"/>
    <col min="6668" max="6668" width="13.7109375" style="35" customWidth="1"/>
    <col min="6669" max="6669" width="13.140625" style="35" customWidth="1"/>
    <col min="6670" max="6670" width="11.140625" style="35" customWidth="1"/>
    <col min="6671" max="6913" width="9.140625" style="35"/>
    <col min="6914" max="6914" width="5.85546875" style="35" customWidth="1"/>
    <col min="6915" max="6915" width="19.140625" style="35" customWidth="1"/>
    <col min="6916" max="6916" width="10.28515625" style="35" customWidth="1"/>
    <col min="6917" max="6917" width="11.85546875" style="35" customWidth="1"/>
    <col min="6918" max="6918" width="11.7109375" style="35" customWidth="1"/>
    <col min="6919" max="6919" width="7.5703125" style="35" customWidth="1"/>
    <col min="6920" max="6920" width="10.28515625" style="35" customWidth="1"/>
    <col min="6921" max="6921" width="11.85546875" style="35" customWidth="1"/>
    <col min="6922" max="6922" width="10.7109375" style="35" customWidth="1"/>
    <col min="6923" max="6923" width="10.85546875" style="35" customWidth="1"/>
    <col min="6924" max="6924" width="13.7109375" style="35" customWidth="1"/>
    <col min="6925" max="6925" width="13.140625" style="35" customWidth="1"/>
    <col min="6926" max="6926" width="11.140625" style="35" customWidth="1"/>
    <col min="6927" max="7169" width="9.140625" style="35"/>
    <col min="7170" max="7170" width="5.85546875" style="35" customWidth="1"/>
    <col min="7171" max="7171" width="19.140625" style="35" customWidth="1"/>
    <col min="7172" max="7172" width="10.28515625" style="35" customWidth="1"/>
    <col min="7173" max="7173" width="11.85546875" style="35" customWidth="1"/>
    <col min="7174" max="7174" width="11.7109375" style="35" customWidth="1"/>
    <col min="7175" max="7175" width="7.5703125" style="35" customWidth="1"/>
    <col min="7176" max="7176" width="10.28515625" style="35" customWidth="1"/>
    <col min="7177" max="7177" width="11.85546875" style="35" customWidth="1"/>
    <col min="7178" max="7178" width="10.7109375" style="35" customWidth="1"/>
    <col min="7179" max="7179" width="10.85546875" style="35" customWidth="1"/>
    <col min="7180" max="7180" width="13.7109375" style="35" customWidth="1"/>
    <col min="7181" max="7181" width="13.140625" style="35" customWidth="1"/>
    <col min="7182" max="7182" width="11.140625" style="35" customWidth="1"/>
    <col min="7183" max="7425" width="9.140625" style="35"/>
    <col min="7426" max="7426" width="5.85546875" style="35" customWidth="1"/>
    <col min="7427" max="7427" width="19.140625" style="35" customWidth="1"/>
    <col min="7428" max="7428" width="10.28515625" style="35" customWidth="1"/>
    <col min="7429" max="7429" width="11.85546875" style="35" customWidth="1"/>
    <col min="7430" max="7430" width="11.7109375" style="35" customWidth="1"/>
    <col min="7431" max="7431" width="7.5703125" style="35" customWidth="1"/>
    <col min="7432" max="7432" width="10.28515625" style="35" customWidth="1"/>
    <col min="7433" max="7433" width="11.85546875" style="35" customWidth="1"/>
    <col min="7434" max="7434" width="10.7109375" style="35" customWidth="1"/>
    <col min="7435" max="7435" width="10.85546875" style="35" customWidth="1"/>
    <col min="7436" max="7436" width="13.7109375" style="35" customWidth="1"/>
    <col min="7437" max="7437" width="13.140625" style="35" customWidth="1"/>
    <col min="7438" max="7438" width="11.140625" style="35" customWidth="1"/>
    <col min="7439" max="7681" width="9.140625" style="35"/>
    <col min="7682" max="7682" width="5.85546875" style="35" customWidth="1"/>
    <col min="7683" max="7683" width="19.140625" style="35" customWidth="1"/>
    <col min="7684" max="7684" width="10.28515625" style="35" customWidth="1"/>
    <col min="7685" max="7685" width="11.85546875" style="35" customWidth="1"/>
    <col min="7686" max="7686" width="11.7109375" style="35" customWidth="1"/>
    <col min="7687" max="7687" width="7.5703125" style="35" customWidth="1"/>
    <col min="7688" max="7688" width="10.28515625" style="35" customWidth="1"/>
    <col min="7689" max="7689" width="11.85546875" style="35" customWidth="1"/>
    <col min="7690" max="7690" width="10.7109375" style="35" customWidth="1"/>
    <col min="7691" max="7691" width="10.85546875" style="35" customWidth="1"/>
    <col min="7692" max="7692" width="13.7109375" style="35" customWidth="1"/>
    <col min="7693" max="7693" width="13.140625" style="35" customWidth="1"/>
    <col min="7694" max="7694" width="11.140625" style="35" customWidth="1"/>
    <col min="7695" max="7937" width="9.140625" style="35"/>
    <col min="7938" max="7938" width="5.85546875" style="35" customWidth="1"/>
    <col min="7939" max="7939" width="19.140625" style="35" customWidth="1"/>
    <col min="7940" max="7940" width="10.28515625" style="35" customWidth="1"/>
    <col min="7941" max="7941" width="11.85546875" style="35" customWidth="1"/>
    <col min="7942" max="7942" width="11.7109375" style="35" customWidth="1"/>
    <col min="7943" max="7943" width="7.5703125" style="35" customWidth="1"/>
    <col min="7944" max="7944" width="10.28515625" style="35" customWidth="1"/>
    <col min="7945" max="7945" width="11.85546875" style="35" customWidth="1"/>
    <col min="7946" max="7946" width="10.7109375" style="35" customWidth="1"/>
    <col min="7947" max="7947" width="10.85546875" style="35" customWidth="1"/>
    <col min="7948" max="7948" width="13.7109375" style="35" customWidth="1"/>
    <col min="7949" max="7949" width="13.140625" style="35" customWidth="1"/>
    <col min="7950" max="7950" width="11.140625" style="35" customWidth="1"/>
    <col min="7951" max="8193" width="9.140625" style="35"/>
    <col min="8194" max="8194" width="5.85546875" style="35" customWidth="1"/>
    <col min="8195" max="8195" width="19.140625" style="35" customWidth="1"/>
    <col min="8196" max="8196" width="10.28515625" style="35" customWidth="1"/>
    <col min="8197" max="8197" width="11.85546875" style="35" customWidth="1"/>
    <col min="8198" max="8198" width="11.7109375" style="35" customWidth="1"/>
    <col min="8199" max="8199" width="7.5703125" style="35" customWidth="1"/>
    <col min="8200" max="8200" width="10.28515625" style="35" customWidth="1"/>
    <col min="8201" max="8201" width="11.85546875" style="35" customWidth="1"/>
    <col min="8202" max="8202" width="10.7109375" style="35" customWidth="1"/>
    <col min="8203" max="8203" width="10.85546875" style="35" customWidth="1"/>
    <col min="8204" max="8204" width="13.7109375" style="35" customWidth="1"/>
    <col min="8205" max="8205" width="13.140625" style="35" customWidth="1"/>
    <col min="8206" max="8206" width="11.140625" style="35" customWidth="1"/>
    <col min="8207" max="8449" width="9.140625" style="35"/>
    <col min="8450" max="8450" width="5.85546875" style="35" customWidth="1"/>
    <col min="8451" max="8451" width="19.140625" style="35" customWidth="1"/>
    <col min="8452" max="8452" width="10.28515625" style="35" customWidth="1"/>
    <col min="8453" max="8453" width="11.85546875" style="35" customWidth="1"/>
    <col min="8454" max="8454" width="11.7109375" style="35" customWidth="1"/>
    <col min="8455" max="8455" width="7.5703125" style="35" customWidth="1"/>
    <col min="8456" max="8456" width="10.28515625" style="35" customWidth="1"/>
    <col min="8457" max="8457" width="11.85546875" style="35" customWidth="1"/>
    <col min="8458" max="8458" width="10.7109375" style="35" customWidth="1"/>
    <col min="8459" max="8459" width="10.85546875" style="35" customWidth="1"/>
    <col min="8460" max="8460" width="13.7109375" style="35" customWidth="1"/>
    <col min="8461" max="8461" width="13.140625" style="35" customWidth="1"/>
    <col min="8462" max="8462" width="11.140625" style="35" customWidth="1"/>
    <col min="8463" max="8705" width="9.140625" style="35"/>
    <col min="8706" max="8706" width="5.85546875" style="35" customWidth="1"/>
    <col min="8707" max="8707" width="19.140625" style="35" customWidth="1"/>
    <col min="8708" max="8708" width="10.28515625" style="35" customWidth="1"/>
    <col min="8709" max="8709" width="11.85546875" style="35" customWidth="1"/>
    <col min="8710" max="8710" width="11.7109375" style="35" customWidth="1"/>
    <col min="8711" max="8711" width="7.5703125" style="35" customWidth="1"/>
    <col min="8712" max="8712" width="10.28515625" style="35" customWidth="1"/>
    <col min="8713" max="8713" width="11.85546875" style="35" customWidth="1"/>
    <col min="8714" max="8714" width="10.7109375" style="35" customWidth="1"/>
    <col min="8715" max="8715" width="10.85546875" style="35" customWidth="1"/>
    <col min="8716" max="8716" width="13.7109375" style="35" customWidth="1"/>
    <col min="8717" max="8717" width="13.140625" style="35" customWidth="1"/>
    <col min="8718" max="8718" width="11.140625" style="35" customWidth="1"/>
    <col min="8719" max="8961" width="9.140625" style="35"/>
    <col min="8962" max="8962" width="5.85546875" style="35" customWidth="1"/>
    <col min="8963" max="8963" width="19.140625" style="35" customWidth="1"/>
    <col min="8964" max="8964" width="10.28515625" style="35" customWidth="1"/>
    <col min="8965" max="8965" width="11.85546875" style="35" customWidth="1"/>
    <col min="8966" max="8966" width="11.7109375" style="35" customWidth="1"/>
    <col min="8967" max="8967" width="7.5703125" style="35" customWidth="1"/>
    <col min="8968" max="8968" width="10.28515625" style="35" customWidth="1"/>
    <col min="8969" max="8969" width="11.85546875" style="35" customWidth="1"/>
    <col min="8970" max="8970" width="10.7109375" style="35" customWidth="1"/>
    <col min="8971" max="8971" width="10.85546875" style="35" customWidth="1"/>
    <col min="8972" max="8972" width="13.7109375" style="35" customWidth="1"/>
    <col min="8973" max="8973" width="13.140625" style="35" customWidth="1"/>
    <col min="8974" max="8974" width="11.140625" style="35" customWidth="1"/>
    <col min="8975" max="9217" width="9.140625" style="35"/>
    <col min="9218" max="9218" width="5.85546875" style="35" customWidth="1"/>
    <col min="9219" max="9219" width="19.140625" style="35" customWidth="1"/>
    <col min="9220" max="9220" width="10.28515625" style="35" customWidth="1"/>
    <col min="9221" max="9221" width="11.85546875" style="35" customWidth="1"/>
    <col min="9222" max="9222" width="11.7109375" style="35" customWidth="1"/>
    <col min="9223" max="9223" width="7.5703125" style="35" customWidth="1"/>
    <col min="9224" max="9224" width="10.28515625" style="35" customWidth="1"/>
    <col min="9225" max="9225" width="11.85546875" style="35" customWidth="1"/>
    <col min="9226" max="9226" width="10.7109375" style="35" customWidth="1"/>
    <col min="9227" max="9227" width="10.85546875" style="35" customWidth="1"/>
    <col min="9228" max="9228" width="13.7109375" style="35" customWidth="1"/>
    <col min="9229" max="9229" width="13.140625" style="35" customWidth="1"/>
    <col min="9230" max="9230" width="11.140625" style="35" customWidth="1"/>
    <col min="9231" max="9473" width="9.140625" style="35"/>
    <col min="9474" max="9474" width="5.85546875" style="35" customWidth="1"/>
    <col min="9475" max="9475" width="19.140625" style="35" customWidth="1"/>
    <col min="9476" max="9476" width="10.28515625" style="35" customWidth="1"/>
    <col min="9477" max="9477" width="11.85546875" style="35" customWidth="1"/>
    <col min="9478" max="9478" width="11.7109375" style="35" customWidth="1"/>
    <col min="9479" max="9479" width="7.5703125" style="35" customWidth="1"/>
    <col min="9480" max="9480" width="10.28515625" style="35" customWidth="1"/>
    <col min="9481" max="9481" width="11.85546875" style="35" customWidth="1"/>
    <col min="9482" max="9482" width="10.7109375" style="35" customWidth="1"/>
    <col min="9483" max="9483" width="10.85546875" style="35" customWidth="1"/>
    <col min="9484" max="9484" width="13.7109375" style="35" customWidth="1"/>
    <col min="9485" max="9485" width="13.140625" style="35" customWidth="1"/>
    <col min="9486" max="9486" width="11.140625" style="35" customWidth="1"/>
    <col min="9487" max="9729" width="9.140625" style="35"/>
    <col min="9730" max="9730" width="5.85546875" style="35" customWidth="1"/>
    <col min="9731" max="9731" width="19.140625" style="35" customWidth="1"/>
    <col min="9732" max="9732" width="10.28515625" style="35" customWidth="1"/>
    <col min="9733" max="9733" width="11.85546875" style="35" customWidth="1"/>
    <col min="9734" max="9734" width="11.7109375" style="35" customWidth="1"/>
    <col min="9735" max="9735" width="7.5703125" style="35" customWidth="1"/>
    <col min="9736" max="9736" width="10.28515625" style="35" customWidth="1"/>
    <col min="9737" max="9737" width="11.85546875" style="35" customWidth="1"/>
    <col min="9738" max="9738" width="10.7109375" style="35" customWidth="1"/>
    <col min="9739" max="9739" width="10.85546875" style="35" customWidth="1"/>
    <col min="9740" max="9740" width="13.7109375" style="35" customWidth="1"/>
    <col min="9741" max="9741" width="13.140625" style="35" customWidth="1"/>
    <col min="9742" max="9742" width="11.140625" style="35" customWidth="1"/>
    <col min="9743" max="9985" width="9.140625" style="35"/>
    <col min="9986" max="9986" width="5.85546875" style="35" customWidth="1"/>
    <col min="9987" max="9987" width="19.140625" style="35" customWidth="1"/>
    <col min="9988" max="9988" width="10.28515625" style="35" customWidth="1"/>
    <col min="9989" max="9989" width="11.85546875" style="35" customWidth="1"/>
    <col min="9990" max="9990" width="11.7109375" style="35" customWidth="1"/>
    <col min="9991" max="9991" width="7.5703125" style="35" customWidth="1"/>
    <col min="9992" max="9992" width="10.28515625" style="35" customWidth="1"/>
    <col min="9993" max="9993" width="11.85546875" style="35" customWidth="1"/>
    <col min="9994" max="9994" width="10.7109375" style="35" customWidth="1"/>
    <col min="9995" max="9995" width="10.85546875" style="35" customWidth="1"/>
    <col min="9996" max="9996" width="13.7109375" style="35" customWidth="1"/>
    <col min="9997" max="9997" width="13.140625" style="35" customWidth="1"/>
    <col min="9998" max="9998" width="11.140625" style="35" customWidth="1"/>
    <col min="9999" max="10241" width="9.140625" style="35"/>
    <col min="10242" max="10242" width="5.85546875" style="35" customWidth="1"/>
    <col min="10243" max="10243" width="19.140625" style="35" customWidth="1"/>
    <col min="10244" max="10244" width="10.28515625" style="35" customWidth="1"/>
    <col min="10245" max="10245" width="11.85546875" style="35" customWidth="1"/>
    <col min="10246" max="10246" width="11.7109375" style="35" customWidth="1"/>
    <col min="10247" max="10247" width="7.5703125" style="35" customWidth="1"/>
    <col min="10248" max="10248" width="10.28515625" style="35" customWidth="1"/>
    <col min="10249" max="10249" width="11.85546875" style="35" customWidth="1"/>
    <col min="10250" max="10250" width="10.7109375" style="35" customWidth="1"/>
    <col min="10251" max="10251" width="10.85546875" style="35" customWidth="1"/>
    <col min="10252" max="10252" width="13.7109375" style="35" customWidth="1"/>
    <col min="10253" max="10253" width="13.140625" style="35" customWidth="1"/>
    <col min="10254" max="10254" width="11.140625" style="35" customWidth="1"/>
    <col min="10255" max="10497" width="9.140625" style="35"/>
    <col min="10498" max="10498" width="5.85546875" style="35" customWidth="1"/>
    <col min="10499" max="10499" width="19.140625" style="35" customWidth="1"/>
    <col min="10500" max="10500" width="10.28515625" style="35" customWidth="1"/>
    <col min="10501" max="10501" width="11.85546875" style="35" customWidth="1"/>
    <col min="10502" max="10502" width="11.7109375" style="35" customWidth="1"/>
    <col min="10503" max="10503" width="7.5703125" style="35" customWidth="1"/>
    <col min="10504" max="10504" width="10.28515625" style="35" customWidth="1"/>
    <col min="10505" max="10505" width="11.85546875" style="35" customWidth="1"/>
    <col min="10506" max="10506" width="10.7109375" style="35" customWidth="1"/>
    <col min="10507" max="10507" width="10.85546875" style="35" customWidth="1"/>
    <col min="10508" max="10508" width="13.7109375" style="35" customWidth="1"/>
    <col min="10509" max="10509" width="13.140625" style="35" customWidth="1"/>
    <col min="10510" max="10510" width="11.140625" style="35" customWidth="1"/>
    <col min="10511" max="10753" width="9.140625" style="35"/>
    <col min="10754" max="10754" width="5.85546875" style="35" customWidth="1"/>
    <col min="10755" max="10755" width="19.140625" style="35" customWidth="1"/>
    <col min="10756" max="10756" width="10.28515625" style="35" customWidth="1"/>
    <col min="10757" max="10757" width="11.85546875" style="35" customWidth="1"/>
    <col min="10758" max="10758" width="11.7109375" style="35" customWidth="1"/>
    <col min="10759" max="10759" width="7.5703125" style="35" customWidth="1"/>
    <col min="10760" max="10760" width="10.28515625" style="35" customWidth="1"/>
    <col min="10761" max="10761" width="11.85546875" style="35" customWidth="1"/>
    <col min="10762" max="10762" width="10.7109375" style="35" customWidth="1"/>
    <col min="10763" max="10763" width="10.85546875" style="35" customWidth="1"/>
    <col min="10764" max="10764" width="13.7109375" style="35" customWidth="1"/>
    <col min="10765" max="10765" width="13.140625" style="35" customWidth="1"/>
    <col min="10766" max="10766" width="11.140625" style="35" customWidth="1"/>
    <col min="10767" max="11009" width="9.140625" style="35"/>
    <col min="11010" max="11010" width="5.85546875" style="35" customWidth="1"/>
    <col min="11011" max="11011" width="19.140625" style="35" customWidth="1"/>
    <col min="11012" max="11012" width="10.28515625" style="35" customWidth="1"/>
    <col min="11013" max="11013" width="11.85546875" style="35" customWidth="1"/>
    <col min="11014" max="11014" width="11.7109375" style="35" customWidth="1"/>
    <col min="11015" max="11015" width="7.5703125" style="35" customWidth="1"/>
    <col min="11016" max="11016" width="10.28515625" style="35" customWidth="1"/>
    <col min="11017" max="11017" width="11.85546875" style="35" customWidth="1"/>
    <col min="11018" max="11018" width="10.7109375" style="35" customWidth="1"/>
    <col min="11019" max="11019" width="10.85546875" style="35" customWidth="1"/>
    <col min="11020" max="11020" width="13.7109375" style="35" customWidth="1"/>
    <col min="11021" max="11021" width="13.140625" style="35" customWidth="1"/>
    <col min="11022" max="11022" width="11.140625" style="35" customWidth="1"/>
    <col min="11023" max="11265" width="9.140625" style="35"/>
    <col min="11266" max="11266" width="5.85546875" style="35" customWidth="1"/>
    <col min="11267" max="11267" width="19.140625" style="35" customWidth="1"/>
    <col min="11268" max="11268" width="10.28515625" style="35" customWidth="1"/>
    <col min="11269" max="11269" width="11.85546875" style="35" customWidth="1"/>
    <col min="11270" max="11270" width="11.7109375" style="35" customWidth="1"/>
    <col min="11271" max="11271" width="7.5703125" style="35" customWidth="1"/>
    <col min="11272" max="11272" width="10.28515625" style="35" customWidth="1"/>
    <col min="11273" max="11273" width="11.85546875" style="35" customWidth="1"/>
    <col min="11274" max="11274" width="10.7109375" style="35" customWidth="1"/>
    <col min="11275" max="11275" width="10.85546875" style="35" customWidth="1"/>
    <col min="11276" max="11276" width="13.7109375" style="35" customWidth="1"/>
    <col min="11277" max="11277" width="13.140625" style="35" customWidth="1"/>
    <col min="11278" max="11278" width="11.140625" style="35" customWidth="1"/>
    <col min="11279" max="11521" width="9.140625" style="35"/>
    <col min="11522" max="11522" width="5.85546875" style="35" customWidth="1"/>
    <col min="11523" max="11523" width="19.140625" style="35" customWidth="1"/>
    <col min="11524" max="11524" width="10.28515625" style="35" customWidth="1"/>
    <col min="11525" max="11525" width="11.85546875" style="35" customWidth="1"/>
    <col min="11526" max="11526" width="11.7109375" style="35" customWidth="1"/>
    <col min="11527" max="11527" width="7.5703125" style="35" customWidth="1"/>
    <col min="11528" max="11528" width="10.28515625" style="35" customWidth="1"/>
    <col min="11529" max="11529" width="11.85546875" style="35" customWidth="1"/>
    <col min="11530" max="11530" width="10.7109375" style="35" customWidth="1"/>
    <col min="11531" max="11531" width="10.85546875" style="35" customWidth="1"/>
    <col min="11532" max="11532" width="13.7109375" style="35" customWidth="1"/>
    <col min="11533" max="11533" width="13.140625" style="35" customWidth="1"/>
    <col min="11534" max="11534" width="11.140625" style="35" customWidth="1"/>
    <col min="11535" max="11777" width="9.140625" style="35"/>
    <col min="11778" max="11778" width="5.85546875" style="35" customWidth="1"/>
    <col min="11779" max="11779" width="19.140625" style="35" customWidth="1"/>
    <col min="11780" max="11780" width="10.28515625" style="35" customWidth="1"/>
    <col min="11781" max="11781" width="11.85546875" style="35" customWidth="1"/>
    <col min="11782" max="11782" width="11.7109375" style="35" customWidth="1"/>
    <col min="11783" max="11783" width="7.5703125" style="35" customWidth="1"/>
    <col min="11784" max="11784" width="10.28515625" style="35" customWidth="1"/>
    <col min="11785" max="11785" width="11.85546875" style="35" customWidth="1"/>
    <col min="11786" max="11786" width="10.7109375" style="35" customWidth="1"/>
    <col min="11787" max="11787" width="10.85546875" style="35" customWidth="1"/>
    <col min="11788" max="11788" width="13.7109375" style="35" customWidth="1"/>
    <col min="11789" max="11789" width="13.140625" style="35" customWidth="1"/>
    <col min="11790" max="11790" width="11.140625" style="35" customWidth="1"/>
    <col min="11791" max="12033" width="9.140625" style="35"/>
    <col min="12034" max="12034" width="5.85546875" style="35" customWidth="1"/>
    <col min="12035" max="12035" width="19.140625" style="35" customWidth="1"/>
    <col min="12036" max="12036" width="10.28515625" style="35" customWidth="1"/>
    <col min="12037" max="12037" width="11.85546875" style="35" customWidth="1"/>
    <col min="12038" max="12038" width="11.7109375" style="35" customWidth="1"/>
    <col min="12039" max="12039" width="7.5703125" style="35" customWidth="1"/>
    <col min="12040" max="12040" width="10.28515625" style="35" customWidth="1"/>
    <col min="12041" max="12041" width="11.85546875" style="35" customWidth="1"/>
    <col min="12042" max="12042" width="10.7109375" style="35" customWidth="1"/>
    <col min="12043" max="12043" width="10.85546875" style="35" customWidth="1"/>
    <col min="12044" max="12044" width="13.7109375" style="35" customWidth="1"/>
    <col min="12045" max="12045" width="13.140625" style="35" customWidth="1"/>
    <col min="12046" max="12046" width="11.140625" style="35" customWidth="1"/>
    <col min="12047" max="12289" width="9.140625" style="35"/>
    <col min="12290" max="12290" width="5.85546875" style="35" customWidth="1"/>
    <col min="12291" max="12291" width="19.140625" style="35" customWidth="1"/>
    <col min="12292" max="12292" width="10.28515625" style="35" customWidth="1"/>
    <col min="12293" max="12293" width="11.85546875" style="35" customWidth="1"/>
    <col min="12294" max="12294" width="11.7109375" style="35" customWidth="1"/>
    <col min="12295" max="12295" width="7.5703125" style="35" customWidth="1"/>
    <col min="12296" max="12296" width="10.28515625" style="35" customWidth="1"/>
    <col min="12297" max="12297" width="11.85546875" style="35" customWidth="1"/>
    <col min="12298" max="12298" width="10.7109375" style="35" customWidth="1"/>
    <col min="12299" max="12299" width="10.85546875" style="35" customWidth="1"/>
    <col min="12300" max="12300" width="13.7109375" style="35" customWidth="1"/>
    <col min="12301" max="12301" width="13.140625" style="35" customWidth="1"/>
    <col min="12302" max="12302" width="11.140625" style="35" customWidth="1"/>
    <col min="12303" max="12545" width="9.140625" style="35"/>
    <col min="12546" max="12546" width="5.85546875" style="35" customWidth="1"/>
    <col min="12547" max="12547" width="19.140625" style="35" customWidth="1"/>
    <col min="12548" max="12548" width="10.28515625" style="35" customWidth="1"/>
    <col min="12549" max="12549" width="11.85546875" style="35" customWidth="1"/>
    <col min="12550" max="12550" width="11.7109375" style="35" customWidth="1"/>
    <col min="12551" max="12551" width="7.5703125" style="35" customWidth="1"/>
    <col min="12552" max="12552" width="10.28515625" style="35" customWidth="1"/>
    <col min="12553" max="12553" width="11.85546875" style="35" customWidth="1"/>
    <col min="12554" max="12554" width="10.7109375" style="35" customWidth="1"/>
    <col min="12555" max="12555" width="10.85546875" style="35" customWidth="1"/>
    <col min="12556" max="12556" width="13.7109375" style="35" customWidth="1"/>
    <col min="12557" max="12557" width="13.140625" style="35" customWidth="1"/>
    <col min="12558" max="12558" width="11.140625" style="35" customWidth="1"/>
    <col min="12559" max="12801" width="9.140625" style="35"/>
    <col min="12802" max="12802" width="5.85546875" style="35" customWidth="1"/>
    <col min="12803" max="12803" width="19.140625" style="35" customWidth="1"/>
    <col min="12804" max="12804" width="10.28515625" style="35" customWidth="1"/>
    <col min="12805" max="12805" width="11.85546875" style="35" customWidth="1"/>
    <col min="12806" max="12806" width="11.7109375" style="35" customWidth="1"/>
    <col min="12807" max="12807" width="7.5703125" style="35" customWidth="1"/>
    <col min="12808" max="12808" width="10.28515625" style="35" customWidth="1"/>
    <col min="12809" max="12809" width="11.85546875" style="35" customWidth="1"/>
    <col min="12810" max="12810" width="10.7109375" style="35" customWidth="1"/>
    <col min="12811" max="12811" width="10.85546875" style="35" customWidth="1"/>
    <col min="12812" max="12812" width="13.7109375" style="35" customWidth="1"/>
    <col min="12813" max="12813" width="13.140625" style="35" customWidth="1"/>
    <col min="12814" max="12814" width="11.140625" style="35" customWidth="1"/>
    <col min="12815" max="13057" width="9.140625" style="35"/>
    <col min="13058" max="13058" width="5.85546875" style="35" customWidth="1"/>
    <col min="13059" max="13059" width="19.140625" style="35" customWidth="1"/>
    <col min="13060" max="13060" width="10.28515625" style="35" customWidth="1"/>
    <col min="13061" max="13061" width="11.85546875" style="35" customWidth="1"/>
    <col min="13062" max="13062" width="11.7109375" style="35" customWidth="1"/>
    <col min="13063" max="13063" width="7.5703125" style="35" customWidth="1"/>
    <col min="13064" max="13064" width="10.28515625" style="35" customWidth="1"/>
    <col min="13065" max="13065" width="11.85546875" style="35" customWidth="1"/>
    <col min="13066" max="13066" width="10.7109375" style="35" customWidth="1"/>
    <col min="13067" max="13067" width="10.85546875" style="35" customWidth="1"/>
    <col min="13068" max="13068" width="13.7109375" style="35" customWidth="1"/>
    <col min="13069" max="13069" width="13.140625" style="35" customWidth="1"/>
    <col min="13070" max="13070" width="11.140625" style="35" customWidth="1"/>
    <col min="13071" max="13313" width="9.140625" style="35"/>
    <col min="13314" max="13314" width="5.85546875" style="35" customWidth="1"/>
    <col min="13315" max="13315" width="19.140625" style="35" customWidth="1"/>
    <col min="13316" max="13316" width="10.28515625" style="35" customWidth="1"/>
    <col min="13317" max="13317" width="11.85546875" style="35" customWidth="1"/>
    <col min="13318" max="13318" width="11.7109375" style="35" customWidth="1"/>
    <col min="13319" max="13319" width="7.5703125" style="35" customWidth="1"/>
    <col min="13320" max="13320" width="10.28515625" style="35" customWidth="1"/>
    <col min="13321" max="13321" width="11.85546875" style="35" customWidth="1"/>
    <col min="13322" max="13322" width="10.7109375" style="35" customWidth="1"/>
    <col min="13323" max="13323" width="10.85546875" style="35" customWidth="1"/>
    <col min="13324" max="13324" width="13.7109375" style="35" customWidth="1"/>
    <col min="13325" max="13325" width="13.140625" style="35" customWidth="1"/>
    <col min="13326" max="13326" width="11.140625" style="35" customWidth="1"/>
    <col min="13327" max="13569" width="9.140625" style="35"/>
    <col min="13570" max="13570" width="5.85546875" style="35" customWidth="1"/>
    <col min="13571" max="13571" width="19.140625" style="35" customWidth="1"/>
    <col min="13572" max="13572" width="10.28515625" style="35" customWidth="1"/>
    <col min="13573" max="13573" width="11.85546875" style="35" customWidth="1"/>
    <col min="13574" max="13574" width="11.7109375" style="35" customWidth="1"/>
    <col min="13575" max="13575" width="7.5703125" style="35" customWidth="1"/>
    <col min="13576" max="13576" width="10.28515625" style="35" customWidth="1"/>
    <col min="13577" max="13577" width="11.85546875" style="35" customWidth="1"/>
    <col min="13578" max="13578" width="10.7109375" style="35" customWidth="1"/>
    <col min="13579" max="13579" width="10.85546875" style="35" customWidth="1"/>
    <col min="13580" max="13580" width="13.7109375" style="35" customWidth="1"/>
    <col min="13581" max="13581" width="13.140625" style="35" customWidth="1"/>
    <col min="13582" max="13582" width="11.140625" style="35" customWidth="1"/>
    <col min="13583" max="13825" width="9.140625" style="35"/>
    <col min="13826" max="13826" width="5.85546875" style="35" customWidth="1"/>
    <col min="13827" max="13827" width="19.140625" style="35" customWidth="1"/>
    <col min="13828" max="13828" width="10.28515625" style="35" customWidth="1"/>
    <col min="13829" max="13829" width="11.85546875" style="35" customWidth="1"/>
    <col min="13830" max="13830" width="11.7109375" style="35" customWidth="1"/>
    <col min="13831" max="13831" width="7.5703125" style="35" customWidth="1"/>
    <col min="13832" max="13832" width="10.28515625" style="35" customWidth="1"/>
    <col min="13833" max="13833" width="11.85546875" style="35" customWidth="1"/>
    <col min="13834" max="13834" width="10.7109375" style="35" customWidth="1"/>
    <col min="13835" max="13835" width="10.85546875" style="35" customWidth="1"/>
    <col min="13836" max="13836" width="13.7109375" style="35" customWidth="1"/>
    <col min="13837" max="13837" width="13.140625" style="35" customWidth="1"/>
    <col min="13838" max="13838" width="11.140625" style="35" customWidth="1"/>
    <col min="13839" max="14081" width="9.140625" style="35"/>
    <col min="14082" max="14082" width="5.85546875" style="35" customWidth="1"/>
    <col min="14083" max="14083" width="19.140625" style="35" customWidth="1"/>
    <col min="14084" max="14084" width="10.28515625" style="35" customWidth="1"/>
    <col min="14085" max="14085" width="11.85546875" style="35" customWidth="1"/>
    <col min="14086" max="14086" width="11.7109375" style="35" customWidth="1"/>
    <col min="14087" max="14087" width="7.5703125" style="35" customWidth="1"/>
    <col min="14088" max="14088" width="10.28515625" style="35" customWidth="1"/>
    <col min="14089" max="14089" width="11.85546875" style="35" customWidth="1"/>
    <col min="14090" max="14090" width="10.7109375" style="35" customWidth="1"/>
    <col min="14091" max="14091" width="10.85546875" style="35" customWidth="1"/>
    <col min="14092" max="14092" width="13.7109375" style="35" customWidth="1"/>
    <col min="14093" max="14093" width="13.140625" style="35" customWidth="1"/>
    <col min="14094" max="14094" width="11.140625" style="35" customWidth="1"/>
    <col min="14095" max="14337" width="9.140625" style="35"/>
    <col min="14338" max="14338" width="5.85546875" style="35" customWidth="1"/>
    <col min="14339" max="14339" width="19.140625" style="35" customWidth="1"/>
    <col min="14340" max="14340" width="10.28515625" style="35" customWidth="1"/>
    <col min="14341" max="14341" width="11.85546875" style="35" customWidth="1"/>
    <col min="14342" max="14342" width="11.7109375" style="35" customWidth="1"/>
    <col min="14343" max="14343" width="7.5703125" style="35" customWidth="1"/>
    <col min="14344" max="14344" width="10.28515625" style="35" customWidth="1"/>
    <col min="14345" max="14345" width="11.85546875" style="35" customWidth="1"/>
    <col min="14346" max="14346" width="10.7109375" style="35" customWidth="1"/>
    <col min="14347" max="14347" width="10.85546875" style="35" customWidth="1"/>
    <col min="14348" max="14348" width="13.7109375" style="35" customWidth="1"/>
    <col min="14349" max="14349" width="13.140625" style="35" customWidth="1"/>
    <col min="14350" max="14350" width="11.140625" style="35" customWidth="1"/>
    <col min="14351" max="14593" width="9.140625" style="35"/>
    <col min="14594" max="14594" width="5.85546875" style="35" customWidth="1"/>
    <col min="14595" max="14595" width="19.140625" style="35" customWidth="1"/>
    <col min="14596" max="14596" width="10.28515625" style="35" customWidth="1"/>
    <col min="14597" max="14597" width="11.85546875" style="35" customWidth="1"/>
    <col min="14598" max="14598" width="11.7109375" style="35" customWidth="1"/>
    <col min="14599" max="14599" width="7.5703125" style="35" customWidth="1"/>
    <col min="14600" max="14600" width="10.28515625" style="35" customWidth="1"/>
    <col min="14601" max="14601" width="11.85546875" style="35" customWidth="1"/>
    <col min="14602" max="14602" width="10.7109375" style="35" customWidth="1"/>
    <col min="14603" max="14603" width="10.85546875" style="35" customWidth="1"/>
    <col min="14604" max="14604" width="13.7109375" style="35" customWidth="1"/>
    <col min="14605" max="14605" width="13.140625" style="35" customWidth="1"/>
    <col min="14606" max="14606" width="11.140625" style="35" customWidth="1"/>
    <col min="14607" max="14849" width="9.140625" style="35"/>
    <col min="14850" max="14850" width="5.85546875" style="35" customWidth="1"/>
    <col min="14851" max="14851" width="19.140625" style="35" customWidth="1"/>
    <col min="14852" max="14852" width="10.28515625" style="35" customWidth="1"/>
    <col min="14853" max="14853" width="11.85546875" style="35" customWidth="1"/>
    <col min="14854" max="14854" width="11.7109375" style="35" customWidth="1"/>
    <col min="14855" max="14855" width="7.5703125" style="35" customWidth="1"/>
    <col min="14856" max="14856" width="10.28515625" style="35" customWidth="1"/>
    <col min="14857" max="14857" width="11.85546875" style="35" customWidth="1"/>
    <col min="14858" max="14858" width="10.7109375" style="35" customWidth="1"/>
    <col min="14859" max="14859" width="10.85546875" style="35" customWidth="1"/>
    <col min="14860" max="14860" width="13.7109375" style="35" customWidth="1"/>
    <col min="14861" max="14861" width="13.140625" style="35" customWidth="1"/>
    <col min="14862" max="14862" width="11.140625" style="35" customWidth="1"/>
    <col min="14863" max="15105" width="9.140625" style="35"/>
    <col min="15106" max="15106" width="5.85546875" style="35" customWidth="1"/>
    <col min="15107" max="15107" width="19.140625" style="35" customWidth="1"/>
    <col min="15108" max="15108" width="10.28515625" style="35" customWidth="1"/>
    <col min="15109" max="15109" width="11.85546875" style="35" customWidth="1"/>
    <col min="15110" max="15110" width="11.7109375" style="35" customWidth="1"/>
    <col min="15111" max="15111" width="7.5703125" style="35" customWidth="1"/>
    <col min="15112" max="15112" width="10.28515625" style="35" customWidth="1"/>
    <col min="15113" max="15113" width="11.85546875" style="35" customWidth="1"/>
    <col min="15114" max="15114" width="10.7109375" style="35" customWidth="1"/>
    <col min="15115" max="15115" width="10.85546875" style="35" customWidth="1"/>
    <col min="15116" max="15116" width="13.7109375" style="35" customWidth="1"/>
    <col min="15117" max="15117" width="13.140625" style="35" customWidth="1"/>
    <col min="15118" max="15118" width="11.140625" style="35" customWidth="1"/>
    <col min="15119" max="15361" width="9.140625" style="35"/>
    <col min="15362" max="15362" width="5.85546875" style="35" customWidth="1"/>
    <col min="15363" max="15363" width="19.140625" style="35" customWidth="1"/>
    <col min="15364" max="15364" width="10.28515625" style="35" customWidth="1"/>
    <col min="15365" max="15365" width="11.85546875" style="35" customWidth="1"/>
    <col min="15366" max="15366" width="11.7109375" style="35" customWidth="1"/>
    <col min="15367" max="15367" width="7.5703125" style="35" customWidth="1"/>
    <col min="15368" max="15368" width="10.28515625" style="35" customWidth="1"/>
    <col min="15369" max="15369" width="11.85546875" style="35" customWidth="1"/>
    <col min="15370" max="15370" width="10.7109375" style="35" customWidth="1"/>
    <col min="15371" max="15371" width="10.85546875" style="35" customWidth="1"/>
    <col min="15372" max="15372" width="13.7109375" style="35" customWidth="1"/>
    <col min="15373" max="15373" width="13.140625" style="35" customWidth="1"/>
    <col min="15374" max="15374" width="11.140625" style="35" customWidth="1"/>
    <col min="15375" max="15617" width="9.140625" style="35"/>
    <col min="15618" max="15618" width="5.85546875" style="35" customWidth="1"/>
    <col min="15619" max="15619" width="19.140625" style="35" customWidth="1"/>
    <col min="15620" max="15620" width="10.28515625" style="35" customWidth="1"/>
    <col min="15621" max="15621" width="11.85546875" style="35" customWidth="1"/>
    <col min="15622" max="15622" width="11.7109375" style="35" customWidth="1"/>
    <col min="15623" max="15623" width="7.5703125" style="35" customWidth="1"/>
    <col min="15624" max="15624" width="10.28515625" style="35" customWidth="1"/>
    <col min="15625" max="15625" width="11.85546875" style="35" customWidth="1"/>
    <col min="15626" max="15626" width="10.7109375" style="35" customWidth="1"/>
    <col min="15627" max="15627" width="10.85546875" style="35" customWidth="1"/>
    <col min="15628" max="15628" width="13.7109375" style="35" customWidth="1"/>
    <col min="15629" max="15629" width="13.140625" style="35" customWidth="1"/>
    <col min="15630" max="15630" width="11.140625" style="35" customWidth="1"/>
    <col min="15631" max="15873" width="9.140625" style="35"/>
    <col min="15874" max="15874" width="5.85546875" style="35" customWidth="1"/>
    <col min="15875" max="15875" width="19.140625" style="35" customWidth="1"/>
    <col min="15876" max="15876" width="10.28515625" style="35" customWidth="1"/>
    <col min="15877" max="15877" width="11.85546875" style="35" customWidth="1"/>
    <col min="15878" max="15878" width="11.7109375" style="35" customWidth="1"/>
    <col min="15879" max="15879" width="7.5703125" style="35" customWidth="1"/>
    <col min="15880" max="15880" width="10.28515625" style="35" customWidth="1"/>
    <col min="15881" max="15881" width="11.85546875" style="35" customWidth="1"/>
    <col min="15882" max="15882" width="10.7109375" style="35" customWidth="1"/>
    <col min="15883" max="15883" width="10.85546875" style="35" customWidth="1"/>
    <col min="15884" max="15884" width="13.7109375" style="35" customWidth="1"/>
    <col min="15885" max="15885" width="13.140625" style="35" customWidth="1"/>
    <col min="15886" max="15886" width="11.140625" style="35" customWidth="1"/>
    <col min="15887" max="16129" width="9.140625" style="35"/>
    <col min="16130" max="16130" width="5.85546875" style="35" customWidth="1"/>
    <col min="16131" max="16131" width="19.140625" style="35" customWidth="1"/>
    <col min="16132" max="16132" width="10.28515625" style="35" customWidth="1"/>
    <col min="16133" max="16133" width="11.85546875" style="35" customWidth="1"/>
    <col min="16134" max="16134" width="11.7109375" style="35" customWidth="1"/>
    <col min="16135" max="16135" width="7.5703125" style="35" customWidth="1"/>
    <col min="16136" max="16136" width="10.28515625" style="35" customWidth="1"/>
    <col min="16137" max="16137" width="11.85546875" style="35" customWidth="1"/>
    <col min="16138" max="16138" width="10.7109375" style="35" customWidth="1"/>
    <col min="16139" max="16139" width="10.85546875" style="35" customWidth="1"/>
    <col min="16140" max="16140" width="13.7109375" style="35" customWidth="1"/>
    <col min="16141" max="16141" width="13.140625" style="35" customWidth="1"/>
    <col min="16142" max="16142" width="11.140625" style="35" customWidth="1"/>
    <col min="16143" max="16384" width="9.140625" style="35"/>
  </cols>
  <sheetData>
    <row r="1" spans="1:14" s="27" customFormat="1" ht="16.5">
      <c r="A1" s="777" t="s">
        <v>87</v>
      </c>
      <c r="B1" s="777"/>
      <c r="C1" s="777"/>
      <c r="D1" s="777"/>
      <c r="I1" s="52"/>
      <c r="J1" s="777" t="s">
        <v>2</v>
      </c>
      <c r="K1" s="777"/>
      <c r="L1" s="777"/>
      <c r="M1" s="777"/>
      <c r="N1" s="777"/>
    </row>
    <row r="2" spans="1:14" s="27" customFormat="1" ht="16.5">
      <c r="A2" s="918" t="s">
        <v>89</v>
      </c>
      <c r="B2" s="918"/>
      <c r="C2" s="918"/>
      <c r="D2" s="918"/>
      <c r="E2" s="36"/>
      <c r="F2" s="36"/>
      <c r="G2" s="36"/>
      <c r="I2" s="52"/>
      <c r="J2" s="918" t="s">
        <v>4</v>
      </c>
      <c r="K2" s="918"/>
      <c r="L2" s="918"/>
      <c r="M2" s="918"/>
      <c r="N2" s="918"/>
    </row>
    <row r="3" spans="1:14" ht="18.75">
      <c r="A3" s="931"/>
      <c r="B3" s="931"/>
      <c r="C3" s="931"/>
      <c r="D3" s="5"/>
      <c r="E3" s="5"/>
      <c r="F3" s="5"/>
      <c r="G3" s="5"/>
      <c r="I3" s="53"/>
      <c r="J3" s="931"/>
      <c r="K3" s="931"/>
      <c r="L3" s="931"/>
      <c r="M3" s="931"/>
      <c r="N3" s="931"/>
    </row>
    <row r="4" spans="1:14" s="28" customFormat="1" ht="20.25">
      <c r="A4" s="915" t="s">
        <v>824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</row>
    <row r="5" spans="1:14" s="28" customFormat="1" ht="20.25">
      <c r="A5" s="915" t="s">
        <v>397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</row>
    <row r="6" spans="1:14">
      <c r="K6" s="54"/>
      <c r="N6" s="55" t="s">
        <v>233</v>
      </c>
    </row>
    <row r="7" spans="1:14" s="29" customFormat="1" ht="63">
      <c r="A7" s="927" t="s">
        <v>93</v>
      </c>
      <c r="B7" s="901" t="s">
        <v>94</v>
      </c>
      <c r="C7" s="903" t="s">
        <v>433</v>
      </c>
      <c r="D7" s="903" t="s">
        <v>825</v>
      </c>
      <c r="E7" s="903"/>
      <c r="F7" s="38" t="s">
        <v>237</v>
      </c>
      <c r="G7" s="868" t="s">
        <v>237</v>
      </c>
      <c r="H7" s="903" t="s">
        <v>239</v>
      </c>
      <c r="I7" s="901" t="s">
        <v>240</v>
      </c>
      <c r="J7" s="901"/>
      <c r="K7" s="901" t="s">
        <v>241</v>
      </c>
      <c r="L7" s="903" t="s">
        <v>242</v>
      </c>
      <c r="M7" s="989" t="s">
        <v>482</v>
      </c>
      <c r="N7" s="929" t="s">
        <v>243</v>
      </c>
    </row>
    <row r="8" spans="1:14" s="29" customFormat="1" ht="21.75" customHeight="1">
      <c r="A8" s="928"/>
      <c r="B8" s="902"/>
      <c r="C8" s="904"/>
      <c r="D8" s="41" t="s">
        <v>483</v>
      </c>
      <c r="E8" s="41" t="s">
        <v>826</v>
      </c>
      <c r="F8" s="41" t="s">
        <v>483</v>
      </c>
      <c r="G8" s="869"/>
      <c r="H8" s="904"/>
      <c r="I8" s="41" t="s">
        <v>827</v>
      </c>
      <c r="J8" s="40" t="s">
        <v>245</v>
      </c>
      <c r="K8" s="902"/>
      <c r="L8" s="904"/>
      <c r="M8" s="990"/>
      <c r="N8" s="930"/>
    </row>
    <row r="9" spans="1:14" s="30" customFormat="1" ht="15.75">
      <c r="A9" s="43" t="s">
        <v>247</v>
      </c>
      <c r="B9" s="44" t="s">
        <v>248</v>
      </c>
      <c r="C9" s="45">
        <v>1</v>
      </c>
      <c r="D9" s="45">
        <v>2</v>
      </c>
      <c r="E9" s="45" t="s">
        <v>249</v>
      </c>
      <c r="F9" s="45">
        <v>4</v>
      </c>
      <c r="G9" s="45" t="s">
        <v>828</v>
      </c>
      <c r="H9" s="45" t="s">
        <v>250</v>
      </c>
      <c r="I9" s="56">
        <v>7</v>
      </c>
      <c r="J9" s="56">
        <v>8</v>
      </c>
      <c r="K9" s="56" t="s">
        <v>435</v>
      </c>
      <c r="L9" s="45" t="s">
        <v>436</v>
      </c>
      <c r="M9" s="57"/>
      <c r="N9" s="58">
        <v>11</v>
      </c>
    </row>
    <row r="10" spans="1:14" s="30" customFormat="1" ht="27.75" customHeight="1">
      <c r="A10" s="141">
        <f>'KL tổ 6'!A9</f>
        <v>1</v>
      </c>
      <c r="B10" s="47" t="str">
        <f>'KL tổ 6'!B9</f>
        <v>Khâm Not</v>
      </c>
      <c r="C10" s="48">
        <v>16000</v>
      </c>
      <c r="D10" s="49">
        <f>'KL tổ 6'!AE9</f>
        <v>0</v>
      </c>
      <c r="E10" s="50">
        <f t="shared" ref="E10:E31" si="0">C10*D10</f>
        <v>0</v>
      </c>
      <c r="F10" s="51">
        <v>3</v>
      </c>
      <c r="G10" s="51">
        <v>0</v>
      </c>
      <c r="H10" s="50">
        <f t="shared" ref="H10:H31" si="1">G10+E10</f>
        <v>0</v>
      </c>
      <c r="I10" s="51">
        <v>0</v>
      </c>
      <c r="J10" s="59">
        <f>ROUND(IF(H10&lt;=500000,0,IF(AND(H10&gt;=500001,H10&lt;=1250000),(H10-'Gia cảnh 6'!I6)*5%-25000,IF(H10&gt;=1250001,(H10-'Gia cảnh 6'!I6)*10%-87500))),2)</f>
        <v>0</v>
      </c>
      <c r="K10" s="50">
        <f t="shared" ref="K10:K20" si="2">IF(J10&gt;0,I10+J10,I10)</f>
        <v>0</v>
      </c>
      <c r="L10" s="50">
        <f t="shared" ref="L10:L20" si="3">IF(K10&gt;0,H10-K10,H10)</f>
        <v>0</v>
      </c>
      <c r="M10" s="60">
        <v>0</v>
      </c>
      <c r="N10" s="61"/>
    </row>
    <row r="11" spans="1:14" s="30" customFormat="1" ht="27.75" customHeight="1">
      <c r="A11" s="46">
        <f>'KL tổ 6'!A10</f>
        <v>2</v>
      </c>
      <c r="B11" s="47" t="str">
        <f>'KL tổ 6'!B10</f>
        <v>Ham San</v>
      </c>
      <c r="C11" s="48">
        <v>16000</v>
      </c>
      <c r="D11" s="49">
        <f>'KL tổ 6'!AE10</f>
        <v>0</v>
      </c>
      <c r="E11" s="50">
        <f t="shared" si="0"/>
        <v>0</v>
      </c>
      <c r="F11" s="51">
        <v>3</v>
      </c>
      <c r="G11" s="51">
        <v>0</v>
      </c>
      <c r="H11" s="50">
        <f t="shared" si="1"/>
        <v>0</v>
      </c>
      <c r="I11" s="51">
        <v>0</v>
      </c>
      <c r="J11" s="59">
        <v>0</v>
      </c>
      <c r="K11" s="50">
        <f t="shared" si="2"/>
        <v>0</v>
      </c>
      <c r="L11" s="50">
        <f t="shared" si="3"/>
        <v>0</v>
      </c>
      <c r="M11">
        <v>0</v>
      </c>
      <c r="N11" s="61"/>
    </row>
    <row r="12" spans="1:14" s="30" customFormat="1" ht="27.75" customHeight="1">
      <c r="A12" s="46">
        <f>'KL tổ 6'!A11</f>
        <v>3</v>
      </c>
      <c r="B12" s="47" t="str">
        <f>'KL tổ 6'!B11</f>
        <v>Hươn Ni</v>
      </c>
      <c r="C12" s="48">
        <v>16000</v>
      </c>
      <c r="D12" s="49">
        <f>'KL tổ 6'!AE11</f>
        <v>0</v>
      </c>
      <c r="E12" s="50">
        <f t="shared" si="0"/>
        <v>0</v>
      </c>
      <c r="F12" s="51">
        <v>3</v>
      </c>
      <c r="G12" s="51">
        <v>0</v>
      </c>
      <c r="H12" s="50">
        <f t="shared" si="1"/>
        <v>0</v>
      </c>
      <c r="I12" s="51">
        <v>0</v>
      </c>
      <c r="J12" s="59">
        <v>0</v>
      </c>
      <c r="K12" s="50">
        <f t="shared" si="2"/>
        <v>0</v>
      </c>
      <c r="L12" s="142">
        <f t="shared" si="3"/>
        <v>0</v>
      </c>
      <c r="M12">
        <v>0</v>
      </c>
      <c r="N12" s="61"/>
    </row>
    <row r="13" spans="1:14" s="30" customFormat="1" ht="27.75" customHeight="1">
      <c r="A13" s="46">
        <f>'KL tổ 6'!A12</f>
        <v>4</v>
      </c>
      <c r="B13" s="47" t="str">
        <f>'KL tổ 6'!B12</f>
        <v>Hot Hiên</v>
      </c>
      <c r="C13" s="48">
        <v>16000</v>
      </c>
      <c r="D13" s="49">
        <f>'KL tổ 6'!AE12</f>
        <v>0</v>
      </c>
      <c r="E13" s="50">
        <f t="shared" si="0"/>
        <v>0</v>
      </c>
      <c r="F13" s="51">
        <v>3</v>
      </c>
      <c r="G13" s="51">
        <v>0</v>
      </c>
      <c r="H13" s="50">
        <f t="shared" si="1"/>
        <v>0</v>
      </c>
      <c r="I13" s="51">
        <v>0</v>
      </c>
      <c r="J13" s="59">
        <f>ROUND(IF(H13&lt;=500000,0,IF(AND(H13&gt;=500001,H13&lt;=1250000),(H13-'Gia cảnh 6'!I9)*5%-25000,IF(H13&gt;=1250001,(H13-'Gia cảnh 6'!I9)*10%-87500))),2)</f>
        <v>0</v>
      </c>
      <c r="K13" s="50">
        <f t="shared" si="2"/>
        <v>0</v>
      </c>
      <c r="L13" s="142">
        <f t="shared" si="3"/>
        <v>0</v>
      </c>
      <c r="M13">
        <v>0</v>
      </c>
      <c r="N13" s="61"/>
    </row>
    <row r="14" spans="1:14" s="30" customFormat="1" ht="27.75" customHeight="1">
      <c r="A14" s="46">
        <f>'KL tổ 6'!A13</f>
        <v>5</v>
      </c>
      <c r="B14" s="47" t="str">
        <f>'KL tổ 6'!B13</f>
        <v>Rat Kon</v>
      </c>
      <c r="C14" s="48">
        <v>16000</v>
      </c>
      <c r="D14" s="49">
        <f>'KL tổ 6'!AE13</f>
        <v>0</v>
      </c>
      <c r="E14" s="50">
        <f t="shared" si="0"/>
        <v>0</v>
      </c>
      <c r="F14" s="51">
        <v>3</v>
      </c>
      <c r="G14" s="51">
        <v>0</v>
      </c>
      <c r="H14" s="50">
        <f t="shared" si="1"/>
        <v>0</v>
      </c>
      <c r="I14" s="51">
        <f>H14</f>
        <v>0</v>
      </c>
      <c r="J14" s="59">
        <f>ROUND(IF(H14&lt;=500000,0,IF(AND(H14&gt;=500001,H14&lt;=1250000),(H14-'Gia cảnh 6'!I10)*5%-25000,IF(H14&gt;=1250001,(H14-'Gia cảnh 6'!I10)*10%-87500))),2)</f>
        <v>0</v>
      </c>
      <c r="K14" s="50">
        <f t="shared" si="2"/>
        <v>0</v>
      </c>
      <c r="L14" s="142">
        <f t="shared" si="3"/>
        <v>0</v>
      </c>
      <c r="M14">
        <v>0</v>
      </c>
      <c r="N14" s="61"/>
    </row>
    <row r="15" spans="1:14" s="30" customFormat="1" ht="27.75" customHeight="1">
      <c r="A15" s="46">
        <f>'KL tổ 6'!A14</f>
        <v>6</v>
      </c>
      <c r="B15" s="47" t="str">
        <f>'KL tổ 6'!B14</f>
        <v>Khiên Khên</v>
      </c>
      <c r="C15" s="48">
        <v>16000</v>
      </c>
      <c r="D15" s="49">
        <f>'KL tổ 6'!AE14</f>
        <v>0</v>
      </c>
      <c r="E15" s="50">
        <f t="shared" si="0"/>
        <v>0</v>
      </c>
      <c r="F15" s="51">
        <v>3</v>
      </c>
      <c r="G15" s="51">
        <v>0</v>
      </c>
      <c r="H15" s="50">
        <f t="shared" si="1"/>
        <v>0</v>
      </c>
      <c r="I15" s="51">
        <f>H15</f>
        <v>0</v>
      </c>
      <c r="J15" s="59">
        <v>0</v>
      </c>
      <c r="K15" s="50">
        <f t="shared" si="2"/>
        <v>0</v>
      </c>
      <c r="L15" s="142">
        <f t="shared" si="3"/>
        <v>0</v>
      </c>
      <c r="M15">
        <v>0</v>
      </c>
      <c r="N15" s="61"/>
    </row>
    <row r="16" spans="1:14" s="30" customFormat="1" ht="27.75" customHeight="1">
      <c r="A16" s="46">
        <f>'KL tổ 6'!A15</f>
        <v>7</v>
      </c>
      <c r="B16" s="47" t="str">
        <f>'KL tổ 6'!B15</f>
        <v>Miêt Thi</v>
      </c>
      <c r="C16" s="48">
        <v>16000</v>
      </c>
      <c r="D16" s="49">
        <f>'KL tổ 6'!AE15</f>
        <v>0</v>
      </c>
      <c r="E16" s="50">
        <f t="shared" si="0"/>
        <v>0</v>
      </c>
      <c r="F16" s="51">
        <v>3</v>
      </c>
      <c r="G16" s="51">
        <v>0</v>
      </c>
      <c r="H16" s="50">
        <f t="shared" si="1"/>
        <v>0</v>
      </c>
      <c r="I16" s="51">
        <f>H16</f>
        <v>0</v>
      </c>
      <c r="J16" s="59">
        <v>0</v>
      </c>
      <c r="K16" s="50">
        <f t="shared" si="2"/>
        <v>0</v>
      </c>
      <c r="L16" s="142">
        <f t="shared" si="3"/>
        <v>0</v>
      </c>
      <c r="M16">
        <v>0</v>
      </c>
      <c r="N16" s="61"/>
    </row>
    <row r="17" spans="1:14" s="30" customFormat="1" ht="27.75" customHeight="1">
      <c r="A17" s="46">
        <f>'KL tổ 6'!A16</f>
        <v>8</v>
      </c>
      <c r="B17" s="47" t="str">
        <f>'KL tổ 6'!B16</f>
        <v>Chres Ron</v>
      </c>
      <c r="C17" s="48">
        <v>16000</v>
      </c>
      <c r="D17" s="49">
        <f>'KL tổ 6'!AE16</f>
        <v>0</v>
      </c>
      <c r="E17" s="50">
        <f t="shared" si="0"/>
        <v>0</v>
      </c>
      <c r="F17" s="51">
        <v>3</v>
      </c>
      <c r="G17" s="51">
        <v>0</v>
      </c>
      <c r="H17" s="50">
        <f t="shared" si="1"/>
        <v>0</v>
      </c>
      <c r="I17" s="51">
        <f>H17</f>
        <v>0</v>
      </c>
      <c r="J17" s="59">
        <v>0</v>
      </c>
      <c r="K17" s="50">
        <f t="shared" si="2"/>
        <v>0</v>
      </c>
      <c r="L17" s="142">
        <f t="shared" si="3"/>
        <v>0</v>
      </c>
      <c r="M17">
        <v>0</v>
      </c>
      <c r="N17" s="61"/>
    </row>
    <row r="18" spans="1:14" s="30" customFormat="1" ht="27.75" customHeight="1">
      <c r="A18" s="46">
        <f>'KL tổ 6'!A17</f>
        <v>9</v>
      </c>
      <c r="B18" s="47" t="str">
        <f>'KL tổ 6'!B17</f>
        <v>Sương Săm</v>
      </c>
      <c r="C18" s="48">
        <v>16000</v>
      </c>
      <c r="D18" s="49">
        <f>'KL tổ 6'!AE17</f>
        <v>0</v>
      </c>
      <c r="E18" s="50">
        <f t="shared" si="0"/>
        <v>0</v>
      </c>
      <c r="F18" s="51">
        <v>3</v>
      </c>
      <c r="G18" s="51">
        <v>0</v>
      </c>
      <c r="H18" s="50">
        <f t="shared" si="1"/>
        <v>0</v>
      </c>
      <c r="I18" s="51">
        <f>H18</f>
        <v>0</v>
      </c>
      <c r="J18" s="59">
        <f>ROUND(IF(H18&lt;=500000,0,IF(AND(H18&gt;=500001,H18&lt;=1250000),(H18-'Gia cảnh 6'!I14)*5%-25000,IF(H18&gt;=1250001,(H18-'Gia cảnh 6'!I14)*10%-87500))),2)</f>
        <v>0</v>
      </c>
      <c r="K18" s="50">
        <f t="shared" si="2"/>
        <v>0</v>
      </c>
      <c r="L18" s="50">
        <f t="shared" si="3"/>
        <v>0</v>
      </c>
      <c r="M18">
        <v>0</v>
      </c>
      <c r="N18" s="61"/>
    </row>
    <row r="19" spans="1:14" s="30" customFormat="1" ht="27.75" customHeight="1">
      <c r="A19" s="46">
        <f>'KL tổ 6'!A18</f>
        <v>10</v>
      </c>
      <c r="B19" s="47" t="str">
        <f>'KL tổ 6'!B18</f>
        <v>Han Kia</v>
      </c>
      <c r="C19" s="48">
        <v>16000</v>
      </c>
      <c r="D19" s="49">
        <f>'KL tổ 6'!AE18</f>
        <v>0</v>
      </c>
      <c r="E19" s="50">
        <f t="shared" si="0"/>
        <v>0</v>
      </c>
      <c r="F19" s="51">
        <v>3</v>
      </c>
      <c r="G19" s="51">
        <v>0</v>
      </c>
      <c r="H19" s="50">
        <f t="shared" si="1"/>
        <v>0</v>
      </c>
      <c r="I19" s="51">
        <f t="shared" ref="I19:I77" si="4">H19</f>
        <v>0</v>
      </c>
      <c r="J19" s="59">
        <f>ROUND(IF(H19&lt;=500000,0,IF(AND(H19&gt;=500001,H19&lt;=1250000),(H19-'Gia cảnh 6'!I15)*5%-25000,IF(H19&gt;=1250001,(H19-'Gia cảnh 6'!I15)*10%-87500))),2)</f>
        <v>0</v>
      </c>
      <c r="K19" s="50">
        <f t="shared" si="2"/>
        <v>0</v>
      </c>
      <c r="L19" s="50">
        <f t="shared" si="3"/>
        <v>0</v>
      </c>
      <c r="M19">
        <v>0</v>
      </c>
      <c r="N19" s="61"/>
    </row>
    <row r="20" spans="1:14" s="30" customFormat="1" ht="27.75" customHeight="1">
      <c r="A20" s="46">
        <f>'KL tổ 6'!A19</f>
        <v>11</v>
      </c>
      <c r="B20" s="47" t="str">
        <f>'KL tổ 6'!B19</f>
        <v>Suy Nan</v>
      </c>
      <c r="C20" s="48">
        <v>16000</v>
      </c>
      <c r="D20" s="49">
        <f>'KL tổ 6'!AE19</f>
        <v>0</v>
      </c>
      <c r="E20" s="50">
        <f t="shared" si="0"/>
        <v>0</v>
      </c>
      <c r="F20" s="51">
        <v>3</v>
      </c>
      <c r="G20" s="51">
        <v>0</v>
      </c>
      <c r="H20" s="50">
        <f t="shared" si="1"/>
        <v>0</v>
      </c>
      <c r="I20" s="51">
        <f t="shared" si="4"/>
        <v>0</v>
      </c>
      <c r="J20" s="59">
        <f>ROUND(IF(H20&lt;=500000,0,IF(AND(H20&gt;=500001,H20&lt;=1250000),(H20-'Gia cảnh 6'!I16)*5%-25000,IF(H20&gt;=1250001,(H20-'Gia cảnh 6'!I16)*10%-87500))),2)</f>
        <v>0</v>
      </c>
      <c r="K20" s="50">
        <f t="shared" si="2"/>
        <v>0</v>
      </c>
      <c r="L20" s="50">
        <f t="shared" si="3"/>
        <v>0</v>
      </c>
      <c r="M20">
        <v>0</v>
      </c>
      <c r="N20" s="61"/>
    </row>
    <row r="21" spans="1:14" s="30" customFormat="1" ht="27.75" customHeight="1">
      <c r="A21" s="46">
        <f>'KL tổ 6'!A20</f>
        <v>12</v>
      </c>
      <c r="B21" s="47" t="str">
        <f>'KL tổ 6'!B20</f>
        <v>Toch Chia</v>
      </c>
      <c r="C21" s="48">
        <v>16000</v>
      </c>
      <c r="D21" s="49">
        <f>'KL tổ 6'!AE20</f>
        <v>0</v>
      </c>
      <c r="E21" s="50">
        <f t="shared" si="0"/>
        <v>0</v>
      </c>
      <c r="F21" s="51">
        <v>3</v>
      </c>
      <c r="G21" s="51">
        <v>0</v>
      </c>
      <c r="H21" s="50">
        <f t="shared" si="1"/>
        <v>0</v>
      </c>
      <c r="I21" s="51">
        <f t="shared" si="4"/>
        <v>0</v>
      </c>
      <c r="J21" s="59">
        <f>ROUND(IF(H21&lt;=500000,0,IF(AND(H21&gt;=500001,H21&lt;=1250000),(H21-'Gia cảnh 6'!I17)*5%-25000,IF(H21&gt;=1250001,(H21-'Gia cảnh 6'!I17)*10%-87500))),2)</f>
        <v>0</v>
      </c>
      <c r="K21" s="50">
        <f t="shared" ref="K21:K82" si="5">IF(J21&gt;0,I21+J21,I21)</f>
        <v>0</v>
      </c>
      <c r="L21" s="50">
        <f t="shared" ref="L21:L82" si="6">IF(K21&gt;0,H21-K21,H21)</f>
        <v>0</v>
      </c>
      <c r="M21">
        <v>0</v>
      </c>
      <c r="N21" s="61"/>
    </row>
    <row r="22" spans="1:14" s="30" customFormat="1" ht="27.75" customHeight="1">
      <c r="A22" s="46">
        <f>'KL tổ 6'!A21</f>
        <v>13</v>
      </c>
      <c r="B22" s="47" t="str">
        <f>'KL tổ 6'!B21</f>
        <v>Kon La</v>
      </c>
      <c r="C22" s="48">
        <v>16000</v>
      </c>
      <c r="D22" s="49">
        <f>'KL tổ 6'!AE21</f>
        <v>0</v>
      </c>
      <c r="E22" s="50">
        <f t="shared" si="0"/>
        <v>0</v>
      </c>
      <c r="F22" s="51">
        <v>3</v>
      </c>
      <c r="G22" s="51">
        <v>0</v>
      </c>
      <c r="H22" s="50">
        <f t="shared" si="1"/>
        <v>0</v>
      </c>
      <c r="I22" s="51">
        <f t="shared" si="4"/>
        <v>0</v>
      </c>
      <c r="J22" s="59">
        <f>ROUND(IF(H22&lt;=500000,0,IF(AND(H22&gt;=500001,H22&lt;=1250000),(H22-'Gia cảnh 6'!I18)*5%-25000,IF(H22&gt;=1250001,(H22-'Gia cảnh 6'!I18)*10%-87500))),2)</f>
        <v>0</v>
      </c>
      <c r="K22" s="50">
        <f t="shared" si="5"/>
        <v>0</v>
      </c>
      <c r="L22" s="50">
        <f t="shared" si="6"/>
        <v>0</v>
      </c>
      <c r="M22">
        <v>0</v>
      </c>
      <c r="N22" s="61"/>
    </row>
    <row r="23" spans="1:14" s="30" customFormat="1" ht="27.75" customHeight="1">
      <c r="A23" s="46">
        <f>'KL tổ 6'!A22</f>
        <v>14</v>
      </c>
      <c r="B23" s="47" t="str">
        <f>'KL tổ 6'!B22</f>
        <v>Sun Đon</v>
      </c>
      <c r="C23" s="48">
        <v>16000</v>
      </c>
      <c r="D23" s="49">
        <f>'KL tổ 6'!AE22</f>
        <v>0</v>
      </c>
      <c r="E23" s="50">
        <f t="shared" si="0"/>
        <v>0</v>
      </c>
      <c r="F23" s="51">
        <v>3</v>
      </c>
      <c r="G23" s="51">
        <v>0</v>
      </c>
      <c r="H23" s="50">
        <f t="shared" si="1"/>
        <v>0</v>
      </c>
      <c r="I23" s="51">
        <f t="shared" si="4"/>
        <v>0</v>
      </c>
      <c r="J23" s="59">
        <f>ROUND(IF(H23&lt;=500000,0,IF(AND(H23&gt;=500001,H23&lt;=1250000),(H23-'Gia cảnh 6'!I19)*5%-25000,IF(H23&gt;=1250001,(H23-'Gia cảnh 6'!I19)*10%-87500))),2)</f>
        <v>0</v>
      </c>
      <c r="K23" s="50">
        <f t="shared" si="5"/>
        <v>0</v>
      </c>
      <c r="L23" s="50">
        <f t="shared" si="6"/>
        <v>0</v>
      </c>
      <c r="M23">
        <v>0</v>
      </c>
      <c r="N23" s="61"/>
    </row>
    <row r="24" spans="1:14" s="30" customFormat="1" ht="27.75" customHeight="1">
      <c r="A24" s="46">
        <f>'KL tổ 6'!A23</f>
        <v>15</v>
      </c>
      <c r="B24" s="47" t="str">
        <f>'KL tổ 6'!B23</f>
        <v>Non Art</v>
      </c>
      <c r="C24" s="48">
        <v>16000</v>
      </c>
      <c r="D24" s="49">
        <f>'KL tổ 6'!AE23</f>
        <v>0</v>
      </c>
      <c r="E24" s="50">
        <f t="shared" si="0"/>
        <v>0</v>
      </c>
      <c r="F24" s="51">
        <v>3</v>
      </c>
      <c r="G24" s="51">
        <v>0</v>
      </c>
      <c r="H24" s="50">
        <f t="shared" si="1"/>
        <v>0</v>
      </c>
      <c r="I24" s="51">
        <f t="shared" si="4"/>
        <v>0</v>
      </c>
      <c r="J24" s="59">
        <f>ROUND(IF(H24&lt;=500000,0,IF(AND(H24&gt;=500001,H24&lt;=1250000),(H24-'Gia cảnh 6'!I20)*5%-25000,IF(H24&gt;=1250001,(H24-'Gia cảnh 6'!I20)*10%-87500))),2)</f>
        <v>0</v>
      </c>
      <c r="K24" s="50">
        <f t="shared" si="5"/>
        <v>0</v>
      </c>
      <c r="L24" s="50">
        <f t="shared" si="6"/>
        <v>0</v>
      </c>
      <c r="M24">
        <v>0</v>
      </c>
      <c r="N24" s="61"/>
    </row>
    <row r="25" spans="1:14" s="30" customFormat="1" ht="27.75" customHeight="1">
      <c r="A25" s="46">
        <f>'KL tổ 6'!A24</f>
        <v>16</v>
      </c>
      <c r="B25" s="47" t="str">
        <f>'KL tổ 6'!B24</f>
        <v>Em Nau</v>
      </c>
      <c r="C25" s="48">
        <v>16000</v>
      </c>
      <c r="D25" s="49">
        <f>'KL tổ 6'!AE24</f>
        <v>0</v>
      </c>
      <c r="E25" s="50">
        <f t="shared" si="0"/>
        <v>0</v>
      </c>
      <c r="F25" s="51">
        <v>3</v>
      </c>
      <c r="G25" s="51">
        <v>0</v>
      </c>
      <c r="H25" s="50">
        <f t="shared" si="1"/>
        <v>0</v>
      </c>
      <c r="I25" s="51">
        <f t="shared" si="4"/>
        <v>0</v>
      </c>
      <c r="J25" s="59">
        <f>ROUND(IF(H25&lt;=500000,0,IF(AND(H25&gt;=500001,H25&lt;=1250000),(H25-'Gia cảnh 6'!I21)*5%-25000,IF(H25&gt;=1250001,(H25-'Gia cảnh 6'!I21)*10%-87500))),2)</f>
        <v>0</v>
      </c>
      <c r="K25" s="50">
        <f t="shared" si="5"/>
        <v>0</v>
      </c>
      <c r="L25" s="50">
        <f t="shared" si="6"/>
        <v>0</v>
      </c>
      <c r="M25" s="60"/>
      <c r="N25" s="61"/>
    </row>
    <row r="26" spans="1:14" s="30" customFormat="1" ht="27.75" customHeight="1">
      <c r="A26" s="46">
        <f>'KL tổ 6'!A25</f>
        <v>17</v>
      </c>
      <c r="B26" s="47" t="str">
        <f>'KL tổ 6'!B25</f>
        <v>Danh Vy ra</v>
      </c>
      <c r="C26" s="48">
        <v>16000</v>
      </c>
      <c r="D26" s="49">
        <f>'KL tổ 6'!AE25</f>
        <v>0</v>
      </c>
      <c r="E26" s="50">
        <f t="shared" si="0"/>
        <v>0</v>
      </c>
      <c r="F26" s="51">
        <v>3</v>
      </c>
      <c r="G26" s="51">
        <v>0</v>
      </c>
      <c r="H26" s="50">
        <f t="shared" si="1"/>
        <v>0</v>
      </c>
      <c r="I26" s="51">
        <f t="shared" si="4"/>
        <v>0</v>
      </c>
      <c r="J26" s="59">
        <f>ROUND(IF(H26&lt;=500000,0,IF(AND(H26&gt;=500001,H26&lt;=1250000),(H26-'Gia cảnh 6'!I22)*5%-25000,IF(H26&gt;=1250001,(H26-'Gia cảnh 6'!I22)*10%-87500))),2)</f>
        <v>0</v>
      </c>
      <c r="K26" s="50">
        <f t="shared" si="5"/>
        <v>0</v>
      </c>
      <c r="L26" s="50">
        <f t="shared" si="6"/>
        <v>0</v>
      </c>
      <c r="M26" s="60"/>
      <c r="N26" s="61"/>
    </row>
    <row r="27" spans="1:14" s="30" customFormat="1" ht="27.75" customHeight="1">
      <c r="A27" s="46">
        <f>'KL tổ 6'!A26</f>
        <v>18</v>
      </c>
      <c r="B27" s="47" t="str">
        <f>'KL tổ 6'!B26</f>
        <v>Han Sây Ha</v>
      </c>
      <c r="C27" s="48">
        <v>16000</v>
      </c>
      <c r="D27" s="49">
        <f>'KL tổ 6'!AE26</f>
        <v>0</v>
      </c>
      <c r="E27" s="50">
        <f t="shared" si="0"/>
        <v>0</v>
      </c>
      <c r="F27" s="51">
        <v>3</v>
      </c>
      <c r="G27" s="51">
        <v>0</v>
      </c>
      <c r="H27" s="50">
        <f t="shared" si="1"/>
        <v>0</v>
      </c>
      <c r="I27" s="51">
        <f t="shared" si="4"/>
        <v>0</v>
      </c>
      <c r="J27" s="59">
        <f>ROUND(IF(H27&lt;=500000,0,IF(AND(H27&gt;=500001,H27&lt;=1250000),(H27-'Gia cảnh 6'!I23)*5%-25000,IF(H27&gt;=1250001,(H27-'Gia cảnh 6'!I23)*10%-87500))),2)</f>
        <v>0</v>
      </c>
      <c r="K27" s="50">
        <f t="shared" si="5"/>
        <v>0</v>
      </c>
      <c r="L27" s="50">
        <f t="shared" si="6"/>
        <v>0</v>
      </c>
      <c r="M27" s="60"/>
      <c r="N27" s="61"/>
    </row>
    <row r="28" spans="1:14" s="30" customFormat="1" ht="27.75" customHeight="1">
      <c r="A28" s="46">
        <f>'KL tổ 6'!A27</f>
        <v>19</v>
      </c>
      <c r="B28" s="47" t="str">
        <f>'KL tổ 6'!B27</f>
        <v>At Thi Đa</v>
      </c>
      <c r="C28" s="48">
        <v>16000</v>
      </c>
      <c r="D28" s="49">
        <f>'KL tổ 6'!AE27</f>
        <v>0</v>
      </c>
      <c r="E28" s="50">
        <f t="shared" si="0"/>
        <v>0</v>
      </c>
      <c r="F28" s="51">
        <v>3</v>
      </c>
      <c r="G28" s="51">
        <v>0</v>
      </c>
      <c r="H28" s="50">
        <f t="shared" si="1"/>
        <v>0</v>
      </c>
      <c r="I28" s="51">
        <f t="shared" si="4"/>
        <v>0</v>
      </c>
      <c r="J28" s="59">
        <f>ROUND(IF(H28&lt;=500000,0,IF(AND(H28&gt;=500001,H28&lt;=1250000),(H28-'Gia cảnh 6'!I24)*5%-25000,IF(H28&gt;=1250001,(H28-'Gia cảnh 6'!I24)*10%-87500))),2)</f>
        <v>0</v>
      </c>
      <c r="K28" s="50">
        <f t="shared" si="5"/>
        <v>0</v>
      </c>
      <c r="L28" s="50">
        <f t="shared" si="6"/>
        <v>0</v>
      </c>
      <c r="M28" s="60"/>
      <c r="N28" s="61"/>
    </row>
    <row r="29" spans="1:14" s="30" customFormat="1" ht="27.75" customHeight="1">
      <c r="A29" s="46">
        <f>'KL tổ 6'!A28</f>
        <v>20</v>
      </c>
      <c r="B29" s="47" t="str">
        <f>'KL tổ 6'!B28</f>
        <v>So Nha</v>
      </c>
      <c r="C29" s="48">
        <v>16000</v>
      </c>
      <c r="D29" s="49">
        <f>'KL tổ 6'!AE28</f>
        <v>0</v>
      </c>
      <c r="E29" s="50">
        <f t="shared" si="0"/>
        <v>0</v>
      </c>
      <c r="F29" s="51">
        <v>3</v>
      </c>
      <c r="G29" s="51">
        <v>0</v>
      </c>
      <c r="H29" s="50">
        <f t="shared" si="1"/>
        <v>0</v>
      </c>
      <c r="I29" s="51">
        <f t="shared" si="4"/>
        <v>0</v>
      </c>
      <c r="J29" s="59">
        <f>ROUND(IF(H29&lt;=500000,0,IF(AND(H29&gt;=500001,H29&lt;=1250000),(H29-'Gia cảnh 6'!I25)*5%-25000,IF(H29&gt;=1250001,(H29-'Gia cảnh 6'!I25)*10%-87500))),2)</f>
        <v>0</v>
      </c>
      <c r="K29" s="50">
        <f t="shared" si="5"/>
        <v>0</v>
      </c>
      <c r="L29" s="50">
        <f t="shared" si="6"/>
        <v>0</v>
      </c>
      <c r="M29" s="60"/>
      <c r="N29" s="61"/>
    </row>
    <row r="30" spans="1:14" s="30" customFormat="1" ht="27.75" customHeight="1">
      <c r="A30" s="46">
        <f>'KL tổ 6'!A29</f>
        <v>21</v>
      </c>
      <c r="B30" s="47" t="str">
        <f>'KL tổ 6'!B29</f>
        <v>Seng Pang</v>
      </c>
      <c r="C30" s="48">
        <v>16000</v>
      </c>
      <c r="D30" s="49">
        <f>'KL tổ 6'!AE29</f>
        <v>0</v>
      </c>
      <c r="E30" s="50">
        <f t="shared" si="0"/>
        <v>0</v>
      </c>
      <c r="F30" s="51">
        <v>3</v>
      </c>
      <c r="G30" s="51">
        <v>0</v>
      </c>
      <c r="H30" s="50">
        <f t="shared" si="1"/>
        <v>0</v>
      </c>
      <c r="I30" s="51">
        <f t="shared" si="4"/>
        <v>0</v>
      </c>
      <c r="J30" s="59">
        <f>ROUND(IF(H30&lt;=500000,0,IF(AND(H30&gt;=500001,H30&lt;=1250000),(H30-'Gia cảnh 6'!I26)*5%-25000,IF(H30&gt;=1250001,(H30-'Gia cảnh 6'!I26)*10%-87500))),2)</f>
        <v>0</v>
      </c>
      <c r="K30" s="50">
        <f t="shared" si="5"/>
        <v>0</v>
      </c>
      <c r="L30" s="50">
        <f t="shared" si="6"/>
        <v>0</v>
      </c>
      <c r="M30" s="60"/>
      <c r="N30" s="61"/>
    </row>
    <row r="31" spans="1:14" s="30" customFormat="1" ht="27.75" customHeight="1">
      <c r="A31" s="46">
        <f>'KL tổ 6'!A30</f>
        <v>22</v>
      </c>
      <c r="B31" s="47" t="str">
        <f>'KL tổ 6'!B30</f>
        <v>Lo Loi</v>
      </c>
      <c r="C31" s="48">
        <v>16000</v>
      </c>
      <c r="D31" s="49">
        <f>'KL tổ 6'!AE30</f>
        <v>0</v>
      </c>
      <c r="E31" s="50">
        <f t="shared" si="0"/>
        <v>0</v>
      </c>
      <c r="F31" s="51">
        <v>3</v>
      </c>
      <c r="G31" s="51">
        <v>0</v>
      </c>
      <c r="H31" s="50">
        <f t="shared" si="1"/>
        <v>0</v>
      </c>
      <c r="I31" s="51">
        <f t="shared" si="4"/>
        <v>0</v>
      </c>
      <c r="J31" s="59">
        <f>ROUND(IF(H31&lt;=500000,0,IF(AND(H31&gt;=500001,H31&lt;=1250000),(H31-'Gia cảnh 6'!I27)*5%-25000,IF(H31&gt;=1250001,(H31-'Gia cảnh 6'!I27)*10%-87500))),2)</f>
        <v>0</v>
      </c>
      <c r="K31" s="50">
        <f t="shared" si="5"/>
        <v>0</v>
      </c>
      <c r="L31" s="50">
        <f t="shared" si="6"/>
        <v>0</v>
      </c>
      <c r="M31" s="60"/>
      <c r="N31" s="61"/>
    </row>
    <row r="32" spans="1:14" s="30" customFormat="1" ht="27.75" customHeight="1">
      <c r="A32" s="46">
        <f>'KL tổ 6'!A31</f>
        <v>23</v>
      </c>
      <c r="B32" s="47" t="str">
        <f>'KL tổ 6'!B31</f>
        <v>Soc Non</v>
      </c>
      <c r="C32" s="48">
        <v>16000</v>
      </c>
      <c r="D32" s="49">
        <f>'KL tổ 6'!AE31</f>
        <v>0</v>
      </c>
      <c r="E32" s="50">
        <f t="shared" ref="E32:E87" si="7">C32*D32</f>
        <v>0</v>
      </c>
      <c r="F32" s="51">
        <v>3</v>
      </c>
      <c r="G32" s="51">
        <v>0</v>
      </c>
      <c r="H32" s="50">
        <f t="shared" ref="H32:H87" si="8">G32+E32</f>
        <v>0</v>
      </c>
      <c r="I32" s="51">
        <f t="shared" si="4"/>
        <v>0</v>
      </c>
      <c r="J32" s="59">
        <f>ROUND(IF(H32&lt;=500000,0,IF(AND(H32&gt;=500001,H32&lt;=1250000),(H32-'Gia cảnh 6'!I28)*5%-25000,IF(H32&gt;=1250001,(H32-'Gia cảnh 6'!I28)*10%-87500))),2)</f>
        <v>0</v>
      </c>
      <c r="K32" s="50">
        <f t="shared" si="5"/>
        <v>0</v>
      </c>
      <c r="L32" s="50">
        <f t="shared" si="6"/>
        <v>0</v>
      </c>
      <c r="M32" s="60"/>
      <c r="N32" s="61"/>
    </row>
    <row r="33" spans="1:14" s="30" customFormat="1" ht="27.75" customHeight="1">
      <c r="A33" s="46">
        <f>'KL tổ 6'!A32</f>
        <v>24</v>
      </c>
      <c r="B33" s="47" t="str">
        <f>'KL tổ 6'!B32</f>
        <v>Sanh Hon</v>
      </c>
      <c r="C33" s="48">
        <v>16000</v>
      </c>
      <c r="D33" s="49">
        <f>'KL tổ 6'!AE32</f>
        <v>0</v>
      </c>
      <c r="E33" s="50">
        <f t="shared" si="7"/>
        <v>0</v>
      </c>
      <c r="F33" s="51">
        <v>3</v>
      </c>
      <c r="G33" s="51">
        <v>0</v>
      </c>
      <c r="H33" s="50">
        <f t="shared" si="8"/>
        <v>0</v>
      </c>
      <c r="I33" s="51">
        <f t="shared" si="4"/>
        <v>0</v>
      </c>
      <c r="J33" s="59">
        <f>ROUND(IF(H33&lt;=500000,0,IF(AND(H33&gt;=500001,H33&lt;=1250000),(H33-'Gia cảnh 6'!I29)*5%-25000,IF(H33&gt;=1250001,(H33-'Gia cảnh 6'!I29)*10%-87500))),2)</f>
        <v>0</v>
      </c>
      <c r="K33" s="50">
        <f t="shared" si="5"/>
        <v>0</v>
      </c>
      <c r="L33" s="50">
        <f t="shared" si="6"/>
        <v>0</v>
      </c>
      <c r="M33" s="60"/>
      <c r="N33" s="61"/>
    </row>
    <row r="34" spans="1:14" s="30" customFormat="1" ht="27.75" customHeight="1">
      <c r="A34" s="46">
        <f>'KL tổ 6'!A33</f>
        <v>25</v>
      </c>
      <c r="B34" s="47" t="str">
        <f>'KL tổ 6'!B33</f>
        <v>Thi Liêt</v>
      </c>
      <c r="C34" s="48">
        <v>16000</v>
      </c>
      <c r="D34" s="49">
        <f>'KL tổ 6'!AE33</f>
        <v>0</v>
      </c>
      <c r="E34" s="50">
        <f t="shared" si="7"/>
        <v>0</v>
      </c>
      <c r="F34" s="51">
        <v>3</v>
      </c>
      <c r="G34" s="51">
        <v>0</v>
      </c>
      <c r="H34" s="50">
        <f t="shared" si="8"/>
        <v>0</v>
      </c>
      <c r="I34" s="51">
        <f t="shared" si="4"/>
        <v>0</v>
      </c>
      <c r="J34" s="59">
        <f>ROUND(IF(H34&lt;=500000,0,IF(AND(H34&gt;=500001,H34&lt;=1250000),(H34-'Gia cảnh 6'!I30)*5%-25000,IF(H34&gt;=1250001,(H34-'Gia cảnh 6'!I30)*10%-87500))),2)</f>
        <v>0</v>
      </c>
      <c r="K34" s="50">
        <f t="shared" si="5"/>
        <v>0</v>
      </c>
      <c r="L34" s="50">
        <f t="shared" si="6"/>
        <v>0</v>
      </c>
      <c r="M34" s="60"/>
      <c r="N34" s="61"/>
    </row>
    <row r="35" spans="1:14" s="30" customFormat="1" ht="27.75" customHeight="1">
      <c r="A35" s="46">
        <f>'KL tổ 6'!A34</f>
        <v>26</v>
      </c>
      <c r="B35" s="47" t="str">
        <f>'KL tổ 6'!B34</f>
        <v>Thi Chăn Ti</v>
      </c>
      <c r="C35" s="48">
        <v>16000</v>
      </c>
      <c r="D35" s="49">
        <f>'KL tổ 6'!AE34</f>
        <v>0</v>
      </c>
      <c r="E35" s="50">
        <f t="shared" si="7"/>
        <v>0</v>
      </c>
      <c r="F35" s="51">
        <v>3</v>
      </c>
      <c r="G35" s="51">
        <v>0</v>
      </c>
      <c r="H35" s="50">
        <f t="shared" si="8"/>
        <v>0</v>
      </c>
      <c r="I35" s="51">
        <f t="shared" si="4"/>
        <v>0</v>
      </c>
      <c r="J35" s="59">
        <f>ROUND(IF(H35&lt;=500000,0,IF(AND(H35&gt;=500001,H35&lt;=1250000),(H35-'Gia cảnh 6'!I31)*5%-25000,IF(H35&gt;=1250001,(H35-'Gia cảnh 6'!I31)*10%-87500))),2)</f>
        <v>0</v>
      </c>
      <c r="K35" s="50">
        <f t="shared" si="5"/>
        <v>0</v>
      </c>
      <c r="L35" s="50">
        <f t="shared" si="6"/>
        <v>0</v>
      </c>
      <c r="M35" s="60"/>
      <c r="N35" s="61"/>
    </row>
    <row r="36" spans="1:14" s="30" customFormat="1" ht="27.75" customHeight="1">
      <c r="A36" s="46">
        <f>'KL tổ 6'!A35</f>
        <v>27</v>
      </c>
      <c r="B36" s="47" t="str">
        <f>'KL tổ 6'!B35</f>
        <v>Thi Liêng</v>
      </c>
      <c r="C36" s="48">
        <v>16000</v>
      </c>
      <c r="D36" s="49">
        <f>'KL tổ 6'!AE35</f>
        <v>0</v>
      </c>
      <c r="E36" s="50">
        <f t="shared" si="7"/>
        <v>0</v>
      </c>
      <c r="F36" s="51">
        <v>3</v>
      </c>
      <c r="G36" s="51">
        <v>0</v>
      </c>
      <c r="H36" s="50">
        <f t="shared" si="8"/>
        <v>0</v>
      </c>
      <c r="I36" s="51">
        <f t="shared" si="4"/>
        <v>0</v>
      </c>
      <c r="J36" s="59">
        <f>ROUND(IF(H36&lt;=500000,0,IF(AND(H36&gt;=500001,H36&lt;=1250000),(H36-'Gia cảnh 6'!I32)*5%-25000,IF(H36&gt;=1250001,(H36-'Gia cảnh 6'!I32)*10%-87500))),2)</f>
        <v>0</v>
      </c>
      <c r="K36" s="50">
        <f t="shared" si="5"/>
        <v>0</v>
      </c>
      <c r="L36" s="50">
        <f t="shared" si="6"/>
        <v>0</v>
      </c>
      <c r="M36" s="60"/>
      <c r="N36" s="61"/>
    </row>
    <row r="37" spans="1:14" s="30" customFormat="1" ht="27.75" customHeight="1">
      <c r="A37" s="46">
        <f>'KL tổ 6'!A36</f>
        <v>28</v>
      </c>
      <c r="B37" s="47" t="str">
        <f>'KL tổ 6'!B36</f>
        <v>Sôc Sau Ri</v>
      </c>
      <c r="C37" s="48">
        <v>16000</v>
      </c>
      <c r="D37" s="49">
        <f>'KL tổ 6'!AE36</f>
        <v>0</v>
      </c>
      <c r="E37" s="50">
        <f t="shared" si="7"/>
        <v>0</v>
      </c>
      <c r="F37" s="51">
        <v>3</v>
      </c>
      <c r="G37" s="51">
        <v>0</v>
      </c>
      <c r="H37" s="50">
        <f t="shared" si="8"/>
        <v>0</v>
      </c>
      <c r="I37" s="51">
        <f t="shared" si="4"/>
        <v>0</v>
      </c>
      <c r="J37" s="59">
        <f>ROUND(IF(H37&lt;=500000,0,IF(AND(H37&gt;=500001,H37&lt;=1250000),(H37-'Gia cảnh 6'!I33)*5%-25000,IF(H37&gt;=1250001,(H37-'Gia cảnh 6'!I33)*10%-87500))),2)</f>
        <v>0</v>
      </c>
      <c r="K37" s="50">
        <f t="shared" si="5"/>
        <v>0</v>
      </c>
      <c r="L37" s="50">
        <f t="shared" si="6"/>
        <v>0</v>
      </c>
      <c r="M37" s="60"/>
      <c r="N37" s="61"/>
    </row>
    <row r="38" spans="1:14" s="30" customFormat="1" ht="27.75" customHeight="1">
      <c r="A38" s="46">
        <f>'KL tổ 6'!A37</f>
        <v>29</v>
      </c>
      <c r="B38" s="47" t="str">
        <f>'KL tổ 6'!B37</f>
        <v>Thi Lôt</v>
      </c>
      <c r="C38" s="48">
        <v>16000</v>
      </c>
      <c r="D38" s="49">
        <f>'KL tổ 6'!AE37</f>
        <v>0</v>
      </c>
      <c r="E38" s="50">
        <f t="shared" si="7"/>
        <v>0</v>
      </c>
      <c r="F38" s="51">
        <v>3</v>
      </c>
      <c r="G38" s="51">
        <v>0</v>
      </c>
      <c r="H38" s="50">
        <f t="shared" si="8"/>
        <v>0</v>
      </c>
      <c r="I38" s="51">
        <f t="shared" si="4"/>
        <v>0</v>
      </c>
      <c r="J38" s="59">
        <f>ROUND(IF(H38&lt;=500000,0,IF(AND(H38&gt;=500001,H38&lt;=1250000),(H38-'Gia cảnh 6'!I34)*5%-25000,IF(H38&gt;=1250001,(H38-'Gia cảnh 6'!I34)*10%-87500))),2)</f>
        <v>0</v>
      </c>
      <c r="K38" s="50">
        <f t="shared" si="5"/>
        <v>0</v>
      </c>
      <c r="L38" s="50">
        <f t="shared" si="6"/>
        <v>0</v>
      </c>
      <c r="M38" s="60"/>
      <c r="N38" s="61"/>
    </row>
    <row r="39" spans="1:14" s="30" customFormat="1" ht="27.75" customHeight="1">
      <c r="A39" s="46">
        <f>'KL tổ 6'!A38</f>
        <v>30</v>
      </c>
      <c r="B39" s="47" t="str">
        <f>'KL tổ 6'!B38</f>
        <v>Hươn Na Cô Ry</v>
      </c>
      <c r="C39" s="48">
        <v>16000</v>
      </c>
      <c r="D39" s="49">
        <f>'KL tổ 6'!AE38</f>
        <v>0</v>
      </c>
      <c r="E39" s="50">
        <f t="shared" si="7"/>
        <v>0</v>
      </c>
      <c r="F39" s="51">
        <v>3</v>
      </c>
      <c r="G39" s="51">
        <v>0</v>
      </c>
      <c r="H39" s="50">
        <f t="shared" si="8"/>
        <v>0</v>
      </c>
      <c r="I39" s="51">
        <f t="shared" si="4"/>
        <v>0</v>
      </c>
      <c r="J39" s="59">
        <f>ROUND(IF(H39&lt;=500000,0,IF(AND(H39&gt;=500001,H39&lt;=1250000),(H39-'Gia cảnh 6'!I35)*5%-25000,IF(H39&gt;=1250001,(H39-'Gia cảnh 6'!I35)*10%-87500))),2)</f>
        <v>0</v>
      </c>
      <c r="K39" s="50">
        <f t="shared" si="5"/>
        <v>0</v>
      </c>
      <c r="L39" s="50">
        <f t="shared" si="6"/>
        <v>0</v>
      </c>
      <c r="M39" s="60"/>
      <c r="N39" s="61"/>
    </row>
    <row r="40" spans="1:14" s="30" customFormat="1" ht="27.75" customHeight="1">
      <c r="A40" s="46">
        <f>'KL tổ 6'!A39</f>
        <v>31</v>
      </c>
      <c r="B40" s="47" t="str">
        <f>'KL tổ 6'!B39</f>
        <v>Hươn Số Ry</v>
      </c>
      <c r="C40" s="48">
        <v>16000</v>
      </c>
      <c r="D40" s="49">
        <f>'KL tổ 6'!AE39</f>
        <v>0</v>
      </c>
      <c r="E40" s="50">
        <f t="shared" si="7"/>
        <v>0</v>
      </c>
      <c r="F40" s="51">
        <v>3</v>
      </c>
      <c r="G40" s="51">
        <v>0</v>
      </c>
      <c r="H40" s="50">
        <f t="shared" si="8"/>
        <v>0</v>
      </c>
      <c r="I40" s="51">
        <f t="shared" si="4"/>
        <v>0</v>
      </c>
      <c r="J40" s="59">
        <v>0</v>
      </c>
      <c r="K40" s="50">
        <f t="shared" si="5"/>
        <v>0</v>
      </c>
      <c r="L40" s="50">
        <f t="shared" si="6"/>
        <v>0</v>
      </c>
      <c r="M40" s="60"/>
      <c r="N40" s="61"/>
    </row>
    <row r="41" spans="1:14" s="30" customFormat="1" ht="27.75" customHeight="1">
      <c r="A41" s="46">
        <f>'KL tổ 6'!A40</f>
        <v>32</v>
      </c>
      <c r="B41" s="47" t="str">
        <f>'KL tổ 6'!B40</f>
        <v>Hươn Na Rin</v>
      </c>
      <c r="C41" s="48">
        <v>16000</v>
      </c>
      <c r="D41" s="49">
        <f>'KL tổ 6'!AE40</f>
        <v>0</v>
      </c>
      <c r="E41" s="50">
        <f t="shared" si="7"/>
        <v>0</v>
      </c>
      <c r="F41" s="51">
        <v>3</v>
      </c>
      <c r="G41" s="51">
        <v>0</v>
      </c>
      <c r="H41" s="50">
        <f t="shared" si="8"/>
        <v>0</v>
      </c>
      <c r="I41" s="51">
        <f t="shared" si="4"/>
        <v>0</v>
      </c>
      <c r="J41" s="59">
        <f>ROUND(IF(H41&lt;=500000,0,IF(AND(H41&gt;=500001,H41&lt;=1250000),(H41-'Gia cảnh 6'!I37)*5%-25000,IF(H41&gt;=1250001,(H41-'Gia cảnh 6'!I37)*10%-87500))),2)</f>
        <v>0</v>
      </c>
      <c r="K41" s="50">
        <f t="shared" si="5"/>
        <v>0</v>
      </c>
      <c r="L41" s="50">
        <f t="shared" si="6"/>
        <v>0</v>
      </c>
      <c r="M41" s="60"/>
      <c r="N41" s="61"/>
    </row>
    <row r="42" spans="1:14" s="30" customFormat="1" ht="27.75" customHeight="1">
      <c r="A42" s="46">
        <f>'KL tổ 6'!A41</f>
        <v>33</v>
      </c>
      <c r="B42" s="47" t="str">
        <f>'KL tổ 6'!B41</f>
        <v>Srey nich</v>
      </c>
      <c r="C42" s="48">
        <v>16000</v>
      </c>
      <c r="D42" s="49">
        <f>'KL tổ 6'!AE41</f>
        <v>0</v>
      </c>
      <c r="E42" s="50">
        <f t="shared" si="7"/>
        <v>0</v>
      </c>
      <c r="F42" s="51">
        <v>3</v>
      </c>
      <c r="G42" s="51">
        <v>0</v>
      </c>
      <c r="H42" s="50">
        <f t="shared" si="8"/>
        <v>0</v>
      </c>
      <c r="I42" s="51">
        <f t="shared" si="4"/>
        <v>0</v>
      </c>
      <c r="J42" s="59">
        <f>ROUND(IF(H42&lt;=500000,0,IF(AND(H42&gt;=500001,H42&lt;=1250000),(H42-'Gia cảnh 6'!I38)*5%-25000,IF(H42&gt;=1250001,(H42-'Gia cảnh 6'!I38)*10%-87500))),2)</f>
        <v>0</v>
      </c>
      <c r="K42" s="50">
        <f t="shared" si="5"/>
        <v>0</v>
      </c>
      <c r="L42" s="50">
        <f t="shared" si="6"/>
        <v>0</v>
      </c>
      <c r="M42" s="60"/>
      <c r="N42" s="61"/>
    </row>
    <row r="43" spans="1:14" s="30" customFormat="1" ht="27.75" customHeight="1">
      <c r="A43" s="46">
        <f>'KL tổ 6'!A42</f>
        <v>34</v>
      </c>
      <c r="B43" s="47" t="str">
        <f>'KL tổ 6'!B42</f>
        <v>Công Dên</v>
      </c>
      <c r="C43" s="48">
        <v>16000</v>
      </c>
      <c r="D43" s="49">
        <f>'KL tổ 6'!AE42</f>
        <v>0</v>
      </c>
      <c r="E43" s="50">
        <f t="shared" si="7"/>
        <v>0</v>
      </c>
      <c r="F43" s="51">
        <v>3</v>
      </c>
      <c r="G43" s="51">
        <v>0</v>
      </c>
      <c r="H43" s="50">
        <f t="shared" si="8"/>
        <v>0</v>
      </c>
      <c r="I43" s="51">
        <f t="shared" si="4"/>
        <v>0</v>
      </c>
      <c r="J43" s="59">
        <f>ROUND(IF(H43&lt;=500000,0,IF(AND(H43&gt;=500001,H43&lt;=1250000),(H43-'Gia cảnh 6'!I39)*5%-25000,IF(H43&gt;=1250001,(H43-'Gia cảnh 6'!I39)*10%-87500))),2)</f>
        <v>0</v>
      </c>
      <c r="K43" s="50">
        <f t="shared" si="5"/>
        <v>0</v>
      </c>
      <c r="L43" s="50">
        <f t="shared" si="6"/>
        <v>0</v>
      </c>
      <c r="M43" s="60"/>
      <c r="N43" s="61"/>
    </row>
    <row r="44" spans="1:14" s="30" customFormat="1" ht="27.75" customHeight="1">
      <c r="A44" s="46">
        <f>'KL tổ 6'!A43</f>
        <v>35</v>
      </c>
      <c r="B44" s="47" t="str">
        <f>'KL tổ 6'!B43</f>
        <v>Công Thim</v>
      </c>
      <c r="C44" s="48">
        <v>16000</v>
      </c>
      <c r="D44" s="49">
        <f>'KL tổ 6'!AE43</f>
        <v>0</v>
      </c>
      <c r="E44" s="50">
        <f t="shared" si="7"/>
        <v>0</v>
      </c>
      <c r="F44" s="51">
        <v>3</v>
      </c>
      <c r="G44" s="51">
        <v>0</v>
      </c>
      <c r="H44" s="50">
        <f t="shared" si="8"/>
        <v>0</v>
      </c>
      <c r="I44" s="51">
        <f t="shared" si="4"/>
        <v>0</v>
      </c>
      <c r="J44" s="59">
        <f>ROUND(IF(H44&lt;=500000,0,IF(AND(H44&gt;=500001,H44&lt;=1250000),(H44-'Gia cảnh 6'!I40)*5%-25000,IF(H44&gt;=1250001,(H44-'Gia cảnh 6'!I40)*10%-87500))),2)</f>
        <v>0</v>
      </c>
      <c r="K44" s="50">
        <f t="shared" si="5"/>
        <v>0</v>
      </c>
      <c r="L44" s="50">
        <f t="shared" si="6"/>
        <v>0</v>
      </c>
      <c r="M44" s="60"/>
      <c r="N44" s="61"/>
    </row>
    <row r="45" spans="1:14" s="30" customFormat="1" ht="27.75" customHeight="1">
      <c r="A45" s="46">
        <f>'KL tổ 6'!A44</f>
        <v>36</v>
      </c>
      <c r="B45" s="47" t="str">
        <f>'KL tổ 6'!B44</f>
        <v>Công Số Nat</v>
      </c>
      <c r="C45" s="48">
        <v>16000</v>
      </c>
      <c r="D45" s="49">
        <f>'KL tổ 6'!AE44</f>
        <v>0</v>
      </c>
      <c r="E45" s="50">
        <f t="shared" si="7"/>
        <v>0</v>
      </c>
      <c r="F45" s="51">
        <v>3</v>
      </c>
      <c r="G45" s="51">
        <v>0</v>
      </c>
      <c r="H45" s="50">
        <f t="shared" si="8"/>
        <v>0</v>
      </c>
      <c r="I45" s="51">
        <f t="shared" si="4"/>
        <v>0</v>
      </c>
      <c r="J45" s="59">
        <f>ROUND(IF(H45&lt;=500000,0,IF(AND(H45&gt;=500001,H45&lt;=1250000),(H45-'Gia cảnh 6'!I41)*5%-25000,IF(H45&gt;=1250001,(H45-'Gia cảnh 6'!I41)*10%-87500))),2)</f>
        <v>0</v>
      </c>
      <c r="K45" s="50">
        <f t="shared" si="5"/>
        <v>0</v>
      </c>
      <c r="L45" s="50">
        <f t="shared" si="6"/>
        <v>0</v>
      </c>
      <c r="M45" s="60"/>
      <c r="N45" s="61"/>
    </row>
    <row r="46" spans="1:14" s="30" customFormat="1" ht="27.75" customHeight="1">
      <c r="A46" s="46">
        <f>'KL tổ 6'!A45</f>
        <v>37</v>
      </c>
      <c r="B46" s="47" t="str">
        <f>'KL tổ 6'!B45</f>
        <v>Công Số Ni</v>
      </c>
      <c r="C46" s="48">
        <v>16000</v>
      </c>
      <c r="D46" s="49">
        <f>'KL tổ 6'!AE45</f>
        <v>0</v>
      </c>
      <c r="E46" s="50">
        <f t="shared" si="7"/>
        <v>0</v>
      </c>
      <c r="F46" s="51">
        <v>3</v>
      </c>
      <c r="G46" s="51">
        <v>0</v>
      </c>
      <c r="H46" s="50">
        <f t="shared" si="8"/>
        <v>0</v>
      </c>
      <c r="I46" s="51">
        <f t="shared" si="4"/>
        <v>0</v>
      </c>
      <c r="J46" s="59">
        <f>ROUND(IF(H46&lt;=500000,0,IF(AND(H46&gt;=500001,H46&lt;=1250000),(H46-'Gia cảnh 6'!I42)*5%-25000,IF(H46&gt;=1250001,(H46-'Gia cảnh 6'!I42)*10%-87500))),2)</f>
        <v>0</v>
      </c>
      <c r="K46" s="50">
        <f t="shared" si="5"/>
        <v>0</v>
      </c>
      <c r="L46" s="50">
        <f t="shared" si="6"/>
        <v>0</v>
      </c>
      <c r="M46" s="60"/>
      <c r="N46" s="61"/>
    </row>
    <row r="47" spans="1:14" s="30" customFormat="1" ht="27.75" customHeight="1">
      <c r="A47" s="46">
        <f>'KL tổ 6'!A46</f>
        <v>38</v>
      </c>
      <c r="B47" s="47" t="str">
        <f>'KL tổ 6'!B46</f>
        <v>Công Thươn</v>
      </c>
      <c r="C47" s="48">
        <v>16000</v>
      </c>
      <c r="D47" s="49">
        <f>'KL tổ 6'!AE46</f>
        <v>0</v>
      </c>
      <c r="E47" s="50">
        <f t="shared" si="7"/>
        <v>0</v>
      </c>
      <c r="F47" s="51">
        <v>3</v>
      </c>
      <c r="G47" s="51">
        <v>0</v>
      </c>
      <c r="H47" s="50">
        <f t="shared" si="8"/>
        <v>0</v>
      </c>
      <c r="I47" s="51">
        <f t="shared" si="4"/>
        <v>0</v>
      </c>
      <c r="J47" s="59">
        <v>0</v>
      </c>
      <c r="K47" s="50">
        <f t="shared" si="5"/>
        <v>0</v>
      </c>
      <c r="L47" s="50">
        <f t="shared" si="6"/>
        <v>0</v>
      </c>
      <c r="M47" s="60"/>
      <c r="N47" s="61"/>
    </row>
    <row r="48" spans="1:14" s="30" customFormat="1" ht="27.75" customHeight="1">
      <c r="A48" s="46">
        <f>'KL tổ 6'!A47</f>
        <v>39</v>
      </c>
      <c r="B48" s="47" t="str">
        <f>'KL tổ 6'!B47</f>
        <v>Khăn Số Phi</v>
      </c>
      <c r="C48" s="48">
        <v>16000</v>
      </c>
      <c r="D48" s="49">
        <f>'KL tổ 6'!AE47</f>
        <v>0</v>
      </c>
      <c r="E48" s="50">
        <f t="shared" si="7"/>
        <v>0</v>
      </c>
      <c r="F48" s="51">
        <v>3</v>
      </c>
      <c r="G48" s="51">
        <v>0</v>
      </c>
      <c r="H48" s="50">
        <f t="shared" si="8"/>
        <v>0</v>
      </c>
      <c r="I48" s="51">
        <f t="shared" si="4"/>
        <v>0</v>
      </c>
      <c r="J48" s="59">
        <f>ROUND(IF(H48&lt;=500000,0,IF(AND(H48&gt;=500001,H48&lt;=1250000),(H48-'Gia cảnh 6'!I44)*5%-25000,IF(H48&gt;=1250001,(H48-'Gia cảnh 6'!I44)*10%-87500))),2)</f>
        <v>0</v>
      </c>
      <c r="K48" s="50">
        <f t="shared" si="5"/>
        <v>0</v>
      </c>
      <c r="L48" s="50">
        <f t="shared" si="6"/>
        <v>0</v>
      </c>
      <c r="M48" s="60"/>
      <c r="N48" s="61"/>
    </row>
    <row r="49" spans="1:14" s="30" customFormat="1" ht="27.75" customHeight="1">
      <c r="A49" s="46">
        <f>'KL tổ 6'!A48</f>
        <v>40</v>
      </c>
      <c r="B49" s="47" t="str">
        <f>'KL tổ 6'!B48</f>
        <v>Khăn Ra</v>
      </c>
      <c r="C49" s="48">
        <v>16000</v>
      </c>
      <c r="D49" s="49">
        <f>'KL tổ 6'!AE48</f>
        <v>0</v>
      </c>
      <c r="E49" s="50">
        <f t="shared" si="7"/>
        <v>0</v>
      </c>
      <c r="F49" s="51">
        <v>3</v>
      </c>
      <c r="G49" s="51">
        <v>0</v>
      </c>
      <c r="H49" s="50">
        <f t="shared" si="8"/>
        <v>0</v>
      </c>
      <c r="I49" s="51">
        <f t="shared" si="4"/>
        <v>0</v>
      </c>
      <c r="J49" s="59">
        <f>ROUND(IF(H49&lt;=500000,0,IF(AND(H49&gt;=500001,H49&lt;=1250000),(H49-'Gia cảnh 6'!I45)*5%-25000,IF(H49&gt;=1250001,(H49-'Gia cảnh 6'!I45)*10%-87500))),2)</f>
        <v>0</v>
      </c>
      <c r="K49" s="50">
        <f t="shared" si="5"/>
        <v>0</v>
      </c>
      <c r="L49" s="50">
        <f t="shared" si="6"/>
        <v>0</v>
      </c>
      <c r="M49" s="60"/>
      <c r="N49" s="61"/>
    </row>
    <row r="50" spans="1:14" s="30" customFormat="1" ht="27.75" customHeight="1">
      <c r="A50" s="46">
        <f>'KL tổ 6'!A49</f>
        <v>41</v>
      </c>
      <c r="B50" s="47" t="str">
        <f>'KL tổ 6'!B49</f>
        <v>Khăn Rit</v>
      </c>
      <c r="C50" s="48">
        <v>16000</v>
      </c>
      <c r="D50" s="49">
        <f>'KL tổ 6'!AE49</f>
        <v>0</v>
      </c>
      <c r="E50" s="50">
        <f t="shared" si="7"/>
        <v>0</v>
      </c>
      <c r="F50" s="51">
        <v>3</v>
      </c>
      <c r="G50" s="51">
        <v>0</v>
      </c>
      <c r="H50" s="50">
        <f t="shared" si="8"/>
        <v>0</v>
      </c>
      <c r="I50" s="51">
        <f t="shared" si="4"/>
        <v>0</v>
      </c>
      <c r="J50" s="59">
        <f>ROUND(IF(H50&lt;=500000,0,IF(AND(H50&gt;=500001,H50&lt;=1250000),(H50-'Gia cảnh 6'!I46)*5%-25000,IF(H50&gt;=1250001,(H50-'Gia cảnh 6'!I46)*10%-87500))),2)</f>
        <v>0</v>
      </c>
      <c r="K50" s="50">
        <f t="shared" si="5"/>
        <v>0</v>
      </c>
      <c r="L50" s="50">
        <f t="shared" si="6"/>
        <v>0</v>
      </c>
      <c r="M50" s="60"/>
      <c r="N50" s="61"/>
    </row>
    <row r="51" spans="1:14" s="30" customFormat="1" ht="27.75" customHeight="1">
      <c r="A51" s="46">
        <f>'KL tổ 6'!A50</f>
        <v>42</v>
      </c>
      <c r="B51" s="47" t="str">
        <f>'KL tổ 6'!B50</f>
        <v>Mit Năk</v>
      </c>
      <c r="C51" s="48">
        <v>16000</v>
      </c>
      <c r="D51" s="49">
        <f>'KL tổ 6'!AE50</f>
        <v>0</v>
      </c>
      <c r="E51" s="50">
        <f t="shared" si="7"/>
        <v>0</v>
      </c>
      <c r="F51" s="51">
        <v>3</v>
      </c>
      <c r="G51" s="51">
        <v>0</v>
      </c>
      <c r="H51" s="50">
        <f t="shared" si="8"/>
        <v>0</v>
      </c>
      <c r="I51" s="51">
        <f t="shared" si="4"/>
        <v>0</v>
      </c>
      <c r="J51" s="59">
        <f>ROUND(IF(H51&lt;=500000,0,IF(AND(H51&gt;=500001,H51&lt;=1250000),(H51-'Gia cảnh 6'!I47)*5%-25000,IF(H51&gt;=1250001,(H51-'Gia cảnh 6'!I47)*10%-87500))),2)</f>
        <v>0</v>
      </c>
      <c r="K51" s="50">
        <f t="shared" si="5"/>
        <v>0</v>
      </c>
      <c r="L51" s="50">
        <f t="shared" si="6"/>
        <v>0</v>
      </c>
      <c r="M51" s="60"/>
      <c r="N51" s="61"/>
    </row>
    <row r="52" spans="1:14" s="30" customFormat="1" ht="27.75" customHeight="1">
      <c r="A52" s="46">
        <f>'KL tổ 6'!A51</f>
        <v>43</v>
      </c>
      <c r="B52" s="47" t="str">
        <f>'KL tổ 6'!B51</f>
        <v>Khăn Số Pheap</v>
      </c>
      <c r="C52" s="48">
        <v>16000</v>
      </c>
      <c r="D52" s="49">
        <f>'KL tổ 6'!AE51</f>
        <v>0</v>
      </c>
      <c r="E52" s="50">
        <f t="shared" si="7"/>
        <v>0</v>
      </c>
      <c r="F52" s="51">
        <v>3</v>
      </c>
      <c r="G52" s="51">
        <v>0</v>
      </c>
      <c r="H52" s="50">
        <f t="shared" si="8"/>
        <v>0</v>
      </c>
      <c r="I52" s="51">
        <v>0</v>
      </c>
      <c r="J52" s="59">
        <v>0</v>
      </c>
      <c r="K52" s="50">
        <f t="shared" si="5"/>
        <v>0</v>
      </c>
      <c r="L52" s="50">
        <f t="shared" si="6"/>
        <v>0</v>
      </c>
      <c r="M52" s="60"/>
      <c r="N52" s="61"/>
    </row>
    <row r="53" spans="1:14" s="30" customFormat="1" ht="27.75" customHeight="1">
      <c r="A53" s="46">
        <f>'KL tổ 6'!A52</f>
        <v>44</v>
      </c>
      <c r="B53" s="47" t="str">
        <f>'KL tổ 6'!B52</f>
        <v>Mit Mach</v>
      </c>
      <c r="C53" s="48">
        <v>16000</v>
      </c>
      <c r="D53" s="49">
        <f>'KL tổ 6'!AE52</f>
        <v>0</v>
      </c>
      <c r="E53" s="50">
        <f t="shared" si="7"/>
        <v>0</v>
      </c>
      <c r="F53" s="51">
        <v>3</v>
      </c>
      <c r="G53" s="51">
        <v>0</v>
      </c>
      <c r="H53" s="50">
        <f t="shared" si="8"/>
        <v>0</v>
      </c>
      <c r="I53" s="51">
        <f t="shared" si="4"/>
        <v>0</v>
      </c>
      <c r="J53" s="59">
        <f>ROUND(IF(H53&lt;=500000,0,IF(AND(H53&gt;=500001,H53&lt;=1250000),(H53-'Gia cảnh 6'!I49)*5%-25000,IF(H53&gt;=1250001,(H53-'Gia cảnh 6'!I49)*10%-87500))),2)</f>
        <v>0</v>
      </c>
      <c r="K53" s="50">
        <f t="shared" si="5"/>
        <v>0</v>
      </c>
      <c r="L53" s="50">
        <f t="shared" si="6"/>
        <v>0</v>
      </c>
      <c r="M53" s="60"/>
      <c r="N53" s="61"/>
    </row>
    <row r="54" spans="1:14" s="30" customFormat="1" ht="27.75" customHeight="1">
      <c r="A54" s="46">
        <f>'KL tổ 6'!A53</f>
        <v>45</v>
      </c>
      <c r="B54" s="47" t="str">
        <f>'KL tổ 6'!B53</f>
        <v>Mit Chân</v>
      </c>
      <c r="C54" s="48">
        <v>16000</v>
      </c>
      <c r="D54" s="49">
        <f>'KL tổ 6'!AE53</f>
        <v>0</v>
      </c>
      <c r="E54" s="50">
        <f t="shared" si="7"/>
        <v>0</v>
      </c>
      <c r="F54" s="51">
        <v>3</v>
      </c>
      <c r="G54" s="51">
        <v>0</v>
      </c>
      <c r="H54" s="50">
        <f t="shared" si="8"/>
        <v>0</v>
      </c>
      <c r="I54" s="51">
        <f t="shared" si="4"/>
        <v>0</v>
      </c>
      <c r="J54" s="59">
        <f>ROUND(IF(H54&lt;=500000,0,IF(AND(H54&gt;=500001,H54&lt;=1250000),(H54-'Gia cảnh 6'!I50)*5%-25000,IF(H54&gt;=1250001,(H54-'Gia cảnh 6'!I50)*10%-87500))),2)</f>
        <v>0</v>
      </c>
      <c r="K54" s="50">
        <f t="shared" si="5"/>
        <v>0</v>
      </c>
      <c r="L54" s="50">
        <f t="shared" si="6"/>
        <v>0</v>
      </c>
      <c r="M54" s="60"/>
      <c r="N54" s="61"/>
    </row>
    <row r="55" spans="1:14" s="30" customFormat="1" ht="27.75" customHeight="1">
      <c r="A55" s="46">
        <f>'KL tổ 6'!A54</f>
        <v>46</v>
      </c>
      <c r="B55" s="47" t="str">
        <f>'KL tổ 6'!B54</f>
        <v>Pô Rum Khi</v>
      </c>
      <c r="C55" s="48">
        <v>16000</v>
      </c>
      <c r="D55" s="49">
        <f>'KL tổ 6'!AE54</f>
        <v>0</v>
      </c>
      <c r="E55" s="50">
        <f t="shared" si="7"/>
        <v>0</v>
      </c>
      <c r="F55" s="51">
        <v>3</v>
      </c>
      <c r="G55" s="51">
        <v>0</v>
      </c>
      <c r="H55" s="50">
        <f t="shared" si="8"/>
        <v>0</v>
      </c>
      <c r="I55" s="51">
        <f t="shared" si="4"/>
        <v>0</v>
      </c>
      <c r="J55" s="59">
        <f>ROUND(IF(H55&lt;=500000,0,IF(AND(H55&gt;=500001,H55&lt;=1250000),(H55-'Gia cảnh 6'!I51)*5%-25000,IF(H55&gt;=1250001,(H55-'Gia cảnh 6'!I51)*10%-87500))),2)</f>
        <v>0</v>
      </c>
      <c r="K55" s="50">
        <f t="shared" si="5"/>
        <v>0</v>
      </c>
      <c r="L55" s="50">
        <f t="shared" si="6"/>
        <v>0</v>
      </c>
      <c r="M55" s="60"/>
      <c r="N55" s="61"/>
    </row>
    <row r="56" spans="1:14" s="30" customFormat="1" ht="27.75" customHeight="1">
      <c r="A56" s="46">
        <f>'KL tổ 6'!A55</f>
        <v>47</v>
      </c>
      <c r="B56" s="47" t="str">
        <f>'KL tổ 6'!B55</f>
        <v>Bôl Tha Vi</v>
      </c>
      <c r="C56" s="48">
        <v>16000</v>
      </c>
      <c r="D56" s="49">
        <f>'KL tổ 6'!AE55</f>
        <v>0</v>
      </c>
      <c r="E56" s="50">
        <f t="shared" si="7"/>
        <v>0</v>
      </c>
      <c r="F56" s="51">
        <v>3</v>
      </c>
      <c r="G56" s="51">
        <v>0</v>
      </c>
      <c r="H56" s="50">
        <f t="shared" si="8"/>
        <v>0</v>
      </c>
      <c r="I56" s="51">
        <f t="shared" si="4"/>
        <v>0</v>
      </c>
      <c r="J56" s="59">
        <f>ROUND(IF(H56&lt;=500000,0,IF(AND(H56&gt;=500001,H56&lt;=1250000),(H56-'Gia cảnh 6'!I52)*5%-25000,IF(H56&gt;=1250001,(H56-'Gia cảnh 6'!I52)*10%-87500))),2)</f>
        <v>0</v>
      </c>
      <c r="K56" s="50">
        <f t="shared" si="5"/>
        <v>0</v>
      </c>
      <c r="L56" s="50">
        <f t="shared" si="6"/>
        <v>0</v>
      </c>
      <c r="M56" s="60"/>
      <c r="N56" s="61"/>
    </row>
    <row r="57" spans="1:14" s="30" customFormat="1" ht="27.75" customHeight="1">
      <c r="A57" s="46">
        <f>'KL tổ 6'!A56</f>
        <v>48</v>
      </c>
      <c r="B57" s="47" t="str">
        <f>'KL tổ 6'!B56</f>
        <v>Hôl Hay</v>
      </c>
      <c r="C57" s="48">
        <v>16000</v>
      </c>
      <c r="D57" s="49">
        <f>'KL tổ 6'!AE56</f>
        <v>0</v>
      </c>
      <c r="E57" s="50">
        <f t="shared" si="7"/>
        <v>0</v>
      </c>
      <c r="F57" s="51">
        <v>3</v>
      </c>
      <c r="G57" s="51">
        <v>0</v>
      </c>
      <c r="H57" s="50">
        <f t="shared" si="8"/>
        <v>0</v>
      </c>
      <c r="I57" s="51">
        <f t="shared" si="4"/>
        <v>0</v>
      </c>
      <c r="J57" s="59">
        <f>ROUND(IF(H57&lt;=500000,0,IF(AND(H57&gt;=500001,H57&lt;=1250000),(H57-'Gia cảnh 6'!I53)*5%-25000,IF(H57&gt;=1250001,(H57-'Gia cảnh 6'!I53)*10%-87500))),2)</f>
        <v>0</v>
      </c>
      <c r="K57" s="50">
        <f t="shared" si="5"/>
        <v>0</v>
      </c>
      <c r="L57" s="50">
        <f t="shared" si="6"/>
        <v>0</v>
      </c>
      <c r="M57" s="60"/>
      <c r="N57" s="61"/>
    </row>
    <row r="58" spans="1:14" s="30" customFormat="1" ht="27.75" customHeight="1">
      <c r="A58" s="46">
        <f>'KL tổ 6'!A57</f>
        <v>49</v>
      </c>
      <c r="B58" s="47" t="str">
        <f>'KL tổ 6'!B57</f>
        <v>Hôl Tha</v>
      </c>
      <c r="C58" s="48">
        <v>16000</v>
      </c>
      <c r="D58" s="49">
        <f>'KL tổ 6'!AE57</f>
        <v>0</v>
      </c>
      <c r="E58" s="50">
        <f t="shared" si="7"/>
        <v>0</v>
      </c>
      <c r="F58" s="51">
        <v>3</v>
      </c>
      <c r="G58" s="51">
        <v>0</v>
      </c>
      <c r="H58" s="50">
        <f t="shared" si="8"/>
        <v>0</v>
      </c>
      <c r="I58" s="51">
        <f t="shared" si="4"/>
        <v>0</v>
      </c>
      <c r="J58" s="59">
        <v>0</v>
      </c>
      <c r="K58" s="50">
        <f t="shared" si="5"/>
        <v>0</v>
      </c>
      <c r="L58" s="50">
        <f t="shared" si="6"/>
        <v>0</v>
      </c>
      <c r="M58" s="60"/>
      <c r="N58" s="61"/>
    </row>
    <row r="59" spans="1:14" s="30" customFormat="1" ht="27.75" customHeight="1">
      <c r="A59" s="46">
        <f>'KL tổ 6'!A58</f>
        <v>50</v>
      </c>
      <c r="B59" s="47" t="str">
        <f>'KL tổ 6'!B58</f>
        <v>Mêt Sô Phol</v>
      </c>
      <c r="C59" s="48">
        <v>16000</v>
      </c>
      <c r="D59" s="49">
        <f>'KL tổ 6'!AE58</f>
        <v>0</v>
      </c>
      <c r="E59" s="50">
        <f t="shared" si="7"/>
        <v>0</v>
      </c>
      <c r="F59" s="51">
        <v>3</v>
      </c>
      <c r="G59" s="51">
        <v>0</v>
      </c>
      <c r="H59" s="50">
        <f t="shared" si="8"/>
        <v>0</v>
      </c>
      <c r="I59" s="51">
        <f t="shared" si="4"/>
        <v>0</v>
      </c>
      <c r="J59" s="59">
        <f>ROUND(IF(H59&lt;=500000,0,IF(AND(H59&gt;=500001,H59&lt;=1250000),(H59-'Gia cảnh 6'!I55)*5%-25000,IF(H59&gt;=1250001,(H59-'Gia cảnh 6'!I55)*10%-87500))),2)</f>
        <v>0</v>
      </c>
      <c r="K59" s="50">
        <f t="shared" si="5"/>
        <v>0</v>
      </c>
      <c r="L59" s="50">
        <f t="shared" si="6"/>
        <v>0</v>
      </c>
      <c r="M59" s="60"/>
      <c r="N59" s="61"/>
    </row>
    <row r="60" spans="1:14" s="30" customFormat="1" ht="27.75" customHeight="1">
      <c r="A60" s="46">
        <f>'KL tổ 6'!A59</f>
        <v>51</v>
      </c>
      <c r="B60" s="47" t="str">
        <f>'KL tổ 6'!B59</f>
        <v>Nhil Vôn</v>
      </c>
      <c r="C60" s="48">
        <v>16000</v>
      </c>
      <c r="D60" s="49">
        <f>'KL tổ 6'!AE59</f>
        <v>0</v>
      </c>
      <c r="E60" s="50">
        <f t="shared" si="7"/>
        <v>0</v>
      </c>
      <c r="F60" s="51">
        <v>3</v>
      </c>
      <c r="G60" s="51">
        <v>0</v>
      </c>
      <c r="H60" s="50">
        <f t="shared" si="8"/>
        <v>0</v>
      </c>
      <c r="I60" s="51">
        <f t="shared" si="4"/>
        <v>0</v>
      </c>
      <c r="J60" s="59">
        <v>0</v>
      </c>
      <c r="K60" s="50">
        <f t="shared" si="5"/>
        <v>0</v>
      </c>
      <c r="L60" s="50">
        <f t="shared" si="6"/>
        <v>0</v>
      </c>
      <c r="M60" s="60"/>
      <c r="N60" s="61"/>
    </row>
    <row r="61" spans="1:14" s="30" customFormat="1" ht="27.75" customHeight="1">
      <c r="A61" s="46">
        <f>'KL tổ 6'!A60</f>
        <v>52</v>
      </c>
      <c r="B61" s="47" t="str">
        <f>'KL tổ 6'!B60</f>
        <v>San Lê Khât</v>
      </c>
      <c r="C61" s="48">
        <v>16000</v>
      </c>
      <c r="D61" s="49">
        <f>'KL tổ 6'!AE60</f>
        <v>0</v>
      </c>
      <c r="E61" s="50">
        <f t="shared" si="7"/>
        <v>0</v>
      </c>
      <c r="F61" s="51">
        <v>3</v>
      </c>
      <c r="G61" s="51">
        <v>0</v>
      </c>
      <c r="H61" s="50">
        <f t="shared" si="8"/>
        <v>0</v>
      </c>
      <c r="I61" s="51">
        <f t="shared" si="4"/>
        <v>0</v>
      </c>
      <c r="J61" s="59">
        <v>0</v>
      </c>
      <c r="K61" s="50">
        <f t="shared" si="5"/>
        <v>0</v>
      </c>
      <c r="L61" s="50">
        <f t="shared" si="6"/>
        <v>0</v>
      </c>
      <c r="M61" s="60"/>
      <c r="N61" s="61"/>
    </row>
    <row r="62" spans="1:14" s="30" customFormat="1" ht="27.75" customHeight="1">
      <c r="A62" s="46">
        <f>'KL tổ 6'!A61</f>
        <v>53</v>
      </c>
      <c r="B62" s="47" t="str">
        <f>'KL tổ 6'!B61</f>
        <v>Phol La Pho Li</v>
      </c>
      <c r="C62" s="48">
        <v>16000</v>
      </c>
      <c r="D62" s="49">
        <f>'KL tổ 6'!AE61</f>
        <v>0</v>
      </c>
      <c r="E62" s="50">
        <f t="shared" si="7"/>
        <v>0</v>
      </c>
      <c r="F62" s="51">
        <v>3</v>
      </c>
      <c r="G62" s="51">
        <v>0</v>
      </c>
      <c r="H62" s="50">
        <f t="shared" si="8"/>
        <v>0</v>
      </c>
      <c r="I62" s="51">
        <f t="shared" si="4"/>
        <v>0</v>
      </c>
      <c r="J62" s="59">
        <f>ROUND(IF(H62&lt;=500000,0,IF(AND(H62&gt;=500001,H62&lt;=1250000),(H62-'Gia cảnh 6'!I58)*5%-25000,IF(H62&gt;=1250001,(H62-'Gia cảnh 6'!I58)*10%-87500))),2)</f>
        <v>0</v>
      </c>
      <c r="K62" s="50">
        <f t="shared" si="5"/>
        <v>0</v>
      </c>
      <c r="L62" s="50">
        <f t="shared" si="6"/>
        <v>0</v>
      </c>
      <c r="M62" s="60"/>
      <c r="N62" s="61"/>
    </row>
    <row r="63" spans="1:14" s="30" customFormat="1" ht="27.75" customHeight="1">
      <c r="A63" s="46">
        <f>'KL tổ 6'!A62</f>
        <v>54</v>
      </c>
      <c r="B63" s="47" t="str">
        <f>'KL tổ 6'!B62</f>
        <v>Iêng Kha</v>
      </c>
      <c r="C63" s="48">
        <v>16000</v>
      </c>
      <c r="D63" s="49">
        <f>'KL tổ 6'!AE62</f>
        <v>0</v>
      </c>
      <c r="E63" s="50">
        <f t="shared" si="7"/>
        <v>0</v>
      </c>
      <c r="F63" s="51">
        <v>3</v>
      </c>
      <c r="G63" s="51">
        <v>0</v>
      </c>
      <c r="H63" s="50">
        <f t="shared" si="8"/>
        <v>0</v>
      </c>
      <c r="I63" s="51">
        <f t="shared" si="4"/>
        <v>0</v>
      </c>
      <c r="J63" s="59">
        <f>ROUND(IF(H63&lt;=500000,0,IF(AND(H63&gt;=500001,H63&lt;=1250000),(H63-'Gia cảnh 6'!I59)*5%-25000,IF(H63&gt;=1250001,(H63-'Gia cảnh 6'!I59)*10%-87500))),2)</f>
        <v>0</v>
      </c>
      <c r="K63" s="50">
        <f t="shared" si="5"/>
        <v>0</v>
      </c>
      <c r="L63" s="50">
        <f t="shared" si="6"/>
        <v>0</v>
      </c>
      <c r="M63" s="60"/>
      <c r="N63" s="61"/>
    </row>
    <row r="64" spans="1:14" s="30" customFormat="1" ht="27.75" customHeight="1">
      <c r="A64" s="46">
        <f>'KL tổ 6'!A63</f>
        <v>55</v>
      </c>
      <c r="B64" s="47" t="str">
        <f>'KL tổ 6'!B63</f>
        <v>Con Phôn</v>
      </c>
      <c r="C64" s="48">
        <v>16000</v>
      </c>
      <c r="D64" s="49">
        <f>'KL tổ 6'!AE63</f>
        <v>0</v>
      </c>
      <c r="E64" s="50">
        <f t="shared" si="7"/>
        <v>0</v>
      </c>
      <c r="F64" s="51">
        <v>3</v>
      </c>
      <c r="G64" s="51">
        <v>0</v>
      </c>
      <c r="H64" s="50">
        <f t="shared" si="8"/>
        <v>0</v>
      </c>
      <c r="I64" s="51">
        <f t="shared" si="4"/>
        <v>0</v>
      </c>
      <c r="J64" s="59">
        <f>ROUND(IF(H64&lt;=500000,0,IF(AND(H64&gt;=500001,H64&lt;=1250000),(H64-'Gia cảnh 6'!I60)*5%-25000,IF(H64&gt;=1250001,(H64-'Gia cảnh 6'!I60)*10%-87500))),2)</f>
        <v>0</v>
      </c>
      <c r="K64" s="50">
        <f t="shared" si="5"/>
        <v>0</v>
      </c>
      <c r="L64" s="50">
        <f t="shared" si="6"/>
        <v>0</v>
      </c>
      <c r="M64" s="60"/>
      <c r="N64" s="61"/>
    </row>
    <row r="65" spans="1:14" s="30" customFormat="1" ht="27.75" customHeight="1">
      <c r="A65" s="46">
        <f>'KL tổ 6'!A64</f>
        <v>56</v>
      </c>
      <c r="B65" s="47" t="str">
        <f>'KL tổ 6'!B64</f>
        <v>Kôk So Rây Vươn</v>
      </c>
      <c r="C65" s="48">
        <v>16000</v>
      </c>
      <c r="D65" s="49">
        <f>'KL tổ 6'!AE64</f>
        <v>0</v>
      </c>
      <c r="E65" s="50">
        <f t="shared" si="7"/>
        <v>0</v>
      </c>
      <c r="F65" s="51">
        <v>3</v>
      </c>
      <c r="G65" s="51">
        <v>0</v>
      </c>
      <c r="H65" s="50">
        <f t="shared" si="8"/>
        <v>0</v>
      </c>
      <c r="I65" s="51">
        <f t="shared" si="4"/>
        <v>0</v>
      </c>
      <c r="J65" s="59">
        <v>0</v>
      </c>
      <c r="K65" s="50">
        <f t="shared" si="5"/>
        <v>0</v>
      </c>
      <c r="L65" s="50">
        <f t="shared" si="6"/>
        <v>0</v>
      </c>
      <c r="M65" s="60"/>
      <c r="N65" s="61"/>
    </row>
    <row r="66" spans="1:14" s="30" customFormat="1" ht="27.75" customHeight="1">
      <c r="A66" s="46">
        <f>'KL tổ 6'!A65</f>
        <v>57</v>
      </c>
      <c r="B66" s="47" t="str">
        <f>'KL tổ 6'!B65</f>
        <v>Phach Nuôn</v>
      </c>
      <c r="C66" s="48">
        <v>16000</v>
      </c>
      <c r="D66" s="49">
        <f>'KL tổ 6'!AE65</f>
        <v>0</v>
      </c>
      <c r="E66" s="50">
        <f t="shared" si="7"/>
        <v>0</v>
      </c>
      <c r="F66" s="51">
        <v>3</v>
      </c>
      <c r="G66" s="51">
        <v>0</v>
      </c>
      <c r="H66" s="50">
        <f t="shared" si="8"/>
        <v>0</v>
      </c>
      <c r="I66" s="51">
        <f t="shared" si="4"/>
        <v>0</v>
      </c>
      <c r="J66" s="59">
        <f>ROUND(IF(H66&lt;=500000,0,IF(AND(H66&gt;=500001,H66&lt;=1250000),(H66-'Gia cảnh 6'!I62)*5%-25000,IF(H66&gt;=1250001,(H66-'Gia cảnh 6'!I62)*10%-87500))),2)</f>
        <v>0</v>
      </c>
      <c r="K66" s="50">
        <f t="shared" si="5"/>
        <v>0</v>
      </c>
      <c r="L66" s="50">
        <f t="shared" si="6"/>
        <v>0</v>
      </c>
      <c r="M66" s="60"/>
      <c r="N66" s="61"/>
    </row>
    <row r="67" spans="1:14" s="30" customFormat="1" ht="27.75" customHeight="1">
      <c r="A67" s="46">
        <f>'KL tổ 6'!A66</f>
        <v>58</v>
      </c>
      <c r="B67" s="47" t="str">
        <f>'KL tổ 6'!B66</f>
        <v>Bôl Sôc</v>
      </c>
      <c r="C67" s="48">
        <v>16000</v>
      </c>
      <c r="D67" s="49">
        <f>'KL tổ 6'!AE66</f>
        <v>0</v>
      </c>
      <c r="E67" s="50">
        <f t="shared" si="7"/>
        <v>0</v>
      </c>
      <c r="F67" s="51">
        <v>3</v>
      </c>
      <c r="G67" s="51">
        <v>0</v>
      </c>
      <c r="H67" s="50">
        <f t="shared" si="8"/>
        <v>0</v>
      </c>
      <c r="I67" s="51">
        <f t="shared" si="4"/>
        <v>0</v>
      </c>
      <c r="J67" s="59">
        <f>ROUND(IF(H67&lt;=500000,0,IF(AND(H67&gt;=500001,H67&lt;=1250000),(H67-'Gia cảnh 6'!I63)*5%-25000,IF(H67&gt;=1250001,(H67-'Gia cảnh 6'!I63)*10%-87500))),2)</f>
        <v>0</v>
      </c>
      <c r="K67" s="50">
        <f t="shared" si="5"/>
        <v>0</v>
      </c>
      <c r="L67" s="50">
        <f t="shared" si="6"/>
        <v>0</v>
      </c>
      <c r="M67" s="60"/>
      <c r="N67" s="61"/>
    </row>
    <row r="68" spans="1:14" s="30" customFormat="1" ht="27.75" customHeight="1">
      <c r="A68" s="46">
        <f>'KL tổ 6'!A67</f>
        <v>59</v>
      </c>
      <c r="B68" s="47" t="str">
        <f>'KL tổ 6'!B67</f>
        <v>Mêt Sô Phea</v>
      </c>
      <c r="C68" s="48">
        <v>16000</v>
      </c>
      <c r="D68" s="49">
        <f>'KL tổ 6'!AE67</f>
        <v>0</v>
      </c>
      <c r="E68" s="50">
        <f t="shared" si="7"/>
        <v>0</v>
      </c>
      <c r="F68" s="51">
        <v>3</v>
      </c>
      <c r="G68" s="51">
        <v>0</v>
      </c>
      <c r="H68" s="50">
        <f t="shared" si="8"/>
        <v>0</v>
      </c>
      <c r="I68" s="51">
        <f t="shared" si="4"/>
        <v>0</v>
      </c>
      <c r="J68" s="59">
        <v>0</v>
      </c>
      <c r="K68" s="50">
        <f t="shared" si="5"/>
        <v>0</v>
      </c>
      <c r="L68" s="50">
        <f t="shared" si="6"/>
        <v>0</v>
      </c>
      <c r="M68" s="60"/>
      <c r="N68" s="61"/>
    </row>
    <row r="69" spans="1:14" s="30" customFormat="1" ht="27.75" customHeight="1">
      <c r="A69" s="46">
        <f>'KL tổ 6'!A68</f>
        <v>60</v>
      </c>
      <c r="B69" s="47" t="str">
        <f>'KL tổ 6'!B68</f>
        <v>Mêt Sô Con Thia</v>
      </c>
      <c r="C69" s="48">
        <v>16000</v>
      </c>
      <c r="D69" s="49">
        <f>'KL tổ 6'!AE68</f>
        <v>0</v>
      </c>
      <c r="E69" s="50">
        <f t="shared" si="7"/>
        <v>0</v>
      </c>
      <c r="F69" s="51">
        <v>3</v>
      </c>
      <c r="G69" s="51">
        <v>0</v>
      </c>
      <c r="H69" s="50">
        <f t="shared" si="8"/>
        <v>0</v>
      </c>
      <c r="I69" s="51">
        <f t="shared" si="4"/>
        <v>0</v>
      </c>
      <c r="J69" s="59">
        <f>ROUND(IF(H69&lt;=500000,0,IF(AND(H69&gt;=500001,H69&lt;=1250000),(H69-'Gia cảnh 6'!I65)*5%-25000,IF(H69&gt;=1250001,(H69-'Gia cảnh 6'!I65)*10%-87500))),2)</f>
        <v>0</v>
      </c>
      <c r="K69" s="50">
        <f t="shared" si="5"/>
        <v>0</v>
      </c>
      <c r="L69" s="50">
        <f t="shared" si="6"/>
        <v>0</v>
      </c>
      <c r="M69" s="60"/>
      <c r="N69" s="61"/>
    </row>
    <row r="70" spans="1:14" s="30" customFormat="1" ht="27.75" customHeight="1">
      <c r="A70" s="46">
        <f>'KL tổ 6'!A69</f>
        <v>61</v>
      </c>
      <c r="B70" s="47" t="str">
        <f>'KL tổ 6'!B69</f>
        <v>Phach Thươn</v>
      </c>
      <c r="C70" s="48">
        <v>16000</v>
      </c>
      <c r="D70" s="49">
        <f>'KL tổ 6'!AE69</f>
        <v>0</v>
      </c>
      <c r="E70" s="50">
        <f t="shared" si="7"/>
        <v>0</v>
      </c>
      <c r="F70" s="51">
        <v>3</v>
      </c>
      <c r="G70" s="51">
        <v>0</v>
      </c>
      <c r="H70" s="50">
        <f t="shared" si="8"/>
        <v>0</v>
      </c>
      <c r="I70" s="51">
        <f t="shared" si="4"/>
        <v>0</v>
      </c>
      <c r="J70" s="59">
        <f>ROUND(IF(H70&lt;=500000,0,IF(AND(H70&gt;=500001,H70&lt;=1250000),(H70-'Gia cảnh 6'!I66)*5%-25000,IF(H70&gt;=1250001,(H70-'Gia cảnh 6'!I66)*10%-87500))),2)</f>
        <v>0</v>
      </c>
      <c r="K70" s="50">
        <f t="shared" si="5"/>
        <v>0</v>
      </c>
      <c r="L70" s="50">
        <f t="shared" si="6"/>
        <v>0</v>
      </c>
      <c r="M70" s="60"/>
      <c r="N70" s="61"/>
    </row>
    <row r="71" spans="1:14" s="30" customFormat="1" ht="27.75" customHeight="1">
      <c r="A71" s="46">
        <f>'KL tổ 6'!A70</f>
        <v>62</v>
      </c>
      <c r="B71" s="47" t="str">
        <f>'KL tổ 6'!B70</f>
        <v>Suông Phô Lia</v>
      </c>
      <c r="C71" s="48">
        <v>16000</v>
      </c>
      <c r="D71" s="49">
        <f>'KL tổ 6'!AE70</f>
        <v>0</v>
      </c>
      <c r="E71" s="50">
        <f t="shared" si="7"/>
        <v>0</v>
      </c>
      <c r="F71" s="51">
        <v>3</v>
      </c>
      <c r="G71" s="51">
        <v>0</v>
      </c>
      <c r="H71" s="50">
        <f t="shared" si="8"/>
        <v>0</v>
      </c>
      <c r="I71" s="51">
        <f t="shared" si="4"/>
        <v>0</v>
      </c>
      <c r="J71" s="59">
        <f>ROUND(IF(H71&lt;=500000,0,IF(AND(H71&gt;=500001,H71&lt;=1250000),(H71-'Gia cảnh 6'!I67)*5%-25000,IF(H71&gt;=1250001,(H71-'Gia cảnh 6'!I67)*10%-87500))),2)</f>
        <v>0</v>
      </c>
      <c r="K71" s="50">
        <f t="shared" si="5"/>
        <v>0</v>
      </c>
      <c r="L71" s="50">
        <f t="shared" si="6"/>
        <v>0</v>
      </c>
      <c r="M71" s="60"/>
      <c r="N71" s="61"/>
    </row>
    <row r="72" spans="1:14" s="30" customFormat="1" ht="27.75" customHeight="1">
      <c r="A72" s="46">
        <f>'KL tổ 6'!A71</f>
        <v>63</v>
      </c>
      <c r="B72" s="47" t="str">
        <f>'KL tổ 6'!B71</f>
        <v>Phon Số Bân</v>
      </c>
      <c r="C72" s="48">
        <v>16000</v>
      </c>
      <c r="D72" s="49">
        <f>'KL tổ 6'!AE71</f>
        <v>0</v>
      </c>
      <c r="E72" s="50">
        <f t="shared" si="7"/>
        <v>0</v>
      </c>
      <c r="F72" s="51">
        <v>3</v>
      </c>
      <c r="G72" s="51">
        <v>0</v>
      </c>
      <c r="H72" s="50">
        <f t="shared" si="8"/>
        <v>0</v>
      </c>
      <c r="I72" s="51">
        <f t="shared" si="4"/>
        <v>0</v>
      </c>
      <c r="J72" s="59">
        <f>ROUND(IF(H72&lt;=500000,0,IF(AND(H72&gt;=500001,H72&lt;=1250000),(H72-'Gia cảnh 6'!I68)*5%-25000,IF(H72&gt;=1250001,(H72-'Gia cảnh 6'!I68)*10%-87500))),2)</f>
        <v>0</v>
      </c>
      <c r="K72" s="50">
        <f t="shared" si="5"/>
        <v>0</v>
      </c>
      <c r="L72" s="50">
        <f t="shared" si="6"/>
        <v>0</v>
      </c>
      <c r="M72" s="60"/>
      <c r="N72" s="61"/>
    </row>
    <row r="73" spans="1:14" s="30" customFormat="1" ht="27.75" customHeight="1">
      <c r="A73" s="46">
        <f>'KL tổ 6'!A72</f>
        <v>64</v>
      </c>
      <c r="B73" s="47" t="str">
        <f>'KL tổ 6'!B72</f>
        <v>Thi Liêt</v>
      </c>
      <c r="C73" s="48">
        <v>16000</v>
      </c>
      <c r="D73" s="49">
        <f>'KL tổ 6'!AE72</f>
        <v>0</v>
      </c>
      <c r="E73" s="50">
        <f t="shared" si="7"/>
        <v>0</v>
      </c>
      <c r="F73" s="51">
        <v>3</v>
      </c>
      <c r="G73" s="51">
        <v>0</v>
      </c>
      <c r="H73" s="50">
        <f t="shared" si="8"/>
        <v>0</v>
      </c>
      <c r="I73" s="51">
        <f t="shared" si="4"/>
        <v>0</v>
      </c>
      <c r="J73" s="59">
        <f>ROUND(IF(H73&lt;=500000,0,IF(AND(H73&gt;=500001,H73&lt;=1250000),(H73-'Gia cảnh 6'!I69)*5%-25000,IF(H73&gt;=1250001,(H73-'Gia cảnh 6'!I69)*10%-87500))),2)</f>
        <v>0</v>
      </c>
      <c r="K73" s="50">
        <f t="shared" si="5"/>
        <v>0</v>
      </c>
      <c r="L73" s="50">
        <f t="shared" si="6"/>
        <v>0</v>
      </c>
      <c r="M73" s="60"/>
      <c r="N73" s="61"/>
    </row>
    <row r="74" spans="1:14" s="30" customFormat="1" ht="27.75" customHeight="1">
      <c r="A74" s="46">
        <f>'KL tổ 6'!A73</f>
        <v>65</v>
      </c>
      <c r="B74" s="47" t="str">
        <f>'KL tổ 6'!B73</f>
        <v>Suôt Sau Ri</v>
      </c>
      <c r="C74" s="48">
        <v>16000</v>
      </c>
      <c r="D74" s="49">
        <f>'KL tổ 6'!AE73</f>
        <v>0</v>
      </c>
      <c r="E74" s="50">
        <f t="shared" si="7"/>
        <v>0</v>
      </c>
      <c r="F74" s="51">
        <v>3</v>
      </c>
      <c r="G74" s="51">
        <v>0</v>
      </c>
      <c r="H74" s="50">
        <f t="shared" si="8"/>
        <v>0</v>
      </c>
      <c r="I74" s="51">
        <f t="shared" si="4"/>
        <v>0</v>
      </c>
      <c r="J74" s="59">
        <f>ROUND(IF(H74&lt;=500000,0,IF(AND(H74&gt;=500001,H74&lt;=1250000),(H74-'Gia cảnh 6'!I70)*5%-25000,IF(H74&gt;=1250001,(H74-'Gia cảnh 6'!I70)*10%-87500))),2)</f>
        <v>0</v>
      </c>
      <c r="K74" s="50">
        <f t="shared" si="5"/>
        <v>0</v>
      </c>
      <c r="L74" s="50">
        <f t="shared" si="6"/>
        <v>0</v>
      </c>
      <c r="M74" s="60"/>
      <c r="N74" s="61"/>
    </row>
    <row r="75" spans="1:14" s="30" customFormat="1" ht="27.75" customHeight="1">
      <c r="A75" s="46">
        <f>'KL tổ 6'!A74</f>
        <v>66</v>
      </c>
      <c r="B75" s="47" t="str">
        <f>'KL tổ 6'!B74</f>
        <v>Sum Văn Na</v>
      </c>
      <c r="C75" s="48">
        <v>16000</v>
      </c>
      <c r="D75" s="49">
        <f>'KL tổ 6'!AE74</f>
        <v>0</v>
      </c>
      <c r="E75" s="50">
        <f t="shared" si="7"/>
        <v>0</v>
      </c>
      <c r="F75" s="51">
        <v>3</v>
      </c>
      <c r="G75" s="51">
        <v>0</v>
      </c>
      <c r="H75" s="50">
        <f t="shared" si="8"/>
        <v>0</v>
      </c>
      <c r="I75" s="51">
        <f t="shared" si="4"/>
        <v>0</v>
      </c>
      <c r="J75" s="59">
        <f>ROUND(IF(H75&lt;=500000,0,IF(AND(H75&gt;=500001,H75&lt;=1250000),(H75-'Gia cảnh 6'!I71)*5%-25000,IF(H75&gt;=1250001,(H75-'Gia cảnh 6'!I71)*10%-87500))),2)</f>
        <v>0</v>
      </c>
      <c r="K75" s="50">
        <f t="shared" si="5"/>
        <v>0</v>
      </c>
      <c r="L75" s="50">
        <f t="shared" si="6"/>
        <v>0</v>
      </c>
      <c r="M75" s="60"/>
      <c r="N75" s="61"/>
    </row>
    <row r="76" spans="1:14" s="30" customFormat="1" ht="27.75" customHeight="1">
      <c r="A76" s="46">
        <f>'KL tổ 6'!A75</f>
        <v>67</v>
      </c>
      <c r="B76" s="47" t="str">
        <f>'KL tổ 6'!B75</f>
        <v>Khêm số kha</v>
      </c>
      <c r="C76" s="48">
        <v>16000</v>
      </c>
      <c r="D76" s="49">
        <f>'KL tổ 6'!AE75</f>
        <v>0</v>
      </c>
      <c r="E76" s="50">
        <f t="shared" si="7"/>
        <v>0</v>
      </c>
      <c r="F76" s="51">
        <v>3</v>
      </c>
      <c r="G76" s="51">
        <v>0</v>
      </c>
      <c r="H76" s="50">
        <f t="shared" si="8"/>
        <v>0</v>
      </c>
      <c r="I76" s="51">
        <f t="shared" si="4"/>
        <v>0</v>
      </c>
      <c r="J76" s="59">
        <v>0</v>
      </c>
      <c r="K76" s="50">
        <f t="shared" si="5"/>
        <v>0</v>
      </c>
      <c r="L76" s="50">
        <f t="shared" si="6"/>
        <v>0</v>
      </c>
      <c r="M76" s="60"/>
      <c r="N76" s="61"/>
    </row>
    <row r="77" spans="1:14" s="30" customFormat="1" ht="27.75" customHeight="1">
      <c r="A77" s="46">
        <f>'KL tổ 6'!A76</f>
        <v>68</v>
      </c>
      <c r="B77" s="47" t="str">
        <f>'KL tổ 6'!B76</f>
        <v>Khêm Sô Rây Pâu</v>
      </c>
      <c r="C77" s="48">
        <v>16000</v>
      </c>
      <c r="D77" s="49">
        <f>'KL tổ 6'!AE76</f>
        <v>0</v>
      </c>
      <c r="E77" s="50">
        <f t="shared" si="7"/>
        <v>0</v>
      </c>
      <c r="F77" s="51">
        <v>3</v>
      </c>
      <c r="G77" s="51">
        <v>0</v>
      </c>
      <c r="H77" s="50">
        <f t="shared" si="8"/>
        <v>0</v>
      </c>
      <c r="I77" s="51">
        <f t="shared" si="4"/>
        <v>0</v>
      </c>
      <c r="J77" s="59">
        <f>ROUND(IF(H77&lt;=500000,0,IF(AND(H77&gt;=500001,H77&lt;=1250000),(H77-'Gia cảnh 6'!I73)*5%-25000,IF(H77&gt;=1250001,(H77-'Gia cảnh 6'!I73)*10%-87500))),2)</f>
        <v>0</v>
      </c>
      <c r="K77" s="50">
        <f t="shared" si="5"/>
        <v>0</v>
      </c>
      <c r="L77" s="50">
        <f t="shared" si="6"/>
        <v>0</v>
      </c>
      <c r="M77" s="60"/>
      <c r="N77" s="61"/>
    </row>
    <row r="78" spans="1:14" s="30" customFormat="1" ht="27.75" customHeight="1">
      <c r="A78" s="46">
        <f>'KL tổ 6'!A77</f>
        <v>69</v>
      </c>
      <c r="B78" s="47" t="str">
        <f>'KL tổ 6'!B77</f>
        <v>Khêm Ni Môl</v>
      </c>
      <c r="C78" s="48">
        <v>16000</v>
      </c>
      <c r="D78" s="49">
        <f>'KL tổ 6'!AE77</f>
        <v>0</v>
      </c>
      <c r="E78" s="50">
        <f t="shared" si="7"/>
        <v>0</v>
      </c>
      <c r="F78" s="51">
        <v>3</v>
      </c>
      <c r="G78" s="51">
        <v>0</v>
      </c>
      <c r="H78" s="50">
        <f t="shared" si="8"/>
        <v>0</v>
      </c>
      <c r="I78" s="51">
        <v>0</v>
      </c>
      <c r="J78" s="59">
        <v>0</v>
      </c>
      <c r="K78" s="50">
        <f t="shared" si="5"/>
        <v>0</v>
      </c>
      <c r="L78" s="50">
        <f t="shared" si="6"/>
        <v>0</v>
      </c>
      <c r="M78" s="60"/>
      <c r="N78" s="61"/>
    </row>
    <row r="79" spans="1:14" s="30" customFormat="1" ht="27.75" hidden="1" customHeight="1">
      <c r="A79" s="46">
        <f>'KL tổ 6'!A78</f>
        <v>70</v>
      </c>
      <c r="B79" s="47" t="str">
        <f>'KL tổ 6'!B78</f>
        <v>Sô Srôn</v>
      </c>
      <c r="C79" s="48">
        <v>16000</v>
      </c>
      <c r="D79" s="49">
        <f>'KL tổ 6'!AE78</f>
        <v>0</v>
      </c>
      <c r="E79" s="50">
        <f t="shared" si="7"/>
        <v>0</v>
      </c>
      <c r="F79" s="51">
        <v>3</v>
      </c>
      <c r="G79" s="51">
        <v>0</v>
      </c>
      <c r="H79" s="50">
        <f t="shared" si="8"/>
        <v>0</v>
      </c>
      <c r="I79" s="51">
        <v>0</v>
      </c>
      <c r="J79" s="59">
        <f>ROUND(IF(H79&lt;=500000,0,IF(AND(H79&gt;=500001,H79&lt;=1250000),(H79-'Gia cảnh 6'!I75)*5%-25000,IF(H79&gt;=1250001,(H79-'Gia cảnh 6'!I75)*10%-87500))),2)</f>
        <v>0</v>
      </c>
      <c r="K79" s="50">
        <f t="shared" si="5"/>
        <v>0</v>
      </c>
      <c r="L79" s="50">
        <f t="shared" si="6"/>
        <v>0</v>
      </c>
      <c r="M79" s="60"/>
      <c r="N79" s="61"/>
    </row>
    <row r="80" spans="1:14" s="30" customFormat="1" ht="27.75" hidden="1" customHeight="1">
      <c r="A80" s="46">
        <f>'KL tổ 6'!A79</f>
        <v>71</v>
      </c>
      <c r="B80" s="47" t="str">
        <f>'KL tổ 6'!B79</f>
        <v>My Hem</v>
      </c>
      <c r="C80" s="48">
        <v>16000</v>
      </c>
      <c r="D80" s="49">
        <f>'KL tổ 6'!AE79</f>
        <v>0</v>
      </c>
      <c r="E80" s="50">
        <f t="shared" si="7"/>
        <v>0</v>
      </c>
      <c r="F80" s="51">
        <v>3</v>
      </c>
      <c r="G80" s="51">
        <v>0</v>
      </c>
      <c r="H80" s="50">
        <f t="shared" si="8"/>
        <v>0</v>
      </c>
      <c r="I80" s="51">
        <v>0</v>
      </c>
      <c r="J80" s="59">
        <f>ROUND(IF(H80&lt;=500000,0,IF(AND(H80&gt;=500001,H80&lt;=1250000),(H80-'Gia cảnh 6'!I76)*5%-25000,IF(H80&gt;=1250001,(H80-'Gia cảnh 6'!I76)*10%-87500))),2)</f>
        <v>0</v>
      </c>
      <c r="K80" s="50">
        <f t="shared" si="5"/>
        <v>0</v>
      </c>
      <c r="L80" s="50">
        <f t="shared" si="6"/>
        <v>0</v>
      </c>
      <c r="M80" s="60"/>
      <c r="N80" s="61"/>
    </row>
    <row r="81" spans="1:14" s="30" customFormat="1" ht="27.75" hidden="1" customHeight="1">
      <c r="A81" s="46">
        <f>'KL tổ 6'!A80</f>
        <v>72</v>
      </c>
      <c r="B81" s="47" t="str">
        <f>'KL tổ 6'!B80</f>
        <v>Soc San</v>
      </c>
      <c r="C81" s="48">
        <v>16000</v>
      </c>
      <c r="D81" s="49">
        <f>'KL tổ 6'!AE80</f>
        <v>0</v>
      </c>
      <c r="E81" s="50">
        <f t="shared" si="7"/>
        <v>0</v>
      </c>
      <c r="F81" s="51">
        <v>3</v>
      </c>
      <c r="G81" s="51">
        <v>0</v>
      </c>
      <c r="H81" s="50">
        <f t="shared" si="8"/>
        <v>0</v>
      </c>
      <c r="I81" s="51">
        <v>0</v>
      </c>
      <c r="J81" s="59">
        <f>ROUND(IF(H81&lt;=500000,0,IF(AND(H81&gt;=500001,H81&lt;=1250000),(H81-'Gia cảnh 6'!I77)*5%-25000,IF(H81&gt;=1250001,(H81-'Gia cảnh 6'!I77)*10%-87500))),2)</f>
        <v>0</v>
      </c>
      <c r="K81" s="50">
        <f t="shared" si="5"/>
        <v>0</v>
      </c>
      <c r="L81" s="50">
        <f t="shared" si="6"/>
        <v>0</v>
      </c>
      <c r="M81" s="60"/>
      <c r="N81" s="61"/>
    </row>
    <row r="82" spans="1:14" s="30" customFormat="1" ht="27.75" hidden="1" customHeight="1">
      <c r="A82" s="46">
        <f>'KL tổ 6'!A81</f>
        <v>73</v>
      </c>
      <c r="B82" s="47" t="str">
        <f>'KL tổ 6'!B81</f>
        <v>Va Đi</v>
      </c>
      <c r="C82" s="48">
        <v>16000</v>
      </c>
      <c r="D82" s="49">
        <f>'KL tổ 6'!AE81</f>
        <v>0</v>
      </c>
      <c r="E82" s="50">
        <f t="shared" si="7"/>
        <v>0</v>
      </c>
      <c r="F82" s="51">
        <v>3</v>
      </c>
      <c r="G82" s="51">
        <v>0</v>
      </c>
      <c r="H82" s="50">
        <f t="shared" si="8"/>
        <v>0</v>
      </c>
      <c r="I82" s="51">
        <v>0</v>
      </c>
      <c r="J82" s="59">
        <v>0</v>
      </c>
      <c r="K82" s="50">
        <f t="shared" si="5"/>
        <v>0</v>
      </c>
      <c r="L82" s="50">
        <f t="shared" si="6"/>
        <v>0</v>
      </c>
      <c r="M82" s="60"/>
      <c r="N82" s="61"/>
    </row>
    <row r="83" spans="1:14" s="30" customFormat="1" ht="27.75" hidden="1" customHeight="1">
      <c r="A83" s="46">
        <f>'KL tổ 6'!A82</f>
        <v>74</v>
      </c>
      <c r="B83" s="47" t="str">
        <f>'KL tổ 6'!B82</f>
        <v>Plang Pla</v>
      </c>
      <c r="C83" s="48">
        <v>16000</v>
      </c>
      <c r="D83" s="49">
        <f>'KL tổ 6'!AE82</f>
        <v>0</v>
      </c>
      <c r="E83" s="50">
        <f t="shared" si="7"/>
        <v>0</v>
      </c>
      <c r="F83" s="51">
        <v>3</v>
      </c>
      <c r="G83" s="51">
        <v>0</v>
      </c>
      <c r="H83" s="50">
        <f t="shared" si="8"/>
        <v>0</v>
      </c>
      <c r="I83" s="51">
        <v>0</v>
      </c>
      <c r="J83" s="59">
        <f>ROUND(IF(H83&lt;=500000,0,IF(AND(H83&gt;=500001,H83&lt;=1250000),(H83-'Gia cảnh 6'!I79)*5%-25000,IF(H83&gt;=1250001,(H83-'Gia cảnh 6'!I79)*10%-87500))),2)</f>
        <v>0</v>
      </c>
      <c r="K83" s="50">
        <f t="shared" ref="K83:K117" si="9">IF(J83&gt;0,I83+J83,I83)</f>
        <v>0</v>
      </c>
      <c r="L83" s="50">
        <f t="shared" ref="L83:L110" si="10">IF(K83&gt;0,H83-K83,H83)</f>
        <v>0</v>
      </c>
      <c r="M83" s="60"/>
      <c r="N83" s="61"/>
    </row>
    <row r="84" spans="1:14" s="30" customFormat="1" ht="27.75" hidden="1" customHeight="1">
      <c r="A84" s="46">
        <f>'KL tổ 6'!A83</f>
        <v>75</v>
      </c>
      <c r="B84" s="47" t="str">
        <f>'KL tổ 6'!B83</f>
        <v>So Khach</v>
      </c>
      <c r="C84" s="48">
        <v>16000</v>
      </c>
      <c r="D84" s="49">
        <f>'KL tổ 6'!AE83</f>
        <v>0</v>
      </c>
      <c r="E84" s="50">
        <f t="shared" si="7"/>
        <v>0</v>
      </c>
      <c r="F84" s="51">
        <v>3</v>
      </c>
      <c r="G84" s="51">
        <v>0</v>
      </c>
      <c r="H84" s="50">
        <f t="shared" si="8"/>
        <v>0</v>
      </c>
      <c r="I84" s="51">
        <v>0</v>
      </c>
      <c r="J84" s="59">
        <v>0</v>
      </c>
      <c r="K84" s="50">
        <f t="shared" si="9"/>
        <v>0</v>
      </c>
      <c r="L84" s="50">
        <f t="shared" si="10"/>
        <v>0</v>
      </c>
      <c r="M84" s="60"/>
      <c r="N84" s="61"/>
    </row>
    <row r="85" spans="1:14" s="30" customFormat="1" ht="27.75" hidden="1" customHeight="1">
      <c r="A85" s="46">
        <f>'KL tổ 6'!A84</f>
        <v>76</v>
      </c>
      <c r="B85" s="47" t="str">
        <f>'KL tổ 6'!B84</f>
        <v>Sem Ka</v>
      </c>
      <c r="C85" s="48">
        <v>16000</v>
      </c>
      <c r="D85" s="49">
        <f>'KL tổ 6'!AE84</f>
        <v>0</v>
      </c>
      <c r="E85" s="50">
        <f t="shared" si="7"/>
        <v>0</v>
      </c>
      <c r="F85" s="51">
        <v>3</v>
      </c>
      <c r="G85" s="51">
        <v>0</v>
      </c>
      <c r="H85" s="50">
        <f t="shared" si="8"/>
        <v>0</v>
      </c>
      <c r="I85" s="51">
        <v>0</v>
      </c>
      <c r="J85" s="59">
        <f>ROUND(IF(H85&lt;=500000,0,IF(AND(H85&gt;=500001,H85&lt;=1250000),(H85-'Gia cảnh 6'!I81)*5%-25000,IF(H85&gt;=1250001,(H85-'Gia cảnh 6'!I81)*10%-87500))),2)</f>
        <v>0</v>
      </c>
      <c r="K85" s="50">
        <f t="shared" si="9"/>
        <v>0</v>
      </c>
      <c r="L85" s="50">
        <f t="shared" si="10"/>
        <v>0</v>
      </c>
      <c r="M85" s="60"/>
      <c r="N85" s="61"/>
    </row>
    <row r="86" spans="1:14" s="30" customFormat="1" ht="27.75" hidden="1" customHeight="1">
      <c r="A86" s="46">
        <f>'KL tổ 6'!A85</f>
        <v>77</v>
      </c>
      <c r="B86" s="47" t="str">
        <f>'KL tổ 6'!B85</f>
        <v>Long Loi</v>
      </c>
      <c r="C86" s="48">
        <v>16000</v>
      </c>
      <c r="D86" s="49">
        <f>'KL tổ 6'!AE85</f>
        <v>0</v>
      </c>
      <c r="E86" s="50">
        <f t="shared" si="7"/>
        <v>0</v>
      </c>
      <c r="F86" s="51">
        <v>3</v>
      </c>
      <c r="G86" s="51">
        <v>0</v>
      </c>
      <c r="H86" s="50">
        <f t="shared" si="8"/>
        <v>0</v>
      </c>
      <c r="I86" s="51">
        <v>0</v>
      </c>
      <c r="J86" s="59">
        <f>ROUND(IF(H86&lt;=500000,0,IF(AND(H86&gt;=500001,H86&lt;=1250000),(H86-'Gia cảnh 6'!I82)*5%-25000,IF(H86&gt;=1250001,(H86-'Gia cảnh 6'!I82)*10%-87500))),2)</f>
        <v>0</v>
      </c>
      <c r="K86" s="50">
        <f t="shared" si="9"/>
        <v>0</v>
      </c>
      <c r="L86" s="50">
        <f t="shared" si="10"/>
        <v>0</v>
      </c>
      <c r="M86" s="60"/>
      <c r="N86" s="61"/>
    </row>
    <row r="87" spans="1:14" s="30" customFormat="1" ht="27.75" hidden="1" customHeight="1">
      <c r="A87" s="46">
        <f>'KL tổ 6'!A86</f>
        <v>78</v>
      </c>
      <c r="B87" s="47" t="str">
        <f>'KL tổ 6'!B86</f>
        <v>Phon Kren</v>
      </c>
      <c r="C87" s="48">
        <v>16000</v>
      </c>
      <c r="D87" s="49">
        <f>'KL tổ 6'!AE86</f>
        <v>0</v>
      </c>
      <c r="E87" s="50">
        <f t="shared" si="7"/>
        <v>0</v>
      </c>
      <c r="F87" s="51">
        <v>3</v>
      </c>
      <c r="G87" s="51">
        <v>0</v>
      </c>
      <c r="H87" s="50">
        <f t="shared" si="8"/>
        <v>0</v>
      </c>
      <c r="I87" s="51">
        <v>0</v>
      </c>
      <c r="J87" s="59">
        <f>ROUND(IF(H87&lt;=500000,0,IF(AND(H87&gt;=500001,H87&lt;=1250000),(H87-'Gia cảnh 6'!I83)*5%-25000,IF(H87&gt;=1250001,(H87-'Gia cảnh 6'!I83)*10%-87500))),2)</f>
        <v>0</v>
      </c>
      <c r="K87" s="50">
        <f t="shared" si="9"/>
        <v>0</v>
      </c>
      <c r="L87" s="50">
        <f t="shared" si="10"/>
        <v>0</v>
      </c>
      <c r="M87" s="60"/>
      <c r="N87" s="61"/>
    </row>
    <row r="88" spans="1:14" s="30" customFormat="1" ht="27.75" hidden="1" customHeight="1">
      <c r="A88" s="46">
        <f>'KL tổ 6'!A87</f>
        <v>79</v>
      </c>
      <c r="B88" s="47" t="str">
        <f>'KL tổ 6'!B87</f>
        <v>Chhin Chhi</v>
      </c>
      <c r="C88" s="48">
        <v>16000</v>
      </c>
      <c r="D88" s="49">
        <f>'KL tổ 6'!AE87</f>
        <v>0</v>
      </c>
      <c r="E88" s="62">
        <f t="shared" ref="E88:E122" si="11">C88*D88</f>
        <v>0</v>
      </c>
      <c r="F88" s="51">
        <v>3</v>
      </c>
      <c r="G88" s="51">
        <v>0</v>
      </c>
      <c r="H88" s="62">
        <f t="shared" ref="H88:H122" si="12">G88+E88</f>
        <v>0</v>
      </c>
      <c r="I88" s="51">
        <v>0</v>
      </c>
      <c r="J88" s="59">
        <f>ROUND(IF(H88&lt;=500000,0,IF(AND(H88&gt;=500001,H88&lt;=1250000),(H88-'Gia cảnh 6'!I84)*5%-25000,IF(H88&gt;=1250001,(H88-'Gia cảnh 6'!I84)*10%-87500))),2)</f>
        <v>0</v>
      </c>
      <c r="K88" s="50">
        <f t="shared" si="9"/>
        <v>0</v>
      </c>
      <c r="L88" s="62">
        <f t="shared" si="10"/>
        <v>0</v>
      </c>
      <c r="M88" s="63"/>
      <c r="N88" s="61"/>
    </row>
    <row r="89" spans="1:14" s="30" customFormat="1" ht="27.75" hidden="1" customHeight="1">
      <c r="A89" s="46">
        <f>'KL tổ 6'!A88</f>
        <v>80</v>
      </c>
      <c r="B89" s="47" t="str">
        <f>'KL tổ 6'!B88</f>
        <v>Chhin Lư</v>
      </c>
      <c r="C89" s="48">
        <v>16000</v>
      </c>
      <c r="D89" s="49">
        <f>'KL tổ 6'!AE88</f>
        <v>0</v>
      </c>
      <c r="E89" s="62">
        <f t="shared" si="11"/>
        <v>0</v>
      </c>
      <c r="F89" s="51">
        <v>3</v>
      </c>
      <c r="G89" s="51">
        <v>0</v>
      </c>
      <c r="H89" s="62">
        <f t="shared" si="12"/>
        <v>0</v>
      </c>
      <c r="I89" s="51">
        <v>0</v>
      </c>
      <c r="J89" s="59">
        <f>ROUND(IF(H89&lt;=500000,0,IF(AND(H89&gt;=500001,H89&lt;=1250000),(H89-'Gia cảnh 6'!I85)*5%-25000,IF(H89&gt;=1250001,(H89-'Gia cảnh 6'!I85)*10%-87500))),2)</f>
        <v>0</v>
      </c>
      <c r="K89" s="50">
        <f t="shared" si="9"/>
        <v>0</v>
      </c>
      <c r="L89" s="62">
        <f t="shared" si="10"/>
        <v>0</v>
      </c>
      <c r="M89" s="63"/>
      <c r="N89" s="61"/>
    </row>
    <row r="90" spans="1:14" s="30" customFormat="1" ht="27.75" hidden="1" customHeight="1">
      <c r="A90" s="46">
        <f>'KL tổ 6'!A89</f>
        <v>81</v>
      </c>
      <c r="B90" s="47" t="str">
        <f>'KL tổ 6'!B89</f>
        <v>Ôi Vut</v>
      </c>
      <c r="C90" s="48">
        <v>16000</v>
      </c>
      <c r="D90" s="49">
        <f>'KL tổ 6'!AE89</f>
        <v>0</v>
      </c>
      <c r="E90" s="62">
        <f t="shared" si="11"/>
        <v>0</v>
      </c>
      <c r="F90" s="51">
        <v>3</v>
      </c>
      <c r="G90" s="51">
        <v>0</v>
      </c>
      <c r="H90" s="62">
        <f t="shared" si="12"/>
        <v>0</v>
      </c>
      <c r="I90" s="51">
        <v>0</v>
      </c>
      <c r="J90" s="59">
        <f>ROUND(IF(H90&lt;=500000,0,IF(AND(H90&gt;=500001,H90&lt;=1250000),(H90-'Gia cảnh 6'!I86)*5%-25000,IF(H90&gt;=1250001,(H90-'Gia cảnh 6'!I86)*10%-87500))),2)</f>
        <v>0</v>
      </c>
      <c r="K90" s="50">
        <f t="shared" si="9"/>
        <v>0</v>
      </c>
      <c r="L90" s="62">
        <f t="shared" si="10"/>
        <v>0</v>
      </c>
      <c r="M90" s="63"/>
      <c r="N90" s="61"/>
    </row>
    <row r="91" spans="1:14" s="30" customFormat="1" ht="27.75" hidden="1" customHeight="1">
      <c r="A91" s="46">
        <f>'KL tổ 6'!A90</f>
        <v>82</v>
      </c>
      <c r="B91" s="47" t="str">
        <f>'KL tổ 6'!B90</f>
        <v>Pin Thon</v>
      </c>
      <c r="C91" s="48">
        <v>16000</v>
      </c>
      <c r="D91" s="49">
        <f>'KL tổ 6'!AE90</f>
        <v>0</v>
      </c>
      <c r="E91" s="62">
        <f t="shared" si="11"/>
        <v>0</v>
      </c>
      <c r="F91" s="51">
        <v>3</v>
      </c>
      <c r="G91" s="51">
        <v>0</v>
      </c>
      <c r="H91" s="62">
        <f t="shared" si="12"/>
        <v>0</v>
      </c>
      <c r="I91" s="51">
        <v>0</v>
      </c>
      <c r="J91" s="59">
        <f>ROUND(IF(H91&lt;=500000,0,IF(AND(H91&gt;=500001,H91&lt;=1250000),(H91-'Gia cảnh 6'!I87)*5%-25000,IF(H91&gt;=1250001,(H91-'Gia cảnh 6'!I87)*10%-87500))),2)</f>
        <v>0</v>
      </c>
      <c r="K91" s="50">
        <f t="shared" si="9"/>
        <v>0</v>
      </c>
      <c r="L91" s="62">
        <f t="shared" si="10"/>
        <v>0</v>
      </c>
      <c r="M91" s="63"/>
      <c r="N91" s="61"/>
    </row>
    <row r="92" spans="1:14" s="30" customFormat="1" ht="27.75" hidden="1" customHeight="1">
      <c r="A92" s="46">
        <f>'KL tổ 6'!A91</f>
        <v>83</v>
      </c>
      <c r="B92" s="47" t="str">
        <f>'KL tổ 6'!B91</f>
        <v>Mau Số Nat</v>
      </c>
      <c r="C92" s="48">
        <v>16000</v>
      </c>
      <c r="D92" s="49">
        <f>'KL tổ 6'!AE91</f>
        <v>0</v>
      </c>
      <c r="E92" s="62">
        <f t="shared" si="11"/>
        <v>0</v>
      </c>
      <c r="F92" s="51">
        <v>3</v>
      </c>
      <c r="G92" s="51">
        <v>0</v>
      </c>
      <c r="H92" s="62">
        <f t="shared" si="12"/>
        <v>0</v>
      </c>
      <c r="I92" s="51">
        <v>0</v>
      </c>
      <c r="J92" s="59">
        <f>ROUND(IF(H92&lt;=500000,0,IF(AND(H92&gt;=500001,H92&lt;=1250000),(H92-'Gia cảnh 6'!I88)*5%-25000,IF(H92&gt;=1250001,(H92-'Gia cảnh 6'!I88)*10%-87500))),2)</f>
        <v>0</v>
      </c>
      <c r="K92" s="50">
        <f t="shared" si="9"/>
        <v>0</v>
      </c>
      <c r="L92" s="62">
        <f t="shared" si="10"/>
        <v>0</v>
      </c>
      <c r="M92" s="63"/>
      <c r="N92" s="61"/>
    </row>
    <row r="93" spans="1:14" s="30" customFormat="1" ht="27.75" hidden="1" customHeight="1">
      <c r="A93" s="46">
        <f>'KL tổ 6'!A92</f>
        <v>84</v>
      </c>
      <c r="B93" s="47" t="str">
        <f>'KL tổ 6'!B92</f>
        <v>Kim In</v>
      </c>
      <c r="C93" s="48">
        <v>16000</v>
      </c>
      <c r="D93" s="49">
        <f>'KL tổ 6'!AE92</f>
        <v>0</v>
      </c>
      <c r="E93" s="62">
        <f t="shared" si="11"/>
        <v>0</v>
      </c>
      <c r="F93" s="51">
        <v>3</v>
      </c>
      <c r="G93" s="51">
        <v>0</v>
      </c>
      <c r="H93" s="62">
        <f t="shared" si="12"/>
        <v>0</v>
      </c>
      <c r="I93" s="51">
        <v>0</v>
      </c>
      <c r="J93" s="59">
        <f>ROUND(IF(H93&lt;=500000,0,IF(AND(H93&gt;=500001,H93&lt;=1250000),(H93-'Gia cảnh 6'!I89)*5%-25000,IF(H93&gt;=1250001,(H93-'Gia cảnh 6'!I89)*10%-87500))),2)</f>
        <v>0</v>
      </c>
      <c r="K93" s="50">
        <f t="shared" si="9"/>
        <v>0</v>
      </c>
      <c r="L93" s="62">
        <f t="shared" si="10"/>
        <v>0</v>
      </c>
      <c r="M93" s="63"/>
      <c r="N93" s="61"/>
    </row>
    <row r="94" spans="1:14" s="30" customFormat="1" ht="27.75" hidden="1" customHeight="1">
      <c r="A94" s="46">
        <f>'KL tổ 6'!A93</f>
        <v>85</v>
      </c>
      <c r="B94" s="47" t="str">
        <f>'KL tổ 6'!B93</f>
        <v>Tô Ry Han</v>
      </c>
      <c r="C94" s="48">
        <v>16000</v>
      </c>
      <c r="D94" s="49">
        <f>'KL tổ 6'!AE93</f>
        <v>0</v>
      </c>
      <c r="E94" s="62">
        <f t="shared" si="11"/>
        <v>0</v>
      </c>
      <c r="F94" s="51">
        <v>3</v>
      </c>
      <c r="G94" s="51">
        <v>0</v>
      </c>
      <c r="H94" s="62">
        <f t="shared" si="12"/>
        <v>0</v>
      </c>
      <c r="I94" s="51">
        <v>0</v>
      </c>
      <c r="J94" s="59">
        <f>ROUND(IF(H94&lt;=500000,0,IF(AND(H94&gt;=500001,H94&lt;=1250000),(H94-'Gia cảnh 6'!I90)*5%-25000,IF(H94&gt;=1250001,(H94-'Gia cảnh 6'!I90)*10%-87500))),2)</f>
        <v>0</v>
      </c>
      <c r="K94" s="50">
        <f t="shared" si="9"/>
        <v>0</v>
      </c>
      <c r="L94" s="62">
        <f t="shared" si="10"/>
        <v>0</v>
      </c>
      <c r="M94" s="63"/>
      <c r="N94" s="61"/>
    </row>
    <row r="95" spans="1:14" s="30" customFormat="1" ht="27.75" hidden="1" customHeight="1">
      <c r="A95" s="46">
        <f>'KL tổ 6'!A94</f>
        <v>86</v>
      </c>
      <c r="B95" s="47" t="str">
        <f>'KL tổ 6'!B94</f>
        <v>Chhiên Bô Ri</v>
      </c>
      <c r="C95" s="48">
        <v>16000</v>
      </c>
      <c r="D95" s="49">
        <f>'KL tổ 6'!AE94</f>
        <v>0</v>
      </c>
      <c r="E95" s="62">
        <f t="shared" si="11"/>
        <v>0</v>
      </c>
      <c r="F95" s="51">
        <v>3</v>
      </c>
      <c r="G95" s="51">
        <v>0</v>
      </c>
      <c r="H95" s="62">
        <f t="shared" si="12"/>
        <v>0</v>
      </c>
      <c r="I95" s="51">
        <v>0</v>
      </c>
      <c r="J95" s="59">
        <f>ROUND(IF(H95&lt;=500000,0,IF(AND(H95&gt;=500001,H95&lt;=1250000),(H95-'Gia cảnh 6'!I91)*5%-25000,IF(H95&gt;=1250001,(H95-'Gia cảnh 6'!I91)*10%-87500))),2)</f>
        <v>0</v>
      </c>
      <c r="K95" s="50">
        <f t="shared" si="9"/>
        <v>0</v>
      </c>
      <c r="L95" s="62">
        <f t="shared" si="10"/>
        <v>0</v>
      </c>
      <c r="M95" s="63"/>
      <c r="N95" s="61"/>
    </row>
    <row r="96" spans="1:14" s="30" customFormat="1" ht="27.75" hidden="1" customHeight="1">
      <c r="A96" s="46">
        <f>'KL tổ 6'!A95</f>
        <v>87</v>
      </c>
      <c r="B96" s="47" t="str">
        <f>'KL tổ 6'!B95</f>
        <v>Lunh Chhok</v>
      </c>
      <c r="C96" s="48">
        <v>16000</v>
      </c>
      <c r="D96" s="49">
        <f>'KL tổ 6'!AE95</f>
        <v>0</v>
      </c>
      <c r="E96" s="62">
        <f t="shared" si="11"/>
        <v>0</v>
      </c>
      <c r="F96" s="51">
        <v>3</v>
      </c>
      <c r="G96" s="51">
        <v>0</v>
      </c>
      <c r="H96" s="62">
        <f t="shared" si="12"/>
        <v>0</v>
      </c>
      <c r="I96" s="51">
        <v>0</v>
      </c>
      <c r="J96" s="59">
        <f>ROUND(IF(H96&lt;=500000,0,IF(AND(H96&gt;=500001,H96&lt;=1250000),(H96-'Gia cảnh 6'!I92)*5%-25000,IF(H96&gt;=1250001,(H96-'Gia cảnh 6'!I92)*10%-87500))),2)</f>
        <v>0</v>
      </c>
      <c r="K96" s="50">
        <f t="shared" si="9"/>
        <v>0</v>
      </c>
      <c r="L96" s="62">
        <f t="shared" si="10"/>
        <v>0</v>
      </c>
      <c r="M96" s="63"/>
      <c r="N96" s="61"/>
    </row>
    <row r="97" spans="1:14" s="30" customFormat="1" ht="27.75" hidden="1" customHeight="1">
      <c r="A97" s="46">
        <f>'KL tổ 6'!A96</f>
        <v>88</v>
      </c>
      <c r="B97" s="47" t="str">
        <f>'KL tổ 6'!B96</f>
        <v>Pôk Piêng</v>
      </c>
      <c r="C97" s="48">
        <v>16000</v>
      </c>
      <c r="D97" s="49">
        <f>'KL tổ 6'!AE96</f>
        <v>0</v>
      </c>
      <c r="E97" s="62">
        <f t="shared" si="11"/>
        <v>0</v>
      </c>
      <c r="F97" s="51">
        <v>3</v>
      </c>
      <c r="G97" s="51">
        <v>0</v>
      </c>
      <c r="H97" s="62">
        <f t="shared" si="12"/>
        <v>0</v>
      </c>
      <c r="I97" s="51">
        <v>0</v>
      </c>
      <c r="J97" s="59">
        <v>0</v>
      </c>
      <c r="K97" s="50">
        <f t="shared" si="9"/>
        <v>0</v>
      </c>
      <c r="L97" s="62">
        <f t="shared" si="10"/>
        <v>0</v>
      </c>
      <c r="M97" s="63"/>
      <c r="N97" s="61"/>
    </row>
    <row r="98" spans="1:14" s="30" customFormat="1" ht="24.75" hidden="1" customHeight="1">
      <c r="A98" s="46">
        <f>'KL tổ 6'!A97</f>
        <v>89</v>
      </c>
      <c r="B98" s="47" t="str">
        <f>'KL tổ 6'!B97</f>
        <v>Vôn I Ca</v>
      </c>
      <c r="C98" s="48">
        <v>16000</v>
      </c>
      <c r="D98" s="49">
        <f>'KL tổ 6'!AE97</f>
        <v>0</v>
      </c>
      <c r="E98" s="62">
        <f t="shared" si="11"/>
        <v>0</v>
      </c>
      <c r="F98" s="51">
        <v>3</v>
      </c>
      <c r="G98" s="51">
        <v>0</v>
      </c>
      <c r="H98" s="62">
        <f t="shared" si="12"/>
        <v>0</v>
      </c>
      <c r="I98" s="51">
        <v>0</v>
      </c>
      <c r="J98" s="59">
        <f>ROUND(IF(H98&lt;=500000,0,IF(AND(H98&gt;=500001,H98&lt;=1250000),(H98-'Gia cảnh 6'!I94)*5%-25000,IF(H98&gt;=1250001,(H98-'Gia cảnh 6'!I94)*10%-87500))),2)</f>
        <v>0</v>
      </c>
      <c r="K98" s="50">
        <f t="shared" si="9"/>
        <v>0</v>
      </c>
      <c r="L98" s="62">
        <f t="shared" si="10"/>
        <v>0</v>
      </c>
      <c r="M98" s="63"/>
      <c r="N98" s="61"/>
    </row>
    <row r="99" spans="1:14" s="30" customFormat="1" ht="24.75" hidden="1" customHeight="1">
      <c r="A99" s="46">
        <f>'KL tổ 6'!A98</f>
        <v>90</v>
      </c>
      <c r="B99" s="47" t="str">
        <f>'KL tổ 6'!B98</f>
        <v>Chăn Phin</v>
      </c>
      <c r="C99" s="48">
        <v>16000</v>
      </c>
      <c r="D99" s="49">
        <f>'KL tổ 6'!AE98</f>
        <v>0</v>
      </c>
      <c r="E99" s="62">
        <f t="shared" si="11"/>
        <v>0</v>
      </c>
      <c r="F99" s="51">
        <v>3</v>
      </c>
      <c r="G99" s="51">
        <v>0</v>
      </c>
      <c r="H99" s="62">
        <f t="shared" si="12"/>
        <v>0</v>
      </c>
      <c r="I99" s="51">
        <v>0</v>
      </c>
      <c r="J99" s="59">
        <f>ROUND(IF(H99&lt;=500000,0,IF(AND(H99&gt;=500001,H99&lt;=1250000),(H99-'Gia cảnh 6'!I95)*5%-25000,IF(H99&gt;=1250001,(H99-'Gia cảnh 6'!I95)*10%-87500))),2)</f>
        <v>0</v>
      </c>
      <c r="K99" s="50">
        <f t="shared" si="9"/>
        <v>0</v>
      </c>
      <c r="L99" s="62">
        <f t="shared" si="10"/>
        <v>0</v>
      </c>
      <c r="M99" s="63"/>
      <c r="N99" s="61"/>
    </row>
    <row r="100" spans="1:14" s="30" customFormat="1" ht="24.75" hidden="1" customHeight="1">
      <c r="A100" s="46">
        <f>'KL tổ 6'!A99</f>
        <v>94</v>
      </c>
      <c r="B100" s="47" t="str">
        <f>'KL tổ 6'!B99</f>
        <v>Sa Li Đa</v>
      </c>
      <c r="C100" s="48">
        <v>16000</v>
      </c>
      <c r="D100" s="49">
        <f>'KL tổ 6'!AE99</f>
        <v>0</v>
      </c>
      <c r="E100" s="62">
        <f t="shared" si="11"/>
        <v>0</v>
      </c>
      <c r="F100" s="51">
        <v>3</v>
      </c>
      <c r="G100" s="51">
        <v>0</v>
      </c>
      <c r="H100" s="62">
        <f t="shared" si="12"/>
        <v>0</v>
      </c>
      <c r="I100" s="51">
        <v>0</v>
      </c>
      <c r="J100" s="59">
        <f>ROUND(IF(H100&lt;=500000,0,IF(AND(H100&gt;=500001,H100&lt;=1250000),(H100-'Gia cảnh 6'!I96)*5%-25000,IF(H100&gt;=1250001,(H100-'Gia cảnh 6'!I96)*10%-87500))),2)</f>
        <v>0</v>
      </c>
      <c r="K100" s="50">
        <f t="shared" si="9"/>
        <v>0</v>
      </c>
      <c r="L100" s="62">
        <f t="shared" si="10"/>
        <v>0</v>
      </c>
      <c r="M100" s="63"/>
      <c r="N100" s="61"/>
    </row>
    <row r="101" spans="1:14" s="30" customFormat="1" ht="24.75" hidden="1" customHeight="1">
      <c r="A101" s="46">
        <f>'KL tổ 6'!A100</f>
        <v>95</v>
      </c>
      <c r="B101" s="47" t="str">
        <f>'KL tổ 6'!B100</f>
        <v>Thô Thon</v>
      </c>
      <c r="C101" s="48">
        <v>16000</v>
      </c>
      <c r="D101" s="49">
        <f>'KL tổ 6'!AE100</f>
        <v>0</v>
      </c>
      <c r="E101" s="62">
        <f t="shared" si="11"/>
        <v>0</v>
      </c>
      <c r="F101" s="51">
        <v>3</v>
      </c>
      <c r="G101" s="51">
        <v>0</v>
      </c>
      <c r="H101" s="62">
        <f t="shared" si="12"/>
        <v>0</v>
      </c>
      <c r="I101" s="51">
        <v>0</v>
      </c>
      <c r="J101" s="59">
        <f>ROUND(IF(H101&lt;=500000,0,IF(AND(H101&gt;=500001,H101&lt;=1250000),(H101-'Gia cảnh 6'!I97)*5%-25000,IF(H101&gt;=1250001,(H101-'Gia cảnh 6'!I97)*10%-87500))),2)</f>
        <v>0</v>
      </c>
      <c r="K101" s="50">
        <f t="shared" si="9"/>
        <v>0</v>
      </c>
      <c r="L101" s="62">
        <f t="shared" si="10"/>
        <v>0</v>
      </c>
      <c r="M101" s="63"/>
      <c r="N101" s="61"/>
    </row>
    <row r="102" spans="1:14" s="30" customFormat="1" ht="24.75" hidden="1" customHeight="1">
      <c r="A102" s="46">
        <f>'KL tổ 6'!A101</f>
        <v>96</v>
      </c>
      <c r="B102" s="47" t="str">
        <f>'KL tổ 6'!B101</f>
        <v>Sô Lai</v>
      </c>
      <c r="C102" s="48">
        <v>16000</v>
      </c>
      <c r="D102" s="49">
        <f>'KL tổ 6'!AE101</f>
        <v>0</v>
      </c>
      <c r="E102" s="62">
        <f t="shared" si="11"/>
        <v>0</v>
      </c>
      <c r="F102" s="51">
        <v>3</v>
      </c>
      <c r="G102" s="51">
        <v>0</v>
      </c>
      <c r="H102" s="62">
        <f t="shared" si="12"/>
        <v>0</v>
      </c>
      <c r="I102" s="51">
        <v>0</v>
      </c>
      <c r="J102" s="59">
        <f>ROUND(IF(H102&lt;=500000,0,IF(AND(H102&gt;=500001,H102&lt;=1250000),(H102-'Gia cảnh 6'!I98)*5%-25000,IF(H102&gt;=1250001,(H102-'Gia cảnh 6'!I98)*10%-87500))),2)</f>
        <v>0</v>
      </c>
      <c r="K102" s="50">
        <f t="shared" si="9"/>
        <v>0</v>
      </c>
      <c r="L102" s="62">
        <f t="shared" si="10"/>
        <v>0</v>
      </c>
      <c r="M102" s="63"/>
      <c r="N102" s="61"/>
    </row>
    <row r="103" spans="1:14" s="30" customFormat="1" ht="24.75" hidden="1" customHeight="1">
      <c r="A103" s="46">
        <f>'KL tổ 6'!A102</f>
        <v>97</v>
      </c>
      <c r="B103" s="47" t="str">
        <f>'KL tổ 6'!B102</f>
        <v>Vay Hâm</v>
      </c>
      <c r="C103" s="48">
        <v>16000</v>
      </c>
      <c r="D103" s="49">
        <f>'KL tổ 6'!AE102</f>
        <v>0</v>
      </c>
      <c r="E103" s="62">
        <f t="shared" si="11"/>
        <v>0</v>
      </c>
      <c r="F103" s="51">
        <v>3</v>
      </c>
      <c r="G103" s="51">
        <v>0</v>
      </c>
      <c r="H103" s="62">
        <f t="shared" si="12"/>
        <v>0</v>
      </c>
      <c r="I103" s="51">
        <v>0</v>
      </c>
      <c r="J103" s="59">
        <f>ROUND(IF(H103&lt;=500000,0,IF(AND(H103&gt;=500001,H103&lt;=1250000),(H103-'Gia cảnh 6'!I99)*5%-25000,IF(H103&gt;=1250001,(H103-'Gia cảnh 6'!I99)*10%-87500))),2)</f>
        <v>0</v>
      </c>
      <c r="K103" s="50">
        <f t="shared" si="9"/>
        <v>0</v>
      </c>
      <c r="L103" s="62">
        <f t="shared" si="10"/>
        <v>0</v>
      </c>
      <c r="M103" s="63"/>
      <c r="N103" s="61"/>
    </row>
    <row r="104" spans="1:14" s="30" customFormat="1" ht="24.75" hidden="1" customHeight="1">
      <c r="A104" s="46">
        <f>'KL tổ 6'!A103</f>
        <v>98</v>
      </c>
      <c r="B104" s="47" t="str">
        <f>'KL tổ 6'!B103</f>
        <v>Nhêp Vên</v>
      </c>
      <c r="C104" s="48">
        <v>16000</v>
      </c>
      <c r="D104" s="49">
        <f>'KL tổ 6'!AE103</f>
        <v>0</v>
      </c>
      <c r="E104" s="62">
        <f t="shared" si="11"/>
        <v>0</v>
      </c>
      <c r="F104" s="51">
        <v>3</v>
      </c>
      <c r="G104" s="51">
        <v>0</v>
      </c>
      <c r="H104" s="62">
        <f t="shared" si="12"/>
        <v>0</v>
      </c>
      <c r="I104" s="51">
        <v>0</v>
      </c>
      <c r="J104" s="59">
        <f>ROUND(IF(H104&lt;=500000,0,IF(AND(H104&gt;=500001,H104&lt;=1250000),(H104-'Gia cảnh 6'!I100)*5%-25000,IF(H104&gt;=1250001,(H104-'Gia cảnh 6'!I100)*10%-87500))),2)</f>
        <v>0</v>
      </c>
      <c r="K104" s="50">
        <f t="shared" si="9"/>
        <v>0</v>
      </c>
      <c r="L104" s="62">
        <f t="shared" si="10"/>
        <v>0</v>
      </c>
      <c r="M104" s="63"/>
      <c r="N104" s="61"/>
    </row>
    <row r="105" spans="1:14" s="30" customFormat="1" ht="24.75" hidden="1" customHeight="1">
      <c r="A105" s="46">
        <f>'KL tổ 6'!A104</f>
        <v>99</v>
      </c>
      <c r="B105" s="47" t="str">
        <f>'KL tổ 6'!B104</f>
        <v>Uôn Ra</v>
      </c>
      <c r="C105" s="48">
        <v>16000</v>
      </c>
      <c r="D105" s="49">
        <f>'KL tổ 6'!AE104</f>
        <v>0</v>
      </c>
      <c r="E105" s="62">
        <f t="shared" si="11"/>
        <v>0</v>
      </c>
      <c r="F105" s="51">
        <v>3</v>
      </c>
      <c r="G105" s="51">
        <v>0</v>
      </c>
      <c r="H105" s="62">
        <f t="shared" si="12"/>
        <v>0</v>
      </c>
      <c r="I105" s="51">
        <v>0</v>
      </c>
      <c r="J105" s="59">
        <f>ROUND(IF(H105&lt;=500000,0,IF(AND(H105&gt;=500001,H105&lt;=1250000),(H105-'Gia cảnh 6'!I101)*5%-25000,IF(H105&gt;=1250001,(H105-'Gia cảnh 6'!I101)*10%-87500))),2)</f>
        <v>0</v>
      </c>
      <c r="K105" s="50">
        <f t="shared" si="9"/>
        <v>0</v>
      </c>
      <c r="L105" s="62">
        <f t="shared" si="10"/>
        <v>0</v>
      </c>
      <c r="M105" s="63"/>
      <c r="N105" s="61"/>
    </row>
    <row r="106" spans="1:14" s="30" customFormat="1" ht="24.75" hidden="1" customHeight="1">
      <c r="A106" s="46">
        <f>'KL tổ 6'!A105</f>
        <v>100</v>
      </c>
      <c r="B106" s="47" t="str">
        <f>'KL tổ 6'!B105</f>
        <v>Chhiêt Phin</v>
      </c>
      <c r="C106" s="48">
        <v>16000</v>
      </c>
      <c r="D106" s="49">
        <f>'KL tổ 6'!AE105</f>
        <v>0</v>
      </c>
      <c r="E106" s="62">
        <f t="shared" si="11"/>
        <v>0</v>
      </c>
      <c r="F106" s="51">
        <v>3</v>
      </c>
      <c r="G106" s="51">
        <v>0</v>
      </c>
      <c r="H106" s="62">
        <f t="shared" si="12"/>
        <v>0</v>
      </c>
      <c r="I106" s="51">
        <v>0</v>
      </c>
      <c r="J106" s="59">
        <f>ROUND(IF(H106&lt;=500000,0,IF(AND(H106&gt;=500001,H106&lt;=1250000),(H106-'Gia cảnh 6'!I102)*5%-25000,IF(H106&gt;=1250001,(H106-'Gia cảnh 6'!I102)*10%-87500))),2)</f>
        <v>0</v>
      </c>
      <c r="K106" s="50">
        <f t="shared" si="9"/>
        <v>0</v>
      </c>
      <c r="L106" s="62">
        <f t="shared" si="10"/>
        <v>0</v>
      </c>
      <c r="M106" s="63"/>
      <c r="N106" s="61"/>
    </row>
    <row r="107" spans="1:14" s="30" customFormat="1" ht="24.75" hidden="1" customHeight="1">
      <c r="A107" s="46">
        <f>'KL tổ 6'!A106</f>
        <v>101</v>
      </c>
      <c r="B107" s="47" t="str">
        <f>'KL tổ 6'!B106</f>
        <v>Chhông Tăng Hao</v>
      </c>
      <c r="C107" s="48">
        <v>16000</v>
      </c>
      <c r="D107" s="49">
        <f>'KL tổ 6'!AE106</f>
        <v>0</v>
      </c>
      <c r="E107" s="62">
        <f t="shared" si="11"/>
        <v>0</v>
      </c>
      <c r="F107" s="51">
        <v>3</v>
      </c>
      <c r="G107" s="51">
        <v>0</v>
      </c>
      <c r="H107" s="62">
        <f t="shared" si="12"/>
        <v>0</v>
      </c>
      <c r="I107" s="51">
        <v>0</v>
      </c>
      <c r="J107" s="59">
        <f>ROUND(IF(H107&lt;=500000,0,IF(AND(H107&gt;=500001,H107&lt;=1250000),(H107-'Gia cảnh 6'!I103)*5%-25000,IF(H107&gt;=1250001,(H107-'Gia cảnh 6'!I103)*10%-87500))),2)</f>
        <v>0</v>
      </c>
      <c r="K107" s="50">
        <f t="shared" si="9"/>
        <v>0</v>
      </c>
      <c r="L107" s="62">
        <f t="shared" si="10"/>
        <v>0</v>
      </c>
      <c r="M107" s="63"/>
      <c r="N107" s="61"/>
    </row>
    <row r="108" spans="1:14" s="30" customFormat="1" ht="24.75" hidden="1" customHeight="1">
      <c r="A108" s="46">
        <f>'KL tổ 6'!A107</f>
        <v>102</v>
      </c>
      <c r="B108" s="47" t="str">
        <f>'KL tổ 6'!B107</f>
        <v>Pho Than</v>
      </c>
      <c r="C108" s="48">
        <v>16000</v>
      </c>
      <c r="D108" s="49">
        <f>'KL tổ 6'!AE107</f>
        <v>0</v>
      </c>
      <c r="E108" s="62">
        <f t="shared" si="11"/>
        <v>0</v>
      </c>
      <c r="F108" s="51">
        <v>3</v>
      </c>
      <c r="G108" s="51">
        <v>0</v>
      </c>
      <c r="H108" s="62">
        <f t="shared" si="12"/>
        <v>0</v>
      </c>
      <c r="I108" s="51">
        <v>0</v>
      </c>
      <c r="J108" s="59">
        <f>ROUND(IF(H108&lt;=500000,0,IF(AND(H108&gt;=500001,H108&lt;=1250000),(H108-'Gia cảnh 6'!I104)*5%-25000,IF(H108&gt;=1250001,(H108-'Gia cảnh 6'!I104)*10%-87500))),2)</f>
        <v>0</v>
      </c>
      <c r="K108" s="50">
        <f t="shared" si="9"/>
        <v>0</v>
      </c>
      <c r="L108" s="62">
        <f t="shared" si="10"/>
        <v>0</v>
      </c>
      <c r="M108" s="63"/>
      <c r="N108" s="61"/>
    </row>
    <row r="109" spans="1:14" s="30" customFormat="1" ht="24.75" hidden="1" customHeight="1">
      <c r="A109" s="46">
        <f>'KL tổ 6'!A108</f>
        <v>103</v>
      </c>
      <c r="B109" s="47" t="str">
        <f>'KL tổ 6'!B108</f>
        <v>Mak Von</v>
      </c>
      <c r="C109" s="48">
        <v>16000</v>
      </c>
      <c r="D109" s="49">
        <f>'KL tổ 6'!AE108</f>
        <v>0</v>
      </c>
      <c r="E109" s="62">
        <f t="shared" si="11"/>
        <v>0</v>
      </c>
      <c r="F109" s="51">
        <v>3</v>
      </c>
      <c r="G109" s="51">
        <v>0</v>
      </c>
      <c r="H109" s="62">
        <f t="shared" si="12"/>
        <v>0</v>
      </c>
      <c r="I109" s="51">
        <v>0</v>
      </c>
      <c r="J109" s="59">
        <f>ROUND(IF(H109&lt;=500000,0,IF(AND(H109&gt;=500001,H109&lt;=1250000),(H109-'Gia cảnh 6'!I105)*5%-25000,IF(H109&gt;=1250001,(H109-'Gia cảnh 6'!I105)*10%-87500))),2)</f>
        <v>0</v>
      </c>
      <c r="K109" s="50">
        <f t="shared" si="9"/>
        <v>0</v>
      </c>
      <c r="L109" s="62">
        <f t="shared" si="10"/>
        <v>0</v>
      </c>
      <c r="M109" s="63"/>
      <c r="N109" s="61"/>
    </row>
    <row r="110" spans="1:14" s="30" customFormat="1" ht="24.75" hidden="1" customHeight="1">
      <c r="A110" s="46">
        <f>'KL tổ 6'!A109</f>
        <v>104</v>
      </c>
      <c r="B110" s="47" t="str">
        <f>'KL tổ 6'!B109</f>
        <v>Sôk Tit</v>
      </c>
      <c r="C110" s="48">
        <v>16000</v>
      </c>
      <c r="D110" s="49">
        <f>'KL tổ 6'!AE109</f>
        <v>0</v>
      </c>
      <c r="E110" s="62">
        <f t="shared" si="11"/>
        <v>0</v>
      </c>
      <c r="F110" s="51">
        <v>3</v>
      </c>
      <c r="G110" s="51">
        <v>0</v>
      </c>
      <c r="H110" s="62">
        <f t="shared" si="12"/>
        <v>0</v>
      </c>
      <c r="I110" s="51">
        <v>0</v>
      </c>
      <c r="J110" s="59">
        <f>ROUND(IF(H110&lt;=500000,0,IF(AND(H110&gt;=500001,H110&lt;=1250000),(H110-'Gia cảnh 6'!I106)*5%-25000,IF(H110&gt;=1250001,(H110-'Gia cảnh 6'!I106)*10%-87500))),2)</f>
        <v>0</v>
      </c>
      <c r="K110" s="50">
        <f t="shared" si="9"/>
        <v>0</v>
      </c>
      <c r="L110" s="62">
        <f t="shared" si="10"/>
        <v>0</v>
      </c>
      <c r="M110" s="63"/>
      <c r="N110" s="61"/>
    </row>
    <row r="111" spans="1:14" s="30" customFormat="1" ht="24.75" hidden="1" customHeight="1">
      <c r="A111" s="46">
        <f>'KL tổ 6'!A110</f>
        <v>105</v>
      </c>
      <c r="B111" s="47" t="str">
        <f>'KL tổ 6'!B110</f>
        <v>Na Chăn Ra</v>
      </c>
      <c r="C111" s="48">
        <v>16000</v>
      </c>
      <c r="D111" s="49">
        <f>'KL tổ 6'!AE110</f>
        <v>0</v>
      </c>
      <c r="E111" s="62">
        <f t="shared" si="11"/>
        <v>0</v>
      </c>
      <c r="F111" s="51">
        <v>3</v>
      </c>
      <c r="G111" s="51">
        <v>0</v>
      </c>
      <c r="H111" s="62">
        <f t="shared" si="12"/>
        <v>0</v>
      </c>
      <c r="I111" s="51">
        <v>0</v>
      </c>
      <c r="J111" s="59">
        <f>ROUND(IF(H111&lt;=500000,0,IF(AND(H111&gt;=500001,H111&lt;=1250000),(H111-'Gia cảnh 6'!I107)*5%-25000,IF(H111&gt;=1250001,(H111-'Gia cảnh 6'!I107)*10%-87500))),2)</f>
        <v>0</v>
      </c>
      <c r="K111" s="50">
        <f t="shared" si="9"/>
        <v>0</v>
      </c>
      <c r="L111" s="62">
        <v>0</v>
      </c>
      <c r="M111" s="63"/>
      <c r="N111" s="61"/>
    </row>
    <row r="112" spans="1:14" s="30" customFormat="1" ht="24.75" hidden="1" customHeight="1">
      <c r="A112" s="46">
        <f>'KL tổ 6'!A111</f>
        <v>106</v>
      </c>
      <c r="B112" s="47" t="str">
        <f>'KL tổ 6'!B111</f>
        <v>Von Khôi</v>
      </c>
      <c r="C112" s="48">
        <v>16000</v>
      </c>
      <c r="D112" s="49">
        <f>'KL tổ 6'!AE111</f>
        <v>0</v>
      </c>
      <c r="E112" s="62">
        <f t="shared" si="11"/>
        <v>0</v>
      </c>
      <c r="F112" s="51">
        <v>3</v>
      </c>
      <c r="G112" s="51">
        <v>0</v>
      </c>
      <c r="H112" s="62">
        <f t="shared" si="12"/>
        <v>0</v>
      </c>
      <c r="I112" s="51">
        <v>0</v>
      </c>
      <c r="J112" s="59">
        <f>ROUND(IF(H112&lt;=500000,0,IF(AND(H112&gt;=500001,H112&lt;=1250000),(H112-'Gia cảnh 6'!I108)*5%-25000,IF(H112&gt;=1250001,(H112-'Gia cảnh 6'!I108)*10%-87500))),2)</f>
        <v>0</v>
      </c>
      <c r="K112" s="50">
        <f t="shared" si="9"/>
        <v>0</v>
      </c>
      <c r="L112">
        <v>0</v>
      </c>
      <c r="M112" s="63"/>
      <c r="N112" s="61"/>
    </row>
    <row r="113" spans="1:14" s="30" customFormat="1" ht="24.75" hidden="1" customHeight="1">
      <c r="A113" s="46">
        <f>'KL tổ 6'!A112</f>
        <v>107</v>
      </c>
      <c r="B113" s="47" t="str">
        <f>'KL tổ 6'!B112</f>
        <v>Son Chom Rơn</v>
      </c>
      <c r="C113" s="48">
        <v>16000</v>
      </c>
      <c r="D113" s="49">
        <f>'KL tổ 6'!AE112</f>
        <v>0</v>
      </c>
      <c r="E113" s="62">
        <f t="shared" si="11"/>
        <v>0</v>
      </c>
      <c r="F113" s="51">
        <v>3</v>
      </c>
      <c r="G113" s="51">
        <v>0</v>
      </c>
      <c r="H113" s="62">
        <f t="shared" si="12"/>
        <v>0</v>
      </c>
      <c r="I113" s="51">
        <v>0</v>
      </c>
      <c r="J113" s="59">
        <f>ROUND(IF(H113&lt;=500000,0,IF(AND(H113&gt;=500001,H113&lt;=1250000),(H113-'Gia cảnh 6'!I109)*5%-25000,IF(H113&gt;=1250001,(H113-'Gia cảnh 6'!I109)*10%-87500))),2)</f>
        <v>0</v>
      </c>
      <c r="K113" s="50">
        <f t="shared" si="9"/>
        <v>0</v>
      </c>
      <c r="L113">
        <v>0</v>
      </c>
      <c r="M113" s="63"/>
      <c r="N113" s="61"/>
    </row>
    <row r="114" spans="1:14" s="30" customFormat="1" ht="24.75" hidden="1" customHeight="1">
      <c r="A114" s="46">
        <f>'KL tổ 6'!A113</f>
        <v>108</v>
      </c>
      <c r="B114" s="47" t="str">
        <f>'KL tổ 6'!B113</f>
        <v>Chhon Ron</v>
      </c>
      <c r="C114" s="48">
        <v>16000</v>
      </c>
      <c r="D114" s="49">
        <f>'KL tổ 6'!AE113</f>
        <v>0</v>
      </c>
      <c r="E114" s="62">
        <f t="shared" si="11"/>
        <v>0</v>
      </c>
      <c r="F114" s="51">
        <v>3</v>
      </c>
      <c r="G114" s="51">
        <v>0</v>
      </c>
      <c r="H114" s="62">
        <f t="shared" si="12"/>
        <v>0</v>
      </c>
      <c r="I114" s="51">
        <v>0</v>
      </c>
      <c r="J114" s="59">
        <f>ROUND(IF(H114&lt;=500000,0,IF(AND(H114&gt;=500001,H114&lt;=1250000),(H114-'Gia cảnh 6'!I110)*5%-25000,IF(H114&gt;=1250001,(H114-'Gia cảnh 6'!I110)*10%-87500))),2)</f>
        <v>0</v>
      </c>
      <c r="K114" s="50">
        <f t="shared" si="9"/>
        <v>0</v>
      </c>
      <c r="L114">
        <v>0</v>
      </c>
      <c r="M114" s="63"/>
      <c r="N114" s="61"/>
    </row>
    <row r="115" spans="1:14" s="30" customFormat="1" ht="24.75" hidden="1" customHeight="1">
      <c r="A115" s="46">
        <f>'KL tổ 6'!A114</f>
        <v>109</v>
      </c>
      <c r="B115" s="47" t="str">
        <f>'KL tổ 6'!B114</f>
        <v>Hum Ni</v>
      </c>
      <c r="C115" s="48">
        <v>16000</v>
      </c>
      <c r="D115" s="49">
        <f>'KL tổ 6'!AE114</f>
        <v>0</v>
      </c>
      <c r="E115" s="62">
        <f t="shared" si="11"/>
        <v>0</v>
      </c>
      <c r="F115" s="51">
        <v>3</v>
      </c>
      <c r="G115" s="51">
        <v>0</v>
      </c>
      <c r="H115" s="62">
        <f t="shared" si="12"/>
        <v>0</v>
      </c>
      <c r="I115" s="51">
        <v>0</v>
      </c>
      <c r="J115" s="59">
        <f>ROUND(IF(H115&lt;=500000,0,IF(AND(H115&gt;=500001,H115&lt;=1250000),(H115-'Gia cảnh 6'!I111)*5%-25000,IF(H115&gt;=1250001,(H115-'Gia cảnh 6'!I111)*10%-87500))),2)</f>
        <v>0</v>
      </c>
      <c r="K115" s="50">
        <f t="shared" si="9"/>
        <v>0</v>
      </c>
      <c r="L115">
        <v>0</v>
      </c>
      <c r="M115" s="63"/>
      <c r="N115" s="61"/>
    </row>
    <row r="116" spans="1:14" s="30" customFormat="1" ht="24.75" hidden="1" customHeight="1">
      <c r="A116" s="46">
        <f>'KL tổ 6'!A115</f>
        <v>110</v>
      </c>
      <c r="B116" s="47" t="str">
        <f>'KL tổ 6'!B115</f>
        <v>Sô Srey Lek</v>
      </c>
      <c r="C116" s="48">
        <v>16000</v>
      </c>
      <c r="D116" s="49">
        <f>'KL tổ 6'!AE115</f>
        <v>0</v>
      </c>
      <c r="E116" s="62">
        <f t="shared" si="11"/>
        <v>0</v>
      </c>
      <c r="F116" s="51">
        <v>3</v>
      </c>
      <c r="G116" s="51">
        <v>0</v>
      </c>
      <c r="H116" s="62">
        <f t="shared" si="12"/>
        <v>0</v>
      </c>
      <c r="I116" s="51">
        <v>0</v>
      </c>
      <c r="J116" s="59">
        <f>ROUND(IF(H116&lt;=500000,0,IF(AND(H116&gt;=500001,H116&lt;=1250000),(H116-'Gia cảnh 6'!I112)*5%-25000,IF(H116&gt;=1250001,(H116-'Gia cảnh 6'!I112)*10%-87500))),2)</f>
        <v>0</v>
      </c>
      <c r="K116" s="50">
        <f t="shared" si="9"/>
        <v>0</v>
      </c>
      <c r="L116">
        <v>0</v>
      </c>
      <c r="M116" s="63"/>
      <c r="N116" s="61"/>
    </row>
    <row r="117" spans="1:14" s="30" customFormat="1" ht="24.75" hidden="1" customHeight="1">
      <c r="A117" s="46">
        <f>'KL tổ 6'!A116</f>
        <v>111</v>
      </c>
      <c r="B117" s="47" t="str">
        <f>'KL tổ 6'!B116</f>
        <v>Chươn Ray</v>
      </c>
      <c r="C117" s="48">
        <v>16000</v>
      </c>
      <c r="D117" s="49">
        <f>'KL tổ 6'!AE116</f>
        <v>0</v>
      </c>
      <c r="E117" s="62">
        <f t="shared" si="11"/>
        <v>0</v>
      </c>
      <c r="F117" s="51">
        <v>3</v>
      </c>
      <c r="G117" s="51">
        <v>0</v>
      </c>
      <c r="H117" s="62">
        <f t="shared" si="12"/>
        <v>0</v>
      </c>
      <c r="I117" s="51">
        <v>0</v>
      </c>
      <c r="J117" s="59">
        <v>0</v>
      </c>
      <c r="K117" s="50">
        <f t="shared" si="9"/>
        <v>0</v>
      </c>
      <c r="L117">
        <v>0</v>
      </c>
      <c r="M117" s="63"/>
      <c r="N117" s="61"/>
    </row>
    <row r="118" spans="1:14" s="30" customFormat="1" ht="20.25" hidden="1" customHeight="1">
      <c r="A118" s="46">
        <f>'KL tổ 6'!A117</f>
        <v>112</v>
      </c>
      <c r="B118" s="47" t="str">
        <f>'KL tổ 6'!B117</f>
        <v>Tit Ty</v>
      </c>
      <c r="C118" s="48">
        <v>16000</v>
      </c>
      <c r="D118" s="49">
        <f>'KL tổ 6'!AE117</f>
        <v>0</v>
      </c>
      <c r="E118" s="62">
        <f t="shared" si="11"/>
        <v>0</v>
      </c>
      <c r="F118" s="51">
        <v>3</v>
      </c>
      <c r="G118" s="51">
        <v>0</v>
      </c>
      <c r="H118" s="62">
        <f t="shared" si="12"/>
        <v>0</v>
      </c>
      <c r="I118" s="51">
        <v>0</v>
      </c>
      <c r="J118" s="59">
        <f>ROUND(IF(H118&lt;=500000,0,IF(AND(H118&gt;=500001,H118&lt;=1250000),(H118-'Gia cảnh 6'!I209)*5%-25000,IF(H118&gt;=1250001,(H118-'Gia cảnh 6'!I209)*10%-87500))),2)</f>
        <v>0</v>
      </c>
      <c r="K118" s="62">
        <f t="shared" ref="K118:K174" si="13">IF(J118&gt;0,I118+J118,I118)</f>
        <v>0</v>
      </c>
      <c r="L118">
        <v>0</v>
      </c>
      <c r="M118" s="63"/>
      <c r="N118" s="61"/>
    </row>
    <row r="119" spans="1:14" s="30" customFormat="1" ht="20.25" hidden="1" customHeight="1">
      <c r="A119" s="46">
        <f>'KL tổ 6'!A118</f>
        <v>113</v>
      </c>
      <c r="B119" s="47" t="str">
        <f>'KL tổ 6'!B118</f>
        <v>Buôn Số Bân</v>
      </c>
      <c r="C119" s="48">
        <v>16000</v>
      </c>
      <c r="D119" s="49">
        <f>'KL tổ 6'!AE118</f>
        <v>0</v>
      </c>
      <c r="E119" s="62">
        <f t="shared" si="11"/>
        <v>0</v>
      </c>
      <c r="F119" s="51">
        <v>3</v>
      </c>
      <c r="G119" s="51">
        <v>0</v>
      </c>
      <c r="H119" s="62">
        <f t="shared" si="12"/>
        <v>0</v>
      </c>
      <c r="I119" s="51">
        <v>0</v>
      </c>
      <c r="J119" s="59">
        <f>ROUND(IF(H119&lt;=500000,0,IF(AND(H119&gt;=500001,H119&lt;=1250000),(H119-'Gia cảnh 6'!I210)*5%-25000,IF(H119&gt;=1250001,(H119-'Gia cảnh 6'!I210)*10%-87500))),2)</f>
        <v>0</v>
      </c>
      <c r="K119" s="62">
        <f t="shared" si="13"/>
        <v>0</v>
      </c>
      <c r="L119">
        <v>0</v>
      </c>
      <c r="M119" s="63"/>
      <c r="N119" s="61"/>
    </row>
    <row r="120" spans="1:14" s="30" customFormat="1" ht="20.25" hidden="1" customHeight="1">
      <c r="A120" s="46">
        <f>'KL tổ 6'!A119</f>
        <v>114</v>
      </c>
      <c r="B120" s="47" t="str">
        <f>'KL tổ 6'!B119</f>
        <v>An Vit Chia</v>
      </c>
      <c r="C120" s="48">
        <v>16000</v>
      </c>
      <c r="D120" s="49">
        <f>'KL tổ 6'!AE119</f>
        <v>0</v>
      </c>
      <c r="E120" s="62">
        <f t="shared" si="11"/>
        <v>0</v>
      </c>
      <c r="F120" s="51">
        <v>3</v>
      </c>
      <c r="G120" s="51">
        <v>0</v>
      </c>
      <c r="H120" s="62">
        <f t="shared" si="12"/>
        <v>0</v>
      </c>
      <c r="I120" s="51">
        <v>0</v>
      </c>
      <c r="J120" s="59">
        <f>ROUND(IF(H120&lt;=500000,0,IF(AND(H120&gt;=500001,H120&lt;=1250000),(H120-'Gia cảnh 6'!I211)*5%-25000,IF(H120&gt;=1250001,(H120-'Gia cảnh 6'!I211)*10%-87500))),2)</f>
        <v>0</v>
      </c>
      <c r="K120" s="62">
        <f t="shared" si="13"/>
        <v>0</v>
      </c>
      <c r="L120">
        <v>0</v>
      </c>
      <c r="M120" s="63"/>
      <c r="N120" s="61"/>
    </row>
    <row r="121" spans="1:14" s="30" customFormat="1" ht="20.25" hidden="1" customHeight="1">
      <c r="A121" s="46">
        <f>'KL tổ 6'!A120</f>
        <v>115</v>
      </c>
      <c r="B121" s="47" t="str">
        <f>'KL tổ 6'!B120</f>
        <v>Don Doi</v>
      </c>
      <c r="C121" s="48">
        <v>16000</v>
      </c>
      <c r="D121" s="49">
        <f>'KL tổ 6'!AE120</f>
        <v>0</v>
      </c>
      <c r="E121" s="62">
        <f t="shared" si="11"/>
        <v>0</v>
      </c>
      <c r="F121" s="51">
        <v>3</v>
      </c>
      <c r="G121" s="51">
        <v>0</v>
      </c>
      <c r="H121" s="62">
        <f t="shared" si="12"/>
        <v>0</v>
      </c>
      <c r="I121" s="51">
        <v>0</v>
      </c>
      <c r="J121" s="59">
        <f>ROUND(IF(H121&lt;=500000,0,IF(AND(H121&gt;=500001,H121&lt;=1250000),(H121-'Gia cảnh 6'!I212)*5%-25000,IF(H121&gt;=1250001,(H121-'Gia cảnh 6'!I212)*10%-87500))),2)</f>
        <v>0</v>
      </c>
      <c r="K121" s="62">
        <f t="shared" si="13"/>
        <v>0</v>
      </c>
      <c r="L121">
        <v>0</v>
      </c>
      <c r="M121" s="63"/>
      <c r="N121" s="61"/>
    </row>
    <row r="122" spans="1:14" s="30" customFormat="1" ht="20.25" hidden="1" customHeight="1">
      <c r="A122" s="46">
        <f>'KL tổ 6'!A121</f>
        <v>116</v>
      </c>
      <c r="B122" s="47" t="str">
        <f>'KL tổ 6'!B121</f>
        <v>Rim Hay</v>
      </c>
      <c r="C122" s="48">
        <v>16000</v>
      </c>
      <c r="D122" s="49">
        <f>'KL tổ 6'!AE121</f>
        <v>0</v>
      </c>
      <c r="E122" s="62">
        <f t="shared" si="11"/>
        <v>0</v>
      </c>
      <c r="F122" s="51">
        <v>3</v>
      </c>
      <c r="G122" s="51">
        <v>0</v>
      </c>
      <c r="H122" s="62">
        <f t="shared" si="12"/>
        <v>0</v>
      </c>
      <c r="I122" s="51">
        <v>0</v>
      </c>
      <c r="J122" s="59">
        <f>ROUND(IF(H122&lt;=500000,0,IF(AND(H122&gt;=500001,H122&lt;=1250000),(H122-'Gia cảnh 6'!I213)*5%-25000,IF(H122&gt;=1250001,(H122-'Gia cảnh 6'!I213)*10%-87500))),2)</f>
        <v>0</v>
      </c>
      <c r="K122" s="62">
        <f t="shared" si="13"/>
        <v>0</v>
      </c>
      <c r="L122">
        <v>0</v>
      </c>
      <c r="M122" s="63"/>
      <c r="N122" s="61"/>
    </row>
    <row r="123" spans="1:14" s="30" customFormat="1" ht="20.25" hidden="1" customHeight="1">
      <c r="A123" s="46">
        <f>'KL tổ 6'!A122</f>
        <v>117</v>
      </c>
      <c r="B123" s="47" t="str">
        <f>'KL tổ 6'!B122</f>
        <v>Văn Sôk</v>
      </c>
      <c r="C123" s="48">
        <v>16000</v>
      </c>
      <c r="D123" s="49">
        <f>'KL tổ 6'!AE122</f>
        <v>0</v>
      </c>
      <c r="E123" s="62">
        <f t="shared" ref="E123:E186" si="14">C123*D123</f>
        <v>0</v>
      </c>
      <c r="F123" s="51">
        <v>3</v>
      </c>
      <c r="G123" s="51">
        <v>0</v>
      </c>
      <c r="H123" s="62">
        <f t="shared" ref="H123:H186" si="15">G123+E123</f>
        <v>0</v>
      </c>
      <c r="I123" s="51">
        <v>0</v>
      </c>
      <c r="J123" s="59">
        <f>ROUND(IF(H123&lt;=500000,0,IF(AND(H123&gt;=500001,H123&lt;=1250000),(H123-'Gia cảnh 6'!I214)*5%-25000,IF(H123&gt;=1250001,(H123-'Gia cảnh 6'!I214)*10%-87500))),2)</f>
        <v>0</v>
      </c>
      <c r="K123" s="62">
        <f t="shared" si="13"/>
        <v>0</v>
      </c>
      <c r="L123">
        <v>0</v>
      </c>
      <c r="M123" s="63"/>
      <c r="N123" s="61"/>
    </row>
    <row r="124" spans="1:14" s="30" customFormat="1" ht="20.25" hidden="1" customHeight="1">
      <c r="A124" s="46">
        <f>'KL tổ 6'!A123</f>
        <v>118</v>
      </c>
      <c r="B124" s="47" t="str">
        <f>'KL tổ 6'!B123</f>
        <v>Bôl Sât</v>
      </c>
      <c r="C124" s="48">
        <v>16000</v>
      </c>
      <c r="D124" s="49">
        <f>'KL tổ 6'!AE123</f>
        <v>0</v>
      </c>
      <c r="E124" s="62">
        <f t="shared" si="14"/>
        <v>0</v>
      </c>
      <c r="F124" s="51">
        <v>3</v>
      </c>
      <c r="G124" s="51">
        <v>0</v>
      </c>
      <c r="H124" s="62">
        <f t="shared" si="15"/>
        <v>0</v>
      </c>
      <c r="I124" s="51">
        <v>0</v>
      </c>
      <c r="J124" s="59">
        <v>0</v>
      </c>
      <c r="K124" s="62">
        <f t="shared" si="13"/>
        <v>0</v>
      </c>
      <c r="L124">
        <v>0</v>
      </c>
      <c r="M124" s="63"/>
      <c r="N124" s="61"/>
    </row>
    <row r="125" spans="1:14" s="30" customFormat="1" ht="20.25" hidden="1" customHeight="1">
      <c r="A125" s="46">
        <f>'KL tổ 6'!A124</f>
        <v>119</v>
      </c>
      <c r="B125" s="47" t="str">
        <f>'KL tổ 6'!B124</f>
        <v>Hang Sât</v>
      </c>
      <c r="C125" s="48">
        <v>16000</v>
      </c>
      <c r="D125" s="49">
        <f>'KL tổ 6'!AE124</f>
        <v>0</v>
      </c>
      <c r="E125" s="62">
        <f t="shared" si="14"/>
        <v>0</v>
      </c>
      <c r="F125" s="51">
        <v>3</v>
      </c>
      <c r="G125" s="51">
        <v>0</v>
      </c>
      <c r="H125" s="62">
        <f t="shared" si="15"/>
        <v>0</v>
      </c>
      <c r="I125" s="51">
        <v>0</v>
      </c>
      <c r="J125" s="59">
        <f>ROUND(IF(H125&lt;=500000,0,IF(AND(H125&gt;=500001,H125&lt;=1250000),(H125-'Gia cảnh 6'!I216)*5%-25000,IF(H125&gt;=1250001,(H125-'Gia cảnh 6'!I216)*10%-87500))),2)</f>
        <v>0</v>
      </c>
      <c r="K125" s="62">
        <f t="shared" si="13"/>
        <v>0</v>
      </c>
      <c r="L125">
        <v>0</v>
      </c>
      <c r="M125" s="63"/>
      <c r="N125" s="61"/>
    </row>
    <row r="126" spans="1:14" s="30" customFormat="1" ht="20.25" hidden="1" customHeight="1">
      <c r="A126" s="46">
        <f>'KL tổ 6'!A125</f>
        <v>120</v>
      </c>
      <c r="B126" s="47" t="str">
        <f>'KL tổ 6'!B125</f>
        <v>Si Sa Ly</v>
      </c>
      <c r="C126" s="48">
        <v>16000</v>
      </c>
      <c r="D126" s="49">
        <f>'KL tổ 6'!AE125</f>
        <v>0</v>
      </c>
      <c r="E126" s="62">
        <f t="shared" si="14"/>
        <v>0</v>
      </c>
      <c r="F126" s="51">
        <v>3</v>
      </c>
      <c r="G126" s="51">
        <v>0</v>
      </c>
      <c r="H126" s="62">
        <f t="shared" si="15"/>
        <v>0</v>
      </c>
      <c r="I126" s="51">
        <v>0</v>
      </c>
      <c r="J126" s="59">
        <f>ROUND(IF(H126&lt;=500000,0,IF(AND(H126&gt;=500001,H126&lt;=1250000),(H126-'Gia cảnh 6'!I217)*5%-25000,IF(H126&gt;=1250001,(H126-'Gia cảnh 6'!I217)*10%-87500))),2)</f>
        <v>0</v>
      </c>
      <c r="K126" s="62">
        <f t="shared" si="13"/>
        <v>0</v>
      </c>
      <c r="L126">
        <v>0</v>
      </c>
      <c r="M126" s="63"/>
      <c r="N126" s="61"/>
    </row>
    <row r="127" spans="1:14" s="30" customFormat="1" ht="20.25" hidden="1" customHeight="1">
      <c r="A127" s="46">
        <f>'KL tổ 6'!A126</f>
        <v>121</v>
      </c>
      <c r="B127" s="47" t="str">
        <f>'KL tổ 6'!B126</f>
        <v>Son Pha Ry</v>
      </c>
      <c r="C127" s="48">
        <v>16000</v>
      </c>
      <c r="D127" s="49">
        <f>'KL tổ 6'!AE126</f>
        <v>0</v>
      </c>
      <c r="E127" s="62">
        <f t="shared" si="14"/>
        <v>0</v>
      </c>
      <c r="F127" s="51">
        <v>3</v>
      </c>
      <c r="G127" s="51">
        <v>0</v>
      </c>
      <c r="H127" s="62">
        <f t="shared" si="15"/>
        <v>0</v>
      </c>
      <c r="I127" s="51">
        <v>0</v>
      </c>
      <c r="J127" s="59">
        <f>ROUND(IF(H127&lt;=500000,0,IF(AND(H127&gt;=500001,H127&lt;=1250000),(H127-'Gia cảnh 6'!I218)*5%-25000,IF(H127&gt;=1250001,(H127-'Gia cảnh 6'!I218)*10%-87500))),2)</f>
        <v>0</v>
      </c>
      <c r="K127" s="62">
        <f t="shared" si="13"/>
        <v>0</v>
      </c>
      <c r="L127">
        <v>0</v>
      </c>
      <c r="M127" s="63"/>
      <c r="N127" s="61"/>
    </row>
    <row r="128" spans="1:14" s="30" customFormat="1" ht="20.25" hidden="1" customHeight="1">
      <c r="A128" s="46">
        <f>'KL tổ 6'!A127</f>
        <v>122</v>
      </c>
      <c r="B128" s="47" t="str">
        <f>'KL tổ 6'!B127</f>
        <v>Bun Na Sua</v>
      </c>
      <c r="C128" s="48">
        <v>16000</v>
      </c>
      <c r="D128" s="49">
        <f>'KL tổ 6'!AE127</f>
        <v>0</v>
      </c>
      <c r="E128" s="62">
        <f t="shared" si="14"/>
        <v>0</v>
      </c>
      <c r="F128" s="51">
        <v>3</v>
      </c>
      <c r="G128" s="51">
        <v>0</v>
      </c>
      <c r="H128" s="62">
        <f t="shared" si="15"/>
        <v>0</v>
      </c>
      <c r="I128" s="51">
        <v>0</v>
      </c>
      <c r="J128" s="59">
        <f>ROUND(IF(H128&lt;=500000,0,IF(AND(H128&gt;=500001,H128&lt;=1250000),(H128-'Gia cảnh 6'!I219)*5%-25000,IF(H128&gt;=1250001,(H128-'Gia cảnh 6'!I219)*10%-87500))),2)</f>
        <v>0</v>
      </c>
      <c r="K128" s="62">
        <f t="shared" si="13"/>
        <v>0</v>
      </c>
      <c r="L128">
        <v>0</v>
      </c>
      <c r="M128" s="63"/>
      <c r="N128" s="61"/>
    </row>
    <row r="129" spans="1:14" s="30" customFormat="1" ht="20.25" hidden="1" customHeight="1">
      <c r="A129" s="46">
        <f>'KL tổ 6'!A128</f>
        <v>123</v>
      </c>
      <c r="B129" s="47" t="str">
        <f>'KL tổ 6'!B128</f>
        <v>Rươn Ui</v>
      </c>
      <c r="C129" s="48">
        <v>16000</v>
      </c>
      <c r="D129" s="49">
        <f>'KL tổ 6'!AE128</f>
        <v>0</v>
      </c>
      <c r="E129" s="62">
        <f t="shared" si="14"/>
        <v>0</v>
      </c>
      <c r="F129" s="51">
        <v>3</v>
      </c>
      <c r="G129" s="51">
        <v>0</v>
      </c>
      <c r="H129" s="62">
        <f t="shared" si="15"/>
        <v>0</v>
      </c>
      <c r="I129" s="51">
        <v>0</v>
      </c>
      <c r="J129" s="59">
        <f>ROUND(IF(H129&lt;=500000,0,IF(AND(H129&gt;=500001,H129&lt;=1250000),(H129-'Gia cảnh 6'!I220)*5%-25000,IF(H129&gt;=1250001,(H129-'Gia cảnh 6'!I220)*10%-87500))),2)</f>
        <v>0</v>
      </c>
      <c r="K129" s="62">
        <f t="shared" si="13"/>
        <v>0</v>
      </c>
      <c r="L129">
        <v>0</v>
      </c>
      <c r="M129" s="63"/>
      <c r="N129" s="61"/>
    </row>
    <row r="130" spans="1:14" s="30" customFormat="1" ht="20.25" hidden="1" customHeight="1">
      <c r="A130" s="46">
        <f>'KL tổ 6'!A129</f>
        <v>124</v>
      </c>
      <c r="B130" s="47" t="str">
        <f>'KL tổ 6'!B129</f>
        <v>Phat Pheap</v>
      </c>
      <c r="C130" s="48">
        <v>16000</v>
      </c>
      <c r="D130" s="49">
        <f>'KL tổ 6'!AE129</f>
        <v>0</v>
      </c>
      <c r="E130" s="62">
        <f t="shared" si="14"/>
        <v>0</v>
      </c>
      <c r="F130" s="51">
        <v>3</v>
      </c>
      <c r="G130" s="51">
        <v>0</v>
      </c>
      <c r="H130" s="62">
        <f t="shared" si="15"/>
        <v>0</v>
      </c>
      <c r="I130" s="51">
        <v>0</v>
      </c>
      <c r="J130" s="59">
        <f>ROUND(IF(H130&lt;=500000,0,IF(AND(H130&gt;=500001,H130&lt;=1250000),(H130-'Gia cảnh 6'!I221)*5%-25000,IF(H130&gt;=1250001,(H130-'Gia cảnh 6'!I221)*10%-87500))),2)</f>
        <v>0</v>
      </c>
      <c r="K130" s="62">
        <f t="shared" si="13"/>
        <v>0</v>
      </c>
      <c r="L130">
        <v>0</v>
      </c>
      <c r="M130" s="63"/>
      <c r="N130" s="61"/>
    </row>
    <row r="131" spans="1:14" s="30" customFormat="1" ht="20.25" hidden="1" customHeight="1">
      <c r="A131" s="46">
        <f>'KL tổ 6'!A130</f>
        <v>125</v>
      </c>
      <c r="B131" s="47" t="str">
        <f>'KL tổ 6'!B130</f>
        <v>Coi Pheak Co Đây</v>
      </c>
      <c r="C131" s="48">
        <v>16000</v>
      </c>
      <c r="D131" s="49">
        <f>'KL tổ 6'!AE130</f>
        <v>0</v>
      </c>
      <c r="E131" s="62">
        <f t="shared" si="14"/>
        <v>0</v>
      </c>
      <c r="F131" s="51">
        <v>3</v>
      </c>
      <c r="G131" s="51">
        <v>0</v>
      </c>
      <c r="H131" s="62">
        <f t="shared" si="15"/>
        <v>0</v>
      </c>
      <c r="I131" s="51">
        <v>0</v>
      </c>
      <c r="J131" s="59">
        <f>ROUND(IF(H131&lt;=500000,0,IF(AND(H131&gt;=500001,H131&lt;=1250000),(H131-'Gia cảnh 6'!I222)*5%-25000,IF(H131&gt;=1250001,(H131-'Gia cảnh 6'!I222)*10%-87500))),2)</f>
        <v>0</v>
      </c>
      <c r="K131" s="62">
        <f t="shared" si="13"/>
        <v>0</v>
      </c>
      <c r="L131">
        <v>0</v>
      </c>
      <c r="M131" s="63"/>
      <c r="N131" s="61"/>
    </row>
    <row r="132" spans="1:14" s="30" customFormat="1" ht="20.25" hidden="1" customHeight="1">
      <c r="A132" s="46">
        <f>'KL tổ 6'!A131</f>
        <v>126</v>
      </c>
      <c r="B132" s="47" t="str">
        <f>'KL tổ 6'!B131</f>
        <v>Thiêt Pok</v>
      </c>
      <c r="C132" s="48">
        <v>16000</v>
      </c>
      <c r="D132" s="49">
        <f>'KL tổ 6'!AE131</f>
        <v>0</v>
      </c>
      <c r="E132" s="62">
        <f t="shared" si="14"/>
        <v>0</v>
      </c>
      <c r="F132" s="51">
        <v>3</v>
      </c>
      <c r="G132" s="51">
        <v>0</v>
      </c>
      <c r="H132" s="62">
        <f t="shared" si="15"/>
        <v>0</v>
      </c>
      <c r="I132" s="51">
        <v>0</v>
      </c>
      <c r="J132" s="59">
        <f>ROUND(IF(H132&lt;=500000,0,IF(AND(H132&gt;=500001,H132&lt;=1250000),(H132-'Gia cảnh 6'!I223)*5%-25000,IF(H132&gt;=1250001,(H132-'Gia cảnh 6'!I223)*10%-87500))),2)</f>
        <v>0</v>
      </c>
      <c r="K132" s="62">
        <f t="shared" si="13"/>
        <v>0</v>
      </c>
      <c r="L132">
        <v>0</v>
      </c>
      <c r="M132" s="63"/>
      <c r="N132" s="61"/>
    </row>
    <row r="133" spans="1:14" s="30" customFormat="1" ht="20.25" hidden="1" customHeight="1">
      <c r="A133" s="46">
        <f>'KL tổ 6'!A132</f>
        <v>127</v>
      </c>
      <c r="B133" s="47" t="str">
        <f>'KL tổ 6'!B132</f>
        <v>Vi Chât</v>
      </c>
      <c r="C133" s="48">
        <v>16000</v>
      </c>
      <c r="D133" s="49">
        <f>'KL tổ 6'!AE132</f>
        <v>0</v>
      </c>
      <c r="E133" s="62">
        <f t="shared" si="14"/>
        <v>0</v>
      </c>
      <c r="F133" s="51">
        <v>3</v>
      </c>
      <c r="G133" s="51">
        <v>0</v>
      </c>
      <c r="H133" s="62">
        <f t="shared" si="15"/>
        <v>0</v>
      </c>
      <c r="I133" s="51">
        <v>0</v>
      </c>
      <c r="J133" s="59">
        <f>ROUND(IF(H133&lt;=500000,0,IF(AND(H133&gt;=500001,H133&lt;=1250000),(H133-'Gia cảnh 6'!I224)*5%-25000,IF(H133&gt;=1250001,(H133-'Gia cảnh 6'!I224)*10%-87500))),2)</f>
        <v>0</v>
      </c>
      <c r="K133" s="62">
        <f t="shared" si="13"/>
        <v>0</v>
      </c>
      <c r="L133">
        <v>0</v>
      </c>
      <c r="M133" s="63"/>
      <c r="N133" s="61"/>
    </row>
    <row r="134" spans="1:14" s="30" customFormat="1" ht="20.25" hidden="1" customHeight="1">
      <c r="A134" s="46">
        <f>'KL tổ 6'!A133</f>
        <v>128</v>
      </c>
      <c r="B134" s="47" t="str">
        <f>'KL tổ 6'!B133</f>
        <v>Om Hêng</v>
      </c>
      <c r="C134" s="48">
        <v>16000</v>
      </c>
      <c r="D134" s="49">
        <f>'KL tổ 6'!AE133</f>
        <v>0</v>
      </c>
      <c r="E134" s="62">
        <f t="shared" si="14"/>
        <v>0</v>
      </c>
      <c r="F134" s="51">
        <v>3</v>
      </c>
      <c r="G134" s="51">
        <v>0</v>
      </c>
      <c r="H134" s="62">
        <f t="shared" si="15"/>
        <v>0</v>
      </c>
      <c r="I134" s="51">
        <v>0</v>
      </c>
      <c r="J134" s="59">
        <f>ROUND(IF(H134&lt;=500000,0,IF(AND(H134&gt;=500001,H134&lt;=1250000),(H134-'Gia cảnh 6'!I225)*5%-25000,IF(H134&gt;=1250001,(H134-'Gia cảnh 6'!I225)*10%-87500))),2)</f>
        <v>0</v>
      </c>
      <c r="K134" s="62">
        <f t="shared" si="13"/>
        <v>0</v>
      </c>
      <c r="L134">
        <v>0</v>
      </c>
      <c r="M134" s="63"/>
      <c r="N134" s="61"/>
    </row>
    <row r="135" spans="1:14" s="30" customFormat="1" ht="20.25" hidden="1" customHeight="1">
      <c r="A135" s="46">
        <f>'KL tổ 6'!A134</f>
        <v>129</v>
      </c>
      <c r="B135" s="47" t="str">
        <f>'KL tổ 6'!B134</f>
        <v>Son Pha</v>
      </c>
      <c r="C135" s="48">
        <v>16000</v>
      </c>
      <c r="D135" s="49">
        <f>'KL tổ 6'!AE134</f>
        <v>0</v>
      </c>
      <c r="E135" s="62">
        <f t="shared" si="14"/>
        <v>0</v>
      </c>
      <c r="F135" s="51">
        <v>3</v>
      </c>
      <c r="G135" s="51">
        <v>0</v>
      </c>
      <c r="H135" s="62">
        <f t="shared" si="15"/>
        <v>0</v>
      </c>
      <c r="I135" s="51">
        <v>0</v>
      </c>
      <c r="J135" s="59">
        <f>ROUND(IF(H135&lt;=500000,0,IF(AND(H135&gt;=500001,H135&lt;=1250000),(H135-'Gia cảnh 6'!I226)*5%-25000,IF(H135&gt;=1250001,(H135-'Gia cảnh 6'!I226)*10%-87500))),2)</f>
        <v>0</v>
      </c>
      <c r="K135" s="62">
        <f t="shared" si="13"/>
        <v>0</v>
      </c>
      <c r="L135">
        <v>0</v>
      </c>
      <c r="M135" s="63"/>
      <c r="N135" s="61"/>
    </row>
    <row r="136" spans="1:14" s="30" customFormat="1" ht="20.25" hidden="1" customHeight="1">
      <c r="A136" s="46">
        <f>'KL tổ 6'!A135</f>
        <v>130</v>
      </c>
      <c r="B136" s="47" t="str">
        <f>'KL tổ 6'!B135</f>
        <v>Chhum Chhương</v>
      </c>
      <c r="C136" s="48">
        <v>16000</v>
      </c>
      <c r="D136" s="49">
        <f>'KL tổ 6'!AE135</f>
        <v>0</v>
      </c>
      <c r="E136" s="62">
        <f t="shared" si="14"/>
        <v>0</v>
      </c>
      <c r="F136" s="51">
        <v>3</v>
      </c>
      <c r="G136" s="51">
        <v>0</v>
      </c>
      <c r="H136" s="62">
        <f t="shared" si="15"/>
        <v>0</v>
      </c>
      <c r="I136" s="51">
        <v>0</v>
      </c>
      <c r="J136" s="59">
        <v>0</v>
      </c>
      <c r="K136" s="62">
        <f t="shared" si="13"/>
        <v>0</v>
      </c>
      <c r="L136">
        <v>0</v>
      </c>
      <c r="M136" s="63"/>
      <c r="N136" s="61"/>
    </row>
    <row r="137" spans="1:14" s="30" customFormat="1" ht="20.25" hidden="1" customHeight="1">
      <c r="A137" s="46">
        <f>'KL tổ 6'!A136</f>
        <v>131</v>
      </c>
      <c r="B137" s="47" t="str">
        <f>'KL tổ 6'!B136</f>
        <v>Chhương So Rây Tuch</v>
      </c>
      <c r="C137" s="48">
        <v>16000</v>
      </c>
      <c r="D137" s="49">
        <f>'KL tổ 6'!AE136</f>
        <v>0</v>
      </c>
      <c r="E137" s="62">
        <f t="shared" si="14"/>
        <v>0</v>
      </c>
      <c r="F137" s="51">
        <v>3</v>
      </c>
      <c r="G137" s="51">
        <v>0</v>
      </c>
      <c r="H137" s="62">
        <f t="shared" si="15"/>
        <v>0</v>
      </c>
      <c r="I137" s="51">
        <v>0</v>
      </c>
      <c r="J137" s="59">
        <f>ROUND(IF(H137&lt;=500000,0,IF(AND(H137&gt;=500001,H137&lt;=1250000),(H137-'Gia cảnh 6'!I228)*5%-25000,IF(H137&gt;=1250001,(H137-'Gia cảnh 6'!I228)*10%-87500))),2)</f>
        <v>0</v>
      </c>
      <c r="K137" s="62">
        <f t="shared" si="13"/>
        <v>0</v>
      </c>
      <c r="L137">
        <v>0</v>
      </c>
      <c r="M137" s="63"/>
      <c r="N137" s="61"/>
    </row>
    <row r="138" spans="1:14" s="30" customFormat="1" ht="20.25" hidden="1" customHeight="1">
      <c r="A138" s="46">
        <f>'KL tổ 6'!A137</f>
        <v>132</v>
      </c>
      <c r="B138" s="47" t="str">
        <f>'KL tổ 6'!B137</f>
        <v>Chhương So Rây Tôp</v>
      </c>
      <c r="C138" s="48">
        <v>16000</v>
      </c>
      <c r="D138" s="49">
        <f>'KL tổ 6'!AE137</f>
        <v>0</v>
      </c>
      <c r="E138" s="62">
        <f t="shared" si="14"/>
        <v>0</v>
      </c>
      <c r="F138" s="51">
        <v>3</v>
      </c>
      <c r="G138" s="51">
        <v>0</v>
      </c>
      <c r="H138" s="62">
        <f t="shared" si="15"/>
        <v>0</v>
      </c>
      <c r="I138" s="51">
        <v>0</v>
      </c>
      <c r="J138" s="59">
        <f>ROUND(IF(H138&lt;=500000,0,IF(AND(H138&gt;=500001,H138&lt;=1250000),(H138-'Gia cảnh 6'!I229)*5%-25000,IF(H138&gt;=1250001,(H138-'Gia cảnh 6'!I229)*10%-87500))),2)</f>
        <v>0</v>
      </c>
      <c r="K138" s="62">
        <f t="shared" si="13"/>
        <v>0</v>
      </c>
      <c r="L138">
        <v>0</v>
      </c>
      <c r="M138" s="63"/>
      <c r="N138" s="61"/>
    </row>
    <row r="139" spans="1:14" s="30" customFormat="1" ht="20.25" hidden="1" customHeight="1">
      <c r="A139" s="46">
        <f>'KL tổ 6'!A138</f>
        <v>133</v>
      </c>
      <c r="B139" s="47" t="str">
        <f>'KL tổ 6'!B138</f>
        <v>Chhương Chhan</v>
      </c>
      <c r="C139" s="48">
        <v>16000</v>
      </c>
      <c r="D139" s="49">
        <f>'KL tổ 6'!AE138</f>
        <v>0</v>
      </c>
      <c r="E139" s="62">
        <f t="shared" si="14"/>
        <v>0</v>
      </c>
      <c r="F139" s="51">
        <v>3</v>
      </c>
      <c r="G139" s="51">
        <v>0</v>
      </c>
      <c r="H139" s="62">
        <f t="shared" si="15"/>
        <v>0</v>
      </c>
      <c r="I139" s="51">
        <v>0</v>
      </c>
      <c r="J139" s="59">
        <f>ROUND(IF(H139&lt;=500000,0,IF(AND(H139&gt;=500001,H139&lt;=1250000),(H139-'Gia cảnh 6'!I230)*5%-25000,IF(H139&gt;=1250001,(H139-'Gia cảnh 6'!I230)*10%-87500))),2)</f>
        <v>0</v>
      </c>
      <c r="K139" s="62">
        <f t="shared" si="13"/>
        <v>0</v>
      </c>
      <c r="L139">
        <v>0</v>
      </c>
      <c r="M139" s="63"/>
      <c r="N139" s="61"/>
    </row>
    <row r="140" spans="1:14" s="30" customFormat="1" ht="20.25" hidden="1" customHeight="1">
      <c r="A140" s="46">
        <f>'KL tổ 6'!A139</f>
        <v>134</v>
      </c>
      <c r="B140" s="47" t="str">
        <f>'KL tổ 6'!B139</f>
        <v>Sim Đa</v>
      </c>
      <c r="C140" s="48">
        <v>16000</v>
      </c>
      <c r="D140" s="49">
        <f>'KL tổ 6'!AE139</f>
        <v>0</v>
      </c>
      <c r="E140" s="62">
        <f t="shared" si="14"/>
        <v>0</v>
      </c>
      <c r="F140" s="51">
        <v>3</v>
      </c>
      <c r="G140" s="51">
        <v>0</v>
      </c>
      <c r="H140" s="62">
        <f t="shared" si="15"/>
        <v>0</v>
      </c>
      <c r="I140" s="51">
        <v>0</v>
      </c>
      <c r="J140" s="59">
        <f>ROUND(IF(H140&lt;=500000,0,IF(AND(H140&gt;=500001,H140&lt;=1250000),(H140-'Gia cảnh 6'!I231)*5%-25000,IF(H140&gt;=1250001,(H140-'Gia cảnh 6'!I231)*10%-87500))),2)</f>
        <v>0</v>
      </c>
      <c r="K140" s="62">
        <f t="shared" si="13"/>
        <v>0</v>
      </c>
      <c r="L140">
        <v>0</v>
      </c>
      <c r="M140" s="63"/>
      <c r="N140" s="61"/>
    </row>
    <row r="141" spans="1:14" s="30" customFormat="1" ht="20.25" hidden="1" customHeight="1">
      <c r="A141" s="46">
        <f>'KL tổ 6'!A140</f>
        <v>135</v>
      </c>
      <c r="B141" s="47" t="str">
        <f>'KL tổ 6'!B140</f>
        <v>Em Leak</v>
      </c>
      <c r="C141" s="48">
        <v>16000</v>
      </c>
      <c r="D141" s="49">
        <f>'KL tổ 6'!AE140</f>
        <v>0</v>
      </c>
      <c r="E141" s="62">
        <f t="shared" si="14"/>
        <v>0</v>
      </c>
      <c r="F141" s="51">
        <v>3</v>
      </c>
      <c r="G141" s="51">
        <v>0</v>
      </c>
      <c r="H141" s="62">
        <f t="shared" si="15"/>
        <v>0</v>
      </c>
      <c r="I141" s="51">
        <v>0</v>
      </c>
      <c r="J141" s="59">
        <f>ROUND(IF(H141&lt;=500000,0,IF(AND(H141&gt;=500001,H141&lt;=1250000),(H141-'Gia cảnh 6'!I232)*5%-25000,IF(H141&gt;=1250001,(H141-'Gia cảnh 6'!I232)*10%-87500))),2)</f>
        <v>0</v>
      </c>
      <c r="K141" s="62">
        <f t="shared" si="13"/>
        <v>0</v>
      </c>
      <c r="L141">
        <v>0</v>
      </c>
      <c r="M141" s="63"/>
      <c r="N141" s="61"/>
    </row>
    <row r="142" spans="1:14" s="30" customFormat="1" ht="20.25" hidden="1" customHeight="1">
      <c r="A142" s="46">
        <f>'KL tổ 6'!A141</f>
        <v>136</v>
      </c>
      <c r="B142" s="47" t="str">
        <f>'KL tổ 6'!B141</f>
        <v>Hiên So Rây Phoăs</v>
      </c>
      <c r="C142" s="48">
        <v>16000</v>
      </c>
      <c r="D142" s="49">
        <f>'KL tổ 6'!AE141</f>
        <v>0</v>
      </c>
      <c r="E142" s="62">
        <f t="shared" si="14"/>
        <v>0</v>
      </c>
      <c r="F142" s="51">
        <v>3</v>
      </c>
      <c r="G142" s="51">
        <v>0</v>
      </c>
      <c r="H142" s="62">
        <f t="shared" si="15"/>
        <v>0</v>
      </c>
      <c r="I142" s="51">
        <v>0</v>
      </c>
      <c r="J142" s="59">
        <f>ROUND(IF(H142&lt;=500000,0,IF(AND(H142&gt;=500001,H142&lt;=1250000),(H142-'Gia cảnh 6'!I233)*5%-25000,IF(H142&gt;=1250001,(H142-'Gia cảnh 6'!I233)*10%-87500))),2)</f>
        <v>0</v>
      </c>
      <c r="K142" s="62">
        <f t="shared" si="13"/>
        <v>0</v>
      </c>
      <c r="L142">
        <v>0</v>
      </c>
      <c r="M142" s="63"/>
      <c r="N142" s="61"/>
    </row>
    <row r="143" spans="1:14" s="30" customFormat="1" ht="20.25" hidden="1" customHeight="1">
      <c r="A143" s="46">
        <f>'KL tổ 6'!A142</f>
        <v>137</v>
      </c>
      <c r="B143" s="47" t="str">
        <f>'KL tổ 6'!B142</f>
        <v>Kho Li Chi Von</v>
      </c>
      <c r="C143" s="48">
        <v>16000</v>
      </c>
      <c r="D143" s="49">
        <f>'KL tổ 6'!AE142</f>
        <v>0</v>
      </c>
      <c r="E143" s="62">
        <f t="shared" si="14"/>
        <v>0</v>
      </c>
      <c r="F143" s="51">
        <v>3</v>
      </c>
      <c r="G143" s="51">
        <v>0</v>
      </c>
      <c r="H143" s="62">
        <f t="shared" si="15"/>
        <v>0</v>
      </c>
      <c r="I143" s="51">
        <v>0</v>
      </c>
      <c r="J143" s="59">
        <f>ROUND(IF(H143&lt;=500000,0,IF(AND(H143&gt;=500001,H143&lt;=1250000),(H143-'Gia cảnh 6'!I234)*5%-25000,IF(H143&gt;=1250001,(H143-'Gia cảnh 6'!I234)*10%-87500))),2)</f>
        <v>0</v>
      </c>
      <c r="K143" s="62">
        <f t="shared" si="13"/>
        <v>0</v>
      </c>
      <c r="L143">
        <v>0</v>
      </c>
      <c r="M143" s="63"/>
      <c r="N143" s="61"/>
    </row>
    <row r="144" spans="1:14" s="30" customFormat="1" ht="20.25" hidden="1" customHeight="1">
      <c r="A144" s="46">
        <f>'KL tổ 6'!A143</f>
        <v>138</v>
      </c>
      <c r="B144" s="47" t="str">
        <f>'KL tổ 6'!B143</f>
        <v>Hia Hây</v>
      </c>
      <c r="C144" s="48">
        <v>16000</v>
      </c>
      <c r="D144" s="49">
        <f>'KL tổ 6'!AE143</f>
        <v>0</v>
      </c>
      <c r="E144" s="62">
        <f t="shared" si="14"/>
        <v>0</v>
      </c>
      <c r="F144" s="51">
        <v>3</v>
      </c>
      <c r="G144" s="51">
        <v>0</v>
      </c>
      <c r="H144" s="62">
        <f t="shared" si="15"/>
        <v>0</v>
      </c>
      <c r="I144" s="51">
        <v>0</v>
      </c>
      <c r="J144" s="59">
        <v>0</v>
      </c>
      <c r="K144" s="62">
        <f t="shared" si="13"/>
        <v>0</v>
      </c>
      <c r="L144">
        <v>0</v>
      </c>
      <c r="M144" s="63"/>
      <c r="N144" s="61"/>
    </row>
    <row r="145" spans="1:14" s="30" customFormat="1" ht="20.25" hidden="1" customHeight="1">
      <c r="A145" s="46">
        <f>'KL tổ 6'!A144</f>
        <v>139</v>
      </c>
      <c r="B145" s="47" t="str">
        <f>'KL tổ 6'!B144</f>
        <v>Ien Tôk</v>
      </c>
      <c r="C145" s="48">
        <v>16000</v>
      </c>
      <c r="D145" s="49">
        <f>'KL tổ 6'!AE144</f>
        <v>0</v>
      </c>
      <c r="E145" s="62">
        <f t="shared" si="14"/>
        <v>0</v>
      </c>
      <c r="F145" s="51">
        <v>3</v>
      </c>
      <c r="G145" s="51">
        <v>0</v>
      </c>
      <c r="H145" s="62">
        <f t="shared" si="15"/>
        <v>0</v>
      </c>
      <c r="I145" s="51">
        <v>0</v>
      </c>
      <c r="J145" s="59">
        <f>ROUND(IF(H145&lt;=500000,0,IF(AND(H145&gt;=500001,H145&lt;=1250000),(H145-'Gia cảnh 6'!I236)*5%-25000,IF(H145&gt;=1250001,(H145-'Gia cảnh 6'!I236)*10%-87500))),2)</f>
        <v>0</v>
      </c>
      <c r="K145" s="62">
        <f t="shared" si="13"/>
        <v>0</v>
      </c>
      <c r="L145">
        <v>0</v>
      </c>
      <c r="M145" s="63"/>
      <c r="N145" s="61"/>
    </row>
    <row r="146" spans="1:14" s="30" customFormat="1" ht="20.25" hidden="1" customHeight="1">
      <c r="A146" s="46">
        <f>'KL tổ 6'!A145</f>
        <v>140</v>
      </c>
      <c r="B146" s="47" t="str">
        <f>'KL tổ 6'!B145</f>
        <v>Mon Môn</v>
      </c>
      <c r="C146" s="48">
        <v>16000</v>
      </c>
      <c r="D146" s="49">
        <f>'KL tổ 6'!AE145</f>
        <v>0</v>
      </c>
      <c r="E146" s="62">
        <f t="shared" si="14"/>
        <v>0</v>
      </c>
      <c r="F146" s="51">
        <v>3</v>
      </c>
      <c r="G146" s="51">
        <v>0</v>
      </c>
      <c r="H146" s="62">
        <f t="shared" si="15"/>
        <v>0</v>
      </c>
      <c r="I146" s="51">
        <v>0</v>
      </c>
      <c r="J146" s="59">
        <f>ROUND(IF(H146&lt;=500000,0,IF(AND(H146&gt;=500001,H146&lt;=1250000),(H146-'Gia cảnh 6'!I237)*5%-25000,IF(H146&gt;=1250001,(H146-'Gia cảnh 6'!I237)*10%-87500))),2)</f>
        <v>0</v>
      </c>
      <c r="K146" s="62">
        <f t="shared" si="13"/>
        <v>0</v>
      </c>
      <c r="L146">
        <v>0</v>
      </c>
      <c r="M146" s="63"/>
      <c r="N146" s="61"/>
    </row>
    <row r="147" spans="1:14" s="30" customFormat="1" ht="20.25" hidden="1" customHeight="1">
      <c r="A147" s="46">
        <f>'KL tổ 6'!A146</f>
        <v>141</v>
      </c>
      <c r="B147" s="47" t="str">
        <f>'KL tổ 6'!B146</f>
        <v>Pi Khim</v>
      </c>
      <c r="C147" s="48">
        <v>16000</v>
      </c>
      <c r="D147" s="49">
        <f>'KL tổ 6'!AE146</f>
        <v>0</v>
      </c>
      <c r="E147" s="62">
        <f t="shared" si="14"/>
        <v>0</v>
      </c>
      <c r="F147" s="51">
        <v>3</v>
      </c>
      <c r="G147" s="51">
        <v>0</v>
      </c>
      <c r="H147" s="62">
        <f t="shared" si="15"/>
        <v>0</v>
      </c>
      <c r="I147" s="51">
        <v>0</v>
      </c>
      <c r="J147" s="59">
        <f>ROUND(IF(H147&lt;=500000,0,IF(AND(H147&gt;=500001,H147&lt;=1250000),(H147-'Gia cảnh 6'!I238)*5%-25000,IF(H147&gt;=1250001,(H147-'Gia cảnh 6'!I238)*10%-87500))),2)</f>
        <v>0</v>
      </c>
      <c r="K147" s="62">
        <f t="shared" si="13"/>
        <v>0</v>
      </c>
      <c r="L147">
        <v>0</v>
      </c>
      <c r="M147" s="63"/>
      <c r="N147" s="61"/>
    </row>
    <row r="148" spans="1:14" s="30" customFormat="1" ht="20.25" hidden="1" customHeight="1">
      <c r="A148" s="46">
        <f>'KL tổ 6'!A147</f>
        <v>142</v>
      </c>
      <c r="B148" s="47" t="str">
        <f>'KL tổ 6'!B147</f>
        <v>Em Số Kha</v>
      </c>
      <c r="C148" s="48">
        <v>16000</v>
      </c>
      <c r="D148" s="49">
        <f>'KL tổ 6'!AE147</f>
        <v>0</v>
      </c>
      <c r="E148" s="62">
        <f t="shared" si="14"/>
        <v>0</v>
      </c>
      <c r="F148" s="51">
        <v>3</v>
      </c>
      <c r="G148" s="51">
        <v>0</v>
      </c>
      <c r="H148" s="62">
        <f t="shared" si="15"/>
        <v>0</v>
      </c>
      <c r="I148" s="51">
        <v>0</v>
      </c>
      <c r="J148" s="59">
        <f>ROUND(IF(H148&lt;=500000,0,IF(AND(H148&gt;=500001,H148&lt;=1250000),(H148-'Gia cảnh 6'!I239)*5%-25000,IF(H148&gt;=1250001,(H148-'Gia cảnh 6'!I239)*10%-87500))),2)</f>
        <v>0</v>
      </c>
      <c r="K148" s="62">
        <f t="shared" si="13"/>
        <v>0</v>
      </c>
      <c r="L148">
        <v>0</v>
      </c>
      <c r="M148" s="63"/>
      <c r="N148" s="61"/>
    </row>
    <row r="149" spans="1:14" s="30" customFormat="1" ht="20.25" hidden="1" customHeight="1">
      <c r="A149" s="46">
        <f>'KL tổ 6'!A148</f>
        <v>143</v>
      </c>
      <c r="B149" s="47" t="str">
        <f>'KL tổ 6'!B148</f>
        <v>Sau Chea</v>
      </c>
      <c r="C149" s="48">
        <v>16000</v>
      </c>
      <c r="D149" s="49">
        <f>'KL tổ 6'!AE148</f>
        <v>0</v>
      </c>
      <c r="E149" s="62">
        <f t="shared" si="14"/>
        <v>0</v>
      </c>
      <c r="F149" s="51">
        <v>3</v>
      </c>
      <c r="G149" s="51">
        <v>0</v>
      </c>
      <c r="H149" s="62">
        <f t="shared" si="15"/>
        <v>0</v>
      </c>
      <c r="I149" s="51">
        <v>0</v>
      </c>
      <c r="J149" s="59">
        <f>ROUND(IF(H149&lt;=500000,0,IF(AND(H149&gt;=500001,H149&lt;=1250000),(H149-'Gia cảnh 6'!I240)*5%-25000,IF(H149&gt;=1250001,(H149-'Gia cảnh 6'!I240)*10%-87500))),2)</f>
        <v>0</v>
      </c>
      <c r="K149" s="62">
        <f t="shared" si="13"/>
        <v>0</v>
      </c>
      <c r="L149">
        <v>0</v>
      </c>
      <c r="M149" s="63"/>
      <c r="N149" s="61"/>
    </row>
    <row r="150" spans="1:14" s="30" customFormat="1" ht="20.25" hidden="1" customHeight="1">
      <c r="A150" s="46">
        <f>'KL tổ 6'!A149</f>
        <v>144</v>
      </c>
      <c r="B150" s="47" t="str">
        <f>'KL tổ 6'!B149</f>
        <v>Phôn Puth</v>
      </c>
      <c r="C150" s="48">
        <v>16000</v>
      </c>
      <c r="D150" s="49">
        <f>'KL tổ 6'!AE149</f>
        <v>0</v>
      </c>
      <c r="E150" s="62">
        <f t="shared" si="14"/>
        <v>0</v>
      </c>
      <c r="F150" s="51">
        <v>3</v>
      </c>
      <c r="G150" s="51">
        <v>0</v>
      </c>
      <c r="H150" s="62">
        <f t="shared" si="15"/>
        <v>0</v>
      </c>
      <c r="I150" s="51">
        <v>0</v>
      </c>
      <c r="J150" s="59">
        <f>ROUND(IF(H150&lt;=500000,0,IF(AND(H150&gt;=500001,H150&lt;=1250000),(H150-'Gia cảnh 6'!I241)*5%-25000,IF(H150&gt;=1250001,(H150-'Gia cảnh 6'!I241)*10%-87500))),2)</f>
        <v>0</v>
      </c>
      <c r="K150" s="62">
        <f t="shared" si="13"/>
        <v>0</v>
      </c>
      <c r="L150">
        <v>0</v>
      </c>
      <c r="M150" s="63"/>
      <c r="N150" s="61"/>
    </row>
    <row r="151" spans="1:14" s="30" customFormat="1" ht="20.25" hidden="1" customHeight="1">
      <c r="A151" s="46">
        <f>'KL tổ 6'!A150</f>
        <v>145</v>
      </c>
      <c r="B151" s="47" t="str">
        <f>'KL tổ 6'!B150</f>
        <v>Pok Khên</v>
      </c>
      <c r="C151" s="48">
        <v>16000</v>
      </c>
      <c r="D151" s="49">
        <f>'KL tổ 6'!AE150</f>
        <v>0</v>
      </c>
      <c r="E151" s="62">
        <f t="shared" si="14"/>
        <v>0</v>
      </c>
      <c r="F151" s="51">
        <v>3</v>
      </c>
      <c r="G151" s="51">
        <v>0</v>
      </c>
      <c r="H151" s="62">
        <f t="shared" si="15"/>
        <v>0</v>
      </c>
      <c r="I151" s="51">
        <v>0</v>
      </c>
      <c r="J151" s="59">
        <f>ROUND(IF(H151&lt;=500000,0,IF(AND(H151&gt;=500001,H151&lt;=1250000),(H151-'Gia cảnh 6'!I242)*5%-25000,IF(H151&gt;=1250001,(H151-'Gia cảnh 6'!I242)*10%-87500))),2)</f>
        <v>0</v>
      </c>
      <c r="K151" s="62">
        <f t="shared" si="13"/>
        <v>0</v>
      </c>
      <c r="L151">
        <v>0</v>
      </c>
      <c r="M151" s="63"/>
      <c r="N151" s="61"/>
    </row>
    <row r="152" spans="1:14" s="30" customFormat="1" ht="20.25" hidden="1" customHeight="1">
      <c r="A152" s="46">
        <f>'KL tổ 6'!A151</f>
        <v>146</v>
      </c>
      <c r="B152" s="47" t="str">
        <f>'KL tổ 6'!B151</f>
        <v>Khôm Số Kha</v>
      </c>
      <c r="C152" s="48">
        <v>16000</v>
      </c>
      <c r="D152" s="49">
        <f>'KL tổ 6'!AE151</f>
        <v>0</v>
      </c>
      <c r="E152" s="62">
        <f t="shared" si="14"/>
        <v>0</v>
      </c>
      <c r="F152" s="51">
        <v>3</v>
      </c>
      <c r="G152" s="51">
        <v>0</v>
      </c>
      <c r="H152" s="62">
        <f t="shared" si="15"/>
        <v>0</v>
      </c>
      <c r="I152" s="51">
        <v>0</v>
      </c>
      <c r="J152" s="59">
        <f>ROUND(IF(H152&lt;=500000,0,IF(AND(H152&gt;=500001,H152&lt;=1250000),(H152-'Gia cảnh 6'!I243)*5%-25000,IF(H152&gt;=1250001,(H152-'Gia cảnh 6'!I243)*10%-87500))),2)</f>
        <v>0</v>
      </c>
      <c r="K152" s="62">
        <f t="shared" si="13"/>
        <v>0</v>
      </c>
      <c r="L152">
        <v>0</v>
      </c>
      <c r="M152" s="63"/>
      <c r="N152" s="61"/>
    </row>
    <row r="153" spans="1:14" s="30" customFormat="1" ht="20.25" hidden="1" customHeight="1">
      <c r="A153" s="46">
        <f>'KL tổ 6'!A152</f>
        <v>147</v>
      </c>
      <c r="B153" s="47" t="str">
        <f>'KL tổ 6'!B152</f>
        <v>Ti Chân Đa</v>
      </c>
      <c r="C153" s="48">
        <v>16000</v>
      </c>
      <c r="D153" s="49">
        <f>'KL tổ 6'!AE152</f>
        <v>0</v>
      </c>
      <c r="E153" s="62">
        <f t="shared" si="14"/>
        <v>0</v>
      </c>
      <c r="F153" s="51">
        <v>3</v>
      </c>
      <c r="G153" s="51">
        <v>0</v>
      </c>
      <c r="H153" s="62">
        <f t="shared" si="15"/>
        <v>0</v>
      </c>
      <c r="I153" s="51">
        <v>0</v>
      </c>
      <c r="J153" s="59">
        <f>ROUND(IF(H153&lt;=500000,0,IF(AND(H153&gt;=500001,H153&lt;=1250000),(H153-'Gia cảnh 6'!I244)*5%-25000,IF(H153&gt;=1250001,(H153-'Gia cảnh 6'!I244)*10%-87500))),2)</f>
        <v>0</v>
      </c>
      <c r="K153" s="62">
        <f t="shared" si="13"/>
        <v>0</v>
      </c>
      <c r="L153">
        <v>0</v>
      </c>
      <c r="M153" s="63"/>
      <c r="N153" s="61"/>
    </row>
    <row r="154" spans="1:14" s="30" customFormat="1" ht="20.25" hidden="1" customHeight="1">
      <c r="A154" s="46">
        <f>'KL tổ 6'!A153</f>
        <v>148</v>
      </c>
      <c r="B154" s="47" t="str">
        <f>'KL tổ 6'!B153</f>
        <v>Hêng Thia Ry</v>
      </c>
      <c r="C154" s="48">
        <v>16000</v>
      </c>
      <c r="D154" s="49">
        <f>'KL tổ 6'!AE153</f>
        <v>0</v>
      </c>
      <c r="E154" s="62">
        <f t="shared" si="14"/>
        <v>0</v>
      </c>
      <c r="F154" s="51">
        <v>3</v>
      </c>
      <c r="G154" s="51">
        <v>0</v>
      </c>
      <c r="H154" s="62">
        <f t="shared" si="15"/>
        <v>0</v>
      </c>
      <c r="I154" s="51">
        <v>0</v>
      </c>
      <c r="J154" s="59">
        <f>ROUND(IF(H154&lt;=500000,0,IF(AND(H154&gt;=500001,H154&lt;=1250000),(H154-'Gia cảnh 6'!I245)*5%-25000,IF(H154&gt;=1250001,(H154-'Gia cảnh 6'!I245)*10%-87500))),2)</f>
        <v>0</v>
      </c>
      <c r="K154" s="62">
        <f t="shared" si="13"/>
        <v>0</v>
      </c>
      <c r="L154">
        <v>0</v>
      </c>
      <c r="M154" s="63"/>
      <c r="N154" s="61"/>
    </row>
    <row r="155" spans="1:14" s="30" customFormat="1" ht="20.25" hidden="1" customHeight="1">
      <c r="A155" s="46">
        <f>'KL tổ 6'!A154</f>
        <v>149</v>
      </c>
      <c r="B155" s="47" t="str">
        <f>'KL tổ 6'!B154</f>
        <v>Ôn Ni Cô</v>
      </c>
      <c r="C155" s="48">
        <v>16000</v>
      </c>
      <c r="D155" s="49">
        <f>'KL tổ 6'!AE154</f>
        <v>0</v>
      </c>
      <c r="E155" s="62">
        <f t="shared" si="14"/>
        <v>0</v>
      </c>
      <c r="F155" s="51">
        <v>3</v>
      </c>
      <c r="G155" s="51">
        <v>0</v>
      </c>
      <c r="H155" s="62">
        <f t="shared" si="15"/>
        <v>0</v>
      </c>
      <c r="I155" s="51">
        <v>0</v>
      </c>
      <c r="J155" s="59">
        <f>ROUND(IF(H155&lt;=500000,0,IF(AND(H155&gt;=500001,H155&lt;=1250000),(H155-'Gia cảnh 6'!I246)*5%-25000,IF(H155&gt;=1250001,(H155-'Gia cảnh 6'!I246)*10%-87500))),2)</f>
        <v>0</v>
      </c>
      <c r="K155" s="62">
        <f t="shared" si="13"/>
        <v>0</v>
      </c>
      <c r="L155">
        <v>0</v>
      </c>
      <c r="M155" s="63"/>
      <c r="N155" s="61"/>
    </row>
    <row r="156" spans="1:14" s="30" customFormat="1" ht="20.25" hidden="1" customHeight="1">
      <c r="A156" s="46">
        <f>'KL tổ 6'!A155</f>
        <v>150</v>
      </c>
      <c r="B156" s="47" t="str">
        <f>'KL tổ 6'!B155</f>
        <v>Sim Hêng</v>
      </c>
      <c r="C156" s="48">
        <v>16000</v>
      </c>
      <c r="D156" s="49">
        <f>'KL tổ 6'!AE155</f>
        <v>0</v>
      </c>
      <c r="E156" s="62">
        <f t="shared" si="14"/>
        <v>0</v>
      </c>
      <c r="F156" s="51">
        <v>3</v>
      </c>
      <c r="G156" s="51">
        <v>0</v>
      </c>
      <c r="H156" s="62">
        <f t="shared" si="15"/>
        <v>0</v>
      </c>
      <c r="I156" s="51">
        <v>0</v>
      </c>
      <c r="J156" s="59">
        <f>ROUND(IF(H156&lt;=500000,0,IF(AND(H156&gt;=500001,H156&lt;=1250000),(H156-'Gia cảnh 6'!I247)*5%-25000,IF(H156&gt;=1250001,(H156-'Gia cảnh 6'!I247)*10%-87500))),2)</f>
        <v>0</v>
      </c>
      <c r="K156" s="62">
        <f t="shared" si="13"/>
        <v>0</v>
      </c>
      <c r="L156">
        <v>0</v>
      </c>
      <c r="M156" s="63"/>
      <c r="N156" s="61"/>
    </row>
    <row r="157" spans="1:14" s="30" customFormat="1" ht="20.25" hidden="1" customHeight="1">
      <c r="A157" s="46">
        <f>'KL tổ 6'!A156</f>
        <v>151</v>
      </c>
      <c r="B157" s="47" t="str">
        <f>'KL tổ 6'!B156</f>
        <v>Hêng Liêu</v>
      </c>
      <c r="C157" s="48">
        <v>16000</v>
      </c>
      <c r="D157" s="49">
        <f>'KL tổ 6'!AE156</f>
        <v>0</v>
      </c>
      <c r="E157" s="62">
        <f t="shared" si="14"/>
        <v>0</v>
      </c>
      <c r="F157" s="51">
        <v>3</v>
      </c>
      <c r="G157" s="51">
        <v>0</v>
      </c>
      <c r="H157" s="62">
        <f t="shared" si="15"/>
        <v>0</v>
      </c>
      <c r="I157" s="51">
        <v>0</v>
      </c>
      <c r="J157" s="59">
        <f>ROUND(IF(H157&lt;=500000,0,IF(AND(H157&gt;=500001,H157&lt;=1250000),(H157-'Gia cảnh 6'!I248)*5%-25000,IF(H157&gt;=1250001,(H157-'Gia cảnh 6'!I248)*10%-87500))),2)</f>
        <v>0</v>
      </c>
      <c r="K157" s="62">
        <f t="shared" si="13"/>
        <v>0</v>
      </c>
      <c r="L157">
        <v>0</v>
      </c>
      <c r="M157" s="63"/>
      <c r="N157" s="61"/>
    </row>
    <row r="158" spans="1:14" s="30" customFormat="1" ht="20.25" hidden="1" customHeight="1">
      <c r="A158" s="46">
        <f>'KL tổ 6'!A157</f>
        <v>152</v>
      </c>
      <c r="B158" s="47" t="str">
        <f>'KL tổ 6'!B157</f>
        <v>Bun Viêt</v>
      </c>
      <c r="C158" s="48">
        <v>16000</v>
      </c>
      <c r="D158" s="49">
        <f>'KL tổ 6'!AE157</f>
        <v>0</v>
      </c>
      <c r="E158" s="62">
        <f t="shared" si="14"/>
        <v>0</v>
      </c>
      <c r="F158" s="51">
        <v>3</v>
      </c>
      <c r="G158" s="51">
        <v>0</v>
      </c>
      <c r="H158" s="62">
        <f t="shared" si="15"/>
        <v>0</v>
      </c>
      <c r="I158" s="51">
        <v>0</v>
      </c>
      <c r="J158" s="59">
        <f>ROUND(IF(H158&lt;=500000,0,IF(AND(H158&gt;=500001,H158&lt;=1250000),(H158-'Gia cảnh 6'!I249)*5%-25000,IF(H158&gt;=1250001,(H158-'Gia cảnh 6'!I249)*10%-87500))),2)</f>
        <v>0</v>
      </c>
      <c r="K158" s="62">
        <f t="shared" si="13"/>
        <v>0</v>
      </c>
      <c r="L158">
        <v>0</v>
      </c>
      <c r="M158" s="63"/>
      <c r="N158" s="61"/>
    </row>
    <row r="159" spans="1:14" s="30" customFormat="1" ht="20.25" hidden="1" customHeight="1">
      <c r="A159" s="46">
        <f>'KL tổ 6'!A158</f>
        <v>153</v>
      </c>
      <c r="B159" s="47" t="str">
        <f>'KL tổ 6'!B158</f>
        <v>Em Sa Run</v>
      </c>
      <c r="C159" s="48">
        <v>16000</v>
      </c>
      <c r="D159" s="49">
        <f>'KL tổ 6'!AE158</f>
        <v>0</v>
      </c>
      <c r="E159" s="62">
        <f t="shared" si="14"/>
        <v>0</v>
      </c>
      <c r="F159" s="51">
        <v>3</v>
      </c>
      <c r="G159" s="51">
        <v>0</v>
      </c>
      <c r="H159" s="62">
        <f t="shared" si="15"/>
        <v>0</v>
      </c>
      <c r="I159" s="51">
        <v>0</v>
      </c>
      <c r="J159" s="59">
        <f>ROUND(IF(H159&lt;=500000,0,IF(AND(H159&gt;=500001,H159&lt;=1250000),(H159-'Gia cảnh 6'!I250)*5%-25000,IF(H159&gt;=1250001,(H159-'Gia cảnh 6'!I250)*10%-87500))),2)</f>
        <v>0</v>
      </c>
      <c r="K159" s="62">
        <f t="shared" si="13"/>
        <v>0</v>
      </c>
      <c r="L159">
        <v>0</v>
      </c>
      <c r="M159" s="63"/>
      <c r="N159" s="61"/>
    </row>
    <row r="160" spans="1:14" s="30" customFormat="1" ht="20.25" hidden="1" customHeight="1">
      <c r="A160" s="46">
        <f>'KL tổ 6'!A159</f>
        <v>154</v>
      </c>
      <c r="B160" s="47" t="str">
        <f>'KL tổ 6'!B159</f>
        <v>Hêng Hông</v>
      </c>
      <c r="C160" s="48">
        <v>16000</v>
      </c>
      <c r="D160" s="49">
        <f>'KL tổ 6'!AE159</f>
        <v>0</v>
      </c>
      <c r="E160" s="62">
        <f t="shared" si="14"/>
        <v>0</v>
      </c>
      <c r="F160" s="51">
        <v>3</v>
      </c>
      <c r="G160" s="51">
        <v>0</v>
      </c>
      <c r="H160" s="62">
        <f t="shared" si="15"/>
        <v>0</v>
      </c>
      <c r="I160" s="51">
        <v>0</v>
      </c>
      <c r="J160" s="59">
        <f>ROUND(IF(H160&lt;=500000,0,IF(AND(H160&gt;=500001,H160&lt;=1250000),(H160-'Gia cảnh 6'!I251)*5%-25000,IF(H160&gt;=1250001,(H160-'Gia cảnh 6'!I251)*10%-87500))),2)</f>
        <v>0</v>
      </c>
      <c r="K160" s="62">
        <f t="shared" si="13"/>
        <v>0</v>
      </c>
      <c r="L160">
        <v>0</v>
      </c>
      <c r="M160" s="63"/>
      <c r="N160" s="61"/>
    </row>
    <row r="161" spans="1:14" s="30" customFormat="1" ht="20.25" hidden="1" customHeight="1">
      <c r="A161" s="46">
        <f>'KL tổ 6'!A160</f>
        <v>155</v>
      </c>
      <c r="B161" s="47" t="str">
        <f>'KL tổ 6'!B160</f>
        <v>Sươn Sim</v>
      </c>
      <c r="C161" s="48">
        <v>16000</v>
      </c>
      <c r="D161" s="49">
        <f>'KL tổ 6'!AE160</f>
        <v>0</v>
      </c>
      <c r="E161" s="62">
        <f t="shared" si="14"/>
        <v>0</v>
      </c>
      <c r="F161" s="51">
        <v>3</v>
      </c>
      <c r="G161" s="51">
        <v>0</v>
      </c>
      <c r="H161" s="62">
        <f t="shared" si="15"/>
        <v>0</v>
      </c>
      <c r="I161" s="51">
        <v>0</v>
      </c>
      <c r="J161" s="59">
        <v>0</v>
      </c>
      <c r="K161" s="62">
        <f t="shared" si="13"/>
        <v>0</v>
      </c>
      <c r="L161">
        <v>0</v>
      </c>
      <c r="M161" s="63"/>
      <c r="N161" s="61"/>
    </row>
    <row r="162" spans="1:14" s="30" customFormat="1" ht="20.25" hidden="1" customHeight="1">
      <c r="A162" s="46">
        <f>'KL tổ 6'!A161</f>
        <v>156</v>
      </c>
      <c r="B162" s="47" t="str">
        <f>'KL tổ 6'!B161</f>
        <v>Phu Ngaol</v>
      </c>
      <c r="C162" s="48">
        <v>16000</v>
      </c>
      <c r="D162" s="49">
        <f>'KL tổ 6'!AE161</f>
        <v>0</v>
      </c>
      <c r="E162" s="62">
        <f t="shared" si="14"/>
        <v>0</v>
      </c>
      <c r="F162" s="51">
        <v>3</v>
      </c>
      <c r="G162" s="51">
        <v>0</v>
      </c>
      <c r="H162" s="62">
        <f t="shared" si="15"/>
        <v>0</v>
      </c>
      <c r="I162" s="51">
        <v>0</v>
      </c>
      <c r="J162" s="59">
        <f>ROUND(IF(H162&lt;=500000,0,IF(AND(H162&gt;=500001,H162&lt;=1250000),(H162-'Gia cảnh 6'!I253)*5%-25000,IF(H162&gt;=1250001,(H162-'Gia cảnh 6'!I253)*10%-87500))),2)</f>
        <v>0</v>
      </c>
      <c r="K162" s="62">
        <f t="shared" si="13"/>
        <v>0</v>
      </c>
      <c r="L162">
        <v>0</v>
      </c>
      <c r="M162" s="63"/>
      <c r="N162" s="61"/>
    </row>
    <row r="163" spans="1:14" s="30" customFormat="1" ht="20.25" hidden="1" customHeight="1">
      <c r="A163" s="46">
        <f>'KL tổ 6'!A162</f>
        <v>157</v>
      </c>
      <c r="B163" s="47" t="str">
        <f>'KL tổ 6'!B162</f>
        <v>Phan Liep</v>
      </c>
      <c r="C163" s="48">
        <v>16000</v>
      </c>
      <c r="D163" s="49">
        <f>'KL tổ 6'!AE162</f>
        <v>0</v>
      </c>
      <c r="E163" s="62">
        <f t="shared" si="14"/>
        <v>0</v>
      </c>
      <c r="F163" s="51">
        <v>3</v>
      </c>
      <c r="G163" s="51">
        <v>0</v>
      </c>
      <c r="H163" s="62">
        <f t="shared" si="15"/>
        <v>0</v>
      </c>
      <c r="I163" s="51">
        <v>0</v>
      </c>
      <c r="J163" s="59">
        <f>ROUND(IF(H163&lt;=500000,0,IF(AND(H163&gt;=500001,H163&lt;=1250000),(H163-'Gia cảnh 6'!I254)*5%-25000,IF(H163&gt;=1250001,(H163-'Gia cảnh 6'!I254)*10%-87500))),2)</f>
        <v>0</v>
      </c>
      <c r="K163" s="62">
        <f t="shared" si="13"/>
        <v>0</v>
      </c>
      <c r="L163">
        <v>0</v>
      </c>
      <c r="M163" s="63"/>
      <c r="N163" s="61"/>
    </row>
    <row r="164" spans="1:14" s="30" customFormat="1" ht="20.25" hidden="1" customHeight="1">
      <c r="A164" s="46">
        <f>'KL tổ 6'!A163</f>
        <v>158</v>
      </c>
      <c r="B164" s="47" t="str">
        <f>'KL tổ 6'!B163</f>
        <v>Viêt Mum</v>
      </c>
      <c r="C164" s="48">
        <v>16000</v>
      </c>
      <c r="D164" s="49">
        <f>'KL tổ 6'!AE163</f>
        <v>0</v>
      </c>
      <c r="E164" s="62">
        <f t="shared" si="14"/>
        <v>0</v>
      </c>
      <c r="F164" s="51">
        <v>3</v>
      </c>
      <c r="G164" s="51">
        <v>0</v>
      </c>
      <c r="H164" s="62">
        <f t="shared" si="15"/>
        <v>0</v>
      </c>
      <c r="I164" s="51">
        <v>0</v>
      </c>
      <c r="J164" s="59">
        <f>ROUND(IF(H164&lt;=500000,0,IF(AND(H164&gt;=500001,H164&lt;=1250000),(H164-'Gia cảnh 6'!I255)*5%-25000,IF(H164&gt;=1250001,(H164-'Gia cảnh 6'!I255)*10%-87500))),2)</f>
        <v>0</v>
      </c>
      <c r="K164" s="62">
        <f t="shared" si="13"/>
        <v>0</v>
      </c>
      <c r="L164">
        <v>0</v>
      </c>
      <c r="M164" s="63"/>
      <c r="N164" s="61"/>
    </row>
    <row r="165" spans="1:14" s="30" customFormat="1" ht="20.25" hidden="1" customHeight="1">
      <c r="A165" s="46">
        <f>'KL tổ 6'!A164</f>
        <v>159</v>
      </c>
      <c r="B165" s="47" t="str">
        <f>'KL tổ 6'!B164</f>
        <v>Kha Phon</v>
      </c>
      <c r="C165" s="48">
        <v>16000</v>
      </c>
      <c r="D165" s="49">
        <f>'KL tổ 6'!AE164</f>
        <v>0</v>
      </c>
      <c r="E165" s="62">
        <f t="shared" si="14"/>
        <v>0</v>
      </c>
      <c r="F165" s="51">
        <v>3</v>
      </c>
      <c r="G165" s="51">
        <v>0</v>
      </c>
      <c r="H165" s="62">
        <f t="shared" si="15"/>
        <v>0</v>
      </c>
      <c r="I165" s="51">
        <v>0</v>
      </c>
      <c r="J165" s="59">
        <f>ROUND(IF(H165&lt;=500000,0,IF(AND(H165&gt;=500001,H165&lt;=1250000),(H165-'Gia cảnh 6'!I256)*5%-25000,IF(H165&gt;=1250001,(H165-'Gia cảnh 6'!I256)*10%-87500))),2)</f>
        <v>0</v>
      </c>
      <c r="K165" s="62">
        <f t="shared" si="13"/>
        <v>0</v>
      </c>
      <c r="L165">
        <v>0</v>
      </c>
      <c r="M165" s="63"/>
      <c r="N165" s="61"/>
    </row>
    <row r="166" spans="1:14" s="30" customFormat="1" ht="20.25" hidden="1" customHeight="1">
      <c r="A166" s="46">
        <f>'KL tổ 6'!A165</f>
        <v>160</v>
      </c>
      <c r="B166" s="47" t="str">
        <f>'KL tổ 6'!B165</f>
        <v>Sông Nhanh</v>
      </c>
      <c r="C166" s="48">
        <v>16000</v>
      </c>
      <c r="D166" s="49">
        <f>'KL tổ 6'!AE165</f>
        <v>0</v>
      </c>
      <c r="E166" s="62">
        <f t="shared" si="14"/>
        <v>0</v>
      </c>
      <c r="F166" s="51">
        <v>3</v>
      </c>
      <c r="G166" s="51">
        <v>0</v>
      </c>
      <c r="H166" s="62">
        <f t="shared" si="15"/>
        <v>0</v>
      </c>
      <c r="I166" s="51">
        <v>0</v>
      </c>
      <c r="J166" s="59">
        <f>ROUND(IF(H166&lt;=500000,0,IF(AND(H166&gt;=500001,H166&lt;=1250000),(H166-'Gia cảnh 6'!I257)*5%-25000,IF(H166&gt;=1250001,(H166-'Gia cảnh 6'!I257)*10%-87500))),2)</f>
        <v>0</v>
      </c>
      <c r="K166" s="62">
        <f t="shared" si="13"/>
        <v>0</v>
      </c>
      <c r="L166">
        <v>0</v>
      </c>
      <c r="M166" s="63"/>
      <c r="N166" s="61"/>
    </row>
    <row r="167" spans="1:14" s="30" customFormat="1" ht="20.25" hidden="1" customHeight="1">
      <c r="A167" s="46">
        <f>'KL tổ 6'!A166</f>
        <v>161</v>
      </c>
      <c r="B167" s="47" t="str">
        <f>'KL tổ 6'!B166</f>
        <v>Cop Chăn Ni</v>
      </c>
      <c r="C167" s="48">
        <v>16000</v>
      </c>
      <c r="D167" s="49">
        <f>'KL tổ 6'!AE166</f>
        <v>0</v>
      </c>
      <c r="E167" s="62">
        <f t="shared" si="14"/>
        <v>0</v>
      </c>
      <c r="F167" s="51">
        <v>3</v>
      </c>
      <c r="G167" s="51">
        <v>0</v>
      </c>
      <c r="H167" s="62">
        <f t="shared" si="15"/>
        <v>0</v>
      </c>
      <c r="I167" s="51">
        <v>0</v>
      </c>
      <c r="J167" s="59">
        <f>ROUND(IF(H167&lt;=500000,0,IF(AND(H167&gt;=500001,H167&lt;=1250000),(H167-'Gia cảnh 6'!I258)*5%-25000,IF(H167&gt;=1250001,(H167-'Gia cảnh 6'!I258)*10%-87500))),2)</f>
        <v>0</v>
      </c>
      <c r="K167" s="62">
        <f t="shared" si="13"/>
        <v>0</v>
      </c>
      <c r="L167">
        <v>0</v>
      </c>
      <c r="M167" s="63"/>
      <c r="N167" s="61"/>
    </row>
    <row r="168" spans="1:14" s="30" customFormat="1" ht="20.25" hidden="1" customHeight="1">
      <c r="A168" s="46">
        <f>'KL tổ 6'!A203</f>
        <v>198</v>
      </c>
      <c r="B168" s="47" t="str">
        <f>'KL tổ 6'!B167</f>
        <v>Sun Chăn</v>
      </c>
      <c r="C168" s="48">
        <v>16000</v>
      </c>
      <c r="D168" s="49">
        <f>'KL tổ 6'!AE167</f>
        <v>0</v>
      </c>
      <c r="E168" s="62">
        <f t="shared" si="14"/>
        <v>0</v>
      </c>
      <c r="F168" s="51">
        <v>3</v>
      </c>
      <c r="G168" s="51">
        <v>0</v>
      </c>
      <c r="H168" s="62">
        <f t="shared" si="15"/>
        <v>0</v>
      </c>
      <c r="I168" s="51">
        <v>0</v>
      </c>
      <c r="J168" s="59">
        <f>ROUND(IF(H168&lt;=500000,0,IF(AND(H168&gt;=500001,H168&lt;=1250000),(H168-'Gia cảnh 6'!I259)*5%-25000,IF(H168&gt;=1250001,(H168-'Gia cảnh 6'!I259)*10%-87500))),2)</f>
        <v>0</v>
      </c>
      <c r="K168" s="62">
        <f t="shared" si="13"/>
        <v>0</v>
      </c>
      <c r="L168">
        <v>0</v>
      </c>
      <c r="M168" s="63"/>
      <c r="N168" s="61"/>
    </row>
    <row r="169" spans="1:14" s="30" customFormat="1" ht="20.25" hidden="1" customHeight="1">
      <c r="A169" s="46">
        <f>'KL tổ 6'!A204</f>
        <v>199</v>
      </c>
      <c r="B169" s="47" t="str">
        <f>'KL tổ 6'!B168</f>
        <v>Sươn Cưm I</v>
      </c>
      <c r="C169" s="48">
        <v>16000</v>
      </c>
      <c r="D169" s="49">
        <f>'KL tổ 6'!AE168</f>
        <v>0</v>
      </c>
      <c r="E169" s="62">
        <f t="shared" si="14"/>
        <v>0</v>
      </c>
      <c r="F169" s="51">
        <v>3</v>
      </c>
      <c r="G169" s="51">
        <v>0</v>
      </c>
      <c r="H169" s="62">
        <f t="shared" si="15"/>
        <v>0</v>
      </c>
      <c r="I169" s="51">
        <v>0</v>
      </c>
      <c r="J169" s="59">
        <f>ROUND(IF(H169&lt;=500000,0,IF(AND(H169&gt;=500001,H169&lt;=1250000),(H169-'Gia cảnh 6'!I260)*5%-25000,IF(H169&gt;=1250001,(H169-'Gia cảnh 6'!I260)*10%-87500))),2)</f>
        <v>0</v>
      </c>
      <c r="K169" s="62">
        <f t="shared" si="13"/>
        <v>0</v>
      </c>
      <c r="L169">
        <v>0</v>
      </c>
      <c r="M169" s="63"/>
      <c r="N169" s="61"/>
    </row>
    <row r="170" spans="1:14" s="30" customFormat="1" ht="20.25" hidden="1" customHeight="1">
      <c r="A170" s="46">
        <f>'KL tổ 6'!A205</f>
        <v>200</v>
      </c>
      <c r="B170" s="47" t="str">
        <f>'KL tổ 6'!B169</f>
        <v>Liên Răn</v>
      </c>
      <c r="C170" s="48">
        <v>16000</v>
      </c>
      <c r="D170" s="49">
        <f>'KL tổ 6'!AE169</f>
        <v>0</v>
      </c>
      <c r="E170" s="62">
        <f t="shared" si="14"/>
        <v>0</v>
      </c>
      <c r="F170" s="51">
        <v>3</v>
      </c>
      <c r="G170" s="51">
        <v>0</v>
      </c>
      <c r="H170" s="62">
        <f t="shared" si="15"/>
        <v>0</v>
      </c>
      <c r="I170" s="51">
        <v>0</v>
      </c>
      <c r="J170" s="59">
        <f>ROUND(IF(H170&lt;=500000,0,IF(AND(H170&gt;=500001,H170&lt;=1250000),(H170-'Gia cảnh 6'!I261)*5%-25000,IF(H170&gt;=1250001,(H170-'Gia cảnh 6'!I261)*10%-87500))),2)</f>
        <v>0</v>
      </c>
      <c r="K170" s="62">
        <f t="shared" si="13"/>
        <v>0</v>
      </c>
      <c r="L170">
        <v>0</v>
      </c>
      <c r="M170" s="63"/>
      <c r="N170" s="61"/>
    </row>
    <row r="171" spans="1:14" s="30" customFormat="1" ht="20.25" hidden="1" customHeight="1">
      <c r="A171" s="46">
        <f>'KL tổ 6'!A206</f>
        <v>201</v>
      </c>
      <c r="B171" s="47" t="str">
        <f>'KL tổ 6'!B170</f>
        <v>Ôl Sa Rat</v>
      </c>
      <c r="C171" s="48">
        <v>16000</v>
      </c>
      <c r="D171" s="49">
        <f>'KL tổ 6'!AE170</f>
        <v>0</v>
      </c>
      <c r="E171" s="62">
        <f t="shared" si="14"/>
        <v>0</v>
      </c>
      <c r="F171" s="51">
        <v>3</v>
      </c>
      <c r="G171" s="51">
        <v>0</v>
      </c>
      <c r="H171" s="62">
        <f t="shared" si="15"/>
        <v>0</v>
      </c>
      <c r="I171" s="51">
        <v>0</v>
      </c>
      <c r="J171" s="59">
        <f>ROUND(IF(H171&lt;=500000,0,IF(AND(H171&gt;=500001,H171&lt;=1250000),(H171-'Gia cảnh 6'!I262)*5%-25000,IF(H171&gt;=1250001,(H171-'Gia cảnh 6'!I262)*10%-87500))),2)</f>
        <v>0</v>
      </c>
      <c r="K171" s="62">
        <f t="shared" si="13"/>
        <v>0</v>
      </c>
      <c r="L171">
        <v>0</v>
      </c>
      <c r="M171" s="63"/>
      <c r="N171" s="61"/>
    </row>
    <row r="172" spans="1:14" s="30" customFormat="1" ht="20.25" hidden="1" customHeight="1">
      <c r="A172" s="46">
        <f>'KL tổ 6'!A207</f>
        <v>202</v>
      </c>
      <c r="B172" s="47" t="str">
        <f>'KL tổ 6'!B171</f>
        <v>Khim Khin</v>
      </c>
      <c r="C172" s="48">
        <v>16000</v>
      </c>
      <c r="D172" s="49">
        <f>'KL tổ 6'!AE171</f>
        <v>0</v>
      </c>
      <c r="E172" s="62">
        <f t="shared" si="14"/>
        <v>0</v>
      </c>
      <c r="F172" s="51">
        <v>3</v>
      </c>
      <c r="G172" s="51">
        <v>0</v>
      </c>
      <c r="H172" s="62">
        <f t="shared" si="15"/>
        <v>0</v>
      </c>
      <c r="I172" s="51">
        <v>0</v>
      </c>
      <c r="J172" s="59">
        <f>ROUND(IF(H172&lt;=500000,0,IF(AND(H172&gt;=500001,H172&lt;=1250000),(H172-'Gia cảnh 6'!I263)*5%-25000,IF(H172&gt;=1250001,(H172-'Gia cảnh 6'!I263)*10%-87500))),2)</f>
        <v>0</v>
      </c>
      <c r="K172" s="62">
        <f t="shared" si="13"/>
        <v>0</v>
      </c>
      <c r="L172">
        <v>0</v>
      </c>
      <c r="M172" s="63"/>
      <c r="N172" s="61"/>
    </row>
    <row r="173" spans="1:14" s="30" customFormat="1" ht="20.25" hidden="1" customHeight="1">
      <c r="A173" s="46">
        <f>'KL tổ 6'!A208</f>
        <v>203</v>
      </c>
      <c r="B173" s="47" t="str">
        <f>'KL tổ 6'!B172</f>
        <v>Ra Rắt</v>
      </c>
      <c r="C173" s="48">
        <v>16000</v>
      </c>
      <c r="D173" s="49">
        <f>'KL tổ 6'!AE172</f>
        <v>0</v>
      </c>
      <c r="E173" s="62">
        <f t="shared" si="14"/>
        <v>0</v>
      </c>
      <c r="F173" s="51">
        <v>3</v>
      </c>
      <c r="G173" s="51">
        <v>0</v>
      </c>
      <c r="H173" s="62">
        <f t="shared" si="15"/>
        <v>0</v>
      </c>
      <c r="I173" s="51">
        <v>0</v>
      </c>
      <c r="J173" s="59">
        <f>ROUND(IF(H173&lt;=500000,0,IF(AND(H173&gt;=500001,H173&lt;=1250000),(H173-'Gia cảnh 6'!I264)*5%-25000,IF(H173&gt;=1250001,(H173-'Gia cảnh 6'!I264)*10%-87500))),2)</f>
        <v>0</v>
      </c>
      <c r="K173" s="62">
        <f t="shared" si="13"/>
        <v>0</v>
      </c>
      <c r="L173">
        <v>0</v>
      </c>
      <c r="M173" s="63"/>
      <c r="N173" s="61"/>
    </row>
    <row r="174" spans="1:14" s="30" customFormat="1" ht="20.25" hidden="1" customHeight="1">
      <c r="A174" s="46">
        <f>'KL tổ 6'!A209</f>
        <v>204</v>
      </c>
      <c r="B174" s="47" t="str">
        <f>'KL tổ 6'!B173</f>
        <v>Vanh Va</v>
      </c>
      <c r="C174" s="48">
        <v>16000</v>
      </c>
      <c r="D174" s="49">
        <f>'KL tổ 6'!AE173</f>
        <v>0</v>
      </c>
      <c r="E174" s="62">
        <f t="shared" si="14"/>
        <v>0</v>
      </c>
      <c r="F174" s="51">
        <v>3</v>
      </c>
      <c r="G174" s="51">
        <v>0</v>
      </c>
      <c r="H174" s="62">
        <f t="shared" si="15"/>
        <v>0</v>
      </c>
      <c r="I174" s="51">
        <v>0</v>
      </c>
      <c r="J174" s="59">
        <f>ROUND(IF(H174&lt;=500000,0,IF(AND(H174&gt;=500001,H174&lt;=1250000),(H174-'Gia cảnh 6'!I265)*5%-25000,IF(H174&gt;=1250001,(H174-'Gia cảnh 6'!I265)*10%-87500))),2)</f>
        <v>0</v>
      </c>
      <c r="K174" s="62">
        <f t="shared" si="13"/>
        <v>0</v>
      </c>
      <c r="L174">
        <v>0</v>
      </c>
      <c r="M174" s="63"/>
      <c r="N174" s="61"/>
    </row>
    <row r="175" spans="1:14" s="30" customFormat="1" ht="20.25" hidden="1" customHeight="1">
      <c r="A175" s="46">
        <f>'KL tổ 6'!A210</f>
        <v>205</v>
      </c>
      <c r="B175" s="47" t="str">
        <f>'KL tổ 6'!B174</f>
        <v>Pư Pia</v>
      </c>
      <c r="C175" s="48">
        <v>16000</v>
      </c>
      <c r="D175" s="49">
        <f>'KL tổ 6'!AE174</f>
        <v>0</v>
      </c>
      <c r="E175" s="62">
        <f t="shared" si="14"/>
        <v>0</v>
      </c>
      <c r="F175" s="51">
        <v>3</v>
      </c>
      <c r="G175" s="51">
        <v>0</v>
      </c>
      <c r="H175" s="62">
        <f t="shared" si="15"/>
        <v>0</v>
      </c>
      <c r="I175" s="51">
        <v>0</v>
      </c>
      <c r="J175" s="59">
        <f>ROUND(IF(H175&lt;=500000,0,IF(AND(H175&gt;=500001,H175&lt;=1250000),(H175-'Gia cảnh 6'!I266)*5%-25000,IF(H175&gt;=1250001,(H175-'Gia cảnh 6'!I266)*10%-87500))),2)</f>
        <v>0</v>
      </c>
      <c r="K175" s="62">
        <f t="shared" ref="K175:K238" si="16">IF(J175&gt;0,I175+J175,I175)</f>
        <v>0</v>
      </c>
      <c r="L175" s="62">
        <f t="shared" ref="L175:L238" si="17">IF(K175&gt;0,H175-K175,H175)</f>
        <v>0</v>
      </c>
      <c r="M175" s="63"/>
      <c r="N175" s="61"/>
    </row>
    <row r="176" spans="1:14" s="30" customFormat="1" ht="20.25" hidden="1" customHeight="1">
      <c r="A176" s="46">
        <f>'KL tổ 6'!A211</f>
        <v>206</v>
      </c>
      <c r="B176" s="47" t="str">
        <f>'KL tổ 6'!B175</f>
        <v>Kô Sal</v>
      </c>
      <c r="C176" s="48">
        <v>16000</v>
      </c>
      <c r="D176" s="49">
        <f>'KL tổ 6'!AE175</f>
        <v>0</v>
      </c>
      <c r="E176" s="62">
        <f t="shared" si="14"/>
        <v>0</v>
      </c>
      <c r="F176" s="51">
        <v>3</v>
      </c>
      <c r="G176" s="51">
        <v>0</v>
      </c>
      <c r="H176" s="62">
        <f t="shared" si="15"/>
        <v>0</v>
      </c>
      <c r="I176" s="51">
        <v>0</v>
      </c>
      <c r="J176" s="59">
        <f>ROUND(IF(H176&lt;=500000,0,IF(AND(H176&gt;=500001,H176&lt;=1250000),(H176-'Gia cảnh 6'!I267)*5%-25000,IF(H176&gt;=1250001,(H176-'Gia cảnh 6'!I267)*10%-87500))),2)</f>
        <v>0</v>
      </c>
      <c r="K176" s="62">
        <f t="shared" si="16"/>
        <v>0</v>
      </c>
      <c r="L176" s="62">
        <f t="shared" si="17"/>
        <v>0</v>
      </c>
      <c r="M176" s="63"/>
      <c r="N176" s="61"/>
    </row>
    <row r="177" spans="1:14" s="30" customFormat="1" ht="20.25" hidden="1" customHeight="1">
      <c r="A177" s="46">
        <f>'KL tổ 6'!A212</f>
        <v>207</v>
      </c>
      <c r="B177" s="47" t="str">
        <f>'KL tổ 6'!B176</f>
        <v>Siên Viên</v>
      </c>
      <c r="C177" s="48">
        <v>16000</v>
      </c>
      <c r="D177" s="49">
        <f>'KL tổ 6'!AE176</f>
        <v>0</v>
      </c>
      <c r="E177" s="62">
        <f t="shared" si="14"/>
        <v>0</v>
      </c>
      <c r="F177" s="51">
        <v>3</v>
      </c>
      <c r="G177" s="51">
        <v>0</v>
      </c>
      <c r="H177" s="62">
        <f t="shared" si="15"/>
        <v>0</v>
      </c>
      <c r="I177" s="51">
        <v>0</v>
      </c>
      <c r="J177" s="59">
        <f>ROUND(IF(H177&lt;=500000,0,IF(AND(H177&gt;=500001,H177&lt;=1250000),(H177-'Gia cảnh 6'!I268)*5%-25000,IF(H177&gt;=1250001,(H177-'Gia cảnh 6'!I268)*10%-87500))),2)</f>
        <v>0</v>
      </c>
      <c r="K177" s="62">
        <f t="shared" si="16"/>
        <v>0</v>
      </c>
      <c r="L177" s="62">
        <f t="shared" si="17"/>
        <v>0</v>
      </c>
      <c r="M177" s="63"/>
      <c r="N177" s="61"/>
    </row>
    <row r="178" spans="1:14" s="30" customFormat="1" ht="20.25" hidden="1" customHeight="1">
      <c r="A178" s="46">
        <f>'KL tổ 6'!A213</f>
        <v>208</v>
      </c>
      <c r="B178" s="47" t="str">
        <f>'KL tổ 6'!B177</f>
        <v>Mau Song</v>
      </c>
      <c r="C178" s="48">
        <v>16000</v>
      </c>
      <c r="D178" s="49">
        <f>'KL tổ 6'!AE177</f>
        <v>0</v>
      </c>
      <c r="E178" s="62">
        <f t="shared" si="14"/>
        <v>0</v>
      </c>
      <c r="F178" s="51">
        <v>3</v>
      </c>
      <c r="G178" s="51">
        <v>0</v>
      </c>
      <c r="H178" s="62">
        <f t="shared" si="15"/>
        <v>0</v>
      </c>
      <c r="I178" s="51">
        <v>0</v>
      </c>
      <c r="J178" s="59">
        <f>ROUND(IF(H178&lt;=500000,0,IF(AND(H178&gt;=500001,H178&lt;=1250000),(H178-'Gia cảnh 6'!I269)*5%-25000,IF(H178&gt;=1250001,(H178-'Gia cảnh 6'!I269)*10%-87500))),2)</f>
        <v>0</v>
      </c>
      <c r="K178" s="62">
        <f t="shared" si="16"/>
        <v>0</v>
      </c>
      <c r="L178" s="62">
        <f t="shared" si="17"/>
        <v>0</v>
      </c>
      <c r="M178" s="63"/>
      <c r="N178" s="61"/>
    </row>
    <row r="179" spans="1:14" s="30" customFormat="1" ht="20.25" hidden="1" customHeight="1">
      <c r="A179" s="46">
        <f>'KL tổ 6'!A214</f>
        <v>209</v>
      </c>
      <c r="B179" s="47" t="str">
        <f>'KL tổ 6'!B178</f>
        <v>Thuươn Thin</v>
      </c>
      <c r="C179" s="48">
        <v>16000</v>
      </c>
      <c r="D179" s="49">
        <f>'KL tổ 6'!AE178</f>
        <v>0</v>
      </c>
      <c r="E179" s="62">
        <f t="shared" si="14"/>
        <v>0</v>
      </c>
      <c r="F179" s="51">
        <v>3</v>
      </c>
      <c r="G179" s="51">
        <v>0</v>
      </c>
      <c r="H179" s="62">
        <f t="shared" si="15"/>
        <v>0</v>
      </c>
      <c r="I179" s="51">
        <v>0</v>
      </c>
      <c r="J179" s="59">
        <v>0</v>
      </c>
      <c r="K179" s="62">
        <f t="shared" si="16"/>
        <v>0</v>
      </c>
      <c r="L179" s="62">
        <f t="shared" si="17"/>
        <v>0</v>
      </c>
      <c r="M179" s="63"/>
      <c r="N179" s="61"/>
    </row>
    <row r="180" spans="1:14" s="30" customFormat="1" ht="20.25" hidden="1" customHeight="1">
      <c r="A180" s="46">
        <f>'KL tổ 6'!A215</f>
        <v>210</v>
      </c>
      <c r="B180" s="47" t="str">
        <f>'KL tổ 6'!B179</f>
        <v>Soc Chia</v>
      </c>
      <c r="C180" s="48">
        <v>16000</v>
      </c>
      <c r="D180" s="49">
        <f>'KL tổ 6'!AE179</f>
        <v>0</v>
      </c>
      <c r="E180" s="62">
        <f t="shared" si="14"/>
        <v>0</v>
      </c>
      <c r="F180" s="51">
        <v>3</v>
      </c>
      <c r="G180" s="51">
        <v>0</v>
      </c>
      <c r="H180" s="62">
        <f t="shared" si="15"/>
        <v>0</v>
      </c>
      <c r="I180" s="51">
        <v>0</v>
      </c>
      <c r="J180" s="59">
        <f>ROUND(IF(H180&lt;=500000,0,IF(AND(H180&gt;=500001,H180&lt;=1250000),(H180-'Gia cảnh 6'!I271)*5%-25000,IF(H180&gt;=1250001,(H180-'Gia cảnh 6'!I271)*10%-87500))),2)</f>
        <v>0</v>
      </c>
      <c r="K180" s="62">
        <f t="shared" si="16"/>
        <v>0</v>
      </c>
      <c r="L180" s="62">
        <f t="shared" si="17"/>
        <v>0</v>
      </c>
      <c r="M180" s="63"/>
      <c r="N180" s="61"/>
    </row>
    <row r="181" spans="1:14" s="30" customFormat="1" ht="20.25" hidden="1" customHeight="1">
      <c r="A181" s="46">
        <f>'KL tổ 6'!A216</f>
        <v>211</v>
      </c>
      <c r="B181" s="47" t="str">
        <f>'KL tổ 6'!B180</f>
        <v>Soc Khêng</v>
      </c>
      <c r="C181" s="48">
        <v>16000</v>
      </c>
      <c r="D181" s="49">
        <f>'KL tổ 6'!AE180</f>
        <v>0</v>
      </c>
      <c r="E181" s="62">
        <f t="shared" si="14"/>
        <v>0</v>
      </c>
      <c r="F181" s="51">
        <v>3</v>
      </c>
      <c r="G181" s="51">
        <v>0</v>
      </c>
      <c r="H181" s="62">
        <f t="shared" si="15"/>
        <v>0</v>
      </c>
      <c r="I181" s="51">
        <v>0</v>
      </c>
      <c r="J181" s="59">
        <f>ROUND(IF(H181&lt;=500000,0,IF(AND(H181&gt;=500001,H181&lt;=1250000),(H181-'Gia cảnh 6'!I272)*5%-25000,IF(H181&gt;=1250001,(H181-'Gia cảnh 6'!I272)*10%-87500))),2)</f>
        <v>0</v>
      </c>
      <c r="K181" s="62">
        <f t="shared" si="16"/>
        <v>0</v>
      </c>
      <c r="L181" s="62">
        <f t="shared" si="17"/>
        <v>0</v>
      </c>
      <c r="M181" s="63"/>
      <c r="N181" s="61"/>
    </row>
    <row r="182" spans="1:14" s="30" customFormat="1" ht="20.25" hidden="1" customHeight="1">
      <c r="A182" s="46">
        <f>'KL tổ 6'!A217</f>
        <v>212</v>
      </c>
      <c r="B182" s="47" t="str">
        <f>'KL tổ 6'!B181</f>
        <v>Som At</v>
      </c>
      <c r="C182" s="48">
        <v>16000</v>
      </c>
      <c r="D182" s="49">
        <f>'KL tổ 6'!AE181</f>
        <v>0</v>
      </c>
      <c r="E182" s="62">
        <f t="shared" si="14"/>
        <v>0</v>
      </c>
      <c r="F182" s="51">
        <v>3</v>
      </c>
      <c r="G182" s="51">
        <v>0</v>
      </c>
      <c r="H182" s="62">
        <f t="shared" si="15"/>
        <v>0</v>
      </c>
      <c r="I182" s="51">
        <v>0</v>
      </c>
      <c r="J182" s="59">
        <f>ROUND(IF(H182&lt;=500000,0,IF(AND(H182&gt;=500001,H182&lt;=1250000),(H182-'Gia cảnh 6'!I273)*5%-25000,IF(H182&gt;=1250001,(H182-'Gia cảnh 6'!I273)*10%-87500))),2)</f>
        <v>0</v>
      </c>
      <c r="K182" s="62">
        <f t="shared" si="16"/>
        <v>0</v>
      </c>
      <c r="L182" s="62">
        <f t="shared" si="17"/>
        <v>0</v>
      </c>
      <c r="M182" s="63"/>
      <c r="N182" s="61"/>
    </row>
    <row r="183" spans="1:14" s="30" customFormat="1" ht="20.25" hidden="1" customHeight="1">
      <c r="A183" s="46">
        <f>'KL tổ 6'!A218</f>
        <v>213</v>
      </c>
      <c r="B183" s="47" t="str">
        <f>'KL tổ 6'!B182</f>
        <v>Hô Hôi</v>
      </c>
      <c r="C183" s="48">
        <v>16000</v>
      </c>
      <c r="D183" s="49">
        <f>'KL tổ 6'!AE182</f>
        <v>0</v>
      </c>
      <c r="E183" s="62">
        <f t="shared" si="14"/>
        <v>0</v>
      </c>
      <c r="F183" s="51">
        <v>3</v>
      </c>
      <c r="G183" s="51">
        <v>0</v>
      </c>
      <c r="H183" s="62">
        <f t="shared" si="15"/>
        <v>0</v>
      </c>
      <c r="I183" s="51">
        <v>0</v>
      </c>
      <c r="J183" s="59">
        <f>ROUND(IF(H183&lt;=500000,0,IF(AND(H183&gt;=500001,H183&lt;=1250000),(H183-'Gia cảnh 6'!#REF!)*5%-25000,IF(H183&gt;=1250001,(H183-'Gia cảnh 6'!#REF!)*10%-87500))),2)</f>
        <v>0</v>
      </c>
      <c r="K183" s="62">
        <f t="shared" si="16"/>
        <v>0</v>
      </c>
      <c r="L183" s="62">
        <f t="shared" si="17"/>
        <v>0</v>
      </c>
      <c r="M183" s="63"/>
      <c r="N183" s="61"/>
    </row>
    <row r="184" spans="1:14" s="30" customFormat="1" ht="20.25" hidden="1" customHeight="1">
      <c r="A184" s="46">
        <f>'KL tổ 6'!A219</f>
        <v>214</v>
      </c>
      <c r="B184" s="47" t="str">
        <f>'KL tổ 6'!B183</f>
        <v>Hô Hai</v>
      </c>
      <c r="C184" s="48">
        <v>16000</v>
      </c>
      <c r="D184" s="49">
        <f>'KL tổ 6'!AE183</f>
        <v>0</v>
      </c>
      <c r="E184" s="62">
        <f t="shared" si="14"/>
        <v>0</v>
      </c>
      <c r="F184" s="51">
        <v>3</v>
      </c>
      <c r="G184" s="51">
        <v>0</v>
      </c>
      <c r="H184" s="62">
        <f t="shared" si="15"/>
        <v>0</v>
      </c>
      <c r="I184" s="51">
        <v>0</v>
      </c>
      <c r="J184" s="59">
        <f>ROUND(IF(H184&lt;=500000,0,IF(AND(H184&gt;=500001,H184&lt;=1250000),(H184-'Gia cảnh 6'!#REF!)*5%-25000,IF(H184&gt;=1250001,(H184-'Gia cảnh 6'!#REF!)*10%-87500))),2)</f>
        <v>0</v>
      </c>
      <c r="K184" s="62">
        <f t="shared" si="16"/>
        <v>0</v>
      </c>
      <c r="L184" s="62">
        <f t="shared" si="17"/>
        <v>0</v>
      </c>
      <c r="M184" s="63"/>
      <c r="N184" s="61"/>
    </row>
    <row r="185" spans="1:14" s="30" customFormat="1" ht="20.25" hidden="1" customHeight="1">
      <c r="A185" s="46">
        <f>'KL tổ 6'!A220</f>
        <v>215</v>
      </c>
      <c r="B185" s="47" t="str">
        <f>'KL tổ 6'!B184</f>
        <v>Phiêp Phol</v>
      </c>
      <c r="C185" s="48">
        <v>16000</v>
      </c>
      <c r="D185" s="49">
        <f>'KL tổ 6'!AE184</f>
        <v>0</v>
      </c>
      <c r="E185" s="62">
        <f t="shared" si="14"/>
        <v>0</v>
      </c>
      <c r="F185" s="51">
        <v>3</v>
      </c>
      <c r="G185" s="51">
        <v>0</v>
      </c>
      <c r="H185" s="62">
        <f t="shared" si="15"/>
        <v>0</v>
      </c>
      <c r="I185" s="51">
        <v>0</v>
      </c>
      <c r="J185" s="59">
        <f>ROUND(IF(H185&lt;=500000,0,IF(AND(H185&gt;=500001,H185&lt;=1250000),(H185-'Gia cảnh 6'!#REF!)*5%-25000,IF(H185&gt;=1250001,(H185-'Gia cảnh 6'!#REF!)*10%-87500))),2)</f>
        <v>0</v>
      </c>
      <c r="K185" s="62">
        <f t="shared" si="16"/>
        <v>0</v>
      </c>
      <c r="L185" s="62">
        <f t="shared" si="17"/>
        <v>0</v>
      </c>
      <c r="M185" s="63"/>
      <c r="N185" s="61"/>
    </row>
    <row r="186" spans="1:14" s="30" customFormat="1" ht="20.25" hidden="1" customHeight="1">
      <c r="A186" s="46">
        <f>'KL tổ 6'!A221</f>
        <v>216</v>
      </c>
      <c r="B186" s="47" t="str">
        <f>'KL tổ 6'!B185</f>
        <v>Keo Mêt</v>
      </c>
      <c r="C186" s="48">
        <v>16000</v>
      </c>
      <c r="D186" s="49">
        <f>'KL tổ 6'!AE185</f>
        <v>0</v>
      </c>
      <c r="E186" s="62">
        <f t="shared" si="14"/>
        <v>0</v>
      </c>
      <c r="F186" s="51">
        <v>3</v>
      </c>
      <c r="G186" s="51">
        <v>0</v>
      </c>
      <c r="H186" s="62">
        <f t="shared" si="15"/>
        <v>0</v>
      </c>
      <c r="I186" s="51">
        <v>0</v>
      </c>
      <c r="J186" s="59">
        <f>ROUND(IF(H186&lt;=500000,0,IF(AND(H186&gt;=500001,H186&lt;=1250000),(H186-'Gia cảnh 6'!#REF!)*5%-25000,IF(H186&gt;=1250001,(H186-'Gia cảnh 6'!#REF!)*10%-87500))),2)</f>
        <v>0</v>
      </c>
      <c r="K186" s="62">
        <f t="shared" si="16"/>
        <v>0</v>
      </c>
      <c r="L186" s="62">
        <f t="shared" si="17"/>
        <v>0</v>
      </c>
      <c r="M186" s="63"/>
      <c r="N186" s="61"/>
    </row>
    <row r="187" spans="1:14" s="30" customFormat="1" ht="20.25" hidden="1" customHeight="1">
      <c r="A187" s="46">
        <f>'KL tổ 6'!A222</f>
        <v>217</v>
      </c>
      <c r="B187" s="47" t="str">
        <f>'KL tổ 6'!B186</f>
        <v>Canh Thông</v>
      </c>
      <c r="C187" s="48">
        <v>16000</v>
      </c>
      <c r="D187" s="49">
        <f>'KL tổ 6'!AE186</f>
        <v>0</v>
      </c>
      <c r="E187" s="62">
        <f t="shared" ref="E187:E252" si="18">C187*D187</f>
        <v>0</v>
      </c>
      <c r="F187" s="51">
        <v>3</v>
      </c>
      <c r="G187" s="51">
        <v>0</v>
      </c>
      <c r="H187" s="62">
        <f t="shared" ref="H187:H252" si="19">G187+E187</f>
        <v>0</v>
      </c>
      <c r="I187" s="51">
        <v>0</v>
      </c>
      <c r="J187" s="59">
        <f>ROUND(IF(H187&lt;=500000,0,IF(AND(H187&gt;=500001,H187&lt;=1250000),(H187-'Gia cảnh 6'!#REF!)*5%-25000,IF(H187&gt;=1250001,(H187-'Gia cảnh 6'!#REF!)*10%-87500))),2)</f>
        <v>0</v>
      </c>
      <c r="K187" s="62">
        <f t="shared" si="16"/>
        <v>0</v>
      </c>
      <c r="L187" s="62">
        <f t="shared" si="17"/>
        <v>0</v>
      </c>
      <c r="M187" s="63"/>
      <c r="N187" s="61"/>
    </row>
    <row r="188" spans="1:14" s="30" customFormat="1" ht="20.25" hidden="1" customHeight="1">
      <c r="A188" s="46">
        <f>'KL tổ 6'!A223</f>
        <v>218</v>
      </c>
      <c r="B188" s="47" t="str">
        <f>'KL tổ 6'!B187</f>
        <v>Tưc Thia</v>
      </c>
      <c r="C188" s="48">
        <v>16000</v>
      </c>
      <c r="D188" s="49">
        <f>'KL tổ 6'!AE187</f>
        <v>0</v>
      </c>
      <c r="E188" s="62">
        <f t="shared" si="18"/>
        <v>0</v>
      </c>
      <c r="F188" s="51">
        <v>3</v>
      </c>
      <c r="G188" s="51">
        <v>0</v>
      </c>
      <c r="H188" s="62">
        <f t="shared" si="19"/>
        <v>0</v>
      </c>
      <c r="I188" s="51">
        <v>0</v>
      </c>
      <c r="J188" s="59">
        <f>ROUND(IF(H188&lt;=500000,0,IF(AND(H188&gt;=500001,H188&lt;=1250000),(H188-'Gia cảnh 6'!#REF!)*5%-25000,IF(H188&gt;=1250001,(H188-'Gia cảnh 6'!#REF!)*10%-87500))),2)</f>
        <v>0</v>
      </c>
      <c r="K188" s="62">
        <f t="shared" si="16"/>
        <v>0</v>
      </c>
      <c r="L188" s="62">
        <f t="shared" si="17"/>
        <v>0</v>
      </c>
      <c r="M188" s="63"/>
      <c r="N188" s="61"/>
    </row>
    <row r="189" spans="1:14" s="30" customFormat="1" ht="20.25" hidden="1" customHeight="1">
      <c r="A189" s="46">
        <f>'KL tổ 6'!A224</f>
        <v>219</v>
      </c>
      <c r="B189" s="47" t="str">
        <f>'KL tổ 6'!B188</f>
        <v>Nho Nhanh</v>
      </c>
      <c r="C189" s="48">
        <v>16000</v>
      </c>
      <c r="D189" s="49">
        <f>'KL tổ 6'!AE188</f>
        <v>0</v>
      </c>
      <c r="E189" s="62">
        <f t="shared" si="18"/>
        <v>0</v>
      </c>
      <c r="F189" s="51">
        <v>3</v>
      </c>
      <c r="G189" s="51">
        <v>0</v>
      </c>
      <c r="H189" s="62">
        <f t="shared" si="19"/>
        <v>0</v>
      </c>
      <c r="I189" s="51">
        <v>0</v>
      </c>
      <c r="J189" s="59">
        <f>ROUND(IF(H189&lt;=500000,0,IF(AND(H189&gt;=500001,H189&lt;=1250000),(H189-'Gia cảnh 6'!#REF!)*5%-25000,IF(H189&gt;=1250001,(H189-'Gia cảnh 6'!#REF!)*10%-87500))),2)</f>
        <v>0</v>
      </c>
      <c r="K189" s="62">
        <f t="shared" si="16"/>
        <v>0</v>
      </c>
      <c r="L189" s="62">
        <f t="shared" si="17"/>
        <v>0</v>
      </c>
      <c r="M189" s="63"/>
      <c r="N189" s="61"/>
    </row>
    <row r="190" spans="1:14" s="30" customFormat="1" ht="20.25" hidden="1" customHeight="1">
      <c r="A190" s="46">
        <f>'KL tổ 6'!A225</f>
        <v>220</v>
      </c>
      <c r="B190" s="47" t="str">
        <f>'KL tổ 6'!B189</f>
        <v>Thi Tha</v>
      </c>
      <c r="C190" s="48">
        <v>16000</v>
      </c>
      <c r="D190" s="49">
        <f>'KL tổ 6'!AE189</f>
        <v>0</v>
      </c>
      <c r="E190" s="62">
        <f t="shared" si="18"/>
        <v>0</v>
      </c>
      <c r="F190" s="51">
        <v>3</v>
      </c>
      <c r="G190" s="51">
        <v>0</v>
      </c>
      <c r="H190" s="62">
        <f t="shared" si="19"/>
        <v>0</v>
      </c>
      <c r="I190" s="51">
        <v>0</v>
      </c>
      <c r="J190" s="59">
        <f>ROUND(IF(H190&lt;=500000,0,IF(AND(H190&gt;=500001,H190&lt;=1250000),(H190-'Gia cảnh 6'!#REF!)*5%-25000,IF(H190&gt;=1250001,(H190-'Gia cảnh 6'!#REF!)*10%-87500))),2)</f>
        <v>0</v>
      </c>
      <c r="K190" s="62">
        <f t="shared" si="16"/>
        <v>0</v>
      </c>
      <c r="L190" s="62">
        <f t="shared" si="17"/>
        <v>0</v>
      </c>
      <c r="M190" s="63"/>
      <c r="N190" s="61"/>
    </row>
    <row r="191" spans="1:14" s="30" customFormat="1" ht="20.25" hidden="1" customHeight="1">
      <c r="A191" s="46">
        <f>'KL tổ 6'!A226</f>
        <v>221</v>
      </c>
      <c r="B191" s="47" t="str">
        <f>'KL tổ 6'!B190</f>
        <v>Đoc Khlay</v>
      </c>
      <c r="C191" s="48">
        <v>16000</v>
      </c>
      <c r="D191" s="49">
        <f>'KL tổ 6'!AE190</f>
        <v>0</v>
      </c>
      <c r="E191" s="62">
        <f t="shared" si="18"/>
        <v>0</v>
      </c>
      <c r="F191" s="51">
        <v>3</v>
      </c>
      <c r="G191" s="51">
        <v>0</v>
      </c>
      <c r="H191" s="62">
        <f t="shared" si="19"/>
        <v>0</v>
      </c>
      <c r="I191" s="51">
        <v>0</v>
      </c>
      <c r="J191" s="59">
        <f>ROUND(IF(H191&lt;=500000,0,IF(AND(H191&gt;=500001,H191&lt;=1250000),(H191-'Gia cảnh 6'!#REF!)*5%-25000,IF(H191&gt;=1250001,(H191-'Gia cảnh 6'!#REF!)*10%-87500))),2)</f>
        <v>0</v>
      </c>
      <c r="K191" s="62">
        <f t="shared" si="16"/>
        <v>0</v>
      </c>
      <c r="L191" s="62">
        <f t="shared" si="17"/>
        <v>0</v>
      </c>
      <c r="M191" s="63"/>
      <c r="N191" s="61"/>
    </row>
    <row r="192" spans="1:14" s="30" customFormat="1" ht="20.25" hidden="1" customHeight="1">
      <c r="A192" s="46">
        <f>'KL tổ 6'!A227</f>
        <v>222</v>
      </c>
      <c r="B192" s="47" t="str">
        <f>'KL tổ 6'!B191</f>
        <v>Mit Kiêm</v>
      </c>
      <c r="C192" s="48">
        <v>16000</v>
      </c>
      <c r="D192" s="49">
        <f>'KL tổ 6'!AE191</f>
        <v>0</v>
      </c>
      <c r="E192" s="62">
        <f t="shared" si="18"/>
        <v>0</v>
      </c>
      <c r="F192" s="51">
        <v>3</v>
      </c>
      <c r="G192" s="51">
        <v>0</v>
      </c>
      <c r="H192" s="62">
        <f t="shared" si="19"/>
        <v>0</v>
      </c>
      <c r="I192" s="51">
        <v>0</v>
      </c>
      <c r="J192" s="59">
        <f>ROUND(IF(H192&lt;=500000,0,IF(AND(H192&gt;=500001,H192&lt;=1250000),(H192-'Gia cảnh 6'!#REF!)*5%-25000,IF(H192&gt;=1250001,(H192-'Gia cảnh 6'!#REF!)*10%-87500))),2)</f>
        <v>0</v>
      </c>
      <c r="K192" s="62">
        <f t="shared" si="16"/>
        <v>0</v>
      </c>
      <c r="L192" s="62">
        <f t="shared" si="17"/>
        <v>0</v>
      </c>
      <c r="M192" s="63"/>
      <c r="N192" s="61"/>
    </row>
    <row r="193" spans="1:14" s="30" customFormat="1" ht="20.25" hidden="1" customHeight="1">
      <c r="A193" s="46">
        <f>'KL tổ 6'!A228</f>
        <v>223</v>
      </c>
      <c r="B193" s="47" t="str">
        <f>'KL tổ 6'!B192</f>
        <v>Kan Khêt</v>
      </c>
      <c r="C193" s="48">
        <v>16000</v>
      </c>
      <c r="D193" s="49">
        <f>'KL tổ 6'!AE192</f>
        <v>0</v>
      </c>
      <c r="E193" s="62">
        <f t="shared" si="18"/>
        <v>0</v>
      </c>
      <c r="F193" s="51">
        <v>3</v>
      </c>
      <c r="G193" s="51">
        <v>0</v>
      </c>
      <c r="H193" s="62">
        <f t="shared" si="19"/>
        <v>0</v>
      </c>
      <c r="I193" s="51">
        <v>0</v>
      </c>
      <c r="J193" s="59">
        <f>ROUND(IF(H193&lt;=500000,0,IF(AND(H193&gt;=500001,H193&lt;=1250000),(H193-'Gia cảnh 6'!#REF!)*5%-25000,IF(H193&gt;=1250001,(H193-'Gia cảnh 6'!#REF!)*10%-87500))),2)</f>
        <v>0</v>
      </c>
      <c r="K193" s="62">
        <f t="shared" si="16"/>
        <v>0</v>
      </c>
      <c r="L193" s="62">
        <f t="shared" si="17"/>
        <v>0</v>
      </c>
      <c r="M193" s="63"/>
      <c r="N193" s="61"/>
    </row>
    <row r="194" spans="1:14" s="30" customFormat="1" ht="20.25" hidden="1" customHeight="1">
      <c r="A194" s="46">
        <f>'KL tổ 6'!A229</f>
        <v>224</v>
      </c>
      <c r="B194" s="47" t="str">
        <f>'KL tổ 6'!B193</f>
        <v>Um Ra</v>
      </c>
      <c r="C194" s="48">
        <v>16000</v>
      </c>
      <c r="D194" s="49">
        <f>'KL tổ 6'!AE193</f>
        <v>0</v>
      </c>
      <c r="E194" s="62">
        <f t="shared" si="18"/>
        <v>0</v>
      </c>
      <c r="F194" s="51">
        <v>3</v>
      </c>
      <c r="G194" s="51">
        <v>0</v>
      </c>
      <c r="H194" s="62">
        <f t="shared" si="19"/>
        <v>0</v>
      </c>
      <c r="I194" s="51">
        <v>0</v>
      </c>
      <c r="J194" s="59">
        <f>ROUND(IF(H194&lt;=500000,0,IF(AND(H194&gt;=500001,H194&lt;=1250000),(H194-'Gia cảnh 6'!#REF!)*5%-25000,IF(H194&gt;=1250001,(H194-'Gia cảnh 6'!#REF!)*10%-87500))),2)</f>
        <v>0</v>
      </c>
      <c r="K194" s="62">
        <f t="shared" si="16"/>
        <v>0</v>
      </c>
      <c r="L194" s="62">
        <f t="shared" si="17"/>
        <v>0</v>
      </c>
      <c r="M194" s="63"/>
      <c r="N194" s="61"/>
    </row>
    <row r="195" spans="1:14" s="30" customFormat="1" ht="20.25" hidden="1" customHeight="1">
      <c r="A195" s="46">
        <f>'KL tổ 6'!A230</f>
        <v>225</v>
      </c>
      <c r="B195" s="47" t="str">
        <f>'KL tổ 6'!B194</f>
        <v>Moi Poi</v>
      </c>
      <c r="C195" s="48">
        <v>16000</v>
      </c>
      <c r="D195" s="49">
        <f>'KL tổ 6'!AE194</f>
        <v>0</v>
      </c>
      <c r="E195" s="62">
        <f t="shared" si="18"/>
        <v>0</v>
      </c>
      <c r="F195" s="51">
        <v>3</v>
      </c>
      <c r="G195" s="51">
        <v>0</v>
      </c>
      <c r="H195" s="62">
        <f t="shared" si="19"/>
        <v>0</v>
      </c>
      <c r="I195" s="51">
        <v>0</v>
      </c>
      <c r="J195" s="59">
        <f>ROUND(IF(H195&lt;=500000,0,IF(AND(H195&gt;=500001,H195&lt;=1250000),(H195-'Gia cảnh 6'!#REF!)*5%-25000,IF(H195&gt;=1250001,(H195-'Gia cảnh 6'!#REF!)*10%-87500))),2)</f>
        <v>0</v>
      </c>
      <c r="K195" s="62">
        <f t="shared" si="16"/>
        <v>0</v>
      </c>
      <c r="L195" s="62">
        <f t="shared" si="17"/>
        <v>0</v>
      </c>
      <c r="M195" s="63"/>
      <c r="N195" s="61"/>
    </row>
    <row r="196" spans="1:14" s="30" customFormat="1" ht="20.25" hidden="1" customHeight="1">
      <c r="A196" s="46">
        <f>'KL tổ 6'!A231</f>
        <v>226</v>
      </c>
      <c r="B196" s="47" t="str">
        <f>'KL tổ 6'!B195</f>
        <v>San Sinh</v>
      </c>
      <c r="C196" s="48">
        <v>16000</v>
      </c>
      <c r="D196" s="49">
        <f>'KL tổ 6'!AE195</f>
        <v>0</v>
      </c>
      <c r="E196" s="62">
        <f t="shared" si="18"/>
        <v>0</v>
      </c>
      <c r="F196" s="51">
        <v>3</v>
      </c>
      <c r="G196" s="51">
        <v>0</v>
      </c>
      <c r="H196" s="62">
        <f t="shared" si="19"/>
        <v>0</v>
      </c>
      <c r="I196" s="51">
        <v>0</v>
      </c>
      <c r="J196" s="59">
        <f>ROUND(IF(H196&lt;=500000,0,IF(AND(H196&gt;=500001,H196&lt;=1250000),(H196-'Gia cảnh 6'!#REF!)*5%-25000,IF(H196&gt;=1250001,(H196-'Gia cảnh 6'!#REF!)*10%-87500))),2)</f>
        <v>0</v>
      </c>
      <c r="K196" s="62">
        <f t="shared" si="16"/>
        <v>0</v>
      </c>
      <c r="L196" s="62">
        <f t="shared" si="17"/>
        <v>0</v>
      </c>
      <c r="M196" s="63"/>
      <c r="N196" s="61"/>
    </row>
    <row r="197" spans="1:14" s="30" customFormat="1" ht="20.25" hidden="1" customHeight="1">
      <c r="A197" s="46">
        <f>'KL tổ 6'!A232</f>
        <v>227</v>
      </c>
      <c r="B197" s="47" t="str">
        <f>'KL tổ 6'!B196</f>
        <v>Nhoc Nho</v>
      </c>
      <c r="C197" s="48">
        <v>16000</v>
      </c>
      <c r="D197" s="49">
        <f>'KL tổ 6'!AE196</f>
        <v>0</v>
      </c>
      <c r="E197" s="62">
        <f t="shared" si="18"/>
        <v>0</v>
      </c>
      <c r="F197" s="51">
        <v>3</v>
      </c>
      <c r="G197" s="51">
        <v>0</v>
      </c>
      <c r="H197" s="62">
        <f t="shared" si="19"/>
        <v>0</v>
      </c>
      <c r="I197" s="51">
        <v>0</v>
      </c>
      <c r="J197" s="59">
        <f>ROUND(IF(H197&lt;=500000,0,IF(AND(H197&gt;=500001,H197&lt;=1250000),(H197-'Gia cảnh 6'!#REF!)*5%-25000,IF(H197&gt;=1250001,(H197-'Gia cảnh 6'!#REF!)*10%-87500))),2)</f>
        <v>0</v>
      </c>
      <c r="K197" s="62">
        <f t="shared" si="16"/>
        <v>0</v>
      </c>
      <c r="L197" s="62">
        <f t="shared" si="17"/>
        <v>0</v>
      </c>
      <c r="M197" s="63"/>
      <c r="N197" s="61"/>
    </row>
    <row r="198" spans="1:14" s="30" customFormat="1" ht="20.25" hidden="1" customHeight="1">
      <c r="A198" s="46">
        <f>'KL tổ 6'!A233</f>
        <v>228</v>
      </c>
      <c r="B198" s="47" t="str">
        <f>'KL tổ 6'!B197</f>
        <v>Khet Hên</v>
      </c>
      <c r="C198" s="48">
        <v>16000</v>
      </c>
      <c r="D198" s="49">
        <f>'KL tổ 6'!AE197</f>
        <v>0</v>
      </c>
      <c r="E198" s="62">
        <f t="shared" si="18"/>
        <v>0</v>
      </c>
      <c r="F198" s="51">
        <v>3</v>
      </c>
      <c r="G198" s="51">
        <v>0</v>
      </c>
      <c r="H198" s="62">
        <f t="shared" si="19"/>
        <v>0</v>
      </c>
      <c r="I198" s="51">
        <v>0</v>
      </c>
      <c r="J198" s="59">
        <f>ROUND(IF(H198&lt;=500000,0,IF(AND(H198&gt;=500001,H198&lt;=1250000),(H198-'Gia cảnh 6'!#REF!)*5%-25000,IF(H198&gt;=1250001,(H198-'Gia cảnh 6'!#REF!)*10%-87500))),2)</f>
        <v>0</v>
      </c>
      <c r="K198" s="62">
        <f t="shared" si="16"/>
        <v>0</v>
      </c>
      <c r="L198" s="62">
        <f t="shared" si="17"/>
        <v>0</v>
      </c>
      <c r="M198" s="63"/>
      <c r="N198" s="61"/>
    </row>
    <row r="199" spans="1:14" s="30" customFormat="1" ht="20.25" hidden="1" customHeight="1">
      <c r="A199" s="46">
        <f>'KL tổ 6'!A234</f>
        <v>229</v>
      </c>
      <c r="B199" s="47" t="str">
        <f>'KL tổ 6'!B198</f>
        <v>Sau Pư</v>
      </c>
      <c r="C199" s="48">
        <v>16000</v>
      </c>
      <c r="D199" s="49">
        <f>'KL tổ 6'!AE198</f>
        <v>0</v>
      </c>
      <c r="E199" s="62">
        <f t="shared" si="18"/>
        <v>0</v>
      </c>
      <c r="F199" s="51">
        <v>3</v>
      </c>
      <c r="G199" s="51">
        <v>0</v>
      </c>
      <c r="H199" s="62">
        <f t="shared" si="19"/>
        <v>0</v>
      </c>
      <c r="I199" s="51">
        <v>0</v>
      </c>
      <c r="J199" s="59">
        <f>ROUND(IF(H199&lt;=500000,0,IF(AND(H199&gt;=500001,H199&lt;=1250000),(H199-'Gia cảnh 6'!#REF!)*5%-25000,IF(H199&gt;=1250001,(H199-'Gia cảnh 6'!#REF!)*10%-87500))),2)</f>
        <v>0</v>
      </c>
      <c r="K199" s="62">
        <f t="shared" si="16"/>
        <v>0</v>
      </c>
      <c r="L199" s="62">
        <f t="shared" si="17"/>
        <v>0</v>
      </c>
      <c r="M199" s="63"/>
      <c r="N199" s="61"/>
    </row>
    <row r="200" spans="1:14" s="30" customFormat="1" ht="20.25" hidden="1" customHeight="1">
      <c r="A200" s="46">
        <f>'KL tổ 6'!A235</f>
        <v>230</v>
      </c>
      <c r="B200" s="47" t="str">
        <f>'KL tổ 6'!B199</f>
        <v>Pư Nha</v>
      </c>
      <c r="C200" s="48">
        <v>16000</v>
      </c>
      <c r="D200" s="49">
        <f>'KL tổ 6'!AE199</f>
        <v>0</v>
      </c>
      <c r="E200" s="62">
        <f t="shared" si="18"/>
        <v>0</v>
      </c>
      <c r="F200" s="51">
        <v>3</v>
      </c>
      <c r="G200" s="51">
        <v>0</v>
      </c>
      <c r="H200" s="62">
        <f t="shared" si="19"/>
        <v>0</v>
      </c>
      <c r="I200" s="51">
        <v>0</v>
      </c>
      <c r="J200" s="59">
        <f>ROUND(IF(H200&lt;=500000,0,IF(AND(H200&gt;=500001,H200&lt;=1250000),(H200-'Gia cảnh 6'!#REF!)*5%-25000,IF(H200&gt;=1250001,(H200-'Gia cảnh 6'!#REF!)*10%-87500))),2)</f>
        <v>0</v>
      </c>
      <c r="K200" s="62">
        <f t="shared" si="16"/>
        <v>0</v>
      </c>
      <c r="L200" s="62">
        <f t="shared" si="17"/>
        <v>0</v>
      </c>
      <c r="M200" s="63"/>
      <c r="N200" s="61"/>
    </row>
    <row r="201" spans="1:14" s="30" customFormat="1" ht="20.25" hidden="1" customHeight="1">
      <c r="A201" s="46">
        <f>'KL tổ 6'!A236</f>
        <v>231</v>
      </c>
      <c r="B201" s="47" t="str">
        <f>'KL tổ 6'!B200</f>
        <v xml:space="preserve">Noi Hên </v>
      </c>
      <c r="C201" s="48">
        <v>16000</v>
      </c>
      <c r="D201" s="49">
        <f>'KL tổ 6'!AE200</f>
        <v>0</v>
      </c>
      <c r="E201" s="62">
        <f t="shared" si="18"/>
        <v>0</v>
      </c>
      <c r="F201" s="51">
        <v>3</v>
      </c>
      <c r="G201" s="51">
        <v>0</v>
      </c>
      <c r="H201" s="62">
        <f t="shared" si="19"/>
        <v>0</v>
      </c>
      <c r="I201" s="51">
        <v>0</v>
      </c>
      <c r="J201" s="59">
        <f>ROUND(IF(H201&lt;=500000,0,IF(AND(H201&gt;=500001,H201&lt;=1250000),(H201-'Gia cảnh 6'!#REF!)*5%-25000,IF(H201&gt;=1250001,(H201-'Gia cảnh 6'!#REF!)*10%-87500))),2)</f>
        <v>0</v>
      </c>
      <c r="K201" s="62">
        <f t="shared" si="16"/>
        <v>0</v>
      </c>
      <c r="L201" s="62">
        <f t="shared" si="17"/>
        <v>0</v>
      </c>
      <c r="M201" s="63"/>
      <c r="N201" s="61"/>
    </row>
    <row r="202" spans="1:14" s="30" customFormat="1" ht="20.25" hidden="1" customHeight="1">
      <c r="A202" s="46">
        <f>'KL tổ 6'!A237</f>
        <v>232</v>
      </c>
      <c r="B202" s="47" t="str">
        <f>'KL tổ 6'!B201</f>
        <v>Noi Hiên</v>
      </c>
      <c r="C202" s="48">
        <v>16000</v>
      </c>
      <c r="D202" s="49">
        <f>'KL tổ 6'!AE201</f>
        <v>0</v>
      </c>
      <c r="E202" s="62">
        <f t="shared" si="18"/>
        <v>0</v>
      </c>
      <c r="F202" s="51">
        <v>3</v>
      </c>
      <c r="G202" s="51">
        <v>0</v>
      </c>
      <c r="H202" s="62">
        <f t="shared" si="19"/>
        <v>0</v>
      </c>
      <c r="I202" s="51">
        <v>0</v>
      </c>
      <c r="J202" s="59">
        <f>ROUND(IF(H202&lt;=500000,0,IF(AND(H202&gt;=500001,H202&lt;=1250000),(H202-'Gia cảnh 6'!#REF!)*5%-25000,IF(H202&gt;=1250001,(H202-'Gia cảnh 6'!#REF!)*10%-87500))),2)</f>
        <v>0</v>
      </c>
      <c r="K202" s="62">
        <f t="shared" si="16"/>
        <v>0</v>
      </c>
      <c r="L202" s="62">
        <f t="shared" si="17"/>
        <v>0</v>
      </c>
      <c r="M202" s="63"/>
      <c r="N202" s="61"/>
    </row>
    <row r="203" spans="1:14" s="30" customFormat="1" ht="20.25" hidden="1" customHeight="1">
      <c r="A203" s="46">
        <f>'KL tổ 6'!A238</f>
        <v>233</v>
      </c>
      <c r="B203" s="47" t="str">
        <f>'KL tổ 6'!B202</f>
        <v>Đa Linh</v>
      </c>
      <c r="C203" s="48">
        <v>16000</v>
      </c>
      <c r="D203" s="49">
        <f>'KL tổ 6'!AE202</f>
        <v>0</v>
      </c>
      <c r="E203" s="62">
        <f t="shared" si="18"/>
        <v>0</v>
      </c>
      <c r="F203" s="51">
        <v>3</v>
      </c>
      <c r="G203" s="51">
        <v>0</v>
      </c>
      <c r="H203" s="62">
        <f t="shared" si="19"/>
        <v>0</v>
      </c>
      <c r="I203" s="51">
        <v>0</v>
      </c>
      <c r="J203" s="59">
        <f>ROUND(IF(H203&lt;=500000,0,IF(AND(H203&gt;=500001,H203&lt;=1250000),(H203-'Gia cảnh 6'!#REF!)*5%-25000,IF(H203&gt;=1250001,(H203-'Gia cảnh 6'!#REF!)*10%-87500))),2)</f>
        <v>0</v>
      </c>
      <c r="K203" s="62">
        <f t="shared" si="16"/>
        <v>0</v>
      </c>
      <c r="L203" s="62">
        <f t="shared" si="17"/>
        <v>0</v>
      </c>
      <c r="M203" s="63"/>
      <c r="N203" s="61"/>
    </row>
    <row r="204" spans="1:14" s="30" customFormat="1" ht="20.25" hidden="1" customHeight="1">
      <c r="A204" s="46">
        <f>'KL tổ 6'!A239</f>
        <v>234</v>
      </c>
      <c r="B204" s="47" t="str">
        <f>'KL tổ 6'!B203</f>
        <v>Khach Năk</v>
      </c>
      <c r="C204" s="48">
        <v>16000</v>
      </c>
      <c r="D204" s="49">
        <f>'KL tổ 6'!AE203</f>
        <v>0</v>
      </c>
      <c r="E204" s="62">
        <f t="shared" si="18"/>
        <v>0</v>
      </c>
      <c r="F204" s="51">
        <v>3</v>
      </c>
      <c r="G204" s="51">
        <v>0</v>
      </c>
      <c r="H204" s="62">
        <f t="shared" si="19"/>
        <v>0</v>
      </c>
      <c r="I204" s="51">
        <v>0</v>
      </c>
      <c r="J204" s="59">
        <f>ROUND(IF(H204&lt;=500000,0,IF(AND(H204&gt;=500001,H204&lt;=1250000),(H204-'Gia cảnh 6'!#REF!)*5%-25000,IF(H204&gt;=1250001,(H204-'Gia cảnh 6'!#REF!)*10%-87500))),2)</f>
        <v>0</v>
      </c>
      <c r="K204" s="62">
        <f t="shared" si="16"/>
        <v>0</v>
      </c>
      <c r="L204" s="62">
        <f t="shared" si="17"/>
        <v>0</v>
      </c>
      <c r="M204" s="63"/>
      <c r="N204" s="61"/>
    </row>
    <row r="205" spans="1:14" s="30" customFormat="1" ht="20.25" hidden="1" customHeight="1">
      <c r="A205" s="46">
        <f>'KL tổ 6'!A240</f>
        <v>235</v>
      </c>
      <c r="B205" s="47" t="str">
        <f>'KL tổ 6'!B204</f>
        <v>Soc Liêp</v>
      </c>
      <c r="C205" s="48">
        <v>16000</v>
      </c>
      <c r="D205" s="49">
        <f>'KL tổ 6'!AE204</f>
        <v>0</v>
      </c>
      <c r="E205" s="62">
        <f t="shared" si="18"/>
        <v>0</v>
      </c>
      <c r="F205" s="51">
        <v>3</v>
      </c>
      <c r="G205" s="51">
        <v>0</v>
      </c>
      <c r="H205" s="62">
        <f t="shared" si="19"/>
        <v>0</v>
      </c>
      <c r="I205" s="51">
        <v>0</v>
      </c>
      <c r="J205" s="59">
        <f>ROUND(IF(H205&lt;=500000,0,IF(AND(H205&gt;=500001,H205&lt;=1250000),(H205-'Gia cảnh 6'!#REF!)*5%-25000,IF(H205&gt;=1250001,(H205-'Gia cảnh 6'!#REF!)*10%-87500))),2)</f>
        <v>0</v>
      </c>
      <c r="K205" s="62">
        <f t="shared" si="16"/>
        <v>0</v>
      </c>
      <c r="L205" s="62">
        <f t="shared" si="17"/>
        <v>0</v>
      </c>
      <c r="M205" s="63"/>
      <c r="N205" s="61"/>
    </row>
    <row r="206" spans="1:14" s="30" customFormat="1" ht="20.25" hidden="1" customHeight="1">
      <c r="A206" s="46">
        <f>'KL tổ 6'!A241</f>
        <v>236</v>
      </c>
      <c r="B206" s="47" t="str">
        <f>'KL tổ 6'!B205</f>
        <v>Som Phos</v>
      </c>
      <c r="C206" s="48">
        <v>16000</v>
      </c>
      <c r="D206" s="49">
        <f>'KL tổ 6'!AE205</f>
        <v>0</v>
      </c>
      <c r="E206" s="62">
        <f t="shared" si="18"/>
        <v>0</v>
      </c>
      <c r="F206" s="51">
        <v>3</v>
      </c>
      <c r="G206" s="51">
        <v>0</v>
      </c>
      <c r="H206" s="62">
        <f t="shared" si="19"/>
        <v>0</v>
      </c>
      <c r="I206" s="51">
        <v>0</v>
      </c>
      <c r="J206" s="59">
        <f>ROUND(IF(H206&lt;=500000,0,IF(AND(H206&gt;=500001,H206&lt;=1250000),(H206-'Gia cảnh 6'!#REF!)*5%-25000,IF(H206&gt;=1250001,(H206-'Gia cảnh 6'!#REF!)*10%-87500))),2)</f>
        <v>0</v>
      </c>
      <c r="K206" s="62">
        <f t="shared" si="16"/>
        <v>0</v>
      </c>
      <c r="L206" s="62">
        <f t="shared" si="17"/>
        <v>0</v>
      </c>
      <c r="M206" s="63"/>
      <c r="N206" s="61"/>
    </row>
    <row r="207" spans="1:14" s="30" customFormat="1" ht="20.25" hidden="1" customHeight="1">
      <c r="A207" s="46">
        <f>'KL tổ 6'!A242</f>
        <v>237</v>
      </c>
      <c r="B207" s="47" t="str">
        <f>'KL tổ 6'!B206</f>
        <v>An Tich</v>
      </c>
      <c r="C207" s="48">
        <v>16000</v>
      </c>
      <c r="D207" s="49">
        <f>'KL tổ 6'!AE206</f>
        <v>0</v>
      </c>
      <c r="E207" s="62">
        <f t="shared" si="18"/>
        <v>0</v>
      </c>
      <c r="F207" s="51">
        <v>3</v>
      </c>
      <c r="G207" s="51">
        <v>0</v>
      </c>
      <c r="H207" s="62">
        <f t="shared" si="19"/>
        <v>0</v>
      </c>
      <c r="I207" s="51">
        <v>0</v>
      </c>
      <c r="J207" s="59">
        <f>ROUND(IF(H207&lt;=500000,0,IF(AND(H207&gt;=500001,H207&lt;=1250000),(H207-'Gia cảnh 6'!#REF!)*5%-25000,IF(H207&gt;=1250001,(H207-'Gia cảnh 6'!#REF!)*10%-87500))),2)</f>
        <v>0</v>
      </c>
      <c r="K207" s="62">
        <f t="shared" si="16"/>
        <v>0</v>
      </c>
      <c r="L207" s="62">
        <f t="shared" si="17"/>
        <v>0</v>
      </c>
      <c r="M207" s="63"/>
      <c r="N207" s="61"/>
    </row>
    <row r="208" spans="1:14" s="30" customFormat="1" ht="20.25" hidden="1" customHeight="1">
      <c r="A208" s="46">
        <f>'KL tổ 6'!A243</f>
        <v>238</v>
      </c>
      <c r="B208" s="47" t="str">
        <f>'KL tổ 6'!B207</f>
        <v>Khu Khia</v>
      </c>
      <c r="C208" s="48">
        <v>16000</v>
      </c>
      <c r="D208" s="49">
        <f>'KL tổ 6'!AE207</f>
        <v>0</v>
      </c>
      <c r="E208" s="62">
        <f t="shared" si="18"/>
        <v>0</v>
      </c>
      <c r="F208" s="51">
        <v>3</v>
      </c>
      <c r="G208" s="51">
        <v>0</v>
      </c>
      <c r="H208" s="62">
        <f t="shared" si="19"/>
        <v>0</v>
      </c>
      <c r="I208" s="51">
        <v>0</v>
      </c>
      <c r="J208" s="59">
        <f>ROUND(IF(H208&lt;=500000,0,IF(AND(H208&gt;=500001,H208&lt;=1250000),(H208-'Gia cảnh 6'!#REF!)*5%-25000,IF(H208&gt;=1250001,(H208-'Gia cảnh 6'!#REF!)*10%-87500))),2)</f>
        <v>0</v>
      </c>
      <c r="K208" s="62">
        <f t="shared" si="16"/>
        <v>0</v>
      </c>
      <c r="L208" s="62">
        <f t="shared" si="17"/>
        <v>0</v>
      </c>
      <c r="M208" s="63"/>
      <c r="N208" s="61"/>
    </row>
    <row r="209" spans="1:14" s="30" customFormat="1" ht="20.25" hidden="1" customHeight="1">
      <c r="A209" s="46">
        <f>'KL tổ 6'!A244</f>
        <v>239</v>
      </c>
      <c r="B209" s="47" t="str">
        <f>'KL tổ 6'!B208</f>
        <v>Chom Chau</v>
      </c>
      <c r="C209" s="48">
        <v>16000</v>
      </c>
      <c r="D209" s="49">
        <f>'KL tổ 6'!AE208</f>
        <v>0</v>
      </c>
      <c r="E209" s="62">
        <f t="shared" si="18"/>
        <v>0</v>
      </c>
      <c r="F209" s="51">
        <v>3</v>
      </c>
      <c r="G209" s="51">
        <v>0</v>
      </c>
      <c r="H209" s="62">
        <f t="shared" si="19"/>
        <v>0</v>
      </c>
      <c r="I209" s="51">
        <v>0</v>
      </c>
      <c r="J209" s="59">
        <f>ROUND(IF(H209&lt;=500000,0,IF(AND(H209&gt;=500001,H209&lt;=1250000),(H209-'Gia cảnh 6'!#REF!)*5%-25000,IF(H209&gt;=1250001,(H209-'Gia cảnh 6'!#REF!)*10%-87500))),2)</f>
        <v>0</v>
      </c>
      <c r="K209" s="62">
        <f t="shared" si="16"/>
        <v>0</v>
      </c>
      <c r="L209" s="62">
        <f t="shared" si="17"/>
        <v>0</v>
      </c>
      <c r="M209" s="63"/>
      <c r="N209" s="61"/>
    </row>
    <row r="210" spans="1:14" s="30" customFormat="1" ht="20.25" hidden="1" customHeight="1">
      <c r="A210" s="46">
        <f>'KL tổ 6'!A245</f>
        <v>240</v>
      </c>
      <c r="B210" s="47" t="str">
        <f>'KL tổ 6'!B209</f>
        <v>La Chanh Đa</v>
      </c>
      <c r="C210" s="48">
        <v>16000</v>
      </c>
      <c r="D210" s="49">
        <f>'KL tổ 6'!AE209</f>
        <v>0</v>
      </c>
      <c r="E210" s="62">
        <f t="shared" si="18"/>
        <v>0</v>
      </c>
      <c r="F210" s="51">
        <v>3</v>
      </c>
      <c r="G210" s="51">
        <v>0</v>
      </c>
      <c r="H210" s="62">
        <f t="shared" si="19"/>
        <v>0</v>
      </c>
      <c r="I210" s="51">
        <v>0</v>
      </c>
      <c r="J210" s="59">
        <f>ROUND(IF(H210&lt;=500000,0,IF(AND(H210&gt;=500001,H210&lt;=1250000),(H210-'Gia cảnh 6'!#REF!)*5%-25000,IF(H210&gt;=1250001,(H210-'Gia cảnh 6'!#REF!)*10%-87500))),2)</f>
        <v>0</v>
      </c>
      <c r="K210" s="62">
        <f t="shared" si="16"/>
        <v>0</v>
      </c>
      <c r="L210" s="62">
        <f t="shared" si="17"/>
        <v>0</v>
      </c>
      <c r="M210" s="63"/>
      <c r="N210" s="61"/>
    </row>
    <row r="211" spans="1:14" s="30" customFormat="1" ht="20.25" hidden="1" customHeight="1">
      <c r="A211" s="46">
        <f>'KL tổ 6'!A246</f>
        <v>241</v>
      </c>
      <c r="B211" s="47" t="str">
        <f>'KL tổ 6'!B210</f>
        <v>Mat Khanh</v>
      </c>
      <c r="C211" s="48">
        <v>16000</v>
      </c>
      <c r="D211" s="49">
        <f>'KL tổ 6'!AE210</f>
        <v>0</v>
      </c>
      <c r="E211" s="62">
        <f t="shared" si="18"/>
        <v>0</v>
      </c>
      <c r="F211" s="51">
        <v>3</v>
      </c>
      <c r="G211" s="51">
        <v>0</v>
      </c>
      <c r="H211" s="62">
        <f t="shared" si="19"/>
        <v>0</v>
      </c>
      <c r="I211" s="51">
        <v>0</v>
      </c>
      <c r="J211" s="59">
        <f>ROUND(IF(H211&lt;=500000,0,IF(AND(H211&gt;=500001,H211&lt;=1250000),(H211-'Gia cảnh 6'!#REF!)*5%-25000,IF(H211&gt;=1250001,(H211-'Gia cảnh 6'!#REF!)*10%-87500))),2)</f>
        <v>0</v>
      </c>
      <c r="K211" s="62">
        <f t="shared" si="16"/>
        <v>0</v>
      </c>
      <c r="L211" s="62">
        <f t="shared" si="17"/>
        <v>0</v>
      </c>
      <c r="M211" s="63"/>
      <c r="N211" s="61"/>
    </row>
    <row r="212" spans="1:14" s="30" customFormat="1" ht="20.25" hidden="1" customHeight="1">
      <c r="A212" s="46">
        <f>'KL tổ 6'!A247</f>
        <v>242</v>
      </c>
      <c r="B212" s="47" t="str">
        <f>'KL tổ 6'!B211</f>
        <v>Dang Sô Da</v>
      </c>
      <c r="C212" s="48">
        <v>16000</v>
      </c>
      <c r="D212" s="49">
        <f>'KL tổ 6'!AE211</f>
        <v>0</v>
      </c>
      <c r="E212" s="62">
        <f t="shared" si="18"/>
        <v>0</v>
      </c>
      <c r="F212" s="51">
        <v>3</v>
      </c>
      <c r="G212" s="51">
        <v>0</v>
      </c>
      <c r="H212" s="62">
        <f t="shared" si="19"/>
        <v>0</v>
      </c>
      <c r="I212" s="51">
        <v>0</v>
      </c>
      <c r="J212" s="59">
        <f>ROUND(IF(H212&lt;=500000,0,IF(AND(H212&gt;=500001,H212&lt;=1250000),(H212-'Gia cảnh 6'!#REF!)*5%-25000,IF(H212&gt;=1250001,(H212-'Gia cảnh 6'!#REF!)*10%-87500))),2)</f>
        <v>0</v>
      </c>
      <c r="K212" s="62">
        <f t="shared" si="16"/>
        <v>0</v>
      </c>
      <c r="L212" s="62">
        <f t="shared" si="17"/>
        <v>0</v>
      </c>
      <c r="M212" s="63"/>
      <c r="N212" s="61"/>
    </row>
    <row r="213" spans="1:14" s="30" customFormat="1" ht="20.25" hidden="1" customHeight="1">
      <c r="A213" s="46">
        <f>'KL tổ 6'!A248</f>
        <v>243</v>
      </c>
      <c r="B213" s="47" t="str">
        <f>'KL tổ 6'!B212</f>
        <v>Hon Sua</v>
      </c>
      <c r="C213" s="48">
        <v>16000</v>
      </c>
      <c r="D213" s="49">
        <f>'KL tổ 6'!AE212</f>
        <v>0</v>
      </c>
      <c r="E213" s="62">
        <f t="shared" si="18"/>
        <v>0</v>
      </c>
      <c r="F213" s="51">
        <v>3</v>
      </c>
      <c r="G213" s="51">
        <v>0</v>
      </c>
      <c r="H213" s="62">
        <f t="shared" si="19"/>
        <v>0</v>
      </c>
      <c r="I213" s="51">
        <v>0</v>
      </c>
      <c r="J213" s="59">
        <f>ROUND(IF(H213&lt;=500000,0,IF(AND(H213&gt;=500001,H213&lt;=1250000),(H213-'Gia cảnh 6'!#REF!)*5%-25000,IF(H213&gt;=1250001,(H213-'Gia cảnh 6'!#REF!)*10%-87500))),2)</f>
        <v>0</v>
      </c>
      <c r="K213" s="62">
        <f t="shared" si="16"/>
        <v>0</v>
      </c>
      <c r="L213" s="62">
        <f t="shared" si="17"/>
        <v>0</v>
      </c>
      <c r="M213" s="63"/>
      <c r="N213" s="61"/>
    </row>
    <row r="214" spans="1:14" s="30" customFormat="1" ht="20.25" hidden="1" customHeight="1">
      <c r="A214" s="46">
        <f>'KL tổ 6'!A249</f>
        <v>244</v>
      </c>
      <c r="B214" s="47" t="str">
        <f>'KL tổ 6'!B213</f>
        <v>Đoc Sreng</v>
      </c>
      <c r="C214" s="48">
        <v>16000</v>
      </c>
      <c r="D214" s="49">
        <f>'KL tổ 6'!AE213</f>
        <v>0</v>
      </c>
      <c r="E214" s="62">
        <f t="shared" si="18"/>
        <v>0</v>
      </c>
      <c r="F214" s="51">
        <v>3</v>
      </c>
      <c r="G214" s="51">
        <v>0</v>
      </c>
      <c r="H214" s="62">
        <f t="shared" si="19"/>
        <v>0</v>
      </c>
      <c r="I214" s="51">
        <v>0</v>
      </c>
      <c r="J214" s="59">
        <f>ROUND(IF(H214&lt;=500000,0,IF(AND(H214&gt;=500001,H214&lt;=1250000),(H214-'Gia cảnh 6'!#REF!)*5%-25000,IF(H214&gt;=1250001,(H214-'Gia cảnh 6'!#REF!)*10%-87500))),2)</f>
        <v>0</v>
      </c>
      <c r="K214" s="62">
        <f t="shared" si="16"/>
        <v>0</v>
      </c>
      <c r="L214" s="62">
        <f t="shared" si="17"/>
        <v>0</v>
      </c>
      <c r="M214" s="63"/>
      <c r="N214" s="61"/>
    </row>
    <row r="215" spans="1:14" s="30" customFormat="1" ht="20.25" hidden="1" customHeight="1">
      <c r="A215" s="46">
        <f>'KL tổ 6'!A250</f>
        <v>245</v>
      </c>
      <c r="B215" s="47" t="str">
        <f>'KL tổ 6'!B214</f>
        <v>Vit Kim</v>
      </c>
      <c r="C215" s="48">
        <v>16000</v>
      </c>
      <c r="D215" s="49">
        <f>'KL tổ 6'!AE214</f>
        <v>0</v>
      </c>
      <c r="E215" s="62">
        <f t="shared" si="18"/>
        <v>0</v>
      </c>
      <c r="F215" s="51">
        <v>3</v>
      </c>
      <c r="G215" s="51">
        <v>0</v>
      </c>
      <c r="H215" s="62">
        <f t="shared" si="19"/>
        <v>0</v>
      </c>
      <c r="I215" s="51">
        <v>0</v>
      </c>
      <c r="J215" s="59">
        <f>ROUND(IF(H215&lt;=500000,0,IF(AND(H215&gt;=500001,H215&lt;=1250000),(H215-'Gia cảnh 6'!#REF!)*5%-25000,IF(H215&gt;=1250001,(H215-'Gia cảnh 6'!#REF!)*10%-87500))),2)</f>
        <v>0</v>
      </c>
      <c r="K215" s="62">
        <f t="shared" si="16"/>
        <v>0</v>
      </c>
      <c r="L215" s="62">
        <f t="shared" si="17"/>
        <v>0</v>
      </c>
      <c r="M215" s="63"/>
      <c r="N215" s="61"/>
    </row>
    <row r="216" spans="1:14" s="30" customFormat="1" ht="20.25" hidden="1" customHeight="1">
      <c r="A216" s="46">
        <f>'KL tổ 6'!A251</f>
        <v>246</v>
      </c>
      <c r="B216" s="47" t="str">
        <f>'KL tổ 6'!B215</f>
        <v>Ko Kot</v>
      </c>
      <c r="C216" s="48">
        <v>16000</v>
      </c>
      <c r="D216" s="49">
        <f>'KL tổ 6'!AE215</f>
        <v>0</v>
      </c>
      <c r="E216" s="62">
        <f t="shared" si="18"/>
        <v>0</v>
      </c>
      <c r="F216" s="51">
        <v>3</v>
      </c>
      <c r="G216" s="51">
        <v>0</v>
      </c>
      <c r="H216" s="62">
        <f t="shared" si="19"/>
        <v>0</v>
      </c>
      <c r="I216" s="51">
        <v>0</v>
      </c>
      <c r="J216" s="59">
        <f>ROUND(IF(H216&lt;=500000,0,IF(AND(H216&gt;=500001,H216&lt;=1250000),(H216-'Gia cảnh 6'!#REF!)*5%-25000,IF(H216&gt;=1250001,(H216-'Gia cảnh 6'!#REF!)*10%-87500))),2)</f>
        <v>0</v>
      </c>
      <c r="K216" s="62">
        <f t="shared" si="16"/>
        <v>0</v>
      </c>
      <c r="L216" s="62">
        <f t="shared" si="17"/>
        <v>0</v>
      </c>
      <c r="M216" s="63"/>
      <c r="N216" s="61"/>
    </row>
    <row r="217" spans="1:14" s="30" customFormat="1" ht="20.25" hidden="1" customHeight="1">
      <c r="A217" s="46">
        <f>'KL tổ 6'!A252</f>
        <v>247</v>
      </c>
      <c r="B217" s="47" t="str">
        <f>'KL tổ 6'!B216</f>
        <v>Nay Phi</v>
      </c>
      <c r="C217" s="48">
        <v>16000</v>
      </c>
      <c r="D217" s="49">
        <f>'KL tổ 6'!AE216</f>
        <v>0</v>
      </c>
      <c r="E217" s="62">
        <f t="shared" si="18"/>
        <v>0</v>
      </c>
      <c r="F217" s="51">
        <v>3</v>
      </c>
      <c r="G217" s="51">
        <v>0</v>
      </c>
      <c r="H217" s="62">
        <f t="shared" si="19"/>
        <v>0</v>
      </c>
      <c r="I217" s="51">
        <v>0</v>
      </c>
      <c r="J217" s="59">
        <f>ROUND(IF(H217&lt;=500000,0,IF(AND(H217&gt;=500001,H217&lt;=1250000),(H217-'Gia cảnh 6'!#REF!)*5%-25000,IF(H217&gt;=1250001,(H217-'Gia cảnh 6'!#REF!)*10%-87500))),2)</f>
        <v>0</v>
      </c>
      <c r="K217" s="62">
        <f t="shared" si="16"/>
        <v>0</v>
      </c>
      <c r="L217" s="62">
        <f t="shared" si="17"/>
        <v>0</v>
      </c>
      <c r="M217" s="63"/>
      <c r="N217" s="61"/>
    </row>
    <row r="218" spans="1:14" s="30" customFormat="1" ht="20.25" hidden="1" customHeight="1">
      <c r="A218" s="46">
        <f>'KL tổ 6'!A253</f>
        <v>248</v>
      </c>
      <c r="B218" s="47" t="str">
        <f>'KL tổ 6'!B217</f>
        <v>Chên Nôn</v>
      </c>
      <c r="C218" s="48">
        <v>16000</v>
      </c>
      <c r="D218" s="49">
        <f>'KL tổ 6'!AE217</f>
        <v>0</v>
      </c>
      <c r="E218" s="62">
        <f t="shared" si="18"/>
        <v>0</v>
      </c>
      <c r="F218" s="51">
        <v>3</v>
      </c>
      <c r="G218" s="51">
        <v>0</v>
      </c>
      <c r="H218" s="62">
        <f t="shared" si="19"/>
        <v>0</v>
      </c>
      <c r="I218" s="51">
        <v>0</v>
      </c>
      <c r="J218" s="59">
        <v>0</v>
      </c>
      <c r="K218" s="62">
        <f t="shared" si="16"/>
        <v>0</v>
      </c>
      <c r="L218" s="62">
        <f t="shared" si="17"/>
        <v>0</v>
      </c>
      <c r="M218" s="63"/>
      <c r="N218" s="61"/>
    </row>
    <row r="219" spans="1:14" s="30" customFormat="1" ht="20.25" hidden="1" customHeight="1">
      <c r="A219" s="46">
        <f>'KL tổ 6'!A254</f>
        <v>249</v>
      </c>
      <c r="B219" s="47" t="str">
        <f>'KL tổ 6'!B218</f>
        <v>Sau So Rây Nuch</v>
      </c>
      <c r="C219" s="48">
        <v>16000</v>
      </c>
      <c r="D219" s="49">
        <f>'KL tổ 6'!AE218</f>
        <v>0</v>
      </c>
      <c r="E219" s="62">
        <f t="shared" si="18"/>
        <v>0</v>
      </c>
      <c r="F219" s="51">
        <v>3</v>
      </c>
      <c r="G219" s="51">
        <v>0</v>
      </c>
      <c r="H219" s="62">
        <f t="shared" si="19"/>
        <v>0</v>
      </c>
      <c r="I219" s="51">
        <v>0</v>
      </c>
      <c r="J219" s="59">
        <f>ROUND(IF(H219&lt;=500000,0,IF(AND(H219&gt;=500001,H219&lt;=1250000),(H219-'Gia cảnh 6'!#REF!)*5%-25000,IF(H219&gt;=1250001,(H219-'Gia cảnh 6'!#REF!)*10%-87500))),2)</f>
        <v>0</v>
      </c>
      <c r="K219" s="62">
        <f t="shared" si="16"/>
        <v>0</v>
      </c>
      <c r="L219" s="62">
        <f t="shared" si="17"/>
        <v>0</v>
      </c>
      <c r="M219" s="63"/>
      <c r="N219" s="61"/>
    </row>
    <row r="220" spans="1:14" s="30" customFormat="1" ht="20.25" hidden="1" customHeight="1">
      <c r="A220" s="46">
        <f>'KL tổ 6'!A255</f>
        <v>250</v>
      </c>
      <c r="B220" s="47" t="str">
        <f>'KL tổ 6'!B219</f>
        <v>Muôn Khut</v>
      </c>
      <c r="C220" s="48">
        <v>16000</v>
      </c>
      <c r="D220" s="49">
        <f>'KL tổ 6'!AE219</f>
        <v>0</v>
      </c>
      <c r="E220" s="62">
        <f t="shared" si="18"/>
        <v>0</v>
      </c>
      <c r="F220" s="51">
        <v>3</v>
      </c>
      <c r="G220" s="51">
        <v>0</v>
      </c>
      <c r="H220" s="62">
        <f t="shared" si="19"/>
        <v>0</v>
      </c>
      <c r="I220" s="51">
        <v>0</v>
      </c>
      <c r="J220" s="59">
        <f>ROUND(IF(H220&lt;=500000,0,IF(AND(H220&gt;=500001,H220&lt;=1250000),(H220-'Gia cảnh 6'!#REF!)*5%-25000,IF(H220&gt;=1250001,(H220-'Gia cảnh 6'!#REF!)*10%-87500))),2)</f>
        <v>0</v>
      </c>
      <c r="K220" s="62">
        <f t="shared" si="16"/>
        <v>0</v>
      </c>
      <c r="L220" s="62">
        <f t="shared" si="17"/>
        <v>0</v>
      </c>
      <c r="M220" s="63"/>
      <c r="N220" s="61"/>
    </row>
    <row r="221" spans="1:14" s="30" customFormat="1" ht="20.25" hidden="1" customHeight="1">
      <c r="A221" s="46">
        <f>'KL tổ 6'!A256</f>
        <v>251</v>
      </c>
      <c r="B221" s="47" t="str">
        <f>'KL tổ 6'!B220</f>
        <v>Phuc Phơm</v>
      </c>
      <c r="C221" s="48">
        <v>16000</v>
      </c>
      <c r="D221" s="49">
        <f>'KL tổ 6'!AE220</f>
        <v>0</v>
      </c>
      <c r="E221" s="62">
        <f t="shared" si="18"/>
        <v>0</v>
      </c>
      <c r="F221" s="51">
        <v>3</v>
      </c>
      <c r="G221" s="51">
        <v>0</v>
      </c>
      <c r="H221" s="62">
        <f t="shared" si="19"/>
        <v>0</v>
      </c>
      <c r="I221" s="51">
        <v>0</v>
      </c>
      <c r="J221" s="59">
        <f>ROUND(IF(H221&lt;=500000,0,IF(AND(H221&gt;=500001,H221&lt;=1250000),(H221-'Gia cảnh 6'!#REF!)*5%-25000,IF(H221&gt;=1250001,(H221-'Gia cảnh 6'!#REF!)*10%-87500))),2)</f>
        <v>0</v>
      </c>
      <c r="K221" s="62">
        <f t="shared" si="16"/>
        <v>0</v>
      </c>
      <c r="L221" s="62">
        <f t="shared" si="17"/>
        <v>0</v>
      </c>
      <c r="M221" s="63"/>
      <c r="N221" s="61"/>
    </row>
    <row r="222" spans="1:14" s="30" customFormat="1" ht="20.25" hidden="1" customHeight="1">
      <c r="A222" s="46">
        <f>'KL tổ 6'!A257</f>
        <v>252</v>
      </c>
      <c r="B222" s="47" t="str">
        <f>'KL tổ 6'!B221</f>
        <v>Nha Phol</v>
      </c>
      <c r="C222" s="48">
        <v>16000</v>
      </c>
      <c r="D222" s="49">
        <f>'KL tổ 6'!AE221</f>
        <v>0</v>
      </c>
      <c r="E222" s="62">
        <f t="shared" si="18"/>
        <v>0</v>
      </c>
      <c r="F222" s="51">
        <v>3</v>
      </c>
      <c r="G222" s="51">
        <v>0</v>
      </c>
      <c r="H222" s="62">
        <f t="shared" si="19"/>
        <v>0</v>
      </c>
      <c r="I222" s="51">
        <v>0</v>
      </c>
      <c r="J222" s="59">
        <f>ROUND(IF(H222&lt;=500000,0,IF(AND(H222&gt;=500001,H222&lt;=1250000),(H222-'Gia cảnh 6'!#REF!)*5%-25000,IF(H222&gt;=1250001,(H222-'Gia cảnh 6'!#REF!)*10%-87500))),2)</f>
        <v>0</v>
      </c>
      <c r="K222" s="62">
        <f t="shared" si="16"/>
        <v>0</v>
      </c>
      <c r="L222" s="62">
        <f t="shared" si="17"/>
        <v>0</v>
      </c>
      <c r="M222" s="63"/>
      <c r="N222" s="61"/>
    </row>
    <row r="223" spans="1:14" s="30" customFormat="1" ht="20.25" hidden="1" customHeight="1">
      <c r="A223" s="46">
        <f>'KL tổ 6'!A258</f>
        <v>253</v>
      </c>
      <c r="B223" s="47" t="str">
        <f>'KL tổ 6'!B222</f>
        <v>Phan Hum</v>
      </c>
      <c r="C223" s="48">
        <v>16000</v>
      </c>
      <c r="D223" s="49">
        <f>'KL tổ 6'!AE222</f>
        <v>0</v>
      </c>
      <c r="E223" s="62">
        <f t="shared" si="18"/>
        <v>0</v>
      </c>
      <c r="F223" s="51">
        <v>3</v>
      </c>
      <c r="G223" s="51">
        <v>0</v>
      </c>
      <c r="H223" s="62">
        <f t="shared" si="19"/>
        <v>0</v>
      </c>
      <c r="I223" s="51">
        <v>0</v>
      </c>
      <c r="J223" s="59">
        <f>ROUND(IF(H223&lt;=500000,0,IF(AND(H223&gt;=500001,H223&lt;=1250000),(H223-'Gia cảnh 6'!#REF!)*5%-25000,IF(H223&gt;=1250001,(H223-'Gia cảnh 6'!#REF!)*10%-87500))),2)</f>
        <v>0</v>
      </c>
      <c r="K223" s="62">
        <f t="shared" si="16"/>
        <v>0</v>
      </c>
      <c r="L223" s="62">
        <f t="shared" si="17"/>
        <v>0</v>
      </c>
      <c r="M223" s="63"/>
      <c r="N223" s="61"/>
    </row>
    <row r="224" spans="1:14" s="30" customFormat="1" ht="20.25" hidden="1" customHeight="1">
      <c r="A224" s="46">
        <f>'KL tổ 6'!A259</f>
        <v>254</v>
      </c>
      <c r="B224" s="47" t="str">
        <f>'KL tổ 6'!B223</f>
        <v>Mau Nêng</v>
      </c>
      <c r="C224" s="48">
        <v>16000</v>
      </c>
      <c r="D224" s="49">
        <f>'KL tổ 6'!AE223</f>
        <v>0</v>
      </c>
      <c r="E224" s="62">
        <f t="shared" si="18"/>
        <v>0</v>
      </c>
      <c r="F224" s="51">
        <v>3</v>
      </c>
      <c r="G224" s="51">
        <v>0</v>
      </c>
      <c r="H224" s="62">
        <f t="shared" si="19"/>
        <v>0</v>
      </c>
      <c r="I224" s="51">
        <v>0</v>
      </c>
      <c r="J224" s="59">
        <v>0</v>
      </c>
      <c r="K224" s="62">
        <f t="shared" si="16"/>
        <v>0</v>
      </c>
      <c r="L224" s="62">
        <f t="shared" si="17"/>
        <v>0</v>
      </c>
      <c r="M224" s="63"/>
      <c r="N224" s="61"/>
    </row>
    <row r="225" spans="1:14" s="30" customFormat="1" ht="20.25" hidden="1" customHeight="1">
      <c r="A225" s="46">
        <f>'KL tổ 6'!A260</f>
        <v>255</v>
      </c>
      <c r="B225" s="47" t="str">
        <f>'KL tổ 6'!B224</f>
        <v>Soc Kon</v>
      </c>
      <c r="C225" s="48">
        <v>16000</v>
      </c>
      <c r="D225" s="49">
        <f>'KL tổ 6'!AE224</f>
        <v>0</v>
      </c>
      <c r="E225" s="62">
        <f t="shared" si="18"/>
        <v>0</v>
      </c>
      <c r="F225" s="51">
        <v>3</v>
      </c>
      <c r="G225" s="51">
        <v>0</v>
      </c>
      <c r="H225" s="62">
        <f t="shared" si="19"/>
        <v>0</v>
      </c>
      <c r="I225" s="51">
        <v>0</v>
      </c>
      <c r="J225" s="59">
        <f>ROUND(IF(H225&lt;=500000,0,IF(AND(H225&gt;=500001,H225&lt;=1250000),(H225-'Gia cảnh 6'!#REF!)*5%-25000,IF(H225&gt;=1250001,(H225-'Gia cảnh 6'!#REF!)*10%-87500))),2)</f>
        <v>0</v>
      </c>
      <c r="K225" s="62">
        <f t="shared" si="16"/>
        <v>0</v>
      </c>
      <c r="L225" s="62">
        <f t="shared" si="17"/>
        <v>0</v>
      </c>
      <c r="M225" s="63"/>
      <c r="N225" s="61"/>
    </row>
    <row r="226" spans="1:14" s="30" customFormat="1" ht="20.25" hidden="1" customHeight="1">
      <c r="A226" s="46">
        <f>'KL tổ 6'!A261</f>
        <v>256</v>
      </c>
      <c r="B226" s="47" t="str">
        <f>'KL tổ 6'!B225</f>
        <v>Mau Sau</v>
      </c>
      <c r="C226" s="48">
        <v>16000</v>
      </c>
      <c r="D226" s="49">
        <f>'KL tổ 6'!AE225</f>
        <v>0</v>
      </c>
      <c r="E226" s="62">
        <f t="shared" si="18"/>
        <v>0</v>
      </c>
      <c r="F226" s="51">
        <v>3</v>
      </c>
      <c r="G226" s="51">
        <v>0</v>
      </c>
      <c r="H226" s="62">
        <f t="shared" si="19"/>
        <v>0</v>
      </c>
      <c r="I226" s="51">
        <v>0</v>
      </c>
      <c r="J226" s="59">
        <f>ROUND(IF(H226&lt;=500000,0,IF(AND(H226&gt;=500001,H226&lt;=1250000),(H226-'Gia cảnh 6'!#REF!)*5%-25000,IF(H226&gt;=1250001,(H226-'Gia cảnh 6'!#REF!)*10%-87500))),2)</f>
        <v>0</v>
      </c>
      <c r="K226" s="62">
        <f t="shared" si="16"/>
        <v>0</v>
      </c>
      <c r="L226" s="62">
        <f t="shared" si="17"/>
        <v>0</v>
      </c>
      <c r="M226" s="63"/>
      <c r="N226" s="61"/>
    </row>
    <row r="227" spans="1:14" s="30" customFormat="1" ht="20.25" hidden="1" customHeight="1">
      <c r="A227" s="46">
        <f>'KL tổ 6'!A262</f>
        <v>257</v>
      </c>
      <c r="B227" s="47" t="str">
        <f>'KL tổ 6'!B226</f>
        <v>ưa Im</v>
      </c>
      <c r="C227" s="48">
        <v>16000</v>
      </c>
      <c r="D227" s="49">
        <f>'KL tổ 6'!AE226</f>
        <v>0</v>
      </c>
      <c r="E227" s="62">
        <f t="shared" si="18"/>
        <v>0</v>
      </c>
      <c r="F227" s="51">
        <v>3</v>
      </c>
      <c r="G227" s="51">
        <v>0</v>
      </c>
      <c r="H227" s="62">
        <f t="shared" si="19"/>
        <v>0</v>
      </c>
      <c r="I227" s="51">
        <v>0</v>
      </c>
      <c r="J227" s="59">
        <f>ROUND(IF(H227&lt;=500000,0,IF(AND(H227&gt;=500001,H227&lt;=1250000),(H227-'Gia cảnh 6'!#REF!)*5%-25000,IF(H227&gt;=1250001,(H227-'Gia cảnh 6'!#REF!)*10%-87500))),2)</f>
        <v>0</v>
      </c>
      <c r="K227" s="62">
        <f t="shared" si="16"/>
        <v>0</v>
      </c>
      <c r="L227" s="62">
        <f t="shared" si="17"/>
        <v>0</v>
      </c>
      <c r="M227" s="63"/>
      <c r="N227" s="61"/>
    </row>
    <row r="228" spans="1:14" s="30" customFormat="1" ht="20.25" hidden="1" customHeight="1">
      <c r="A228" s="46">
        <f>'KL tổ 6'!A263</f>
        <v>258</v>
      </c>
      <c r="B228" s="47" t="str">
        <f>'KL tổ 6'!B227</f>
        <v>Sa Rinh</v>
      </c>
      <c r="C228" s="48">
        <v>16000</v>
      </c>
      <c r="D228" s="49">
        <f>'KL tổ 6'!AE227</f>
        <v>0</v>
      </c>
      <c r="E228" s="62">
        <f t="shared" si="18"/>
        <v>0</v>
      </c>
      <c r="F228" s="51">
        <v>3</v>
      </c>
      <c r="G228" s="51">
        <v>0</v>
      </c>
      <c r="H228" s="62">
        <f t="shared" si="19"/>
        <v>0</v>
      </c>
      <c r="I228" s="51">
        <v>0</v>
      </c>
      <c r="J228" s="59">
        <f>ROUND(IF(H228&lt;=500000,0,IF(AND(H228&gt;=500001,H228&lt;=1250000),(H228-'Gia cảnh 6'!#REF!)*5%-25000,IF(H228&gt;=1250001,(H228-'Gia cảnh 6'!#REF!)*10%-87500))),2)</f>
        <v>0</v>
      </c>
      <c r="K228" s="62">
        <f t="shared" si="16"/>
        <v>0</v>
      </c>
      <c r="L228" s="62">
        <f t="shared" si="17"/>
        <v>0</v>
      </c>
      <c r="M228" s="63"/>
      <c r="N228" s="61"/>
    </row>
    <row r="229" spans="1:14" s="30" customFormat="1" ht="20.25" hidden="1" customHeight="1">
      <c r="A229" s="46">
        <f>'KL tổ 6'!A264</f>
        <v>259</v>
      </c>
      <c r="B229" s="47" t="str">
        <f>'KL tổ 6'!B228</f>
        <v>Na Som Ol</v>
      </c>
      <c r="C229" s="48">
        <v>16000</v>
      </c>
      <c r="D229" s="49">
        <f>'KL tổ 6'!AE228</f>
        <v>0</v>
      </c>
      <c r="E229" s="62">
        <f t="shared" si="18"/>
        <v>0</v>
      </c>
      <c r="F229" s="51">
        <v>3</v>
      </c>
      <c r="G229" s="51">
        <v>0</v>
      </c>
      <c r="H229" s="62">
        <f t="shared" si="19"/>
        <v>0</v>
      </c>
      <c r="I229" s="51">
        <v>0</v>
      </c>
      <c r="J229" s="59">
        <f>ROUND(IF(H229&lt;=500000,0,IF(AND(H229&gt;=500001,H229&lt;=1250000),(H229-'Gia cảnh 6'!#REF!)*5%-25000,IF(H229&gt;=1250001,(H229-'Gia cảnh 6'!#REF!)*10%-87500))),2)</f>
        <v>0</v>
      </c>
      <c r="K229" s="62">
        <f t="shared" si="16"/>
        <v>0</v>
      </c>
      <c r="L229" s="62">
        <f t="shared" si="17"/>
        <v>0</v>
      </c>
      <c r="M229" s="63"/>
      <c r="N229" s="61"/>
    </row>
    <row r="230" spans="1:14" s="30" customFormat="1" ht="20.25" hidden="1" customHeight="1">
      <c r="A230" s="46">
        <f>'KL tổ 6'!A265</f>
        <v>260</v>
      </c>
      <c r="B230" s="47" t="str">
        <f>'KL tổ 6'!B229</f>
        <v>Song Sat</v>
      </c>
      <c r="C230" s="48">
        <v>16000</v>
      </c>
      <c r="D230" s="49">
        <f>'KL tổ 6'!AE229</f>
        <v>0</v>
      </c>
      <c r="E230" s="62">
        <f t="shared" si="18"/>
        <v>0</v>
      </c>
      <c r="F230" s="51">
        <v>3</v>
      </c>
      <c r="G230" s="51">
        <v>0</v>
      </c>
      <c r="H230" s="62">
        <f t="shared" si="19"/>
        <v>0</v>
      </c>
      <c r="I230" s="51">
        <v>0</v>
      </c>
      <c r="J230" s="59">
        <f>ROUND(IF(H230&lt;=500000,0,IF(AND(H230&gt;=500001,H230&lt;=1250000),(H230-'Gia cảnh 6'!#REF!)*5%-25000,IF(H230&gt;=1250001,(H230-'Gia cảnh 6'!#REF!)*10%-87500))),2)</f>
        <v>0</v>
      </c>
      <c r="K230" s="62">
        <f t="shared" si="16"/>
        <v>0</v>
      </c>
      <c r="L230" s="62">
        <f t="shared" si="17"/>
        <v>0</v>
      </c>
      <c r="M230" s="63"/>
      <c r="N230" s="61"/>
    </row>
    <row r="231" spans="1:14" s="30" customFormat="1" ht="20.25" hidden="1" customHeight="1">
      <c r="A231" s="46">
        <f>'KL tổ 6'!A266</f>
        <v>261</v>
      </c>
      <c r="B231" s="47" t="str">
        <f>'KL tổ 6'!B230</f>
        <v>Kom Tum</v>
      </c>
      <c r="C231" s="48">
        <v>16000</v>
      </c>
      <c r="D231" s="49">
        <f>'KL tổ 6'!AE230</f>
        <v>0</v>
      </c>
      <c r="E231" s="62">
        <f t="shared" si="18"/>
        <v>0</v>
      </c>
      <c r="F231" s="51">
        <v>3</v>
      </c>
      <c r="G231" s="51">
        <v>0</v>
      </c>
      <c r="H231" s="62">
        <f t="shared" si="19"/>
        <v>0</v>
      </c>
      <c r="I231" s="51">
        <v>0</v>
      </c>
      <c r="J231" s="59">
        <f>ROUND(IF(H231&lt;=500000,0,IF(AND(H231&gt;=500001,H231&lt;=1250000),(H231-'Gia cảnh 6'!#REF!)*5%-25000,IF(H231&gt;=1250001,(H231-'Gia cảnh 6'!#REF!)*10%-87500))),2)</f>
        <v>0</v>
      </c>
      <c r="K231" s="62">
        <f t="shared" si="16"/>
        <v>0</v>
      </c>
      <c r="L231" s="62">
        <f t="shared" si="17"/>
        <v>0</v>
      </c>
      <c r="M231" s="63"/>
      <c r="N231" s="61"/>
    </row>
    <row r="232" spans="1:14" s="30" customFormat="1" ht="20.25" hidden="1" customHeight="1">
      <c r="A232" s="46">
        <f>'KL tổ 6'!A267</f>
        <v>262</v>
      </c>
      <c r="B232" s="47" t="str">
        <f>'KL tổ 6'!B231</f>
        <v>Lay Pư</v>
      </c>
      <c r="C232" s="48">
        <v>16000</v>
      </c>
      <c r="D232" s="49">
        <f>'KL tổ 6'!AE231</f>
        <v>0</v>
      </c>
      <c r="E232" s="62">
        <f t="shared" si="18"/>
        <v>0</v>
      </c>
      <c r="F232" s="51">
        <v>3</v>
      </c>
      <c r="G232" s="51">
        <v>0</v>
      </c>
      <c r="H232" s="62">
        <f t="shared" si="19"/>
        <v>0</v>
      </c>
      <c r="I232" s="51">
        <v>0</v>
      </c>
      <c r="J232" s="59">
        <f>ROUND(IF(H232&lt;=500000,0,IF(AND(H232&gt;=500001,H232&lt;=1250000),(H232-'Gia cảnh 6'!#REF!)*5%-25000,IF(H232&gt;=1250001,(H232-'Gia cảnh 6'!#REF!)*10%-87500))),2)</f>
        <v>0</v>
      </c>
      <c r="K232" s="62">
        <f t="shared" si="16"/>
        <v>0</v>
      </c>
      <c r="L232" s="62">
        <f t="shared" si="17"/>
        <v>0</v>
      </c>
      <c r="M232" s="63"/>
      <c r="N232" s="61"/>
    </row>
    <row r="233" spans="1:14" s="30" customFormat="1" ht="20.25" hidden="1" customHeight="1">
      <c r="A233" s="46">
        <f>'KL tổ 6'!A268</f>
        <v>263</v>
      </c>
      <c r="B233" s="47" t="str">
        <f>'KL tổ 6'!B232</f>
        <v>Doi Sang</v>
      </c>
      <c r="C233" s="48">
        <v>16000</v>
      </c>
      <c r="D233" s="49">
        <f>'KL tổ 6'!AE232</f>
        <v>0</v>
      </c>
      <c r="E233" s="62">
        <f t="shared" si="18"/>
        <v>0</v>
      </c>
      <c r="F233" s="51">
        <v>3</v>
      </c>
      <c r="G233" s="51">
        <v>0</v>
      </c>
      <c r="H233" s="62">
        <f t="shared" si="19"/>
        <v>0</v>
      </c>
      <c r="I233" s="51">
        <v>0</v>
      </c>
      <c r="J233" s="59">
        <f>ROUND(IF(H233&lt;=500000,0,IF(AND(H233&gt;=500001,H233&lt;=1250000),(H233-'Gia cảnh 6'!#REF!)*5%-25000,IF(H233&gt;=1250001,(H233-'Gia cảnh 6'!#REF!)*10%-87500))),2)</f>
        <v>0</v>
      </c>
      <c r="K233" s="62">
        <f t="shared" si="16"/>
        <v>0</v>
      </c>
      <c r="L233" s="62">
        <f t="shared" si="17"/>
        <v>0</v>
      </c>
      <c r="M233" s="63"/>
      <c r="N233" s="61"/>
    </row>
    <row r="234" spans="1:14" s="30" customFormat="1" ht="20.25" hidden="1" customHeight="1">
      <c r="A234" s="46">
        <f>'KL tổ 6'!A269</f>
        <v>264</v>
      </c>
      <c r="B234" s="47" t="str">
        <f>'KL tổ 6'!B233</f>
        <v>Tol Kha</v>
      </c>
      <c r="C234" s="48">
        <v>16000</v>
      </c>
      <c r="D234" s="49">
        <f>'KL tổ 6'!AE233</f>
        <v>0</v>
      </c>
      <c r="E234" s="62">
        <f t="shared" si="18"/>
        <v>0</v>
      </c>
      <c r="F234" s="51">
        <v>3</v>
      </c>
      <c r="G234" s="51">
        <v>0</v>
      </c>
      <c r="H234" s="62">
        <f t="shared" si="19"/>
        <v>0</v>
      </c>
      <c r="I234" s="51">
        <v>0</v>
      </c>
      <c r="J234" s="59">
        <f>ROUND(IF(H234&lt;=500000,0,IF(AND(H234&gt;=500001,H234&lt;=1250000),(H234-'Gia cảnh 6'!#REF!)*5%-25000,IF(H234&gt;=1250001,(H234-'Gia cảnh 6'!#REF!)*10%-87500))),2)</f>
        <v>0</v>
      </c>
      <c r="K234" s="62">
        <f t="shared" si="16"/>
        <v>0</v>
      </c>
      <c r="L234" s="62">
        <f t="shared" si="17"/>
        <v>0</v>
      </c>
      <c r="M234" s="63"/>
      <c r="N234" s="61"/>
    </row>
    <row r="235" spans="1:14" s="30" customFormat="1" ht="20.25" hidden="1" customHeight="1">
      <c r="A235" s="46">
        <f>'KL tổ 6'!A270</f>
        <v>265</v>
      </c>
      <c r="B235" s="47" t="str">
        <f>'KL tổ 6'!B234</f>
        <v>Son Lay</v>
      </c>
      <c r="C235" s="48">
        <v>16000</v>
      </c>
      <c r="D235" s="49">
        <f>'KL tổ 6'!AE234</f>
        <v>0</v>
      </c>
      <c r="E235" s="62">
        <f t="shared" si="18"/>
        <v>0</v>
      </c>
      <c r="F235" s="51">
        <v>3</v>
      </c>
      <c r="G235" s="51">
        <v>0</v>
      </c>
      <c r="H235" s="62">
        <f t="shared" si="19"/>
        <v>0</v>
      </c>
      <c r="I235" s="51">
        <v>0</v>
      </c>
      <c r="J235" s="59">
        <f>ROUND(IF(H235&lt;=500000,0,IF(AND(H235&gt;=500001,H235&lt;=1250000),(H235-'Gia cảnh 6'!#REF!)*5%-25000,IF(H235&gt;=1250001,(H235-'Gia cảnh 6'!#REF!)*10%-87500))),2)</f>
        <v>0</v>
      </c>
      <c r="K235" s="62">
        <f t="shared" si="16"/>
        <v>0</v>
      </c>
      <c r="L235" s="62">
        <f t="shared" si="17"/>
        <v>0</v>
      </c>
      <c r="M235" s="63"/>
      <c r="N235" s="61"/>
    </row>
    <row r="236" spans="1:14" s="30" customFormat="1" ht="20.25" hidden="1" customHeight="1">
      <c r="A236" s="46">
        <f>'KL tổ 6'!A271</f>
        <v>266</v>
      </c>
      <c r="B236" s="47" t="str">
        <f>'KL tổ 6'!B235</f>
        <v>Bôi Sât</v>
      </c>
      <c r="C236" s="48">
        <v>16000</v>
      </c>
      <c r="D236" s="49">
        <f>'KL tổ 6'!AE235</f>
        <v>0</v>
      </c>
      <c r="E236" s="62">
        <f t="shared" si="18"/>
        <v>0</v>
      </c>
      <c r="F236" s="51">
        <v>3</v>
      </c>
      <c r="G236" s="51">
        <v>0</v>
      </c>
      <c r="H236" s="62">
        <f t="shared" si="19"/>
        <v>0</v>
      </c>
      <c r="I236" s="51">
        <v>0</v>
      </c>
      <c r="J236" s="59">
        <f>ROUND(IF(H236&lt;=500000,0,IF(AND(H236&gt;=500001,H236&lt;=1250000),(H236-'Gia cảnh 6'!#REF!)*5%-25000,IF(H236&gt;=1250001,(H236-'Gia cảnh 6'!#REF!)*10%-87500))),2)</f>
        <v>0</v>
      </c>
      <c r="K236" s="62">
        <f t="shared" si="16"/>
        <v>0</v>
      </c>
      <c r="L236" s="62">
        <f t="shared" si="17"/>
        <v>0</v>
      </c>
      <c r="M236" s="63"/>
      <c r="N236" s="61"/>
    </row>
    <row r="237" spans="1:14" s="30" customFormat="1" ht="20.25" hidden="1" customHeight="1">
      <c r="A237" s="46">
        <f>'KL tổ 6'!A272</f>
        <v>267</v>
      </c>
      <c r="B237" s="47" t="str">
        <f>'KL tổ 6'!B236</f>
        <v>Cuông Số Khôn</v>
      </c>
      <c r="C237" s="48">
        <v>16000</v>
      </c>
      <c r="D237" s="49">
        <f>'KL tổ 6'!AE236</f>
        <v>0</v>
      </c>
      <c r="E237" s="62">
        <f t="shared" si="18"/>
        <v>0</v>
      </c>
      <c r="F237" s="51">
        <v>3</v>
      </c>
      <c r="G237" s="51">
        <v>0</v>
      </c>
      <c r="H237" s="62">
        <f t="shared" si="19"/>
        <v>0</v>
      </c>
      <c r="I237" s="51">
        <v>0</v>
      </c>
      <c r="J237" s="59">
        <f>ROUND(IF(H237&lt;=500000,0,IF(AND(H237&gt;=500001,H237&lt;=1250000),(H237-'Gia cảnh 6'!#REF!)*5%-25000,IF(H237&gt;=1250001,(H237-'Gia cảnh 6'!#REF!)*10%-87500))),2)</f>
        <v>0</v>
      </c>
      <c r="K237" s="62">
        <f t="shared" si="16"/>
        <v>0</v>
      </c>
      <c r="L237" s="62">
        <f t="shared" si="17"/>
        <v>0</v>
      </c>
      <c r="M237" s="63"/>
      <c r="N237" s="61"/>
    </row>
    <row r="238" spans="1:14" s="30" customFormat="1" ht="20.25" hidden="1" customHeight="1">
      <c r="A238" s="46">
        <f>'KL tổ 6'!A273</f>
        <v>268</v>
      </c>
      <c r="B238" s="47" t="str">
        <f>'KL tổ 6'!B237</f>
        <v>Cuông Số Kia</v>
      </c>
      <c r="C238" s="48">
        <v>16000</v>
      </c>
      <c r="D238" s="49">
        <f>'KL tổ 6'!AE237</f>
        <v>0</v>
      </c>
      <c r="E238" s="62">
        <f t="shared" si="18"/>
        <v>0</v>
      </c>
      <c r="F238" s="51">
        <v>3</v>
      </c>
      <c r="G238" s="51">
        <v>0</v>
      </c>
      <c r="H238" s="62">
        <f t="shared" si="19"/>
        <v>0</v>
      </c>
      <c r="I238" s="51">
        <v>0</v>
      </c>
      <c r="J238" s="59">
        <f>ROUND(IF(H238&lt;=500000,0,IF(AND(H238&gt;=500001,H238&lt;=1250000),(H238-'Gia cảnh 6'!#REF!)*5%-25000,IF(H238&gt;=1250001,(H238-'Gia cảnh 6'!#REF!)*10%-87500))),2)</f>
        <v>0</v>
      </c>
      <c r="K238" s="62">
        <f t="shared" si="16"/>
        <v>0</v>
      </c>
      <c r="L238" s="62">
        <f t="shared" si="17"/>
        <v>0</v>
      </c>
      <c r="M238" s="63"/>
      <c r="N238" s="61"/>
    </row>
    <row r="239" spans="1:14" s="30" customFormat="1" ht="20.25" hidden="1" customHeight="1">
      <c r="A239" s="46">
        <f>'KL tổ 6'!A274</f>
        <v>269</v>
      </c>
      <c r="B239" s="47" t="str">
        <f>'KL tổ 6'!B238</f>
        <v>Cuông Số Khôm</v>
      </c>
      <c r="C239" s="48">
        <v>16000</v>
      </c>
      <c r="D239" s="49">
        <f>'KL tổ 6'!AE238</f>
        <v>0</v>
      </c>
      <c r="E239" s="62">
        <f t="shared" si="18"/>
        <v>0</v>
      </c>
      <c r="F239" s="51">
        <v>3</v>
      </c>
      <c r="G239" s="51">
        <v>0</v>
      </c>
      <c r="H239" s="62">
        <f t="shared" si="19"/>
        <v>0</v>
      </c>
      <c r="I239" s="51">
        <v>0</v>
      </c>
      <c r="J239" s="59">
        <f>ROUND(IF(H239&lt;=500000,0,IF(AND(H239&gt;=500001,H239&lt;=1250000),(H239-'Gia cảnh 6'!#REF!)*5%-25000,IF(H239&gt;=1250001,(H239-'Gia cảnh 6'!#REF!)*10%-87500))),2)</f>
        <v>0</v>
      </c>
      <c r="K239" s="62">
        <f t="shared" ref="K239:K277" si="20">IF(J239&gt;0,I239+J239,I239)</f>
        <v>0</v>
      </c>
      <c r="L239" s="62">
        <f t="shared" ref="L239:L277" si="21">IF(K239&gt;0,H239-K239,H239)</f>
        <v>0</v>
      </c>
      <c r="M239" s="63"/>
      <c r="N239" s="61"/>
    </row>
    <row r="240" spans="1:14" s="30" customFormat="1" ht="20.25" hidden="1" customHeight="1">
      <c r="A240" s="46">
        <f>'KL tổ 6'!A275</f>
        <v>270</v>
      </c>
      <c r="B240" s="47" t="str">
        <f>'KL tổ 6'!B239</f>
        <v>Cuông Số Khêng</v>
      </c>
      <c r="C240" s="48">
        <v>16000</v>
      </c>
      <c r="D240" s="49">
        <f>'KL tổ 6'!AE239</f>
        <v>0</v>
      </c>
      <c r="E240" s="62">
        <f t="shared" si="18"/>
        <v>0</v>
      </c>
      <c r="F240" s="51">
        <v>3</v>
      </c>
      <c r="G240" s="51">
        <v>0</v>
      </c>
      <c r="H240" s="62">
        <f t="shared" si="19"/>
        <v>0</v>
      </c>
      <c r="I240" s="51">
        <v>0</v>
      </c>
      <c r="J240" s="59">
        <f>ROUND(IF(H240&lt;=500000,0,IF(AND(H240&gt;=500001,H240&lt;=1250000),(H240-'Gia cảnh 6'!#REF!)*5%-25000,IF(H240&gt;=1250001,(H240-'Gia cảnh 6'!#REF!)*10%-87500))),2)</f>
        <v>0</v>
      </c>
      <c r="K240" s="62">
        <f t="shared" si="20"/>
        <v>0</v>
      </c>
      <c r="L240" s="62">
        <f t="shared" si="21"/>
        <v>0</v>
      </c>
      <c r="M240" s="63"/>
      <c r="N240" s="61"/>
    </row>
    <row r="241" spans="1:14" s="30" customFormat="1" ht="20.25" hidden="1" customHeight="1">
      <c r="A241" s="46">
        <f>'KL tổ 6'!A276</f>
        <v>271</v>
      </c>
      <c r="B241" s="47" t="str">
        <f>'KL tổ 6'!B240</f>
        <v>Tha Phea Rum</v>
      </c>
      <c r="C241" s="48">
        <v>16000</v>
      </c>
      <c r="D241" s="49">
        <f>'KL tổ 6'!AE240</f>
        <v>0</v>
      </c>
      <c r="E241" s="62">
        <f t="shared" si="18"/>
        <v>0</v>
      </c>
      <c r="F241" s="51">
        <v>3</v>
      </c>
      <c r="G241" s="51">
        <v>0</v>
      </c>
      <c r="H241" s="62">
        <f t="shared" si="19"/>
        <v>0</v>
      </c>
      <c r="I241" s="51">
        <v>0</v>
      </c>
      <c r="J241" s="59">
        <f>ROUND(IF(H241&lt;=500000,0,IF(AND(H241&gt;=500001,H241&lt;=1250000),(H241-'Gia cảnh 6'!#REF!)*5%-25000,IF(H241&gt;=1250001,(H241-'Gia cảnh 6'!#REF!)*10%-87500))),2)</f>
        <v>0</v>
      </c>
      <c r="K241" s="62">
        <f t="shared" si="20"/>
        <v>0</v>
      </c>
      <c r="L241" s="62">
        <f t="shared" si="21"/>
        <v>0</v>
      </c>
      <c r="M241" s="63"/>
      <c r="N241" s="61"/>
    </row>
    <row r="242" spans="1:14" s="30" customFormat="1" ht="20.25" hidden="1" customHeight="1">
      <c r="A242" s="46" t="str">
        <f>'KL tổ 6'!A277</f>
        <v>TỔNG CỘNG</v>
      </c>
      <c r="B242" s="47" t="str">
        <f>'KL tổ 6'!B241</f>
        <v>Hiêng Số Chea</v>
      </c>
      <c r="C242" s="48">
        <v>16000</v>
      </c>
      <c r="D242" s="49">
        <f>'KL tổ 6'!AE241</f>
        <v>0</v>
      </c>
      <c r="E242" s="62">
        <f t="shared" si="18"/>
        <v>0</v>
      </c>
      <c r="F242" s="51">
        <v>3</v>
      </c>
      <c r="G242" s="51">
        <v>0</v>
      </c>
      <c r="H242" s="62">
        <f t="shared" si="19"/>
        <v>0</v>
      </c>
      <c r="I242" s="51">
        <v>0</v>
      </c>
      <c r="J242" s="59">
        <f>ROUND(IF(H242&lt;=500000,0,IF(AND(H242&gt;=500001,H242&lt;=1250000),(H242-'Gia cảnh 6'!#REF!)*5%-25000,IF(H242&gt;=1250001,(H242-'Gia cảnh 6'!#REF!)*10%-87500))),2)</f>
        <v>0</v>
      </c>
      <c r="K242" s="62">
        <f t="shared" si="20"/>
        <v>0</v>
      </c>
      <c r="L242" s="62">
        <f t="shared" si="21"/>
        <v>0</v>
      </c>
      <c r="M242" s="63"/>
      <c r="N242" s="61"/>
    </row>
    <row r="243" spans="1:14" s="30" customFormat="1" ht="20.25" hidden="1" customHeight="1">
      <c r="A243" s="46">
        <f>'KL tổ 6'!A278</f>
        <v>0</v>
      </c>
      <c r="B243" s="47" t="str">
        <f>'KL tổ 6'!B242</f>
        <v>Sat Nơ</v>
      </c>
      <c r="C243" s="48">
        <v>16000</v>
      </c>
      <c r="D243" s="49">
        <f>'KL tổ 6'!AE242</f>
        <v>0</v>
      </c>
      <c r="E243" s="62">
        <f t="shared" si="18"/>
        <v>0</v>
      </c>
      <c r="F243" s="51">
        <v>3</v>
      </c>
      <c r="G243" s="51">
        <v>0</v>
      </c>
      <c r="H243" s="62">
        <f t="shared" si="19"/>
        <v>0</v>
      </c>
      <c r="I243" s="51">
        <v>0</v>
      </c>
      <c r="J243" s="59">
        <f>ROUND(IF(H243&lt;=500000,0,IF(AND(H243&gt;=500001,H243&lt;=1250000),(H243-'Gia cảnh 6'!#REF!)*5%-25000,IF(H243&gt;=1250001,(H243-'Gia cảnh 6'!#REF!)*10%-87500))),2)</f>
        <v>0</v>
      </c>
      <c r="K243" s="62">
        <f t="shared" si="20"/>
        <v>0</v>
      </c>
      <c r="L243" s="62">
        <f t="shared" si="21"/>
        <v>0</v>
      </c>
      <c r="M243" s="63"/>
      <c r="N243" s="61"/>
    </row>
    <row r="244" spans="1:14" s="30" customFormat="1" ht="20.25" hidden="1" customHeight="1">
      <c r="A244" s="46">
        <f>'KL tổ 6'!A279</f>
        <v>0</v>
      </c>
      <c r="B244" s="47" t="str">
        <f>'KL tổ 6'!B243</f>
        <v>Ươn Phea Rum</v>
      </c>
      <c r="C244" s="48">
        <v>16000</v>
      </c>
      <c r="D244" s="49">
        <f>'KL tổ 6'!AE243</f>
        <v>0</v>
      </c>
      <c r="E244" s="62">
        <f t="shared" si="18"/>
        <v>0</v>
      </c>
      <c r="F244" s="51">
        <v>3</v>
      </c>
      <c r="G244" s="51">
        <v>0</v>
      </c>
      <c r="H244" s="62">
        <f t="shared" si="19"/>
        <v>0</v>
      </c>
      <c r="I244" s="51">
        <v>0</v>
      </c>
      <c r="J244" s="59">
        <f>ROUND(IF(H244&lt;=500000,0,IF(AND(H244&gt;=500001,H244&lt;=1250000),(H244-'Gia cảnh 6'!#REF!)*5%-25000,IF(H244&gt;=1250001,(H244-'Gia cảnh 6'!#REF!)*10%-87500))),2)</f>
        <v>0</v>
      </c>
      <c r="K244" s="62">
        <f t="shared" si="20"/>
        <v>0</v>
      </c>
      <c r="L244" s="62">
        <f t="shared" si="21"/>
        <v>0</v>
      </c>
      <c r="M244" s="63"/>
      <c r="N244" s="61"/>
    </row>
    <row r="245" spans="1:14" s="30" customFormat="1" ht="20.25" hidden="1" customHeight="1">
      <c r="A245" s="46" t="str">
        <f>'KL tổ 6'!A280</f>
        <v>ĐƠN VỊ THỰC HIỆN</v>
      </c>
      <c r="B245" s="47" t="str">
        <f>'KL tổ 6'!B244</f>
        <v>Đông Số Cư</v>
      </c>
      <c r="C245" s="48">
        <v>16000</v>
      </c>
      <c r="D245" s="49">
        <f>'KL tổ 6'!AE244</f>
        <v>0</v>
      </c>
      <c r="E245" s="62">
        <f t="shared" si="18"/>
        <v>0</v>
      </c>
      <c r="F245" s="51">
        <v>3</v>
      </c>
      <c r="G245" s="51">
        <v>0</v>
      </c>
      <c r="H245" s="62">
        <f t="shared" si="19"/>
        <v>0</v>
      </c>
      <c r="I245" s="51">
        <v>0</v>
      </c>
      <c r="J245" s="59">
        <f>ROUND(IF(H245&lt;=500000,0,IF(AND(H245&gt;=500001,H245&lt;=1250000),(H245-'Gia cảnh 6'!#REF!)*5%-25000,IF(H245&gt;=1250001,(H245-'Gia cảnh 6'!#REF!)*10%-87500))),2)</f>
        <v>0</v>
      </c>
      <c r="K245" s="62">
        <f t="shared" si="20"/>
        <v>0</v>
      </c>
      <c r="L245" s="62">
        <f t="shared" si="21"/>
        <v>0</v>
      </c>
      <c r="M245" s="63"/>
      <c r="N245" s="61"/>
    </row>
    <row r="246" spans="1:14" s="30" customFormat="1" ht="20.25" hidden="1" customHeight="1">
      <c r="A246" s="46">
        <f>'KL tổ 6'!A281</f>
        <v>0</v>
      </c>
      <c r="B246" s="47" t="str">
        <f>'KL tổ 6'!B245</f>
        <v>Su Số Sêng</v>
      </c>
      <c r="C246" s="48">
        <v>16000</v>
      </c>
      <c r="D246" s="49">
        <f>'KL tổ 6'!AE245</f>
        <v>0</v>
      </c>
      <c r="E246" s="62">
        <f t="shared" si="18"/>
        <v>0</v>
      </c>
      <c r="F246" s="51">
        <v>3</v>
      </c>
      <c r="G246" s="51">
        <v>0</v>
      </c>
      <c r="H246" s="62">
        <f t="shared" si="19"/>
        <v>0</v>
      </c>
      <c r="I246" s="51">
        <v>0</v>
      </c>
      <c r="J246" s="59">
        <f>ROUND(IF(H246&lt;=500000,0,IF(AND(H246&gt;=500001,H246&lt;=1250000),(H246-'Gia cảnh 6'!#REF!)*5%-25000,IF(H246&gt;=1250001,(H246-'Gia cảnh 6'!#REF!)*10%-87500))),2)</f>
        <v>0</v>
      </c>
      <c r="K246" s="62">
        <f t="shared" si="20"/>
        <v>0</v>
      </c>
      <c r="L246" s="62">
        <f t="shared" si="21"/>
        <v>0</v>
      </c>
      <c r="M246" s="63"/>
      <c r="N246" s="61"/>
    </row>
    <row r="247" spans="1:14" s="30" customFormat="1" ht="20.25" hidden="1" customHeight="1">
      <c r="A247" s="46">
        <f>'KL tổ 6'!A282</f>
        <v>0</v>
      </c>
      <c r="B247" s="47" t="str">
        <f>'KL tổ 6'!B246</f>
        <v>Cư So Rây Nich</v>
      </c>
      <c r="C247" s="48">
        <v>16000</v>
      </c>
      <c r="D247" s="49">
        <f>'KL tổ 6'!AE246</f>
        <v>0</v>
      </c>
      <c r="E247" s="62">
        <f t="shared" si="18"/>
        <v>0</v>
      </c>
      <c r="F247" s="51">
        <v>3</v>
      </c>
      <c r="G247" s="51">
        <v>0</v>
      </c>
      <c r="H247" s="62">
        <f t="shared" si="19"/>
        <v>0</v>
      </c>
      <c r="I247" s="51">
        <v>0</v>
      </c>
      <c r="J247" s="59">
        <f>ROUND(IF(H247&lt;=500000,0,IF(AND(H247&gt;=500001,H247&lt;=1250000),(H247-'Gia cảnh 6'!#REF!)*5%-25000,IF(H247&gt;=1250001,(H247-'Gia cảnh 6'!#REF!)*10%-87500))),2)</f>
        <v>0</v>
      </c>
      <c r="K247" s="62">
        <f t="shared" si="20"/>
        <v>0</v>
      </c>
      <c r="L247" s="62">
        <f t="shared" si="21"/>
        <v>0</v>
      </c>
      <c r="M247" s="63"/>
      <c r="N247" s="61"/>
    </row>
    <row r="248" spans="1:14" s="30" customFormat="1" ht="20.25" hidden="1" customHeight="1">
      <c r="A248" s="46">
        <f>'KL tổ 6'!A283</f>
        <v>0</v>
      </c>
      <c r="B248" s="47" t="str">
        <f>'KL tổ 6'!B247</f>
        <v>Tô Ria Sam</v>
      </c>
      <c r="C248" s="48">
        <v>16000</v>
      </c>
      <c r="D248" s="49">
        <f>'KL tổ 6'!AE247</f>
        <v>0</v>
      </c>
      <c r="E248" s="62">
        <f t="shared" si="18"/>
        <v>0</v>
      </c>
      <c r="F248" s="51">
        <v>3</v>
      </c>
      <c r="G248" s="51">
        <v>0</v>
      </c>
      <c r="H248" s="62">
        <f t="shared" si="19"/>
        <v>0</v>
      </c>
      <c r="I248" s="51">
        <v>0</v>
      </c>
      <c r="J248" s="59">
        <f>ROUND(IF(H248&lt;=500000,0,IF(AND(H248&gt;=500001,H248&lt;=1250000),(H248-'Gia cảnh 6'!#REF!)*5%-25000,IF(H248&gt;=1250001,(H248-'Gia cảnh 6'!#REF!)*10%-87500))),2)</f>
        <v>0</v>
      </c>
      <c r="K248" s="62">
        <f t="shared" si="20"/>
        <v>0</v>
      </c>
      <c r="L248" s="62">
        <f t="shared" si="21"/>
        <v>0</v>
      </c>
      <c r="M248" s="63"/>
      <c r="N248" s="61"/>
    </row>
    <row r="249" spans="1:14" s="30" customFormat="1" ht="20.25" hidden="1" customHeight="1">
      <c r="A249" s="46">
        <f>'KL tổ 6'!A284</f>
        <v>0</v>
      </c>
      <c r="B249" s="47" t="str">
        <f>'KL tổ 6'!B248</f>
        <v>Đông Chân Na</v>
      </c>
      <c r="C249" s="48">
        <v>16000</v>
      </c>
      <c r="D249" s="49">
        <f>'KL tổ 6'!AE248</f>
        <v>0</v>
      </c>
      <c r="E249" s="62">
        <f t="shared" si="18"/>
        <v>0</v>
      </c>
      <c r="F249" s="51">
        <v>3</v>
      </c>
      <c r="G249" s="51">
        <v>0</v>
      </c>
      <c r="H249" s="62">
        <f t="shared" si="19"/>
        <v>0</v>
      </c>
      <c r="I249" s="51">
        <v>0</v>
      </c>
      <c r="J249" s="59">
        <f>ROUND(IF(H249&lt;=500000,0,IF(AND(H249&gt;=500001,H249&lt;=1250000),(H249-'Gia cảnh 6'!#REF!)*5%-25000,IF(H249&gt;=1250001,(H249-'Gia cảnh 6'!#REF!)*10%-87500))),2)</f>
        <v>0</v>
      </c>
      <c r="K249" s="62">
        <f t="shared" si="20"/>
        <v>0</v>
      </c>
      <c r="L249" s="62">
        <f t="shared" si="21"/>
        <v>0</v>
      </c>
      <c r="M249" s="63"/>
      <c r="N249" s="61"/>
    </row>
    <row r="250" spans="1:14" s="30" customFormat="1" ht="20.25" hidden="1" customHeight="1">
      <c r="A250" s="46" t="str">
        <f>'KL tổ 6'!A285</f>
        <v>Ngô Đình Anh</v>
      </c>
      <c r="B250" s="47" t="str">
        <f>'KL tổ 6'!B249</f>
        <v>Đông Chơm Rơn</v>
      </c>
      <c r="C250" s="48">
        <v>16000</v>
      </c>
      <c r="D250" s="49">
        <f>'KL tổ 6'!AE249</f>
        <v>0</v>
      </c>
      <c r="E250" s="62">
        <f t="shared" si="18"/>
        <v>0</v>
      </c>
      <c r="F250" s="51">
        <v>3</v>
      </c>
      <c r="G250" s="51">
        <v>0</v>
      </c>
      <c r="H250" s="62">
        <f t="shared" si="19"/>
        <v>0</v>
      </c>
      <c r="I250" s="51">
        <v>0</v>
      </c>
      <c r="J250" s="59">
        <f>ROUND(IF(H250&lt;=500000,0,IF(AND(H250&gt;=500001,H250&lt;=1250000),(H250-'Gia cảnh 6'!#REF!)*5%-25000,IF(H250&gt;=1250001,(H250-'Gia cảnh 6'!#REF!)*10%-87500))),2)</f>
        <v>0</v>
      </c>
      <c r="K250" s="62">
        <f t="shared" si="20"/>
        <v>0</v>
      </c>
      <c r="L250" s="62">
        <f t="shared" si="21"/>
        <v>0</v>
      </c>
      <c r="M250" s="63"/>
      <c r="N250" s="61"/>
    </row>
    <row r="251" spans="1:14" s="30" customFormat="1" ht="20.25" hidden="1" customHeight="1">
      <c r="A251" s="46">
        <f>'KL tổ 6'!A286</f>
        <v>0</v>
      </c>
      <c r="B251" s="47" t="str">
        <f>'KL tổ 6'!B250</f>
        <v>Đông Số Chân</v>
      </c>
      <c r="C251" s="48">
        <v>16000</v>
      </c>
      <c r="D251" s="49">
        <f>'KL tổ 6'!AE250</f>
        <v>0</v>
      </c>
      <c r="E251" s="62">
        <f t="shared" si="18"/>
        <v>0</v>
      </c>
      <c r="F251" s="51">
        <v>3</v>
      </c>
      <c r="G251" s="51">
        <v>0</v>
      </c>
      <c r="H251" s="62">
        <f t="shared" si="19"/>
        <v>0</v>
      </c>
      <c r="I251" s="51">
        <v>0</v>
      </c>
      <c r="J251" s="59">
        <f>ROUND(IF(H251&lt;=500000,0,IF(AND(H251&gt;=500001,H251&lt;=1250000),(H251-'Gia cảnh 6'!#REF!)*5%-25000,IF(H251&gt;=1250001,(H251-'Gia cảnh 6'!#REF!)*10%-87500))),2)</f>
        <v>0</v>
      </c>
      <c r="K251" s="62">
        <f t="shared" si="20"/>
        <v>0</v>
      </c>
      <c r="L251" s="62">
        <f t="shared" si="21"/>
        <v>0</v>
      </c>
      <c r="M251" s="63"/>
      <c r="N251" s="61"/>
    </row>
    <row r="252" spans="1:14" s="30" customFormat="1" ht="20.25" hidden="1" customHeight="1">
      <c r="A252" s="46">
        <f>'KL tổ 6'!A287</f>
        <v>0</v>
      </c>
      <c r="B252" s="47" t="str">
        <f>'KL tổ 6'!B251</f>
        <v>Bu San</v>
      </c>
      <c r="C252" s="48">
        <v>16000</v>
      </c>
      <c r="D252" s="49">
        <f>'KL tổ 6'!AE251</f>
        <v>0</v>
      </c>
      <c r="E252" s="62">
        <f t="shared" si="18"/>
        <v>0</v>
      </c>
      <c r="F252" s="51">
        <v>3</v>
      </c>
      <c r="G252" s="51">
        <v>0</v>
      </c>
      <c r="H252" s="62">
        <f t="shared" si="19"/>
        <v>0</v>
      </c>
      <c r="I252" s="51">
        <v>0</v>
      </c>
      <c r="J252" s="59">
        <f>ROUND(IF(H252&lt;=500000,0,IF(AND(H252&gt;=500001,H252&lt;=1250000),(H252-'Gia cảnh 6'!#REF!)*5%-25000,IF(H252&gt;=1250001,(H252-'Gia cảnh 6'!#REF!)*10%-87500))),2)</f>
        <v>0</v>
      </c>
      <c r="K252" s="62">
        <f t="shared" si="20"/>
        <v>0</v>
      </c>
      <c r="L252" s="62">
        <f t="shared" si="21"/>
        <v>0</v>
      </c>
      <c r="M252" s="63"/>
      <c r="N252" s="61"/>
    </row>
    <row r="253" spans="1:14" s="30" customFormat="1" ht="20.25" hidden="1" customHeight="1">
      <c r="A253" s="46">
        <f>'KL tổ 6'!A288</f>
        <v>0</v>
      </c>
      <c r="B253" s="47" t="str">
        <f>'KL tổ 6'!B252</f>
        <v>Chôn Số Rây</v>
      </c>
      <c r="C253" s="48">
        <v>16000</v>
      </c>
      <c r="D253" s="49">
        <f>'KL tổ 6'!AE252</f>
        <v>0</v>
      </c>
      <c r="E253" s="62">
        <f t="shared" ref="E253:E277" si="22">C253*D253</f>
        <v>0</v>
      </c>
      <c r="F253" s="51">
        <v>3</v>
      </c>
      <c r="G253" s="51">
        <v>0</v>
      </c>
      <c r="H253" s="62">
        <f t="shared" ref="H253:H277" si="23">G253+E253</f>
        <v>0</v>
      </c>
      <c r="I253" s="51">
        <v>0</v>
      </c>
      <c r="J253" s="59">
        <f>ROUND(IF(H253&lt;=500000,0,IF(AND(H253&gt;=500001,H253&lt;=1250000),(H253-'Gia cảnh 6'!#REF!)*5%-25000,IF(H253&gt;=1250001,(H253-'Gia cảnh 6'!#REF!)*10%-87500))),2)</f>
        <v>0</v>
      </c>
      <c r="K253" s="62">
        <f t="shared" si="20"/>
        <v>0</v>
      </c>
      <c r="L253" s="62">
        <f t="shared" si="21"/>
        <v>0</v>
      </c>
      <c r="M253" s="63"/>
      <c r="N253" s="61"/>
    </row>
    <row r="254" spans="1:14" s="30" customFormat="1" ht="20.25" hidden="1" customHeight="1">
      <c r="A254" s="46">
        <f>'KL tổ 6'!A289</f>
        <v>0</v>
      </c>
      <c r="B254" s="47" t="str">
        <f>'KL tổ 6'!B253</f>
        <v>Su Số Si</v>
      </c>
      <c r="C254" s="48">
        <v>16000</v>
      </c>
      <c r="D254" s="49">
        <f>'KL tổ 6'!AE253</f>
        <v>0</v>
      </c>
      <c r="E254" s="62">
        <f t="shared" si="22"/>
        <v>0</v>
      </c>
      <c r="F254" s="51">
        <v>3</v>
      </c>
      <c r="G254" s="51">
        <v>0</v>
      </c>
      <c r="H254" s="62">
        <f t="shared" si="23"/>
        <v>0</v>
      </c>
      <c r="I254" s="51">
        <v>0</v>
      </c>
      <c r="J254" s="59">
        <f>ROUND(IF(H254&lt;=500000,0,IF(AND(H254&gt;=500001,H254&lt;=1250000),(H254-'Gia cảnh 6'!#REF!)*5%-25000,IF(H254&gt;=1250001,(H254-'Gia cảnh 6'!#REF!)*10%-87500))),2)</f>
        <v>0</v>
      </c>
      <c r="K254" s="62">
        <f t="shared" si="20"/>
        <v>0</v>
      </c>
      <c r="L254" s="62">
        <f t="shared" si="21"/>
        <v>0</v>
      </c>
      <c r="M254" s="63"/>
      <c r="N254" s="61"/>
    </row>
    <row r="255" spans="1:14" s="30" customFormat="1" ht="20.25" hidden="1" customHeight="1">
      <c r="A255" s="46">
        <f>'KL tổ 6'!A290</f>
        <v>0</v>
      </c>
      <c r="B255" s="47" t="str">
        <f>'KL tổ 6'!B254</f>
        <v>Hông Som Nang</v>
      </c>
      <c r="C255" s="48">
        <v>16000</v>
      </c>
      <c r="D255" s="49">
        <f>'KL tổ 6'!AE254</f>
        <v>0</v>
      </c>
      <c r="E255" s="62">
        <f t="shared" si="22"/>
        <v>0</v>
      </c>
      <c r="F255" s="51">
        <v>3</v>
      </c>
      <c r="G255" s="51">
        <v>0</v>
      </c>
      <c r="H255" s="62">
        <f t="shared" si="23"/>
        <v>0</v>
      </c>
      <c r="I255" s="51">
        <v>0</v>
      </c>
      <c r="J255" s="59">
        <f>ROUND(IF(H255&lt;=500000,0,IF(AND(H255&gt;=500001,H255&lt;=1250000),(H255-'Gia cảnh 6'!#REF!)*5%-25000,IF(H255&gt;=1250001,(H255-'Gia cảnh 6'!#REF!)*10%-87500))),2)</f>
        <v>0</v>
      </c>
      <c r="K255" s="62">
        <f t="shared" si="20"/>
        <v>0</v>
      </c>
      <c r="L255" s="62">
        <f t="shared" si="21"/>
        <v>0</v>
      </c>
      <c r="M255" s="63"/>
      <c r="N255" s="61"/>
    </row>
    <row r="256" spans="1:14" s="30" customFormat="1" ht="20.25" hidden="1" customHeight="1">
      <c r="A256" s="46">
        <f>'KL tổ 6'!A291</f>
        <v>0</v>
      </c>
      <c r="B256" s="47" t="str">
        <f>'KL tổ 6'!B255</f>
        <v>Chem Dôn</v>
      </c>
      <c r="C256" s="48">
        <v>16000</v>
      </c>
      <c r="D256" s="49">
        <f>'KL tổ 6'!AE255</f>
        <v>0</v>
      </c>
      <c r="E256" s="62">
        <f t="shared" si="22"/>
        <v>0</v>
      </c>
      <c r="F256" s="51">
        <v>3</v>
      </c>
      <c r="G256" s="51">
        <v>0</v>
      </c>
      <c r="H256" s="62">
        <f t="shared" si="23"/>
        <v>0</v>
      </c>
      <c r="I256" s="51">
        <v>0</v>
      </c>
      <c r="J256" s="59">
        <f>ROUND(IF(H256&lt;=500000,0,IF(AND(H256&gt;=500001,H256&lt;=1250000),(H256-'Gia cảnh 6'!#REF!)*5%-25000,IF(H256&gt;=1250001,(H256-'Gia cảnh 6'!#REF!)*10%-87500))),2)</f>
        <v>0</v>
      </c>
      <c r="K256" s="62">
        <f t="shared" si="20"/>
        <v>0</v>
      </c>
      <c r="L256" s="62">
        <f t="shared" si="21"/>
        <v>0</v>
      </c>
      <c r="M256" s="63"/>
      <c r="N256" s="61"/>
    </row>
    <row r="257" spans="1:14" s="30" customFormat="1" ht="20.25" hidden="1" customHeight="1">
      <c r="A257" s="46">
        <f>'KL tổ 6'!A292</f>
        <v>0</v>
      </c>
      <c r="B257" s="47" t="str">
        <f>'KL tổ 6'!B256</f>
        <v>Hiêng Số Thum</v>
      </c>
      <c r="C257" s="48">
        <v>16000</v>
      </c>
      <c r="D257" s="49">
        <f>'KL tổ 6'!AE256</f>
        <v>0</v>
      </c>
      <c r="E257" s="62">
        <f t="shared" si="22"/>
        <v>0</v>
      </c>
      <c r="F257" s="51">
        <v>3</v>
      </c>
      <c r="G257" s="51">
        <v>0</v>
      </c>
      <c r="H257" s="62">
        <f t="shared" si="23"/>
        <v>0</v>
      </c>
      <c r="I257" s="51">
        <v>0</v>
      </c>
      <c r="J257" s="59">
        <f>ROUND(IF(H257&lt;=500000,0,IF(AND(H257&gt;=500001,H257&lt;=1250000),(H257-'Gia cảnh 6'!#REF!)*5%-25000,IF(H257&gt;=1250001,(H257-'Gia cảnh 6'!#REF!)*10%-87500))),2)</f>
        <v>0</v>
      </c>
      <c r="K257" s="62">
        <f t="shared" si="20"/>
        <v>0</v>
      </c>
      <c r="L257" s="62">
        <f t="shared" si="21"/>
        <v>0</v>
      </c>
      <c r="M257" s="63"/>
      <c r="N257" s="61"/>
    </row>
    <row r="258" spans="1:14" s="30" customFormat="1" ht="20.25" hidden="1" customHeight="1">
      <c r="A258" s="46">
        <f>'KL tổ 6'!A293</f>
        <v>0</v>
      </c>
      <c r="B258" s="47" t="str">
        <f>'KL tổ 6'!B257</f>
        <v>Suông Thin</v>
      </c>
      <c r="C258" s="48">
        <v>16000</v>
      </c>
      <c r="D258" s="49">
        <f>'KL tổ 6'!AE257</f>
        <v>0</v>
      </c>
      <c r="E258" s="62">
        <f t="shared" si="22"/>
        <v>0</v>
      </c>
      <c r="F258" s="51">
        <v>3</v>
      </c>
      <c r="G258" s="51">
        <v>0</v>
      </c>
      <c r="H258" s="62">
        <f t="shared" si="23"/>
        <v>0</v>
      </c>
      <c r="I258" s="51">
        <v>0</v>
      </c>
      <c r="J258" s="59">
        <f>ROUND(IF(H258&lt;=500000,0,IF(AND(H258&gt;=500001,H258&lt;=1250000),(H258-'Gia cảnh 6'!#REF!)*5%-25000,IF(H258&gt;=1250001,(H258-'Gia cảnh 6'!#REF!)*10%-87500))),2)</f>
        <v>0</v>
      </c>
      <c r="K258" s="62">
        <f t="shared" si="20"/>
        <v>0</v>
      </c>
      <c r="L258" s="62">
        <f t="shared" si="21"/>
        <v>0</v>
      </c>
      <c r="M258" s="63"/>
      <c r="N258" s="61"/>
    </row>
    <row r="259" spans="1:14" s="30" customFormat="1" ht="20.25" hidden="1" customHeight="1">
      <c r="A259" s="46">
        <f>'KL tổ 6'!A294</f>
        <v>0</v>
      </c>
      <c r="B259" s="47" t="str">
        <f>'KL tổ 6'!B258</f>
        <v>Kông Long</v>
      </c>
      <c r="C259" s="48">
        <v>16000</v>
      </c>
      <c r="D259" s="49">
        <f>'KL tổ 6'!AE258</f>
        <v>0</v>
      </c>
      <c r="E259" s="62">
        <f t="shared" si="22"/>
        <v>0</v>
      </c>
      <c r="F259" s="51">
        <v>3</v>
      </c>
      <c r="G259" s="51">
        <v>0</v>
      </c>
      <c r="H259" s="62">
        <f t="shared" si="23"/>
        <v>0</v>
      </c>
      <c r="I259" s="51">
        <v>0</v>
      </c>
      <c r="J259" s="59">
        <f>ROUND(IF(H259&lt;=500000,0,IF(AND(H259&gt;=500001,H259&lt;=1250000),(H259-'Gia cảnh 6'!#REF!)*5%-25000,IF(H259&gt;=1250001,(H259-'Gia cảnh 6'!#REF!)*10%-87500))),2)</f>
        <v>0</v>
      </c>
      <c r="K259" s="62">
        <f t="shared" si="20"/>
        <v>0</v>
      </c>
      <c r="L259" s="62">
        <f t="shared" si="21"/>
        <v>0</v>
      </c>
      <c r="M259" s="63"/>
      <c r="N259" s="61"/>
    </row>
    <row r="260" spans="1:14" s="30" customFormat="1" ht="20.25" hidden="1" customHeight="1">
      <c r="A260" s="46">
        <f>'KL tổ 6'!A295</f>
        <v>0</v>
      </c>
      <c r="B260" s="47" t="str">
        <f>'KL tổ 6'!B259</f>
        <v>Dưm Sim</v>
      </c>
      <c r="C260" s="48">
        <v>16000</v>
      </c>
      <c r="D260" s="49">
        <f>'KL tổ 6'!AE259</f>
        <v>0</v>
      </c>
      <c r="E260" s="62">
        <f t="shared" si="22"/>
        <v>0</v>
      </c>
      <c r="F260" s="51">
        <v>3</v>
      </c>
      <c r="G260" s="51">
        <v>0</v>
      </c>
      <c r="H260" s="62">
        <f t="shared" si="23"/>
        <v>0</v>
      </c>
      <c r="I260" s="51">
        <v>0</v>
      </c>
      <c r="J260" s="59">
        <f>ROUND(IF(H260&lt;=500000,0,IF(AND(H260&gt;=500001,H260&lt;=1250000),(H260-'Gia cảnh 6'!#REF!)*5%-25000,IF(H260&gt;=1250001,(H260-'Gia cảnh 6'!#REF!)*10%-87500))),2)</f>
        <v>0</v>
      </c>
      <c r="K260" s="62">
        <f t="shared" si="20"/>
        <v>0</v>
      </c>
      <c r="L260" s="62">
        <f t="shared" si="21"/>
        <v>0</v>
      </c>
      <c r="M260" s="63"/>
      <c r="N260" s="61"/>
    </row>
    <row r="261" spans="1:14" s="30" customFormat="1" ht="20.25" hidden="1" customHeight="1">
      <c r="A261" s="46">
        <f>'KL tổ 6'!A296</f>
        <v>0</v>
      </c>
      <c r="B261" s="47" t="str">
        <f>'KL tổ 6'!B260</f>
        <v>Sat Nin</v>
      </c>
      <c r="C261" s="48">
        <v>16000</v>
      </c>
      <c r="D261" s="49">
        <f>'KL tổ 6'!AE260</f>
        <v>0</v>
      </c>
      <c r="E261" s="62">
        <f t="shared" si="22"/>
        <v>0</v>
      </c>
      <c r="F261" s="51">
        <v>3</v>
      </c>
      <c r="G261" s="51">
        <v>0</v>
      </c>
      <c r="H261" s="62">
        <f t="shared" si="23"/>
        <v>0</v>
      </c>
      <c r="I261" s="51">
        <v>0</v>
      </c>
      <c r="J261" s="59">
        <f>ROUND(IF(H261&lt;=500000,0,IF(AND(H261&gt;=500001,H261&lt;=1250000),(H261-'Gia cảnh 6'!#REF!)*5%-25000,IF(H261&gt;=1250001,(H261-'Gia cảnh 6'!#REF!)*10%-87500))),2)</f>
        <v>0</v>
      </c>
      <c r="K261" s="62">
        <f t="shared" si="20"/>
        <v>0</v>
      </c>
      <c r="L261" s="62">
        <f t="shared" si="21"/>
        <v>0</v>
      </c>
      <c r="M261" s="63"/>
      <c r="N261" s="61"/>
    </row>
    <row r="262" spans="1:14" s="30" customFormat="1" ht="20.25" hidden="1" customHeight="1">
      <c r="A262" s="46">
        <f>'KL tổ 6'!A297</f>
        <v>0</v>
      </c>
      <c r="B262" s="47" t="str">
        <f>'KL tổ 6'!B261</f>
        <v>Ngat Chhay So Rêng</v>
      </c>
      <c r="C262" s="48">
        <v>16000</v>
      </c>
      <c r="D262" s="49">
        <f>'KL tổ 6'!AE261</f>
        <v>0</v>
      </c>
      <c r="E262" s="62">
        <f t="shared" si="22"/>
        <v>0</v>
      </c>
      <c r="F262" s="51">
        <v>3</v>
      </c>
      <c r="G262" s="51">
        <v>0</v>
      </c>
      <c r="H262" s="62">
        <f t="shared" si="23"/>
        <v>0</v>
      </c>
      <c r="I262" s="51">
        <v>0</v>
      </c>
      <c r="J262" s="59">
        <f>ROUND(IF(H262&lt;=500000,0,IF(AND(H262&gt;=500001,H262&lt;=1250000),(H262-'Gia cảnh 6'!#REF!)*5%-25000,IF(H262&gt;=1250001,(H262-'Gia cảnh 6'!#REF!)*10%-87500))),2)</f>
        <v>0</v>
      </c>
      <c r="K262" s="62">
        <f t="shared" si="20"/>
        <v>0</v>
      </c>
      <c r="L262" s="62">
        <f t="shared" si="21"/>
        <v>0</v>
      </c>
      <c r="M262" s="63"/>
      <c r="N262" s="61"/>
    </row>
    <row r="263" spans="1:14" s="30" customFormat="1" ht="20.25" hidden="1" customHeight="1">
      <c r="A263" s="46">
        <f>'KL tổ 6'!A298</f>
        <v>0</v>
      </c>
      <c r="B263" s="47" t="str">
        <f>'KL tổ 6'!B262</f>
        <v>Dêt Số Khăn</v>
      </c>
      <c r="C263" s="48">
        <v>16000</v>
      </c>
      <c r="D263" s="49">
        <f>'KL tổ 6'!AE262</f>
        <v>0</v>
      </c>
      <c r="E263" s="62">
        <f t="shared" si="22"/>
        <v>0</v>
      </c>
      <c r="F263" s="51">
        <v>3</v>
      </c>
      <c r="G263" s="51">
        <v>0</v>
      </c>
      <c r="H263" s="62">
        <f t="shared" si="23"/>
        <v>0</v>
      </c>
      <c r="I263" s="51">
        <v>0</v>
      </c>
      <c r="J263" s="59">
        <f>ROUND(IF(H263&lt;=500000,0,IF(AND(H263&gt;=500001,H263&lt;=1250000),(H263-'Gia cảnh 6'!#REF!)*5%-25000,IF(H263&gt;=1250001,(H263-'Gia cảnh 6'!#REF!)*10%-87500))),2)</f>
        <v>0</v>
      </c>
      <c r="K263" s="62">
        <f t="shared" si="20"/>
        <v>0</v>
      </c>
      <c r="L263" s="62">
        <f t="shared" si="21"/>
        <v>0</v>
      </c>
      <c r="M263" s="63"/>
      <c r="N263" s="61"/>
    </row>
    <row r="264" spans="1:14" s="30" customFormat="1" ht="20.25" hidden="1" customHeight="1">
      <c r="A264" s="46">
        <f>'KL tổ 6'!A299</f>
        <v>0</v>
      </c>
      <c r="B264" s="47" t="str">
        <f>'KL tổ 6'!B263</f>
        <v>Chuôn Số May</v>
      </c>
      <c r="C264" s="48">
        <v>16000</v>
      </c>
      <c r="D264" s="49">
        <f>'KL tổ 6'!AE263</f>
        <v>0</v>
      </c>
      <c r="E264" s="62">
        <f t="shared" si="22"/>
        <v>0</v>
      </c>
      <c r="F264" s="51">
        <v>3</v>
      </c>
      <c r="G264" s="51">
        <v>0</v>
      </c>
      <c r="H264" s="62">
        <f t="shared" si="23"/>
        <v>0</v>
      </c>
      <c r="I264" s="51">
        <v>0</v>
      </c>
      <c r="J264" s="59">
        <f>ROUND(IF(H264&lt;=500000,0,IF(AND(H264&gt;=500001,H264&lt;=1250000),(H264-'Gia cảnh 6'!#REF!)*5%-25000,IF(H264&gt;=1250001,(H264-'Gia cảnh 6'!#REF!)*10%-87500))),2)</f>
        <v>0</v>
      </c>
      <c r="K264" s="62">
        <f t="shared" si="20"/>
        <v>0</v>
      </c>
      <c r="L264" s="62">
        <f t="shared" si="21"/>
        <v>0</v>
      </c>
      <c r="M264" s="63"/>
      <c r="N264" s="61"/>
    </row>
    <row r="265" spans="1:14" s="30" customFormat="1" ht="20.25" hidden="1" customHeight="1">
      <c r="A265" s="46">
        <f>'KL tổ 6'!A300</f>
        <v>0</v>
      </c>
      <c r="B265" s="47" t="str">
        <f>'KL tổ 6'!B264</f>
        <v>Su Si Pâu</v>
      </c>
      <c r="C265" s="48">
        <v>16000</v>
      </c>
      <c r="D265" s="49">
        <f>'KL tổ 6'!AE264</f>
        <v>0</v>
      </c>
      <c r="E265" s="62">
        <f t="shared" si="22"/>
        <v>0</v>
      </c>
      <c r="F265" s="51">
        <v>3</v>
      </c>
      <c r="G265" s="51">
        <v>0</v>
      </c>
      <c r="H265" s="62">
        <f t="shared" si="23"/>
        <v>0</v>
      </c>
      <c r="I265" s="51">
        <v>0</v>
      </c>
      <c r="J265" s="59">
        <f>ROUND(IF(H265&lt;=500000,0,IF(AND(H265&gt;=500001,H265&lt;=1250000),(H265-'Gia cảnh 6'!#REF!)*5%-25000,IF(H265&gt;=1250001,(H265-'Gia cảnh 6'!#REF!)*10%-87500))),2)</f>
        <v>0</v>
      </c>
      <c r="K265" s="62">
        <f t="shared" si="20"/>
        <v>0</v>
      </c>
      <c r="L265" s="62">
        <f t="shared" si="21"/>
        <v>0</v>
      </c>
      <c r="M265" s="63"/>
      <c r="N265" s="61"/>
    </row>
    <row r="266" spans="1:14" s="30" customFormat="1" ht="20.25" hidden="1" customHeight="1">
      <c r="A266" s="46">
        <f>'KL tổ 6'!A301</f>
        <v>0</v>
      </c>
      <c r="B266" s="47" t="str">
        <f>'KL tổ 6'!B265</f>
        <v>Hôi Rot Tha</v>
      </c>
      <c r="C266" s="48">
        <v>16000</v>
      </c>
      <c r="D266" s="49">
        <f>'KL tổ 6'!AE265</f>
        <v>0</v>
      </c>
      <c r="E266" s="62">
        <f t="shared" si="22"/>
        <v>0</v>
      </c>
      <c r="F266" s="51">
        <v>3</v>
      </c>
      <c r="G266" s="51">
        <v>0</v>
      </c>
      <c r="H266" s="62">
        <f t="shared" si="23"/>
        <v>0</v>
      </c>
      <c r="I266" s="51">
        <v>0</v>
      </c>
      <c r="J266" s="59">
        <f>ROUND(IF(H266&lt;=500000,0,IF(AND(H266&gt;=500001,H266&lt;=1250000),(H266-'Gia cảnh 6'!#REF!)*5%-25000,IF(H266&gt;=1250001,(H266-'Gia cảnh 6'!#REF!)*10%-87500))),2)</f>
        <v>0</v>
      </c>
      <c r="K266" s="62">
        <f t="shared" si="20"/>
        <v>0</v>
      </c>
      <c r="L266" s="62">
        <f t="shared" si="21"/>
        <v>0</v>
      </c>
      <c r="M266" s="63"/>
      <c r="N266" s="61"/>
    </row>
    <row r="267" spans="1:14" s="30" customFormat="1" ht="20.25" hidden="1" customHeight="1">
      <c r="A267" s="46">
        <f>'KL tổ 6'!A302</f>
        <v>0</v>
      </c>
      <c r="B267" s="47" t="str">
        <f>'KL tổ 6'!B266</f>
        <v>Chôn Số Chea</v>
      </c>
      <c r="C267" s="48">
        <v>16000</v>
      </c>
      <c r="D267" s="49">
        <f>'KL tổ 6'!AE266</f>
        <v>0</v>
      </c>
      <c r="E267" s="62">
        <f t="shared" si="22"/>
        <v>0</v>
      </c>
      <c r="F267" s="51">
        <v>3</v>
      </c>
      <c r="G267" s="51">
        <v>0</v>
      </c>
      <c r="H267" s="62">
        <f t="shared" si="23"/>
        <v>0</v>
      </c>
      <c r="I267" s="51">
        <v>0</v>
      </c>
      <c r="J267" s="59">
        <f>ROUND(IF(H267&lt;=500000,0,IF(AND(H267&gt;=500001,H267&lt;=1250000),(H267-'Gia cảnh 6'!#REF!)*5%-25000,IF(H267&gt;=1250001,(H267-'Gia cảnh 6'!#REF!)*10%-87500))),2)</f>
        <v>0</v>
      </c>
      <c r="K267" s="62">
        <f t="shared" si="20"/>
        <v>0</v>
      </c>
      <c r="L267" s="62">
        <f t="shared" si="21"/>
        <v>0</v>
      </c>
      <c r="M267" s="63"/>
      <c r="N267" s="61"/>
    </row>
    <row r="268" spans="1:14" s="30" customFormat="1" ht="20.25" hidden="1" customHeight="1">
      <c r="A268" s="46">
        <f>'KL tổ 6'!A303</f>
        <v>0</v>
      </c>
      <c r="B268" s="47" t="str">
        <f>'KL tổ 6'!B267</f>
        <v>Chôn Số Chên</v>
      </c>
      <c r="C268" s="48">
        <v>16000</v>
      </c>
      <c r="D268" s="49">
        <f>'KL tổ 6'!AE267</f>
        <v>0</v>
      </c>
      <c r="E268" s="62">
        <f t="shared" si="22"/>
        <v>0</v>
      </c>
      <c r="F268" s="51">
        <v>3</v>
      </c>
      <c r="G268" s="51">
        <v>0</v>
      </c>
      <c r="H268" s="62">
        <f t="shared" si="23"/>
        <v>0</v>
      </c>
      <c r="I268" s="51">
        <v>0</v>
      </c>
      <c r="J268" s="59">
        <f>ROUND(IF(H268&lt;=500000,0,IF(AND(H268&gt;=500001,H268&lt;=1250000),(H268-'Gia cảnh 6'!#REF!)*5%-25000,IF(H268&gt;=1250001,(H268-'Gia cảnh 6'!#REF!)*10%-87500))),2)</f>
        <v>0</v>
      </c>
      <c r="K268" s="62">
        <f t="shared" si="20"/>
        <v>0</v>
      </c>
      <c r="L268" s="62">
        <f t="shared" si="21"/>
        <v>0</v>
      </c>
      <c r="M268" s="63"/>
      <c r="N268" s="61"/>
    </row>
    <row r="269" spans="1:14" s="30" customFormat="1" ht="20.25" hidden="1" customHeight="1">
      <c r="A269" s="46">
        <f>'KL tổ 6'!A304</f>
        <v>0</v>
      </c>
      <c r="B269" s="47" t="str">
        <f>'KL tổ 6'!B268</f>
        <v>Don Rot</v>
      </c>
      <c r="C269" s="48">
        <v>16000</v>
      </c>
      <c r="D269" s="49">
        <f>'KL tổ 6'!AE268</f>
        <v>0</v>
      </c>
      <c r="E269" s="62">
        <f t="shared" si="22"/>
        <v>0</v>
      </c>
      <c r="F269" s="51">
        <v>3</v>
      </c>
      <c r="G269" s="51">
        <v>0</v>
      </c>
      <c r="H269" s="62">
        <f t="shared" si="23"/>
        <v>0</v>
      </c>
      <c r="I269" s="51">
        <v>0</v>
      </c>
      <c r="J269" s="59">
        <f>ROUND(IF(H269&lt;=500000,0,IF(AND(H269&gt;=500001,H269&lt;=1250000),(H269-'Gia cảnh 6'!#REF!)*5%-25000,IF(H269&gt;=1250001,(H269-'Gia cảnh 6'!#REF!)*10%-87500))),2)</f>
        <v>0</v>
      </c>
      <c r="K269" s="62">
        <f t="shared" si="20"/>
        <v>0</v>
      </c>
      <c r="L269" s="62">
        <f t="shared" si="21"/>
        <v>0</v>
      </c>
      <c r="M269" s="63"/>
      <c r="N269" s="61"/>
    </row>
    <row r="270" spans="1:14" s="30" customFormat="1" ht="20.25" hidden="1" customHeight="1">
      <c r="A270" s="46">
        <f>'KL tổ 6'!A305</f>
        <v>0</v>
      </c>
      <c r="B270" s="47" t="str">
        <f>'KL tổ 6'!B269</f>
        <v xml:space="preserve">Don So Rây </v>
      </c>
      <c r="C270" s="48">
        <v>16000</v>
      </c>
      <c r="D270" s="49">
        <f>'KL tổ 6'!AE269</f>
        <v>0</v>
      </c>
      <c r="E270" s="62">
        <f t="shared" si="22"/>
        <v>0</v>
      </c>
      <c r="F270" s="51">
        <v>3</v>
      </c>
      <c r="G270" s="51">
        <v>0</v>
      </c>
      <c r="H270" s="62">
        <f t="shared" si="23"/>
        <v>0</v>
      </c>
      <c r="I270" s="51">
        <v>0</v>
      </c>
      <c r="J270" s="59">
        <f>ROUND(IF(H270&lt;=500000,0,IF(AND(H270&gt;=500001,H270&lt;=1250000),(H270-'Gia cảnh 6'!#REF!)*5%-25000,IF(H270&gt;=1250001,(H270-'Gia cảnh 6'!#REF!)*10%-87500))),2)</f>
        <v>0</v>
      </c>
      <c r="K270" s="62">
        <f t="shared" si="20"/>
        <v>0</v>
      </c>
      <c r="L270" s="62">
        <f t="shared" si="21"/>
        <v>0</v>
      </c>
      <c r="M270" s="63"/>
      <c r="N270" s="61"/>
    </row>
    <row r="271" spans="1:14" s="30" customFormat="1" ht="20.25" hidden="1" customHeight="1">
      <c r="A271" s="46">
        <f>'KL tổ 6'!A306</f>
        <v>0</v>
      </c>
      <c r="B271" s="47" t="str">
        <f>'KL tổ 6'!B270</f>
        <v>Kuông Som Ươn</v>
      </c>
      <c r="C271" s="48">
        <v>16000</v>
      </c>
      <c r="D271" s="49">
        <f>'KL tổ 6'!AE270</f>
        <v>0</v>
      </c>
      <c r="E271" s="62">
        <f t="shared" si="22"/>
        <v>0</v>
      </c>
      <c r="F271" s="51">
        <v>3</v>
      </c>
      <c r="G271" s="51">
        <v>0</v>
      </c>
      <c r="H271" s="62">
        <f t="shared" si="23"/>
        <v>0</v>
      </c>
      <c r="I271" s="51">
        <v>0</v>
      </c>
      <c r="J271" s="59">
        <f>ROUND(IF(H271&lt;=500000,0,IF(AND(H271&gt;=500001,H271&lt;=1250000),(H271-'Gia cảnh 6'!#REF!)*5%-25000,IF(H271&gt;=1250001,(H271-'Gia cảnh 6'!#REF!)*10%-87500))),2)</f>
        <v>0</v>
      </c>
      <c r="K271" s="62">
        <f t="shared" si="20"/>
        <v>0</v>
      </c>
      <c r="L271" s="62">
        <f t="shared" si="21"/>
        <v>0</v>
      </c>
      <c r="M271" s="63"/>
      <c r="N271" s="61"/>
    </row>
    <row r="272" spans="1:14" s="30" customFormat="1" ht="20.25" hidden="1" customHeight="1">
      <c r="A272" s="46">
        <f>'KL tổ 6'!A307</f>
        <v>0</v>
      </c>
      <c r="B272" s="47" t="str">
        <f>'KL tổ 6'!B271</f>
        <v>Manh Mêt</v>
      </c>
      <c r="C272" s="48">
        <v>16000</v>
      </c>
      <c r="D272" s="49">
        <f>'KL tổ 6'!AE271</f>
        <v>0</v>
      </c>
      <c r="E272" s="62">
        <f t="shared" si="22"/>
        <v>0</v>
      </c>
      <c r="F272" s="51">
        <v>3</v>
      </c>
      <c r="G272" s="51">
        <v>0</v>
      </c>
      <c r="H272" s="62">
        <f t="shared" si="23"/>
        <v>0</v>
      </c>
      <c r="I272" s="51">
        <v>0</v>
      </c>
      <c r="J272" s="59">
        <f>ROUND(IF(H272&lt;=500000,0,IF(AND(H272&gt;=500001,H272&lt;=1250000),(H272-'Gia cảnh 6'!#REF!)*5%-25000,IF(H272&gt;=1250001,(H272-'Gia cảnh 6'!#REF!)*10%-87500))),2)</f>
        <v>0</v>
      </c>
      <c r="K272" s="62">
        <f t="shared" si="20"/>
        <v>0</v>
      </c>
      <c r="L272" s="62">
        <f t="shared" si="21"/>
        <v>0</v>
      </c>
      <c r="M272" s="63"/>
      <c r="N272" s="61"/>
    </row>
    <row r="273" spans="1:14" s="30" customFormat="1" ht="20.25" hidden="1" customHeight="1">
      <c r="A273" s="46">
        <f>'KL tổ 6'!A308</f>
        <v>0</v>
      </c>
      <c r="B273" s="47" t="str">
        <f>'KL tổ 6'!B272</f>
        <v>Manh Mon</v>
      </c>
      <c r="C273" s="48">
        <v>16000</v>
      </c>
      <c r="D273" s="49">
        <f>'KL tổ 6'!AE272</f>
        <v>0</v>
      </c>
      <c r="E273" s="62">
        <f t="shared" si="22"/>
        <v>0</v>
      </c>
      <c r="F273" s="51">
        <v>3</v>
      </c>
      <c r="G273" s="51">
        <v>0</v>
      </c>
      <c r="H273" s="62">
        <f t="shared" si="23"/>
        <v>0</v>
      </c>
      <c r="I273" s="51">
        <v>0</v>
      </c>
      <c r="J273" s="59">
        <f>ROUND(IF(H273&lt;=500000,0,IF(AND(H273&gt;=500001,H273&lt;=1250000),(H273-'Gia cảnh 6'!#REF!)*5%-25000,IF(H273&gt;=1250001,(H273-'Gia cảnh 6'!#REF!)*10%-87500))),2)</f>
        <v>0</v>
      </c>
      <c r="K273" s="62">
        <f t="shared" si="20"/>
        <v>0</v>
      </c>
      <c r="L273" s="62">
        <f t="shared" si="21"/>
        <v>0</v>
      </c>
      <c r="M273" s="63"/>
      <c r="N273" s="61"/>
    </row>
    <row r="274" spans="1:14" s="30" customFormat="1" ht="20.25" hidden="1" customHeight="1">
      <c r="A274" s="46">
        <f>'KL tổ 6'!A309</f>
        <v>0</v>
      </c>
      <c r="B274" s="47" t="str">
        <f>'KL tổ 6'!B273</f>
        <v>Kuông Thươn</v>
      </c>
      <c r="C274" s="48">
        <v>16000</v>
      </c>
      <c r="D274" s="49">
        <f>'KL tổ 6'!AE273</f>
        <v>0</v>
      </c>
      <c r="E274" s="62">
        <f t="shared" si="22"/>
        <v>0</v>
      </c>
      <c r="F274" s="51">
        <v>3</v>
      </c>
      <c r="G274" s="51">
        <v>0</v>
      </c>
      <c r="H274" s="62">
        <f t="shared" si="23"/>
        <v>0</v>
      </c>
      <c r="I274" s="51">
        <v>0</v>
      </c>
      <c r="J274" s="59">
        <f>ROUND(IF(H274&lt;=500000,0,IF(AND(H274&gt;=500001,H274&lt;=1250000),(H274-'Gia cảnh 6'!#REF!)*5%-25000,IF(H274&gt;=1250001,(H274-'Gia cảnh 6'!#REF!)*10%-87500))),2)</f>
        <v>0</v>
      </c>
      <c r="K274" s="62">
        <f t="shared" si="20"/>
        <v>0</v>
      </c>
      <c r="L274" s="62">
        <f t="shared" si="21"/>
        <v>0</v>
      </c>
      <c r="M274" s="63"/>
      <c r="N274" s="61"/>
    </row>
    <row r="275" spans="1:14" s="30" customFormat="1" ht="20.25" hidden="1" customHeight="1">
      <c r="A275" s="46">
        <f>'KL tổ 6'!A310</f>
        <v>0</v>
      </c>
      <c r="B275" s="47" t="str">
        <f>'KL tổ 6'!B274</f>
        <v>Manh So Rây Răn</v>
      </c>
      <c r="C275" s="48">
        <v>16000</v>
      </c>
      <c r="D275" s="49">
        <f>'KL tổ 6'!AE274</f>
        <v>0</v>
      </c>
      <c r="E275" s="62">
        <f t="shared" si="22"/>
        <v>0</v>
      </c>
      <c r="F275" s="51">
        <v>3</v>
      </c>
      <c r="G275" s="51">
        <v>0</v>
      </c>
      <c r="H275" s="62">
        <f t="shared" si="23"/>
        <v>0</v>
      </c>
      <c r="I275" s="51">
        <v>0</v>
      </c>
      <c r="J275" s="59">
        <f>ROUND(IF(H275&lt;=500000,0,IF(AND(H275&gt;=500001,H275&lt;=1250000),(H275-'Gia cảnh 6'!#REF!)*5%-25000,IF(H275&gt;=1250001,(H275-'Gia cảnh 6'!#REF!)*10%-87500))),2)</f>
        <v>0</v>
      </c>
      <c r="K275" s="62">
        <f t="shared" si="20"/>
        <v>0</v>
      </c>
      <c r="L275" s="62">
        <f t="shared" si="21"/>
        <v>0</v>
      </c>
      <c r="M275" s="63"/>
      <c r="N275" s="61"/>
    </row>
    <row r="276" spans="1:14" s="30" customFormat="1" ht="20.25" hidden="1" customHeight="1">
      <c r="A276" s="46">
        <f>'KL tổ 6'!A311</f>
        <v>0</v>
      </c>
      <c r="B276" s="47" t="str">
        <f>'KL tổ 6'!B275</f>
        <v>Sau Chon Rôn</v>
      </c>
      <c r="C276" s="48">
        <v>16000</v>
      </c>
      <c r="D276" s="49">
        <f>'KL tổ 6'!AE275</f>
        <v>0</v>
      </c>
      <c r="E276" s="62">
        <f t="shared" si="22"/>
        <v>0</v>
      </c>
      <c r="F276" s="51">
        <v>3</v>
      </c>
      <c r="G276" s="51">
        <v>0</v>
      </c>
      <c r="H276" s="62">
        <f t="shared" si="23"/>
        <v>0</v>
      </c>
      <c r="I276" s="51">
        <v>0</v>
      </c>
      <c r="J276" s="59">
        <f>ROUND(IF(H276&lt;=500000,0,IF(AND(H276&gt;=500001,H276&lt;=1250000),(H276-'Gia cảnh 6'!#REF!)*5%-25000,IF(H276&gt;=1250001,(H276-'Gia cảnh 6'!#REF!)*10%-87500))),2)</f>
        <v>0</v>
      </c>
      <c r="K276" s="62">
        <f t="shared" si="20"/>
        <v>0</v>
      </c>
      <c r="L276" s="62">
        <f t="shared" si="21"/>
        <v>0</v>
      </c>
      <c r="M276" s="63"/>
      <c r="N276" s="61"/>
    </row>
    <row r="277" spans="1:14" s="30" customFormat="1" ht="20.25" hidden="1" customHeight="1">
      <c r="A277" s="46">
        <f>'KL tổ 6'!A312</f>
        <v>0</v>
      </c>
      <c r="B277" s="47" t="str">
        <f>'KL tổ 6'!B276</f>
        <v>Chhôn Chhên</v>
      </c>
      <c r="C277" s="48">
        <v>16000</v>
      </c>
      <c r="D277" s="49">
        <f>'KL tổ 6'!AE276</f>
        <v>0</v>
      </c>
      <c r="E277" s="62">
        <f t="shared" si="22"/>
        <v>0</v>
      </c>
      <c r="F277" s="51">
        <v>3</v>
      </c>
      <c r="G277" s="51">
        <v>0</v>
      </c>
      <c r="H277" s="62">
        <f t="shared" si="23"/>
        <v>0</v>
      </c>
      <c r="I277" s="51">
        <v>0</v>
      </c>
      <c r="J277" s="59">
        <f>ROUND(IF(H277&lt;=500000,0,IF(AND(H277&gt;=500001,H277&lt;=1250000),(H277-'Gia cảnh 6'!#REF!)*5%-25000,IF(H277&gt;=1250001,(H277-'Gia cảnh 6'!#REF!)*10%-87500))),2)</f>
        <v>0</v>
      </c>
      <c r="K277" s="62">
        <f t="shared" si="20"/>
        <v>0</v>
      </c>
      <c r="L277" s="62">
        <f t="shared" si="21"/>
        <v>0</v>
      </c>
      <c r="M277" s="63"/>
      <c r="N277" s="61"/>
    </row>
    <row r="278" spans="1:14" s="31" customFormat="1" ht="28.5" customHeight="1">
      <c r="A278" s="1015" t="s">
        <v>829</v>
      </c>
      <c r="B278" s="1016"/>
      <c r="C278" s="64"/>
      <c r="D278" s="65">
        <f>SUM(D10:D277)</f>
        <v>0</v>
      </c>
      <c r="E278" s="66">
        <f>SUM(E10:E277)</f>
        <v>0</v>
      </c>
      <c r="F278" s="67" t="e">
        <f>SUM(#REF!)</f>
        <v>#REF!</v>
      </c>
      <c r="G278" s="67">
        <f>SUM(G10:G87)</f>
        <v>0</v>
      </c>
      <c r="H278" s="66">
        <f>SUM(H10:H277)</f>
        <v>0</v>
      </c>
      <c r="I278" s="76">
        <f>SUM(I10:I277)</f>
        <v>0</v>
      </c>
      <c r="J278" s="75">
        <f>K278-I278</f>
        <v>0</v>
      </c>
      <c r="K278" s="76">
        <f>SUM(K10:K101)</f>
        <v>0</v>
      </c>
      <c r="L278" s="76">
        <f>SUM(L10:L101)</f>
        <v>0</v>
      </c>
      <c r="M278" s="67">
        <f>SUM(M10:M277)</f>
        <v>0</v>
      </c>
      <c r="N278" s="77"/>
    </row>
    <row r="279" spans="1:14" s="32" customFormat="1" ht="15.75">
      <c r="A279" s="1014" t="s">
        <v>830</v>
      </c>
      <c r="B279" s="1014"/>
      <c r="C279" s="1014"/>
      <c r="D279" s="1014"/>
      <c r="E279" s="1014"/>
      <c r="F279" s="1014"/>
      <c r="G279" s="1014"/>
      <c r="H279" s="1014"/>
      <c r="I279" s="1014"/>
      <c r="J279" s="1014"/>
      <c r="K279" s="1014"/>
      <c r="L279" s="1014"/>
      <c r="M279" s="1014"/>
      <c r="N279" s="1014"/>
    </row>
    <row r="280" spans="1:14" ht="16.5" customHeight="1">
      <c r="A280" s="68"/>
      <c r="B280" s="68"/>
      <c r="C280" s="69"/>
      <c r="D280" s="70"/>
      <c r="E280" s="70"/>
      <c r="F280" s="70"/>
      <c r="G280" s="70"/>
      <c r="H280" s="68"/>
      <c r="I280" s="68"/>
      <c r="J280" s="68"/>
      <c r="K280" s="69"/>
      <c r="L280" s="68"/>
      <c r="M280" s="68"/>
      <c r="N280" s="68"/>
    </row>
    <row r="281" spans="1:14" ht="15.75">
      <c r="A281" s="68"/>
      <c r="B281" s="68"/>
      <c r="C281" s="69"/>
      <c r="D281" s="69"/>
      <c r="E281" s="69"/>
      <c r="F281" s="69"/>
      <c r="G281" s="69"/>
      <c r="I281" s="910" t="s">
        <v>831</v>
      </c>
      <c r="J281" s="910"/>
      <c r="K281" s="910"/>
      <c r="L281" s="910"/>
      <c r="M281" s="910"/>
    </row>
    <row r="282" spans="1:14" ht="15.75">
      <c r="A282" s="68"/>
      <c r="B282" s="844" t="s">
        <v>229</v>
      </c>
      <c r="C282" s="844"/>
      <c r="D282" s="844"/>
      <c r="E282" s="844"/>
      <c r="F282" s="72"/>
      <c r="G282" s="72"/>
      <c r="I282" s="844" t="s">
        <v>14</v>
      </c>
      <c r="J282" s="844"/>
      <c r="K282" s="844"/>
      <c r="L282" s="844"/>
      <c r="M282" s="844"/>
    </row>
    <row r="283" spans="1:14">
      <c r="D283" s="73"/>
      <c r="E283" s="73"/>
      <c r="F283" s="73"/>
      <c r="G283" s="73"/>
      <c r="L283" s="78"/>
      <c r="M283" s="78"/>
    </row>
    <row r="284" spans="1:14">
      <c r="D284" s="73"/>
      <c r="E284" s="73"/>
      <c r="F284" s="73"/>
      <c r="G284" s="73"/>
      <c r="L284" s="78"/>
      <c r="M284" s="78"/>
    </row>
    <row r="285" spans="1:14">
      <c r="D285" s="73"/>
      <c r="E285" s="73"/>
      <c r="F285" s="73"/>
      <c r="G285" s="73"/>
      <c r="L285" s="78"/>
      <c r="M285" s="78"/>
    </row>
    <row r="286" spans="1:14">
      <c r="D286" s="73"/>
      <c r="E286" s="73"/>
      <c r="F286" s="73"/>
      <c r="G286" s="73"/>
      <c r="L286" s="78"/>
      <c r="M286" s="78"/>
    </row>
    <row r="287" spans="1:14">
      <c r="D287" s="73"/>
      <c r="E287" s="73"/>
      <c r="F287" s="73"/>
      <c r="G287" s="73"/>
      <c r="L287" s="78"/>
      <c r="M287" s="78"/>
    </row>
    <row r="288" spans="1:14" s="33" customFormat="1" ht="15.75">
      <c r="B288" s="844" t="s">
        <v>431</v>
      </c>
      <c r="C288" s="844"/>
      <c r="D288" s="844"/>
      <c r="E288" s="844"/>
      <c r="F288" s="74"/>
      <c r="G288" s="74"/>
      <c r="I288" s="844" t="s">
        <v>231</v>
      </c>
      <c r="J288" s="844"/>
      <c r="K288" s="844"/>
      <c r="L288" s="844"/>
      <c r="M288" s="844"/>
    </row>
    <row r="289" s="34" customFormat="1" ht="14.25"/>
  </sheetData>
  <mergeCells count="26">
    <mergeCell ref="A1:D1"/>
    <mergeCell ref="J1:N1"/>
    <mergeCell ref="A2:D2"/>
    <mergeCell ref="J2:N2"/>
    <mergeCell ref="A3:C3"/>
    <mergeCell ref="J3:N3"/>
    <mergeCell ref="A4:N4"/>
    <mergeCell ref="A5:N5"/>
    <mergeCell ref="D7:E7"/>
    <mergeCell ref="I7:J7"/>
    <mergeCell ref="A278:B278"/>
    <mergeCell ref="A7:A8"/>
    <mergeCell ref="B7:B8"/>
    <mergeCell ref="C7:C8"/>
    <mergeCell ref="G7:G8"/>
    <mergeCell ref="H7:H8"/>
    <mergeCell ref="K7:K8"/>
    <mergeCell ref="L7:L8"/>
    <mergeCell ref="M7:M8"/>
    <mergeCell ref="N7:N8"/>
    <mergeCell ref="A279:N279"/>
    <mergeCell ref="I281:M281"/>
    <mergeCell ref="B282:E282"/>
    <mergeCell ref="I282:M282"/>
    <mergeCell ref="B288:E288"/>
    <mergeCell ref="I288:M288"/>
  </mergeCells>
  <pageMargins left="0.196527777777778" right="0" top="0" bottom="0" header="0" footer="0"/>
  <pageSetup paperSize="9" scale="9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workbookViewId="0">
      <selection activeCell="G10" sqref="G10:G276"/>
    </sheetView>
  </sheetViews>
  <sheetFormatPr defaultColWidth="9" defaultRowHeight="15"/>
  <cols>
    <col min="1" max="1" width="5.28515625" style="3" customWidth="1"/>
    <col min="2" max="2" width="20" style="3" customWidth="1"/>
    <col min="3" max="3" width="9" style="2" customWidth="1"/>
    <col min="4" max="4" width="9.28515625" style="2" customWidth="1"/>
    <col min="5" max="6" width="8.28515625" style="2" customWidth="1"/>
    <col min="7" max="7" width="8" style="2" customWidth="1"/>
    <col min="8" max="8" width="10.140625" style="2" customWidth="1"/>
    <col min="9" max="9" width="13.28515625" style="2" customWidth="1"/>
    <col min="10" max="10" width="13" style="3" customWidth="1"/>
    <col min="11" max="256" width="9.140625" style="3"/>
    <col min="257" max="257" width="5.28515625" style="3" customWidth="1"/>
    <col min="258" max="258" width="20" style="3" customWidth="1"/>
    <col min="259" max="259" width="9" style="3" customWidth="1"/>
    <col min="260" max="260" width="9.28515625" style="3" customWidth="1"/>
    <col min="261" max="262" width="8.28515625" style="3" customWidth="1"/>
    <col min="263" max="263" width="8" style="3" customWidth="1"/>
    <col min="264" max="264" width="10.140625" style="3" customWidth="1"/>
    <col min="265" max="265" width="13.28515625" style="3" customWidth="1"/>
    <col min="266" max="266" width="13" style="3" customWidth="1"/>
    <col min="267" max="512" width="9.140625" style="3"/>
    <col min="513" max="513" width="5.28515625" style="3" customWidth="1"/>
    <col min="514" max="514" width="20" style="3" customWidth="1"/>
    <col min="515" max="515" width="9" style="3" customWidth="1"/>
    <col min="516" max="516" width="9.28515625" style="3" customWidth="1"/>
    <col min="517" max="518" width="8.28515625" style="3" customWidth="1"/>
    <col min="519" max="519" width="8" style="3" customWidth="1"/>
    <col min="520" max="520" width="10.140625" style="3" customWidth="1"/>
    <col min="521" max="521" width="13.28515625" style="3" customWidth="1"/>
    <col min="522" max="522" width="13" style="3" customWidth="1"/>
    <col min="523" max="768" width="9.140625" style="3"/>
    <col min="769" max="769" width="5.28515625" style="3" customWidth="1"/>
    <col min="770" max="770" width="20" style="3" customWidth="1"/>
    <col min="771" max="771" width="9" style="3" customWidth="1"/>
    <col min="772" max="772" width="9.28515625" style="3" customWidth="1"/>
    <col min="773" max="774" width="8.28515625" style="3" customWidth="1"/>
    <col min="775" max="775" width="8" style="3" customWidth="1"/>
    <col min="776" max="776" width="10.140625" style="3" customWidth="1"/>
    <col min="777" max="777" width="13.28515625" style="3" customWidth="1"/>
    <col min="778" max="778" width="13" style="3" customWidth="1"/>
    <col min="779" max="1024" width="9.140625" style="3"/>
    <col min="1025" max="1025" width="5.28515625" style="3" customWidth="1"/>
    <col min="1026" max="1026" width="20" style="3" customWidth="1"/>
    <col min="1027" max="1027" width="9" style="3" customWidth="1"/>
    <col min="1028" max="1028" width="9.28515625" style="3" customWidth="1"/>
    <col min="1029" max="1030" width="8.28515625" style="3" customWidth="1"/>
    <col min="1031" max="1031" width="8" style="3" customWidth="1"/>
    <col min="1032" max="1032" width="10.140625" style="3" customWidth="1"/>
    <col min="1033" max="1033" width="13.28515625" style="3" customWidth="1"/>
    <col min="1034" max="1034" width="13" style="3" customWidth="1"/>
    <col min="1035" max="1280" width="9.140625" style="3"/>
    <col min="1281" max="1281" width="5.28515625" style="3" customWidth="1"/>
    <col min="1282" max="1282" width="20" style="3" customWidth="1"/>
    <col min="1283" max="1283" width="9" style="3" customWidth="1"/>
    <col min="1284" max="1284" width="9.28515625" style="3" customWidth="1"/>
    <col min="1285" max="1286" width="8.28515625" style="3" customWidth="1"/>
    <col min="1287" max="1287" width="8" style="3" customWidth="1"/>
    <col min="1288" max="1288" width="10.140625" style="3" customWidth="1"/>
    <col min="1289" max="1289" width="13.28515625" style="3" customWidth="1"/>
    <col min="1290" max="1290" width="13" style="3" customWidth="1"/>
    <col min="1291" max="1536" width="9.140625" style="3"/>
    <col min="1537" max="1537" width="5.28515625" style="3" customWidth="1"/>
    <col min="1538" max="1538" width="20" style="3" customWidth="1"/>
    <col min="1539" max="1539" width="9" style="3" customWidth="1"/>
    <col min="1540" max="1540" width="9.28515625" style="3" customWidth="1"/>
    <col min="1541" max="1542" width="8.28515625" style="3" customWidth="1"/>
    <col min="1543" max="1543" width="8" style="3" customWidth="1"/>
    <col min="1544" max="1544" width="10.140625" style="3" customWidth="1"/>
    <col min="1545" max="1545" width="13.28515625" style="3" customWidth="1"/>
    <col min="1546" max="1546" width="13" style="3" customWidth="1"/>
    <col min="1547" max="1792" width="9.140625" style="3"/>
    <col min="1793" max="1793" width="5.28515625" style="3" customWidth="1"/>
    <col min="1794" max="1794" width="20" style="3" customWidth="1"/>
    <col min="1795" max="1795" width="9" style="3" customWidth="1"/>
    <col min="1796" max="1796" width="9.28515625" style="3" customWidth="1"/>
    <col min="1797" max="1798" width="8.28515625" style="3" customWidth="1"/>
    <col min="1799" max="1799" width="8" style="3" customWidth="1"/>
    <col min="1800" max="1800" width="10.140625" style="3" customWidth="1"/>
    <col min="1801" max="1801" width="13.28515625" style="3" customWidth="1"/>
    <col min="1802" max="1802" width="13" style="3" customWidth="1"/>
    <col min="1803" max="2048" width="9.140625" style="3"/>
    <col min="2049" max="2049" width="5.28515625" style="3" customWidth="1"/>
    <col min="2050" max="2050" width="20" style="3" customWidth="1"/>
    <col min="2051" max="2051" width="9" style="3" customWidth="1"/>
    <col min="2052" max="2052" width="9.28515625" style="3" customWidth="1"/>
    <col min="2053" max="2054" width="8.28515625" style="3" customWidth="1"/>
    <col min="2055" max="2055" width="8" style="3" customWidth="1"/>
    <col min="2056" max="2056" width="10.140625" style="3" customWidth="1"/>
    <col min="2057" max="2057" width="13.28515625" style="3" customWidth="1"/>
    <col min="2058" max="2058" width="13" style="3" customWidth="1"/>
    <col min="2059" max="2304" width="9.140625" style="3"/>
    <col min="2305" max="2305" width="5.28515625" style="3" customWidth="1"/>
    <col min="2306" max="2306" width="20" style="3" customWidth="1"/>
    <col min="2307" max="2307" width="9" style="3" customWidth="1"/>
    <col min="2308" max="2308" width="9.28515625" style="3" customWidth="1"/>
    <col min="2309" max="2310" width="8.28515625" style="3" customWidth="1"/>
    <col min="2311" max="2311" width="8" style="3" customWidth="1"/>
    <col min="2312" max="2312" width="10.140625" style="3" customWidth="1"/>
    <col min="2313" max="2313" width="13.28515625" style="3" customWidth="1"/>
    <col min="2314" max="2314" width="13" style="3" customWidth="1"/>
    <col min="2315" max="2560" width="9.140625" style="3"/>
    <col min="2561" max="2561" width="5.28515625" style="3" customWidth="1"/>
    <col min="2562" max="2562" width="20" style="3" customWidth="1"/>
    <col min="2563" max="2563" width="9" style="3" customWidth="1"/>
    <col min="2564" max="2564" width="9.28515625" style="3" customWidth="1"/>
    <col min="2565" max="2566" width="8.28515625" style="3" customWidth="1"/>
    <col min="2567" max="2567" width="8" style="3" customWidth="1"/>
    <col min="2568" max="2568" width="10.140625" style="3" customWidth="1"/>
    <col min="2569" max="2569" width="13.28515625" style="3" customWidth="1"/>
    <col min="2570" max="2570" width="13" style="3" customWidth="1"/>
    <col min="2571" max="2816" width="9.140625" style="3"/>
    <col min="2817" max="2817" width="5.28515625" style="3" customWidth="1"/>
    <col min="2818" max="2818" width="20" style="3" customWidth="1"/>
    <col min="2819" max="2819" width="9" style="3" customWidth="1"/>
    <col min="2820" max="2820" width="9.28515625" style="3" customWidth="1"/>
    <col min="2821" max="2822" width="8.28515625" style="3" customWidth="1"/>
    <col min="2823" max="2823" width="8" style="3" customWidth="1"/>
    <col min="2824" max="2824" width="10.140625" style="3" customWidth="1"/>
    <col min="2825" max="2825" width="13.28515625" style="3" customWidth="1"/>
    <col min="2826" max="2826" width="13" style="3" customWidth="1"/>
    <col min="2827" max="3072" width="9.140625" style="3"/>
    <col min="3073" max="3073" width="5.28515625" style="3" customWidth="1"/>
    <col min="3074" max="3074" width="20" style="3" customWidth="1"/>
    <col min="3075" max="3075" width="9" style="3" customWidth="1"/>
    <col min="3076" max="3076" width="9.28515625" style="3" customWidth="1"/>
    <col min="3077" max="3078" width="8.28515625" style="3" customWidth="1"/>
    <col min="3079" max="3079" width="8" style="3" customWidth="1"/>
    <col min="3080" max="3080" width="10.140625" style="3" customWidth="1"/>
    <col min="3081" max="3081" width="13.28515625" style="3" customWidth="1"/>
    <col min="3082" max="3082" width="13" style="3" customWidth="1"/>
    <col min="3083" max="3328" width="9.140625" style="3"/>
    <col min="3329" max="3329" width="5.28515625" style="3" customWidth="1"/>
    <col min="3330" max="3330" width="20" style="3" customWidth="1"/>
    <col min="3331" max="3331" width="9" style="3" customWidth="1"/>
    <col min="3332" max="3332" width="9.28515625" style="3" customWidth="1"/>
    <col min="3333" max="3334" width="8.28515625" style="3" customWidth="1"/>
    <col min="3335" max="3335" width="8" style="3" customWidth="1"/>
    <col min="3336" max="3336" width="10.140625" style="3" customWidth="1"/>
    <col min="3337" max="3337" width="13.28515625" style="3" customWidth="1"/>
    <col min="3338" max="3338" width="13" style="3" customWidth="1"/>
    <col min="3339" max="3584" width="9.140625" style="3"/>
    <col min="3585" max="3585" width="5.28515625" style="3" customWidth="1"/>
    <col min="3586" max="3586" width="20" style="3" customWidth="1"/>
    <col min="3587" max="3587" width="9" style="3" customWidth="1"/>
    <col min="3588" max="3588" width="9.28515625" style="3" customWidth="1"/>
    <col min="3589" max="3590" width="8.28515625" style="3" customWidth="1"/>
    <col min="3591" max="3591" width="8" style="3" customWidth="1"/>
    <col min="3592" max="3592" width="10.140625" style="3" customWidth="1"/>
    <col min="3593" max="3593" width="13.28515625" style="3" customWidth="1"/>
    <col min="3594" max="3594" width="13" style="3" customWidth="1"/>
    <col min="3595" max="3840" width="9.140625" style="3"/>
    <col min="3841" max="3841" width="5.28515625" style="3" customWidth="1"/>
    <col min="3842" max="3842" width="20" style="3" customWidth="1"/>
    <col min="3843" max="3843" width="9" style="3" customWidth="1"/>
    <col min="3844" max="3844" width="9.28515625" style="3" customWidth="1"/>
    <col min="3845" max="3846" width="8.28515625" style="3" customWidth="1"/>
    <col min="3847" max="3847" width="8" style="3" customWidth="1"/>
    <col min="3848" max="3848" width="10.140625" style="3" customWidth="1"/>
    <col min="3849" max="3849" width="13.28515625" style="3" customWidth="1"/>
    <col min="3850" max="3850" width="13" style="3" customWidth="1"/>
    <col min="3851" max="4096" width="9.140625" style="3"/>
    <col min="4097" max="4097" width="5.28515625" style="3" customWidth="1"/>
    <col min="4098" max="4098" width="20" style="3" customWidth="1"/>
    <col min="4099" max="4099" width="9" style="3" customWidth="1"/>
    <col min="4100" max="4100" width="9.28515625" style="3" customWidth="1"/>
    <col min="4101" max="4102" width="8.28515625" style="3" customWidth="1"/>
    <col min="4103" max="4103" width="8" style="3" customWidth="1"/>
    <col min="4104" max="4104" width="10.140625" style="3" customWidth="1"/>
    <col min="4105" max="4105" width="13.28515625" style="3" customWidth="1"/>
    <col min="4106" max="4106" width="13" style="3" customWidth="1"/>
    <col min="4107" max="4352" width="9.140625" style="3"/>
    <col min="4353" max="4353" width="5.28515625" style="3" customWidth="1"/>
    <col min="4354" max="4354" width="20" style="3" customWidth="1"/>
    <col min="4355" max="4355" width="9" style="3" customWidth="1"/>
    <col min="4356" max="4356" width="9.28515625" style="3" customWidth="1"/>
    <col min="4357" max="4358" width="8.28515625" style="3" customWidth="1"/>
    <col min="4359" max="4359" width="8" style="3" customWidth="1"/>
    <col min="4360" max="4360" width="10.140625" style="3" customWidth="1"/>
    <col min="4361" max="4361" width="13.28515625" style="3" customWidth="1"/>
    <col min="4362" max="4362" width="13" style="3" customWidth="1"/>
    <col min="4363" max="4608" width="9.140625" style="3"/>
    <col min="4609" max="4609" width="5.28515625" style="3" customWidth="1"/>
    <col min="4610" max="4610" width="20" style="3" customWidth="1"/>
    <col min="4611" max="4611" width="9" style="3" customWidth="1"/>
    <col min="4612" max="4612" width="9.28515625" style="3" customWidth="1"/>
    <col min="4613" max="4614" width="8.28515625" style="3" customWidth="1"/>
    <col min="4615" max="4615" width="8" style="3" customWidth="1"/>
    <col min="4616" max="4616" width="10.140625" style="3" customWidth="1"/>
    <col min="4617" max="4617" width="13.28515625" style="3" customWidth="1"/>
    <col min="4618" max="4618" width="13" style="3" customWidth="1"/>
    <col min="4619" max="4864" width="9.140625" style="3"/>
    <col min="4865" max="4865" width="5.28515625" style="3" customWidth="1"/>
    <col min="4866" max="4866" width="20" style="3" customWidth="1"/>
    <col min="4867" max="4867" width="9" style="3" customWidth="1"/>
    <col min="4868" max="4868" width="9.28515625" style="3" customWidth="1"/>
    <col min="4869" max="4870" width="8.28515625" style="3" customWidth="1"/>
    <col min="4871" max="4871" width="8" style="3" customWidth="1"/>
    <col min="4872" max="4872" width="10.140625" style="3" customWidth="1"/>
    <col min="4873" max="4873" width="13.28515625" style="3" customWidth="1"/>
    <col min="4874" max="4874" width="13" style="3" customWidth="1"/>
    <col min="4875" max="5120" width="9.140625" style="3"/>
    <col min="5121" max="5121" width="5.28515625" style="3" customWidth="1"/>
    <col min="5122" max="5122" width="20" style="3" customWidth="1"/>
    <col min="5123" max="5123" width="9" style="3" customWidth="1"/>
    <col min="5124" max="5124" width="9.28515625" style="3" customWidth="1"/>
    <col min="5125" max="5126" width="8.28515625" style="3" customWidth="1"/>
    <col min="5127" max="5127" width="8" style="3" customWidth="1"/>
    <col min="5128" max="5128" width="10.140625" style="3" customWidth="1"/>
    <col min="5129" max="5129" width="13.28515625" style="3" customWidth="1"/>
    <col min="5130" max="5130" width="13" style="3" customWidth="1"/>
    <col min="5131" max="5376" width="9.140625" style="3"/>
    <col min="5377" max="5377" width="5.28515625" style="3" customWidth="1"/>
    <col min="5378" max="5378" width="20" style="3" customWidth="1"/>
    <col min="5379" max="5379" width="9" style="3" customWidth="1"/>
    <col min="5380" max="5380" width="9.28515625" style="3" customWidth="1"/>
    <col min="5381" max="5382" width="8.28515625" style="3" customWidth="1"/>
    <col min="5383" max="5383" width="8" style="3" customWidth="1"/>
    <col min="5384" max="5384" width="10.140625" style="3" customWidth="1"/>
    <col min="5385" max="5385" width="13.28515625" style="3" customWidth="1"/>
    <col min="5386" max="5386" width="13" style="3" customWidth="1"/>
    <col min="5387" max="5632" width="9.140625" style="3"/>
    <col min="5633" max="5633" width="5.28515625" style="3" customWidth="1"/>
    <col min="5634" max="5634" width="20" style="3" customWidth="1"/>
    <col min="5635" max="5635" width="9" style="3" customWidth="1"/>
    <col min="5636" max="5636" width="9.28515625" style="3" customWidth="1"/>
    <col min="5637" max="5638" width="8.28515625" style="3" customWidth="1"/>
    <col min="5639" max="5639" width="8" style="3" customWidth="1"/>
    <col min="5640" max="5640" width="10.140625" style="3" customWidth="1"/>
    <col min="5641" max="5641" width="13.28515625" style="3" customWidth="1"/>
    <col min="5642" max="5642" width="13" style="3" customWidth="1"/>
    <col min="5643" max="5888" width="9.140625" style="3"/>
    <col min="5889" max="5889" width="5.28515625" style="3" customWidth="1"/>
    <col min="5890" max="5890" width="20" style="3" customWidth="1"/>
    <col min="5891" max="5891" width="9" style="3" customWidth="1"/>
    <col min="5892" max="5892" width="9.28515625" style="3" customWidth="1"/>
    <col min="5893" max="5894" width="8.28515625" style="3" customWidth="1"/>
    <col min="5895" max="5895" width="8" style="3" customWidth="1"/>
    <col min="5896" max="5896" width="10.140625" style="3" customWidth="1"/>
    <col min="5897" max="5897" width="13.28515625" style="3" customWidth="1"/>
    <col min="5898" max="5898" width="13" style="3" customWidth="1"/>
    <col min="5899" max="6144" width="9.140625" style="3"/>
    <col min="6145" max="6145" width="5.28515625" style="3" customWidth="1"/>
    <col min="6146" max="6146" width="20" style="3" customWidth="1"/>
    <col min="6147" max="6147" width="9" style="3" customWidth="1"/>
    <col min="6148" max="6148" width="9.28515625" style="3" customWidth="1"/>
    <col min="6149" max="6150" width="8.28515625" style="3" customWidth="1"/>
    <col min="6151" max="6151" width="8" style="3" customWidth="1"/>
    <col min="6152" max="6152" width="10.140625" style="3" customWidth="1"/>
    <col min="6153" max="6153" width="13.28515625" style="3" customWidth="1"/>
    <col min="6154" max="6154" width="13" style="3" customWidth="1"/>
    <col min="6155" max="6400" width="9.140625" style="3"/>
    <col min="6401" max="6401" width="5.28515625" style="3" customWidth="1"/>
    <col min="6402" max="6402" width="20" style="3" customWidth="1"/>
    <col min="6403" max="6403" width="9" style="3" customWidth="1"/>
    <col min="6404" max="6404" width="9.28515625" style="3" customWidth="1"/>
    <col min="6405" max="6406" width="8.28515625" style="3" customWidth="1"/>
    <col min="6407" max="6407" width="8" style="3" customWidth="1"/>
    <col min="6408" max="6408" width="10.140625" style="3" customWidth="1"/>
    <col min="6409" max="6409" width="13.28515625" style="3" customWidth="1"/>
    <col min="6410" max="6410" width="13" style="3" customWidth="1"/>
    <col min="6411" max="6656" width="9.140625" style="3"/>
    <col min="6657" max="6657" width="5.28515625" style="3" customWidth="1"/>
    <col min="6658" max="6658" width="20" style="3" customWidth="1"/>
    <col min="6659" max="6659" width="9" style="3" customWidth="1"/>
    <col min="6660" max="6660" width="9.28515625" style="3" customWidth="1"/>
    <col min="6661" max="6662" width="8.28515625" style="3" customWidth="1"/>
    <col min="6663" max="6663" width="8" style="3" customWidth="1"/>
    <col min="6664" max="6664" width="10.140625" style="3" customWidth="1"/>
    <col min="6665" max="6665" width="13.28515625" style="3" customWidth="1"/>
    <col min="6666" max="6666" width="13" style="3" customWidth="1"/>
    <col min="6667" max="6912" width="9.140625" style="3"/>
    <col min="6913" max="6913" width="5.28515625" style="3" customWidth="1"/>
    <col min="6914" max="6914" width="20" style="3" customWidth="1"/>
    <col min="6915" max="6915" width="9" style="3" customWidth="1"/>
    <col min="6916" max="6916" width="9.28515625" style="3" customWidth="1"/>
    <col min="6917" max="6918" width="8.28515625" style="3" customWidth="1"/>
    <col min="6919" max="6919" width="8" style="3" customWidth="1"/>
    <col min="6920" max="6920" width="10.140625" style="3" customWidth="1"/>
    <col min="6921" max="6921" width="13.28515625" style="3" customWidth="1"/>
    <col min="6922" max="6922" width="13" style="3" customWidth="1"/>
    <col min="6923" max="7168" width="9.140625" style="3"/>
    <col min="7169" max="7169" width="5.28515625" style="3" customWidth="1"/>
    <col min="7170" max="7170" width="20" style="3" customWidth="1"/>
    <col min="7171" max="7171" width="9" style="3" customWidth="1"/>
    <col min="7172" max="7172" width="9.28515625" style="3" customWidth="1"/>
    <col min="7173" max="7174" width="8.28515625" style="3" customWidth="1"/>
    <col min="7175" max="7175" width="8" style="3" customWidth="1"/>
    <col min="7176" max="7176" width="10.140625" style="3" customWidth="1"/>
    <col min="7177" max="7177" width="13.28515625" style="3" customWidth="1"/>
    <col min="7178" max="7178" width="13" style="3" customWidth="1"/>
    <col min="7179" max="7424" width="9.140625" style="3"/>
    <col min="7425" max="7425" width="5.28515625" style="3" customWidth="1"/>
    <col min="7426" max="7426" width="20" style="3" customWidth="1"/>
    <col min="7427" max="7427" width="9" style="3" customWidth="1"/>
    <col min="7428" max="7428" width="9.28515625" style="3" customWidth="1"/>
    <col min="7429" max="7430" width="8.28515625" style="3" customWidth="1"/>
    <col min="7431" max="7431" width="8" style="3" customWidth="1"/>
    <col min="7432" max="7432" width="10.140625" style="3" customWidth="1"/>
    <col min="7433" max="7433" width="13.28515625" style="3" customWidth="1"/>
    <col min="7434" max="7434" width="13" style="3" customWidth="1"/>
    <col min="7435" max="7680" width="9.140625" style="3"/>
    <col min="7681" max="7681" width="5.28515625" style="3" customWidth="1"/>
    <col min="7682" max="7682" width="20" style="3" customWidth="1"/>
    <col min="7683" max="7683" width="9" style="3" customWidth="1"/>
    <col min="7684" max="7684" width="9.28515625" style="3" customWidth="1"/>
    <col min="7685" max="7686" width="8.28515625" style="3" customWidth="1"/>
    <col min="7687" max="7687" width="8" style="3" customWidth="1"/>
    <col min="7688" max="7688" width="10.140625" style="3" customWidth="1"/>
    <col min="7689" max="7689" width="13.28515625" style="3" customWidth="1"/>
    <col min="7690" max="7690" width="13" style="3" customWidth="1"/>
    <col min="7691" max="7936" width="9.140625" style="3"/>
    <col min="7937" max="7937" width="5.28515625" style="3" customWidth="1"/>
    <col min="7938" max="7938" width="20" style="3" customWidth="1"/>
    <col min="7939" max="7939" width="9" style="3" customWidth="1"/>
    <col min="7940" max="7940" width="9.28515625" style="3" customWidth="1"/>
    <col min="7941" max="7942" width="8.28515625" style="3" customWidth="1"/>
    <col min="7943" max="7943" width="8" style="3" customWidth="1"/>
    <col min="7944" max="7944" width="10.140625" style="3" customWidth="1"/>
    <col min="7945" max="7945" width="13.28515625" style="3" customWidth="1"/>
    <col min="7946" max="7946" width="13" style="3" customWidth="1"/>
    <col min="7947" max="8192" width="9.140625" style="3"/>
    <col min="8193" max="8193" width="5.28515625" style="3" customWidth="1"/>
    <col min="8194" max="8194" width="20" style="3" customWidth="1"/>
    <col min="8195" max="8195" width="9" style="3" customWidth="1"/>
    <col min="8196" max="8196" width="9.28515625" style="3" customWidth="1"/>
    <col min="8197" max="8198" width="8.28515625" style="3" customWidth="1"/>
    <col min="8199" max="8199" width="8" style="3" customWidth="1"/>
    <col min="8200" max="8200" width="10.140625" style="3" customWidth="1"/>
    <col min="8201" max="8201" width="13.28515625" style="3" customWidth="1"/>
    <col min="8202" max="8202" width="13" style="3" customWidth="1"/>
    <col min="8203" max="8448" width="9.140625" style="3"/>
    <col min="8449" max="8449" width="5.28515625" style="3" customWidth="1"/>
    <col min="8450" max="8450" width="20" style="3" customWidth="1"/>
    <col min="8451" max="8451" width="9" style="3" customWidth="1"/>
    <col min="8452" max="8452" width="9.28515625" style="3" customWidth="1"/>
    <col min="8453" max="8454" width="8.28515625" style="3" customWidth="1"/>
    <col min="8455" max="8455" width="8" style="3" customWidth="1"/>
    <col min="8456" max="8456" width="10.140625" style="3" customWidth="1"/>
    <col min="8457" max="8457" width="13.28515625" style="3" customWidth="1"/>
    <col min="8458" max="8458" width="13" style="3" customWidth="1"/>
    <col min="8459" max="8704" width="9.140625" style="3"/>
    <col min="8705" max="8705" width="5.28515625" style="3" customWidth="1"/>
    <col min="8706" max="8706" width="20" style="3" customWidth="1"/>
    <col min="8707" max="8707" width="9" style="3" customWidth="1"/>
    <col min="8708" max="8708" width="9.28515625" style="3" customWidth="1"/>
    <col min="8709" max="8710" width="8.28515625" style="3" customWidth="1"/>
    <col min="8711" max="8711" width="8" style="3" customWidth="1"/>
    <col min="8712" max="8712" width="10.140625" style="3" customWidth="1"/>
    <col min="8713" max="8713" width="13.28515625" style="3" customWidth="1"/>
    <col min="8714" max="8714" width="13" style="3" customWidth="1"/>
    <col min="8715" max="8960" width="9.140625" style="3"/>
    <col min="8961" max="8961" width="5.28515625" style="3" customWidth="1"/>
    <col min="8962" max="8962" width="20" style="3" customWidth="1"/>
    <col min="8963" max="8963" width="9" style="3" customWidth="1"/>
    <col min="8964" max="8964" width="9.28515625" style="3" customWidth="1"/>
    <col min="8965" max="8966" width="8.28515625" style="3" customWidth="1"/>
    <col min="8967" max="8967" width="8" style="3" customWidth="1"/>
    <col min="8968" max="8968" width="10.140625" style="3" customWidth="1"/>
    <col min="8969" max="8969" width="13.28515625" style="3" customWidth="1"/>
    <col min="8970" max="8970" width="13" style="3" customWidth="1"/>
    <col min="8971" max="9216" width="9.140625" style="3"/>
    <col min="9217" max="9217" width="5.28515625" style="3" customWidth="1"/>
    <col min="9218" max="9218" width="20" style="3" customWidth="1"/>
    <col min="9219" max="9219" width="9" style="3" customWidth="1"/>
    <col min="9220" max="9220" width="9.28515625" style="3" customWidth="1"/>
    <col min="9221" max="9222" width="8.28515625" style="3" customWidth="1"/>
    <col min="9223" max="9223" width="8" style="3" customWidth="1"/>
    <col min="9224" max="9224" width="10.140625" style="3" customWidth="1"/>
    <col min="9225" max="9225" width="13.28515625" style="3" customWidth="1"/>
    <col min="9226" max="9226" width="13" style="3" customWidth="1"/>
    <col min="9227" max="9472" width="9.140625" style="3"/>
    <col min="9473" max="9473" width="5.28515625" style="3" customWidth="1"/>
    <col min="9474" max="9474" width="20" style="3" customWidth="1"/>
    <col min="9475" max="9475" width="9" style="3" customWidth="1"/>
    <col min="9476" max="9476" width="9.28515625" style="3" customWidth="1"/>
    <col min="9477" max="9478" width="8.28515625" style="3" customWidth="1"/>
    <col min="9479" max="9479" width="8" style="3" customWidth="1"/>
    <col min="9480" max="9480" width="10.140625" style="3" customWidth="1"/>
    <col min="9481" max="9481" width="13.28515625" style="3" customWidth="1"/>
    <col min="9482" max="9482" width="13" style="3" customWidth="1"/>
    <col min="9483" max="9728" width="9.140625" style="3"/>
    <col min="9729" max="9729" width="5.28515625" style="3" customWidth="1"/>
    <col min="9730" max="9730" width="20" style="3" customWidth="1"/>
    <col min="9731" max="9731" width="9" style="3" customWidth="1"/>
    <col min="9732" max="9732" width="9.28515625" style="3" customWidth="1"/>
    <col min="9733" max="9734" width="8.28515625" style="3" customWidth="1"/>
    <col min="9735" max="9735" width="8" style="3" customWidth="1"/>
    <col min="9736" max="9736" width="10.140625" style="3" customWidth="1"/>
    <col min="9737" max="9737" width="13.28515625" style="3" customWidth="1"/>
    <col min="9738" max="9738" width="13" style="3" customWidth="1"/>
    <col min="9739" max="9984" width="9.140625" style="3"/>
    <col min="9985" max="9985" width="5.28515625" style="3" customWidth="1"/>
    <col min="9986" max="9986" width="20" style="3" customWidth="1"/>
    <col min="9987" max="9987" width="9" style="3" customWidth="1"/>
    <col min="9988" max="9988" width="9.28515625" style="3" customWidth="1"/>
    <col min="9989" max="9990" width="8.28515625" style="3" customWidth="1"/>
    <col min="9991" max="9991" width="8" style="3" customWidth="1"/>
    <col min="9992" max="9992" width="10.140625" style="3" customWidth="1"/>
    <col min="9993" max="9993" width="13.28515625" style="3" customWidth="1"/>
    <col min="9994" max="9994" width="13" style="3" customWidth="1"/>
    <col min="9995" max="10240" width="9.140625" style="3"/>
    <col min="10241" max="10241" width="5.28515625" style="3" customWidth="1"/>
    <col min="10242" max="10242" width="20" style="3" customWidth="1"/>
    <col min="10243" max="10243" width="9" style="3" customWidth="1"/>
    <col min="10244" max="10244" width="9.28515625" style="3" customWidth="1"/>
    <col min="10245" max="10246" width="8.28515625" style="3" customWidth="1"/>
    <col min="10247" max="10247" width="8" style="3" customWidth="1"/>
    <col min="10248" max="10248" width="10.140625" style="3" customWidth="1"/>
    <col min="10249" max="10249" width="13.28515625" style="3" customWidth="1"/>
    <col min="10250" max="10250" width="13" style="3" customWidth="1"/>
    <col min="10251" max="10496" width="9.140625" style="3"/>
    <col min="10497" max="10497" width="5.28515625" style="3" customWidth="1"/>
    <col min="10498" max="10498" width="20" style="3" customWidth="1"/>
    <col min="10499" max="10499" width="9" style="3" customWidth="1"/>
    <col min="10500" max="10500" width="9.28515625" style="3" customWidth="1"/>
    <col min="10501" max="10502" width="8.28515625" style="3" customWidth="1"/>
    <col min="10503" max="10503" width="8" style="3" customWidth="1"/>
    <col min="10504" max="10504" width="10.140625" style="3" customWidth="1"/>
    <col min="10505" max="10505" width="13.28515625" style="3" customWidth="1"/>
    <col min="10506" max="10506" width="13" style="3" customWidth="1"/>
    <col min="10507" max="10752" width="9.140625" style="3"/>
    <col min="10753" max="10753" width="5.28515625" style="3" customWidth="1"/>
    <col min="10754" max="10754" width="20" style="3" customWidth="1"/>
    <col min="10755" max="10755" width="9" style="3" customWidth="1"/>
    <col min="10756" max="10756" width="9.28515625" style="3" customWidth="1"/>
    <col min="10757" max="10758" width="8.28515625" style="3" customWidth="1"/>
    <col min="10759" max="10759" width="8" style="3" customWidth="1"/>
    <col min="10760" max="10760" width="10.140625" style="3" customWidth="1"/>
    <col min="10761" max="10761" width="13.28515625" style="3" customWidth="1"/>
    <col min="10762" max="10762" width="13" style="3" customWidth="1"/>
    <col min="10763" max="11008" width="9.140625" style="3"/>
    <col min="11009" max="11009" width="5.28515625" style="3" customWidth="1"/>
    <col min="11010" max="11010" width="20" style="3" customWidth="1"/>
    <col min="11011" max="11011" width="9" style="3" customWidth="1"/>
    <col min="11012" max="11012" width="9.28515625" style="3" customWidth="1"/>
    <col min="11013" max="11014" width="8.28515625" style="3" customWidth="1"/>
    <col min="11015" max="11015" width="8" style="3" customWidth="1"/>
    <col min="11016" max="11016" width="10.140625" style="3" customWidth="1"/>
    <col min="11017" max="11017" width="13.28515625" style="3" customWidth="1"/>
    <col min="11018" max="11018" width="13" style="3" customWidth="1"/>
    <col min="11019" max="11264" width="9.140625" style="3"/>
    <col min="11265" max="11265" width="5.28515625" style="3" customWidth="1"/>
    <col min="11266" max="11266" width="20" style="3" customWidth="1"/>
    <col min="11267" max="11267" width="9" style="3" customWidth="1"/>
    <col min="11268" max="11268" width="9.28515625" style="3" customWidth="1"/>
    <col min="11269" max="11270" width="8.28515625" style="3" customWidth="1"/>
    <col min="11271" max="11271" width="8" style="3" customWidth="1"/>
    <col min="11272" max="11272" width="10.140625" style="3" customWidth="1"/>
    <col min="11273" max="11273" width="13.28515625" style="3" customWidth="1"/>
    <col min="11274" max="11274" width="13" style="3" customWidth="1"/>
    <col min="11275" max="11520" width="9.140625" style="3"/>
    <col min="11521" max="11521" width="5.28515625" style="3" customWidth="1"/>
    <col min="11522" max="11522" width="20" style="3" customWidth="1"/>
    <col min="11523" max="11523" width="9" style="3" customWidth="1"/>
    <col min="11524" max="11524" width="9.28515625" style="3" customWidth="1"/>
    <col min="11525" max="11526" width="8.28515625" style="3" customWidth="1"/>
    <col min="11527" max="11527" width="8" style="3" customWidth="1"/>
    <col min="11528" max="11528" width="10.140625" style="3" customWidth="1"/>
    <col min="11529" max="11529" width="13.28515625" style="3" customWidth="1"/>
    <col min="11530" max="11530" width="13" style="3" customWidth="1"/>
    <col min="11531" max="11776" width="9.140625" style="3"/>
    <col min="11777" max="11777" width="5.28515625" style="3" customWidth="1"/>
    <col min="11778" max="11778" width="20" style="3" customWidth="1"/>
    <col min="11779" max="11779" width="9" style="3" customWidth="1"/>
    <col min="11780" max="11780" width="9.28515625" style="3" customWidth="1"/>
    <col min="11781" max="11782" width="8.28515625" style="3" customWidth="1"/>
    <col min="11783" max="11783" width="8" style="3" customWidth="1"/>
    <col min="11784" max="11784" width="10.140625" style="3" customWidth="1"/>
    <col min="11785" max="11785" width="13.28515625" style="3" customWidth="1"/>
    <col min="11786" max="11786" width="13" style="3" customWidth="1"/>
    <col min="11787" max="12032" width="9.140625" style="3"/>
    <col min="12033" max="12033" width="5.28515625" style="3" customWidth="1"/>
    <col min="12034" max="12034" width="20" style="3" customWidth="1"/>
    <col min="12035" max="12035" width="9" style="3" customWidth="1"/>
    <col min="12036" max="12036" width="9.28515625" style="3" customWidth="1"/>
    <col min="12037" max="12038" width="8.28515625" style="3" customWidth="1"/>
    <col min="12039" max="12039" width="8" style="3" customWidth="1"/>
    <col min="12040" max="12040" width="10.140625" style="3" customWidth="1"/>
    <col min="12041" max="12041" width="13.28515625" style="3" customWidth="1"/>
    <col min="12042" max="12042" width="13" style="3" customWidth="1"/>
    <col min="12043" max="12288" width="9.140625" style="3"/>
    <col min="12289" max="12289" width="5.28515625" style="3" customWidth="1"/>
    <col min="12290" max="12290" width="20" style="3" customWidth="1"/>
    <col min="12291" max="12291" width="9" style="3" customWidth="1"/>
    <col min="12292" max="12292" width="9.28515625" style="3" customWidth="1"/>
    <col min="12293" max="12294" width="8.28515625" style="3" customWidth="1"/>
    <col min="12295" max="12295" width="8" style="3" customWidth="1"/>
    <col min="12296" max="12296" width="10.140625" style="3" customWidth="1"/>
    <col min="12297" max="12297" width="13.28515625" style="3" customWidth="1"/>
    <col min="12298" max="12298" width="13" style="3" customWidth="1"/>
    <col min="12299" max="12544" width="9.140625" style="3"/>
    <col min="12545" max="12545" width="5.28515625" style="3" customWidth="1"/>
    <col min="12546" max="12546" width="20" style="3" customWidth="1"/>
    <col min="12547" max="12547" width="9" style="3" customWidth="1"/>
    <col min="12548" max="12548" width="9.28515625" style="3" customWidth="1"/>
    <col min="12549" max="12550" width="8.28515625" style="3" customWidth="1"/>
    <col min="12551" max="12551" width="8" style="3" customWidth="1"/>
    <col min="12552" max="12552" width="10.140625" style="3" customWidth="1"/>
    <col min="12553" max="12553" width="13.28515625" style="3" customWidth="1"/>
    <col min="12554" max="12554" width="13" style="3" customWidth="1"/>
    <col min="12555" max="12800" width="9.140625" style="3"/>
    <col min="12801" max="12801" width="5.28515625" style="3" customWidth="1"/>
    <col min="12802" max="12802" width="20" style="3" customWidth="1"/>
    <col min="12803" max="12803" width="9" style="3" customWidth="1"/>
    <col min="12804" max="12804" width="9.28515625" style="3" customWidth="1"/>
    <col min="12805" max="12806" width="8.28515625" style="3" customWidth="1"/>
    <col min="12807" max="12807" width="8" style="3" customWidth="1"/>
    <col min="12808" max="12808" width="10.140625" style="3" customWidth="1"/>
    <col min="12809" max="12809" width="13.28515625" style="3" customWidth="1"/>
    <col min="12810" max="12810" width="13" style="3" customWidth="1"/>
    <col min="12811" max="13056" width="9.140625" style="3"/>
    <col min="13057" max="13057" width="5.28515625" style="3" customWidth="1"/>
    <col min="13058" max="13058" width="20" style="3" customWidth="1"/>
    <col min="13059" max="13059" width="9" style="3" customWidth="1"/>
    <col min="13060" max="13060" width="9.28515625" style="3" customWidth="1"/>
    <col min="13061" max="13062" width="8.28515625" style="3" customWidth="1"/>
    <col min="13063" max="13063" width="8" style="3" customWidth="1"/>
    <col min="13064" max="13064" width="10.140625" style="3" customWidth="1"/>
    <col min="13065" max="13065" width="13.28515625" style="3" customWidth="1"/>
    <col min="13066" max="13066" width="13" style="3" customWidth="1"/>
    <col min="13067" max="13312" width="9.140625" style="3"/>
    <col min="13313" max="13313" width="5.28515625" style="3" customWidth="1"/>
    <col min="13314" max="13314" width="20" style="3" customWidth="1"/>
    <col min="13315" max="13315" width="9" style="3" customWidth="1"/>
    <col min="13316" max="13316" width="9.28515625" style="3" customWidth="1"/>
    <col min="13317" max="13318" width="8.28515625" style="3" customWidth="1"/>
    <col min="13319" max="13319" width="8" style="3" customWidth="1"/>
    <col min="13320" max="13320" width="10.140625" style="3" customWidth="1"/>
    <col min="13321" max="13321" width="13.28515625" style="3" customWidth="1"/>
    <col min="13322" max="13322" width="13" style="3" customWidth="1"/>
    <col min="13323" max="13568" width="9.140625" style="3"/>
    <col min="13569" max="13569" width="5.28515625" style="3" customWidth="1"/>
    <col min="13570" max="13570" width="20" style="3" customWidth="1"/>
    <col min="13571" max="13571" width="9" style="3" customWidth="1"/>
    <col min="13572" max="13572" width="9.28515625" style="3" customWidth="1"/>
    <col min="13573" max="13574" width="8.28515625" style="3" customWidth="1"/>
    <col min="13575" max="13575" width="8" style="3" customWidth="1"/>
    <col min="13576" max="13576" width="10.140625" style="3" customWidth="1"/>
    <col min="13577" max="13577" width="13.28515625" style="3" customWidth="1"/>
    <col min="13578" max="13578" width="13" style="3" customWidth="1"/>
    <col min="13579" max="13824" width="9.140625" style="3"/>
    <col min="13825" max="13825" width="5.28515625" style="3" customWidth="1"/>
    <col min="13826" max="13826" width="20" style="3" customWidth="1"/>
    <col min="13827" max="13827" width="9" style="3" customWidth="1"/>
    <col min="13828" max="13828" width="9.28515625" style="3" customWidth="1"/>
    <col min="13829" max="13830" width="8.28515625" style="3" customWidth="1"/>
    <col min="13831" max="13831" width="8" style="3" customWidth="1"/>
    <col min="13832" max="13832" width="10.140625" style="3" customWidth="1"/>
    <col min="13833" max="13833" width="13.28515625" style="3" customWidth="1"/>
    <col min="13834" max="13834" width="13" style="3" customWidth="1"/>
    <col min="13835" max="14080" width="9.140625" style="3"/>
    <col min="14081" max="14081" width="5.28515625" style="3" customWidth="1"/>
    <col min="14082" max="14082" width="20" style="3" customWidth="1"/>
    <col min="14083" max="14083" width="9" style="3" customWidth="1"/>
    <col min="14084" max="14084" width="9.28515625" style="3" customWidth="1"/>
    <col min="14085" max="14086" width="8.28515625" style="3" customWidth="1"/>
    <col min="14087" max="14087" width="8" style="3" customWidth="1"/>
    <col min="14088" max="14088" width="10.140625" style="3" customWidth="1"/>
    <col min="14089" max="14089" width="13.28515625" style="3" customWidth="1"/>
    <col min="14090" max="14090" width="13" style="3" customWidth="1"/>
    <col min="14091" max="14336" width="9.140625" style="3"/>
    <col min="14337" max="14337" width="5.28515625" style="3" customWidth="1"/>
    <col min="14338" max="14338" width="20" style="3" customWidth="1"/>
    <col min="14339" max="14339" width="9" style="3" customWidth="1"/>
    <col min="14340" max="14340" width="9.28515625" style="3" customWidth="1"/>
    <col min="14341" max="14342" width="8.28515625" style="3" customWidth="1"/>
    <col min="14343" max="14343" width="8" style="3" customWidth="1"/>
    <col min="14344" max="14344" width="10.140625" style="3" customWidth="1"/>
    <col min="14345" max="14345" width="13.28515625" style="3" customWidth="1"/>
    <col min="14346" max="14346" width="13" style="3" customWidth="1"/>
    <col min="14347" max="14592" width="9.140625" style="3"/>
    <col min="14593" max="14593" width="5.28515625" style="3" customWidth="1"/>
    <col min="14594" max="14594" width="20" style="3" customWidth="1"/>
    <col min="14595" max="14595" width="9" style="3" customWidth="1"/>
    <col min="14596" max="14596" width="9.28515625" style="3" customWidth="1"/>
    <col min="14597" max="14598" width="8.28515625" style="3" customWidth="1"/>
    <col min="14599" max="14599" width="8" style="3" customWidth="1"/>
    <col min="14600" max="14600" width="10.140625" style="3" customWidth="1"/>
    <col min="14601" max="14601" width="13.28515625" style="3" customWidth="1"/>
    <col min="14602" max="14602" width="13" style="3" customWidth="1"/>
    <col min="14603" max="14848" width="9.140625" style="3"/>
    <col min="14849" max="14849" width="5.28515625" style="3" customWidth="1"/>
    <col min="14850" max="14850" width="20" style="3" customWidth="1"/>
    <col min="14851" max="14851" width="9" style="3" customWidth="1"/>
    <col min="14852" max="14852" width="9.28515625" style="3" customWidth="1"/>
    <col min="14853" max="14854" width="8.28515625" style="3" customWidth="1"/>
    <col min="14855" max="14855" width="8" style="3" customWidth="1"/>
    <col min="14856" max="14856" width="10.140625" style="3" customWidth="1"/>
    <col min="14857" max="14857" width="13.28515625" style="3" customWidth="1"/>
    <col min="14858" max="14858" width="13" style="3" customWidth="1"/>
    <col min="14859" max="15104" width="9.140625" style="3"/>
    <col min="15105" max="15105" width="5.28515625" style="3" customWidth="1"/>
    <col min="15106" max="15106" width="20" style="3" customWidth="1"/>
    <col min="15107" max="15107" width="9" style="3" customWidth="1"/>
    <col min="15108" max="15108" width="9.28515625" style="3" customWidth="1"/>
    <col min="15109" max="15110" width="8.28515625" style="3" customWidth="1"/>
    <col min="15111" max="15111" width="8" style="3" customWidth="1"/>
    <col min="15112" max="15112" width="10.140625" style="3" customWidth="1"/>
    <col min="15113" max="15113" width="13.28515625" style="3" customWidth="1"/>
    <col min="15114" max="15114" width="13" style="3" customWidth="1"/>
    <col min="15115" max="15360" width="9.140625" style="3"/>
    <col min="15361" max="15361" width="5.28515625" style="3" customWidth="1"/>
    <col min="15362" max="15362" width="20" style="3" customWidth="1"/>
    <col min="15363" max="15363" width="9" style="3" customWidth="1"/>
    <col min="15364" max="15364" width="9.28515625" style="3" customWidth="1"/>
    <col min="15365" max="15366" width="8.28515625" style="3" customWidth="1"/>
    <col min="15367" max="15367" width="8" style="3" customWidth="1"/>
    <col min="15368" max="15368" width="10.140625" style="3" customWidth="1"/>
    <col min="15369" max="15369" width="13.28515625" style="3" customWidth="1"/>
    <col min="15370" max="15370" width="13" style="3" customWidth="1"/>
    <col min="15371" max="15616" width="9.140625" style="3"/>
    <col min="15617" max="15617" width="5.28515625" style="3" customWidth="1"/>
    <col min="15618" max="15618" width="20" style="3" customWidth="1"/>
    <col min="15619" max="15619" width="9" style="3" customWidth="1"/>
    <col min="15620" max="15620" width="9.28515625" style="3" customWidth="1"/>
    <col min="15621" max="15622" width="8.28515625" style="3" customWidth="1"/>
    <col min="15623" max="15623" width="8" style="3" customWidth="1"/>
    <col min="15624" max="15624" width="10.140625" style="3" customWidth="1"/>
    <col min="15625" max="15625" width="13.28515625" style="3" customWidth="1"/>
    <col min="15626" max="15626" width="13" style="3" customWidth="1"/>
    <col min="15627" max="15872" width="9.140625" style="3"/>
    <col min="15873" max="15873" width="5.28515625" style="3" customWidth="1"/>
    <col min="15874" max="15874" width="20" style="3" customWidth="1"/>
    <col min="15875" max="15875" width="9" style="3" customWidth="1"/>
    <col min="15876" max="15876" width="9.28515625" style="3" customWidth="1"/>
    <col min="15877" max="15878" width="8.28515625" style="3" customWidth="1"/>
    <col min="15879" max="15879" width="8" style="3" customWidth="1"/>
    <col min="15880" max="15880" width="10.140625" style="3" customWidth="1"/>
    <col min="15881" max="15881" width="13.28515625" style="3" customWidth="1"/>
    <col min="15882" max="15882" width="13" style="3" customWidth="1"/>
    <col min="15883" max="16128" width="9.140625" style="3"/>
    <col min="16129" max="16129" width="5.28515625" style="3" customWidth="1"/>
    <col min="16130" max="16130" width="20" style="3" customWidth="1"/>
    <col min="16131" max="16131" width="9" style="3" customWidth="1"/>
    <col min="16132" max="16132" width="9.28515625" style="3" customWidth="1"/>
    <col min="16133" max="16134" width="8.28515625" style="3" customWidth="1"/>
    <col min="16135" max="16135" width="8" style="3" customWidth="1"/>
    <col min="16136" max="16136" width="10.140625" style="3" customWidth="1"/>
    <col min="16137" max="16137" width="13.28515625" style="3" customWidth="1"/>
    <col min="16138" max="16138" width="13" style="3" customWidth="1"/>
    <col min="16139" max="16384" width="9.140625" style="3"/>
  </cols>
  <sheetData>
    <row r="1" spans="1:12" ht="20.25">
      <c r="A1" s="915" t="s">
        <v>254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2" s="1" customFormat="1" ht="18.75">
      <c r="A2" s="942" t="s">
        <v>832</v>
      </c>
      <c r="B2" s="942"/>
      <c r="C2" s="942"/>
      <c r="D2" s="942"/>
      <c r="E2" s="942"/>
      <c r="F2" s="942"/>
      <c r="G2" s="942"/>
      <c r="H2" s="942"/>
      <c r="I2" s="942"/>
      <c r="J2" s="942"/>
    </row>
    <row r="4" spans="1:12" s="2" customFormat="1" ht="15.75">
      <c r="A4" s="934" t="s">
        <v>93</v>
      </c>
      <c r="B4" s="936" t="s">
        <v>256</v>
      </c>
      <c r="C4" s="943" t="s">
        <v>257</v>
      </c>
      <c r="D4" s="943"/>
      <c r="E4" s="943" t="s">
        <v>258</v>
      </c>
      <c r="F4" s="943"/>
      <c r="G4" s="943"/>
      <c r="H4" s="938" t="s">
        <v>259</v>
      </c>
      <c r="I4" s="938" t="s">
        <v>260</v>
      </c>
      <c r="J4" s="940" t="s">
        <v>261</v>
      </c>
    </row>
    <row r="5" spans="1:12" s="2" customFormat="1" ht="63">
      <c r="A5" s="935"/>
      <c r="B5" s="93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39"/>
      <c r="I5" s="939"/>
      <c r="J5" s="941"/>
    </row>
    <row r="6" spans="1:12" ht="15.75">
      <c r="A6" s="7">
        <f>'TTTL tổ 6'!A10</f>
        <v>1</v>
      </c>
      <c r="B6" s="8" t="str">
        <f>'TTTL tổ 6'!B10</f>
        <v>Khâm Not</v>
      </c>
      <c r="C6" s="9"/>
      <c r="D6" s="9">
        <v>1</v>
      </c>
      <c r="E6" s="10">
        <v>8</v>
      </c>
      <c r="F6" s="11"/>
      <c r="G6" s="10">
        <f>E6+F6</f>
        <v>8</v>
      </c>
      <c r="H6" s="10">
        <f>D6+E6</f>
        <v>9</v>
      </c>
      <c r="I6" s="16">
        <f>H6*75000</f>
        <v>675000</v>
      </c>
      <c r="J6" s="17"/>
      <c r="L6" s="18" t="str">
        <f>'[2]TTL tổ 11'!B11</f>
        <v>Vun Thoeun</v>
      </c>
    </row>
    <row r="7" spans="1:12" ht="15.75">
      <c r="A7" s="7">
        <f>'TTTL tổ 6'!A11</f>
        <v>2</v>
      </c>
      <c r="B7" s="8" t="str">
        <f>'TTTL tổ 6'!B11</f>
        <v>Ham San</v>
      </c>
      <c r="C7" s="12"/>
      <c r="D7" s="12">
        <v>1</v>
      </c>
      <c r="E7" s="13">
        <v>7</v>
      </c>
      <c r="F7" s="14"/>
      <c r="G7" s="13">
        <f>E7+F7</f>
        <v>7</v>
      </c>
      <c r="H7" s="13">
        <f>D7+E7</f>
        <v>8</v>
      </c>
      <c r="I7" s="19">
        <f>H7*75000</f>
        <v>600000</v>
      </c>
      <c r="J7" s="20"/>
      <c r="L7" s="18" t="str">
        <f>'[2]TTL tổ 11'!B12</f>
        <v>Chhav Bun Thoeun</v>
      </c>
    </row>
    <row r="8" spans="1:12" ht="15.75">
      <c r="A8" s="7">
        <f>'TTTL tổ 6'!A12</f>
        <v>3</v>
      </c>
      <c r="B8" s="8" t="str">
        <f>'TTTL tổ 6'!B12</f>
        <v>Hươn Ni</v>
      </c>
      <c r="C8" s="12"/>
      <c r="D8" s="12">
        <v>1</v>
      </c>
      <c r="E8" s="13">
        <v>6</v>
      </c>
      <c r="F8" s="14"/>
      <c r="G8" s="13">
        <f t="shared" ref="G8:G76" si="0">E8+F8</f>
        <v>6</v>
      </c>
      <c r="H8" s="13">
        <f t="shared" ref="H8:H76" si="1">D8+E8</f>
        <v>7</v>
      </c>
      <c r="I8" s="19">
        <f t="shared" ref="I8:I76" si="2">H8*75000</f>
        <v>525000</v>
      </c>
      <c r="J8" s="20"/>
      <c r="L8" s="18" t="str">
        <f>'[2]TTL tổ 11'!B15</f>
        <v>Chea Iea</v>
      </c>
    </row>
    <row r="9" spans="1:12" ht="15.75">
      <c r="A9" s="7">
        <f>'TTTL tổ 6'!A13</f>
        <v>4</v>
      </c>
      <c r="B9" s="8" t="str">
        <f>'TTTL tổ 6'!B13</f>
        <v>Hot Hiên</v>
      </c>
      <c r="C9" s="12"/>
      <c r="D9" s="12">
        <v>1</v>
      </c>
      <c r="E9" s="13">
        <v>5</v>
      </c>
      <c r="F9" s="14"/>
      <c r="G9" s="13">
        <f t="shared" si="0"/>
        <v>5</v>
      </c>
      <c r="H9" s="13">
        <f t="shared" si="1"/>
        <v>6</v>
      </c>
      <c r="I9" s="19">
        <f t="shared" si="2"/>
        <v>450000</v>
      </c>
      <c r="J9" s="20"/>
      <c r="L9" s="18" t="str">
        <f>'[2]TTL tổ 11'!B16</f>
        <v>Hak Tuch</v>
      </c>
    </row>
    <row r="10" spans="1:12" ht="15.75">
      <c r="A10" s="7">
        <f>'TTTL tổ 6'!A14</f>
        <v>5</v>
      </c>
      <c r="B10" s="8" t="str">
        <f>'TTTL tổ 6'!B14</f>
        <v>Rat Kon</v>
      </c>
      <c r="C10" s="12"/>
      <c r="D10" s="12">
        <v>1</v>
      </c>
      <c r="E10" s="13">
        <v>7</v>
      </c>
      <c r="F10" s="14">
        <v>1</v>
      </c>
      <c r="G10" s="13">
        <f t="shared" si="0"/>
        <v>8</v>
      </c>
      <c r="H10" s="13">
        <f t="shared" si="1"/>
        <v>8</v>
      </c>
      <c r="I10" s="19">
        <f t="shared" si="2"/>
        <v>600000</v>
      </c>
      <c r="J10" s="20"/>
      <c r="L10" s="18" t="str">
        <f>'[2]TTL tổ 11'!B17</f>
        <v>Mom Vibal</v>
      </c>
    </row>
    <row r="11" spans="1:12" ht="15.75">
      <c r="A11" s="7">
        <f>'TTTL tổ 6'!A15</f>
        <v>6</v>
      </c>
      <c r="B11" s="8" t="str">
        <f>'TTTL tổ 6'!B15</f>
        <v>Khiên Khên</v>
      </c>
      <c r="C11" s="12"/>
      <c r="D11" s="12">
        <v>1</v>
      </c>
      <c r="E11" s="13">
        <v>6</v>
      </c>
      <c r="F11" s="14"/>
      <c r="G11" s="13">
        <f t="shared" si="0"/>
        <v>6</v>
      </c>
      <c r="H11" s="13">
        <f t="shared" si="1"/>
        <v>7</v>
      </c>
      <c r="I11" s="19">
        <f t="shared" si="2"/>
        <v>525000</v>
      </c>
      <c r="J11" s="20"/>
      <c r="L11" s="18" t="str">
        <f>'[2]TTL tổ 11'!B18</f>
        <v>Chan Sochieat</v>
      </c>
    </row>
    <row r="12" spans="1:12" ht="15.75">
      <c r="A12" s="7">
        <f>'TTTL tổ 6'!A16</f>
        <v>7</v>
      </c>
      <c r="B12" s="8" t="str">
        <f>'TTTL tổ 6'!B16</f>
        <v>Miêt Thi</v>
      </c>
      <c r="C12" s="12"/>
      <c r="D12" s="12">
        <v>1</v>
      </c>
      <c r="E12" s="13">
        <v>6</v>
      </c>
      <c r="F12" s="14">
        <v>1</v>
      </c>
      <c r="G12" s="13">
        <f t="shared" si="0"/>
        <v>7</v>
      </c>
      <c r="H12" s="13">
        <f t="shared" si="1"/>
        <v>7</v>
      </c>
      <c r="I12" s="19">
        <f t="shared" si="2"/>
        <v>525000</v>
      </c>
      <c r="J12" s="20"/>
      <c r="L12" s="18" t="str">
        <f>'[2]TTL tổ 11'!B19</f>
        <v>Sun Thi</v>
      </c>
    </row>
    <row r="13" spans="1:12" ht="15.75">
      <c r="A13" s="7">
        <f>'TTTL tổ 6'!A17</f>
        <v>8</v>
      </c>
      <c r="B13" s="8" t="str">
        <f>'TTTL tổ 6'!B17</f>
        <v>Chres Ron</v>
      </c>
      <c r="C13" s="12"/>
      <c r="D13" s="12">
        <v>1</v>
      </c>
      <c r="E13" s="13">
        <v>5</v>
      </c>
      <c r="F13" s="14"/>
      <c r="G13" s="13">
        <f t="shared" si="0"/>
        <v>5</v>
      </c>
      <c r="H13" s="13">
        <f t="shared" si="1"/>
        <v>6</v>
      </c>
      <c r="I13" s="19">
        <f t="shared" si="2"/>
        <v>450000</v>
      </c>
      <c r="J13" s="20"/>
      <c r="L13" s="18" t="str">
        <f>'[2]TTL tổ 11'!B20</f>
        <v>Mau Vy</v>
      </c>
    </row>
    <row r="14" spans="1:12" ht="15.75">
      <c r="A14" s="7">
        <f>'TTTL tổ 6'!A18</f>
        <v>9</v>
      </c>
      <c r="B14" s="8" t="str">
        <f>'TTTL tổ 6'!B18</f>
        <v>Sương Săm</v>
      </c>
      <c r="C14" s="12"/>
      <c r="D14" s="12">
        <v>1</v>
      </c>
      <c r="E14" s="13">
        <v>5</v>
      </c>
      <c r="F14" s="14"/>
      <c r="G14" s="13">
        <f t="shared" si="0"/>
        <v>5</v>
      </c>
      <c r="H14" s="13">
        <f t="shared" si="1"/>
        <v>6</v>
      </c>
      <c r="I14" s="19">
        <f t="shared" si="2"/>
        <v>450000</v>
      </c>
      <c r="J14" s="20"/>
      <c r="L14" s="18" t="str">
        <f>'[2]TTL tổ 11'!B21</f>
        <v>Söm Khol</v>
      </c>
    </row>
    <row r="15" spans="1:12" ht="15.75">
      <c r="A15" s="7">
        <f>'TTTL tổ 6'!A19</f>
        <v>10</v>
      </c>
      <c r="B15" s="8" t="str">
        <f>'TTTL tổ 6'!B19</f>
        <v>Han Kia</v>
      </c>
      <c r="C15" s="12"/>
      <c r="D15" s="12">
        <v>1</v>
      </c>
      <c r="E15" s="13">
        <v>6</v>
      </c>
      <c r="F15" s="14"/>
      <c r="G15" s="13">
        <f t="shared" si="0"/>
        <v>6</v>
      </c>
      <c r="H15" s="13">
        <f t="shared" si="1"/>
        <v>7</v>
      </c>
      <c r="I15" s="19">
        <f t="shared" si="2"/>
        <v>525000</v>
      </c>
      <c r="J15" s="20"/>
      <c r="L15" s="18" t="str">
        <f>'[2]TTL tổ 11'!B22</f>
        <v>Srin Ro Ta Naê</v>
      </c>
    </row>
    <row r="16" spans="1:12" ht="15.75">
      <c r="A16" s="7">
        <f>'TTTL tổ 6'!A20</f>
        <v>11</v>
      </c>
      <c r="B16" s="8" t="str">
        <f>'TTTL tổ 6'!B20</f>
        <v>Suy Nan</v>
      </c>
      <c r="C16" s="12"/>
      <c r="D16" s="12">
        <v>1</v>
      </c>
      <c r="E16" s="13">
        <v>5</v>
      </c>
      <c r="F16" s="14"/>
      <c r="G16" s="13">
        <f t="shared" si="0"/>
        <v>5</v>
      </c>
      <c r="H16" s="13">
        <f t="shared" si="1"/>
        <v>6</v>
      </c>
      <c r="I16" s="19">
        <f t="shared" si="2"/>
        <v>450000</v>
      </c>
      <c r="J16" s="20"/>
      <c r="L16" s="18" t="str">
        <f>'[2]TTL tổ 11'!B23</f>
        <v>Son Soâ Khöôl</v>
      </c>
    </row>
    <row r="17" spans="1:12" ht="15.75">
      <c r="A17" s="7">
        <f>'TTTL tổ 6'!A21</f>
        <v>12</v>
      </c>
      <c r="B17" s="8" t="str">
        <f>'TTTL tổ 6'!B21</f>
        <v>Toch Chia</v>
      </c>
      <c r="C17" s="12"/>
      <c r="D17" s="12">
        <v>1</v>
      </c>
      <c r="E17" s="13">
        <v>6</v>
      </c>
      <c r="F17" s="14"/>
      <c r="G17" s="13">
        <f t="shared" si="0"/>
        <v>6</v>
      </c>
      <c r="H17" s="13">
        <f t="shared" si="1"/>
        <v>7</v>
      </c>
      <c r="I17" s="19">
        <f t="shared" si="2"/>
        <v>525000</v>
      </c>
      <c r="J17" s="20"/>
      <c r="L17" s="18" t="str">
        <f>'[2]TTL tổ 11'!B24</f>
        <v>Chan Na</v>
      </c>
    </row>
    <row r="18" spans="1:12" ht="15.75">
      <c r="A18" s="7">
        <f>'TTTL tổ 6'!A22</f>
        <v>13</v>
      </c>
      <c r="B18" s="8" t="str">
        <f>'TTTL tổ 6'!B22</f>
        <v>Kon La</v>
      </c>
      <c r="C18" s="12">
        <v>1</v>
      </c>
      <c r="D18" s="12">
        <v>1</v>
      </c>
      <c r="E18" s="13">
        <v>5</v>
      </c>
      <c r="F18" s="14">
        <v>2</v>
      </c>
      <c r="G18" s="13">
        <f t="shared" si="0"/>
        <v>7</v>
      </c>
      <c r="H18" s="13">
        <f t="shared" si="1"/>
        <v>6</v>
      </c>
      <c r="I18" s="19">
        <f t="shared" si="2"/>
        <v>450000</v>
      </c>
      <c r="J18" s="20"/>
      <c r="L18" s="18" t="str">
        <f>'[2]TTL tổ 11'!B25</f>
        <v>Minh Thia</v>
      </c>
    </row>
    <row r="19" spans="1:12" ht="15.75">
      <c r="A19" s="7">
        <f>'TTTL tổ 6'!A23</f>
        <v>14</v>
      </c>
      <c r="B19" s="8" t="str">
        <f>'TTTL tổ 6'!B23</f>
        <v>Sun Đon</v>
      </c>
      <c r="C19" s="12"/>
      <c r="D19" s="12">
        <v>1</v>
      </c>
      <c r="E19" s="13">
        <v>6</v>
      </c>
      <c r="F19" s="14"/>
      <c r="G19" s="13">
        <f t="shared" si="0"/>
        <v>6</v>
      </c>
      <c r="H19" s="13">
        <f t="shared" si="1"/>
        <v>7</v>
      </c>
      <c r="I19" s="19">
        <f t="shared" si="2"/>
        <v>525000</v>
      </c>
      <c r="J19" s="20"/>
      <c r="L19" s="18" t="str">
        <f>'[2]TTL tổ 11'!B26</f>
        <v>Minh Thi</v>
      </c>
    </row>
    <row r="20" spans="1:12" ht="15.75">
      <c r="A20" s="7">
        <f>'TTTL tổ 6'!A24</f>
        <v>15</v>
      </c>
      <c r="B20" s="8" t="str">
        <f>'TTTL tổ 6'!B24</f>
        <v>Non Art</v>
      </c>
      <c r="C20" s="12"/>
      <c r="D20" s="12">
        <v>1</v>
      </c>
      <c r="E20" s="13">
        <v>6</v>
      </c>
      <c r="F20" s="14"/>
      <c r="G20" s="13">
        <f t="shared" si="0"/>
        <v>6</v>
      </c>
      <c r="H20" s="13">
        <f t="shared" si="1"/>
        <v>7</v>
      </c>
      <c r="I20" s="19">
        <f t="shared" si="2"/>
        <v>525000</v>
      </c>
      <c r="J20" s="20"/>
      <c r="L20" s="18" t="str">
        <f>'[2]TTL tổ 11'!B27</f>
        <v>Sa Ra</v>
      </c>
    </row>
    <row r="21" spans="1:12" ht="15.75">
      <c r="A21" s="7">
        <f>'TTTL tổ 6'!A25</f>
        <v>16</v>
      </c>
      <c r="B21" s="8" t="str">
        <f>'TTTL tổ 6'!B25</f>
        <v>Em Nau</v>
      </c>
      <c r="C21" s="12"/>
      <c r="D21" s="12">
        <v>1</v>
      </c>
      <c r="E21" s="13">
        <v>6</v>
      </c>
      <c r="F21" s="14"/>
      <c r="G21" s="13">
        <f t="shared" si="0"/>
        <v>6</v>
      </c>
      <c r="H21" s="13">
        <f t="shared" si="1"/>
        <v>7</v>
      </c>
      <c r="I21" s="19">
        <f t="shared" si="2"/>
        <v>525000</v>
      </c>
      <c r="J21" s="20"/>
      <c r="L21" s="18" t="str">
        <f>'[2]TTL tổ 11'!B28</f>
        <v>San Ni</v>
      </c>
    </row>
    <row r="22" spans="1:12" ht="15.75">
      <c r="A22" s="7">
        <f>'TTTL tổ 6'!A26</f>
        <v>17</v>
      </c>
      <c r="B22" s="8" t="str">
        <f>'TTTL tổ 6'!B26</f>
        <v>Danh Vy ra</v>
      </c>
      <c r="C22" s="12"/>
      <c r="D22" s="12">
        <v>1</v>
      </c>
      <c r="E22" s="13">
        <v>6</v>
      </c>
      <c r="F22" s="14">
        <v>2</v>
      </c>
      <c r="G22" s="13">
        <f t="shared" si="0"/>
        <v>8</v>
      </c>
      <c r="H22" s="13">
        <f t="shared" si="1"/>
        <v>7</v>
      </c>
      <c r="I22" s="19">
        <f t="shared" si="2"/>
        <v>525000</v>
      </c>
      <c r="J22" s="20"/>
      <c r="L22" s="18" t="str">
        <f>'[2]TTL tổ 11'!B29</f>
        <v>Son Chom Rơn</v>
      </c>
    </row>
    <row r="23" spans="1:12" ht="15.75">
      <c r="A23" s="7">
        <f>'TTTL tổ 6'!A27</f>
        <v>18</v>
      </c>
      <c r="B23" s="8" t="str">
        <f>'TTTL tổ 6'!B27</f>
        <v>Han Sây Ha</v>
      </c>
      <c r="C23" s="12"/>
      <c r="D23" s="12">
        <v>1</v>
      </c>
      <c r="E23" s="13">
        <v>5</v>
      </c>
      <c r="F23" s="14"/>
      <c r="G23" s="13">
        <f t="shared" si="0"/>
        <v>5</v>
      </c>
      <c r="H23" s="13">
        <f t="shared" si="1"/>
        <v>6</v>
      </c>
      <c r="I23" s="19">
        <f t="shared" si="2"/>
        <v>450000</v>
      </c>
      <c r="J23" s="20"/>
      <c r="L23" s="18" t="str">
        <f>'[2]TTL tổ 11'!B30</f>
        <v>Khươn Kha</v>
      </c>
    </row>
    <row r="24" spans="1:12" ht="15.75">
      <c r="A24" s="7">
        <f>'TTTL tổ 6'!A28</f>
        <v>19</v>
      </c>
      <c r="B24" s="8" t="str">
        <f>'TTTL tổ 6'!B28</f>
        <v>At Thi Đa</v>
      </c>
      <c r="C24" s="12"/>
      <c r="D24" s="12">
        <v>1</v>
      </c>
      <c r="E24" s="13">
        <v>6</v>
      </c>
      <c r="F24" s="14"/>
      <c r="G24" s="13">
        <f t="shared" si="0"/>
        <v>6</v>
      </c>
      <c r="H24" s="13">
        <f t="shared" si="1"/>
        <v>7</v>
      </c>
      <c r="I24" s="19">
        <f t="shared" si="2"/>
        <v>525000</v>
      </c>
      <c r="J24" s="20"/>
      <c r="L24" s="18" t="str">
        <f>'[2]TTL tổ 11'!B31</f>
        <v>Hên Sôk</v>
      </c>
    </row>
    <row r="25" spans="1:12" ht="15.75">
      <c r="A25" s="7">
        <f>'TTTL tổ 6'!A29</f>
        <v>20</v>
      </c>
      <c r="B25" s="8" t="str">
        <f>'TTTL tổ 6'!B29</f>
        <v>So Nha</v>
      </c>
      <c r="C25" s="12"/>
      <c r="D25" s="12">
        <v>1</v>
      </c>
      <c r="E25" s="13">
        <v>6</v>
      </c>
      <c r="F25" s="14">
        <v>1</v>
      </c>
      <c r="G25" s="13">
        <f t="shared" si="0"/>
        <v>7</v>
      </c>
      <c r="H25" s="13">
        <f t="shared" si="1"/>
        <v>7</v>
      </c>
      <c r="I25" s="19">
        <f t="shared" si="2"/>
        <v>525000</v>
      </c>
      <c r="J25" s="20"/>
      <c r="L25" s="18" t="str">
        <f>'[2]TTL tổ 11'!B32</f>
        <v>Sôm Ôn</v>
      </c>
    </row>
    <row r="26" spans="1:12" ht="15.75">
      <c r="A26" s="7">
        <f>'TTTL tổ 6'!A30</f>
        <v>21</v>
      </c>
      <c r="B26" s="8" t="str">
        <f>'TTTL tổ 6'!B30</f>
        <v>Seng Pang</v>
      </c>
      <c r="C26" s="12"/>
      <c r="D26" s="12">
        <v>1</v>
      </c>
      <c r="E26" s="13">
        <v>6</v>
      </c>
      <c r="F26" s="14"/>
      <c r="G26" s="13">
        <f t="shared" si="0"/>
        <v>6</v>
      </c>
      <c r="H26" s="13">
        <f t="shared" si="1"/>
        <v>7</v>
      </c>
      <c r="I26" s="19">
        <f t="shared" si="2"/>
        <v>525000</v>
      </c>
      <c r="J26" s="20"/>
      <c r="L26" s="18" t="str">
        <f>'[2]TTL tổ 11'!B33</f>
        <v>Thi Thia Na</v>
      </c>
    </row>
    <row r="27" spans="1:12" ht="15.75">
      <c r="A27" s="7">
        <f>'TTTL tổ 6'!A31</f>
        <v>22</v>
      </c>
      <c r="B27" s="8" t="str">
        <f>'TTTL tổ 6'!B31</f>
        <v>Lo Loi</v>
      </c>
      <c r="C27" s="12"/>
      <c r="D27" s="12">
        <v>1</v>
      </c>
      <c r="E27" s="13">
        <v>5</v>
      </c>
      <c r="F27" s="14">
        <v>2</v>
      </c>
      <c r="G27" s="13">
        <f t="shared" si="0"/>
        <v>7</v>
      </c>
      <c r="H27" s="13">
        <f t="shared" si="1"/>
        <v>6</v>
      </c>
      <c r="I27" s="19">
        <f t="shared" si="2"/>
        <v>450000</v>
      </c>
      <c r="J27" s="20"/>
      <c r="L27" s="18" t="str">
        <f>'[2]TTL tổ 11'!B34</f>
        <v>Mết Sô Phea</v>
      </c>
    </row>
    <row r="28" spans="1:12" ht="15.75">
      <c r="A28" s="7">
        <f>'TTTL tổ 6'!A32</f>
        <v>23</v>
      </c>
      <c r="B28" s="8" t="str">
        <f>'TTTL tổ 6'!B32</f>
        <v>Soc Non</v>
      </c>
      <c r="C28" s="12"/>
      <c r="D28" s="12">
        <v>1</v>
      </c>
      <c r="E28" s="13">
        <v>6</v>
      </c>
      <c r="F28" s="14"/>
      <c r="G28" s="13">
        <f t="shared" si="0"/>
        <v>6</v>
      </c>
      <c r="H28" s="13">
        <f t="shared" si="1"/>
        <v>7</v>
      </c>
      <c r="I28" s="19">
        <f t="shared" si="2"/>
        <v>525000</v>
      </c>
      <c r="J28" s="20"/>
      <c r="L28" s="18" t="str">
        <f>'[2]TTL tổ 11'!B35</f>
        <v>Thi Liêng</v>
      </c>
    </row>
    <row r="29" spans="1:12" ht="15.75">
      <c r="A29" s="7">
        <f>'TTTL tổ 6'!A33</f>
        <v>24</v>
      </c>
      <c r="B29" s="8" t="str">
        <f>'TTTL tổ 6'!B33</f>
        <v>Sanh Hon</v>
      </c>
      <c r="C29" s="12"/>
      <c r="D29" s="12">
        <v>1</v>
      </c>
      <c r="E29" s="13">
        <v>5</v>
      </c>
      <c r="F29" s="14"/>
      <c r="G29" s="13">
        <f t="shared" si="0"/>
        <v>5</v>
      </c>
      <c r="H29" s="13">
        <f t="shared" si="1"/>
        <v>6</v>
      </c>
      <c r="I29" s="19">
        <f t="shared" si="2"/>
        <v>450000</v>
      </c>
      <c r="J29" s="20"/>
      <c r="L29" s="18" t="str">
        <f>'[2]TTL tổ 11'!B36</f>
        <v>Công Số Nat</v>
      </c>
    </row>
    <row r="30" spans="1:12" ht="15.75">
      <c r="A30" s="7">
        <f>'TTTL tổ 6'!A34</f>
        <v>25</v>
      </c>
      <c r="B30" s="8" t="str">
        <f>'TTTL tổ 6'!B34</f>
        <v>Thi Liêt</v>
      </c>
      <c r="C30" s="12"/>
      <c r="D30" s="12">
        <v>1</v>
      </c>
      <c r="E30" s="13">
        <v>6</v>
      </c>
      <c r="F30" s="14"/>
      <c r="G30" s="13">
        <f t="shared" si="0"/>
        <v>6</v>
      </c>
      <c r="H30" s="13">
        <f t="shared" si="1"/>
        <v>7</v>
      </c>
      <c r="I30" s="19">
        <f t="shared" si="2"/>
        <v>525000</v>
      </c>
      <c r="J30" s="20"/>
      <c r="L30" s="18" t="str">
        <f>'[2]TTL tổ 11'!B37</f>
        <v>Pô Rum Khi</v>
      </c>
    </row>
    <row r="31" spans="1:12" ht="15.75">
      <c r="A31" s="7">
        <f>'TTTL tổ 6'!A35</f>
        <v>26</v>
      </c>
      <c r="B31" s="8" t="str">
        <f>'TTTL tổ 6'!B35</f>
        <v>Thi Chăn Ti</v>
      </c>
      <c r="C31" s="12"/>
      <c r="D31" s="12">
        <v>1</v>
      </c>
      <c r="E31" s="13">
        <v>6</v>
      </c>
      <c r="F31" s="14"/>
      <c r="G31" s="13">
        <f t="shared" si="0"/>
        <v>6</v>
      </c>
      <c r="H31" s="13">
        <f t="shared" si="1"/>
        <v>7</v>
      </c>
      <c r="I31" s="19">
        <f t="shared" si="2"/>
        <v>525000</v>
      </c>
      <c r="J31" s="20"/>
      <c r="L31" s="18" t="str">
        <f>'[2]TTL tổ 11'!B38</f>
        <v>Khay Bun Thươl</v>
      </c>
    </row>
    <row r="32" spans="1:12" ht="15.75">
      <c r="A32" s="7">
        <f>'TTTL tổ 6'!A36</f>
        <v>27</v>
      </c>
      <c r="B32" s="8" t="str">
        <f>'TTTL tổ 6'!B36</f>
        <v>Thi Liêng</v>
      </c>
      <c r="C32" s="12"/>
      <c r="D32" s="12">
        <v>1</v>
      </c>
      <c r="E32" s="13">
        <v>5</v>
      </c>
      <c r="F32" s="14">
        <v>1</v>
      </c>
      <c r="G32" s="13">
        <f t="shared" si="0"/>
        <v>6</v>
      </c>
      <c r="H32" s="13">
        <f t="shared" si="1"/>
        <v>6</v>
      </c>
      <c r="I32" s="19">
        <f t="shared" si="2"/>
        <v>450000</v>
      </c>
      <c r="J32" s="20"/>
      <c r="L32" s="18" t="str">
        <f>'[2]TTL tổ 11'!B39</f>
        <v>Huynh Sô Phay</v>
      </c>
    </row>
    <row r="33" spans="1:12" ht="15.75">
      <c r="A33" s="7">
        <f>'TTTL tổ 6'!A37</f>
        <v>28</v>
      </c>
      <c r="B33" s="8" t="str">
        <f>'TTTL tổ 6'!B37</f>
        <v>Sôc Sau Ri</v>
      </c>
      <c r="C33" s="12"/>
      <c r="D33" s="12">
        <v>1</v>
      </c>
      <c r="E33" s="13">
        <v>6</v>
      </c>
      <c r="F33" s="14"/>
      <c r="G33" s="13">
        <f t="shared" si="0"/>
        <v>6</v>
      </c>
      <c r="H33" s="13">
        <f t="shared" si="1"/>
        <v>7</v>
      </c>
      <c r="I33" s="19">
        <f t="shared" si="2"/>
        <v>525000</v>
      </c>
      <c r="J33" s="20"/>
      <c r="L33" s="18" t="str">
        <f>'[2]TTL tổ 11'!B40</f>
        <v>Huynh Sô Phan</v>
      </c>
    </row>
    <row r="34" spans="1:12" ht="15.75">
      <c r="A34" s="7">
        <f>'TTTL tổ 6'!A38</f>
        <v>29</v>
      </c>
      <c r="B34" s="8" t="str">
        <f>'TTTL tổ 6'!B38</f>
        <v>Thi Lôt</v>
      </c>
      <c r="C34" s="12"/>
      <c r="D34" s="12">
        <v>1</v>
      </c>
      <c r="E34" s="13">
        <v>5</v>
      </c>
      <c r="F34" s="14"/>
      <c r="G34" s="13">
        <f t="shared" si="0"/>
        <v>5</v>
      </c>
      <c r="H34" s="13">
        <f t="shared" si="1"/>
        <v>6</v>
      </c>
      <c r="I34" s="19">
        <f t="shared" si="2"/>
        <v>450000</v>
      </c>
      <c r="J34" s="20"/>
      <c r="L34" s="18" t="str">
        <f>'[2]TTL tổ 11'!B41</f>
        <v>Tôch sê rây</v>
      </c>
    </row>
    <row r="35" spans="1:12" ht="15.75">
      <c r="A35" s="7">
        <f>'TTTL tổ 6'!A39</f>
        <v>30</v>
      </c>
      <c r="B35" s="8" t="str">
        <f>'TTTL tổ 6'!B39</f>
        <v>Hươn Na Cô Ry</v>
      </c>
      <c r="C35" s="12"/>
      <c r="D35" s="12">
        <v>1</v>
      </c>
      <c r="E35" s="13">
        <v>6</v>
      </c>
      <c r="F35" s="14"/>
      <c r="G35" s="13">
        <f t="shared" si="0"/>
        <v>6</v>
      </c>
      <c r="H35" s="13">
        <f t="shared" si="1"/>
        <v>7</v>
      </c>
      <c r="I35" s="19">
        <f t="shared" si="2"/>
        <v>525000</v>
      </c>
      <c r="J35" s="20"/>
      <c r="L35" s="18" t="str">
        <f>'[2]TTL tổ 11'!B42</f>
        <v>Mau Tha</v>
      </c>
    </row>
    <row r="36" spans="1:12" ht="15.75">
      <c r="A36" s="7">
        <f>'TTTL tổ 6'!A40</f>
        <v>31</v>
      </c>
      <c r="B36" s="8" t="str">
        <f>'TTTL tổ 6'!B40</f>
        <v>Hươn Số Ry</v>
      </c>
      <c r="C36" s="12"/>
      <c r="D36" s="12">
        <v>1</v>
      </c>
      <c r="E36" s="13">
        <v>6</v>
      </c>
      <c r="F36" s="14"/>
      <c r="G36" s="13">
        <f t="shared" si="0"/>
        <v>6</v>
      </c>
      <c r="H36" s="13">
        <f t="shared" si="1"/>
        <v>7</v>
      </c>
      <c r="I36" s="19">
        <f t="shared" si="2"/>
        <v>525000</v>
      </c>
      <c r="J36" s="20"/>
      <c r="L36" s="18" t="str">
        <f>'[2]TTL tổ 11'!B43</f>
        <v>Đôn Dên</v>
      </c>
    </row>
    <row r="37" spans="1:12" ht="15.75">
      <c r="A37" s="7">
        <f>'TTTL tổ 6'!A41</f>
        <v>32</v>
      </c>
      <c r="B37" s="8" t="str">
        <f>'TTTL tổ 6'!B41</f>
        <v>Hươn Na Rin</v>
      </c>
      <c r="C37" s="12"/>
      <c r="D37" s="12">
        <v>1</v>
      </c>
      <c r="E37" s="13">
        <v>8</v>
      </c>
      <c r="F37" s="14"/>
      <c r="G37" s="13">
        <f t="shared" si="0"/>
        <v>8</v>
      </c>
      <c r="H37" s="13">
        <f t="shared" si="1"/>
        <v>9</v>
      </c>
      <c r="I37" s="19">
        <f t="shared" si="2"/>
        <v>675000</v>
      </c>
      <c r="J37" s="20"/>
      <c r="L37" s="18"/>
    </row>
    <row r="38" spans="1:12" ht="15.75">
      <c r="A38" s="7">
        <f>'TTTL tổ 6'!A42</f>
        <v>33</v>
      </c>
      <c r="B38" s="8" t="str">
        <f>'TTTL tổ 6'!B42</f>
        <v>Srey nich</v>
      </c>
      <c r="C38" s="12"/>
      <c r="D38" s="12">
        <v>1</v>
      </c>
      <c r="E38" s="13">
        <v>6</v>
      </c>
      <c r="F38" s="14">
        <v>1</v>
      </c>
      <c r="G38" s="13">
        <f t="shared" si="0"/>
        <v>7</v>
      </c>
      <c r="H38" s="13">
        <f t="shared" si="1"/>
        <v>7</v>
      </c>
      <c r="I38" s="19">
        <f t="shared" si="2"/>
        <v>525000</v>
      </c>
      <c r="J38" s="20"/>
      <c r="L38" s="18" t="str">
        <f>'[2]TTL tổ 11'!B44</f>
        <v>Mot sray Nươl</v>
      </c>
    </row>
    <row r="39" spans="1:12" ht="15.75">
      <c r="A39" s="7">
        <f>'TTTL tổ 6'!A43</f>
        <v>34</v>
      </c>
      <c r="B39" s="8" t="str">
        <f>'TTTL tổ 6'!B43</f>
        <v>Công Dên</v>
      </c>
      <c r="C39" s="12"/>
      <c r="D39" s="12">
        <v>1</v>
      </c>
      <c r="E39" s="13">
        <v>6</v>
      </c>
      <c r="F39" s="14"/>
      <c r="G39" s="13">
        <f t="shared" si="0"/>
        <v>6</v>
      </c>
      <c r="H39" s="13">
        <f t="shared" si="1"/>
        <v>7</v>
      </c>
      <c r="I39" s="19">
        <f t="shared" si="2"/>
        <v>525000</v>
      </c>
      <c r="J39" s="20"/>
      <c r="L39" s="18" t="str">
        <f>'[2]TTL tổ 11'!B45</f>
        <v>Kong Sê Tha</v>
      </c>
    </row>
    <row r="40" spans="1:12" ht="15.75">
      <c r="A40" s="7">
        <f>'TTTL tổ 6'!A44</f>
        <v>35</v>
      </c>
      <c r="B40" s="8" t="str">
        <f>'TTTL tổ 6'!B44</f>
        <v>Công Thim</v>
      </c>
      <c r="C40" s="12"/>
      <c r="D40" s="12">
        <v>1</v>
      </c>
      <c r="E40" s="13">
        <v>8</v>
      </c>
      <c r="F40" s="14"/>
      <c r="G40" s="13">
        <f t="shared" si="0"/>
        <v>8</v>
      </c>
      <c r="H40" s="13">
        <f t="shared" si="1"/>
        <v>9</v>
      </c>
      <c r="I40" s="19">
        <f t="shared" si="2"/>
        <v>675000</v>
      </c>
      <c r="J40" s="20"/>
      <c r="L40" s="18" t="str">
        <f>'[2]TTL tổ 11'!B46</f>
        <v>Vinh Chia</v>
      </c>
    </row>
    <row r="41" spans="1:12" ht="15.75">
      <c r="A41" s="7">
        <f>'TTTL tổ 6'!A45</f>
        <v>36</v>
      </c>
      <c r="B41" s="8" t="str">
        <f>'TTTL tổ 6'!B45</f>
        <v>Công Số Nat</v>
      </c>
      <c r="C41" s="12"/>
      <c r="D41" s="12">
        <v>1</v>
      </c>
      <c r="E41" s="13">
        <v>6</v>
      </c>
      <c r="F41" s="14"/>
      <c r="G41" s="13">
        <f t="shared" si="0"/>
        <v>6</v>
      </c>
      <c r="H41" s="13">
        <f t="shared" si="1"/>
        <v>7</v>
      </c>
      <c r="I41" s="19">
        <f t="shared" si="2"/>
        <v>525000</v>
      </c>
      <c r="J41" s="20"/>
      <c r="L41" s="18" t="str">
        <f>'[2]TTL tổ 11'!B48</f>
        <v>Lai Nut</v>
      </c>
    </row>
    <row r="42" spans="1:12" ht="15.75">
      <c r="A42" s="7">
        <f>'TTTL tổ 6'!A46</f>
        <v>37</v>
      </c>
      <c r="B42" s="8" t="str">
        <f>'TTTL tổ 6'!B46</f>
        <v>Công Số Ni</v>
      </c>
      <c r="C42" s="12"/>
      <c r="D42" s="12">
        <v>1</v>
      </c>
      <c r="E42" s="13">
        <v>5</v>
      </c>
      <c r="F42" s="14"/>
      <c r="G42" s="13">
        <f t="shared" si="0"/>
        <v>5</v>
      </c>
      <c r="H42" s="13">
        <f t="shared" si="1"/>
        <v>6</v>
      </c>
      <c r="I42" s="19">
        <f t="shared" si="2"/>
        <v>450000</v>
      </c>
      <c r="J42" s="20"/>
      <c r="L42" s="18" t="str">
        <f>'[2]TTL tổ 11'!B49</f>
        <v>Sưm Tiêng</v>
      </c>
    </row>
    <row r="43" spans="1:12" ht="15.75">
      <c r="A43" s="7">
        <f>'TTTL tổ 6'!A47</f>
        <v>38</v>
      </c>
      <c r="B43" s="8" t="str">
        <f>'TTTL tổ 6'!B47</f>
        <v>Công Thươn</v>
      </c>
      <c r="C43" s="12"/>
      <c r="D43" s="12">
        <v>1</v>
      </c>
      <c r="E43" s="13">
        <v>5</v>
      </c>
      <c r="F43" s="14">
        <v>1</v>
      </c>
      <c r="G43" s="13">
        <f t="shared" si="0"/>
        <v>6</v>
      </c>
      <c r="H43" s="13">
        <f t="shared" si="1"/>
        <v>6</v>
      </c>
      <c r="I43" s="19">
        <f t="shared" si="2"/>
        <v>450000</v>
      </c>
      <c r="J43" s="20"/>
      <c r="L43" s="18" t="str">
        <f>'[2]TTL tổ 11'!B50</f>
        <v>Da Sôs Khon</v>
      </c>
    </row>
    <row r="44" spans="1:12" ht="15.75">
      <c r="A44" s="7">
        <f>'TTTL tổ 6'!A48</f>
        <v>39</v>
      </c>
      <c r="B44" s="8" t="str">
        <f>'TTTL tổ 6'!B48</f>
        <v>Khăn Số Phi</v>
      </c>
      <c r="C44" s="12"/>
      <c r="D44" s="12">
        <v>1</v>
      </c>
      <c r="E44" s="13">
        <v>6</v>
      </c>
      <c r="F44" s="14"/>
      <c r="G44" s="13">
        <f t="shared" si="0"/>
        <v>6</v>
      </c>
      <c r="H44" s="13">
        <f t="shared" si="1"/>
        <v>7</v>
      </c>
      <c r="I44" s="19">
        <f t="shared" si="2"/>
        <v>525000</v>
      </c>
      <c r="J44" s="20"/>
      <c r="L44" s="18" t="str">
        <f>'[2]TTL tổ 11'!B51</f>
        <v>Cheo Vi Bol</v>
      </c>
    </row>
    <row r="45" spans="1:12" ht="15.75">
      <c r="A45" s="7">
        <f>'TTTL tổ 6'!A49</f>
        <v>40</v>
      </c>
      <c r="B45" s="8" t="str">
        <f>'TTTL tổ 6'!B49</f>
        <v>Khăn Ra</v>
      </c>
      <c r="C45" s="12"/>
      <c r="D45" s="12">
        <v>1</v>
      </c>
      <c r="E45" s="13">
        <v>6</v>
      </c>
      <c r="F45" s="14"/>
      <c r="G45" s="13">
        <f t="shared" si="0"/>
        <v>6</v>
      </c>
      <c r="H45" s="13">
        <f t="shared" si="1"/>
        <v>7</v>
      </c>
      <c r="I45" s="19">
        <f t="shared" si="2"/>
        <v>525000</v>
      </c>
      <c r="J45" s="20"/>
      <c r="L45" s="18" t="str">
        <f>'[2]TTL tổ 11'!B52</f>
        <v>Sin Som Ươl</v>
      </c>
    </row>
    <row r="46" spans="1:12" ht="15.75">
      <c r="A46" s="7">
        <f>'TTTL tổ 6'!A50</f>
        <v>41</v>
      </c>
      <c r="B46" s="8" t="str">
        <f>'TTTL tổ 6'!B50</f>
        <v>Khăn Rit</v>
      </c>
      <c r="C46" s="12"/>
      <c r="D46" s="12">
        <v>1</v>
      </c>
      <c r="E46" s="13">
        <v>6</v>
      </c>
      <c r="F46" s="14"/>
      <c r="G46" s="13">
        <f t="shared" si="0"/>
        <v>6</v>
      </c>
      <c r="H46" s="13">
        <f t="shared" si="1"/>
        <v>7</v>
      </c>
      <c r="I46" s="19">
        <f t="shared" si="2"/>
        <v>525000</v>
      </c>
      <c r="J46" s="20"/>
      <c r="L46" s="18" t="str">
        <f>'[2]TTL tổ 11'!B53</f>
        <v>Khanh Chom Rơn</v>
      </c>
    </row>
    <row r="47" spans="1:12" ht="15.75">
      <c r="A47" s="7">
        <f>'TTTL tổ 6'!A51</f>
        <v>42</v>
      </c>
      <c r="B47" s="8" t="str">
        <f>'TTTL tổ 6'!B51</f>
        <v>Mit Năk</v>
      </c>
      <c r="C47" s="12"/>
      <c r="D47" s="12">
        <v>1</v>
      </c>
      <c r="E47" s="13">
        <v>5</v>
      </c>
      <c r="F47" s="14"/>
      <c r="G47" s="13">
        <f t="shared" si="0"/>
        <v>5</v>
      </c>
      <c r="H47" s="13">
        <f t="shared" si="1"/>
        <v>6</v>
      </c>
      <c r="I47" s="19">
        <f t="shared" si="2"/>
        <v>450000</v>
      </c>
      <c r="J47" s="20"/>
      <c r="L47" s="18" t="str">
        <f>'[2]TTL tổ 11'!B54</f>
        <v>Muôn Pươn</v>
      </c>
    </row>
    <row r="48" spans="1:12" ht="15.75">
      <c r="A48" s="7">
        <f>'TTTL tổ 6'!A52</f>
        <v>43</v>
      </c>
      <c r="B48" s="8" t="str">
        <f>'TTTL tổ 6'!B52</f>
        <v>Khăn Số Pheap</v>
      </c>
      <c r="C48" s="12"/>
      <c r="D48" s="12">
        <v>1</v>
      </c>
      <c r="E48" s="13">
        <v>5</v>
      </c>
      <c r="F48" s="14"/>
      <c r="G48" s="13">
        <f t="shared" si="0"/>
        <v>5</v>
      </c>
      <c r="H48" s="13">
        <f t="shared" si="1"/>
        <v>6</v>
      </c>
      <c r="I48" s="19">
        <f t="shared" si="2"/>
        <v>450000</v>
      </c>
      <c r="J48" s="20"/>
      <c r="L48" s="18" t="str">
        <f>'[2]TTL tổ 11'!B55</f>
        <v>Con Nut</v>
      </c>
    </row>
    <row r="49" spans="1:12" ht="15.75">
      <c r="A49" s="7">
        <f>'TTTL tổ 6'!A53</f>
        <v>44</v>
      </c>
      <c r="B49" s="8" t="str">
        <f>'TTTL tổ 6'!B53</f>
        <v>Mit Mach</v>
      </c>
      <c r="C49" s="12"/>
      <c r="D49" s="12">
        <v>1</v>
      </c>
      <c r="E49" s="13">
        <v>5</v>
      </c>
      <c r="F49" s="14">
        <v>1</v>
      </c>
      <c r="G49" s="13">
        <f t="shared" si="0"/>
        <v>6</v>
      </c>
      <c r="H49" s="13">
        <f t="shared" si="1"/>
        <v>6</v>
      </c>
      <c r="I49" s="19">
        <f t="shared" si="2"/>
        <v>450000</v>
      </c>
      <c r="J49" s="20"/>
      <c r="L49" s="18" t="str">
        <f>'[2]TTL tổ 11'!B56</f>
        <v>Con Nêt</v>
      </c>
    </row>
    <row r="50" spans="1:12" ht="15.75">
      <c r="A50" s="7">
        <f>'TTTL tổ 6'!A54</f>
        <v>45</v>
      </c>
      <c r="B50" s="8" t="str">
        <f>'TTTL tổ 6'!B54</f>
        <v>Mit Chân</v>
      </c>
      <c r="C50" s="12"/>
      <c r="D50" s="12">
        <v>1</v>
      </c>
      <c r="E50" s="13">
        <v>6</v>
      </c>
      <c r="F50" s="14"/>
      <c r="G50" s="13">
        <f t="shared" si="0"/>
        <v>6</v>
      </c>
      <c r="H50" s="13">
        <f t="shared" si="1"/>
        <v>7</v>
      </c>
      <c r="I50" s="19">
        <f t="shared" si="2"/>
        <v>525000</v>
      </c>
      <c r="J50" s="20"/>
      <c r="L50" s="18" t="str">
        <f>'[2]TTL tổ 11'!B57</f>
        <v>Rươl Hay</v>
      </c>
    </row>
    <row r="51" spans="1:12" ht="15.75">
      <c r="A51" s="7">
        <f>'TTTL tổ 6'!A55</f>
        <v>46</v>
      </c>
      <c r="B51" s="8" t="str">
        <f>'TTTL tổ 6'!B55</f>
        <v>Pô Rum Khi</v>
      </c>
      <c r="C51" s="12"/>
      <c r="D51" s="12">
        <v>1</v>
      </c>
      <c r="E51" s="13">
        <v>6</v>
      </c>
      <c r="F51" s="14">
        <v>1</v>
      </c>
      <c r="G51" s="13">
        <f t="shared" si="0"/>
        <v>7</v>
      </c>
      <c r="H51" s="13">
        <f t="shared" si="1"/>
        <v>7</v>
      </c>
      <c r="I51" s="19">
        <f t="shared" si="2"/>
        <v>525000</v>
      </c>
      <c r="J51" s="20"/>
      <c r="L51" s="18" t="str">
        <f>'[2]TTL tổ 11'!B58</f>
        <v>Phưm Phiêch</v>
      </c>
    </row>
    <row r="52" spans="1:12" ht="15.75">
      <c r="A52" s="7">
        <f>'TTTL tổ 6'!A56</f>
        <v>47</v>
      </c>
      <c r="B52" s="8" t="str">
        <f>'TTTL tổ 6'!B56</f>
        <v>Bôl Tha Vi</v>
      </c>
      <c r="C52" s="12"/>
      <c r="D52" s="12">
        <v>1</v>
      </c>
      <c r="E52" s="13">
        <v>6</v>
      </c>
      <c r="F52" s="14"/>
      <c r="G52" s="13">
        <f t="shared" si="0"/>
        <v>6</v>
      </c>
      <c r="H52" s="13">
        <f t="shared" si="1"/>
        <v>7</v>
      </c>
      <c r="I52" s="19">
        <f t="shared" si="2"/>
        <v>525000</v>
      </c>
      <c r="J52" s="20"/>
      <c r="L52" s="18" t="str">
        <f>'[2]TTL tổ 11'!B59</f>
        <v>Un Nhưp</v>
      </c>
    </row>
    <row r="53" spans="1:12" ht="15.75">
      <c r="A53" s="7">
        <f>'TTTL tổ 6'!A57</f>
        <v>48</v>
      </c>
      <c r="B53" s="8" t="str">
        <f>'TTTL tổ 6'!B57</f>
        <v>Hôl Hay</v>
      </c>
      <c r="C53" s="12">
        <v>1</v>
      </c>
      <c r="D53" s="12">
        <v>1</v>
      </c>
      <c r="E53" s="13">
        <v>5</v>
      </c>
      <c r="F53" s="14">
        <v>1</v>
      </c>
      <c r="G53" s="13">
        <f t="shared" si="0"/>
        <v>6</v>
      </c>
      <c r="H53" s="13">
        <f t="shared" si="1"/>
        <v>6</v>
      </c>
      <c r="I53" s="19">
        <f t="shared" si="2"/>
        <v>450000</v>
      </c>
      <c r="J53" s="20"/>
      <c r="L53" s="18" t="str">
        <f>'[2]TTL tổ 11'!B60</f>
        <v>Chanh Liêng</v>
      </c>
    </row>
    <row r="54" spans="1:12" ht="15.75">
      <c r="A54" s="7">
        <f>'TTTL tổ 6'!A58</f>
        <v>49</v>
      </c>
      <c r="B54" s="8" t="str">
        <f>'TTTL tổ 6'!B58</f>
        <v>Hôl Tha</v>
      </c>
      <c r="C54" s="12"/>
      <c r="D54" s="12">
        <v>1</v>
      </c>
      <c r="E54" s="13">
        <v>5</v>
      </c>
      <c r="F54" s="14">
        <v>1</v>
      </c>
      <c r="G54" s="13">
        <f t="shared" si="0"/>
        <v>6</v>
      </c>
      <c r="H54" s="13">
        <f t="shared" si="1"/>
        <v>6</v>
      </c>
      <c r="I54" s="19">
        <f t="shared" si="2"/>
        <v>450000</v>
      </c>
      <c r="J54" s="20"/>
      <c r="L54" s="18" t="str">
        <f>'[2]TTL tổ 11'!B61</f>
        <v>Kon Kiên</v>
      </c>
    </row>
    <row r="55" spans="1:12" ht="15.75">
      <c r="A55" s="7">
        <f>'TTTL tổ 6'!A59</f>
        <v>50</v>
      </c>
      <c r="B55" s="8" t="str">
        <f>'TTTL tổ 6'!B59</f>
        <v>Mêt Sô Phol</v>
      </c>
      <c r="C55" s="12"/>
      <c r="D55" s="12">
        <v>1</v>
      </c>
      <c r="E55" s="13">
        <v>4</v>
      </c>
      <c r="F55" s="14">
        <v>1</v>
      </c>
      <c r="G55" s="13">
        <f t="shared" si="0"/>
        <v>5</v>
      </c>
      <c r="H55" s="13">
        <f t="shared" si="1"/>
        <v>5</v>
      </c>
      <c r="I55" s="19">
        <f t="shared" si="2"/>
        <v>375000</v>
      </c>
      <c r="J55" s="20"/>
      <c r="L55" s="18" t="str">
        <f>'[2]TTL tổ 11'!B62</f>
        <v>Kon Sô Nê</v>
      </c>
    </row>
    <row r="56" spans="1:12" ht="15.75">
      <c r="A56" s="7">
        <f>'TTTL tổ 6'!A60</f>
        <v>51</v>
      </c>
      <c r="B56" s="8" t="str">
        <f>'TTTL tổ 6'!B60</f>
        <v>Nhil Vôn</v>
      </c>
      <c r="C56" s="12"/>
      <c r="D56" s="12">
        <v>1</v>
      </c>
      <c r="E56" s="13">
        <v>5</v>
      </c>
      <c r="F56" s="14">
        <v>1</v>
      </c>
      <c r="G56" s="13">
        <f t="shared" si="0"/>
        <v>6</v>
      </c>
      <c r="H56" s="13">
        <f t="shared" si="1"/>
        <v>6</v>
      </c>
      <c r="I56" s="19">
        <f t="shared" si="2"/>
        <v>450000</v>
      </c>
      <c r="J56" s="20"/>
      <c r="L56" s="18" t="str">
        <f>'[2]TTL tổ 11'!B63</f>
        <v>Ry Nêng</v>
      </c>
    </row>
    <row r="57" spans="1:12" ht="15.75">
      <c r="A57" s="7">
        <f>'TTTL tổ 6'!A61</f>
        <v>52</v>
      </c>
      <c r="B57" s="8" t="str">
        <f>'TTTL tổ 6'!B61</f>
        <v>San Lê Khât</v>
      </c>
      <c r="C57" s="15"/>
      <c r="D57" s="12">
        <v>1</v>
      </c>
      <c r="E57" s="13">
        <v>4</v>
      </c>
      <c r="F57" s="14">
        <v>1</v>
      </c>
      <c r="G57" s="13">
        <f t="shared" si="0"/>
        <v>5</v>
      </c>
      <c r="H57" s="13">
        <f t="shared" si="1"/>
        <v>5</v>
      </c>
      <c r="I57" s="19">
        <f t="shared" si="2"/>
        <v>375000</v>
      </c>
      <c r="J57" s="20"/>
      <c r="L57" s="18" t="str">
        <f>'[2]TTL tổ 11'!B64</f>
        <v>Hiên Hun</v>
      </c>
    </row>
    <row r="58" spans="1:12" ht="15.75">
      <c r="A58" s="7">
        <f>'TTTL tổ 6'!A62</f>
        <v>53</v>
      </c>
      <c r="B58" s="8" t="str">
        <f>'TTTL tổ 6'!B62</f>
        <v>Phol La Pho Li</v>
      </c>
      <c r="C58" s="15"/>
      <c r="D58" s="12">
        <v>1</v>
      </c>
      <c r="E58" s="13">
        <v>4</v>
      </c>
      <c r="F58" s="14">
        <v>1</v>
      </c>
      <c r="G58" s="13">
        <f t="shared" si="0"/>
        <v>5</v>
      </c>
      <c r="H58" s="13">
        <f t="shared" si="1"/>
        <v>5</v>
      </c>
      <c r="I58" s="19">
        <f t="shared" si="2"/>
        <v>375000</v>
      </c>
      <c r="J58" s="20"/>
      <c r="L58" s="18" t="str">
        <f>'[2]TTL tổ 11'!B65</f>
        <v>So Chia</v>
      </c>
    </row>
    <row r="59" spans="1:12" ht="15.75">
      <c r="A59" s="7">
        <f>'TTTL tổ 6'!A63</f>
        <v>54</v>
      </c>
      <c r="B59" s="8" t="str">
        <f>'TTTL tổ 6'!B63</f>
        <v>Iêng Kha</v>
      </c>
      <c r="C59" s="15"/>
      <c r="D59" s="12">
        <v>1</v>
      </c>
      <c r="E59" s="13">
        <v>5</v>
      </c>
      <c r="F59" s="14">
        <v>2</v>
      </c>
      <c r="G59" s="13">
        <f t="shared" si="0"/>
        <v>7</v>
      </c>
      <c r="H59" s="13">
        <f t="shared" si="1"/>
        <v>6</v>
      </c>
      <c r="I59" s="19">
        <f t="shared" si="2"/>
        <v>450000</v>
      </c>
      <c r="J59" s="20"/>
      <c r="L59" s="18" t="str">
        <f>'[2]TTL tổ 11'!B66</f>
        <v>Vanh Nă</v>
      </c>
    </row>
    <row r="60" spans="1:12" ht="15.75">
      <c r="A60" s="7">
        <f>'TTTL tổ 6'!A64</f>
        <v>55</v>
      </c>
      <c r="B60" s="8" t="str">
        <f>'TTTL tổ 6'!B64</f>
        <v>Con Phôn</v>
      </c>
      <c r="C60" s="15">
        <v>1</v>
      </c>
      <c r="D60" s="12">
        <v>1</v>
      </c>
      <c r="E60" s="13">
        <v>4</v>
      </c>
      <c r="F60" s="14">
        <v>2</v>
      </c>
      <c r="G60" s="13">
        <f t="shared" si="0"/>
        <v>6</v>
      </c>
      <c r="H60" s="13">
        <f t="shared" si="1"/>
        <v>5</v>
      </c>
      <c r="I60" s="19">
        <f t="shared" si="2"/>
        <v>375000</v>
      </c>
      <c r="J60" s="20"/>
      <c r="L60" s="18" t="str">
        <f>'[2]TTL tổ 11'!B67</f>
        <v>Mom Thol</v>
      </c>
    </row>
    <row r="61" spans="1:12" ht="15.75">
      <c r="A61" s="7">
        <f>'TTTL tổ 6'!A65</f>
        <v>56</v>
      </c>
      <c r="B61" s="8" t="str">
        <f>'TTTL tổ 6'!B65</f>
        <v>Kôk So Rây Vươn</v>
      </c>
      <c r="C61" s="15"/>
      <c r="D61" s="12">
        <v>1</v>
      </c>
      <c r="E61" s="13">
        <v>5</v>
      </c>
      <c r="F61" s="14"/>
      <c r="G61" s="13">
        <f t="shared" si="0"/>
        <v>5</v>
      </c>
      <c r="H61" s="13">
        <f t="shared" si="1"/>
        <v>6</v>
      </c>
      <c r="I61" s="19">
        <f t="shared" si="2"/>
        <v>450000</v>
      </c>
      <c r="J61" s="20"/>
      <c r="L61" s="18" t="str">
        <f>'[2]TTL tổ 11'!B68</f>
        <v>Thươn Srey Ôl</v>
      </c>
    </row>
    <row r="62" spans="1:12" ht="15.75">
      <c r="A62" s="7">
        <f>'TTTL tổ 6'!A66</f>
        <v>57</v>
      </c>
      <c r="B62" s="8" t="str">
        <f>'TTTL tổ 6'!B66</f>
        <v>Phach Nuôn</v>
      </c>
      <c r="C62" s="15"/>
      <c r="D62" s="12">
        <v>1</v>
      </c>
      <c r="E62" s="13">
        <v>4</v>
      </c>
      <c r="F62" s="14"/>
      <c r="G62" s="13">
        <f t="shared" si="0"/>
        <v>4</v>
      </c>
      <c r="H62" s="13">
        <f t="shared" si="1"/>
        <v>5</v>
      </c>
      <c r="I62" s="19">
        <f t="shared" si="2"/>
        <v>375000</v>
      </c>
      <c r="J62" s="20"/>
      <c r="L62" s="18"/>
    </row>
    <row r="63" spans="1:12" ht="15.75">
      <c r="A63" s="7">
        <f>'TTTL tổ 6'!A67</f>
        <v>58</v>
      </c>
      <c r="B63" s="8" t="str">
        <f>'TTTL tổ 6'!B67</f>
        <v>Bôl Sôc</v>
      </c>
      <c r="C63" s="15"/>
      <c r="D63" s="12">
        <v>1</v>
      </c>
      <c r="E63" s="13">
        <v>4</v>
      </c>
      <c r="F63" s="14"/>
      <c r="G63" s="13"/>
      <c r="H63" s="13">
        <f t="shared" si="1"/>
        <v>5</v>
      </c>
      <c r="I63" s="19">
        <f t="shared" si="2"/>
        <v>375000</v>
      </c>
      <c r="J63" s="20"/>
      <c r="L63" s="18"/>
    </row>
    <row r="64" spans="1:12" ht="15.75">
      <c r="A64" s="7">
        <f>'TTTL tổ 6'!A68</f>
        <v>59</v>
      </c>
      <c r="B64" s="8" t="str">
        <f>'TTTL tổ 6'!B68</f>
        <v>Mêt Sô Phea</v>
      </c>
      <c r="C64" s="15"/>
      <c r="D64" s="12">
        <v>1</v>
      </c>
      <c r="E64" s="13">
        <v>6</v>
      </c>
      <c r="F64" s="14"/>
      <c r="G64" s="13"/>
      <c r="H64" s="13">
        <f t="shared" si="1"/>
        <v>7</v>
      </c>
      <c r="I64" s="19">
        <f t="shared" si="2"/>
        <v>525000</v>
      </c>
      <c r="J64" s="20"/>
      <c r="L64" s="18"/>
    </row>
    <row r="65" spans="1:12" ht="15.75">
      <c r="A65" s="7">
        <f>'TTTL tổ 6'!A69</f>
        <v>60</v>
      </c>
      <c r="B65" s="8" t="str">
        <f>'TTTL tổ 6'!B69</f>
        <v>Mêt Sô Con Thia</v>
      </c>
      <c r="C65" s="15"/>
      <c r="D65" s="12">
        <v>1</v>
      </c>
      <c r="E65" s="13">
        <v>5</v>
      </c>
      <c r="F65" s="14"/>
      <c r="G65" s="13"/>
      <c r="H65" s="13">
        <f t="shared" si="1"/>
        <v>6</v>
      </c>
      <c r="I65" s="19">
        <f t="shared" si="2"/>
        <v>450000</v>
      </c>
      <c r="J65" s="20"/>
      <c r="L65" s="18"/>
    </row>
    <row r="66" spans="1:12" ht="15.75">
      <c r="A66" s="7">
        <f>'TTTL tổ 6'!A70</f>
        <v>61</v>
      </c>
      <c r="B66" s="8" t="str">
        <f>'TTTL tổ 6'!B70</f>
        <v>Phach Thươn</v>
      </c>
      <c r="C66" s="15"/>
      <c r="D66" s="12">
        <v>1</v>
      </c>
      <c r="E66" s="13">
        <v>6</v>
      </c>
      <c r="F66" s="14"/>
      <c r="G66" s="13"/>
      <c r="H66" s="13">
        <f t="shared" si="1"/>
        <v>7</v>
      </c>
      <c r="I66" s="19">
        <f t="shared" si="2"/>
        <v>525000</v>
      </c>
      <c r="J66" s="20"/>
      <c r="L66" s="18"/>
    </row>
    <row r="67" spans="1:12" ht="15.75">
      <c r="A67" s="7">
        <f>'TTTL tổ 6'!A71</f>
        <v>62</v>
      </c>
      <c r="B67" s="8" t="str">
        <f>'TTTL tổ 6'!B71</f>
        <v>Suông Phô Lia</v>
      </c>
      <c r="C67" s="15"/>
      <c r="D67" s="12">
        <v>1</v>
      </c>
      <c r="E67" s="13">
        <v>6</v>
      </c>
      <c r="F67" s="14"/>
      <c r="G67" s="13"/>
      <c r="H67" s="13">
        <f t="shared" si="1"/>
        <v>7</v>
      </c>
      <c r="I67" s="19">
        <f t="shared" si="2"/>
        <v>525000</v>
      </c>
      <c r="J67" s="20"/>
      <c r="L67" s="18"/>
    </row>
    <row r="68" spans="1:12" ht="15.75">
      <c r="A68" s="7">
        <f>'TTTL tổ 6'!A72</f>
        <v>63</v>
      </c>
      <c r="B68" s="8" t="str">
        <f>'TTTL tổ 6'!B72</f>
        <v>Phon Số Bân</v>
      </c>
      <c r="C68" s="15"/>
      <c r="D68" s="12">
        <v>1</v>
      </c>
      <c r="E68" s="13">
        <v>5</v>
      </c>
      <c r="F68" s="14"/>
      <c r="G68" s="13"/>
      <c r="H68" s="13">
        <f t="shared" si="1"/>
        <v>6</v>
      </c>
      <c r="I68" s="19">
        <f t="shared" si="2"/>
        <v>450000</v>
      </c>
      <c r="J68" s="20"/>
      <c r="L68" s="18"/>
    </row>
    <row r="69" spans="1:12" ht="15.75">
      <c r="A69" s="7">
        <f>'TTTL tổ 6'!A73</f>
        <v>64</v>
      </c>
      <c r="B69" s="8" t="str">
        <f>'TTTL tổ 6'!B73</f>
        <v>Thi Liêt</v>
      </c>
      <c r="C69" s="15"/>
      <c r="D69" s="12">
        <v>1</v>
      </c>
      <c r="E69" s="13">
        <v>8</v>
      </c>
      <c r="F69" s="14"/>
      <c r="G69" s="13"/>
      <c r="H69" s="13">
        <f t="shared" si="1"/>
        <v>9</v>
      </c>
      <c r="I69" s="19">
        <f t="shared" si="2"/>
        <v>675000</v>
      </c>
      <c r="J69" s="20"/>
      <c r="L69" s="18"/>
    </row>
    <row r="70" spans="1:12" ht="15.75">
      <c r="A70" s="7">
        <f>'TTTL tổ 6'!A74</f>
        <v>65</v>
      </c>
      <c r="B70" s="8" t="str">
        <f>'TTTL tổ 6'!B74</f>
        <v>Suôt Sau Ri</v>
      </c>
      <c r="C70" s="15"/>
      <c r="D70" s="12">
        <v>1</v>
      </c>
      <c r="E70" s="13">
        <v>5</v>
      </c>
      <c r="F70" s="14"/>
      <c r="G70" s="13">
        <f t="shared" si="0"/>
        <v>5</v>
      </c>
      <c r="H70" s="13">
        <f t="shared" si="1"/>
        <v>6</v>
      </c>
      <c r="I70" s="19">
        <f t="shared" si="2"/>
        <v>450000</v>
      </c>
      <c r="J70" s="20"/>
      <c r="L70" s="18" t="str">
        <f>'[2]TTL tổ 11'!B70</f>
        <v>Chres Ron</v>
      </c>
    </row>
    <row r="71" spans="1:12" ht="15.75">
      <c r="A71" s="7">
        <f>'TTTL tổ 6'!A75</f>
        <v>66</v>
      </c>
      <c r="B71" s="8" t="str">
        <f>'TTTL tổ 6'!B75</f>
        <v>Sum Văn Na</v>
      </c>
      <c r="C71" s="15"/>
      <c r="D71" s="12">
        <v>1</v>
      </c>
      <c r="E71" s="13">
        <v>8</v>
      </c>
      <c r="F71" s="14">
        <v>2</v>
      </c>
      <c r="G71" s="13">
        <f t="shared" si="0"/>
        <v>10</v>
      </c>
      <c r="H71" s="13">
        <f t="shared" si="1"/>
        <v>9</v>
      </c>
      <c r="I71" s="19">
        <f t="shared" si="2"/>
        <v>675000</v>
      </c>
      <c r="J71" s="20"/>
      <c r="L71" s="18" t="str">
        <f>'[2]TTL tổ 11'!B71</f>
        <v>Sương Săm</v>
      </c>
    </row>
    <row r="72" spans="1:12" ht="15.75">
      <c r="A72" s="7">
        <f>'TTTL tổ 6'!A76</f>
        <v>67</v>
      </c>
      <c r="B72" s="8" t="str">
        <f>'TTTL tổ 6'!B76</f>
        <v>Khêm số kha</v>
      </c>
      <c r="C72" s="15"/>
      <c r="D72" s="12">
        <v>1</v>
      </c>
      <c r="E72" s="13">
        <v>5</v>
      </c>
      <c r="F72" s="14"/>
      <c r="G72" s="13">
        <f t="shared" si="0"/>
        <v>5</v>
      </c>
      <c r="H72" s="13">
        <f t="shared" si="1"/>
        <v>6</v>
      </c>
      <c r="I72" s="19">
        <f t="shared" si="2"/>
        <v>450000</v>
      </c>
      <c r="J72" s="20"/>
      <c r="L72" s="18" t="str">
        <f>'[2]TTL tổ 11'!B72</f>
        <v>Mia Ni</v>
      </c>
    </row>
    <row r="73" spans="1:12" ht="15.75">
      <c r="A73" s="7">
        <f>'TTTL tổ 6'!A77</f>
        <v>68</v>
      </c>
      <c r="B73" s="8" t="str">
        <f>'TTTL tổ 6'!B77</f>
        <v>Khêm Sô Rây Pâu</v>
      </c>
      <c r="C73" s="15"/>
      <c r="D73" s="12">
        <v>1</v>
      </c>
      <c r="E73" s="13">
        <v>8</v>
      </c>
      <c r="F73" s="14"/>
      <c r="G73" s="13">
        <f t="shared" si="0"/>
        <v>8</v>
      </c>
      <c r="H73" s="13">
        <f t="shared" si="1"/>
        <v>9</v>
      </c>
      <c r="I73" s="19">
        <f t="shared" si="2"/>
        <v>675000</v>
      </c>
      <c r="J73" s="20"/>
      <c r="L73" s="18" t="str">
        <f>'[2]TTL tổ 11'!B73</f>
        <v>Vy Na</v>
      </c>
    </row>
    <row r="74" spans="1:12" ht="15.75">
      <c r="A74" s="7">
        <f>'TTTL tổ 6'!A78</f>
        <v>69</v>
      </c>
      <c r="B74" s="8" t="str">
        <f>'TTTL tổ 6'!B78</f>
        <v>Khêm Ni Môl</v>
      </c>
      <c r="C74" s="15"/>
      <c r="D74" s="12">
        <v>1</v>
      </c>
      <c r="E74" s="13">
        <v>5</v>
      </c>
      <c r="F74" s="14"/>
      <c r="G74" s="13">
        <f t="shared" si="0"/>
        <v>5</v>
      </c>
      <c r="H74" s="13">
        <f t="shared" si="1"/>
        <v>6</v>
      </c>
      <c r="I74" s="19">
        <f t="shared" si="2"/>
        <v>450000</v>
      </c>
      <c r="J74" s="20"/>
      <c r="L74" s="18" t="str">
        <f>'[2]TTL tổ 11'!B74</f>
        <v>Han Kia</v>
      </c>
    </row>
    <row r="75" spans="1:12" ht="15.75" hidden="1">
      <c r="A75" s="7">
        <f>'TTTL tổ 6'!A79</f>
        <v>70</v>
      </c>
      <c r="B75" s="8" t="str">
        <f>'TTTL tổ 6'!B79</f>
        <v>Sô Srôn</v>
      </c>
      <c r="C75" s="15"/>
      <c r="D75" s="12">
        <v>1</v>
      </c>
      <c r="E75" s="13">
        <v>6</v>
      </c>
      <c r="F75" s="14"/>
      <c r="G75" s="13">
        <f t="shared" si="0"/>
        <v>6</v>
      </c>
      <c r="H75" s="13">
        <f t="shared" si="1"/>
        <v>7</v>
      </c>
      <c r="I75" s="19">
        <f t="shared" si="2"/>
        <v>525000</v>
      </c>
      <c r="J75" s="20"/>
      <c r="L75" s="18" t="str">
        <f>'[2]TTL tổ 11'!B75</f>
        <v>Suy Nan</v>
      </c>
    </row>
    <row r="76" spans="1:12" ht="15.75" hidden="1">
      <c r="A76" s="7">
        <f>'TTTL tổ 6'!A80</f>
        <v>71</v>
      </c>
      <c r="B76" s="8" t="str">
        <f>'TTTL tổ 6'!B80</f>
        <v>My Hem</v>
      </c>
      <c r="C76" s="15"/>
      <c r="D76" s="12">
        <v>1</v>
      </c>
      <c r="E76" s="13">
        <v>6</v>
      </c>
      <c r="F76" s="14"/>
      <c r="G76" s="13">
        <f t="shared" si="0"/>
        <v>6</v>
      </c>
      <c r="H76" s="13">
        <f t="shared" si="1"/>
        <v>7</v>
      </c>
      <c r="I76" s="19">
        <f t="shared" si="2"/>
        <v>525000</v>
      </c>
      <c r="J76" s="20"/>
      <c r="L76" s="18" t="str">
        <f>'[2]TTL tổ 11'!B76</f>
        <v>Toch Chia</v>
      </c>
    </row>
    <row r="77" spans="1:12" ht="15.75" hidden="1">
      <c r="A77" s="7">
        <f>'TTTL tổ 6'!A81</f>
        <v>72</v>
      </c>
      <c r="B77" s="8" t="str">
        <f>'TTTL tổ 6'!B81</f>
        <v>Soc San</v>
      </c>
      <c r="C77" s="15"/>
      <c r="D77" s="12">
        <v>1</v>
      </c>
      <c r="E77" s="13">
        <v>5</v>
      </c>
      <c r="F77" s="14"/>
      <c r="G77" s="13">
        <f t="shared" ref="G77:G143" si="3">E77+F77</f>
        <v>5</v>
      </c>
      <c r="H77" s="13">
        <f t="shared" ref="H77:H143" si="4">D77+E77</f>
        <v>6</v>
      </c>
      <c r="I77" s="19">
        <f t="shared" ref="I77:I143" si="5">H77*75000</f>
        <v>450000</v>
      </c>
      <c r="J77" s="20"/>
      <c r="L77" s="18" t="str">
        <f>'[2]TTL tổ 11'!B77</f>
        <v>Kon La</v>
      </c>
    </row>
    <row r="78" spans="1:12" ht="15.75" hidden="1">
      <c r="A78" s="7">
        <f>'TTTL tổ 6'!A82</f>
        <v>73</v>
      </c>
      <c r="B78" s="8" t="str">
        <f>'TTTL tổ 6'!B82</f>
        <v>Va Đi</v>
      </c>
      <c r="C78" s="15"/>
      <c r="D78" s="12">
        <v>1</v>
      </c>
      <c r="E78" s="13">
        <v>6</v>
      </c>
      <c r="F78" s="14"/>
      <c r="G78" s="13">
        <f t="shared" si="3"/>
        <v>6</v>
      </c>
      <c r="H78" s="13">
        <f t="shared" si="4"/>
        <v>7</v>
      </c>
      <c r="I78" s="19">
        <f t="shared" si="5"/>
        <v>525000</v>
      </c>
      <c r="J78" s="20"/>
      <c r="L78" s="18" t="str">
        <f>'[2]TTL tổ 11'!B78</f>
        <v>Sun Đon</v>
      </c>
    </row>
    <row r="79" spans="1:12" ht="15.75" hidden="1">
      <c r="A79" s="7">
        <f>'TTTL tổ 6'!A83</f>
        <v>74</v>
      </c>
      <c r="B79" s="8" t="str">
        <f>'TTTL tổ 6'!B83</f>
        <v>Plang Pla</v>
      </c>
      <c r="C79" s="15"/>
      <c r="D79" s="12">
        <v>1</v>
      </c>
      <c r="E79" s="13">
        <v>5</v>
      </c>
      <c r="F79" s="14"/>
      <c r="G79" s="13">
        <f t="shared" si="3"/>
        <v>5</v>
      </c>
      <c r="H79" s="13">
        <f t="shared" si="4"/>
        <v>6</v>
      </c>
      <c r="I79" s="19">
        <f t="shared" si="5"/>
        <v>450000</v>
      </c>
      <c r="J79" s="20"/>
      <c r="L79" s="18" t="str">
        <f>'[2]TTL tổ 11'!B79</f>
        <v>Non Art</v>
      </c>
    </row>
    <row r="80" spans="1:12" ht="15.75" hidden="1">
      <c r="A80" s="7">
        <f>'TTTL tổ 6'!A84</f>
        <v>75</v>
      </c>
      <c r="B80" s="8" t="str">
        <f>'TTTL tổ 6'!B84</f>
        <v>So Khach</v>
      </c>
      <c r="C80" s="15"/>
      <c r="D80" s="12">
        <v>1</v>
      </c>
      <c r="E80" s="13">
        <v>7</v>
      </c>
      <c r="F80" s="14"/>
      <c r="G80" s="13">
        <f t="shared" si="3"/>
        <v>7</v>
      </c>
      <c r="H80" s="13">
        <f t="shared" si="4"/>
        <v>8</v>
      </c>
      <c r="I80" s="19">
        <f t="shared" si="5"/>
        <v>600000</v>
      </c>
      <c r="J80" s="20"/>
      <c r="L80" s="18" t="str">
        <f>'[2]TTL tổ 11'!B80</f>
        <v>Em Nau</v>
      </c>
    </row>
    <row r="81" spans="1:12" ht="15.75" hidden="1">
      <c r="A81" s="7">
        <f>'TTTL tổ 6'!A85</f>
        <v>76</v>
      </c>
      <c r="B81" s="8" t="str">
        <f>'TTTL tổ 6'!B85</f>
        <v>Sem Ka</v>
      </c>
      <c r="C81" s="15"/>
      <c r="D81" s="12">
        <v>1</v>
      </c>
      <c r="E81" s="13">
        <v>5</v>
      </c>
      <c r="F81" s="14"/>
      <c r="G81" s="13">
        <f t="shared" si="3"/>
        <v>5</v>
      </c>
      <c r="H81" s="13">
        <f t="shared" si="4"/>
        <v>6</v>
      </c>
      <c r="I81" s="19">
        <f t="shared" si="5"/>
        <v>450000</v>
      </c>
      <c r="J81" s="20"/>
      <c r="L81" s="18" t="str">
        <f>'[2]TTL tổ 11'!B81</f>
        <v>Danh Vy ra</v>
      </c>
    </row>
    <row r="82" spans="1:12" ht="15.75" hidden="1">
      <c r="A82" s="7">
        <f>'TTTL tổ 6'!A86</f>
        <v>77</v>
      </c>
      <c r="B82" s="8" t="str">
        <f>'TTTL tổ 6'!B86</f>
        <v>Long Loi</v>
      </c>
      <c r="C82" s="15"/>
      <c r="D82" s="12">
        <v>1</v>
      </c>
      <c r="E82" s="13">
        <v>5</v>
      </c>
      <c r="F82" s="14"/>
      <c r="G82" s="13">
        <f t="shared" si="3"/>
        <v>5</v>
      </c>
      <c r="H82" s="13">
        <f t="shared" si="4"/>
        <v>6</v>
      </c>
      <c r="I82" s="19">
        <f t="shared" si="5"/>
        <v>450000</v>
      </c>
      <c r="J82" s="20"/>
      <c r="L82" s="18" t="str">
        <f>'[2]TTL tổ 11'!B82</f>
        <v>Han Sây Ha</v>
      </c>
    </row>
    <row r="83" spans="1:12" ht="15.75" hidden="1">
      <c r="A83" s="7">
        <f>'TTTL tổ 6'!A87</f>
        <v>78</v>
      </c>
      <c r="B83" s="8" t="str">
        <f>'TTTL tổ 6'!B87</f>
        <v>Phon Kren</v>
      </c>
      <c r="C83" s="15"/>
      <c r="D83" s="12">
        <v>1</v>
      </c>
      <c r="E83" s="13">
        <v>6</v>
      </c>
      <c r="F83" s="14"/>
      <c r="G83" s="13">
        <f t="shared" si="3"/>
        <v>6</v>
      </c>
      <c r="H83" s="13">
        <f t="shared" si="4"/>
        <v>7</v>
      </c>
      <c r="I83" s="19">
        <f t="shared" si="5"/>
        <v>525000</v>
      </c>
      <c r="J83" s="20"/>
      <c r="L83" s="18" t="str">
        <f>'[2]TTL tổ 11'!B83</f>
        <v>At Thi Đa</v>
      </c>
    </row>
    <row r="84" spans="1:12" ht="15.75" hidden="1">
      <c r="A84" s="7">
        <f>'TTTL tổ 6'!A88</f>
        <v>79</v>
      </c>
      <c r="B84" s="8" t="str">
        <f>'TTTL tổ 6'!B88</f>
        <v>Chhin Chhi</v>
      </c>
      <c r="C84" s="15"/>
      <c r="D84" s="12">
        <v>1</v>
      </c>
      <c r="E84" s="13">
        <v>6</v>
      </c>
      <c r="F84" s="14"/>
      <c r="G84" s="13">
        <f t="shared" si="3"/>
        <v>6</v>
      </c>
      <c r="H84" s="13">
        <f t="shared" si="4"/>
        <v>7</v>
      </c>
      <c r="I84" s="19">
        <f t="shared" si="5"/>
        <v>525000</v>
      </c>
      <c r="J84" s="20"/>
      <c r="L84" s="18" t="str">
        <f>'[2]TTL tổ 11'!B84</f>
        <v>So Nha</v>
      </c>
    </row>
    <row r="85" spans="1:12" ht="15.75" hidden="1">
      <c r="A85" s="7">
        <f>'TTTL tổ 6'!A89</f>
        <v>80</v>
      </c>
      <c r="B85" s="8" t="str">
        <f>'TTTL tổ 6'!B89</f>
        <v>Chhin Lư</v>
      </c>
      <c r="C85" s="15"/>
      <c r="D85" s="12">
        <v>1</v>
      </c>
      <c r="E85" s="13">
        <v>5</v>
      </c>
      <c r="F85" s="14"/>
      <c r="G85" s="13">
        <f t="shared" si="3"/>
        <v>5</v>
      </c>
      <c r="H85" s="13">
        <f t="shared" si="4"/>
        <v>6</v>
      </c>
      <c r="I85" s="19">
        <f t="shared" si="5"/>
        <v>450000</v>
      </c>
      <c r="J85" s="20"/>
      <c r="L85" s="18" t="str">
        <f>'[2]TTL tổ 11'!B85</f>
        <v>Seng Pang</v>
      </c>
    </row>
    <row r="86" spans="1:12" ht="15.75" hidden="1">
      <c r="A86" s="7">
        <f>'TTTL tổ 6'!A90</f>
        <v>81</v>
      </c>
      <c r="B86" s="8" t="str">
        <f>'TTTL tổ 6'!B90</f>
        <v>Ôi Vut</v>
      </c>
      <c r="C86" s="15"/>
      <c r="D86" s="15">
        <v>1</v>
      </c>
      <c r="E86" s="13">
        <v>6</v>
      </c>
      <c r="F86" s="14">
        <v>1</v>
      </c>
      <c r="G86" s="13">
        <f t="shared" si="3"/>
        <v>7</v>
      </c>
      <c r="H86" s="13">
        <f t="shared" si="4"/>
        <v>7</v>
      </c>
      <c r="I86" s="19">
        <f t="shared" si="5"/>
        <v>525000</v>
      </c>
      <c r="J86" s="20"/>
      <c r="L86" s="18"/>
    </row>
    <row r="87" spans="1:12" ht="15.75" hidden="1">
      <c r="A87" s="7">
        <f>'TTTL tổ 6'!A91</f>
        <v>82</v>
      </c>
      <c r="B87" s="8" t="str">
        <f>'TTTL tổ 6'!B91</f>
        <v>Pin Thon</v>
      </c>
      <c r="C87" s="15"/>
      <c r="D87" s="15">
        <v>1</v>
      </c>
      <c r="E87" s="13">
        <v>6</v>
      </c>
      <c r="F87" s="14"/>
      <c r="G87" s="13">
        <f t="shared" si="3"/>
        <v>6</v>
      </c>
      <c r="H87" s="13">
        <f t="shared" si="4"/>
        <v>7</v>
      </c>
      <c r="I87" s="19">
        <f t="shared" si="5"/>
        <v>525000</v>
      </c>
      <c r="J87" s="20"/>
      <c r="L87" s="18"/>
    </row>
    <row r="88" spans="1:12" ht="15.75" hidden="1">
      <c r="A88" s="7">
        <f>'TTTL tổ 6'!A92</f>
        <v>83</v>
      </c>
      <c r="B88" s="8" t="str">
        <f>'TTTL tổ 6'!B92</f>
        <v>Mau Số Nat</v>
      </c>
      <c r="C88" s="15"/>
      <c r="D88" s="15">
        <v>1</v>
      </c>
      <c r="E88" s="13">
        <v>7</v>
      </c>
      <c r="F88" s="14"/>
      <c r="G88" s="13">
        <f t="shared" si="3"/>
        <v>7</v>
      </c>
      <c r="H88" s="13">
        <f t="shared" si="4"/>
        <v>8</v>
      </c>
      <c r="I88" s="19">
        <f t="shared" si="5"/>
        <v>600000</v>
      </c>
      <c r="J88" s="20"/>
      <c r="L88" s="18"/>
    </row>
    <row r="89" spans="1:12" ht="15.75" hidden="1">
      <c r="A89" s="7">
        <f>'TTTL tổ 6'!A93</f>
        <v>84</v>
      </c>
      <c r="B89" s="8" t="str">
        <f>'TTTL tổ 6'!B93</f>
        <v>Kim In</v>
      </c>
      <c r="C89" s="15"/>
      <c r="D89" s="12">
        <v>1</v>
      </c>
      <c r="E89" s="13">
        <v>5</v>
      </c>
      <c r="F89" s="14">
        <v>1</v>
      </c>
      <c r="G89" s="13">
        <f t="shared" si="3"/>
        <v>6</v>
      </c>
      <c r="H89" s="13">
        <f t="shared" si="4"/>
        <v>6</v>
      </c>
      <c r="I89" s="19">
        <f t="shared" si="5"/>
        <v>450000</v>
      </c>
      <c r="J89" s="20"/>
      <c r="L89" s="18"/>
    </row>
    <row r="90" spans="1:12" ht="15.75" hidden="1">
      <c r="A90" s="7">
        <f>'TTTL tổ 6'!A94</f>
        <v>85</v>
      </c>
      <c r="B90" s="8" t="str">
        <f>'TTTL tổ 6'!B94</f>
        <v>Tô Ry Han</v>
      </c>
      <c r="C90" s="15"/>
      <c r="D90" s="12">
        <v>1</v>
      </c>
      <c r="E90" s="13">
        <v>5</v>
      </c>
      <c r="F90" s="14"/>
      <c r="G90" s="13">
        <f t="shared" si="3"/>
        <v>5</v>
      </c>
      <c r="H90" s="13">
        <f t="shared" si="4"/>
        <v>6</v>
      </c>
      <c r="I90" s="19">
        <f t="shared" si="5"/>
        <v>450000</v>
      </c>
      <c r="J90" s="20"/>
      <c r="L90" s="18"/>
    </row>
    <row r="91" spans="1:12" ht="15.75" hidden="1">
      <c r="A91" s="7">
        <f>'TTTL tổ 6'!A95</f>
        <v>86</v>
      </c>
      <c r="B91" s="8" t="str">
        <f>'TTTL tổ 6'!B95</f>
        <v>Chhiên Bô Ri</v>
      </c>
      <c r="C91" s="15"/>
      <c r="D91" s="12">
        <v>1</v>
      </c>
      <c r="E91" s="13">
        <v>5</v>
      </c>
      <c r="F91" s="14"/>
      <c r="G91" s="13">
        <f t="shared" si="3"/>
        <v>5</v>
      </c>
      <c r="H91" s="13">
        <f t="shared" si="4"/>
        <v>6</v>
      </c>
      <c r="I91" s="19">
        <f t="shared" si="5"/>
        <v>450000</v>
      </c>
      <c r="J91" s="20"/>
      <c r="L91" s="18"/>
    </row>
    <row r="92" spans="1:12" ht="15.75" hidden="1">
      <c r="A92" s="7">
        <f>'TTTL tổ 6'!A96</f>
        <v>87</v>
      </c>
      <c r="B92" s="8" t="str">
        <f>'TTTL tổ 6'!B96</f>
        <v>Lunh Chhok</v>
      </c>
      <c r="C92" s="15"/>
      <c r="D92" s="12">
        <v>1</v>
      </c>
      <c r="E92" s="13">
        <v>5</v>
      </c>
      <c r="F92" s="14"/>
      <c r="G92" s="13">
        <f t="shared" si="3"/>
        <v>5</v>
      </c>
      <c r="H92" s="13">
        <f t="shared" si="4"/>
        <v>6</v>
      </c>
      <c r="I92" s="19">
        <f t="shared" si="5"/>
        <v>450000</v>
      </c>
      <c r="J92" s="20"/>
      <c r="L92" s="18"/>
    </row>
    <row r="93" spans="1:12" ht="15.75" hidden="1">
      <c r="A93" s="7">
        <f>'TTTL tổ 6'!A97</f>
        <v>88</v>
      </c>
      <c r="B93" s="8" t="str">
        <f>'TTTL tổ 6'!B97</f>
        <v>Pôk Piêng</v>
      </c>
      <c r="C93" s="15"/>
      <c r="D93" s="15">
        <v>1</v>
      </c>
      <c r="E93" s="13">
        <v>7</v>
      </c>
      <c r="F93" s="14"/>
      <c r="G93" s="13">
        <f t="shared" si="3"/>
        <v>7</v>
      </c>
      <c r="H93" s="13">
        <f t="shared" si="4"/>
        <v>8</v>
      </c>
      <c r="I93" s="19">
        <f t="shared" si="5"/>
        <v>600000</v>
      </c>
      <c r="J93" s="20"/>
      <c r="L93" s="18"/>
    </row>
    <row r="94" spans="1:12" ht="15.75" hidden="1">
      <c r="A94" s="7">
        <f>'TTTL tổ 6'!A98</f>
        <v>89</v>
      </c>
      <c r="B94" s="8" t="str">
        <f>'TTTL tổ 6'!B98</f>
        <v>Vôn I Ca</v>
      </c>
      <c r="C94" s="15"/>
      <c r="D94" s="12">
        <v>1</v>
      </c>
      <c r="E94" s="13">
        <v>7</v>
      </c>
      <c r="F94" s="14"/>
      <c r="G94" s="13">
        <f t="shared" si="3"/>
        <v>7</v>
      </c>
      <c r="H94" s="13">
        <f t="shared" si="4"/>
        <v>8</v>
      </c>
      <c r="I94" s="19">
        <f t="shared" si="5"/>
        <v>600000</v>
      </c>
      <c r="J94" s="20"/>
      <c r="L94" s="18"/>
    </row>
    <row r="95" spans="1:12" ht="15.75" hidden="1">
      <c r="A95" s="7">
        <f>'TTTL tổ 6'!A99</f>
        <v>90</v>
      </c>
      <c r="B95" s="8" t="str">
        <f>'TTTL tổ 6'!B99</f>
        <v>Chăn Phin</v>
      </c>
      <c r="C95" s="15"/>
      <c r="D95" s="12">
        <v>1</v>
      </c>
      <c r="E95" s="13">
        <v>5</v>
      </c>
      <c r="F95" s="14">
        <v>2</v>
      </c>
      <c r="G95" s="13">
        <f t="shared" si="3"/>
        <v>7</v>
      </c>
      <c r="H95" s="13">
        <f t="shared" si="4"/>
        <v>6</v>
      </c>
      <c r="I95" s="19">
        <f t="shared" si="5"/>
        <v>450000</v>
      </c>
      <c r="J95" s="20"/>
      <c r="L95" s="18"/>
    </row>
    <row r="96" spans="1:12" ht="15.75" hidden="1">
      <c r="A96" s="7">
        <f>'TTTL tổ 6'!A100</f>
        <v>94</v>
      </c>
      <c r="B96" s="8" t="str">
        <f>'TTTL tổ 6'!B100</f>
        <v>Sa Li Đa</v>
      </c>
      <c r="C96" s="15"/>
      <c r="D96" s="12">
        <v>1</v>
      </c>
      <c r="E96" s="13">
        <v>5</v>
      </c>
      <c r="F96" s="14">
        <v>2</v>
      </c>
      <c r="G96" s="13">
        <f t="shared" si="3"/>
        <v>7</v>
      </c>
      <c r="H96" s="13">
        <f t="shared" si="4"/>
        <v>6</v>
      </c>
      <c r="I96" s="19">
        <f t="shared" si="5"/>
        <v>450000</v>
      </c>
      <c r="J96" s="20"/>
      <c r="L96" s="18"/>
    </row>
    <row r="97" spans="1:12" ht="15.75" hidden="1">
      <c r="A97" s="7">
        <f>'TTTL tổ 6'!A101</f>
        <v>95</v>
      </c>
      <c r="B97" s="8" t="str">
        <f>'TTTL tổ 6'!B101</f>
        <v>Thô Thon</v>
      </c>
      <c r="C97" s="15"/>
      <c r="D97" s="12">
        <v>1</v>
      </c>
      <c r="E97" s="13">
        <v>5</v>
      </c>
      <c r="F97" s="14">
        <v>1</v>
      </c>
      <c r="G97" s="13">
        <f t="shared" si="3"/>
        <v>6</v>
      </c>
      <c r="H97" s="13">
        <f t="shared" si="4"/>
        <v>6</v>
      </c>
      <c r="I97" s="19">
        <f t="shared" si="5"/>
        <v>450000</v>
      </c>
      <c r="J97" s="20"/>
      <c r="L97" s="18"/>
    </row>
    <row r="98" spans="1:12" ht="15.75" hidden="1">
      <c r="A98" s="7">
        <f>'TTTL tổ 6'!A102</f>
        <v>96</v>
      </c>
      <c r="B98" s="8" t="str">
        <f>'TTTL tổ 6'!B102</f>
        <v>Sô Lai</v>
      </c>
      <c r="C98" s="15"/>
      <c r="D98" s="12">
        <v>1</v>
      </c>
      <c r="E98" s="13">
        <v>5</v>
      </c>
      <c r="F98" s="14"/>
      <c r="G98" s="13">
        <f t="shared" si="3"/>
        <v>5</v>
      </c>
      <c r="H98" s="13">
        <f t="shared" si="4"/>
        <v>6</v>
      </c>
      <c r="I98" s="19">
        <f t="shared" si="5"/>
        <v>450000</v>
      </c>
      <c r="J98" s="20"/>
      <c r="L98" s="18"/>
    </row>
    <row r="99" spans="1:12" ht="15.75" hidden="1">
      <c r="A99" s="7">
        <f>'TTTL tổ 6'!A103</f>
        <v>97</v>
      </c>
      <c r="B99" s="8" t="str">
        <f>'TTTL tổ 6'!B103</f>
        <v>Vay Hâm</v>
      </c>
      <c r="C99" s="15"/>
      <c r="D99" s="12">
        <v>1</v>
      </c>
      <c r="E99" s="13">
        <v>5</v>
      </c>
      <c r="F99" s="14"/>
      <c r="G99" s="13">
        <f t="shared" si="3"/>
        <v>5</v>
      </c>
      <c r="H99" s="13">
        <f t="shared" si="4"/>
        <v>6</v>
      </c>
      <c r="I99" s="19">
        <f t="shared" si="5"/>
        <v>450000</v>
      </c>
      <c r="J99" s="20"/>
      <c r="L99" s="18"/>
    </row>
    <row r="100" spans="1:12" ht="15.75" hidden="1">
      <c r="A100" s="7">
        <f>'TTTL tổ 6'!A104</f>
        <v>98</v>
      </c>
      <c r="B100" s="8" t="str">
        <f>'TTTL tổ 6'!B104</f>
        <v>Nhêp Vên</v>
      </c>
      <c r="C100" s="15"/>
      <c r="D100" s="12">
        <v>1</v>
      </c>
      <c r="E100" s="13">
        <v>5</v>
      </c>
      <c r="F100" s="14"/>
      <c r="G100" s="13">
        <f t="shared" si="3"/>
        <v>5</v>
      </c>
      <c r="H100" s="13">
        <f t="shared" si="4"/>
        <v>6</v>
      </c>
      <c r="I100" s="19">
        <f t="shared" si="5"/>
        <v>450000</v>
      </c>
      <c r="J100" s="20"/>
      <c r="L100" s="18"/>
    </row>
    <row r="101" spans="1:12" ht="15.75" hidden="1">
      <c r="A101" s="7">
        <f>'TTTL tổ 6'!A105</f>
        <v>99</v>
      </c>
      <c r="B101" s="8" t="str">
        <f>'TTTL tổ 6'!B105</f>
        <v>Uôn Ra</v>
      </c>
      <c r="C101" s="15"/>
      <c r="D101" s="12">
        <v>1</v>
      </c>
      <c r="E101" s="13">
        <v>5</v>
      </c>
      <c r="F101" s="14"/>
      <c r="G101" s="13">
        <f t="shared" si="3"/>
        <v>5</v>
      </c>
      <c r="H101" s="13">
        <f t="shared" si="4"/>
        <v>6</v>
      </c>
      <c r="I101" s="19">
        <f t="shared" si="5"/>
        <v>450000</v>
      </c>
      <c r="J101" s="20"/>
      <c r="L101" s="18"/>
    </row>
    <row r="102" spans="1:12" ht="15.75" hidden="1">
      <c r="A102" s="7">
        <f>'TTTL tổ 6'!A106</f>
        <v>100</v>
      </c>
      <c r="B102" s="8" t="str">
        <f>'TTTL tổ 6'!B106</f>
        <v>Chhiêt Phin</v>
      </c>
      <c r="C102" s="15"/>
      <c r="D102" s="12">
        <v>1</v>
      </c>
      <c r="E102" s="13">
        <v>5</v>
      </c>
      <c r="F102" s="14">
        <v>4</v>
      </c>
      <c r="G102" s="13">
        <f t="shared" si="3"/>
        <v>9</v>
      </c>
      <c r="H102" s="13">
        <f t="shared" si="4"/>
        <v>6</v>
      </c>
      <c r="I102" s="19">
        <f t="shared" si="5"/>
        <v>450000</v>
      </c>
      <c r="J102" s="20"/>
      <c r="L102" s="18"/>
    </row>
    <row r="103" spans="1:12" ht="15.75" hidden="1">
      <c r="A103" s="7">
        <f>'TTTL tổ 6'!A107</f>
        <v>101</v>
      </c>
      <c r="B103" s="8" t="str">
        <f>'TTTL tổ 6'!B107</f>
        <v>Chhông Tăng Hao</v>
      </c>
      <c r="C103" s="15"/>
      <c r="D103" s="12">
        <v>1</v>
      </c>
      <c r="E103" s="13">
        <v>5</v>
      </c>
      <c r="F103" s="14">
        <v>4</v>
      </c>
      <c r="G103" s="13">
        <f t="shared" si="3"/>
        <v>9</v>
      </c>
      <c r="H103" s="13">
        <f t="shared" si="4"/>
        <v>6</v>
      </c>
      <c r="I103" s="19">
        <f t="shared" si="5"/>
        <v>450000</v>
      </c>
      <c r="J103" s="20"/>
      <c r="L103" s="18"/>
    </row>
    <row r="104" spans="1:12" ht="15.75" hidden="1">
      <c r="A104" s="7">
        <f>'TTTL tổ 6'!A108</f>
        <v>102</v>
      </c>
      <c r="B104" s="8" t="str">
        <f>'TTTL tổ 6'!B108</f>
        <v>Pho Than</v>
      </c>
      <c r="C104" s="15"/>
      <c r="D104" s="12">
        <v>1</v>
      </c>
      <c r="E104" s="13">
        <v>5</v>
      </c>
      <c r="F104" s="14"/>
      <c r="G104" s="13">
        <f t="shared" si="3"/>
        <v>5</v>
      </c>
      <c r="H104" s="13">
        <f t="shared" si="4"/>
        <v>6</v>
      </c>
      <c r="I104" s="19">
        <f t="shared" si="5"/>
        <v>450000</v>
      </c>
      <c r="J104" s="20"/>
      <c r="L104" s="18"/>
    </row>
    <row r="105" spans="1:12" ht="15.75" hidden="1">
      <c r="A105" s="7">
        <f>'TTTL tổ 6'!A109</f>
        <v>103</v>
      </c>
      <c r="B105" s="8" t="str">
        <f>'TTTL tổ 6'!B109</f>
        <v>Mak Von</v>
      </c>
      <c r="C105" s="15"/>
      <c r="D105" s="12">
        <v>1</v>
      </c>
      <c r="E105" s="13">
        <v>5</v>
      </c>
      <c r="F105" s="14"/>
      <c r="G105" s="13">
        <f t="shared" si="3"/>
        <v>5</v>
      </c>
      <c r="H105" s="13">
        <f t="shared" si="4"/>
        <v>6</v>
      </c>
      <c r="I105" s="19">
        <f t="shared" si="5"/>
        <v>450000</v>
      </c>
      <c r="J105" s="20"/>
      <c r="L105" s="18"/>
    </row>
    <row r="106" spans="1:12" ht="15.75" hidden="1">
      <c r="A106" s="7">
        <f>'TTTL tổ 6'!A110</f>
        <v>104</v>
      </c>
      <c r="B106" s="8" t="str">
        <f>'TTTL tổ 6'!B110</f>
        <v>Sôk Tit</v>
      </c>
      <c r="C106" s="15"/>
      <c r="D106" s="12">
        <v>1</v>
      </c>
      <c r="E106" s="13">
        <v>5</v>
      </c>
      <c r="F106" s="14">
        <v>2</v>
      </c>
      <c r="G106" s="13">
        <f t="shared" si="3"/>
        <v>7</v>
      </c>
      <c r="H106" s="13">
        <f t="shared" si="4"/>
        <v>6</v>
      </c>
      <c r="I106" s="19">
        <f t="shared" si="5"/>
        <v>450000</v>
      </c>
      <c r="J106" s="20"/>
      <c r="L106" s="18"/>
    </row>
    <row r="107" spans="1:12" ht="15.75" hidden="1">
      <c r="A107" s="7">
        <f>'TTTL tổ 6'!A111</f>
        <v>105</v>
      </c>
      <c r="B107" s="8" t="str">
        <f>'TTTL tổ 6'!B111</f>
        <v>Na Chăn Ra</v>
      </c>
      <c r="C107" s="15"/>
      <c r="D107" s="12">
        <v>1</v>
      </c>
      <c r="E107" s="13">
        <v>4</v>
      </c>
      <c r="F107" s="14"/>
      <c r="G107" s="13">
        <f t="shared" si="3"/>
        <v>4</v>
      </c>
      <c r="H107" s="13">
        <f t="shared" si="4"/>
        <v>5</v>
      </c>
      <c r="I107" s="19">
        <f t="shared" si="5"/>
        <v>375000</v>
      </c>
      <c r="J107" s="20"/>
      <c r="L107" s="18"/>
    </row>
    <row r="108" spans="1:12" ht="15.75" hidden="1">
      <c r="A108" s="7">
        <f>'TTTL tổ 6'!A112</f>
        <v>106</v>
      </c>
      <c r="B108" s="8" t="str">
        <f>'TTTL tổ 6'!B112</f>
        <v>Von Khôi</v>
      </c>
      <c r="C108" s="15"/>
      <c r="D108" s="12">
        <v>1</v>
      </c>
      <c r="E108" s="13">
        <v>7</v>
      </c>
      <c r="F108" s="14">
        <v>2</v>
      </c>
      <c r="G108" s="13">
        <f t="shared" si="3"/>
        <v>9</v>
      </c>
      <c r="H108" s="13">
        <f t="shared" si="4"/>
        <v>8</v>
      </c>
      <c r="I108" s="19">
        <f t="shared" si="5"/>
        <v>600000</v>
      </c>
      <c r="J108" s="20"/>
      <c r="L108" s="18"/>
    </row>
    <row r="109" spans="1:12" ht="15.75" hidden="1">
      <c r="A109" s="7">
        <f>'TTTL tổ 6'!A113</f>
        <v>107</v>
      </c>
      <c r="B109" s="8" t="str">
        <f>'TTTL tổ 6'!B113</f>
        <v>Son Chom Rơn</v>
      </c>
      <c r="C109" s="15"/>
      <c r="D109" s="12">
        <v>1</v>
      </c>
      <c r="E109" s="13">
        <v>7</v>
      </c>
      <c r="F109" s="14">
        <v>2</v>
      </c>
      <c r="G109" s="13">
        <f t="shared" si="3"/>
        <v>9</v>
      </c>
      <c r="H109" s="13">
        <f t="shared" si="4"/>
        <v>8</v>
      </c>
      <c r="I109" s="19">
        <f t="shared" si="5"/>
        <v>600000</v>
      </c>
      <c r="J109" s="20"/>
      <c r="L109" s="18"/>
    </row>
    <row r="110" spans="1:12" ht="15.75" hidden="1">
      <c r="A110" s="7">
        <f>'TTTL tổ 6'!A114</f>
        <v>108</v>
      </c>
      <c r="B110" s="8" t="str">
        <f>'TTTL tổ 6'!B114</f>
        <v>Chhon Ron</v>
      </c>
      <c r="C110" s="15"/>
      <c r="D110" s="12">
        <v>1</v>
      </c>
      <c r="E110" s="13">
        <v>6</v>
      </c>
      <c r="F110" s="14"/>
      <c r="G110" s="13">
        <f t="shared" si="3"/>
        <v>6</v>
      </c>
      <c r="H110" s="13">
        <f t="shared" si="4"/>
        <v>7</v>
      </c>
      <c r="I110" s="19">
        <f t="shared" si="5"/>
        <v>525000</v>
      </c>
      <c r="J110" s="20"/>
    </row>
    <row r="111" spans="1:12" ht="15.75" hidden="1">
      <c r="A111" s="7">
        <f>'TTTL tổ 6'!A115</f>
        <v>109</v>
      </c>
      <c r="B111" s="8" t="str">
        <f>'TTTL tổ 6'!B115</f>
        <v>Hum Ni</v>
      </c>
      <c r="C111" s="15"/>
      <c r="D111" s="12">
        <v>1</v>
      </c>
      <c r="E111" s="13">
        <v>6</v>
      </c>
      <c r="F111" s="14"/>
      <c r="G111" s="13">
        <f t="shared" si="3"/>
        <v>6</v>
      </c>
      <c r="H111" s="13">
        <f t="shared" si="4"/>
        <v>7</v>
      </c>
      <c r="I111" s="19">
        <f t="shared" si="5"/>
        <v>525000</v>
      </c>
      <c r="J111" s="20"/>
    </row>
    <row r="112" spans="1:12" ht="15.75" hidden="1">
      <c r="A112" s="7">
        <f>'TTTL tổ 6'!A116</f>
        <v>110</v>
      </c>
      <c r="B112" s="8" t="str">
        <f>'TTTL tổ 6'!B116</f>
        <v>Sô Srey Lek</v>
      </c>
      <c r="C112" s="15"/>
      <c r="D112" s="12">
        <v>1</v>
      </c>
      <c r="E112" s="13">
        <v>6</v>
      </c>
      <c r="F112" s="14"/>
      <c r="G112" s="13">
        <f t="shared" si="3"/>
        <v>6</v>
      </c>
      <c r="H112" s="13">
        <f t="shared" si="4"/>
        <v>7</v>
      </c>
      <c r="I112" s="19">
        <f t="shared" si="5"/>
        <v>525000</v>
      </c>
      <c r="J112" s="20"/>
    </row>
    <row r="113" spans="1:10" ht="15.75" hidden="1">
      <c r="A113" s="7">
        <f>'TTTL tổ 6'!A117</f>
        <v>111</v>
      </c>
      <c r="B113" s="8" t="str">
        <f>'TTTL tổ 6'!B117</f>
        <v>Chươn Ray</v>
      </c>
      <c r="C113" s="15"/>
      <c r="D113" s="12">
        <v>1</v>
      </c>
      <c r="E113" s="13">
        <v>6</v>
      </c>
      <c r="F113" s="14">
        <v>2</v>
      </c>
      <c r="G113" s="13">
        <f t="shared" si="3"/>
        <v>8</v>
      </c>
      <c r="H113" s="13">
        <f t="shared" si="4"/>
        <v>7</v>
      </c>
      <c r="I113" s="19">
        <f t="shared" si="5"/>
        <v>525000</v>
      </c>
      <c r="J113" s="20"/>
    </row>
    <row r="114" spans="1:10" ht="15.75" hidden="1">
      <c r="A114" s="7">
        <f>'TTTL tổ 6'!A118</f>
        <v>112</v>
      </c>
      <c r="B114" s="8" t="str">
        <f>'TTTL tổ 6'!B118</f>
        <v>Tit Ty</v>
      </c>
      <c r="C114" s="15"/>
      <c r="D114" s="12">
        <v>1</v>
      </c>
      <c r="E114" s="13">
        <v>6</v>
      </c>
      <c r="F114" s="14"/>
      <c r="G114" s="13">
        <f t="shared" si="3"/>
        <v>6</v>
      </c>
      <c r="H114" s="13">
        <f t="shared" si="4"/>
        <v>7</v>
      </c>
      <c r="I114" s="19">
        <f t="shared" si="5"/>
        <v>525000</v>
      </c>
      <c r="J114" s="20"/>
    </row>
    <row r="115" spans="1:10" ht="15.75" hidden="1">
      <c r="A115" s="7">
        <f>'TTTL tổ 6'!A119</f>
        <v>113</v>
      </c>
      <c r="B115" s="8" t="str">
        <f>'TTTL tổ 6'!B119</f>
        <v>Buôn Số Bân</v>
      </c>
      <c r="C115" s="15"/>
      <c r="D115" s="12">
        <v>1</v>
      </c>
      <c r="E115" s="13">
        <v>6</v>
      </c>
      <c r="F115" s="14"/>
      <c r="G115" s="13">
        <f t="shared" si="3"/>
        <v>6</v>
      </c>
      <c r="H115" s="13">
        <f t="shared" si="4"/>
        <v>7</v>
      </c>
      <c r="I115" s="19">
        <f t="shared" si="5"/>
        <v>525000</v>
      </c>
      <c r="J115" s="20"/>
    </row>
    <row r="116" spans="1:10" ht="15.75" hidden="1">
      <c r="A116" s="7">
        <f>'TTTL tổ 6'!A120</f>
        <v>114</v>
      </c>
      <c r="B116" s="8" t="str">
        <f>'TTTL tổ 6'!B120</f>
        <v>An Vit Chia</v>
      </c>
      <c r="C116" s="15"/>
      <c r="D116" s="12">
        <v>1</v>
      </c>
      <c r="E116" s="13">
        <v>6</v>
      </c>
      <c r="F116" s="14"/>
      <c r="G116" s="13">
        <f t="shared" si="3"/>
        <v>6</v>
      </c>
      <c r="H116" s="13">
        <f t="shared" si="4"/>
        <v>7</v>
      </c>
      <c r="I116" s="19">
        <f t="shared" si="5"/>
        <v>525000</v>
      </c>
      <c r="J116" s="20"/>
    </row>
    <row r="117" spans="1:10" ht="15.75" hidden="1">
      <c r="A117" s="7">
        <f>'TTTL tổ 6'!A121</f>
        <v>115</v>
      </c>
      <c r="B117" s="8" t="str">
        <f>'TTTL tổ 6'!B121</f>
        <v>Don Doi</v>
      </c>
      <c r="C117" s="15"/>
      <c r="D117" s="12">
        <v>1</v>
      </c>
      <c r="E117" s="13">
        <v>6</v>
      </c>
      <c r="F117" s="14">
        <v>2</v>
      </c>
      <c r="G117" s="13">
        <f t="shared" si="3"/>
        <v>8</v>
      </c>
      <c r="H117" s="13">
        <f t="shared" si="4"/>
        <v>7</v>
      </c>
      <c r="I117" s="19">
        <f t="shared" si="5"/>
        <v>525000</v>
      </c>
      <c r="J117" s="20"/>
    </row>
    <row r="118" spans="1:10" ht="15.75" hidden="1">
      <c r="A118" s="7">
        <f>'TTTL tổ 6'!A122</f>
        <v>116</v>
      </c>
      <c r="B118" s="8" t="str">
        <f>'TTTL tổ 6'!B122</f>
        <v>Rim Hay</v>
      </c>
      <c r="C118" s="15"/>
      <c r="D118" s="12">
        <v>1</v>
      </c>
      <c r="E118" s="13">
        <v>4</v>
      </c>
      <c r="F118" s="14"/>
      <c r="G118" s="13">
        <f t="shared" si="3"/>
        <v>4</v>
      </c>
      <c r="H118" s="13">
        <f t="shared" si="4"/>
        <v>5</v>
      </c>
      <c r="I118" s="19">
        <f t="shared" si="5"/>
        <v>375000</v>
      </c>
      <c r="J118" s="20"/>
    </row>
    <row r="119" spans="1:10" ht="15.75" hidden="1">
      <c r="A119" s="7">
        <f>'TTTL tổ 6'!A123</f>
        <v>117</v>
      </c>
      <c r="B119" s="8" t="str">
        <f>'TTTL tổ 6'!B123</f>
        <v>Văn Sôk</v>
      </c>
      <c r="C119" s="15"/>
      <c r="D119" s="12">
        <v>1</v>
      </c>
      <c r="E119" s="13">
        <v>4</v>
      </c>
      <c r="F119" s="14"/>
      <c r="G119" s="13">
        <f t="shared" si="3"/>
        <v>4</v>
      </c>
      <c r="H119" s="13">
        <f t="shared" si="4"/>
        <v>5</v>
      </c>
      <c r="I119" s="19">
        <f t="shared" si="5"/>
        <v>375000</v>
      </c>
      <c r="J119" s="20"/>
    </row>
    <row r="120" spans="1:10" ht="15.75" hidden="1">
      <c r="A120" s="7">
        <f>'TTTL tổ 6'!A124</f>
        <v>118</v>
      </c>
      <c r="B120" s="8" t="str">
        <f>'TTTL tổ 6'!B124</f>
        <v>Bôl Sât</v>
      </c>
      <c r="C120" s="15"/>
      <c r="D120" s="12">
        <v>1</v>
      </c>
      <c r="E120" s="13">
        <v>4</v>
      </c>
      <c r="F120" s="14"/>
      <c r="G120" s="13">
        <f t="shared" si="3"/>
        <v>4</v>
      </c>
      <c r="H120" s="13">
        <f t="shared" si="4"/>
        <v>5</v>
      </c>
      <c r="I120" s="19">
        <f t="shared" si="5"/>
        <v>375000</v>
      </c>
      <c r="J120" s="20"/>
    </row>
    <row r="121" spans="1:10" ht="15.75" hidden="1">
      <c r="A121" s="7">
        <f>'TTTL tổ 6'!A125</f>
        <v>119</v>
      </c>
      <c r="B121" s="8" t="str">
        <f>'TTTL tổ 6'!B125</f>
        <v>Hang Sât</v>
      </c>
      <c r="C121" s="15"/>
      <c r="D121" s="12">
        <v>1</v>
      </c>
      <c r="E121" s="13">
        <v>4</v>
      </c>
      <c r="F121" s="14"/>
      <c r="G121" s="13">
        <f t="shared" si="3"/>
        <v>4</v>
      </c>
      <c r="H121" s="13">
        <f t="shared" si="4"/>
        <v>5</v>
      </c>
      <c r="I121" s="19">
        <f t="shared" si="5"/>
        <v>375000</v>
      </c>
      <c r="J121" s="20"/>
    </row>
    <row r="122" spans="1:10" ht="15.75" hidden="1">
      <c r="A122" s="7">
        <f>'TTTL tổ 6'!A126</f>
        <v>120</v>
      </c>
      <c r="B122" s="8" t="str">
        <f>'TTTL tổ 6'!B126</f>
        <v>Si Sa Ly</v>
      </c>
      <c r="C122" s="15"/>
      <c r="D122" s="12">
        <v>1</v>
      </c>
      <c r="E122" s="13">
        <v>4</v>
      </c>
      <c r="F122" s="14"/>
      <c r="G122" s="13">
        <f t="shared" si="3"/>
        <v>4</v>
      </c>
      <c r="H122" s="13">
        <f t="shared" si="4"/>
        <v>5</v>
      </c>
      <c r="I122" s="19">
        <f t="shared" si="5"/>
        <v>375000</v>
      </c>
      <c r="J122" s="20"/>
    </row>
    <row r="123" spans="1:10" ht="15.75" hidden="1">
      <c r="A123" s="7">
        <f>'TTTL tổ 6'!A127</f>
        <v>121</v>
      </c>
      <c r="B123" s="8" t="str">
        <f>'TTTL tổ 6'!B127</f>
        <v>Son Pha Ry</v>
      </c>
      <c r="C123" s="15"/>
      <c r="D123" s="12">
        <v>1</v>
      </c>
      <c r="E123" s="13">
        <v>4</v>
      </c>
      <c r="F123" s="14"/>
      <c r="G123" s="13">
        <f t="shared" si="3"/>
        <v>4</v>
      </c>
      <c r="H123" s="13">
        <f t="shared" si="4"/>
        <v>5</v>
      </c>
      <c r="I123" s="19">
        <f t="shared" si="5"/>
        <v>375000</v>
      </c>
      <c r="J123" s="20"/>
    </row>
    <row r="124" spans="1:10" ht="15.75" hidden="1">
      <c r="A124" s="7">
        <f>'TTTL tổ 6'!A128</f>
        <v>122</v>
      </c>
      <c r="B124" s="8" t="str">
        <f>'TTTL tổ 6'!B128</f>
        <v>Bun Na Sua</v>
      </c>
      <c r="C124" s="15"/>
      <c r="D124" s="12">
        <v>1</v>
      </c>
      <c r="E124" s="13">
        <v>4</v>
      </c>
      <c r="F124" s="14"/>
      <c r="G124" s="13">
        <f t="shared" si="3"/>
        <v>4</v>
      </c>
      <c r="H124" s="13">
        <f t="shared" si="4"/>
        <v>5</v>
      </c>
      <c r="I124" s="19">
        <f t="shared" si="5"/>
        <v>375000</v>
      </c>
      <c r="J124" s="20"/>
    </row>
    <row r="125" spans="1:10" ht="15.75" hidden="1">
      <c r="A125" s="7">
        <f>'TTTL tổ 6'!A129</f>
        <v>123</v>
      </c>
      <c r="B125" s="8" t="str">
        <f>'TTTL tổ 6'!B129</f>
        <v>Rươn Ui</v>
      </c>
      <c r="C125" s="15"/>
      <c r="D125" s="12">
        <v>1</v>
      </c>
      <c r="E125" s="13">
        <v>4</v>
      </c>
      <c r="F125" s="14">
        <v>4</v>
      </c>
      <c r="G125" s="13">
        <f t="shared" si="3"/>
        <v>8</v>
      </c>
      <c r="H125" s="13">
        <f t="shared" si="4"/>
        <v>5</v>
      </c>
      <c r="I125" s="19">
        <f t="shared" si="5"/>
        <v>375000</v>
      </c>
      <c r="J125" s="20"/>
    </row>
    <row r="126" spans="1:10" ht="15.75" hidden="1">
      <c r="A126" s="7">
        <f>'TTTL tổ 6'!A130</f>
        <v>124</v>
      </c>
      <c r="B126" s="8" t="str">
        <f>'TTTL tổ 6'!B130</f>
        <v>Phat Pheap</v>
      </c>
      <c r="C126" s="15"/>
      <c r="D126" s="12">
        <v>1</v>
      </c>
      <c r="E126" s="13">
        <v>4</v>
      </c>
      <c r="F126" s="14">
        <v>4</v>
      </c>
      <c r="G126" s="13">
        <f t="shared" si="3"/>
        <v>8</v>
      </c>
      <c r="H126" s="13">
        <f t="shared" si="4"/>
        <v>5</v>
      </c>
      <c r="I126" s="19">
        <f t="shared" si="5"/>
        <v>375000</v>
      </c>
      <c r="J126" s="20"/>
    </row>
    <row r="127" spans="1:10" ht="15.75" hidden="1">
      <c r="A127" s="7">
        <f>'TTTL tổ 6'!A131</f>
        <v>125</v>
      </c>
      <c r="B127" s="8" t="str">
        <f>'TTTL tổ 6'!B131</f>
        <v>Coi Pheak Co Đây</v>
      </c>
      <c r="C127" s="15"/>
      <c r="D127" s="12">
        <v>1</v>
      </c>
      <c r="E127" s="13">
        <v>4</v>
      </c>
      <c r="F127" s="14"/>
      <c r="G127" s="13">
        <f t="shared" si="3"/>
        <v>4</v>
      </c>
      <c r="H127" s="13">
        <f t="shared" si="4"/>
        <v>5</v>
      </c>
      <c r="I127" s="19">
        <f t="shared" si="5"/>
        <v>375000</v>
      </c>
      <c r="J127" s="20"/>
    </row>
    <row r="128" spans="1:10" ht="15.75" hidden="1">
      <c r="A128" s="7">
        <f>'TTTL tổ 6'!A132</f>
        <v>126</v>
      </c>
      <c r="B128" s="8" t="str">
        <f>'TTTL tổ 6'!B132</f>
        <v>Thiêt Pok</v>
      </c>
      <c r="C128" s="15"/>
      <c r="D128" s="12">
        <v>1</v>
      </c>
      <c r="E128" s="13">
        <v>4</v>
      </c>
      <c r="F128" s="14"/>
      <c r="G128" s="13">
        <f t="shared" si="3"/>
        <v>4</v>
      </c>
      <c r="H128" s="13">
        <f t="shared" si="4"/>
        <v>5</v>
      </c>
      <c r="I128" s="19">
        <f t="shared" si="5"/>
        <v>375000</v>
      </c>
      <c r="J128" s="20"/>
    </row>
    <row r="129" spans="1:10" ht="15.75" hidden="1">
      <c r="A129" s="7">
        <f>'TTTL tổ 6'!A133</f>
        <v>127</v>
      </c>
      <c r="B129" s="8" t="str">
        <f>'TTTL tổ 6'!B133</f>
        <v>Vi Chât</v>
      </c>
      <c r="C129" s="15"/>
      <c r="D129" s="12">
        <v>1</v>
      </c>
      <c r="E129" s="13">
        <v>4</v>
      </c>
      <c r="F129" s="14"/>
      <c r="G129" s="13">
        <f t="shared" si="3"/>
        <v>4</v>
      </c>
      <c r="H129" s="13">
        <f t="shared" si="4"/>
        <v>5</v>
      </c>
      <c r="I129" s="19">
        <f t="shared" si="5"/>
        <v>375000</v>
      </c>
      <c r="J129" s="20"/>
    </row>
    <row r="130" spans="1:10" ht="15.75" hidden="1">
      <c r="A130" s="7">
        <f>'TTTL tổ 6'!A134</f>
        <v>128</v>
      </c>
      <c r="B130" s="8" t="str">
        <f>'TTTL tổ 6'!B134</f>
        <v>Om Hêng</v>
      </c>
      <c r="C130" s="15"/>
      <c r="D130" s="12">
        <v>1</v>
      </c>
      <c r="E130" s="13">
        <v>4</v>
      </c>
      <c r="F130" s="14"/>
      <c r="G130" s="13">
        <f t="shared" si="3"/>
        <v>4</v>
      </c>
      <c r="H130" s="13">
        <f t="shared" si="4"/>
        <v>5</v>
      </c>
      <c r="I130" s="19">
        <f t="shared" si="5"/>
        <v>375000</v>
      </c>
      <c r="J130" s="20"/>
    </row>
    <row r="131" spans="1:10" ht="15.75" hidden="1">
      <c r="A131" s="7">
        <f>'TTTL tổ 6'!A135</f>
        <v>129</v>
      </c>
      <c r="B131" s="8" t="str">
        <f>'TTTL tổ 6'!B135</f>
        <v>Son Pha</v>
      </c>
      <c r="C131" s="15"/>
      <c r="D131" s="12">
        <v>1</v>
      </c>
      <c r="E131" s="13">
        <v>4</v>
      </c>
      <c r="F131" s="14"/>
      <c r="G131" s="13">
        <f t="shared" si="3"/>
        <v>4</v>
      </c>
      <c r="H131" s="13">
        <f t="shared" si="4"/>
        <v>5</v>
      </c>
      <c r="I131" s="19">
        <f t="shared" si="5"/>
        <v>375000</v>
      </c>
      <c r="J131" s="20"/>
    </row>
    <row r="132" spans="1:10" ht="15.75" hidden="1">
      <c r="A132" s="7">
        <f>'TTTL tổ 6'!A136</f>
        <v>130</v>
      </c>
      <c r="B132" s="8" t="str">
        <f>'TTTL tổ 6'!B136</f>
        <v>Chhum Chhương</v>
      </c>
      <c r="C132" s="15"/>
      <c r="D132" s="12">
        <v>1</v>
      </c>
      <c r="E132" s="13">
        <v>4</v>
      </c>
      <c r="F132" s="14"/>
      <c r="G132" s="13">
        <f t="shared" si="3"/>
        <v>4</v>
      </c>
      <c r="H132" s="13">
        <f t="shared" si="4"/>
        <v>5</v>
      </c>
      <c r="I132" s="19">
        <f t="shared" si="5"/>
        <v>375000</v>
      </c>
      <c r="J132" s="20"/>
    </row>
    <row r="133" spans="1:10" ht="28.5" hidden="1">
      <c r="A133" s="7">
        <f>'TTTL tổ 6'!A137</f>
        <v>131</v>
      </c>
      <c r="B133" s="8" t="str">
        <f>'TTTL tổ 6'!B137</f>
        <v>Chhương So Rây Tuch</v>
      </c>
      <c r="C133" s="15"/>
      <c r="D133" s="12">
        <v>1</v>
      </c>
      <c r="E133" s="13">
        <v>4</v>
      </c>
      <c r="F133" s="14">
        <v>2</v>
      </c>
      <c r="G133" s="13">
        <f t="shared" si="3"/>
        <v>6</v>
      </c>
      <c r="H133" s="13">
        <f t="shared" si="4"/>
        <v>5</v>
      </c>
      <c r="I133" s="19">
        <f t="shared" si="5"/>
        <v>375000</v>
      </c>
      <c r="J133" s="20"/>
    </row>
    <row r="134" spans="1:10" ht="28.5" hidden="1">
      <c r="A134" s="7">
        <f>'TTTL tổ 6'!A138</f>
        <v>132</v>
      </c>
      <c r="B134" s="8" t="str">
        <f>'TTTL tổ 6'!B138</f>
        <v>Chhương So Rây Tôp</v>
      </c>
      <c r="C134" s="15"/>
      <c r="D134" s="12">
        <v>1</v>
      </c>
      <c r="E134" s="13">
        <v>4</v>
      </c>
      <c r="F134" s="14"/>
      <c r="G134" s="13">
        <f t="shared" si="3"/>
        <v>4</v>
      </c>
      <c r="H134" s="13">
        <f t="shared" si="4"/>
        <v>5</v>
      </c>
      <c r="I134" s="19">
        <f t="shared" si="5"/>
        <v>375000</v>
      </c>
      <c r="J134" s="20"/>
    </row>
    <row r="135" spans="1:10" ht="15.75" hidden="1">
      <c r="A135" s="7">
        <f>'TTTL tổ 6'!A139</f>
        <v>133</v>
      </c>
      <c r="B135" s="8" t="str">
        <f>'TTTL tổ 6'!B139</f>
        <v>Chhương Chhan</v>
      </c>
      <c r="C135" s="15"/>
      <c r="D135" s="12">
        <v>1</v>
      </c>
      <c r="E135" s="13">
        <v>4</v>
      </c>
      <c r="F135" s="14">
        <v>2</v>
      </c>
      <c r="G135" s="13">
        <f t="shared" si="3"/>
        <v>6</v>
      </c>
      <c r="H135" s="13">
        <f t="shared" si="4"/>
        <v>5</v>
      </c>
      <c r="I135" s="19">
        <f t="shared" si="5"/>
        <v>375000</v>
      </c>
      <c r="J135" s="20"/>
    </row>
    <row r="136" spans="1:10" ht="15.75" hidden="1">
      <c r="A136" s="7">
        <f>'TTTL tổ 6'!A140</f>
        <v>134</v>
      </c>
      <c r="B136" s="8" t="str">
        <f>'TTTL tổ 6'!B140</f>
        <v>Sim Đa</v>
      </c>
      <c r="C136" s="15"/>
      <c r="D136" s="12">
        <v>1</v>
      </c>
      <c r="E136" s="13">
        <v>4</v>
      </c>
      <c r="F136" s="14"/>
      <c r="G136" s="13">
        <f t="shared" si="3"/>
        <v>4</v>
      </c>
      <c r="H136" s="13">
        <f t="shared" si="4"/>
        <v>5</v>
      </c>
      <c r="I136" s="19">
        <f t="shared" si="5"/>
        <v>375000</v>
      </c>
      <c r="J136" s="20"/>
    </row>
    <row r="137" spans="1:10" ht="15.75" hidden="1">
      <c r="A137" s="7">
        <f>'TTTL tổ 6'!A141</f>
        <v>135</v>
      </c>
      <c r="B137" s="8" t="str">
        <f>'TTTL tổ 6'!B141</f>
        <v>Em Leak</v>
      </c>
      <c r="C137" s="15"/>
      <c r="D137" s="12">
        <v>1</v>
      </c>
      <c r="E137" s="13">
        <v>4</v>
      </c>
      <c r="F137" s="14"/>
      <c r="G137" s="13">
        <f t="shared" si="3"/>
        <v>4</v>
      </c>
      <c r="H137" s="13">
        <f t="shared" si="4"/>
        <v>5</v>
      </c>
      <c r="I137" s="19">
        <f t="shared" si="5"/>
        <v>375000</v>
      </c>
      <c r="J137" s="20"/>
    </row>
    <row r="138" spans="1:10" ht="15.75" hidden="1">
      <c r="A138" s="7">
        <f>'TTTL tổ 6'!A142</f>
        <v>136</v>
      </c>
      <c r="B138" s="8" t="str">
        <f>'TTTL tổ 6'!B142</f>
        <v>Hiên So Rây Phoăs</v>
      </c>
      <c r="C138" s="15"/>
      <c r="D138" s="12">
        <v>1</v>
      </c>
      <c r="E138" s="13">
        <v>4</v>
      </c>
      <c r="F138" s="14"/>
      <c r="G138" s="13">
        <f t="shared" si="3"/>
        <v>4</v>
      </c>
      <c r="H138" s="13">
        <f t="shared" si="4"/>
        <v>5</v>
      </c>
      <c r="I138" s="19">
        <f t="shared" si="5"/>
        <v>375000</v>
      </c>
      <c r="J138" s="20"/>
    </row>
    <row r="139" spans="1:10" ht="15.75" hidden="1">
      <c r="A139" s="7">
        <f>'TTTL tổ 6'!A143</f>
        <v>137</v>
      </c>
      <c r="B139" s="8" t="str">
        <f>'TTTL tổ 6'!B143</f>
        <v>Kho Li Chi Von</v>
      </c>
      <c r="C139" s="15"/>
      <c r="D139" s="12">
        <v>1</v>
      </c>
      <c r="E139" s="13">
        <v>3</v>
      </c>
      <c r="F139" s="14"/>
      <c r="G139" s="13">
        <f t="shared" si="3"/>
        <v>3</v>
      </c>
      <c r="H139" s="13">
        <f t="shared" si="4"/>
        <v>4</v>
      </c>
      <c r="I139" s="19">
        <f t="shared" si="5"/>
        <v>300000</v>
      </c>
      <c r="J139" s="20"/>
    </row>
    <row r="140" spans="1:10" s="4" customFormat="1" hidden="1">
      <c r="A140" s="7">
        <f>'TTTL tổ 6'!A144</f>
        <v>138</v>
      </c>
      <c r="B140" s="8" t="str">
        <f>'TTTL tổ 6'!B144</f>
        <v>Hia Hây</v>
      </c>
      <c r="C140" s="21"/>
      <c r="D140" s="12">
        <v>1</v>
      </c>
      <c r="E140" s="13">
        <v>3</v>
      </c>
      <c r="F140" s="22"/>
      <c r="G140" s="13">
        <f t="shared" si="3"/>
        <v>3</v>
      </c>
      <c r="H140" s="13">
        <f t="shared" si="4"/>
        <v>4</v>
      </c>
      <c r="I140" s="19">
        <f t="shared" si="5"/>
        <v>300000</v>
      </c>
      <c r="J140" s="25"/>
    </row>
    <row r="141" spans="1:10" ht="15.75" hidden="1">
      <c r="A141" s="7">
        <f>'TTTL tổ 6'!A145</f>
        <v>139</v>
      </c>
      <c r="B141" s="8" t="str">
        <f>'TTTL tổ 6'!B145</f>
        <v>Ien Tôk</v>
      </c>
      <c r="C141" s="15"/>
      <c r="D141" s="12">
        <v>1</v>
      </c>
      <c r="E141" s="13">
        <v>3</v>
      </c>
      <c r="F141" s="14"/>
      <c r="G141" s="13">
        <f t="shared" si="3"/>
        <v>3</v>
      </c>
      <c r="H141" s="13">
        <f t="shared" si="4"/>
        <v>4</v>
      </c>
      <c r="I141" s="19">
        <f t="shared" si="5"/>
        <v>300000</v>
      </c>
      <c r="J141" s="20"/>
    </row>
    <row r="142" spans="1:10" ht="15.75" hidden="1">
      <c r="A142" s="7">
        <f>'TTTL tổ 6'!A146</f>
        <v>140</v>
      </c>
      <c r="B142" s="8" t="str">
        <f>'TTTL tổ 6'!B146</f>
        <v>Mon Môn</v>
      </c>
      <c r="C142" s="15"/>
      <c r="D142" s="12">
        <v>1</v>
      </c>
      <c r="E142" s="13">
        <v>3</v>
      </c>
      <c r="F142" s="14">
        <v>3</v>
      </c>
      <c r="G142" s="13">
        <f t="shared" si="3"/>
        <v>6</v>
      </c>
      <c r="H142" s="13">
        <f t="shared" si="4"/>
        <v>4</v>
      </c>
      <c r="I142" s="19">
        <f t="shared" si="5"/>
        <v>300000</v>
      </c>
      <c r="J142" s="20"/>
    </row>
    <row r="143" spans="1:10" ht="15.75" hidden="1">
      <c r="A143" s="7">
        <f>'TTTL tổ 6'!A147</f>
        <v>141</v>
      </c>
      <c r="B143" s="8" t="str">
        <f>'TTTL tổ 6'!B147</f>
        <v>Pi Khim</v>
      </c>
      <c r="C143" s="15"/>
      <c r="D143" s="12">
        <v>1</v>
      </c>
      <c r="E143" s="13">
        <v>3</v>
      </c>
      <c r="F143" s="14"/>
      <c r="G143" s="13">
        <f t="shared" si="3"/>
        <v>3</v>
      </c>
      <c r="H143" s="13">
        <f t="shared" si="4"/>
        <v>4</v>
      </c>
      <c r="I143" s="19">
        <f t="shared" si="5"/>
        <v>300000</v>
      </c>
      <c r="J143" s="20"/>
    </row>
    <row r="144" spans="1:10" ht="15.75" hidden="1">
      <c r="A144" s="7">
        <f>'TTTL tổ 6'!A148</f>
        <v>142</v>
      </c>
      <c r="B144" s="8" t="str">
        <f>'TTTL tổ 6'!B148</f>
        <v>Em Số Kha</v>
      </c>
      <c r="C144" s="15"/>
      <c r="D144" s="12">
        <v>1</v>
      </c>
      <c r="E144" s="13">
        <v>3</v>
      </c>
      <c r="F144" s="14">
        <v>2</v>
      </c>
      <c r="G144" s="13">
        <f t="shared" ref="G144:G207" si="6">E144+F144</f>
        <v>5</v>
      </c>
      <c r="H144" s="13">
        <f t="shared" ref="H144:H207" si="7">D144+E144</f>
        <v>4</v>
      </c>
      <c r="I144" s="19">
        <f t="shared" ref="I144:I207" si="8">H144*75000</f>
        <v>300000</v>
      </c>
      <c r="J144" s="20"/>
    </row>
    <row r="145" spans="1:10" ht="15.75" hidden="1">
      <c r="A145" s="7">
        <f>'TTTL tổ 6'!A149</f>
        <v>143</v>
      </c>
      <c r="B145" s="8" t="str">
        <f>'TTTL tổ 6'!B149</f>
        <v>Sau Chea</v>
      </c>
      <c r="C145" s="15"/>
      <c r="D145" s="12">
        <v>1</v>
      </c>
      <c r="E145" s="13">
        <v>3</v>
      </c>
      <c r="F145" s="14"/>
      <c r="G145" s="13">
        <f t="shared" si="6"/>
        <v>3</v>
      </c>
      <c r="H145" s="13">
        <f t="shared" si="7"/>
        <v>4</v>
      </c>
      <c r="I145" s="19">
        <f t="shared" si="8"/>
        <v>300000</v>
      </c>
      <c r="J145" s="20"/>
    </row>
    <row r="146" spans="1:10" ht="15.75" hidden="1">
      <c r="A146" s="7">
        <f>'TTTL tổ 6'!A150</f>
        <v>144</v>
      </c>
      <c r="B146" s="8" t="str">
        <f>'TTTL tổ 6'!B150</f>
        <v>Phôn Puth</v>
      </c>
      <c r="C146" s="15"/>
      <c r="D146" s="12">
        <v>1</v>
      </c>
      <c r="E146" s="13">
        <v>3</v>
      </c>
      <c r="F146" s="14"/>
      <c r="G146" s="13">
        <f t="shared" si="6"/>
        <v>3</v>
      </c>
      <c r="H146" s="13">
        <f t="shared" si="7"/>
        <v>4</v>
      </c>
      <c r="I146" s="19">
        <f t="shared" si="8"/>
        <v>300000</v>
      </c>
      <c r="J146" s="20"/>
    </row>
    <row r="147" spans="1:10" ht="15.75" hidden="1">
      <c r="A147" s="7">
        <f>'TTTL tổ 6'!A151</f>
        <v>145</v>
      </c>
      <c r="B147" s="8" t="str">
        <f>'TTTL tổ 6'!B151</f>
        <v>Pok Khên</v>
      </c>
      <c r="C147" s="15"/>
      <c r="D147" s="12">
        <v>1</v>
      </c>
      <c r="E147" s="13">
        <v>3</v>
      </c>
      <c r="F147" s="14"/>
      <c r="G147" s="13">
        <f t="shared" si="6"/>
        <v>3</v>
      </c>
      <c r="H147" s="13">
        <f t="shared" si="7"/>
        <v>4</v>
      </c>
      <c r="I147" s="19">
        <f t="shared" si="8"/>
        <v>300000</v>
      </c>
      <c r="J147" s="20"/>
    </row>
    <row r="148" spans="1:10" ht="15.75" hidden="1">
      <c r="A148" s="7">
        <f>'TTTL tổ 6'!A152</f>
        <v>146</v>
      </c>
      <c r="B148" s="8" t="str">
        <f>'TTTL tổ 6'!B152</f>
        <v>Khôm Số Kha</v>
      </c>
      <c r="C148" s="15"/>
      <c r="D148" s="12">
        <v>1</v>
      </c>
      <c r="E148" s="13">
        <v>3</v>
      </c>
      <c r="F148" s="14">
        <v>1</v>
      </c>
      <c r="G148" s="13">
        <f t="shared" si="6"/>
        <v>4</v>
      </c>
      <c r="H148" s="13">
        <f t="shared" si="7"/>
        <v>4</v>
      </c>
      <c r="I148" s="19">
        <f t="shared" si="8"/>
        <v>300000</v>
      </c>
      <c r="J148" s="20"/>
    </row>
    <row r="149" spans="1:10" ht="15.75" hidden="1">
      <c r="A149" s="7">
        <f>'TTTL tổ 6'!A153</f>
        <v>147</v>
      </c>
      <c r="B149" s="8" t="str">
        <f>'TTTL tổ 6'!B153</f>
        <v>Ti Chân Đa</v>
      </c>
      <c r="C149" s="15"/>
      <c r="D149" s="12">
        <v>1</v>
      </c>
      <c r="E149" s="13">
        <v>3</v>
      </c>
      <c r="F149" s="14"/>
      <c r="G149" s="13">
        <f t="shared" si="6"/>
        <v>3</v>
      </c>
      <c r="H149" s="13">
        <f t="shared" si="7"/>
        <v>4</v>
      </c>
      <c r="I149" s="19">
        <f t="shared" si="8"/>
        <v>300000</v>
      </c>
      <c r="J149" s="20"/>
    </row>
    <row r="150" spans="1:10" ht="15.75" hidden="1">
      <c r="A150" s="7">
        <f>'TTTL tổ 6'!A154</f>
        <v>148</v>
      </c>
      <c r="B150" s="8" t="str">
        <f>'TTTL tổ 6'!B154</f>
        <v>Hêng Thia Ry</v>
      </c>
      <c r="C150" s="15"/>
      <c r="D150" s="12">
        <v>1</v>
      </c>
      <c r="E150" s="13">
        <v>3</v>
      </c>
      <c r="F150" s="14">
        <v>2</v>
      </c>
      <c r="G150" s="13">
        <f t="shared" si="6"/>
        <v>5</v>
      </c>
      <c r="H150" s="13">
        <f t="shared" si="7"/>
        <v>4</v>
      </c>
      <c r="I150" s="19">
        <f t="shared" si="8"/>
        <v>300000</v>
      </c>
      <c r="J150" s="20"/>
    </row>
    <row r="151" spans="1:10" ht="15.75" hidden="1">
      <c r="A151" s="7">
        <f>'TTTL tổ 6'!A155</f>
        <v>149</v>
      </c>
      <c r="B151" s="8" t="str">
        <f>'TTTL tổ 6'!B155</f>
        <v>Ôn Ni Cô</v>
      </c>
      <c r="C151" s="15"/>
      <c r="D151" s="12">
        <v>1</v>
      </c>
      <c r="E151" s="13">
        <v>3</v>
      </c>
      <c r="F151" s="14"/>
      <c r="G151" s="13">
        <f t="shared" si="6"/>
        <v>3</v>
      </c>
      <c r="H151" s="13">
        <f t="shared" si="7"/>
        <v>4</v>
      </c>
      <c r="I151" s="19">
        <f t="shared" si="8"/>
        <v>300000</v>
      </c>
      <c r="J151" s="20"/>
    </row>
    <row r="152" spans="1:10" ht="15.75" hidden="1">
      <c r="A152" s="7">
        <f>'TTTL tổ 6'!A156</f>
        <v>150</v>
      </c>
      <c r="B152" s="8" t="str">
        <f>'TTTL tổ 6'!B156</f>
        <v>Sim Hêng</v>
      </c>
      <c r="C152" s="15"/>
      <c r="D152" s="12">
        <v>1</v>
      </c>
      <c r="E152" s="13">
        <v>3</v>
      </c>
      <c r="F152" s="14"/>
      <c r="G152" s="13">
        <f t="shared" si="6"/>
        <v>3</v>
      </c>
      <c r="H152" s="13">
        <f t="shared" si="7"/>
        <v>4</v>
      </c>
      <c r="I152" s="19">
        <f t="shared" si="8"/>
        <v>300000</v>
      </c>
      <c r="J152" s="20"/>
    </row>
    <row r="153" spans="1:10" ht="15.75" hidden="1">
      <c r="A153" s="7">
        <f>'TTTL tổ 6'!A157</f>
        <v>151</v>
      </c>
      <c r="B153" s="8" t="str">
        <f>'TTTL tổ 6'!B157</f>
        <v>Hêng Liêu</v>
      </c>
      <c r="C153" s="15"/>
      <c r="D153" s="12">
        <v>1</v>
      </c>
      <c r="E153" s="13">
        <v>3</v>
      </c>
      <c r="F153" s="14"/>
      <c r="G153" s="13">
        <f t="shared" si="6"/>
        <v>3</v>
      </c>
      <c r="H153" s="13">
        <f t="shared" si="7"/>
        <v>4</v>
      </c>
      <c r="I153" s="19">
        <f t="shared" si="8"/>
        <v>300000</v>
      </c>
      <c r="J153" s="20"/>
    </row>
    <row r="154" spans="1:10" ht="15.75" hidden="1">
      <c r="A154" s="7">
        <f>'TTTL tổ 6'!A158</f>
        <v>152</v>
      </c>
      <c r="B154" s="8" t="str">
        <f>'TTTL tổ 6'!B158</f>
        <v>Bun Viêt</v>
      </c>
      <c r="C154" s="15"/>
      <c r="D154" s="12">
        <v>1</v>
      </c>
      <c r="E154" s="13">
        <v>3</v>
      </c>
      <c r="F154" s="14"/>
      <c r="G154" s="13">
        <f t="shared" si="6"/>
        <v>3</v>
      </c>
      <c r="H154" s="13">
        <f t="shared" si="7"/>
        <v>4</v>
      </c>
      <c r="I154" s="19">
        <f t="shared" si="8"/>
        <v>300000</v>
      </c>
      <c r="J154" s="20"/>
    </row>
    <row r="155" spans="1:10" ht="15.75" hidden="1">
      <c r="A155" s="7">
        <f>'TTTL tổ 6'!A159</f>
        <v>153</v>
      </c>
      <c r="B155" s="8" t="str">
        <f>'TTTL tổ 6'!B159</f>
        <v>Em Sa Run</v>
      </c>
      <c r="C155" s="15"/>
      <c r="D155" s="12">
        <v>1</v>
      </c>
      <c r="E155" s="13">
        <v>5</v>
      </c>
      <c r="F155" s="14"/>
      <c r="G155" s="13">
        <f t="shared" si="6"/>
        <v>5</v>
      </c>
      <c r="H155" s="13">
        <f t="shared" si="7"/>
        <v>6</v>
      </c>
      <c r="I155" s="19">
        <f t="shared" si="8"/>
        <v>450000</v>
      </c>
      <c r="J155" s="20"/>
    </row>
    <row r="156" spans="1:10" ht="15.75" hidden="1">
      <c r="A156" s="7">
        <f>'TTTL tổ 6'!A160</f>
        <v>154</v>
      </c>
      <c r="B156" s="8" t="str">
        <f>'TTTL tổ 6'!B160</f>
        <v>Hêng Hông</v>
      </c>
      <c r="C156" s="15"/>
      <c r="D156" s="12">
        <v>1</v>
      </c>
      <c r="E156" s="13">
        <v>4</v>
      </c>
      <c r="F156" s="14"/>
      <c r="G156" s="13">
        <f t="shared" si="6"/>
        <v>4</v>
      </c>
      <c r="H156" s="13">
        <f t="shared" si="7"/>
        <v>5</v>
      </c>
      <c r="I156" s="19">
        <f t="shared" si="8"/>
        <v>375000</v>
      </c>
      <c r="J156" s="20"/>
    </row>
    <row r="157" spans="1:10" ht="15.75" hidden="1">
      <c r="A157" s="7">
        <f>'TTTL tổ 6'!A161</f>
        <v>155</v>
      </c>
      <c r="B157" s="8" t="str">
        <f>'TTTL tổ 6'!B161</f>
        <v>Sươn Sim</v>
      </c>
      <c r="C157" s="15"/>
      <c r="D157" s="12">
        <v>1</v>
      </c>
      <c r="E157" s="13">
        <v>4</v>
      </c>
      <c r="F157" s="14"/>
      <c r="G157" s="13">
        <f t="shared" si="6"/>
        <v>4</v>
      </c>
      <c r="H157" s="13">
        <f t="shared" si="7"/>
        <v>5</v>
      </c>
      <c r="I157" s="19">
        <f t="shared" si="8"/>
        <v>375000</v>
      </c>
      <c r="J157" s="20"/>
    </row>
    <row r="158" spans="1:10" ht="15.75" hidden="1">
      <c r="A158" s="7">
        <f>'TTTL tổ 6'!A162</f>
        <v>156</v>
      </c>
      <c r="B158" s="8" t="str">
        <f>'TTTL tổ 6'!B162</f>
        <v>Phu Ngaol</v>
      </c>
      <c r="C158" s="15"/>
      <c r="D158" s="12">
        <v>1</v>
      </c>
      <c r="E158" s="13">
        <v>4</v>
      </c>
      <c r="F158" s="14"/>
      <c r="G158" s="13">
        <f t="shared" si="6"/>
        <v>4</v>
      </c>
      <c r="H158" s="13">
        <f t="shared" si="7"/>
        <v>5</v>
      </c>
      <c r="I158" s="19">
        <f t="shared" si="8"/>
        <v>375000</v>
      </c>
      <c r="J158" s="20"/>
    </row>
    <row r="159" spans="1:10" ht="15.75" hidden="1">
      <c r="A159" s="7">
        <f>'TTTL tổ 6'!A163</f>
        <v>157</v>
      </c>
      <c r="B159" s="8" t="str">
        <f>'TTTL tổ 6'!B163</f>
        <v>Phan Liep</v>
      </c>
      <c r="C159" s="15"/>
      <c r="D159" s="12">
        <v>1</v>
      </c>
      <c r="E159" s="13">
        <v>4</v>
      </c>
      <c r="F159" s="14"/>
      <c r="G159" s="13">
        <f t="shared" si="6"/>
        <v>4</v>
      </c>
      <c r="H159" s="13">
        <f t="shared" si="7"/>
        <v>5</v>
      </c>
      <c r="I159" s="19">
        <f t="shared" si="8"/>
        <v>375000</v>
      </c>
      <c r="J159" s="20"/>
    </row>
    <row r="160" spans="1:10" ht="15.75" hidden="1">
      <c r="A160" s="7">
        <f>'TTTL tổ 6'!A164</f>
        <v>158</v>
      </c>
      <c r="B160" s="8" t="str">
        <f>'TTTL tổ 6'!B164</f>
        <v>Viêt Mum</v>
      </c>
      <c r="C160" s="15"/>
      <c r="D160" s="12">
        <v>1</v>
      </c>
      <c r="E160" s="13">
        <v>4</v>
      </c>
      <c r="F160" s="14">
        <v>1</v>
      </c>
      <c r="G160" s="13">
        <f t="shared" si="6"/>
        <v>5</v>
      </c>
      <c r="H160" s="13">
        <f t="shared" si="7"/>
        <v>5</v>
      </c>
      <c r="I160" s="19">
        <f t="shared" si="8"/>
        <v>375000</v>
      </c>
      <c r="J160" s="20"/>
    </row>
    <row r="161" spans="1:10" ht="15.75" hidden="1">
      <c r="A161" s="7">
        <f>'TTTL tổ 6'!A165</f>
        <v>159</v>
      </c>
      <c r="B161" s="8" t="str">
        <f>'TTTL tổ 6'!B165</f>
        <v>Kha Phon</v>
      </c>
      <c r="C161" s="15"/>
      <c r="D161" s="12">
        <v>1</v>
      </c>
      <c r="E161" s="13">
        <v>4</v>
      </c>
      <c r="F161" s="14"/>
      <c r="G161" s="13">
        <f t="shared" si="6"/>
        <v>4</v>
      </c>
      <c r="H161" s="13">
        <f t="shared" si="7"/>
        <v>5</v>
      </c>
      <c r="I161" s="19">
        <f t="shared" si="8"/>
        <v>375000</v>
      </c>
      <c r="J161" s="20"/>
    </row>
    <row r="162" spans="1:10" ht="15.75" hidden="1">
      <c r="A162" s="7">
        <f>'TTTL tổ 6'!A166</f>
        <v>160</v>
      </c>
      <c r="B162" s="8" t="str">
        <f>'TTTL tổ 6'!B166</f>
        <v>Sông Nhanh</v>
      </c>
      <c r="C162" s="15"/>
      <c r="D162" s="12">
        <v>1</v>
      </c>
      <c r="E162" s="13">
        <v>4</v>
      </c>
      <c r="F162" s="14"/>
      <c r="G162" s="13">
        <f t="shared" si="6"/>
        <v>4</v>
      </c>
      <c r="H162" s="13">
        <f t="shared" si="7"/>
        <v>5</v>
      </c>
      <c r="I162" s="19">
        <f t="shared" si="8"/>
        <v>375000</v>
      </c>
      <c r="J162" s="20"/>
    </row>
    <row r="163" spans="1:10" ht="15.75" hidden="1">
      <c r="A163" s="7">
        <f>'TTTL tổ 6'!A167</f>
        <v>161</v>
      </c>
      <c r="B163" s="8" t="str">
        <f>'TTTL tổ 6'!B167</f>
        <v>Cop Chăn Ni</v>
      </c>
      <c r="C163" s="15"/>
      <c r="D163" s="12">
        <v>1</v>
      </c>
      <c r="E163" s="13">
        <v>4</v>
      </c>
      <c r="F163" s="14"/>
      <c r="G163" s="13">
        <f t="shared" si="6"/>
        <v>4</v>
      </c>
      <c r="H163" s="13">
        <f t="shared" si="7"/>
        <v>5</v>
      </c>
      <c r="I163" s="19">
        <f t="shared" si="8"/>
        <v>375000</v>
      </c>
      <c r="J163" s="20"/>
    </row>
    <row r="164" spans="1:10" ht="15.75" hidden="1">
      <c r="A164" s="7">
        <f>'TTTL tổ 6'!A168</f>
        <v>198</v>
      </c>
      <c r="B164" s="8" t="str">
        <f>'TTTL tổ 6'!B168</f>
        <v>Sun Chăn</v>
      </c>
      <c r="C164" s="15"/>
      <c r="D164" s="12">
        <v>1</v>
      </c>
      <c r="E164" s="13">
        <v>4</v>
      </c>
      <c r="F164" s="14"/>
      <c r="G164" s="13">
        <f t="shared" si="6"/>
        <v>4</v>
      </c>
      <c r="H164" s="13">
        <f t="shared" si="7"/>
        <v>5</v>
      </c>
      <c r="I164" s="19">
        <f t="shared" si="8"/>
        <v>375000</v>
      </c>
      <c r="J164" s="20"/>
    </row>
    <row r="165" spans="1:10" ht="15.75" hidden="1">
      <c r="A165" s="7">
        <f>'TTTL tổ 6'!A169</f>
        <v>199</v>
      </c>
      <c r="B165" s="8" t="str">
        <f>'TTTL tổ 6'!B169</f>
        <v>Sươn Cưm I</v>
      </c>
      <c r="C165" s="15"/>
      <c r="D165" s="12">
        <v>1</v>
      </c>
      <c r="E165" s="13">
        <v>4</v>
      </c>
      <c r="F165" s="14"/>
      <c r="G165" s="13">
        <f t="shared" si="6"/>
        <v>4</v>
      </c>
      <c r="H165" s="13">
        <f t="shared" si="7"/>
        <v>5</v>
      </c>
      <c r="I165" s="19">
        <f t="shared" si="8"/>
        <v>375000</v>
      </c>
      <c r="J165" s="20"/>
    </row>
    <row r="166" spans="1:10" ht="15.75" hidden="1">
      <c r="A166" s="7">
        <f>'TTTL tổ 6'!A170</f>
        <v>200</v>
      </c>
      <c r="B166" s="8" t="str">
        <f>'TTTL tổ 6'!B170</f>
        <v>Liên Răn</v>
      </c>
      <c r="C166" s="15"/>
      <c r="D166" s="12">
        <v>1</v>
      </c>
      <c r="E166" s="13">
        <v>4</v>
      </c>
      <c r="F166" s="14"/>
      <c r="G166" s="13">
        <f t="shared" si="6"/>
        <v>4</v>
      </c>
      <c r="H166" s="13">
        <f t="shared" si="7"/>
        <v>5</v>
      </c>
      <c r="I166" s="19">
        <f t="shared" si="8"/>
        <v>375000</v>
      </c>
      <c r="J166" s="20"/>
    </row>
    <row r="167" spans="1:10" ht="15.75" hidden="1">
      <c r="A167" s="7">
        <f>'TTTL tổ 6'!A171</f>
        <v>201</v>
      </c>
      <c r="B167" s="8" t="str">
        <f>'TTTL tổ 6'!B171</f>
        <v>Ôl Sa Rat</v>
      </c>
      <c r="C167" s="15"/>
      <c r="D167" s="12">
        <v>1</v>
      </c>
      <c r="E167" s="13">
        <v>4</v>
      </c>
      <c r="F167" s="14">
        <v>2</v>
      </c>
      <c r="G167" s="13">
        <f t="shared" si="6"/>
        <v>6</v>
      </c>
      <c r="H167" s="13">
        <f t="shared" si="7"/>
        <v>5</v>
      </c>
      <c r="I167" s="19">
        <f t="shared" si="8"/>
        <v>375000</v>
      </c>
      <c r="J167" s="20"/>
    </row>
    <row r="168" spans="1:10" ht="15.75" hidden="1">
      <c r="A168" s="7">
        <f>'TTTL tổ 6'!A172</f>
        <v>202</v>
      </c>
      <c r="B168" s="8" t="str">
        <f>'TTTL tổ 6'!B172</f>
        <v>Khim Khin</v>
      </c>
      <c r="C168" s="15"/>
      <c r="D168" s="12">
        <v>1</v>
      </c>
      <c r="E168" s="13">
        <v>5</v>
      </c>
      <c r="F168" s="14"/>
      <c r="G168" s="13">
        <f t="shared" si="6"/>
        <v>5</v>
      </c>
      <c r="H168" s="13">
        <f t="shared" si="7"/>
        <v>6</v>
      </c>
      <c r="I168" s="19">
        <f t="shared" si="8"/>
        <v>450000</v>
      </c>
      <c r="J168" s="20"/>
    </row>
    <row r="169" spans="1:10" ht="15.75" hidden="1">
      <c r="A169" s="7">
        <f>'TTTL tổ 6'!A173</f>
        <v>203</v>
      </c>
      <c r="B169" s="8" t="str">
        <f>'TTTL tổ 6'!B173</f>
        <v>Ra Rắt</v>
      </c>
      <c r="C169" s="15"/>
      <c r="D169" s="12">
        <v>1</v>
      </c>
      <c r="E169" s="13">
        <v>5</v>
      </c>
      <c r="F169" s="14"/>
      <c r="G169" s="13">
        <f t="shared" si="6"/>
        <v>5</v>
      </c>
      <c r="H169" s="13">
        <f t="shared" si="7"/>
        <v>6</v>
      </c>
      <c r="I169" s="19">
        <f t="shared" si="8"/>
        <v>450000</v>
      </c>
      <c r="J169" s="20"/>
    </row>
    <row r="170" spans="1:10" ht="15.75" hidden="1">
      <c r="A170" s="7">
        <f>'TTTL tổ 6'!A174</f>
        <v>204</v>
      </c>
      <c r="B170" s="8" t="str">
        <f>'TTTL tổ 6'!B174</f>
        <v>Vanh Va</v>
      </c>
      <c r="C170" s="15"/>
      <c r="D170" s="12">
        <v>1</v>
      </c>
      <c r="E170" s="13">
        <v>4</v>
      </c>
      <c r="F170" s="14"/>
      <c r="G170" s="13">
        <f t="shared" si="6"/>
        <v>4</v>
      </c>
      <c r="H170" s="13">
        <f t="shared" si="7"/>
        <v>5</v>
      </c>
      <c r="I170" s="19">
        <f t="shared" si="8"/>
        <v>375000</v>
      </c>
      <c r="J170" s="20"/>
    </row>
    <row r="171" spans="1:10" ht="15.75" hidden="1">
      <c r="A171" s="7">
        <f>'TTTL tổ 6'!A175</f>
        <v>205</v>
      </c>
      <c r="B171" s="8" t="str">
        <f>'TTTL tổ 6'!B175</f>
        <v>Pư Pia</v>
      </c>
      <c r="C171" s="15"/>
      <c r="D171" s="12">
        <v>1</v>
      </c>
      <c r="E171" s="13">
        <v>4</v>
      </c>
      <c r="F171" s="14"/>
      <c r="G171" s="13">
        <f t="shared" si="6"/>
        <v>4</v>
      </c>
      <c r="H171" s="13">
        <f t="shared" si="7"/>
        <v>5</v>
      </c>
      <c r="I171" s="19">
        <f t="shared" si="8"/>
        <v>375000</v>
      </c>
      <c r="J171" s="20"/>
    </row>
    <row r="172" spans="1:10" ht="15.75" hidden="1">
      <c r="A172" s="7">
        <f>'TTTL tổ 6'!A176</f>
        <v>206</v>
      </c>
      <c r="B172" s="8" t="str">
        <f>'TTTL tổ 6'!B176</f>
        <v>Kô Sal</v>
      </c>
      <c r="C172" s="15"/>
      <c r="D172" s="12">
        <v>1</v>
      </c>
      <c r="E172" s="13">
        <v>4</v>
      </c>
      <c r="F172" s="14">
        <v>2</v>
      </c>
      <c r="G172" s="13">
        <f t="shared" si="6"/>
        <v>6</v>
      </c>
      <c r="H172" s="13">
        <f t="shared" si="7"/>
        <v>5</v>
      </c>
      <c r="I172" s="19">
        <f t="shared" si="8"/>
        <v>375000</v>
      </c>
      <c r="J172" s="20"/>
    </row>
    <row r="173" spans="1:10" ht="15.75" hidden="1">
      <c r="A173" s="7">
        <f>'TTTL tổ 6'!A177</f>
        <v>207</v>
      </c>
      <c r="B173" s="8" t="str">
        <f>'TTTL tổ 6'!B177</f>
        <v>Siên Viên</v>
      </c>
      <c r="C173" s="15"/>
      <c r="D173" s="12">
        <v>1</v>
      </c>
      <c r="E173" s="13">
        <v>4</v>
      </c>
      <c r="F173" s="14"/>
      <c r="G173" s="13">
        <f t="shared" si="6"/>
        <v>4</v>
      </c>
      <c r="H173" s="13">
        <f t="shared" si="7"/>
        <v>5</v>
      </c>
      <c r="I173" s="19">
        <f t="shared" si="8"/>
        <v>375000</v>
      </c>
      <c r="J173" s="20"/>
    </row>
    <row r="174" spans="1:10" ht="15.75" hidden="1">
      <c r="A174" s="7">
        <f>'TTTL tổ 6'!A178</f>
        <v>208</v>
      </c>
      <c r="B174" s="8" t="str">
        <f>'TTTL tổ 6'!B178</f>
        <v>Mau Song</v>
      </c>
      <c r="C174" s="15"/>
      <c r="D174" s="12">
        <v>1</v>
      </c>
      <c r="E174" s="13">
        <v>4</v>
      </c>
      <c r="F174" s="14"/>
      <c r="G174" s="13">
        <f t="shared" si="6"/>
        <v>4</v>
      </c>
      <c r="H174" s="13">
        <f t="shared" si="7"/>
        <v>5</v>
      </c>
      <c r="I174" s="19">
        <f t="shared" si="8"/>
        <v>375000</v>
      </c>
      <c r="J174" s="20"/>
    </row>
    <row r="175" spans="1:10" ht="15.75" hidden="1">
      <c r="A175" s="7">
        <f>'TTTL tổ 6'!A179</f>
        <v>209</v>
      </c>
      <c r="B175" s="8" t="str">
        <f>'TTTL tổ 6'!B179</f>
        <v>Thuươn Thin</v>
      </c>
      <c r="C175" s="15"/>
      <c r="D175" s="12">
        <v>1</v>
      </c>
      <c r="E175" s="13">
        <v>4</v>
      </c>
      <c r="F175" s="14">
        <v>2</v>
      </c>
      <c r="G175" s="13">
        <f t="shared" si="6"/>
        <v>6</v>
      </c>
      <c r="H175" s="13">
        <f t="shared" si="7"/>
        <v>5</v>
      </c>
      <c r="I175" s="19">
        <f t="shared" si="8"/>
        <v>375000</v>
      </c>
      <c r="J175" s="20"/>
    </row>
    <row r="176" spans="1:10" ht="15.75" hidden="1">
      <c r="A176" s="7">
        <f>'TTTL tổ 6'!A180</f>
        <v>210</v>
      </c>
      <c r="B176" s="8" t="str">
        <f>'TTTL tổ 6'!B180</f>
        <v>Soc Chia</v>
      </c>
      <c r="C176" s="15"/>
      <c r="D176" s="12">
        <v>1</v>
      </c>
      <c r="E176" s="13">
        <v>4</v>
      </c>
      <c r="F176" s="14">
        <v>1</v>
      </c>
      <c r="G176" s="13">
        <f t="shared" si="6"/>
        <v>5</v>
      </c>
      <c r="H176" s="13">
        <f t="shared" si="7"/>
        <v>5</v>
      </c>
      <c r="I176" s="19">
        <f t="shared" si="8"/>
        <v>375000</v>
      </c>
      <c r="J176" s="20"/>
    </row>
    <row r="177" spans="1:10" ht="15.75" hidden="1">
      <c r="A177" s="7">
        <f>'TTTL tổ 6'!A181</f>
        <v>211</v>
      </c>
      <c r="B177" s="8" t="str">
        <f>'TTTL tổ 6'!B181</f>
        <v>Soc Khêng</v>
      </c>
      <c r="C177" s="15"/>
      <c r="D177" s="12">
        <v>1</v>
      </c>
      <c r="E177" s="13">
        <v>5</v>
      </c>
      <c r="F177" s="14"/>
      <c r="G177" s="13">
        <f t="shared" si="6"/>
        <v>5</v>
      </c>
      <c r="H177" s="13">
        <f t="shared" si="7"/>
        <v>6</v>
      </c>
      <c r="I177" s="19">
        <f t="shared" si="8"/>
        <v>450000</v>
      </c>
      <c r="J177" s="20"/>
    </row>
    <row r="178" spans="1:10" ht="15.75" hidden="1">
      <c r="A178" s="7">
        <f>'TTTL tổ 6'!A182</f>
        <v>212</v>
      </c>
      <c r="B178" s="8" t="str">
        <f>'TTTL tổ 6'!B182</f>
        <v>Som At</v>
      </c>
      <c r="C178" s="15"/>
      <c r="D178" s="12">
        <v>1</v>
      </c>
      <c r="E178" s="13">
        <v>5</v>
      </c>
      <c r="F178" s="14"/>
      <c r="G178" s="13">
        <f t="shared" si="6"/>
        <v>5</v>
      </c>
      <c r="H178" s="13">
        <f t="shared" si="7"/>
        <v>6</v>
      </c>
      <c r="I178" s="19">
        <f t="shared" si="8"/>
        <v>450000</v>
      </c>
      <c r="J178" s="20"/>
    </row>
    <row r="179" spans="1:10" ht="15.75" hidden="1">
      <c r="A179" s="7">
        <f>'TTTL tổ 6'!A183</f>
        <v>213</v>
      </c>
      <c r="B179" s="8" t="str">
        <f>'TTTL tổ 6'!B183</f>
        <v>Hô Hôi</v>
      </c>
      <c r="C179" s="15"/>
      <c r="D179" s="12">
        <v>1</v>
      </c>
      <c r="E179" s="13">
        <v>4</v>
      </c>
      <c r="F179" s="14"/>
      <c r="G179" s="13">
        <f t="shared" si="6"/>
        <v>4</v>
      </c>
      <c r="H179" s="13">
        <f t="shared" si="7"/>
        <v>5</v>
      </c>
      <c r="I179" s="19">
        <f t="shared" si="8"/>
        <v>375000</v>
      </c>
      <c r="J179" s="20"/>
    </row>
    <row r="180" spans="1:10" ht="15.75" hidden="1">
      <c r="A180" s="7">
        <f>'TTTL tổ 6'!A184</f>
        <v>214</v>
      </c>
      <c r="B180" s="8" t="str">
        <f>'TTTL tổ 6'!B184</f>
        <v>Hô Hai</v>
      </c>
      <c r="C180" s="15"/>
      <c r="D180" s="12">
        <v>1</v>
      </c>
      <c r="E180" s="13">
        <v>4</v>
      </c>
      <c r="F180" s="14">
        <v>1</v>
      </c>
      <c r="G180" s="13">
        <f t="shared" si="6"/>
        <v>5</v>
      </c>
      <c r="H180" s="13">
        <f t="shared" si="7"/>
        <v>5</v>
      </c>
      <c r="I180" s="19">
        <f t="shared" si="8"/>
        <v>375000</v>
      </c>
      <c r="J180" s="20"/>
    </row>
    <row r="181" spans="1:10" ht="15.75" hidden="1">
      <c r="A181" s="7">
        <f>'TTTL tổ 6'!A185</f>
        <v>215</v>
      </c>
      <c r="B181" s="8" t="str">
        <f>'TTTL tổ 6'!B185</f>
        <v>Phiêp Phol</v>
      </c>
      <c r="C181" s="15"/>
      <c r="D181" s="12">
        <v>1</v>
      </c>
      <c r="E181" s="13">
        <v>4</v>
      </c>
      <c r="F181" s="14"/>
      <c r="G181" s="13">
        <f t="shared" si="6"/>
        <v>4</v>
      </c>
      <c r="H181" s="13">
        <f t="shared" si="7"/>
        <v>5</v>
      </c>
      <c r="I181" s="19">
        <f t="shared" si="8"/>
        <v>375000</v>
      </c>
      <c r="J181" s="20"/>
    </row>
    <row r="182" spans="1:10" ht="15.75" hidden="1">
      <c r="A182" s="7">
        <f>'TTTL tổ 6'!A186</f>
        <v>216</v>
      </c>
      <c r="B182" s="8" t="str">
        <f>'TTTL tổ 6'!B186</f>
        <v>Keo Mêt</v>
      </c>
      <c r="C182" s="15"/>
      <c r="D182" s="12">
        <v>1</v>
      </c>
      <c r="E182" s="13">
        <v>4</v>
      </c>
      <c r="F182" s="14"/>
      <c r="G182" s="13">
        <f t="shared" si="6"/>
        <v>4</v>
      </c>
      <c r="H182" s="13">
        <f t="shared" si="7"/>
        <v>5</v>
      </c>
      <c r="I182" s="19">
        <f t="shared" si="8"/>
        <v>375000</v>
      </c>
      <c r="J182" s="20"/>
    </row>
    <row r="183" spans="1:10" ht="15.75" hidden="1">
      <c r="A183" s="7">
        <f>'TTTL tổ 6'!A187</f>
        <v>217</v>
      </c>
      <c r="B183" s="8" t="str">
        <f>'TTTL tổ 6'!B187</f>
        <v>Canh Thông</v>
      </c>
      <c r="C183" s="15"/>
      <c r="D183" s="12">
        <v>1</v>
      </c>
      <c r="E183" s="13">
        <v>2</v>
      </c>
      <c r="F183" s="14"/>
      <c r="G183" s="13">
        <f t="shared" si="6"/>
        <v>2</v>
      </c>
      <c r="H183" s="13">
        <f t="shared" si="7"/>
        <v>3</v>
      </c>
      <c r="I183" s="19">
        <f t="shared" si="8"/>
        <v>225000</v>
      </c>
      <c r="J183" s="20"/>
    </row>
    <row r="184" spans="1:10" ht="15.75" hidden="1">
      <c r="A184" s="7">
        <f>'TTTL tổ 6'!A188</f>
        <v>218</v>
      </c>
      <c r="B184" s="8" t="str">
        <f>'TTTL tổ 6'!B188</f>
        <v>Tưc Thia</v>
      </c>
      <c r="C184" s="15"/>
      <c r="D184" s="12">
        <v>1</v>
      </c>
      <c r="E184" s="13">
        <v>3</v>
      </c>
      <c r="F184" s="14">
        <v>2</v>
      </c>
      <c r="G184" s="13">
        <f t="shared" si="6"/>
        <v>5</v>
      </c>
      <c r="H184" s="13">
        <f t="shared" si="7"/>
        <v>4</v>
      </c>
      <c r="I184" s="19">
        <f t="shared" si="8"/>
        <v>300000</v>
      </c>
      <c r="J184" s="20"/>
    </row>
    <row r="185" spans="1:10" ht="15.75" hidden="1">
      <c r="A185" s="7">
        <f>'TTTL tổ 6'!A189</f>
        <v>219</v>
      </c>
      <c r="B185" s="8" t="str">
        <f>'TTTL tổ 6'!B189</f>
        <v>Nho Nhanh</v>
      </c>
      <c r="C185" s="15"/>
      <c r="D185" s="12">
        <v>1</v>
      </c>
      <c r="E185" s="13">
        <v>5</v>
      </c>
      <c r="F185" s="14"/>
      <c r="G185" s="13">
        <f t="shared" si="6"/>
        <v>5</v>
      </c>
      <c r="H185" s="13">
        <f t="shared" si="7"/>
        <v>6</v>
      </c>
      <c r="I185" s="19">
        <f t="shared" si="8"/>
        <v>450000</v>
      </c>
      <c r="J185" s="20"/>
    </row>
    <row r="186" spans="1:10" ht="15.75" hidden="1">
      <c r="A186" s="7">
        <f>'TTTL tổ 6'!A190</f>
        <v>220</v>
      </c>
      <c r="B186" s="8" t="str">
        <f>'TTTL tổ 6'!B190</f>
        <v>Thi Tha</v>
      </c>
      <c r="C186" s="15"/>
      <c r="D186" s="12">
        <v>1</v>
      </c>
      <c r="E186" s="13">
        <v>5</v>
      </c>
      <c r="F186" s="14"/>
      <c r="G186" s="13">
        <f t="shared" si="6"/>
        <v>5</v>
      </c>
      <c r="H186" s="13">
        <f t="shared" si="7"/>
        <v>6</v>
      </c>
      <c r="I186" s="19">
        <f t="shared" si="8"/>
        <v>450000</v>
      </c>
      <c r="J186" s="20"/>
    </row>
    <row r="187" spans="1:10" ht="15.75" hidden="1">
      <c r="A187" s="7">
        <f>'TTTL tổ 6'!A191</f>
        <v>221</v>
      </c>
      <c r="B187" s="8" t="str">
        <f>'TTTL tổ 6'!B191</f>
        <v>Đoc Khlay</v>
      </c>
      <c r="C187" s="15"/>
      <c r="D187" s="12">
        <v>1</v>
      </c>
      <c r="E187" s="13">
        <v>3</v>
      </c>
      <c r="F187" s="14"/>
      <c r="G187" s="13">
        <f t="shared" si="6"/>
        <v>3</v>
      </c>
      <c r="H187" s="13">
        <f t="shared" si="7"/>
        <v>4</v>
      </c>
      <c r="I187" s="19">
        <f t="shared" si="8"/>
        <v>300000</v>
      </c>
      <c r="J187" s="20"/>
    </row>
    <row r="188" spans="1:10" ht="15.75" hidden="1">
      <c r="A188" s="7">
        <f>'TTTL tổ 6'!A192</f>
        <v>222</v>
      </c>
      <c r="B188" s="8" t="str">
        <f>'TTTL tổ 6'!B192</f>
        <v>Mit Kiêm</v>
      </c>
      <c r="C188" s="15"/>
      <c r="D188" s="12">
        <v>1</v>
      </c>
      <c r="E188" s="13">
        <v>3</v>
      </c>
      <c r="F188" s="14"/>
      <c r="G188" s="13">
        <f t="shared" si="6"/>
        <v>3</v>
      </c>
      <c r="H188" s="13">
        <f t="shared" si="7"/>
        <v>4</v>
      </c>
      <c r="I188" s="19">
        <f t="shared" si="8"/>
        <v>300000</v>
      </c>
      <c r="J188" s="20"/>
    </row>
    <row r="189" spans="1:10" ht="15.75" hidden="1">
      <c r="A189" s="7">
        <f>'TTTL tổ 6'!A193</f>
        <v>223</v>
      </c>
      <c r="B189" s="8" t="str">
        <f>'TTTL tổ 6'!B193</f>
        <v>Kan Khêt</v>
      </c>
      <c r="C189" s="15"/>
      <c r="D189" s="12">
        <v>1</v>
      </c>
      <c r="E189" s="13">
        <v>2</v>
      </c>
      <c r="F189" s="14"/>
      <c r="G189" s="13">
        <f t="shared" si="6"/>
        <v>2</v>
      </c>
      <c r="H189" s="13">
        <f t="shared" si="7"/>
        <v>3</v>
      </c>
      <c r="I189" s="19">
        <f t="shared" si="8"/>
        <v>225000</v>
      </c>
      <c r="J189" s="20"/>
    </row>
    <row r="190" spans="1:10" ht="15.75" hidden="1">
      <c r="A190" s="7">
        <f>'TTTL tổ 6'!A194</f>
        <v>224</v>
      </c>
      <c r="B190" s="8" t="str">
        <f>'TTTL tổ 6'!B194</f>
        <v>Um Ra</v>
      </c>
      <c r="C190" s="15"/>
      <c r="D190" s="12">
        <v>1</v>
      </c>
      <c r="E190" s="13">
        <v>2</v>
      </c>
      <c r="F190" s="14"/>
      <c r="G190" s="13">
        <f t="shared" si="6"/>
        <v>2</v>
      </c>
      <c r="H190" s="13">
        <f t="shared" si="7"/>
        <v>3</v>
      </c>
      <c r="I190" s="19">
        <f t="shared" si="8"/>
        <v>225000</v>
      </c>
      <c r="J190" s="20"/>
    </row>
    <row r="191" spans="1:10" ht="15.75" hidden="1">
      <c r="A191" s="7">
        <f>'TTTL tổ 6'!A195</f>
        <v>225</v>
      </c>
      <c r="B191" s="8" t="str">
        <f>'TTTL tổ 6'!B195</f>
        <v>Moi Poi</v>
      </c>
      <c r="C191" s="15"/>
      <c r="D191" s="12">
        <v>1</v>
      </c>
      <c r="E191" s="13">
        <v>2</v>
      </c>
      <c r="F191" s="14"/>
      <c r="G191" s="13">
        <f t="shared" si="6"/>
        <v>2</v>
      </c>
      <c r="H191" s="13">
        <f t="shared" si="7"/>
        <v>3</v>
      </c>
      <c r="I191" s="19">
        <f t="shared" si="8"/>
        <v>225000</v>
      </c>
      <c r="J191" s="20"/>
    </row>
    <row r="192" spans="1:10" ht="15.75" hidden="1">
      <c r="A192" s="7">
        <f>'TTTL tổ 6'!A196</f>
        <v>226</v>
      </c>
      <c r="B192" s="8" t="str">
        <f>'TTTL tổ 6'!B196</f>
        <v>San Sinh</v>
      </c>
      <c r="C192" s="15"/>
      <c r="D192" s="12">
        <v>1</v>
      </c>
      <c r="E192" s="13">
        <v>1</v>
      </c>
      <c r="F192" s="14"/>
      <c r="G192" s="13">
        <f t="shared" si="6"/>
        <v>1</v>
      </c>
      <c r="H192" s="13">
        <f t="shared" si="7"/>
        <v>2</v>
      </c>
      <c r="I192" s="19">
        <f t="shared" si="8"/>
        <v>150000</v>
      </c>
      <c r="J192" s="20"/>
    </row>
    <row r="193" spans="1:10" ht="15.75" hidden="1">
      <c r="A193" s="7">
        <f>'TTTL tổ 6'!A197</f>
        <v>227</v>
      </c>
      <c r="B193" s="8" t="str">
        <f>'TTTL tổ 6'!B197</f>
        <v>Nhoc Nho</v>
      </c>
      <c r="C193" s="15"/>
      <c r="D193" s="12">
        <v>1</v>
      </c>
      <c r="E193" s="13">
        <v>1</v>
      </c>
      <c r="F193" s="14"/>
      <c r="G193" s="13">
        <f t="shared" si="6"/>
        <v>1</v>
      </c>
      <c r="H193" s="13">
        <f t="shared" si="7"/>
        <v>2</v>
      </c>
      <c r="I193" s="19">
        <f t="shared" si="8"/>
        <v>150000</v>
      </c>
      <c r="J193" s="20"/>
    </row>
    <row r="194" spans="1:10" ht="15.75" hidden="1">
      <c r="A194" s="7">
        <f>'TTTL tổ 6'!A198</f>
        <v>228</v>
      </c>
      <c r="B194" s="8" t="str">
        <f>'TTTL tổ 6'!B198</f>
        <v>Khet Hên</v>
      </c>
      <c r="C194" s="15"/>
      <c r="D194" s="12">
        <v>1</v>
      </c>
      <c r="E194" s="13">
        <v>2</v>
      </c>
      <c r="F194" s="14">
        <v>1</v>
      </c>
      <c r="G194" s="13">
        <f t="shared" si="6"/>
        <v>3</v>
      </c>
      <c r="H194" s="13">
        <f t="shared" si="7"/>
        <v>3</v>
      </c>
      <c r="I194" s="19">
        <f t="shared" si="8"/>
        <v>225000</v>
      </c>
      <c r="J194" s="20"/>
    </row>
    <row r="195" spans="1:10" ht="15.75" hidden="1">
      <c r="A195" s="7">
        <f>'TTTL tổ 6'!A199</f>
        <v>229</v>
      </c>
      <c r="B195" s="8" t="str">
        <f>'TTTL tổ 6'!B199</f>
        <v>Sau Pư</v>
      </c>
      <c r="C195" s="15"/>
      <c r="D195" s="12">
        <v>1</v>
      </c>
      <c r="E195" s="13">
        <v>1</v>
      </c>
      <c r="F195" s="14"/>
      <c r="G195" s="13">
        <f t="shared" si="6"/>
        <v>1</v>
      </c>
      <c r="H195" s="13">
        <f t="shared" si="7"/>
        <v>2</v>
      </c>
      <c r="I195" s="19">
        <f t="shared" si="8"/>
        <v>150000</v>
      </c>
      <c r="J195" s="20"/>
    </row>
    <row r="196" spans="1:10" ht="15.75" hidden="1">
      <c r="A196" s="7">
        <f>'TTTL tổ 6'!A200</f>
        <v>230</v>
      </c>
      <c r="B196" s="8" t="str">
        <f>'TTTL tổ 6'!B200</f>
        <v>Pư Nha</v>
      </c>
      <c r="C196" s="15"/>
      <c r="D196" s="12">
        <v>1</v>
      </c>
      <c r="E196" s="13">
        <v>1</v>
      </c>
      <c r="F196" s="14">
        <v>1</v>
      </c>
      <c r="G196" s="13">
        <f t="shared" si="6"/>
        <v>2</v>
      </c>
      <c r="H196" s="13">
        <f t="shared" si="7"/>
        <v>2</v>
      </c>
      <c r="I196" s="19">
        <f t="shared" si="8"/>
        <v>150000</v>
      </c>
      <c r="J196" s="20"/>
    </row>
    <row r="197" spans="1:10" ht="15.75" hidden="1">
      <c r="A197" s="7">
        <f>'TTTL tổ 6'!A201</f>
        <v>231</v>
      </c>
      <c r="B197" s="8" t="str">
        <f>'TTTL tổ 6'!B201</f>
        <v xml:space="preserve">Noi Hên </v>
      </c>
      <c r="C197" s="15"/>
      <c r="D197" s="12">
        <v>1</v>
      </c>
      <c r="E197" s="13">
        <v>1</v>
      </c>
      <c r="F197" s="14"/>
      <c r="G197" s="13">
        <f t="shared" si="6"/>
        <v>1</v>
      </c>
      <c r="H197" s="13">
        <f t="shared" si="7"/>
        <v>2</v>
      </c>
      <c r="I197" s="19">
        <f t="shared" si="8"/>
        <v>150000</v>
      </c>
      <c r="J197" s="20"/>
    </row>
    <row r="198" spans="1:10" ht="15.75" hidden="1">
      <c r="A198" s="7">
        <f>'TTTL tổ 6'!A202</f>
        <v>232</v>
      </c>
      <c r="B198" s="8" t="str">
        <f>'TTTL tổ 6'!B202</f>
        <v>Noi Hiên</v>
      </c>
      <c r="C198" s="15"/>
      <c r="D198" s="12">
        <v>1</v>
      </c>
      <c r="E198" s="13">
        <v>1</v>
      </c>
      <c r="F198" s="14">
        <v>2</v>
      </c>
      <c r="G198" s="13">
        <f t="shared" si="6"/>
        <v>3</v>
      </c>
      <c r="H198" s="13">
        <f t="shared" si="7"/>
        <v>2</v>
      </c>
      <c r="I198" s="19">
        <f t="shared" si="8"/>
        <v>150000</v>
      </c>
      <c r="J198" s="20"/>
    </row>
    <row r="199" spans="1:10" ht="15.75" hidden="1">
      <c r="A199" s="7">
        <f>'TTTL tổ 6'!A203</f>
        <v>233</v>
      </c>
      <c r="B199" s="8" t="str">
        <f>'TTTL tổ 6'!B203</f>
        <v>Đa Linh</v>
      </c>
      <c r="C199" s="15"/>
      <c r="D199" s="12">
        <v>1</v>
      </c>
      <c r="E199" s="13">
        <v>1</v>
      </c>
      <c r="F199" s="14"/>
      <c r="G199" s="13">
        <f t="shared" si="6"/>
        <v>1</v>
      </c>
      <c r="H199" s="13">
        <f t="shared" si="7"/>
        <v>2</v>
      </c>
      <c r="I199" s="19">
        <f t="shared" si="8"/>
        <v>150000</v>
      </c>
      <c r="J199" s="20"/>
    </row>
    <row r="200" spans="1:10" ht="15.75" hidden="1">
      <c r="A200" s="7">
        <f>'TTTL tổ 6'!A204</f>
        <v>234</v>
      </c>
      <c r="B200" s="8" t="str">
        <f>'TTTL tổ 6'!B204</f>
        <v>Khach Năk</v>
      </c>
      <c r="C200" s="15"/>
      <c r="D200" s="12">
        <v>1</v>
      </c>
      <c r="E200" s="13">
        <v>2</v>
      </c>
      <c r="F200" s="14"/>
      <c r="G200" s="13">
        <f t="shared" si="6"/>
        <v>2</v>
      </c>
      <c r="H200" s="13">
        <f t="shared" si="7"/>
        <v>3</v>
      </c>
      <c r="I200" s="19">
        <f t="shared" si="8"/>
        <v>225000</v>
      </c>
      <c r="J200" s="20"/>
    </row>
    <row r="201" spans="1:10" ht="15.75" hidden="1">
      <c r="A201" s="7">
        <f>'TTTL tổ 6'!A205</f>
        <v>235</v>
      </c>
      <c r="B201" s="8" t="str">
        <f>'TTTL tổ 6'!B205</f>
        <v>Soc Liêp</v>
      </c>
      <c r="C201" s="15"/>
      <c r="D201" s="12">
        <v>1</v>
      </c>
      <c r="E201" s="13">
        <v>1</v>
      </c>
      <c r="F201" s="14">
        <v>1</v>
      </c>
      <c r="G201" s="13">
        <f t="shared" si="6"/>
        <v>2</v>
      </c>
      <c r="H201" s="13">
        <f t="shared" si="7"/>
        <v>2</v>
      </c>
      <c r="I201" s="19">
        <f t="shared" si="8"/>
        <v>150000</v>
      </c>
      <c r="J201" s="20"/>
    </row>
    <row r="202" spans="1:10" ht="15.75" hidden="1">
      <c r="A202" s="7">
        <f>'TTTL tổ 6'!A206</f>
        <v>236</v>
      </c>
      <c r="B202" s="8" t="str">
        <f>'TTTL tổ 6'!B206</f>
        <v>Som Phos</v>
      </c>
      <c r="C202" s="15"/>
      <c r="D202" s="12">
        <v>1</v>
      </c>
      <c r="E202" s="13">
        <v>1</v>
      </c>
      <c r="F202" s="14">
        <v>2</v>
      </c>
      <c r="G202" s="13">
        <f t="shared" si="6"/>
        <v>3</v>
      </c>
      <c r="H202" s="13">
        <f t="shared" si="7"/>
        <v>2</v>
      </c>
      <c r="I202" s="19">
        <f t="shared" si="8"/>
        <v>150000</v>
      </c>
      <c r="J202" s="20"/>
    </row>
    <row r="203" spans="1:10" ht="15.75" hidden="1">
      <c r="A203" s="7">
        <f>'TTTL tổ 6'!A207</f>
        <v>237</v>
      </c>
      <c r="B203" s="8" t="str">
        <f>'TTTL tổ 6'!B207</f>
        <v>An Tich</v>
      </c>
      <c r="C203" s="15"/>
      <c r="D203" s="12">
        <v>1</v>
      </c>
      <c r="E203" s="13">
        <v>1</v>
      </c>
      <c r="F203" s="14"/>
      <c r="G203" s="13">
        <f t="shared" si="6"/>
        <v>1</v>
      </c>
      <c r="H203" s="13">
        <f t="shared" si="7"/>
        <v>2</v>
      </c>
      <c r="I203" s="19">
        <f t="shared" si="8"/>
        <v>150000</v>
      </c>
      <c r="J203" s="20"/>
    </row>
    <row r="204" spans="1:10" ht="15.75" hidden="1">
      <c r="A204" s="7">
        <f>'TTTL tổ 6'!A208</f>
        <v>238</v>
      </c>
      <c r="B204" s="8" t="str">
        <f>'TTTL tổ 6'!B208</f>
        <v>Khu Khia</v>
      </c>
      <c r="C204" s="15"/>
      <c r="D204" s="12">
        <v>1</v>
      </c>
      <c r="E204" s="13">
        <v>3</v>
      </c>
      <c r="F204" s="14"/>
      <c r="G204" s="13">
        <f t="shared" si="6"/>
        <v>3</v>
      </c>
      <c r="H204" s="13">
        <f t="shared" si="7"/>
        <v>4</v>
      </c>
      <c r="I204" s="19">
        <f t="shared" si="8"/>
        <v>300000</v>
      </c>
      <c r="J204" s="20"/>
    </row>
    <row r="205" spans="1:10" ht="15.75" hidden="1">
      <c r="A205" s="7">
        <f>'TTTL tổ 6'!A209</f>
        <v>239</v>
      </c>
      <c r="B205" s="8" t="str">
        <f>'TTTL tổ 6'!B209</f>
        <v>Chom Chau</v>
      </c>
      <c r="C205" s="15"/>
      <c r="D205" s="12">
        <v>1</v>
      </c>
      <c r="E205" s="13">
        <v>2</v>
      </c>
      <c r="F205" s="14">
        <v>2</v>
      </c>
      <c r="G205" s="13">
        <f t="shared" si="6"/>
        <v>4</v>
      </c>
      <c r="H205" s="13">
        <f t="shared" si="7"/>
        <v>3</v>
      </c>
      <c r="I205" s="19">
        <f t="shared" si="8"/>
        <v>225000</v>
      </c>
      <c r="J205" s="20"/>
    </row>
    <row r="206" spans="1:10" ht="15.75" hidden="1">
      <c r="A206" s="7">
        <f>'TTTL tổ 6'!A210</f>
        <v>240</v>
      </c>
      <c r="B206" s="8" t="str">
        <f>'TTTL tổ 6'!B210</f>
        <v>La Chanh Đa</v>
      </c>
      <c r="C206" s="15"/>
      <c r="D206" s="12">
        <v>1</v>
      </c>
      <c r="E206" s="13">
        <v>1</v>
      </c>
      <c r="F206" s="14"/>
      <c r="G206" s="13">
        <f t="shared" si="6"/>
        <v>1</v>
      </c>
      <c r="H206" s="13">
        <f t="shared" si="7"/>
        <v>2</v>
      </c>
      <c r="I206" s="19">
        <f t="shared" si="8"/>
        <v>150000</v>
      </c>
      <c r="J206" s="20"/>
    </row>
    <row r="207" spans="1:10" ht="15.75" hidden="1">
      <c r="A207" s="7">
        <f>'TTTL tổ 6'!A211</f>
        <v>241</v>
      </c>
      <c r="B207" s="8" t="str">
        <f>'TTTL tổ 6'!B211</f>
        <v>Mat Khanh</v>
      </c>
      <c r="C207" s="15"/>
      <c r="D207" s="12">
        <v>1</v>
      </c>
      <c r="E207" s="13">
        <v>2</v>
      </c>
      <c r="F207" s="14"/>
      <c r="G207" s="13">
        <f t="shared" si="6"/>
        <v>2</v>
      </c>
      <c r="H207" s="13">
        <f t="shared" si="7"/>
        <v>3</v>
      </c>
      <c r="I207" s="19">
        <f t="shared" si="8"/>
        <v>225000</v>
      </c>
      <c r="J207" s="20"/>
    </row>
    <row r="208" spans="1:10" ht="15.75" hidden="1">
      <c r="A208" s="7">
        <f>'TTTL tổ 6'!A212</f>
        <v>242</v>
      </c>
      <c r="B208" s="8" t="str">
        <f>'TTTL tổ 6'!B212</f>
        <v>Dang Sô Da</v>
      </c>
      <c r="C208" s="15"/>
      <c r="D208" s="12">
        <v>1</v>
      </c>
      <c r="E208" s="13">
        <v>1</v>
      </c>
      <c r="F208" s="14"/>
      <c r="G208" s="13">
        <f t="shared" ref="G208:G271" si="9">E208+F208</f>
        <v>1</v>
      </c>
      <c r="H208" s="13">
        <f t="shared" ref="H208:H271" si="10">D208+E208</f>
        <v>2</v>
      </c>
      <c r="I208" s="19">
        <f t="shared" ref="I208:I271" si="11">H208*75000</f>
        <v>150000</v>
      </c>
      <c r="J208" s="20"/>
    </row>
    <row r="209" spans="1:10" ht="15.75" hidden="1">
      <c r="A209" s="7">
        <f>'TTTL tổ 6'!A213</f>
        <v>243</v>
      </c>
      <c r="B209" s="8" t="str">
        <f>'TTTL tổ 6'!B213</f>
        <v>Hon Sua</v>
      </c>
      <c r="C209" s="15"/>
      <c r="D209" s="12">
        <v>1</v>
      </c>
      <c r="E209" s="13">
        <v>2</v>
      </c>
      <c r="F209" s="14"/>
      <c r="G209" s="13">
        <f t="shared" si="9"/>
        <v>2</v>
      </c>
      <c r="H209" s="13">
        <f t="shared" si="10"/>
        <v>3</v>
      </c>
      <c r="I209" s="19">
        <f t="shared" si="11"/>
        <v>225000</v>
      </c>
      <c r="J209" s="20"/>
    </row>
    <row r="210" spans="1:10" ht="15.75" hidden="1">
      <c r="A210" s="7">
        <f>'TTTL tổ 6'!A214</f>
        <v>244</v>
      </c>
      <c r="B210" s="8" t="str">
        <f>'TTTL tổ 6'!B214</f>
        <v>Đoc Sreng</v>
      </c>
      <c r="C210" s="15"/>
      <c r="D210" s="12">
        <v>1</v>
      </c>
      <c r="E210" s="13"/>
      <c r="F210" s="14">
        <v>2</v>
      </c>
      <c r="G210" s="13">
        <f t="shared" si="9"/>
        <v>2</v>
      </c>
      <c r="H210" s="13">
        <f t="shared" si="10"/>
        <v>1</v>
      </c>
      <c r="I210" s="19">
        <f t="shared" si="11"/>
        <v>75000</v>
      </c>
      <c r="J210" s="20"/>
    </row>
    <row r="211" spans="1:10" ht="15.75" hidden="1">
      <c r="A211" s="7">
        <f>'TTTL tổ 6'!A215</f>
        <v>245</v>
      </c>
      <c r="B211" s="8" t="str">
        <f>'TTTL tổ 6'!B215</f>
        <v>Vit Kim</v>
      </c>
      <c r="C211" s="15"/>
      <c r="D211" s="12">
        <v>1</v>
      </c>
      <c r="E211" s="13">
        <v>1</v>
      </c>
      <c r="F211" s="14"/>
      <c r="G211" s="13">
        <f t="shared" si="9"/>
        <v>1</v>
      </c>
      <c r="H211" s="13">
        <f t="shared" si="10"/>
        <v>2</v>
      </c>
      <c r="I211" s="19">
        <f t="shared" si="11"/>
        <v>150000</v>
      </c>
      <c r="J211" s="20"/>
    </row>
    <row r="212" spans="1:10" ht="15.75" hidden="1">
      <c r="A212" s="7">
        <f>'TTTL tổ 6'!A216</f>
        <v>246</v>
      </c>
      <c r="B212" s="8" t="str">
        <f>'TTTL tổ 6'!B216</f>
        <v>Ko Kot</v>
      </c>
      <c r="C212" s="15">
        <v>1</v>
      </c>
      <c r="D212" s="12">
        <v>1</v>
      </c>
      <c r="E212" s="13"/>
      <c r="F212" s="14">
        <v>2</v>
      </c>
      <c r="G212" s="13">
        <f t="shared" si="9"/>
        <v>2</v>
      </c>
      <c r="H212" s="13">
        <f t="shared" si="10"/>
        <v>1</v>
      </c>
      <c r="I212" s="19">
        <f t="shared" si="11"/>
        <v>75000</v>
      </c>
      <c r="J212" s="20"/>
    </row>
    <row r="213" spans="1:10" ht="15.75" hidden="1">
      <c r="A213" s="7">
        <f>'TTTL tổ 6'!A217</f>
        <v>247</v>
      </c>
      <c r="B213" s="8" t="str">
        <f>'TTTL tổ 6'!B217</f>
        <v>Nay Phi</v>
      </c>
      <c r="C213" s="15"/>
      <c r="D213" s="12">
        <v>1</v>
      </c>
      <c r="E213" s="13">
        <v>2</v>
      </c>
      <c r="F213" s="14"/>
      <c r="G213" s="13">
        <f t="shared" si="9"/>
        <v>2</v>
      </c>
      <c r="H213" s="13">
        <f t="shared" si="10"/>
        <v>3</v>
      </c>
      <c r="I213" s="19">
        <f t="shared" si="11"/>
        <v>225000</v>
      </c>
      <c r="J213" s="20"/>
    </row>
    <row r="214" spans="1:10" ht="15.75" hidden="1">
      <c r="A214" s="7">
        <f>'TTTL tổ 6'!A218</f>
        <v>248</v>
      </c>
      <c r="B214" s="8" t="str">
        <f>'TTTL tổ 6'!B218</f>
        <v>Chên Nôn</v>
      </c>
      <c r="C214" s="15"/>
      <c r="D214" s="12">
        <v>1</v>
      </c>
      <c r="E214" s="13"/>
      <c r="F214" s="14"/>
      <c r="G214" s="13">
        <f t="shared" si="9"/>
        <v>0</v>
      </c>
      <c r="H214" s="13">
        <f t="shared" si="10"/>
        <v>1</v>
      </c>
      <c r="I214" s="19">
        <f t="shared" si="11"/>
        <v>75000</v>
      </c>
      <c r="J214" s="20"/>
    </row>
    <row r="215" spans="1:10" ht="15.75" hidden="1">
      <c r="A215" s="7">
        <f>'TTTL tổ 6'!A219</f>
        <v>249</v>
      </c>
      <c r="B215" s="8" t="str">
        <f>'TTTL tổ 6'!B219</f>
        <v>Sau So Rây Nuch</v>
      </c>
      <c r="C215" s="15"/>
      <c r="D215" s="12">
        <v>1</v>
      </c>
      <c r="E215" s="13"/>
      <c r="F215" s="14">
        <v>1</v>
      </c>
      <c r="G215" s="13">
        <f t="shared" si="9"/>
        <v>1</v>
      </c>
      <c r="H215" s="13">
        <f t="shared" si="10"/>
        <v>1</v>
      </c>
      <c r="I215" s="19">
        <f t="shared" si="11"/>
        <v>75000</v>
      </c>
      <c r="J215" s="20"/>
    </row>
    <row r="216" spans="1:10" ht="15.75" hidden="1">
      <c r="A216" s="7">
        <f>'TTTL tổ 6'!A220</f>
        <v>250</v>
      </c>
      <c r="B216" s="8" t="str">
        <f>'TTTL tổ 6'!B220</f>
        <v>Muôn Khut</v>
      </c>
      <c r="C216" s="15"/>
      <c r="D216" s="12">
        <v>1</v>
      </c>
      <c r="E216" s="13">
        <v>3</v>
      </c>
      <c r="F216" s="14">
        <v>2</v>
      </c>
      <c r="G216" s="13">
        <f t="shared" si="9"/>
        <v>5</v>
      </c>
      <c r="H216" s="13">
        <f t="shared" si="10"/>
        <v>4</v>
      </c>
      <c r="I216" s="19">
        <f t="shared" si="11"/>
        <v>300000</v>
      </c>
      <c r="J216" s="20"/>
    </row>
    <row r="217" spans="1:10" ht="15.75" hidden="1">
      <c r="A217" s="7">
        <f>'TTTL tổ 6'!A221</f>
        <v>251</v>
      </c>
      <c r="B217" s="8" t="str">
        <f>'TTTL tổ 6'!B221</f>
        <v>Phuc Phơm</v>
      </c>
      <c r="C217" s="15"/>
      <c r="D217" s="12">
        <v>1</v>
      </c>
      <c r="E217" s="13"/>
      <c r="F217" s="14"/>
      <c r="G217" s="13">
        <f t="shared" si="9"/>
        <v>0</v>
      </c>
      <c r="H217" s="13">
        <f t="shared" si="10"/>
        <v>1</v>
      </c>
      <c r="I217" s="19">
        <f t="shared" si="11"/>
        <v>75000</v>
      </c>
      <c r="J217" s="20"/>
    </row>
    <row r="218" spans="1:10" ht="15.75" hidden="1">
      <c r="A218" s="7">
        <f>'TTTL tổ 6'!A222</f>
        <v>252</v>
      </c>
      <c r="B218" s="8" t="str">
        <f>'TTTL tổ 6'!B222</f>
        <v>Nha Phol</v>
      </c>
      <c r="C218" s="15"/>
      <c r="D218" s="12">
        <v>1</v>
      </c>
      <c r="E218" s="13">
        <v>2</v>
      </c>
      <c r="F218" s="14">
        <v>2</v>
      </c>
      <c r="G218" s="13">
        <f t="shared" si="9"/>
        <v>4</v>
      </c>
      <c r="H218" s="13">
        <f t="shared" si="10"/>
        <v>3</v>
      </c>
      <c r="I218" s="19">
        <f t="shared" si="11"/>
        <v>225000</v>
      </c>
      <c r="J218" s="20"/>
    </row>
    <row r="219" spans="1:10" ht="15.75" hidden="1">
      <c r="A219" s="7">
        <f>'TTTL tổ 6'!A223</f>
        <v>253</v>
      </c>
      <c r="B219" s="8" t="str">
        <f>'TTTL tổ 6'!B223</f>
        <v>Phan Hum</v>
      </c>
      <c r="C219" s="15">
        <v>1</v>
      </c>
      <c r="D219" s="12"/>
      <c r="E219" s="13">
        <v>1</v>
      </c>
      <c r="F219" s="14"/>
      <c r="G219" s="13">
        <f t="shared" si="9"/>
        <v>1</v>
      </c>
      <c r="H219" s="13">
        <f t="shared" si="10"/>
        <v>1</v>
      </c>
      <c r="I219" s="19">
        <f t="shared" si="11"/>
        <v>75000</v>
      </c>
      <c r="J219" s="20"/>
    </row>
    <row r="220" spans="1:10" ht="15.75" hidden="1">
      <c r="A220" s="7">
        <f>'TTTL tổ 6'!A224</f>
        <v>254</v>
      </c>
      <c r="B220" s="8" t="str">
        <f>'TTTL tổ 6'!B224</f>
        <v>Mau Nêng</v>
      </c>
      <c r="C220" s="15"/>
      <c r="D220" s="12"/>
      <c r="E220" s="13"/>
      <c r="F220" s="14"/>
      <c r="G220" s="13">
        <f t="shared" si="9"/>
        <v>0</v>
      </c>
      <c r="H220" s="13">
        <f t="shared" si="10"/>
        <v>0</v>
      </c>
      <c r="I220" s="19">
        <f t="shared" si="11"/>
        <v>0</v>
      </c>
      <c r="J220" s="20"/>
    </row>
    <row r="221" spans="1:10" ht="15.75" hidden="1">
      <c r="A221" s="7">
        <f>'TTTL tổ 6'!A225</f>
        <v>255</v>
      </c>
      <c r="B221" s="8" t="str">
        <f>'TTTL tổ 6'!B225</f>
        <v>Soc Kon</v>
      </c>
      <c r="C221" s="15"/>
      <c r="D221" s="12"/>
      <c r="E221" s="13">
        <v>2</v>
      </c>
      <c r="F221" s="14"/>
      <c r="G221" s="13">
        <f t="shared" si="9"/>
        <v>2</v>
      </c>
      <c r="H221" s="13">
        <f t="shared" si="10"/>
        <v>2</v>
      </c>
      <c r="I221" s="19">
        <f t="shared" si="11"/>
        <v>150000</v>
      </c>
      <c r="J221" s="20"/>
    </row>
    <row r="222" spans="1:10" ht="15.75" hidden="1">
      <c r="A222" s="7">
        <f>'TTTL tổ 6'!A226</f>
        <v>256</v>
      </c>
      <c r="B222" s="8" t="str">
        <f>'TTTL tổ 6'!B226</f>
        <v>Mau Sau</v>
      </c>
      <c r="C222" s="15"/>
      <c r="D222" s="12">
        <v>1</v>
      </c>
      <c r="E222" s="13">
        <v>2</v>
      </c>
      <c r="F222" s="14"/>
      <c r="G222" s="13">
        <f t="shared" si="9"/>
        <v>2</v>
      </c>
      <c r="H222" s="13">
        <f t="shared" si="10"/>
        <v>3</v>
      </c>
      <c r="I222" s="19">
        <f t="shared" si="11"/>
        <v>225000</v>
      </c>
      <c r="J222" s="20"/>
    </row>
    <row r="223" spans="1:10" ht="15.75" hidden="1">
      <c r="A223" s="7">
        <f>'TTTL tổ 6'!A227</f>
        <v>257</v>
      </c>
      <c r="B223" s="8" t="str">
        <f>'TTTL tổ 6'!B227</f>
        <v>ưa Im</v>
      </c>
      <c r="C223" s="15"/>
      <c r="D223" s="12"/>
      <c r="E223" s="13">
        <v>1</v>
      </c>
      <c r="F223" s="14">
        <v>2</v>
      </c>
      <c r="G223" s="13">
        <f t="shared" si="9"/>
        <v>3</v>
      </c>
      <c r="H223" s="13">
        <f t="shared" si="10"/>
        <v>1</v>
      </c>
      <c r="I223" s="19">
        <f t="shared" si="11"/>
        <v>75000</v>
      </c>
      <c r="J223" s="20"/>
    </row>
    <row r="224" spans="1:10" ht="15.75" hidden="1">
      <c r="A224" s="7">
        <f>'TTTL tổ 6'!A228</f>
        <v>258</v>
      </c>
      <c r="B224" s="8" t="str">
        <f>'TTTL tổ 6'!B228</f>
        <v>Sa Rinh</v>
      </c>
      <c r="C224" s="15"/>
      <c r="D224" s="12"/>
      <c r="E224" s="13"/>
      <c r="F224" s="14"/>
      <c r="G224" s="13">
        <f t="shared" si="9"/>
        <v>0</v>
      </c>
      <c r="H224" s="13">
        <f t="shared" si="10"/>
        <v>0</v>
      </c>
      <c r="I224" s="19">
        <f t="shared" si="11"/>
        <v>0</v>
      </c>
      <c r="J224" s="20"/>
    </row>
    <row r="225" spans="1:10" ht="15.75" hidden="1">
      <c r="A225" s="7">
        <f>'TTTL tổ 6'!A229</f>
        <v>259</v>
      </c>
      <c r="B225" s="8" t="str">
        <f>'TTTL tổ 6'!B229</f>
        <v>Na Som Ol</v>
      </c>
      <c r="C225" s="15"/>
      <c r="D225" s="12"/>
      <c r="E225" s="13"/>
      <c r="F225" s="14"/>
      <c r="G225" s="13">
        <f t="shared" si="9"/>
        <v>0</v>
      </c>
      <c r="H225" s="13">
        <f t="shared" si="10"/>
        <v>0</v>
      </c>
      <c r="I225" s="19">
        <f t="shared" si="11"/>
        <v>0</v>
      </c>
      <c r="J225" s="20"/>
    </row>
    <row r="226" spans="1:10" ht="15.75" hidden="1">
      <c r="A226" s="7">
        <f>'TTTL tổ 6'!A230</f>
        <v>260</v>
      </c>
      <c r="B226" s="8" t="str">
        <f>'TTTL tổ 6'!B230</f>
        <v>Song Sat</v>
      </c>
      <c r="C226" s="15"/>
      <c r="D226" s="12"/>
      <c r="E226" s="13">
        <v>1</v>
      </c>
      <c r="F226" s="14"/>
      <c r="G226" s="13">
        <f t="shared" si="9"/>
        <v>1</v>
      </c>
      <c r="H226" s="13">
        <f t="shared" si="10"/>
        <v>1</v>
      </c>
      <c r="I226" s="19">
        <f t="shared" si="11"/>
        <v>75000</v>
      </c>
      <c r="J226" s="20"/>
    </row>
    <row r="227" spans="1:10" ht="15.75" hidden="1">
      <c r="A227" s="7">
        <f>'TTTL tổ 6'!A231</f>
        <v>261</v>
      </c>
      <c r="B227" s="8" t="str">
        <f>'TTTL tổ 6'!B231</f>
        <v>Kom Tum</v>
      </c>
      <c r="C227" s="15"/>
      <c r="D227" s="12">
        <v>1</v>
      </c>
      <c r="E227" s="13"/>
      <c r="F227" s="14"/>
      <c r="G227" s="13">
        <f t="shared" si="9"/>
        <v>0</v>
      </c>
      <c r="H227" s="13">
        <f t="shared" si="10"/>
        <v>1</v>
      </c>
      <c r="I227" s="19">
        <f t="shared" si="11"/>
        <v>75000</v>
      </c>
      <c r="J227" s="20"/>
    </row>
    <row r="228" spans="1:10" ht="15.75" hidden="1">
      <c r="A228" s="7">
        <f>'TTTL tổ 6'!A232</f>
        <v>262</v>
      </c>
      <c r="B228" s="8" t="str">
        <f>'TTTL tổ 6'!B232</f>
        <v>Lay Pư</v>
      </c>
      <c r="C228" s="15"/>
      <c r="D228" s="12"/>
      <c r="E228" s="13"/>
      <c r="F228" s="14"/>
      <c r="G228" s="13">
        <f t="shared" si="9"/>
        <v>0</v>
      </c>
      <c r="H228" s="13">
        <f t="shared" si="10"/>
        <v>0</v>
      </c>
      <c r="I228" s="19">
        <f t="shared" si="11"/>
        <v>0</v>
      </c>
      <c r="J228" s="20"/>
    </row>
    <row r="229" spans="1:10" ht="15.75" hidden="1">
      <c r="A229" s="7">
        <f>'TTTL tổ 6'!A233</f>
        <v>263</v>
      </c>
      <c r="B229" s="8" t="str">
        <f>'TTTL tổ 6'!B233</f>
        <v>Doi Sang</v>
      </c>
      <c r="C229" s="15">
        <v>1</v>
      </c>
      <c r="D229" s="12"/>
      <c r="E229" s="13">
        <v>2</v>
      </c>
      <c r="F229" s="14"/>
      <c r="G229" s="13">
        <f t="shared" si="9"/>
        <v>2</v>
      </c>
      <c r="H229" s="13">
        <f t="shared" si="10"/>
        <v>2</v>
      </c>
      <c r="I229" s="19">
        <f t="shared" si="11"/>
        <v>150000</v>
      </c>
      <c r="J229" s="20"/>
    </row>
    <row r="230" spans="1:10" ht="15.75" hidden="1">
      <c r="A230" s="7">
        <f>'TTTL tổ 6'!A234</f>
        <v>264</v>
      </c>
      <c r="B230" s="8" t="str">
        <f>'TTTL tổ 6'!B234</f>
        <v>Tol Kha</v>
      </c>
      <c r="C230" s="15"/>
      <c r="D230" s="12">
        <v>1</v>
      </c>
      <c r="E230" s="13"/>
      <c r="F230" s="14"/>
      <c r="G230" s="13">
        <f t="shared" si="9"/>
        <v>0</v>
      </c>
      <c r="H230" s="13">
        <f t="shared" si="10"/>
        <v>1</v>
      </c>
      <c r="I230" s="19">
        <f t="shared" si="11"/>
        <v>75000</v>
      </c>
      <c r="J230" s="20"/>
    </row>
    <row r="231" spans="1:10" ht="15.75" hidden="1">
      <c r="A231" s="7">
        <f>'TTTL tổ 6'!A235</f>
        <v>265</v>
      </c>
      <c r="B231" s="8" t="str">
        <f>'TTTL tổ 6'!B235</f>
        <v>Son Lay</v>
      </c>
      <c r="C231" s="15"/>
      <c r="D231" s="12"/>
      <c r="E231" s="13">
        <v>1</v>
      </c>
      <c r="F231" s="14"/>
      <c r="G231" s="13">
        <f t="shared" si="9"/>
        <v>1</v>
      </c>
      <c r="H231" s="13">
        <f t="shared" si="10"/>
        <v>1</v>
      </c>
      <c r="I231" s="19">
        <f t="shared" si="11"/>
        <v>75000</v>
      </c>
      <c r="J231" s="20"/>
    </row>
    <row r="232" spans="1:10" ht="15.75" hidden="1">
      <c r="A232" s="7">
        <f>'TTTL tổ 6'!A236</f>
        <v>266</v>
      </c>
      <c r="B232" s="8" t="str">
        <f>'TTTL tổ 6'!B236</f>
        <v>Bôi Sât</v>
      </c>
      <c r="C232" s="15"/>
      <c r="D232" s="12"/>
      <c r="E232" s="13"/>
      <c r="F232" s="14"/>
      <c r="G232" s="13">
        <f t="shared" si="9"/>
        <v>0</v>
      </c>
      <c r="H232" s="13">
        <f t="shared" si="10"/>
        <v>0</v>
      </c>
      <c r="I232" s="19">
        <f t="shared" si="11"/>
        <v>0</v>
      </c>
      <c r="J232" s="20"/>
    </row>
    <row r="233" spans="1:10" ht="15.75" hidden="1">
      <c r="A233" s="7">
        <f>'TTTL tổ 6'!A237</f>
        <v>267</v>
      </c>
      <c r="B233" s="8" t="str">
        <f>'TTTL tổ 6'!B237</f>
        <v>Cuông Số Khôn</v>
      </c>
      <c r="C233" s="15"/>
      <c r="D233" s="12"/>
      <c r="E233" s="13">
        <v>1</v>
      </c>
      <c r="F233" s="14">
        <v>2</v>
      </c>
      <c r="G233" s="13">
        <f t="shared" si="9"/>
        <v>3</v>
      </c>
      <c r="H233" s="13">
        <f t="shared" si="10"/>
        <v>1</v>
      </c>
      <c r="I233" s="19">
        <f t="shared" si="11"/>
        <v>75000</v>
      </c>
      <c r="J233" s="20"/>
    </row>
    <row r="234" spans="1:10" ht="15.75" hidden="1">
      <c r="A234" s="7">
        <f>'TTTL tổ 6'!A238</f>
        <v>268</v>
      </c>
      <c r="B234" s="8" t="str">
        <f>'TTTL tổ 6'!B238</f>
        <v>Cuông Số Kia</v>
      </c>
      <c r="C234" s="15"/>
      <c r="D234" s="12"/>
      <c r="E234" s="13"/>
      <c r="F234" s="14"/>
      <c r="G234" s="13">
        <f t="shared" si="9"/>
        <v>0</v>
      </c>
      <c r="H234" s="13">
        <f t="shared" si="10"/>
        <v>0</v>
      </c>
      <c r="I234" s="19">
        <f t="shared" si="11"/>
        <v>0</v>
      </c>
      <c r="J234" s="20"/>
    </row>
    <row r="235" spans="1:10" ht="15.75" hidden="1">
      <c r="A235" s="7">
        <f>'TTTL tổ 6'!A239</f>
        <v>269</v>
      </c>
      <c r="B235" s="8" t="str">
        <f>'TTTL tổ 6'!B239</f>
        <v>Cuông Số Khôm</v>
      </c>
      <c r="C235" s="15"/>
      <c r="D235" s="12"/>
      <c r="E235" s="13"/>
      <c r="F235" s="14"/>
      <c r="G235" s="13">
        <f t="shared" si="9"/>
        <v>0</v>
      </c>
      <c r="H235" s="13">
        <f t="shared" si="10"/>
        <v>0</v>
      </c>
      <c r="I235" s="19">
        <f t="shared" si="11"/>
        <v>0</v>
      </c>
      <c r="J235" s="20"/>
    </row>
    <row r="236" spans="1:10" ht="15.75" hidden="1">
      <c r="A236" s="7">
        <f>'TTTL tổ 6'!A240</f>
        <v>270</v>
      </c>
      <c r="B236" s="8" t="str">
        <f>'TTTL tổ 6'!B240</f>
        <v>Cuông Số Khêng</v>
      </c>
      <c r="C236" s="15"/>
      <c r="D236" s="12">
        <v>1</v>
      </c>
      <c r="E236" s="13">
        <v>2</v>
      </c>
      <c r="F236" s="14">
        <v>1</v>
      </c>
      <c r="G236" s="13">
        <f t="shared" si="9"/>
        <v>3</v>
      </c>
      <c r="H236" s="13">
        <f t="shared" si="10"/>
        <v>3</v>
      </c>
      <c r="I236" s="19">
        <f t="shared" si="11"/>
        <v>225000</v>
      </c>
      <c r="J236" s="20"/>
    </row>
    <row r="237" spans="1:10" ht="15.75" hidden="1">
      <c r="A237" s="7">
        <f>'TTTL tổ 6'!A241</f>
        <v>271</v>
      </c>
      <c r="B237" s="8" t="str">
        <f>'TTTL tổ 6'!B241</f>
        <v>Tha Phea Rum</v>
      </c>
      <c r="C237" s="15"/>
      <c r="D237" s="12"/>
      <c r="E237" s="13">
        <v>2</v>
      </c>
      <c r="F237" s="14"/>
      <c r="G237" s="13">
        <f t="shared" si="9"/>
        <v>2</v>
      </c>
      <c r="H237" s="13">
        <f t="shared" si="10"/>
        <v>2</v>
      </c>
      <c r="I237" s="19">
        <f t="shared" si="11"/>
        <v>150000</v>
      </c>
      <c r="J237" s="20"/>
    </row>
    <row r="238" spans="1:10" ht="57.75" hidden="1">
      <c r="A238" s="7" t="str">
        <f>'TTTL tổ 6'!A242</f>
        <v>TỔNG CỘNG</v>
      </c>
      <c r="B238" s="8" t="str">
        <f>'TTTL tổ 6'!B242</f>
        <v>Hiêng Số Chea</v>
      </c>
      <c r="C238" s="15"/>
      <c r="D238" s="12"/>
      <c r="E238" s="13">
        <v>2</v>
      </c>
      <c r="F238" s="14">
        <v>3</v>
      </c>
      <c r="G238" s="13">
        <f t="shared" si="9"/>
        <v>5</v>
      </c>
      <c r="H238" s="13">
        <f t="shared" si="10"/>
        <v>2</v>
      </c>
      <c r="I238" s="19">
        <f t="shared" si="11"/>
        <v>150000</v>
      </c>
      <c r="J238" s="20"/>
    </row>
    <row r="239" spans="1:10" ht="15.75" hidden="1">
      <c r="A239" s="7">
        <f>'TTTL tổ 6'!A243</f>
        <v>0</v>
      </c>
      <c r="B239" s="8" t="str">
        <f>'TTTL tổ 6'!B243</f>
        <v>Sat Nơ</v>
      </c>
      <c r="C239" s="15"/>
      <c r="D239" s="12"/>
      <c r="E239" s="13">
        <v>2</v>
      </c>
      <c r="F239" s="14"/>
      <c r="G239" s="13">
        <f t="shared" si="9"/>
        <v>2</v>
      </c>
      <c r="H239" s="13">
        <f t="shared" si="10"/>
        <v>2</v>
      </c>
      <c r="I239" s="19">
        <f t="shared" si="11"/>
        <v>150000</v>
      </c>
      <c r="J239" s="20"/>
    </row>
    <row r="240" spans="1:10" ht="15.75" hidden="1">
      <c r="A240" s="7">
        <f>'TTTL tổ 6'!A244</f>
        <v>0</v>
      </c>
      <c r="B240" s="8" t="str">
        <f>'TTTL tổ 6'!B244</f>
        <v>Ươn Phea Rum</v>
      </c>
      <c r="C240" s="15"/>
      <c r="D240" s="12"/>
      <c r="E240" s="13"/>
      <c r="F240" s="14"/>
      <c r="G240" s="13">
        <f t="shared" si="9"/>
        <v>0</v>
      </c>
      <c r="H240" s="13">
        <f t="shared" si="10"/>
        <v>0</v>
      </c>
      <c r="I240" s="19">
        <f t="shared" si="11"/>
        <v>0</v>
      </c>
      <c r="J240" s="20"/>
    </row>
    <row r="241" spans="1:10" ht="86.25" hidden="1">
      <c r="A241" s="7" t="str">
        <f>'TTTL tổ 6'!A245</f>
        <v>ĐƠN VỊ THỰC HIỆN</v>
      </c>
      <c r="B241" s="8" t="str">
        <f>'TTTL tổ 6'!B245</f>
        <v>Đông Số Cư</v>
      </c>
      <c r="C241" s="15"/>
      <c r="D241" s="12"/>
      <c r="E241" s="13">
        <v>1</v>
      </c>
      <c r="F241" s="14"/>
      <c r="G241" s="13">
        <f t="shared" si="9"/>
        <v>1</v>
      </c>
      <c r="H241" s="13">
        <f t="shared" si="10"/>
        <v>1</v>
      </c>
      <c r="I241" s="19">
        <f t="shared" si="11"/>
        <v>75000</v>
      </c>
      <c r="J241" s="20"/>
    </row>
    <row r="242" spans="1:10" ht="15.75" hidden="1">
      <c r="A242" s="7">
        <f>'TTTL tổ 6'!A246</f>
        <v>0</v>
      </c>
      <c r="B242" s="8" t="str">
        <f>'TTTL tổ 6'!B246</f>
        <v>Su Số Sêng</v>
      </c>
      <c r="C242" s="15"/>
      <c r="D242" s="12">
        <v>1</v>
      </c>
      <c r="E242" s="13"/>
      <c r="F242" s="14"/>
      <c r="G242" s="13">
        <f t="shared" si="9"/>
        <v>0</v>
      </c>
      <c r="H242" s="13">
        <f t="shared" si="10"/>
        <v>1</v>
      </c>
      <c r="I242" s="19">
        <f t="shared" si="11"/>
        <v>75000</v>
      </c>
      <c r="J242" s="20"/>
    </row>
    <row r="243" spans="1:10" ht="15.75" hidden="1">
      <c r="A243" s="7">
        <f>'TTTL tổ 6'!A247</f>
        <v>0</v>
      </c>
      <c r="B243" s="8" t="str">
        <f>'TTTL tổ 6'!B247</f>
        <v>Cư So Rây Nich</v>
      </c>
      <c r="C243" s="15"/>
      <c r="D243" s="12"/>
      <c r="E243" s="13">
        <v>1</v>
      </c>
      <c r="F243" s="14"/>
      <c r="G243" s="13">
        <f t="shared" si="9"/>
        <v>1</v>
      </c>
      <c r="H243" s="13">
        <f t="shared" si="10"/>
        <v>1</v>
      </c>
      <c r="I243" s="19">
        <f t="shared" si="11"/>
        <v>75000</v>
      </c>
      <c r="J243" s="20"/>
    </row>
    <row r="244" spans="1:10" ht="15.75" hidden="1">
      <c r="A244" s="7">
        <f>'TTTL tổ 6'!A248</f>
        <v>0</v>
      </c>
      <c r="B244" s="8" t="str">
        <f>'TTTL tổ 6'!B248</f>
        <v>Tô Ria Sam</v>
      </c>
      <c r="C244" s="15"/>
      <c r="D244" s="12"/>
      <c r="E244" s="13">
        <v>1</v>
      </c>
      <c r="F244" s="14">
        <v>2</v>
      </c>
      <c r="G244" s="13">
        <f t="shared" si="9"/>
        <v>3</v>
      </c>
      <c r="H244" s="13">
        <f t="shared" si="10"/>
        <v>1</v>
      </c>
      <c r="I244" s="19">
        <f t="shared" si="11"/>
        <v>75000</v>
      </c>
      <c r="J244" s="20"/>
    </row>
    <row r="245" spans="1:10" ht="15.75" hidden="1">
      <c r="A245" s="7">
        <f>'TTTL tổ 6'!A249</f>
        <v>0</v>
      </c>
      <c r="B245" s="8" t="str">
        <f>'TTTL tổ 6'!B249</f>
        <v>Đông Chân Na</v>
      </c>
      <c r="C245" s="15"/>
      <c r="D245" s="12"/>
      <c r="E245" s="13"/>
      <c r="F245" s="14"/>
      <c r="G245" s="13">
        <f t="shared" si="9"/>
        <v>0</v>
      </c>
      <c r="H245" s="13">
        <f t="shared" si="10"/>
        <v>0</v>
      </c>
      <c r="I245" s="19">
        <f t="shared" si="11"/>
        <v>0</v>
      </c>
      <c r="J245" s="20"/>
    </row>
    <row r="246" spans="1:10" ht="43.5" hidden="1">
      <c r="A246" s="7" t="str">
        <f>'TTTL tổ 6'!A250</f>
        <v>Ngô Đình Anh</v>
      </c>
      <c r="B246" s="8" t="str">
        <f>'TTTL tổ 6'!B250</f>
        <v>Đông Chơm Rơn</v>
      </c>
      <c r="C246" s="15">
        <v>1</v>
      </c>
      <c r="D246" s="12">
        <v>1</v>
      </c>
      <c r="E246" s="13">
        <v>2</v>
      </c>
      <c r="F246" s="14">
        <v>3</v>
      </c>
      <c r="G246" s="13">
        <f t="shared" si="9"/>
        <v>5</v>
      </c>
      <c r="H246" s="13">
        <f t="shared" si="10"/>
        <v>3</v>
      </c>
      <c r="I246" s="19">
        <f t="shared" si="11"/>
        <v>225000</v>
      </c>
      <c r="J246" s="20"/>
    </row>
    <row r="247" spans="1:10" ht="15.75" hidden="1">
      <c r="A247" s="7">
        <f>'TTTL tổ 6'!A251</f>
        <v>0</v>
      </c>
      <c r="B247" s="8" t="str">
        <f>'TTTL tổ 6'!B251</f>
        <v>Đông Số Chân</v>
      </c>
      <c r="C247" s="15"/>
      <c r="D247" s="12">
        <v>1</v>
      </c>
      <c r="E247" s="13"/>
      <c r="F247" s="14">
        <v>1</v>
      </c>
      <c r="G247" s="13">
        <f t="shared" si="9"/>
        <v>1</v>
      </c>
      <c r="H247" s="13">
        <f t="shared" si="10"/>
        <v>1</v>
      </c>
      <c r="I247" s="19">
        <f t="shared" si="11"/>
        <v>75000</v>
      </c>
      <c r="J247" s="20"/>
    </row>
    <row r="248" spans="1:10" ht="15.75" hidden="1">
      <c r="A248" s="7">
        <f>'TTTL tổ 6'!A252</f>
        <v>0</v>
      </c>
      <c r="B248" s="8" t="str">
        <f>'TTTL tổ 6'!B252</f>
        <v>Bu San</v>
      </c>
      <c r="C248" s="15"/>
      <c r="D248" s="12"/>
      <c r="E248" s="13"/>
      <c r="F248" s="14"/>
      <c r="G248" s="13">
        <f t="shared" si="9"/>
        <v>0</v>
      </c>
      <c r="H248" s="13">
        <f t="shared" si="10"/>
        <v>0</v>
      </c>
      <c r="I248" s="19">
        <f t="shared" si="11"/>
        <v>0</v>
      </c>
      <c r="J248" s="20"/>
    </row>
    <row r="249" spans="1:10" ht="15.75" hidden="1">
      <c r="A249" s="7">
        <f>'TTTL tổ 6'!A253</f>
        <v>0</v>
      </c>
      <c r="B249" s="8" t="str">
        <f>'TTTL tổ 6'!B253</f>
        <v>Chôn Số Rây</v>
      </c>
      <c r="C249" s="15"/>
      <c r="D249" s="12"/>
      <c r="E249" s="13"/>
      <c r="F249" s="14">
        <v>1</v>
      </c>
      <c r="G249" s="13">
        <f t="shared" si="9"/>
        <v>1</v>
      </c>
      <c r="H249" s="13">
        <f t="shared" si="10"/>
        <v>0</v>
      </c>
      <c r="I249" s="19">
        <f t="shared" si="11"/>
        <v>0</v>
      </c>
      <c r="J249" s="20"/>
    </row>
    <row r="250" spans="1:10" ht="15.75" hidden="1">
      <c r="A250" s="7">
        <f>'TTTL tổ 6'!A254</f>
        <v>0</v>
      </c>
      <c r="B250" s="8" t="str">
        <f>'TTTL tổ 6'!B254</f>
        <v>Su Số Si</v>
      </c>
      <c r="C250" s="15"/>
      <c r="D250" s="12">
        <v>1</v>
      </c>
      <c r="E250" s="13">
        <v>2</v>
      </c>
      <c r="F250" s="14"/>
      <c r="G250" s="13">
        <f t="shared" si="9"/>
        <v>2</v>
      </c>
      <c r="H250" s="13">
        <f t="shared" si="10"/>
        <v>3</v>
      </c>
      <c r="I250" s="19">
        <f t="shared" si="11"/>
        <v>225000</v>
      </c>
      <c r="J250" s="20"/>
    </row>
    <row r="251" spans="1:10" ht="15.75" hidden="1">
      <c r="A251" s="7">
        <f>'TTTL tổ 6'!A255</f>
        <v>0</v>
      </c>
      <c r="B251" s="8" t="str">
        <f>'TTTL tổ 6'!B255</f>
        <v>Hông Som Nang</v>
      </c>
      <c r="C251" s="15"/>
      <c r="D251" s="12"/>
      <c r="E251" s="13">
        <v>1</v>
      </c>
      <c r="F251" s="14">
        <v>2</v>
      </c>
      <c r="G251" s="13">
        <f t="shared" si="9"/>
        <v>3</v>
      </c>
      <c r="H251" s="13">
        <f t="shared" si="10"/>
        <v>1</v>
      </c>
      <c r="I251" s="19">
        <f t="shared" si="11"/>
        <v>75000</v>
      </c>
      <c r="J251" s="20"/>
    </row>
    <row r="252" spans="1:10" ht="15.75" hidden="1">
      <c r="A252" s="7">
        <f>'TTTL tổ 6'!A256</f>
        <v>0</v>
      </c>
      <c r="B252" s="8" t="str">
        <f>'TTTL tổ 6'!B256</f>
        <v>Chem Dôn</v>
      </c>
      <c r="C252" s="15"/>
      <c r="D252" s="12"/>
      <c r="E252" s="13">
        <v>3</v>
      </c>
      <c r="F252" s="14"/>
      <c r="G252" s="13">
        <f t="shared" si="9"/>
        <v>3</v>
      </c>
      <c r="H252" s="13">
        <f t="shared" si="10"/>
        <v>3</v>
      </c>
      <c r="I252" s="19">
        <f t="shared" si="11"/>
        <v>225000</v>
      </c>
      <c r="J252" s="20"/>
    </row>
    <row r="253" spans="1:10" ht="15.75" hidden="1">
      <c r="A253" s="7">
        <f>'TTTL tổ 6'!A257</f>
        <v>0</v>
      </c>
      <c r="B253" s="8" t="str">
        <f>'TTTL tổ 6'!B257</f>
        <v>Hiêng Số Thum</v>
      </c>
      <c r="C253" s="15"/>
      <c r="D253" s="12"/>
      <c r="E253" s="13">
        <v>1</v>
      </c>
      <c r="F253" s="14">
        <v>1</v>
      </c>
      <c r="G253" s="13">
        <f t="shared" si="9"/>
        <v>2</v>
      </c>
      <c r="H253" s="13">
        <f t="shared" si="10"/>
        <v>1</v>
      </c>
      <c r="I253" s="19">
        <f t="shared" si="11"/>
        <v>75000</v>
      </c>
      <c r="J253" s="20"/>
    </row>
    <row r="254" spans="1:10" ht="15.75" hidden="1">
      <c r="A254" s="7">
        <f>'TTTL tổ 6'!A258</f>
        <v>0</v>
      </c>
      <c r="B254" s="8" t="str">
        <f>'TTTL tổ 6'!B258</f>
        <v>Suông Thin</v>
      </c>
      <c r="C254" s="15"/>
      <c r="D254" s="12">
        <v>1</v>
      </c>
      <c r="E254" s="13"/>
      <c r="F254" s="14"/>
      <c r="G254" s="13">
        <f t="shared" si="9"/>
        <v>0</v>
      </c>
      <c r="H254" s="13">
        <f t="shared" si="10"/>
        <v>1</v>
      </c>
      <c r="I254" s="19">
        <f t="shared" si="11"/>
        <v>75000</v>
      </c>
      <c r="J254" s="20"/>
    </row>
    <row r="255" spans="1:10" ht="15.75" hidden="1">
      <c r="A255" s="7">
        <f>'TTTL tổ 6'!A259</f>
        <v>0</v>
      </c>
      <c r="B255" s="8" t="str">
        <f>'TTTL tổ 6'!B259</f>
        <v>Kông Long</v>
      </c>
      <c r="C255" s="15">
        <v>1</v>
      </c>
      <c r="D255" s="12"/>
      <c r="E255" s="13">
        <v>1</v>
      </c>
      <c r="F255" s="14">
        <v>1</v>
      </c>
      <c r="G255" s="13">
        <f t="shared" si="9"/>
        <v>2</v>
      </c>
      <c r="H255" s="13">
        <f t="shared" si="10"/>
        <v>1</v>
      </c>
      <c r="I255" s="19">
        <f t="shared" si="11"/>
        <v>75000</v>
      </c>
      <c r="J255" s="20"/>
    </row>
    <row r="256" spans="1:10" ht="15.75" hidden="1">
      <c r="A256" s="7">
        <f>'TTTL tổ 6'!A260</f>
        <v>0</v>
      </c>
      <c r="B256" s="8" t="str">
        <f>'TTTL tổ 6'!B260</f>
        <v>Dưm Sim</v>
      </c>
      <c r="C256" s="15"/>
      <c r="D256" s="12">
        <v>1</v>
      </c>
      <c r="E256" s="13">
        <v>1</v>
      </c>
      <c r="F256" s="14"/>
      <c r="G256" s="13">
        <f t="shared" si="9"/>
        <v>1</v>
      </c>
      <c r="H256" s="13">
        <f t="shared" si="10"/>
        <v>2</v>
      </c>
      <c r="I256" s="19">
        <f t="shared" si="11"/>
        <v>150000</v>
      </c>
      <c r="J256" s="20"/>
    </row>
    <row r="257" spans="1:10" ht="15.75" hidden="1">
      <c r="A257" s="7">
        <f>'TTTL tổ 6'!A261</f>
        <v>0</v>
      </c>
      <c r="B257" s="8" t="str">
        <f>'TTTL tổ 6'!B261</f>
        <v>Sat Nin</v>
      </c>
      <c r="C257" s="15"/>
      <c r="D257" s="12">
        <v>1</v>
      </c>
      <c r="E257" s="13">
        <v>2</v>
      </c>
      <c r="F257" s="14"/>
      <c r="G257" s="13">
        <f t="shared" si="9"/>
        <v>2</v>
      </c>
      <c r="H257" s="13">
        <f t="shared" si="10"/>
        <v>3</v>
      </c>
      <c r="I257" s="19">
        <f t="shared" si="11"/>
        <v>225000</v>
      </c>
      <c r="J257" s="20"/>
    </row>
    <row r="258" spans="1:10" ht="28.5" hidden="1">
      <c r="A258" s="7">
        <f>'TTTL tổ 6'!A262</f>
        <v>0</v>
      </c>
      <c r="B258" s="8" t="str">
        <f>'TTTL tổ 6'!B262</f>
        <v>Ngat Chhay So Rêng</v>
      </c>
      <c r="C258" s="15">
        <v>1</v>
      </c>
      <c r="D258" s="12">
        <v>1</v>
      </c>
      <c r="E258" s="13">
        <v>2</v>
      </c>
      <c r="F258" s="14">
        <v>1</v>
      </c>
      <c r="G258" s="13">
        <f t="shared" si="9"/>
        <v>3</v>
      </c>
      <c r="H258" s="13">
        <f t="shared" si="10"/>
        <v>3</v>
      </c>
      <c r="I258" s="19">
        <f t="shared" si="11"/>
        <v>225000</v>
      </c>
      <c r="J258" s="20"/>
    </row>
    <row r="259" spans="1:10" ht="15.75" hidden="1">
      <c r="A259" s="7">
        <f>'TTTL tổ 6'!A263</f>
        <v>0</v>
      </c>
      <c r="B259" s="8" t="str">
        <f>'TTTL tổ 6'!B263</f>
        <v>Dêt Số Khăn</v>
      </c>
      <c r="C259" s="15"/>
      <c r="D259" s="12">
        <v>1</v>
      </c>
      <c r="E259" s="13">
        <v>1</v>
      </c>
      <c r="F259" s="14"/>
      <c r="G259" s="13">
        <f t="shared" si="9"/>
        <v>1</v>
      </c>
      <c r="H259" s="13">
        <f t="shared" si="10"/>
        <v>2</v>
      </c>
      <c r="I259" s="19">
        <f t="shared" si="11"/>
        <v>150000</v>
      </c>
      <c r="J259" s="20"/>
    </row>
    <row r="260" spans="1:10" ht="15.75" hidden="1">
      <c r="A260" s="7">
        <f>'TTTL tổ 6'!A264</f>
        <v>0</v>
      </c>
      <c r="B260" s="8" t="str">
        <f>'TTTL tổ 6'!B264</f>
        <v>Chuôn Số May</v>
      </c>
      <c r="C260" s="15"/>
      <c r="D260" s="12"/>
      <c r="E260" s="13">
        <v>1</v>
      </c>
      <c r="F260" s="14"/>
      <c r="G260" s="13">
        <f t="shared" si="9"/>
        <v>1</v>
      </c>
      <c r="H260" s="13">
        <f t="shared" si="10"/>
        <v>1</v>
      </c>
      <c r="I260" s="19">
        <f t="shared" si="11"/>
        <v>75000</v>
      </c>
      <c r="J260" s="20"/>
    </row>
    <row r="261" spans="1:10" ht="15.75" hidden="1">
      <c r="A261" s="7">
        <f>'TTTL tổ 6'!A265</f>
        <v>0</v>
      </c>
      <c r="B261" s="8" t="str">
        <f>'TTTL tổ 6'!B265</f>
        <v>Su Si Pâu</v>
      </c>
      <c r="C261" s="15"/>
      <c r="D261" s="12">
        <v>1</v>
      </c>
      <c r="E261" s="13"/>
      <c r="F261" s="14"/>
      <c r="G261" s="13">
        <f t="shared" si="9"/>
        <v>0</v>
      </c>
      <c r="H261" s="13">
        <f t="shared" si="10"/>
        <v>1</v>
      </c>
      <c r="I261" s="19">
        <f t="shared" si="11"/>
        <v>75000</v>
      </c>
      <c r="J261" s="20"/>
    </row>
    <row r="262" spans="1:10" ht="15.75" hidden="1">
      <c r="A262" s="7">
        <f>'TTTL tổ 6'!A266</f>
        <v>0</v>
      </c>
      <c r="B262" s="8" t="str">
        <f>'TTTL tổ 6'!B266</f>
        <v>Hôi Rot Tha</v>
      </c>
      <c r="C262" s="15"/>
      <c r="D262" s="12"/>
      <c r="E262" s="13">
        <v>1</v>
      </c>
      <c r="F262" s="14">
        <v>1</v>
      </c>
      <c r="G262" s="13">
        <f t="shared" si="9"/>
        <v>2</v>
      </c>
      <c r="H262" s="13">
        <f t="shared" si="10"/>
        <v>1</v>
      </c>
      <c r="I262" s="19">
        <f t="shared" si="11"/>
        <v>75000</v>
      </c>
      <c r="J262" s="20"/>
    </row>
    <row r="263" spans="1:10" ht="15.75" hidden="1">
      <c r="A263" s="7">
        <f>'TTTL tổ 6'!A267</f>
        <v>0</v>
      </c>
      <c r="B263" s="8" t="str">
        <f>'TTTL tổ 6'!B267</f>
        <v>Chôn Số Chea</v>
      </c>
      <c r="C263" s="15">
        <v>1</v>
      </c>
      <c r="D263" s="12"/>
      <c r="E263" s="13">
        <v>1</v>
      </c>
      <c r="F263" s="14"/>
      <c r="G263" s="13">
        <f t="shared" si="9"/>
        <v>1</v>
      </c>
      <c r="H263" s="13">
        <f t="shared" si="10"/>
        <v>1</v>
      </c>
      <c r="I263" s="19">
        <f t="shared" si="11"/>
        <v>75000</v>
      </c>
      <c r="J263" s="20"/>
    </row>
    <row r="264" spans="1:10" ht="15.75" hidden="1">
      <c r="A264" s="7">
        <f>'TTTL tổ 6'!A268</f>
        <v>0</v>
      </c>
      <c r="B264" s="8" t="str">
        <f>'TTTL tổ 6'!B268</f>
        <v>Chôn Số Chên</v>
      </c>
      <c r="C264" s="15"/>
      <c r="D264" s="12"/>
      <c r="E264" s="13">
        <v>1</v>
      </c>
      <c r="F264" s="14"/>
      <c r="G264" s="13">
        <f t="shared" si="9"/>
        <v>1</v>
      </c>
      <c r="H264" s="13">
        <f t="shared" si="10"/>
        <v>1</v>
      </c>
      <c r="I264" s="19">
        <f t="shared" si="11"/>
        <v>75000</v>
      </c>
      <c r="J264" s="20"/>
    </row>
    <row r="265" spans="1:10" ht="15.75" hidden="1">
      <c r="A265" s="7">
        <f>'TTTL tổ 6'!A269</f>
        <v>0</v>
      </c>
      <c r="B265" s="8" t="str">
        <f>'TTTL tổ 6'!B269</f>
        <v>Don Rot</v>
      </c>
      <c r="C265" s="15"/>
      <c r="D265" s="12">
        <v>1</v>
      </c>
      <c r="E265" s="13"/>
      <c r="F265" s="14">
        <v>3</v>
      </c>
      <c r="G265" s="13">
        <f t="shared" si="9"/>
        <v>3</v>
      </c>
      <c r="H265" s="13">
        <f t="shared" si="10"/>
        <v>1</v>
      </c>
      <c r="I265" s="19">
        <f t="shared" si="11"/>
        <v>75000</v>
      </c>
      <c r="J265" s="20"/>
    </row>
    <row r="266" spans="1:10" ht="15.75" hidden="1">
      <c r="A266" s="7">
        <f>'TTTL tổ 6'!A270</f>
        <v>0</v>
      </c>
      <c r="B266" s="8" t="str">
        <f>'TTTL tổ 6'!B270</f>
        <v xml:space="preserve">Don So Rây </v>
      </c>
      <c r="C266" s="15"/>
      <c r="D266" s="12"/>
      <c r="E266" s="13">
        <v>1</v>
      </c>
      <c r="F266" s="14"/>
      <c r="G266" s="13">
        <f t="shared" si="9"/>
        <v>1</v>
      </c>
      <c r="H266" s="13">
        <f t="shared" si="10"/>
        <v>1</v>
      </c>
      <c r="I266" s="19">
        <f t="shared" si="11"/>
        <v>75000</v>
      </c>
      <c r="J266" s="20"/>
    </row>
    <row r="267" spans="1:10" ht="15.75" hidden="1">
      <c r="A267" s="7">
        <f>'TTTL tổ 6'!A271</f>
        <v>0</v>
      </c>
      <c r="B267" s="8" t="str">
        <f>'TTTL tổ 6'!B271</f>
        <v>Kuông Som Ươn</v>
      </c>
      <c r="C267" s="15"/>
      <c r="D267" s="12"/>
      <c r="E267" s="13">
        <v>1</v>
      </c>
      <c r="F267" s="14"/>
      <c r="G267" s="13">
        <f t="shared" si="9"/>
        <v>1</v>
      </c>
      <c r="H267" s="13">
        <f t="shared" si="10"/>
        <v>1</v>
      </c>
      <c r="I267" s="19">
        <f t="shared" si="11"/>
        <v>75000</v>
      </c>
      <c r="J267" s="20"/>
    </row>
    <row r="268" spans="1:10" ht="15.75" hidden="1">
      <c r="A268" s="7">
        <f>'TTTL tổ 6'!A272</f>
        <v>0</v>
      </c>
      <c r="B268" s="8" t="str">
        <f>'TTTL tổ 6'!B272</f>
        <v>Manh Mêt</v>
      </c>
      <c r="C268" s="15"/>
      <c r="D268" s="12"/>
      <c r="E268" s="13">
        <v>2</v>
      </c>
      <c r="F268" s="14">
        <v>1</v>
      </c>
      <c r="G268" s="13">
        <f t="shared" si="9"/>
        <v>3</v>
      </c>
      <c r="H268" s="13">
        <f t="shared" si="10"/>
        <v>2</v>
      </c>
      <c r="I268" s="19">
        <f t="shared" si="11"/>
        <v>150000</v>
      </c>
      <c r="J268" s="20"/>
    </row>
    <row r="269" spans="1:10" ht="15.75" hidden="1">
      <c r="A269" s="7">
        <f>'TTTL tổ 6'!A273</f>
        <v>0</v>
      </c>
      <c r="B269" s="8" t="str">
        <f>'TTTL tổ 6'!B273</f>
        <v>Manh Mon</v>
      </c>
      <c r="C269" s="15"/>
      <c r="D269" s="12"/>
      <c r="E269" s="13">
        <v>1</v>
      </c>
      <c r="F269" s="14"/>
      <c r="G269" s="13">
        <f t="shared" si="9"/>
        <v>1</v>
      </c>
      <c r="H269" s="13">
        <f t="shared" si="10"/>
        <v>1</v>
      </c>
      <c r="I269" s="19">
        <f t="shared" si="11"/>
        <v>75000</v>
      </c>
      <c r="J269" s="20"/>
    </row>
    <row r="270" spans="1:10" ht="15.75" hidden="1">
      <c r="A270" s="7">
        <f>'TTTL tổ 6'!A274</f>
        <v>0</v>
      </c>
      <c r="B270" s="8" t="str">
        <f>'TTTL tổ 6'!B274</f>
        <v>Kuông Thươn</v>
      </c>
      <c r="C270" s="15"/>
      <c r="D270" s="12">
        <v>1</v>
      </c>
      <c r="E270" s="13"/>
      <c r="F270" s="14"/>
      <c r="G270" s="13">
        <f t="shared" si="9"/>
        <v>0</v>
      </c>
      <c r="H270" s="13">
        <f t="shared" si="10"/>
        <v>1</v>
      </c>
      <c r="I270" s="19">
        <f t="shared" si="11"/>
        <v>75000</v>
      </c>
      <c r="J270" s="20"/>
    </row>
    <row r="271" spans="1:10" ht="15.75" hidden="1">
      <c r="A271" s="7">
        <f>'TTTL tổ 6'!A275</f>
        <v>0</v>
      </c>
      <c r="B271" s="8" t="str">
        <f>'TTTL tổ 6'!B275</f>
        <v>Manh So Rây Răn</v>
      </c>
      <c r="C271" s="15"/>
      <c r="D271" s="12">
        <v>1</v>
      </c>
      <c r="E271" s="13"/>
      <c r="F271" s="14"/>
      <c r="G271" s="13">
        <f t="shared" si="9"/>
        <v>0</v>
      </c>
      <c r="H271" s="13">
        <f t="shared" si="10"/>
        <v>1</v>
      </c>
      <c r="I271" s="19">
        <f t="shared" si="11"/>
        <v>75000</v>
      </c>
      <c r="J271" s="20"/>
    </row>
    <row r="272" spans="1:10" ht="15.75" hidden="1">
      <c r="A272" s="7">
        <f>'TTTL tổ 6'!A276</f>
        <v>0</v>
      </c>
      <c r="B272" s="8" t="str">
        <f>'TTTL tổ 6'!B276</f>
        <v>Sau Chon Rôn</v>
      </c>
      <c r="C272" s="15"/>
      <c r="D272" s="12"/>
      <c r="E272" s="13">
        <v>1</v>
      </c>
      <c r="F272" s="14">
        <v>1</v>
      </c>
      <c r="G272" s="13">
        <f>E272+F272</f>
        <v>2</v>
      </c>
      <c r="H272" s="13">
        <f>D272+E272</f>
        <v>1</v>
      </c>
      <c r="I272" s="19">
        <f>H272*75000</f>
        <v>75000</v>
      </c>
      <c r="J272" s="20"/>
    </row>
    <row r="273" spans="1:10" ht="15.75" hidden="1">
      <c r="A273" s="7">
        <f>'TTTL tổ 6'!A277</f>
        <v>0</v>
      </c>
      <c r="B273" s="8" t="str">
        <f>'TTTL tổ 6'!B277</f>
        <v>Chhôn Chhên</v>
      </c>
      <c r="C273" s="15"/>
      <c r="D273" s="12"/>
      <c r="E273" s="13">
        <v>1</v>
      </c>
      <c r="F273" s="14"/>
      <c r="G273" s="13">
        <f>E273+F273</f>
        <v>1</v>
      </c>
      <c r="H273" s="13">
        <f>D273+E273</f>
        <v>1</v>
      </c>
      <c r="I273" s="19">
        <f>H273*75000</f>
        <v>75000</v>
      </c>
      <c r="J273" s="20"/>
    </row>
    <row r="274" spans="1:10" ht="15.75">
      <c r="A274" s="1017" t="s">
        <v>267</v>
      </c>
      <c r="B274" s="1018"/>
      <c r="C274" s="23">
        <f t="shared" ref="C274:I274" si="12">SUM(C6:C273)</f>
        <v>10</v>
      </c>
      <c r="D274" s="23">
        <f t="shared" si="12"/>
        <v>230</v>
      </c>
      <c r="E274" s="23">
        <f t="shared" si="12"/>
        <v>990</v>
      </c>
      <c r="F274" s="23">
        <f t="shared" si="12"/>
        <v>126</v>
      </c>
      <c r="G274" s="23">
        <f t="shared" si="12"/>
        <v>1076</v>
      </c>
      <c r="H274" s="23">
        <f t="shared" si="12"/>
        <v>1220</v>
      </c>
      <c r="I274" s="23">
        <f t="shared" si="12"/>
        <v>91500000</v>
      </c>
      <c r="J274" s="26"/>
    </row>
    <row r="276" spans="1:10">
      <c r="E276" s="24"/>
      <c r="F276" s="24"/>
      <c r="G276" s="24"/>
      <c r="H276" s="932" t="s">
        <v>833</v>
      </c>
      <c r="I276" s="932"/>
      <c r="J276" s="932"/>
    </row>
    <row r="277" spans="1:10">
      <c r="E277" s="3"/>
      <c r="F277" s="3"/>
      <c r="G277" s="3"/>
      <c r="H277" s="933" t="s">
        <v>269</v>
      </c>
      <c r="I277" s="933"/>
      <c r="J277" s="933"/>
    </row>
  </sheetData>
  <mergeCells count="12">
    <mergeCell ref="A1:J1"/>
    <mergeCell ref="A2:J2"/>
    <mergeCell ref="C4:D4"/>
    <mergeCell ref="E4:G4"/>
    <mergeCell ref="A274:B274"/>
    <mergeCell ref="H276:J276"/>
    <mergeCell ref="H277:J277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WF286"/>
  <sheetViews>
    <sheetView view="pageBreakPreview" zoomScaleNormal="100" zoomScaleSheetLayoutView="100" workbookViewId="0">
      <pane xSplit="2" ySplit="8" topLeftCell="G59" activePane="bottomRight" state="frozen"/>
      <selection pane="topRight"/>
      <selection pane="bottomLeft"/>
      <selection pane="bottomRight" activeCell="N282" sqref="N282"/>
    </sheetView>
  </sheetViews>
  <sheetFormatPr defaultColWidth="9" defaultRowHeight="14.25"/>
  <cols>
    <col min="1" max="1" width="4.7109375" style="81" customWidth="1"/>
    <col min="2" max="2" width="12.28515625" style="81" customWidth="1"/>
    <col min="3" max="3" width="7.5703125" style="81" hidden="1" customWidth="1"/>
    <col min="4" max="4" width="8.28515625" style="81" hidden="1" customWidth="1"/>
    <col min="5" max="5" width="7.7109375" style="81" hidden="1" customWidth="1"/>
    <col min="6" max="6" width="8.140625" style="81" hidden="1" customWidth="1"/>
    <col min="7" max="7" width="9.7109375" style="116" customWidth="1"/>
    <col min="8" max="8" width="10.28515625" style="81" customWidth="1"/>
    <col min="9" max="9" width="8.140625" style="81" hidden="1" customWidth="1"/>
    <col min="10" max="10" width="9.5703125" style="81" hidden="1" customWidth="1"/>
    <col min="11" max="11" width="9.5703125" style="81" customWidth="1"/>
    <col min="12" max="12" width="8.140625" style="81" customWidth="1"/>
    <col min="13" max="13" width="8.140625" style="81" hidden="1" customWidth="1"/>
    <col min="14" max="14" width="8" style="81" hidden="1" customWidth="1"/>
    <col min="15" max="15" width="9.28515625" style="81" customWidth="1"/>
    <col min="16" max="16" width="9.5703125" style="81" customWidth="1"/>
    <col min="17" max="17" width="7.140625" style="81" hidden="1" customWidth="1"/>
    <col min="18" max="18" width="8.140625" style="81" hidden="1" customWidth="1"/>
    <col min="19" max="19" width="8.140625" style="81" customWidth="1"/>
    <col min="20" max="20" width="8.28515625" style="81" customWidth="1"/>
    <col min="21" max="21" width="8.140625" style="81" hidden="1" customWidth="1"/>
    <col min="22" max="22" width="9.5703125" style="81" hidden="1" customWidth="1"/>
    <col min="23" max="23" width="7.85546875" style="81" hidden="1" customWidth="1"/>
    <col min="24" max="24" width="9" style="81" hidden="1" customWidth="1"/>
    <col min="25" max="25" width="8.5703125" style="81" hidden="1" customWidth="1"/>
    <col min="26" max="26" width="10.140625" style="81" hidden="1" customWidth="1"/>
    <col min="27" max="27" width="6.28515625" style="81" customWidth="1"/>
    <col min="28" max="28" width="7.140625" style="81" customWidth="1"/>
    <col min="29" max="29" width="9.5703125" style="81" customWidth="1"/>
    <col min="30" max="30" width="12.85546875" style="81" customWidth="1"/>
    <col min="31" max="31" width="11.140625" style="81" customWidth="1"/>
    <col min="32" max="32" width="13.28515625" style="81" customWidth="1"/>
    <col min="33" max="33" width="10.28515625" style="81" customWidth="1"/>
    <col min="34" max="35" width="9.140625" style="81"/>
    <col min="36" max="36" width="9.140625" style="81" hidden="1" customWidth="1"/>
    <col min="37" max="258" width="9.140625" style="81"/>
    <col min="259" max="259" width="4.7109375" style="81" customWidth="1"/>
    <col min="260" max="260" width="11.5703125" style="81" customWidth="1"/>
    <col min="261" max="261" width="7.5703125" style="81" customWidth="1"/>
    <col min="262" max="262" width="6.85546875" style="81" customWidth="1"/>
    <col min="263" max="263" width="7.7109375" style="81" customWidth="1"/>
    <col min="264" max="264" width="7.140625" style="81" customWidth="1"/>
    <col min="265" max="265" width="7.7109375" style="81" customWidth="1"/>
    <col min="266" max="266" width="7.5703125" style="81" customWidth="1"/>
    <col min="267" max="267" width="8.140625" style="81" customWidth="1"/>
    <col min="268" max="268" width="8.28515625" style="81" customWidth="1"/>
    <col min="269" max="269" width="7" style="81" customWidth="1"/>
    <col min="270" max="270" width="7.140625" style="81" customWidth="1"/>
    <col min="271" max="272" width="7.28515625" style="81" customWidth="1"/>
    <col min="273" max="280" width="9" style="81" hidden="1" customWidth="1"/>
    <col min="281" max="281" width="7.28515625" style="81" customWidth="1"/>
    <col min="282" max="282" width="7.5703125" style="81" customWidth="1"/>
    <col min="283" max="283" width="7.28515625" style="81" customWidth="1"/>
    <col min="284" max="284" width="7.85546875" style="81" customWidth="1"/>
    <col min="285" max="285" width="8.7109375" style="81" customWidth="1"/>
    <col min="286" max="286" width="7.85546875" style="81" customWidth="1"/>
    <col min="287" max="287" width="11.140625" style="81" customWidth="1"/>
    <col min="288" max="514" width="9.140625" style="81"/>
    <col min="515" max="515" width="4.7109375" style="81" customWidth="1"/>
    <col min="516" max="516" width="11.5703125" style="81" customWidth="1"/>
    <col min="517" max="517" width="7.5703125" style="81" customWidth="1"/>
    <col min="518" max="518" width="6.85546875" style="81" customWidth="1"/>
    <col min="519" max="519" width="7.7109375" style="81" customWidth="1"/>
    <col min="520" max="520" width="7.140625" style="81" customWidth="1"/>
    <col min="521" max="521" width="7.7109375" style="81" customWidth="1"/>
    <col min="522" max="522" width="7.5703125" style="81" customWidth="1"/>
    <col min="523" max="523" width="8.140625" style="81" customWidth="1"/>
    <col min="524" max="524" width="8.28515625" style="81" customWidth="1"/>
    <col min="525" max="525" width="7" style="81" customWidth="1"/>
    <col min="526" max="526" width="7.140625" style="81" customWidth="1"/>
    <col min="527" max="528" width="7.28515625" style="81" customWidth="1"/>
    <col min="529" max="536" width="9" style="81" hidden="1" customWidth="1"/>
    <col min="537" max="537" width="7.28515625" style="81" customWidth="1"/>
    <col min="538" max="538" width="7.5703125" style="81" customWidth="1"/>
    <col min="539" max="539" width="7.28515625" style="81" customWidth="1"/>
    <col min="540" max="540" width="7.85546875" style="81" customWidth="1"/>
    <col min="541" max="541" width="8.7109375" style="81" customWidth="1"/>
    <col min="542" max="542" width="7.85546875" style="81" customWidth="1"/>
    <col min="543" max="543" width="11.140625" style="81" customWidth="1"/>
    <col min="544" max="770" width="9.140625" style="81"/>
    <col min="771" max="771" width="4.7109375" style="81" customWidth="1"/>
    <col min="772" max="772" width="11.5703125" style="81" customWidth="1"/>
    <col min="773" max="773" width="7.5703125" style="81" customWidth="1"/>
    <col min="774" max="774" width="6.85546875" style="81" customWidth="1"/>
    <col min="775" max="775" width="7.7109375" style="81" customWidth="1"/>
    <col min="776" max="776" width="7.140625" style="81" customWidth="1"/>
    <col min="777" max="777" width="7.7109375" style="81" customWidth="1"/>
    <col min="778" max="778" width="7.5703125" style="81" customWidth="1"/>
    <col min="779" max="779" width="8.140625" style="81" customWidth="1"/>
    <col min="780" max="780" width="8.28515625" style="81" customWidth="1"/>
    <col min="781" max="781" width="7" style="81" customWidth="1"/>
    <col min="782" max="782" width="7.140625" style="81" customWidth="1"/>
    <col min="783" max="784" width="7.28515625" style="81" customWidth="1"/>
    <col min="785" max="792" width="9" style="81" hidden="1" customWidth="1"/>
    <col min="793" max="793" width="7.28515625" style="81" customWidth="1"/>
    <col min="794" max="794" width="7.5703125" style="81" customWidth="1"/>
    <col min="795" max="795" width="7.28515625" style="81" customWidth="1"/>
    <col min="796" max="796" width="7.85546875" style="81" customWidth="1"/>
    <col min="797" max="797" width="8.7109375" style="81" customWidth="1"/>
    <col min="798" max="798" width="7.85546875" style="81" customWidth="1"/>
    <col min="799" max="799" width="11.140625" style="81" customWidth="1"/>
    <col min="800" max="1026" width="9.140625" style="81"/>
    <col min="1027" max="1027" width="4.7109375" style="81" customWidth="1"/>
    <col min="1028" max="1028" width="11.5703125" style="81" customWidth="1"/>
    <col min="1029" max="1029" width="7.5703125" style="81" customWidth="1"/>
    <col min="1030" max="1030" width="6.85546875" style="81" customWidth="1"/>
    <col min="1031" max="1031" width="7.7109375" style="81" customWidth="1"/>
    <col min="1032" max="1032" width="7.140625" style="81" customWidth="1"/>
    <col min="1033" max="1033" width="7.7109375" style="81" customWidth="1"/>
    <col min="1034" max="1034" width="7.5703125" style="81" customWidth="1"/>
    <col min="1035" max="1035" width="8.140625" style="81" customWidth="1"/>
    <col min="1036" max="1036" width="8.28515625" style="81" customWidth="1"/>
    <col min="1037" max="1037" width="7" style="81" customWidth="1"/>
    <col min="1038" max="1038" width="7.140625" style="81" customWidth="1"/>
    <col min="1039" max="1040" width="7.28515625" style="81" customWidth="1"/>
    <col min="1041" max="1048" width="9" style="81" hidden="1" customWidth="1"/>
    <col min="1049" max="1049" width="7.28515625" style="81" customWidth="1"/>
    <col min="1050" max="1050" width="7.5703125" style="81" customWidth="1"/>
    <col min="1051" max="1051" width="7.28515625" style="81" customWidth="1"/>
    <col min="1052" max="1052" width="7.85546875" style="81" customWidth="1"/>
    <col min="1053" max="1053" width="8.7109375" style="81" customWidth="1"/>
    <col min="1054" max="1054" width="7.85546875" style="81" customWidth="1"/>
    <col min="1055" max="1055" width="11.140625" style="81" customWidth="1"/>
    <col min="1056" max="1282" width="9.140625" style="81"/>
    <col min="1283" max="1283" width="4.7109375" style="81" customWidth="1"/>
    <col min="1284" max="1284" width="11.5703125" style="81" customWidth="1"/>
    <col min="1285" max="1285" width="7.5703125" style="81" customWidth="1"/>
    <col min="1286" max="1286" width="6.85546875" style="81" customWidth="1"/>
    <col min="1287" max="1287" width="7.7109375" style="81" customWidth="1"/>
    <col min="1288" max="1288" width="7.140625" style="81" customWidth="1"/>
    <col min="1289" max="1289" width="7.7109375" style="81" customWidth="1"/>
    <col min="1290" max="1290" width="7.5703125" style="81" customWidth="1"/>
    <col min="1291" max="1291" width="8.140625" style="81" customWidth="1"/>
    <col min="1292" max="1292" width="8.28515625" style="81" customWidth="1"/>
    <col min="1293" max="1293" width="7" style="81" customWidth="1"/>
    <col min="1294" max="1294" width="7.140625" style="81" customWidth="1"/>
    <col min="1295" max="1296" width="7.28515625" style="81" customWidth="1"/>
    <col min="1297" max="1304" width="9" style="81" hidden="1" customWidth="1"/>
    <col min="1305" max="1305" width="7.28515625" style="81" customWidth="1"/>
    <col min="1306" max="1306" width="7.5703125" style="81" customWidth="1"/>
    <col min="1307" max="1307" width="7.28515625" style="81" customWidth="1"/>
    <col min="1308" max="1308" width="7.85546875" style="81" customWidth="1"/>
    <col min="1309" max="1309" width="8.7109375" style="81" customWidth="1"/>
    <col min="1310" max="1310" width="7.85546875" style="81" customWidth="1"/>
    <col min="1311" max="1311" width="11.140625" style="81" customWidth="1"/>
    <col min="1312" max="1538" width="9.140625" style="81"/>
    <col min="1539" max="1539" width="4.7109375" style="81" customWidth="1"/>
    <col min="1540" max="1540" width="11.5703125" style="81" customWidth="1"/>
    <col min="1541" max="1541" width="7.5703125" style="81" customWidth="1"/>
    <col min="1542" max="1542" width="6.85546875" style="81" customWidth="1"/>
    <col min="1543" max="1543" width="7.7109375" style="81" customWidth="1"/>
    <col min="1544" max="1544" width="7.140625" style="81" customWidth="1"/>
    <col min="1545" max="1545" width="7.7109375" style="81" customWidth="1"/>
    <col min="1546" max="1546" width="7.5703125" style="81" customWidth="1"/>
    <col min="1547" max="1547" width="8.140625" style="81" customWidth="1"/>
    <col min="1548" max="1548" width="8.28515625" style="81" customWidth="1"/>
    <col min="1549" max="1549" width="7" style="81" customWidth="1"/>
    <col min="1550" max="1550" width="7.140625" style="81" customWidth="1"/>
    <col min="1551" max="1552" width="7.28515625" style="81" customWidth="1"/>
    <col min="1553" max="1560" width="9" style="81" hidden="1" customWidth="1"/>
    <col min="1561" max="1561" width="7.28515625" style="81" customWidth="1"/>
    <col min="1562" max="1562" width="7.5703125" style="81" customWidth="1"/>
    <col min="1563" max="1563" width="7.28515625" style="81" customWidth="1"/>
    <col min="1564" max="1564" width="7.85546875" style="81" customWidth="1"/>
    <col min="1565" max="1565" width="8.7109375" style="81" customWidth="1"/>
    <col min="1566" max="1566" width="7.85546875" style="81" customWidth="1"/>
    <col min="1567" max="1567" width="11.140625" style="81" customWidth="1"/>
    <col min="1568" max="1794" width="9.140625" style="81"/>
    <col min="1795" max="1795" width="4.7109375" style="81" customWidth="1"/>
    <col min="1796" max="1796" width="11.5703125" style="81" customWidth="1"/>
    <col min="1797" max="1797" width="7.5703125" style="81" customWidth="1"/>
    <col min="1798" max="1798" width="6.85546875" style="81" customWidth="1"/>
    <col min="1799" max="1799" width="7.7109375" style="81" customWidth="1"/>
    <col min="1800" max="1800" width="7.140625" style="81" customWidth="1"/>
    <col min="1801" max="1801" width="7.7109375" style="81" customWidth="1"/>
    <col min="1802" max="1802" width="7.5703125" style="81" customWidth="1"/>
    <col min="1803" max="1803" width="8.140625" style="81" customWidth="1"/>
    <col min="1804" max="1804" width="8.28515625" style="81" customWidth="1"/>
    <col min="1805" max="1805" width="7" style="81" customWidth="1"/>
    <col min="1806" max="1806" width="7.140625" style="81" customWidth="1"/>
    <col min="1807" max="1808" width="7.28515625" style="81" customWidth="1"/>
    <col min="1809" max="1816" width="9" style="81" hidden="1" customWidth="1"/>
    <col min="1817" max="1817" width="7.28515625" style="81" customWidth="1"/>
    <col min="1818" max="1818" width="7.5703125" style="81" customWidth="1"/>
    <col min="1819" max="1819" width="7.28515625" style="81" customWidth="1"/>
    <col min="1820" max="1820" width="7.85546875" style="81" customWidth="1"/>
    <col min="1821" max="1821" width="8.7109375" style="81" customWidth="1"/>
    <col min="1822" max="1822" width="7.85546875" style="81" customWidth="1"/>
    <col min="1823" max="1823" width="11.140625" style="81" customWidth="1"/>
    <col min="1824" max="2050" width="9.140625" style="81"/>
    <col min="2051" max="2051" width="4.7109375" style="81" customWidth="1"/>
    <col min="2052" max="2052" width="11.5703125" style="81" customWidth="1"/>
    <col min="2053" max="2053" width="7.5703125" style="81" customWidth="1"/>
    <col min="2054" max="2054" width="6.85546875" style="81" customWidth="1"/>
    <col min="2055" max="2055" width="7.7109375" style="81" customWidth="1"/>
    <col min="2056" max="2056" width="7.140625" style="81" customWidth="1"/>
    <col min="2057" max="2057" width="7.7109375" style="81" customWidth="1"/>
    <col min="2058" max="2058" width="7.5703125" style="81" customWidth="1"/>
    <col min="2059" max="2059" width="8.140625" style="81" customWidth="1"/>
    <col min="2060" max="2060" width="8.28515625" style="81" customWidth="1"/>
    <col min="2061" max="2061" width="7" style="81" customWidth="1"/>
    <col min="2062" max="2062" width="7.140625" style="81" customWidth="1"/>
    <col min="2063" max="2064" width="7.28515625" style="81" customWidth="1"/>
    <col min="2065" max="2072" width="9" style="81" hidden="1" customWidth="1"/>
    <col min="2073" max="2073" width="7.28515625" style="81" customWidth="1"/>
    <col min="2074" max="2074" width="7.5703125" style="81" customWidth="1"/>
    <col min="2075" max="2075" width="7.28515625" style="81" customWidth="1"/>
    <col min="2076" max="2076" width="7.85546875" style="81" customWidth="1"/>
    <col min="2077" max="2077" width="8.7109375" style="81" customWidth="1"/>
    <col min="2078" max="2078" width="7.85546875" style="81" customWidth="1"/>
    <col min="2079" max="2079" width="11.140625" style="81" customWidth="1"/>
    <col min="2080" max="2306" width="9.140625" style="81"/>
    <col min="2307" max="2307" width="4.7109375" style="81" customWidth="1"/>
    <col min="2308" max="2308" width="11.5703125" style="81" customWidth="1"/>
    <col min="2309" max="2309" width="7.5703125" style="81" customWidth="1"/>
    <col min="2310" max="2310" width="6.85546875" style="81" customWidth="1"/>
    <col min="2311" max="2311" width="7.7109375" style="81" customWidth="1"/>
    <col min="2312" max="2312" width="7.140625" style="81" customWidth="1"/>
    <col min="2313" max="2313" width="7.7109375" style="81" customWidth="1"/>
    <col min="2314" max="2314" width="7.5703125" style="81" customWidth="1"/>
    <col min="2315" max="2315" width="8.140625" style="81" customWidth="1"/>
    <col min="2316" max="2316" width="8.28515625" style="81" customWidth="1"/>
    <col min="2317" max="2317" width="7" style="81" customWidth="1"/>
    <col min="2318" max="2318" width="7.140625" style="81" customWidth="1"/>
    <col min="2319" max="2320" width="7.28515625" style="81" customWidth="1"/>
    <col min="2321" max="2328" width="9" style="81" hidden="1" customWidth="1"/>
    <col min="2329" max="2329" width="7.28515625" style="81" customWidth="1"/>
    <col min="2330" max="2330" width="7.5703125" style="81" customWidth="1"/>
    <col min="2331" max="2331" width="7.28515625" style="81" customWidth="1"/>
    <col min="2332" max="2332" width="7.85546875" style="81" customWidth="1"/>
    <col min="2333" max="2333" width="8.7109375" style="81" customWidth="1"/>
    <col min="2334" max="2334" width="7.85546875" style="81" customWidth="1"/>
    <col min="2335" max="2335" width="11.140625" style="81" customWidth="1"/>
    <col min="2336" max="2562" width="9.140625" style="81"/>
    <col min="2563" max="2563" width="4.7109375" style="81" customWidth="1"/>
    <col min="2564" max="2564" width="11.5703125" style="81" customWidth="1"/>
    <col min="2565" max="2565" width="7.5703125" style="81" customWidth="1"/>
    <col min="2566" max="2566" width="6.85546875" style="81" customWidth="1"/>
    <col min="2567" max="2567" width="7.7109375" style="81" customWidth="1"/>
    <col min="2568" max="2568" width="7.140625" style="81" customWidth="1"/>
    <col min="2569" max="2569" width="7.7109375" style="81" customWidth="1"/>
    <col min="2570" max="2570" width="7.5703125" style="81" customWidth="1"/>
    <col min="2571" max="2571" width="8.140625" style="81" customWidth="1"/>
    <col min="2572" max="2572" width="8.28515625" style="81" customWidth="1"/>
    <col min="2573" max="2573" width="7" style="81" customWidth="1"/>
    <col min="2574" max="2574" width="7.140625" style="81" customWidth="1"/>
    <col min="2575" max="2576" width="7.28515625" style="81" customWidth="1"/>
    <col min="2577" max="2584" width="9" style="81" hidden="1" customWidth="1"/>
    <col min="2585" max="2585" width="7.28515625" style="81" customWidth="1"/>
    <col min="2586" max="2586" width="7.5703125" style="81" customWidth="1"/>
    <col min="2587" max="2587" width="7.28515625" style="81" customWidth="1"/>
    <col min="2588" max="2588" width="7.85546875" style="81" customWidth="1"/>
    <col min="2589" max="2589" width="8.7109375" style="81" customWidth="1"/>
    <col min="2590" max="2590" width="7.85546875" style="81" customWidth="1"/>
    <col min="2591" max="2591" width="11.140625" style="81" customWidth="1"/>
    <col min="2592" max="2818" width="9.140625" style="81"/>
    <col min="2819" max="2819" width="4.7109375" style="81" customWidth="1"/>
    <col min="2820" max="2820" width="11.5703125" style="81" customWidth="1"/>
    <col min="2821" max="2821" width="7.5703125" style="81" customWidth="1"/>
    <col min="2822" max="2822" width="6.85546875" style="81" customWidth="1"/>
    <col min="2823" max="2823" width="7.7109375" style="81" customWidth="1"/>
    <col min="2824" max="2824" width="7.140625" style="81" customWidth="1"/>
    <col min="2825" max="2825" width="7.7109375" style="81" customWidth="1"/>
    <col min="2826" max="2826" width="7.5703125" style="81" customWidth="1"/>
    <col min="2827" max="2827" width="8.140625" style="81" customWidth="1"/>
    <col min="2828" max="2828" width="8.28515625" style="81" customWidth="1"/>
    <col min="2829" max="2829" width="7" style="81" customWidth="1"/>
    <col min="2830" max="2830" width="7.140625" style="81" customWidth="1"/>
    <col min="2831" max="2832" width="7.28515625" style="81" customWidth="1"/>
    <col min="2833" max="2840" width="9" style="81" hidden="1" customWidth="1"/>
    <col min="2841" max="2841" width="7.28515625" style="81" customWidth="1"/>
    <col min="2842" max="2842" width="7.5703125" style="81" customWidth="1"/>
    <col min="2843" max="2843" width="7.28515625" style="81" customWidth="1"/>
    <col min="2844" max="2844" width="7.85546875" style="81" customWidth="1"/>
    <col min="2845" max="2845" width="8.7109375" style="81" customWidth="1"/>
    <col min="2846" max="2846" width="7.85546875" style="81" customWidth="1"/>
    <col min="2847" max="2847" width="11.140625" style="81" customWidth="1"/>
    <col min="2848" max="3074" width="9.140625" style="81"/>
    <col min="3075" max="3075" width="4.7109375" style="81" customWidth="1"/>
    <col min="3076" max="3076" width="11.5703125" style="81" customWidth="1"/>
    <col min="3077" max="3077" width="7.5703125" style="81" customWidth="1"/>
    <col min="3078" max="3078" width="6.85546875" style="81" customWidth="1"/>
    <col min="3079" max="3079" width="7.7109375" style="81" customWidth="1"/>
    <col min="3080" max="3080" width="7.140625" style="81" customWidth="1"/>
    <col min="3081" max="3081" width="7.7109375" style="81" customWidth="1"/>
    <col min="3082" max="3082" width="7.5703125" style="81" customWidth="1"/>
    <col min="3083" max="3083" width="8.140625" style="81" customWidth="1"/>
    <col min="3084" max="3084" width="8.28515625" style="81" customWidth="1"/>
    <col min="3085" max="3085" width="7" style="81" customWidth="1"/>
    <col min="3086" max="3086" width="7.140625" style="81" customWidth="1"/>
    <col min="3087" max="3088" width="7.28515625" style="81" customWidth="1"/>
    <col min="3089" max="3096" width="9" style="81" hidden="1" customWidth="1"/>
    <col min="3097" max="3097" width="7.28515625" style="81" customWidth="1"/>
    <col min="3098" max="3098" width="7.5703125" style="81" customWidth="1"/>
    <col min="3099" max="3099" width="7.28515625" style="81" customWidth="1"/>
    <col min="3100" max="3100" width="7.85546875" style="81" customWidth="1"/>
    <col min="3101" max="3101" width="8.7109375" style="81" customWidth="1"/>
    <col min="3102" max="3102" width="7.85546875" style="81" customWidth="1"/>
    <col min="3103" max="3103" width="11.140625" style="81" customWidth="1"/>
    <col min="3104" max="3330" width="9.140625" style="81"/>
    <col min="3331" max="3331" width="4.7109375" style="81" customWidth="1"/>
    <col min="3332" max="3332" width="11.5703125" style="81" customWidth="1"/>
    <col min="3333" max="3333" width="7.5703125" style="81" customWidth="1"/>
    <col min="3334" max="3334" width="6.85546875" style="81" customWidth="1"/>
    <col min="3335" max="3335" width="7.7109375" style="81" customWidth="1"/>
    <col min="3336" max="3336" width="7.140625" style="81" customWidth="1"/>
    <col min="3337" max="3337" width="7.7109375" style="81" customWidth="1"/>
    <col min="3338" max="3338" width="7.5703125" style="81" customWidth="1"/>
    <col min="3339" max="3339" width="8.140625" style="81" customWidth="1"/>
    <col min="3340" max="3340" width="8.28515625" style="81" customWidth="1"/>
    <col min="3341" max="3341" width="7" style="81" customWidth="1"/>
    <col min="3342" max="3342" width="7.140625" style="81" customWidth="1"/>
    <col min="3343" max="3344" width="7.28515625" style="81" customWidth="1"/>
    <col min="3345" max="3352" width="9" style="81" hidden="1" customWidth="1"/>
    <col min="3353" max="3353" width="7.28515625" style="81" customWidth="1"/>
    <col min="3354" max="3354" width="7.5703125" style="81" customWidth="1"/>
    <col min="3355" max="3355" width="7.28515625" style="81" customWidth="1"/>
    <col min="3356" max="3356" width="7.85546875" style="81" customWidth="1"/>
    <col min="3357" max="3357" width="8.7109375" style="81" customWidth="1"/>
    <col min="3358" max="3358" width="7.85546875" style="81" customWidth="1"/>
    <col min="3359" max="3359" width="11.140625" style="81" customWidth="1"/>
    <col min="3360" max="3586" width="9.140625" style="81"/>
    <col min="3587" max="3587" width="4.7109375" style="81" customWidth="1"/>
    <col min="3588" max="3588" width="11.5703125" style="81" customWidth="1"/>
    <col min="3589" max="3589" width="7.5703125" style="81" customWidth="1"/>
    <col min="3590" max="3590" width="6.85546875" style="81" customWidth="1"/>
    <col min="3591" max="3591" width="7.7109375" style="81" customWidth="1"/>
    <col min="3592" max="3592" width="7.140625" style="81" customWidth="1"/>
    <col min="3593" max="3593" width="7.7109375" style="81" customWidth="1"/>
    <col min="3594" max="3594" width="7.5703125" style="81" customWidth="1"/>
    <col min="3595" max="3595" width="8.140625" style="81" customWidth="1"/>
    <col min="3596" max="3596" width="8.28515625" style="81" customWidth="1"/>
    <col min="3597" max="3597" width="7" style="81" customWidth="1"/>
    <col min="3598" max="3598" width="7.140625" style="81" customWidth="1"/>
    <col min="3599" max="3600" width="7.28515625" style="81" customWidth="1"/>
    <col min="3601" max="3608" width="9" style="81" hidden="1" customWidth="1"/>
    <col min="3609" max="3609" width="7.28515625" style="81" customWidth="1"/>
    <col min="3610" max="3610" width="7.5703125" style="81" customWidth="1"/>
    <col min="3611" max="3611" width="7.28515625" style="81" customWidth="1"/>
    <col min="3612" max="3612" width="7.85546875" style="81" customWidth="1"/>
    <col min="3613" max="3613" width="8.7109375" style="81" customWidth="1"/>
    <col min="3614" max="3614" width="7.85546875" style="81" customWidth="1"/>
    <col min="3615" max="3615" width="11.140625" style="81" customWidth="1"/>
    <col min="3616" max="3842" width="9.140625" style="81"/>
    <col min="3843" max="3843" width="4.7109375" style="81" customWidth="1"/>
    <col min="3844" max="3844" width="11.5703125" style="81" customWidth="1"/>
    <col min="3845" max="3845" width="7.5703125" style="81" customWidth="1"/>
    <col min="3846" max="3846" width="6.85546875" style="81" customWidth="1"/>
    <col min="3847" max="3847" width="7.7109375" style="81" customWidth="1"/>
    <col min="3848" max="3848" width="7.140625" style="81" customWidth="1"/>
    <col min="3849" max="3849" width="7.7109375" style="81" customWidth="1"/>
    <col min="3850" max="3850" width="7.5703125" style="81" customWidth="1"/>
    <col min="3851" max="3851" width="8.140625" style="81" customWidth="1"/>
    <col min="3852" max="3852" width="8.28515625" style="81" customWidth="1"/>
    <col min="3853" max="3853" width="7" style="81" customWidth="1"/>
    <col min="3854" max="3854" width="7.140625" style="81" customWidth="1"/>
    <col min="3855" max="3856" width="7.28515625" style="81" customWidth="1"/>
    <col min="3857" max="3864" width="9" style="81" hidden="1" customWidth="1"/>
    <col min="3865" max="3865" width="7.28515625" style="81" customWidth="1"/>
    <col min="3866" max="3866" width="7.5703125" style="81" customWidth="1"/>
    <col min="3867" max="3867" width="7.28515625" style="81" customWidth="1"/>
    <col min="3868" max="3868" width="7.85546875" style="81" customWidth="1"/>
    <col min="3869" max="3869" width="8.7109375" style="81" customWidth="1"/>
    <col min="3870" max="3870" width="7.85546875" style="81" customWidth="1"/>
    <col min="3871" max="3871" width="11.140625" style="81" customWidth="1"/>
    <col min="3872" max="4098" width="9.140625" style="81"/>
    <col min="4099" max="4099" width="4.7109375" style="81" customWidth="1"/>
    <col min="4100" max="4100" width="11.5703125" style="81" customWidth="1"/>
    <col min="4101" max="4101" width="7.5703125" style="81" customWidth="1"/>
    <col min="4102" max="4102" width="6.85546875" style="81" customWidth="1"/>
    <col min="4103" max="4103" width="7.7109375" style="81" customWidth="1"/>
    <col min="4104" max="4104" width="7.140625" style="81" customWidth="1"/>
    <col min="4105" max="4105" width="7.7109375" style="81" customWidth="1"/>
    <col min="4106" max="4106" width="7.5703125" style="81" customWidth="1"/>
    <col min="4107" max="4107" width="8.140625" style="81" customWidth="1"/>
    <col min="4108" max="4108" width="8.28515625" style="81" customWidth="1"/>
    <col min="4109" max="4109" width="7" style="81" customWidth="1"/>
    <col min="4110" max="4110" width="7.140625" style="81" customWidth="1"/>
    <col min="4111" max="4112" width="7.28515625" style="81" customWidth="1"/>
    <col min="4113" max="4120" width="9" style="81" hidden="1" customWidth="1"/>
    <col min="4121" max="4121" width="7.28515625" style="81" customWidth="1"/>
    <col min="4122" max="4122" width="7.5703125" style="81" customWidth="1"/>
    <col min="4123" max="4123" width="7.28515625" style="81" customWidth="1"/>
    <col min="4124" max="4124" width="7.85546875" style="81" customWidth="1"/>
    <col min="4125" max="4125" width="8.7109375" style="81" customWidth="1"/>
    <col min="4126" max="4126" width="7.85546875" style="81" customWidth="1"/>
    <col min="4127" max="4127" width="11.140625" style="81" customWidth="1"/>
    <col min="4128" max="4354" width="9.140625" style="81"/>
    <col min="4355" max="4355" width="4.7109375" style="81" customWidth="1"/>
    <col min="4356" max="4356" width="11.5703125" style="81" customWidth="1"/>
    <col min="4357" max="4357" width="7.5703125" style="81" customWidth="1"/>
    <col min="4358" max="4358" width="6.85546875" style="81" customWidth="1"/>
    <col min="4359" max="4359" width="7.7109375" style="81" customWidth="1"/>
    <col min="4360" max="4360" width="7.140625" style="81" customWidth="1"/>
    <col min="4361" max="4361" width="7.7109375" style="81" customWidth="1"/>
    <col min="4362" max="4362" width="7.5703125" style="81" customWidth="1"/>
    <col min="4363" max="4363" width="8.140625" style="81" customWidth="1"/>
    <col min="4364" max="4364" width="8.28515625" style="81" customWidth="1"/>
    <col min="4365" max="4365" width="7" style="81" customWidth="1"/>
    <col min="4366" max="4366" width="7.140625" style="81" customWidth="1"/>
    <col min="4367" max="4368" width="7.28515625" style="81" customWidth="1"/>
    <col min="4369" max="4376" width="9" style="81" hidden="1" customWidth="1"/>
    <col min="4377" max="4377" width="7.28515625" style="81" customWidth="1"/>
    <col min="4378" max="4378" width="7.5703125" style="81" customWidth="1"/>
    <col min="4379" max="4379" width="7.28515625" style="81" customWidth="1"/>
    <col min="4380" max="4380" width="7.85546875" style="81" customWidth="1"/>
    <col min="4381" max="4381" width="8.7109375" style="81" customWidth="1"/>
    <col min="4382" max="4382" width="7.85546875" style="81" customWidth="1"/>
    <col min="4383" max="4383" width="11.140625" style="81" customWidth="1"/>
    <col min="4384" max="4610" width="9.140625" style="81"/>
    <col min="4611" max="4611" width="4.7109375" style="81" customWidth="1"/>
    <col min="4612" max="4612" width="11.5703125" style="81" customWidth="1"/>
    <col min="4613" max="4613" width="7.5703125" style="81" customWidth="1"/>
    <col min="4614" max="4614" width="6.85546875" style="81" customWidth="1"/>
    <col min="4615" max="4615" width="7.7109375" style="81" customWidth="1"/>
    <col min="4616" max="4616" width="7.140625" style="81" customWidth="1"/>
    <col min="4617" max="4617" width="7.7109375" style="81" customWidth="1"/>
    <col min="4618" max="4618" width="7.5703125" style="81" customWidth="1"/>
    <col min="4619" max="4619" width="8.140625" style="81" customWidth="1"/>
    <col min="4620" max="4620" width="8.28515625" style="81" customWidth="1"/>
    <col min="4621" max="4621" width="7" style="81" customWidth="1"/>
    <col min="4622" max="4622" width="7.140625" style="81" customWidth="1"/>
    <col min="4623" max="4624" width="7.28515625" style="81" customWidth="1"/>
    <col min="4625" max="4632" width="9" style="81" hidden="1" customWidth="1"/>
    <col min="4633" max="4633" width="7.28515625" style="81" customWidth="1"/>
    <col min="4634" max="4634" width="7.5703125" style="81" customWidth="1"/>
    <col min="4635" max="4635" width="7.28515625" style="81" customWidth="1"/>
    <col min="4636" max="4636" width="7.85546875" style="81" customWidth="1"/>
    <col min="4637" max="4637" width="8.7109375" style="81" customWidth="1"/>
    <col min="4638" max="4638" width="7.85546875" style="81" customWidth="1"/>
    <col min="4639" max="4639" width="11.140625" style="81" customWidth="1"/>
    <col min="4640" max="4866" width="9.140625" style="81"/>
    <col min="4867" max="4867" width="4.7109375" style="81" customWidth="1"/>
    <col min="4868" max="4868" width="11.5703125" style="81" customWidth="1"/>
    <col min="4869" max="4869" width="7.5703125" style="81" customWidth="1"/>
    <col min="4870" max="4870" width="6.85546875" style="81" customWidth="1"/>
    <col min="4871" max="4871" width="7.7109375" style="81" customWidth="1"/>
    <col min="4872" max="4872" width="7.140625" style="81" customWidth="1"/>
    <col min="4873" max="4873" width="7.7109375" style="81" customWidth="1"/>
    <col min="4874" max="4874" width="7.5703125" style="81" customWidth="1"/>
    <col min="4875" max="4875" width="8.140625" style="81" customWidth="1"/>
    <col min="4876" max="4876" width="8.28515625" style="81" customWidth="1"/>
    <col min="4877" max="4877" width="7" style="81" customWidth="1"/>
    <col min="4878" max="4878" width="7.140625" style="81" customWidth="1"/>
    <col min="4879" max="4880" width="7.28515625" style="81" customWidth="1"/>
    <col min="4881" max="4888" width="9" style="81" hidden="1" customWidth="1"/>
    <col min="4889" max="4889" width="7.28515625" style="81" customWidth="1"/>
    <col min="4890" max="4890" width="7.5703125" style="81" customWidth="1"/>
    <col min="4891" max="4891" width="7.28515625" style="81" customWidth="1"/>
    <col min="4892" max="4892" width="7.85546875" style="81" customWidth="1"/>
    <col min="4893" max="4893" width="8.7109375" style="81" customWidth="1"/>
    <col min="4894" max="4894" width="7.85546875" style="81" customWidth="1"/>
    <col min="4895" max="4895" width="11.140625" style="81" customWidth="1"/>
    <col min="4896" max="5122" width="9.140625" style="81"/>
    <col min="5123" max="5123" width="4.7109375" style="81" customWidth="1"/>
    <col min="5124" max="5124" width="11.5703125" style="81" customWidth="1"/>
    <col min="5125" max="5125" width="7.5703125" style="81" customWidth="1"/>
    <col min="5126" max="5126" width="6.85546875" style="81" customWidth="1"/>
    <col min="5127" max="5127" width="7.7109375" style="81" customWidth="1"/>
    <col min="5128" max="5128" width="7.140625" style="81" customWidth="1"/>
    <col min="5129" max="5129" width="7.7109375" style="81" customWidth="1"/>
    <col min="5130" max="5130" width="7.5703125" style="81" customWidth="1"/>
    <col min="5131" max="5131" width="8.140625" style="81" customWidth="1"/>
    <col min="5132" max="5132" width="8.28515625" style="81" customWidth="1"/>
    <col min="5133" max="5133" width="7" style="81" customWidth="1"/>
    <col min="5134" max="5134" width="7.140625" style="81" customWidth="1"/>
    <col min="5135" max="5136" width="7.28515625" style="81" customWidth="1"/>
    <col min="5137" max="5144" width="9" style="81" hidden="1" customWidth="1"/>
    <col min="5145" max="5145" width="7.28515625" style="81" customWidth="1"/>
    <col min="5146" max="5146" width="7.5703125" style="81" customWidth="1"/>
    <col min="5147" max="5147" width="7.28515625" style="81" customWidth="1"/>
    <col min="5148" max="5148" width="7.85546875" style="81" customWidth="1"/>
    <col min="5149" max="5149" width="8.7109375" style="81" customWidth="1"/>
    <col min="5150" max="5150" width="7.85546875" style="81" customWidth="1"/>
    <col min="5151" max="5151" width="11.140625" style="81" customWidth="1"/>
    <col min="5152" max="5378" width="9.140625" style="81"/>
    <col min="5379" max="5379" width="4.7109375" style="81" customWidth="1"/>
    <col min="5380" max="5380" width="11.5703125" style="81" customWidth="1"/>
    <col min="5381" max="5381" width="7.5703125" style="81" customWidth="1"/>
    <col min="5382" max="5382" width="6.85546875" style="81" customWidth="1"/>
    <col min="5383" max="5383" width="7.7109375" style="81" customWidth="1"/>
    <col min="5384" max="5384" width="7.140625" style="81" customWidth="1"/>
    <col min="5385" max="5385" width="7.7109375" style="81" customWidth="1"/>
    <col min="5386" max="5386" width="7.5703125" style="81" customWidth="1"/>
    <col min="5387" max="5387" width="8.140625" style="81" customWidth="1"/>
    <col min="5388" max="5388" width="8.28515625" style="81" customWidth="1"/>
    <col min="5389" max="5389" width="7" style="81" customWidth="1"/>
    <col min="5390" max="5390" width="7.140625" style="81" customWidth="1"/>
    <col min="5391" max="5392" width="7.28515625" style="81" customWidth="1"/>
    <col min="5393" max="5400" width="9" style="81" hidden="1" customWidth="1"/>
    <col min="5401" max="5401" width="7.28515625" style="81" customWidth="1"/>
    <col min="5402" max="5402" width="7.5703125" style="81" customWidth="1"/>
    <col min="5403" max="5403" width="7.28515625" style="81" customWidth="1"/>
    <col min="5404" max="5404" width="7.85546875" style="81" customWidth="1"/>
    <col min="5405" max="5405" width="8.7109375" style="81" customWidth="1"/>
    <col min="5406" max="5406" width="7.85546875" style="81" customWidth="1"/>
    <col min="5407" max="5407" width="11.140625" style="81" customWidth="1"/>
    <col min="5408" max="5634" width="9.140625" style="81"/>
    <col min="5635" max="5635" width="4.7109375" style="81" customWidth="1"/>
    <col min="5636" max="5636" width="11.5703125" style="81" customWidth="1"/>
    <col min="5637" max="5637" width="7.5703125" style="81" customWidth="1"/>
    <col min="5638" max="5638" width="6.85546875" style="81" customWidth="1"/>
    <col min="5639" max="5639" width="7.7109375" style="81" customWidth="1"/>
    <col min="5640" max="5640" width="7.140625" style="81" customWidth="1"/>
    <col min="5641" max="5641" width="7.7109375" style="81" customWidth="1"/>
    <col min="5642" max="5642" width="7.5703125" style="81" customWidth="1"/>
    <col min="5643" max="5643" width="8.140625" style="81" customWidth="1"/>
    <col min="5644" max="5644" width="8.28515625" style="81" customWidth="1"/>
    <col min="5645" max="5645" width="7" style="81" customWidth="1"/>
    <col min="5646" max="5646" width="7.140625" style="81" customWidth="1"/>
    <col min="5647" max="5648" width="7.28515625" style="81" customWidth="1"/>
    <col min="5649" max="5656" width="9" style="81" hidden="1" customWidth="1"/>
    <col min="5657" max="5657" width="7.28515625" style="81" customWidth="1"/>
    <col min="5658" max="5658" width="7.5703125" style="81" customWidth="1"/>
    <col min="5659" max="5659" width="7.28515625" style="81" customWidth="1"/>
    <col min="5660" max="5660" width="7.85546875" style="81" customWidth="1"/>
    <col min="5661" max="5661" width="8.7109375" style="81" customWidth="1"/>
    <col min="5662" max="5662" width="7.85546875" style="81" customWidth="1"/>
    <col min="5663" max="5663" width="11.140625" style="81" customWidth="1"/>
    <col min="5664" max="5890" width="9.140625" style="81"/>
    <col min="5891" max="5891" width="4.7109375" style="81" customWidth="1"/>
    <col min="5892" max="5892" width="11.5703125" style="81" customWidth="1"/>
    <col min="5893" max="5893" width="7.5703125" style="81" customWidth="1"/>
    <col min="5894" max="5894" width="6.85546875" style="81" customWidth="1"/>
    <col min="5895" max="5895" width="7.7109375" style="81" customWidth="1"/>
    <col min="5896" max="5896" width="7.140625" style="81" customWidth="1"/>
    <col min="5897" max="5897" width="7.7109375" style="81" customWidth="1"/>
    <col min="5898" max="5898" width="7.5703125" style="81" customWidth="1"/>
    <col min="5899" max="5899" width="8.140625" style="81" customWidth="1"/>
    <col min="5900" max="5900" width="8.28515625" style="81" customWidth="1"/>
    <col min="5901" max="5901" width="7" style="81" customWidth="1"/>
    <col min="5902" max="5902" width="7.140625" style="81" customWidth="1"/>
    <col min="5903" max="5904" width="7.28515625" style="81" customWidth="1"/>
    <col min="5905" max="5912" width="9" style="81" hidden="1" customWidth="1"/>
    <col min="5913" max="5913" width="7.28515625" style="81" customWidth="1"/>
    <col min="5914" max="5914" width="7.5703125" style="81" customWidth="1"/>
    <col min="5915" max="5915" width="7.28515625" style="81" customWidth="1"/>
    <col min="5916" max="5916" width="7.85546875" style="81" customWidth="1"/>
    <col min="5917" max="5917" width="8.7109375" style="81" customWidth="1"/>
    <col min="5918" max="5918" width="7.85546875" style="81" customWidth="1"/>
    <col min="5919" max="5919" width="11.140625" style="81" customWidth="1"/>
    <col min="5920" max="6146" width="9.140625" style="81"/>
    <col min="6147" max="6147" width="4.7109375" style="81" customWidth="1"/>
    <col min="6148" max="6148" width="11.5703125" style="81" customWidth="1"/>
    <col min="6149" max="6149" width="7.5703125" style="81" customWidth="1"/>
    <col min="6150" max="6150" width="6.85546875" style="81" customWidth="1"/>
    <col min="6151" max="6151" width="7.7109375" style="81" customWidth="1"/>
    <col min="6152" max="6152" width="7.140625" style="81" customWidth="1"/>
    <col min="6153" max="6153" width="7.7109375" style="81" customWidth="1"/>
    <col min="6154" max="6154" width="7.5703125" style="81" customWidth="1"/>
    <col min="6155" max="6155" width="8.140625" style="81" customWidth="1"/>
    <col min="6156" max="6156" width="8.28515625" style="81" customWidth="1"/>
    <col min="6157" max="6157" width="7" style="81" customWidth="1"/>
    <col min="6158" max="6158" width="7.140625" style="81" customWidth="1"/>
    <col min="6159" max="6160" width="7.28515625" style="81" customWidth="1"/>
    <col min="6161" max="6168" width="9" style="81" hidden="1" customWidth="1"/>
    <col min="6169" max="6169" width="7.28515625" style="81" customWidth="1"/>
    <col min="6170" max="6170" width="7.5703125" style="81" customWidth="1"/>
    <col min="6171" max="6171" width="7.28515625" style="81" customWidth="1"/>
    <col min="6172" max="6172" width="7.85546875" style="81" customWidth="1"/>
    <col min="6173" max="6173" width="8.7109375" style="81" customWidth="1"/>
    <col min="6174" max="6174" width="7.85546875" style="81" customWidth="1"/>
    <col min="6175" max="6175" width="11.140625" style="81" customWidth="1"/>
    <col min="6176" max="6402" width="9.140625" style="81"/>
    <col min="6403" max="6403" width="4.7109375" style="81" customWidth="1"/>
    <col min="6404" max="6404" width="11.5703125" style="81" customWidth="1"/>
    <col min="6405" max="6405" width="7.5703125" style="81" customWidth="1"/>
    <col min="6406" max="6406" width="6.85546875" style="81" customWidth="1"/>
    <col min="6407" max="6407" width="7.7109375" style="81" customWidth="1"/>
    <col min="6408" max="6408" width="7.140625" style="81" customWidth="1"/>
    <col min="6409" max="6409" width="7.7109375" style="81" customWidth="1"/>
    <col min="6410" max="6410" width="7.5703125" style="81" customWidth="1"/>
    <col min="6411" max="6411" width="8.140625" style="81" customWidth="1"/>
    <col min="6412" max="6412" width="8.28515625" style="81" customWidth="1"/>
    <col min="6413" max="6413" width="7" style="81" customWidth="1"/>
    <col min="6414" max="6414" width="7.140625" style="81" customWidth="1"/>
    <col min="6415" max="6416" width="7.28515625" style="81" customWidth="1"/>
    <col min="6417" max="6424" width="9" style="81" hidden="1" customWidth="1"/>
    <col min="6425" max="6425" width="7.28515625" style="81" customWidth="1"/>
    <col min="6426" max="6426" width="7.5703125" style="81" customWidth="1"/>
    <col min="6427" max="6427" width="7.28515625" style="81" customWidth="1"/>
    <col min="6428" max="6428" width="7.85546875" style="81" customWidth="1"/>
    <col min="6429" max="6429" width="8.7109375" style="81" customWidth="1"/>
    <col min="6430" max="6430" width="7.85546875" style="81" customWidth="1"/>
    <col min="6431" max="6431" width="11.140625" style="81" customWidth="1"/>
    <col min="6432" max="6658" width="9.140625" style="81"/>
    <col min="6659" max="6659" width="4.7109375" style="81" customWidth="1"/>
    <col min="6660" max="6660" width="11.5703125" style="81" customWidth="1"/>
    <col min="6661" max="6661" width="7.5703125" style="81" customWidth="1"/>
    <col min="6662" max="6662" width="6.85546875" style="81" customWidth="1"/>
    <col min="6663" max="6663" width="7.7109375" style="81" customWidth="1"/>
    <col min="6664" max="6664" width="7.140625" style="81" customWidth="1"/>
    <col min="6665" max="6665" width="7.7109375" style="81" customWidth="1"/>
    <col min="6666" max="6666" width="7.5703125" style="81" customWidth="1"/>
    <col min="6667" max="6667" width="8.140625" style="81" customWidth="1"/>
    <col min="6668" max="6668" width="8.28515625" style="81" customWidth="1"/>
    <col min="6669" max="6669" width="7" style="81" customWidth="1"/>
    <col min="6670" max="6670" width="7.140625" style="81" customWidth="1"/>
    <col min="6671" max="6672" width="7.28515625" style="81" customWidth="1"/>
    <col min="6673" max="6680" width="9" style="81" hidden="1" customWidth="1"/>
    <col min="6681" max="6681" width="7.28515625" style="81" customWidth="1"/>
    <col min="6682" max="6682" width="7.5703125" style="81" customWidth="1"/>
    <col min="6683" max="6683" width="7.28515625" style="81" customWidth="1"/>
    <col min="6684" max="6684" width="7.85546875" style="81" customWidth="1"/>
    <col min="6685" max="6685" width="8.7109375" style="81" customWidth="1"/>
    <col min="6686" max="6686" width="7.85546875" style="81" customWidth="1"/>
    <col min="6687" max="6687" width="11.140625" style="81" customWidth="1"/>
    <col min="6688" max="6914" width="9.140625" style="81"/>
    <col min="6915" max="6915" width="4.7109375" style="81" customWidth="1"/>
    <col min="6916" max="6916" width="11.5703125" style="81" customWidth="1"/>
    <col min="6917" max="6917" width="7.5703125" style="81" customWidth="1"/>
    <col min="6918" max="6918" width="6.85546875" style="81" customWidth="1"/>
    <col min="6919" max="6919" width="7.7109375" style="81" customWidth="1"/>
    <col min="6920" max="6920" width="7.140625" style="81" customWidth="1"/>
    <col min="6921" max="6921" width="7.7109375" style="81" customWidth="1"/>
    <col min="6922" max="6922" width="7.5703125" style="81" customWidth="1"/>
    <col min="6923" max="6923" width="8.140625" style="81" customWidth="1"/>
    <col min="6924" max="6924" width="8.28515625" style="81" customWidth="1"/>
    <col min="6925" max="6925" width="7" style="81" customWidth="1"/>
    <col min="6926" max="6926" width="7.140625" style="81" customWidth="1"/>
    <col min="6927" max="6928" width="7.28515625" style="81" customWidth="1"/>
    <col min="6929" max="6936" width="9" style="81" hidden="1" customWidth="1"/>
    <col min="6937" max="6937" width="7.28515625" style="81" customWidth="1"/>
    <col min="6938" max="6938" width="7.5703125" style="81" customWidth="1"/>
    <col min="6939" max="6939" width="7.28515625" style="81" customWidth="1"/>
    <col min="6940" max="6940" width="7.85546875" style="81" customWidth="1"/>
    <col min="6941" max="6941" width="8.7109375" style="81" customWidth="1"/>
    <col min="6942" max="6942" width="7.85546875" style="81" customWidth="1"/>
    <col min="6943" max="6943" width="11.140625" style="81" customWidth="1"/>
    <col min="6944" max="7170" width="9.140625" style="81"/>
    <col min="7171" max="7171" width="4.7109375" style="81" customWidth="1"/>
    <col min="7172" max="7172" width="11.5703125" style="81" customWidth="1"/>
    <col min="7173" max="7173" width="7.5703125" style="81" customWidth="1"/>
    <col min="7174" max="7174" width="6.85546875" style="81" customWidth="1"/>
    <col min="7175" max="7175" width="7.7109375" style="81" customWidth="1"/>
    <col min="7176" max="7176" width="7.140625" style="81" customWidth="1"/>
    <col min="7177" max="7177" width="7.7109375" style="81" customWidth="1"/>
    <col min="7178" max="7178" width="7.5703125" style="81" customWidth="1"/>
    <col min="7179" max="7179" width="8.140625" style="81" customWidth="1"/>
    <col min="7180" max="7180" width="8.28515625" style="81" customWidth="1"/>
    <col min="7181" max="7181" width="7" style="81" customWidth="1"/>
    <col min="7182" max="7182" width="7.140625" style="81" customWidth="1"/>
    <col min="7183" max="7184" width="7.28515625" style="81" customWidth="1"/>
    <col min="7185" max="7192" width="9" style="81" hidden="1" customWidth="1"/>
    <col min="7193" max="7193" width="7.28515625" style="81" customWidth="1"/>
    <col min="7194" max="7194" width="7.5703125" style="81" customWidth="1"/>
    <col min="7195" max="7195" width="7.28515625" style="81" customWidth="1"/>
    <col min="7196" max="7196" width="7.85546875" style="81" customWidth="1"/>
    <col min="7197" max="7197" width="8.7109375" style="81" customWidth="1"/>
    <col min="7198" max="7198" width="7.85546875" style="81" customWidth="1"/>
    <col min="7199" max="7199" width="11.140625" style="81" customWidth="1"/>
    <col min="7200" max="7426" width="9.140625" style="81"/>
    <col min="7427" max="7427" width="4.7109375" style="81" customWidth="1"/>
    <col min="7428" max="7428" width="11.5703125" style="81" customWidth="1"/>
    <col min="7429" max="7429" width="7.5703125" style="81" customWidth="1"/>
    <col min="7430" max="7430" width="6.85546875" style="81" customWidth="1"/>
    <col min="7431" max="7431" width="7.7109375" style="81" customWidth="1"/>
    <col min="7432" max="7432" width="7.140625" style="81" customWidth="1"/>
    <col min="7433" max="7433" width="7.7109375" style="81" customWidth="1"/>
    <col min="7434" max="7434" width="7.5703125" style="81" customWidth="1"/>
    <col min="7435" max="7435" width="8.140625" style="81" customWidth="1"/>
    <col min="7436" max="7436" width="8.28515625" style="81" customWidth="1"/>
    <col min="7437" max="7437" width="7" style="81" customWidth="1"/>
    <col min="7438" max="7438" width="7.140625" style="81" customWidth="1"/>
    <col min="7439" max="7440" width="7.28515625" style="81" customWidth="1"/>
    <col min="7441" max="7448" width="9" style="81" hidden="1" customWidth="1"/>
    <col min="7449" max="7449" width="7.28515625" style="81" customWidth="1"/>
    <col min="7450" max="7450" width="7.5703125" style="81" customWidth="1"/>
    <col min="7451" max="7451" width="7.28515625" style="81" customWidth="1"/>
    <col min="7452" max="7452" width="7.85546875" style="81" customWidth="1"/>
    <col min="7453" max="7453" width="8.7109375" style="81" customWidth="1"/>
    <col min="7454" max="7454" width="7.85546875" style="81" customWidth="1"/>
    <col min="7455" max="7455" width="11.140625" style="81" customWidth="1"/>
    <col min="7456" max="7682" width="9.140625" style="81"/>
    <col min="7683" max="7683" width="4.7109375" style="81" customWidth="1"/>
    <col min="7684" max="7684" width="11.5703125" style="81" customWidth="1"/>
    <col min="7685" max="7685" width="7.5703125" style="81" customWidth="1"/>
    <col min="7686" max="7686" width="6.85546875" style="81" customWidth="1"/>
    <col min="7687" max="7687" width="7.7109375" style="81" customWidth="1"/>
    <col min="7688" max="7688" width="7.140625" style="81" customWidth="1"/>
    <col min="7689" max="7689" width="7.7109375" style="81" customWidth="1"/>
    <col min="7690" max="7690" width="7.5703125" style="81" customWidth="1"/>
    <col min="7691" max="7691" width="8.140625" style="81" customWidth="1"/>
    <col min="7692" max="7692" width="8.28515625" style="81" customWidth="1"/>
    <col min="7693" max="7693" width="7" style="81" customWidth="1"/>
    <col min="7694" max="7694" width="7.140625" style="81" customWidth="1"/>
    <col min="7695" max="7696" width="7.28515625" style="81" customWidth="1"/>
    <col min="7697" max="7704" width="9" style="81" hidden="1" customWidth="1"/>
    <col min="7705" max="7705" width="7.28515625" style="81" customWidth="1"/>
    <col min="7706" max="7706" width="7.5703125" style="81" customWidth="1"/>
    <col min="7707" max="7707" width="7.28515625" style="81" customWidth="1"/>
    <col min="7708" max="7708" width="7.85546875" style="81" customWidth="1"/>
    <col min="7709" max="7709" width="8.7109375" style="81" customWidth="1"/>
    <col min="7710" max="7710" width="7.85546875" style="81" customWidth="1"/>
    <col min="7711" max="7711" width="11.140625" style="81" customWidth="1"/>
    <col min="7712" max="7938" width="9.140625" style="81"/>
    <col min="7939" max="7939" width="4.7109375" style="81" customWidth="1"/>
    <col min="7940" max="7940" width="11.5703125" style="81" customWidth="1"/>
    <col min="7941" max="7941" width="7.5703125" style="81" customWidth="1"/>
    <col min="7942" max="7942" width="6.85546875" style="81" customWidth="1"/>
    <col min="7943" max="7943" width="7.7109375" style="81" customWidth="1"/>
    <col min="7944" max="7944" width="7.140625" style="81" customWidth="1"/>
    <col min="7945" max="7945" width="7.7109375" style="81" customWidth="1"/>
    <col min="7946" max="7946" width="7.5703125" style="81" customWidth="1"/>
    <col min="7947" max="7947" width="8.140625" style="81" customWidth="1"/>
    <col min="7948" max="7948" width="8.28515625" style="81" customWidth="1"/>
    <col min="7949" max="7949" width="7" style="81" customWidth="1"/>
    <col min="7950" max="7950" width="7.140625" style="81" customWidth="1"/>
    <col min="7951" max="7952" width="7.28515625" style="81" customWidth="1"/>
    <col min="7953" max="7960" width="9" style="81" hidden="1" customWidth="1"/>
    <col min="7961" max="7961" width="7.28515625" style="81" customWidth="1"/>
    <col min="7962" max="7962" width="7.5703125" style="81" customWidth="1"/>
    <col min="7963" max="7963" width="7.28515625" style="81" customWidth="1"/>
    <col min="7964" max="7964" width="7.85546875" style="81" customWidth="1"/>
    <col min="7965" max="7965" width="8.7109375" style="81" customWidth="1"/>
    <col min="7966" max="7966" width="7.85546875" style="81" customWidth="1"/>
    <col min="7967" max="7967" width="11.140625" style="81" customWidth="1"/>
    <col min="7968" max="8194" width="9.140625" style="81"/>
    <col min="8195" max="8195" width="4.7109375" style="81" customWidth="1"/>
    <col min="8196" max="8196" width="11.5703125" style="81" customWidth="1"/>
    <col min="8197" max="8197" width="7.5703125" style="81" customWidth="1"/>
    <col min="8198" max="8198" width="6.85546875" style="81" customWidth="1"/>
    <col min="8199" max="8199" width="7.7109375" style="81" customWidth="1"/>
    <col min="8200" max="8200" width="7.140625" style="81" customWidth="1"/>
    <col min="8201" max="8201" width="7.7109375" style="81" customWidth="1"/>
    <col min="8202" max="8202" width="7.5703125" style="81" customWidth="1"/>
    <col min="8203" max="8203" width="8.140625" style="81" customWidth="1"/>
    <col min="8204" max="8204" width="8.28515625" style="81" customWidth="1"/>
    <col min="8205" max="8205" width="7" style="81" customWidth="1"/>
    <col min="8206" max="8206" width="7.140625" style="81" customWidth="1"/>
    <col min="8207" max="8208" width="7.28515625" style="81" customWidth="1"/>
    <col min="8209" max="8216" width="9" style="81" hidden="1" customWidth="1"/>
    <col min="8217" max="8217" width="7.28515625" style="81" customWidth="1"/>
    <col min="8218" max="8218" width="7.5703125" style="81" customWidth="1"/>
    <col min="8219" max="8219" width="7.28515625" style="81" customWidth="1"/>
    <col min="8220" max="8220" width="7.85546875" style="81" customWidth="1"/>
    <col min="8221" max="8221" width="8.7109375" style="81" customWidth="1"/>
    <col min="8222" max="8222" width="7.85546875" style="81" customWidth="1"/>
    <col min="8223" max="8223" width="11.140625" style="81" customWidth="1"/>
    <col min="8224" max="8450" width="9.140625" style="81"/>
    <col min="8451" max="8451" width="4.7109375" style="81" customWidth="1"/>
    <col min="8452" max="8452" width="11.5703125" style="81" customWidth="1"/>
    <col min="8453" max="8453" width="7.5703125" style="81" customWidth="1"/>
    <col min="8454" max="8454" width="6.85546875" style="81" customWidth="1"/>
    <col min="8455" max="8455" width="7.7109375" style="81" customWidth="1"/>
    <col min="8456" max="8456" width="7.140625" style="81" customWidth="1"/>
    <col min="8457" max="8457" width="7.7109375" style="81" customWidth="1"/>
    <col min="8458" max="8458" width="7.5703125" style="81" customWidth="1"/>
    <col min="8459" max="8459" width="8.140625" style="81" customWidth="1"/>
    <col min="8460" max="8460" width="8.28515625" style="81" customWidth="1"/>
    <col min="8461" max="8461" width="7" style="81" customWidth="1"/>
    <col min="8462" max="8462" width="7.140625" style="81" customWidth="1"/>
    <col min="8463" max="8464" width="7.28515625" style="81" customWidth="1"/>
    <col min="8465" max="8472" width="9" style="81" hidden="1" customWidth="1"/>
    <col min="8473" max="8473" width="7.28515625" style="81" customWidth="1"/>
    <col min="8474" max="8474" width="7.5703125" style="81" customWidth="1"/>
    <col min="8475" max="8475" width="7.28515625" style="81" customWidth="1"/>
    <col min="8476" max="8476" width="7.85546875" style="81" customWidth="1"/>
    <col min="8477" max="8477" width="8.7109375" style="81" customWidth="1"/>
    <col min="8478" max="8478" width="7.85546875" style="81" customWidth="1"/>
    <col min="8479" max="8479" width="11.140625" style="81" customWidth="1"/>
    <col min="8480" max="8706" width="9.140625" style="81"/>
    <col min="8707" max="8707" width="4.7109375" style="81" customWidth="1"/>
    <col min="8708" max="8708" width="11.5703125" style="81" customWidth="1"/>
    <col min="8709" max="8709" width="7.5703125" style="81" customWidth="1"/>
    <col min="8710" max="8710" width="6.85546875" style="81" customWidth="1"/>
    <col min="8711" max="8711" width="7.7109375" style="81" customWidth="1"/>
    <col min="8712" max="8712" width="7.140625" style="81" customWidth="1"/>
    <col min="8713" max="8713" width="7.7109375" style="81" customWidth="1"/>
    <col min="8714" max="8714" width="7.5703125" style="81" customWidth="1"/>
    <col min="8715" max="8715" width="8.140625" style="81" customWidth="1"/>
    <col min="8716" max="8716" width="8.28515625" style="81" customWidth="1"/>
    <col min="8717" max="8717" width="7" style="81" customWidth="1"/>
    <col min="8718" max="8718" width="7.140625" style="81" customWidth="1"/>
    <col min="8719" max="8720" width="7.28515625" style="81" customWidth="1"/>
    <col min="8721" max="8728" width="9" style="81" hidden="1" customWidth="1"/>
    <col min="8729" max="8729" width="7.28515625" style="81" customWidth="1"/>
    <col min="8730" max="8730" width="7.5703125" style="81" customWidth="1"/>
    <col min="8731" max="8731" width="7.28515625" style="81" customWidth="1"/>
    <col min="8732" max="8732" width="7.85546875" style="81" customWidth="1"/>
    <col min="8733" max="8733" width="8.7109375" style="81" customWidth="1"/>
    <col min="8734" max="8734" width="7.85546875" style="81" customWidth="1"/>
    <col min="8735" max="8735" width="11.140625" style="81" customWidth="1"/>
    <col min="8736" max="8962" width="9.140625" style="81"/>
    <col min="8963" max="8963" width="4.7109375" style="81" customWidth="1"/>
    <col min="8964" max="8964" width="11.5703125" style="81" customWidth="1"/>
    <col min="8965" max="8965" width="7.5703125" style="81" customWidth="1"/>
    <col min="8966" max="8966" width="6.85546875" style="81" customWidth="1"/>
    <col min="8967" max="8967" width="7.7109375" style="81" customWidth="1"/>
    <col min="8968" max="8968" width="7.140625" style="81" customWidth="1"/>
    <col min="8969" max="8969" width="7.7109375" style="81" customWidth="1"/>
    <col min="8970" max="8970" width="7.5703125" style="81" customWidth="1"/>
    <col min="8971" max="8971" width="8.140625" style="81" customWidth="1"/>
    <col min="8972" max="8972" width="8.28515625" style="81" customWidth="1"/>
    <col min="8973" max="8973" width="7" style="81" customWidth="1"/>
    <col min="8974" max="8974" width="7.140625" style="81" customWidth="1"/>
    <col min="8975" max="8976" width="7.28515625" style="81" customWidth="1"/>
    <col min="8977" max="8984" width="9" style="81" hidden="1" customWidth="1"/>
    <col min="8985" max="8985" width="7.28515625" style="81" customWidth="1"/>
    <col min="8986" max="8986" width="7.5703125" style="81" customWidth="1"/>
    <col min="8987" max="8987" width="7.28515625" style="81" customWidth="1"/>
    <col min="8988" max="8988" width="7.85546875" style="81" customWidth="1"/>
    <col min="8989" max="8989" width="8.7109375" style="81" customWidth="1"/>
    <col min="8990" max="8990" width="7.85546875" style="81" customWidth="1"/>
    <col min="8991" max="8991" width="11.140625" style="81" customWidth="1"/>
    <col min="8992" max="9218" width="9.140625" style="81"/>
    <col min="9219" max="9219" width="4.7109375" style="81" customWidth="1"/>
    <col min="9220" max="9220" width="11.5703125" style="81" customWidth="1"/>
    <col min="9221" max="9221" width="7.5703125" style="81" customWidth="1"/>
    <col min="9222" max="9222" width="6.85546875" style="81" customWidth="1"/>
    <col min="9223" max="9223" width="7.7109375" style="81" customWidth="1"/>
    <col min="9224" max="9224" width="7.140625" style="81" customWidth="1"/>
    <col min="9225" max="9225" width="7.7109375" style="81" customWidth="1"/>
    <col min="9226" max="9226" width="7.5703125" style="81" customWidth="1"/>
    <col min="9227" max="9227" width="8.140625" style="81" customWidth="1"/>
    <col min="9228" max="9228" width="8.28515625" style="81" customWidth="1"/>
    <col min="9229" max="9229" width="7" style="81" customWidth="1"/>
    <col min="9230" max="9230" width="7.140625" style="81" customWidth="1"/>
    <col min="9231" max="9232" width="7.28515625" style="81" customWidth="1"/>
    <col min="9233" max="9240" width="9" style="81" hidden="1" customWidth="1"/>
    <col min="9241" max="9241" width="7.28515625" style="81" customWidth="1"/>
    <col min="9242" max="9242" width="7.5703125" style="81" customWidth="1"/>
    <col min="9243" max="9243" width="7.28515625" style="81" customWidth="1"/>
    <col min="9244" max="9244" width="7.85546875" style="81" customWidth="1"/>
    <col min="9245" max="9245" width="8.7109375" style="81" customWidth="1"/>
    <col min="9246" max="9246" width="7.85546875" style="81" customWidth="1"/>
    <col min="9247" max="9247" width="11.140625" style="81" customWidth="1"/>
    <col min="9248" max="9474" width="9.140625" style="81"/>
    <col min="9475" max="9475" width="4.7109375" style="81" customWidth="1"/>
    <col min="9476" max="9476" width="11.5703125" style="81" customWidth="1"/>
    <col min="9477" max="9477" width="7.5703125" style="81" customWidth="1"/>
    <col min="9478" max="9478" width="6.85546875" style="81" customWidth="1"/>
    <col min="9479" max="9479" width="7.7109375" style="81" customWidth="1"/>
    <col min="9480" max="9480" width="7.140625" style="81" customWidth="1"/>
    <col min="9481" max="9481" width="7.7109375" style="81" customWidth="1"/>
    <col min="9482" max="9482" width="7.5703125" style="81" customWidth="1"/>
    <col min="9483" max="9483" width="8.140625" style="81" customWidth="1"/>
    <col min="9484" max="9484" width="8.28515625" style="81" customWidth="1"/>
    <col min="9485" max="9485" width="7" style="81" customWidth="1"/>
    <col min="9486" max="9486" width="7.140625" style="81" customWidth="1"/>
    <col min="9487" max="9488" width="7.28515625" style="81" customWidth="1"/>
    <col min="9489" max="9496" width="9" style="81" hidden="1" customWidth="1"/>
    <col min="9497" max="9497" width="7.28515625" style="81" customWidth="1"/>
    <col min="9498" max="9498" width="7.5703125" style="81" customWidth="1"/>
    <col min="9499" max="9499" width="7.28515625" style="81" customWidth="1"/>
    <col min="9500" max="9500" width="7.85546875" style="81" customWidth="1"/>
    <col min="9501" max="9501" width="8.7109375" style="81" customWidth="1"/>
    <col min="9502" max="9502" width="7.85546875" style="81" customWidth="1"/>
    <col min="9503" max="9503" width="11.140625" style="81" customWidth="1"/>
    <col min="9504" max="9730" width="9.140625" style="81"/>
    <col min="9731" max="9731" width="4.7109375" style="81" customWidth="1"/>
    <col min="9732" max="9732" width="11.5703125" style="81" customWidth="1"/>
    <col min="9733" max="9733" width="7.5703125" style="81" customWidth="1"/>
    <col min="9734" max="9734" width="6.85546875" style="81" customWidth="1"/>
    <col min="9735" max="9735" width="7.7109375" style="81" customWidth="1"/>
    <col min="9736" max="9736" width="7.140625" style="81" customWidth="1"/>
    <col min="9737" max="9737" width="7.7109375" style="81" customWidth="1"/>
    <col min="9738" max="9738" width="7.5703125" style="81" customWidth="1"/>
    <col min="9739" max="9739" width="8.140625" style="81" customWidth="1"/>
    <col min="9740" max="9740" width="8.28515625" style="81" customWidth="1"/>
    <col min="9741" max="9741" width="7" style="81" customWidth="1"/>
    <col min="9742" max="9742" width="7.140625" style="81" customWidth="1"/>
    <col min="9743" max="9744" width="7.28515625" style="81" customWidth="1"/>
    <col min="9745" max="9752" width="9" style="81" hidden="1" customWidth="1"/>
    <col min="9753" max="9753" width="7.28515625" style="81" customWidth="1"/>
    <col min="9754" max="9754" width="7.5703125" style="81" customWidth="1"/>
    <col min="9755" max="9755" width="7.28515625" style="81" customWidth="1"/>
    <col min="9756" max="9756" width="7.85546875" style="81" customWidth="1"/>
    <col min="9757" max="9757" width="8.7109375" style="81" customWidth="1"/>
    <col min="9758" max="9758" width="7.85546875" style="81" customWidth="1"/>
    <col min="9759" max="9759" width="11.140625" style="81" customWidth="1"/>
    <col min="9760" max="9986" width="9.140625" style="81"/>
    <col min="9987" max="9987" width="4.7109375" style="81" customWidth="1"/>
    <col min="9988" max="9988" width="11.5703125" style="81" customWidth="1"/>
    <col min="9989" max="9989" width="7.5703125" style="81" customWidth="1"/>
    <col min="9990" max="9990" width="6.85546875" style="81" customWidth="1"/>
    <col min="9991" max="9991" width="7.7109375" style="81" customWidth="1"/>
    <col min="9992" max="9992" width="7.140625" style="81" customWidth="1"/>
    <col min="9993" max="9993" width="7.7109375" style="81" customWidth="1"/>
    <col min="9994" max="9994" width="7.5703125" style="81" customWidth="1"/>
    <col min="9995" max="9995" width="8.140625" style="81" customWidth="1"/>
    <col min="9996" max="9996" width="8.28515625" style="81" customWidth="1"/>
    <col min="9997" max="9997" width="7" style="81" customWidth="1"/>
    <col min="9998" max="9998" width="7.140625" style="81" customWidth="1"/>
    <col min="9999" max="10000" width="7.28515625" style="81" customWidth="1"/>
    <col min="10001" max="10008" width="9" style="81" hidden="1" customWidth="1"/>
    <col min="10009" max="10009" width="7.28515625" style="81" customWidth="1"/>
    <col min="10010" max="10010" width="7.5703125" style="81" customWidth="1"/>
    <col min="10011" max="10011" width="7.28515625" style="81" customWidth="1"/>
    <col min="10012" max="10012" width="7.85546875" style="81" customWidth="1"/>
    <col min="10013" max="10013" width="8.7109375" style="81" customWidth="1"/>
    <col min="10014" max="10014" width="7.85546875" style="81" customWidth="1"/>
    <col min="10015" max="10015" width="11.140625" style="81" customWidth="1"/>
    <col min="10016" max="10242" width="9.140625" style="81"/>
    <col min="10243" max="10243" width="4.7109375" style="81" customWidth="1"/>
    <col min="10244" max="10244" width="11.5703125" style="81" customWidth="1"/>
    <col min="10245" max="10245" width="7.5703125" style="81" customWidth="1"/>
    <col min="10246" max="10246" width="6.85546875" style="81" customWidth="1"/>
    <col min="10247" max="10247" width="7.7109375" style="81" customWidth="1"/>
    <col min="10248" max="10248" width="7.140625" style="81" customWidth="1"/>
    <col min="10249" max="10249" width="7.7109375" style="81" customWidth="1"/>
    <col min="10250" max="10250" width="7.5703125" style="81" customWidth="1"/>
    <col min="10251" max="10251" width="8.140625" style="81" customWidth="1"/>
    <col min="10252" max="10252" width="8.28515625" style="81" customWidth="1"/>
    <col min="10253" max="10253" width="7" style="81" customWidth="1"/>
    <col min="10254" max="10254" width="7.140625" style="81" customWidth="1"/>
    <col min="10255" max="10256" width="7.28515625" style="81" customWidth="1"/>
    <col min="10257" max="10264" width="9" style="81" hidden="1" customWidth="1"/>
    <col min="10265" max="10265" width="7.28515625" style="81" customWidth="1"/>
    <col min="10266" max="10266" width="7.5703125" style="81" customWidth="1"/>
    <col min="10267" max="10267" width="7.28515625" style="81" customWidth="1"/>
    <col min="10268" max="10268" width="7.85546875" style="81" customWidth="1"/>
    <col min="10269" max="10269" width="8.7109375" style="81" customWidth="1"/>
    <col min="10270" max="10270" width="7.85546875" style="81" customWidth="1"/>
    <col min="10271" max="10271" width="11.140625" style="81" customWidth="1"/>
    <col min="10272" max="10498" width="9.140625" style="81"/>
    <col min="10499" max="10499" width="4.7109375" style="81" customWidth="1"/>
    <col min="10500" max="10500" width="11.5703125" style="81" customWidth="1"/>
    <col min="10501" max="10501" width="7.5703125" style="81" customWidth="1"/>
    <col min="10502" max="10502" width="6.85546875" style="81" customWidth="1"/>
    <col min="10503" max="10503" width="7.7109375" style="81" customWidth="1"/>
    <col min="10504" max="10504" width="7.140625" style="81" customWidth="1"/>
    <col min="10505" max="10505" width="7.7109375" style="81" customWidth="1"/>
    <col min="10506" max="10506" width="7.5703125" style="81" customWidth="1"/>
    <col min="10507" max="10507" width="8.140625" style="81" customWidth="1"/>
    <col min="10508" max="10508" width="8.28515625" style="81" customWidth="1"/>
    <col min="10509" max="10509" width="7" style="81" customWidth="1"/>
    <col min="10510" max="10510" width="7.140625" style="81" customWidth="1"/>
    <col min="10511" max="10512" width="7.28515625" style="81" customWidth="1"/>
    <col min="10513" max="10520" width="9" style="81" hidden="1" customWidth="1"/>
    <col min="10521" max="10521" width="7.28515625" style="81" customWidth="1"/>
    <col min="10522" max="10522" width="7.5703125" style="81" customWidth="1"/>
    <col min="10523" max="10523" width="7.28515625" style="81" customWidth="1"/>
    <col min="10524" max="10524" width="7.85546875" style="81" customWidth="1"/>
    <col min="10525" max="10525" width="8.7109375" style="81" customWidth="1"/>
    <col min="10526" max="10526" width="7.85546875" style="81" customWidth="1"/>
    <col min="10527" max="10527" width="11.140625" style="81" customWidth="1"/>
    <col min="10528" max="10754" width="9.140625" style="81"/>
    <col min="10755" max="10755" width="4.7109375" style="81" customWidth="1"/>
    <col min="10756" max="10756" width="11.5703125" style="81" customWidth="1"/>
    <col min="10757" max="10757" width="7.5703125" style="81" customWidth="1"/>
    <col min="10758" max="10758" width="6.85546875" style="81" customWidth="1"/>
    <col min="10759" max="10759" width="7.7109375" style="81" customWidth="1"/>
    <col min="10760" max="10760" width="7.140625" style="81" customWidth="1"/>
    <col min="10761" max="10761" width="7.7109375" style="81" customWidth="1"/>
    <col min="10762" max="10762" width="7.5703125" style="81" customWidth="1"/>
    <col min="10763" max="10763" width="8.140625" style="81" customWidth="1"/>
    <col min="10764" max="10764" width="8.28515625" style="81" customWidth="1"/>
    <col min="10765" max="10765" width="7" style="81" customWidth="1"/>
    <col min="10766" max="10766" width="7.140625" style="81" customWidth="1"/>
    <col min="10767" max="10768" width="7.28515625" style="81" customWidth="1"/>
    <col min="10769" max="10776" width="9" style="81" hidden="1" customWidth="1"/>
    <col min="10777" max="10777" width="7.28515625" style="81" customWidth="1"/>
    <col min="10778" max="10778" width="7.5703125" style="81" customWidth="1"/>
    <col min="10779" max="10779" width="7.28515625" style="81" customWidth="1"/>
    <col min="10780" max="10780" width="7.85546875" style="81" customWidth="1"/>
    <col min="10781" max="10781" width="8.7109375" style="81" customWidth="1"/>
    <col min="10782" max="10782" width="7.85546875" style="81" customWidth="1"/>
    <col min="10783" max="10783" width="11.140625" style="81" customWidth="1"/>
    <col min="10784" max="11010" width="9.140625" style="81"/>
    <col min="11011" max="11011" width="4.7109375" style="81" customWidth="1"/>
    <col min="11012" max="11012" width="11.5703125" style="81" customWidth="1"/>
    <col min="11013" max="11013" width="7.5703125" style="81" customWidth="1"/>
    <col min="11014" max="11014" width="6.85546875" style="81" customWidth="1"/>
    <col min="11015" max="11015" width="7.7109375" style="81" customWidth="1"/>
    <col min="11016" max="11016" width="7.140625" style="81" customWidth="1"/>
    <col min="11017" max="11017" width="7.7109375" style="81" customWidth="1"/>
    <col min="11018" max="11018" width="7.5703125" style="81" customWidth="1"/>
    <col min="11019" max="11019" width="8.140625" style="81" customWidth="1"/>
    <col min="11020" max="11020" width="8.28515625" style="81" customWidth="1"/>
    <col min="11021" max="11021" width="7" style="81" customWidth="1"/>
    <col min="11022" max="11022" width="7.140625" style="81" customWidth="1"/>
    <col min="11023" max="11024" width="7.28515625" style="81" customWidth="1"/>
    <col min="11025" max="11032" width="9" style="81" hidden="1" customWidth="1"/>
    <col min="11033" max="11033" width="7.28515625" style="81" customWidth="1"/>
    <col min="11034" max="11034" width="7.5703125" style="81" customWidth="1"/>
    <col min="11035" max="11035" width="7.28515625" style="81" customWidth="1"/>
    <col min="11036" max="11036" width="7.85546875" style="81" customWidth="1"/>
    <col min="11037" max="11037" width="8.7109375" style="81" customWidth="1"/>
    <col min="11038" max="11038" width="7.85546875" style="81" customWidth="1"/>
    <col min="11039" max="11039" width="11.140625" style="81" customWidth="1"/>
    <col min="11040" max="11266" width="9.140625" style="81"/>
    <col min="11267" max="11267" width="4.7109375" style="81" customWidth="1"/>
    <col min="11268" max="11268" width="11.5703125" style="81" customWidth="1"/>
    <col min="11269" max="11269" width="7.5703125" style="81" customWidth="1"/>
    <col min="11270" max="11270" width="6.85546875" style="81" customWidth="1"/>
    <col min="11271" max="11271" width="7.7109375" style="81" customWidth="1"/>
    <col min="11272" max="11272" width="7.140625" style="81" customWidth="1"/>
    <col min="11273" max="11273" width="7.7109375" style="81" customWidth="1"/>
    <col min="11274" max="11274" width="7.5703125" style="81" customWidth="1"/>
    <col min="11275" max="11275" width="8.140625" style="81" customWidth="1"/>
    <col min="11276" max="11276" width="8.28515625" style="81" customWidth="1"/>
    <col min="11277" max="11277" width="7" style="81" customWidth="1"/>
    <col min="11278" max="11278" width="7.140625" style="81" customWidth="1"/>
    <col min="11279" max="11280" width="7.28515625" style="81" customWidth="1"/>
    <col min="11281" max="11288" width="9" style="81" hidden="1" customWidth="1"/>
    <col min="11289" max="11289" width="7.28515625" style="81" customWidth="1"/>
    <col min="11290" max="11290" width="7.5703125" style="81" customWidth="1"/>
    <col min="11291" max="11291" width="7.28515625" style="81" customWidth="1"/>
    <col min="11292" max="11292" width="7.85546875" style="81" customWidth="1"/>
    <col min="11293" max="11293" width="8.7109375" style="81" customWidth="1"/>
    <col min="11294" max="11294" width="7.85546875" style="81" customWidth="1"/>
    <col min="11295" max="11295" width="11.140625" style="81" customWidth="1"/>
    <col min="11296" max="11522" width="9.140625" style="81"/>
    <col min="11523" max="11523" width="4.7109375" style="81" customWidth="1"/>
    <col min="11524" max="11524" width="11.5703125" style="81" customWidth="1"/>
    <col min="11525" max="11525" width="7.5703125" style="81" customWidth="1"/>
    <col min="11526" max="11526" width="6.85546875" style="81" customWidth="1"/>
    <col min="11527" max="11527" width="7.7109375" style="81" customWidth="1"/>
    <col min="11528" max="11528" width="7.140625" style="81" customWidth="1"/>
    <col min="11529" max="11529" width="7.7109375" style="81" customWidth="1"/>
    <col min="11530" max="11530" width="7.5703125" style="81" customWidth="1"/>
    <col min="11531" max="11531" width="8.140625" style="81" customWidth="1"/>
    <col min="11532" max="11532" width="8.28515625" style="81" customWidth="1"/>
    <col min="11533" max="11533" width="7" style="81" customWidth="1"/>
    <col min="11534" max="11534" width="7.140625" style="81" customWidth="1"/>
    <col min="11535" max="11536" width="7.28515625" style="81" customWidth="1"/>
    <col min="11537" max="11544" width="9" style="81" hidden="1" customWidth="1"/>
    <col min="11545" max="11545" width="7.28515625" style="81" customWidth="1"/>
    <col min="11546" max="11546" width="7.5703125" style="81" customWidth="1"/>
    <col min="11547" max="11547" width="7.28515625" style="81" customWidth="1"/>
    <col min="11548" max="11548" width="7.85546875" style="81" customWidth="1"/>
    <col min="11549" max="11549" width="8.7109375" style="81" customWidth="1"/>
    <col min="11550" max="11550" width="7.85546875" style="81" customWidth="1"/>
    <col min="11551" max="11551" width="11.140625" style="81" customWidth="1"/>
    <col min="11552" max="11778" width="9.140625" style="81"/>
    <col min="11779" max="11779" width="4.7109375" style="81" customWidth="1"/>
    <col min="11780" max="11780" width="11.5703125" style="81" customWidth="1"/>
    <col min="11781" max="11781" width="7.5703125" style="81" customWidth="1"/>
    <col min="11782" max="11782" width="6.85546875" style="81" customWidth="1"/>
    <col min="11783" max="11783" width="7.7109375" style="81" customWidth="1"/>
    <col min="11784" max="11784" width="7.140625" style="81" customWidth="1"/>
    <col min="11785" max="11785" width="7.7109375" style="81" customWidth="1"/>
    <col min="11786" max="11786" width="7.5703125" style="81" customWidth="1"/>
    <col min="11787" max="11787" width="8.140625" style="81" customWidth="1"/>
    <col min="11788" max="11788" width="8.28515625" style="81" customWidth="1"/>
    <col min="11789" max="11789" width="7" style="81" customWidth="1"/>
    <col min="11790" max="11790" width="7.140625" style="81" customWidth="1"/>
    <col min="11791" max="11792" width="7.28515625" style="81" customWidth="1"/>
    <col min="11793" max="11800" width="9" style="81" hidden="1" customWidth="1"/>
    <col min="11801" max="11801" width="7.28515625" style="81" customWidth="1"/>
    <col min="11802" max="11802" width="7.5703125" style="81" customWidth="1"/>
    <col min="11803" max="11803" width="7.28515625" style="81" customWidth="1"/>
    <col min="11804" max="11804" width="7.85546875" style="81" customWidth="1"/>
    <col min="11805" max="11805" width="8.7109375" style="81" customWidth="1"/>
    <col min="11806" max="11806" width="7.85546875" style="81" customWidth="1"/>
    <col min="11807" max="11807" width="11.140625" style="81" customWidth="1"/>
    <col min="11808" max="12034" width="9.140625" style="81"/>
    <col min="12035" max="12035" width="4.7109375" style="81" customWidth="1"/>
    <col min="12036" max="12036" width="11.5703125" style="81" customWidth="1"/>
    <col min="12037" max="12037" width="7.5703125" style="81" customWidth="1"/>
    <col min="12038" max="12038" width="6.85546875" style="81" customWidth="1"/>
    <col min="12039" max="12039" width="7.7109375" style="81" customWidth="1"/>
    <col min="12040" max="12040" width="7.140625" style="81" customWidth="1"/>
    <col min="12041" max="12041" width="7.7109375" style="81" customWidth="1"/>
    <col min="12042" max="12042" width="7.5703125" style="81" customWidth="1"/>
    <col min="12043" max="12043" width="8.140625" style="81" customWidth="1"/>
    <col min="12044" max="12044" width="8.28515625" style="81" customWidth="1"/>
    <col min="12045" max="12045" width="7" style="81" customWidth="1"/>
    <col min="12046" max="12046" width="7.140625" style="81" customWidth="1"/>
    <col min="12047" max="12048" width="7.28515625" style="81" customWidth="1"/>
    <col min="12049" max="12056" width="9" style="81" hidden="1" customWidth="1"/>
    <col min="12057" max="12057" width="7.28515625" style="81" customWidth="1"/>
    <col min="12058" max="12058" width="7.5703125" style="81" customWidth="1"/>
    <col min="12059" max="12059" width="7.28515625" style="81" customWidth="1"/>
    <col min="12060" max="12060" width="7.85546875" style="81" customWidth="1"/>
    <col min="12061" max="12061" width="8.7109375" style="81" customWidth="1"/>
    <col min="12062" max="12062" width="7.85546875" style="81" customWidth="1"/>
    <col min="12063" max="12063" width="11.140625" style="81" customWidth="1"/>
    <col min="12064" max="12290" width="9.140625" style="81"/>
    <col min="12291" max="12291" width="4.7109375" style="81" customWidth="1"/>
    <col min="12292" max="12292" width="11.5703125" style="81" customWidth="1"/>
    <col min="12293" max="12293" width="7.5703125" style="81" customWidth="1"/>
    <col min="12294" max="12294" width="6.85546875" style="81" customWidth="1"/>
    <col min="12295" max="12295" width="7.7109375" style="81" customWidth="1"/>
    <col min="12296" max="12296" width="7.140625" style="81" customWidth="1"/>
    <col min="12297" max="12297" width="7.7109375" style="81" customWidth="1"/>
    <col min="12298" max="12298" width="7.5703125" style="81" customWidth="1"/>
    <col min="12299" max="12299" width="8.140625" style="81" customWidth="1"/>
    <col min="12300" max="12300" width="8.28515625" style="81" customWidth="1"/>
    <col min="12301" max="12301" width="7" style="81" customWidth="1"/>
    <col min="12302" max="12302" width="7.140625" style="81" customWidth="1"/>
    <col min="12303" max="12304" width="7.28515625" style="81" customWidth="1"/>
    <col min="12305" max="12312" width="9" style="81" hidden="1" customWidth="1"/>
    <col min="12313" max="12313" width="7.28515625" style="81" customWidth="1"/>
    <col min="12314" max="12314" width="7.5703125" style="81" customWidth="1"/>
    <col min="12315" max="12315" width="7.28515625" style="81" customWidth="1"/>
    <col min="12316" max="12316" width="7.85546875" style="81" customWidth="1"/>
    <col min="12317" max="12317" width="8.7109375" style="81" customWidth="1"/>
    <col min="12318" max="12318" width="7.85546875" style="81" customWidth="1"/>
    <col min="12319" max="12319" width="11.140625" style="81" customWidth="1"/>
    <col min="12320" max="12546" width="9.140625" style="81"/>
    <col min="12547" max="12547" width="4.7109375" style="81" customWidth="1"/>
    <col min="12548" max="12548" width="11.5703125" style="81" customWidth="1"/>
    <col min="12549" max="12549" width="7.5703125" style="81" customWidth="1"/>
    <col min="12550" max="12550" width="6.85546875" style="81" customWidth="1"/>
    <col min="12551" max="12551" width="7.7109375" style="81" customWidth="1"/>
    <col min="12552" max="12552" width="7.140625" style="81" customWidth="1"/>
    <col min="12553" max="12553" width="7.7109375" style="81" customWidth="1"/>
    <col min="12554" max="12554" width="7.5703125" style="81" customWidth="1"/>
    <col min="12555" max="12555" width="8.140625" style="81" customWidth="1"/>
    <col min="12556" max="12556" width="8.28515625" style="81" customWidth="1"/>
    <col min="12557" max="12557" width="7" style="81" customWidth="1"/>
    <col min="12558" max="12558" width="7.140625" style="81" customWidth="1"/>
    <col min="12559" max="12560" width="7.28515625" style="81" customWidth="1"/>
    <col min="12561" max="12568" width="9" style="81" hidden="1" customWidth="1"/>
    <col min="12569" max="12569" width="7.28515625" style="81" customWidth="1"/>
    <col min="12570" max="12570" width="7.5703125" style="81" customWidth="1"/>
    <col min="12571" max="12571" width="7.28515625" style="81" customWidth="1"/>
    <col min="12572" max="12572" width="7.85546875" style="81" customWidth="1"/>
    <col min="12573" max="12573" width="8.7109375" style="81" customWidth="1"/>
    <col min="12574" max="12574" width="7.85546875" style="81" customWidth="1"/>
    <col min="12575" max="12575" width="11.140625" style="81" customWidth="1"/>
    <col min="12576" max="12802" width="9.140625" style="81"/>
    <col min="12803" max="12803" width="4.7109375" style="81" customWidth="1"/>
    <col min="12804" max="12804" width="11.5703125" style="81" customWidth="1"/>
    <col min="12805" max="12805" width="7.5703125" style="81" customWidth="1"/>
    <col min="12806" max="12806" width="6.85546875" style="81" customWidth="1"/>
    <col min="12807" max="12807" width="7.7109375" style="81" customWidth="1"/>
    <col min="12808" max="12808" width="7.140625" style="81" customWidth="1"/>
    <col min="12809" max="12809" width="7.7109375" style="81" customWidth="1"/>
    <col min="12810" max="12810" width="7.5703125" style="81" customWidth="1"/>
    <col min="12811" max="12811" width="8.140625" style="81" customWidth="1"/>
    <col min="12812" max="12812" width="8.28515625" style="81" customWidth="1"/>
    <col min="12813" max="12813" width="7" style="81" customWidth="1"/>
    <col min="12814" max="12814" width="7.140625" style="81" customWidth="1"/>
    <col min="12815" max="12816" width="7.28515625" style="81" customWidth="1"/>
    <col min="12817" max="12824" width="9" style="81" hidden="1" customWidth="1"/>
    <col min="12825" max="12825" width="7.28515625" style="81" customWidth="1"/>
    <col min="12826" max="12826" width="7.5703125" style="81" customWidth="1"/>
    <col min="12827" max="12827" width="7.28515625" style="81" customWidth="1"/>
    <col min="12828" max="12828" width="7.85546875" style="81" customWidth="1"/>
    <col min="12829" max="12829" width="8.7109375" style="81" customWidth="1"/>
    <col min="12830" max="12830" width="7.85546875" style="81" customWidth="1"/>
    <col min="12831" max="12831" width="11.140625" style="81" customWidth="1"/>
    <col min="12832" max="13058" width="9.140625" style="81"/>
    <col min="13059" max="13059" width="4.7109375" style="81" customWidth="1"/>
    <col min="13060" max="13060" width="11.5703125" style="81" customWidth="1"/>
    <col min="13061" max="13061" width="7.5703125" style="81" customWidth="1"/>
    <col min="13062" max="13062" width="6.85546875" style="81" customWidth="1"/>
    <col min="13063" max="13063" width="7.7109375" style="81" customWidth="1"/>
    <col min="13064" max="13064" width="7.140625" style="81" customWidth="1"/>
    <col min="13065" max="13065" width="7.7109375" style="81" customWidth="1"/>
    <col min="13066" max="13066" width="7.5703125" style="81" customWidth="1"/>
    <col min="13067" max="13067" width="8.140625" style="81" customWidth="1"/>
    <col min="13068" max="13068" width="8.28515625" style="81" customWidth="1"/>
    <col min="13069" max="13069" width="7" style="81" customWidth="1"/>
    <col min="13070" max="13070" width="7.140625" style="81" customWidth="1"/>
    <col min="13071" max="13072" width="7.28515625" style="81" customWidth="1"/>
    <col min="13073" max="13080" width="9" style="81" hidden="1" customWidth="1"/>
    <col min="13081" max="13081" width="7.28515625" style="81" customWidth="1"/>
    <col min="13082" max="13082" width="7.5703125" style="81" customWidth="1"/>
    <col min="13083" max="13083" width="7.28515625" style="81" customWidth="1"/>
    <col min="13084" max="13084" width="7.85546875" style="81" customWidth="1"/>
    <col min="13085" max="13085" width="8.7109375" style="81" customWidth="1"/>
    <col min="13086" max="13086" width="7.85546875" style="81" customWidth="1"/>
    <col min="13087" max="13087" width="11.140625" style="81" customWidth="1"/>
    <col min="13088" max="13314" width="9.140625" style="81"/>
    <col min="13315" max="13315" width="4.7109375" style="81" customWidth="1"/>
    <col min="13316" max="13316" width="11.5703125" style="81" customWidth="1"/>
    <col min="13317" max="13317" width="7.5703125" style="81" customWidth="1"/>
    <col min="13318" max="13318" width="6.85546875" style="81" customWidth="1"/>
    <col min="13319" max="13319" width="7.7109375" style="81" customWidth="1"/>
    <col min="13320" max="13320" width="7.140625" style="81" customWidth="1"/>
    <col min="13321" max="13321" width="7.7109375" style="81" customWidth="1"/>
    <col min="13322" max="13322" width="7.5703125" style="81" customWidth="1"/>
    <col min="13323" max="13323" width="8.140625" style="81" customWidth="1"/>
    <col min="13324" max="13324" width="8.28515625" style="81" customWidth="1"/>
    <col min="13325" max="13325" width="7" style="81" customWidth="1"/>
    <col min="13326" max="13326" width="7.140625" style="81" customWidth="1"/>
    <col min="13327" max="13328" width="7.28515625" style="81" customWidth="1"/>
    <col min="13329" max="13336" width="9" style="81" hidden="1" customWidth="1"/>
    <col min="13337" max="13337" width="7.28515625" style="81" customWidth="1"/>
    <col min="13338" max="13338" width="7.5703125" style="81" customWidth="1"/>
    <col min="13339" max="13339" width="7.28515625" style="81" customWidth="1"/>
    <col min="13340" max="13340" width="7.85546875" style="81" customWidth="1"/>
    <col min="13341" max="13341" width="8.7109375" style="81" customWidth="1"/>
    <col min="13342" max="13342" width="7.85546875" style="81" customWidth="1"/>
    <col min="13343" max="13343" width="11.140625" style="81" customWidth="1"/>
    <col min="13344" max="13570" width="9.140625" style="81"/>
    <col min="13571" max="13571" width="4.7109375" style="81" customWidth="1"/>
    <col min="13572" max="13572" width="11.5703125" style="81" customWidth="1"/>
    <col min="13573" max="13573" width="7.5703125" style="81" customWidth="1"/>
    <col min="13574" max="13574" width="6.85546875" style="81" customWidth="1"/>
    <col min="13575" max="13575" width="7.7109375" style="81" customWidth="1"/>
    <col min="13576" max="13576" width="7.140625" style="81" customWidth="1"/>
    <col min="13577" max="13577" width="7.7109375" style="81" customWidth="1"/>
    <col min="13578" max="13578" width="7.5703125" style="81" customWidth="1"/>
    <col min="13579" max="13579" width="8.140625" style="81" customWidth="1"/>
    <col min="13580" max="13580" width="8.28515625" style="81" customWidth="1"/>
    <col min="13581" max="13581" width="7" style="81" customWidth="1"/>
    <col min="13582" max="13582" width="7.140625" style="81" customWidth="1"/>
    <col min="13583" max="13584" width="7.28515625" style="81" customWidth="1"/>
    <col min="13585" max="13592" width="9" style="81" hidden="1" customWidth="1"/>
    <col min="13593" max="13593" width="7.28515625" style="81" customWidth="1"/>
    <col min="13594" max="13594" width="7.5703125" style="81" customWidth="1"/>
    <col min="13595" max="13595" width="7.28515625" style="81" customWidth="1"/>
    <col min="13596" max="13596" width="7.85546875" style="81" customWidth="1"/>
    <col min="13597" max="13597" width="8.7109375" style="81" customWidth="1"/>
    <col min="13598" max="13598" width="7.85546875" style="81" customWidth="1"/>
    <col min="13599" max="13599" width="11.140625" style="81" customWidth="1"/>
    <col min="13600" max="13826" width="9.140625" style="81"/>
    <col min="13827" max="13827" width="4.7109375" style="81" customWidth="1"/>
    <col min="13828" max="13828" width="11.5703125" style="81" customWidth="1"/>
    <col min="13829" max="13829" width="7.5703125" style="81" customWidth="1"/>
    <col min="13830" max="13830" width="6.85546875" style="81" customWidth="1"/>
    <col min="13831" max="13831" width="7.7109375" style="81" customWidth="1"/>
    <col min="13832" max="13832" width="7.140625" style="81" customWidth="1"/>
    <col min="13833" max="13833" width="7.7109375" style="81" customWidth="1"/>
    <col min="13834" max="13834" width="7.5703125" style="81" customWidth="1"/>
    <col min="13835" max="13835" width="8.140625" style="81" customWidth="1"/>
    <col min="13836" max="13836" width="8.28515625" style="81" customWidth="1"/>
    <col min="13837" max="13837" width="7" style="81" customWidth="1"/>
    <col min="13838" max="13838" width="7.140625" style="81" customWidth="1"/>
    <col min="13839" max="13840" width="7.28515625" style="81" customWidth="1"/>
    <col min="13841" max="13848" width="9" style="81" hidden="1" customWidth="1"/>
    <col min="13849" max="13849" width="7.28515625" style="81" customWidth="1"/>
    <col min="13850" max="13850" width="7.5703125" style="81" customWidth="1"/>
    <col min="13851" max="13851" width="7.28515625" style="81" customWidth="1"/>
    <col min="13852" max="13852" width="7.85546875" style="81" customWidth="1"/>
    <col min="13853" max="13853" width="8.7109375" style="81" customWidth="1"/>
    <col min="13854" max="13854" width="7.85546875" style="81" customWidth="1"/>
    <col min="13855" max="13855" width="11.140625" style="81" customWidth="1"/>
    <col min="13856" max="14082" width="9.140625" style="81"/>
    <col min="14083" max="14083" width="4.7109375" style="81" customWidth="1"/>
    <col min="14084" max="14084" width="11.5703125" style="81" customWidth="1"/>
    <col min="14085" max="14085" width="7.5703125" style="81" customWidth="1"/>
    <col min="14086" max="14086" width="6.85546875" style="81" customWidth="1"/>
    <col min="14087" max="14087" width="7.7109375" style="81" customWidth="1"/>
    <col min="14088" max="14088" width="7.140625" style="81" customWidth="1"/>
    <col min="14089" max="14089" width="7.7109375" style="81" customWidth="1"/>
    <col min="14090" max="14090" width="7.5703125" style="81" customWidth="1"/>
    <col min="14091" max="14091" width="8.140625" style="81" customWidth="1"/>
    <col min="14092" max="14092" width="8.28515625" style="81" customWidth="1"/>
    <col min="14093" max="14093" width="7" style="81" customWidth="1"/>
    <col min="14094" max="14094" width="7.140625" style="81" customWidth="1"/>
    <col min="14095" max="14096" width="7.28515625" style="81" customWidth="1"/>
    <col min="14097" max="14104" width="9" style="81" hidden="1" customWidth="1"/>
    <col min="14105" max="14105" width="7.28515625" style="81" customWidth="1"/>
    <col min="14106" max="14106" width="7.5703125" style="81" customWidth="1"/>
    <col min="14107" max="14107" width="7.28515625" style="81" customWidth="1"/>
    <col min="14108" max="14108" width="7.85546875" style="81" customWidth="1"/>
    <col min="14109" max="14109" width="8.7109375" style="81" customWidth="1"/>
    <col min="14110" max="14110" width="7.85546875" style="81" customWidth="1"/>
    <col min="14111" max="14111" width="11.140625" style="81" customWidth="1"/>
    <col min="14112" max="14338" width="9.140625" style="81"/>
    <col min="14339" max="14339" width="4.7109375" style="81" customWidth="1"/>
    <col min="14340" max="14340" width="11.5703125" style="81" customWidth="1"/>
    <col min="14341" max="14341" width="7.5703125" style="81" customWidth="1"/>
    <col min="14342" max="14342" width="6.85546875" style="81" customWidth="1"/>
    <col min="14343" max="14343" width="7.7109375" style="81" customWidth="1"/>
    <col min="14344" max="14344" width="7.140625" style="81" customWidth="1"/>
    <col min="14345" max="14345" width="7.7109375" style="81" customWidth="1"/>
    <col min="14346" max="14346" width="7.5703125" style="81" customWidth="1"/>
    <col min="14347" max="14347" width="8.140625" style="81" customWidth="1"/>
    <col min="14348" max="14348" width="8.28515625" style="81" customWidth="1"/>
    <col min="14349" max="14349" width="7" style="81" customWidth="1"/>
    <col min="14350" max="14350" width="7.140625" style="81" customWidth="1"/>
    <col min="14351" max="14352" width="7.28515625" style="81" customWidth="1"/>
    <col min="14353" max="14360" width="9" style="81" hidden="1" customWidth="1"/>
    <col min="14361" max="14361" width="7.28515625" style="81" customWidth="1"/>
    <col min="14362" max="14362" width="7.5703125" style="81" customWidth="1"/>
    <col min="14363" max="14363" width="7.28515625" style="81" customWidth="1"/>
    <col min="14364" max="14364" width="7.85546875" style="81" customWidth="1"/>
    <col min="14365" max="14365" width="8.7109375" style="81" customWidth="1"/>
    <col min="14366" max="14366" width="7.85546875" style="81" customWidth="1"/>
    <col min="14367" max="14367" width="11.140625" style="81" customWidth="1"/>
    <col min="14368" max="14594" width="9.140625" style="81"/>
    <col min="14595" max="14595" width="4.7109375" style="81" customWidth="1"/>
    <col min="14596" max="14596" width="11.5703125" style="81" customWidth="1"/>
    <col min="14597" max="14597" width="7.5703125" style="81" customWidth="1"/>
    <col min="14598" max="14598" width="6.85546875" style="81" customWidth="1"/>
    <col min="14599" max="14599" width="7.7109375" style="81" customWidth="1"/>
    <col min="14600" max="14600" width="7.140625" style="81" customWidth="1"/>
    <col min="14601" max="14601" width="7.7109375" style="81" customWidth="1"/>
    <col min="14602" max="14602" width="7.5703125" style="81" customWidth="1"/>
    <col min="14603" max="14603" width="8.140625" style="81" customWidth="1"/>
    <col min="14604" max="14604" width="8.28515625" style="81" customWidth="1"/>
    <col min="14605" max="14605" width="7" style="81" customWidth="1"/>
    <col min="14606" max="14606" width="7.140625" style="81" customWidth="1"/>
    <col min="14607" max="14608" width="7.28515625" style="81" customWidth="1"/>
    <col min="14609" max="14616" width="9" style="81" hidden="1" customWidth="1"/>
    <col min="14617" max="14617" width="7.28515625" style="81" customWidth="1"/>
    <col min="14618" max="14618" width="7.5703125" style="81" customWidth="1"/>
    <col min="14619" max="14619" width="7.28515625" style="81" customWidth="1"/>
    <col min="14620" max="14620" width="7.85546875" style="81" customWidth="1"/>
    <col min="14621" max="14621" width="8.7109375" style="81" customWidth="1"/>
    <col min="14622" max="14622" width="7.85546875" style="81" customWidth="1"/>
    <col min="14623" max="14623" width="11.140625" style="81" customWidth="1"/>
    <col min="14624" max="14850" width="9.140625" style="81"/>
    <col min="14851" max="14851" width="4.7109375" style="81" customWidth="1"/>
    <col min="14852" max="14852" width="11.5703125" style="81" customWidth="1"/>
    <col min="14853" max="14853" width="7.5703125" style="81" customWidth="1"/>
    <col min="14854" max="14854" width="6.85546875" style="81" customWidth="1"/>
    <col min="14855" max="14855" width="7.7109375" style="81" customWidth="1"/>
    <col min="14856" max="14856" width="7.140625" style="81" customWidth="1"/>
    <col min="14857" max="14857" width="7.7109375" style="81" customWidth="1"/>
    <col min="14858" max="14858" width="7.5703125" style="81" customWidth="1"/>
    <col min="14859" max="14859" width="8.140625" style="81" customWidth="1"/>
    <col min="14860" max="14860" width="8.28515625" style="81" customWidth="1"/>
    <col min="14861" max="14861" width="7" style="81" customWidth="1"/>
    <col min="14862" max="14862" width="7.140625" style="81" customWidth="1"/>
    <col min="14863" max="14864" width="7.28515625" style="81" customWidth="1"/>
    <col min="14865" max="14872" width="9" style="81" hidden="1" customWidth="1"/>
    <col min="14873" max="14873" width="7.28515625" style="81" customWidth="1"/>
    <col min="14874" max="14874" width="7.5703125" style="81" customWidth="1"/>
    <col min="14875" max="14875" width="7.28515625" style="81" customWidth="1"/>
    <col min="14876" max="14876" width="7.85546875" style="81" customWidth="1"/>
    <col min="14877" max="14877" width="8.7109375" style="81" customWidth="1"/>
    <col min="14878" max="14878" width="7.85546875" style="81" customWidth="1"/>
    <col min="14879" max="14879" width="11.140625" style="81" customWidth="1"/>
    <col min="14880" max="15106" width="9.140625" style="81"/>
    <col min="15107" max="15107" width="4.7109375" style="81" customWidth="1"/>
    <col min="15108" max="15108" width="11.5703125" style="81" customWidth="1"/>
    <col min="15109" max="15109" width="7.5703125" style="81" customWidth="1"/>
    <col min="15110" max="15110" width="6.85546875" style="81" customWidth="1"/>
    <col min="15111" max="15111" width="7.7109375" style="81" customWidth="1"/>
    <col min="15112" max="15112" width="7.140625" style="81" customWidth="1"/>
    <col min="15113" max="15113" width="7.7109375" style="81" customWidth="1"/>
    <col min="15114" max="15114" width="7.5703125" style="81" customWidth="1"/>
    <col min="15115" max="15115" width="8.140625" style="81" customWidth="1"/>
    <col min="15116" max="15116" width="8.28515625" style="81" customWidth="1"/>
    <col min="15117" max="15117" width="7" style="81" customWidth="1"/>
    <col min="15118" max="15118" width="7.140625" style="81" customWidth="1"/>
    <col min="15119" max="15120" width="7.28515625" style="81" customWidth="1"/>
    <col min="15121" max="15128" width="9" style="81" hidden="1" customWidth="1"/>
    <col min="15129" max="15129" width="7.28515625" style="81" customWidth="1"/>
    <col min="15130" max="15130" width="7.5703125" style="81" customWidth="1"/>
    <col min="15131" max="15131" width="7.28515625" style="81" customWidth="1"/>
    <col min="15132" max="15132" width="7.85546875" style="81" customWidth="1"/>
    <col min="15133" max="15133" width="8.7109375" style="81" customWidth="1"/>
    <col min="15134" max="15134" width="7.85546875" style="81" customWidth="1"/>
    <col min="15135" max="15135" width="11.140625" style="81" customWidth="1"/>
    <col min="15136" max="15362" width="9.140625" style="81"/>
    <col min="15363" max="15363" width="4.7109375" style="81" customWidth="1"/>
    <col min="15364" max="15364" width="11.5703125" style="81" customWidth="1"/>
    <col min="15365" max="15365" width="7.5703125" style="81" customWidth="1"/>
    <col min="15366" max="15366" width="6.85546875" style="81" customWidth="1"/>
    <col min="15367" max="15367" width="7.7109375" style="81" customWidth="1"/>
    <col min="15368" max="15368" width="7.140625" style="81" customWidth="1"/>
    <col min="15369" max="15369" width="7.7109375" style="81" customWidth="1"/>
    <col min="15370" max="15370" width="7.5703125" style="81" customWidth="1"/>
    <col min="15371" max="15371" width="8.140625" style="81" customWidth="1"/>
    <col min="15372" max="15372" width="8.28515625" style="81" customWidth="1"/>
    <col min="15373" max="15373" width="7" style="81" customWidth="1"/>
    <col min="15374" max="15374" width="7.140625" style="81" customWidth="1"/>
    <col min="15375" max="15376" width="7.28515625" style="81" customWidth="1"/>
    <col min="15377" max="15384" width="9" style="81" hidden="1" customWidth="1"/>
    <col min="15385" max="15385" width="7.28515625" style="81" customWidth="1"/>
    <col min="15386" max="15386" width="7.5703125" style="81" customWidth="1"/>
    <col min="15387" max="15387" width="7.28515625" style="81" customWidth="1"/>
    <col min="15388" max="15388" width="7.85546875" style="81" customWidth="1"/>
    <col min="15389" max="15389" width="8.7109375" style="81" customWidth="1"/>
    <col min="15390" max="15390" width="7.85546875" style="81" customWidth="1"/>
    <col min="15391" max="15391" width="11.140625" style="81" customWidth="1"/>
    <col min="15392" max="15618" width="9.140625" style="81"/>
    <col min="15619" max="15619" width="4.7109375" style="81" customWidth="1"/>
    <col min="15620" max="15620" width="11.5703125" style="81" customWidth="1"/>
    <col min="15621" max="15621" width="7.5703125" style="81" customWidth="1"/>
    <col min="15622" max="15622" width="6.85546875" style="81" customWidth="1"/>
    <col min="15623" max="15623" width="7.7109375" style="81" customWidth="1"/>
    <col min="15624" max="15624" width="7.140625" style="81" customWidth="1"/>
    <col min="15625" max="15625" width="7.7109375" style="81" customWidth="1"/>
    <col min="15626" max="15626" width="7.5703125" style="81" customWidth="1"/>
    <col min="15627" max="15627" width="8.140625" style="81" customWidth="1"/>
    <col min="15628" max="15628" width="8.28515625" style="81" customWidth="1"/>
    <col min="15629" max="15629" width="7" style="81" customWidth="1"/>
    <col min="15630" max="15630" width="7.140625" style="81" customWidth="1"/>
    <col min="15631" max="15632" width="7.28515625" style="81" customWidth="1"/>
    <col min="15633" max="15640" width="9" style="81" hidden="1" customWidth="1"/>
    <col min="15641" max="15641" width="7.28515625" style="81" customWidth="1"/>
    <col min="15642" max="15642" width="7.5703125" style="81" customWidth="1"/>
    <col min="15643" max="15643" width="7.28515625" style="81" customWidth="1"/>
    <col min="15644" max="15644" width="7.85546875" style="81" customWidth="1"/>
    <col min="15645" max="15645" width="8.7109375" style="81" customWidth="1"/>
    <col min="15646" max="15646" width="7.85546875" style="81" customWidth="1"/>
    <col min="15647" max="15647" width="11.140625" style="81" customWidth="1"/>
    <col min="15648" max="15874" width="9.140625" style="81"/>
    <col min="15875" max="15875" width="4.7109375" style="81" customWidth="1"/>
    <col min="15876" max="15876" width="11.5703125" style="81" customWidth="1"/>
    <col min="15877" max="15877" width="7.5703125" style="81" customWidth="1"/>
    <col min="15878" max="15878" width="6.85546875" style="81" customWidth="1"/>
    <col min="15879" max="15879" width="7.7109375" style="81" customWidth="1"/>
    <col min="15880" max="15880" width="7.140625" style="81" customWidth="1"/>
    <col min="15881" max="15881" width="7.7109375" style="81" customWidth="1"/>
    <col min="15882" max="15882" width="7.5703125" style="81" customWidth="1"/>
    <col min="15883" max="15883" width="8.140625" style="81" customWidth="1"/>
    <col min="15884" max="15884" width="8.28515625" style="81" customWidth="1"/>
    <col min="15885" max="15885" width="7" style="81" customWidth="1"/>
    <col min="15886" max="15886" width="7.140625" style="81" customWidth="1"/>
    <col min="15887" max="15888" width="7.28515625" style="81" customWidth="1"/>
    <col min="15889" max="15896" width="9" style="81" hidden="1" customWidth="1"/>
    <col min="15897" max="15897" width="7.28515625" style="81" customWidth="1"/>
    <col min="15898" max="15898" width="7.5703125" style="81" customWidth="1"/>
    <col min="15899" max="15899" width="7.28515625" style="81" customWidth="1"/>
    <col min="15900" max="15900" width="7.85546875" style="81" customWidth="1"/>
    <col min="15901" max="15901" width="8.7109375" style="81" customWidth="1"/>
    <col min="15902" max="15902" width="7.85546875" style="81" customWidth="1"/>
    <col min="15903" max="15903" width="11.140625" style="81" customWidth="1"/>
    <col min="15904" max="16130" width="9.140625" style="81"/>
    <col min="16131" max="16131" width="4.7109375" style="81" customWidth="1"/>
    <col min="16132" max="16132" width="11.5703125" style="81" customWidth="1"/>
    <col min="16133" max="16133" width="7.5703125" style="81" customWidth="1"/>
    <col min="16134" max="16134" width="6.85546875" style="81" customWidth="1"/>
    <col min="16135" max="16135" width="7.7109375" style="81" customWidth="1"/>
    <col min="16136" max="16136" width="7.140625" style="81" customWidth="1"/>
    <col min="16137" max="16137" width="7.7109375" style="81" customWidth="1"/>
    <col min="16138" max="16138" width="7.5703125" style="81" customWidth="1"/>
    <col min="16139" max="16139" width="8.140625" style="81" customWidth="1"/>
    <col min="16140" max="16140" width="8.28515625" style="81" customWidth="1"/>
    <col min="16141" max="16141" width="7" style="81" customWidth="1"/>
    <col min="16142" max="16142" width="7.140625" style="81" customWidth="1"/>
    <col min="16143" max="16144" width="7.28515625" style="81" customWidth="1"/>
    <col min="16145" max="16152" width="9" style="81" hidden="1" customWidth="1"/>
    <col min="16153" max="16153" width="7.28515625" style="81" customWidth="1"/>
    <col min="16154" max="16154" width="7.5703125" style="81" customWidth="1"/>
    <col min="16155" max="16155" width="7.28515625" style="81" customWidth="1"/>
    <col min="16156" max="16156" width="7.85546875" style="81" customWidth="1"/>
    <col min="16157" max="16157" width="8.7109375" style="81" customWidth="1"/>
    <col min="16158" max="16158" width="7.85546875" style="81" customWidth="1"/>
    <col min="16159" max="16159" width="11.140625" style="81" customWidth="1"/>
    <col min="16160" max="16384" width="9.140625" style="81"/>
  </cols>
  <sheetData>
    <row r="1" spans="1:36" s="68" customFormat="1" ht="17.25" customHeight="1">
      <c r="A1" s="33" t="s">
        <v>87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71"/>
      <c r="T1" s="844" t="s">
        <v>88</v>
      </c>
      <c r="U1" s="844"/>
      <c r="V1" s="844"/>
      <c r="W1" s="844"/>
      <c r="X1" s="844"/>
      <c r="Y1" s="844"/>
      <c r="Z1" s="844"/>
      <c r="AA1" s="844"/>
      <c r="AB1" s="844"/>
      <c r="AC1" s="844"/>
      <c r="AD1" s="33"/>
    </row>
    <row r="2" spans="1:36" s="68" customFormat="1" ht="18" customHeight="1">
      <c r="A2" s="117" t="s">
        <v>89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82"/>
      <c r="T2" s="1013" t="s">
        <v>90</v>
      </c>
      <c r="U2" s="1013"/>
      <c r="V2" s="1013"/>
      <c r="W2" s="1013"/>
      <c r="X2" s="1013"/>
      <c r="Y2" s="1013"/>
      <c r="Z2" s="1013"/>
      <c r="AA2" s="1013"/>
      <c r="AB2" s="1013"/>
      <c r="AC2" s="1013"/>
      <c r="AD2" s="117"/>
    </row>
    <row r="3" spans="1:36" s="35" customFormat="1" ht="15.75" customHeight="1">
      <c r="A3" s="83"/>
      <c r="B3" s="83"/>
      <c r="C3" s="83"/>
      <c r="D3" s="83"/>
      <c r="E3" s="83"/>
      <c r="F3" s="83"/>
      <c r="G3" s="118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126"/>
      <c r="Z3" s="126"/>
      <c r="AA3" s="126"/>
      <c r="AB3" s="126"/>
      <c r="AC3" s="126"/>
      <c r="AD3" s="126"/>
    </row>
    <row r="4" spans="1:36" s="28" customFormat="1" ht="25.5" customHeight="1">
      <c r="A4" s="915" t="s">
        <v>834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  <c r="O4" s="915"/>
      <c r="P4" s="915"/>
      <c r="Q4" s="915"/>
      <c r="R4" s="915"/>
      <c r="S4" s="915"/>
      <c r="T4" s="915"/>
      <c r="U4" s="915"/>
      <c r="V4" s="915"/>
      <c r="W4" s="915"/>
      <c r="X4" s="915"/>
      <c r="Y4" s="915"/>
      <c r="Z4" s="915"/>
      <c r="AA4" s="915"/>
      <c r="AB4" s="915"/>
      <c r="AC4" s="915"/>
      <c r="AD4" s="915"/>
    </row>
    <row r="5" spans="1:36" s="28" customFormat="1" ht="21" customHeight="1">
      <c r="A5" s="915" t="s">
        <v>397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  <c r="O5" s="915"/>
      <c r="P5" s="915"/>
      <c r="Q5" s="915"/>
      <c r="R5" s="915"/>
      <c r="S5" s="915"/>
      <c r="T5" s="915"/>
      <c r="U5" s="915"/>
      <c r="V5" s="915"/>
      <c r="W5" s="915"/>
      <c r="X5" s="915"/>
      <c r="Y5" s="915"/>
      <c r="Z5" s="915"/>
      <c r="AA5" s="915"/>
      <c r="AB5" s="915"/>
      <c r="AC5" s="915"/>
      <c r="AD5" s="915"/>
    </row>
    <row r="6" spans="1:36" ht="17.25" customHeight="1">
      <c r="AD6" s="92"/>
    </row>
    <row r="7" spans="1:36" s="35" customFormat="1" ht="61.5" customHeight="1">
      <c r="A7" s="1004" t="s">
        <v>93</v>
      </c>
      <c r="B7" s="1006" t="s">
        <v>94</v>
      </c>
      <c r="C7" s="950" t="s">
        <v>33</v>
      </c>
      <c r="D7" s="951"/>
      <c r="E7" s="950" t="s">
        <v>377</v>
      </c>
      <c r="F7" s="951"/>
      <c r="G7" s="950" t="s">
        <v>465</v>
      </c>
      <c r="H7" s="951"/>
      <c r="I7" s="950" t="s">
        <v>108</v>
      </c>
      <c r="J7" s="951"/>
      <c r="K7" s="950" t="s">
        <v>835</v>
      </c>
      <c r="L7" s="951"/>
      <c r="M7" s="950" t="s">
        <v>38</v>
      </c>
      <c r="N7" s="951"/>
      <c r="O7" s="950" t="s">
        <v>548</v>
      </c>
      <c r="P7" s="951"/>
      <c r="Q7" s="950" t="s">
        <v>114</v>
      </c>
      <c r="R7" s="951"/>
      <c r="S7" s="950" t="s">
        <v>836</v>
      </c>
      <c r="T7" s="951"/>
      <c r="U7" s="950" t="s">
        <v>837</v>
      </c>
      <c r="V7" s="951"/>
      <c r="W7" s="950" t="s">
        <v>112</v>
      </c>
      <c r="X7" s="951"/>
      <c r="Y7" s="950" t="s">
        <v>380</v>
      </c>
      <c r="Z7" s="951"/>
      <c r="AA7" s="950" t="s">
        <v>554</v>
      </c>
      <c r="AB7" s="951"/>
      <c r="AC7" s="816" t="s">
        <v>555</v>
      </c>
      <c r="AD7" s="1008" t="s">
        <v>243</v>
      </c>
    </row>
    <row r="8" spans="1:36" s="35" customFormat="1" ht="32.25" customHeight="1">
      <c r="A8" s="1005"/>
      <c r="B8" s="859"/>
      <c r="C8" s="84" t="s">
        <v>556</v>
      </c>
      <c r="D8" s="84" t="s">
        <v>47</v>
      </c>
      <c r="E8" s="84" t="s">
        <v>556</v>
      </c>
      <c r="F8" s="84" t="s">
        <v>47</v>
      </c>
      <c r="G8" s="119" t="s">
        <v>556</v>
      </c>
      <c r="H8" s="84" t="s">
        <v>47</v>
      </c>
      <c r="I8" s="84" t="s">
        <v>556</v>
      </c>
      <c r="J8" s="84" t="s">
        <v>47</v>
      </c>
      <c r="K8" s="84" t="s">
        <v>556</v>
      </c>
      <c r="L8" s="84" t="s">
        <v>47</v>
      </c>
      <c r="M8" s="84" t="s">
        <v>556</v>
      </c>
      <c r="N8" s="84" t="s">
        <v>47</v>
      </c>
      <c r="O8" s="84" t="s">
        <v>556</v>
      </c>
      <c r="P8" s="84" t="s">
        <v>47</v>
      </c>
      <c r="Q8" s="84" t="s">
        <v>556</v>
      </c>
      <c r="R8" s="84" t="s">
        <v>47</v>
      </c>
      <c r="S8" s="84" t="s">
        <v>556</v>
      </c>
      <c r="T8" s="84" t="s">
        <v>47</v>
      </c>
      <c r="U8" s="84" t="s">
        <v>556</v>
      </c>
      <c r="V8" s="84" t="s">
        <v>47</v>
      </c>
      <c r="W8" s="84" t="s">
        <v>556</v>
      </c>
      <c r="X8" s="84" t="s">
        <v>47</v>
      </c>
      <c r="Y8" s="84" t="s">
        <v>556</v>
      </c>
      <c r="Z8" s="84" t="s">
        <v>47</v>
      </c>
      <c r="AA8" s="84" t="s">
        <v>556</v>
      </c>
      <c r="AB8" s="84" t="s">
        <v>47</v>
      </c>
      <c r="AC8" s="1007"/>
      <c r="AD8" s="1009"/>
    </row>
    <row r="9" spans="1:36" s="35" customFormat="1" ht="27" customHeight="1">
      <c r="A9" s="120">
        <v>1</v>
      </c>
      <c r="B9" s="121" t="s">
        <v>838</v>
      </c>
      <c r="C9" s="87">
        <v>0</v>
      </c>
      <c r="D9" s="88">
        <f>C9*3.5</f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f>S9*0.5</f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0</v>
      </c>
      <c r="AB9" s="89">
        <v>0</v>
      </c>
      <c r="AC9" s="93">
        <f t="shared" ref="AC9:AC25" si="0">Z9+X9+V9+J9+H9+F9+D9+AB9+N9+L9+P9+R9+AJ9+T9</f>
        <v>0</v>
      </c>
      <c r="AD9" s="127"/>
    </row>
    <row r="10" spans="1:36" s="80" customFormat="1" ht="27" customHeight="1">
      <c r="A10" s="122">
        <v>2</v>
      </c>
      <c r="B10" s="123" t="s">
        <v>761</v>
      </c>
      <c r="C10" s="87">
        <v>0</v>
      </c>
      <c r="D10" s="88">
        <f>C10*3.5</f>
        <v>0</v>
      </c>
      <c r="E10" s="87">
        <v>0</v>
      </c>
      <c r="F10" s="88">
        <f>E10*6</f>
        <v>0</v>
      </c>
      <c r="G10" s="89">
        <v>0</v>
      </c>
      <c r="H10" s="88">
        <f t="shared" ref="H10:H15" si="1">G10*2.45</f>
        <v>0</v>
      </c>
      <c r="I10" s="89">
        <v>0</v>
      </c>
      <c r="J10" s="89">
        <f>I10/25</f>
        <v>0</v>
      </c>
      <c r="K10" s="89">
        <v>0</v>
      </c>
      <c r="L10" s="89">
        <f>K10*0.3</f>
        <v>0</v>
      </c>
      <c r="M10" s="89">
        <v>0</v>
      </c>
      <c r="N10" s="89">
        <f>M10*1</f>
        <v>0</v>
      </c>
      <c r="O10" s="125">
        <v>0</v>
      </c>
      <c r="P10" s="89">
        <f>O10*0.5</f>
        <v>0</v>
      </c>
      <c r="Q10" s="89">
        <v>0</v>
      </c>
      <c r="R10" s="89">
        <f>Q10/25</f>
        <v>0</v>
      </c>
      <c r="S10" s="89">
        <v>0</v>
      </c>
      <c r="T10" s="89">
        <f>S10*0.8</f>
        <v>0</v>
      </c>
      <c r="U10" s="89">
        <v>0</v>
      </c>
      <c r="V10" s="88">
        <f>U10*23</f>
        <v>0</v>
      </c>
      <c r="W10" s="89">
        <v>0</v>
      </c>
      <c r="X10" s="88">
        <f>W10*4.5</f>
        <v>0</v>
      </c>
      <c r="Y10" s="89">
        <v>0</v>
      </c>
      <c r="Z10" s="88">
        <f>Y10*4</f>
        <v>0</v>
      </c>
      <c r="AA10" s="88">
        <v>0</v>
      </c>
      <c r="AB10" s="88">
        <f>AA10*3.75</f>
        <v>0</v>
      </c>
      <c r="AC10" s="93">
        <f t="shared" si="0"/>
        <v>0</v>
      </c>
      <c r="AD10" s="128"/>
    </row>
    <row r="11" spans="1:36" s="80" customFormat="1" ht="27" customHeight="1">
      <c r="A11" s="85">
        <v>3</v>
      </c>
      <c r="B11" s="124" t="s">
        <v>762</v>
      </c>
      <c r="C11" s="87">
        <v>0</v>
      </c>
      <c r="D11" s="88">
        <f t="shared" ref="D11:D74" si="2">C11*3.5</f>
        <v>0</v>
      </c>
      <c r="E11" s="87">
        <v>0</v>
      </c>
      <c r="F11" s="88">
        <f t="shared" ref="F11:F74" si="3">E11*6</f>
        <v>0</v>
      </c>
      <c r="G11" s="89">
        <v>0</v>
      </c>
      <c r="H11" s="88">
        <f t="shared" si="1"/>
        <v>0</v>
      </c>
      <c r="I11" s="89">
        <v>0</v>
      </c>
      <c r="J11" s="89">
        <f t="shared" ref="J11:J57" si="4">I11/25</f>
        <v>0</v>
      </c>
      <c r="K11" s="89">
        <v>0</v>
      </c>
      <c r="L11" s="89">
        <f t="shared" ref="L11:L57" si="5">K11*0.3</f>
        <v>0</v>
      </c>
      <c r="M11" s="89">
        <v>0</v>
      </c>
      <c r="N11" s="89">
        <f t="shared" ref="N11:N74" si="6">M11*1</f>
        <v>0</v>
      </c>
      <c r="O11" s="125">
        <v>0</v>
      </c>
      <c r="P11" s="89">
        <f t="shared" ref="P11:P74" si="7">O11*0.5</f>
        <v>0</v>
      </c>
      <c r="Q11" s="89">
        <v>0</v>
      </c>
      <c r="R11" s="89">
        <f t="shared" ref="R11:R57" si="8">Q11/25</f>
        <v>0</v>
      </c>
      <c r="S11" s="89">
        <v>0</v>
      </c>
      <c r="T11" s="89">
        <f t="shared" ref="T11:T74" si="9">S11*0.8</f>
        <v>0</v>
      </c>
      <c r="U11" s="89">
        <v>0</v>
      </c>
      <c r="V11" s="88">
        <f t="shared" ref="V11:V74" si="10">U11*23</f>
        <v>0</v>
      </c>
      <c r="W11" s="89">
        <v>0</v>
      </c>
      <c r="X11" s="88">
        <f t="shared" ref="X11:X74" si="11">W11*4.5</f>
        <v>0</v>
      </c>
      <c r="Y11" s="89">
        <v>0</v>
      </c>
      <c r="Z11" s="88">
        <f t="shared" ref="Z11:Z74" si="12">Y11*4</f>
        <v>0</v>
      </c>
      <c r="AA11" s="88">
        <v>0</v>
      </c>
      <c r="AB11" s="88">
        <f t="shared" ref="AB11:AB48" si="13">AA11*3.75</f>
        <v>0</v>
      </c>
      <c r="AC11" s="93">
        <f t="shared" si="0"/>
        <v>0</v>
      </c>
      <c r="AD11" s="129"/>
    </row>
    <row r="12" spans="1:36" s="80" customFormat="1" ht="27" customHeight="1">
      <c r="A12" s="122">
        <v>4</v>
      </c>
      <c r="B12" s="86" t="s">
        <v>763</v>
      </c>
      <c r="C12" s="87">
        <v>0</v>
      </c>
      <c r="D12" s="88">
        <f t="shared" si="2"/>
        <v>0</v>
      </c>
      <c r="E12" s="87">
        <v>0</v>
      </c>
      <c r="F12" s="88">
        <f t="shared" si="3"/>
        <v>0</v>
      </c>
      <c r="G12" s="89">
        <v>0</v>
      </c>
      <c r="H12" s="88">
        <f t="shared" si="1"/>
        <v>0</v>
      </c>
      <c r="I12" s="89">
        <v>0</v>
      </c>
      <c r="J12" s="89">
        <f t="shared" si="4"/>
        <v>0</v>
      </c>
      <c r="K12" s="89">
        <v>0</v>
      </c>
      <c r="L12" s="89">
        <f t="shared" si="5"/>
        <v>0</v>
      </c>
      <c r="M12" s="89">
        <v>0</v>
      </c>
      <c r="N12" s="89">
        <f t="shared" si="6"/>
        <v>0</v>
      </c>
      <c r="O12" s="125">
        <v>0</v>
      </c>
      <c r="P12" s="89">
        <f t="shared" si="7"/>
        <v>0</v>
      </c>
      <c r="Q12" s="89">
        <v>0</v>
      </c>
      <c r="R12" s="89">
        <f t="shared" si="8"/>
        <v>0</v>
      </c>
      <c r="S12" s="89">
        <v>0</v>
      </c>
      <c r="T12" s="89">
        <f t="shared" si="9"/>
        <v>0</v>
      </c>
      <c r="U12" s="89">
        <v>0</v>
      </c>
      <c r="V12" s="88">
        <f t="shared" si="10"/>
        <v>0</v>
      </c>
      <c r="W12" s="89">
        <v>0</v>
      </c>
      <c r="X12" s="88">
        <f t="shared" si="11"/>
        <v>0</v>
      </c>
      <c r="Y12" s="89">
        <v>0</v>
      </c>
      <c r="Z12" s="88">
        <f t="shared" si="12"/>
        <v>0</v>
      </c>
      <c r="AA12" s="88">
        <v>0</v>
      </c>
      <c r="AB12" s="88">
        <f t="shared" si="13"/>
        <v>0</v>
      </c>
      <c r="AC12" s="93">
        <f t="shared" si="0"/>
        <v>0</v>
      </c>
      <c r="AD12" s="94"/>
    </row>
    <row r="13" spans="1:36" s="80" customFormat="1" ht="27" customHeight="1">
      <c r="A13" s="85">
        <v>5</v>
      </c>
      <c r="B13" s="86" t="s">
        <v>764</v>
      </c>
      <c r="C13" s="87">
        <v>0</v>
      </c>
      <c r="D13" s="88">
        <f t="shared" si="2"/>
        <v>0</v>
      </c>
      <c r="E13" s="87">
        <v>0</v>
      </c>
      <c r="F13" s="88">
        <f t="shared" si="3"/>
        <v>0</v>
      </c>
      <c r="G13" s="89">
        <v>0</v>
      </c>
      <c r="H13" s="88">
        <f t="shared" si="1"/>
        <v>0</v>
      </c>
      <c r="I13" s="89">
        <v>0</v>
      </c>
      <c r="J13" s="89">
        <f t="shared" si="4"/>
        <v>0</v>
      </c>
      <c r="K13" s="89">
        <v>0</v>
      </c>
      <c r="L13" s="89">
        <f t="shared" si="5"/>
        <v>0</v>
      </c>
      <c r="M13" s="89">
        <v>0</v>
      </c>
      <c r="N13" s="89">
        <f t="shared" si="6"/>
        <v>0</v>
      </c>
      <c r="O13" s="125">
        <v>0</v>
      </c>
      <c r="P13" s="89">
        <f t="shared" si="7"/>
        <v>0</v>
      </c>
      <c r="Q13" s="89">
        <v>0</v>
      </c>
      <c r="R13" s="89">
        <f t="shared" si="8"/>
        <v>0</v>
      </c>
      <c r="S13" s="89">
        <v>0</v>
      </c>
      <c r="T13" s="89">
        <f t="shared" si="9"/>
        <v>0</v>
      </c>
      <c r="U13" s="89">
        <v>0</v>
      </c>
      <c r="V13" s="88">
        <f t="shared" si="10"/>
        <v>0</v>
      </c>
      <c r="W13" s="89">
        <v>0</v>
      </c>
      <c r="X13" s="88">
        <f t="shared" si="11"/>
        <v>0</v>
      </c>
      <c r="Y13" s="89">
        <v>0</v>
      </c>
      <c r="Z13" s="88">
        <f t="shared" si="12"/>
        <v>0</v>
      </c>
      <c r="AA13" s="88">
        <v>0</v>
      </c>
      <c r="AB13" s="88">
        <f t="shared" si="13"/>
        <v>0</v>
      </c>
      <c r="AC13" s="93">
        <f t="shared" si="0"/>
        <v>0</v>
      </c>
      <c r="AD13" s="94"/>
    </row>
    <row r="14" spans="1:36" s="80" customFormat="1" ht="27" customHeight="1">
      <c r="A14" s="122">
        <v>6</v>
      </c>
      <c r="B14" s="90" t="s">
        <v>765</v>
      </c>
      <c r="C14" s="87">
        <v>0</v>
      </c>
      <c r="D14" s="88">
        <f t="shared" si="2"/>
        <v>0</v>
      </c>
      <c r="E14" s="87">
        <v>0</v>
      </c>
      <c r="F14" s="88">
        <f t="shared" si="3"/>
        <v>0</v>
      </c>
      <c r="G14" s="89">
        <v>0</v>
      </c>
      <c r="H14" s="88">
        <f t="shared" si="1"/>
        <v>0</v>
      </c>
      <c r="I14" s="89">
        <v>0</v>
      </c>
      <c r="J14" s="89">
        <f t="shared" si="4"/>
        <v>0</v>
      </c>
      <c r="K14" s="89">
        <v>0</v>
      </c>
      <c r="L14" s="89">
        <f t="shared" si="5"/>
        <v>0</v>
      </c>
      <c r="M14" s="89">
        <v>0</v>
      </c>
      <c r="N14" s="89">
        <f t="shared" si="6"/>
        <v>0</v>
      </c>
      <c r="O14" s="125">
        <v>0</v>
      </c>
      <c r="P14" s="89">
        <f t="shared" si="7"/>
        <v>0</v>
      </c>
      <c r="Q14" s="89">
        <v>0</v>
      </c>
      <c r="R14" s="89">
        <f t="shared" si="8"/>
        <v>0</v>
      </c>
      <c r="S14" s="89">
        <v>0</v>
      </c>
      <c r="T14" s="89">
        <f t="shared" si="9"/>
        <v>0</v>
      </c>
      <c r="U14" s="89">
        <v>0</v>
      </c>
      <c r="V14" s="88">
        <f t="shared" si="10"/>
        <v>0</v>
      </c>
      <c r="W14" s="89">
        <v>0</v>
      </c>
      <c r="X14" s="88">
        <f t="shared" si="11"/>
        <v>0</v>
      </c>
      <c r="Y14" s="89">
        <v>0</v>
      </c>
      <c r="Z14" s="88">
        <f t="shared" si="12"/>
        <v>0</v>
      </c>
      <c r="AA14" s="88">
        <v>0</v>
      </c>
      <c r="AB14" s="88">
        <f t="shared" si="13"/>
        <v>0</v>
      </c>
      <c r="AC14" s="93">
        <f t="shared" si="0"/>
        <v>0</v>
      </c>
      <c r="AD14" s="94"/>
    </row>
    <row r="15" spans="1:36" s="80" customFormat="1" ht="27" customHeight="1">
      <c r="A15" s="85">
        <v>7</v>
      </c>
      <c r="B15" s="90" t="s">
        <v>766</v>
      </c>
      <c r="C15" s="87">
        <v>0</v>
      </c>
      <c r="D15" s="88">
        <f t="shared" si="2"/>
        <v>0</v>
      </c>
      <c r="E15" s="87">
        <v>0</v>
      </c>
      <c r="F15" s="88">
        <f t="shared" si="3"/>
        <v>0</v>
      </c>
      <c r="G15" s="89">
        <v>0</v>
      </c>
      <c r="H15" s="88">
        <f t="shared" si="1"/>
        <v>0</v>
      </c>
      <c r="I15" s="89">
        <v>0</v>
      </c>
      <c r="J15" s="89">
        <f t="shared" si="4"/>
        <v>0</v>
      </c>
      <c r="K15" s="89">
        <v>0</v>
      </c>
      <c r="L15" s="89">
        <f t="shared" si="5"/>
        <v>0</v>
      </c>
      <c r="M15" s="89">
        <v>0</v>
      </c>
      <c r="N15" s="89">
        <f t="shared" si="6"/>
        <v>0</v>
      </c>
      <c r="O15" s="125">
        <v>0</v>
      </c>
      <c r="P15" s="89">
        <f t="shared" si="7"/>
        <v>0</v>
      </c>
      <c r="Q15" s="89">
        <v>0</v>
      </c>
      <c r="R15" s="89">
        <f t="shared" si="8"/>
        <v>0</v>
      </c>
      <c r="S15" s="89">
        <v>0</v>
      </c>
      <c r="T15" s="89">
        <f t="shared" si="9"/>
        <v>0</v>
      </c>
      <c r="U15" s="89">
        <v>0</v>
      </c>
      <c r="V15" s="88">
        <f t="shared" si="10"/>
        <v>0</v>
      </c>
      <c r="W15" s="89">
        <v>0</v>
      </c>
      <c r="X15" s="88">
        <f t="shared" si="11"/>
        <v>0</v>
      </c>
      <c r="Y15" s="89">
        <v>0</v>
      </c>
      <c r="Z15" s="88">
        <f t="shared" si="12"/>
        <v>0</v>
      </c>
      <c r="AA15" s="88">
        <v>0</v>
      </c>
      <c r="AB15" s="88">
        <f t="shared" si="13"/>
        <v>0</v>
      </c>
      <c r="AC15" s="93">
        <f t="shared" si="0"/>
        <v>0</v>
      </c>
      <c r="AD15" s="94"/>
    </row>
    <row r="16" spans="1:36" s="80" customFormat="1" ht="27" customHeight="1">
      <c r="A16" s="122">
        <v>8</v>
      </c>
      <c r="B16" s="86" t="s">
        <v>767</v>
      </c>
      <c r="C16" s="87">
        <v>0</v>
      </c>
      <c r="D16" s="88">
        <f t="shared" si="2"/>
        <v>0</v>
      </c>
      <c r="E16" s="87">
        <v>0</v>
      </c>
      <c r="F16" s="88">
        <f t="shared" si="3"/>
        <v>0</v>
      </c>
      <c r="G16" s="89">
        <v>0</v>
      </c>
      <c r="H16" s="88">
        <f>G16*2.454</f>
        <v>0</v>
      </c>
      <c r="I16" s="89">
        <v>0</v>
      </c>
      <c r="J16" s="89">
        <f t="shared" si="4"/>
        <v>0</v>
      </c>
      <c r="K16" s="89">
        <v>0</v>
      </c>
      <c r="L16" s="89">
        <f t="shared" si="5"/>
        <v>0</v>
      </c>
      <c r="M16" s="89">
        <v>0</v>
      </c>
      <c r="N16" s="89">
        <f t="shared" si="6"/>
        <v>0</v>
      </c>
      <c r="O16" s="125">
        <v>0</v>
      </c>
      <c r="P16" s="89">
        <f t="shared" si="7"/>
        <v>0</v>
      </c>
      <c r="Q16" s="89">
        <v>0</v>
      </c>
      <c r="R16" s="89">
        <f t="shared" si="8"/>
        <v>0</v>
      </c>
      <c r="S16" s="89">
        <v>0</v>
      </c>
      <c r="T16" s="89">
        <f t="shared" si="9"/>
        <v>0</v>
      </c>
      <c r="U16" s="89">
        <v>0</v>
      </c>
      <c r="V16" s="88">
        <f t="shared" si="10"/>
        <v>0</v>
      </c>
      <c r="W16" s="89">
        <v>0</v>
      </c>
      <c r="X16" s="88">
        <f t="shared" si="11"/>
        <v>0</v>
      </c>
      <c r="Y16" s="89">
        <v>0</v>
      </c>
      <c r="Z16" s="88">
        <f t="shared" si="12"/>
        <v>0</v>
      </c>
      <c r="AA16" s="88">
        <v>0</v>
      </c>
      <c r="AB16" s="88">
        <f t="shared" si="13"/>
        <v>0</v>
      </c>
      <c r="AC16" s="93">
        <f t="shared" si="0"/>
        <v>4</v>
      </c>
      <c r="AD16" s="94"/>
      <c r="AJ16" s="80">
        <v>4</v>
      </c>
    </row>
    <row r="17" spans="1:36" s="80" customFormat="1" ht="27" customHeight="1">
      <c r="A17" s="85">
        <v>9</v>
      </c>
      <c r="B17" s="86" t="s">
        <v>768</v>
      </c>
      <c r="C17" s="87">
        <v>0</v>
      </c>
      <c r="D17" s="88">
        <f t="shared" si="2"/>
        <v>0</v>
      </c>
      <c r="E17" s="87">
        <v>0</v>
      </c>
      <c r="F17" s="88">
        <f t="shared" si="3"/>
        <v>0</v>
      </c>
      <c r="G17" s="89">
        <v>0</v>
      </c>
      <c r="H17" s="88">
        <f t="shared" ref="H17:H69" si="14">G17*2.454</f>
        <v>0</v>
      </c>
      <c r="I17" s="89">
        <v>0</v>
      </c>
      <c r="J17" s="89">
        <f t="shared" si="4"/>
        <v>0</v>
      </c>
      <c r="K17" s="89">
        <v>0</v>
      </c>
      <c r="L17" s="89">
        <f t="shared" si="5"/>
        <v>0</v>
      </c>
      <c r="M17" s="89">
        <v>0</v>
      </c>
      <c r="N17" s="89">
        <f t="shared" si="6"/>
        <v>0</v>
      </c>
      <c r="O17" s="125">
        <v>0</v>
      </c>
      <c r="P17" s="89">
        <f t="shared" si="7"/>
        <v>0</v>
      </c>
      <c r="Q17" s="89">
        <v>0</v>
      </c>
      <c r="R17" s="89">
        <f t="shared" si="8"/>
        <v>0</v>
      </c>
      <c r="S17" s="89">
        <v>0</v>
      </c>
      <c r="T17" s="89">
        <f t="shared" si="9"/>
        <v>0</v>
      </c>
      <c r="U17" s="89">
        <v>0</v>
      </c>
      <c r="V17" s="88">
        <f t="shared" si="10"/>
        <v>0</v>
      </c>
      <c r="W17" s="89">
        <v>0</v>
      </c>
      <c r="X17" s="88">
        <f t="shared" si="11"/>
        <v>0</v>
      </c>
      <c r="Y17" s="89">
        <v>0</v>
      </c>
      <c r="Z17" s="88">
        <f t="shared" si="12"/>
        <v>0</v>
      </c>
      <c r="AA17" s="88">
        <v>0</v>
      </c>
      <c r="AB17" s="88">
        <f t="shared" si="13"/>
        <v>0</v>
      </c>
      <c r="AC17" s="93">
        <f t="shared" si="0"/>
        <v>0</v>
      </c>
      <c r="AD17" s="94"/>
    </row>
    <row r="18" spans="1:36" s="80" customFormat="1" ht="27" customHeight="1">
      <c r="A18" s="122">
        <v>10</v>
      </c>
      <c r="B18" s="86" t="s">
        <v>769</v>
      </c>
      <c r="C18" s="87">
        <v>0</v>
      </c>
      <c r="D18" s="88">
        <f t="shared" si="2"/>
        <v>0</v>
      </c>
      <c r="E18" s="87">
        <v>0</v>
      </c>
      <c r="F18" s="88">
        <f t="shared" si="3"/>
        <v>0</v>
      </c>
      <c r="G18" s="89">
        <v>0</v>
      </c>
      <c r="H18" s="88">
        <f t="shared" si="14"/>
        <v>0</v>
      </c>
      <c r="I18" s="89">
        <v>0</v>
      </c>
      <c r="J18" s="89">
        <f t="shared" si="4"/>
        <v>0</v>
      </c>
      <c r="K18" s="89">
        <v>0</v>
      </c>
      <c r="L18" s="89">
        <f t="shared" si="5"/>
        <v>0</v>
      </c>
      <c r="M18" s="89">
        <v>0</v>
      </c>
      <c r="N18" s="89">
        <f t="shared" si="6"/>
        <v>0</v>
      </c>
      <c r="O18" s="125">
        <v>0</v>
      </c>
      <c r="P18" s="89">
        <f t="shared" si="7"/>
        <v>0</v>
      </c>
      <c r="Q18" s="89">
        <v>0</v>
      </c>
      <c r="R18" s="89">
        <f t="shared" si="8"/>
        <v>0</v>
      </c>
      <c r="S18" s="89">
        <v>0</v>
      </c>
      <c r="T18" s="89">
        <f t="shared" si="9"/>
        <v>0</v>
      </c>
      <c r="U18" s="89">
        <v>0</v>
      </c>
      <c r="V18" s="88">
        <f t="shared" si="10"/>
        <v>0</v>
      </c>
      <c r="W18" s="89">
        <v>0</v>
      </c>
      <c r="X18" s="88">
        <f t="shared" si="11"/>
        <v>0</v>
      </c>
      <c r="Y18" s="89">
        <v>0</v>
      </c>
      <c r="Z18" s="88">
        <f t="shared" si="12"/>
        <v>0</v>
      </c>
      <c r="AA18" s="88">
        <v>0</v>
      </c>
      <c r="AB18" s="88">
        <f t="shared" si="13"/>
        <v>0</v>
      </c>
      <c r="AC18" s="93">
        <f t="shared" si="0"/>
        <v>0</v>
      </c>
      <c r="AD18" s="94"/>
    </row>
    <row r="19" spans="1:36" s="80" customFormat="1" ht="27" customHeight="1">
      <c r="A19" s="85">
        <v>11</v>
      </c>
      <c r="B19" s="90" t="s">
        <v>770</v>
      </c>
      <c r="C19" s="87">
        <v>0</v>
      </c>
      <c r="D19" s="88">
        <f t="shared" si="2"/>
        <v>0</v>
      </c>
      <c r="E19" s="87">
        <v>0</v>
      </c>
      <c r="F19" s="88">
        <f t="shared" si="3"/>
        <v>0</v>
      </c>
      <c r="G19" s="89">
        <v>0</v>
      </c>
      <c r="H19" s="88">
        <f t="shared" si="14"/>
        <v>0</v>
      </c>
      <c r="I19" s="89">
        <v>0</v>
      </c>
      <c r="J19" s="89">
        <f t="shared" si="4"/>
        <v>0</v>
      </c>
      <c r="K19" s="89">
        <v>0</v>
      </c>
      <c r="L19" s="89">
        <f t="shared" si="5"/>
        <v>0</v>
      </c>
      <c r="M19" s="89">
        <v>0</v>
      </c>
      <c r="N19" s="89">
        <f t="shared" si="6"/>
        <v>0</v>
      </c>
      <c r="O19" s="125">
        <v>0</v>
      </c>
      <c r="P19" s="89">
        <f t="shared" si="7"/>
        <v>0</v>
      </c>
      <c r="Q19" s="89">
        <v>0</v>
      </c>
      <c r="R19" s="89">
        <f t="shared" si="8"/>
        <v>0</v>
      </c>
      <c r="S19" s="89">
        <v>0</v>
      </c>
      <c r="T19" s="89">
        <f t="shared" si="9"/>
        <v>0</v>
      </c>
      <c r="U19" s="89">
        <v>0</v>
      </c>
      <c r="V19" s="88">
        <f t="shared" si="10"/>
        <v>0</v>
      </c>
      <c r="W19" s="89">
        <v>0</v>
      </c>
      <c r="X19" s="88">
        <f t="shared" si="11"/>
        <v>0</v>
      </c>
      <c r="Y19" s="89">
        <v>0</v>
      </c>
      <c r="Z19" s="88">
        <f t="shared" si="12"/>
        <v>0</v>
      </c>
      <c r="AA19" s="88">
        <v>0</v>
      </c>
      <c r="AB19" s="88">
        <f t="shared" si="13"/>
        <v>0</v>
      </c>
      <c r="AC19" s="93">
        <f t="shared" si="0"/>
        <v>0</v>
      </c>
      <c r="AD19" s="94"/>
    </row>
    <row r="20" spans="1:36" s="80" customFormat="1" ht="27" customHeight="1">
      <c r="A20" s="122">
        <v>12</v>
      </c>
      <c r="B20" s="90" t="s">
        <v>771</v>
      </c>
      <c r="C20" s="87">
        <v>0</v>
      </c>
      <c r="D20" s="88">
        <f t="shared" si="2"/>
        <v>0</v>
      </c>
      <c r="E20" s="87">
        <v>0</v>
      </c>
      <c r="F20" s="88">
        <f t="shared" si="3"/>
        <v>0</v>
      </c>
      <c r="G20" s="89">
        <v>0</v>
      </c>
      <c r="H20" s="88">
        <f t="shared" si="14"/>
        <v>0</v>
      </c>
      <c r="I20" s="89">
        <v>0</v>
      </c>
      <c r="J20" s="89">
        <f t="shared" si="4"/>
        <v>0</v>
      </c>
      <c r="K20" s="89">
        <v>0</v>
      </c>
      <c r="L20" s="89">
        <f t="shared" si="5"/>
        <v>0</v>
      </c>
      <c r="M20" s="89">
        <v>0</v>
      </c>
      <c r="N20" s="89">
        <f t="shared" si="6"/>
        <v>0</v>
      </c>
      <c r="O20" s="125">
        <v>0</v>
      </c>
      <c r="P20" s="89">
        <f t="shared" si="7"/>
        <v>0</v>
      </c>
      <c r="Q20" s="89">
        <v>0</v>
      </c>
      <c r="R20" s="89">
        <f t="shared" si="8"/>
        <v>0</v>
      </c>
      <c r="S20" s="89">
        <v>0</v>
      </c>
      <c r="T20" s="89">
        <f t="shared" si="9"/>
        <v>0</v>
      </c>
      <c r="U20" s="89">
        <v>0</v>
      </c>
      <c r="V20" s="88">
        <f t="shared" si="10"/>
        <v>0</v>
      </c>
      <c r="W20" s="89">
        <v>0</v>
      </c>
      <c r="X20" s="88">
        <f t="shared" si="11"/>
        <v>0</v>
      </c>
      <c r="Y20" s="89">
        <v>0</v>
      </c>
      <c r="Z20" s="88">
        <f t="shared" si="12"/>
        <v>0</v>
      </c>
      <c r="AA20" s="88">
        <v>0</v>
      </c>
      <c r="AB20" s="88">
        <f t="shared" si="13"/>
        <v>0</v>
      </c>
      <c r="AC20" s="93">
        <f t="shared" si="0"/>
        <v>0</v>
      </c>
      <c r="AD20" s="94"/>
    </row>
    <row r="21" spans="1:36" s="80" customFormat="1" ht="27" customHeight="1">
      <c r="A21" s="85">
        <v>13</v>
      </c>
      <c r="B21" s="86" t="s">
        <v>772</v>
      </c>
      <c r="C21" s="87">
        <v>0</v>
      </c>
      <c r="D21" s="88">
        <f t="shared" si="2"/>
        <v>0</v>
      </c>
      <c r="E21" s="87">
        <v>0</v>
      </c>
      <c r="F21" s="88">
        <f t="shared" si="3"/>
        <v>0</v>
      </c>
      <c r="G21" s="89">
        <v>0</v>
      </c>
      <c r="H21" s="88">
        <f t="shared" si="14"/>
        <v>0</v>
      </c>
      <c r="I21" s="89">
        <v>0</v>
      </c>
      <c r="J21" s="89">
        <f t="shared" si="4"/>
        <v>0</v>
      </c>
      <c r="K21" s="89">
        <v>0</v>
      </c>
      <c r="L21" s="89">
        <f t="shared" si="5"/>
        <v>0</v>
      </c>
      <c r="M21" s="89">
        <v>0</v>
      </c>
      <c r="N21" s="89">
        <f t="shared" si="6"/>
        <v>0</v>
      </c>
      <c r="O21" s="125">
        <v>0</v>
      </c>
      <c r="P21" s="89">
        <f t="shared" si="7"/>
        <v>0</v>
      </c>
      <c r="Q21" s="89">
        <v>0</v>
      </c>
      <c r="R21" s="89">
        <f t="shared" si="8"/>
        <v>0</v>
      </c>
      <c r="S21" s="89">
        <v>0</v>
      </c>
      <c r="T21" s="89">
        <f t="shared" si="9"/>
        <v>0</v>
      </c>
      <c r="U21" s="89">
        <v>0</v>
      </c>
      <c r="V21" s="88">
        <f t="shared" si="10"/>
        <v>0</v>
      </c>
      <c r="W21" s="89">
        <v>0</v>
      </c>
      <c r="X21" s="88">
        <f t="shared" si="11"/>
        <v>0</v>
      </c>
      <c r="Y21" s="89">
        <v>0</v>
      </c>
      <c r="Z21" s="88">
        <f t="shared" si="12"/>
        <v>0</v>
      </c>
      <c r="AA21" s="88">
        <v>0</v>
      </c>
      <c r="AB21" s="88">
        <f t="shared" si="13"/>
        <v>0</v>
      </c>
      <c r="AC21" s="93">
        <f t="shared" si="0"/>
        <v>0</v>
      </c>
      <c r="AD21" s="94"/>
    </row>
    <row r="22" spans="1:36" s="80" customFormat="1" ht="27" customHeight="1">
      <c r="A22" s="122">
        <v>14</v>
      </c>
      <c r="B22" s="86" t="s">
        <v>773</v>
      </c>
      <c r="C22" s="87">
        <v>0</v>
      </c>
      <c r="D22" s="88">
        <f t="shared" si="2"/>
        <v>0</v>
      </c>
      <c r="E22" s="87">
        <v>0</v>
      </c>
      <c r="F22" s="88">
        <f t="shared" si="3"/>
        <v>0</v>
      </c>
      <c r="G22" s="89">
        <v>0</v>
      </c>
      <c r="H22" s="88">
        <f t="shared" si="14"/>
        <v>0</v>
      </c>
      <c r="I22" s="89">
        <v>0</v>
      </c>
      <c r="J22" s="89">
        <f t="shared" si="4"/>
        <v>0</v>
      </c>
      <c r="K22" s="89">
        <v>0</v>
      </c>
      <c r="L22" s="89">
        <f t="shared" si="5"/>
        <v>0</v>
      </c>
      <c r="M22" s="89">
        <v>0</v>
      </c>
      <c r="N22" s="89">
        <f t="shared" si="6"/>
        <v>0</v>
      </c>
      <c r="O22" s="125">
        <v>0</v>
      </c>
      <c r="P22" s="89">
        <f t="shared" si="7"/>
        <v>0</v>
      </c>
      <c r="Q22" s="89">
        <v>0</v>
      </c>
      <c r="R22" s="89">
        <f t="shared" si="8"/>
        <v>0</v>
      </c>
      <c r="S22" s="89">
        <v>0</v>
      </c>
      <c r="T22" s="89">
        <f t="shared" si="9"/>
        <v>0</v>
      </c>
      <c r="U22" s="89">
        <v>0</v>
      </c>
      <c r="V22" s="88">
        <f t="shared" si="10"/>
        <v>0</v>
      </c>
      <c r="W22" s="89">
        <v>0</v>
      </c>
      <c r="X22" s="88">
        <f t="shared" si="11"/>
        <v>0</v>
      </c>
      <c r="Y22" s="89">
        <v>0</v>
      </c>
      <c r="Z22" s="88">
        <f t="shared" si="12"/>
        <v>0</v>
      </c>
      <c r="AA22" s="88">
        <v>0</v>
      </c>
      <c r="AB22" s="88">
        <f t="shared" si="13"/>
        <v>0</v>
      </c>
      <c r="AC22" s="93">
        <f t="shared" si="0"/>
        <v>0</v>
      </c>
      <c r="AD22" s="94"/>
    </row>
    <row r="23" spans="1:36" s="80" customFormat="1" ht="27" customHeight="1">
      <c r="A23" s="85">
        <v>15</v>
      </c>
      <c r="B23" s="86" t="s">
        <v>774</v>
      </c>
      <c r="C23" s="87">
        <v>0</v>
      </c>
      <c r="D23" s="88">
        <f t="shared" si="2"/>
        <v>0</v>
      </c>
      <c r="E23" s="87">
        <v>0</v>
      </c>
      <c r="F23" s="88">
        <f t="shared" si="3"/>
        <v>0</v>
      </c>
      <c r="G23" s="89">
        <v>0</v>
      </c>
      <c r="H23" s="88">
        <f t="shared" si="14"/>
        <v>0</v>
      </c>
      <c r="I23" s="89">
        <v>0</v>
      </c>
      <c r="J23" s="89">
        <f t="shared" si="4"/>
        <v>0</v>
      </c>
      <c r="K23" s="89">
        <v>0</v>
      </c>
      <c r="L23" s="89">
        <f t="shared" si="5"/>
        <v>0</v>
      </c>
      <c r="M23" s="89">
        <v>0</v>
      </c>
      <c r="N23" s="89">
        <f t="shared" si="6"/>
        <v>0</v>
      </c>
      <c r="O23" s="125">
        <v>0</v>
      </c>
      <c r="P23" s="89">
        <f t="shared" si="7"/>
        <v>0</v>
      </c>
      <c r="Q23" s="89">
        <v>0</v>
      </c>
      <c r="R23" s="89">
        <f t="shared" si="8"/>
        <v>0</v>
      </c>
      <c r="S23" s="89">
        <v>0</v>
      </c>
      <c r="T23" s="89">
        <f t="shared" si="9"/>
        <v>0</v>
      </c>
      <c r="U23" s="89">
        <v>0</v>
      </c>
      <c r="V23" s="88">
        <f t="shared" si="10"/>
        <v>0</v>
      </c>
      <c r="W23" s="89">
        <v>0</v>
      </c>
      <c r="X23" s="88">
        <f t="shared" si="11"/>
        <v>0</v>
      </c>
      <c r="Y23" s="89">
        <v>0</v>
      </c>
      <c r="Z23" s="88">
        <f t="shared" si="12"/>
        <v>0</v>
      </c>
      <c r="AA23" s="88">
        <v>0</v>
      </c>
      <c r="AB23" s="88">
        <f t="shared" si="13"/>
        <v>0</v>
      </c>
      <c r="AC23" s="93">
        <f t="shared" si="0"/>
        <v>0</v>
      </c>
      <c r="AD23" s="94"/>
    </row>
    <row r="24" spans="1:36" s="80" customFormat="1" ht="27" customHeight="1">
      <c r="A24" s="122">
        <v>16</v>
      </c>
      <c r="B24" s="86" t="s">
        <v>775</v>
      </c>
      <c r="C24" s="87">
        <v>0</v>
      </c>
      <c r="D24" s="88">
        <f t="shared" si="2"/>
        <v>0</v>
      </c>
      <c r="E24" s="87">
        <v>0</v>
      </c>
      <c r="F24" s="88">
        <f t="shared" si="3"/>
        <v>0</v>
      </c>
      <c r="G24" s="89">
        <v>0</v>
      </c>
      <c r="H24" s="88">
        <f t="shared" si="14"/>
        <v>0</v>
      </c>
      <c r="I24" s="89">
        <v>0</v>
      </c>
      <c r="J24" s="89">
        <f t="shared" si="4"/>
        <v>0</v>
      </c>
      <c r="K24" s="89">
        <v>0</v>
      </c>
      <c r="L24" s="89">
        <f t="shared" si="5"/>
        <v>0</v>
      </c>
      <c r="M24" s="89">
        <v>0</v>
      </c>
      <c r="N24" s="89">
        <f t="shared" si="6"/>
        <v>0</v>
      </c>
      <c r="O24" s="125">
        <v>0</v>
      </c>
      <c r="P24" s="89">
        <f t="shared" si="7"/>
        <v>0</v>
      </c>
      <c r="Q24" s="89">
        <v>0</v>
      </c>
      <c r="R24" s="89">
        <f t="shared" si="8"/>
        <v>0</v>
      </c>
      <c r="S24" s="89">
        <v>0</v>
      </c>
      <c r="T24" s="89">
        <f t="shared" si="9"/>
        <v>0</v>
      </c>
      <c r="U24" s="89">
        <v>0</v>
      </c>
      <c r="V24" s="88">
        <f t="shared" si="10"/>
        <v>0</v>
      </c>
      <c r="W24" s="89">
        <v>0</v>
      </c>
      <c r="X24" s="88">
        <f t="shared" si="11"/>
        <v>0</v>
      </c>
      <c r="Y24" s="89">
        <v>0</v>
      </c>
      <c r="Z24" s="88">
        <f t="shared" si="12"/>
        <v>0</v>
      </c>
      <c r="AA24" s="88">
        <v>0</v>
      </c>
      <c r="AB24" s="88">
        <f t="shared" si="13"/>
        <v>0</v>
      </c>
      <c r="AC24" s="93">
        <f t="shared" si="0"/>
        <v>0</v>
      </c>
      <c r="AD24" s="94"/>
    </row>
    <row r="25" spans="1:36" s="80" customFormat="1" ht="27" customHeight="1">
      <c r="A25" s="85">
        <v>17</v>
      </c>
      <c r="B25" s="86" t="s">
        <v>776</v>
      </c>
      <c r="C25" s="87">
        <v>0</v>
      </c>
      <c r="D25" s="88">
        <f t="shared" si="2"/>
        <v>0</v>
      </c>
      <c r="E25" s="87">
        <v>0</v>
      </c>
      <c r="F25" s="88">
        <f t="shared" si="3"/>
        <v>0</v>
      </c>
      <c r="G25" s="89">
        <v>0</v>
      </c>
      <c r="H25" s="88">
        <f t="shared" si="14"/>
        <v>0</v>
      </c>
      <c r="I25" s="89">
        <v>0</v>
      </c>
      <c r="J25" s="89">
        <f t="shared" si="4"/>
        <v>0</v>
      </c>
      <c r="K25" s="89">
        <v>0</v>
      </c>
      <c r="L25" s="89">
        <f t="shared" si="5"/>
        <v>0</v>
      </c>
      <c r="M25" s="89">
        <v>0</v>
      </c>
      <c r="N25" s="89">
        <f t="shared" si="6"/>
        <v>0</v>
      </c>
      <c r="O25" s="125">
        <v>0</v>
      </c>
      <c r="P25" s="89">
        <f t="shared" si="7"/>
        <v>0</v>
      </c>
      <c r="Q25" s="89">
        <v>0</v>
      </c>
      <c r="R25" s="89">
        <f t="shared" si="8"/>
        <v>0</v>
      </c>
      <c r="S25" s="89">
        <v>0</v>
      </c>
      <c r="T25" s="89">
        <f t="shared" si="9"/>
        <v>0</v>
      </c>
      <c r="U25" s="89">
        <v>0</v>
      </c>
      <c r="V25" s="88">
        <f t="shared" si="10"/>
        <v>0</v>
      </c>
      <c r="W25" s="89">
        <v>0</v>
      </c>
      <c r="X25" s="88">
        <f t="shared" si="11"/>
        <v>0</v>
      </c>
      <c r="Y25" s="89">
        <v>0</v>
      </c>
      <c r="Z25" s="88">
        <f t="shared" si="12"/>
        <v>0</v>
      </c>
      <c r="AA25" s="88">
        <v>0</v>
      </c>
      <c r="AB25" s="88">
        <f t="shared" si="13"/>
        <v>0</v>
      </c>
      <c r="AC25" s="93">
        <f t="shared" si="0"/>
        <v>0</v>
      </c>
      <c r="AD25" s="94"/>
    </row>
    <row r="26" spans="1:36" s="79" customFormat="1" ht="27" customHeight="1">
      <c r="A26" s="122">
        <v>18</v>
      </c>
      <c r="B26" s="86" t="s">
        <v>839</v>
      </c>
      <c r="C26" s="87">
        <v>0</v>
      </c>
      <c r="D26" s="88">
        <f t="shared" si="2"/>
        <v>0</v>
      </c>
      <c r="E26" s="87">
        <v>0</v>
      </c>
      <c r="F26" s="88">
        <f t="shared" si="3"/>
        <v>0</v>
      </c>
      <c r="G26" s="89">
        <v>0</v>
      </c>
      <c r="H26" s="88">
        <f t="shared" si="14"/>
        <v>0</v>
      </c>
      <c r="I26" s="89">
        <v>0</v>
      </c>
      <c r="J26" s="89">
        <f t="shared" si="4"/>
        <v>0</v>
      </c>
      <c r="K26" s="89">
        <v>0</v>
      </c>
      <c r="L26" s="89">
        <f t="shared" si="5"/>
        <v>0</v>
      </c>
      <c r="M26" s="89">
        <v>0</v>
      </c>
      <c r="N26" s="89">
        <f t="shared" si="6"/>
        <v>0</v>
      </c>
      <c r="O26" s="125">
        <v>0</v>
      </c>
      <c r="P26" s="89">
        <f t="shared" si="7"/>
        <v>0</v>
      </c>
      <c r="Q26" s="89">
        <v>0</v>
      </c>
      <c r="R26" s="89">
        <f t="shared" si="8"/>
        <v>0</v>
      </c>
      <c r="S26" s="89">
        <v>0</v>
      </c>
      <c r="T26" s="89">
        <f t="shared" si="9"/>
        <v>0</v>
      </c>
      <c r="U26" s="89">
        <v>0</v>
      </c>
      <c r="V26" s="88">
        <f t="shared" si="10"/>
        <v>0</v>
      </c>
      <c r="W26" s="89">
        <v>0</v>
      </c>
      <c r="X26" s="88">
        <f t="shared" si="11"/>
        <v>0</v>
      </c>
      <c r="Y26" s="89">
        <v>0</v>
      </c>
      <c r="Z26" s="88">
        <f t="shared" si="12"/>
        <v>0</v>
      </c>
      <c r="AA26" s="88">
        <v>0</v>
      </c>
      <c r="AB26" s="88">
        <f t="shared" si="13"/>
        <v>0</v>
      </c>
      <c r="AC26" s="93">
        <f t="shared" ref="AC26:AC55" si="15">Z26+X26+V26+J26+H26+F26+D26+AB26+N26+L26+P26+R26+AJ26+T26</f>
        <v>0</v>
      </c>
      <c r="AD26" s="94"/>
    </row>
    <row r="27" spans="1:36" s="79" customFormat="1" ht="27" customHeight="1">
      <c r="A27" s="85">
        <v>19</v>
      </c>
      <c r="B27" s="86" t="s">
        <v>840</v>
      </c>
      <c r="C27" s="87">
        <v>0</v>
      </c>
      <c r="D27" s="88">
        <f t="shared" si="2"/>
        <v>0</v>
      </c>
      <c r="E27" s="87">
        <v>0</v>
      </c>
      <c r="F27" s="88">
        <f t="shared" si="3"/>
        <v>0</v>
      </c>
      <c r="G27" s="89">
        <v>0</v>
      </c>
      <c r="H27" s="88">
        <f t="shared" si="14"/>
        <v>0</v>
      </c>
      <c r="I27" s="89">
        <v>0</v>
      </c>
      <c r="J27" s="89">
        <f t="shared" si="4"/>
        <v>0</v>
      </c>
      <c r="K27" s="89">
        <v>0</v>
      </c>
      <c r="L27" s="89">
        <f t="shared" si="5"/>
        <v>0</v>
      </c>
      <c r="M27" s="89">
        <v>0</v>
      </c>
      <c r="N27" s="89">
        <f t="shared" si="6"/>
        <v>0</v>
      </c>
      <c r="O27" s="125">
        <v>0</v>
      </c>
      <c r="P27" s="89">
        <f t="shared" si="7"/>
        <v>0</v>
      </c>
      <c r="Q27" s="89">
        <v>0</v>
      </c>
      <c r="R27" s="89">
        <f t="shared" si="8"/>
        <v>0</v>
      </c>
      <c r="S27" s="89">
        <v>0</v>
      </c>
      <c r="T27" s="89">
        <f t="shared" si="9"/>
        <v>0</v>
      </c>
      <c r="U27" s="89">
        <v>0</v>
      </c>
      <c r="V27" s="88">
        <f t="shared" si="10"/>
        <v>0</v>
      </c>
      <c r="W27" s="89">
        <v>0</v>
      </c>
      <c r="X27" s="88">
        <f t="shared" si="11"/>
        <v>0</v>
      </c>
      <c r="Y27" s="89">
        <v>0</v>
      </c>
      <c r="Z27" s="88">
        <f t="shared" si="12"/>
        <v>0</v>
      </c>
      <c r="AA27" s="88">
        <v>0</v>
      </c>
      <c r="AB27" s="88">
        <f t="shared" si="13"/>
        <v>0</v>
      </c>
      <c r="AC27" s="93">
        <f t="shared" si="15"/>
        <v>1.23</v>
      </c>
      <c r="AD27" s="94"/>
      <c r="AJ27" s="79">
        <f>1.56-0.33</f>
        <v>1.23</v>
      </c>
    </row>
    <row r="28" spans="1:36" s="79" customFormat="1" ht="27" customHeight="1">
      <c r="A28" s="122">
        <v>20</v>
      </c>
      <c r="B28" s="86" t="s">
        <v>841</v>
      </c>
      <c r="C28" s="87">
        <v>0</v>
      </c>
      <c r="D28" s="88">
        <f t="shared" si="2"/>
        <v>0</v>
      </c>
      <c r="E28" s="87">
        <v>0</v>
      </c>
      <c r="F28" s="88">
        <f t="shared" si="3"/>
        <v>0</v>
      </c>
      <c r="G28" s="89">
        <v>0</v>
      </c>
      <c r="H28" s="88">
        <f t="shared" si="14"/>
        <v>0</v>
      </c>
      <c r="I28" s="89">
        <v>0</v>
      </c>
      <c r="J28" s="89">
        <f t="shared" si="4"/>
        <v>0</v>
      </c>
      <c r="K28" s="89">
        <v>0</v>
      </c>
      <c r="L28" s="89">
        <f t="shared" si="5"/>
        <v>0</v>
      </c>
      <c r="M28" s="89">
        <v>0</v>
      </c>
      <c r="N28" s="89">
        <f t="shared" si="6"/>
        <v>0</v>
      </c>
      <c r="O28" s="125">
        <v>0</v>
      </c>
      <c r="P28" s="89">
        <f t="shared" si="7"/>
        <v>0</v>
      </c>
      <c r="Q28" s="89">
        <v>0</v>
      </c>
      <c r="R28" s="89">
        <f t="shared" si="8"/>
        <v>0</v>
      </c>
      <c r="S28" s="89">
        <v>0</v>
      </c>
      <c r="T28" s="89">
        <f t="shared" si="9"/>
        <v>0</v>
      </c>
      <c r="U28" s="89">
        <v>0</v>
      </c>
      <c r="V28" s="88">
        <f t="shared" si="10"/>
        <v>0</v>
      </c>
      <c r="W28" s="89">
        <v>0</v>
      </c>
      <c r="X28" s="88">
        <f t="shared" si="11"/>
        <v>0</v>
      </c>
      <c r="Y28" s="89">
        <v>0</v>
      </c>
      <c r="Z28" s="88">
        <f t="shared" si="12"/>
        <v>0</v>
      </c>
      <c r="AA28" s="88">
        <v>0</v>
      </c>
      <c r="AB28" s="88">
        <f t="shared" si="13"/>
        <v>0</v>
      </c>
      <c r="AC28" s="93">
        <f t="shared" si="15"/>
        <v>1.56</v>
      </c>
      <c r="AD28" s="94"/>
      <c r="AJ28" s="79">
        <v>1.56</v>
      </c>
    </row>
    <row r="29" spans="1:36" s="79" customFormat="1" ht="27" customHeight="1">
      <c r="A29" s="85">
        <v>21</v>
      </c>
      <c r="B29" s="86" t="s">
        <v>842</v>
      </c>
      <c r="C29" s="87">
        <v>0</v>
      </c>
      <c r="D29" s="88">
        <f t="shared" si="2"/>
        <v>0</v>
      </c>
      <c r="E29" s="87">
        <v>0</v>
      </c>
      <c r="F29" s="88">
        <f t="shared" si="3"/>
        <v>0</v>
      </c>
      <c r="G29" s="89">
        <v>0</v>
      </c>
      <c r="H29" s="88">
        <f t="shared" si="14"/>
        <v>0</v>
      </c>
      <c r="I29" s="89">
        <v>0</v>
      </c>
      <c r="J29" s="89">
        <f t="shared" si="4"/>
        <v>0</v>
      </c>
      <c r="K29" s="89">
        <v>0</v>
      </c>
      <c r="L29" s="89">
        <f t="shared" si="5"/>
        <v>0</v>
      </c>
      <c r="M29" s="89">
        <v>0</v>
      </c>
      <c r="N29" s="89">
        <f t="shared" si="6"/>
        <v>0</v>
      </c>
      <c r="O29" s="125">
        <v>0</v>
      </c>
      <c r="P29" s="89">
        <f t="shared" si="7"/>
        <v>0</v>
      </c>
      <c r="Q29" s="89">
        <v>0</v>
      </c>
      <c r="R29" s="89">
        <f t="shared" si="8"/>
        <v>0</v>
      </c>
      <c r="S29" s="89">
        <v>0</v>
      </c>
      <c r="T29" s="89">
        <f t="shared" si="9"/>
        <v>0</v>
      </c>
      <c r="U29" s="89">
        <v>0</v>
      </c>
      <c r="V29" s="88">
        <f t="shared" si="10"/>
        <v>0</v>
      </c>
      <c r="W29" s="89">
        <v>0</v>
      </c>
      <c r="X29" s="88">
        <f t="shared" si="11"/>
        <v>0</v>
      </c>
      <c r="Y29" s="89">
        <v>0</v>
      </c>
      <c r="Z29" s="88">
        <f t="shared" si="12"/>
        <v>0</v>
      </c>
      <c r="AA29" s="88">
        <v>0</v>
      </c>
      <c r="AB29" s="88">
        <f t="shared" si="13"/>
        <v>0</v>
      </c>
      <c r="AC29" s="93">
        <f t="shared" si="15"/>
        <v>1.56</v>
      </c>
      <c r="AD29" s="94"/>
      <c r="AJ29" s="79">
        <v>1.56</v>
      </c>
    </row>
    <row r="30" spans="1:36" s="79" customFormat="1" ht="27" customHeight="1">
      <c r="A30" s="122">
        <v>22</v>
      </c>
      <c r="B30" s="86" t="s">
        <v>843</v>
      </c>
      <c r="C30" s="87">
        <v>0</v>
      </c>
      <c r="D30" s="88">
        <f t="shared" si="2"/>
        <v>0</v>
      </c>
      <c r="E30" s="87">
        <v>0</v>
      </c>
      <c r="F30" s="88">
        <f t="shared" si="3"/>
        <v>0</v>
      </c>
      <c r="G30" s="89">
        <v>0</v>
      </c>
      <c r="H30" s="88">
        <f t="shared" si="14"/>
        <v>0</v>
      </c>
      <c r="I30" s="89">
        <v>0</v>
      </c>
      <c r="J30" s="89">
        <f t="shared" si="4"/>
        <v>0</v>
      </c>
      <c r="K30" s="89">
        <v>0</v>
      </c>
      <c r="L30" s="89">
        <f t="shared" si="5"/>
        <v>0</v>
      </c>
      <c r="M30" s="89">
        <v>0</v>
      </c>
      <c r="N30" s="89">
        <f t="shared" si="6"/>
        <v>0</v>
      </c>
      <c r="O30" s="125">
        <v>0</v>
      </c>
      <c r="P30" s="89">
        <f t="shared" si="7"/>
        <v>0</v>
      </c>
      <c r="Q30" s="89">
        <v>0</v>
      </c>
      <c r="R30" s="89">
        <f t="shared" si="8"/>
        <v>0</v>
      </c>
      <c r="S30" s="89">
        <v>0</v>
      </c>
      <c r="T30" s="89">
        <f t="shared" si="9"/>
        <v>0</v>
      </c>
      <c r="U30" s="89">
        <v>0</v>
      </c>
      <c r="V30" s="88">
        <f t="shared" si="10"/>
        <v>0</v>
      </c>
      <c r="W30" s="89">
        <v>0</v>
      </c>
      <c r="X30" s="88">
        <f t="shared" si="11"/>
        <v>0</v>
      </c>
      <c r="Y30" s="89">
        <v>0</v>
      </c>
      <c r="Z30" s="88">
        <f t="shared" si="12"/>
        <v>0</v>
      </c>
      <c r="AA30" s="88">
        <v>0</v>
      </c>
      <c r="AB30" s="88">
        <f t="shared" si="13"/>
        <v>0</v>
      </c>
      <c r="AC30" s="93">
        <f t="shared" si="15"/>
        <v>1.44</v>
      </c>
      <c r="AD30" s="94"/>
      <c r="AJ30" s="79">
        <f>1.56-0.12</f>
        <v>1.44</v>
      </c>
    </row>
    <row r="31" spans="1:36" s="79" customFormat="1" ht="27" customHeight="1">
      <c r="A31" s="85">
        <v>23</v>
      </c>
      <c r="B31" s="86" t="s">
        <v>844</v>
      </c>
      <c r="C31" s="87">
        <v>0</v>
      </c>
      <c r="D31" s="88">
        <f t="shared" si="2"/>
        <v>0</v>
      </c>
      <c r="E31" s="87">
        <v>0</v>
      </c>
      <c r="F31" s="88">
        <f t="shared" si="3"/>
        <v>0</v>
      </c>
      <c r="G31" s="89">
        <v>0</v>
      </c>
      <c r="H31" s="88">
        <f t="shared" si="14"/>
        <v>0</v>
      </c>
      <c r="I31" s="89">
        <v>0</v>
      </c>
      <c r="J31" s="89">
        <f t="shared" si="4"/>
        <v>0</v>
      </c>
      <c r="K31" s="89">
        <v>0</v>
      </c>
      <c r="L31" s="89">
        <f t="shared" si="5"/>
        <v>0</v>
      </c>
      <c r="M31" s="89">
        <v>0</v>
      </c>
      <c r="N31" s="89">
        <f t="shared" si="6"/>
        <v>0</v>
      </c>
      <c r="O31" s="125">
        <v>0</v>
      </c>
      <c r="P31" s="89">
        <f t="shared" si="7"/>
        <v>0</v>
      </c>
      <c r="Q31" s="89">
        <v>0</v>
      </c>
      <c r="R31" s="89">
        <f t="shared" si="8"/>
        <v>0</v>
      </c>
      <c r="S31" s="89">
        <v>0</v>
      </c>
      <c r="T31" s="89">
        <f t="shared" si="9"/>
        <v>0</v>
      </c>
      <c r="U31" s="89">
        <v>0</v>
      </c>
      <c r="V31" s="88">
        <f t="shared" si="10"/>
        <v>0</v>
      </c>
      <c r="W31" s="89">
        <v>0</v>
      </c>
      <c r="X31" s="88">
        <f t="shared" si="11"/>
        <v>0</v>
      </c>
      <c r="Y31" s="89">
        <v>0</v>
      </c>
      <c r="Z31" s="88">
        <f t="shared" si="12"/>
        <v>0</v>
      </c>
      <c r="AA31" s="88">
        <v>0</v>
      </c>
      <c r="AB31" s="88">
        <f t="shared" si="13"/>
        <v>0</v>
      </c>
      <c r="AC31" s="93">
        <f t="shared" si="15"/>
        <v>1.56</v>
      </c>
      <c r="AD31" s="94"/>
      <c r="AJ31" s="79">
        <v>1.56</v>
      </c>
    </row>
    <row r="32" spans="1:36" s="79" customFormat="1" ht="27" customHeight="1">
      <c r="A32" s="122">
        <v>24</v>
      </c>
      <c r="B32" s="86" t="s">
        <v>845</v>
      </c>
      <c r="C32" s="87">
        <v>0</v>
      </c>
      <c r="D32" s="88">
        <f t="shared" si="2"/>
        <v>0</v>
      </c>
      <c r="E32" s="87">
        <v>0</v>
      </c>
      <c r="F32" s="88">
        <f t="shared" si="3"/>
        <v>0</v>
      </c>
      <c r="G32" s="89">
        <v>0</v>
      </c>
      <c r="H32" s="88">
        <f t="shared" si="14"/>
        <v>0</v>
      </c>
      <c r="I32" s="89">
        <v>0</v>
      </c>
      <c r="J32" s="89">
        <f t="shared" si="4"/>
        <v>0</v>
      </c>
      <c r="K32" s="89">
        <v>0</v>
      </c>
      <c r="L32" s="89">
        <f t="shared" si="5"/>
        <v>0</v>
      </c>
      <c r="M32" s="89">
        <v>0</v>
      </c>
      <c r="N32" s="89">
        <f t="shared" si="6"/>
        <v>0</v>
      </c>
      <c r="O32" s="125">
        <v>0</v>
      </c>
      <c r="P32" s="89">
        <f t="shared" si="7"/>
        <v>0</v>
      </c>
      <c r="Q32" s="89">
        <v>0</v>
      </c>
      <c r="R32" s="89">
        <f t="shared" si="8"/>
        <v>0</v>
      </c>
      <c r="S32" s="89">
        <v>0</v>
      </c>
      <c r="T32" s="89">
        <f t="shared" si="9"/>
        <v>0</v>
      </c>
      <c r="U32" s="89">
        <v>0</v>
      </c>
      <c r="V32" s="88">
        <f t="shared" si="10"/>
        <v>0</v>
      </c>
      <c r="W32" s="89">
        <v>0</v>
      </c>
      <c r="X32" s="88">
        <f t="shared" si="11"/>
        <v>0</v>
      </c>
      <c r="Y32" s="89">
        <v>0</v>
      </c>
      <c r="Z32" s="88">
        <f t="shared" si="12"/>
        <v>0</v>
      </c>
      <c r="AA32" s="88">
        <v>0</v>
      </c>
      <c r="AB32" s="88">
        <f t="shared" si="13"/>
        <v>0</v>
      </c>
      <c r="AC32" s="93">
        <f t="shared" si="15"/>
        <v>1.56</v>
      </c>
      <c r="AD32" s="94"/>
      <c r="AJ32" s="79">
        <v>1.56</v>
      </c>
    </row>
    <row r="33" spans="1:30" s="79" customFormat="1" ht="27" customHeight="1">
      <c r="A33" s="85">
        <v>25</v>
      </c>
      <c r="B33" s="90" t="s">
        <v>846</v>
      </c>
      <c r="C33" s="87">
        <v>0</v>
      </c>
      <c r="D33" s="88">
        <f t="shared" si="2"/>
        <v>0</v>
      </c>
      <c r="E33" s="87">
        <v>0</v>
      </c>
      <c r="F33" s="88">
        <f t="shared" si="3"/>
        <v>0</v>
      </c>
      <c r="G33" s="89">
        <v>0</v>
      </c>
      <c r="H33" s="88">
        <f t="shared" si="14"/>
        <v>0</v>
      </c>
      <c r="I33" s="89">
        <v>0</v>
      </c>
      <c r="J33" s="89">
        <f t="shared" si="4"/>
        <v>0</v>
      </c>
      <c r="K33" s="89">
        <v>0</v>
      </c>
      <c r="L33" s="89">
        <f t="shared" si="5"/>
        <v>0</v>
      </c>
      <c r="M33" s="89">
        <v>0</v>
      </c>
      <c r="N33" s="89">
        <f t="shared" si="6"/>
        <v>0</v>
      </c>
      <c r="O33" s="125">
        <v>0</v>
      </c>
      <c r="P33" s="89">
        <f t="shared" si="7"/>
        <v>0</v>
      </c>
      <c r="Q33" s="89">
        <v>0</v>
      </c>
      <c r="R33" s="89">
        <f t="shared" si="8"/>
        <v>0</v>
      </c>
      <c r="S33" s="89">
        <v>0</v>
      </c>
      <c r="T33" s="89">
        <f t="shared" si="9"/>
        <v>0</v>
      </c>
      <c r="U33" s="89">
        <v>0</v>
      </c>
      <c r="V33" s="88">
        <f t="shared" si="10"/>
        <v>0</v>
      </c>
      <c r="W33" s="89">
        <v>0</v>
      </c>
      <c r="X33" s="88">
        <f t="shared" si="11"/>
        <v>0</v>
      </c>
      <c r="Y33" s="89">
        <v>0</v>
      </c>
      <c r="Z33" s="88">
        <f t="shared" si="12"/>
        <v>0</v>
      </c>
      <c r="AA33" s="88">
        <v>0</v>
      </c>
      <c r="AB33" s="88">
        <f t="shared" si="13"/>
        <v>0</v>
      </c>
      <c r="AC33" s="93">
        <f t="shared" si="15"/>
        <v>0</v>
      </c>
      <c r="AD33" s="94"/>
    </row>
    <row r="34" spans="1:30" s="79" customFormat="1" ht="27" customHeight="1">
      <c r="A34" s="122">
        <v>26</v>
      </c>
      <c r="B34" s="86" t="s">
        <v>847</v>
      </c>
      <c r="C34" s="87">
        <v>0</v>
      </c>
      <c r="D34" s="88">
        <f t="shared" si="2"/>
        <v>0</v>
      </c>
      <c r="E34" s="87">
        <v>0</v>
      </c>
      <c r="F34" s="88">
        <f t="shared" si="3"/>
        <v>0</v>
      </c>
      <c r="G34" s="89">
        <v>0</v>
      </c>
      <c r="H34" s="88">
        <f t="shared" si="14"/>
        <v>0</v>
      </c>
      <c r="I34" s="89">
        <v>0</v>
      </c>
      <c r="J34" s="89">
        <f t="shared" si="4"/>
        <v>0</v>
      </c>
      <c r="K34" s="89">
        <v>0</v>
      </c>
      <c r="L34" s="89">
        <f t="shared" si="5"/>
        <v>0</v>
      </c>
      <c r="M34" s="89">
        <v>0</v>
      </c>
      <c r="N34" s="89">
        <f t="shared" si="6"/>
        <v>0</v>
      </c>
      <c r="O34" s="125">
        <v>0</v>
      </c>
      <c r="P34" s="89">
        <f t="shared" si="7"/>
        <v>0</v>
      </c>
      <c r="Q34" s="89">
        <v>0</v>
      </c>
      <c r="R34" s="89">
        <f t="shared" si="8"/>
        <v>0</v>
      </c>
      <c r="S34" s="89">
        <v>0</v>
      </c>
      <c r="T34" s="89">
        <f t="shared" si="9"/>
        <v>0</v>
      </c>
      <c r="U34" s="89">
        <v>0</v>
      </c>
      <c r="V34" s="88">
        <f t="shared" si="10"/>
        <v>0</v>
      </c>
      <c r="W34" s="89">
        <v>0</v>
      </c>
      <c r="X34" s="88">
        <f t="shared" si="11"/>
        <v>0</v>
      </c>
      <c r="Y34" s="89">
        <v>0</v>
      </c>
      <c r="Z34" s="88">
        <f t="shared" si="12"/>
        <v>0</v>
      </c>
      <c r="AA34" s="88">
        <v>0</v>
      </c>
      <c r="AB34" s="88">
        <f t="shared" si="13"/>
        <v>0</v>
      </c>
      <c r="AC34" s="93">
        <f t="shared" si="15"/>
        <v>0</v>
      </c>
      <c r="AD34" s="94"/>
    </row>
    <row r="35" spans="1:30" s="79" customFormat="1" ht="27" customHeight="1">
      <c r="A35" s="85">
        <v>27</v>
      </c>
      <c r="B35" s="86" t="s">
        <v>848</v>
      </c>
      <c r="C35" s="87">
        <v>0</v>
      </c>
      <c r="D35" s="88">
        <f t="shared" si="2"/>
        <v>0</v>
      </c>
      <c r="E35" s="87">
        <v>0</v>
      </c>
      <c r="F35" s="88">
        <f t="shared" si="3"/>
        <v>0</v>
      </c>
      <c r="G35" s="89">
        <v>0</v>
      </c>
      <c r="H35" s="88">
        <f t="shared" si="14"/>
        <v>0</v>
      </c>
      <c r="I35" s="89">
        <v>0</v>
      </c>
      <c r="J35" s="89">
        <f t="shared" si="4"/>
        <v>0</v>
      </c>
      <c r="K35" s="89">
        <v>0</v>
      </c>
      <c r="L35" s="89">
        <f t="shared" si="5"/>
        <v>0</v>
      </c>
      <c r="M35" s="89">
        <v>0</v>
      </c>
      <c r="N35" s="89">
        <f t="shared" si="6"/>
        <v>0</v>
      </c>
      <c r="O35" s="125">
        <v>0</v>
      </c>
      <c r="P35" s="89">
        <f t="shared" si="7"/>
        <v>0</v>
      </c>
      <c r="Q35" s="89">
        <v>0</v>
      </c>
      <c r="R35" s="89">
        <f t="shared" si="8"/>
        <v>0</v>
      </c>
      <c r="S35" s="89">
        <v>0</v>
      </c>
      <c r="T35" s="89">
        <f t="shared" si="9"/>
        <v>0</v>
      </c>
      <c r="U35" s="89">
        <v>0</v>
      </c>
      <c r="V35" s="88">
        <f t="shared" si="10"/>
        <v>0</v>
      </c>
      <c r="W35" s="89">
        <v>0</v>
      </c>
      <c r="X35" s="88">
        <f t="shared" si="11"/>
        <v>0</v>
      </c>
      <c r="Y35" s="89">
        <v>0</v>
      </c>
      <c r="Z35" s="88">
        <f t="shared" si="12"/>
        <v>0</v>
      </c>
      <c r="AA35" s="88">
        <v>0</v>
      </c>
      <c r="AB35" s="88">
        <f t="shared" si="13"/>
        <v>0</v>
      </c>
      <c r="AC35" s="93">
        <f t="shared" si="15"/>
        <v>0</v>
      </c>
      <c r="AD35" s="94"/>
    </row>
    <row r="36" spans="1:30" s="79" customFormat="1" ht="27" customHeight="1">
      <c r="A36" s="122">
        <v>28</v>
      </c>
      <c r="B36" s="86" t="s">
        <v>849</v>
      </c>
      <c r="C36" s="87">
        <v>0</v>
      </c>
      <c r="D36" s="88">
        <f t="shared" si="2"/>
        <v>0</v>
      </c>
      <c r="E36" s="87">
        <v>0</v>
      </c>
      <c r="F36" s="88">
        <f t="shared" si="3"/>
        <v>0</v>
      </c>
      <c r="G36" s="89">
        <v>0</v>
      </c>
      <c r="H36" s="88">
        <f t="shared" si="14"/>
        <v>0</v>
      </c>
      <c r="I36" s="89">
        <v>0</v>
      </c>
      <c r="J36" s="89">
        <f t="shared" si="4"/>
        <v>0</v>
      </c>
      <c r="K36" s="89">
        <v>0</v>
      </c>
      <c r="L36" s="89">
        <f t="shared" si="5"/>
        <v>0</v>
      </c>
      <c r="M36" s="89">
        <v>0</v>
      </c>
      <c r="N36" s="89">
        <f t="shared" si="6"/>
        <v>0</v>
      </c>
      <c r="O36" s="125">
        <v>0</v>
      </c>
      <c r="P36" s="89">
        <f t="shared" si="7"/>
        <v>0</v>
      </c>
      <c r="Q36" s="89">
        <v>0</v>
      </c>
      <c r="R36" s="89">
        <f t="shared" si="8"/>
        <v>0</v>
      </c>
      <c r="S36" s="89">
        <v>0</v>
      </c>
      <c r="T36" s="89">
        <f t="shared" si="9"/>
        <v>0</v>
      </c>
      <c r="U36" s="89">
        <v>0</v>
      </c>
      <c r="V36" s="88">
        <f t="shared" si="10"/>
        <v>0</v>
      </c>
      <c r="W36" s="89">
        <v>0</v>
      </c>
      <c r="X36" s="88">
        <f t="shared" si="11"/>
        <v>0</v>
      </c>
      <c r="Y36" s="89">
        <v>0</v>
      </c>
      <c r="Z36" s="88">
        <f t="shared" si="12"/>
        <v>0</v>
      </c>
      <c r="AA36" s="88">
        <v>0</v>
      </c>
      <c r="AB36" s="88">
        <f t="shared" si="13"/>
        <v>0</v>
      </c>
      <c r="AC36" s="93">
        <f t="shared" si="15"/>
        <v>0</v>
      </c>
      <c r="AD36" s="94"/>
    </row>
    <row r="37" spans="1:30" s="79" customFormat="1" ht="27" customHeight="1">
      <c r="A37" s="85">
        <v>29</v>
      </c>
      <c r="B37" s="86" t="s">
        <v>850</v>
      </c>
      <c r="C37" s="87">
        <v>0</v>
      </c>
      <c r="D37" s="88">
        <f t="shared" si="2"/>
        <v>0</v>
      </c>
      <c r="E37" s="87">
        <v>0</v>
      </c>
      <c r="F37" s="88">
        <f t="shared" si="3"/>
        <v>0</v>
      </c>
      <c r="G37" s="89">
        <v>0</v>
      </c>
      <c r="H37" s="88">
        <f t="shared" si="14"/>
        <v>0</v>
      </c>
      <c r="I37" s="89">
        <v>0</v>
      </c>
      <c r="J37" s="89">
        <f t="shared" si="4"/>
        <v>0</v>
      </c>
      <c r="K37" s="89">
        <v>0</v>
      </c>
      <c r="L37" s="89">
        <f t="shared" si="5"/>
        <v>0</v>
      </c>
      <c r="M37" s="89">
        <v>0</v>
      </c>
      <c r="N37" s="89">
        <f t="shared" si="6"/>
        <v>0</v>
      </c>
      <c r="O37" s="125">
        <v>0</v>
      </c>
      <c r="P37" s="89">
        <f t="shared" si="7"/>
        <v>0</v>
      </c>
      <c r="Q37" s="89">
        <v>0</v>
      </c>
      <c r="R37" s="89">
        <f t="shared" si="8"/>
        <v>0</v>
      </c>
      <c r="S37" s="89">
        <v>0</v>
      </c>
      <c r="T37" s="89">
        <f t="shared" si="9"/>
        <v>0</v>
      </c>
      <c r="U37" s="89">
        <v>0</v>
      </c>
      <c r="V37" s="88">
        <f t="shared" si="10"/>
        <v>0</v>
      </c>
      <c r="W37" s="89">
        <v>0</v>
      </c>
      <c r="X37" s="88">
        <f t="shared" si="11"/>
        <v>0</v>
      </c>
      <c r="Y37" s="89">
        <v>0</v>
      </c>
      <c r="Z37" s="88">
        <f t="shared" si="12"/>
        <v>0</v>
      </c>
      <c r="AA37" s="88">
        <v>0</v>
      </c>
      <c r="AB37" s="88">
        <f t="shared" si="13"/>
        <v>0</v>
      </c>
      <c r="AC37" s="93">
        <f t="shared" si="15"/>
        <v>0</v>
      </c>
      <c r="AD37" s="94"/>
    </row>
    <row r="38" spans="1:30" s="79" customFormat="1" ht="27" customHeight="1">
      <c r="A38" s="122">
        <v>30</v>
      </c>
      <c r="B38" s="86" t="s">
        <v>851</v>
      </c>
      <c r="C38" s="87">
        <v>0</v>
      </c>
      <c r="D38" s="88">
        <f t="shared" si="2"/>
        <v>0</v>
      </c>
      <c r="E38" s="87">
        <v>0</v>
      </c>
      <c r="F38" s="88">
        <f t="shared" si="3"/>
        <v>0</v>
      </c>
      <c r="G38" s="89">
        <v>0</v>
      </c>
      <c r="H38" s="88">
        <f t="shared" si="14"/>
        <v>0</v>
      </c>
      <c r="I38" s="89">
        <v>0</v>
      </c>
      <c r="J38" s="89">
        <f t="shared" si="4"/>
        <v>0</v>
      </c>
      <c r="K38" s="89">
        <v>0</v>
      </c>
      <c r="L38" s="89">
        <f t="shared" si="5"/>
        <v>0</v>
      </c>
      <c r="M38" s="89">
        <v>0</v>
      </c>
      <c r="N38" s="89">
        <f t="shared" si="6"/>
        <v>0</v>
      </c>
      <c r="O38" s="125">
        <v>0</v>
      </c>
      <c r="P38" s="89">
        <f t="shared" si="7"/>
        <v>0</v>
      </c>
      <c r="Q38" s="89">
        <v>0</v>
      </c>
      <c r="R38" s="89">
        <f t="shared" si="8"/>
        <v>0</v>
      </c>
      <c r="S38" s="89">
        <v>0</v>
      </c>
      <c r="T38" s="89">
        <f t="shared" si="9"/>
        <v>0</v>
      </c>
      <c r="U38" s="89">
        <v>0</v>
      </c>
      <c r="V38" s="88">
        <f t="shared" si="10"/>
        <v>0</v>
      </c>
      <c r="W38" s="89">
        <v>0</v>
      </c>
      <c r="X38" s="88">
        <f t="shared" si="11"/>
        <v>0</v>
      </c>
      <c r="Y38" s="89">
        <v>0</v>
      </c>
      <c r="Z38" s="88">
        <f t="shared" si="12"/>
        <v>0</v>
      </c>
      <c r="AA38" s="88">
        <v>0</v>
      </c>
      <c r="AB38" s="88">
        <f t="shared" si="13"/>
        <v>0</v>
      </c>
      <c r="AC38" s="93">
        <f t="shared" si="15"/>
        <v>0</v>
      </c>
      <c r="AD38" s="94"/>
    </row>
    <row r="39" spans="1:30" s="79" customFormat="1" ht="27" customHeight="1">
      <c r="A39" s="85">
        <v>31</v>
      </c>
      <c r="B39" s="86" t="s">
        <v>852</v>
      </c>
      <c r="C39" s="87">
        <v>0</v>
      </c>
      <c r="D39" s="88">
        <f t="shared" si="2"/>
        <v>0</v>
      </c>
      <c r="E39" s="87">
        <v>0</v>
      </c>
      <c r="F39" s="88">
        <f t="shared" si="3"/>
        <v>0</v>
      </c>
      <c r="G39" s="89">
        <v>0</v>
      </c>
      <c r="H39" s="88">
        <f t="shared" si="14"/>
        <v>0</v>
      </c>
      <c r="I39" s="89">
        <v>0</v>
      </c>
      <c r="J39" s="89">
        <f t="shared" si="4"/>
        <v>0</v>
      </c>
      <c r="K39" s="89">
        <v>0</v>
      </c>
      <c r="L39" s="89">
        <f t="shared" si="5"/>
        <v>0</v>
      </c>
      <c r="M39" s="89">
        <v>0</v>
      </c>
      <c r="N39" s="89">
        <f t="shared" si="6"/>
        <v>0</v>
      </c>
      <c r="O39" s="125">
        <v>0</v>
      </c>
      <c r="P39" s="89">
        <f t="shared" si="7"/>
        <v>0</v>
      </c>
      <c r="Q39" s="89">
        <v>0</v>
      </c>
      <c r="R39" s="89">
        <f t="shared" si="8"/>
        <v>0</v>
      </c>
      <c r="S39" s="89">
        <v>0</v>
      </c>
      <c r="T39" s="89">
        <f t="shared" si="9"/>
        <v>0</v>
      </c>
      <c r="U39" s="89">
        <v>0</v>
      </c>
      <c r="V39" s="88">
        <f t="shared" si="10"/>
        <v>0</v>
      </c>
      <c r="W39" s="89">
        <v>0</v>
      </c>
      <c r="X39" s="88">
        <f t="shared" si="11"/>
        <v>0</v>
      </c>
      <c r="Y39" s="89">
        <v>0</v>
      </c>
      <c r="Z39" s="88">
        <f t="shared" si="12"/>
        <v>0</v>
      </c>
      <c r="AA39" s="88">
        <v>0</v>
      </c>
      <c r="AB39" s="88">
        <f t="shared" si="13"/>
        <v>0</v>
      </c>
      <c r="AC39" s="93">
        <f t="shared" si="15"/>
        <v>0</v>
      </c>
      <c r="AD39" s="94"/>
    </row>
    <row r="40" spans="1:30" s="79" customFormat="1" ht="27" customHeight="1">
      <c r="A40" s="122">
        <v>32</v>
      </c>
      <c r="B40" s="86" t="s">
        <v>853</v>
      </c>
      <c r="C40" s="87">
        <v>0</v>
      </c>
      <c r="D40" s="88">
        <f t="shared" si="2"/>
        <v>0</v>
      </c>
      <c r="E40" s="87">
        <v>0</v>
      </c>
      <c r="F40" s="88">
        <f t="shared" si="3"/>
        <v>0</v>
      </c>
      <c r="G40" s="89">
        <v>0</v>
      </c>
      <c r="H40" s="88">
        <f t="shared" si="14"/>
        <v>0</v>
      </c>
      <c r="I40" s="89">
        <v>0</v>
      </c>
      <c r="J40" s="89">
        <f t="shared" si="4"/>
        <v>0</v>
      </c>
      <c r="K40" s="89">
        <v>0</v>
      </c>
      <c r="L40" s="89">
        <f t="shared" si="5"/>
        <v>0</v>
      </c>
      <c r="M40" s="89">
        <v>0</v>
      </c>
      <c r="N40" s="89">
        <f t="shared" si="6"/>
        <v>0</v>
      </c>
      <c r="O40" s="125">
        <v>0</v>
      </c>
      <c r="P40" s="89">
        <f t="shared" si="7"/>
        <v>0</v>
      </c>
      <c r="Q40" s="89">
        <v>0</v>
      </c>
      <c r="R40" s="89">
        <f t="shared" si="8"/>
        <v>0</v>
      </c>
      <c r="S40" s="89">
        <v>0</v>
      </c>
      <c r="T40" s="89">
        <f t="shared" si="9"/>
        <v>0</v>
      </c>
      <c r="U40" s="89">
        <v>0</v>
      </c>
      <c r="V40" s="88">
        <f t="shared" si="10"/>
        <v>0</v>
      </c>
      <c r="W40" s="89">
        <v>0</v>
      </c>
      <c r="X40" s="88">
        <f t="shared" si="11"/>
        <v>0</v>
      </c>
      <c r="Y40" s="89">
        <v>0</v>
      </c>
      <c r="Z40" s="88">
        <f t="shared" si="12"/>
        <v>0</v>
      </c>
      <c r="AA40" s="88">
        <v>0</v>
      </c>
      <c r="AB40" s="88">
        <f t="shared" si="13"/>
        <v>0</v>
      </c>
      <c r="AC40" s="93">
        <f t="shared" si="15"/>
        <v>0</v>
      </c>
      <c r="AD40" s="94"/>
    </row>
    <row r="41" spans="1:30" s="79" customFormat="1" ht="27" customHeight="1">
      <c r="A41" s="85">
        <v>33</v>
      </c>
      <c r="B41" s="86" t="s">
        <v>854</v>
      </c>
      <c r="C41" s="87">
        <v>0</v>
      </c>
      <c r="D41" s="88">
        <f t="shared" si="2"/>
        <v>0</v>
      </c>
      <c r="E41" s="87">
        <v>0</v>
      </c>
      <c r="F41" s="88">
        <f t="shared" si="3"/>
        <v>0</v>
      </c>
      <c r="G41" s="89">
        <v>0</v>
      </c>
      <c r="H41" s="88">
        <f t="shared" si="14"/>
        <v>0</v>
      </c>
      <c r="I41" s="89">
        <v>0</v>
      </c>
      <c r="J41" s="89">
        <f t="shared" si="4"/>
        <v>0</v>
      </c>
      <c r="K41" s="89">
        <v>0</v>
      </c>
      <c r="L41" s="89">
        <f t="shared" si="5"/>
        <v>0</v>
      </c>
      <c r="M41" s="89">
        <v>0</v>
      </c>
      <c r="N41" s="89">
        <f t="shared" si="6"/>
        <v>0</v>
      </c>
      <c r="O41" s="125">
        <v>0</v>
      </c>
      <c r="P41" s="89">
        <f t="shared" si="7"/>
        <v>0</v>
      </c>
      <c r="Q41" s="89">
        <v>0</v>
      </c>
      <c r="R41" s="89">
        <f t="shared" si="8"/>
        <v>0</v>
      </c>
      <c r="S41" s="89">
        <v>0</v>
      </c>
      <c r="T41" s="89">
        <f t="shared" si="9"/>
        <v>0</v>
      </c>
      <c r="U41" s="89">
        <v>0</v>
      </c>
      <c r="V41" s="88">
        <f t="shared" si="10"/>
        <v>0</v>
      </c>
      <c r="W41" s="89">
        <v>0</v>
      </c>
      <c r="X41" s="88">
        <f t="shared" si="11"/>
        <v>0</v>
      </c>
      <c r="Y41" s="89">
        <v>0</v>
      </c>
      <c r="Z41" s="88">
        <f t="shared" si="12"/>
        <v>0</v>
      </c>
      <c r="AA41" s="88">
        <v>0</v>
      </c>
      <c r="AB41" s="88">
        <f t="shared" si="13"/>
        <v>0</v>
      </c>
      <c r="AC41" s="93">
        <f t="shared" si="15"/>
        <v>0</v>
      </c>
      <c r="AD41" s="94"/>
    </row>
    <row r="42" spans="1:30" s="79" customFormat="1" ht="27" customHeight="1">
      <c r="A42" s="122">
        <v>34</v>
      </c>
      <c r="B42" s="86" t="s">
        <v>855</v>
      </c>
      <c r="C42" s="87">
        <v>0</v>
      </c>
      <c r="D42" s="88">
        <f t="shared" si="2"/>
        <v>0</v>
      </c>
      <c r="E42" s="87">
        <v>0</v>
      </c>
      <c r="F42" s="88">
        <f t="shared" si="3"/>
        <v>0</v>
      </c>
      <c r="G42" s="89">
        <v>0</v>
      </c>
      <c r="H42" s="88">
        <f t="shared" si="14"/>
        <v>0</v>
      </c>
      <c r="I42" s="89">
        <v>0</v>
      </c>
      <c r="J42" s="89">
        <f t="shared" si="4"/>
        <v>0</v>
      </c>
      <c r="K42" s="89">
        <v>0</v>
      </c>
      <c r="L42" s="89">
        <f t="shared" si="5"/>
        <v>0</v>
      </c>
      <c r="M42" s="89">
        <v>0</v>
      </c>
      <c r="N42" s="89">
        <f t="shared" si="6"/>
        <v>0</v>
      </c>
      <c r="O42" s="125">
        <v>0</v>
      </c>
      <c r="P42" s="89">
        <f t="shared" si="7"/>
        <v>0</v>
      </c>
      <c r="Q42" s="89">
        <v>0</v>
      </c>
      <c r="R42" s="89">
        <f t="shared" si="8"/>
        <v>0</v>
      </c>
      <c r="S42" s="89">
        <v>0</v>
      </c>
      <c r="T42" s="89">
        <f t="shared" si="9"/>
        <v>0</v>
      </c>
      <c r="U42" s="89">
        <v>0</v>
      </c>
      <c r="V42" s="88">
        <f t="shared" si="10"/>
        <v>0</v>
      </c>
      <c r="W42" s="89">
        <v>0</v>
      </c>
      <c r="X42" s="88">
        <f t="shared" si="11"/>
        <v>0</v>
      </c>
      <c r="Y42" s="89">
        <v>0</v>
      </c>
      <c r="Z42" s="88">
        <f t="shared" si="12"/>
        <v>0</v>
      </c>
      <c r="AA42" s="88">
        <v>0</v>
      </c>
      <c r="AB42" s="88">
        <f t="shared" si="13"/>
        <v>0</v>
      </c>
      <c r="AC42" s="93">
        <f t="shared" si="15"/>
        <v>0</v>
      </c>
      <c r="AD42" s="94"/>
    </row>
    <row r="43" spans="1:30" s="79" customFormat="1" ht="27" customHeight="1">
      <c r="A43" s="85">
        <v>35</v>
      </c>
      <c r="B43" s="86" t="s">
        <v>856</v>
      </c>
      <c r="C43" s="87">
        <v>0</v>
      </c>
      <c r="D43" s="88">
        <f t="shared" si="2"/>
        <v>0</v>
      </c>
      <c r="E43" s="87">
        <v>0</v>
      </c>
      <c r="F43" s="88">
        <f t="shared" si="3"/>
        <v>0</v>
      </c>
      <c r="G43" s="89">
        <v>0</v>
      </c>
      <c r="H43" s="88">
        <f t="shared" si="14"/>
        <v>0</v>
      </c>
      <c r="I43" s="89">
        <v>0</v>
      </c>
      <c r="J43" s="89">
        <f t="shared" si="4"/>
        <v>0</v>
      </c>
      <c r="K43" s="89">
        <v>0</v>
      </c>
      <c r="L43" s="89">
        <f t="shared" si="5"/>
        <v>0</v>
      </c>
      <c r="M43" s="89">
        <v>0</v>
      </c>
      <c r="N43" s="89">
        <f t="shared" si="6"/>
        <v>0</v>
      </c>
      <c r="O43" s="125">
        <v>0</v>
      </c>
      <c r="P43" s="89">
        <f t="shared" si="7"/>
        <v>0</v>
      </c>
      <c r="Q43" s="89">
        <v>0</v>
      </c>
      <c r="R43" s="89">
        <f t="shared" si="8"/>
        <v>0</v>
      </c>
      <c r="S43" s="89">
        <v>0</v>
      </c>
      <c r="T43" s="89">
        <f t="shared" si="9"/>
        <v>0</v>
      </c>
      <c r="U43" s="89">
        <v>0</v>
      </c>
      <c r="V43" s="88">
        <f t="shared" si="10"/>
        <v>0</v>
      </c>
      <c r="W43" s="89">
        <v>0</v>
      </c>
      <c r="X43" s="88">
        <f t="shared" si="11"/>
        <v>0</v>
      </c>
      <c r="Y43" s="89">
        <v>0</v>
      </c>
      <c r="Z43" s="88">
        <f t="shared" si="12"/>
        <v>0</v>
      </c>
      <c r="AA43" s="88">
        <v>0</v>
      </c>
      <c r="AB43" s="88">
        <f t="shared" si="13"/>
        <v>0</v>
      </c>
      <c r="AC43" s="93">
        <f t="shared" si="15"/>
        <v>0</v>
      </c>
      <c r="AD43" s="94"/>
    </row>
    <row r="44" spans="1:30" s="79" customFormat="1" ht="27" customHeight="1">
      <c r="A44" s="122">
        <v>36</v>
      </c>
      <c r="B44" s="124" t="s">
        <v>857</v>
      </c>
      <c r="C44" s="87">
        <v>0</v>
      </c>
      <c r="D44" s="88">
        <f t="shared" si="2"/>
        <v>0</v>
      </c>
      <c r="E44" s="87">
        <v>0</v>
      </c>
      <c r="F44" s="88">
        <f t="shared" si="3"/>
        <v>0</v>
      </c>
      <c r="G44" s="89">
        <v>0</v>
      </c>
      <c r="H44" s="88">
        <f t="shared" si="14"/>
        <v>0</v>
      </c>
      <c r="I44" s="89">
        <v>0</v>
      </c>
      <c r="J44" s="89">
        <f t="shared" si="4"/>
        <v>0</v>
      </c>
      <c r="K44" s="89">
        <v>0</v>
      </c>
      <c r="L44" s="89">
        <f t="shared" si="5"/>
        <v>0</v>
      </c>
      <c r="M44" s="89">
        <v>0</v>
      </c>
      <c r="N44" s="89">
        <f t="shared" si="6"/>
        <v>0</v>
      </c>
      <c r="O44" s="125">
        <v>0</v>
      </c>
      <c r="P44" s="89">
        <f t="shared" si="7"/>
        <v>0</v>
      </c>
      <c r="Q44" s="89">
        <v>0</v>
      </c>
      <c r="R44" s="89">
        <f t="shared" si="8"/>
        <v>0</v>
      </c>
      <c r="S44" s="89">
        <v>0</v>
      </c>
      <c r="T44" s="89">
        <f t="shared" si="9"/>
        <v>0</v>
      </c>
      <c r="U44" s="89">
        <v>0</v>
      </c>
      <c r="V44" s="88">
        <f t="shared" si="10"/>
        <v>0</v>
      </c>
      <c r="W44" s="89">
        <v>0</v>
      </c>
      <c r="X44" s="88">
        <f t="shared" si="11"/>
        <v>0</v>
      </c>
      <c r="Y44" s="89">
        <v>0</v>
      </c>
      <c r="Z44" s="88">
        <f t="shared" si="12"/>
        <v>0</v>
      </c>
      <c r="AA44" s="88">
        <v>0</v>
      </c>
      <c r="AB44" s="88">
        <f t="shared" si="13"/>
        <v>0</v>
      </c>
      <c r="AC44" s="93">
        <f t="shared" si="15"/>
        <v>0</v>
      </c>
      <c r="AD44" s="94"/>
    </row>
    <row r="45" spans="1:30" s="79" customFormat="1" ht="27" customHeight="1">
      <c r="A45" s="85">
        <v>37</v>
      </c>
      <c r="B45" s="124" t="s">
        <v>858</v>
      </c>
      <c r="C45" s="87">
        <v>0</v>
      </c>
      <c r="D45" s="88">
        <f t="shared" si="2"/>
        <v>0</v>
      </c>
      <c r="E45" s="87">
        <v>0</v>
      </c>
      <c r="F45" s="88">
        <f t="shared" si="3"/>
        <v>0</v>
      </c>
      <c r="G45" s="89">
        <v>0</v>
      </c>
      <c r="H45" s="88">
        <f t="shared" si="14"/>
        <v>0</v>
      </c>
      <c r="I45" s="89">
        <v>0</v>
      </c>
      <c r="J45" s="89">
        <f t="shared" si="4"/>
        <v>0</v>
      </c>
      <c r="K45" s="89">
        <v>0</v>
      </c>
      <c r="L45" s="89">
        <f t="shared" si="5"/>
        <v>0</v>
      </c>
      <c r="M45" s="89">
        <v>0</v>
      </c>
      <c r="N45" s="89">
        <f t="shared" si="6"/>
        <v>0</v>
      </c>
      <c r="O45" s="125">
        <v>0</v>
      </c>
      <c r="P45" s="89">
        <f t="shared" si="7"/>
        <v>0</v>
      </c>
      <c r="Q45" s="89">
        <v>0</v>
      </c>
      <c r="R45" s="89">
        <f t="shared" si="8"/>
        <v>0</v>
      </c>
      <c r="S45" s="89">
        <v>0</v>
      </c>
      <c r="T45" s="89">
        <f t="shared" si="9"/>
        <v>0</v>
      </c>
      <c r="U45" s="89">
        <v>0</v>
      </c>
      <c r="V45" s="88">
        <f t="shared" si="10"/>
        <v>0</v>
      </c>
      <c r="W45" s="89">
        <v>0</v>
      </c>
      <c r="X45" s="88">
        <f t="shared" si="11"/>
        <v>0</v>
      </c>
      <c r="Y45" s="89">
        <v>0</v>
      </c>
      <c r="Z45" s="88">
        <f t="shared" si="12"/>
        <v>0</v>
      </c>
      <c r="AA45" s="88">
        <v>0</v>
      </c>
      <c r="AB45" s="88">
        <f t="shared" si="13"/>
        <v>0</v>
      </c>
      <c r="AC45" s="93">
        <f t="shared" si="15"/>
        <v>0</v>
      </c>
      <c r="AD45" s="94"/>
    </row>
    <row r="46" spans="1:30" s="79" customFormat="1" ht="27" customHeight="1">
      <c r="A46" s="122">
        <v>38</v>
      </c>
      <c r="B46" s="124" t="s">
        <v>859</v>
      </c>
      <c r="C46" s="87">
        <v>0</v>
      </c>
      <c r="D46" s="88">
        <f t="shared" si="2"/>
        <v>0</v>
      </c>
      <c r="E46" s="87">
        <v>0</v>
      </c>
      <c r="F46" s="88">
        <f t="shared" si="3"/>
        <v>0</v>
      </c>
      <c r="G46" s="89">
        <v>0</v>
      </c>
      <c r="H46" s="88">
        <f t="shared" si="14"/>
        <v>0</v>
      </c>
      <c r="I46" s="89">
        <v>0</v>
      </c>
      <c r="J46" s="89">
        <f t="shared" si="4"/>
        <v>0</v>
      </c>
      <c r="K46" s="89">
        <v>0</v>
      </c>
      <c r="L46" s="89">
        <f t="shared" si="5"/>
        <v>0</v>
      </c>
      <c r="M46" s="89">
        <v>0</v>
      </c>
      <c r="N46" s="89">
        <f t="shared" si="6"/>
        <v>0</v>
      </c>
      <c r="O46" s="125">
        <v>0</v>
      </c>
      <c r="P46" s="89">
        <f t="shared" si="7"/>
        <v>0</v>
      </c>
      <c r="Q46" s="89">
        <v>0</v>
      </c>
      <c r="R46" s="89">
        <f t="shared" si="8"/>
        <v>0</v>
      </c>
      <c r="S46" s="89">
        <v>0</v>
      </c>
      <c r="T46" s="89">
        <f t="shared" si="9"/>
        <v>0</v>
      </c>
      <c r="U46" s="89">
        <v>0</v>
      </c>
      <c r="V46" s="88">
        <f t="shared" si="10"/>
        <v>0</v>
      </c>
      <c r="W46" s="89">
        <v>0</v>
      </c>
      <c r="X46" s="88">
        <f t="shared" si="11"/>
        <v>0</v>
      </c>
      <c r="Y46" s="89">
        <v>0</v>
      </c>
      <c r="Z46" s="88">
        <f t="shared" si="12"/>
        <v>0</v>
      </c>
      <c r="AA46" s="88">
        <v>0</v>
      </c>
      <c r="AB46" s="88">
        <f t="shared" si="13"/>
        <v>0</v>
      </c>
      <c r="AC46" s="93">
        <f t="shared" si="15"/>
        <v>0</v>
      </c>
      <c r="AD46" s="94"/>
    </row>
    <row r="47" spans="1:30" s="79" customFormat="1" ht="27" customHeight="1">
      <c r="A47" s="85">
        <v>39</v>
      </c>
      <c r="B47" s="124" t="s">
        <v>860</v>
      </c>
      <c r="C47" s="87">
        <v>0</v>
      </c>
      <c r="D47" s="88">
        <f t="shared" si="2"/>
        <v>0</v>
      </c>
      <c r="E47" s="87">
        <v>0</v>
      </c>
      <c r="F47" s="88">
        <f t="shared" si="3"/>
        <v>0</v>
      </c>
      <c r="G47" s="89">
        <v>0</v>
      </c>
      <c r="H47" s="88">
        <f t="shared" si="14"/>
        <v>0</v>
      </c>
      <c r="I47" s="89">
        <v>0</v>
      </c>
      <c r="J47" s="89">
        <f t="shared" si="4"/>
        <v>0</v>
      </c>
      <c r="K47" s="89">
        <v>0</v>
      </c>
      <c r="L47" s="89">
        <f t="shared" si="5"/>
        <v>0</v>
      </c>
      <c r="M47" s="89">
        <v>0</v>
      </c>
      <c r="N47" s="89">
        <f t="shared" si="6"/>
        <v>0</v>
      </c>
      <c r="O47" s="125">
        <v>0</v>
      </c>
      <c r="P47" s="89">
        <f t="shared" si="7"/>
        <v>0</v>
      </c>
      <c r="Q47" s="89">
        <v>0</v>
      </c>
      <c r="R47" s="89">
        <f t="shared" si="8"/>
        <v>0</v>
      </c>
      <c r="S47" s="89">
        <v>0</v>
      </c>
      <c r="T47" s="89">
        <f t="shared" si="9"/>
        <v>0</v>
      </c>
      <c r="U47" s="89">
        <v>0</v>
      </c>
      <c r="V47" s="88">
        <f t="shared" si="10"/>
        <v>0</v>
      </c>
      <c r="W47" s="89">
        <v>0</v>
      </c>
      <c r="X47" s="88">
        <f t="shared" si="11"/>
        <v>0</v>
      </c>
      <c r="Y47" s="89">
        <v>0</v>
      </c>
      <c r="Z47" s="88">
        <f t="shared" si="12"/>
        <v>0</v>
      </c>
      <c r="AA47" s="88">
        <v>0</v>
      </c>
      <c r="AB47" s="88">
        <f t="shared" si="13"/>
        <v>0</v>
      </c>
      <c r="AC47" s="93">
        <f t="shared" si="15"/>
        <v>0</v>
      </c>
      <c r="AD47" s="94"/>
    </row>
    <row r="48" spans="1:30" s="79" customFormat="1" ht="27" customHeight="1">
      <c r="A48" s="122">
        <v>40</v>
      </c>
      <c r="B48" s="124" t="s">
        <v>861</v>
      </c>
      <c r="C48" s="87">
        <v>0</v>
      </c>
      <c r="D48" s="88">
        <f t="shared" si="2"/>
        <v>0</v>
      </c>
      <c r="E48" s="87">
        <v>0</v>
      </c>
      <c r="F48" s="88">
        <f t="shared" si="3"/>
        <v>0</v>
      </c>
      <c r="G48" s="89">
        <v>0</v>
      </c>
      <c r="H48" s="88">
        <f t="shared" si="14"/>
        <v>0</v>
      </c>
      <c r="I48" s="89">
        <v>0</v>
      </c>
      <c r="J48" s="89">
        <f t="shared" si="4"/>
        <v>0</v>
      </c>
      <c r="K48" s="89">
        <v>0</v>
      </c>
      <c r="L48" s="89">
        <f t="shared" si="5"/>
        <v>0</v>
      </c>
      <c r="M48" s="89">
        <v>0</v>
      </c>
      <c r="N48" s="89">
        <f t="shared" si="6"/>
        <v>0</v>
      </c>
      <c r="O48" s="125">
        <v>0</v>
      </c>
      <c r="P48" s="89">
        <f t="shared" si="7"/>
        <v>0</v>
      </c>
      <c r="Q48" s="89">
        <v>0</v>
      </c>
      <c r="R48" s="89">
        <f t="shared" si="8"/>
        <v>0</v>
      </c>
      <c r="S48" s="89">
        <v>0</v>
      </c>
      <c r="T48" s="89">
        <f t="shared" si="9"/>
        <v>0</v>
      </c>
      <c r="U48" s="89">
        <v>0</v>
      </c>
      <c r="V48" s="88">
        <f t="shared" si="10"/>
        <v>0</v>
      </c>
      <c r="W48" s="89">
        <v>0</v>
      </c>
      <c r="X48" s="88">
        <f t="shared" si="11"/>
        <v>0</v>
      </c>
      <c r="Y48" s="89">
        <v>0</v>
      </c>
      <c r="Z48" s="88">
        <f t="shared" si="12"/>
        <v>0</v>
      </c>
      <c r="AA48" s="88">
        <v>0</v>
      </c>
      <c r="AB48" s="88">
        <f t="shared" si="13"/>
        <v>0</v>
      </c>
      <c r="AC48" s="93">
        <f t="shared" si="15"/>
        <v>0</v>
      </c>
      <c r="AD48" s="94"/>
    </row>
    <row r="49" spans="1:36" s="79" customFormat="1" ht="27" customHeight="1">
      <c r="A49" s="85">
        <v>41</v>
      </c>
      <c r="B49" s="124" t="s">
        <v>862</v>
      </c>
      <c r="C49" s="87">
        <v>0</v>
      </c>
      <c r="D49" s="88">
        <f t="shared" si="2"/>
        <v>0</v>
      </c>
      <c r="E49" s="87">
        <v>0</v>
      </c>
      <c r="F49" s="88">
        <f t="shared" si="3"/>
        <v>0</v>
      </c>
      <c r="G49" s="89">
        <v>0</v>
      </c>
      <c r="H49" s="88">
        <f t="shared" si="14"/>
        <v>0</v>
      </c>
      <c r="I49" s="89">
        <v>0</v>
      </c>
      <c r="J49" s="89">
        <f t="shared" si="4"/>
        <v>0</v>
      </c>
      <c r="K49" s="89">
        <v>0</v>
      </c>
      <c r="L49" s="89">
        <f t="shared" si="5"/>
        <v>0</v>
      </c>
      <c r="M49" s="89">
        <v>0</v>
      </c>
      <c r="N49" s="89">
        <f t="shared" si="6"/>
        <v>0</v>
      </c>
      <c r="O49" s="125">
        <v>0</v>
      </c>
      <c r="P49" s="89">
        <f t="shared" si="7"/>
        <v>0</v>
      </c>
      <c r="Q49" s="89">
        <v>0</v>
      </c>
      <c r="R49" s="89">
        <f t="shared" si="8"/>
        <v>0</v>
      </c>
      <c r="S49" s="89">
        <v>0</v>
      </c>
      <c r="T49" s="89">
        <f t="shared" si="9"/>
        <v>0</v>
      </c>
      <c r="U49" s="89">
        <v>0</v>
      </c>
      <c r="V49" s="88">
        <f t="shared" si="10"/>
        <v>0</v>
      </c>
      <c r="W49" s="89">
        <v>0</v>
      </c>
      <c r="X49" s="88">
        <f t="shared" si="11"/>
        <v>0</v>
      </c>
      <c r="Y49" s="89">
        <v>0</v>
      </c>
      <c r="Z49" s="88">
        <f t="shared" si="12"/>
        <v>0</v>
      </c>
      <c r="AA49" s="88">
        <v>0</v>
      </c>
      <c r="AB49" s="88">
        <v>0</v>
      </c>
      <c r="AC49" s="93">
        <f t="shared" si="15"/>
        <v>0</v>
      </c>
      <c r="AD49" s="94"/>
    </row>
    <row r="50" spans="1:36" s="79" customFormat="1" ht="27" customHeight="1">
      <c r="A50" s="122">
        <v>42</v>
      </c>
      <c r="B50" s="124" t="s">
        <v>863</v>
      </c>
      <c r="C50" s="87">
        <v>0</v>
      </c>
      <c r="D50" s="88">
        <f t="shared" si="2"/>
        <v>0</v>
      </c>
      <c r="E50" s="87">
        <v>0</v>
      </c>
      <c r="F50" s="88">
        <f t="shared" si="3"/>
        <v>0</v>
      </c>
      <c r="G50" s="89">
        <v>0</v>
      </c>
      <c r="H50" s="88">
        <f t="shared" si="14"/>
        <v>0</v>
      </c>
      <c r="I50" s="89">
        <v>0</v>
      </c>
      <c r="J50" s="89">
        <f t="shared" si="4"/>
        <v>0</v>
      </c>
      <c r="K50" s="89">
        <v>0</v>
      </c>
      <c r="L50" s="89">
        <f t="shared" si="5"/>
        <v>0</v>
      </c>
      <c r="M50" s="89">
        <v>0</v>
      </c>
      <c r="N50" s="89">
        <f t="shared" si="6"/>
        <v>0</v>
      </c>
      <c r="O50" s="125">
        <v>0</v>
      </c>
      <c r="P50" s="89">
        <f t="shared" si="7"/>
        <v>0</v>
      </c>
      <c r="Q50" s="89">
        <v>0</v>
      </c>
      <c r="R50" s="89">
        <f t="shared" si="8"/>
        <v>0</v>
      </c>
      <c r="S50" s="89">
        <v>0</v>
      </c>
      <c r="T50" s="89">
        <f t="shared" si="9"/>
        <v>0</v>
      </c>
      <c r="U50" s="89">
        <v>0</v>
      </c>
      <c r="V50" s="88">
        <f t="shared" si="10"/>
        <v>0</v>
      </c>
      <c r="W50" s="89">
        <v>0</v>
      </c>
      <c r="X50" s="88">
        <f t="shared" si="11"/>
        <v>0</v>
      </c>
      <c r="Y50" s="89">
        <v>0</v>
      </c>
      <c r="Z50" s="88">
        <f t="shared" si="12"/>
        <v>0</v>
      </c>
      <c r="AA50" s="88">
        <v>0</v>
      </c>
      <c r="AB50">
        <v>0</v>
      </c>
      <c r="AC50" s="93">
        <f t="shared" si="15"/>
        <v>0</v>
      </c>
      <c r="AD50" s="94"/>
    </row>
    <row r="51" spans="1:36" s="79" customFormat="1" ht="27" customHeight="1">
      <c r="A51" s="85">
        <v>43</v>
      </c>
      <c r="B51" s="124" t="s">
        <v>864</v>
      </c>
      <c r="C51" s="87">
        <v>0</v>
      </c>
      <c r="D51" s="88">
        <f t="shared" si="2"/>
        <v>0</v>
      </c>
      <c r="E51" s="87">
        <v>0</v>
      </c>
      <c r="F51" s="88">
        <f t="shared" si="3"/>
        <v>0</v>
      </c>
      <c r="G51" s="89">
        <v>0</v>
      </c>
      <c r="H51" s="88">
        <f t="shared" si="14"/>
        <v>0</v>
      </c>
      <c r="I51" s="89">
        <v>0</v>
      </c>
      <c r="J51" s="89">
        <f t="shared" si="4"/>
        <v>0</v>
      </c>
      <c r="K51" s="89">
        <v>0</v>
      </c>
      <c r="L51" s="89">
        <f t="shared" si="5"/>
        <v>0</v>
      </c>
      <c r="M51" s="89">
        <v>0</v>
      </c>
      <c r="N51" s="89">
        <f t="shared" si="6"/>
        <v>0</v>
      </c>
      <c r="O51" s="125">
        <v>0</v>
      </c>
      <c r="P51" s="89">
        <f t="shared" si="7"/>
        <v>0</v>
      </c>
      <c r="Q51" s="89">
        <v>0</v>
      </c>
      <c r="R51" s="89">
        <f t="shared" si="8"/>
        <v>0</v>
      </c>
      <c r="S51" s="89">
        <v>0</v>
      </c>
      <c r="T51" s="89">
        <f t="shared" si="9"/>
        <v>0</v>
      </c>
      <c r="U51" s="89">
        <v>0</v>
      </c>
      <c r="V51" s="88">
        <f t="shared" si="10"/>
        <v>0</v>
      </c>
      <c r="W51" s="89">
        <v>0</v>
      </c>
      <c r="X51" s="88">
        <f t="shared" si="11"/>
        <v>0</v>
      </c>
      <c r="Y51" s="89">
        <v>0</v>
      </c>
      <c r="Z51" s="88">
        <f t="shared" si="12"/>
        <v>0</v>
      </c>
      <c r="AA51" s="88">
        <v>0</v>
      </c>
      <c r="AB51">
        <v>0</v>
      </c>
      <c r="AC51" s="93">
        <f t="shared" si="15"/>
        <v>0</v>
      </c>
      <c r="AD51" s="94"/>
    </row>
    <row r="52" spans="1:36" s="79" customFormat="1" ht="27" customHeight="1">
      <c r="A52" s="122">
        <v>44</v>
      </c>
      <c r="B52" s="86" t="s">
        <v>865</v>
      </c>
      <c r="C52" s="87">
        <v>0</v>
      </c>
      <c r="D52" s="88">
        <f t="shared" si="2"/>
        <v>0</v>
      </c>
      <c r="E52" s="87">
        <v>0</v>
      </c>
      <c r="F52" s="88">
        <f t="shared" si="3"/>
        <v>0</v>
      </c>
      <c r="G52" s="89">
        <v>0</v>
      </c>
      <c r="H52" s="88">
        <f t="shared" si="14"/>
        <v>0</v>
      </c>
      <c r="I52" s="89">
        <v>0</v>
      </c>
      <c r="J52" s="89">
        <f t="shared" si="4"/>
        <v>0</v>
      </c>
      <c r="K52" s="89">
        <v>0</v>
      </c>
      <c r="L52" s="89">
        <f t="shared" si="5"/>
        <v>0</v>
      </c>
      <c r="M52" s="89">
        <v>0</v>
      </c>
      <c r="N52" s="89">
        <f t="shared" si="6"/>
        <v>0</v>
      </c>
      <c r="O52" s="125">
        <v>0</v>
      </c>
      <c r="P52" s="89">
        <f t="shared" si="7"/>
        <v>0</v>
      </c>
      <c r="Q52" s="89">
        <v>0</v>
      </c>
      <c r="R52" s="89">
        <f t="shared" si="8"/>
        <v>0</v>
      </c>
      <c r="S52" s="89">
        <v>0</v>
      </c>
      <c r="T52" s="89">
        <f t="shared" si="9"/>
        <v>0</v>
      </c>
      <c r="U52" s="89">
        <v>0</v>
      </c>
      <c r="V52" s="88">
        <f t="shared" si="10"/>
        <v>0</v>
      </c>
      <c r="W52" s="89">
        <v>0</v>
      </c>
      <c r="X52" s="88">
        <f t="shared" si="11"/>
        <v>0</v>
      </c>
      <c r="Y52" s="89">
        <v>0</v>
      </c>
      <c r="Z52" s="88">
        <f t="shared" si="12"/>
        <v>0</v>
      </c>
      <c r="AA52" s="88">
        <v>0</v>
      </c>
      <c r="AB52" s="88">
        <f t="shared" ref="AB52:AB114" si="16">AA52*3.75</f>
        <v>0</v>
      </c>
      <c r="AC52" s="93">
        <f t="shared" si="15"/>
        <v>0</v>
      </c>
      <c r="AD52" s="94"/>
    </row>
    <row r="53" spans="1:36" s="79" customFormat="1" ht="27" customHeight="1">
      <c r="A53" s="85">
        <v>45</v>
      </c>
      <c r="B53" s="86" t="s">
        <v>866</v>
      </c>
      <c r="C53" s="87">
        <v>0</v>
      </c>
      <c r="D53" s="88">
        <f t="shared" si="2"/>
        <v>0</v>
      </c>
      <c r="E53" s="87">
        <v>0</v>
      </c>
      <c r="F53" s="88">
        <f t="shared" si="3"/>
        <v>0</v>
      </c>
      <c r="G53" s="89">
        <v>0</v>
      </c>
      <c r="H53" s="88">
        <f t="shared" si="14"/>
        <v>0</v>
      </c>
      <c r="I53" s="89">
        <v>0</v>
      </c>
      <c r="J53" s="89">
        <f t="shared" si="4"/>
        <v>0</v>
      </c>
      <c r="K53" s="89">
        <v>0</v>
      </c>
      <c r="L53" s="89">
        <f t="shared" si="5"/>
        <v>0</v>
      </c>
      <c r="M53" s="89">
        <v>0</v>
      </c>
      <c r="N53" s="89">
        <f t="shared" si="6"/>
        <v>0</v>
      </c>
      <c r="O53" s="125">
        <v>0</v>
      </c>
      <c r="P53" s="89">
        <f t="shared" si="7"/>
        <v>0</v>
      </c>
      <c r="Q53" s="89">
        <v>0</v>
      </c>
      <c r="R53" s="89">
        <f t="shared" si="8"/>
        <v>0</v>
      </c>
      <c r="S53" s="89">
        <v>0</v>
      </c>
      <c r="T53" s="89">
        <f t="shared" si="9"/>
        <v>0</v>
      </c>
      <c r="U53" s="89">
        <v>0</v>
      </c>
      <c r="V53" s="88">
        <f t="shared" si="10"/>
        <v>0</v>
      </c>
      <c r="W53" s="89">
        <v>0</v>
      </c>
      <c r="X53" s="88">
        <f t="shared" si="11"/>
        <v>0</v>
      </c>
      <c r="Y53" s="89">
        <v>0</v>
      </c>
      <c r="Z53" s="88">
        <f t="shared" si="12"/>
        <v>0</v>
      </c>
      <c r="AA53" s="88">
        <v>0</v>
      </c>
      <c r="AB53" s="88">
        <f t="shared" si="16"/>
        <v>0</v>
      </c>
      <c r="AC53" s="93">
        <f t="shared" si="15"/>
        <v>1.02</v>
      </c>
      <c r="AD53" s="94"/>
      <c r="AJ53" s="79">
        <v>1.02</v>
      </c>
    </row>
    <row r="54" spans="1:36" s="79" customFormat="1" ht="27" customHeight="1">
      <c r="A54" s="122">
        <v>46</v>
      </c>
      <c r="B54" s="90" t="s">
        <v>867</v>
      </c>
      <c r="C54" s="87">
        <v>0</v>
      </c>
      <c r="D54" s="88">
        <f t="shared" si="2"/>
        <v>0</v>
      </c>
      <c r="E54" s="87">
        <v>0</v>
      </c>
      <c r="F54" s="88">
        <f t="shared" si="3"/>
        <v>0</v>
      </c>
      <c r="G54" s="89">
        <v>0</v>
      </c>
      <c r="H54" s="88">
        <f t="shared" si="14"/>
        <v>0</v>
      </c>
      <c r="I54" s="89">
        <v>0</v>
      </c>
      <c r="J54" s="89">
        <f t="shared" si="4"/>
        <v>0</v>
      </c>
      <c r="K54" s="89">
        <v>0</v>
      </c>
      <c r="L54" s="89">
        <f t="shared" si="5"/>
        <v>0</v>
      </c>
      <c r="M54" s="89">
        <v>0</v>
      </c>
      <c r="N54" s="89">
        <f t="shared" si="6"/>
        <v>0</v>
      </c>
      <c r="O54" s="125">
        <v>0</v>
      </c>
      <c r="P54" s="89">
        <f t="shared" si="7"/>
        <v>0</v>
      </c>
      <c r="Q54" s="89">
        <v>0</v>
      </c>
      <c r="R54" s="89">
        <f t="shared" si="8"/>
        <v>0</v>
      </c>
      <c r="S54" s="89">
        <v>0</v>
      </c>
      <c r="T54" s="89">
        <f t="shared" si="9"/>
        <v>0</v>
      </c>
      <c r="U54" s="89">
        <v>0</v>
      </c>
      <c r="V54" s="88">
        <f t="shared" si="10"/>
        <v>0</v>
      </c>
      <c r="W54" s="89">
        <v>0</v>
      </c>
      <c r="X54" s="88">
        <f t="shared" si="11"/>
        <v>0</v>
      </c>
      <c r="Y54" s="89">
        <v>0</v>
      </c>
      <c r="Z54" s="88">
        <f t="shared" si="12"/>
        <v>0</v>
      </c>
      <c r="AA54" s="88">
        <v>0</v>
      </c>
      <c r="AB54" s="88">
        <f t="shared" si="16"/>
        <v>0</v>
      </c>
      <c r="AC54" s="93">
        <f t="shared" si="15"/>
        <v>1.02</v>
      </c>
      <c r="AD54" s="94"/>
      <c r="AJ54" s="79">
        <v>1.02</v>
      </c>
    </row>
    <row r="55" spans="1:36" s="79" customFormat="1" ht="27" customHeight="1">
      <c r="A55" s="85">
        <v>47</v>
      </c>
      <c r="B55" s="86" t="s">
        <v>868</v>
      </c>
      <c r="C55" s="87">
        <v>0</v>
      </c>
      <c r="D55" s="88">
        <f t="shared" si="2"/>
        <v>0</v>
      </c>
      <c r="E55" s="87">
        <v>0</v>
      </c>
      <c r="F55" s="88">
        <f t="shared" si="3"/>
        <v>0</v>
      </c>
      <c r="G55" s="89">
        <v>0</v>
      </c>
      <c r="H55" s="88">
        <f t="shared" si="14"/>
        <v>0</v>
      </c>
      <c r="I55" s="89">
        <v>0</v>
      </c>
      <c r="J55" s="89">
        <f t="shared" si="4"/>
        <v>0</v>
      </c>
      <c r="K55" s="89">
        <v>0</v>
      </c>
      <c r="L55" s="89">
        <f t="shared" si="5"/>
        <v>0</v>
      </c>
      <c r="M55" s="89">
        <v>0</v>
      </c>
      <c r="N55" s="89">
        <f t="shared" si="6"/>
        <v>0</v>
      </c>
      <c r="O55" s="125">
        <v>0</v>
      </c>
      <c r="P55" s="89">
        <f t="shared" si="7"/>
        <v>0</v>
      </c>
      <c r="Q55" s="89">
        <v>0</v>
      </c>
      <c r="R55" s="89">
        <f t="shared" si="8"/>
        <v>0</v>
      </c>
      <c r="S55" s="89">
        <v>0</v>
      </c>
      <c r="T55" s="89">
        <f t="shared" si="9"/>
        <v>0</v>
      </c>
      <c r="U55" s="89">
        <v>0</v>
      </c>
      <c r="V55" s="88">
        <f t="shared" si="10"/>
        <v>0</v>
      </c>
      <c r="W55" s="89">
        <v>0</v>
      </c>
      <c r="X55" s="88">
        <f t="shared" si="11"/>
        <v>0</v>
      </c>
      <c r="Y55" s="89">
        <v>0</v>
      </c>
      <c r="Z55" s="88">
        <f t="shared" si="12"/>
        <v>0</v>
      </c>
      <c r="AA55" s="88">
        <v>0</v>
      </c>
      <c r="AB55" s="88">
        <f t="shared" si="16"/>
        <v>0</v>
      </c>
      <c r="AC55" s="93">
        <f t="shared" si="15"/>
        <v>1.02</v>
      </c>
      <c r="AD55" s="94"/>
      <c r="AJ55" s="79">
        <v>1.02</v>
      </c>
    </row>
    <row r="56" spans="1:36" s="79" customFormat="1" ht="27" customHeight="1">
      <c r="A56" s="122">
        <v>48</v>
      </c>
      <c r="B56" s="86" t="s">
        <v>869</v>
      </c>
      <c r="C56" s="87">
        <v>0</v>
      </c>
      <c r="D56" s="88">
        <f t="shared" si="2"/>
        <v>0</v>
      </c>
      <c r="E56" s="87">
        <v>0</v>
      </c>
      <c r="F56" s="88">
        <f t="shared" si="3"/>
        <v>0</v>
      </c>
      <c r="G56" s="89">
        <v>0</v>
      </c>
      <c r="H56" s="88">
        <f t="shared" si="14"/>
        <v>0</v>
      </c>
      <c r="I56" s="89">
        <v>0</v>
      </c>
      <c r="J56" s="89">
        <f t="shared" si="4"/>
        <v>0</v>
      </c>
      <c r="K56" s="89">
        <v>0</v>
      </c>
      <c r="L56" s="89">
        <f t="shared" si="5"/>
        <v>0</v>
      </c>
      <c r="M56" s="89">
        <v>0</v>
      </c>
      <c r="N56" s="89">
        <f t="shared" si="6"/>
        <v>0</v>
      </c>
      <c r="O56" s="125">
        <v>0</v>
      </c>
      <c r="P56" s="89">
        <f t="shared" si="7"/>
        <v>0</v>
      </c>
      <c r="Q56" s="89">
        <v>0</v>
      </c>
      <c r="R56" s="89">
        <f t="shared" si="8"/>
        <v>0</v>
      </c>
      <c r="S56" s="89">
        <v>0</v>
      </c>
      <c r="T56" s="89">
        <f t="shared" si="9"/>
        <v>0</v>
      </c>
      <c r="U56" s="89">
        <v>0</v>
      </c>
      <c r="V56" s="88">
        <f t="shared" si="10"/>
        <v>0</v>
      </c>
      <c r="W56" s="89">
        <v>0</v>
      </c>
      <c r="X56" s="88">
        <f t="shared" si="11"/>
        <v>0</v>
      </c>
      <c r="Y56" s="89">
        <v>0</v>
      </c>
      <c r="Z56" s="88">
        <f t="shared" si="12"/>
        <v>0</v>
      </c>
      <c r="AA56" s="88">
        <v>0</v>
      </c>
      <c r="AB56" s="88">
        <f t="shared" si="16"/>
        <v>0</v>
      </c>
      <c r="AC56" s="93">
        <f t="shared" ref="AC56:AC87" si="17">Z56+X56+V56+J56+H56+F56+D56+AB56+N56+L56+P56+R56+AJ56+T56</f>
        <v>1.02</v>
      </c>
      <c r="AD56" s="94"/>
      <c r="AJ56" s="79">
        <v>1.02</v>
      </c>
    </row>
    <row r="57" spans="1:36" s="79" customFormat="1" ht="27" customHeight="1">
      <c r="A57" s="85">
        <v>49</v>
      </c>
      <c r="B57" s="86" t="s">
        <v>870</v>
      </c>
      <c r="C57" s="87">
        <v>0</v>
      </c>
      <c r="D57" s="88">
        <f t="shared" si="2"/>
        <v>0</v>
      </c>
      <c r="E57" s="87">
        <v>0</v>
      </c>
      <c r="F57" s="88">
        <f t="shared" si="3"/>
        <v>0</v>
      </c>
      <c r="G57" s="89">
        <v>0</v>
      </c>
      <c r="H57" s="88">
        <f t="shared" si="14"/>
        <v>0</v>
      </c>
      <c r="I57" s="89">
        <v>0</v>
      </c>
      <c r="J57" s="89">
        <f t="shared" si="4"/>
        <v>0</v>
      </c>
      <c r="K57" s="89">
        <v>0</v>
      </c>
      <c r="L57" s="89">
        <f t="shared" si="5"/>
        <v>0</v>
      </c>
      <c r="M57" s="89">
        <v>0</v>
      </c>
      <c r="N57" s="89">
        <f t="shared" si="6"/>
        <v>0</v>
      </c>
      <c r="O57" s="125">
        <v>0</v>
      </c>
      <c r="P57" s="89">
        <f t="shared" si="7"/>
        <v>0</v>
      </c>
      <c r="Q57" s="89">
        <v>0</v>
      </c>
      <c r="R57" s="89">
        <f t="shared" si="8"/>
        <v>0</v>
      </c>
      <c r="S57" s="89">
        <v>0</v>
      </c>
      <c r="T57" s="89">
        <f t="shared" si="9"/>
        <v>0</v>
      </c>
      <c r="U57" s="89">
        <v>0</v>
      </c>
      <c r="V57" s="88">
        <f t="shared" si="10"/>
        <v>0</v>
      </c>
      <c r="W57" s="89">
        <v>0</v>
      </c>
      <c r="X57" s="88">
        <f t="shared" si="11"/>
        <v>0</v>
      </c>
      <c r="Y57" s="89">
        <v>0</v>
      </c>
      <c r="Z57" s="88">
        <f t="shared" si="12"/>
        <v>0</v>
      </c>
      <c r="AA57" s="88">
        <v>0</v>
      </c>
      <c r="AB57" s="88">
        <f t="shared" si="16"/>
        <v>0</v>
      </c>
      <c r="AC57" s="93">
        <f t="shared" si="17"/>
        <v>1.02</v>
      </c>
      <c r="AD57" s="94"/>
      <c r="AJ57" s="79">
        <v>1.02</v>
      </c>
    </row>
    <row r="58" spans="1:36" s="79" customFormat="1" ht="27" customHeight="1">
      <c r="A58" s="122">
        <v>50</v>
      </c>
      <c r="B58" s="86" t="s">
        <v>871</v>
      </c>
      <c r="C58" s="87">
        <v>0</v>
      </c>
      <c r="D58" s="88">
        <f t="shared" si="2"/>
        <v>0</v>
      </c>
      <c r="E58" s="87">
        <v>0</v>
      </c>
      <c r="F58" s="88">
        <f t="shared" si="3"/>
        <v>0</v>
      </c>
      <c r="G58" s="89">
        <v>0</v>
      </c>
      <c r="H58" s="88">
        <f t="shared" si="14"/>
        <v>0</v>
      </c>
      <c r="I58" s="89">
        <v>0</v>
      </c>
      <c r="J58" s="89">
        <f t="shared" ref="J58:J121" si="18">I58/25</f>
        <v>0</v>
      </c>
      <c r="K58" s="89">
        <v>0</v>
      </c>
      <c r="L58" s="89">
        <f t="shared" ref="L58:L121" si="19">K58*0.3</f>
        <v>0</v>
      </c>
      <c r="M58" s="89">
        <v>0</v>
      </c>
      <c r="N58" s="89">
        <f t="shared" si="6"/>
        <v>0</v>
      </c>
      <c r="O58" s="125">
        <v>0</v>
      </c>
      <c r="P58" s="89">
        <f t="shared" si="7"/>
        <v>0</v>
      </c>
      <c r="Q58" s="89">
        <v>0</v>
      </c>
      <c r="R58" s="89">
        <f t="shared" ref="R58:R121" si="20">Q58/25</f>
        <v>0</v>
      </c>
      <c r="S58" s="89">
        <v>0</v>
      </c>
      <c r="T58" s="89">
        <f t="shared" si="9"/>
        <v>0</v>
      </c>
      <c r="U58" s="89">
        <v>0</v>
      </c>
      <c r="V58" s="88">
        <f t="shared" si="10"/>
        <v>0</v>
      </c>
      <c r="W58" s="89">
        <v>0</v>
      </c>
      <c r="X58" s="88">
        <f t="shared" si="11"/>
        <v>0</v>
      </c>
      <c r="Y58" s="89">
        <v>0</v>
      </c>
      <c r="Z58" s="88">
        <f t="shared" si="12"/>
        <v>0</v>
      </c>
      <c r="AA58" s="88">
        <v>0</v>
      </c>
      <c r="AB58" s="88">
        <f t="shared" si="16"/>
        <v>0</v>
      </c>
      <c r="AC58" s="93">
        <f t="shared" si="17"/>
        <v>1.02</v>
      </c>
      <c r="AD58" s="94"/>
      <c r="AJ58" s="79">
        <v>1.02</v>
      </c>
    </row>
    <row r="59" spans="1:36" s="79" customFormat="1" ht="27" customHeight="1">
      <c r="A59" s="85">
        <v>51</v>
      </c>
      <c r="B59" s="86" t="s">
        <v>872</v>
      </c>
      <c r="C59" s="87">
        <v>0</v>
      </c>
      <c r="D59" s="88">
        <f t="shared" si="2"/>
        <v>0</v>
      </c>
      <c r="E59" s="87">
        <v>0</v>
      </c>
      <c r="F59" s="88">
        <f t="shared" si="3"/>
        <v>0</v>
      </c>
      <c r="G59" s="89">
        <v>0</v>
      </c>
      <c r="H59" s="88">
        <f t="shared" si="14"/>
        <v>0</v>
      </c>
      <c r="I59" s="89">
        <v>0</v>
      </c>
      <c r="J59" s="89">
        <f t="shared" si="18"/>
        <v>0</v>
      </c>
      <c r="K59" s="89">
        <v>0</v>
      </c>
      <c r="L59" s="89">
        <f t="shared" si="19"/>
        <v>0</v>
      </c>
      <c r="M59" s="89">
        <v>0</v>
      </c>
      <c r="N59" s="89">
        <f t="shared" si="6"/>
        <v>0</v>
      </c>
      <c r="O59" s="125">
        <v>0</v>
      </c>
      <c r="P59" s="89">
        <f t="shared" si="7"/>
        <v>0</v>
      </c>
      <c r="Q59" s="89">
        <v>0</v>
      </c>
      <c r="R59" s="89">
        <f t="shared" si="20"/>
        <v>0</v>
      </c>
      <c r="S59" s="89">
        <v>0</v>
      </c>
      <c r="T59" s="89">
        <f t="shared" si="9"/>
        <v>0</v>
      </c>
      <c r="U59" s="89">
        <v>0</v>
      </c>
      <c r="V59" s="88">
        <f t="shared" si="10"/>
        <v>0</v>
      </c>
      <c r="W59" s="89">
        <v>0</v>
      </c>
      <c r="X59" s="88">
        <f t="shared" si="11"/>
        <v>0</v>
      </c>
      <c r="Y59" s="89">
        <v>0</v>
      </c>
      <c r="Z59" s="88">
        <f t="shared" si="12"/>
        <v>0</v>
      </c>
      <c r="AA59" s="88">
        <v>0</v>
      </c>
      <c r="AB59" s="88">
        <f t="shared" si="16"/>
        <v>0</v>
      </c>
      <c r="AC59" s="93">
        <f t="shared" si="17"/>
        <v>0</v>
      </c>
      <c r="AD59" s="94"/>
    </row>
    <row r="60" spans="1:36" s="79" customFormat="1" ht="27" customHeight="1">
      <c r="A60" s="122">
        <v>52</v>
      </c>
      <c r="B60" s="86" t="s">
        <v>873</v>
      </c>
      <c r="C60" s="87">
        <v>0</v>
      </c>
      <c r="D60" s="88">
        <f t="shared" si="2"/>
        <v>0</v>
      </c>
      <c r="E60" s="87">
        <v>0</v>
      </c>
      <c r="F60" s="88">
        <f t="shared" si="3"/>
        <v>0</v>
      </c>
      <c r="G60" s="89">
        <v>0</v>
      </c>
      <c r="H60" s="88">
        <f t="shared" si="14"/>
        <v>0</v>
      </c>
      <c r="I60" s="89">
        <v>0</v>
      </c>
      <c r="J60" s="89">
        <f t="shared" si="18"/>
        <v>0</v>
      </c>
      <c r="K60" s="89">
        <v>0</v>
      </c>
      <c r="L60" s="89">
        <f t="shared" si="19"/>
        <v>0</v>
      </c>
      <c r="M60" s="89">
        <v>0</v>
      </c>
      <c r="N60" s="89">
        <f t="shared" si="6"/>
        <v>0</v>
      </c>
      <c r="O60" s="125">
        <v>0</v>
      </c>
      <c r="P60" s="89">
        <f t="shared" si="7"/>
        <v>0</v>
      </c>
      <c r="Q60" s="89">
        <v>0</v>
      </c>
      <c r="R60" s="89">
        <f t="shared" si="20"/>
        <v>0</v>
      </c>
      <c r="S60" s="89">
        <v>0</v>
      </c>
      <c r="T60" s="89">
        <f t="shared" si="9"/>
        <v>0</v>
      </c>
      <c r="U60" s="89">
        <v>0</v>
      </c>
      <c r="V60" s="88">
        <f t="shared" si="10"/>
        <v>0</v>
      </c>
      <c r="W60" s="89">
        <v>0</v>
      </c>
      <c r="X60" s="88">
        <f t="shared" si="11"/>
        <v>0</v>
      </c>
      <c r="Y60" s="89">
        <v>0</v>
      </c>
      <c r="Z60" s="88">
        <f t="shared" si="12"/>
        <v>0</v>
      </c>
      <c r="AA60" s="88">
        <v>0</v>
      </c>
      <c r="AB60" s="88">
        <f t="shared" si="16"/>
        <v>0</v>
      </c>
      <c r="AC60" s="93">
        <f t="shared" si="17"/>
        <v>0</v>
      </c>
      <c r="AD60" s="94"/>
    </row>
    <row r="61" spans="1:36" s="79" customFormat="1" ht="27" customHeight="1">
      <c r="A61" s="85">
        <v>53</v>
      </c>
      <c r="B61" s="86" t="s">
        <v>874</v>
      </c>
      <c r="C61" s="87">
        <v>0</v>
      </c>
      <c r="D61" s="88">
        <f t="shared" si="2"/>
        <v>0</v>
      </c>
      <c r="E61" s="87">
        <v>0</v>
      </c>
      <c r="F61" s="88">
        <f t="shared" si="3"/>
        <v>0</v>
      </c>
      <c r="G61" s="89">
        <v>0</v>
      </c>
      <c r="H61" s="88">
        <f t="shared" si="14"/>
        <v>0</v>
      </c>
      <c r="I61" s="89">
        <v>0</v>
      </c>
      <c r="J61" s="89">
        <f t="shared" si="18"/>
        <v>0</v>
      </c>
      <c r="K61" s="89">
        <v>0</v>
      </c>
      <c r="L61" s="89">
        <f t="shared" si="19"/>
        <v>0</v>
      </c>
      <c r="M61" s="89">
        <v>0</v>
      </c>
      <c r="N61" s="89">
        <f t="shared" si="6"/>
        <v>0</v>
      </c>
      <c r="O61" s="125">
        <v>0</v>
      </c>
      <c r="P61" s="89">
        <f t="shared" si="7"/>
        <v>0</v>
      </c>
      <c r="Q61" s="89">
        <v>0</v>
      </c>
      <c r="R61" s="89">
        <f t="shared" si="20"/>
        <v>0</v>
      </c>
      <c r="S61" s="89">
        <v>0</v>
      </c>
      <c r="T61" s="89">
        <f t="shared" si="9"/>
        <v>0</v>
      </c>
      <c r="U61" s="89">
        <v>0</v>
      </c>
      <c r="V61" s="88">
        <f t="shared" si="10"/>
        <v>0</v>
      </c>
      <c r="W61" s="89">
        <v>0</v>
      </c>
      <c r="X61" s="88">
        <f t="shared" si="11"/>
        <v>0</v>
      </c>
      <c r="Y61" s="89">
        <v>0</v>
      </c>
      <c r="Z61" s="88">
        <f t="shared" si="12"/>
        <v>0</v>
      </c>
      <c r="AA61" s="88">
        <v>0</v>
      </c>
      <c r="AB61" s="88">
        <f t="shared" si="16"/>
        <v>0</v>
      </c>
      <c r="AC61" s="93">
        <f t="shared" si="17"/>
        <v>0</v>
      </c>
      <c r="AD61" s="94"/>
    </row>
    <row r="62" spans="1:36" s="79" customFormat="1" ht="27" customHeight="1">
      <c r="A62" s="122">
        <v>54</v>
      </c>
      <c r="B62" s="86" t="s">
        <v>875</v>
      </c>
      <c r="C62" s="87">
        <v>0</v>
      </c>
      <c r="D62" s="88">
        <f t="shared" si="2"/>
        <v>0</v>
      </c>
      <c r="E62" s="87">
        <v>0</v>
      </c>
      <c r="F62" s="88">
        <f t="shared" si="3"/>
        <v>0</v>
      </c>
      <c r="G62" s="89">
        <v>0</v>
      </c>
      <c r="H62" s="88">
        <f t="shared" si="14"/>
        <v>0</v>
      </c>
      <c r="I62" s="89">
        <v>0</v>
      </c>
      <c r="J62" s="89">
        <f t="shared" si="18"/>
        <v>0</v>
      </c>
      <c r="K62" s="89">
        <v>0</v>
      </c>
      <c r="L62" s="89">
        <f t="shared" si="19"/>
        <v>0</v>
      </c>
      <c r="M62" s="89">
        <v>0</v>
      </c>
      <c r="N62" s="89">
        <f t="shared" si="6"/>
        <v>0</v>
      </c>
      <c r="O62" s="125">
        <v>0</v>
      </c>
      <c r="P62" s="89">
        <f t="shared" si="7"/>
        <v>0</v>
      </c>
      <c r="Q62" s="89">
        <v>0</v>
      </c>
      <c r="R62" s="89">
        <f t="shared" si="20"/>
        <v>0</v>
      </c>
      <c r="S62" s="89">
        <v>0</v>
      </c>
      <c r="T62" s="89">
        <f t="shared" si="9"/>
        <v>0</v>
      </c>
      <c r="U62" s="89">
        <v>0</v>
      </c>
      <c r="V62" s="88">
        <f t="shared" si="10"/>
        <v>0</v>
      </c>
      <c r="W62" s="89">
        <v>0</v>
      </c>
      <c r="X62" s="88">
        <f t="shared" si="11"/>
        <v>0</v>
      </c>
      <c r="Y62" s="89">
        <v>0</v>
      </c>
      <c r="Z62" s="88">
        <f t="shared" si="12"/>
        <v>0</v>
      </c>
      <c r="AA62" s="88">
        <v>0</v>
      </c>
      <c r="AB62" s="88">
        <f t="shared" si="16"/>
        <v>0</v>
      </c>
      <c r="AC62" s="93">
        <f t="shared" si="17"/>
        <v>0</v>
      </c>
      <c r="AD62" s="94"/>
    </row>
    <row r="63" spans="1:36" s="79" customFormat="1" ht="27" customHeight="1">
      <c r="A63" s="85">
        <v>55</v>
      </c>
      <c r="B63" s="86" t="s">
        <v>876</v>
      </c>
      <c r="C63" s="87">
        <v>0</v>
      </c>
      <c r="D63" s="88">
        <f t="shared" si="2"/>
        <v>0</v>
      </c>
      <c r="E63" s="87">
        <v>0</v>
      </c>
      <c r="F63" s="88">
        <f t="shared" si="3"/>
        <v>0</v>
      </c>
      <c r="G63" s="89">
        <v>0</v>
      </c>
      <c r="H63" s="88">
        <f t="shared" si="14"/>
        <v>0</v>
      </c>
      <c r="I63" s="89">
        <v>0</v>
      </c>
      <c r="J63" s="89">
        <f t="shared" si="18"/>
        <v>0</v>
      </c>
      <c r="K63" s="89">
        <v>0</v>
      </c>
      <c r="L63" s="89">
        <f t="shared" si="19"/>
        <v>0</v>
      </c>
      <c r="M63" s="89">
        <v>0</v>
      </c>
      <c r="N63" s="89">
        <f t="shared" si="6"/>
        <v>0</v>
      </c>
      <c r="O63" s="125">
        <v>0</v>
      </c>
      <c r="P63" s="89">
        <f t="shared" si="7"/>
        <v>0</v>
      </c>
      <c r="Q63" s="89">
        <v>0</v>
      </c>
      <c r="R63" s="89">
        <f t="shared" si="20"/>
        <v>0</v>
      </c>
      <c r="S63" s="89">
        <v>0</v>
      </c>
      <c r="T63" s="89">
        <f t="shared" si="9"/>
        <v>0</v>
      </c>
      <c r="U63" s="89">
        <v>0</v>
      </c>
      <c r="V63" s="88">
        <f t="shared" si="10"/>
        <v>0</v>
      </c>
      <c r="W63" s="89">
        <v>0</v>
      </c>
      <c r="X63" s="88">
        <f t="shared" si="11"/>
        <v>0</v>
      </c>
      <c r="Y63" s="89">
        <v>0</v>
      </c>
      <c r="Z63" s="88">
        <f t="shared" si="12"/>
        <v>0</v>
      </c>
      <c r="AA63" s="88">
        <v>0</v>
      </c>
      <c r="AB63" s="88">
        <f t="shared" si="16"/>
        <v>0</v>
      </c>
      <c r="AC63" s="93">
        <f t="shared" si="17"/>
        <v>0</v>
      </c>
      <c r="AD63" s="94"/>
    </row>
    <row r="64" spans="1:36" s="79" customFormat="1" ht="27" customHeight="1">
      <c r="A64" s="122">
        <v>56</v>
      </c>
      <c r="B64" s="86" t="s">
        <v>877</v>
      </c>
      <c r="C64" s="87">
        <v>0</v>
      </c>
      <c r="D64" s="88">
        <f t="shared" si="2"/>
        <v>0</v>
      </c>
      <c r="E64" s="87">
        <v>0</v>
      </c>
      <c r="F64" s="88">
        <f t="shared" si="3"/>
        <v>0</v>
      </c>
      <c r="G64" s="89">
        <v>0</v>
      </c>
      <c r="H64" s="88">
        <f t="shared" si="14"/>
        <v>0</v>
      </c>
      <c r="I64" s="89">
        <v>0</v>
      </c>
      <c r="J64" s="89">
        <f t="shared" si="18"/>
        <v>0</v>
      </c>
      <c r="K64" s="89">
        <v>0</v>
      </c>
      <c r="L64" s="89">
        <f t="shared" si="19"/>
        <v>0</v>
      </c>
      <c r="M64" s="89">
        <v>0</v>
      </c>
      <c r="N64" s="89">
        <f t="shared" si="6"/>
        <v>0</v>
      </c>
      <c r="O64" s="125">
        <v>0</v>
      </c>
      <c r="P64" s="89">
        <f t="shared" si="7"/>
        <v>0</v>
      </c>
      <c r="Q64" s="89">
        <v>0</v>
      </c>
      <c r="R64" s="89">
        <f t="shared" si="20"/>
        <v>0</v>
      </c>
      <c r="S64" s="89">
        <v>0</v>
      </c>
      <c r="T64" s="89">
        <f t="shared" si="9"/>
        <v>0</v>
      </c>
      <c r="U64" s="89">
        <v>0</v>
      </c>
      <c r="V64" s="88">
        <f t="shared" si="10"/>
        <v>0</v>
      </c>
      <c r="W64" s="89">
        <v>0</v>
      </c>
      <c r="X64" s="88">
        <f t="shared" si="11"/>
        <v>0</v>
      </c>
      <c r="Y64" s="89">
        <v>0</v>
      </c>
      <c r="Z64" s="88">
        <f t="shared" si="12"/>
        <v>0</v>
      </c>
      <c r="AA64" s="88">
        <v>0</v>
      </c>
      <c r="AB64" s="88">
        <f t="shared" si="16"/>
        <v>0</v>
      </c>
      <c r="AC64" s="93">
        <f t="shared" si="17"/>
        <v>0</v>
      </c>
      <c r="AD64" s="94"/>
    </row>
    <row r="65" spans="1:36" s="79" customFormat="1" ht="27" customHeight="1">
      <c r="A65" s="85">
        <v>57</v>
      </c>
      <c r="B65" s="86" t="s">
        <v>878</v>
      </c>
      <c r="C65" s="87">
        <v>0</v>
      </c>
      <c r="D65" s="88">
        <f t="shared" si="2"/>
        <v>0</v>
      </c>
      <c r="E65" s="87">
        <v>0</v>
      </c>
      <c r="F65" s="88">
        <f t="shared" si="3"/>
        <v>0</v>
      </c>
      <c r="G65" s="89">
        <v>0</v>
      </c>
      <c r="H65" s="88">
        <f t="shared" si="14"/>
        <v>0</v>
      </c>
      <c r="I65" s="89">
        <v>0</v>
      </c>
      <c r="J65" s="89">
        <f t="shared" si="18"/>
        <v>0</v>
      </c>
      <c r="K65" s="89">
        <v>0</v>
      </c>
      <c r="L65" s="89">
        <f t="shared" si="19"/>
        <v>0</v>
      </c>
      <c r="M65" s="89">
        <v>0</v>
      </c>
      <c r="N65" s="89">
        <f t="shared" si="6"/>
        <v>0</v>
      </c>
      <c r="O65" s="125">
        <v>0</v>
      </c>
      <c r="P65" s="89">
        <f t="shared" si="7"/>
        <v>0</v>
      </c>
      <c r="Q65" s="89">
        <v>0</v>
      </c>
      <c r="R65" s="89">
        <f t="shared" si="20"/>
        <v>0</v>
      </c>
      <c r="S65" s="89">
        <v>0</v>
      </c>
      <c r="T65" s="89">
        <f t="shared" si="9"/>
        <v>0</v>
      </c>
      <c r="U65" s="89">
        <v>0</v>
      </c>
      <c r="V65" s="88">
        <f t="shared" si="10"/>
        <v>0</v>
      </c>
      <c r="W65" s="89">
        <v>0</v>
      </c>
      <c r="X65" s="88">
        <f t="shared" si="11"/>
        <v>0</v>
      </c>
      <c r="Y65" s="89">
        <v>0</v>
      </c>
      <c r="Z65" s="88">
        <f t="shared" si="12"/>
        <v>0</v>
      </c>
      <c r="AA65" s="88">
        <v>0</v>
      </c>
      <c r="AB65" s="88">
        <f t="shared" si="16"/>
        <v>0</v>
      </c>
      <c r="AC65" s="93">
        <f t="shared" si="17"/>
        <v>0</v>
      </c>
      <c r="AD65" s="94"/>
    </row>
    <row r="66" spans="1:36" s="79" customFormat="1" ht="27" customHeight="1">
      <c r="A66" s="122">
        <v>58</v>
      </c>
      <c r="B66" s="86" t="s">
        <v>879</v>
      </c>
      <c r="C66" s="87">
        <v>0</v>
      </c>
      <c r="D66" s="88">
        <f t="shared" si="2"/>
        <v>0</v>
      </c>
      <c r="E66" s="87">
        <v>0</v>
      </c>
      <c r="F66" s="88">
        <f t="shared" si="3"/>
        <v>0</v>
      </c>
      <c r="G66" s="89">
        <v>0</v>
      </c>
      <c r="H66" s="88">
        <f t="shared" si="14"/>
        <v>0</v>
      </c>
      <c r="I66" s="89">
        <v>0</v>
      </c>
      <c r="J66" s="89">
        <f t="shared" si="18"/>
        <v>0</v>
      </c>
      <c r="K66" s="89">
        <v>0</v>
      </c>
      <c r="L66" s="89">
        <f t="shared" si="19"/>
        <v>0</v>
      </c>
      <c r="M66" s="89">
        <v>0</v>
      </c>
      <c r="N66" s="89">
        <f t="shared" si="6"/>
        <v>0</v>
      </c>
      <c r="O66" s="125">
        <v>0</v>
      </c>
      <c r="P66" s="89">
        <f t="shared" si="7"/>
        <v>0</v>
      </c>
      <c r="Q66" s="89">
        <v>0</v>
      </c>
      <c r="R66" s="89">
        <f t="shared" si="20"/>
        <v>0</v>
      </c>
      <c r="S66" s="89">
        <v>0</v>
      </c>
      <c r="T66" s="89">
        <f t="shared" si="9"/>
        <v>0</v>
      </c>
      <c r="U66" s="89">
        <v>0</v>
      </c>
      <c r="V66" s="88">
        <f t="shared" si="10"/>
        <v>0</v>
      </c>
      <c r="W66" s="89">
        <v>0</v>
      </c>
      <c r="X66" s="88">
        <f t="shared" si="11"/>
        <v>0</v>
      </c>
      <c r="Y66" s="89">
        <v>0</v>
      </c>
      <c r="Z66" s="88">
        <f t="shared" si="12"/>
        <v>0</v>
      </c>
      <c r="AA66" s="88">
        <v>0</v>
      </c>
      <c r="AB66" s="88">
        <f t="shared" si="16"/>
        <v>0</v>
      </c>
      <c r="AC66" s="93">
        <f t="shared" si="17"/>
        <v>0</v>
      </c>
      <c r="AD66" s="94"/>
    </row>
    <row r="67" spans="1:36" s="79" customFormat="1" ht="27" customHeight="1">
      <c r="A67" s="85">
        <v>59</v>
      </c>
      <c r="B67" s="86" t="s">
        <v>880</v>
      </c>
      <c r="C67" s="87">
        <v>0</v>
      </c>
      <c r="D67" s="88">
        <f t="shared" si="2"/>
        <v>0</v>
      </c>
      <c r="E67" s="87">
        <v>0</v>
      </c>
      <c r="F67" s="88">
        <f t="shared" si="3"/>
        <v>0</v>
      </c>
      <c r="G67" s="89">
        <v>0</v>
      </c>
      <c r="H67" s="88">
        <f t="shared" si="14"/>
        <v>0</v>
      </c>
      <c r="I67" s="89">
        <v>0</v>
      </c>
      <c r="J67" s="89">
        <f t="shared" si="18"/>
        <v>0</v>
      </c>
      <c r="K67" s="89">
        <v>0</v>
      </c>
      <c r="L67" s="89">
        <f t="shared" si="19"/>
        <v>0</v>
      </c>
      <c r="M67" s="89">
        <v>0</v>
      </c>
      <c r="N67" s="89">
        <f t="shared" si="6"/>
        <v>0</v>
      </c>
      <c r="O67" s="125">
        <v>0</v>
      </c>
      <c r="P67" s="89">
        <f t="shared" si="7"/>
        <v>0</v>
      </c>
      <c r="Q67" s="89">
        <v>0</v>
      </c>
      <c r="R67" s="89">
        <f t="shared" si="20"/>
        <v>0</v>
      </c>
      <c r="S67" s="89">
        <v>0</v>
      </c>
      <c r="T67" s="89">
        <f t="shared" si="9"/>
        <v>0</v>
      </c>
      <c r="U67" s="89">
        <v>0</v>
      </c>
      <c r="V67" s="88">
        <f t="shared" si="10"/>
        <v>0</v>
      </c>
      <c r="W67" s="89">
        <v>0</v>
      </c>
      <c r="X67" s="88">
        <f t="shared" si="11"/>
        <v>0</v>
      </c>
      <c r="Y67" s="89">
        <v>0</v>
      </c>
      <c r="Z67" s="88">
        <f t="shared" si="12"/>
        <v>0</v>
      </c>
      <c r="AA67" s="88">
        <v>0</v>
      </c>
      <c r="AB67" s="88">
        <f t="shared" si="16"/>
        <v>0</v>
      </c>
      <c r="AC67" s="93">
        <f t="shared" si="17"/>
        <v>0</v>
      </c>
      <c r="AD67" s="94"/>
    </row>
    <row r="68" spans="1:36" s="79" customFormat="1" ht="27" customHeight="1">
      <c r="A68" s="122">
        <v>60</v>
      </c>
      <c r="B68" s="86" t="s">
        <v>881</v>
      </c>
      <c r="C68" s="87">
        <v>0</v>
      </c>
      <c r="D68" s="88">
        <f t="shared" si="2"/>
        <v>0</v>
      </c>
      <c r="E68" s="87">
        <v>0</v>
      </c>
      <c r="F68" s="88">
        <f t="shared" si="3"/>
        <v>0</v>
      </c>
      <c r="G68" s="89">
        <v>0</v>
      </c>
      <c r="H68" s="88">
        <f t="shared" si="14"/>
        <v>0</v>
      </c>
      <c r="I68" s="89">
        <v>0</v>
      </c>
      <c r="J68" s="89">
        <f t="shared" si="18"/>
        <v>0</v>
      </c>
      <c r="K68" s="89">
        <v>0</v>
      </c>
      <c r="L68" s="89">
        <f t="shared" si="19"/>
        <v>0</v>
      </c>
      <c r="M68" s="89">
        <v>0</v>
      </c>
      <c r="N68" s="89">
        <f t="shared" si="6"/>
        <v>0</v>
      </c>
      <c r="O68" s="125">
        <v>0</v>
      </c>
      <c r="P68" s="89">
        <f t="shared" si="7"/>
        <v>0</v>
      </c>
      <c r="Q68" s="89">
        <v>0</v>
      </c>
      <c r="R68" s="89">
        <f t="shared" si="20"/>
        <v>0</v>
      </c>
      <c r="S68" s="89">
        <v>0</v>
      </c>
      <c r="T68" s="89">
        <f t="shared" si="9"/>
        <v>0</v>
      </c>
      <c r="U68" s="89">
        <v>0</v>
      </c>
      <c r="V68" s="88">
        <f t="shared" si="10"/>
        <v>0</v>
      </c>
      <c r="W68" s="89">
        <v>0</v>
      </c>
      <c r="X68" s="88">
        <f t="shared" si="11"/>
        <v>0</v>
      </c>
      <c r="Y68" s="89">
        <v>0</v>
      </c>
      <c r="Z68" s="88">
        <f t="shared" si="12"/>
        <v>0</v>
      </c>
      <c r="AA68" s="88">
        <v>0</v>
      </c>
      <c r="AB68" s="88">
        <f t="shared" si="16"/>
        <v>0</v>
      </c>
      <c r="AC68" s="93">
        <f t="shared" si="17"/>
        <v>0</v>
      </c>
      <c r="AD68" s="94"/>
    </row>
    <row r="69" spans="1:36" s="79" customFormat="1" ht="27" customHeight="1">
      <c r="A69" s="85">
        <v>61</v>
      </c>
      <c r="B69" s="86" t="s">
        <v>882</v>
      </c>
      <c r="C69" s="87">
        <v>0</v>
      </c>
      <c r="D69" s="88">
        <f t="shared" si="2"/>
        <v>0</v>
      </c>
      <c r="E69" s="87">
        <v>0</v>
      </c>
      <c r="F69" s="88">
        <f t="shared" si="3"/>
        <v>0</v>
      </c>
      <c r="G69" s="89">
        <v>0</v>
      </c>
      <c r="H69" s="88">
        <f t="shared" si="14"/>
        <v>0</v>
      </c>
      <c r="I69" s="89">
        <v>0</v>
      </c>
      <c r="J69" s="89">
        <f t="shared" si="18"/>
        <v>0</v>
      </c>
      <c r="K69" s="89">
        <v>0</v>
      </c>
      <c r="L69" s="89">
        <f t="shared" si="19"/>
        <v>0</v>
      </c>
      <c r="M69" s="89">
        <v>0</v>
      </c>
      <c r="N69" s="89">
        <f t="shared" si="6"/>
        <v>0</v>
      </c>
      <c r="O69" s="125">
        <v>0</v>
      </c>
      <c r="P69" s="89">
        <f t="shared" si="7"/>
        <v>0</v>
      </c>
      <c r="Q69" s="89">
        <v>0</v>
      </c>
      <c r="R69" s="89">
        <f t="shared" si="20"/>
        <v>0</v>
      </c>
      <c r="S69" s="89">
        <v>0</v>
      </c>
      <c r="T69" s="89">
        <f t="shared" si="9"/>
        <v>0</v>
      </c>
      <c r="U69" s="89">
        <v>0</v>
      </c>
      <c r="V69" s="88">
        <f t="shared" si="10"/>
        <v>0</v>
      </c>
      <c r="W69" s="89">
        <v>0</v>
      </c>
      <c r="X69" s="88">
        <f t="shared" si="11"/>
        <v>0</v>
      </c>
      <c r="Y69" s="89">
        <v>0</v>
      </c>
      <c r="Z69" s="88">
        <f t="shared" si="12"/>
        <v>0</v>
      </c>
      <c r="AA69" s="88">
        <v>0</v>
      </c>
      <c r="AB69" s="88">
        <f t="shared" si="16"/>
        <v>0</v>
      </c>
      <c r="AC69" s="93">
        <f t="shared" si="17"/>
        <v>3</v>
      </c>
      <c r="AD69" s="94"/>
      <c r="AJ69" s="79">
        <v>3</v>
      </c>
    </row>
    <row r="70" spans="1:36" s="79" customFormat="1" ht="27" customHeight="1">
      <c r="A70" s="122">
        <v>62</v>
      </c>
      <c r="B70" s="90" t="s">
        <v>883</v>
      </c>
      <c r="C70" s="87">
        <v>0</v>
      </c>
      <c r="D70" s="88">
        <f t="shared" si="2"/>
        <v>0</v>
      </c>
      <c r="E70" s="87">
        <v>0</v>
      </c>
      <c r="F70" s="88">
        <f t="shared" si="3"/>
        <v>0</v>
      </c>
      <c r="G70" s="89">
        <v>0</v>
      </c>
      <c r="H70" s="88">
        <f>G70*2.45</f>
        <v>0</v>
      </c>
      <c r="I70" s="89">
        <v>0</v>
      </c>
      <c r="J70" s="89">
        <f t="shared" si="18"/>
        <v>0</v>
      </c>
      <c r="K70" s="89">
        <v>0</v>
      </c>
      <c r="L70" s="89">
        <f t="shared" si="19"/>
        <v>0</v>
      </c>
      <c r="M70" s="89">
        <v>0</v>
      </c>
      <c r="N70" s="89">
        <f t="shared" si="6"/>
        <v>0</v>
      </c>
      <c r="O70" s="125">
        <v>0</v>
      </c>
      <c r="P70" s="89">
        <f t="shared" si="7"/>
        <v>0</v>
      </c>
      <c r="Q70" s="89">
        <v>0</v>
      </c>
      <c r="R70" s="89">
        <f t="shared" si="20"/>
        <v>0</v>
      </c>
      <c r="S70" s="89">
        <v>0</v>
      </c>
      <c r="T70" s="89">
        <f t="shared" si="9"/>
        <v>0</v>
      </c>
      <c r="U70" s="89">
        <v>0</v>
      </c>
      <c r="V70" s="88">
        <f t="shared" si="10"/>
        <v>0</v>
      </c>
      <c r="W70" s="89">
        <v>0</v>
      </c>
      <c r="X70" s="88">
        <f t="shared" si="11"/>
        <v>0</v>
      </c>
      <c r="Y70" s="89">
        <v>0</v>
      </c>
      <c r="Z70" s="88">
        <f t="shared" si="12"/>
        <v>0</v>
      </c>
      <c r="AA70" s="88">
        <v>0</v>
      </c>
      <c r="AB70" s="88">
        <f t="shared" si="16"/>
        <v>0</v>
      </c>
      <c r="AC70" s="93">
        <f t="shared" si="17"/>
        <v>0</v>
      </c>
      <c r="AD70" s="94"/>
    </row>
    <row r="71" spans="1:36" s="79" customFormat="1" ht="27" customHeight="1">
      <c r="A71" s="85">
        <v>63</v>
      </c>
      <c r="B71" s="86" t="s">
        <v>884</v>
      </c>
      <c r="C71" s="87">
        <v>0</v>
      </c>
      <c r="D71" s="88">
        <f t="shared" si="2"/>
        <v>0</v>
      </c>
      <c r="E71" s="87">
        <v>0</v>
      </c>
      <c r="F71" s="88">
        <f t="shared" si="3"/>
        <v>0</v>
      </c>
      <c r="G71" s="89">
        <v>0</v>
      </c>
      <c r="H71" s="88">
        <f>G71*2.45</f>
        <v>0</v>
      </c>
      <c r="I71" s="89">
        <v>0</v>
      </c>
      <c r="J71" s="89">
        <f t="shared" si="18"/>
        <v>0</v>
      </c>
      <c r="K71" s="89">
        <v>0</v>
      </c>
      <c r="L71" s="89">
        <f t="shared" si="19"/>
        <v>0</v>
      </c>
      <c r="M71" s="89">
        <v>0</v>
      </c>
      <c r="N71" s="89">
        <f t="shared" si="6"/>
        <v>0</v>
      </c>
      <c r="O71" s="125">
        <v>0</v>
      </c>
      <c r="P71" s="89">
        <f t="shared" si="7"/>
        <v>0</v>
      </c>
      <c r="Q71" s="89">
        <v>0</v>
      </c>
      <c r="R71" s="89">
        <f t="shared" si="20"/>
        <v>0</v>
      </c>
      <c r="S71" s="89">
        <v>0</v>
      </c>
      <c r="T71" s="89">
        <f t="shared" si="9"/>
        <v>0</v>
      </c>
      <c r="U71" s="89">
        <v>0</v>
      </c>
      <c r="V71" s="88">
        <f t="shared" si="10"/>
        <v>0</v>
      </c>
      <c r="W71" s="89">
        <v>0</v>
      </c>
      <c r="X71" s="88">
        <f t="shared" si="11"/>
        <v>0</v>
      </c>
      <c r="Y71" s="89">
        <v>0</v>
      </c>
      <c r="Z71" s="88">
        <f t="shared" si="12"/>
        <v>0</v>
      </c>
      <c r="AA71" s="88">
        <v>0</v>
      </c>
      <c r="AB71" s="88">
        <f t="shared" si="16"/>
        <v>0</v>
      </c>
      <c r="AC71" s="93">
        <f t="shared" si="17"/>
        <v>0</v>
      </c>
      <c r="AD71" s="94"/>
    </row>
    <row r="72" spans="1:36" s="79" customFormat="1" ht="27" customHeight="1">
      <c r="A72" s="122">
        <v>64</v>
      </c>
      <c r="B72" s="90" t="s">
        <v>885</v>
      </c>
      <c r="C72" s="87">
        <v>0</v>
      </c>
      <c r="D72" s="88">
        <f t="shared" si="2"/>
        <v>0</v>
      </c>
      <c r="E72" s="87">
        <v>0</v>
      </c>
      <c r="F72" s="88">
        <f t="shared" si="3"/>
        <v>0</v>
      </c>
      <c r="G72" s="89">
        <v>0</v>
      </c>
      <c r="H72" s="88">
        <f>G72*2.45</f>
        <v>0</v>
      </c>
      <c r="I72" s="89">
        <v>0</v>
      </c>
      <c r="J72" s="89">
        <f t="shared" si="18"/>
        <v>0</v>
      </c>
      <c r="K72" s="89">
        <v>0</v>
      </c>
      <c r="L72" s="89">
        <f t="shared" si="19"/>
        <v>0</v>
      </c>
      <c r="M72" s="89">
        <v>0</v>
      </c>
      <c r="N72" s="89">
        <f t="shared" si="6"/>
        <v>0</v>
      </c>
      <c r="O72" s="125">
        <v>0</v>
      </c>
      <c r="P72" s="89">
        <f t="shared" si="7"/>
        <v>0</v>
      </c>
      <c r="Q72" s="89">
        <v>0</v>
      </c>
      <c r="R72" s="89">
        <f t="shared" si="20"/>
        <v>0</v>
      </c>
      <c r="S72" s="89">
        <v>0</v>
      </c>
      <c r="T72" s="89">
        <f t="shared" si="9"/>
        <v>0</v>
      </c>
      <c r="U72" s="89">
        <v>0</v>
      </c>
      <c r="V72" s="88">
        <f t="shared" si="10"/>
        <v>0</v>
      </c>
      <c r="W72" s="89">
        <v>0</v>
      </c>
      <c r="X72" s="88">
        <f t="shared" si="11"/>
        <v>0</v>
      </c>
      <c r="Y72" s="89">
        <v>0</v>
      </c>
      <c r="Z72" s="88">
        <f t="shared" si="12"/>
        <v>0</v>
      </c>
      <c r="AA72" s="88">
        <v>0</v>
      </c>
      <c r="AB72" s="88">
        <f t="shared" si="16"/>
        <v>0</v>
      </c>
      <c r="AC72" s="93">
        <f t="shared" si="17"/>
        <v>0</v>
      </c>
      <c r="AD72" s="94"/>
    </row>
    <row r="73" spans="1:36" s="79" customFormat="1" ht="27" customHeight="1">
      <c r="A73" s="85">
        <v>65</v>
      </c>
      <c r="B73" s="90" t="s">
        <v>886</v>
      </c>
      <c r="C73" s="87">
        <v>0</v>
      </c>
      <c r="D73" s="88">
        <f t="shared" si="2"/>
        <v>0</v>
      </c>
      <c r="E73" s="87">
        <v>0</v>
      </c>
      <c r="F73" s="88">
        <f t="shared" si="3"/>
        <v>0</v>
      </c>
      <c r="G73" s="89">
        <v>0</v>
      </c>
      <c r="H73" s="88">
        <f>G73*2.45</f>
        <v>0</v>
      </c>
      <c r="I73" s="89">
        <v>0</v>
      </c>
      <c r="J73" s="89">
        <f t="shared" si="18"/>
        <v>0</v>
      </c>
      <c r="K73" s="89">
        <v>0</v>
      </c>
      <c r="L73" s="89">
        <f t="shared" si="19"/>
        <v>0</v>
      </c>
      <c r="M73" s="89">
        <v>0</v>
      </c>
      <c r="N73" s="89">
        <f t="shared" si="6"/>
        <v>0</v>
      </c>
      <c r="O73" s="125">
        <v>0</v>
      </c>
      <c r="P73" s="89">
        <f t="shared" si="7"/>
        <v>0</v>
      </c>
      <c r="Q73" s="89">
        <v>0</v>
      </c>
      <c r="R73" s="89">
        <f t="shared" si="20"/>
        <v>0</v>
      </c>
      <c r="S73" s="89">
        <v>0</v>
      </c>
      <c r="T73" s="89">
        <f t="shared" si="9"/>
        <v>0</v>
      </c>
      <c r="U73" s="89">
        <v>0</v>
      </c>
      <c r="V73" s="88">
        <f t="shared" si="10"/>
        <v>0</v>
      </c>
      <c r="W73" s="89">
        <v>0</v>
      </c>
      <c r="X73" s="88">
        <f t="shared" si="11"/>
        <v>0</v>
      </c>
      <c r="Y73" s="89">
        <v>0</v>
      </c>
      <c r="Z73" s="88">
        <f t="shared" si="12"/>
        <v>0</v>
      </c>
      <c r="AA73" s="88">
        <v>0</v>
      </c>
      <c r="AB73" s="88">
        <f t="shared" si="16"/>
        <v>0</v>
      </c>
      <c r="AC73" s="93">
        <f t="shared" si="17"/>
        <v>0</v>
      </c>
      <c r="AD73" s="94"/>
    </row>
    <row r="74" spans="1:36" s="79" customFormat="1" ht="27" customHeight="1">
      <c r="A74" s="122">
        <v>66</v>
      </c>
      <c r="B74" s="90" t="s">
        <v>887</v>
      </c>
      <c r="C74" s="87">
        <v>0</v>
      </c>
      <c r="D74" s="88">
        <f t="shared" si="2"/>
        <v>0</v>
      </c>
      <c r="E74" s="87">
        <v>0</v>
      </c>
      <c r="F74" s="88">
        <f t="shared" si="3"/>
        <v>0</v>
      </c>
      <c r="G74" s="89">
        <v>0</v>
      </c>
      <c r="H74" s="88">
        <f>G74*2.45</f>
        <v>0</v>
      </c>
      <c r="I74" s="89">
        <v>0</v>
      </c>
      <c r="J74" s="89">
        <f t="shared" si="18"/>
        <v>0</v>
      </c>
      <c r="K74" s="89">
        <v>0</v>
      </c>
      <c r="L74" s="89">
        <f t="shared" si="19"/>
        <v>0</v>
      </c>
      <c r="M74" s="89">
        <v>0</v>
      </c>
      <c r="N74" s="89">
        <f t="shared" si="6"/>
        <v>0</v>
      </c>
      <c r="O74" s="125">
        <v>0</v>
      </c>
      <c r="P74" s="89">
        <f t="shared" si="7"/>
        <v>0</v>
      </c>
      <c r="Q74" s="89">
        <v>0</v>
      </c>
      <c r="R74" s="89">
        <f t="shared" si="20"/>
        <v>0</v>
      </c>
      <c r="S74" s="89">
        <v>0</v>
      </c>
      <c r="T74" s="89">
        <f t="shared" si="9"/>
        <v>0</v>
      </c>
      <c r="U74" s="89">
        <v>0</v>
      </c>
      <c r="V74" s="88">
        <f t="shared" si="10"/>
        <v>0</v>
      </c>
      <c r="W74" s="89">
        <v>0</v>
      </c>
      <c r="X74" s="88">
        <f t="shared" si="11"/>
        <v>0</v>
      </c>
      <c r="Y74" s="89">
        <v>0</v>
      </c>
      <c r="Z74" s="88">
        <f t="shared" si="12"/>
        <v>0</v>
      </c>
      <c r="AA74" s="88">
        <v>0</v>
      </c>
      <c r="AB74" s="88">
        <f t="shared" si="16"/>
        <v>0</v>
      </c>
      <c r="AC74" s="93">
        <f t="shared" si="17"/>
        <v>0</v>
      </c>
      <c r="AD74" s="94"/>
    </row>
    <row r="75" spans="1:36" s="79" customFormat="1" ht="27" customHeight="1">
      <c r="A75" s="85">
        <v>67</v>
      </c>
      <c r="B75" s="90" t="s">
        <v>888</v>
      </c>
      <c r="C75" s="87">
        <v>0</v>
      </c>
      <c r="D75" s="88">
        <f t="shared" ref="D75:D138" si="21">C75*3.5</f>
        <v>0</v>
      </c>
      <c r="E75" s="87">
        <v>0</v>
      </c>
      <c r="F75" s="88">
        <f t="shared" ref="F75:F138" si="22">E75*6</f>
        <v>0</v>
      </c>
      <c r="G75" s="89">
        <v>0</v>
      </c>
      <c r="H75" s="88">
        <f t="shared" ref="H75:H138" si="23">G75*2.45</f>
        <v>0</v>
      </c>
      <c r="I75" s="89">
        <v>0</v>
      </c>
      <c r="J75" s="89">
        <f t="shared" si="18"/>
        <v>0</v>
      </c>
      <c r="K75" s="89">
        <v>0</v>
      </c>
      <c r="L75" s="89">
        <f t="shared" si="19"/>
        <v>0</v>
      </c>
      <c r="M75" s="89">
        <v>0</v>
      </c>
      <c r="N75" s="89">
        <f t="shared" ref="N75:N138" si="24">M75*1</f>
        <v>0</v>
      </c>
      <c r="O75" s="125">
        <v>0</v>
      </c>
      <c r="P75" s="89">
        <f t="shared" ref="P75:P106" si="25">O75*0.5</f>
        <v>0</v>
      </c>
      <c r="Q75" s="89">
        <v>0</v>
      </c>
      <c r="R75" s="89">
        <f t="shared" si="20"/>
        <v>0</v>
      </c>
      <c r="S75" s="89">
        <v>0</v>
      </c>
      <c r="T75" s="89">
        <f t="shared" ref="T75:T106" si="26">S75*0.8</f>
        <v>0</v>
      </c>
      <c r="U75" s="89">
        <v>0</v>
      </c>
      <c r="V75" s="88">
        <f t="shared" ref="V75:V138" si="27">U75*23</f>
        <v>0</v>
      </c>
      <c r="W75" s="89">
        <v>0</v>
      </c>
      <c r="X75" s="88">
        <f t="shared" ref="X75:X138" si="28">W75*4.5</f>
        <v>0</v>
      </c>
      <c r="Y75" s="89">
        <v>0</v>
      </c>
      <c r="Z75" s="88">
        <f t="shared" ref="Z75:Z138" si="29">Y75*4</f>
        <v>0</v>
      </c>
      <c r="AA75" s="88">
        <v>0</v>
      </c>
      <c r="AB75" s="88">
        <f t="shared" si="16"/>
        <v>0</v>
      </c>
      <c r="AC75" s="93">
        <f t="shared" si="17"/>
        <v>0</v>
      </c>
      <c r="AD75" s="94"/>
    </row>
    <row r="76" spans="1:36" s="79" customFormat="1" ht="27" customHeight="1">
      <c r="A76" s="122">
        <v>68</v>
      </c>
      <c r="B76" s="86" t="s">
        <v>889</v>
      </c>
      <c r="C76" s="87">
        <v>0</v>
      </c>
      <c r="D76" s="88">
        <f t="shared" si="21"/>
        <v>0</v>
      </c>
      <c r="E76" s="87">
        <v>0</v>
      </c>
      <c r="F76" s="88">
        <f t="shared" si="22"/>
        <v>0</v>
      </c>
      <c r="G76" s="89">
        <v>0</v>
      </c>
      <c r="H76" s="88">
        <f t="shared" si="23"/>
        <v>0</v>
      </c>
      <c r="I76" s="89">
        <v>0</v>
      </c>
      <c r="J76" s="89">
        <f t="shared" si="18"/>
        <v>0</v>
      </c>
      <c r="K76" s="89">
        <v>0</v>
      </c>
      <c r="L76" s="89">
        <f t="shared" si="19"/>
        <v>0</v>
      </c>
      <c r="M76" s="89">
        <v>0</v>
      </c>
      <c r="N76" s="89">
        <f t="shared" si="24"/>
        <v>0</v>
      </c>
      <c r="O76" s="125">
        <v>0</v>
      </c>
      <c r="P76" s="89">
        <f t="shared" si="25"/>
        <v>0</v>
      </c>
      <c r="Q76" s="89">
        <v>0</v>
      </c>
      <c r="R76" s="89">
        <f t="shared" si="20"/>
        <v>0</v>
      </c>
      <c r="S76" s="89">
        <v>0</v>
      </c>
      <c r="T76" s="89">
        <f t="shared" si="26"/>
        <v>0</v>
      </c>
      <c r="U76" s="89">
        <v>0</v>
      </c>
      <c r="V76" s="88">
        <f t="shared" si="27"/>
        <v>0</v>
      </c>
      <c r="W76" s="89">
        <v>0</v>
      </c>
      <c r="X76" s="88">
        <f t="shared" si="28"/>
        <v>0</v>
      </c>
      <c r="Y76" s="89">
        <v>0</v>
      </c>
      <c r="Z76" s="88">
        <f t="shared" si="29"/>
        <v>0</v>
      </c>
      <c r="AA76" s="88">
        <v>0</v>
      </c>
      <c r="AB76" s="88">
        <f t="shared" si="16"/>
        <v>0</v>
      </c>
      <c r="AC76" s="93">
        <f t="shared" si="17"/>
        <v>0</v>
      </c>
      <c r="AD76" s="94"/>
    </row>
    <row r="77" spans="1:36" s="79" customFormat="1" ht="27" customHeight="1">
      <c r="A77" s="85">
        <v>69</v>
      </c>
      <c r="B77" s="86" t="s">
        <v>890</v>
      </c>
      <c r="C77" s="87">
        <v>0</v>
      </c>
      <c r="D77" s="88">
        <f t="shared" si="21"/>
        <v>0</v>
      </c>
      <c r="E77" s="87">
        <v>0</v>
      </c>
      <c r="F77" s="88">
        <f t="shared" si="22"/>
        <v>0</v>
      </c>
      <c r="G77" s="89">
        <v>0</v>
      </c>
      <c r="H77" s="88">
        <f t="shared" si="23"/>
        <v>0</v>
      </c>
      <c r="I77" s="89">
        <v>0</v>
      </c>
      <c r="J77" s="89">
        <f t="shared" si="18"/>
        <v>0</v>
      </c>
      <c r="K77" s="89">
        <v>0</v>
      </c>
      <c r="L77" s="89">
        <f t="shared" si="19"/>
        <v>0</v>
      </c>
      <c r="M77" s="89">
        <v>0</v>
      </c>
      <c r="N77" s="89">
        <f t="shared" si="24"/>
        <v>0</v>
      </c>
      <c r="O77" s="125">
        <v>0</v>
      </c>
      <c r="P77" s="89">
        <f t="shared" si="25"/>
        <v>0</v>
      </c>
      <c r="Q77" s="89">
        <v>0</v>
      </c>
      <c r="R77" s="89">
        <f t="shared" si="20"/>
        <v>0</v>
      </c>
      <c r="S77" s="89">
        <v>0</v>
      </c>
      <c r="T77" s="89">
        <f t="shared" si="26"/>
        <v>0</v>
      </c>
      <c r="U77" s="89">
        <v>0</v>
      </c>
      <c r="V77" s="88">
        <f t="shared" si="27"/>
        <v>0</v>
      </c>
      <c r="W77" s="89">
        <v>0</v>
      </c>
      <c r="X77" s="88">
        <f t="shared" si="28"/>
        <v>0</v>
      </c>
      <c r="Y77" s="89">
        <v>0</v>
      </c>
      <c r="Z77" s="88">
        <f t="shared" si="29"/>
        <v>0</v>
      </c>
      <c r="AA77" s="88">
        <v>0</v>
      </c>
      <c r="AB77" s="88">
        <f t="shared" si="16"/>
        <v>0</v>
      </c>
      <c r="AC77" s="93">
        <f t="shared" si="17"/>
        <v>0</v>
      </c>
      <c r="AD77" s="94"/>
    </row>
    <row r="78" spans="1:36" s="79" customFormat="1" ht="27" customHeight="1">
      <c r="A78" s="122">
        <v>70</v>
      </c>
      <c r="B78" s="86" t="s">
        <v>891</v>
      </c>
      <c r="C78" s="87">
        <v>0</v>
      </c>
      <c r="D78" s="88">
        <f t="shared" si="21"/>
        <v>0</v>
      </c>
      <c r="E78" s="87">
        <v>0</v>
      </c>
      <c r="F78" s="88">
        <f t="shared" si="22"/>
        <v>0</v>
      </c>
      <c r="G78" s="89">
        <v>0</v>
      </c>
      <c r="H78" s="88">
        <f t="shared" si="23"/>
        <v>0</v>
      </c>
      <c r="I78" s="89">
        <v>0</v>
      </c>
      <c r="J78" s="89">
        <f t="shared" si="18"/>
        <v>0</v>
      </c>
      <c r="K78" s="89">
        <v>0</v>
      </c>
      <c r="L78" s="89">
        <f t="shared" si="19"/>
        <v>0</v>
      </c>
      <c r="M78" s="89">
        <v>0</v>
      </c>
      <c r="N78" s="89">
        <f t="shared" si="24"/>
        <v>0</v>
      </c>
      <c r="O78" s="125">
        <v>0</v>
      </c>
      <c r="P78" s="89">
        <f t="shared" si="25"/>
        <v>0</v>
      </c>
      <c r="Q78" s="89">
        <v>0</v>
      </c>
      <c r="R78" s="89">
        <f t="shared" si="20"/>
        <v>0</v>
      </c>
      <c r="S78" s="89">
        <v>0</v>
      </c>
      <c r="T78" s="89">
        <f t="shared" si="26"/>
        <v>0</v>
      </c>
      <c r="U78" s="89">
        <v>0</v>
      </c>
      <c r="V78" s="88">
        <f t="shared" si="27"/>
        <v>0</v>
      </c>
      <c r="W78" s="89">
        <v>0</v>
      </c>
      <c r="X78" s="88">
        <f t="shared" si="28"/>
        <v>0</v>
      </c>
      <c r="Y78" s="89">
        <v>0</v>
      </c>
      <c r="Z78" s="88">
        <f t="shared" si="29"/>
        <v>0</v>
      </c>
      <c r="AA78" s="88">
        <v>0</v>
      </c>
      <c r="AB78" s="88">
        <f t="shared" si="16"/>
        <v>0</v>
      </c>
      <c r="AC78" s="93">
        <f t="shared" si="17"/>
        <v>0</v>
      </c>
      <c r="AD78" s="94"/>
    </row>
    <row r="79" spans="1:36" s="79" customFormat="1" ht="27" customHeight="1">
      <c r="A79" s="85">
        <v>71</v>
      </c>
      <c r="B79" s="86" t="s">
        <v>892</v>
      </c>
      <c r="C79" s="87">
        <v>0</v>
      </c>
      <c r="D79" s="88">
        <f t="shared" si="21"/>
        <v>0</v>
      </c>
      <c r="E79" s="87">
        <v>0</v>
      </c>
      <c r="F79" s="88">
        <f t="shared" si="22"/>
        <v>0</v>
      </c>
      <c r="G79" s="89">
        <v>0</v>
      </c>
      <c r="H79" s="88">
        <f t="shared" si="23"/>
        <v>0</v>
      </c>
      <c r="I79" s="89">
        <v>0</v>
      </c>
      <c r="J79" s="89">
        <f t="shared" si="18"/>
        <v>0</v>
      </c>
      <c r="K79" s="89">
        <v>0</v>
      </c>
      <c r="L79" s="89">
        <f t="shared" si="19"/>
        <v>0</v>
      </c>
      <c r="M79" s="89">
        <v>0</v>
      </c>
      <c r="N79" s="89">
        <f t="shared" si="24"/>
        <v>0</v>
      </c>
      <c r="O79" s="125">
        <v>0</v>
      </c>
      <c r="P79" s="89">
        <f t="shared" si="25"/>
        <v>0</v>
      </c>
      <c r="Q79" s="89">
        <v>0</v>
      </c>
      <c r="R79" s="89">
        <f t="shared" si="20"/>
        <v>0</v>
      </c>
      <c r="S79" s="89">
        <v>0</v>
      </c>
      <c r="T79" s="89">
        <f t="shared" si="26"/>
        <v>0</v>
      </c>
      <c r="U79" s="89">
        <v>0</v>
      </c>
      <c r="V79" s="88">
        <f t="shared" si="27"/>
        <v>0</v>
      </c>
      <c r="W79" s="89">
        <v>0</v>
      </c>
      <c r="X79" s="88">
        <f t="shared" si="28"/>
        <v>0</v>
      </c>
      <c r="Y79" s="89">
        <v>0</v>
      </c>
      <c r="Z79" s="88">
        <f t="shared" si="29"/>
        <v>0</v>
      </c>
      <c r="AA79" s="88">
        <v>0</v>
      </c>
      <c r="AB79" s="88">
        <f t="shared" si="16"/>
        <v>0</v>
      </c>
      <c r="AC79" s="93">
        <f t="shared" si="17"/>
        <v>0</v>
      </c>
      <c r="AD79" s="94"/>
    </row>
    <row r="80" spans="1:36" s="79" customFormat="1" ht="27" customHeight="1">
      <c r="A80" s="122">
        <v>72</v>
      </c>
      <c r="B80" s="86" t="s">
        <v>893</v>
      </c>
      <c r="C80" s="87">
        <v>0</v>
      </c>
      <c r="D80" s="88">
        <f t="shared" si="21"/>
        <v>0</v>
      </c>
      <c r="E80" s="87">
        <v>0</v>
      </c>
      <c r="F80" s="88">
        <f t="shared" si="22"/>
        <v>0</v>
      </c>
      <c r="G80" s="89">
        <v>0</v>
      </c>
      <c r="H80" s="88">
        <f t="shared" si="23"/>
        <v>0</v>
      </c>
      <c r="I80" s="89">
        <v>0</v>
      </c>
      <c r="J80" s="89">
        <f t="shared" si="18"/>
        <v>0</v>
      </c>
      <c r="K80" s="89">
        <v>0</v>
      </c>
      <c r="L80" s="89">
        <f t="shared" si="19"/>
        <v>0</v>
      </c>
      <c r="M80" s="89">
        <v>0</v>
      </c>
      <c r="N80" s="89">
        <f t="shared" si="24"/>
        <v>0</v>
      </c>
      <c r="O80" s="125">
        <v>0</v>
      </c>
      <c r="P80" s="89">
        <f t="shared" si="25"/>
        <v>0</v>
      </c>
      <c r="Q80" s="89">
        <v>0</v>
      </c>
      <c r="R80" s="89">
        <f t="shared" si="20"/>
        <v>0</v>
      </c>
      <c r="S80" s="89">
        <v>0</v>
      </c>
      <c r="T80" s="89">
        <f t="shared" si="26"/>
        <v>0</v>
      </c>
      <c r="U80" s="89">
        <v>0</v>
      </c>
      <c r="V80" s="88">
        <f t="shared" si="27"/>
        <v>0</v>
      </c>
      <c r="W80" s="89">
        <v>0</v>
      </c>
      <c r="X80" s="88">
        <f t="shared" si="28"/>
        <v>0</v>
      </c>
      <c r="Y80" s="89">
        <v>0</v>
      </c>
      <c r="Z80" s="88">
        <f t="shared" si="29"/>
        <v>0</v>
      </c>
      <c r="AA80" s="88">
        <v>0</v>
      </c>
      <c r="AB80" s="88">
        <f t="shared" si="16"/>
        <v>0</v>
      </c>
      <c r="AC80" s="93">
        <f t="shared" si="17"/>
        <v>0</v>
      </c>
      <c r="AD80" s="94"/>
    </row>
    <row r="81" spans="1:36" s="79" customFormat="1" ht="27" customHeight="1">
      <c r="A81" s="85">
        <v>73</v>
      </c>
      <c r="B81" s="86" t="s">
        <v>894</v>
      </c>
      <c r="C81" s="87">
        <v>0</v>
      </c>
      <c r="D81" s="88">
        <f t="shared" si="21"/>
        <v>0</v>
      </c>
      <c r="E81" s="87">
        <v>0</v>
      </c>
      <c r="F81" s="88">
        <f t="shared" si="22"/>
        <v>0</v>
      </c>
      <c r="G81" s="89">
        <v>0</v>
      </c>
      <c r="H81" s="88">
        <f t="shared" si="23"/>
        <v>0</v>
      </c>
      <c r="I81" s="89">
        <v>0</v>
      </c>
      <c r="J81" s="89">
        <f t="shared" si="18"/>
        <v>0</v>
      </c>
      <c r="K81" s="89">
        <v>0</v>
      </c>
      <c r="L81" s="89">
        <f t="shared" si="19"/>
        <v>0</v>
      </c>
      <c r="M81" s="89">
        <v>0</v>
      </c>
      <c r="N81" s="89">
        <f t="shared" si="24"/>
        <v>0</v>
      </c>
      <c r="O81" s="125">
        <v>0</v>
      </c>
      <c r="P81" s="89">
        <f t="shared" si="25"/>
        <v>0</v>
      </c>
      <c r="Q81" s="89">
        <v>0</v>
      </c>
      <c r="R81" s="89">
        <f t="shared" si="20"/>
        <v>0</v>
      </c>
      <c r="S81" s="89">
        <v>0</v>
      </c>
      <c r="T81" s="89">
        <f t="shared" si="26"/>
        <v>0</v>
      </c>
      <c r="U81" s="89">
        <v>0</v>
      </c>
      <c r="V81" s="88">
        <f t="shared" si="27"/>
        <v>0</v>
      </c>
      <c r="W81" s="89">
        <v>0</v>
      </c>
      <c r="X81" s="88">
        <f t="shared" si="28"/>
        <v>0</v>
      </c>
      <c r="Y81" s="89">
        <v>0</v>
      </c>
      <c r="Z81" s="88">
        <f t="shared" si="29"/>
        <v>0</v>
      </c>
      <c r="AA81" s="88">
        <v>0</v>
      </c>
      <c r="AB81" s="88">
        <f t="shared" si="16"/>
        <v>0</v>
      </c>
      <c r="AC81" s="93">
        <f t="shared" si="17"/>
        <v>0</v>
      </c>
      <c r="AD81" s="94"/>
    </row>
    <row r="82" spans="1:36" s="79" customFormat="1" ht="27" customHeight="1">
      <c r="A82" s="122">
        <v>74</v>
      </c>
      <c r="B82" s="86" t="s">
        <v>895</v>
      </c>
      <c r="C82" s="87">
        <v>0</v>
      </c>
      <c r="D82" s="88">
        <f t="shared" si="21"/>
        <v>0</v>
      </c>
      <c r="E82" s="87">
        <v>0</v>
      </c>
      <c r="F82" s="88">
        <f t="shared" si="22"/>
        <v>0</v>
      </c>
      <c r="G82" s="89">
        <v>0</v>
      </c>
      <c r="H82" s="88">
        <f t="shared" si="23"/>
        <v>0</v>
      </c>
      <c r="I82" s="89">
        <v>0</v>
      </c>
      <c r="J82" s="89">
        <f t="shared" si="18"/>
        <v>0</v>
      </c>
      <c r="K82" s="89">
        <v>0</v>
      </c>
      <c r="L82" s="89">
        <f t="shared" si="19"/>
        <v>0</v>
      </c>
      <c r="M82" s="89">
        <v>0</v>
      </c>
      <c r="N82" s="89">
        <f t="shared" si="24"/>
        <v>0</v>
      </c>
      <c r="O82" s="125">
        <v>0</v>
      </c>
      <c r="P82" s="89">
        <f t="shared" si="25"/>
        <v>0</v>
      </c>
      <c r="Q82" s="89">
        <v>0</v>
      </c>
      <c r="R82" s="89">
        <f t="shared" si="20"/>
        <v>0</v>
      </c>
      <c r="S82" s="89">
        <v>0</v>
      </c>
      <c r="T82" s="89">
        <f t="shared" si="26"/>
        <v>0</v>
      </c>
      <c r="U82" s="89">
        <v>0</v>
      </c>
      <c r="V82" s="88">
        <f t="shared" si="27"/>
        <v>0</v>
      </c>
      <c r="W82" s="89">
        <v>0</v>
      </c>
      <c r="X82" s="88">
        <f t="shared" si="28"/>
        <v>0</v>
      </c>
      <c r="Y82" s="89">
        <v>0</v>
      </c>
      <c r="Z82" s="88">
        <f t="shared" si="29"/>
        <v>0</v>
      </c>
      <c r="AA82" s="88">
        <v>0</v>
      </c>
      <c r="AB82" s="88">
        <f t="shared" si="16"/>
        <v>0</v>
      </c>
      <c r="AC82" s="93">
        <f t="shared" si="17"/>
        <v>0</v>
      </c>
      <c r="AD82" s="94"/>
    </row>
    <row r="83" spans="1:36" s="79" customFormat="1" ht="27" customHeight="1">
      <c r="A83" s="85">
        <v>75</v>
      </c>
      <c r="B83" s="130" t="s">
        <v>896</v>
      </c>
      <c r="C83" s="87">
        <v>0</v>
      </c>
      <c r="D83" s="88">
        <f t="shared" si="21"/>
        <v>0</v>
      </c>
      <c r="E83" s="87">
        <v>0</v>
      </c>
      <c r="F83" s="88">
        <f t="shared" si="22"/>
        <v>0</v>
      </c>
      <c r="G83" s="89">
        <v>0</v>
      </c>
      <c r="H83" s="88">
        <f t="shared" si="23"/>
        <v>0</v>
      </c>
      <c r="I83" s="89">
        <v>0</v>
      </c>
      <c r="J83" s="89">
        <f t="shared" si="18"/>
        <v>0</v>
      </c>
      <c r="K83" s="89">
        <v>0</v>
      </c>
      <c r="L83" s="89">
        <f t="shared" si="19"/>
        <v>0</v>
      </c>
      <c r="M83" s="89">
        <v>0</v>
      </c>
      <c r="N83" s="89">
        <f t="shared" si="24"/>
        <v>0</v>
      </c>
      <c r="O83" s="125">
        <v>0</v>
      </c>
      <c r="P83" s="89">
        <f t="shared" si="25"/>
        <v>0</v>
      </c>
      <c r="Q83" s="89">
        <v>0</v>
      </c>
      <c r="R83" s="89">
        <f t="shared" si="20"/>
        <v>0</v>
      </c>
      <c r="S83" s="89">
        <v>0</v>
      </c>
      <c r="T83" s="89">
        <f t="shared" si="26"/>
        <v>0</v>
      </c>
      <c r="U83" s="89">
        <v>0</v>
      </c>
      <c r="V83" s="88">
        <f t="shared" si="27"/>
        <v>0</v>
      </c>
      <c r="W83" s="89">
        <v>0</v>
      </c>
      <c r="X83" s="88">
        <f t="shared" si="28"/>
        <v>0</v>
      </c>
      <c r="Y83" s="89">
        <v>0</v>
      </c>
      <c r="Z83" s="88">
        <f t="shared" si="29"/>
        <v>0</v>
      </c>
      <c r="AA83" s="88">
        <v>0</v>
      </c>
      <c r="AB83" s="88">
        <f t="shared" si="16"/>
        <v>0</v>
      </c>
      <c r="AC83" s="93">
        <f t="shared" si="17"/>
        <v>0</v>
      </c>
      <c r="AD83" s="133"/>
    </row>
    <row r="84" spans="1:36" s="79" customFormat="1" ht="27" hidden="1" customHeight="1">
      <c r="A84" s="122">
        <v>76</v>
      </c>
      <c r="B84" s="86" t="s">
        <v>897</v>
      </c>
      <c r="C84" s="87">
        <v>0</v>
      </c>
      <c r="D84" s="88">
        <f t="shared" si="21"/>
        <v>0</v>
      </c>
      <c r="E84" s="87">
        <v>0</v>
      </c>
      <c r="F84" s="88">
        <f t="shared" si="22"/>
        <v>0</v>
      </c>
      <c r="G84" s="89">
        <v>0</v>
      </c>
      <c r="H84" s="88">
        <f t="shared" si="23"/>
        <v>0</v>
      </c>
      <c r="I84" s="89">
        <v>0</v>
      </c>
      <c r="J84" s="89">
        <f t="shared" si="18"/>
        <v>0</v>
      </c>
      <c r="K84" s="89">
        <v>0</v>
      </c>
      <c r="L84" s="89">
        <f t="shared" si="19"/>
        <v>0</v>
      </c>
      <c r="M84" s="89">
        <v>0</v>
      </c>
      <c r="N84" s="89">
        <f t="shared" si="24"/>
        <v>0</v>
      </c>
      <c r="O84" s="125">
        <v>0</v>
      </c>
      <c r="P84" s="89">
        <f t="shared" si="25"/>
        <v>0</v>
      </c>
      <c r="Q84" s="89">
        <v>0</v>
      </c>
      <c r="R84" s="89">
        <f t="shared" si="20"/>
        <v>0</v>
      </c>
      <c r="S84" s="89">
        <v>0</v>
      </c>
      <c r="T84" s="89">
        <f t="shared" si="26"/>
        <v>0</v>
      </c>
      <c r="U84" s="89">
        <v>0</v>
      </c>
      <c r="V84" s="88">
        <f t="shared" si="27"/>
        <v>0</v>
      </c>
      <c r="W84" s="89">
        <v>0</v>
      </c>
      <c r="X84" s="88">
        <f t="shared" si="28"/>
        <v>0</v>
      </c>
      <c r="Y84" s="89">
        <v>0</v>
      </c>
      <c r="Z84" s="88">
        <f t="shared" si="29"/>
        <v>0</v>
      </c>
      <c r="AA84" s="88">
        <v>0</v>
      </c>
      <c r="AB84" s="88">
        <f t="shared" si="16"/>
        <v>0</v>
      </c>
      <c r="AC84" s="93">
        <f t="shared" si="17"/>
        <v>0</v>
      </c>
      <c r="AD84" s="94"/>
    </row>
    <row r="85" spans="1:36" s="79" customFormat="1" ht="27" hidden="1" customHeight="1">
      <c r="A85" s="85">
        <v>77</v>
      </c>
      <c r="B85" s="90" t="s">
        <v>898</v>
      </c>
      <c r="C85" s="87">
        <v>0</v>
      </c>
      <c r="D85" s="88">
        <f t="shared" si="21"/>
        <v>0</v>
      </c>
      <c r="E85" s="87">
        <v>0</v>
      </c>
      <c r="F85" s="88">
        <f t="shared" si="22"/>
        <v>0</v>
      </c>
      <c r="G85" s="89">
        <v>0</v>
      </c>
      <c r="H85" s="88">
        <f t="shared" si="23"/>
        <v>0</v>
      </c>
      <c r="I85" s="89">
        <v>0</v>
      </c>
      <c r="J85" s="89">
        <f t="shared" si="18"/>
        <v>0</v>
      </c>
      <c r="K85" s="89">
        <v>0</v>
      </c>
      <c r="L85" s="89">
        <f t="shared" si="19"/>
        <v>0</v>
      </c>
      <c r="M85" s="89">
        <v>0</v>
      </c>
      <c r="N85" s="89">
        <f t="shared" si="24"/>
        <v>0</v>
      </c>
      <c r="O85" s="125">
        <v>0</v>
      </c>
      <c r="P85" s="89">
        <f t="shared" si="25"/>
        <v>0</v>
      </c>
      <c r="Q85" s="89">
        <v>0</v>
      </c>
      <c r="R85" s="89">
        <f t="shared" si="20"/>
        <v>0</v>
      </c>
      <c r="S85" s="89">
        <v>0</v>
      </c>
      <c r="T85" s="89">
        <f t="shared" si="26"/>
        <v>0</v>
      </c>
      <c r="U85" s="89">
        <v>0</v>
      </c>
      <c r="V85" s="88">
        <f t="shared" si="27"/>
        <v>0</v>
      </c>
      <c r="W85" s="89">
        <v>0</v>
      </c>
      <c r="X85" s="88">
        <f t="shared" si="28"/>
        <v>0</v>
      </c>
      <c r="Y85" s="89">
        <v>0</v>
      </c>
      <c r="Z85" s="88">
        <f t="shared" si="29"/>
        <v>0</v>
      </c>
      <c r="AA85" s="88">
        <v>0</v>
      </c>
      <c r="AB85" s="88">
        <f t="shared" si="16"/>
        <v>0</v>
      </c>
      <c r="AC85" s="93">
        <f t="shared" si="17"/>
        <v>0</v>
      </c>
      <c r="AD85" s="94"/>
    </row>
    <row r="86" spans="1:36" s="79" customFormat="1" ht="27" hidden="1" customHeight="1">
      <c r="A86" s="122">
        <v>78</v>
      </c>
      <c r="B86" s="131" t="s">
        <v>899</v>
      </c>
      <c r="C86" s="87">
        <v>0</v>
      </c>
      <c r="D86" s="88">
        <f t="shared" si="21"/>
        <v>0</v>
      </c>
      <c r="E86" s="87">
        <v>0</v>
      </c>
      <c r="F86" s="88">
        <f t="shared" si="22"/>
        <v>0</v>
      </c>
      <c r="G86" s="89">
        <v>0</v>
      </c>
      <c r="H86" s="88">
        <f t="shared" si="23"/>
        <v>0</v>
      </c>
      <c r="I86" s="89">
        <v>0</v>
      </c>
      <c r="J86" s="89">
        <f t="shared" si="18"/>
        <v>0</v>
      </c>
      <c r="K86" s="89">
        <v>0</v>
      </c>
      <c r="L86" s="89">
        <f t="shared" si="19"/>
        <v>0</v>
      </c>
      <c r="M86" s="89">
        <v>0</v>
      </c>
      <c r="N86" s="89">
        <f t="shared" si="24"/>
        <v>0</v>
      </c>
      <c r="O86" s="125">
        <v>0</v>
      </c>
      <c r="P86" s="89">
        <f t="shared" si="25"/>
        <v>0</v>
      </c>
      <c r="Q86" s="89">
        <v>0</v>
      </c>
      <c r="R86" s="89">
        <f t="shared" si="20"/>
        <v>0</v>
      </c>
      <c r="S86" s="89">
        <v>0</v>
      </c>
      <c r="T86" s="89">
        <f t="shared" si="26"/>
        <v>0</v>
      </c>
      <c r="U86" s="89">
        <v>0</v>
      </c>
      <c r="V86" s="88">
        <f t="shared" si="27"/>
        <v>0</v>
      </c>
      <c r="W86" s="89">
        <v>0</v>
      </c>
      <c r="X86" s="88">
        <f t="shared" si="28"/>
        <v>0</v>
      </c>
      <c r="Y86" s="89">
        <v>0</v>
      </c>
      <c r="Z86" s="88">
        <f t="shared" si="29"/>
        <v>0</v>
      </c>
      <c r="AA86" s="88">
        <v>0</v>
      </c>
      <c r="AB86" s="88">
        <f t="shared" si="16"/>
        <v>0</v>
      </c>
      <c r="AC86" s="93">
        <f t="shared" si="17"/>
        <v>0</v>
      </c>
      <c r="AD86" s="134"/>
    </row>
    <row r="87" spans="1:36" s="79" customFormat="1" ht="27" hidden="1" customHeight="1">
      <c r="A87" s="85">
        <v>79</v>
      </c>
      <c r="B87" s="130" t="s">
        <v>900</v>
      </c>
      <c r="C87" s="87">
        <v>0</v>
      </c>
      <c r="D87" s="88">
        <f t="shared" si="21"/>
        <v>0</v>
      </c>
      <c r="E87" s="87">
        <v>0</v>
      </c>
      <c r="F87" s="88">
        <f t="shared" si="22"/>
        <v>0</v>
      </c>
      <c r="G87" s="89">
        <v>0</v>
      </c>
      <c r="H87" s="88">
        <f t="shared" si="23"/>
        <v>0</v>
      </c>
      <c r="I87" s="89">
        <v>0</v>
      </c>
      <c r="J87" s="89">
        <f t="shared" si="18"/>
        <v>0</v>
      </c>
      <c r="K87" s="89">
        <v>0</v>
      </c>
      <c r="L87" s="89">
        <f t="shared" si="19"/>
        <v>0</v>
      </c>
      <c r="M87" s="89">
        <v>0</v>
      </c>
      <c r="N87" s="89">
        <f t="shared" si="24"/>
        <v>0</v>
      </c>
      <c r="O87" s="125">
        <v>0</v>
      </c>
      <c r="P87" s="89">
        <f t="shared" si="25"/>
        <v>0</v>
      </c>
      <c r="Q87" s="89">
        <v>0</v>
      </c>
      <c r="R87" s="89">
        <f t="shared" si="20"/>
        <v>0</v>
      </c>
      <c r="S87" s="89">
        <v>0</v>
      </c>
      <c r="T87" s="89">
        <f t="shared" si="26"/>
        <v>0</v>
      </c>
      <c r="U87" s="89">
        <v>0</v>
      </c>
      <c r="V87" s="88">
        <f t="shared" si="27"/>
        <v>0</v>
      </c>
      <c r="W87" s="89">
        <v>0</v>
      </c>
      <c r="X87" s="88">
        <f t="shared" si="28"/>
        <v>0</v>
      </c>
      <c r="Y87" s="89">
        <v>0</v>
      </c>
      <c r="Z87" s="88">
        <f t="shared" si="29"/>
        <v>0</v>
      </c>
      <c r="AA87" s="88">
        <v>0</v>
      </c>
      <c r="AB87" s="88">
        <f t="shared" si="16"/>
        <v>0</v>
      </c>
      <c r="AC87" s="93">
        <f t="shared" si="17"/>
        <v>0</v>
      </c>
      <c r="AD87" s="133"/>
    </row>
    <row r="88" spans="1:36" s="115" customFormat="1" ht="27" hidden="1" customHeight="1">
      <c r="A88" s="122">
        <v>80</v>
      </c>
      <c r="B88" s="132" t="s">
        <v>634</v>
      </c>
      <c r="C88" s="87">
        <v>0</v>
      </c>
      <c r="D88" s="88">
        <f t="shared" si="21"/>
        <v>0</v>
      </c>
      <c r="E88" s="87">
        <v>0</v>
      </c>
      <c r="F88" s="88">
        <f t="shared" si="22"/>
        <v>0</v>
      </c>
      <c r="G88" s="89">
        <v>0</v>
      </c>
      <c r="H88" s="88">
        <f t="shared" si="23"/>
        <v>0</v>
      </c>
      <c r="I88" s="89">
        <v>0</v>
      </c>
      <c r="J88" s="89">
        <f t="shared" si="18"/>
        <v>0</v>
      </c>
      <c r="K88" s="89">
        <v>0</v>
      </c>
      <c r="L88" s="89">
        <f t="shared" si="19"/>
        <v>0</v>
      </c>
      <c r="M88" s="89">
        <v>0</v>
      </c>
      <c r="N88" s="89">
        <f t="shared" si="24"/>
        <v>0</v>
      </c>
      <c r="O88" s="125">
        <v>0</v>
      </c>
      <c r="P88" s="89">
        <f t="shared" si="25"/>
        <v>0</v>
      </c>
      <c r="Q88" s="89">
        <v>0</v>
      </c>
      <c r="R88" s="89">
        <f t="shared" si="20"/>
        <v>0</v>
      </c>
      <c r="S88" s="89">
        <v>0</v>
      </c>
      <c r="T88" s="89">
        <f t="shared" si="26"/>
        <v>0</v>
      </c>
      <c r="U88" s="89">
        <v>0</v>
      </c>
      <c r="V88" s="88">
        <f t="shared" si="27"/>
        <v>0</v>
      </c>
      <c r="W88" s="89">
        <v>0</v>
      </c>
      <c r="X88" s="88">
        <f t="shared" si="28"/>
        <v>0</v>
      </c>
      <c r="Y88" s="89">
        <v>0</v>
      </c>
      <c r="Z88" s="88">
        <f t="shared" si="29"/>
        <v>0</v>
      </c>
      <c r="AA88" s="88">
        <v>0</v>
      </c>
      <c r="AB88" s="88">
        <f t="shared" si="16"/>
        <v>0</v>
      </c>
      <c r="AC88" s="93">
        <f t="shared" ref="AC88:AC112" si="30">Z88+X88+V88+J88+H88+F88+D88+AB88+N88+L88+P88+R88+AJ88+T88</f>
        <v>0</v>
      </c>
      <c r="AD88" s="135"/>
      <c r="AJ88" s="79"/>
    </row>
    <row r="89" spans="1:36" s="115" customFormat="1" ht="27" hidden="1" customHeight="1">
      <c r="A89" s="85">
        <v>81</v>
      </c>
      <c r="B89" s="132" t="s">
        <v>635</v>
      </c>
      <c r="C89" s="87">
        <v>0</v>
      </c>
      <c r="D89" s="88">
        <f t="shared" si="21"/>
        <v>0</v>
      </c>
      <c r="E89" s="87">
        <v>0</v>
      </c>
      <c r="F89" s="88">
        <f t="shared" si="22"/>
        <v>0</v>
      </c>
      <c r="G89" s="89">
        <v>0</v>
      </c>
      <c r="H89" s="88">
        <f t="shared" si="23"/>
        <v>0</v>
      </c>
      <c r="I89" s="89">
        <v>0</v>
      </c>
      <c r="J89" s="89">
        <f t="shared" si="18"/>
        <v>0</v>
      </c>
      <c r="K89" s="89">
        <v>0</v>
      </c>
      <c r="L89" s="89">
        <f t="shared" si="19"/>
        <v>0</v>
      </c>
      <c r="M89" s="89">
        <v>0</v>
      </c>
      <c r="N89" s="89">
        <f t="shared" si="24"/>
        <v>0</v>
      </c>
      <c r="O89" s="125">
        <v>0</v>
      </c>
      <c r="P89" s="89">
        <f t="shared" si="25"/>
        <v>0</v>
      </c>
      <c r="Q89" s="89">
        <v>0</v>
      </c>
      <c r="R89" s="89">
        <f t="shared" si="20"/>
        <v>0</v>
      </c>
      <c r="S89" s="89">
        <v>0</v>
      </c>
      <c r="T89" s="89">
        <f t="shared" si="26"/>
        <v>0</v>
      </c>
      <c r="U89" s="89">
        <v>0</v>
      </c>
      <c r="V89" s="88">
        <f t="shared" si="27"/>
        <v>0</v>
      </c>
      <c r="W89" s="89">
        <v>0</v>
      </c>
      <c r="X89" s="88">
        <f t="shared" si="28"/>
        <v>0</v>
      </c>
      <c r="Y89" s="89">
        <v>0</v>
      </c>
      <c r="Z89" s="88">
        <f t="shared" si="29"/>
        <v>0</v>
      </c>
      <c r="AA89" s="88">
        <v>0</v>
      </c>
      <c r="AB89" s="88">
        <f t="shared" si="16"/>
        <v>0</v>
      </c>
      <c r="AC89" s="93">
        <f t="shared" si="30"/>
        <v>0</v>
      </c>
      <c r="AD89" s="135"/>
      <c r="AJ89" s="79"/>
    </row>
    <row r="90" spans="1:36" s="115" customFormat="1" ht="27" hidden="1" customHeight="1">
      <c r="A90" s="122">
        <v>82</v>
      </c>
      <c r="B90" s="132" t="s">
        <v>636</v>
      </c>
      <c r="C90" s="87">
        <v>0</v>
      </c>
      <c r="D90" s="88">
        <f t="shared" si="21"/>
        <v>0</v>
      </c>
      <c r="E90" s="87">
        <v>0</v>
      </c>
      <c r="F90" s="88">
        <f t="shared" si="22"/>
        <v>0</v>
      </c>
      <c r="G90" s="89">
        <v>0</v>
      </c>
      <c r="H90" s="88">
        <f t="shared" si="23"/>
        <v>0</v>
      </c>
      <c r="I90" s="89">
        <v>0</v>
      </c>
      <c r="J90" s="89">
        <f t="shared" si="18"/>
        <v>0</v>
      </c>
      <c r="K90" s="89">
        <v>0</v>
      </c>
      <c r="L90" s="89">
        <f t="shared" si="19"/>
        <v>0</v>
      </c>
      <c r="M90" s="89">
        <v>0</v>
      </c>
      <c r="N90" s="89">
        <f t="shared" si="24"/>
        <v>0</v>
      </c>
      <c r="O90" s="125">
        <v>0</v>
      </c>
      <c r="P90" s="89">
        <f t="shared" si="25"/>
        <v>0</v>
      </c>
      <c r="Q90" s="89">
        <v>0</v>
      </c>
      <c r="R90" s="89">
        <f t="shared" si="20"/>
        <v>0</v>
      </c>
      <c r="S90" s="89">
        <v>0</v>
      </c>
      <c r="T90" s="89">
        <f t="shared" si="26"/>
        <v>0</v>
      </c>
      <c r="U90" s="89">
        <v>0</v>
      </c>
      <c r="V90" s="88">
        <f t="shared" si="27"/>
        <v>0</v>
      </c>
      <c r="W90" s="89">
        <v>0</v>
      </c>
      <c r="X90" s="88">
        <f t="shared" si="28"/>
        <v>0</v>
      </c>
      <c r="Y90" s="89">
        <v>0</v>
      </c>
      <c r="Z90" s="88">
        <f t="shared" si="29"/>
        <v>0</v>
      </c>
      <c r="AA90" s="88">
        <v>0</v>
      </c>
      <c r="AB90" s="88">
        <f t="shared" si="16"/>
        <v>0</v>
      </c>
      <c r="AC90" s="93">
        <f t="shared" si="30"/>
        <v>0</v>
      </c>
      <c r="AD90" s="135"/>
    </row>
    <row r="91" spans="1:36" s="115" customFormat="1" ht="27" hidden="1" customHeight="1">
      <c r="A91" s="85">
        <v>83</v>
      </c>
      <c r="B91" s="132" t="s">
        <v>637</v>
      </c>
      <c r="C91" s="87">
        <v>0</v>
      </c>
      <c r="D91" s="88">
        <f t="shared" si="21"/>
        <v>0</v>
      </c>
      <c r="E91" s="87">
        <v>0</v>
      </c>
      <c r="F91" s="88">
        <f t="shared" si="22"/>
        <v>0</v>
      </c>
      <c r="G91" s="89">
        <v>0</v>
      </c>
      <c r="H91" s="88">
        <f t="shared" si="23"/>
        <v>0</v>
      </c>
      <c r="I91" s="89">
        <v>0</v>
      </c>
      <c r="J91" s="89">
        <f t="shared" si="18"/>
        <v>0</v>
      </c>
      <c r="K91" s="89">
        <v>0</v>
      </c>
      <c r="L91" s="89">
        <f t="shared" si="19"/>
        <v>0</v>
      </c>
      <c r="M91" s="89">
        <v>0</v>
      </c>
      <c r="N91" s="89">
        <f t="shared" si="24"/>
        <v>0</v>
      </c>
      <c r="O91" s="125">
        <v>0</v>
      </c>
      <c r="P91" s="89">
        <f t="shared" si="25"/>
        <v>0</v>
      </c>
      <c r="Q91" s="89">
        <v>0</v>
      </c>
      <c r="R91" s="89">
        <f t="shared" si="20"/>
        <v>0</v>
      </c>
      <c r="S91" s="89">
        <v>0</v>
      </c>
      <c r="T91" s="89">
        <f t="shared" si="26"/>
        <v>0</v>
      </c>
      <c r="U91" s="89">
        <v>0</v>
      </c>
      <c r="V91" s="88">
        <f t="shared" si="27"/>
        <v>0</v>
      </c>
      <c r="W91" s="89">
        <v>0</v>
      </c>
      <c r="X91" s="88">
        <f t="shared" si="28"/>
        <v>0</v>
      </c>
      <c r="Y91" s="89">
        <v>0</v>
      </c>
      <c r="Z91" s="88">
        <f t="shared" si="29"/>
        <v>0</v>
      </c>
      <c r="AA91" s="88">
        <v>0</v>
      </c>
      <c r="AB91" s="88">
        <f t="shared" si="16"/>
        <v>0</v>
      </c>
      <c r="AC91" s="93">
        <f t="shared" si="30"/>
        <v>0</v>
      </c>
      <c r="AD91" s="135"/>
    </row>
    <row r="92" spans="1:36" s="115" customFormat="1" ht="27" hidden="1" customHeight="1">
      <c r="A92" s="122">
        <v>84</v>
      </c>
      <c r="B92" s="132" t="s">
        <v>638</v>
      </c>
      <c r="C92" s="87">
        <v>0</v>
      </c>
      <c r="D92" s="88">
        <f t="shared" si="21"/>
        <v>0</v>
      </c>
      <c r="E92" s="87">
        <v>0</v>
      </c>
      <c r="F92" s="88">
        <f t="shared" si="22"/>
        <v>0</v>
      </c>
      <c r="G92" s="89">
        <v>0</v>
      </c>
      <c r="H92" s="88">
        <f t="shared" si="23"/>
        <v>0</v>
      </c>
      <c r="I92" s="89">
        <v>0</v>
      </c>
      <c r="J92" s="89">
        <f t="shared" si="18"/>
        <v>0</v>
      </c>
      <c r="K92" s="89">
        <v>0</v>
      </c>
      <c r="L92" s="89">
        <f t="shared" si="19"/>
        <v>0</v>
      </c>
      <c r="M92" s="89">
        <v>0</v>
      </c>
      <c r="N92" s="89">
        <f t="shared" si="24"/>
        <v>0</v>
      </c>
      <c r="O92" s="125">
        <v>0</v>
      </c>
      <c r="P92" s="89">
        <f t="shared" si="25"/>
        <v>0</v>
      </c>
      <c r="Q92" s="89">
        <v>0</v>
      </c>
      <c r="R92" s="89">
        <f t="shared" si="20"/>
        <v>0</v>
      </c>
      <c r="S92" s="89">
        <v>0</v>
      </c>
      <c r="T92" s="89">
        <f t="shared" si="26"/>
        <v>0</v>
      </c>
      <c r="U92" s="89">
        <v>0</v>
      </c>
      <c r="V92" s="88">
        <f t="shared" si="27"/>
        <v>0</v>
      </c>
      <c r="W92" s="89">
        <v>0</v>
      </c>
      <c r="X92" s="88">
        <f t="shared" si="28"/>
        <v>0</v>
      </c>
      <c r="Y92" s="89">
        <v>0</v>
      </c>
      <c r="Z92" s="88">
        <f t="shared" si="29"/>
        <v>0</v>
      </c>
      <c r="AA92" s="88">
        <v>0</v>
      </c>
      <c r="AB92" s="88">
        <f t="shared" si="16"/>
        <v>0</v>
      </c>
      <c r="AC92" s="93">
        <f t="shared" si="30"/>
        <v>0</v>
      </c>
      <c r="AD92" s="135"/>
    </row>
    <row r="93" spans="1:36" s="115" customFormat="1" ht="27" hidden="1" customHeight="1">
      <c r="A93" s="85">
        <v>85</v>
      </c>
      <c r="B93" s="132" t="s">
        <v>639</v>
      </c>
      <c r="C93" s="87">
        <v>0</v>
      </c>
      <c r="D93" s="88">
        <f t="shared" si="21"/>
        <v>0</v>
      </c>
      <c r="E93" s="87">
        <v>0</v>
      </c>
      <c r="F93" s="88">
        <f t="shared" si="22"/>
        <v>0</v>
      </c>
      <c r="G93" s="89">
        <v>0</v>
      </c>
      <c r="H93" s="88">
        <f t="shared" si="23"/>
        <v>0</v>
      </c>
      <c r="I93" s="89">
        <v>0</v>
      </c>
      <c r="J93" s="89">
        <f t="shared" si="18"/>
        <v>0</v>
      </c>
      <c r="K93" s="89">
        <v>0</v>
      </c>
      <c r="L93" s="89">
        <f t="shared" si="19"/>
        <v>0</v>
      </c>
      <c r="M93" s="89">
        <v>0</v>
      </c>
      <c r="N93" s="89">
        <f t="shared" si="24"/>
        <v>0</v>
      </c>
      <c r="O93" s="125">
        <v>0</v>
      </c>
      <c r="P93" s="89">
        <f t="shared" si="25"/>
        <v>0</v>
      </c>
      <c r="Q93" s="89">
        <v>0</v>
      </c>
      <c r="R93" s="89">
        <f t="shared" si="20"/>
        <v>0</v>
      </c>
      <c r="S93" s="89">
        <v>0</v>
      </c>
      <c r="T93" s="89">
        <f t="shared" si="26"/>
        <v>0</v>
      </c>
      <c r="U93" s="89">
        <v>0</v>
      </c>
      <c r="V93" s="88">
        <f t="shared" si="27"/>
        <v>0</v>
      </c>
      <c r="W93" s="89">
        <v>0</v>
      </c>
      <c r="X93" s="88">
        <f t="shared" si="28"/>
        <v>0</v>
      </c>
      <c r="Y93" s="89">
        <v>0</v>
      </c>
      <c r="Z93" s="88">
        <f t="shared" si="29"/>
        <v>0</v>
      </c>
      <c r="AA93" s="88">
        <v>0</v>
      </c>
      <c r="AB93" s="88">
        <f t="shared" si="16"/>
        <v>0</v>
      </c>
      <c r="AC93" s="93">
        <f t="shared" si="30"/>
        <v>0</v>
      </c>
      <c r="AD93" s="135"/>
    </row>
    <row r="94" spans="1:36" s="115" customFormat="1" ht="27" hidden="1" customHeight="1">
      <c r="A94" s="122">
        <v>86</v>
      </c>
      <c r="B94" s="132" t="s">
        <v>640</v>
      </c>
      <c r="C94" s="87">
        <v>0</v>
      </c>
      <c r="D94" s="88">
        <f t="shared" si="21"/>
        <v>0</v>
      </c>
      <c r="E94" s="87">
        <v>0</v>
      </c>
      <c r="F94" s="88">
        <f t="shared" si="22"/>
        <v>0</v>
      </c>
      <c r="G94" s="89">
        <v>0</v>
      </c>
      <c r="H94" s="88">
        <f t="shared" si="23"/>
        <v>0</v>
      </c>
      <c r="I94" s="89">
        <v>0</v>
      </c>
      <c r="J94" s="89">
        <f t="shared" si="18"/>
        <v>0</v>
      </c>
      <c r="K94" s="89">
        <v>0</v>
      </c>
      <c r="L94" s="89">
        <f t="shared" si="19"/>
        <v>0</v>
      </c>
      <c r="M94" s="89">
        <v>0</v>
      </c>
      <c r="N94" s="89">
        <f t="shared" si="24"/>
        <v>0</v>
      </c>
      <c r="O94" s="125">
        <v>0</v>
      </c>
      <c r="P94" s="89">
        <f t="shared" si="25"/>
        <v>0</v>
      </c>
      <c r="Q94" s="89">
        <v>0</v>
      </c>
      <c r="R94" s="89">
        <f t="shared" si="20"/>
        <v>0</v>
      </c>
      <c r="S94" s="89">
        <v>0</v>
      </c>
      <c r="T94" s="89">
        <f t="shared" si="26"/>
        <v>0</v>
      </c>
      <c r="U94" s="89">
        <v>0</v>
      </c>
      <c r="V94" s="88">
        <f t="shared" si="27"/>
        <v>0</v>
      </c>
      <c r="W94" s="89">
        <v>0</v>
      </c>
      <c r="X94" s="88">
        <f t="shared" si="28"/>
        <v>0</v>
      </c>
      <c r="Y94" s="89">
        <v>0</v>
      </c>
      <c r="Z94" s="88">
        <f t="shared" si="29"/>
        <v>0</v>
      </c>
      <c r="AA94" s="88">
        <v>0</v>
      </c>
      <c r="AB94" s="88">
        <f t="shared" si="16"/>
        <v>0</v>
      </c>
      <c r="AC94" s="93">
        <f t="shared" si="30"/>
        <v>0</v>
      </c>
      <c r="AD94" s="135"/>
    </row>
    <row r="95" spans="1:36" s="115" customFormat="1" ht="27" hidden="1" customHeight="1">
      <c r="A95" s="85">
        <v>87</v>
      </c>
      <c r="B95" s="132" t="s">
        <v>641</v>
      </c>
      <c r="C95" s="87">
        <v>0</v>
      </c>
      <c r="D95" s="88">
        <f t="shared" si="21"/>
        <v>0</v>
      </c>
      <c r="E95" s="87">
        <v>0</v>
      </c>
      <c r="F95" s="88">
        <f t="shared" si="22"/>
        <v>0</v>
      </c>
      <c r="G95" s="89">
        <v>0</v>
      </c>
      <c r="H95" s="88">
        <f t="shared" si="23"/>
        <v>0</v>
      </c>
      <c r="I95" s="89">
        <v>0</v>
      </c>
      <c r="J95" s="89">
        <f t="shared" si="18"/>
        <v>0</v>
      </c>
      <c r="K95" s="89">
        <v>0</v>
      </c>
      <c r="L95" s="89">
        <f t="shared" si="19"/>
        <v>0</v>
      </c>
      <c r="M95" s="89">
        <v>0</v>
      </c>
      <c r="N95" s="89">
        <f t="shared" si="24"/>
        <v>0</v>
      </c>
      <c r="O95" s="125"/>
      <c r="P95" s="89">
        <f t="shared" si="25"/>
        <v>0</v>
      </c>
      <c r="Q95" s="89">
        <v>0</v>
      </c>
      <c r="R95" s="89">
        <f t="shared" si="20"/>
        <v>0</v>
      </c>
      <c r="S95" s="89">
        <v>0</v>
      </c>
      <c r="T95" s="89">
        <f t="shared" si="26"/>
        <v>0</v>
      </c>
      <c r="U95" s="89">
        <v>0</v>
      </c>
      <c r="V95" s="88">
        <f t="shared" si="27"/>
        <v>0</v>
      </c>
      <c r="W95" s="89">
        <v>0</v>
      </c>
      <c r="X95" s="88">
        <f t="shared" si="28"/>
        <v>0</v>
      </c>
      <c r="Y95" s="89">
        <v>0</v>
      </c>
      <c r="Z95" s="88">
        <f t="shared" si="29"/>
        <v>0</v>
      </c>
      <c r="AA95" s="88">
        <v>0</v>
      </c>
      <c r="AB95" s="88">
        <f t="shared" si="16"/>
        <v>0</v>
      </c>
      <c r="AC95" s="93">
        <f t="shared" si="30"/>
        <v>0</v>
      </c>
      <c r="AD95" s="135"/>
    </row>
    <row r="96" spans="1:36" s="115" customFormat="1" ht="27" hidden="1" customHeight="1">
      <c r="A96" s="122">
        <v>88</v>
      </c>
      <c r="B96" s="132" t="s">
        <v>642</v>
      </c>
      <c r="C96" s="87">
        <v>0</v>
      </c>
      <c r="D96" s="88">
        <f t="shared" si="21"/>
        <v>0</v>
      </c>
      <c r="E96" s="87">
        <v>0</v>
      </c>
      <c r="F96" s="88">
        <f t="shared" si="22"/>
        <v>0</v>
      </c>
      <c r="G96" s="89">
        <v>0</v>
      </c>
      <c r="H96" s="88">
        <f t="shared" si="23"/>
        <v>0</v>
      </c>
      <c r="I96" s="89">
        <v>0</v>
      </c>
      <c r="J96" s="89">
        <f t="shared" si="18"/>
        <v>0</v>
      </c>
      <c r="K96" s="89">
        <v>0</v>
      </c>
      <c r="L96" s="89">
        <f t="shared" si="19"/>
        <v>0</v>
      </c>
      <c r="M96" s="89">
        <v>0</v>
      </c>
      <c r="N96" s="89">
        <f t="shared" si="24"/>
        <v>0</v>
      </c>
      <c r="O96" s="125">
        <v>0</v>
      </c>
      <c r="P96" s="89">
        <f t="shared" si="25"/>
        <v>0</v>
      </c>
      <c r="Q96" s="89">
        <v>0</v>
      </c>
      <c r="R96" s="89">
        <f t="shared" si="20"/>
        <v>0</v>
      </c>
      <c r="S96" s="89">
        <v>0</v>
      </c>
      <c r="T96" s="89">
        <f t="shared" si="26"/>
        <v>0</v>
      </c>
      <c r="U96" s="89">
        <v>0</v>
      </c>
      <c r="V96" s="88">
        <f t="shared" si="27"/>
        <v>0</v>
      </c>
      <c r="W96" s="89">
        <v>0</v>
      </c>
      <c r="X96" s="88">
        <f t="shared" si="28"/>
        <v>0</v>
      </c>
      <c r="Y96" s="89">
        <v>0</v>
      </c>
      <c r="Z96" s="88">
        <f t="shared" si="29"/>
        <v>0</v>
      </c>
      <c r="AA96" s="88">
        <v>0</v>
      </c>
      <c r="AB96" s="88">
        <f t="shared" si="16"/>
        <v>0</v>
      </c>
      <c r="AC96" s="93">
        <f t="shared" si="30"/>
        <v>0</v>
      </c>
      <c r="AD96" s="135"/>
    </row>
    <row r="97" spans="1:30" s="115" customFormat="1" ht="27" hidden="1" customHeight="1">
      <c r="A97" s="85">
        <v>89</v>
      </c>
      <c r="B97" s="132" t="s">
        <v>643</v>
      </c>
      <c r="C97" s="87">
        <v>0</v>
      </c>
      <c r="D97" s="88">
        <f t="shared" si="21"/>
        <v>0</v>
      </c>
      <c r="E97" s="87">
        <v>0</v>
      </c>
      <c r="F97" s="88">
        <f t="shared" si="22"/>
        <v>0</v>
      </c>
      <c r="G97" s="89">
        <v>0</v>
      </c>
      <c r="H97" s="88">
        <f t="shared" si="23"/>
        <v>0</v>
      </c>
      <c r="I97" s="89">
        <v>0</v>
      </c>
      <c r="J97" s="89">
        <f t="shared" si="18"/>
        <v>0</v>
      </c>
      <c r="K97" s="89">
        <v>0</v>
      </c>
      <c r="L97" s="89">
        <f t="shared" si="19"/>
        <v>0</v>
      </c>
      <c r="M97" s="89">
        <v>0</v>
      </c>
      <c r="N97" s="89">
        <f t="shared" si="24"/>
        <v>0</v>
      </c>
      <c r="O97" s="125">
        <v>0</v>
      </c>
      <c r="P97" s="89">
        <f t="shared" si="25"/>
        <v>0</v>
      </c>
      <c r="Q97" s="89">
        <v>0</v>
      </c>
      <c r="R97" s="89">
        <f t="shared" si="20"/>
        <v>0</v>
      </c>
      <c r="S97" s="89">
        <v>0</v>
      </c>
      <c r="T97" s="89">
        <f t="shared" si="26"/>
        <v>0</v>
      </c>
      <c r="U97" s="89">
        <v>0</v>
      </c>
      <c r="V97" s="88">
        <f t="shared" si="27"/>
        <v>0</v>
      </c>
      <c r="W97" s="89">
        <v>0</v>
      </c>
      <c r="X97" s="88">
        <f t="shared" si="28"/>
        <v>0</v>
      </c>
      <c r="Y97" s="89">
        <v>0</v>
      </c>
      <c r="Z97" s="88">
        <f t="shared" si="29"/>
        <v>0</v>
      </c>
      <c r="AA97" s="88">
        <v>0</v>
      </c>
      <c r="AB97" s="88">
        <f t="shared" si="16"/>
        <v>0</v>
      </c>
      <c r="AC97" s="93">
        <f t="shared" si="30"/>
        <v>0</v>
      </c>
      <c r="AD97" s="135"/>
    </row>
    <row r="98" spans="1:30" s="115" customFormat="1" ht="27" hidden="1" customHeight="1">
      <c r="A98" s="122">
        <v>90</v>
      </c>
      <c r="B98" s="132" t="s">
        <v>644</v>
      </c>
      <c r="C98" s="87">
        <v>0</v>
      </c>
      <c r="D98" s="88">
        <f t="shared" si="21"/>
        <v>0</v>
      </c>
      <c r="E98" s="87">
        <v>0</v>
      </c>
      <c r="F98" s="88">
        <f t="shared" si="22"/>
        <v>0</v>
      </c>
      <c r="G98" s="89">
        <v>0</v>
      </c>
      <c r="H98" s="88">
        <f t="shared" si="23"/>
        <v>0</v>
      </c>
      <c r="I98" s="89">
        <v>0</v>
      </c>
      <c r="J98" s="89">
        <f t="shared" si="18"/>
        <v>0</v>
      </c>
      <c r="K98" s="89">
        <v>0</v>
      </c>
      <c r="L98" s="89">
        <f t="shared" si="19"/>
        <v>0</v>
      </c>
      <c r="M98" s="89">
        <v>0</v>
      </c>
      <c r="N98" s="89">
        <f t="shared" si="24"/>
        <v>0</v>
      </c>
      <c r="O98" s="125">
        <v>0</v>
      </c>
      <c r="P98" s="89">
        <f t="shared" si="25"/>
        <v>0</v>
      </c>
      <c r="Q98" s="89">
        <v>0</v>
      </c>
      <c r="R98" s="89">
        <f t="shared" si="20"/>
        <v>0</v>
      </c>
      <c r="S98" s="89">
        <v>0</v>
      </c>
      <c r="T98" s="89">
        <f t="shared" si="26"/>
        <v>0</v>
      </c>
      <c r="U98" s="89">
        <v>0</v>
      </c>
      <c r="V98" s="88">
        <f t="shared" si="27"/>
        <v>0</v>
      </c>
      <c r="W98" s="89">
        <v>0</v>
      </c>
      <c r="X98" s="88">
        <f t="shared" si="28"/>
        <v>0</v>
      </c>
      <c r="Y98" s="89">
        <v>0</v>
      </c>
      <c r="Z98" s="88">
        <f t="shared" si="29"/>
        <v>0</v>
      </c>
      <c r="AA98" s="88">
        <v>0</v>
      </c>
      <c r="AB98" s="88">
        <f t="shared" si="16"/>
        <v>0</v>
      </c>
      <c r="AC98" s="93">
        <f t="shared" si="30"/>
        <v>0</v>
      </c>
      <c r="AD98" s="135"/>
    </row>
    <row r="99" spans="1:30" s="115" customFormat="1" ht="27" hidden="1" customHeight="1">
      <c r="A99" s="85">
        <v>91</v>
      </c>
      <c r="B99" s="132" t="s">
        <v>645</v>
      </c>
      <c r="C99" s="87">
        <v>0</v>
      </c>
      <c r="D99" s="88">
        <f t="shared" si="21"/>
        <v>0</v>
      </c>
      <c r="E99" s="87">
        <v>0</v>
      </c>
      <c r="F99" s="88">
        <f t="shared" si="22"/>
        <v>0</v>
      </c>
      <c r="G99" s="89">
        <v>0</v>
      </c>
      <c r="H99" s="88">
        <f t="shared" si="23"/>
        <v>0</v>
      </c>
      <c r="I99" s="89">
        <v>0</v>
      </c>
      <c r="J99" s="89">
        <f t="shared" si="18"/>
        <v>0</v>
      </c>
      <c r="K99" s="89">
        <v>0</v>
      </c>
      <c r="L99" s="89">
        <f t="shared" si="19"/>
        <v>0</v>
      </c>
      <c r="M99" s="89">
        <v>0</v>
      </c>
      <c r="N99" s="89">
        <f t="shared" si="24"/>
        <v>0</v>
      </c>
      <c r="O99" s="125">
        <v>0</v>
      </c>
      <c r="P99" s="89">
        <f t="shared" si="25"/>
        <v>0</v>
      </c>
      <c r="Q99" s="89">
        <v>0</v>
      </c>
      <c r="R99" s="89">
        <f t="shared" si="20"/>
        <v>0</v>
      </c>
      <c r="S99" s="89">
        <v>0</v>
      </c>
      <c r="T99" s="89">
        <f t="shared" si="26"/>
        <v>0</v>
      </c>
      <c r="U99" s="89">
        <v>0</v>
      </c>
      <c r="V99" s="88">
        <f t="shared" si="27"/>
        <v>0</v>
      </c>
      <c r="W99" s="89">
        <v>0</v>
      </c>
      <c r="X99" s="88">
        <f t="shared" si="28"/>
        <v>0</v>
      </c>
      <c r="Y99" s="89">
        <v>0</v>
      </c>
      <c r="Z99" s="88">
        <f t="shared" si="29"/>
        <v>0</v>
      </c>
      <c r="AA99" s="88">
        <v>0</v>
      </c>
      <c r="AB99" s="88">
        <f t="shared" si="16"/>
        <v>0</v>
      </c>
      <c r="AC99" s="93">
        <f t="shared" si="30"/>
        <v>0</v>
      </c>
      <c r="AD99" s="135"/>
    </row>
    <row r="100" spans="1:30" s="115" customFormat="1" ht="27" hidden="1" customHeight="1">
      <c r="A100" s="122">
        <v>92</v>
      </c>
      <c r="B100" s="132" t="s">
        <v>646</v>
      </c>
      <c r="C100" s="87">
        <v>0</v>
      </c>
      <c r="D100" s="88">
        <f t="shared" si="21"/>
        <v>0</v>
      </c>
      <c r="E100" s="87">
        <v>0</v>
      </c>
      <c r="F100" s="88">
        <f t="shared" si="22"/>
        <v>0</v>
      </c>
      <c r="G100" s="89">
        <v>0</v>
      </c>
      <c r="H100" s="88">
        <f t="shared" si="23"/>
        <v>0</v>
      </c>
      <c r="I100" s="89">
        <v>0</v>
      </c>
      <c r="J100" s="89">
        <f t="shared" si="18"/>
        <v>0</v>
      </c>
      <c r="K100" s="89">
        <v>0</v>
      </c>
      <c r="L100" s="89">
        <f t="shared" si="19"/>
        <v>0</v>
      </c>
      <c r="M100" s="89">
        <v>0</v>
      </c>
      <c r="N100" s="89">
        <f t="shared" si="24"/>
        <v>0</v>
      </c>
      <c r="O100" s="125">
        <v>0</v>
      </c>
      <c r="P100" s="89">
        <f t="shared" si="25"/>
        <v>0</v>
      </c>
      <c r="Q100" s="89">
        <v>0</v>
      </c>
      <c r="R100" s="89">
        <f t="shared" si="20"/>
        <v>0</v>
      </c>
      <c r="S100" s="89">
        <v>0</v>
      </c>
      <c r="T100" s="89">
        <f t="shared" si="26"/>
        <v>0</v>
      </c>
      <c r="U100" s="89">
        <v>0</v>
      </c>
      <c r="V100" s="88">
        <f t="shared" si="27"/>
        <v>0</v>
      </c>
      <c r="W100" s="89">
        <v>0</v>
      </c>
      <c r="X100" s="88">
        <f t="shared" si="28"/>
        <v>0</v>
      </c>
      <c r="Y100" s="89">
        <v>0</v>
      </c>
      <c r="Z100" s="88">
        <f t="shared" si="29"/>
        <v>0</v>
      </c>
      <c r="AA100" s="88">
        <v>0</v>
      </c>
      <c r="AB100" s="88">
        <f t="shared" si="16"/>
        <v>0</v>
      </c>
      <c r="AC100" s="93">
        <f t="shared" si="30"/>
        <v>0</v>
      </c>
      <c r="AD100" s="135"/>
    </row>
    <row r="101" spans="1:30" s="115" customFormat="1" ht="27" hidden="1" customHeight="1">
      <c r="A101" s="85">
        <v>93</v>
      </c>
      <c r="B101" s="132" t="s">
        <v>647</v>
      </c>
      <c r="C101" s="87">
        <v>0</v>
      </c>
      <c r="D101" s="88">
        <f t="shared" si="21"/>
        <v>0</v>
      </c>
      <c r="E101" s="87">
        <v>0</v>
      </c>
      <c r="F101" s="88">
        <f t="shared" si="22"/>
        <v>0</v>
      </c>
      <c r="G101" s="89">
        <v>0</v>
      </c>
      <c r="H101" s="88">
        <f t="shared" si="23"/>
        <v>0</v>
      </c>
      <c r="I101" s="89">
        <v>0</v>
      </c>
      <c r="J101" s="89">
        <f t="shared" si="18"/>
        <v>0</v>
      </c>
      <c r="K101" s="89">
        <v>0</v>
      </c>
      <c r="L101" s="89">
        <f t="shared" si="19"/>
        <v>0</v>
      </c>
      <c r="M101" s="89">
        <v>0</v>
      </c>
      <c r="N101" s="89">
        <f t="shared" si="24"/>
        <v>0</v>
      </c>
      <c r="O101" s="125">
        <v>0</v>
      </c>
      <c r="P101" s="89">
        <f t="shared" si="25"/>
        <v>0</v>
      </c>
      <c r="Q101" s="89">
        <v>0</v>
      </c>
      <c r="R101" s="89">
        <f t="shared" si="20"/>
        <v>0</v>
      </c>
      <c r="S101" s="89">
        <v>0</v>
      </c>
      <c r="T101" s="89">
        <f t="shared" si="26"/>
        <v>0</v>
      </c>
      <c r="U101" s="89">
        <v>0</v>
      </c>
      <c r="V101" s="88">
        <f t="shared" si="27"/>
        <v>0</v>
      </c>
      <c r="W101" s="89">
        <v>0</v>
      </c>
      <c r="X101" s="88">
        <f t="shared" si="28"/>
        <v>0</v>
      </c>
      <c r="Y101" s="89">
        <v>0</v>
      </c>
      <c r="Z101" s="88">
        <f t="shared" si="29"/>
        <v>0</v>
      </c>
      <c r="AA101" s="88">
        <v>0</v>
      </c>
      <c r="AB101" s="88">
        <f t="shared" si="16"/>
        <v>0</v>
      </c>
      <c r="AC101" s="93">
        <f t="shared" si="30"/>
        <v>0</v>
      </c>
      <c r="AD101" s="135"/>
    </row>
    <row r="102" spans="1:30" s="115" customFormat="1" ht="27" hidden="1" customHeight="1">
      <c r="A102" s="122">
        <v>94</v>
      </c>
      <c r="B102" s="132" t="s">
        <v>648</v>
      </c>
      <c r="C102" s="87">
        <v>0</v>
      </c>
      <c r="D102" s="88">
        <f t="shared" si="21"/>
        <v>0</v>
      </c>
      <c r="E102" s="87">
        <v>0</v>
      </c>
      <c r="F102" s="88">
        <f t="shared" si="22"/>
        <v>0</v>
      </c>
      <c r="G102" s="89">
        <v>0</v>
      </c>
      <c r="H102" s="88">
        <f t="shared" si="23"/>
        <v>0</v>
      </c>
      <c r="I102" s="89">
        <v>0</v>
      </c>
      <c r="J102" s="89">
        <f t="shared" si="18"/>
        <v>0</v>
      </c>
      <c r="K102" s="89">
        <v>0</v>
      </c>
      <c r="L102" s="89">
        <f t="shared" si="19"/>
        <v>0</v>
      </c>
      <c r="M102" s="89">
        <v>0</v>
      </c>
      <c r="N102" s="89">
        <f t="shared" si="24"/>
        <v>0</v>
      </c>
      <c r="O102" s="125">
        <v>0</v>
      </c>
      <c r="P102" s="89">
        <f t="shared" si="25"/>
        <v>0</v>
      </c>
      <c r="Q102" s="89">
        <v>0</v>
      </c>
      <c r="R102" s="89">
        <f t="shared" si="20"/>
        <v>0</v>
      </c>
      <c r="S102" s="89">
        <v>0</v>
      </c>
      <c r="T102" s="89">
        <f t="shared" si="26"/>
        <v>0</v>
      </c>
      <c r="U102" s="89">
        <v>0</v>
      </c>
      <c r="V102" s="88">
        <f t="shared" si="27"/>
        <v>0</v>
      </c>
      <c r="W102" s="89">
        <v>0</v>
      </c>
      <c r="X102" s="88">
        <f t="shared" si="28"/>
        <v>0</v>
      </c>
      <c r="Y102" s="89">
        <v>0</v>
      </c>
      <c r="Z102" s="88">
        <f t="shared" si="29"/>
        <v>0</v>
      </c>
      <c r="AA102" s="88">
        <v>0</v>
      </c>
      <c r="AB102" s="88">
        <f t="shared" si="16"/>
        <v>0</v>
      </c>
      <c r="AC102" s="93">
        <f t="shared" si="30"/>
        <v>0</v>
      </c>
      <c r="AD102" s="135"/>
    </row>
    <row r="103" spans="1:30" s="115" customFormat="1" ht="27" hidden="1" customHeight="1">
      <c r="A103" s="85">
        <v>95</v>
      </c>
      <c r="B103" s="132" t="s">
        <v>649</v>
      </c>
      <c r="C103" s="87">
        <v>0</v>
      </c>
      <c r="D103" s="88">
        <f t="shared" si="21"/>
        <v>0</v>
      </c>
      <c r="E103" s="87">
        <v>0</v>
      </c>
      <c r="F103" s="88">
        <f t="shared" si="22"/>
        <v>0</v>
      </c>
      <c r="G103" s="89">
        <v>0</v>
      </c>
      <c r="H103" s="88">
        <f t="shared" si="23"/>
        <v>0</v>
      </c>
      <c r="I103" s="89">
        <v>0</v>
      </c>
      <c r="J103" s="89">
        <f t="shared" si="18"/>
        <v>0</v>
      </c>
      <c r="K103" s="89">
        <v>0</v>
      </c>
      <c r="L103" s="89">
        <f t="shared" si="19"/>
        <v>0</v>
      </c>
      <c r="M103" s="89">
        <v>0</v>
      </c>
      <c r="N103" s="89">
        <f t="shared" si="24"/>
        <v>0</v>
      </c>
      <c r="O103" s="125">
        <v>0</v>
      </c>
      <c r="P103" s="89">
        <f t="shared" si="25"/>
        <v>0</v>
      </c>
      <c r="Q103" s="89">
        <v>0</v>
      </c>
      <c r="R103" s="89">
        <f t="shared" si="20"/>
        <v>0</v>
      </c>
      <c r="S103" s="89">
        <v>0</v>
      </c>
      <c r="T103" s="89">
        <f t="shared" si="26"/>
        <v>0</v>
      </c>
      <c r="U103" s="89">
        <v>0</v>
      </c>
      <c r="V103" s="88">
        <f t="shared" si="27"/>
        <v>0</v>
      </c>
      <c r="W103" s="89">
        <v>0</v>
      </c>
      <c r="X103" s="88">
        <f t="shared" si="28"/>
        <v>0</v>
      </c>
      <c r="Y103" s="89">
        <v>0</v>
      </c>
      <c r="Z103" s="88">
        <f t="shared" si="29"/>
        <v>0</v>
      </c>
      <c r="AA103" s="88">
        <v>0</v>
      </c>
      <c r="AB103" s="88">
        <f t="shared" si="16"/>
        <v>0</v>
      </c>
      <c r="AC103" s="93">
        <f t="shared" si="30"/>
        <v>0</v>
      </c>
      <c r="AD103" s="135"/>
    </row>
    <row r="104" spans="1:30" s="115" customFormat="1" ht="27" hidden="1" customHeight="1">
      <c r="A104" s="122">
        <v>96</v>
      </c>
      <c r="B104" s="132" t="s">
        <v>650</v>
      </c>
      <c r="C104" s="87">
        <v>0</v>
      </c>
      <c r="D104" s="88">
        <f t="shared" si="21"/>
        <v>0</v>
      </c>
      <c r="E104" s="87">
        <v>0</v>
      </c>
      <c r="F104" s="88">
        <f t="shared" si="22"/>
        <v>0</v>
      </c>
      <c r="G104" s="89">
        <v>0</v>
      </c>
      <c r="H104" s="88">
        <f t="shared" si="23"/>
        <v>0</v>
      </c>
      <c r="I104" s="89">
        <v>0</v>
      </c>
      <c r="J104" s="89">
        <f t="shared" si="18"/>
        <v>0</v>
      </c>
      <c r="K104" s="89">
        <v>0</v>
      </c>
      <c r="L104" s="89">
        <f t="shared" si="19"/>
        <v>0</v>
      </c>
      <c r="M104" s="89">
        <v>0</v>
      </c>
      <c r="N104" s="89">
        <f t="shared" si="24"/>
        <v>0</v>
      </c>
      <c r="O104" s="125">
        <v>0</v>
      </c>
      <c r="P104" s="89">
        <f t="shared" si="25"/>
        <v>0</v>
      </c>
      <c r="Q104" s="89">
        <v>0</v>
      </c>
      <c r="R104" s="89">
        <f t="shared" si="20"/>
        <v>0</v>
      </c>
      <c r="S104" s="89">
        <v>0</v>
      </c>
      <c r="T104" s="89">
        <f t="shared" si="26"/>
        <v>0</v>
      </c>
      <c r="U104" s="89">
        <v>0</v>
      </c>
      <c r="V104" s="88">
        <f t="shared" si="27"/>
        <v>0</v>
      </c>
      <c r="W104" s="89">
        <v>0</v>
      </c>
      <c r="X104" s="88">
        <f t="shared" si="28"/>
        <v>0</v>
      </c>
      <c r="Y104" s="89">
        <v>0</v>
      </c>
      <c r="Z104" s="88">
        <f t="shared" si="29"/>
        <v>0</v>
      </c>
      <c r="AA104" s="88">
        <v>0</v>
      </c>
      <c r="AB104" s="88">
        <f t="shared" si="16"/>
        <v>0</v>
      </c>
      <c r="AC104" s="93">
        <f t="shared" si="30"/>
        <v>0</v>
      </c>
      <c r="AD104" s="135"/>
    </row>
    <row r="105" spans="1:30" s="115" customFormat="1" ht="27" hidden="1" customHeight="1">
      <c r="A105" s="85">
        <v>97</v>
      </c>
      <c r="B105" s="132" t="s">
        <v>651</v>
      </c>
      <c r="C105" s="87">
        <v>0</v>
      </c>
      <c r="D105" s="88">
        <f t="shared" si="21"/>
        <v>0</v>
      </c>
      <c r="E105" s="87">
        <v>0</v>
      </c>
      <c r="F105" s="88">
        <f t="shared" si="22"/>
        <v>0</v>
      </c>
      <c r="G105" s="89">
        <v>0</v>
      </c>
      <c r="H105" s="88">
        <f t="shared" si="23"/>
        <v>0</v>
      </c>
      <c r="I105" s="89">
        <v>0</v>
      </c>
      <c r="J105" s="89">
        <f t="shared" si="18"/>
        <v>0</v>
      </c>
      <c r="K105" s="89">
        <v>0</v>
      </c>
      <c r="L105" s="89">
        <f t="shared" si="19"/>
        <v>0</v>
      </c>
      <c r="M105" s="89">
        <v>0</v>
      </c>
      <c r="N105" s="89">
        <f t="shared" si="24"/>
        <v>0</v>
      </c>
      <c r="O105" s="125">
        <v>0</v>
      </c>
      <c r="P105" s="89">
        <f t="shared" si="25"/>
        <v>0</v>
      </c>
      <c r="Q105" s="89">
        <v>0</v>
      </c>
      <c r="R105" s="89">
        <f t="shared" si="20"/>
        <v>0</v>
      </c>
      <c r="S105" s="89">
        <v>0</v>
      </c>
      <c r="T105" s="89">
        <f t="shared" si="26"/>
        <v>0</v>
      </c>
      <c r="U105" s="89">
        <v>0</v>
      </c>
      <c r="V105" s="88">
        <f t="shared" si="27"/>
        <v>0</v>
      </c>
      <c r="W105" s="89">
        <v>0</v>
      </c>
      <c r="X105" s="88">
        <f t="shared" si="28"/>
        <v>0</v>
      </c>
      <c r="Y105" s="89">
        <v>0</v>
      </c>
      <c r="Z105" s="88">
        <f t="shared" si="29"/>
        <v>0</v>
      </c>
      <c r="AA105" s="88">
        <v>0</v>
      </c>
      <c r="AB105" s="88">
        <f t="shared" si="16"/>
        <v>0</v>
      </c>
      <c r="AC105" s="93">
        <f t="shared" si="30"/>
        <v>0</v>
      </c>
      <c r="AD105" s="135"/>
    </row>
    <row r="106" spans="1:30" s="115" customFormat="1" ht="27" hidden="1" customHeight="1">
      <c r="A106" s="122">
        <v>98</v>
      </c>
      <c r="B106" s="132" t="s">
        <v>652</v>
      </c>
      <c r="C106" s="87">
        <v>0</v>
      </c>
      <c r="D106" s="88">
        <f t="shared" si="21"/>
        <v>0</v>
      </c>
      <c r="E106" s="87">
        <v>0</v>
      </c>
      <c r="F106" s="88">
        <f t="shared" si="22"/>
        <v>0</v>
      </c>
      <c r="G106" s="89">
        <v>0</v>
      </c>
      <c r="H106" s="88">
        <f t="shared" si="23"/>
        <v>0</v>
      </c>
      <c r="I106" s="89">
        <v>0</v>
      </c>
      <c r="J106" s="89">
        <f t="shared" si="18"/>
        <v>0</v>
      </c>
      <c r="K106" s="89">
        <v>0</v>
      </c>
      <c r="L106" s="89">
        <f t="shared" si="19"/>
        <v>0</v>
      </c>
      <c r="M106" s="89">
        <v>0</v>
      </c>
      <c r="N106" s="89">
        <f t="shared" si="24"/>
        <v>0</v>
      </c>
      <c r="O106" s="125">
        <v>0</v>
      </c>
      <c r="P106" s="89">
        <f t="shared" si="25"/>
        <v>0</v>
      </c>
      <c r="Q106" s="89">
        <v>0</v>
      </c>
      <c r="R106" s="89">
        <f t="shared" si="20"/>
        <v>0</v>
      </c>
      <c r="S106" s="89">
        <v>0</v>
      </c>
      <c r="T106" s="89">
        <f t="shared" si="26"/>
        <v>0</v>
      </c>
      <c r="U106" s="89">
        <v>0</v>
      </c>
      <c r="V106" s="88">
        <f t="shared" si="27"/>
        <v>0</v>
      </c>
      <c r="W106" s="89">
        <v>0</v>
      </c>
      <c r="X106" s="88">
        <f t="shared" si="28"/>
        <v>0</v>
      </c>
      <c r="Y106" s="89">
        <v>0</v>
      </c>
      <c r="Z106" s="88">
        <f t="shared" si="29"/>
        <v>0</v>
      </c>
      <c r="AA106" s="88">
        <v>0</v>
      </c>
      <c r="AB106" s="88">
        <f t="shared" si="16"/>
        <v>0</v>
      </c>
      <c r="AC106" s="93">
        <f t="shared" si="30"/>
        <v>0</v>
      </c>
      <c r="AD106" s="135"/>
    </row>
    <row r="107" spans="1:30" s="115" customFormat="1" ht="22.5" hidden="1" customHeight="1">
      <c r="A107" s="122">
        <v>116</v>
      </c>
      <c r="B107" s="132" t="s">
        <v>653</v>
      </c>
      <c r="C107" s="87">
        <v>0</v>
      </c>
      <c r="D107" s="88">
        <f t="shared" si="21"/>
        <v>0</v>
      </c>
      <c r="E107" s="87">
        <v>0</v>
      </c>
      <c r="F107" s="88">
        <f t="shared" si="22"/>
        <v>0</v>
      </c>
      <c r="G107" s="89">
        <v>0</v>
      </c>
      <c r="H107" s="88">
        <f t="shared" si="23"/>
        <v>0</v>
      </c>
      <c r="I107" s="89">
        <v>0</v>
      </c>
      <c r="J107" s="89">
        <f t="shared" si="18"/>
        <v>0</v>
      </c>
      <c r="K107" s="89">
        <v>0</v>
      </c>
      <c r="L107" s="89">
        <f t="shared" si="19"/>
        <v>0</v>
      </c>
      <c r="M107" s="89">
        <v>0</v>
      </c>
      <c r="N107" s="89">
        <f t="shared" si="24"/>
        <v>0</v>
      </c>
      <c r="O107" s="125">
        <v>0</v>
      </c>
      <c r="P107" s="89">
        <f t="shared" ref="P107:P115" si="31">O107*4</f>
        <v>0</v>
      </c>
      <c r="Q107" s="89">
        <v>0</v>
      </c>
      <c r="R107" s="89">
        <f t="shared" si="20"/>
        <v>0</v>
      </c>
      <c r="S107" s="89">
        <v>0</v>
      </c>
      <c r="T107" s="89">
        <f t="shared" ref="T107:T138" si="32">S107*5</f>
        <v>0</v>
      </c>
      <c r="U107" s="89">
        <v>0</v>
      </c>
      <c r="V107" s="88">
        <f t="shared" si="27"/>
        <v>0</v>
      </c>
      <c r="W107" s="89">
        <v>0</v>
      </c>
      <c r="X107" s="88">
        <f t="shared" si="28"/>
        <v>0</v>
      </c>
      <c r="Y107" s="89">
        <v>0</v>
      </c>
      <c r="Z107" s="88">
        <f t="shared" si="29"/>
        <v>0</v>
      </c>
      <c r="AA107" s="88">
        <v>0</v>
      </c>
      <c r="AB107" s="88">
        <f t="shared" si="16"/>
        <v>0</v>
      </c>
      <c r="AC107" s="93">
        <f t="shared" si="30"/>
        <v>0</v>
      </c>
      <c r="AD107" s="135"/>
    </row>
    <row r="108" spans="1:30" s="115" customFormat="1" ht="22.5" hidden="1" customHeight="1">
      <c r="A108" s="85">
        <v>117</v>
      </c>
      <c r="B108" s="132" t="s">
        <v>654</v>
      </c>
      <c r="C108" s="87">
        <v>0</v>
      </c>
      <c r="D108" s="88">
        <f t="shared" si="21"/>
        <v>0</v>
      </c>
      <c r="E108" s="87">
        <v>0</v>
      </c>
      <c r="F108" s="88">
        <f t="shared" si="22"/>
        <v>0</v>
      </c>
      <c r="G108" s="89">
        <v>0</v>
      </c>
      <c r="H108" s="88">
        <f t="shared" si="23"/>
        <v>0</v>
      </c>
      <c r="I108" s="89">
        <v>0</v>
      </c>
      <c r="J108" s="89">
        <f t="shared" si="18"/>
        <v>0</v>
      </c>
      <c r="K108" s="89">
        <v>0</v>
      </c>
      <c r="L108" s="89">
        <f t="shared" si="19"/>
        <v>0</v>
      </c>
      <c r="M108" s="89">
        <v>0</v>
      </c>
      <c r="N108" s="89">
        <f t="shared" si="24"/>
        <v>0</v>
      </c>
      <c r="O108" s="125">
        <v>0</v>
      </c>
      <c r="P108" s="89">
        <f t="shared" si="31"/>
        <v>0</v>
      </c>
      <c r="Q108" s="89">
        <v>0</v>
      </c>
      <c r="R108" s="89">
        <f t="shared" si="20"/>
        <v>0</v>
      </c>
      <c r="S108" s="89">
        <v>0</v>
      </c>
      <c r="T108" s="89">
        <f t="shared" si="32"/>
        <v>0</v>
      </c>
      <c r="U108" s="89">
        <v>0</v>
      </c>
      <c r="V108" s="88">
        <f t="shared" si="27"/>
        <v>0</v>
      </c>
      <c r="W108" s="89">
        <v>0</v>
      </c>
      <c r="X108" s="88">
        <f t="shared" si="28"/>
        <v>0</v>
      </c>
      <c r="Y108" s="89">
        <v>0</v>
      </c>
      <c r="Z108" s="88">
        <f t="shared" si="29"/>
        <v>0</v>
      </c>
      <c r="AA108" s="88">
        <v>0</v>
      </c>
      <c r="AB108" s="88">
        <f t="shared" si="16"/>
        <v>0</v>
      </c>
      <c r="AC108" s="93">
        <f t="shared" si="30"/>
        <v>0</v>
      </c>
      <c r="AD108" s="135"/>
    </row>
    <row r="109" spans="1:30" s="115" customFormat="1" ht="22.5" hidden="1" customHeight="1">
      <c r="A109" s="122">
        <v>118</v>
      </c>
      <c r="B109" s="132" t="s">
        <v>655</v>
      </c>
      <c r="C109" s="87">
        <v>0</v>
      </c>
      <c r="D109" s="88">
        <f t="shared" si="21"/>
        <v>0</v>
      </c>
      <c r="E109" s="87">
        <v>0</v>
      </c>
      <c r="F109" s="88">
        <f t="shared" si="22"/>
        <v>0</v>
      </c>
      <c r="G109" s="89">
        <v>0</v>
      </c>
      <c r="H109" s="88">
        <f t="shared" si="23"/>
        <v>0</v>
      </c>
      <c r="I109" s="89">
        <v>0</v>
      </c>
      <c r="J109" s="89">
        <f t="shared" si="18"/>
        <v>0</v>
      </c>
      <c r="K109" s="89">
        <v>0</v>
      </c>
      <c r="L109" s="89">
        <f t="shared" si="19"/>
        <v>0</v>
      </c>
      <c r="M109" s="89">
        <v>0</v>
      </c>
      <c r="N109" s="89">
        <f t="shared" si="24"/>
        <v>0</v>
      </c>
      <c r="O109" s="125">
        <v>0</v>
      </c>
      <c r="P109" s="89">
        <f t="shared" si="31"/>
        <v>0</v>
      </c>
      <c r="Q109" s="89">
        <v>0</v>
      </c>
      <c r="R109" s="89">
        <f t="shared" si="20"/>
        <v>0</v>
      </c>
      <c r="S109" s="89">
        <v>0</v>
      </c>
      <c r="T109" s="89">
        <f t="shared" si="32"/>
        <v>0</v>
      </c>
      <c r="U109" s="89">
        <v>0</v>
      </c>
      <c r="V109" s="88">
        <f t="shared" si="27"/>
        <v>0</v>
      </c>
      <c r="W109" s="89">
        <v>0</v>
      </c>
      <c r="X109" s="88">
        <f t="shared" si="28"/>
        <v>0</v>
      </c>
      <c r="Y109" s="89">
        <v>0</v>
      </c>
      <c r="Z109" s="88">
        <f t="shared" si="29"/>
        <v>0</v>
      </c>
      <c r="AA109" s="88">
        <v>0</v>
      </c>
      <c r="AB109" s="88">
        <f t="shared" si="16"/>
        <v>0</v>
      </c>
      <c r="AC109" s="93">
        <f t="shared" si="30"/>
        <v>0</v>
      </c>
      <c r="AD109" s="135"/>
    </row>
    <row r="110" spans="1:30" s="115" customFormat="1" ht="22.5" hidden="1" customHeight="1">
      <c r="A110" s="85">
        <v>119</v>
      </c>
      <c r="B110" s="132" t="s">
        <v>656</v>
      </c>
      <c r="C110" s="87">
        <v>0</v>
      </c>
      <c r="D110" s="88">
        <f t="shared" si="21"/>
        <v>0</v>
      </c>
      <c r="E110" s="87">
        <v>0</v>
      </c>
      <c r="F110" s="88">
        <f t="shared" si="22"/>
        <v>0</v>
      </c>
      <c r="G110" s="89">
        <v>0</v>
      </c>
      <c r="H110" s="88">
        <f t="shared" si="23"/>
        <v>0</v>
      </c>
      <c r="I110" s="89">
        <v>0</v>
      </c>
      <c r="J110" s="89">
        <f t="shared" si="18"/>
        <v>0</v>
      </c>
      <c r="K110" s="89">
        <v>0</v>
      </c>
      <c r="L110" s="89">
        <f t="shared" si="19"/>
        <v>0</v>
      </c>
      <c r="M110" s="89">
        <v>0</v>
      </c>
      <c r="N110" s="89">
        <f t="shared" si="24"/>
        <v>0</v>
      </c>
      <c r="O110" s="125">
        <v>0</v>
      </c>
      <c r="P110" s="89">
        <f t="shared" si="31"/>
        <v>0</v>
      </c>
      <c r="Q110" s="89">
        <v>0</v>
      </c>
      <c r="R110" s="89">
        <f t="shared" si="20"/>
        <v>0</v>
      </c>
      <c r="S110" s="89">
        <v>0</v>
      </c>
      <c r="T110" s="89">
        <f t="shared" si="32"/>
        <v>0</v>
      </c>
      <c r="U110" s="89">
        <v>0</v>
      </c>
      <c r="V110" s="88">
        <f t="shared" si="27"/>
        <v>0</v>
      </c>
      <c r="W110" s="89">
        <v>0</v>
      </c>
      <c r="X110" s="88">
        <f t="shared" si="28"/>
        <v>0</v>
      </c>
      <c r="Y110" s="89">
        <v>0</v>
      </c>
      <c r="Z110" s="88">
        <f t="shared" si="29"/>
        <v>0</v>
      </c>
      <c r="AA110" s="88">
        <v>0</v>
      </c>
      <c r="AB110" s="88">
        <f t="shared" si="16"/>
        <v>0</v>
      </c>
      <c r="AC110" s="93">
        <f t="shared" si="30"/>
        <v>0</v>
      </c>
      <c r="AD110" s="135"/>
    </row>
    <row r="111" spans="1:30" s="115" customFormat="1" ht="22.5" hidden="1" customHeight="1">
      <c r="A111" s="122">
        <v>120</v>
      </c>
      <c r="B111" s="132" t="s">
        <v>657</v>
      </c>
      <c r="C111" s="87">
        <v>0</v>
      </c>
      <c r="D111" s="88">
        <f t="shared" si="21"/>
        <v>0</v>
      </c>
      <c r="E111" s="87">
        <v>0</v>
      </c>
      <c r="F111" s="88">
        <f t="shared" si="22"/>
        <v>0</v>
      </c>
      <c r="G111" s="89">
        <v>0</v>
      </c>
      <c r="H111" s="88">
        <f t="shared" si="23"/>
        <v>0</v>
      </c>
      <c r="I111" s="89">
        <v>0</v>
      </c>
      <c r="J111" s="89">
        <f t="shared" si="18"/>
        <v>0</v>
      </c>
      <c r="K111" s="89">
        <v>0</v>
      </c>
      <c r="L111" s="89">
        <f t="shared" si="19"/>
        <v>0</v>
      </c>
      <c r="M111" s="89">
        <v>0</v>
      </c>
      <c r="N111" s="89">
        <f t="shared" si="24"/>
        <v>0</v>
      </c>
      <c r="O111" s="125">
        <v>0</v>
      </c>
      <c r="P111" s="89">
        <f t="shared" si="31"/>
        <v>0</v>
      </c>
      <c r="Q111" s="89">
        <v>0</v>
      </c>
      <c r="R111" s="89">
        <f t="shared" si="20"/>
        <v>0</v>
      </c>
      <c r="S111" s="89">
        <v>0</v>
      </c>
      <c r="T111" s="89">
        <f t="shared" si="32"/>
        <v>0</v>
      </c>
      <c r="U111" s="89">
        <v>0</v>
      </c>
      <c r="V111" s="88">
        <f t="shared" si="27"/>
        <v>0</v>
      </c>
      <c r="W111" s="89">
        <v>0</v>
      </c>
      <c r="X111" s="88">
        <f t="shared" si="28"/>
        <v>0</v>
      </c>
      <c r="Y111" s="89">
        <v>0</v>
      </c>
      <c r="Z111" s="88">
        <f t="shared" si="29"/>
        <v>0</v>
      </c>
      <c r="AA111" s="88">
        <v>0</v>
      </c>
      <c r="AB111" s="88">
        <f t="shared" si="16"/>
        <v>0</v>
      </c>
      <c r="AC111" s="93">
        <f t="shared" si="30"/>
        <v>0</v>
      </c>
      <c r="AD111" s="135"/>
    </row>
    <row r="112" spans="1:30" s="115" customFormat="1" ht="22.5" hidden="1" customHeight="1">
      <c r="A112" s="85">
        <v>121</v>
      </c>
      <c r="B112" s="132" t="s">
        <v>658</v>
      </c>
      <c r="C112" s="87">
        <v>0</v>
      </c>
      <c r="D112" s="88">
        <f t="shared" si="21"/>
        <v>0</v>
      </c>
      <c r="E112" s="87">
        <v>0</v>
      </c>
      <c r="F112" s="88">
        <f t="shared" si="22"/>
        <v>0</v>
      </c>
      <c r="G112" s="89">
        <v>0</v>
      </c>
      <c r="H112" s="88">
        <f t="shared" si="23"/>
        <v>0</v>
      </c>
      <c r="I112" s="89">
        <v>0</v>
      </c>
      <c r="J112" s="89">
        <f t="shared" si="18"/>
        <v>0</v>
      </c>
      <c r="K112" s="89">
        <v>0</v>
      </c>
      <c r="L112" s="89">
        <f t="shared" si="19"/>
        <v>0</v>
      </c>
      <c r="M112" s="89">
        <v>0</v>
      </c>
      <c r="N112" s="89">
        <f t="shared" si="24"/>
        <v>0</v>
      </c>
      <c r="O112" s="125">
        <v>0</v>
      </c>
      <c r="P112" s="89">
        <f t="shared" si="31"/>
        <v>0</v>
      </c>
      <c r="Q112" s="89">
        <v>0</v>
      </c>
      <c r="R112" s="89">
        <f t="shared" si="20"/>
        <v>0</v>
      </c>
      <c r="S112" s="89">
        <v>0</v>
      </c>
      <c r="T112" s="89">
        <f t="shared" si="32"/>
        <v>0</v>
      </c>
      <c r="U112" s="89">
        <v>0</v>
      </c>
      <c r="V112" s="88">
        <f t="shared" si="27"/>
        <v>0</v>
      </c>
      <c r="W112" s="89">
        <v>0</v>
      </c>
      <c r="X112" s="88">
        <f t="shared" si="28"/>
        <v>0</v>
      </c>
      <c r="Y112" s="89">
        <v>0</v>
      </c>
      <c r="Z112" s="88">
        <f t="shared" si="29"/>
        <v>0</v>
      </c>
      <c r="AA112" s="88">
        <v>0</v>
      </c>
      <c r="AB112" s="88">
        <f t="shared" si="16"/>
        <v>0</v>
      </c>
      <c r="AC112" s="93">
        <f t="shared" si="30"/>
        <v>0</v>
      </c>
      <c r="AD112" s="135"/>
    </row>
    <row r="113" spans="1:30" s="115" customFormat="1" ht="22.5" hidden="1" customHeight="1">
      <c r="A113" s="122">
        <v>122</v>
      </c>
      <c r="B113" s="132" t="s">
        <v>659</v>
      </c>
      <c r="C113" s="87">
        <v>0</v>
      </c>
      <c r="D113" s="88">
        <f t="shared" si="21"/>
        <v>0</v>
      </c>
      <c r="E113" s="87">
        <v>0</v>
      </c>
      <c r="F113" s="88">
        <f t="shared" si="22"/>
        <v>0</v>
      </c>
      <c r="G113" s="89">
        <v>0</v>
      </c>
      <c r="H113" s="88">
        <f t="shared" si="23"/>
        <v>0</v>
      </c>
      <c r="I113" s="89">
        <v>0</v>
      </c>
      <c r="J113" s="89">
        <f t="shared" si="18"/>
        <v>0</v>
      </c>
      <c r="K113" s="89">
        <v>0</v>
      </c>
      <c r="L113" s="89">
        <f t="shared" si="19"/>
        <v>0</v>
      </c>
      <c r="M113" s="89">
        <v>0</v>
      </c>
      <c r="N113" s="89">
        <f t="shared" si="24"/>
        <v>0</v>
      </c>
      <c r="O113" s="125">
        <v>0</v>
      </c>
      <c r="P113" s="89">
        <f t="shared" si="31"/>
        <v>0</v>
      </c>
      <c r="Q113" s="89">
        <v>0</v>
      </c>
      <c r="R113" s="89">
        <f t="shared" si="20"/>
        <v>0</v>
      </c>
      <c r="S113" s="89">
        <v>0</v>
      </c>
      <c r="T113" s="89">
        <f t="shared" si="32"/>
        <v>0</v>
      </c>
      <c r="U113" s="89">
        <v>0</v>
      </c>
      <c r="V113" s="88">
        <f t="shared" si="27"/>
        <v>0</v>
      </c>
      <c r="W113" s="89">
        <v>0</v>
      </c>
      <c r="X113" s="88">
        <f t="shared" si="28"/>
        <v>0</v>
      </c>
      <c r="Y113" s="89">
        <v>0</v>
      </c>
      <c r="Z113" s="88">
        <f t="shared" si="29"/>
        <v>0</v>
      </c>
      <c r="AA113" s="88">
        <v>0</v>
      </c>
      <c r="AB113" s="88">
        <f t="shared" si="16"/>
        <v>0</v>
      </c>
      <c r="AC113" s="93">
        <f t="shared" ref="AC113:AC144" si="33">Z113+X113+V113+J113+H113+F113+D113+AB113+N113+L113+P113+R113+AJ113</f>
        <v>0</v>
      </c>
      <c r="AD113" s="135"/>
    </row>
    <row r="114" spans="1:30" s="115" customFormat="1" ht="22.5" hidden="1" customHeight="1">
      <c r="A114" s="85">
        <v>123</v>
      </c>
      <c r="B114" s="132" t="s">
        <v>660</v>
      </c>
      <c r="C114" s="87">
        <v>0</v>
      </c>
      <c r="D114" s="88">
        <f t="shared" si="21"/>
        <v>0</v>
      </c>
      <c r="E114" s="87">
        <v>0</v>
      </c>
      <c r="F114" s="88">
        <f t="shared" si="22"/>
        <v>0</v>
      </c>
      <c r="G114" s="89">
        <v>0</v>
      </c>
      <c r="H114" s="88">
        <f t="shared" si="23"/>
        <v>0</v>
      </c>
      <c r="I114" s="89">
        <v>0</v>
      </c>
      <c r="J114" s="89">
        <f t="shared" si="18"/>
        <v>0</v>
      </c>
      <c r="K114" s="89">
        <v>0</v>
      </c>
      <c r="L114" s="89">
        <f t="shared" si="19"/>
        <v>0</v>
      </c>
      <c r="M114" s="89">
        <v>0</v>
      </c>
      <c r="N114" s="89">
        <f t="shared" si="24"/>
        <v>0</v>
      </c>
      <c r="O114" s="125">
        <v>0</v>
      </c>
      <c r="P114" s="89">
        <f t="shared" si="31"/>
        <v>0</v>
      </c>
      <c r="Q114" s="89">
        <v>0</v>
      </c>
      <c r="R114" s="89">
        <f t="shared" si="20"/>
        <v>0</v>
      </c>
      <c r="S114" s="89">
        <v>0</v>
      </c>
      <c r="T114" s="89">
        <f t="shared" si="32"/>
        <v>0</v>
      </c>
      <c r="U114" s="89">
        <v>0</v>
      </c>
      <c r="V114" s="88">
        <f t="shared" si="27"/>
        <v>0</v>
      </c>
      <c r="W114" s="89">
        <v>0</v>
      </c>
      <c r="X114" s="88">
        <f t="shared" si="28"/>
        <v>0</v>
      </c>
      <c r="Y114" s="89">
        <v>0</v>
      </c>
      <c r="Z114" s="88">
        <f t="shared" si="29"/>
        <v>0</v>
      </c>
      <c r="AA114" s="88">
        <v>0</v>
      </c>
      <c r="AB114" s="88">
        <f t="shared" si="16"/>
        <v>0</v>
      </c>
      <c r="AC114" s="93">
        <f t="shared" si="33"/>
        <v>0</v>
      </c>
      <c r="AD114" s="135"/>
    </row>
    <row r="115" spans="1:30" s="115" customFormat="1" ht="22.5" hidden="1" customHeight="1">
      <c r="A115" s="122">
        <v>124</v>
      </c>
      <c r="B115" s="132" t="s">
        <v>661</v>
      </c>
      <c r="C115" s="87">
        <v>0</v>
      </c>
      <c r="D115" s="88">
        <f t="shared" si="21"/>
        <v>0</v>
      </c>
      <c r="E115" s="87">
        <v>0</v>
      </c>
      <c r="F115" s="88">
        <f t="shared" si="22"/>
        <v>0</v>
      </c>
      <c r="G115" s="89">
        <v>0</v>
      </c>
      <c r="H115" s="88">
        <f t="shared" si="23"/>
        <v>0</v>
      </c>
      <c r="I115" s="89">
        <v>0</v>
      </c>
      <c r="J115" s="89">
        <f t="shared" si="18"/>
        <v>0</v>
      </c>
      <c r="K115" s="89">
        <v>0</v>
      </c>
      <c r="L115" s="89">
        <f t="shared" si="19"/>
        <v>0</v>
      </c>
      <c r="M115" s="89">
        <v>0</v>
      </c>
      <c r="N115" s="89">
        <f t="shared" si="24"/>
        <v>0</v>
      </c>
      <c r="O115" s="125">
        <v>0</v>
      </c>
      <c r="P115" s="89">
        <f t="shared" si="31"/>
        <v>0</v>
      </c>
      <c r="Q115" s="89">
        <v>0</v>
      </c>
      <c r="R115" s="89">
        <f t="shared" si="20"/>
        <v>0</v>
      </c>
      <c r="S115" s="89">
        <v>0</v>
      </c>
      <c r="T115" s="89">
        <f t="shared" si="32"/>
        <v>0</v>
      </c>
      <c r="U115" s="89">
        <v>0</v>
      </c>
      <c r="V115" s="88">
        <f t="shared" si="27"/>
        <v>0</v>
      </c>
      <c r="W115" s="89">
        <v>0</v>
      </c>
      <c r="X115" s="88">
        <f t="shared" si="28"/>
        <v>0</v>
      </c>
      <c r="Y115" s="89">
        <v>0</v>
      </c>
      <c r="Z115" s="88">
        <f t="shared" si="29"/>
        <v>0</v>
      </c>
      <c r="AA115" s="88">
        <v>0</v>
      </c>
      <c r="AB115" s="88">
        <f t="shared" ref="AB115:AB178" si="34">AA115*3.75</f>
        <v>0</v>
      </c>
      <c r="AC115" s="93">
        <f t="shared" si="33"/>
        <v>0</v>
      </c>
      <c r="AD115" s="135"/>
    </row>
    <row r="116" spans="1:30" s="115" customFormat="1" ht="22.5" hidden="1" customHeight="1">
      <c r="A116" s="85">
        <v>125</v>
      </c>
      <c r="B116" s="132" t="s">
        <v>662</v>
      </c>
      <c r="C116" s="87">
        <v>0</v>
      </c>
      <c r="D116" s="88">
        <f t="shared" si="21"/>
        <v>0</v>
      </c>
      <c r="E116" s="87">
        <v>0</v>
      </c>
      <c r="F116" s="88">
        <f t="shared" si="22"/>
        <v>0</v>
      </c>
      <c r="G116" s="89">
        <v>0</v>
      </c>
      <c r="H116" s="88">
        <f t="shared" si="23"/>
        <v>0</v>
      </c>
      <c r="I116" s="89">
        <v>0</v>
      </c>
      <c r="J116" s="89">
        <f t="shared" si="18"/>
        <v>0</v>
      </c>
      <c r="K116" s="89">
        <v>0</v>
      </c>
      <c r="L116" s="89">
        <f t="shared" si="19"/>
        <v>0</v>
      </c>
      <c r="M116" s="89">
        <v>0</v>
      </c>
      <c r="N116" s="89">
        <f t="shared" si="24"/>
        <v>0</v>
      </c>
      <c r="O116" s="125">
        <v>0</v>
      </c>
      <c r="P116" s="89">
        <f t="shared" ref="P116:P179" si="35">O116*4</f>
        <v>0</v>
      </c>
      <c r="Q116" s="89">
        <v>0</v>
      </c>
      <c r="R116" s="89">
        <f t="shared" si="20"/>
        <v>0</v>
      </c>
      <c r="S116" s="89">
        <v>0</v>
      </c>
      <c r="T116" s="89">
        <f t="shared" si="32"/>
        <v>0</v>
      </c>
      <c r="U116" s="89">
        <v>0</v>
      </c>
      <c r="V116" s="88">
        <f t="shared" si="27"/>
        <v>0</v>
      </c>
      <c r="W116" s="89">
        <v>0</v>
      </c>
      <c r="X116" s="88">
        <f t="shared" si="28"/>
        <v>0</v>
      </c>
      <c r="Y116" s="89">
        <v>0</v>
      </c>
      <c r="Z116" s="88">
        <f t="shared" si="29"/>
        <v>0</v>
      </c>
      <c r="AA116" s="88">
        <v>0</v>
      </c>
      <c r="AB116" s="88">
        <f t="shared" si="34"/>
        <v>0</v>
      </c>
      <c r="AC116" s="93">
        <f t="shared" si="33"/>
        <v>0</v>
      </c>
      <c r="AD116" s="135"/>
    </row>
    <row r="117" spans="1:30" s="115" customFormat="1" ht="22.5" hidden="1" customHeight="1">
      <c r="A117" s="122">
        <v>126</v>
      </c>
      <c r="B117" s="132" t="s">
        <v>663</v>
      </c>
      <c r="C117" s="87">
        <v>0</v>
      </c>
      <c r="D117" s="88">
        <f t="shared" si="21"/>
        <v>0</v>
      </c>
      <c r="E117" s="87">
        <v>0</v>
      </c>
      <c r="F117" s="88">
        <f t="shared" si="22"/>
        <v>0</v>
      </c>
      <c r="G117" s="89">
        <v>0</v>
      </c>
      <c r="H117" s="88">
        <f t="shared" si="23"/>
        <v>0</v>
      </c>
      <c r="I117" s="89">
        <v>0</v>
      </c>
      <c r="J117" s="89">
        <f t="shared" si="18"/>
        <v>0</v>
      </c>
      <c r="K117" s="89">
        <v>0</v>
      </c>
      <c r="L117" s="89">
        <f t="shared" si="19"/>
        <v>0</v>
      </c>
      <c r="M117" s="89">
        <v>0</v>
      </c>
      <c r="N117" s="89">
        <f t="shared" si="24"/>
        <v>0</v>
      </c>
      <c r="O117" s="125">
        <v>0</v>
      </c>
      <c r="P117" s="89">
        <f t="shared" si="35"/>
        <v>0</v>
      </c>
      <c r="Q117" s="89">
        <v>0</v>
      </c>
      <c r="R117" s="89">
        <f t="shared" si="20"/>
        <v>0</v>
      </c>
      <c r="S117" s="89">
        <v>0</v>
      </c>
      <c r="T117" s="89">
        <f t="shared" si="32"/>
        <v>0</v>
      </c>
      <c r="U117" s="89">
        <v>0</v>
      </c>
      <c r="V117" s="88">
        <f t="shared" si="27"/>
        <v>0</v>
      </c>
      <c r="W117" s="89">
        <v>0</v>
      </c>
      <c r="X117" s="88">
        <f t="shared" si="28"/>
        <v>0</v>
      </c>
      <c r="Y117" s="89">
        <v>0</v>
      </c>
      <c r="Z117" s="88">
        <f t="shared" si="29"/>
        <v>0</v>
      </c>
      <c r="AA117" s="88">
        <v>0</v>
      </c>
      <c r="AB117" s="88">
        <f t="shared" si="34"/>
        <v>0</v>
      </c>
      <c r="AC117" s="93">
        <f t="shared" si="33"/>
        <v>0</v>
      </c>
      <c r="AD117" s="135"/>
    </row>
    <row r="118" spans="1:30" s="115" customFormat="1" ht="22.5" hidden="1" customHeight="1">
      <c r="A118" s="85">
        <v>127</v>
      </c>
      <c r="B118" s="132" t="s">
        <v>664</v>
      </c>
      <c r="C118" s="87">
        <v>0</v>
      </c>
      <c r="D118" s="88">
        <f t="shared" si="21"/>
        <v>0</v>
      </c>
      <c r="E118" s="87">
        <v>0</v>
      </c>
      <c r="F118" s="88">
        <f t="shared" si="22"/>
        <v>0</v>
      </c>
      <c r="G118" s="89">
        <v>0</v>
      </c>
      <c r="H118" s="88">
        <f t="shared" si="23"/>
        <v>0</v>
      </c>
      <c r="I118" s="89">
        <v>0</v>
      </c>
      <c r="J118" s="89">
        <f t="shared" si="18"/>
        <v>0</v>
      </c>
      <c r="K118" s="89">
        <v>0</v>
      </c>
      <c r="L118" s="89">
        <f t="shared" si="19"/>
        <v>0</v>
      </c>
      <c r="M118" s="89">
        <v>0</v>
      </c>
      <c r="N118" s="89">
        <f t="shared" si="24"/>
        <v>0</v>
      </c>
      <c r="O118" s="125">
        <v>0</v>
      </c>
      <c r="P118" s="89">
        <f t="shared" si="35"/>
        <v>0</v>
      </c>
      <c r="Q118" s="89">
        <v>0</v>
      </c>
      <c r="R118" s="89">
        <f t="shared" si="20"/>
        <v>0</v>
      </c>
      <c r="S118" s="89">
        <v>0</v>
      </c>
      <c r="T118" s="89">
        <f t="shared" si="32"/>
        <v>0</v>
      </c>
      <c r="U118" s="89">
        <v>0</v>
      </c>
      <c r="V118" s="88">
        <f t="shared" si="27"/>
        <v>0</v>
      </c>
      <c r="W118" s="89">
        <v>0</v>
      </c>
      <c r="X118" s="88">
        <f t="shared" si="28"/>
        <v>0</v>
      </c>
      <c r="Y118" s="89">
        <v>0</v>
      </c>
      <c r="Z118" s="88">
        <f t="shared" si="29"/>
        <v>0</v>
      </c>
      <c r="AA118" s="88">
        <v>0</v>
      </c>
      <c r="AB118" s="88">
        <f t="shared" si="34"/>
        <v>0</v>
      </c>
      <c r="AC118" s="93">
        <f t="shared" si="33"/>
        <v>0</v>
      </c>
      <c r="AD118" s="135"/>
    </row>
    <row r="119" spans="1:30" s="115" customFormat="1" ht="22.5" hidden="1" customHeight="1">
      <c r="A119" s="122">
        <v>128</v>
      </c>
      <c r="B119" s="132" t="s">
        <v>665</v>
      </c>
      <c r="C119" s="87">
        <v>0</v>
      </c>
      <c r="D119" s="88">
        <f t="shared" si="21"/>
        <v>0</v>
      </c>
      <c r="E119" s="87">
        <v>0</v>
      </c>
      <c r="F119" s="88">
        <f t="shared" si="22"/>
        <v>0</v>
      </c>
      <c r="G119" s="89">
        <v>0</v>
      </c>
      <c r="H119" s="88">
        <f t="shared" si="23"/>
        <v>0</v>
      </c>
      <c r="I119" s="89">
        <v>0</v>
      </c>
      <c r="J119" s="89">
        <f t="shared" si="18"/>
        <v>0</v>
      </c>
      <c r="K119" s="89">
        <v>0</v>
      </c>
      <c r="L119" s="89">
        <f t="shared" si="19"/>
        <v>0</v>
      </c>
      <c r="M119" s="89">
        <v>0</v>
      </c>
      <c r="N119" s="89">
        <f t="shared" si="24"/>
        <v>0</v>
      </c>
      <c r="O119" s="125">
        <v>0</v>
      </c>
      <c r="P119" s="89">
        <f t="shared" si="35"/>
        <v>0</v>
      </c>
      <c r="Q119" s="89">
        <v>0</v>
      </c>
      <c r="R119" s="89">
        <f t="shared" si="20"/>
        <v>0</v>
      </c>
      <c r="S119" s="89">
        <v>0</v>
      </c>
      <c r="T119" s="89">
        <f t="shared" si="32"/>
        <v>0</v>
      </c>
      <c r="U119" s="89">
        <v>0</v>
      </c>
      <c r="V119" s="88">
        <f t="shared" si="27"/>
        <v>0</v>
      </c>
      <c r="W119" s="89">
        <v>0</v>
      </c>
      <c r="X119" s="88">
        <f t="shared" si="28"/>
        <v>0</v>
      </c>
      <c r="Y119" s="89">
        <v>0</v>
      </c>
      <c r="Z119" s="88">
        <f t="shared" si="29"/>
        <v>0</v>
      </c>
      <c r="AA119" s="88">
        <v>0</v>
      </c>
      <c r="AB119" s="88">
        <f t="shared" si="34"/>
        <v>0</v>
      </c>
      <c r="AC119" s="93">
        <f t="shared" si="33"/>
        <v>0</v>
      </c>
      <c r="AD119" s="135"/>
    </row>
    <row r="120" spans="1:30" s="115" customFormat="1" ht="22.5" hidden="1" customHeight="1">
      <c r="A120" s="85">
        <v>129</v>
      </c>
      <c r="B120" s="132" t="s">
        <v>666</v>
      </c>
      <c r="C120" s="87">
        <v>0</v>
      </c>
      <c r="D120" s="88">
        <f t="shared" si="21"/>
        <v>0</v>
      </c>
      <c r="E120" s="87">
        <v>0</v>
      </c>
      <c r="F120" s="88">
        <f t="shared" si="22"/>
        <v>0</v>
      </c>
      <c r="G120" s="89">
        <v>0</v>
      </c>
      <c r="H120" s="88">
        <f t="shared" si="23"/>
        <v>0</v>
      </c>
      <c r="I120" s="89">
        <v>0</v>
      </c>
      <c r="J120" s="89">
        <f t="shared" si="18"/>
        <v>0</v>
      </c>
      <c r="K120" s="89">
        <v>0</v>
      </c>
      <c r="L120" s="89">
        <f t="shared" si="19"/>
        <v>0</v>
      </c>
      <c r="M120" s="89">
        <v>0</v>
      </c>
      <c r="N120" s="89">
        <f t="shared" si="24"/>
        <v>0</v>
      </c>
      <c r="O120" s="125">
        <v>0</v>
      </c>
      <c r="P120" s="89">
        <f t="shared" si="35"/>
        <v>0</v>
      </c>
      <c r="Q120" s="89">
        <v>0</v>
      </c>
      <c r="R120" s="89">
        <f t="shared" si="20"/>
        <v>0</v>
      </c>
      <c r="S120" s="89">
        <v>0</v>
      </c>
      <c r="T120" s="89">
        <f t="shared" si="32"/>
        <v>0</v>
      </c>
      <c r="U120" s="89">
        <v>0</v>
      </c>
      <c r="V120" s="88">
        <f t="shared" si="27"/>
        <v>0</v>
      </c>
      <c r="W120" s="89">
        <v>0</v>
      </c>
      <c r="X120" s="88">
        <f t="shared" si="28"/>
        <v>0</v>
      </c>
      <c r="Y120" s="89">
        <v>0</v>
      </c>
      <c r="Z120" s="88">
        <f t="shared" si="29"/>
        <v>0</v>
      </c>
      <c r="AA120" s="88">
        <v>0</v>
      </c>
      <c r="AB120" s="88">
        <f t="shared" si="34"/>
        <v>0</v>
      </c>
      <c r="AC120" s="93">
        <f t="shared" si="33"/>
        <v>0</v>
      </c>
      <c r="AD120" s="135"/>
    </row>
    <row r="121" spans="1:30" s="115" customFormat="1" ht="22.5" hidden="1" customHeight="1">
      <c r="A121" s="122">
        <v>130</v>
      </c>
      <c r="B121" s="132" t="s">
        <v>667</v>
      </c>
      <c r="C121" s="87">
        <v>0</v>
      </c>
      <c r="D121" s="88">
        <f t="shared" si="21"/>
        <v>0</v>
      </c>
      <c r="E121" s="87">
        <v>0</v>
      </c>
      <c r="F121" s="88">
        <f t="shared" si="22"/>
        <v>0</v>
      </c>
      <c r="G121" s="89">
        <v>0</v>
      </c>
      <c r="H121" s="88">
        <f t="shared" si="23"/>
        <v>0</v>
      </c>
      <c r="I121" s="89">
        <v>0</v>
      </c>
      <c r="J121" s="89">
        <f t="shared" si="18"/>
        <v>0</v>
      </c>
      <c r="K121" s="89">
        <v>0</v>
      </c>
      <c r="L121" s="89">
        <f t="shared" si="19"/>
        <v>0</v>
      </c>
      <c r="M121" s="89">
        <v>0</v>
      </c>
      <c r="N121" s="89">
        <f t="shared" si="24"/>
        <v>0</v>
      </c>
      <c r="O121" s="125">
        <v>0</v>
      </c>
      <c r="P121" s="89">
        <f t="shared" si="35"/>
        <v>0</v>
      </c>
      <c r="Q121" s="89">
        <v>0</v>
      </c>
      <c r="R121" s="89">
        <f t="shared" si="20"/>
        <v>0</v>
      </c>
      <c r="S121" s="89">
        <v>0</v>
      </c>
      <c r="T121" s="89">
        <f t="shared" si="32"/>
        <v>0</v>
      </c>
      <c r="U121" s="89">
        <v>0</v>
      </c>
      <c r="V121" s="88">
        <f t="shared" si="27"/>
        <v>0</v>
      </c>
      <c r="W121" s="89">
        <v>0</v>
      </c>
      <c r="X121" s="88">
        <f t="shared" si="28"/>
        <v>0</v>
      </c>
      <c r="Y121" s="89">
        <v>0</v>
      </c>
      <c r="Z121" s="88">
        <f t="shared" si="29"/>
        <v>0</v>
      </c>
      <c r="AA121" s="88">
        <v>0</v>
      </c>
      <c r="AB121" s="88">
        <f t="shared" si="34"/>
        <v>0</v>
      </c>
      <c r="AC121" s="93">
        <f t="shared" si="33"/>
        <v>0</v>
      </c>
      <c r="AD121" s="135"/>
    </row>
    <row r="122" spans="1:30" s="115" customFormat="1" ht="22.5" hidden="1" customHeight="1">
      <c r="A122" s="85">
        <v>131</v>
      </c>
      <c r="B122" s="132" t="s">
        <v>668</v>
      </c>
      <c r="C122" s="87">
        <v>0</v>
      </c>
      <c r="D122" s="88">
        <f t="shared" si="21"/>
        <v>0</v>
      </c>
      <c r="E122" s="87">
        <v>0</v>
      </c>
      <c r="F122" s="88">
        <f t="shared" si="22"/>
        <v>0</v>
      </c>
      <c r="G122" s="89">
        <v>0</v>
      </c>
      <c r="H122" s="88">
        <f t="shared" si="23"/>
        <v>0</v>
      </c>
      <c r="I122" s="89">
        <v>0</v>
      </c>
      <c r="J122" s="89">
        <f t="shared" ref="J122:J185" si="36">I122/25</f>
        <v>0</v>
      </c>
      <c r="K122" s="89">
        <v>0</v>
      </c>
      <c r="L122" s="89">
        <f t="shared" ref="L122:L185" si="37">K122*0.3</f>
        <v>0</v>
      </c>
      <c r="M122" s="89">
        <v>0</v>
      </c>
      <c r="N122" s="89">
        <f t="shared" si="24"/>
        <v>0</v>
      </c>
      <c r="O122" s="125">
        <v>0</v>
      </c>
      <c r="P122" s="89">
        <f t="shared" si="35"/>
        <v>0</v>
      </c>
      <c r="Q122" s="89">
        <v>0</v>
      </c>
      <c r="R122" s="89">
        <f t="shared" ref="R122:R185" si="38">Q122/25</f>
        <v>0</v>
      </c>
      <c r="S122" s="89">
        <v>0</v>
      </c>
      <c r="T122" s="89">
        <f t="shared" si="32"/>
        <v>0</v>
      </c>
      <c r="U122" s="89">
        <v>0</v>
      </c>
      <c r="V122" s="88">
        <f t="shared" si="27"/>
        <v>0</v>
      </c>
      <c r="W122" s="89">
        <v>0</v>
      </c>
      <c r="X122" s="88">
        <f t="shared" si="28"/>
        <v>0</v>
      </c>
      <c r="Y122" s="89">
        <v>0</v>
      </c>
      <c r="Z122" s="88">
        <f t="shared" si="29"/>
        <v>0</v>
      </c>
      <c r="AA122" s="88">
        <v>0</v>
      </c>
      <c r="AB122" s="88">
        <f t="shared" si="34"/>
        <v>0</v>
      </c>
      <c r="AC122" s="93">
        <f t="shared" si="33"/>
        <v>0</v>
      </c>
      <c r="AD122" s="135"/>
    </row>
    <row r="123" spans="1:30" s="115" customFormat="1" ht="22.5" hidden="1" customHeight="1">
      <c r="A123" s="122">
        <v>132</v>
      </c>
      <c r="B123" s="132" t="s">
        <v>669</v>
      </c>
      <c r="C123" s="87">
        <v>0</v>
      </c>
      <c r="D123" s="88">
        <f t="shared" si="21"/>
        <v>0</v>
      </c>
      <c r="E123" s="87">
        <v>0</v>
      </c>
      <c r="F123" s="88">
        <f t="shared" si="22"/>
        <v>0</v>
      </c>
      <c r="G123" s="89">
        <v>0</v>
      </c>
      <c r="H123" s="88">
        <f t="shared" si="23"/>
        <v>0</v>
      </c>
      <c r="I123" s="89">
        <v>0</v>
      </c>
      <c r="J123" s="89">
        <f t="shared" si="36"/>
        <v>0</v>
      </c>
      <c r="K123" s="89">
        <v>0</v>
      </c>
      <c r="L123" s="89">
        <f t="shared" si="37"/>
        <v>0</v>
      </c>
      <c r="M123" s="89">
        <v>0</v>
      </c>
      <c r="N123" s="89">
        <f t="shared" si="24"/>
        <v>0</v>
      </c>
      <c r="O123" s="125">
        <v>0</v>
      </c>
      <c r="P123" s="89">
        <f t="shared" si="35"/>
        <v>0</v>
      </c>
      <c r="Q123" s="89">
        <v>0</v>
      </c>
      <c r="R123" s="89">
        <f t="shared" si="38"/>
        <v>0</v>
      </c>
      <c r="S123" s="89">
        <v>0</v>
      </c>
      <c r="T123" s="89">
        <f t="shared" si="32"/>
        <v>0</v>
      </c>
      <c r="U123" s="89">
        <v>0</v>
      </c>
      <c r="V123" s="88">
        <f t="shared" si="27"/>
        <v>0</v>
      </c>
      <c r="W123" s="89">
        <v>0</v>
      </c>
      <c r="X123" s="88">
        <f t="shared" si="28"/>
        <v>0</v>
      </c>
      <c r="Y123" s="89">
        <v>0</v>
      </c>
      <c r="Z123" s="88">
        <f t="shared" si="29"/>
        <v>0</v>
      </c>
      <c r="AA123" s="88">
        <v>0</v>
      </c>
      <c r="AB123" s="88">
        <f t="shared" si="34"/>
        <v>0</v>
      </c>
      <c r="AC123" s="93">
        <f t="shared" si="33"/>
        <v>0</v>
      </c>
      <c r="AD123" s="135"/>
    </row>
    <row r="124" spans="1:30" s="115" customFormat="1" ht="22.5" hidden="1" customHeight="1">
      <c r="A124" s="85">
        <v>133</v>
      </c>
      <c r="B124" s="132" t="s">
        <v>670</v>
      </c>
      <c r="C124" s="87">
        <v>0</v>
      </c>
      <c r="D124" s="88">
        <f t="shared" si="21"/>
        <v>0</v>
      </c>
      <c r="E124" s="87">
        <v>0</v>
      </c>
      <c r="F124" s="88">
        <f t="shared" si="22"/>
        <v>0</v>
      </c>
      <c r="G124" s="89">
        <v>0</v>
      </c>
      <c r="H124" s="88">
        <f t="shared" si="23"/>
        <v>0</v>
      </c>
      <c r="I124" s="89">
        <v>0</v>
      </c>
      <c r="J124" s="89">
        <f t="shared" si="36"/>
        <v>0</v>
      </c>
      <c r="K124" s="89">
        <v>0</v>
      </c>
      <c r="L124" s="89">
        <f t="shared" si="37"/>
        <v>0</v>
      </c>
      <c r="M124" s="89">
        <v>0</v>
      </c>
      <c r="N124" s="89">
        <f t="shared" si="24"/>
        <v>0</v>
      </c>
      <c r="O124" s="125">
        <v>0</v>
      </c>
      <c r="P124" s="89">
        <f t="shared" si="35"/>
        <v>0</v>
      </c>
      <c r="Q124" s="89">
        <v>0</v>
      </c>
      <c r="R124" s="89">
        <f t="shared" si="38"/>
        <v>0</v>
      </c>
      <c r="S124" s="89">
        <v>0</v>
      </c>
      <c r="T124" s="89">
        <f t="shared" si="32"/>
        <v>0</v>
      </c>
      <c r="U124" s="89">
        <v>0</v>
      </c>
      <c r="V124" s="88">
        <f t="shared" si="27"/>
        <v>0</v>
      </c>
      <c r="W124" s="89">
        <v>0</v>
      </c>
      <c r="X124" s="88">
        <f t="shared" si="28"/>
        <v>0</v>
      </c>
      <c r="Y124" s="89">
        <v>0</v>
      </c>
      <c r="Z124" s="88">
        <f t="shared" si="29"/>
        <v>0</v>
      </c>
      <c r="AA124" s="88">
        <v>0</v>
      </c>
      <c r="AB124" s="88">
        <f t="shared" si="34"/>
        <v>0</v>
      </c>
      <c r="AC124" s="93">
        <f t="shared" si="33"/>
        <v>0</v>
      </c>
      <c r="AD124" s="135"/>
    </row>
    <row r="125" spans="1:30" s="115" customFormat="1" ht="22.5" hidden="1" customHeight="1">
      <c r="A125" s="122">
        <v>134</v>
      </c>
      <c r="B125" s="132" t="s">
        <v>671</v>
      </c>
      <c r="C125" s="87">
        <v>0</v>
      </c>
      <c r="D125" s="88">
        <f t="shared" si="21"/>
        <v>0</v>
      </c>
      <c r="E125" s="87">
        <v>0</v>
      </c>
      <c r="F125" s="88">
        <f t="shared" si="22"/>
        <v>0</v>
      </c>
      <c r="G125" s="89">
        <v>0</v>
      </c>
      <c r="H125" s="88">
        <f t="shared" si="23"/>
        <v>0</v>
      </c>
      <c r="I125" s="89">
        <v>0</v>
      </c>
      <c r="J125" s="89">
        <f t="shared" si="36"/>
        <v>0</v>
      </c>
      <c r="K125" s="89">
        <v>0</v>
      </c>
      <c r="L125" s="89">
        <f t="shared" si="37"/>
        <v>0</v>
      </c>
      <c r="M125" s="89">
        <v>0</v>
      </c>
      <c r="N125" s="89">
        <f t="shared" si="24"/>
        <v>0</v>
      </c>
      <c r="O125" s="125">
        <v>0</v>
      </c>
      <c r="P125" s="89">
        <f t="shared" si="35"/>
        <v>0</v>
      </c>
      <c r="Q125" s="89">
        <v>0</v>
      </c>
      <c r="R125" s="89">
        <f t="shared" si="38"/>
        <v>0</v>
      </c>
      <c r="S125" s="89">
        <v>0</v>
      </c>
      <c r="T125" s="89">
        <f t="shared" si="32"/>
        <v>0</v>
      </c>
      <c r="U125" s="89">
        <v>0</v>
      </c>
      <c r="V125" s="88">
        <f t="shared" si="27"/>
        <v>0</v>
      </c>
      <c r="W125" s="89">
        <v>0</v>
      </c>
      <c r="X125" s="88">
        <f t="shared" si="28"/>
        <v>0</v>
      </c>
      <c r="Y125" s="89">
        <v>0</v>
      </c>
      <c r="Z125" s="88">
        <f t="shared" si="29"/>
        <v>0</v>
      </c>
      <c r="AA125" s="88">
        <v>0</v>
      </c>
      <c r="AB125" s="88">
        <f t="shared" si="34"/>
        <v>0</v>
      </c>
      <c r="AC125" s="93">
        <f t="shared" si="33"/>
        <v>0</v>
      </c>
      <c r="AD125" s="135"/>
    </row>
    <row r="126" spans="1:30" s="115" customFormat="1" ht="22.5" hidden="1" customHeight="1">
      <c r="A126" s="85">
        <v>135</v>
      </c>
      <c r="B126" s="132" t="s">
        <v>672</v>
      </c>
      <c r="C126" s="87">
        <v>0</v>
      </c>
      <c r="D126" s="88">
        <f t="shared" si="21"/>
        <v>0</v>
      </c>
      <c r="E126" s="87">
        <v>0</v>
      </c>
      <c r="F126" s="88">
        <f t="shared" si="22"/>
        <v>0</v>
      </c>
      <c r="G126" s="89">
        <v>0</v>
      </c>
      <c r="H126" s="88">
        <f t="shared" si="23"/>
        <v>0</v>
      </c>
      <c r="I126" s="89">
        <v>0</v>
      </c>
      <c r="J126" s="89">
        <f t="shared" si="36"/>
        <v>0</v>
      </c>
      <c r="K126" s="89">
        <v>0</v>
      </c>
      <c r="L126" s="89">
        <f t="shared" si="37"/>
        <v>0</v>
      </c>
      <c r="M126" s="89">
        <v>0</v>
      </c>
      <c r="N126" s="89">
        <f t="shared" si="24"/>
        <v>0</v>
      </c>
      <c r="O126" s="125">
        <v>0</v>
      </c>
      <c r="P126" s="89">
        <f t="shared" si="35"/>
        <v>0</v>
      </c>
      <c r="Q126" s="89">
        <v>0</v>
      </c>
      <c r="R126" s="89">
        <f t="shared" si="38"/>
        <v>0</v>
      </c>
      <c r="S126" s="89">
        <v>0</v>
      </c>
      <c r="T126" s="89">
        <f t="shared" si="32"/>
        <v>0</v>
      </c>
      <c r="U126" s="89">
        <v>0</v>
      </c>
      <c r="V126" s="88">
        <f t="shared" si="27"/>
        <v>0</v>
      </c>
      <c r="W126" s="89">
        <v>0</v>
      </c>
      <c r="X126" s="88">
        <f t="shared" si="28"/>
        <v>0</v>
      </c>
      <c r="Y126" s="89">
        <v>0</v>
      </c>
      <c r="Z126" s="88">
        <f t="shared" si="29"/>
        <v>0</v>
      </c>
      <c r="AA126" s="88">
        <v>0</v>
      </c>
      <c r="AB126" s="88">
        <f t="shared" si="34"/>
        <v>0</v>
      </c>
      <c r="AC126" s="93">
        <f t="shared" si="33"/>
        <v>0</v>
      </c>
      <c r="AD126" s="135"/>
    </row>
    <row r="127" spans="1:30" s="115" customFormat="1" ht="22.5" hidden="1" customHeight="1">
      <c r="A127" s="122">
        <v>136</v>
      </c>
      <c r="B127" s="132" t="s">
        <v>673</v>
      </c>
      <c r="C127" s="87">
        <v>0</v>
      </c>
      <c r="D127" s="88">
        <f t="shared" si="21"/>
        <v>0</v>
      </c>
      <c r="E127" s="87">
        <v>0</v>
      </c>
      <c r="F127" s="88">
        <f t="shared" si="22"/>
        <v>0</v>
      </c>
      <c r="G127" s="89">
        <v>0</v>
      </c>
      <c r="H127" s="88">
        <f t="shared" si="23"/>
        <v>0</v>
      </c>
      <c r="I127" s="89">
        <v>0</v>
      </c>
      <c r="J127" s="89">
        <f t="shared" si="36"/>
        <v>0</v>
      </c>
      <c r="K127" s="89">
        <v>0</v>
      </c>
      <c r="L127" s="89">
        <f t="shared" si="37"/>
        <v>0</v>
      </c>
      <c r="M127" s="89">
        <v>0</v>
      </c>
      <c r="N127" s="89">
        <f t="shared" si="24"/>
        <v>0</v>
      </c>
      <c r="O127" s="125">
        <v>0</v>
      </c>
      <c r="P127" s="89">
        <f t="shared" si="35"/>
        <v>0</v>
      </c>
      <c r="Q127" s="89">
        <v>0</v>
      </c>
      <c r="R127" s="89">
        <f t="shared" si="38"/>
        <v>0</v>
      </c>
      <c r="S127" s="89">
        <v>0</v>
      </c>
      <c r="T127" s="89">
        <f t="shared" si="32"/>
        <v>0</v>
      </c>
      <c r="U127" s="89">
        <v>0</v>
      </c>
      <c r="V127" s="88">
        <f t="shared" si="27"/>
        <v>0</v>
      </c>
      <c r="W127" s="89">
        <v>0</v>
      </c>
      <c r="X127" s="88">
        <f t="shared" si="28"/>
        <v>0</v>
      </c>
      <c r="Y127" s="89">
        <v>0</v>
      </c>
      <c r="Z127" s="88">
        <f t="shared" si="29"/>
        <v>0</v>
      </c>
      <c r="AA127" s="88">
        <v>0</v>
      </c>
      <c r="AB127" s="88">
        <f t="shared" si="34"/>
        <v>0</v>
      </c>
      <c r="AC127" s="93">
        <f t="shared" si="33"/>
        <v>0</v>
      </c>
      <c r="AD127" s="135"/>
    </row>
    <row r="128" spans="1:30" s="115" customFormat="1" ht="22.5" hidden="1" customHeight="1">
      <c r="A128" s="85">
        <v>137</v>
      </c>
      <c r="B128" s="132" t="s">
        <v>674</v>
      </c>
      <c r="C128" s="87">
        <v>0</v>
      </c>
      <c r="D128" s="88">
        <f t="shared" si="21"/>
        <v>0</v>
      </c>
      <c r="E128" s="87">
        <v>0</v>
      </c>
      <c r="F128" s="88">
        <f t="shared" si="22"/>
        <v>0</v>
      </c>
      <c r="G128" s="89">
        <v>0</v>
      </c>
      <c r="H128" s="88">
        <f t="shared" si="23"/>
        <v>0</v>
      </c>
      <c r="I128" s="89">
        <v>0</v>
      </c>
      <c r="J128" s="89">
        <f t="shared" si="36"/>
        <v>0</v>
      </c>
      <c r="K128" s="89">
        <v>0</v>
      </c>
      <c r="L128" s="89">
        <f t="shared" si="37"/>
        <v>0</v>
      </c>
      <c r="M128" s="89">
        <v>0</v>
      </c>
      <c r="N128" s="89">
        <f t="shared" si="24"/>
        <v>0</v>
      </c>
      <c r="O128" s="125">
        <v>0</v>
      </c>
      <c r="P128" s="89">
        <f t="shared" si="35"/>
        <v>0</v>
      </c>
      <c r="Q128" s="89">
        <v>0</v>
      </c>
      <c r="R128" s="89">
        <f t="shared" si="38"/>
        <v>0</v>
      </c>
      <c r="S128" s="89">
        <v>0</v>
      </c>
      <c r="T128" s="89">
        <f t="shared" si="32"/>
        <v>0</v>
      </c>
      <c r="U128" s="89">
        <v>0</v>
      </c>
      <c r="V128" s="88">
        <f t="shared" si="27"/>
        <v>0</v>
      </c>
      <c r="W128" s="89">
        <v>0</v>
      </c>
      <c r="X128" s="88">
        <f t="shared" si="28"/>
        <v>0</v>
      </c>
      <c r="Y128" s="89">
        <v>0</v>
      </c>
      <c r="Z128" s="88">
        <f t="shared" si="29"/>
        <v>0</v>
      </c>
      <c r="AA128" s="88">
        <v>0</v>
      </c>
      <c r="AB128" s="88">
        <f t="shared" si="34"/>
        <v>0</v>
      </c>
      <c r="AC128" s="93">
        <f t="shared" si="33"/>
        <v>0</v>
      </c>
      <c r="AD128" s="135"/>
    </row>
    <row r="129" spans="1:30" s="115" customFormat="1" ht="22.5" hidden="1" customHeight="1">
      <c r="A129" s="122">
        <v>138</v>
      </c>
      <c r="B129" s="132" t="s">
        <v>675</v>
      </c>
      <c r="C129" s="87">
        <v>0</v>
      </c>
      <c r="D129" s="88">
        <f t="shared" si="21"/>
        <v>0</v>
      </c>
      <c r="E129" s="87">
        <v>0</v>
      </c>
      <c r="F129" s="88">
        <f t="shared" si="22"/>
        <v>0</v>
      </c>
      <c r="G129" s="89">
        <v>0</v>
      </c>
      <c r="H129" s="88">
        <f t="shared" si="23"/>
        <v>0</v>
      </c>
      <c r="I129" s="89">
        <v>0</v>
      </c>
      <c r="J129" s="89">
        <f t="shared" si="36"/>
        <v>0</v>
      </c>
      <c r="K129" s="89">
        <v>0</v>
      </c>
      <c r="L129" s="89">
        <f t="shared" si="37"/>
        <v>0</v>
      </c>
      <c r="M129" s="89">
        <v>0</v>
      </c>
      <c r="N129" s="89">
        <f t="shared" si="24"/>
        <v>0</v>
      </c>
      <c r="O129" s="125">
        <v>0</v>
      </c>
      <c r="P129" s="89">
        <f t="shared" si="35"/>
        <v>0</v>
      </c>
      <c r="Q129" s="89">
        <v>0</v>
      </c>
      <c r="R129" s="89">
        <f t="shared" si="38"/>
        <v>0</v>
      </c>
      <c r="S129" s="89">
        <v>0</v>
      </c>
      <c r="T129" s="89">
        <f t="shared" si="32"/>
        <v>0</v>
      </c>
      <c r="U129" s="89">
        <v>0</v>
      </c>
      <c r="V129" s="88">
        <f t="shared" si="27"/>
        <v>0</v>
      </c>
      <c r="W129" s="89">
        <v>0</v>
      </c>
      <c r="X129" s="88">
        <f t="shared" si="28"/>
        <v>0</v>
      </c>
      <c r="Y129" s="89">
        <v>0</v>
      </c>
      <c r="Z129" s="88">
        <f t="shared" si="29"/>
        <v>0</v>
      </c>
      <c r="AA129" s="88">
        <v>0</v>
      </c>
      <c r="AB129" s="88">
        <f t="shared" si="34"/>
        <v>0</v>
      </c>
      <c r="AC129" s="93">
        <f t="shared" si="33"/>
        <v>0</v>
      </c>
      <c r="AD129" s="135"/>
    </row>
    <row r="130" spans="1:30" s="115" customFormat="1" ht="22.5" hidden="1" customHeight="1">
      <c r="A130" s="85">
        <v>139</v>
      </c>
      <c r="B130" s="132" t="s">
        <v>676</v>
      </c>
      <c r="C130" s="87">
        <v>0</v>
      </c>
      <c r="D130" s="88">
        <f t="shared" si="21"/>
        <v>0</v>
      </c>
      <c r="E130" s="87">
        <v>0</v>
      </c>
      <c r="F130" s="88">
        <f t="shared" si="22"/>
        <v>0</v>
      </c>
      <c r="G130" s="89">
        <v>0</v>
      </c>
      <c r="H130" s="88">
        <f t="shared" si="23"/>
        <v>0</v>
      </c>
      <c r="I130" s="89">
        <v>0</v>
      </c>
      <c r="J130" s="89">
        <f t="shared" si="36"/>
        <v>0</v>
      </c>
      <c r="K130" s="89">
        <v>0</v>
      </c>
      <c r="L130" s="89">
        <f t="shared" si="37"/>
        <v>0</v>
      </c>
      <c r="M130" s="89">
        <v>0</v>
      </c>
      <c r="N130" s="89">
        <f t="shared" si="24"/>
        <v>0</v>
      </c>
      <c r="O130" s="125">
        <v>0</v>
      </c>
      <c r="P130" s="89">
        <f t="shared" si="35"/>
        <v>0</v>
      </c>
      <c r="Q130" s="89">
        <v>0</v>
      </c>
      <c r="R130" s="89">
        <f t="shared" si="38"/>
        <v>0</v>
      </c>
      <c r="S130" s="89">
        <v>0</v>
      </c>
      <c r="T130" s="89">
        <f t="shared" si="32"/>
        <v>0</v>
      </c>
      <c r="U130" s="89">
        <v>0</v>
      </c>
      <c r="V130" s="88">
        <f t="shared" si="27"/>
        <v>0</v>
      </c>
      <c r="W130" s="89">
        <v>0</v>
      </c>
      <c r="X130" s="88">
        <f t="shared" si="28"/>
        <v>0</v>
      </c>
      <c r="Y130" s="89">
        <v>0</v>
      </c>
      <c r="Z130" s="88">
        <f t="shared" si="29"/>
        <v>0</v>
      </c>
      <c r="AA130" s="88">
        <v>0</v>
      </c>
      <c r="AB130" s="88">
        <f t="shared" si="34"/>
        <v>0</v>
      </c>
      <c r="AC130" s="93">
        <f t="shared" si="33"/>
        <v>0</v>
      </c>
      <c r="AD130" s="135"/>
    </row>
    <row r="131" spans="1:30" s="115" customFormat="1" ht="22.5" hidden="1" customHeight="1">
      <c r="A131" s="122">
        <v>140</v>
      </c>
      <c r="B131" s="132" t="s">
        <v>677</v>
      </c>
      <c r="C131" s="87">
        <v>0</v>
      </c>
      <c r="D131" s="88">
        <f t="shared" si="21"/>
        <v>0</v>
      </c>
      <c r="E131" s="87">
        <v>0</v>
      </c>
      <c r="F131" s="88">
        <f t="shared" si="22"/>
        <v>0</v>
      </c>
      <c r="G131" s="89">
        <v>0</v>
      </c>
      <c r="H131" s="88">
        <f t="shared" si="23"/>
        <v>0</v>
      </c>
      <c r="I131" s="89">
        <v>0</v>
      </c>
      <c r="J131" s="89">
        <f t="shared" si="36"/>
        <v>0</v>
      </c>
      <c r="K131" s="89">
        <v>0</v>
      </c>
      <c r="L131" s="89">
        <f t="shared" si="37"/>
        <v>0</v>
      </c>
      <c r="M131" s="89">
        <v>0</v>
      </c>
      <c r="N131" s="89">
        <f t="shared" si="24"/>
        <v>0</v>
      </c>
      <c r="O131" s="125">
        <v>0</v>
      </c>
      <c r="P131" s="89">
        <f t="shared" si="35"/>
        <v>0</v>
      </c>
      <c r="Q131" s="89">
        <v>0</v>
      </c>
      <c r="R131" s="89">
        <f t="shared" si="38"/>
        <v>0</v>
      </c>
      <c r="S131" s="89">
        <v>0</v>
      </c>
      <c r="T131" s="89">
        <f t="shared" si="32"/>
        <v>0</v>
      </c>
      <c r="U131" s="89">
        <v>0</v>
      </c>
      <c r="V131" s="88">
        <f t="shared" si="27"/>
        <v>0</v>
      </c>
      <c r="W131" s="89">
        <v>0</v>
      </c>
      <c r="X131" s="88">
        <f t="shared" si="28"/>
        <v>0</v>
      </c>
      <c r="Y131" s="89">
        <v>0</v>
      </c>
      <c r="Z131" s="88">
        <f t="shared" si="29"/>
        <v>0</v>
      </c>
      <c r="AA131" s="88">
        <v>0</v>
      </c>
      <c r="AB131" s="88">
        <f t="shared" si="34"/>
        <v>0</v>
      </c>
      <c r="AC131" s="93">
        <f t="shared" si="33"/>
        <v>0</v>
      </c>
      <c r="AD131" s="135"/>
    </row>
    <row r="132" spans="1:30" s="115" customFormat="1" ht="22.5" hidden="1" customHeight="1">
      <c r="A132" s="85">
        <v>141</v>
      </c>
      <c r="B132" s="132" t="s">
        <v>678</v>
      </c>
      <c r="C132" s="87">
        <v>0</v>
      </c>
      <c r="D132" s="88">
        <f t="shared" si="21"/>
        <v>0</v>
      </c>
      <c r="E132" s="87">
        <v>0</v>
      </c>
      <c r="F132" s="88">
        <f t="shared" si="22"/>
        <v>0</v>
      </c>
      <c r="G132" s="89">
        <v>0</v>
      </c>
      <c r="H132" s="88">
        <f t="shared" si="23"/>
        <v>0</v>
      </c>
      <c r="I132" s="89">
        <v>0</v>
      </c>
      <c r="J132" s="89">
        <f t="shared" si="36"/>
        <v>0</v>
      </c>
      <c r="K132" s="89">
        <v>0</v>
      </c>
      <c r="L132" s="89">
        <f t="shared" si="37"/>
        <v>0</v>
      </c>
      <c r="M132" s="89">
        <v>0</v>
      </c>
      <c r="N132" s="89">
        <f t="shared" si="24"/>
        <v>0</v>
      </c>
      <c r="O132" s="125">
        <v>0</v>
      </c>
      <c r="P132" s="89">
        <f t="shared" si="35"/>
        <v>0</v>
      </c>
      <c r="Q132" s="89">
        <v>0</v>
      </c>
      <c r="R132" s="89">
        <f t="shared" si="38"/>
        <v>0</v>
      </c>
      <c r="S132" s="89">
        <v>0</v>
      </c>
      <c r="T132" s="89">
        <f t="shared" si="32"/>
        <v>0</v>
      </c>
      <c r="U132" s="89">
        <v>0</v>
      </c>
      <c r="V132" s="88">
        <f t="shared" si="27"/>
        <v>0</v>
      </c>
      <c r="W132" s="89">
        <v>0</v>
      </c>
      <c r="X132" s="88">
        <f t="shared" si="28"/>
        <v>0</v>
      </c>
      <c r="Y132" s="89">
        <v>0</v>
      </c>
      <c r="Z132" s="88">
        <f t="shared" si="29"/>
        <v>0</v>
      </c>
      <c r="AA132" s="88">
        <v>0</v>
      </c>
      <c r="AB132" s="88">
        <f t="shared" si="34"/>
        <v>0</v>
      </c>
      <c r="AC132" s="93">
        <f t="shared" si="33"/>
        <v>0</v>
      </c>
      <c r="AD132" s="135"/>
    </row>
    <row r="133" spans="1:30" s="115" customFormat="1" ht="22.5" hidden="1" customHeight="1">
      <c r="A133" s="122">
        <v>142</v>
      </c>
      <c r="B133" s="132" t="s">
        <v>679</v>
      </c>
      <c r="C133" s="87">
        <v>0</v>
      </c>
      <c r="D133" s="88">
        <f t="shared" si="21"/>
        <v>0</v>
      </c>
      <c r="E133" s="87">
        <v>0</v>
      </c>
      <c r="F133" s="88">
        <f t="shared" si="22"/>
        <v>0</v>
      </c>
      <c r="G133" s="89">
        <v>0</v>
      </c>
      <c r="H133" s="88">
        <f t="shared" si="23"/>
        <v>0</v>
      </c>
      <c r="I133" s="89">
        <v>0</v>
      </c>
      <c r="J133" s="89">
        <f t="shared" si="36"/>
        <v>0</v>
      </c>
      <c r="K133" s="89">
        <v>0</v>
      </c>
      <c r="L133" s="89">
        <f t="shared" si="37"/>
        <v>0</v>
      </c>
      <c r="M133" s="89">
        <v>0</v>
      </c>
      <c r="N133" s="89">
        <f t="shared" si="24"/>
        <v>0</v>
      </c>
      <c r="O133" s="125">
        <v>0</v>
      </c>
      <c r="P133" s="89">
        <f t="shared" si="35"/>
        <v>0</v>
      </c>
      <c r="Q133" s="89">
        <v>0</v>
      </c>
      <c r="R133" s="89">
        <f t="shared" si="38"/>
        <v>0</v>
      </c>
      <c r="S133" s="89">
        <v>0</v>
      </c>
      <c r="T133" s="89">
        <f t="shared" si="32"/>
        <v>0</v>
      </c>
      <c r="U133" s="89">
        <v>0</v>
      </c>
      <c r="V133" s="88">
        <f t="shared" si="27"/>
        <v>0</v>
      </c>
      <c r="W133" s="89">
        <v>0</v>
      </c>
      <c r="X133" s="88">
        <f t="shared" si="28"/>
        <v>0</v>
      </c>
      <c r="Y133" s="89">
        <v>0</v>
      </c>
      <c r="Z133" s="88">
        <f t="shared" si="29"/>
        <v>0</v>
      </c>
      <c r="AA133" s="88">
        <v>0</v>
      </c>
      <c r="AB133" s="88">
        <f t="shared" si="34"/>
        <v>0</v>
      </c>
      <c r="AC133" s="93">
        <f t="shared" si="33"/>
        <v>0</v>
      </c>
      <c r="AD133" s="135"/>
    </row>
    <row r="134" spans="1:30" s="115" customFormat="1" ht="22.5" hidden="1" customHeight="1">
      <c r="A134" s="85">
        <v>143</v>
      </c>
      <c r="B134" s="132" t="s">
        <v>680</v>
      </c>
      <c r="C134" s="87">
        <v>0</v>
      </c>
      <c r="D134" s="88">
        <f t="shared" si="21"/>
        <v>0</v>
      </c>
      <c r="E134" s="87">
        <v>0</v>
      </c>
      <c r="F134" s="88">
        <f t="shared" si="22"/>
        <v>0</v>
      </c>
      <c r="G134" s="89">
        <v>0</v>
      </c>
      <c r="H134" s="88">
        <f t="shared" si="23"/>
        <v>0</v>
      </c>
      <c r="I134" s="89">
        <v>0</v>
      </c>
      <c r="J134" s="89">
        <f t="shared" si="36"/>
        <v>0</v>
      </c>
      <c r="K134" s="89">
        <v>0</v>
      </c>
      <c r="L134" s="89">
        <f t="shared" si="37"/>
        <v>0</v>
      </c>
      <c r="M134" s="89">
        <v>0</v>
      </c>
      <c r="N134" s="89">
        <f t="shared" si="24"/>
        <v>0</v>
      </c>
      <c r="O134" s="125">
        <v>0</v>
      </c>
      <c r="P134" s="89">
        <f t="shared" si="35"/>
        <v>0</v>
      </c>
      <c r="Q134" s="89">
        <v>0</v>
      </c>
      <c r="R134" s="89">
        <f t="shared" si="38"/>
        <v>0</v>
      </c>
      <c r="S134" s="89">
        <v>0</v>
      </c>
      <c r="T134" s="89">
        <f t="shared" si="32"/>
        <v>0</v>
      </c>
      <c r="U134" s="89">
        <v>0</v>
      </c>
      <c r="V134" s="88">
        <f t="shared" si="27"/>
        <v>0</v>
      </c>
      <c r="W134" s="89">
        <v>0</v>
      </c>
      <c r="X134" s="88">
        <f t="shared" si="28"/>
        <v>0</v>
      </c>
      <c r="Y134" s="89">
        <v>0</v>
      </c>
      <c r="Z134" s="88">
        <f t="shared" si="29"/>
        <v>0</v>
      </c>
      <c r="AA134" s="88">
        <v>0</v>
      </c>
      <c r="AB134" s="88">
        <f t="shared" si="34"/>
        <v>0</v>
      </c>
      <c r="AC134" s="93">
        <f t="shared" si="33"/>
        <v>0</v>
      </c>
      <c r="AD134" s="135"/>
    </row>
    <row r="135" spans="1:30" s="115" customFormat="1" ht="22.5" hidden="1" customHeight="1">
      <c r="A135" s="122">
        <v>144</v>
      </c>
      <c r="B135" s="132" t="s">
        <v>681</v>
      </c>
      <c r="C135" s="87">
        <v>0</v>
      </c>
      <c r="D135" s="88">
        <f t="shared" si="21"/>
        <v>0</v>
      </c>
      <c r="E135" s="87">
        <v>0</v>
      </c>
      <c r="F135" s="88">
        <f t="shared" si="22"/>
        <v>0</v>
      </c>
      <c r="G135" s="89">
        <v>0</v>
      </c>
      <c r="H135" s="88">
        <f t="shared" si="23"/>
        <v>0</v>
      </c>
      <c r="I135" s="89">
        <v>0</v>
      </c>
      <c r="J135" s="89">
        <f t="shared" si="36"/>
        <v>0</v>
      </c>
      <c r="K135" s="89">
        <v>0</v>
      </c>
      <c r="L135" s="89">
        <f t="shared" si="37"/>
        <v>0</v>
      </c>
      <c r="M135" s="89">
        <v>0</v>
      </c>
      <c r="N135" s="89">
        <f t="shared" si="24"/>
        <v>0</v>
      </c>
      <c r="O135" s="125">
        <v>0</v>
      </c>
      <c r="P135" s="89">
        <f t="shared" si="35"/>
        <v>0</v>
      </c>
      <c r="Q135" s="89">
        <v>0</v>
      </c>
      <c r="R135" s="89">
        <f t="shared" si="38"/>
        <v>0</v>
      </c>
      <c r="S135" s="89">
        <v>0</v>
      </c>
      <c r="T135" s="89">
        <f t="shared" si="32"/>
        <v>0</v>
      </c>
      <c r="U135" s="89">
        <v>0</v>
      </c>
      <c r="V135" s="88">
        <f t="shared" si="27"/>
        <v>0</v>
      </c>
      <c r="W135" s="89">
        <v>0</v>
      </c>
      <c r="X135" s="88">
        <f t="shared" si="28"/>
        <v>0</v>
      </c>
      <c r="Y135" s="89">
        <v>0</v>
      </c>
      <c r="Z135" s="88">
        <f t="shared" si="29"/>
        <v>0</v>
      </c>
      <c r="AA135" s="88">
        <v>0</v>
      </c>
      <c r="AB135" s="88">
        <f t="shared" si="34"/>
        <v>0</v>
      </c>
      <c r="AC135" s="93">
        <f t="shared" si="33"/>
        <v>0</v>
      </c>
      <c r="AD135" s="135"/>
    </row>
    <row r="136" spans="1:30" s="115" customFormat="1" ht="22.5" hidden="1" customHeight="1">
      <c r="A136" s="85">
        <v>145</v>
      </c>
      <c r="B136" s="132" t="s">
        <v>682</v>
      </c>
      <c r="C136" s="87">
        <v>0</v>
      </c>
      <c r="D136" s="88">
        <f t="shared" si="21"/>
        <v>0</v>
      </c>
      <c r="E136" s="87">
        <v>0</v>
      </c>
      <c r="F136" s="88">
        <f t="shared" si="22"/>
        <v>0</v>
      </c>
      <c r="G136" s="89">
        <v>0</v>
      </c>
      <c r="H136" s="88">
        <f t="shared" si="23"/>
        <v>0</v>
      </c>
      <c r="I136" s="89">
        <v>0</v>
      </c>
      <c r="J136" s="89">
        <f t="shared" si="36"/>
        <v>0</v>
      </c>
      <c r="K136" s="89">
        <v>0</v>
      </c>
      <c r="L136" s="89">
        <f t="shared" si="37"/>
        <v>0</v>
      </c>
      <c r="M136" s="89">
        <v>0</v>
      </c>
      <c r="N136" s="89">
        <f t="shared" si="24"/>
        <v>0</v>
      </c>
      <c r="O136" s="125">
        <v>0</v>
      </c>
      <c r="P136" s="89">
        <f t="shared" si="35"/>
        <v>0</v>
      </c>
      <c r="Q136" s="89">
        <v>0</v>
      </c>
      <c r="R136" s="89">
        <f t="shared" si="38"/>
        <v>0</v>
      </c>
      <c r="S136" s="89">
        <v>0</v>
      </c>
      <c r="T136" s="89">
        <f t="shared" si="32"/>
        <v>0</v>
      </c>
      <c r="U136" s="89">
        <v>0</v>
      </c>
      <c r="V136" s="88">
        <f t="shared" si="27"/>
        <v>0</v>
      </c>
      <c r="W136" s="89">
        <v>0</v>
      </c>
      <c r="X136" s="88">
        <f t="shared" si="28"/>
        <v>0</v>
      </c>
      <c r="Y136" s="89">
        <v>0</v>
      </c>
      <c r="Z136" s="88">
        <f t="shared" si="29"/>
        <v>0</v>
      </c>
      <c r="AA136" s="88">
        <v>0</v>
      </c>
      <c r="AB136" s="88">
        <f t="shared" si="34"/>
        <v>0</v>
      </c>
      <c r="AC136" s="93">
        <f t="shared" si="33"/>
        <v>0</v>
      </c>
      <c r="AD136" s="135"/>
    </row>
    <row r="137" spans="1:30" s="115" customFormat="1" ht="22.5" hidden="1" customHeight="1">
      <c r="A137" s="122">
        <v>146</v>
      </c>
      <c r="B137" s="132" t="s">
        <v>683</v>
      </c>
      <c r="C137" s="87">
        <v>0</v>
      </c>
      <c r="D137" s="88">
        <f t="shared" si="21"/>
        <v>0</v>
      </c>
      <c r="E137" s="87">
        <v>0</v>
      </c>
      <c r="F137" s="88">
        <f t="shared" si="22"/>
        <v>0</v>
      </c>
      <c r="G137" s="89">
        <v>0</v>
      </c>
      <c r="H137" s="88">
        <f t="shared" si="23"/>
        <v>0</v>
      </c>
      <c r="I137" s="89">
        <v>0</v>
      </c>
      <c r="J137" s="89">
        <f t="shared" si="36"/>
        <v>0</v>
      </c>
      <c r="K137" s="89">
        <v>0</v>
      </c>
      <c r="L137" s="89">
        <f t="shared" si="37"/>
        <v>0</v>
      </c>
      <c r="M137" s="89">
        <v>0</v>
      </c>
      <c r="N137" s="89">
        <f t="shared" si="24"/>
        <v>0</v>
      </c>
      <c r="O137" s="125">
        <v>0</v>
      </c>
      <c r="P137" s="89">
        <f t="shared" si="35"/>
        <v>0</v>
      </c>
      <c r="Q137" s="89">
        <v>0</v>
      </c>
      <c r="R137" s="89">
        <f t="shared" si="38"/>
        <v>0</v>
      </c>
      <c r="S137" s="89">
        <v>0</v>
      </c>
      <c r="T137" s="89">
        <f t="shared" si="32"/>
        <v>0</v>
      </c>
      <c r="U137" s="89">
        <v>0</v>
      </c>
      <c r="V137" s="88">
        <f t="shared" si="27"/>
        <v>0</v>
      </c>
      <c r="W137" s="89">
        <v>0</v>
      </c>
      <c r="X137" s="88">
        <f t="shared" si="28"/>
        <v>0</v>
      </c>
      <c r="Y137" s="89">
        <v>0</v>
      </c>
      <c r="Z137" s="88">
        <f t="shared" si="29"/>
        <v>0</v>
      </c>
      <c r="AA137" s="88">
        <v>0</v>
      </c>
      <c r="AB137" s="88">
        <f t="shared" si="34"/>
        <v>0</v>
      </c>
      <c r="AC137" s="93">
        <f t="shared" si="33"/>
        <v>0</v>
      </c>
      <c r="AD137" s="135"/>
    </row>
    <row r="138" spans="1:30" s="115" customFormat="1" ht="22.5" hidden="1" customHeight="1">
      <c r="A138" s="85">
        <v>147</v>
      </c>
      <c r="B138" s="132" t="s">
        <v>684</v>
      </c>
      <c r="C138" s="87">
        <v>0</v>
      </c>
      <c r="D138" s="88">
        <f t="shared" si="21"/>
        <v>0</v>
      </c>
      <c r="E138" s="87">
        <v>0</v>
      </c>
      <c r="F138" s="88">
        <f t="shared" si="22"/>
        <v>0</v>
      </c>
      <c r="G138" s="89">
        <v>0</v>
      </c>
      <c r="H138" s="88">
        <f t="shared" si="23"/>
        <v>0</v>
      </c>
      <c r="I138" s="89">
        <v>0</v>
      </c>
      <c r="J138" s="89">
        <f t="shared" si="36"/>
        <v>0</v>
      </c>
      <c r="K138" s="89">
        <v>0</v>
      </c>
      <c r="L138" s="89">
        <f t="shared" si="37"/>
        <v>0</v>
      </c>
      <c r="M138" s="89">
        <v>0</v>
      </c>
      <c r="N138" s="89">
        <f t="shared" si="24"/>
        <v>0</v>
      </c>
      <c r="O138" s="125">
        <v>0</v>
      </c>
      <c r="P138" s="89">
        <f t="shared" si="35"/>
        <v>0</v>
      </c>
      <c r="Q138" s="89">
        <v>0</v>
      </c>
      <c r="R138" s="89">
        <f t="shared" si="38"/>
        <v>0</v>
      </c>
      <c r="S138" s="89">
        <v>0</v>
      </c>
      <c r="T138" s="89">
        <f t="shared" si="32"/>
        <v>0</v>
      </c>
      <c r="U138" s="89">
        <v>0</v>
      </c>
      <c r="V138" s="88">
        <f t="shared" si="27"/>
        <v>0</v>
      </c>
      <c r="W138" s="89">
        <v>0</v>
      </c>
      <c r="X138" s="88">
        <f t="shared" si="28"/>
        <v>0</v>
      </c>
      <c r="Y138" s="89">
        <v>0</v>
      </c>
      <c r="Z138" s="88">
        <f t="shared" si="29"/>
        <v>0</v>
      </c>
      <c r="AA138" s="88">
        <v>0</v>
      </c>
      <c r="AB138" s="88">
        <f t="shared" si="34"/>
        <v>0</v>
      </c>
      <c r="AC138" s="93">
        <f t="shared" si="33"/>
        <v>0</v>
      </c>
      <c r="AD138" s="135"/>
    </row>
    <row r="139" spans="1:30" s="115" customFormat="1" ht="22.5" hidden="1" customHeight="1">
      <c r="A139" s="122">
        <v>148</v>
      </c>
      <c r="B139" s="132" t="s">
        <v>685</v>
      </c>
      <c r="C139" s="87">
        <v>0</v>
      </c>
      <c r="D139" s="88">
        <f t="shared" ref="D139:D202" si="39">C139*3.5</f>
        <v>0</v>
      </c>
      <c r="E139" s="87">
        <v>0</v>
      </c>
      <c r="F139" s="88">
        <f t="shared" ref="F139:F202" si="40">E139*6</f>
        <v>0</v>
      </c>
      <c r="G139" s="89">
        <v>0</v>
      </c>
      <c r="H139" s="88">
        <f t="shared" ref="H139:H202" si="41">G139*2.45</f>
        <v>0</v>
      </c>
      <c r="I139" s="89">
        <v>0</v>
      </c>
      <c r="J139" s="89">
        <f t="shared" si="36"/>
        <v>0</v>
      </c>
      <c r="K139" s="89">
        <v>0</v>
      </c>
      <c r="L139" s="89">
        <f t="shared" si="37"/>
        <v>0</v>
      </c>
      <c r="M139" s="89">
        <v>0</v>
      </c>
      <c r="N139" s="89">
        <f t="shared" ref="N139:N202" si="42">M139*1</f>
        <v>0</v>
      </c>
      <c r="O139" s="125">
        <v>0</v>
      </c>
      <c r="P139" s="89">
        <f t="shared" si="35"/>
        <v>0</v>
      </c>
      <c r="Q139" s="89">
        <v>0</v>
      </c>
      <c r="R139" s="89">
        <f t="shared" si="38"/>
        <v>0</v>
      </c>
      <c r="S139" s="89">
        <v>0</v>
      </c>
      <c r="T139" s="89">
        <f t="shared" ref="T139:T202" si="43">S139*5</f>
        <v>0</v>
      </c>
      <c r="U139" s="89">
        <v>0</v>
      </c>
      <c r="V139" s="88">
        <f t="shared" ref="V139:V202" si="44">U139*23</f>
        <v>0</v>
      </c>
      <c r="W139" s="89">
        <v>0</v>
      </c>
      <c r="X139" s="88">
        <f t="shared" ref="X139:X202" si="45">W139*4.5</f>
        <v>0</v>
      </c>
      <c r="Y139" s="89">
        <v>0</v>
      </c>
      <c r="Z139" s="88">
        <f t="shared" ref="Z139:Z202" si="46">Y139*4</f>
        <v>0</v>
      </c>
      <c r="AA139" s="88">
        <v>0</v>
      </c>
      <c r="AB139" s="88">
        <f t="shared" si="34"/>
        <v>0</v>
      </c>
      <c r="AC139" s="93">
        <f t="shared" si="33"/>
        <v>0</v>
      </c>
      <c r="AD139" s="135"/>
    </row>
    <row r="140" spans="1:30" s="115" customFormat="1" ht="22.5" hidden="1" customHeight="1">
      <c r="A140" s="85">
        <v>149</v>
      </c>
      <c r="B140" s="132" t="s">
        <v>686</v>
      </c>
      <c r="C140" s="87">
        <v>0</v>
      </c>
      <c r="D140" s="88">
        <f t="shared" si="39"/>
        <v>0</v>
      </c>
      <c r="E140" s="87">
        <v>0</v>
      </c>
      <c r="F140" s="88">
        <f t="shared" si="40"/>
        <v>0</v>
      </c>
      <c r="G140" s="89">
        <v>0</v>
      </c>
      <c r="H140" s="88">
        <f t="shared" si="41"/>
        <v>0</v>
      </c>
      <c r="I140" s="89">
        <v>0</v>
      </c>
      <c r="J140" s="89">
        <f t="shared" si="36"/>
        <v>0</v>
      </c>
      <c r="K140" s="89">
        <v>0</v>
      </c>
      <c r="L140" s="89">
        <f t="shared" si="37"/>
        <v>0</v>
      </c>
      <c r="M140" s="89">
        <v>0</v>
      </c>
      <c r="N140" s="89">
        <f t="shared" si="42"/>
        <v>0</v>
      </c>
      <c r="O140" s="125">
        <v>0</v>
      </c>
      <c r="P140" s="89">
        <f t="shared" si="35"/>
        <v>0</v>
      </c>
      <c r="Q140" s="89">
        <v>0</v>
      </c>
      <c r="R140" s="89">
        <f t="shared" si="38"/>
        <v>0</v>
      </c>
      <c r="S140" s="89">
        <v>0</v>
      </c>
      <c r="T140" s="89">
        <f t="shared" si="43"/>
        <v>0</v>
      </c>
      <c r="U140" s="89">
        <v>0</v>
      </c>
      <c r="V140" s="88">
        <f t="shared" si="44"/>
        <v>0</v>
      </c>
      <c r="W140" s="89">
        <v>0</v>
      </c>
      <c r="X140" s="88">
        <f t="shared" si="45"/>
        <v>0</v>
      </c>
      <c r="Y140" s="89">
        <v>0</v>
      </c>
      <c r="Z140" s="88">
        <f t="shared" si="46"/>
        <v>0</v>
      </c>
      <c r="AA140" s="88">
        <v>0</v>
      </c>
      <c r="AB140" s="88">
        <f t="shared" si="34"/>
        <v>0</v>
      </c>
      <c r="AC140" s="93">
        <f t="shared" si="33"/>
        <v>0</v>
      </c>
      <c r="AD140" s="135"/>
    </row>
    <row r="141" spans="1:30" s="115" customFormat="1" ht="22.5" hidden="1" customHeight="1">
      <c r="A141" s="122">
        <v>150</v>
      </c>
      <c r="B141" s="132" t="s">
        <v>687</v>
      </c>
      <c r="C141" s="87">
        <v>0</v>
      </c>
      <c r="D141" s="88">
        <f t="shared" si="39"/>
        <v>0</v>
      </c>
      <c r="E141" s="87">
        <v>0</v>
      </c>
      <c r="F141" s="88">
        <f t="shared" si="40"/>
        <v>0</v>
      </c>
      <c r="G141" s="89">
        <v>0</v>
      </c>
      <c r="H141" s="88">
        <f t="shared" si="41"/>
        <v>0</v>
      </c>
      <c r="I141" s="89">
        <v>0</v>
      </c>
      <c r="J141" s="89">
        <f t="shared" si="36"/>
        <v>0</v>
      </c>
      <c r="K141" s="89">
        <v>0</v>
      </c>
      <c r="L141" s="89">
        <f t="shared" si="37"/>
        <v>0</v>
      </c>
      <c r="M141" s="89">
        <v>0</v>
      </c>
      <c r="N141" s="89">
        <f t="shared" si="42"/>
        <v>0</v>
      </c>
      <c r="O141" s="125">
        <v>0</v>
      </c>
      <c r="P141" s="89">
        <f t="shared" si="35"/>
        <v>0</v>
      </c>
      <c r="Q141" s="89">
        <v>0</v>
      </c>
      <c r="R141" s="89">
        <f t="shared" si="38"/>
        <v>0</v>
      </c>
      <c r="S141" s="89">
        <v>0</v>
      </c>
      <c r="T141" s="89">
        <f t="shared" si="43"/>
        <v>0</v>
      </c>
      <c r="U141" s="89">
        <v>0</v>
      </c>
      <c r="V141" s="88">
        <f t="shared" si="44"/>
        <v>0</v>
      </c>
      <c r="W141" s="89">
        <v>0</v>
      </c>
      <c r="X141" s="88">
        <f t="shared" si="45"/>
        <v>0</v>
      </c>
      <c r="Y141" s="89">
        <v>0</v>
      </c>
      <c r="Z141" s="88">
        <f t="shared" si="46"/>
        <v>0</v>
      </c>
      <c r="AA141" s="88">
        <v>0</v>
      </c>
      <c r="AB141" s="88">
        <f t="shared" si="34"/>
        <v>0</v>
      </c>
      <c r="AC141" s="93">
        <f t="shared" si="33"/>
        <v>0</v>
      </c>
      <c r="AD141" s="135"/>
    </row>
    <row r="142" spans="1:30" s="115" customFormat="1" ht="22.5" hidden="1" customHeight="1">
      <c r="A142" s="85">
        <v>151</v>
      </c>
      <c r="B142" s="132" t="s">
        <v>688</v>
      </c>
      <c r="C142" s="87">
        <v>0</v>
      </c>
      <c r="D142" s="88">
        <f t="shared" si="39"/>
        <v>0</v>
      </c>
      <c r="E142" s="87">
        <v>0</v>
      </c>
      <c r="F142" s="88">
        <f t="shared" si="40"/>
        <v>0</v>
      </c>
      <c r="G142" s="89">
        <v>0</v>
      </c>
      <c r="H142" s="88">
        <f t="shared" si="41"/>
        <v>0</v>
      </c>
      <c r="I142" s="89">
        <v>0</v>
      </c>
      <c r="J142" s="89">
        <f t="shared" si="36"/>
        <v>0</v>
      </c>
      <c r="K142" s="89">
        <v>0</v>
      </c>
      <c r="L142" s="89">
        <f t="shared" si="37"/>
        <v>0</v>
      </c>
      <c r="M142" s="89">
        <v>0</v>
      </c>
      <c r="N142" s="89">
        <f t="shared" si="42"/>
        <v>0</v>
      </c>
      <c r="O142" s="125">
        <v>0</v>
      </c>
      <c r="P142" s="89">
        <f t="shared" si="35"/>
        <v>0</v>
      </c>
      <c r="Q142" s="89">
        <v>0</v>
      </c>
      <c r="R142" s="89">
        <f t="shared" si="38"/>
        <v>0</v>
      </c>
      <c r="S142" s="89">
        <v>0</v>
      </c>
      <c r="T142" s="89">
        <f t="shared" si="43"/>
        <v>0</v>
      </c>
      <c r="U142" s="89">
        <v>0</v>
      </c>
      <c r="V142" s="88">
        <f t="shared" si="44"/>
        <v>0</v>
      </c>
      <c r="W142" s="89">
        <v>0</v>
      </c>
      <c r="X142" s="88">
        <f t="shared" si="45"/>
        <v>0</v>
      </c>
      <c r="Y142" s="89">
        <v>0</v>
      </c>
      <c r="Z142" s="88">
        <f t="shared" si="46"/>
        <v>0</v>
      </c>
      <c r="AA142" s="88">
        <v>0</v>
      </c>
      <c r="AB142" s="88">
        <f t="shared" si="34"/>
        <v>0</v>
      </c>
      <c r="AC142" s="93">
        <f t="shared" si="33"/>
        <v>0</v>
      </c>
      <c r="AD142" s="135"/>
    </row>
    <row r="143" spans="1:30" s="115" customFormat="1" ht="22.5" hidden="1" customHeight="1">
      <c r="A143" s="122">
        <v>152</v>
      </c>
      <c r="B143" s="132" t="s">
        <v>689</v>
      </c>
      <c r="C143" s="87">
        <v>0</v>
      </c>
      <c r="D143" s="88">
        <f t="shared" si="39"/>
        <v>0</v>
      </c>
      <c r="E143" s="87">
        <v>0</v>
      </c>
      <c r="F143" s="88">
        <f t="shared" si="40"/>
        <v>0</v>
      </c>
      <c r="G143" s="89">
        <v>0</v>
      </c>
      <c r="H143" s="88">
        <f t="shared" si="41"/>
        <v>0</v>
      </c>
      <c r="I143" s="89">
        <v>0</v>
      </c>
      <c r="J143" s="89">
        <f t="shared" si="36"/>
        <v>0</v>
      </c>
      <c r="K143" s="89">
        <v>0</v>
      </c>
      <c r="L143" s="89">
        <f t="shared" si="37"/>
        <v>0</v>
      </c>
      <c r="M143" s="89">
        <v>0</v>
      </c>
      <c r="N143" s="89">
        <f t="shared" si="42"/>
        <v>0</v>
      </c>
      <c r="O143" s="125">
        <v>0</v>
      </c>
      <c r="P143" s="89">
        <f t="shared" si="35"/>
        <v>0</v>
      </c>
      <c r="Q143" s="89">
        <v>0</v>
      </c>
      <c r="R143" s="89">
        <f t="shared" si="38"/>
        <v>0</v>
      </c>
      <c r="S143" s="89">
        <v>0</v>
      </c>
      <c r="T143" s="89">
        <f t="shared" si="43"/>
        <v>0</v>
      </c>
      <c r="U143" s="89">
        <v>0</v>
      </c>
      <c r="V143" s="88">
        <f t="shared" si="44"/>
        <v>0</v>
      </c>
      <c r="W143" s="89">
        <v>0</v>
      </c>
      <c r="X143" s="88">
        <f t="shared" si="45"/>
        <v>0</v>
      </c>
      <c r="Y143" s="89">
        <v>0</v>
      </c>
      <c r="Z143" s="88">
        <f t="shared" si="46"/>
        <v>0</v>
      </c>
      <c r="AA143" s="88">
        <v>0</v>
      </c>
      <c r="AB143" s="88">
        <f t="shared" si="34"/>
        <v>0</v>
      </c>
      <c r="AC143" s="93">
        <f t="shared" si="33"/>
        <v>0</v>
      </c>
      <c r="AD143" s="135"/>
    </row>
    <row r="144" spans="1:30" s="115" customFormat="1" ht="22.5" hidden="1" customHeight="1">
      <c r="A144" s="85">
        <v>153</v>
      </c>
      <c r="B144" s="132" t="s">
        <v>690</v>
      </c>
      <c r="C144" s="87">
        <v>0</v>
      </c>
      <c r="D144" s="88">
        <f t="shared" si="39"/>
        <v>0</v>
      </c>
      <c r="E144" s="87">
        <v>0</v>
      </c>
      <c r="F144" s="88">
        <f t="shared" si="40"/>
        <v>0</v>
      </c>
      <c r="G144" s="89">
        <v>0</v>
      </c>
      <c r="H144" s="88">
        <f t="shared" si="41"/>
        <v>0</v>
      </c>
      <c r="I144" s="89">
        <v>0</v>
      </c>
      <c r="J144" s="89">
        <f t="shared" si="36"/>
        <v>0</v>
      </c>
      <c r="K144" s="89">
        <v>0</v>
      </c>
      <c r="L144" s="89">
        <f t="shared" si="37"/>
        <v>0</v>
      </c>
      <c r="M144" s="89">
        <v>0</v>
      </c>
      <c r="N144" s="89">
        <f t="shared" si="42"/>
        <v>0</v>
      </c>
      <c r="O144" s="125">
        <v>0</v>
      </c>
      <c r="P144" s="89">
        <f t="shared" si="35"/>
        <v>0</v>
      </c>
      <c r="Q144" s="89">
        <v>0</v>
      </c>
      <c r="R144" s="89">
        <f t="shared" si="38"/>
        <v>0</v>
      </c>
      <c r="S144" s="89">
        <v>0</v>
      </c>
      <c r="T144" s="89">
        <f t="shared" si="43"/>
        <v>0</v>
      </c>
      <c r="U144" s="89">
        <v>0</v>
      </c>
      <c r="V144" s="88">
        <f t="shared" si="44"/>
        <v>0</v>
      </c>
      <c r="W144" s="89">
        <v>0</v>
      </c>
      <c r="X144" s="88">
        <f t="shared" si="45"/>
        <v>0</v>
      </c>
      <c r="Y144" s="89">
        <v>0</v>
      </c>
      <c r="Z144" s="88">
        <f t="shared" si="46"/>
        <v>0</v>
      </c>
      <c r="AA144" s="88">
        <v>0</v>
      </c>
      <c r="AB144" s="88">
        <f t="shared" si="34"/>
        <v>0</v>
      </c>
      <c r="AC144" s="93">
        <f t="shared" si="33"/>
        <v>0</v>
      </c>
      <c r="AD144" s="135"/>
    </row>
    <row r="145" spans="1:30" s="115" customFormat="1" ht="22.5" hidden="1" customHeight="1">
      <c r="A145" s="122">
        <v>154</v>
      </c>
      <c r="B145" s="132" t="s">
        <v>691</v>
      </c>
      <c r="C145" s="87">
        <v>0</v>
      </c>
      <c r="D145" s="88">
        <f t="shared" si="39"/>
        <v>0</v>
      </c>
      <c r="E145" s="87">
        <v>0</v>
      </c>
      <c r="F145" s="88">
        <f t="shared" si="40"/>
        <v>0</v>
      </c>
      <c r="G145" s="89">
        <v>0</v>
      </c>
      <c r="H145" s="88">
        <f t="shared" si="41"/>
        <v>0</v>
      </c>
      <c r="I145" s="89">
        <v>0</v>
      </c>
      <c r="J145" s="89">
        <f t="shared" si="36"/>
        <v>0</v>
      </c>
      <c r="K145" s="89">
        <v>0</v>
      </c>
      <c r="L145" s="89">
        <f t="shared" si="37"/>
        <v>0</v>
      </c>
      <c r="M145" s="89">
        <v>0</v>
      </c>
      <c r="N145" s="89">
        <f t="shared" si="42"/>
        <v>0</v>
      </c>
      <c r="O145" s="125">
        <v>0</v>
      </c>
      <c r="P145" s="89">
        <f t="shared" si="35"/>
        <v>0</v>
      </c>
      <c r="Q145" s="89">
        <v>0</v>
      </c>
      <c r="R145" s="89">
        <f t="shared" si="38"/>
        <v>0</v>
      </c>
      <c r="S145" s="89">
        <v>0</v>
      </c>
      <c r="T145" s="89">
        <f t="shared" si="43"/>
        <v>0</v>
      </c>
      <c r="U145" s="89">
        <v>0</v>
      </c>
      <c r="V145" s="88">
        <f t="shared" si="44"/>
        <v>0</v>
      </c>
      <c r="W145" s="89">
        <v>0</v>
      </c>
      <c r="X145" s="88">
        <f t="shared" si="45"/>
        <v>0</v>
      </c>
      <c r="Y145" s="89">
        <v>0</v>
      </c>
      <c r="Z145" s="88">
        <f t="shared" si="46"/>
        <v>0</v>
      </c>
      <c r="AA145" s="88">
        <v>0</v>
      </c>
      <c r="AB145" s="88">
        <f t="shared" si="34"/>
        <v>0</v>
      </c>
      <c r="AC145" s="93">
        <f t="shared" ref="AC145:AC176" si="47">Z145+X145+V145+J145+H145+F145+D145+AB145+N145+L145+P145+R145+AJ145</f>
        <v>0</v>
      </c>
      <c r="AD145" s="135"/>
    </row>
    <row r="146" spans="1:30" s="115" customFormat="1" ht="22.5" hidden="1" customHeight="1">
      <c r="A146" s="85">
        <v>155</v>
      </c>
      <c r="B146" s="132" t="s">
        <v>692</v>
      </c>
      <c r="C146" s="87">
        <v>0</v>
      </c>
      <c r="D146" s="88">
        <f t="shared" si="39"/>
        <v>0</v>
      </c>
      <c r="E146" s="87">
        <v>0</v>
      </c>
      <c r="F146" s="88">
        <f t="shared" si="40"/>
        <v>0</v>
      </c>
      <c r="G146" s="89">
        <v>0</v>
      </c>
      <c r="H146" s="88">
        <f t="shared" si="41"/>
        <v>0</v>
      </c>
      <c r="I146" s="89">
        <v>0</v>
      </c>
      <c r="J146" s="89">
        <f t="shared" si="36"/>
        <v>0</v>
      </c>
      <c r="K146" s="89">
        <v>0</v>
      </c>
      <c r="L146" s="89">
        <f t="shared" si="37"/>
        <v>0</v>
      </c>
      <c r="M146" s="89">
        <v>0</v>
      </c>
      <c r="N146" s="89">
        <f t="shared" si="42"/>
        <v>0</v>
      </c>
      <c r="O146" s="125">
        <v>0</v>
      </c>
      <c r="P146" s="89">
        <f t="shared" si="35"/>
        <v>0</v>
      </c>
      <c r="Q146" s="89">
        <v>0</v>
      </c>
      <c r="R146" s="89">
        <f t="shared" si="38"/>
        <v>0</v>
      </c>
      <c r="S146" s="89">
        <v>0</v>
      </c>
      <c r="T146" s="89">
        <f t="shared" si="43"/>
        <v>0</v>
      </c>
      <c r="U146" s="89">
        <v>0</v>
      </c>
      <c r="V146" s="88">
        <f t="shared" si="44"/>
        <v>0</v>
      </c>
      <c r="W146" s="89">
        <v>0</v>
      </c>
      <c r="X146" s="88">
        <f t="shared" si="45"/>
        <v>0</v>
      </c>
      <c r="Y146" s="89">
        <v>0</v>
      </c>
      <c r="Z146" s="88">
        <f t="shared" si="46"/>
        <v>0</v>
      </c>
      <c r="AA146" s="88">
        <v>0</v>
      </c>
      <c r="AB146" s="88">
        <f t="shared" si="34"/>
        <v>0</v>
      </c>
      <c r="AC146" s="93">
        <f t="shared" si="47"/>
        <v>0</v>
      </c>
      <c r="AD146" s="135"/>
    </row>
    <row r="147" spans="1:30" s="115" customFormat="1" ht="22.5" hidden="1" customHeight="1">
      <c r="A147" s="122">
        <v>156</v>
      </c>
      <c r="B147" s="132" t="s">
        <v>693</v>
      </c>
      <c r="C147" s="87">
        <v>0</v>
      </c>
      <c r="D147" s="88">
        <f t="shared" si="39"/>
        <v>0</v>
      </c>
      <c r="E147" s="87">
        <v>0</v>
      </c>
      <c r="F147" s="88">
        <f t="shared" si="40"/>
        <v>0</v>
      </c>
      <c r="G147" s="89">
        <v>0</v>
      </c>
      <c r="H147" s="88">
        <f t="shared" si="41"/>
        <v>0</v>
      </c>
      <c r="I147" s="89">
        <v>0</v>
      </c>
      <c r="J147" s="89">
        <f t="shared" si="36"/>
        <v>0</v>
      </c>
      <c r="K147" s="89">
        <v>0</v>
      </c>
      <c r="L147" s="89">
        <f t="shared" si="37"/>
        <v>0</v>
      </c>
      <c r="M147" s="89">
        <v>0</v>
      </c>
      <c r="N147" s="89">
        <f t="shared" si="42"/>
        <v>0</v>
      </c>
      <c r="O147" s="125">
        <v>0</v>
      </c>
      <c r="P147" s="89">
        <f t="shared" si="35"/>
        <v>0</v>
      </c>
      <c r="Q147" s="89">
        <v>0</v>
      </c>
      <c r="R147" s="89">
        <f t="shared" si="38"/>
        <v>0</v>
      </c>
      <c r="S147" s="89">
        <v>0</v>
      </c>
      <c r="T147" s="89">
        <f t="shared" si="43"/>
        <v>0</v>
      </c>
      <c r="U147" s="89">
        <v>0</v>
      </c>
      <c r="V147" s="88">
        <f t="shared" si="44"/>
        <v>0</v>
      </c>
      <c r="W147" s="89">
        <v>0</v>
      </c>
      <c r="X147" s="88">
        <f t="shared" si="45"/>
        <v>0</v>
      </c>
      <c r="Y147" s="89">
        <v>0</v>
      </c>
      <c r="Z147" s="88">
        <f t="shared" si="46"/>
        <v>0</v>
      </c>
      <c r="AA147" s="88">
        <v>0</v>
      </c>
      <c r="AB147" s="88">
        <f t="shared" si="34"/>
        <v>0</v>
      </c>
      <c r="AC147" s="93">
        <f t="shared" si="47"/>
        <v>0</v>
      </c>
      <c r="AD147" s="135"/>
    </row>
    <row r="148" spans="1:30" s="115" customFormat="1" ht="22.5" hidden="1" customHeight="1">
      <c r="A148" s="85">
        <v>157</v>
      </c>
      <c r="B148" s="132" t="s">
        <v>694</v>
      </c>
      <c r="C148" s="87">
        <v>0</v>
      </c>
      <c r="D148" s="88">
        <f t="shared" si="39"/>
        <v>0</v>
      </c>
      <c r="E148" s="87">
        <v>0</v>
      </c>
      <c r="F148" s="88">
        <f t="shared" si="40"/>
        <v>0</v>
      </c>
      <c r="G148" s="89">
        <v>0</v>
      </c>
      <c r="H148" s="88">
        <f t="shared" si="41"/>
        <v>0</v>
      </c>
      <c r="I148" s="89">
        <v>0</v>
      </c>
      <c r="J148" s="89">
        <f t="shared" si="36"/>
        <v>0</v>
      </c>
      <c r="K148" s="89">
        <v>0</v>
      </c>
      <c r="L148" s="89">
        <f t="shared" si="37"/>
        <v>0</v>
      </c>
      <c r="M148" s="89">
        <v>0</v>
      </c>
      <c r="N148" s="89">
        <f t="shared" si="42"/>
        <v>0</v>
      </c>
      <c r="O148" s="125">
        <v>0</v>
      </c>
      <c r="P148" s="89">
        <f t="shared" si="35"/>
        <v>0</v>
      </c>
      <c r="Q148" s="89">
        <v>0</v>
      </c>
      <c r="R148" s="89">
        <f t="shared" si="38"/>
        <v>0</v>
      </c>
      <c r="S148" s="89">
        <v>0</v>
      </c>
      <c r="T148" s="89">
        <f t="shared" si="43"/>
        <v>0</v>
      </c>
      <c r="U148" s="89">
        <v>0</v>
      </c>
      <c r="V148" s="88">
        <f t="shared" si="44"/>
        <v>0</v>
      </c>
      <c r="W148" s="89">
        <v>0</v>
      </c>
      <c r="X148" s="88">
        <f t="shared" si="45"/>
        <v>0</v>
      </c>
      <c r="Y148" s="89">
        <v>0</v>
      </c>
      <c r="Z148" s="88">
        <f t="shared" si="46"/>
        <v>0</v>
      </c>
      <c r="AA148" s="88">
        <v>0</v>
      </c>
      <c r="AB148" s="88">
        <f t="shared" si="34"/>
        <v>0</v>
      </c>
      <c r="AC148" s="93">
        <f t="shared" si="47"/>
        <v>0</v>
      </c>
      <c r="AD148" s="135"/>
    </row>
    <row r="149" spans="1:30" s="115" customFormat="1" ht="22.5" hidden="1" customHeight="1">
      <c r="A149" s="122">
        <v>158</v>
      </c>
      <c r="B149" s="132" t="s">
        <v>695</v>
      </c>
      <c r="C149" s="87">
        <v>0</v>
      </c>
      <c r="D149" s="88">
        <f t="shared" si="39"/>
        <v>0</v>
      </c>
      <c r="E149" s="87">
        <v>0</v>
      </c>
      <c r="F149" s="88">
        <f t="shared" si="40"/>
        <v>0</v>
      </c>
      <c r="G149" s="89">
        <v>0</v>
      </c>
      <c r="H149" s="88">
        <f t="shared" si="41"/>
        <v>0</v>
      </c>
      <c r="I149" s="89">
        <v>0</v>
      </c>
      <c r="J149" s="89">
        <f t="shared" si="36"/>
        <v>0</v>
      </c>
      <c r="K149" s="89">
        <v>0</v>
      </c>
      <c r="L149" s="89">
        <f t="shared" si="37"/>
        <v>0</v>
      </c>
      <c r="M149" s="89">
        <v>0</v>
      </c>
      <c r="N149" s="89">
        <f t="shared" si="42"/>
        <v>0</v>
      </c>
      <c r="O149" s="125">
        <v>0</v>
      </c>
      <c r="P149" s="89">
        <f t="shared" si="35"/>
        <v>0</v>
      </c>
      <c r="Q149" s="89">
        <v>0</v>
      </c>
      <c r="R149" s="89">
        <f t="shared" si="38"/>
        <v>0</v>
      </c>
      <c r="S149" s="89">
        <v>0</v>
      </c>
      <c r="T149" s="89">
        <f t="shared" si="43"/>
        <v>0</v>
      </c>
      <c r="U149" s="89">
        <v>0</v>
      </c>
      <c r="V149" s="88">
        <f t="shared" si="44"/>
        <v>0</v>
      </c>
      <c r="W149" s="89">
        <v>0</v>
      </c>
      <c r="X149" s="88">
        <f t="shared" si="45"/>
        <v>0</v>
      </c>
      <c r="Y149" s="89">
        <v>0</v>
      </c>
      <c r="Z149" s="88">
        <f t="shared" si="46"/>
        <v>0</v>
      </c>
      <c r="AA149" s="88">
        <v>0</v>
      </c>
      <c r="AB149" s="88">
        <f t="shared" si="34"/>
        <v>0</v>
      </c>
      <c r="AC149" s="93">
        <f t="shared" si="47"/>
        <v>0</v>
      </c>
      <c r="AD149" s="135"/>
    </row>
    <row r="150" spans="1:30" s="115" customFormat="1" ht="22.5" hidden="1" customHeight="1">
      <c r="A150" s="85">
        <v>159</v>
      </c>
      <c r="B150" s="132" t="s">
        <v>696</v>
      </c>
      <c r="C150" s="87">
        <v>0</v>
      </c>
      <c r="D150" s="88">
        <f t="shared" si="39"/>
        <v>0</v>
      </c>
      <c r="E150" s="87">
        <v>0</v>
      </c>
      <c r="F150" s="88">
        <f t="shared" si="40"/>
        <v>0</v>
      </c>
      <c r="G150" s="89">
        <v>0</v>
      </c>
      <c r="H150" s="88">
        <f t="shared" si="41"/>
        <v>0</v>
      </c>
      <c r="I150" s="89">
        <v>0</v>
      </c>
      <c r="J150" s="89">
        <f t="shared" si="36"/>
        <v>0</v>
      </c>
      <c r="K150" s="89">
        <v>0</v>
      </c>
      <c r="L150" s="89">
        <f t="shared" si="37"/>
        <v>0</v>
      </c>
      <c r="M150" s="89">
        <v>0</v>
      </c>
      <c r="N150" s="89">
        <f t="shared" si="42"/>
        <v>0</v>
      </c>
      <c r="O150" s="125">
        <v>0</v>
      </c>
      <c r="P150" s="89">
        <f t="shared" si="35"/>
        <v>0</v>
      </c>
      <c r="Q150" s="89">
        <v>0</v>
      </c>
      <c r="R150" s="89">
        <f t="shared" si="38"/>
        <v>0</v>
      </c>
      <c r="S150" s="89">
        <v>0</v>
      </c>
      <c r="T150" s="89">
        <f t="shared" si="43"/>
        <v>0</v>
      </c>
      <c r="U150" s="89">
        <v>0</v>
      </c>
      <c r="V150" s="88">
        <f t="shared" si="44"/>
        <v>0</v>
      </c>
      <c r="W150" s="89">
        <v>0</v>
      </c>
      <c r="X150" s="88">
        <f t="shared" si="45"/>
        <v>0</v>
      </c>
      <c r="Y150" s="89">
        <v>0</v>
      </c>
      <c r="Z150" s="88">
        <f t="shared" si="46"/>
        <v>0</v>
      </c>
      <c r="AA150" s="88">
        <v>0</v>
      </c>
      <c r="AB150" s="88">
        <f t="shared" si="34"/>
        <v>0</v>
      </c>
      <c r="AC150" s="93">
        <f t="shared" si="47"/>
        <v>0</v>
      </c>
      <c r="AD150" s="135"/>
    </row>
    <row r="151" spans="1:30" s="115" customFormat="1" ht="22.5" hidden="1" customHeight="1">
      <c r="A151" s="122">
        <v>160</v>
      </c>
      <c r="B151" s="132" t="s">
        <v>697</v>
      </c>
      <c r="C151" s="87">
        <v>0</v>
      </c>
      <c r="D151" s="88">
        <f t="shared" si="39"/>
        <v>0</v>
      </c>
      <c r="E151" s="87">
        <v>0</v>
      </c>
      <c r="F151" s="88">
        <f t="shared" si="40"/>
        <v>0</v>
      </c>
      <c r="G151" s="89">
        <v>0</v>
      </c>
      <c r="H151" s="88">
        <f t="shared" si="41"/>
        <v>0</v>
      </c>
      <c r="I151" s="89">
        <v>0</v>
      </c>
      <c r="J151" s="89">
        <f t="shared" si="36"/>
        <v>0</v>
      </c>
      <c r="K151" s="89">
        <v>0</v>
      </c>
      <c r="L151" s="89">
        <f t="shared" si="37"/>
        <v>0</v>
      </c>
      <c r="M151" s="89">
        <v>0</v>
      </c>
      <c r="N151" s="89">
        <f t="shared" si="42"/>
        <v>0</v>
      </c>
      <c r="O151" s="125">
        <v>0</v>
      </c>
      <c r="P151" s="89">
        <f t="shared" si="35"/>
        <v>0</v>
      </c>
      <c r="Q151" s="89">
        <v>0</v>
      </c>
      <c r="R151" s="89">
        <f t="shared" si="38"/>
        <v>0</v>
      </c>
      <c r="S151" s="89">
        <v>0</v>
      </c>
      <c r="T151" s="89">
        <f t="shared" si="43"/>
        <v>0</v>
      </c>
      <c r="U151" s="89">
        <v>0</v>
      </c>
      <c r="V151" s="88">
        <f t="shared" si="44"/>
        <v>0</v>
      </c>
      <c r="W151" s="89">
        <v>0</v>
      </c>
      <c r="X151" s="88">
        <f t="shared" si="45"/>
        <v>0</v>
      </c>
      <c r="Y151" s="89">
        <v>0</v>
      </c>
      <c r="Z151" s="88">
        <f t="shared" si="46"/>
        <v>0</v>
      </c>
      <c r="AA151" s="88">
        <v>0</v>
      </c>
      <c r="AB151" s="88">
        <f t="shared" si="34"/>
        <v>0</v>
      </c>
      <c r="AC151" s="93">
        <f t="shared" si="47"/>
        <v>0</v>
      </c>
      <c r="AD151" s="135"/>
    </row>
    <row r="152" spans="1:30" s="115" customFormat="1" ht="22.5" hidden="1" customHeight="1">
      <c r="A152" s="85">
        <v>161</v>
      </c>
      <c r="B152" s="132" t="s">
        <v>698</v>
      </c>
      <c r="C152" s="87">
        <v>0</v>
      </c>
      <c r="D152" s="88">
        <f t="shared" si="39"/>
        <v>0</v>
      </c>
      <c r="E152" s="87">
        <v>0</v>
      </c>
      <c r="F152" s="88">
        <f t="shared" si="40"/>
        <v>0</v>
      </c>
      <c r="G152" s="89">
        <v>0</v>
      </c>
      <c r="H152" s="88">
        <f t="shared" si="41"/>
        <v>0</v>
      </c>
      <c r="I152" s="89">
        <v>0</v>
      </c>
      <c r="J152" s="89">
        <f t="shared" si="36"/>
        <v>0</v>
      </c>
      <c r="K152" s="89">
        <v>0</v>
      </c>
      <c r="L152" s="89">
        <f t="shared" si="37"/>
        <v>0</v>
      </c>
      <c r="M152" s="89">
        <v>0</v>
      </c>
      <c r="N152" s="89">
        <f t="shared" si="42"/>
        <v>0</v>
      </c>
      <c r="O152" s="125">
        <v>0</v>
      </c>
      <c r="P152" s="89">
        <f t="shared" si="35"/>
        <v>0</v>
      </c>
      <c r="Q152" s="89">
        <v>0</v>
      </c>
      <c r="R152" s="89">
        <f t="shared" si="38"/>
        <v>0</v>
      </c>
      <c r="S152" s="89">
        <v>0</v>
      </c>
      <c r="T152" s="89">
        <f t="shared" si="43"/>
        <v>0</v>
      </c>
      <c r="U152" s="89">
        <v>0</v>
      </c>
      <c r="V152" s="88">
        <f t="shared" si="44"/>
        <v>0</v>
      </c>
      <c r="W152" s="89">
        <v>0</v>
      </c>
      <c r="X152" s="88">
        <f t="shared" si="45"/>
        <v>0</v>
      </c>
      <c r="Y152" s="89">
        <v>0</v>
      </c>
      <c r="Z152" s="88">
        <f t="shared" si="46"/>
        <v>0</v>
      </c>
      <c r="AA152" s="88">
        <v>0</v>
      </c>
      <c r="AB152" s="88">
        <f t="shared" si="34"/>
        <v>0</v>
      </c>
      <c r="AC152" s="93">
        <f t="shared" si="47"/>
        <v>0</v>
      </c>
      <c r="AD152" s="135"/>
    </row>
    <row r="153" spans="1:30" s="115" customFormat="1" ht="22.5" hidden="1" customHeight="1">
      <c r="A153" s="122">
        <v>162</v>
      </c>
      <c r="B153" s="132" t="s">
        <v>699</v>
      </c>
      <c r="C153" s="87">
        <v>0</v>
      </c>
      <c r="D153" s="88">
        <f t="shared" si="39"/>
        <v>0</v>
      </c>
      <c r="E153" s="87">
        <v>0</v>
      </c>
      <c r="F153" s="88">
        <f t="shared" si="40"/>
        <v>0</v>
      </c>
      <c r="G153" s="89">
        <v>0</v>
      </c>
      <c r="H153" s="88">
        <f t="shared" si="41"/>
        <v>0</v>
      </c>
      <c r="I153" s="89">
        <v>0</v>
      </c>
      <c r="J153" s="89">
        <f t="shared" si="36"/>
        <v>0</v>
      </c>
      <c r="K153" s="89">
        <v>0</v>
      </c>
      <c r="L153" s="89">
        <f t="shared" si="37"/>
        <v>0</v>
      </c>
      <c r="M153" s="89">
        <v>0</v>
      </c>
      <c r="N153" s="89">
        <f t="shared" si="42"/>
        <v>0</v>
      </c>
      <c r="O153" s="125">
        <v>0</v>
      </c>
      <c r="P153" s="89">
        <f t="shared" si="35"/>
        <v>0</v>
      </c>
      <c r="Q153" s="89">
        <v>0</v>
      </c>
      <c r="R153" s="89">
        <f t="shared" si="38"/>
        <v>0</v>
      </c>
      <c r="S153" s="89">
        <v>0</v>
      </c>
      <c r="T153" s="89">
        <f t="shared" si="43"/>
        <v>0</v>
      </c>
      <c r="U153" s="89">
        <v>0</v>
      </c>
      <c r="V153" s="88">
        <f t="shared" si="44"/>
        <v>0</v>
      </c>
      <c r="W153" s="89">
        <v>0</v>
      </c>
      <c r="X153" s="88">
        <f t="shared" si="45"/>
        <v>0</v>
      </c>
      <c r="Y153" s="89">
        <v>0</v>
      </c>
      <c r="Z153" s="88">
        <f t="shared" si="46"/>
        <v>0</v>
      </c>
      <c r="AA153" s="88">
        <v>0</v>
      </c>
      <c r="AB153" s="88">
        <f t="shared" si="34"/>
        <v>0</v>
      </c>
      <c r="AC153" s="93">
        <f t="shared" si="47"/>
        <v>0</v>
      </c>
      <c r="AD153" s="135"/>
    </row>
    <row r="154" spans="1:30" s="115" customFormat="1" ht="22.5" hidden="1" customHeight="1">
      <c r="A154" s="85">
        <v>163</v>
      </c>
      <c r="B154" s="132" t="s">
        <v>700</v>
      </c>
      <c r="C154" s="87">
        <v>0</v>
      </c>
      <c r="D154" s="88">
        <f t="shared" si="39"/>
        <v>0</v>
      </c>
      <c r="E154" s="87">
        <v>0</v>
      </c>
      <c r="F154" s="88">
        <f t="shared" si="40"/>
        <v>0</v>
      </c>
      <c r="G154" s="89">
        <v>0</v>
      </c>
      <c r="H154" s="88">
        <f t="shared" si="41"/>
        <v>0</v>
      </c>
      <c r="I154" s="89">
        <v>0</v>
      </c>
      <c r="J154" s="89">
        <f t="shared" si="36"/>
        <v>0</v>
      </c>
      <c r="K154" s="89">
        <v>0</v>
      </c>
      <c r="L154" s="89">
        <f t="shared" si="37"/>
        <v>0</v>
      </c>
      <c r="M154" s="89">
        <v>0</v>
      </c>
      <c r="N154" s="89">
        <f t="shared" si="42"/>
        <v>0</v>
      </c>
      <c r="O154" s="125">
        <v>0</v>
      </c>
      <c r="P154" s="89">
        <f t="shared" si="35"/>
        <v>0</v>
      </c>
      <c r="Q154" s="89">
        <v>0</v>
      </c>
      <c r="R154" s="89">
        <f t="shared" si="38"/>
        <v>0</v>
      </c>
      <c r="S154" s="89">
        <v>0</v>
      </c>
      <c r="T154" s="89">
        <f t="shared" si="43"/>
        <v>0</v>
      </c>
      <c r="U154" s="89">
        <v>0</v>
      </c>
      <c r="V154" s="88">
        <f t="shared" si="44"/>
        <v>0</v>
      </c>
      <c r="W154" s="89">
        <v>0</v>
      </c>
      <c r="X154" s="88">
        <f t="shared" si="45"/>
        <v>0</v>
      </c>
      <c r="Y154" s="89">
        <v>0</v>
      </c>
      <c r="Z154" s="88">
        <f t="shared" si="46"/>
        <v>0</v>
      </c>
      <c r="AA154" s="88">
        <v>0</v>
      </c>
      <c r="AB154" s="88">
        <f t="shared" si="34"/>
        <v>0</v>
      </c>
      <c r="AC154" s="93">
        <f t="shared" si="47"/>
        <v>0</v>
      </c>
      <c r="AD154" s="135"/>
    </row>
    <row r="155" spans="1:30" s="115" customFormat="1" ht="22.5" hidden="1" customHeight="1">
      <c r="A155" s="122">
        <v>164</v>
      </c>
      <c r="B155" s="132" t="s">
        <v>701</v>
      </c>
      <c r="C155" s="87">
        <v>0</v>
      </c>
      <c r="D155" s="88">
        <f t="shared" si="39"/>
        <v>0</v>
      </c>
      <c r="E155" s="87">
        <v>0</v>
      </c>
      <c r="F155" s="88">
        <f t="shared" si="40"/>
        <v>0</v>
      </c>
      <c r="G155" s="89">
        <v>0</v>
      </c>
      <c r="H155" s="88">
        <f t="shared" si="41"/>
        <v>0</v>
      </c>
      <c r="I155" s="89">
        <v>0</v>
      </c>
      <c r="J155" s="89">
        <f t="shared" si="36"/>
        <v>0</v>
      </c>
      <c r="K155" s="89">
        <v>0</v>
      </c>
      <c r="L155" s="89">
        <f t="shared" si="37"/>
        <v>0</v>
      </c>
      <c r="M155" s="89">
        <v>0</v>
      </c>
      <c r="N155" s="89">
        <f t="shared" si="42"/>
        <v>0</v>
      </c>
      <c r="O155" s="125">
        <v>0</v>
      </c>
      <c r="P155" s="89">
        <f t="shared" si="35"/>
        <v>0</v>
      </c>
      <c r="Q155" s="89">
        <v>0</v>
      </c>
      <c r="R155" s="89">
        <f t="shared" si="38"/>
        <v>0</v>
      </c>
      <c r="S155" s="89">
        <v>0</v>
      </c>
      <c r="T155" s="89">
        <f t="shared" si="43"/>
        <v>0</v>
      </c>
      <c r="U155" s="89">
        <v>0</v>
      </c>
      <c r="V155" s="88">
        <f t="shared" si="44"/>
        <v>0</v>
      </c>
      <c r="W155" s="89">
        <v>0</v>
      </c>
      <c r="X155" s="88">
        <f t="shared" si="45"/>
        <v>0</v>
      </c>
      <c r="Y155" s="89">
        <v>0</v>
      </c>
      <c r="Z155" s="88">
        <f t="shared" si="46"/>
        <v>0</v>
      </c>
      <c r="AA155" s="88">
        <v>0</v>
      </c>
      <c r="AB155" s="88">
        <f t="shared" si="34"/>
        <v>0</v>
      </c>
      <c r="AC155" s="93">
        <f t="shared" si="47"/>
        <v>0</v>
      </c>
      <c r="AD155" s="135"/>
    </row>
    <row r="156" spans="1:30" s="115" customFormat="1" ht="22.5" hidden="1" customHeight="1">
      <c r="A156" s="85">
        <v>165</v>
      </c>
      <c r="B156" s="132" t="s">
        <v>702</v>
      </c>
      <c r="C156" s="87">
        <v>0</v>
      </c>
      <c r="D156" s="88">
        <f t="shared" si="39"/>
        <v>0</v>
      </c>
      <c r="E156" s="87">
        <v>0</v>
      </c>
      <c r="F156" s="88">
        <f t="shared" si="40"/>
        <v>0</v>
      </c>
      <c r="G156" s="89">
        <v>0</v>
      </c>
      <c r="H156" s="88">
        <f t="shared" si="41"/>
        <v>0</v>
      </c>
      <c r="I156" s="89">
        <v>0</v>
      </c>
      <c r="J156" s="89">
        <f t="shared" si="36"/>
        <v>0</v>
      </c>
      <c r="K156" s="89">
        <v>0</v>
      </c>
      <c r="L156" s="89">
        <f t="shared" si="37"/>
        <v>0</v>
      </c>
      <c r="M156" s="89">
        <v>0</v>
      </c>
      <c r="N156" s="89">
        <f t="shared" si="42"/>
        <v>0</v>
      </c>
      <c r="O156" s="125">
        <v>0</v>
      </c>
      <c r="P156" s="89">
        <f t="shared" si="35"/>
        <v>0</v>
      </c>
      <c r="Q156" s="89">
        <v>0</v>
      </c>
      <c r="R156" s="89">
        <f t="shared" si="38"/>
        <v>0</v>
      </c>
      <c r="S156" s="89">
        <v>0</v>
      </c>
      <c r="T156" s="89">
        <f t="shared" si="43"/>
        <v>0</v>
      </c>
      <c r="U156" s="89">
        <v>0</v>
      </c>
      <c r="V156" s="88">
        <f t="shared" si="44"/>
        <v>0</v>
      </c>
      <c r="W156" s="89">
        <v>0</v>
      </c>
      <c r="X156" s="88">
        <f t="shared" si="45"/>
        <v>0</v>
      </c>
      <c r="Y156" s="89">
        <v>0</v>
      </c>
      <c r="Z156" s="88">
        <f t="shared" si="46"/>
        <v>0</v>
      </c>
      <c r="AA156" s="88">
        <v>0</v>
      </c>
      <c r="AB156" s="88">
        <f t="shared" si="34"/>
        <v>0</v>
      </c>
      <c r="AC156" s="93">
        <f t="shared" si="47"/>
        <v>0</v>
      </c>
      <c r="AD156" s="135"/>
    </row>
    <row r="157" spans="1:30" s="115" customFormat="1" ht="22.5" hidden="1" customHeight="1">
      <c r="A157" s="122">
        <v>166</v>
      </c>
      <c r="B157" s="132" t="s">
        <v>703</v>
      </c>
      <c r="C157" s="87">
        <v>0</v>
      </c>
      <c r="D157" s="88">
        <f t="shared" si="39"/>
        <v>0</v>
      </c>
      <c r="E157" s="87">
        <v>0</v>
      </c>
      <c r="F157" s="88">
        <f t="shared" si="40"/>
        <v>0</v>
      </c>
      <c r="G157" s="89">
        <v>0</v>
      </c>
      <c r="H157" s="88">
        <f t="shared" si="41"/>
        <v>0</v>
      </c>
      <c r="I157" s="89">
        <v>0</v>
      </c>
      <c r="J157" s="89">
        <f t="shared" si="36"/>
        <v>0</v>
      </c>
      <c r="K157" s="89">
        <v>0</v>
      </c>
      <c r="L157" s="89">
        <f t="shared" si="37"/>
        <v>0</v>
      </c>
      <c r="M157" s="89">
        <v>0</v>
      </c>
      <c r="N157" s="89">
        <f t="shared" si="42"/>
        <v>0</v>
      </c>
      <c r="O157" s="125">
        <v>0</v>
      </c>
      <c r="P157" s="89">
        <f t="shared" si="35"/>
        <v>0</v>
      </c>
      <c r="Q157" s="89">
        <v>0</v>
      </c>
      <c r="R157" s="89">
        <f t="shared" si="38"/>
        <v>0</v>
      </c>
      <c r="S157" s="89">
        <v>0</v>
      </c>
      <c r="T157" s="89">
        <f t="shared" si="43"/>
        <v>0</v>
      </c>
      <c r="U157" s="89">
        <v>0</v>
      </c>
      <c r="V157" s="88">
        <f t="shared" si="44"/>
        <v>0</v>
      </c>
      <c r="W157" s="89">
        <v>0</v>
      </c>
      <c r="X157" s="88">
        <f t="shared" si="45"/>
        <v>0</v>
      </c>
      <c r="Y157" s="89">
        <v>0</v>
      </c>
      <c r="Z157" s="88">
        <f t="shared" si="46"/>
        <v>0</v>
      </c>
      <c r="AA157" s="88">
        <v>0</v>
      </c>
      <c r="AB157" s="88">
        <f t="shared" si="34"/>
        <v>0</v>
      </c>
      <c r="AC157" s="93">
        <f t="shared" si="47"/>
        <v>0</v>
      </c>
      <c r="AD157" s="135"/>
    </row>
    <row r="158" spans="1:30" s="115" customFormat="1" ht="22.5" hidden="1" customHeight="1">
      <c r="A158" s="85">
        <v>167</v>
      </c>
      <c r="B158" s="132" t="s">
        <v>704</v>
      </c>
      <c r="C158" s="87">
        <v>0</v>
      </c>
      <c r="D158" s="88">
        <f t="shared" si="39"/>
        <v>0</v>
      </c>
      <c r="E158" s="87">
        <v>0</v>
      </c>
      <c r="F158" s="88">
        <f t="shared" si="40"/>
        <v>0</v>
      </c>
      <c r="G158" s="89">
        <v>0</v>
      </c>
      <c r="H158" s="88">
        <f t="shared" si="41"/>
        <v>0</v>
      </c>
      <c r="I158" s="89">
        <v>0</v>
      </c>
      <c r="J158" s="89">
        <f t="shared" si="36"/>
        <v>0</v>
      </c>
      <c r="K158" s="89">
        <v>0</v>
      </c>
      <c r="L158" s="89">
        <f t="shared" si="37"/>
        <v>0</v>
      </c>
      <c r="M158" s="89">
        <v>0</v>
      </c>
      <c r="N158" s="89">
        <f t="shared" si="42"/>
        <v>0</v>
      </c>
      <c r="O158" s="125">
        <v>0</v>
      </c>
      <c r="P158" s="89">
        <f t="shared" si="35"/>
        <v>0</v>
      </c>
      <c r="Q158" s="89">
        <v>0</v>
      </c>
      <c r="R158" s="89">
        <f t="shared" si="38"/>
        <v>0</v>
      </c>
      <c r="S158" s="89">
        <v>0</v>
      </c>
      <c r="T158" s="89">
        <f t="shared" si="43"/>
        <v>0</v>
      </c>
      <c r="U158" s="89">
        <v>0</v>
      </c>
      <c r="V158" s="88">
        <f t="shared" si="44"/>
        <v>0</v>
      </c>
      <c r="W158" s="89">
        <v>0</v>
      </c>
      <c r="X158" s="88">
        <f t="shared" si="45"/>
        <v>0</v>
      </c>
      <c r="Y158" s="89">
        <v>0</v>
      </c>
      <c r="Z158" s="88">
        <f t="shared" si="46"/>
        <v>0</v>
      </c>
      <c r="AA158" s="88">
        <v>0</v>
      </c>
      <c r="AB158" s="88">
        <f t="shared" si="34"/>
        <v>0</v>
      </c>
      <c r="AC158" s="93">
        <f t="shared" si="47"/>
        <v>0</v>
      </c>
      <c r="AD158" s="135"/>
    </row>
    <row r="159" spans="1:30" s="115" customFormat="1" ht="22.5" hidden="1" customHeight="1">
      <c r="A159" s="122">
        <v>168</v>
      </c>
      <c r="B159" s="132" t="s">
        <v>705</v>
      </c>
      <c r="C159" s="87">
        <v>0</v>
      </c>
      <c r="D159" s="88">
        <f t="shared" si="39"/>
        <v>0</v>
      </c>
      <c r="E159" s="87">
        <v>0</v>
      </c>
      <c r="F159" s="88">
        <f t="shared" si="40"/>
        <v>0</v>
      </c>
      <c r="G159" s="89">
        <v>0</v>
      </c>
      <c r="H159" s="88">
        <f t="shared" si="41"/>
        <v>0</v>
      </c>
      <c r="I159" s="89">
        <v>0</v>
      </c>
      <c r="J159" s="89">
        <f t="shared" si="36"/>
        <v>0</v>
      </c>
      <c r="K159" s="89">
        <v>0</v>
      </c>
      <c r="L159" s="89">
        <f t="shared" si="37"/>
        <v>0</v>
      </c>
      <c r="M159" s="89">
        <v>0</v>
      </c>
      <c r="N159" s="89">
        <f t="shared" si="42"/>
        <v>0</v>
      </c>
      <c r="O159" s="125">
        <v>0</v>
      </c>
      <c r="P159" s="89">
        <f t="shared" si="35"/>
        <v>0</v>
      </c>
      <c r="Q159" s="89">
        <v>0</v>
      </c>
      <c r="R159" s="89">
        <f t="shared" si="38"/>
        <v>0</v>
      </c>
      <c r="S159" s="89">
        <v>0</v>
      </c>
      <c r="T159" s="89">
        <f t="shared" si="43"/>
        <v>0</v>
      </c>
      <c r="U159" s="89">
        <v>0</v>
      </c>
      <c r="V159" s="88">
        <f t="shared" si="44"/>
        <v>0</v>
      </c>
      <c r="W159" s="89">
        <v>0</v>
      </c>
      <c r="X159" s="88">
        <f t="shared" si="45"/>
        <v>0</v>
      </c>
      <c r="Y159" s="89">
        <v>0</v>
      </c>
      <c r="Z159" s="88">
        <f t="shared" si="46"/>
        <v>0</v>
      </c>
      <c r="AA159" s="88">
        <v>0</v>
      </c>
      <c r="AB159" s="88">
        <f t="shared" si="34"/>
        <v>0</v>
      </c>
      <c r="AC159" s="93">
        <f t="shared" si="47"/>
        <v>0</v>
      </c>
      <c r="AD159" s="135"/>
    </row>
    <row r="160" spans="1:30" s="115" customFormat="1" ht="22.5" hidden="1" customHeight="1">
      <c r="A160" s="85">
        <v>169</v>
      </c>
      <c r="B160" s="132" t="s">
        <v>706</v>
      </c>
      <c r="C160" s="87">
        <v>0</v>
      </c>
      <c r="D160" s="88">
        <f t="shared" si="39"/>
        <v>0</v>
      </c>
      <c r="E160" s="87">
        <v>0</v>
      </c>
      <c r="F160" s="88">
        <f t="shared" si="40"/>
        <v>0</v>
      </c>
      <c r="G160" s="89">
        <v>0</v>
      </c>
      <c r="H160" s="88">
        <f t="shared" si="41"/>
        <v>0</v>
      </c>
      <c r="I160" s="89">
        <v>0</v>
      </c>
      <c r="J160" s="89">
        <f t="shared" si="36"/>
        <v>0</v>
      </c>
      <c r="K160" s="89">
        <v>0</v>
      </c>
      <c r="L160" s="89">
        <f t="shared" si="37"/>
        <v>0</v>
      </c>
      <c r="M160" s="89">
        <v>0</v>
      </c>
      <c r="N160" s="89">
        <f t="shared" si="42"/>
        <v>0</v>
      </c>
      <c r="O160" s="125">
        <v>0</v>
      </c>
      <c r="P160" s="89">
        <f t="shared" si="35"/>
        <v>0</v>
      </c>
      <c r="Q160" s="89">
        <v>0</v>
      </c>
      <c r="R160" s="89">
        <f t="shared" si="38"/>
        <v>0</v>
      </c>
      <c r="S160" s="89">
        <v>0</v>
      </c>
      <c r="T160" s="89">
        <f t="shared" si="43"/>
        <v>0</v>
      </c>
      <c r="U160" s="89">
        <v>0</v>
      </c>
      <c r="V160" s="88">
        <f t="shared" si="44"/>
        <v>0</v>
      </c>
      <c r="W160" s="89">
        <v>0</v>
      </c>
      <c r="X160" s="88">
        <f t="shared" si="45"/>
        <v>0</v>
      </c>
      <c r="Y160" s="89">
        <v>0</v>
      </c>
      <c r="Z160" s="88">
        <f t="shared" si="46"/>
        <v>0</v>
      </c>
      <c r="AA160" s="88">
        <v>0</v>
      </c>
      <c r="AB160" s="88">
        <f t="shared" si="34"/>
        <v>0</v>
      </c>
      <c r="AC160" s="93">
        <f t="shared" si="47"/>
        <v>0</v>
      </c>
      <c r="AD160" s="135"/>
    </row>
    <row r="161" spans="1:30" s="115" customFormat="1" ht="22.5" hidden="1" customHeight="1">
      <c r="A161" s="122">
        <v>170</v>
      </c>
      <c r="B161" s="132" t="s">
        <v>707</v>
      </c>
      <c r="C161" s="87">
        <v>0</v>
      </c>
      <c r="D161" s="88">
        <f t="shared" si="39"/>
        <v>0</v>
      </c>
      <c r="E161" s="87">
        <v>0</v>
      </c>
      <c r="F161" s="88">
        <f t="shared" si="40"/>
        <v>0</v>
      </c>
      <c r="G161" s="89">
        <v>0</v>
      </c>
      <c r="H161" s="88">
        <f t="shared" si="41"/>
        <v>0</v>
      </c>
      <c r="I161" s="89">
        <v>0</v>
      </c>
      <c r="J161" s="89">
        <f t="shared" si="36"/>
        <v>0</v>
      </c>
      <c r="K161" s="89">
        <v>0</v>
      </c>
      <c r="L161" s="89">
        <f t="shared" si="37"/>
        <v>0</v>
      </c>
      <c r="M161" s="89">
        <v>0</v>
      </c>
      <c r="N161" s="89">
        <f t="shared" si="42"/>
        <v>0</v>
      </c>
      <c r="O161" s="125">
        <v>0</v>
      </c>
      <c r="P161" s="89">
        <f t="shared" si="35"/>
        <v>0</v>
      </c>
      <c r="Q161" s="89">
        <v>0</v>
      </c>
      <c r="R161" s="89">
        <f t="shared" si="38"/>
        <v>0</v>
      </c>
      <c r="S161" s="89">
        <v>0</v>
      </c>
      <c r="T161" s="89">
        <f t="shared" si="43"/>
        <v>0</v>
      </c>
      <c r="U161" s="89">
        <v>0</v>
      </c>
      <c r="V161" s="88">
        <f t="shared" si="44"/>
        <v>0</v>
      </c>
      <c r="W161" s="89">
        <v>0</v>
      </c>
      <c r="X161" s="88">
        <f t="shared" si="45"/>
        <v>0</v>
      </c>
      <c r="Y161" s="89">
        <v>0</v>
      </c>
      <c r="Z161" s="88">
        <f t="shared" si="46"/>
        <v>0</v>
      </c>
      <c r="AA161" s="88">
        <v>0</v>
      </c>
      <c r="AB161" s="88">
        <f t="shared" si="34"/>
        <v>0</v>
      </c>
      <c r="AC161" s="93">
        <f t="shared" si="47"/>
        <v>0</v>
      </c>
      <c r="AD161" s="135"/>
    </row>
    <row r="162" spans="1:30" s="115" customFormat="1" ht="22.5" hidden="1" customHeight="1">
      <c r="A162" s="85">
        <v>171</v>
      </c>
      <c r="B162" s="132" t="s">
        <v>708</v>
      </c>
      <c r="C162" s="87">
        <v>0</v>
      </c>
      <c r="D162" s="88">
        <f t="shared" si="39"/>
        <v>0</v>
      </c>
      <c r="E162" s="87">
        <v>0</v>
      </c>
      <c r="F162" s="88">
        <f t="shared" si="40"/>
        <v>0</v>
      </c>
      <c r="G162" s="89">
        <v>0</v>
      </c>
      <c r="H162" s="88">
        <f t="shared" si="41"/>
        <v>0</v>
      </c>
      <c r="I162" s="89">
        <v>0</v>
      </c>
      <c r="J162" s="89">
        <f t="shared" si="36"/>
        <v>0</v>
      </c>
      <c r="K162" s="89">
        <v>0</v>
      </c>
      <c r="L162" s="89">
        <f t="shared" si="37"/>
        <v>0</v>
      </c>
      <c r="M162" s="89">
        <v>0</v>
      </c>
      <c r="N162" s="89">
        <f t="shared" si="42"/>
        <v>0</v>
      </c>
      <c r="O162" s="125">
        <v>0</v>
      </c>
      <c r="P162" s="89">
        <f t="shared" si="35"/>
        <v>0</v>
      </c>
      <c r="Q162" s="89">
        <v>0</v>
      </c>
      <c r="R162" s="89">
        <f t="shared" si="38"/>
        <v>0</v>
      </c>
      <c r="S162" s="89">
        <v>0</v>
      </c>
      <c r="T162" s="89">
        <f t="shared" si="43"/>
        <v>0</v>
      </c>
      <c r="U162" s="89">
        <v>0</v>
      </c>
      <c r="V162" s="88">
        <f t="shared" si="44"/>
        <v>0</v>
      </c>
      <c r="W162" s="89">
        <v>0</v>
      </c>
      <c r="X162" s="88">
        <f t="shared" si="45"/>
        <v>0</v>
      </c>
      <c r="Y162" s="89">
        <v>0</v>
      </c>
      <c r="Z162" s="88">
        <f t="shared" si="46"/>
        <v>0</v>
      </c>
      <c r="AA162" s="88">
        <v>0</v>
      </c>
      <c r="AB162" s="88">
        <f t="shared" si="34"/>
        <v>0</v>
      </c>
      <c r="AC162" s="93">
        <f t="shared" si="47"/>
        <v>0</v>
      </c>
      <c r="AD162" s="135"/>
    </row>
    <row r="163" spans="1:30" s="115" customFormat="1" ht="22.5" hidden="1" customHeight="1">
      <c r="A163" s="122">
        <v>172</v>
      </c>
      <c r="B163" s="132" t="s">
        <v>709</v>
      </c>
      <c r="C163" s="87">
        <v>0</v>
      </c>
      <c r="D163" s="88">
        <f t="shared" si="39"/>
        <v>0</v>
      </c>
      <c r="E163" s="87">
        <v>0</v>
      </c>
      <c r="F163" s="88">
        <f t="shared" si="40"/>
        <v>0</v>
      </c>
      <c r="G163" s="89">
        <v>0</v>
      </c>
      <c r="H163" s="88">
        <f t="shared" si="41"/>
        <v>0</v>
      </c>
      <c r="I163" s="89">
        <v>0</v>
      </c>
      <c r="J163" s="89">
        <f t="shared" si="36"/>
        <v>0</v>
      </c>
      <c r="K163" s="89">
        <v>0</v>
      </c>
      <c r="L163" s="89">
        <f t="shared" si="37"/>
        <v>0</v>
      </c>
      <c r="M163" s="89">
        <v>0</v>
      </c>
      <c r="N163" s="89">
        <f t="shared" si="42"/>
        <v>0</v>
      </c>
      <c r="O163" s="125">
        <v>0</v>
      </c>
      <c r="P163" s="89">
        <f t="shared" si="35"/>
        <v>0</v>
      </c>
      <c r="Q163" s="89">
        <v>0</v>
      </c>
      <c r="R163" s="89">
        <f t="shared" si="38"/>
        <v>0</v>
      </c>
      <c r="S163" s="89">
        <v>0</v>
      </c>
      <c r="T163" s="89">
        <f t="shared" si="43"/>
        <v>0</v>
      </c>
      <c r="U163" s="89">
        <v>0</v>
      </c>
      <c r="V163" s="88">
        <f t="shared" si="44"/>
        <v>0</v>
      </c>
      <c r="W163" s="89">
        <v>0</v>
      </c>
      <c r="X163" s="88">
        <f t="shared" si="45"/>
        <v>0</v>
      </c>
      <c r="Y163" s="89">
        <v>0</v>
      </c>
      <c r="Z163" s="88">
        <f t="shared" si="46"/>
        <v>0</v>
      </c>
      <c r="AA163" s="88">
        <v>0</v>
      </c>
      <c r="AB163" s="88">
        <f t="shared" si="34"/>
        <v>0</v>
      </c>
      <c r="AC163" s="93">
        <f t="shared" si="47"/>
        <v>0</v>
      </c>
      <c r="AD163" s="135"/>
    </row>
    <row r="164" spans="1:30" s="115" customFormat="1" ht="22.5" hidden="1" customHeight="1">
      <c r="A164" s="85">
        <v>173</v>
      </c>
      <c r="B164" s="132" t="s">
        <v>710</v>
      </c>
      <c r="C164" s="87">
        <v>0</v>
      </c>
      <c r="D164" s="88">
        <f t="shared" si="39"/>
        <v>0</v>
      </c>
      <c r="E164" s="87">
        <v>0</v>
      </c>
      <c r="F164" s="88">
        <f t="shared" si="40"/>
        <v>0</v>
      </c>
      <c r="G164" s="89">
        <v>0</v>
      </c>
      <c r="H164" s="88">
        <f t="shared" si="41"/>
        <v>0</v>
      </c>
      <c r="I164" s="89">
        <v>0</v>
      </c>
      <c r="J164" s="89">
        <f t="shared" si="36"/>
        <v>0</v>
      </c>
      <c r="K164" s="89">
        <v>0</v>
      </c>
      <c r="L164" s="89">
        <f t="shared" si="37"/>
        <v>0</v>
      </c>
      <c r="M164" s="89">
        <v>0</v>
      </c>
      <c r="N164" s="89">
        <f t="shared" si="42"/>
        <v>0</v>
      </c>
      <c r="O164" s="125">
        <v>0</v>
      </c>
      <c r="P164" s="89">
        <f t="shared" si="35"/>
        <v>0</v>
      </c>
      <c r="Q164" s="89">
        <v>0</v>
      </c>
      <c r="R164" s="89">
        <f t="shared" si="38"/>
        <v>0</v>
      </c>
      <c r="S164" s="89">
        <v>0</v>
      </c>
      <c r="T164" s="89">
        <f t="shared" si="43"/>
        <v>0</v>
      </c>
      <c r="U164" s="89">
        <v>0</v>
      </c>
      <c r="V164" s="88">
        <f t="shared" si="44"/>
        <v>0</v>
      </c>
      <c r="W164" s="89">
        <v>0</v>
      </c>
      <c r="X164" s="88">
        <f t="shared" si="45"/>
        <v>0</v>
      </c>
      <c r="Y164" s="89">
        <v>0</v>
      </c>
      <c r="Z164" s="88">
        <f t="shared" si="46"/>
        <v>0</v>
      </c>
      <c r="AA164" s="88">
        <v>0</v>
      </c>
      <c r="AB164" s="88">
        <f t="shared" si="34"/>
        <v>0</v>
      </c>
      <c r="AC164" s="93">
        <f t="shared" si="47"/>
        <v>0</v>
      </c>
      <c r="AD164" s="135"/>
    </row>
    <row r="165" spans="1:30" s="115" customFormat="1" ht="22.5" hidden="1" customHeight="1">
      <c r="A165" s="122">
        <v>174</v>
      </c>
      <c r="B165" s="132" t="s">
        <v>711</v>
      </c>
      <c r="C165" s="87">
        <v>0</v>
      </c>
      <c r="D165" s="88">
        <f t="shared" si="39"/>
        <v>0</v>
      </c>
      <c r="E165" s="87">
        <v>0</v>
      </c>
      <c r="F165" s="88">
        <f t="shared" si="40"/>
        <v>0</v>
      </c>
      <c r="G165" s="89">
        <v>0</v>
      </c>
      <c r="H165" s="88">
        <f t="shared" si="41"/>
        <v>0</v>
      </c>
      <c r="I165" s="89">
        <v>0</v>
      </c>
      <c r="J165" s="89">
        <f t="shared" si="36"/>
        <v>0</v>
      </c>
      <c r="K165" s="89">
        <v>0</v>
      </c>
      <c r="L165" s="89">
        <f t="shared" si="37"/>
        <v>0</v>
      </c>
      <c r="M165" s="89">
        <v>0</v>
      </c>
      <c r="N165" s="89">
        <f t="shared" si="42"/>
        <v>0</v>
      </c>
      <c r="O165" s="125">
        <v>0</v>
      </c>
      <c r="P165" s="89">
        <f t="shared" si="35"/>
        <v>0</v>
      </c>
      <c r="Q165" s="89">
        <v>0</v>
      </c>
      <c r="R165" s="89">
        <f t="shared" si="38"/>
        <v>0</v>
      </c>
      <c r="S165" s="89">
        <v>0</v>
      </c>
      <c r="T165" s="89">
        <f t="shared" si="43"/>
        <v>0</v>
      </c>
      <c r="U165" s="89">
        <v>0</v>
      </c>
      <c r="V165" s="88">
        <f t="shared" si="44"/>
        <v>0</v>
      </c>
      <c r="W165" s="89">
        <v>0</v>
      </c>
      <c r="X165" s="88">
        <f t="shared" si="45"/>
        <v>0</v>
      </c>
      <c r="Y165" s="89">
        <v>0</v>
      </c>
      <c r="Z165" s="88">
        <f t="shared" si="46"/>
        <v>0</v>
      </c>
      <c r="AA165" s="88">
        <v>0</v>
      </c>
      <c r="AB165" s="88">
        <f t="shared" si="34"/>
        <v>0</v>
      </c>
      <c r="AC165" s="93">
        <f t="shared" si="47"/>
        <v>0</v>
      </c>
      <c r="AD165" s="135"/>
    </row>
    <row r="166" spans="1:30" s="115" customFormat="1" ht="22.5" hidden="1" customHeight="1">
      <c r="A166" s="85">
        <v>175</v>
      </c>
      <c r="B166" s="132" t="s">
        <v>712</v>
      </c>
      <c r="C166" s="87">
        <v>0</v>
      </c>
      <c r="D166" s="88">
        <f t="shared" si="39"/>
        <v>0</v>
      </c>
      <c r="E166" s="87">
        <v>0</v>
      </c>
      <c r="F166" s="88">
        <f t="shared" si="40"/>
        <v>0</v>
      </c>
      <c r="G166" s="89">
        <v>0</v>
      </c>
      <c r="H166" s="88">
        <f t="shared" si="41"/>
        <v>0</v>
      </c>
      <c r="I166" s="89">
        <v>0</v>
      </c>
      <c r="J166" s="89">
        <f t="shared" si="36"/>
        <v>0</v>
      </c>
      <c r="K166" s="89">
        <v>0</v>
      </c>
      <c r="L166" s="89">
        <f t="shared" si="37"/>
        <v>0</v>
      </c>
      <c r="M166" s="89">
        <v>0</v>
      </c>
      <c r="N166" s="89">
        <f t="shared" si="42"/>
        <v>0</v>
      </c>
      <c r="O166" s="125">
        <v>0</v>
      </c>
      <c r="P166" s="89">
        <f t="shared" si="35"/>
        <v>0</v>
      </c>
      <c r="Q166" s="89">
        <v>0</v>
      </c>
      <c r="R166" s="89">
        <f t="shared" si="38"/>
        <v>0</v>
      </c>
      <c r="S166" s="89">
        <v>0</v>
      </c>
      <c r="T166" s="89">
        <f t="shared" si="43"/>
        <v>0</v>
      </c>
      <c r="U166" s="89">
        <v>0</v>
      </c>
      <c r="V166" s="88">
        <f t="shared" si="44"/>
        <v>0</v>
      </c>
      <c r="W166" s="89">
        <v>0</v>
      </c>
      <c r="X166" s="88">
        <f t="shared" si="45"/>
        <v>0</v>
      </c>
      <c r="Y166" s="89">
        <v>0</v>
      </c>
      <c r="Z166" s="88">
        <f t="shared" si="46"/>
        <v>0</v>
      </c>
      <c r="AA166" s="88">
        <v>0</v>
      </c>
      <c r="AB166" s="88">
        <f t="shared" si="34"/>
        <v>0</v>
      </c>
      <c r="AC166" s="93">
        <f t="shared" si="47"/>
        <v>0</v>
      </c>
      <c r="AD166" s="135"/>
    </row>
    <row r="167" spans="1:30" s="115" customFormat="1" ht="22.5" hidden="1" customHeight="1">
      <c r="A167" s="122">
        <v>176</v>
      </c>
      <c r="B167" s="132" t="s">
        <v>713</v>
      </c>
      <c r="C167" s="87">
        <v>0</v>
      </c>
      <c r="D167" s="88">
        <f t="shared" si="39"/>
        <v>0</v>
      </c>
      <c r="E167" s="87">
        <v>0</v>
      </c>
      <c r="F167" s="88">
        <f t="shared" si="40"/>
        <v>0</v>
      </c>
      <c r="G167" s="89">
        <v>0</v>
      </c>
      <c r="H167" s="88">
        <f t="shared" si="41"/>
        <v>0</v>
      </c>
      <c r="I167" s="89">
        <v>0</v>
      </c>
      <c r="J167" s="89">
        <f t="shared" si="36"/>
        <v>0</v>
      </c>
      <c r="K167" s="89">
        <v>0</v>
      </c>
      <c r="L167" s="89">
        <f t="shared" si="37"/>
        <v>0</v>
      </c>
      <c r="M167" s="89">
        <v>0</v>
      </c>
      <c r="N167" s="89">
        <f t="shared" si="42"/>
        <v>0</v>
      </c>
      <c r="O167" s="125">
        <v>0</v>
      </c>
      <c r="P167" s="89">
        <f t="shared" si="35"/>
        <v>0</v>
      </c>
      <c r="Q167" s="89">
        <v>0</v>
      </c>
      <c r="R167" s="89">
        <f t="shared" si="38"/>
        <v>0</v>
      </c>
      <c r="S167" s="89">
        <v>0</v>
      </c>
      <c r="T167" s="89">
        <f t="shared" si="43"/>
        <v>0</v>
      </c>
      <c r="U167" s="89">
        <v>0</v>
      </c>
      <c r="V167" s="88">
        <f t="shared" si="44"/>
        <v>0</v>
      </c>
      <c r="W167" s="89">
        <v>0</v>
      </c>
      <c r="X167" s="88">
        <f t="shared" si="45"/>
        <v>0</v>
      </c>
      <c r="Y167" s="89">
        <v>0</v>
      </c>
      <c r="Z167" s="88">
        <f t="shared" si="46"/>
        <v>0</v>
      </c>
      <c r="AA167" s="88">
        <v>0</v>
      </c>
      <c r="AB167" s="88">
        <f t="shared" si="34"/>
        <v>0</v>
      </c>
      <c r="AC167" s="93">
        <f t="shared" si="47"/>
        <v>0</v>
      </c>
      <c r="AD167" s="135"/>
    </row>
    <row r="168" spans="1:30" s="115" customFormat="1" ht="22.5" hidden="1" customHeight="1">
      <c r="A168" s="85">
        <v>177</v>
      </c>
      <c r="B168" s="132" t="s">
        <v>714</v>
      </c>
      <c r="C168" s="87">
        <v>0</v>
      </c>
      <c r="D168" s="88">
        <f t="shared" si="39"/>
        <v>0</v>
      </c>
      <c r="E168" s="87">
        <v>0</v>
      </c>
      <c r="F168" s="88">
        <f t="shared" si="40"/>
        <v>0</v>
      </c>
      <c r="G168" s="89">
        <v>0</v>
      </c>
      <c r="H168" s="88">
        <f t="shared" si="41"/>
        <v>0</v>
      </c>
      <c r="I168" s="89">
        <v>0</v>
      </c>
      <c r="J168" s="89">
        <f t="shared" si="36"/>
        <v>0</v>
      </c>
      <c r="K168" s="89">
        <v>0</v>
      </c>
      <c r="L168" s="89">
        <f t="shared" si="37"/>
        <v>0</v>
      </c>
      <c r="M168" s="89">
        <v>0</v>
      </c>
      <c r="N168" s="89">
        <f t="shared" si="42"/>
        <v>0</v>
      </c>
      <c r="O168" s="125">
        <v>0</v>
      </c>
      <c r="P168" s="89">
        <f t="shared" si="35"/>
        <v>0</v>
      </c>
      <c r="Q168" s="89">
        <v>0</v>
      </c>
      <c r="R168" s="89">
        <f t="shared" si="38"/>
        <v>0</v>
      </c>
      <c r="S168" s="89">
        <v>0</v>
      </c>
      <c r="T168" s="89">
        <f t="shared" si="43"/>
        <v>0</v>
      </c>
      <c r="U168" s="89">
        <v>0</v>
      </c>
      <c r="V168" s="88">
        <f t="shared" si="44"/>
        <v>0</v>
      </c>
      <c r="W168" s="89">
        <v>0</v>
      </c>
      <c r="X168" s="88">
        <f t="shared" si="45"/>
        <v>0</v>
      </c>
      <c r="Y168" s="89">
        <v>0</v>
      </c>
      <c r="Z168" s="88">
        <f t="shared" si="46"/>
        <v>0</v>
      </c>
      <c r="AA168" s="88">
        <v>0</v>
      </c>
      <c r="AB168" s="88">
        <f t="shared" si="34"/>
        <v>0</v>
      </c>
      <c r="AC168" s="93">
        <f t="shared" si="47"/>
        <v>0</v>
      </c>
      <c r="AD168" s="135"/>
    </row>
    <row r="169" spans="1:30" s="115" customFormat="1" ht="22.5" hidden="1" customHeight="1">
      <c r="A169" s="122">
        <v>178</v>
      </c>
      <c r="B169" s="132" t="s">
        <v>715</v>
      </c>
      <c r="C169" s="87">
        <v>0</v>
      </c>
      <c r="D169" s="88">
        <f t="shared" si="39"/>
        <v>0</v>
      </c>
      <c r="E169" s="87">
        <v>0</v>
      </c>
      <c r="F169" s="88">
        <f t="shared" si="40"/>
        <v>0</v>
      </c>
      <c r="G169" s="89">
        <v>0</v>
      </c>
      <c r="H169" s="88">
        <f t="shared" si="41"/>
        <v>0</v>
      </c>
      <c r="I169" s="89">
        <v>0</v>
      </c>
      <c r="J169" s="89">
        <f t="shared" si="36"/>
        <v>0</v>
      </c>
      <c r="K169" s="89">
        <v>0</v>
      </c>
      <c r="L169" s="89">
        <f t="shared" si="37"/>
        <v>0</v>
      </c>
      <c r="M169" s="89">
        <v>0</v>
      </c>
      <c r="N169" s="89">
        <f t="shared" si="42"/>
        <v>0</v>
      </c>
      <c r="O169" s="125">
        <v>0</v>
      </c>
      <c r="P169" s="89">
        <f t="shared" si="35"/>
        <v>0</v>
      </c>
      <c r="Q169" s="89">
        <v>0</v>
      </c>
      <c r="R169" s="89">
        <f t="shared" si="38"/>
        <v>0</v>
      </c>
      <c r="S169" s="89">
        <v>0</v>
      </c>
      <c r="T169" s="89">
        <f t="shared" si="43"/>
        <v>0</v>
      </c>
      <c r="U169" s="89">
        <v>0</v>
      </c>
      <c r="V169" s="88">
        <f t="shared" si="44"/>
        <v>0</v>
      </c>
      <c r="W169" s="89">
        <v>0</v>
      </c>
      <c r="X169" s="88">
        <f t="shared" si="45"/>
        <v>0</v>
      </c>
      <c r="Y169" s="89">
        <v>0</v>
      </c>
      <c r="Z169" s="88">
        <f t="shared" si="46"/>
        <v>0</v>
      </c>
      <c r="AA169" s="88">
        <v>0</v>
      </c>
      <c r="AB169" s="88">
        <f t="shared" si="34"/>
        <v>0</v>
      </c>
      <c r="AC169" s="93">
        <f t="shared" si="47"/>
        <v>0</v>
      </c>
      <c r="AD169" s="135"/>
    </row>
    <row r="170" spans="1:30" s="115" customFormat="1" ht="22.5" hidden="1" customHeight="1">
      <c r="A170" s="85">
        <v>179</v>
      </c>
      <c r="B170" s="132" t="s">
        <v>716</v>
      </c>
      <c r="C170" s="87">
        <v>0</v>
      </c>
      <c r="D170" s="88">
        <f t="shared" si="39"/>
        <v>0</v>
      </c>
      <c r="E170" s="87">
        <v>0</v>
      </c>
      <c r="F170" s="88">
        <f t="shared" si="40"/>
        <v>0</v>
      </c>
      <c r="G170" s="89">
        <v>0</v>
      </c>
      <c r="H170" s="88">
        <f t="shared" si="41"/>
        <v>0</v>
      </c>
      <c r="I170" s="89">
        <v>0</v>
      </c>
      <c r="J170" s="89">
        <f t="shared" si="36"/>
        <v>0</v>
      </c>
      <c r="K170" s="89">
        <v>0</v>
      </c>
      <c r="L170" s="89">
        <f t="shared" si="37"/>
        <v>0</v>
      </c>
      <c r="M170" s="89">
        <v>0</v>
      </c>
      <c r="N170" s="89">
        <f t="shared" si="42"/>
        <v>0</v>
      </c>
      <c r="O170" s="125">
        <v>0</v>
      </c>
      <c r="P170" s="89">
        <f t="shared" si="35"/>
        <v>0</v>
      </c>
      <c r="Q170" s="89">
        <v>0</v>
      </c>
      <c r="R170" s="89">
        <f t="shared" si="38"/>
        <v>0</v>
      </c>
      <c r="S170" s="89">
        <v>0</v>
      </c>
      <c r="T170" s="89">
        <f t="shared" si="43"/>
        <v>0</v>
      </c>
      <c r="U170" s="89">
        <v>0</v>
      </c>
      <c r="V170" s="88">
        <f t="shared" si="44"/>
        <v>0</v>
      </c>
      <c r="W170" s="89">
        <v>0</v>
      </c>
      <c r="X170" s="88">
        <f t="shared" si="45"/>
        <v>0</v>
      </c>
      <c r="Y170" s="89">
        <v>0</v>
      </c>
      <c r="Z170" s="88">
        <f t="shared" si="46"/>
        <v>0</v>
      </c>
      <c r="AA170" s="88">
        <v>0</v>
      </c>
      <c r="AB170" s="88">
        <f t="shared" si="34"/>
        <v>0</v>
      </c>
      <c r="AC170" s="93">
        <f t="shared" si="47"/>
        <v>0</v>
      </c>
      <c r="AD170" s="135"/>
    </row>
    <row r="171" spans="1:30" s="115" customFormat="1" ht="22.5" hidden="1" customHeight="1">
      <c r="A171" s="122">
        <v>180</v>
      </c>
      <c r="B171" s="132" t="s">
        <v>717</v>
      </c>
      <c r="C171" s="87">
        <v>0</v>
      </c>
      <c r="D171" s="88">
        <f t="shared" si="39"/>
        <v>0</v>
      </c>
      <c r="E171" s="87">
        <v>0</v>
      </c>
      <c r="F171" s="88">
        <f t="shared" si="40"/>
        <v>0</v>
      </c>
      <c r="G171" s="89">
        <v>0</v>
      </c>
      <c r="H171" s="88">
        <f t="shared" si="41"/>
        <v>0</v>
      </c>
      <c r="I171" s="89">
        <v>0</v>
      </c>
      <c r="J171" s="89">
        <f t="shared" si="36"/>
        <v>0</v>
      </c>
      <c r="K171" s="89">
        <v>0</v>
      </c>
      <c r="L171" s="89">
        <f t="shared" si="37"/>
        <v>0</v>
      </c>
      <c r="M171" s="89">
        <v>0</v>
      </c>
      <c r="N171" s="89">
        <f t="shared" si="42"/>
        <v>0</v>
      </c>
      <c r="O171" s="125">
        <v>0</v>
      </c>
      <c r="P171" s="89">
        <f t="shared" si="35"/>
        <v>0</v>
      </c>
      <c r="Q171" s="89">
        <v>0</v>
      </c>
      <c r="R171" s="89">
        <f t="shared" si="38"/>
        <v>0</v>
      </c>
      <c r="S171" s="89">
        <v>0</v>
      </c>
      <c r="T171" s="89">
        <f t="shared" si="43"/>
        <v>0</v>
      </c>
      <c r="U171" s="89">
        <v>0</v>
      </c>
      <c r="V171" s="88">
        <f t="shared" si="44"/>
        <v>0</v>
      </c>
      <c r="W171" s="89">
        <v>0</v>
      </c>
      <c r="X171" s="88">
        <f t="shared" si="45"/>
        <v>0</v>
      </c>
      <c r="Y171" s="89">
        <v>0</v>
      </c>
      <c r="Z171" s="88">
        <f t="shared" si="46"/>
        <v>0</v>
      </c>
      <c r="AA171" s="88">
        <v>0</v>
      </c>
      <c r="AB171" s="88">
        <f t="shared" si="34"/>
        <v>0</v>
      </c>
      <c r="AC171" s="93">
        <f t="shared" si="47"/>
        <v>0</v>
      </c>
      <c r="AD171" s="135"/>
    </row>
    <row r="172" spans="1:30" s="115" customFormat="1" ht="22.5" hidden="1" customHeight="1">
      <c r="A172" s="85">
        <v>181</v>
      </c>
      <c r="B172" s="132" t="s">
        <v>718</v>
      </c>
      <c r="C172" s="87">
        <v>0</v>
      </c>
      <c r="D172" s="88">
        <f t="shared" si="39"/>
        <v>0</v>
      </c>
      <c r="E172" s="87">
        <v>0</v>
      </c>
      <c r="F172" s="88">
        <f t="shared" si="40"/>
        <v>0</v>
      </c>
      <c r="G172" s="89">
        <v>0</v>
      </c>
      <c r="H172" s="88">
        <f t="shared" si="41"/>
        <v>0</v>
      </c>
      <c r="I172" s="89">
        <v>0</v>
      </c>
      <c r="J172" s="89">
        <f t="shared" si="36"/>
        <v>0</v>
      </c>
      <c r="K172" s="89">
        <v>0</v>
      </c>
      <c r="L172" s="89">
        <f t="shared" si="37"/>
        <v>0</v>
      </c>
      <c r="M172" s="89">
        <v>0</v>
      </c>
      <c r="N172" s="89">
        <f t="shared" si="42"/>
        <v>0</v>
      </c>
      <c r="O172" s="125">
        <v>0</v>
      </c>
      <c r="P172" s="89">
        <f t="shared" si="35"/>
        <v>0</v>
      </c>
      <c r="Q172" s="89">
        <v>0</v>
      </c>
      <c r="R172" s="89">
        <f t="shared" si="38"/>
        <v>0</v>
      </c>
      <c r="S172" s="89">
        <v>0</v>
      </c>
      <c r="T172" s="89">
        <f t="shared" si="43"/>
        <v>0</v>
      </c>
      <c r="U172" s="89">
        <v>0</v>
      </c>
      <c r="V172" s="88">
        <f t="shared" si="44"/>
        <v>0</v>
      </c>
      <c r="W172" s="89">
        <v>0</v>
      </c>
      <c r="X172" s="88">
        <f t="shared" si="45"/>
        <v>0</v>
      </c>
      <c r="Y172" s="89">
        <v>0</v>
      </c>
      <c r="Z172" s="88">
        <f t="shared" si="46"/>
        <v>0</v>
      </c>
      <c r="AA172" s="88">
        <v>0</v>
      </c>
      <c r="AB172" s="88">
        <f t="shared" si="34"/>
        <v>0</v>
      </c>
      <c r="AC172" s="93">
        <f t="shared" si="47"/>
        <v>0</v>
      </c>
      <c r="AD172" s="135"/>
    </row>
    <row r="173" spans="1:30" s="115" customFormat="1" ht="22.5" hidden="1" customHeight="1">
      <c r="A173" s="122">
        <v>182</v>
      </c>
      <c r="B173" s="132" t="s">
        <v>719</v>
      </c>
      <c r="C173" s="87">
        <v>0</v>
      </c>
      <c r="D173" s="88">
        <f t="shared" si="39"/>
        <v>0</v>
      </c>
      <c r="E173" s="87">
        <v>0</v>
      </c>
      <c r="F173" s="88">
        <f t="shared" si="40"/>
        <v>0</v>
      </c>
      <c r="G173" s="89">
        <v>0</v>
      </c>
      <c r="H173" s="88">
        <f t="shared" si="41"/>
        <v>0</v>
      </c>
      <c r="I173" s="89">
        <v>0</v>
      </c>
      <c r="J173" s="89">
        <f t="shared" si="36"/>
        <v>0</v>
      </c>
      <c r="K173" s="89">
        <v>0</v>
      </c>
      <c r="L173" s="89">
        <f t="shared" si="37"/>
        <v>0</v>
      </c>
      <c r="M173" s="89">
        <v>0</v>
      </c>
      <c r="N173" s="89">
        <f t="shared" si="42"/>
        <v>0</v>
      </c>
      <c r="O173" s="125">
        <v>0</v>
      </c>
      <c r="P173" s="89">
        <f t="shared" si="35"/>
        <v>0</v>
      </c>
      <c r="Q173" s="89">
        <v>0</v>
      </c>
      <c r="R173" s="89">
        <f t="shared" si="38"/>
        <v>0</v>
      </c>
      <c r="S173" s="89">
        <v>0</v>
      </c>
      <c r="T173" s="89">
        <f t="shared" si="43"/>
        <v>0</v>
      </c>
      <c r="U173" s="89">
        <v>0</v>
      </c>
      <c r="V173" s="88">
        <f t="shared" si="44"/>
        <v>0</v>
      </c>
      <c r="W173" s="89">
        <v>0</v>
      </c>
      <c r="X173" s="88">
        <f t="shared" si="45"/>
        <v>0</v>
      </c>
      <c r="Y173" s="89">
        <v>0</v>
      </c>
      <c r="Z173" s="88">
        <f t="shared" si="46"/>
        <v>0</v>
      </c>
      <c r="AA173" s="88">
        <v>0</v>
      </c>
      <c r="AB173" s="88">
        <f t="shared" si="34"/>
        <v>0</v>
      </c>
      <c r="AC173" s="93">
        <f t="shared" si="47"/>
        <v>0</v>
      </c>
      <c r="AD173" s="135"/>
    </row>
    <row r="174" spans="1:30" s="115" customFormat="1" ht="22.5" hidden="1" customHeight="1">
      <c r="A174" s="85">
        <v>183</v>
      </c>
      <c r="B174" s="132" t="s">
        <v>720</v>
      </c>
      <c r="C174" s="87">
        <v>0</v>
      </c>
      <c r="D174" s="88">
        <f t="shared" si="39"/>
        <v>0</v>
      </c>
      <c r="E174" s="87">
        <v>0</v>
      </c>
      <c r="F174" s="88">
        <f t="shared" si="40"/>
        <v>0</v>
      </c>
      <c r="G174" s="89">
        <v>0</v>
      </c>
      <c r="H174" s="88">
        <f t="shared" si="41"/>
        <v>0</v>
      </c>
      <c r="I174" s="89">
        <v>0</v>
      </c>
      <c r="J174" s="89">
        <f t="shared" si="36"/>
        <v>0</v>
      </c>
      <c r="K174" s="89">
        <v>0</v>
      </c>
      <c r="L174" s="89">
        <f t="shared" si="37"/>
        <v>0</v>
      </c>
      <c r="M174" s="89">
        <v>0</v>
      </c>
      <c r="N174" s="89">
        <f t="shared" si="42"/>
        <v>0</v>
      </c>
      <c r="O174" s="125">
        <v>0</v>
      </c>
      <c r="P174" s="89">
        <f t="shared" si="35"/>
        <v>0</v>
      </c>
      <c r="Q174" s="89">
        <v>0</v>
      </c>
      <c r="R174" s="89">
        <f t="shared" si="38"/>
        <v>0</v>
      </c>
      <c r="S174" s="89">
        <v>0</v>
      </c>
      <c r="T174" s="89">
        <f t="shared" si="43"/>
        <v>0</v>
      </c>
      <c r="U174" s="89">
        <v>0</v>
      </c>
      <c r="V174" s="88">
        <f t="shared" si="44"/>
        <v>0</v>
      </c>
      <c r="W174" s="89">
        <v>0</v>
      </c>
      <c r="X174" s="88">
        <f t="shared" si="45"/>
        <v>0</v>
      </c>
      <c r="Y174" s="89">
        <v>0</v>
      </c>
      <c r="Z174" s="88">
        <f t="shared" si="46"/>
        <v>0</v>
      </c>
      <c r="AA174" s="88">
        <v>0</v>
      </c>
      <c r="AB174" s="88">
        <f t="shared" si="34"/>
        <v>0</v>
      </c>
      <c r="AC174" s="93">
        <f t="shared" si="47"/>
        <v>0</v>
      </c>
      <c r="AD174" s="135"/>
    </row>
    <row r="175" spans="1:30" s="115" customFormat="1" ht="22.5" hidden="1" customHeight="1">
      <c r="A175" s="122">
        <v>184</v>
      </c>
      <c r="B175" s="132" t="s">
        <v>721</v>
      </c>
      <c r="C175" s="87">
        <v>0</v>
      </c>
      <c r="D175" s="88">
        <f t="shared" si="39"/>
        <v>0</v>
      </c>
      <c r="E175" s="87">
        <v>0</v>
      </c>
      <c r="F175" s="88">
        <f t="shared" si="40"/>
        <v>0</v>
      </c>
      <c r="G175" s="89">
        <v>0</v>
      </c>
      <c r="H175" s="88">
        <f t="shared" si="41"/>
        <v>0</v>
      </c>
      <c r="I175" s="89">
        <v>0</v>
      </c>
      <c r="J175" s="89">
        <f t="shared" si="36"/>
        <v>0</v>
      </c>
      <c r="K175" s="89">
        <v>0</v>
      </c>
      <c r="L175" s="89">
        <f t="shared" si="37"/>
        <v>0</v>
      </c>
      <c r="M175" s="89">
        <v>0</v>
      </c>
      <c r="N175" s="89">
        <f t="shared" si="42"/>
        <v>0</v>
      </c>
      <c r="O175" s="125">
        <v>0</v>
      </c>
      <c r="P175" s="89">
        <f t="shared" si="35"/>
        <v>0</v>
      </c>
      <c r="Q175" s="89">
        <v>0</v>
      </c>
      <c r="R175" s="89">
        <f t="shared" si="38"/>
        <v>0</v>
      </c>
      <c r="S175" s="89">
        <v>0</v>
      </c>
      <c r="T175" s="89">
        <f t="shared" si="43"/>
        <v>0</v>
      </c>
      <c r="U175" s="89">
        <v>0</v>
      </c>
      <c r="V175" s="88">
        <f t="shared" si="44"/>
        <v>0</v>
      </c>
      <c r="W175" s="89">
        <v>0</v>
      </c>
      <c r="X175" s="88">
        <f t="shared" si="45"/>
        <v>0</v>
      </c>
      <c r="Y175" s="89">
        <v>0</v>
      </c>
      <c r="Z175" s="88">
        <f t="shared" si="46"/>
        <v>0</v>
      </c>
      <c r="AA175" s="88">
        <v>0</v>
      </c>
      <c r="AB175" s="88">
        <f t="shared" si="34"/>
        <v>0</v>
      </c>
      <c r="AC175" s="93">
        <f t="shared" si="47"/>
        <v>0</v>
      </c>
      <c r="AD175" s="135"/>
    </row>
    <row r="176" spans="1:30" s="115" customFormat="1" ht="22.5" hidden="1" customHeight="1">
      <c r="A176" s="85">
        <v>185</v>
      </c>
      <c r="B176" s="132" t="s">
        <v>722</v>
      </c>
      <c r="C176" s="87">
        <v>0</v>
      </c>
      <c r="D176" s="88">
        <f t="shared" si="39"/>
        <v>0</v>
      </c>
      <c r="E176" s="87">
        <v>0</v>
      </c>
      <c r="F176" s="88">
        <f t="shared" si="40"/>
        <v>0</v>
      </c>
      <c r="G176" s="89">
        <v>0</v>
      </c>
      <c r="H176" s="88">
        <f t="shared" si="41"/>
        <v>0</v>
      </c>
      <c r="I176" s="89">
        <v>0</v>
      </c>
      <c r="J176" s="89">
        <f t="shared" si="36"/>
        <v>0</v>
      </c>
      <c r="K176" s="89">
        <v>0</v>
      </c>
      <c r="L176" s="89">
        <f t="shared" si="37"/>
        <v>0</v>
      </c>
      <c r="M176" s="89">
        <v>0</v>
      </c>
      <c r="N176" s="89">
        <f t="shared" si="42"/>
        <v>0</v>
      </c>
      <c r="O176" s="125">
        <v>0</v>
      </c>
      <c r="P176" s="89">
        <f t="shared" si="35"/>
        <v>0</v>
      </c>
      <c r="Q176" s="89">
        <v>0</v>
      </c>
      <c r="R176" s="89">
        <f t="shared" si="38"/>
        <v>0</v>
      </c>
      <c r="S176" s="89">
        <v>0</v>
      </c>
      <c r="T176" s="89">
        <f t="shared" si="43"/>
        <v>0</v>
      </c>
      <c r="U176" s="89">
        <v>0</v>
      </c>
      <c r="V176" s="88">
        <f t="shared" si="44"/>
        <v>0</v>
      </c>
      <c r="W176" s="89">
        <v>0</v>
      </c>
      <c r="X176" s="88">
        <f t="shared" si="45"/>
        <v>0</v>
      </c>
      <c r="Y176" s="89">
        <v>0</v>
      </c>
      <c r="Z176" s="88">
        <f t="shared" si="46"/>
        <v>0</v>
      </c>
      <c r="AA176" s="88">
        <v>0</v>
      </c>
      <c r="AB176" s="88">
        <f t="shared" si="34"/>
        <v>0</v>
      </c>
      <c r="AC176" s="93">
        <f t="shared" si="47"/>
        <v>0</v>
      </c>
      <c r="AD176" s="135"/>
    </row>
    <row r="177" spans="1:30" s="115" customFormat="1" ht="22.5" hidden="1" customHeight="1">
      <c r="A177" s="122">
        <v>186</v>
      </c>
      <c r="B177" s="132" t="s">
        <v>723</v>
      </c>
      <c r="C177" s="87">
        <v>0</v>
      </c>
      <c r="D177" s="88">
        <f t="shared" si="39"/>
        <v>0</v>
      </c>
      <c r="E177" s="87">
        <v>0</v>
      </c>
      <c r="F177" s="88">
        <f t="shared" si="40"/>
        <v>0</v>
      </c>
      <c r="G177" s="89">
        <v>0</v>
      </c>
      <c r="H177" s="88">
        <f t="shared" si="41"/>
        <v>0</v>
      </c>
      <c r="I177" s="89">
        <v>0</v>
      </c>
      <c r="J177" s="89">
        <f t="shared" si="36"/>
        <v>0</v>
      </c>
      <c r="K177" s="89">
        <v>0</v>
      </c>
      <c r="L177" s="89">
        <f t="shared" si="37"/>
        <v>0</v>
      </c>
      <c r="M177" s="89">
        <v>0</v>
      </c>
      <c r="N177" s="89">
        <f t="shared" si="42"/>
        <v>0</v>
      </c>
      <c r="O177" s="125">
        <v>0</v>
      </c>
      <c r="P177" s="89">
        <f t="shared" si="35"/>
        <v>0</v>
      </c>
      <c r="Q177" s="89">
        <v>0</v>
      </c>
      <c r="R177" s="89">
        <f t="shared" si="38"/>
        <v>0</v>
      </c>
      <c r="S177" s="89">
        <v>0</v>
      </c>
      <c r="T177" s="89">
        <f t="shared" si="43"/>
        <v>0</v>
      </c>
      <c r="U177" s="89">
        <v>0</v>
      </c>
      <c r="V177" s="88">
        <f t="shared" si="44"/>
        <v>0</v>
      </c>
      <c r="W177" s="89">
        <v>0</v>
      </c>
      <c r="X177" s="88">
        <f t="shared" si="45"/>
        <v>0</v>
      </c>
      <c r="Y177" s="89">
        <v>0</v>
      </c>
      <c r="Z177" s="88">
        <f t="shared" si="46"/>
        <v>0</v>
      </c>
      <c r="AA177" s="88">
        <v>0</v>
      </c>
      <c r="AB177" s="88">
        <f t="shared" si="34"/>
        <v>0</v>
      </c>
      <c r="AC177" s="93">
        <f t="shared" ref="AC177:AC208" si="48">Z177+X177+V177+J177+H177+F177+D177+AB177+N177+L177+P177+R177+AJ177</f>
        <v>0</v>
      </c>
      <c r="AD177" s="135"/>
    </row>
    <row r="178" spans="1:30" s="115" customFormat="1" ht="22.5" hidden="1" customHeight="1">
      <c r="A178" s="85">
        <v>187</v>
      </c>
      <c r="B178" s="132" t="s">
        <v>724</v>
      </c>
      <c r="C178" s="87">
        <v>0</v>
      </c>
      <c r="D178" s="88">
        <f t="shared" si="39"/>
        <v>0</v>
      </c>
      <c r="E178" s="87">
        <v>0</v>
      </c>
      <c r="F178" s="88">
        <f t="shared" si="40"/>
        <v>0</v>
      </c>
      <c r="G178" s="89">
        <v>0</v>
      </c>
      <c r="H178" s="88">
        <f t="shared" si="41"/>
        <v>0</v>
      </c>
      <c r="I178" s="89">
        <v>0</v>
      </c>
      <c r="J178" s="89">
        <f t="shared" si="36"/>
        <v>0</v>
      </c>
      <c r="K178" s="89">
        <v>0</v>
      </c>
      <c r="L178" s="89">
        <f t="shared" si="37"/>
        <v>0</v>
      </c>
      <c r="M178" s="89">
        <v>0</v>
      </c>
      <c r="N178" s="89">
        <f t="shared" si="42"/>
        <v>0</v>
      </c>
      <c r="O178" s="125">
        <v>0</v>
      </c>
      <c r="P178" s="89">
        <f t="shared" si="35"/>
        <v>0</v>
      </c>
      <c r="Q178" s="89">
        <v>0</v>
      </c>
      <c r="R178" s="89">
        <f t="shared" si="38"/>
        <v>0</v>
      </c>
      <c r="S178" s="89">
        <v>0</v>
      </c>
      <c r="T178" s="89">
        <f t="shared" si="43"/>
        <v>0</v>
      </c>
      <c r="U178" s="89">
        <v>0</v>
      </c>
      <c r="V178" s="88">
        <f t="shared" si="44"/>
        <v>0</v>
      </c>
      <c r="W178" s="89">
        <v>0</v>
      </c>
      <c r="X178" s="88">
        <f t="shared" si="45"/>
        <v>0</v>
      </c>
      <c r="Y178" s="89">
        <v>0</v>
      </c>
      <c r="Z178" s="88">
        <f t="shared" si="46"/>
        <v>0</v>
      </c>
      <c r="AA178" s="88">
        <v>0</v>
      </c>
      <c r="AB178" s="88">
        <f t="shared" si="34"/>
        <v>0</v>
      </c>
      <c r="AC178" s="93">
        <f t="shared" si="48"/>
        <v>0</v>
      </c>
      <c r="AD178" s="135"/>
    </row>
    <row r="179" spans="1:30" s="115" customFormat="1" ht="22.5" hidden="1" customHeight="1">
      <c r="A179" s="122">
        <v>188</v>
      </c>
      <c r="B179" s="132" t="s">
        <v>725</v>
      </c>
      <c r="C179" s="87">
        <v>0</v>
      </c>
      <c r="D179" s="88">
        <f t="shared" si="39"/>
        <v>0</v>
      </c>
      <c r="E179" s="87">
        <v>0</v>
      </c>
      <c r="F179" s="88">
        <f t="shared" si="40"/>
        <v>0</v>
      </c>
      <c r="G179" s="89">
        <v>0</v>
      </c>
      <c r="H179" s="88">
        <f t="shared" si="41"/>
        <v>0</v>
      </c>
      <c r="I179" s="89">
        <v>0</v>
      </c>
      <c r="J179" s="89">
        <f t="shared" si="36"/>
        <v>0</v>
      </c>
      <c r="K179" s="89">
        <v>0</v>
      </c>
      <c r="L179" s="89">
        <f t="shared" si="37"/>
        <v>0</v>
      </c>
      <c r="M179" s="89">
        <v>0</v>
      </c>
      <c r="N179" s="89">
        <f t="shared" si="42"/>
        <v>0</v>
      </c>
      <c r="O179" s="125">
        <v>0</v>
      </c>
      <c r="P179" s="89">
        <f t="shared" si="35"/>
        <v>0</v>
      </c>
      <c r="Q179" s="89">
        <v>0</v>
      </c>
      <c r="R179" s="89">
        <f t="shared" si="38"/>
        <v>0</v>
      </c>
      <c r="S179" s="89">
        <v>0</v>
      </c>
      <c r="T179" s="89">
        <f t="shared" si="43"/>
        <v>0</v>
      </c>
      <c r="U179" s="89">
        <v>0</v>
      </c>
      <c r="V179" s="88">
        <f t="shared" si="44"/>
        <v>0</v>
      </c>
      <c r="W179" s="89">
        <v>0</v>
      </c>
      <c r="X179" s="88">
        <f t="shared" si="45"/>
        <v>0</v>
      </c>
      <c r="Y179" s="89">
        <v>0</v>
      </c>
      <c r="Z179" s="88">
        <f t="shared" si="46"/>
        <v>0</v>
      </c>
      <c r="AA179" s="88">
        <v>0</v>
      </c>
      <c r="AB179" s="88">
        <f t="shared" ref="AB179:AB242" si="49">AA179*3.75</f>
        <v>0</v>
      </c>
      <c r="AC179" s="93">
        <f t="shared" si="48"/>
        <v>0</v>
      </c>
      <c r="AD179" s="135"/>
    </row>
    <row r="180" spans="1:30" s="115" customFormat="1" ht="22.5" hidden="1" customHeight="1">
      <c r="A180" s="85">
        <v>189</v>
      </c>
      <c r="B180" s="132" t="s">
        <v>726</v>
      </c>
      <c r="C180" s="87">
        <v>0</v>
      </c>
      <c r="D180" s="88">
        <f t="shared" si="39"/>
        <v>0</v>
      </c>
      <c r="E180" s="87">
        <v>0</v>
      </c>
      <c r="F180" s="88">
        <f t="shared" si="40"/>
        <v>0</v>
      </c>
      <c r="G180" s="89">
        <v>0</v>
      </c>
      <c r="H180" s="88">
        <f t="shared" si="41"/>
        <v>0</v>
      </c>
      <c r="I180" s="89">
        <v>0</v>
      </c>
      <c r="J180" s="89">
        <f t="shared" si="36"/>
        <v>0</v>
      </c>
      <c r="K180" s="89">
        <v>0</v>
      </c>
      <c r="L180" s="89">
        <f t="shared" si="37"/>
        <v>0</v>
      </c>
      <c r="M180" s="89">
        <v>0</v>
      </c>
      <c r="N180" s="89">
        <f t="shared" si="42"/>
        <v>0</v>
      </c>
      <c r="O180" s="125">
        <v>0</v>
      </c>
      <c r="P180" s="89">
        <f t="shared" ref="P180:P243" si="50">O180*4</f>
        <v>0</v>
      </c>
      <c r="Q180" s="89">
        <v>0</v>
      </c>
      <c r="R180" s="89">
        <f t="shared" si="38"/>
        <v>0</v>
      </c>
      <c r="S180" s="89">
        <v>0</v>
      </c>
      <c r="T180" s="89">
        <f t="shared" si="43"/>
        <v>0</v>
      </c>
      <c r="U180" s="89">
        <v>0</v>
      </c>
      <c r="V180" s="88">
        <f t="shared" si="44"/>
        <v>0</v>
      </c>
      <c r="W180" s="89">
        <v>0</v>
      </c>
      <c r="X180" s="88">
        <f t="shared" si="45"/>
        <v>0</v>
      </c>
      <c r="Y180" s="89">
        <v>0</v>
      </c>
      <c r="Z180" s="88">
        <f t="shared" si="46"/>
        <v>0</v>
      </c>
      <c r="AA180" s="88">
        <v>0</v>
      </c>
      <c r="AB180" s="88">
        <f t="shared" si="49"/>
        <v>0</v>
      </c>
      <c r="AC180" s="93">
        <f t="shared" si="48"/>
        <v>0</v>
      </c>
      <c r="AD180" s="135"/>
    </row>
    <row r="181" spans="1:30" s="115" customFormat="1" ht="22.5" hidden="1" customHeight="1">
      <c r="A181" s="122">
        <v>190</v>
      </c>
      <c r="B181" s="132" t="s">
        <v>727</v>
      </c>
      <c r="C181" s="87">
        <v>0</v>
      </c>
      <c r="D181" s="88">
        <f t="shared" si="39"/>
        <v>0</v>
      </c>
      <c r="E181" s="87">
        <v>0</v>
      </c>
      <c r="F181" s="88">
        <f t="shared" si="40"/>
        <v>0</v>
      </c>
      <c r="G181" s="89">
        <v>0</v>
      </c>
      <c r="H181" s="88">
        <f t="shared" si="41"/>
        <v>0</v>
      </c>
      <c r="I181" s="89">
        <v>0</v>
      </c>
      <c r="J181" s="89">
        <f t="shared" si="36"/>
        <v>0</v>
      </c>
      <c r="K181" s="89">
        <v>0</v>
      </c>
      <c r="L181" s="89">
        <f t="shared" si="37"/>
        <v>0</v>
      </c>
      <c r="M181" s="89">
        <v>0</v>
      </c>
      <c r="N181" s="89">
        <f t="shared" si="42"/>
        <v>0</v>
      </c>
      <c r="O181" s="125">
        <v>0</v>
      </c>
      <c r="P181" s="89">
        <f t="shared" si="50"/>
        <v>0</v>
      </c>
      <c r="Q181" s="89">
        <v>0</v>
      </c>
      <c r="R181" s="89">
        <f t="shared" si="38"/>
        <v>0</v>
      </c>
      <c r="S181" s="89">
        <v>0</v>
      </c>
      <c r="T181" s="89">
        <f t="shared" si="43"/>
        <v>0</v>
      </c>
      <c r="U181" s="89">
        <v>0</v>
      </c>
      <c r="V181" s="88">
        <f t="shared" si="44"/>
        <v>0</v>
      </c>
      <c r="W181" s="89">
        <v>0</v>
      </c>
      <c r="X181" s="88">
        <f t="shared" si="45"/>
        <v>0</v>
      </c>
      <c r="Y181" s="89">
        <v>0</v>
      </c>
      <c r="Z181" s="88">
        <f t="shared" si="46"/>
        <v>0</v>
      </c>
      <c r="AA181" s="88">
        <v>0</v>
      </c>
      <c r="AB181" s="88">
        <f t="shared" si="49"/>
        <v>0</v>
      </c>
      <c r="AC181" s="93">
        <f t="shared" si="48"/>
        <v>0</v>
      </c>
      <c r="AD181" s="135"/>
    </row>
    <row r="182" spans="1:30" s="115" customFormat="1" ht="22.5" hidden="1" customHeight="1">
      <c r="A182" s="85">
        <v>191</v>
      </c>
      <c r="B182" s="132" t="s">
        <v>728</v>
      </c>
      <c r="C182" s="87">
        <v>0</v>
      </c>
      <c r="D182" s="88">
        <f t="shared" si="39"/>
        <v>0</v>
      </c>
      <c r="E182" s="87">
        <v>0</v>
      </c>
      <c r="F182" s="88">
        <f t="shared" si="40"/>
        <v>0</v>
      </c>
      <c r="G182" s="89">
        <v>0</v>
      </c>
      <c r="H182" s="88">
        <f t="shared" si="41"/>
        <v>0</v>
      </c>
      <c r="I182" s="89">
        <v>0</v>
      </c>
      <c r="J182" s="89">
        <f t="shared" si="36"/>
        <v>0</v>
      </c>
      <c r="K182" s="89">
        <v>0</v>
      </c>
      <c r="L182" s="89">
        <f t="shared" si="37"/>
        <v>0</v>
      </c>
      <c r="M182" s="89">
        <v>0</v>
      </c>
      <c r="N182" s="89">
        <f t="shared" si="42"/>
        <v>0</v>
      </c>
      <c r="O182" s="125">
        <v>0</v>
      </c>
      <c r="P182" s="89">
        <f t="shared" si="50"/>
        <v>0</v>
      </c>
      <c r="Q182" s="89">
        <v>0</v>
      </c>
      <c r="R182" s="89">
        <f t="shared" si="38"/>
        <v>0</v>
      </c>
      <c r="S182" s="89">
        <v>0</v>
      </c>
      <c r="T182" s="89">
        <f t="shared" si="43"/>
        <v>0</v>
      </c>
      <c r="U182" s="89">
        <v>0</v>
      </c>
      <c r="V182" s="88">
        <f t="shared" si="44"/>
        <v>0</v>
      </c>
      <c r="W182" s="89">
        <v>0</v>
      </c>
      <c r="X182" s="88">
        <f t="shared" si="45"/>
        <v>0</v>
      </c>
      <c r="Y182" s="89">
        <v>0</v>
      </c>
      <c r="Z182" s="88">
        <f t="shared" si="46"/>
        <v>0</v>
      </c>
      <c r="AA182" s="88">
        <v>0</v>
      </c>
      <c r="AB182" s="88">
        <f t="shared" si="49"/>
        <v>0</v>
      </c>
      <c r="AC182" s="93">
        <f t="shared" si="48"/>
        <v>0</v>
      </c>
      <c r="AD182" s="135"/>
    </row>
    <row r="183" spans="1:30" s="115" customFormat="1" ht="22.5" hidden="1" customHeight="1">
      <c r="A183" s="122">
        <v>192</v>
      </c>
      <c r="B183" s="132" t="s">
        <v>729</v>
      </c>
      <c r="C183" s="87">
        <v>0</v>
      </c>
      <c r="D183" s="88">
        <f t="shared" si="39"/>
        <v>0</v>
      </c>
      <c r="E183" s="87">
        <v>0</v>
      </c>
      <c r="F183" s="88">
        <f t="shared" si="40"/>
        <v>0</v>
      </c>
      <c r="G183" s="89">
        <v>0</v>
      </c>
      <c r="H183" s="88">
        <f t="shared" si="41"/>
        <v>0</v>
      </c>
      <c r="I183" s="89">
        <v>0</v>
      </c>
      <c r="J183" s="89">
        <f t="shared" si="36"/>
        <v>0</v>
      </c>
      <c r="K183" s="89">
        <v>0</v>
      </c>
      <c r="L183" s="89">
        <f t="shared" si="37"/>
        <v>0</v>
      </c>
      <c r="M183" s="89">
        <v>0</v>
      </c>
      <c r="N183" s="89">
        <f t="shared" si="42"/>
        <v>0</v>
      </c>
      <c r="O183" s="125">
        <v>0</v>
      </c>
      <c r="P183" s="89">
        <f t="shared" si="50"/>
        <v>0</v>
      </c>
      <c r="Q183" s="89">
        <v>0</v>
      </c>
      <c r="R183" s="89">
        <f t="shared" si="38"/>
        <v>0</v>
      </c>
      <c r="S183" s="89">
        <v>0</v>
      </c>
      <c r="T183" s="89">
        <f t="shared" si="43"/>
        <v>0</v>
      </c>
      <c r="U183" s="89">
        <v>0</v>
      </c>
      <c r="V183" s="88">
        <f t="shared" si="44"/>
        <v>0</v>
      </c>
      <c r="W183" s="89">
        <v>0</v>
      </c>
      <c r="X183" s="88">
        <f t="shared" si="45"/>
        <v>0</v>
      </c>
      <c r="Y183" s="89">
        <v>0</v>
      </c>
      <c r="Z183" s="88">
        <f t="shared" si="46"/>
        <v>0</v>
      </c>
      <c r="AA183" s="88">
        <v>0</v>
      </c>
      <c r="AB183" s="88">
        <f t="shared" si="49"/>
        <v>0</v>
      </c>
      <c r="AC183" s="93">
        <f t="shared" si="48"/>
        <v>0</v>
      </c>
      <c r="AD183" s="135"/>
    </row>
    <row r="184" spans="1:30" s="115" customFormat="1" ht="22.5" hidden="1" customHeight="1">
      <c r="A184" s="85">
        <v>193</v>
      </c>
      <c r="B184" s="132" t="s">
        <v>730</v>
      </c>
      <c r="C184" s="87">
        <v>0</v>
      </c>
      <c r="D184" s="88">
        <f t="shared" si="39"/>
        <v>0</v>
      </c>
      <c r="E184" s="87">
        <v>0</v>
      </c>
      <c r="F184" s="88">
        <f t="shared" si="40"/>
        <v>0</v>
      </c>
      <c r="G184" s="89">
        <v>0</v>
      </c>
      <c r="H184" s="88">
        <f t="shared" si="41"/>
        <v>0</v>
      </c>
      <c r="I184" s="89">
        <v>0</v>
      </c>
      <c r="J184" s="89">
        <f t="shared" si="36"/>
        <v>0</v>
      </c>
      <c r="K184" s="89">
        <v>0</v>
      </c>
      <c r="L184" s="89">
        <f t="shared" si="37"/>
        <v>0</v>
      </c>
      <c r="M184" s="89">
        <v>0</v>
      </c>
      <c r="N184" s="89">
        <f t="shared" si="42"/>
        <v>0</v>
      </c>
      <c r="O184" s="125">
        <v>0</v>
      </c>
      <c r="P184" s="89">
        <f t="shared" si="50"/>
        <v>0</v>
      </c>
      <c r="Q184" s="89">
        <v>0</v>
      </c>
      <c r="R184" s="89">
        <f t="shared" si="38"/>
        <v>0</v>
      </c>
      <c r="S184" s="89">
        <v>0</v>
      </c>
      <c r="T184" s="89">
        <f t="shared" si="43"/>
        <v>0</v>
      </c>
      <c r="U184" s="89">
        <v>0</v>
      </c>
      <c r="V184" s="88">
        <f t="shared" si="44"/>
        <v>0</v>
      </c>
      <c r="W184" s="89">
        <v>0</v>
      </c>
      <c r="X184" s="88">
        <f t="shared" si="45"/>
        <v>0</v>
      </c>
      <c r="Y184" s="89">
        <v>0</v>
      </c>
      <c r="Z184" s="88">
        <f t="shared" si="46"/>
        <v>0</v>
      </c>
      <c r="AA184" s="88">
        <v>0</v>
      </c>
      <c r="AB184" s="88">
        <f t="shared" si="49"/>
        <v>0</v>
      </c>
      <c r="AC184" s="93">
        <f t="shared" si="48"/>
        <v>0</v>
      </c>
      <c r="AD184" s="135"/>
    </row>
    <row r="185" spans="1:30" s="115" customFormat="1" ht="22.5" hidden="1" customHeight="1">
      <c r="A185" s="122">
        <v>194</v>
      </c>
      <c r="B185" s="132" t="s">
        <v>731</v>
      </c>
      <c r="C185" s="87">
        <v>0</v>
      </c>
      <c r="D185" s="88">
        <f t="shared" si="39"/>
        <v>0</v>
      </c>
      <c r="E185" s="87">
        <v>0</v>
      </c>
      <c r="F185" s="88">
        <f t="shared" si="40"/>
        <v>0</v>
      </c>
      <c r="G185" s="89">
        <v>0</v>
      </c>
      <c r="H185" s="88">
        <f t="shared" si="41"/>
        <v>0</v>
      </c>
      <c r="I185" s="89">
        <v>0</v>
      </c>
      <c r="J185" s="89">
        <f t="shared" si="36"/>
        <v>0</v>
      </c>
      <c r="K185" s="89">
        <v>0</v>
      </c>
      <c r="L185" s="89">
        <f t="shared" si="37"/>
        <v>0</v>
      </c>
      <c r="M185" s="89">
        <v>0</v>
      </c>
      <c r="N185" s="89">
        <f t="shared" si="42"/>
        <v>0</v>
      </c>
      <c r="O185" s="125">
        <v>0</v>
      </c>
      <c r="P185" s="89">
        <f t="shared" si="50"/>
        <v>0</v>
      </c>
      <c r="Q185" s="89">
        <v>0</v>
      </c>
      <c r="R185" s="89">
        <f t="shared" si="38"/>
        <v>0</v>
      </c>
      <c r="S185" s="89">
        <v>0</v>
      </c>
      <c r="T185" s="89">
        <f t="shared" si="43"/>
        <v>0</v>
      </c>
      <c r="U185" s="89">
        <v>0</v>
      </c>
      <c r="V185" s="88">
        <f t="shared" si="44"/>
        <v>0</v>
      </c>
      <c r="W185" s="89">
        <v>0</v>
      </c>
      <c r="X185" s="88">
        <f t="shared" si="45"/>
        <v>0</v>
      </c>
      <c r="Y185" s="89">
        <v>0</v>
      </c>
      <c r="Z185" s="88">
        <f t="shared" si="46"/>
        <v>0</v>
      </c>
      <c r="AA185" s="88">
        <v>0</v>
      </c>
      <c r="AB185" s="88">
        <f t="shared" si="49"/>
        <v>0</v>
      </c>
      <c r="AC185" s="93">
        <f t="shared" si="48"/>
        <v>0</v>
      </c>
      <c r="AD185" s="135"/>
    </row>
    <row r="186" spans="1:30" s="115" customFormat="1" ht="22.5" hidden="1" customHeight="1">
      <c r="A186" s="85">
        <v>195</v>
      </c>
      <c r="B186" s="132" t="s">
        <v>732</v>
      </c>
      <c r="C186" s="87">
        <v>0</v>
      </c>
      <c r="D186" s="88">
        <f t="shared" si="39"/>
        <v>0</v>
      </c>
      <c r="E186" s="87">
        <v>0</v>
      </c>
      <c r="F186" s="88">
        <f t="shared" si="40"/>
        <v>0</v>
      </c>
      <c r="G186" s="89">
        <v>0</v>
      </c>
      <c r="H186" s="88">
        <f t="shared" si="41"/>
        <v>0</v>
      </c>
      <c r="I186" s="89">
        <v>0</v>
      </c>
      <c r="J186" s="89">
        <f t="shared" ref="J186:J249" si="51">I186/25</f>
        <v>0</v>
      </c>
      <c r="K186" s="89">
        <v>0</v>
      </c>
      <c r="L186" s="89">
        <f t="shared" ref="L186:L249" si="52">K186*0.3</f>
        <v>0</v>
      </c>
      <c r="M186" s="89">
        <v>0</v>
      </c>
      <c r="N186" s="89">
        <f t="shared" si="42"/>
        <v>0</v>
      </c>
      <c r="O186" s="125">
        <v>0</v>
      </c>
      <c r="P186" s="89">
        <f t="shared" si="50"/>
        <v>0</v>
      </c>
      <c r="Q186" s="89">
        <v>0</v>
      </c>
      <c r="R186" s="89">
        <f t="shared" ref="R186:R249" si="53">Q186/25</f>
        <v>0</v>
      </c>
      <c r="S186" s="89">
        <v>0</v>
      </c>
      <c r="T186" s="89">
        <f t="shared" si="43"/>
        <v>0</v>
      </c>
      <c r="U186" s="89">
        <v>0</v>
      </c>
      <c r="V186" s="88">
        <f t="shared" si="44"/>
        <v>0</v>
      </c>
      <c r="W186" s="89">
        <v>0</v>
      </c>
      <c r="X186" s="88">
        <f t="shared" si="45"/>
        <v>0</v>
      </c>
      <c r="Y186" s="89">
        <v>0</v>
      </c>
      <c r="Z186" s="88">
        <f t="shared" si="46"/>
        <v>0</v>
      </c>
      <c r="AA186" s="88">
        <v>0</v>
      </c>
      <c r="AB186" s="88">
        <f t="shared" si="49"/>
        <v>0</v>
      </c>
      <c r="AC186" s="93">
        <f t="shared" si="48"/>
        <v>0</v>
      </c>
      <c r="AD186" s="135"/>
    </row>
    <row r="187" spans="1:30" s="115" customFormat="1" ht="22.5" hidden="1" customHeight="1">
      <c r="A187" s="122">
        <v>196</v>
      </c>
      <c r="B187" s="132" t="s">
        <v>733</v>
      </c>
      <c r="C187" s="87">
        <v>0</v>
      </c>
      <c r="D187" s="88">
        <f t="shared" si="39"/>
        <v>0</v>
      </c>
      <c r="E187" s="87">
        <v>0</v>
      </c>
      <c r="F187" s="88">
        <f t="shared" si="40"/>
        <v>0</v>
      </c>
      <c r="G187" s="89">
        <v>0</v>
      </c>
      <c r="H187" s="88">
        <f t="shared" si="41"/>
        <v>0</v>
      </c>
      <c r="I187" s="89">
        <v>0</v>
      </c>
      <c r="J187" s="89">
        <f t="shared" si="51"/>
        <v>0</v>
      </c>
      <c r="K187" s="89">
        <v>0</v>
      </c>
      <c r="L187" s="89">
        <f t="shared" si="52"/>
        <v>0</v>
      </c>
      <c r="M187" s="89">
        <v>0</v>
      </c>
      <c r="N187" s="89">
        <f t="shared" si="42"/>
        <v>0</v>
      </c>
      <c r="O187" s="125">
        <v>0</v>
      </c>
      <c r="P187" s="89">
        <f t="shared" si="50"/>
        <v>0</v>
      </c>
      <c r="Q187" s="89">
        <v>0</v>
      </c>
      <c r="R187" s="89">
        <f t="shared" si="53"/>
        <v>0</v>
      </c>
      <c r="S187" s="89">
        <v>0</v>
      </c>
      <c r="T187" s="89">
        <f t="shared" si="43"/>
        <v>0</v>
      </c>
      <c r="U187" s="89">
        <v>0</v>
      </c>
      <c r="V187" s="88">
        <f t="shared" si="44"/>
        <v>0</v>
      </c>
      <c r="W187" s="89">
        <v>0</v>
      </c>
      <c r="X187" s="88">
        <f t="shared" si="45"/>
        <v>0</v>
      </c>
      <c r="Y187" s="89">
        <v>0</v>
      </c>
      <c r="Z187" s="88">
        <f t="shared" si="46"/>
        <v>0</v>
      </c>
      <c r="AA187" s="88">
        <v>0</v>
      </c>
      <c r="AB187" s="88">
        <f t="shared" si="49"/>
        <v>0</v>
      </c>
      <c r="AC187" s="93">
        <f t="shared" si="48"/>
        <v>0</v>
      </c>
      <c r="AD187" s="135"/>
    </row>
    <row r="188" spans="1:30" s="115" customFormat="1" ht="22.5" hidden="1" customHeight="1">
      <c r="A188" s="85">
        <v>197</v>
      </c>
      <c r="B188" s="132" t="s">
        <v>734</v>
      </c>
      <c r="C188" s="87">
        <v>0</v>
      </c>
      <c r="D188" s="88">
        <f t="shared" si="39"/>
        <v>0</v>
      </c>
      <c r="E188" s="87">
        <v>0</v>
      </c>
      <c r="F188" s="88">
        <f t="shared" si="40"/>
        <v>0</v>
      </c>
      <c r="G188" s="89">
        <v>0</v>
      </c>
      <c r="H188" s="88">
        <f t="shared" si="41"/>
        <v>0</v>
      </c>
      <c r="I188" s="89">
        <v>0</v>
      </c>
      <c r="J188" s="89">
        <f t="shared" si="51"/>
        <v>0</v>
      </c>
      <c r="K188" s="89">
        <v>0</v>
      </c>
      <c r="L188" s="89">
        <f t="shared" si="52"/>
        <v>0</v>
      </c>
      <c r="M188" s="89">
        <v>0</v>
      </c>
      <c r="N188" s="89">
        <f t="shared" si="42"/>
        <v>0</v>
      </c>
      <c r="O188" s="125">
        <v>0</v>
      </c>
      <c r="P188" s="89">
        <f t="shared" si="50"/>
        <v>0</v>
      </c>
      <c r="Q188" s="89">
        <v>0</v>
      </c>
      <c r="R188" s="89">
        <f t="shared" si="53"/>
        <v>0</v>
      </c>
      <c r="S188" s="89">
        <v>0</v>
      </c>
      <c r="T188" s="89">
        <f t="shared" si="43"/>
        <v>0</v>
      </c>
      <c r="U188" s="89">
        <v>0</v>
      </c>
      <c r="V188" s="88">
        <f t="shared" si="44"/>
        <v>0</v>
      </c>
      <c r="W188" s="89">
        <v>0</v>
      </c>
      <c r="X188" s="88">
        <f t="shared" si="45"/>
        <v>0</v>
      </c>
      <c r="Y188" s="89">
        <v>0</v>
      </c>
      <c r="Z188" s="88">
        <f t="shared" si="46"/>
        <v>0</v>
      </c>
      <c r="AA188" s="88">
        <v>0</v>
      </c>
      <c r="AB188" s="88">
        <f t="shared" si="49"/>
        <v>0</v>
      </c>
      <c r="AC188" s="93">
        <f t="shared" si="48"/>
        <v>0</v>
      </c>
      <c r="AD188" s="135"/>
    </row>
    <row r="189" spans="1:30" s="115" customFormat="1" ht="22.5" hidden="1" customHeight="1">
      <c r="A189" s="122">
        <v>198</v>
      </c>
      <c r="B189" s="132" t="s">
        <v>735</v>
      </c>
      <c r="C189" s="87">
        <v>0</v>
      </c>
      <c r="D189" s="88">
        <f t="shared" si="39"/>
        <v>0</v>
      </c>
      <c r="E189" s="87">
        <v>0</v>
      </c>
      <c r="F189" s="88">
        <f t="shared" si="40"/>
        <v>0</v>
      </c>
      <c r="G189" s="89">
        <v>0</v>
      </c>
      <c r="H189" s="88">
        <f t="shared" si="41"/>
        <v>0</v>
      </c>
      <c r="I189" s="89">
        <v>0</v>
      </c>
      <c r="J189" s="89">
        <f t="shared" si="51"/>
        <v>0</v>
      </c>
      <c r="K189" s="89">
        <v>0</v>
      </c>
      <c r="L189" s="89">
        <f t="shared" si="52"/>
        <v>0</v>
      </c>
      <c r="M189" s="89">
        <v>0</v>
      </c>
      <c r="N189" s="89">
        <f t="shared" si="42"/>
        <v>0</v>
      </c>
      <c r="O189" s="125">
        <v>0</v>
      </c>
      <c r="P189" s="89">
        <f t="shared" si="50"/>
        <v>0</v>
      </c>
      <c r="Q189" s="89">
        <v>0</v>
      </c>
      <c r="R189" s="89">
        <f t="shared" si="53"/>
        <v>0</v>
      </c>
      <c r="S189" s="89">
        <v>0</v>
      </c>
      <c r="T189" s="89">
        <f t="shared" si="43"/>
        <v>0</v>
      </c>
      <c r="U189" s="89">
        <v>0</v>
      </c>
      <c r="V189" s="88">
        <f t="shared" si="44"/>
        <v>0</v>
      </c>
      <c r="W189" s="89">
        <v>0</v>
      </c>
      <c r="X189" s="88">
        <f t="shared" si="45"/>
        <v>0</v>
      </c>
      <c r="Y189" s="89">
        <v>0</v>
      </c>
      <c r="Z189" s="88">
        <f t="shared" si="46"/>
        <v>0</v>
      </c>
      <c r="AA189" s="88">
        <v>0</v>
      </c>
      <c r="AB189" s="88">
        <f t="shared" si="49"/>
        <v>0</v>
      </c>
      <c r="AC189" s="93">
        <f t="shared" si="48"/>
        <v>0</v>
      </c>
      <c r="AD189" s="135"/>
    </row>
    <row r="190" spans="1:30" s="115" customFormat="1" ht="22.5" hidden="1" customHeight="1">
      <c r="A190" s="85">
        <v>199</v>
      </c>
      <c r="B190" s="132" t="s">
        <v>736</v>
      </c>
      <c r="C190" s="87">
        <v>0</v>
      </c>
      <c r="D190" s="88">
        <f t="shared" si="39"/>
        <v>0</v>
      </c>
      <c r="E190" s="87">
        <v>0</v>
      </c>
      <c r="F190" s="88">
        <f t="shared" si="40"/>
        <v>0</v>
      </c>
      <c r="G190" s="89">
        <v>0</v>
      </c>
      <c r="H190" s="88">
        <f t="shared" si="41"/>
        <v>0</v>
      </c>
      <c r="I190" s="89">
        <v>0</v>
      </c>
      <c r="J190" s="89">
        <f t="shared" si="51"/>
        <v>0</v>
      </c>
      <c r="K190" s="89">
        <v>0</v>
      </c>
      <c r="L190" s="89">
        <f t="shared" si="52"/>
        <v>0</v>
      </c>
      <c r="M190" s="89">
        <v>0</v>
      </c>
      <c r="N190" s="89">
        <f t="shared" si="42"/>
        <v>0</v>
      </c>
      <c r="O190" s="125">
        <v>0</v>
      </c>
      <c r="P190" s="89">
        <f t="shared" si="50"/>
        <v>0</v>
      </c>
      <c r="Q190" s="89">
        <v>0</v>
      </c>
      <c r="R190" s="89">
        <f t="shared" si="53"/>
        <v>0</v>
      </c>
      <c r="S190" s="89">
        <v>0</v>
      </c>
      <c r="T190" s="89">
        <f t="shared" si="43"/>
        <v>0</v>
      </c>
      <c r="U190" s="89">
        <v>0</v>
      </c>
      <c r="V190" s="88">
        <f t="shared" si="44"/>
        <v>0</v>
      </c>
      <c r="W190" s="89">
        <v>0</v>
      </c>
      <c r="X190" s="88">
        <f t="shared" si="45"/>
        <v>0</v>
      </c>
      <c r="Y190" s="89">
        <v>0</v>
      </c>
      <c r="Z190" s="88">
        <f t="shared" si="46"/>
        <v>0</v>
      </c>
      <c r="AA190" s="88">
        <v>0</v>
      </c>
      <c r="AB190" s="88">
        <f t="shared" si="49"/>
        <v>0</v>
      </c>
      <c r="AC190" s="93">
        <f t="shared" si="48"/>
        <v>0</v>
      </c>
      <c r="AD190" s="135"/>
    </row>
    <row r="191" spans="1:30" s="115" customFormat="1" ht="22.5" hidden="1" customHeight="1">
      <c r="A191" s="122">
        <v>200</v>
      </c>
      <c r="B191" s="132" t="s">
        <v>737</v>
      </c>
      <c r="C191" s="87">
        <v>0</v>
      </c>
      <c r="D191" s="88">
        <f t="shared" si="39"/>
        <v>0</v>
      </c>
      <c r="E191" s="87">
        <v>0</v>
      </c>
      <c r="F191" s="88">
        <f t="shared" si="40"/>
        <v>0</v>
      </c>
      <c r="G191" s="89">
        <v>0</v>
      </c>
      <c r="H191" s="88">
        <f t="shared" si="41"/>
        <v>0</v>
      </c>
      <c r="I191" s="89">
        <v>0</v>
      </c>
      <c r="J191" s="89">
        <f t="shared" si="51"/>
        <v>0</v>
      </c>
      <c r="K191" s="89">
        <v>0</v>
      </c>
      <c r="L191" s="89">
        <f t="shared" si="52"/>
        <v>0</v>
      </c>
      <c r="M191" s="89">
        <v>0</v>
      </c>
      <c r="N191" s="89">
        <f t="shared" si="42"/>
        <v>0</v>
      </c>
      <c r="O191" s="125">
        <v>0</v>
      </c>
      <c r="P191" s="89">
        <f t="shared" si="50"/>
        <v>0</v>
      </c>
      <c r="Q191" s="89">
        <v>0</v>
      </c>
      <c r="R191" s="89">
        <f t="shared" si="53"/>
        <v>0</v>
      </c>
      <c r="S191" s="89">
        <v>0</v>
      </c>
      <c r="T191" s="89">
        <f t="shared" si="43"/>
        <v>0</v>
      </c>
      <c r="U191" s="89">
        <v>0</v>
      </c>
      <c r="V191" s="88">
        <f t="shared" si="44"/>
        <v>0</v>
      </c>
      <c r="W191" s="89">
        <v>0</v>
      </c>
      <c r="X191" s="88">
        <f t="shared" si="45"/>
        <v>0</v>
      </c>
      <c r="Y191" s="89">
        <v>0</v>
      </c>
      <c r="Z191" s="88">
        <f t="shared" si="46"/>
        <v>0</v>
      </c>
      <c r="AA191" s="88">
        <v>0</v>
      </c>
      <c r="AB191" s="88">
        <f t="shared" si="49"/>
        <v>0</v>
      </c>
      <c r="AC191" s="93">
        <f t="shared" si="48"/>
        <v>0</v>
      </c>
      <c r="AD191" s="135"/>
    </row>
    <row r="192" spans="1:30" s="115" customFormat="1" ht="22.5" hidden="1" customHeight="1">
      <c r="A192" s="85">
        <v>201</v>
      </c>
      <c r="B192" s="132" t="s">
        <v>738</v>
      </c>
      <c r="C192" s="87">
        <v>0</v>
      </c>
      <c r="D192" s="88">
        <f t="shared" si="39"/>
        <v>0</v>
      </c>
      <c r="E192" s="87">
        <v>0</v>
      </c>
      <c r="F192" s="88">
        <f t="shared" si="40"/>
        <v>0</v>
      </c>
      <c r="G192" s="89">
        <v>0</v>
      </c>
      <c r="H192" s="88">
        <f t="shared" si="41"/>
        <v>0</v>
      </c>
      <c r="I192" s="89">
        <v>0</v>
      </c>
      <c r="J192" s="89">
        <f t="shared" si="51"/>
        <v>0</v>
      </c>
      <c r="K192" s="89">
        <v>0</v>
      </c>
      <c r="L192" s="89">
        <f t="shared" si="52"/>
        <v>0</v>
      </c>
      <c r="M192" s="89">
        <v>0</v>
      </c>
      <c r="N192" s="89">
        <f t="shared" si="42"/>
        <v>0</v>
      </c>
      <c r="O192" s="125">
        <v>0</v>
      </c>
      <c r="P192" s="89">
        <f t="shared" si="50"/>
        <v>0</v>
      </c>
      <c r="Q192" s="89">
        <v>0</v>
      </c>
      <c r="R192" s="89">
        <f t="shared" si="53"/>
        <v>0</v>
      </c>
      <c r="S192" s="89">
        <v>0</v>
      </c>
      <c r="T192" s="89">
        <f t="shared" si="43"/>
        <v>0</v>
      </c>
      <c r="U192" s="89">
        <v>0</v>
      </c>
      <c r="V192" s="88">
        <f t="shared" si="44"/>
        <v>0</v>
      </c>
      <c r="W192" s="89">
        <v>0</v>
      </c>
      <c r="X192" s="88">
        <f t="shared" si="45"/>
        <v>0</v>
      </c>
      <c r="Y192" s="89">
        <v>0</v>
      </c>
      <c r="Z192" s="88">
        <f t="shared" si="46"/>
        <v>0</v>
      </c>
      <c r="AA192" s="88">
        <v>0</v>
      </c>
      <c r="AB192" s="88">
        <f t="shared" si="49"/>
        <v>0</v>
      </c>
      <c r="AC192" s="93">
        <f t="shared" si="48"/>
        <v>0</v>
      </c>
      <c r="AD192" s="135"/>
    </row>
    <row r="193" spans="1:30" s="115" customFormat="1" ht="22.5" hidden="1" customHeight="1">
      <c r="A193" s="122">
        <v>202</v>
      </c>
      <c r="B193" s="132" t="s">
        <v>739</v>
      </c>
      <c r="C193" s="87">
        <v>0</v>
      </c>
      <c r="D193" s="88">
        <f t="shared" si="39"/>
        <v>0</v>
      </c>
      <c r="E193" s="87">
        <v>0</v>
      </c>
      <c r="F193" s="88">
        <f t="shared" si="40"/>
        <v>0</v>
      </c>
      <c r="G193" s="89">
        <v>0</v>
      </c>
      <c r="H193" s="88">
        <f t="shared" si="41"/>
        <v>0</v>
      </c>
      <c r="I193" s="89">
        <v>0</v>
      </c>
      <c r="J193" s="89">
        <f t="shared" si="51"/>
        <v>0</v>
      </c>
      <c r="K193" s="89">
        <v>0</v>
      </c>
      <c r="L193" s="89">
        <f t="shared" si="52"/>
        <v>0</v>
      </c>
      <c r="M193" s="89">
        <v>0</v>
      </c>
      <c r="N193" s="89">
        <f t="shared" si="42"/>
        <v>0</v>
      </c>
      <c r="O193" s="125">
        <v>0</v>
      </c>
      <c r="P193" s="89">
        <f t="shared" si="50"/>
        <v>0</v>
      </c>
      <c r="Q193" s="89">
        <v>0</v>
      </c>
      <c r="R193" s="89">
        <f t="shared" si="53"/>
        <v>0</v>
      </c>
      <c r="S193" s="89">
        <v>0</v>
      </c>
      <c r="T193" s="89">
        <f t="shared" si="43"/>
        <v>0</v>
      </c>
      <c r="U193" s="89">
        <v>0</v>
      </c>
      <c r="V193" s="88">
        <f t="shared" si="44"/>
        <v>0</v>
      </c>
      <c r="W193" s="89">
        <v>0</v>
      </c>
      <c r="X193" s="88">
        <f t="shared" si="45"/>
        <v>0</v>
      </c>
      <c r="Y193" s="89">
        <v>0</v>
      </c>
      <c r="Z193" s="88">
        <f t="shared" si="46"/>
        <v>0</v>
      </c>
      <c r="AA193" s="88">
        <v>0</v>
      </c>
      <c r="AB193" s="88">
        <f t="shared" si="49"/>
        <v>0</v>
      </c>
      <c r="AC193" s="93">
        <f t="shared" si="48"/>
        <v>0</v>
      </c>
      <c r="AD193" s="135"/>
    </row>
    <row r="194" spans="1:30" s="115" customFormat="1" ht="22.5" hidden="1" customHeight="1">
      <c r="A194" s="85">
        <v>203</v>
      </c>
      <c r="B194" s="132" t="s">
        <v>740</v>
      </c>
      <c r="C194" s="87">
        <v>0</v>
      </c>
      <c r="D194" s="88">
        <f t="shared" si="39"/>
        <v>0</v>
      </c>
      <c r="E194" s="87">
        <v>0</v>
      </c>
      <c r="F194" s="88">
        <f t="shared" si="40"/>
        <v>0</v>
      </c>
      <c r="G194" s="89">
        <v>0</v>
      </c>
      <c r="H194" s="88">
        <f t="shared" si="41"/>
        <v>0</v>
      </c>
      <c r="I194" s="89">
        <v>0</v>
      </c>
      <c r="J194" s="89">
        <f t="shared" si="51"/>
        <v>0</v>
      </c>
      <c r="K194" s="89">
        <v>0</v>
      </c>
      <c r="L194" s="89">
        <f t="shared" si="52"/>
        <v>0</v>
      </c>
      <c r="M194" s="89">
        <v>0</v>
      </c>
      <c r="N194" s="89">
        <f t="shared" si="42"/>
        <v>0</v>
      </c>
      <c r="O194" s="125">
        <v>0</v>
      </c>
      <c r="P194" s="89">
        <f t="shared" si="50"/>
        <v>0</v>
      </c>
      <c r="Q194" s="89">
        <v>0</v>
      </c>
      <c r="R194" s="89">
        <f t="shared" si="53"/>
        <v>0</v>
      </c>
      <c r="S194" s="89">
        <v>0</v>
      </c>
      <c r="T194" s="89">
        <f t="shared" si="43"/>
        <v>0</v>
      </c>
      <c r="U194" s="89">
        <v>0</v>
      </c>
      <c r="V194" s="88">
        <f t="shared" si="44"/>
        <v>0</v>
      </c>
      <c r="W194" s="89">
        <v>0</v>
      </c>
      <c r="X194" s="88">
        <f t="shared" si="45"/>
        <v>0</v>
      </c>
      <c r="Y194" s="89">
        <v>0</v>
      </c>
      <c r="Z194" s="88">
        <f t="shared" si="46"/>
        <v>0</v>
      </c>
      <c r="AA194" s="88">
        <v>0</v>
      </c>
      <c r="AB194" s="88">
        <f t="shared" si="49"/>
        <v>0</v>
      </c>
      <c r="AC194" s="93">
        <f t="shared" si="48"/>
        <v>0</v>
      </c>
      <c r="AD194" s="135"/>
    </row>
    <row r="195" spans="1:30" s="115" customFormat="1" ht="22.5" hidden="1" customHeight="1">
      <c r="A195" s="122">
        <v>204</v>
      </c>
      <c r="B195" s="132" t="s">
        <v>741</v>
      </c>
      <c r="C195" s="87">
        <v>0</v>
      </c>
      <c r="D195" s="88">
        <f t="shared" si="39"/>
        <v>0</v>
      </c>
      <c r="E195" s="87">
        <v>0</v>
      </c>
      <c r="F195" s="88">
        <f t="shared" si="40"/>
        <v>0</v>
      </c>
      <c r="G195" s="89">
        <v>0</v>
      </c>
      <c r="H195" s="88">
        <f t="shared" si="41"/>
        <v>0</v>
      </c>
      <c r="I195" s="89">
        <v>0</v>
      </c>
      <c r="J195" s="89">
        <f t="shared" si="51"/>
        <v>0</v>
      </c>
      <c r="K195" s="89">
        <v>0</v>
      </c>
      <c r="L195" s="89">
        <f t="shared" si="52"/>
        <v>0</v>
      </c>
      <c r="M195" s="89">
        <v>0</v>
      </c>
      <c r="N195" s="89">
        <f t="shared" si="42"/>
        <v>0</v>
      </c>
      <c r="O195" s="125">
        <v>0</v>
      </c>
      <c r="P195" s="89">
        <f t="shared" si="50"/>
        <v>0</v>
      </c>
      <c r="Q195" s="89">
        <v>0</v>
      </c>
      <c r="R195" s="89">
        <f t="shared" si="53"/>
        <v>0</v>
      </c>
      <c r="S195" s="89">
        <v>0</v>
      </c>
      <c r="T195" s="89">
        <f t="shared" si="43"/>
        <v>0</v>
      </c>
      <c r="U195" s="89">
        <v>0</v>
      </c>
      <c r="V195" s="88">
        <f t="shared" si="44"/>
        <v>0</v>
      </c>
      <c r="W195" s="89">
        <v>0</v>
      </c>
      <c r="X195" s="88">
        <f t="shared" si="45"/>
        <v>0</v>
      </c>
      <c r="Y195" s="89">
        <v>0</v>
      </c>
      <c r="Z195" s="88">
        <f t="shared" si="46"/>
        <v>0</v>
      </c>
      <c r="AA195" s="88">
        <v>0</v>
      </c>
      <c r="AB195" s="88">
        <f t="shared" si="49"/>
        <v>0</v>
      </c>
      <c r="AC195" s="93">
        <f t="shared" si="48"/>
        <v>0</v>
      </c>
      <c r="AD195" s="135"/>
    </row>
    <row r="196" spans="1:30" s="115" customFormat="1" ht="22.5" hidden="1" customHeight="1">
      <c r="A196" s="85">
        <v>205</v>
      </c>
      <c r="B196" s="132" t="s">
        <v>742</v>
      </c>
      <c r="C196" s="87">
        <v>0</v>
      </c>
      <c r="D196" s="88">
        <f t="shared" si="39"/>
        <v>0</v>
      </c>
      <c r="E196" s="87">
        <v>0</v>
      </c>
      <c r="F196" s="88">
        <f t="shared" si="40"/>
        <v>0</v>
      </c>
      <c r="G196" s="89">
        <v>0</v>
      </c>
      <c r="H196" s="88">
        <f t="shared" si="41"/>
        <v>0</v>
      </c>
      <c r="I196" s="89">
        <v>0</v>
      </c>
      <c r="J196" s="89">
        <f t="shared" si="51"/>
        <v>0</v>
      </c>
      <c r="K196" s="89">
        <v>0</v>
      </c>
      <c r="L196" s="89">
        <f t="shared" si="52"/>
        <v>0</v>
      </c>
      <c r="M196" s="89">
        <v>0</v>
      </c>
      <c r="N196" s="89">
        <f t="shared" si="42"/>
        <v>0</v>
      </c>
      <c r="O196" s="125">
        <v>0</v>
      </c>
      <c r="P196" s="89">
        <f t="shared" si="50"/>
        <v>0</v>
      </c>
      <c r="Q196" s="89">
        <v>0</v>
      </c>
      <c r="R196" s="89">
        <f t="shared" si="53"/>
        <v>0</v>
      </c>
      <c r="S196" s="89">
        <v>0</v>
      </c>
      <c r="T196" s="89">
        <f t="shared" si="43"/>
        <v>0</v>
      </c>
      <c r="U196" s="89">
        <v>0</v>
      </c>
      <c r="V196" s="88">
        <f t="shared" si="44"/>
        <v>0</v>
      </c>
      <c r="W196" s="89">
        <v>0</v>
      </c>
      <c r="X196" s="88">
        <f t="shared" si="45"/>
        <v>0</v>
      </c>
      <c r="Y196" s="89">
        <v>0</v>
      </c>
      <c r="Z196" s="88">
        <f t="shared" si="46"/>
        <v>0</v>
      </c>
      <c r="AA196" s="88">
        <v>0</v>
      </c>
      <c r="AB196" s="88">
        <f t="shared" si="49"/>
        <v>0</v>
      </c>
      <c r="AC196" s="93">
        <f t="shared" si="48"/>
        <v>0</v>
      </c>
      <c r="AD196" s="135"/>
    </row>
    <row r="197" spans="1:30" s="115" customFormat="1" ht="22.5" hidden="1" customHeight="1">
      <c r="A197" s="122">
        <v>206</v>
      </c>
      <c r="B197" s="132" t="s">
        <v>743</v>
      </c>
      <c r="C197" s="87">
        <v>0</v>
      </c>
      <c r="D197" s="88">
        <f t="shared" si="39"/>
        <v>0</v>
      </c>
      <c r="E197" s="87">
        <v>0</v>
      </c>
      <c r="F197" s="88">
        <f t="shared" si="40"/>
        <v>0</v>
      </c>
      <c r="G197" s="89">
        <v>0</v>
      </c>
      <c r="H197" s="88">
        <f t="shared" si="41"/>
        <v>0</v>
      </c>
      <c r="I197" s="89">
        <v>0</v>
      </c>
      <c r="J197" s="89">
        <f t="shared" si="51"/>
        <v>0</v>
      </c>
      <c r="K197" s="89">
        <v>0</v>
      </c>
      <c r="L197" s="89">
        <f t="shared" si="52"/>
        <v>0</v>
      </c>
      <c r="M197" s="89">
        <v>0</v>
      </c>
      <c r="N197" s="89">
        <f t="shared" si="42"/>
        <v>0</v>
      </c>
      <c r="O197" s="125">
        <v>0</v>
      </c>
      <c r="P197" s="89">
        <f t="shared" si="50"/>
        <v>0</v>
      </c>
      <c r="Q197" s="89">
        <v>0</v>
      </c>
      <c r="R197" s="89">
        <f t="shared" si="53"/>
        <v>0</v>
      </c>
      <c r="S197" s="89">
        <v>0</v>
      </c>
      <c r="T197" s="89">
        <f t="shared" si="43"/>
        <v>0</v>
      </c>
      <c r="U197" s="89">
        <v>0</v>
      </c>
      <c r="V197" s="88">
        <f t="shared" si="44"/>
        <v>0</v>
      </c>
      <c r="W197" s="89">
        <v>0</v>
      </c>
      <c r="X197" s="88">
        <f t="shared" si="45"/>
        <v>0</v>
      </c>
      <c r="Y197" s="89">
        <v>0</v>
      </c>
      <c r="Z197" s="88">
        <f t="shared" si="46"/>
        <v>0</v>
      </c>
      <c r="AA197" s="88">
        <v>0</v>
      </c>
      <c r="AB197" s="88">
        <f t="shared" si="49"/>
        <v>0</v>
      </c>
      <c r="AC197" s="93">
        <f t="shared" si="48"/>
        <v>0</v>
      </c>
      <c r="AD197" s="135"/>
    </row>
    <row r="198" spans="1:30" s="115" customFormat="1" ht="22.5" hidden="1" customHeight="1">
      <c r="A198" s="85">
        <v>207</v>
      </c>
      <c r="B198" s="132" t="s">
        <v>744</v>
      </c>
      <c r="C198" s="87">
        <v>0</v>
      </c>
      <c r="D198" s="88">
        <f t="shared" si="39"/>
        <v>0</v>
      </c>
      <c r="E198" s="87">
        <v>0</v>
      </c>
      <c r="F198" s="88">
        <f t="shared" si="40"/>
        <v>0</v>
      </c>
      <c r="G198" s="89">
        <v>0</v>
      </c>
      <c r="H198" s="88">
        <f t="shared" si="41"/>
        <v>0</v>
      </c>
      <c r="I198" s="89">
        <v>0</v>
      </c>
      <c r="J198" s="89">
        <f t="shared" si="51"/>
        <v>0</v>
      </c>
      <c r="K198" s="89">
        <v>0</v>
      </c>
      <c r="L198" s="89">
        <f t="shared" si="52"/>
        <v>0</v>
      </c>
      <c r="M198" s="89">
        <v>0</v>
      </c>
      <c r="N198" s="89">
        <f t="shared" si="42"/>
        <v>0</v>
      </c>
      <c r="O198" s="125">
        <v>0</v>
      </c>
      <c r="P198" s="89">
        <f t="shared" si="50"/>
        <v>0</v>
      </c>
      <c r="Q198" s="89">
        <v>0</v>
      </c>
      <c r="R198" s="89">
        <f t="shared" si="53"/>
        <v>0</v>
      </c>
      <c r="S198" s="89">
        <v>0</v>
      </c>
      <c r="T198" s="89">
        <f t="shared" si="43"/>
        <v>0</v>
      </c>
      <c r="U198" s="89">
        <v>0</v>
      </c>
      <c r="V198" s="88">
        <f t="shared" si="44"/>
        <v>0</v>
      </c>
      <c r="W198" s="89">
        <v>0</v>
      </c>
      <c r="X198" s="88">
        <f t="shared" si="45"/>
        <v>0</v>
      </c>
      <c r="Y198" s="89">
        <v>0</v>
      </c>
      <c r="Z198" s="88">
        <f t="shared" si="46"/>
        <v>0</v>
      </c>
      <c r="AA198" s="88">
        <v>0</v>
      </c>
      <c r="AB198" s="88">
        <f t="shared" si="49"/>
        <v>0</v>
      </c>
      <c r="AC198" s="93">
        <f t="shared" si="48"/>
        <v>0</v>
      </c>
      <c r="AD198" s="135"/>
    </row>
    <row r="199" spans="1:30" s="115" customFormat="1" ht="22.5" hidden="1" customHeight="1">
      <c r="A199" s="122">
        <v>208</v>
      </c>
      <c r="B199" s="132" t="s">
        <v>745</v>
      </c>
      <c r="C199" s="87">
        <v>0</v>
      </c>
      <c r="D199" s="88">
        <f t="shared" si="39"/>
        <v>0</v>
      </c>
      <c r="E199" s="87">
        <v>0</v>
      </c>
      <c r="F199" s="88">
        <f t="shared" si="40"/>
        <v>0</v>
      </c>
      <c r="G199" s="89">
        <v>0</v>
      </c>
      <c r="H199" s="88">
        <f t="shared" si="41"/>
        <v>0</v>
      </c>
      <c r="I199" s="89">
        <v>0</v>
      </c>
      <c r="J199" s="89">
        <f t="shared" si="51"/>
        <v>0</v>
      </c>
      <c r="K199" s="89">
        <v>0</v>
      </c>
      <c r="L199" s="89">
        <f t="shared" si="52"/>
        <v>0</v>
      </c>
      <c r="M199" s="89">
        <v>0</v>
      </c>
      <c r="N199" s="89">
        <f t="shared" si="42"/>
        <v>0</v>
      </c>
      <c r="O199" s="125">
        <v>0</v>
      </c>
      <c r="P199" s="89">
        <f t="shared" si="50"/>
        <v>0</v>
      </c>
      <c r="Q199" s="89">
        <v>0</v>
      </c>
      <c r="R199" s="89">
        <f t="shared" si="53"/>
        <v>0</v>
      </c>
      <c r="S199" s="89">
        <v>0</v>
      </c>
      <c r="T199" s="89">
        <f t="shared" si="43"/>
        <v>0</v>
      </c>
      <c r="U199" s="89">
        <v>0</v>
      </c>
      <c r="V199" s="88">
        <f t="shared" si="44"/>
        <v>0</v>
      </c>
      <c r="W199" s="89">
        <v>0</v>
      </c>
      <c r="X199" s="88">
        <f t="shared" si="45"/>
        <v>0</v>
      </c>
      <c r="Y199" s="89">
        <v>0</v>
      </c>
      <c r="Z199" s="88">
        <f t="shared" si="46"/>
        <v>0</v>
      </c>
      <c r="AA199" s="88">
        <v>0</v>
      </c>
      <c r="AB199" s="88">
        <f t="shared" si="49"/>
        <v>0</v>
      </c>
      <c r="AC199" s="93">
        <f t="shared" si="48"/>
        <v>0</v>
      </c>
      <c r="AD199" s="135"/>
    </row>
    <row r="200" spans="1:30" s="115" customFormat="1" ht="22.5" hidden="1" customHeight="1">
      <c r="A200" s="85">
        <v>209</v>
      </c>
      <c r="B200" s="132" t="s">
        <v>746</v>
      </c>
      <c r="C200" s="87">
        <v>0</v>
      </c>
      <c r="D200" s="88">
        <f t="shared" si="39"/>
        <v>0</v>
      </c>
      <c r="E200" s="87">
        <v>0</v>
      </c>
      <c r="F200" s="88">
        <f t="shared" si="40"/>
        <v>0</v>
      </c>
      <c r="G200" s="89">
        <v>0</v>
      </c>
      <c r="H200" s="88">
        <f t="shared" si="41"/>
        <v>0</v>
      </c>
      <c r="I200" s="89">
        <v>0</v>
      </c>
      <c r="J200" s="89">
        <f t="shared" si="51"/>
        <v>0</v>
      </c>
      <c r="K200" s="89">
        <v>0</v>
      </c>
      <c r="L200" s="89">
        <f t="shared" si="52"/>
        <v>0</v>
      </c>
      <c r="M200" s="89">
        <v>0</v>
      </c>
      <c r="N200" s="89">
        <f t="shared" si="42"/>
        <v>0</v>
      </c>
      <c r="O200" s="125">
        <v>0</v>
      </c>
      <c r="P200" s="89">
        <f t="shared" si="50"/>
        <v>0</v>
      </c>
      <c r="Q200" s="89">
        <v>0</v>
      </c>
      <c r="R200" s="89">
        <f t="shared" si="53"/>
        <v>0</v>
      </c>
      <c r="S200" s="89">
        <v>0</v>
      </c>
      <c r="T200" s="89">
        <f t="shared" si="43"/>
        <v>0</v>
      </c>
      <c r="U200" s="89">
        <v>0</v>
      </c>
      <c r="V200" s="88">
        <f t="shared" si="44"/>
        <v>0</v>
      </c>
      <c r="W200" s="89">
        <v>0</v>
      </c>
      <c r="X200" s="88">
        <f t="shared" si="45"/>
        <v>0</v>
      </c>
      <c r="Y200" s="89">
        <v>0</v>
      </c>
      <c r="Z200" s="88">
        <f t="shared" si="46"/>
        <v>0</v>
      </c>
      <c r="AA200" s="88">
        <v>0</v>
      </c>
      <c r="AB200" s="88">
        <f t="shared" si="49"/>
        <v>0</v>
      </c>
      <c r="AC200" s="93">
        <f t="shared" si="48"/>
        <v>0</v>
      </c>
      <c r="AD200" s="135"/>
    </row>
    <row r="201" spans="1:30" s="115" customFormat="1" ht="22.5" hidden="1" customHeight="1">
      <c r="A201" s="122">
        <v>210</v>
      </c>
      <c r="B201" s="132" t="s">
        <v>747</v>
      </c>
      <c r="C201" s="87">
        <v>0</v>
      </c>
      <c r="D201" s="88">
        <f t="shared" si="39"/>
        <v>0</v>
      </c>
      <c r="E201" s="87">
        <v>0</v>
      </c>
      <c r="F201" s="88">
        <f t="shared" si="40"/>
        <v>0</v>
      </c>
      <c r="G201" s="89">
        <v>0</v>
      </c>
      <c r="H201" s="88">
        <f t="shared" si="41"/>
        <v>0</v>
      </c>
      <c r="I201" s="89">
        <v>0</v>
      </c>
      <c r="J201" s="89">
        <f t="shared" si="51"/>
        <v>0</v>
      </c>
      <c r="K201" s="89">
        <v>0</v>
      </c>
      <c r="L201" s="89">
        <f t="shared" si="52"/>
        <v>0</v>
      </c>
      <c r="M201" s="89">
        <v>0</v>
      </c>
      <c r="N201" s="89">
        <f t="shared" si="42"/>
        <v>0</v>
      </c>
      <c r="O201" s="125">
        <v>0</v>
      </c>
      <c r="P201" s="89">
        <f t="shared" si="50"/>
        <v>0</v>
      </c>
      <c r="Q201" s="89">
        <v>0</v>
      </c>
      <c r="R201" s="89">
        <f t="shared" si="53"/>
        <v>0</v>
      </c>
      <c r="S201" s="89">
        <v>0</v>
      </c>
      <c r="T201" s="89">
        <f t="shared" si="43"/>
        <v>0</v>
      </c>
      <c r="U201" s="89">
        <v>0</v>
      </c>
      <c r="V201" s="88">
        <f t="shared" si="44"/>
        <v>0</v>
      </c>
      <c r="W201" s="89">
        <v>0</v>
      </c>
      <c r="X201" s="88">
        <f t="shared" si="45"/>
        <v>0</v>
      </c>
      <c r="Y201" s="89">
        <v>0</v>
      </c>
      <c r="Z201" s="88">
        <f t="shared" si="46"/>
        <v>0</v>
      </c>
      <c r="AA201" s="88">
        <v>0</v>
      </c>
      <c r="AB201" s="88">
        <f t="shared" si="49"/>
        <v>0</v>
      </c>
      <c r="AC201" s="93">
        <f t="shared" si="48"/>
        <v>0</v>
      </c>
      <c r="AD201" s="135"/>
    </row>
    <row r="202" spans="1:30" s="115" customFormat="1" ht="22.5" hidden="1" customHeight="1">
      <c r="A202" s="85">
        <v>211</v>
      </c>
      <c r="B202" s="132" t="s">
        <v>748</v>
      </c>
      <c r="C202" s="87">
        <v>0</v>
      </c>
      <c r="D202" s="88">
        <f t="shared" si="39"/>
        <v>0</v>
      </c>
      <c r="E202" s="87">
        <v>0</v>
      </c>
      <c r="F202" s="88">
        <f t="shared" si="40"/>
        <v>0</v>
      </c>
      <c r="G202" s="89">
        <v>0</v>
      </c>
      <c r="H202" s="88">
        <f t="shared" si="41"/>
        <v>0</v>
      </c>
      <c r="I202" s="89">
        <v>0</v>
      </c>
      <c r="J202" s="89">
        <f t="shared" si="51"/>
        <v>0</v>
      </c>
      <c r="K202" s="89">
        <v>0</v>
      </c>
      <c r="L202" s="89">
        <f t="shared" si="52"/>
        <v>0</v>
      </c>
      <c r="M202" s="89">
        <v>0</v>
      </c>
      <c r="N202" s="89">
        <f t="shared" si="42"/>
        <v>0</v>
      </c>
      <c r="O202" s="125">
        <v>0</v>
      </c>
      <c r="P202" s="89">
        <f t="shared" si="50"/>
        <v>0</v>
      </c>
      <c r="Q202" s="89">
        <v>0</v>
      </c>
      <c r="R202" s="89">
        <f t="shared" si="53"/>
        <v>0</v>
      </c>
      <c r="S202" s="89">
        <v>0</v>
      </c>
      <c r="T202" s="89">
        <f t="shared" si="43"/>
        <v>0</v>
      </c>
      <c r="U202" s="89">
        <v>0</v>
      </c>
      <c r="V202" s="88">
        <f t="shared" si="44"/>
        <v>0</v>
      </c>
      <c r="W202" s="89">
        <v>0</v>
      </c>
      <c r="X202" s="88">
        <f t="shared" si="45"/>
        <v>0</v>
      </c>
      <c r="Y202" s="89">
        <v>0</v>
      </c>
      <c r="Z202" s="88">
        <f t="shared" si="46"/>
        <v>0</v>
      </c>
      <c r="AA202" s="88">
        <v>0</v>
      </c>
      <c r="AB202" s="88">
        <f t="shared" si="49"/>
        <v>0</v>
      </c>
      <c r="AC202" s="93">
        <f t="shared" si="48"/>
        <v>0</v>
      </c>
      <c r="AD202" s="135"/>
    </row>
    <row r="203" spans="1:30" s="115" customFormat="1" ht="22.5" hidden="1" customHeight="1">
      <c r="A203" s="122">
        <v>212</v>
      </c>
      <c r="B203" s="132" t="s">
        <v>749</v>
      </c>
      <c r="C203" s="87">
        <v>0</v>
      </c>
      <c r="D203" s="88">
        <f t="shared" ref="D203:D266" si="54">C203*3.5</f>
        <v>0</v>
      </c>
      <c r="E203" s="87">
        <v>0</v>
      </c>
      <c r="F203" s="88">
        <f t="shared" ref="F203:F266" si="55">E203*6</f>
        <v>0</v>
      </c>
      <c r="G203" s="89">
        <v>0</v>
      </c>
      <c r="H203" s="88">
        <f t="shared" ref="H203:H266" si="56">G203*2.45</f>
        <v>0</v>
      </c>
      <c r="I203" s="89">
        <v>0</v>
      </c>
      <c r="J203" s="89">
        <f t="shared" si="51"/>
        <v>0</v>
      </c>
      <c r="K203" s="89">
        <v>0</v>
      </c>
      <c r="L203" s="89">
        <f t="shared" si="52"/>
        <v>0</v>
      </c>
      <c r="M203" s="89">
        <v>0</v>
      </c>
      <c r="N203" s="89">
        <f t="shared" ref="N203:N266" si="57">M203*1</f>
        <v>0</v>
      </c>
      <c r="O203" s="125">
        <v>0</v>
      </c>
      <c r="P203" s="89">
        <f t="shared" si="50"/>
        <v>0</v>
      </c>
      <c r="Q203" s="89">
        <v>0</v>
      </c>
      <c r="R203" s="89">
        <f t="shared" si="53"/>
        <v>0</v>
      </c>
      <c r="S203" s="89">
        <v>0</v>
      </c>
      <c r="T203" s="89">
        <f t="shared" ref="T203:T266" si="58">S203*5</f>
        <v>0</v>
      </c>
      <c r="U203" s="89">
        <v>0</v>
      </c>
      <c r="V203" s="88">
        <f t="shared" ref="V203:V266" si="59">U203*23</f>
        <v>0</v>
      </c>
      <c r="W203" s="89">
        <v>0</v>
      </c>
      <c r="X203" s="88">
        <f t="shared" ref="X203:X266" si="60">W203*4.5</f>
        <v>0</v>
      </c>
      <c r="Y203" s="89">
        <v>0</v>
      </c>
      <c r="Z203" s="88">
        <f t="shared" ref="Z203:Z266" si="61">Y203*4</f>
        <v>0</v>
      </c>
      <c r="AA203" s="88">
        <v>0</v>
      </c>
      <c r="AB203" s="88">
        <f t="shared" si="49"/>
        <v>0</v>
      </c>
      <c r="AC203" s="93">
        <f t="shared" si="48"/>
        <v>0</v>
      </c>
      <c r="AD203" s="135"/>
    </row>
    <row r="204" spans="1:30" s="115" customFormat="1" ht="22.5" hidden="1" customHeight="1">
      <c r="A204" s="85">
        <v>213</v>
      </c>
      <c r="B204" s="132" t="s">
        <v>750</v>
      </c>
      <c r="C204" s="87">
        <v>0</v>
      </c>
      <c r="D204" s="88">
        <f t="shared" si="54"/>
        <v>0</v>
      </c>
      <c r="E204" s="87">
        <v>0</v>
      </c>
      <c r="F204" s="88">
        <f t="shared" si="55"/>
        <v>0</v>
      </c>
      <c r="G204" s="89">
        <v>0</v>
      </c>
      <c r="H204" s="88">
        <f t="shared" si="56"/>
        <v>0</v>
      </c>
      <c r="I204" s="89">
        <v>0</v>
      </c>
      <c r="J204" s="89">
        <f t="shared" si="51"/>
        <v>0</v>
      </c>
      <c r="K204" s="89">
        <v>0</v>
      </c>
      <c r="L204" s="89">
        <f t="shared" si="52"/>
        <v>0</v>
      </c>
      <c r="M204" s="89">
        <v>0</v>
      </c>
      <c r="N204" s="89">
        <f t="shared" si="57"/>
        <v>0</v>
      </c>
      <c r="O204" s="125">
        <v>0</v>
      </c>
      <c r="P204" s="89">
        <f t="shared" si="50"/>
        <v>0</v>
      </c>
      <c r="Q204" s="89">
        <v>0</v>
      </c>
      <c r="R204" s="89">
        <f t="shared" si="53"/>
        <v>0</v>
      </c>
      <c r="S204" s="89">
        <v>0</v>
      </c>
      <c r="T204" s="89">
        <f t="shared" si="58"/>
        <v>0</v>
      </c>
      <c r="U204" s="89">
        <v>0</v>
      </c>
      <c r="V204" s="88">
        <f t="shared" si="59"/>
        <v>0</v>
      </c>
      <c r="W204" s="89">
        <v>0</v>
      </c>
      <c r="X204" s="88">
        <f t="shared" si="60"/>
        <v>0</v>
      </c>
      <c r="Y204" s="89">
        <v>0</v>
      </c>
      <c r="Z204" s="88">
        <f t="shared" si="61"/>
        <v>0</v>
      </c>
      <c r="AA204" s="88">
        <v>0</v>
      </c>
      <c r="AB204" s="88">
        <f t="shared" si="49"/>
        <v>0</v>
      </c>
      <c r="AC204" s="93">
        <f t="shared" si="48"/>
        <v>0</v>
      </c>
      <c r="AD204" s="135"/>
    </row>
    <row r="205" spans="1:30" s="115" customFormat="1" ht="22.5" hidden="1" customHeight="1">
      <c r="A205" s="122">
        <v>214</v>
      </c>
      <c r="B205" s="132" t="s">
        <v>751</v>
      </c>
      <c r="C205" s="87">
        <v>0</v>
      </c>
      <c r="D205" s="88">
        <f t="shared" si="54"/>
        <v>0</v>
      </c>
      <c r="E205" s="87">
        <v>0</v>
      </c>
      <c r="F205" s="88">
        <f t="shared" si="55"/>
        <v>0</v>
      </c>
      <c r="G205" s="89">
        <v>0</v>
      </c>
      <c r="H205" s="88">
        <f t="shared" si="56"/>
        <v>0</v>
      </c>
      <c r="I205" s="89">
        <v>0</v>
      </c>
      <c r="J205" s="89">
        <f t="shared" si="51"/>
        <v>0</v>
      </c>
      <c r="K205" s="89">
        <v>0</v>
      </c>
      <c r="L205" s="89">
        <f t="shared" si="52"/>
        <v>0</v>
      </c>
      <c r="M205" s="89">
        <v>0</v>
      </c>
      <c r="N205" s="89">
        <f t="shared" si="57"/>
        <v>0</v>
      </c>
      <c r="O205" s="125">
        <v>0</v>
      </c>
      <c r="P205" s="89">
        <f t="shared" si="50"/>
        <v>0</v>
      </c>
      <c r="Q205" s="89">
        <v>0</v>
      </c>
      <c r="R205" s="89">
        <f t="shared" si="53"/>
        <v>0</v>
      </c>
      <c r="S205" s="89">
        <v>0</v>
      </c>
      <c r="T205" s="89">
        <f t="shared" si="58"/>
        <v>0</v>
      </c>
      <c r="U205" s="89">
        <v>0</v>
      </c>
      <c r="V205" s="88">
        <f t="shared" si="59"/>
        <v>0</v>
      </c>
      <c r="W205" s="89">
        <v>0</v>
      </c>
      <c r="X205" s="88">
        <f t="shared" si="60"/>
        <v>0</v>
      </c>
      <c r="Y205" s="89">
        <v>0</v>
      </c>
      <c r="Z205" s="88">
        <f t="shared" si="61"/>
        <v>0</v>
      </c>
      <c r="AA205" s="88">
        <v>0</v>
      </c>
      <c r="AB205" s="88">
        <f t="shared" si="49"/>
        <v>0</v>
      </c>
      <c r="AC205" s="93">
        <f t="shared" si="48"/>
        <v>0</v>
      </c>
      <c r="AD205" s="135"/>
    </row>
    <row r="206" spans="1:30" s="115" customFormat="1" ht="22.5" hidden="1" customHeight="1">
      <c r="A206" s="85">
        <v>215</v>
      </c>
      <c r="B206" s="132" t="s">
        <v>752</v>
      </c>
      <c r="C206" s="87">
        <v>0</v>
      </c>
      <c r="D206" s="88">
        <f t="shared" si="54"/>
        <v>0</v>
      </c>
      <c r="E206" s="87">
        <v>0</v>
      </c>
      <c r="F206" s="88">
        <f t="shared" si="55"/>
        <v>0</v>
      </c>
      <c r="G206" s="89">
        <v>0</v>
      </c>
      <c r="H206" s="88">
        <f t="shared" si="56"/>
        <v>0</v>
      </c>
      <c r="I206" s="89">
        <v>0</v>
      </c>
      <c r="J206" s="89">
        <f t="shared" si="51"/>
        <v>0</v>
      </c>
      <c r="K206" s="89">
        <v>0</v>
      </c>
      <c r="L206" s="89">
        <f t="shared" si="52"/>
        <v>0</v>
      </c>
      <c r="M206" s="89">
        <v>0</v>
      </c>
      <c r="N206" s="89">
        <f t="shared" si="57"/>
        <v>0</v>
      </c>
      <c r="O206" s="125">
        <v>0</v>
      </c>
      <c r="P206" s="89">
        <f t="shared" si="50"/>
        <v>0</v>
      </c>
      <c r="Q206" s="89">
        <v>0</v>
      </c>
      <c r="R206" s="89">
        <f t="shared" si="53"/>
        <v>0</v>
      </c>
      <c r="S206" s="89">
        <v>0</v>
      </c>
      <c r="T206" s="89">
        <f t="shared" si="58"/>
        <v>0</v>
      </c>
      <c r="U206" s="89">
        <v>0</v>
      </c>
      <c r="V206" s="88">
        <f t="shared" si="59"/>
        <v>0</v>
      </c>
      <c r="W206" s="89">
        <v>0</v>
      </c>
      <c r="X206" s="88">
        <f t="shared" si="60"/>
        <v>0</v>
      </c>
      <c r="Y206" s="89">
        <v>0</v>
      </c>
      <c r="Z206" s="88">
        <f t="shared" si="61"/>
        <v>0</v>
      </c>
      <c r="AA206" s="88">
        <v>0</v>
      </c>
      <c r="AB206" s="88">
        <f t="shared" si="49"/>
        <v>0</v>
      </c>
      <c r="AC206" s="93">
        <f t="shared" si="48"/>
        <v>0</v>
      </c>
      <c r="AD206" s="135"/>
    </row>
    <row r="207" spans="1:30" s="115" customFormat="1" ht="22.5" hidden="1" customHeight="1">
      <c r="A207" s="122">
        <v>216</v>
      </c>
      <c r="B207" s="132" t="s">
        <v>753</v>
      </c>
      <c r="C207" s="87">
        <v>0</v>
      </c>
      <c r="D207" s="88">
        <f t="shared" si="54"/>
        <v>0</v>
      </c>
      <c r="E207" s="87">
        <v>0</v>
      </c>
      <c r="F207" s="88">
        <f t="shared" si="55"/>
        <v>0</v>
      </c>
      <c r="G207" s="89">
        <v>0</v>
      </c>
      <c r="H207" s="88">
        <f t="shared" si="56"/>
        <v>0</v>
      </c>
      <c r="I207" s="89">
        <v>0</v>
      </c>
      <c r="J207" s="89">
        <f t="shared" si="51"/>
        <v>0</v>
      </c>
      <c r="K207" s="89">
        <v>0</v>
      </c>
      <c r="L207" s="89">
        <f t="shared" si="52"/>
        <v>0</v>
      </c>
      <c r="M207" s="89">
        <v>0</v>
      </c>
      <c r="N207" s="89">
        <f t="shared" si="57"/>
        <v>0</v>
      </c>
      <c r="O207" s="125">
        <v>0</v>
      </c>
      <c r="P207" s="89">
        <f t="shared" si="50"/>
        <v>0</v>
      </c>
      <c r="Q207" s="89">
        <v>0</v>
      </c>
      <c r="R207" s="89">
        <f t="shared" si="53"/>
        <v>0</v>
      </c>
      <c r="S207" s="89">
        <v>0</v>
      </c>
      <c r="T207" s="89">
        <f t="shared" si="58"/>
        <v>0</v>
      </c>
      <c r="U207" s="89">
        <v>0</v>
      </c>
      <c r="V207" s="88">
        <f t="shared" si="59"/>
        <v>0</v>
      </c>
      <c r="W207" s="89">
        <v>0</v>
      </c>
      <c r="X207" s="88">
        <f t="shared" si="60"/>
        <v>0</v>
      </c>
      <c r="Y207" s="89">
        <v>0</v>
      </c>
      <c r="Z207" s="88">
        <f t="shared" si="61"/>
        <v>0</v>
      </c>
      <c r="AA207" s="88">
        <v>0</v>
      </c>
      <c r="AB207" s="88">
        <f t="shared" si="49"/>
        <v>0</v>
      </c>
      <c r="AC207" s="93">
        <f t="shared" si="48"/>
        <v>0</v>
      </c>
      <c r="AD207" s="135"/>
    </row>
    <row r="208" spans="1:30" s="115" customFormat="1" ht="22.5" hidden="1" customHeight="1">
      <c r="A208" s="85">
        <v>217</v>
      </c>
      <c r="B208" s="132" t="s">
        <v>754</v>
      </c>
      <c r="C208" s="87">
        <v>0</v>
      </c>
      <c r="D208" s="88">
        <f t="shared" si="54"/>
        <v>0</v>
      </c>
      <c r="E208" s="87">
        <v>0</v>
      </c>
      <c r="F208" s="88">
        <f t="shared" si="55"/>
        <v>0</v>
      </c>
      <c r="G208" s="89">
        <v>0</v>
      </c>
      <c r="H208" s="88">
        <f t="shared" si="56"/>
        <v>0</v>
      </c>
      <c r="I208" s="89">
        <v>0</v>
      </c>
      <c r="J208" s="89">
        <f t="shared" si="51"/>
        <v>0</v>
      </c>
      <c r="K208" s="89">
        <v>0</v>
      </c>
      <c r="L208" s="89">
        <f t="shared" si="52"/>
        <v>0</v>
      </c>
      <c r="M208" s="89">
        <v>0</v>
      </c>
      <c r="N208" s="89">
        <f t="shared" si="57"/>
        <v>0</v>
      </c>
      <c r="O208" s="125">
        <v>0</v>
      </c>
      <c r="P208" s="89">
        <f t="shared" si="50"/>
        <v>0</v>
      </c>
      <c r="Q208" s="89">
        <v>0</v>
      </c>
      <c r="R208" s="89">
        <f t="shared" si="53"/>
        <v>0</v>
      </c>
      <c r="S208" s="89">
        <v>0</v>
      </c>
      <c r="T208" s="89">
        <f t="shared" si="58"/>
        <v>0</v>
      </c>
      <c r="U208" s="89">
        <v>0</v>
      </c>
      <c r="V208" s="88">
        <f t="shared" si="59"/>
        <v>0</v>
      </c>
      <c r="W208" s="89">
        <v>0</v>
      </c>
      <c r="X208" s="88">
        <f t="shared" si="60"/>
        <v>0</v>
      </c>
      <c r="Y208" s="89">
        <v>0</v>
      </c>
      <c r="Z208" s="88">
        <f t="shared" si="61"/>
        <v>0</v>
      </c>
      <c r="AA208" s="88">
        <v>0</v>
      </c>
      <c r="AB208" s="88">
        <f t="shared" si="49"/>
        <v>0</v>
      </c>
      <c r="AC208" s="93">
        <f t="shared" si="48"/>
        <v>0</v>
      </c>
      <c r="AD208" s="135"/>
    </row>
    <row r="209" spans="1:30" s="115" customFormat="1" ht="22.5" hidden="1" customHeight="1">
      <c r="A209" s="122">
        <v>218</v>
      </c>
      <c r="B209" s="132" t="s">
        <v>755</v>
      </c>
      <c r="C209" s="87">
        <v>0</v>
      </c>
      <c r="D209" s="88">
        <f t="shared" si="54"/>
        <v>0</v>
      </c>
      <c r="E209" s="87">
        <v>0</v>
      </c>
      <c r="F209" s="88">
        <f t="shared" si="55"/>
        <v>0</v>
      </c>
      <c r="G209" s="89">
        <v>0</v>
      </c>
      <c r="H209" s="88">
        <f t="shared" si="56"/>
        <v>0</v>
      </c>
      <c r="I209" s="89">
        <v>0</v>
      </c>
      <c r="J209" s="89">
        <f t="shared" si="51"/>
        <v>0</v>
      </c>
      <c r="K209" s="89">
        <v>0</v>
      </c>
      <c r="L209" s="89">
        <f t="shared" si="52"/>
        <v>0</v>
      </c>
      <c r="M209" s="89">
        <v>0</v>
      </c>
      <c r="N209" s="89">
        <f t="shared" si="57"/>
        <v>0</v>
      </c>
      <c r="O209" s="125">
        <v>0</v>
      </c>
      <c r="P209" s="89">
        <f t="shared" si="50"/>
        <v>0</v>
      </c>
      <c r="Q209" s="89">
        <v>0</v>
      </c>
      <c r="R209" s="89">
        <f t="shared" si="53"/>
        <v>0</v>
      </c>
      <c r="S209" s="89">
        <v>0</v>
      </c>
      <c r="T209" s="89">
        <f t="shared" si="58"/>
        <v>0</v>
      </c>
      <c r="U209" s="89">
        <v>0</v>
      </c>
      <c r="V209" s="88">
        <f t="shared" si="59"/>
        <v>0</v>
      </c>
      <c r="W209" s="89">
        <v>0</v>
      </c>
      <c r="X209" s="88">
        <f t="shared" si="60"/>
        <v>0</v>
      </c>
      <c r="Y209" s="89">
        <v>0</v>
      </c>
      <c r="Z209" s="88">
        <f t="shared" si="61"/>
        <v>0</v>
      </c>
      <c r="AA209" s="88">
        <v>0</v>
      </c>
      <c r="AB209" s="88">
        <f t="shared" si="49"/>
        <v>0</v>
      </c>
      <c r="AC209" s="93">
        <f t="shared" ref="AC209:AC240" si="62">Z209+X209+V209+J209+H209+F209+D209+AB209+N209+L209+P209+R209+AJ209</f>
        <v>0</v>
      </c>
      <c r="AD209" s="135"/>
    </row>
    <row r="210" spans="1:30" s="115" customFormat="1" ht="22.5" hidden="1" customHeight="1">
      <c r="A210" s="85">
        <v>219</v>
      </c>
      <c r="B210" s="132" t="s">
        <v>756</v>
      </c>
      <c r="C210" s="87">
        <v>0</v>
      </c>
      <c r="D210" s="88">
        <f t="shared" si="54"/>
        <v>0</v>
      </c>
      <c r="E210" s="87">
        <v>0</v>
      </c>
      <c r="F210" s="88">
        <f t="shared" si="55"/>
        <v>0</v>
      </c>
      <c r="G210" s="89">
        <v>0</v>
      </c>
      <c r="H210" s="88">
        <f t="shared" si="56"/>
        <v>0</v>
      </c>
      <c r="I210" s="89">
        <v>0</v>
      </c>
      <c r="J210" s="89">
        <f t="shared" si="51"/>
        <v>0</v>
      </c>
      <c r="K210" s="89">
        <v>0</v>
      </c>
      <c r="L210" s="89">
        <f t="shared" si="52"/>
        <v>0</v>
      </c>
      <c r="M210" s="89">
        <v>0</v>
      </c>
      <c r="N210" s="89">
        <f t="shared" si="57"/>
        <v>0</v>
      </c>
      <c r="O210" s="125">
        <v>0</v>
      </c>
      <c r="P210" s="89">
        <f t="shared" si="50"/>
        <v>0</v>
      </c>
      <c r="Q210" s="89">
        <v>0</v>
      </c>
      <c r="R210" s="89">
        <f t="shared" si="53"/>
        <v>0</v>
      </c>
      <c r="S210" s="89">
        <v>0</v>
      </c>
      <c r="T210" s="89">
        <f t="shared" si="58"/>
        <v>0</v>
      </c>
      <c r="U210" s="89">
        <v>0</v>
      </c>
      <c r="V210" s="88">
        <f t="shared" si="59"/>
        <v>0</v>
      </c>
      <c r="W210" s="89">
        <v>0</v>
      </c>
      <c r="X210" s="88">
        <f t="shared" si="60"/>
        <v>0</v>
      </c>
      <c r="Y210" s="89">
        <v>0</v>
      </c>
      <c r="Z210" s="88">
        <f t="shared" si="61"/>
        <v>0</v>
      </c>
      <c r="AA210" s="88">
        <v>0</v>
      </c>
      <c r="AB210" s="88">
        <f t="shared" si="49"/>
        <v>0</v>
      </c>
      <c r="AC210" s="93">
        <f t="shared" si="62"/>
        <v>0</v>
      </c>
      <c r="AD210" s="135"/>
    </row>
    <row r="211" spans="1:30" s="115" customFormat="1" ht="22.5" hidden="1" customHeight="1">
      <c r="A211" s="122">
        <v>220</v>
      </c>
      <c r="B211" s="132" t="s">
        <v>757</v>
      </c>
      <c r="C211" s="87">
        <v>0</v>
      </c>
      <c r="D211" s="88">
        <f t="shared" si="54"/>
        <v>0</v>
      </c>
      <c r="E211" s="87">
        <v>0</v>
      </c>
      <c r="F211" s="88">
        <f t="shared" si="55"/>
        <v>0</v>
      </c>
      <c r="G211" s="89">
        <v>0</v>
      </c>
      <c r="H211" s="88">
        <f t="shared" si="56"/>
        <v>0</v>
      </c>
      <c r="I211" s="89">
        <v>0</v>
      </c>
      <c r="J211" s="89">
        <f t="shared" si="51"/>
        <v>0</v>
      </c>
      <c r="K211" s="89">
        <v>0</v>
      </c>
      <c r="L211" s="89">
        <f t="shared" si="52"/>
        <v>0</v>
      </c>
      <c r="M211" s="89">
        <v>0</v>
      </c>
      <c r="N211" s="89">
        <f t="shared" si="57"/>
        <v>0</v>
      </c>
      <c r="O211" s="125">
        <v>0</v>
      </c>
      <c r="P211" s="89">
        <f t="shared" si="50"/>
        <v>0</v>
      </c>
      <c r="Q211" s="89">
        <v>0</v>
      </c>
      <c r="R211" s="89">
        <f t="shared" si="53"/>
        <v>0</v>
      </c>
      <c r="S211" s="89">
        <v>0</v>
      </c>
      <c r="T211" s="89">
        <f t="shared" si="58"/>
        <v>0</v>
      </c>
      <c r="U211" s="89">
        <v>0</v>
      </c>
      <c r="V211" s="88">
        <f t="shared" si="59"/>
        <v>0</v>
      </c>
      <c r="W211" s="89">
        <v>0</v>
      </c>
      <c r="X211" s="88">
        <f t="shared" si="60"/>
        <v>0</v>
      </c>
      <c r="Y211" s="89">
        <v>0</v>
      </c>
      <c r="Z211" s="88">
        <f t="shared" si="61"/>
        <v>0</v>
      </c>
      <c r="AA211" s="88">
        <v>0</v>
      </c>
      <c r="AB211" s="88">
        <f t="shared" si="49"/>
        <v>0</v>
      </c>
      <c r="AC211" s="93">
        <f t="shared" si="62"/>
        <v>0</v>
      </c>
      <c r="AD211" s="135"/>
    </row>
    <row r="212" spans="1:30" s="115" customFormat="1" ht="22.5" hidden="1" customHeight="1">
      <c r="A212" s="85">
        <v>221</v>
      </c>
      <c r="B212" s="132" t="s">
        <v>758</v>
      </c>
      <c r="C212" s="87">
        <v>0</v>
      </c>
      <c r="D212" s="88">
        <f t="shared" si="54"/>
        <v>0</v>
      </c>
      <c r="E212" s="87">
        <v>0</v>
      </c>
      <c r="F212" s="88">
        <f t="shared" si="55"/>
        <v>0</v>
      </c>
      <c r="G212" s="89">
        <v>0</v>
      </c>
      <c r="H212" s="88">
        <f t="shared" si="56"/>
        <v>0</v>
      </c>
      <c r="I212" s="89">
        <v>0</v>
      </c>
      <c r="J212" s="89">
        <f t="shared" si="51"/>
        <v>0</v>
      </c>
      <c r="K212" s="89">
        <v>0</v>
      </c>
      <c r="L212" s="89">
        <f t="shared" si="52"/>
        <v>0</v>
      </c>
      <c r="M212" s="89">
        <v>0</v>
      </c>
      <c r="N212" s="89">
        <f t="shared" si="57"/>
        <v>0</v>
      </c>
      <c r="O212" s="125">
        <v>0</v>
      </c>
      <c r="P212" s="89">
        <f t="shared" si="50"/>
        <v>0</v>
      </c>
      <c r="Q212" s="89">
        <v>0</v>
      </c>
      <c r="R212" s="89">
        <f t="shared" si="53"/>
        <v>0</v>
      </c>
      <c r="S212" s="89">
        <v>0</v>
      </c>
      <c r="T212" s="89">
        <f t="shared" si="58"/>
        <v>0</v>
      </c>
      <c r="U212" s="89">
        <v>0</v>
      </c>
      <c r="V212" s="88">
        <f t="shared" si="59"/>
        <v>0</v>
      </c>
      <c r="W212" s="89">
        <v>0</v>
      </c>
      <c r="X212" s="88">
        <f t="shared" si="60"/>
        <v>0</v>
      </c>
      <c r="Y212" s="89">
        <v>0</v>
      </c>
      <c r="Z212" s="88">
        <f t="shared" si="61"/>
        <v>0</v>
      </c>
      <c r="AA212" s="88">
        <v>0</v>
      </c>
      <c r="AB212" s="88">
        <f t="shared" si="49"/>
        <v>0</v>
      </c>
      <c r="AC212" s="93">
        <f t="shared" si="62"/>
        <v>0</v>
      </c>
      <c r="AD212" s="135"/>
    </row>
    <row r="213" spans="1:30" s="115" customFormat="1" ht="22.5" hidden="1" customHeight="1">
      <c r="A213" s="122">
        <v>222</v>
      </c>
      <c r="B213" s="132" t="s">
        <v>759</v>
      </c>
      <c r="C213" s="87">
        <v>0</v>
      </c>
      <c r="D213" s="88">
        <f t="shared" si="54"/>
        <v>0</v>
      </c>
      <c r="E213" s="87">
        <v>0</v>
      </c>
      <c r="F213" s="88">
        <f t="shared" si="55"/>
        <v>0</v>
      </c>
      <c r="G213" s="89">
        <v>0</v>
      </c>
      <c r="H213" s="88">
        <f t="shared" si="56"/>
        <v>0</v>
      </c>
      <c r="I213" s="89">
        <v>0</v>
      </c>
      <c r="J213" s="89">
        <f t="shared" si="51"/>
        <v>0</v>
      </c>
      <c r="K213" s="89">
        <v>0</v>
      </c>
      <c r="L213" s="89">
        <f t="shared" si="52"/>
        <v>0</v>
      </c>
      <c r="M213" s="89">
        <v>0</v>
      </c>
      <c r="N213" s="89">
        <f t="shared" si="57"/>
        <v>0</v>
      </c>
      <c r="O213" s="125">
        <v>0</v>
      </c>
      <c r="P213" s="89">
        <f t="shared" si="50"/>
        <v>0</v>
      </c>
      <c r="Q213" s="89">
        <v>0</v>
      </c>
      <c r="R213" s="89">
        <f t="shared" si="53"/>
        <v>0</v>
      </c>
      <c r="S213" s="89">
        <v>0</v>
      </c>
      <c r="T213" s="89">
        <f t="shared" si="58"/>
        <v>0</v>
      </c>
      <c r="U213" s="89">
        <v>0</v>
      </c>
      <c r="V213" s="88">
        <f t="shared" si="59"/>
        <v>0</v>
      </c>
      <c r="W213" s="89">
        <v>0</v>
      </c>
      <c r="X213" s="88">
        <f t="shared" si="60"/>
        <v>0</v>
      </c>
      <c r="Y213" s="89">
        <v>0</v>
      </c>
      <c r="Z213" s="88">
        <f t="shared" si="61"/>
        <v>0</v>
      </c>
      <c r="AA213" s="88">
        <v>0</v>
      </c>
      <c r="AB213" s="88">
        <f t="shared" si="49"/>
        <v>0</v>
      </c>
      <c r="AC213" s="93">
        <f t="shared" si="62"/>
        <v>0</v>
      </c>
      <c r="AD213" s="135"/>
    </row>
    <row r="214" spans="1:30" s="115" customFormat="1" ht="22.5" hidden="1" customHeight="1">
      <c r="A214" s="85">
        <v>223</v>
      </c>
      <c r="B214" s="132" t="s">
        <v>760</v>
      </c>
      <c r="C214" s="87">
        <v>0</v>
      </c>
      <c r="D214" s="88">
        <f t="shared" si="54"/>
        <v>0</v>
      </c>
      <c r="E214" s="87">
        <v>0</v>
      </c>
      <c r="F214" s="88">
        <f t="shared" si="55"/>
        <v>0</v>
      </c>
      <c r="G214" s="89">
        <v>0</v>
      </c>
      <c r="H214" s="88">
        <f t="shared" si="56"/>
        <v>0</v>
      </c>
      <c r="I214" s="89">
        <v>0</v>
      </c>
      <c r="J214" s="89">
        <f t="shared" si="51"/>
        <v>0</v>
      </c>
      <c r="K214" s="89">
        <v>0</v>
      </c>
      <c r="L214" s="89">
        <f t="shared" si="52"/>
        <v>0</v>
      </c>
      <c r="M214" s="89">
        <v>0</v>
      </c>
      <c r="N214" s="89">
        <f t="shared" si="57"/>
        <v>0</v>
      </c>
      <c r="O214" s="125">
        <v>0</v>
      </c>
      <c r="P214" s="89">
        <f t="shared" si="50"/>
        <v>0</v>
      </c>
      <c r="Q214" s="89">
        <v>0</v>
      </c>
      <c r="R214" s="89">
        <f t="shared" si="53"/>
        <v>0</v>
      </c>
      <c r="S214" s="89">
        <v>0</v>
      </c>
      <c r="T214" s="89">
        <f t="shared" si="58"/>
        <v>0</v>
      </c>
      <c r="U214" s="89">
        <v>0</v>
      </c>
      <c r="V214" s="88">
        <f t="shared" si="59"/>
        <v>0</v>
      </c>
      <c r="W214" s="89">
        <v>0</v>
      </c>
      <c r="X214" s="88">
        <f t="shared" si="60"/>
        <v>0</v>
      </c>
      <c r="Y214" s="89">
        <v>0</v>
      </c>
      <c r="Z214" s="88">
        <f t="shared" si="61"/>
        <v>0</v>
      </c>
      <c r="AA214" s="88">
        <v>0</v>
      </c>
      <c r="AB214" s="88">
        <f t="shared" si="49"/>
        <v>0</v>
      </c>
      <c r="AC214" s="93">
        <f t="shared" si="62"/>
        <v>0</v>
      </c>
      <c r="AD214" s="135"/>
    </row>
    <row r="215" spans="1:30" s="115" customFormat="1" ht="22.5" hidden="1" customHeight="1">
      <c r="A215" s="122">
        <v>224</v>
      </c>
      <c r="B215" s="132" t="s">
        <v>761</v>
      </c>
      <c r="C215" s="87">
        <v>0</v>
      </c>
      <c r="D215" s="88">
        <f t="shared" si="54"/>
        <v>0</v>
      </c>
      <c r="E215" s="87">
        <v>0</v>
      </c>
      <c r="F215" s="88">
        <f t="shared" si="55"/>
        <v>0</v>
      </c>
      <c r="G215" s="89">
        <v>0</v>
      </c>
      <c r="H215" s="88">
        <f t="shared" si="56"/>
        <v>0</v>
      </c>
      <c r="I215" s="89">
        <v>0</v>
      </c>
      <c r="J215" s="89">
        <f t="shared" si="51"/>
        <v>0</v>
      </c>
      <c r="K215" s="89">
        <v>0</v>
      </c>
      <c r="L215" s="89">
        <f t="shared" si="52"/>
        <v>0</v>
      </c>
      <c r="M215" s="89">
        <v>0</v>
      </c>
      <c r="N215" s="89">
        <f t="shared" si="57"/>
        <v>0</v>
      </c>
      <c r="O215" s="125">
        <v>0</v>
      </c>
      <c r="P215" s="89">
        <f t="shared" si="50"/>
        <v>0</v>
      </c>
      <c r="Q215" s="89">
        <v>0</v>
      </c>
      <c r="R215" s="89">
        <f t="shared" si="53"/>
        <v>0</v>
      </c>
      <c r="S215" s="89">
        <v>0</v>
      </c>
      <c r="T215" s="89">
        <f t="shared" si="58"/>
        <v>0</v>
      </c>
      <c r="U215" s="89">
        <v>0</v>
      </c>
      <c r="V215" s="88">
        <f t="shared" si="59"/>
        <v>0</v>
      </c>
      <c r="W215" s="89">
        <v>0</v>
      </c>
      <c r="X215" s="88">
        <f t="shared" si="60"/>
        <v>0</v>
      </c>
      <c r="Y215" s="89">
        <v>0</v>
      </c>
      <c r="Z215" s="88">
        <f t="shared" si="61"/>
        <v>0</v>
      </c>
      <c r="AA215" s="88">
        <v>0</v>
      </c>
      <c r="AB215" s="88">
        <f t="shared" si="49"/>
        <v>0</v>
      </c>
      <c r="AC215" s="93">
        <f t="shared" si="62"/>
        <v>0</v>
      </c>
      <c r="AD215" s="135"/>
    </row>
    <row r="216" spans="1:30" s="115" customFormat="1" ht="22.5" hidden="1" customHeight="1">
      <c r="A216" s="85">
        <v>225</v>
      </c>
      <c r="B216" s="132" t="s">
        <v>762</v>
      </c>
      <c r="C216" s="87">
        <v>0</v>
      </c>
      <c r="D216" s="88">
        <f t="shared" si="54"/>
        <v>0</v>
      </c>
      <c r="E216" s="87">
        <v>0</v>
      </c>
      <c r="F216" s="88">
        <f t="shared" si="55"/>
        <v>0</v>
      </c>
      <c r="G216" s="89">
        <v>0</v>
      </c>
      <c r="H216" s="88">
        <f t="shared" si="56"/>
        <v>0</v>
      </c>
      <c r="I216" s="89">
        <v>0</v>
      </c>
      <c r="J216" s="89">
        <f t="shared" si="51"/>
        <v>0</v>
      </c>
      <c r="K216" s="89">
        <v>0</v>
      </c>
      <c r="L216" s="89">
        <f t="shared" si="52"/>
        <v>0</v>
      </c>
      <c r="M216" s="89">
        <v>0</v>
      </c>
      <c r="N216" s="89">
        <f t="shared" si="57"/>
        <v>0</v>
      </c>
      <c r="O216" s="125">
        <v>0</v>
      </c>
      <c r="P216" s="89">
        <f t="shared" si="50"/>
        <v>0</v>
      </c>
      <c r="Q216" s="89">
        <v>0</v>
      </c>
      <c r="R216" s="89">
        <f t="shared" si="53"/>
        <v>0</v>
      </c>
      <c r="S216" s="89">
        <v>0</v>
      </c>
      <c r="T216" s="89">
        <f t="shared" si="58"/>
        <v>0</v>
      </c>
      <c r="U216" s="89">
        <v>0</v>
      </c>
      <c r="V216" s="88">
        <f t="shared" si="59"/>
        <v>0</v>
      </c>
      <c r="W216" s="89">
        <v>0</v>
      </c>
      <c r="X216" s="88">
        <f t="shared" si="60"/>
        <v>0</v>
      </c>
      <c r="Y216" s="89">
        <v>0</v>
      </c>
      <c r="Z216" s="88">
        <f t="shared" si="61"/>
        <v>0</v>
      </c>
      <c r="AA216" s="88">
        <v>0</v>
      </c>
      <c r="AB216" s="88">
        <f t="shared" si="49"/>
        <v>0</v>
      </c>
      <c r="AC216" s="93">
        <f t="shared" si="62"/>
        <v>0</v>
      </c>
      <c r="AD216" s="135"/>
    </row>
    <row r="217" spans="1:30" s="115" customFormat="1" ht="22.5" hidden="1" customHeight="1">
      <c r="A217" s="122">
        <v>226</v>
      </c>
      <c r="B217" s="132" t="s">
        <v>763</v>
      </c>
      <c r="C217" s="87">
        <v>0</v>
      </c>
      <c r="D217" s="88">
        <f t="shared" si="54"/>
        <v>0</v>
      </c>
      <c r="E217" s="87">
        <v>0</v>
      </c>
      <c r="F217" s="88">
        <f t="shared" si="55"/>
        <v>0</v>
      </c>
      <c r="G217" s="89">
        <v>0</v>
      </c>
      <c r="H217" s="88">
        <f t="shared" si="56"/>
        <v>0</v>
      </c>
      <c r="I217" s="89">
        <v>0</v>
      </c>
      <c r="J217" s="89">
        <f t="shared" si="51"/>
        <v>0</v>
      </c>
      <c r="K217" s="89">
        <v>0</v>
      </c>
      <c r="L217" s="89">
        <f t="shared" si="52"/>
        <v>0</v>
      </c>
      <c r="M217" s="89">
        <v>0</v>
      </c>
      <c r="N217" s="89">
        <f t="shared" si="57"/>
        <v>0</v>
      </c>
      <c r="O217" s="125">
        <v>0</v>
      </c>
      <c r="P217" s="89">
        <f t="shared" si="50"/>
        <v>0</v>
      </c>
      <c r="Q217" s="89">
        <v>0</v>
      </c>
      <c r="R217" s="89">
        <f t="shared" si="53"/>
        <v>0</v>
      </c>
      <c r="S217" s="89">
        <v>0</v>
      </c>
      <c r="T217" s="89">
        <f t="shared" si="58"/>
        <v>0</v>
      </c>
      <c r="U217" s="89">
        <v>0</v>
      </c>
      <c r="V217" s="88">
        <f t="shared" si="59"/>
        <v>0</v>
      </c>
      <c r="W217" s="89">
        <v>0</v>
      </c>
      <c r="X217" s="88">
        <f t="shared" si="60"/>
        <v>0</v>
      </c>
      <c r="Y217" s="89">
        <v>0</v>
      </c>
      <c r="Z217" s="88">
        <f t="shared" si="61"/>
        <v>0</v>
      </c>
      <c r="AA217" s="88">
        <v>0</v>
      </c>
      <c r="AB217" s="88">
        <f t="shared" si="49"/>
        <v>0</v>
      </c>
      <c r="AC217" s="93">
        <f t="shared" si="62"/>
        <v>0</v>
      </c>
      <c r="AD217" s="135"/>
    </row>
    <row r="218" spans="1:30" s="115" customFormat="1" ht="22.5" hidden="1" customHeight="1">
      <c r="A218" s="85">
        <v>227</v>
      </c>
      <c r="B218" s="132" t="s">
        <v>764</v>
      </c>
      <c r="C218" s="87">
        <v>0</v>
      </c>
      <c r="D218" s="88">
        <f t="shared" si="54"/>
        <v>0</v>
      </c>
      <c r="E218" s="87">
        <v>0</v>
      </c>
      <c r="F218" s="88">
        <f t="shared" si="55"/>
        <v>0</v>
      </c>
      <c r="G218" s="89">
        <v>0</v>
      </c>
      <c r="H218" s="88">
        <f t="shared" si="56"/>
        <v>0</v>
      </c>
      <c r="I218" s="89">
        <v>0</v>
      </c>
      <c r="J218" s="89">
        <f t="shared" si="51"/>
        <v>0</v>
      </c>
      <c r="K218" s="89">
        <v>0</v>
      </c>
      <c r="L218" s="89">
        <f t="shared" si="52"/>
        <v>0</v>
      </c>
      <c r="M218" s="89">
        <v>0</v>
      </c>
      <c r="N218" s="89">
        <f t="shared" si="57"/>
        <v>0</v>
      </c>
      <c r="O218" s="125">
        <v>0</v>
      </c>
      <c r="P218" s="89">
        <f t="shared" si="50"/>
        <v>0</v>
      </c>
      <c r="Q218" s="89">
        <v>0</v>
      </c>
      <c r="R218" s="89">
        <f t="shared" si="53"/>
        <v>0</v>
      </c>
      <c r="S218" s="89">
        <v>0</v>
      </c>
      <c r="T218" s="89">
        <f t="shared" si="58"/>
        <v>0</v>
      </c>
      <c r="U218" s="89">
        <v>0</v>
      </c>
      <c r="V218" s="88">
        <f t="shared" si="59"/>
        <v>0</v>
      </c>
      <c r="W218" s="89">
        <v>0</v>
      </c>
      <c r="X218" s="88">
        <f t="shared" si="60"/>
        <v>0</v>
      </c>
      <c r="Y218" s="89">
        <v>0</v>
      </c>
      <c r="Z218" s="88">
        <f t="shared" si="61"/>
        <v>0</v>
      </c>
      <c r="AA218" s="88">
        <v>0</v>
      </c>
      <c r="AB218" s="88">
        <f t="shared" si="49"/>
        <v>0</v>
      </c>
      <c r="AC218" s="93">
        <f t="shared" si="62"/>
        <v>0</v>
      </c>
      <c r="AD218" s="135"/>
    </row>
    <row r="219" spans="1:30" s="115" customFormat="1" ht="22.5" hidden="1" customHeight="1">
      <c r="A219" s="122">
        <v>228</v>
      </c>
      <c r="B219" s="132" t="s">
        <v>765</v>
      </c>
      <c r="C219" s="87">
        <v>0</v>
      </c>
      <c r="D219" s="88">
        <f t="shared" si="54"/>
        <v>0</v>
      </c>
      <c r="E219" s="87">
        <v>0</v>
      </c>
      <c r="F219" s="88">
        <f t="shared" si="55"/>
        <v>0</v>
      </c>
      <c r="G219" s="89">
        <v>0</v>
      </c>
      <c r="H219" s="88">
        <f t="shared" si="56"/>
        <v>0</v>
      </c>
      <c r="I219" s="89">
        <v>0</v>
      </c>
      <c r="J219" s="89">
        <f t="shared" si="51"/>
        <v>0</v>
      </c>
      <c r="K219" s="89">
        <v>0</v>
      </c>
      <c r="L219" s="89">
        <f t="shared" si="52"/>
        <v>0</v>
      </c>
      <c r="M219" s="89">
        <v>0</v>
      </c>
      <c r="N219" s="89">
        <f t="shared" si="57"/>
        <v>0</v>
      </c>
      <c r="O219" s="125">
        <v>0</v>
      </c>
      <c r="P219" s="89">
        <f t="shared" si="50"/>
        <v>0</v>
      </c>
      <c r="Q219" s="89">
        <v>0</v>
      </c>
      <c r="R219" s="89">
        <f t="shared" si="53"/>
        <v>0</v>
      </c>
      <c r="S219" s="89">
        <v>0</v>
      </c>
      <c r="T219" s="89">
        <f t="shared" si="58"/>
        <v>0</v>
      </c>
      <c r="U219" s="89">
        <v>0</v>
      </c>
      <c r="V219" s="88">
        <f t="shared" si="59"/>
        <v>0</v>
      </c>
      <c r="W219" s="89">
        <v>0</v>
      </c>
      <c r="X219" s="88">
        <f t="shared" si="60"/>
        <v>0</v>
      </c>
      <c r="Y219" s="89">
        <v>0</v>
      </c>
      <c r="Z219" s="88">
        <f t="shared" si="61"/>
        <v>0</v>
      </c>
      <c r="AA219" s="88">
        <v>0</v>
      </c>
      <c r="AB219" s="88">
        <f t="shared" si="49"/>
        <v>0</v>
      </c>
      <c r="AC219" s="93">
        <f t="shared" si="62"/>
        <v>0</v>
      </c>
      <c r="AD219" s="135"/>
    </row>
    <row r="220" spans="1:30" s="115" customFormat="1" ht="22.5" hidden="1" customHeight="1">
      <c r="A220" s="85">
        <v>229</v>
      </c>
      <c r="B220" s="132" t="s">
        <v>766</v>
      </c>
      <c r="C220" s="87">
        <v>0</v>
      </c>
      <c r="D220" s="88">
        <f t="shared" si="54"/>
        <v>0</v>
      </c>
      <c r="E220" s="87">
        <v>0</v>
      </c>
      <c r="F220" s="88">
        <f t="shared" si="55"/>
        <v>0</v>
      </c>
      <c r="G220" s="89">
        <v>0</v>
      </c>
      <c r="H220" s="88">
        <f t="shared" si="56"/>
        <v>0</v>
      </c>
      <c r="I220" s="89">
        <v>0</v>
      </c>
      <c r="J220" s="89">
        <f t="shared" si="51"/>
        <v>0</v>
      </c>
      <c r="K220" s="89">
        <v>0</v>
      </c>
      <c r="L220" s="89">
        <f t="shared" si="52"/>
        <v>0</v>
      </c>
      <c r="M220" s="89">
        <v>0</v>
      </c>
      <c r="N220" s="89">
        <f t="shared" si="57"/>
        <v>0</v>
      </c>
      <c r="O220" s="125">
        <v>0</v>
      </c>
      <c r="P220" s="89">
        <f t="shared" si="50"/>
        <v>0</v>
      </c>
      <c r="Q220" s="89">
        <v>0</v>
      </c>
      <c r="R220" s="89">
        <f t="shared" si="53"/>
        <v>0</v>
      </c>
      <c r="S220" s="89">
        <v>0</v>
      </c>
      <c r="T220" s="89">
        <f t="shared" si="58"/>
        <v>0</v>
      </c>
      <c r="U220" s="89">
        <v>0</v>
      </c>
      <c r="V220" s="88">
        <f t="shared" si="59"/>
        <v>0</v>
      </c>
      <c r="W220" s="89">
        <v>0</v>
      </c>
      <c r="X220" s="88">
        <f t="shared" si="60"/>
        <v>0</v>
      </c>
      <c r="Y220" s="89">
        <v>0</v>
      </c>
      <c r="Z220" s="88">
        <f t="shared" si="61"/>
        <v>0</v>
      </c>
      <c r="AA220" s="88">
        <v>0</v>
      </c>
      <c r="AB220" s="88">
        <f t="shared" si="49"/>
        <v>0</v>
      </c>
      <c r="AC220" s="93">
        <f t="shared" si="62"/>
        <v>0</v>
      </c>
      <c r="AD220" s="135"/>
    </row>
    <row r="221" spans="1:30" s="115" customFormat="1" ht="22.5" hidden="1" customHeight="1">
      <c r="A221" s="122">
        <v>230</v>
      </c>
      <c r="B221" s="132" t="s">
        <v>767</v>
      </c>
      <c r="C221" s="87">
        <v>0</v>
      </c>
      <c r="D221" s="88">
        <f t="shared" si="54"/>
        <v>0</v>
      </c>
      <c r="E221" s="87">
        <v>0</v>
      </c>
      <c r="F221" s="88">
        <f t="shared" si="55"/>
        <v>0</v>
      </c>
      <c r="G221" s="89">
        <v>0</v>
      </c>
      <c r="H221" s="88">
        <f t="shared" si="56"/>
        <v>0</v>
      </c>
      <c r="I221" s="89">
        <v>0</v>
      </c>
      <c r="J221" s="89">
        <f t="shared" si="51"/>
        <v>0</v>
      </c>
      <c r="K221" s="89">
        <v>0</v>
      </c>
      <c r="L221" s="89">
        <f t="shared" si="52"/>
        <v>0</v>
      </c>
      <c r="M221" s="89">
        <v>0</v>
      </c>
      <c r="N221" s="89">
        <f t="shared" si="57"/>
        <v>0</v>
      </c>
      <c r="O221" s="125">
        <v>0</v>
      </c>
      <c r="P221" s="89">
        <f t="shared" si="50"/>
        <v>0</v>
      </c>
      <c r="Q221" s="89">
        <v>0</v>
      </c>
      <c r="R221" s="89">
        <f t="shared" si="53"/>
        <v>0</v>
      </c>
      <c r="S221" s="89">
        <v>0</v>
      </c>
      <c r="T221" s="89">
        <f t="shared" si="58"/>
        <v>0</v>
      </c>
      <c r="U221" s="89">
        <v>0</v>
      </c>
      <c r="V221" s="88">
        <f t="shared" si="59"/>
        <v>0</v>
      </c>
      <c r="W221" s="89">
        <v>0</v>
      </c>
      <c r="X221" s="88">
        <f t="shared" si="60"/>
        <v>0</v>
      </c>
      <c r="Y221" s="89">
        <v>0</v>
      </c>
      <c r="Z221" s="88">
        <f t="shared" si="61"/>
        <v>0</v>
      </c>
      <c r="AA221" s="88">
        <v>0</v>
      </c>
      <c r="AB221" s="88">
        <f t="shared" si="49"/>
        <v>0</v>
      </c>
      <c r="AC221" s="93">
        <f t="shared" si="62"/>
        <v>0</v>
      </c>
      <c r="AD221" s="135"/>
    </row>
    <row r="222" spans="1:30" s="115" customFormat="1" ht="22.5" hidden="1" customHeight="1">
      <c r="A222" s="85">
        <v>231</v>
      </c>
      <c r="B222" s="132" t="s">
        <v>768</v>
      </c>
      <c r="C222" s="87">
        <v>0</v>
      </c>
      <c r="D222" s="88">
        <f t="shared" si="54"/>
        <v>0</v>
      </c>
      <c r="E222" s="87">
        <v>0</v>
      </c>
      <c r="F222" s="88">
        <f t="shared" si="55"/>
        <v>0</v>
      </c>
      <c r="G222" s="89">
        <v>0</v>
      </c>
      <c r="H222" s="88">
        <f t="shared" si="56"/>
        <v>0</v>
      </c>
      <c r="I222" s="89">
        <v>0</v>
      </c>
      <c r="J222" s="89">
        <f t="shared" si="51"/>
        <v>0</v>
      </c>
      <c r="K222" s="89">
        <v>0</v>
      </c>
      <c r="L222" s="89">
        <f t="shared" si="52"/>
        <v>0</v>
      </c>
      <c r="M222" s="89">
        <v>0</v>
      </c>
      <c r="N222" s="89">
        <f t="shared" si="57"/>
        <v>0</v>
      </c>
      <c r="O222" s="125">
        <v>0</v>
      </c>
      <c r="P222" s="89">
        <f t="shared" si="50"/>
        <v>0</v>
      </c>
      <c r="Q222" s="89">
        <v>0</v>
      </c>
      <c r="R222" s="89">
        <f t="shared" si="53"/>
        <v>0</v>
      </c>
      <c r="S222" s="89">
        <v>0</v>
      </c>
      <c r="T222" s="89">
        <f t="shared" si="58"/>
        <v>0</v>
      </c>
      <c r="U222" s="89">
        <v>0</v>
      </c>
      <c r="V222" s="88">
        <f t="shared" si="59"/>
        <v>0</v>
      </c>
      <c r="W222" s="89">
        <v>0</v>
      </c>
      <c r="X222" s="88">
        <f t="shared" si="60"/>
        <v>0</v>
      </c>
      <c r="Y222" s="89">
        <v>0</v>
      </c>
      <c r="Z222" s="88">
        <f t="shared" si="61"/>
        <v>0</v>
      </c>
      <c r="AA222" s="88">
        <v>0</v>
      </c>
      <c r="AB222" s="88">
        <f t="shared" si="49"/>
        <v>0</v>
      </c>
      <c r="AC222" s="93">
        <f t="shared" si="62"/>
        <v>0</v>
      </c>
      <c r="AD222" s="135"/>
    </row>
    <row r="223" spans="1:30" s="115" customFormat="1" ht="22.5" hidden="1" customHeight="1">
      <c r="A223" s="122">
        <v>232</v>
      </c>
      <c r="B223" s="132" t="s">
        <v>769</v>
      </c>
      <c r="C223" s="87">
        <v>0</v>
      </c>
      <c r="D223" s="88">
        <f t="shared" si="54"/>
        <v>0</v>
      </c>
      <c r="E223" s="87">
        <v>0</v>
      </c>
      <c r="F223" s="88">
        <f t="shared" si="55"/>
        <v>0</v>
      </c>
      <c r="G223" s="89">
        <v>0</v>
      </c>
      <c r="H223" s="88">
        <f t="shared" si="56"/>
        <v>0</v>
      </c>
      <c r="I223" s="89">
        <v>0</v>
      </c>
      <c r="J223" s="89">
        <f t="shared" si="51"/>
        <v>0</v>
      </c>
      <c r="K223" s="89">
        <v>0</v>
      </c>
      <c r="L223" s="89">
        <f t="shared" si="52"/>
        <v>0</v>
      </c>
      <c r="M223" s="89">
        <v>0</v>
      </c>
      <c r="N223" s="89">
        <f t="shared" si="57"/>
        <v>0</v>
      </c>
      <c r="O223" s="125">
        <v>0</v>
      </c>
      <c r="P223" s="89">
        <f t="shared" si="50"/>
        <v>0</v>
      </c>
      <c r="Q223" s="89">
        <v>0</v>
      </c>
      <c r="R223" s="89">
        <f t="shared" si="53"/>
        <v>0</v>
      </c>
      <c r="S223" s="89">
        <v>0</v>
      </c>
      <c r="T223" s="89">
        <f t="shared" si="58"/>
        <v>0</v>
      </c>
      <c r="U223" s="89">
        <v>0</v>
      </c>
      <c r="V223" s="88">
        <f t="shared" si="59"/>
        <v>0</v>
      </c>
      <c r="W223" s="89">
        <v>0</v>
      </c>
      <c r="X223" s="88">
        <f t="shared" si="60"/>
        <v>0</v>
      </c>
      <c r="Y223" s="89">
        <v>0</v>
      </c>
      <c r="Z223" s="88">
        <f t="shared" si="61"/>
        <v>0</v>
      </c>
      <c r="AA223" s="88">
        <v>0</v>
      </c>
      <c r="AB223" s="88">
        <f t="shared" si="49"/>
        <v>0</v>
      </c>
      <c r="AC223" s="93">
        <f t="shared" si="62"/>
        <v>0</v>
      </c>
      <c r="AD223" s="135"/>
    </row>
    <row r="224" spans="1:30" s="115" customFormat="1" ht="22.5" hidden="1" customHeight="1">
      <c r="A224" s="85">
        <v>233</v>
      </c>
      <c r="B224" s="132" t="s">
        <v>770</v>
      </c>
      <c r="C224" s="87">
        <v>0</v>
      </c>
      <c r="D224" s="88">
        <f t="shared" si="54"/>
        <v>0</v>
      </c>
      <c r="E224" s="87">
        <v>0</v>
      </c>
      <c r="F224" s="88">
        <f t="shared" si="55"/>
        <v>0</v>
      </c>
      <c r="G224" s="89">
        <v>0</v>
      </c>
      <c r="H224" s="88">
        <f t="shared" si="56"/>
        <v>0</v>
      </c>
      <c r="I224" s="89">
        <v>0</v>
      </c>
      <c r="J224" s="89">
        <f t="shared" si="51"/>
        <v>0</v>
      </c>
      <c r="K224" s="89">
        <v>0</v>
      </c>
      <c r="L224" s="89">
        <f t="shared" si="52"/>
        <v>0</v>
      </c>
      <c r="M224" s="89">
        <v>0</v>
      </c>
      <c r="N224" s="89">
        <f t="shared" si="57"/>
        <v>0</v>
      </c>
      <c r="O224" s="125">
        <v>0</v>
      </c>
      <c r="P224" s="89">
        <f t="shared" si="50"/>
        <v>0</v>
      </c>
      <c r="Q224" s="89">
        <v>0</v>
      </c>
      <c r="R224" s="89">
        <f t="shared" si="53"/>
        <v>0</v>
      </c>
      <c r="S224" s="89">
        <v>0</v>
      </c>
      <c r="T224" s="89">
        <f t="shared" si="58"/>
        <v>0</v>
      </c>
      <c r="U224" s="89">
        <v>0</v>
      </c>
      <c r="V224" s="88">
        <f t="shared" si="59"/>
        <v>0</v>
      </c>
      <c r="W224" s="89">
        <v>0</v>
      </c>
      <c r="X224" s="88">
        <f t="shared" si="60"/>
        <v>0</v>
      </c>
      <c r="Y224" s="89">
        <v>0</v>
      </c>
      <c r="Z224" s="88">
        <f t="shared" si="61"/>
        <v>0</v>
      </c>
      <c r="AA224" s="88">
        <v>0</v>
      </c>
      <c r="AB224" s="88">
        <f t="shared" si="49"/>
        <v>0</v>
      </c>
      <c r="AC224" s="93">
        <f t="shared" si="62"/>
        <v>0</v>
      </c>
      <c r="AD224" s="135"/>
    </row>
    <row r="225" spans="1:30" s="115" customFormat="1" ht="22.5" hidden="1" customHeight="1">
      <c r="A225" s="122">
        <v>234</v>
      </c>
      <c r="B225" s="132" t="s">
        <v>771</v>
      </c>
      <c r="C225" s="87">
        <v>0</v>
      </c>
      <c r="D225" s="88">
        <f t="shared" si="54"/>
        <v>0</v>
      </c>
      <c r="E225" s="87">
        <v>0</v>
      </c>
      <c r="F225" s="88">
        <f t="shared" si="55"/>
        <v>0</v>
      </c>
      <c r="G225" s="89">
        <v>0</v>
      </c>
      <c r="H225" s="88">
        <f t="shared" si="56"/>
        <v>0</v>
      </c>
      <c r="I225" s="89">
        <v>0</v>
      </c>
      <c r="J225" s="89">
        <f t="shared" si="51"/>
        <v>0</v>
      </c>
      <c r="K225" s="89">
        <v>0</v>
      </c>
      <c r="L225" s="89">
        <f t="shared" si="52"/>
        <v>0</v>
      </c>
      <c r="M225" s="89">
        <v>0</v>
      </c>
      <c r="N225" s="89">
        <f t="shared" si="57"/>
        <v>0</v>
      </c>
      <c r="O225" s="125">
        <v>0</v>
      </c>
      <c r="P225" s="89">
        <f t="shared" si="50"/>
        <v>0</v>
      </c>
      <c r="Q225" s="89">
        <v>0</v>
      </c>
      <c r="R225" s="89">
        <f t="shared" si="53"/>
        <v>0</v>
      </c>
      <c r="S225" s="89">
        <v>0</v>
      </c>
      <c r="T225" s="89">
        <f t="shared" si="58"/>
        <v>0</v>
      </c>
      <c r="U225" s="89">
        <v>0</v>
      </c>
      <c r="V225" s="88">
        <f t="shared" si="59"/>
        <v>0</v>
      </c>
      <c r="W225" s="89">
        <v>0</v>
      </c>
      <c r="X225" s="88">
        <f t="shared" si="60"/>
        <v>0</v>
      </c>
      <c r="Y225" s="89">
        <v>0</v>
      </c>
      <c r="Z225" s="88">
        <f t="shared" si="61"/>
        <v>0</v>
      </c>
      <c r="AA225" s="88">
        <v>0</v>
      </c>
      <c r="AB225" s="88">
        <f t="shared" si="49"/>
        <v>0</v>
      </c>
      <c r="AC225" s="93">
        <f t="shared" si="62"/>
        <v>0</v>
      </c>
      <c r="AD225" s="135"/>
    </row>
    <row r="226" spans="1:30" s="115" customFormat="1" ht="22.5" hidden="1" customHeight="1">
      <c r="A226" s="85">
        <v>235</v>
      </c>
      <c r="B226" s="132" t="s">
        <v>772</v>
      </c>
      <c r="C226" s="87">
        <v>0</v>
      </c>
      <c r="D226" s="88">
        <f t="shared" si="54"/>
        <v>0</v>
      </c>
      <c r="E226" s="87">
        <v>0</v>
      </c>
      <c r="F226" s="88">
        <f t="shared" si="55"/>
        <v>0</v>
      </c>
      <c r="G226" s="89">
        <v>0</v>
      </c>
      <c r="H226" s="88">
        <f t="shared" si="56"/>
        <v>0</v>
      </c>
      <c r="I226" s="89">
        <v>0</v>
      </c>
      <c r="J226" s="89">
        <f t="shared" si="51"/>
        <v>0</v>
      </c>
      <c r="K226" s="89">
        <v>0</v>
      </c>
      <c r="L226" s="89">
        <f t="shared" si="52"/>
        <v>0</v>
      </c>
      <c r="M226" s="89">
        <v>0</v>
      </c>
      <c r="N226" s="89">
        <f t="shared" si="57"/>
        <v>0</v>
      </c>
      <c r="O226" s="125">
        <v>0</v>
      </c>
      <c r="P226" s="89">
        <f t="shared" si="50"/>
        <v>0</v>
      </c>
      <c r="Q226" s="89">
        <v>0</v>
      </c>
      <c r="R226" s="89">
        <f t="shared" si="53"/>
        <v>0</v>
      </c>
      <c r="S226" s="89">
        <v>0</v>
      </c>
      <c r="T226" s="89">
        <f t="shared" si="58"/>
        <v>0</v>
      </c>
      <c r="U226" s="89">
        <v>0</v>
      </c>
      <c r="V226" s="88">
        <f t="shared" si="59"/>
        <v>0</v>
      </c>
      <c r="W226" s="89">
        <v>0</v>
      </c>
      <c r="X226" s="88">
        <f t="shared" si="60"/>
        <v>0</v>
      </c>
      <c r="Y226" s="89">
        <v>0</v>
      </c>
      <c r="Z226" s="88">
        <f t="shared" si="61"/>
        <v>0</v>
      </c>
      <c r="AA226" s="88">
        <v>0</v>
      </c>
      <c r="AB226" s="88">
        <f t="shared" si="49"/>
        <v>0</v>
      </c>
      <c r="AC226" s="93">
        <f t="shared" si="62"/>
        <v>0</v>
      </c>
      <c r="AD226" s="135"/>
    </row>
    <row r="227" spans="1:30" s="115" customFormat="1" ht="22.5" hidden="1" customHeight="1">
      <c r="A227" s="122">
        <v>236</v>
      </c>
      <c r="B227" s="132" t="s">
        <v>773</v>
      </c>
      <c r="C227" s="87">
        <v>0</v>
      </c>
      <c r="D227" s="88">
        <f t="shared" si="54"/>
        <v>0</v>
      </c>
      <c r="E227" s="87">
        <v>0</v>
      </c>
      <c r="F227" s="88">
        <f t="shared" si="55"/>
        <v>0</v>
      </c>
      <c r="G227" s="89">
        <v>0</v>
      </c>
      <c r="H227" s="88">
        <f t="shared" si="56"/>
        <v>0</v>
      </c>
      <c r="I227" s="89">
        <v>0</v>
      </c>
      <c r="J227" s="89">
        <f t="shared" si="51"/>
        <v>0</v>
      </c>
      <c r="K227" s="89">
        <v>0</v>
      </c>
      <c r="L227" s="89">
        <f t="shared" si="52"/>
        <v>0</v>
      </c>
      <c r="M227" s="89">
        <v>0</v>
      </c>
      <c r="N227" s="89">
        <f t="shared" si="57"/>
        <v>0</v>
      </c>
      <c r="O227" s="125">
        <v>0</v>
      </c>
      <c r="P227" s="89">
        <f t="shared" si="50"/>
        <v>0</v>
      </c>
      <c r="Q227" s="89">
        <v>0</v>
      </c>
      <c r="R227" s="89">
        <f t="shared" si="53"/>
        <v>0</v>
      </c>
      <c r="S227" s="89">
        <v>0</v>
      </c>
      <c r="T227" s="89">
        <f t="shared" si="58"/>
        <v>0</v>
      </c>
      <c r="U227" s="89">
        <v>0</v>
      </c>
      <c r="V227" s="88">
        <f t="shared" si="59"/>
        <v>0</v>
      </c>
      <c r="W227" s="89">
        <v>0</v>
      </c>
      <c r="X227" s="88">
        <f t="shared" si="60"/>
        <v>0</v>
      </c>
      <c r="Y227" s="89">
        <v>0</v>
      </c>
      <c r="Z227" s="88">
        <f t="shared" si="61"/>
        <v>0</v>
      </c>
      <c r="AA227" s="88">
        <v>0</v>
      </c>
      <c r="AB227" s="88">
        <f t="shared" si="49"/>
        <v>0</v>
      </c>
      <c r="AC227" s="93">
        <f t="shared" si="62"/>
        <v>0</v>
      </c>
      <c r="AD227" s="135"/>
    </row>
    <row r="228" spans="1:30" s="115" customFormat="1" ht="22.5" hidden="1" customHeight="1">
      <c r="A228" s="85">
        <v>237</v>
      </c>
      <c r="B228" s="132" t="s">
        <v>774</v>
      </c>
      <c r="C228" s="87">
        <v>0</v>
      </c>
      <c r="D228" s="88">
        <f t="shared" si="54"/>
        <v>0</v>
      </c>
      <c r="E228" s="87">
        <v>0</v>
      </c>
      <c r="F228" s="88">
        <f t="shared" si="55"/>
        <v>0</v>
      </c>
      <c r="G228" s="89">
        <v>0</v>
      </c>
      <c r="H228" s="88">
        <f t="shared" si="56"/>
        <v>0</v>
      </c>
      <c r="I228" s="89">
        <v>0</v>
      </c>
      <c r="J228" s="89">
        <f t="shared" si="51"/>
        <v>0</v>
      </c>
      <c r="K228" s="89">
        <v>0</v>
      </c>
      <c r="L228" s="89">
        <f t="shared" si="52"/>
        <v>0</v>
      </c>
      <c r="M228" s="89">
        <v>0</v>
      </c>
      <c r="N228" s="89">
        <f t="shared" si="57"/>
        <v>0</v>
      </c>
      <c r="O228" s="125">
        <v>0</v>
      </c>
      <c r="P228" s="89">
        <f t="shared" si="50"/>
        <v>0</v>
      </c>
      <c r="Q228" s="89">
        <v>0</v>
      </c>
      <c r="R228" s="89">
        <f t="shared" si="53"/>
        <v>0</v>
      </c>
      <c r="S228" s="89">
        <v>0</v>
      </c>
      <c r="T228" s="89">
        <f t="shared" si="58"/>
        <v>0</v>
      </c>
      <c r="U228" s="89">
        <v>0</v>
      </c>
      <c r="V228" s="88">
        <f t="shared" si="59"/>
        <v>0</v>
      </c>
      <c r="W228" s="89">
        <v>0</v>
      </c>
      <c r="X228" s="88">
        <f t="shared" si="60"/>
        <v>0</v>
      </c>
      <c r="Y228" s="89">
        <v>0</v>
      </c>
      <c r="Z228" s="88">
        <f t="shared" si="61"/>
        <v>0</v>
      </c>
      <c r="AA228" s="88">
        <v>0</v>
      </c>
      <c r="AB228" s="88">
        <f t="shared" si="49"/>
        <v>0</v>
      </c>
      <c r="AC228" s="93">
        <f t="shared" si="62"/>
        <v>0</v>
      </c>
      <c r="AD228" s="135"/>
    </row>
    <row r="229" spans="1:30" s="115" customFormat="1" ht="22.5" hidden="1" customHeight="1">
      <c r="A229" s="122">
        <v>238</v>
      </c>
      <c r="B229" s="132" t="s">
        <v>775</v>
      </c>
      <c r="C229" s="87">
        <v>0</v>
      </c>
      <c r="D229" s="88">
        <f t="shared" si="54"/>
        <v>0</v>
      </c>
      <c r="E229" s="87">
        <v>0</v>
      </c>
      <c r="F229" s="88">
        <f t="shared" si="55"/>
        <v>0</v>
      </c>
      <c r="G229" s="89">
        <v>0</v>
      </c>
      <c r="H229" s="88">
        <f t="shared" si="56"/>
        <v>0</v>
      </c>
      <c r="I229" s="89">
        <v>0</v>
      </c>
      <c r="J229" s="89">
        <f t="shared" si="51"/>
        <v>0</v>
      </c>
      <c r="K229" s="89">
        <v>0</v>
      </c>
      <c r="L229" s="89">
        <f t="shared" si="52"/>
        <v>0</v>
      </c>
      <c r="M229" s="89">
        <v>0</v>
      </c>
      <c r="N229" s="89">
        <f t="shared" si="57"/>
        <v>0</v>
      </c>
      <c r="O229" s="125">
        <v>0</v>
      </c>
      <c r="P229" s="89">
        <f t="shared" si="50"/>
        <v>0</v>
      </c>
      <c r="Q229" s="89">
        <v>0</v>
      </c>
      <c r="R229" s="89">
        <f t="shared" si="53"/>
        <v>0</v>
      </c>
      <c r="S229" s="89">
        <v>0</v>
      </c>
      <c r="T229" s="89">
        <f t="shared" si="58"/>
        <v>0</v>
      </c>
      <c r="U229" s="89">
        <v>0</v>
      </c>
      <c r="V229" s="88">
        <f t="shared" si="59"/>
        <v>0</v>
      </c>
      <c r="W229" s="89">
        <v>0</v>
      </c>
      <c r="X229" s="88">
        <f t="shared" si="60"/>
        <v>0</v>
      </c>
      <c r="Y229" s="89">
        <v>0</v>
      </c>
      <c r="Z229" s="88">
        <f t="shared" si="61"/>
        <v>0</v>
      </c>
      <c r="AA229" s="88">
        <v>0</v>
      </c>
      <c r="AB229" s="88">
        <f t="shared" si="49"/>
        <v>0</v>
      </c>
      <c r="AC229" s="93">
        <f t="shared" si="62"/>
        <v>0</v>
      </c>
      <c r="AD229" s="135"/>
    </row>
    <row r="230" spans="1:30" s="115" customFormat="1" ht="22.5" hidden="1" customHeight="1">
      <c r="A230" s="85">
        <v>239</v>
      </c>
      <c r="B230" s="132" t="s">
        <v>776</v>
      </c>
      <c r="C230" s="87">
        <v>0</v>
      </c>
      <c r="D230" s="88">
        <f t="shared" si="54"/>
        <v>0</v>
      </c>
      <c r="E230" s="87">
        <v>0</v>
      </c>
      <c r="F230" s="88">
        <f t="shared" si="55"/>
        <v>0</v>
      </c>
      <c r="G230" s="89">
        <v>0</v>
      </c>
      <c r="H230" s="88">
        <f t="shared" si="56"/>
        <v>0</v>
      </c>
      <c r="I230" s="89">
        <v>0</v>
      </c>
      <c r="J230" s="89">
        <f t="shared" si="51"/>
        <v>0</v>
      </c>
      <c r="K230" s="89">
        <v>0</v>
      </c>
      <c r="L230" s="89">
        <f t="shared" si="52"/>
        <v>0</v>
      </c>
      <c r="M230" s="89">
        <v>0</v>
      </c>
      <c r="N230" s="89">
        <f t="shared" si="57"/>
        <v>0</v>
      </c>
      <c r="O230" s="125">
        <v>0</v>
      </c>
      <c r="P230" s="89">
        <f t="shared" si="50"/>
        <v>0</v>
      </c>
      <c r="Q230" s="89">
        <v>0</v>
      </c>
      <c r="R230" s="89">
        <f t="shared" si="53"/>
        <v>0</v>
      </c>
      <c r="S230" s="89">
        <v>0</v>
      </c>
      <c r="T230" s="89">
        <f t="shared" si="58"/>
        <v>0</v>
      </c>
      <c r="U230" s="89">
        <v>0</v>
      </c>
      <c r="V230" s="88">
        <f t="shared" si="59"/>
        <v>0</v>
      </c>
      <c r="W230" s="89">
        <v>0</v>
      </c>
      <c r="X230" s="88">
        <f t="shared" si="60"/>
        <v>0</v>
      </c>
      <c r="Y230" s="89">
        <v>0</v>
      </c>
      <c r="Z230" s="88">
        <f t="shared" si="61"/>
        <v>0</v>
      </c>
      <c r="AA230" s="88">
        <v>0</v>
      </c>
      <c r="AB230" s="88">
        <f t="shared" si="49"/>
        <v>0</v>
      </c>
      <c r="AC230" s="93">
        <f t="shared" si="62"/>
        <v>0</v>
      </c>
      <c r="AD230" s="135"/>
    </row>
    <row r="231" spans="1:30" s="115" customFormat="1" ht="22.5" hidden="1" customHeight="1">
      <c r="A231" s="122">
        <v>240</v>
      </c>
      <c r="B231" s="132" t="s">
        <v>777</v>
      </c>
      <c r="C231" s="87">
        <v>0</v>
      </c>
      <c r="D231" s="88">
        <f t="shared" si="54"/>
        <v>0</v>
      </c>
      <c r="E231" s="87">
        <v>0</v>
      </c>
      <c r="F231" s="88">
        <f t="shared" si="55"/>
        <v>0</v>
      </c>
      <c r="G231" s="89">
        <v>0</v>
      </c>
      <c r="H231" s="88">
        <f t="shared" si="56"/>
        <v>0</v>
      </c>
      <c r="I231" s="89">
        <v>0</v>
      </c>
      <c r="J231" s="89">
        <f t="shared" si="51"/>
        <v>0</v>
      </c>
      <c r="K231" s="89">
        <v>0</v>
      </c>
      <c r="L231" s="89">
        <f t="shared" si="52"/>
        <v>0</v>
      </c>
      <c r="M231" s="89">
        <v>0</v>
      </c>
      <c r="N231" s="89">
        <f t="shared" si="57"/>
        <v>0</v>
      </c>
      <c r="O231" s="125">
        <v>0</v>
      </c>
      <c r="P231" s="89">
        <f t="shared" si="50"/>
        <v>0</v>
      </c>
      <c r="Q231" s="89">
        <v>0</v>
      </c>
      <c r="R231" s="89">
        <f t="shared" si="53"/>
        <v>0</v>
      </c>
      <c r="S231" s="89">
        <v>0</v>
      </c>
      <c r="T231" s="89">
        <f t="shared" si="58"/>
        <v>0</v>
      </c>
      <c r="U231" s="89">
        <v>0</v>
      </c>
      <c r="V231" s="88">
        <f t="shared" si="59"/>
        <v>0</v>
      </c>
      <c r="W231" s="89">
        <v>0</v>
      </c>
      <c r="X231" s="88">
        <f t="shared" si="60"/>
        <v>0</v>
      </c>
      <c r="Y231" s="89">
        <v>0</v>
      </c>
      <c r="Z231" s="88">
        <f t="shared" si="61"/>
        <v>0</v>
      </c>
      <c r="AA231" s="88">
        <v>0</v>
      </c>
      <c r="AB231" s="88">
        <f t="shared" si="49"/>
        <v>0</v>
      </c>
      <c r="AC231" s="93">
        <f t="shared" si="62"/>
        <v>0</v>
      </c>
      <c r="AD231" s="135"/>
    </row>
    <row r="232" spans="1:30" s="115" customFormat="1" ht="22.5" hidden="1" customHeight="1">
      <c r="A232" s="85">
        <v>241</v>
      </c>
      <c r="B232" s="132" t="s">
        <v>778</v>
      </c>
      <c r="C232" s="87">
        <v>0</v>
      </c>
      <c r="D232" s="88">
        <f t="shared" si="54"/>
        <v>0</v>
      </c>
      <c r="E232" s="87">
        <v>0</v>
      </c>
      <c r="F232" s="88">
        <f t="shared" si="55"/>
        <v>0</v>
      </c>
      <c r="G232" s="89">
        <v>0</v>
      </c>
      <c r="H232" s="88">
        <f t="shared" si="56"/>
        <v>0</v>
      </c>
      <c r="I232" s="89">
        <v>0</v>
      </c>
      <c r="J232" s="89">
        <f t="shared" si="51"/>
        <v>0</v>
      </c>
      <c r="K232" s="89">
        <v>0</v>
      </c>
      <c r="L232" s="89">
        <f t="shared" si="52"/>
        <v>0</v>
      </c>
      <c r="M232" s="89">
        <v>0</v>
      </c>
      <c r="N232" s="89">
        <f t="shared" si="57"/>
        <v>0</v>
      </c>
      <c r="O232" s="125">
        <v>0</v>
      </c>
      <c r="P232" s="89">
        <f t="shared" si="50"/>
        <v>0</v>
      </c>
      <c r="Q232" s="89">
        <v>0</v>
      </c>
      <c r="R232" s="89">
        <f t="shared" si="53"/>
        <v>0</v>
      </c>
      <c r="S232" s="89">
        <v>0</v>
      </c>
      <c r="T232" s="89">
        <f t="shared" si="58"/>
        <v>0</v>
      </c>
      <c r="U232" s="89">
        <v>0</v>
      </c>
      <c r="V232" s="88">
        <f t="shared" si="59"/>
        <v>0</v>
      </c>
      <c r="W232" s="89">
        <v>0</v>
      </c>
      <c r="X232" s="88">
        <f t="shared" si="60"/>
        <v>0</v>
      </c>
      <c r="Y232" s="89">
        <v>0</v>
      </c>
      <c r="Z232" s="88">
        <f t="shared" si="61"/>
        <v>0</v>
      </c>
      <c r="AA232" s="88">
        <v>0</v>
      </c>
      <c r="AB232" s="88">
        <f t="shared" si="49"/>
        <v>0</v>
      </c>
      <c r="AC232" s="93">
        <f t="shared" si="62"/>
        <v>0</v>
      </c>
      <c r="AD232" s="135"/>
    </row>
    <row r="233" spans="1:30" s="115" customFormat="1" ht="22.5" hidden="1" customHeight="1">
      <c r="A233" s="122">
        <v>242</v>
      </c>
      <c r="B233" s="132" t="s">
        <v>779</v>
      </c>
      <c r="C233" s="87">
        <v>0</v>
      </c>
      <c r="D233" s="88">
        <f t="shared" si="54"/>
        <v>0</v>
      </c>
      <c r="E233" s="87">
        <v>0</v>
      </c>
      <c r="F233" s="88">
        <f t="shared" si="55"/>
        <v>0</v>
      </c>
      <c r="G233" s="89">
        <v>0</v>
      </c>
      <c r="H233" s="88">
        <f t="shared" si="56"/>
        <v>0</v>
      </c>
      <c r="I233" s="89">
        <v>0</v>
      </c>
      <c r="J233" s="89">
        <f t="shared" si="51"/>
        <v>0</v>
      </c>
      <c r="K233" s="89">
        <v>0</v>
      </c>
      <c r="L233" s="89">
        <f t="shared" si="52"/>
        <v>0</v>
      </c>
      <c r="M233" s="89">
        <v>0</v>
      </c>
      <c r="N233" s="89">
        <f t="shared" si="57"/>
        <v>0</v>
      </c>
      <c r="O233" s="125">
        <v>0</v>
      </c>
      <c r="P233" s="89">
        <f t="shared" si="50"/>
        <v>0</v>
      </c>
      <c r="Q233" s="89">
        <v>0</v>
      </c>
      <c r="R233" s="89">
        <f t="shared" si="53"/>
        <v>0</v>
      </c>
      <c r="S233" s="89">
        <v>0</v>
      </c>
      <c r="T233" s="89">
        <f t="shared" si="58"/>
        <v>0</v>
      </c>
      <c r="U233" s="89">
        <v>0</v>
      </c>
      <c r="V233" s="88">
        <f t="shared" si="59"/>
        <v>0</v>
      </c>
      <c r="W233" s="89">
        <v>0</v>
      </c>
      <c r="X233" s="88">
        <f t="shared" si="60"/>
        <v>0</v>
      </c>
      <c r="Y233" s="89">
        <v>0</v>
      </c>
      <c r="Z233" s="88">
        <f t="shared" si="61"/>
        <v>0</v>
      </c>
      <c r="AA233" s="88">
        <v>0</v>
      </c>
      <c r="AB233" s="88">
        <f t="shared" si="49"/>
        <v>0</v>
      </c>
      <c r="AC233" s="93">
        <f t="shared" si="62"/>
        <v>0</v>
      </c>
      <c r="AD233" s="135"/>
    </row>
    <row r="234" spans="1:30" s="115" customFormat="1" ht="22.5" hidden="1" customHeight="1">
      <c r="A234" s="85">
        <v>243</v>
      </c>
      <c r="B234" s="132" t="s">
        <v>780</v>
      </c>
      <c r="C234" s="87">
        <v>0</v>
      </c>
      <c r="D234" s="88">
        <f t="shared" si="54"/>
        <v>0</v>
      </c>
      <c r="E234" s="87">
        <v>0</v>
      </c>
      <c r="F234" s="88">
        <f t="shared" si="55"/>
        <v>0</v>
      </c>
      <c r="G234" s="89">
        <v>0</v>
      </c>
      <c r="H234" s="88">
        <f t="shared" si="56"/>
        <v>0</v>
      </c>
      <c r="I234" s="89">
        <v>0</v>
      </c>
      <c r="J234" s="89">
        <f t="shared" si="51"/>
        <v>0</v>
      </c>
      <c r="K234" s="89">
        <v>0</v>
      </c>
      <c r="L234" s="89">
        <f t="shared" si="52"/>
        <v>0</v>
      </c>
      <c r="M234" s="89">
        <v>0</v>
      </c>
      <c r="N234" s="89">
        <f t="shared" si="57"/>
        <v>0</v>
      </c>
      <c r="O234" s="125">
        <v>0</v>
      </c>
      <c r="P234" s="89">
        <f t="shared" si="50"/>
        <v>0</v>
      </c>
      <c r="Q234" s="89">
        <v>0</v>
      </c>
      <c r="R234" s="89">
        <f t="shared" si="53"/>
        <v>0</v>
      </c>
      <c r="S234" s="89">
        <v>0</v>
      </c>
      <c r="T234" s="89">
        <f t="shared" si="58"/>
        <v>0</v>
      </c>
      <c r="U234" s="89">
        <v>0</v>
      </c>
      <c r="V234" s="88">
        <f t="shared" si="59"/>
        <v>0</v>
      </c>
      <c r="W234" s="89">
        <v>0</v>
      </c>
      <c r="X234" s="88">
        <f t="shared" si="60"/>
        <v>0</v>
      </c>
      <c r="Y234" s="89">
        <v>0</v>
      </c>
      <c r="Z234" s="88">
        <f t="shared" si="61"/>
        <v>0</v>
      </c>
      <c r="AA234" s="88">
        <v>0</v>
      </c>
      <c r="AB234" s="88">
        <f t="shared" si="49"/>
        <v>0</v>
      </c>
      <c r="AC234" s="93">
        <f t="shared" si="62"/>
        <v>0</v>
      </c>
      <c r="AD234" s="135"/>
    </row>
    <row r="235" spans="1:30" s="115" customFormat="1" ht="22.5" hidden="1" customHeight="1">
      <c r="A235" s="122">
        <v>244</v>
      </c>
      <c r="B235" s="132" t="s">
        <v>781</v>
      </c>
      <c r="C235" s="87">
        <v>0</v>
      </c>
      <c r="D235" s="88">
        <f t="shared" si="54"/>
        <v>0</v>
      </c>
      <c r="E235" s="87">
        <v>0</v>
      </c>
      <c r="F235" s="88">
        <f t="shared" si="55"/>
        <v>0</v>
      </c>
      <c r="G235" s="89">
        <v>0</v>
      </c>
      <c r="H235" s="88">
        <f t="shared" si="56"/>
        <v>0</v>
      </c>
      <c r="I235" s="89">
        <v>0</v>
      </c>
      <c r="J235" s="89">
        <f t="shared" si="51"/>
        <v>0</v>
      </c>
      <c r="K235" s="89">
        <v>0</v>
      </c>
      <c r="L235" s="89">
        <f t="shared" si="52"/>
        <v>0</v>
      </c>
      <c r="M235" s="89">
        <v>0</v>
      </c>
      <c r="N235" s="89">
        <f t="shared" si="57"/>
        <v>0</v>
      </c>
      <c r="O235" s="125">
        <v>0</v>
      </c>
      <c r="P235" s="89">
        <f t="shared" si="50"/>
        <v>0</v>
      </c>
      <c r="Q235" s="89">
        <v>0</v>
      </c>
      <c r="R235" s="89">
        <f t="shared" si="53"/>
        <v>0</v>
      </c>
      <c r="S235" s="89">
        <v>0</v>
      </c>
      <c r="T235" s="89">
        <f t="shared" si="58"/>
        <v>0</v>
      </c>
      <c r="U235" s="89">
        <v>0</v>
      </c>
      <c r="V235" s="88">
        <f t="shared" si="59"/>
        <v>0</v>
      </c>
      <c r="W235" s="89">
        <v>0</v>
      </c>
      <c r="X235" s="88">
        <f t="shared" si="60"/>
        <v>0</v>
      </c>
      <c r="Y235" s="89">
        <v>0</v>
      </c>
      <c r="Z235" s="88">
        <f t="shared" si="61"/>
        <v>0</v>
      </c>
      <c r="AA235" s="88">
        <v>0</v>
      </c>
      <c r="AB235" s="88">
        <f t="shared" si="49"/>
        <v>0</v>
      </c>
      <c r="AC235" s="93">
        <f t="shared" si="62"/>
        <v>0</v>
      </c>
      <c r="AD235" s="135"/>
    </row>
    <row r="236" spans="1:30" s="115" customFormat="1" ht="22.5" hidden="1" customHeight="1">
      <c r="A236" s="85">
        <v>245</v>
      </c>
      <c r="B236" s="132" t="s">
        <v>782</v>
      </c>
      <c r="C236" s="87">
        <v>0</v>
      </c>
      <c r="D236" s="88">
        <f t="shared" si="54"/>
        <v>0</v>
      </c>
      <c r="E236" s="87">
        <v>0</v>
      </c>
      <c r="F236" s="88">
        <f t="shared" si="55"/>
        <v>0</v>
      </c>
      <c r="G236" s="89">
        <v>0</v>
      </c>
      <c r="H236" s="88">
        <f t="shared" si="56"/>
        <v>0</v>
      </c>
      <c r="I236" s="89">
        <v>0</v>
      </c>
      <c r="J236" s="89">
        <f t="shared" si="51"/>
        <v>0</v>
      </c>
      <c r="K236" s="89">
        <v>0</v>
      </c>
      <c r="L236" s="89">
        <f t="shared" si="52"/>
        <v>0</v>
      </c>
      <c r="M236" s="89">
        <v>0</v>
      </c>
      <c r="N236" s="89">
        <f t="shared" si="57"/>
        <v>0</v>
      </c>
      <c r="O236" s="125">
        <v>0</v>
      </c>
      <c r="P236" s="89">
        <f t="shared" si="50"/>
        <v>0</v>
      </c>
      <c r="Q236" s="89">
        <v>0</v>
      </c>
      <c r="R236" s="89">
        <f t="shared" si="53"/>
        <v>0</v>
      </c>
      <c r="S236" s="89">
        <v>0</v>
      </c>
      <c r="T236" s="89">
        <f t="shared" si="58"/>
        <v>0</v>
      </c>
      <c r="U236" s="89">
        <v>0</v>
      </c>
      <c r="V236" s="88">
        <f t="shared" si="59"/>
        <v>0</v>
      </c>
      <c r="W236" s="89">
        <v>0</v>
      </c>
      <c r="X236" s="88">
        <f t="shared" si="60"/>
        <v>0</v>
      </c>
      <c r="Y236" s="89">
        <v>0</v>
      </c>
      <c r="Z236" s="88">
        <f t="shared" si="61"/>
        <v>0</v>
      </c>
      <c r="AA236" s="88">
        <v>0</v>
      </c>
      <c r="AB236" s="88">
        <f t="shared" si="49"/>
        <v>0</v>
      </c>
      <c r="AC236" s="93">
        <f t="shared" si="62"/>
        <v>0</v>
      </c>
      <c r="AD236" s="135"/>
    </row>
    <row r="237" spans="1:30" s="115" customFormat="1" ht="22.5" hidden="1" customHeight="1">
      <c r="A237" s="122">
        <v>246</v>
      </c>
      <c r="B237" s="132" t="s">
        <v>783</v>
      </c>
      <c r="C237" s="87">
        <v>0</v>
      </c>
      <c r="D237" s="88">
        <f t="shared" si="54"/>
        <v>0</v>
      </c>
      <c r="E237" s="87">
        <v>0</v>
      </c>
      <c r="F237" s="88">
        <f t="shared" si="55"/>
        <v>0</v>
      </c>
      <c r="G237" s="89">
        <v>0</v>
      </c>
      <c r="H237" s="88">
        <f t="shared" si="56"/>
        <v>0</v>
      </c>
      <c r="I237" s="89">
        <v>0</v>
      </c>
      <c r="J237" s="89">
        <f t="shared" si="51"/>
        <v>0</v>
      </c>
      <c r="K237" s="89">
        <v>0</v>
      </c>
      <c r="L237" s="89">
        <f t="shared" si="52"/>
        <v>0</v>
      </c>
      <c r="M237" s="89">
        <v>0</v>
      </c>
      <c r="N237" s="89">
        <f t="shared" si="57"/>
        <v>0</v>
      </c>
      <c r="O237" s="125">
        <v>0</v>
      </c>
      <c r="P237" s="89">
        <f t="shared" si="50"/>
        <v>0</v>
      </c>
      <c r="Q237" s="89">
        <v>0</v>
      </c>
      <c r="R237" s="89">
        <f t="shared" si="53"/>
        <v>0</v>
      </c>
      <c r="S237" s="89">
        <v>0</v>
      </c>
      <c r="T237" s="89">
        <f t="shared" si="58"/>
        <v>0</v>
      </c>
      <c r="U237" s="89">
        <v>0</v>
      </c>
      <c r="V237" s="88">
        <f t="shared" si="59"/>
        <v>0</v>
      </c>
      <c r="W237" s="89">
        <v>0</v>
      </c>
      <c r="X237" s="88">
        <f t="shared" si="60"/>
        <v>0</v>
      </c>
      <c r="Y237" s="89">
        <v>0</v>
      </c>
      <c r="Z237" s="88">
        <f t="shared" si="61"/>
        <v>0</v>
      </c>
      <c r="AA237" s="88">
        <v>0</v>
      </c>
      <c r="AB237" s="88">
        <f t="shared" si="49"/>
        <v>0</v>
      </c>
      <c r="AC237" s="93">
        <f t="shared" si="62"/>
        <v>0</v>
      </c>
      <c r="AD237" s="135"/>
    </row>
    <row r="238" spans="1:30" s="115" customFormat="1" ht="22.5" hidden="1" customHeight="1">
      <c r="A238" s="85">
        <v>247</v>
      </c>
      <c r="B238" s="132" t="s">
        <v>784</v>
      </c>
      <c r="C238" s="87">
        <v>0</v>
      </c>
      <c r="D238" s="88">
        <f t="shared" si="54"/>
        <v>0</v>
      </c>
      <c r="E238" s="87">
        <v>0</v>
      </c>
      <c r="F238" s="88">
        <f t="shared" si="55"/>
        <v>0</v>
      </c>
      <c r="G238" s="89">
        <v>0</v>
      </c>
      <c r="H238" s="88">
        <f t="shared" si="56"/>
        <v>0</v>
      </c>
      <c r="I238" s="89">
        <v>0</v>
      </c>
      <c r="J238" s="89">
        <f t="shared" si="51"/>
        <v>0</v>
      </c>
      <c r="K238" s="89">
        <v>0</v>
      </c>
      <c r="L238" s="89">
        <f t="shared" si="52"/>
        <v>0</v>
      </c>
      <c r="M238" s="89">
        <v>0</v>
      </c>
      <c r="N238" s="89">
        <f t="shared" si="57"/>
        <v>0</v>
      </c>
      <c r="O238" s="125">
        <v>0</v>
      </c>
      <c r="P238" s="89">
        <f t="shared" si="50"/>
        <v>0</v>
      </c>
      <c r="Q238" s="89">
        <v>0</v>
      </c>
      <c r="R238" s="89">
        <f t="shared" si="53"/>
        <v>0</v>
      </c>
      <c r="S238" s="89">
        <v>0</v>
      </c>
      <c r="T238" s="89">
        <f t="shared" si="58"/>
        <v>0</v>
      </c>
      <c r="U238" s="89">
        <v>0</v>
      </c>
      <c r="V238" s="88">
        <f t="shared" si="59"/>
        <v>0</v>
      </c>
      <c r="W238" s="89">
        <v>0</v>
      </c>
      <c r="X238" s="88">
        <f t="shared" si="60"/>
        <v>0</v>
      </c>
      <c r="Y238" s="89">
        <v>0</v>
      </c>
      <c r="Z238" s="88">
        <f t="shared" si="61"/>
        <v>0</v>
      </c>
      <c r="AA238" s="88">
        <v>0</v>
      </c>
      <c r="AB238" s="88">
        <f t="shared" si="49"/>
        <v>0</v>
      </c>
      <c r="AC238" s="93">
        <f t="shared" si="62"/>
        <v>0</v>
      </c>
      <c r="AD238" s="135"/>
    </row>
    <row r="239" spans="1:30" s="115" customFormat="1" ht="22.5" hidden="1" customHeight="1">
      <c r="A239" s="122">
        <v>248</v>
      </c>
      <c r="B239" s="132" t="s">
        <v>785</v>
      </c>
      <c r="C239" s="87">
        <v>0</v>
      </c>
      <c r="D239" s="88">
        <f t="shared" si="54"/>
        <v>0</v>
      </c>
      <c r="E239" s="87">
        <v>0</v>
      </c>
      <c r="F239" s="88">
        <f t="shared" si="55"/>
        <v>0</v>
      </c>
      <c r="G239" s="89">
        <v>0</v>
      </c>
      <c r="H239" s="88">
        <f t="shared" si="56"/>
        <v>0</v>
      </c>
      <c r="I239" s="89">
        <v>0</v>
      </c>
      <c r="J239" s="89">
        <f t="shared" si="51"/>
        <v>0</v>
      </c>
      <c r="K239" s="89">
        <v>0</v>
      </c>
      <c r="L239" s="89">
        <f t="shared" si="52"/>
        <v>0</v>
      </c>
      <c r="M239" s="89">
        <v>0</v>
      </c>
      <c r="N239" s="89">
        <f t="shared" si="57"/>
        <v>0</v>
      </c>
      <c r="O239" s="125">
        <v>0</v>
      </c>
      <c r="P239" s="89">
        <f t="shared" si="50"/>
        <v>0</v>
      </c>
      <c r="Q239" s="89">
        <v>0</v>
      </c>
      <c r="R239" s="89">
        <f t="shared" si="53"/>
        <v>0</v>
      </c>
      <c r="S239" s="89">
        <v>0</v>
      </c>
      <c r="T239" s="89">
        <f t="shared" si="58"/>
        <v>0</v>
      </c>
      <c r="U239" s="89">
        <v>0</v>
      </c>
      <c r="V239" s="88">
        <f t="shared" si="59"/>
        <v>0</v>
      </c>
      <c r="W239" s="89">
        <v>0</v>
      </c>
      <c r="X239" s="88">
        <f t="shared" si="60"/>
        <v>0</v>
      </c>
      <c r="Y239" s="89">
        <v>0</v>
      </c>
      <c r="Z239" s="88">
        <f t="shared" si="61"/>
        <v>0</v>
      </c>
      <c r="AA239" s="88">
        <v>0</v>
      </c>
      <c r="AB239" s="88">
        <f t="shared" si="49"/>
        <v>0</v>
      </c>
      <c r="AC239" s="93">
        <f t="shared" si="62"/>
        <v>0</v>
      </c>
      <c r="AD239" s="135"/>
    </row>
    <row r="240" spans="1:30" s="115" customFormat="1" ht="22.5" hidden="1" customHeight="1">
      <c r="A240" s="85">
        <v>249</v>
      </c>
      <c r="B240" s="132" t="s">
        <v>786</v>
      </c>
      <c r="C240" s="87">
        <v>0</v>
      </c>
      <c r="D240" s="88">
        <f t="shared" si="54"/>
        <v>0</v>
      </c>
      <c r="E240" s="87">
        <v>0</v>
      </c>
      <c r="F240" s="88">
        <f t="shared" si="55"/>
        <v>0</v>
      </c>
      <c r="G240" s="89">
        <v>0</v>
      </c>
      <c r="H240" s="88">
        <f t="shared" si="56"/>
        <v>0</v>
      </c>
      <c r="I240" s="89">
        <v>0</v>
      </c>
      <c r="J240" s="89">
        <f t="shared" si="51"/>
        <v>0</v>
      </c>
      <c r="K240" s="89">
        <v>0</v>
      </c>
      <c r="L240" s="89">
        <f t="shared" si="52"/>
        <v>0</v>
      </c>
      <c r="M240" s="89">
        <v>0</v>
      </c>
      <c r="N240" s="89">
        <f t="shared" si="57"/>
        <v>0</v>
      </c>
      <c r="O240" s="125">
        <v>0</v>
      </c>
      <c r="P240" s="89">
        <f t="shared" si="50"/>
        <v>0</v>
      </c>
      <c r="Q240" s="89">
        <v>0</v>
      </c>
      <c r="R240" s="89">
        <f t="shared" si="53"/>
        <v>0</v>
      </c>
      <c r="S240" s="89">
        <v>0</v>
      </c>
      <c r="T240" s="89">
        <f t="shared" si="58"/>
        <v>0</v>
      </c>
      <c r="U240" s="89">
        <v>0</v>
      </c>
      <c r="V240" s="88">
        <f t="shared" si="59"/>
        <v>0</v>
      </c>
      <c r="W240" s="89">
        <v>0</v>
      </c>
      <c r="X240" s="88">
        <f t="shared" si="60"/>
        <v>0</v>
      </c>
      <c r="Y240" s="89">
        <v>0</v>
      </c>
      <c r="Z240" s="88">
        <f t="shared" si="61"/>
        <v>0</v>
      </c>
      <c r="AA240" s="88">
        <v>0</v>
      </c>
      <c r="AB240" s="88">
        <f t="shared" si="49"/>
        <v>0</v>
      </c>
      <c r="AC240" s="93">
        <f t="shared" si="62"/>
        <v>0</v>
      </c>
      <c r="AD240" s="135"/>
    </row>
    <row r="241" spans="1:30" s="115" customFormat="1" ht="22.5" hidden="1" customHeight="1">
      <c r="A241" s="122">
        <v>250</v>
      </c>
      <c r="B241" s="132" t="s">
        <v>787</v>
      </c>
      <c r="C241" s="87">
        <v>0</v>
      </c>
      <c r="D241" s="88">
        <f t="shared" si="54"/>
        <v>0</v>
      </c>
      <c r="E241" s="87">
        <v>0</v>
      </c>
      <c r="F241" s="88">
        <f t="shared" si="55"/>
        <v>0</v>
      </c>
      <c r="G241" s="89">
        <v>0</v>
      </c>
      <c r="H241" s="88">
        <f t="shared" si="56"/>
        <v>0</v>
      </c>
      <c r="I241" s="89">
        <v>0</v>
      </c>
      <c r="J241" s="89">
        <f t="shared" si="51"/>
        <v>0</v>
      </c>
      <c r="K241" s="89">
        <v>0</v>
      </c>
      <c r="L241" s="89">
        <f t="shared" si="52"/>
        <v>0</v>
      </c>
      <c r="M241" s="89">
        <v>0</v>
      </c>
      <c r="N241" s="89">
        <f t="shared" si="57"/>
        <v>0</v>
      </c>
      <c r="O241" s="125">
        <v>0</v>
      </c>
      <c r="P241" s="89">
        <f t="shared" si="50"/>
        <v>0</v>
      </c>
      <c r="Q241" s="89">
        <v>0</v>
      </c>
      <c r="R241" s="89">
        <f t="shared" si="53"/>
        <v>0</v>
      </c>
      <c r="S241" s="89">
        <v>0</v>
      </c>
      <c r="T241" s="89">
        <f t="shared" si="58"/>
        <v>0</v>
      </c>
      <c r="U241" s="89">
        <v>0</v>
      </c>
      <c r="V241" s="88">
        <f t="shared" si="59"/>
        <v>0</v>
      </c>
      <c r="W241" s="89">
        <v>0</v>
      </c>
      <c r="X241" s="88">
        <f t="shared" si="60"/>
        <v>0</v>
      </c>
      <c r="Y241" s="89">
        <v>0</v>
      </c>
      <c r="Z241" s="88">
        <f t="shared" si="61"/>
        <v>0</v>
      </c>
      <c r="AA241" s="88">
        <v>0</v>
      </c>
      <c r="AB241" s="88">
        <f t="shared" si="49"/>
        <v>0</v>
      </c>
      <c r="AC241" s="93">
        <f t="shared" ref="AC241:AC272" si="63">Z241+X241+V241+J241+H241+F241+D241+AB241+N241+L241+P241+R241+AJ241</f>
        <v>0</v>
      </c>
      <c r="AD241" s="135"/>
    </row>
    <row r="242" spans="1:30" s="115" customFormat="1" ht="22.5" hidden="1" customHeight="1">
      <c r="A242" s="85">
        <v>251</v>
      </c>
      <c r="B242" s="132" t="s">
        <v>788</v>
      </c>
      <c r="C242" s="87">
        <v>0</v>
      </c>
      <c r="D242" s="88">
        <f t="shared" si="54"/>
        <v>0</v>
      </c>
      <c r="E242" s="87">
        <v>0</v>
      </c>
      <c r="F242" s="88">
        <f t="shared" si="55"/>
        <v>0</v>
      </c>
      <c r="G242" s="89">
        <v>0</v>
      </c>
      <c r="H242" s="88">
        <f t="shared" si="56"/>
        <v>0</v>
      </c>
      <c r="I242" s="89">
        <v>0</v>
      </c>
      <c r="J242" s="89">
        <f t="shared" si="51"/>
        <v>0</v>
      </c>
      <c r="K242" s="89">
        <v>0</v>
      </c>
      <c r="L242" s="89">
        <f t="shared" si="52"/>
        <v>0</v>
      </c>
      <c r="M242" s="89">
        <v>0</v>
      </c>
      <c r="N242" s="89">
        <f t="shared" si="57"/>
        <v>0</v>
      </c>
      <c r="O242" s="125">
        <v>0</v>
      </c>
      <c r="P242" s="89">
        <f t="shared" si="50"/>
        <v>0</v>
      </c>
      <c r="Q242" s="89">
        <v>0</v>
      </c>
      <c r="R242" s="89">
        <f t="shared" si="53"/>
        <v>0</v>
      </c>
      <c r="S242" s="89">
        <v>0</v>
      </c>
      <c r="T242" s="89">
        <f t="shared" si="58"/>
        <v>0</v>
      </c>
      <c r="U242" s="89">
        <v>0</v>
      </c>
      <c r="V242" s="88">
        <f t="shared" si="59"/>
        <v>0</v>
      </c>
      <c r="W242" s="89">
        <v>0</v>
      </c>
      <c r="X242" s="88">
        <f t="shared" si="60"/>
        <v>0</v>
      </c>
      <c r="Y242" s="89">
        <v>0</v>
      </c>
      <c r="Z242" s="88">
        <f t="shared" si="61"/>
        <v>0</v>
      </c>
      <c r="AA242" s="88">
        <v>0</v>
      </c>
      <c r="AB242" s="88">
        <f t="shared" si="49"/>
        <v>0</v>
      </c>
      <c r="AC242" s="93">
        <f t="shared" si="63"/>
        <v>0</v>
      </c>
      <c r="AD242" s="135"/>
    </row>
    <row r="243" spans="1:30" s="115" customFormat="1" ht="22.5" hidden="1" customHeight="1">
      <c r="A243" s="122">
        <v>252</v>
      </c>
      <c r="B243" s="132" t="s">
        <v>789</v>
      </c>
      <c r="C243" s="87">
        <v>0</v>
      </c>
      <c r="D243" s="88">
        <f t="shared" si="54"/>
        <v>0</v>
      </c>
      <c r="E243" s="87">
        <v>0</v>
      </c>
      <c r="F243" s="88">
        <f t="shared" si="55"/>
        <v>0</v>
      </c>
      <c r="G243" s="89">
        <v>0</v>
      </c>
      <c r="H243" s="88">
        <f t="shared" si="56"/>
        <v>0</v>
      </c>
      <c r="I243" s="89">
        <v>0</v>
      </c>
      <c r="J243" s="89">
        <f t="shared" si="51"/>
        <v>0</v>
      </c>
      <c r="K243" s="89">
        <v>0</v>
      </c>
      <c r="L243" s="89">
        <f t="shared" si="52"/>
        <v>0</v>
      </c>
      <c r="M243" s="89">
        <v>0</v>
      </c>
      <c r="N243" s="89">
        <f t="shared" si="57"/>
        <v>0</v>
      </c>
      <c r="O243" s="125">
        <v>0</v>
      </c>
      <c r="P243" s="89">
        <f t="shared" si="50"/>
        <v>0</v>
      </c>
      <c r="Q243" s="89">
        <v>0</v>
      </c>
      <c r="R243" s="89">
        <f t="shared" si="53"/>
        <v>0</v>
      </c>
      <c r="S243" s="89">
        <v>0</v>
      </c>
      <c r="T243" s="89">
        <f t="shared" si="58"/>
        <v>0</v>
      </c>
      <c r="U243" s="89">
        <v>0</v>
      </c>
      <c r="V243" s="88">
        <f t="shared" si="59"/>
        <v>0</v>
      </c>
      <c r="W243" s="89">
        <v>0</v>
      </c>
      <c r="X243" s="88">
        <f t="shared" si="60"/>
        <v>0</v>
      </c>
      <c r="Y243" s="89">
        <v>0</v>
      </c>
      <c r="Z243" s="88">
        <f t="shared" si="61"/>
        <v>0</v>
      </c>
      <c r="AA243" s="88">
        <v>0</v>
      </c>
      <c r="AB243" s="88">
        <f t="shared" ref="AB243:AB277" si="64">AA243*3.75</f>
        <v>0</v>
      </c>
      <c r="AC243" s="93">
        <f t="shared" si="63"/>
        <v>0</v>
      </c>
      <c r="AD243" s="135"/>
    </row>
    <row r="244" spans="1:30" s="115" customFormat="1" ht="22.5" hidden="1" customHeight="1">
      <c r="A244" s="85">
        <v>253</v>
      </c>
      <c r="B244" s="132" t="s">
        <v>790</v>
      </c>
      <c r="C244" s="87">
        <v>0</v>
      </c>
      <c r="D244" s="88">
        <f t="shared" si="54"/>
        <v>0</v>
      </c>
      <c r="E244" s="87">
        <v>0</v>
      </c>
      <c r="F244" s="88">
        <f t="shared" si="55"/>
        <v>0</v>
      </c>
      <c r="G244" s="89">
        <v>0</v>
      </c>
      <c r="H244" s="88">
        <f t="shared" si="56"/>
        <v>0</v>
      </c>
      <c r="I244" s="89">
        <v>0</v>
      </c>
      <c r="J244" s="89">
        <f t="shared" si="51"/>
        <v>0</v>
      </c>
      <c r="K244" s="89">
        <v>0</v>
      </c>
      <c r="L244" s="89">
        <f t="shared" si="52"/>
        <v>0</v>
      </c>
      <c r="M244" s="89">
        <v>0</v>
      </c>
      <c r="N244" s="89">
        <f t="shared" si="57"/>
        <v>0</v>
      </c>
      <c r="O244" s="125">
        <v>0</v>
      </c>
      <c r="P244" s="89">
        <f t="shared" ref="P244:P277" si="65">O244*4</f>
        <v>0</v>
      </c>
      <c r="Q244" s="89">
        <v>0</v>
      </c>
      <c r="R244" s="89">
        <f t="shared" si="53"/>
        <v>0</v>
      </c>
      <c r="S244" s="89">
        <v>0</v>
      </c>
      <c r="T244" s="89">
        <f t="shared" si="58"/>
        <v>0</v>
      </c>
      <c r="U244" s="89">
        <v>0</v>
      </c>
      <c r="V244" s="88">
        <f t="shared" si="59"/>
        <v>0</v>
      </c>
      <c r="W244" s="89">
        <v>0</v>
      </c>
      <c r="X244" s="88">
        <f t="shared" si="60"/>
        <v>0</v>
      </c>
      <c r="Y244" s="89">
        <v>0</v>
      </c>
      <c r="Z244" s="88">
        <f t="shared" si="61"/>
        <v>0</v>
      </c>
      <c r="AA244" s="88">
        <v>0</v>
      </c>
      <c r="AB244" s="88">
        <f t="shared" si="64"/>
        <v>0</v>
      </c>
      <c r="AC244" s="93">
        <f t="shared" si="63"/>
        <v>0</v>
      </c>
      <c r="AD244" s="135"/>
    </row>
    <row r="245" spans="1:30" s="115" customFormat="1" ht="22.5" hidden="1" customHeight="1">
      <c r="A245" s="122">
        <v>254</v>
      </c>
      <c r="B245" s="132" t="s">
        <v>791</v>
      </c>
      <c r="C245" s="87">
        <v>0</v>
      </c>
      <c r="D245" s="88">
        <f t="shared" si="54"/>
        <v>0</v>
      </c>
      <c r="E245" s="87">
        <v>0</v>
      </c>
      <c r="F245" s="88">
        <f t="shared" si="55"/>
        <v>0</v>
      </c>
      <c r="G245" s="89">
        <v>0</v>
      </c>
      <c r="H245" s="88">
        <f t="shared" si="56"/>
        <v>0</v>
      </c>
      <c r="I245" s="89">
        <v>0</v>
      </c>
      <c r="J245" s="89">
        <f t="shared" si="51"/>
        <v>0</v>
      </c>
      <c r="K245" s="89">
        <v>0</v>
      </c>
      <c r="L245" s="89">
        <f t="shared" si="52"/>
        <v>0</v>
      </c>
      <c r="M245" s="89">
        <v>0</v>
      </c>
      <c r="N245" s="89">
        <f t="shared" si="57"/>
        <v>0</v>
      </c>
      <c r="O245" s="125">
        <v>0</v>
      </c>
      <c r="P245" s="89">
        <f t="shared" si="65"/>
        <v>0</v>
      </c>
      <c r="Q245" s="89">
        <v>0</v>
      </c>
      <c r="R245" s="89">
        <f t="shared" si="53"/>
        <v>0</v>
      </c>
      <c r="S245" s="89">
        <v>0</v>
      </c>
      <c r="T245" s="89">
        <f t="shared" si="58"/>
        <v>0</v>
      </c>
      <c r="U245" s="89">
        <v>0</v>
      </c>
      <c r="V245" s="88">
        <f t="shared" si="59"/>
        <v>0</v>
      </c>
      <c r="W245" s="89">
        <v>0</v>
      </c>
      <c r="X245" s="88">
        <f t="shared" si="60"/>
        <v>0</v>
      </c>
      <c r="Y245" s="89">
        <v>0</v>
      </c>
      <c r="Z245" s="88">
        <f t="shared" si="61"/>
        <v>0</v>
      </c>
      <c r="AA245" s="88">
        <v>0</v>
      </c>
      <c r="AB245" s="88">
        <f t="shared" si="64"/>
        <v>0</v>
      </c>
      <c r="AC245" s="93">
        <f t="shared" si="63"/>
        <v>0</v>
      </c>
      <c r="AD245" s="135"/>
    </row>
    <row r="246" spans="1:30" s="115" customFormat="1" ht="22.5" hidden="1" customHeight="1">
      <c r="A246" s="85">
        <v>255</v>
      </c>
      <c r="B246" s="132" t="s">
        <v>792</v>
      </c>
      <c r="C246" s="87">
        <v>0</v>
      </c>
      <c r="D246" s="88">
        <f t="shared" si="54"/>
        <v>0</v>
      </c>
      <c r="E246" s="87">
        <v>0</v>
      </c>
      <c r="F246" s="88">
        <f t="shared" si="55"/>
        <v>0</v>
      </c>
      <c r="G246" s="89">
        <v>0</v>
      </c>
      <c r="H246" s="88">
        <f t="shared" si="56"/>
        <v>0</v>
      </c>
      <c r="I246" s="89">
        <v>0</v>
      </c>
      <c r="J246" s="89">
        <f t="shared" si="51"/>
        <v>0</v>
      </c>
      <c r="K246" s="89">
        <v>0</v>
      </c>
      <c r="L246" s="89">
        <f t="shared" si="52"/>
        <v>0</v>
      </c>
      <c r="M246" s="89">
        <v>0</v>
      </c>
      <c r="N246" s="89">
        <f t="shared" si="57"/>
        <v>0</v>
      </c>
      <c r="O246" s="125">
        <v>0</v>
      </c>
      <c r="P246" s="89">
        <f t="shared" si="65"/>
        <v>0</v>
      </c>
      <c r="Q246" s="89">
        <v>0</v>
      </c>
      <c r="R246" s="89">
        <f t="shared" si="53"/>
        <v>0</v>
      </c>
      <c r="S246" s="89">
        <v>0</v>
      </c>
      <c r="T246" s="89">
        <f t="shared" si="58"/>
        <v>0</v>
      </c>
      <c r="U246" s="89">
        <v>0</v>
      </c>
      <c r="V246" s="88">
        <f t="shared" si="59"/>
        <v>0</v>
      </c>
      <c r="W246" s="89">
        <v>0</v>
      </c>
      <c r="X246" s="88">
        <f t="shared" si="60"/>
        <v>0</v>
      </c>
      <c r="Y246" s="89">
        <v>0</v>
      </c>
      <c r="Z246" s="88">
        <f t="shared" si="61"/>
        <v>0</v>
      </c>
      <c r="AA246" s="88">
        <v>0</v>
      </c>
      <c r="AB246" s="88">
        <f t="shared" si="64"/>
        <v>0</v>
      </c>
      <c r="AC246" s="93">
        <f t="shared" si="63"/>
        <v>0</v>
      </c>
      <c r="AD246" s="135"/>
    </row>
    <row r="247" spans="1:30" s="115" customFormat="1" ht="22.5" hidden="1" customHeight="1">
      <c r="A247" s="122">
        <v>256</v>
      </c>
      <c r="B247" s="132" t="s">
        <v>793</v>
      </c>
      <c r="C247" s="87">
        <v>0</v>
      </c>
      <c r="D247" s="88">
        <f t="shared" si="54"/>
        <v>0</v>
      </c>
      <c r="E247" s="87">
        <v>0</v>
      </c>
      <c r="F247" s="88">
        <f t="shared" si="55"/>
        <v>0</v>
      </c>
      <c r="G247" s="89">
        <v>0</v>
      </c>
      <c r="H247" s="88">
        <f t="shared" si="56"/>
        <v>0</v>
      </c>
      <c r="I247" s="89">
        <v>0</v>
      </c>
      <c r="J247" s="89">
        <f t="shared" si="51"/>
        <v>0</v>
      </c>
      <c r="K247" s="89">
        <v>0</v>
      </c>
      <c r="L247" s="89">
        <f t="shared" si="52"/>
        <v>0</v>
      </c>
      <c r="M247" s="89">
        <v>0</v>
      </c>
      <c r="N247" s="89">
        <f t="shared" si="57"/>
        <v>0</v>
      </c>
      <c r="O247" s="125">
        <v>0</v>
      </c>
      <c r="P247" s="89">
        <f t="shared" si="65"/>
        <v>0</v>
      </c>
      <c r="Q247" s="89">
        <v>0</v>
      </c>
      <c r="R247" s="89">
        <f t="shared" si="53"/>
        <v>0</v>
      </c>
      <c r="S247" s="89">
        <v>0</v>
      </c>
      <c r="T247" s="89">
        <f t="shared" si="58"/>
        <v>0</v>
      </c>
      <c r="U247" s="89">
        <v>0</v>
      </c>
      <c r="V247" s="88">
        <f t="shared" si="59"/>
        <v>0</v>
      </c>
      <c r="W247" s="89">
        <v>0</v>
      </c>
      <c r="X247" s="88">
        <f t="shared" si="60"/>
        <v>0</v>
      </c>
      <c r="Y247" s="89">
        <v>0</v>
      </c>
      <c r="Z247" s="88">
        <f t="shared" si="61"/>
        <v>0</v>
      </c>
      <c r="AA247" s="88">
        <v>0</v>
      </c>
      <c r="AB247" s="88">
        <f t="shared" si="64"/>
        <v>0</v>
      </c>
      <c r="AC247" s="93">
        <f t="shared" si="63"/>
        <v>0</v>
      </c>
      <c r="AD247" s="135"/>
    </row>
    <row r="248" spans="1:30" s="115" customFormat="1" ht="22.5" hidden="1" customHeight="1">
      <c r="A248" s="85">
        <v>257</v>
      </c>
      <c r="B248" s="132" t="s">
        <v>794</v>
      </c>
      <c r="C248" s="87">
        <v>0</v>
      </c>
      <c r="D248" s="88">
        <f t="shared" si="54"/>
        <v>0</v>
      </c>
      <c r="E248" s="87">
        <v>0</v>
      </c>
      <c r="F248" s="88">
        <f t="shared" si="55"/>
        <v>0</v>
      </c>
      <c r="G248" s="89">
        <v>0</v>
      </c>
      <c r="H248" s="88">
        <f t="shared" si="56"/>
        <v>0</v>
      </c>
      <c r="I248" s="89">
        <v>0</v>
      </c>
      <c r="J248" s="89">
        <f t="shared" si="51"/>
        <v>0</v>
      </c>
      <c r="K248" s="89">
        <v>0</v>
      </c>
      <c r="L248" s="89">
        <f t="shared" si="52"/>
        <v>0</v>
      </c>
      <c r="M248" s="89">
        <v>0</v>
      </c>
      <c r="N248" s="89">
        <f t="shared" si="57"/>
        <v>0</v>
      </c>
      <c r="O248" s="125">
        <v>0</v>
      </c>
      <c r="P248" s="89">
        <f t="shared" si="65"/>
        <v>0</v>
      </c>
      <c r="Q248" s="89">
        <v>0</v>
      </c>
      <c r="R248" s="89">
        <f t="shared" si="53"/>
        <v>0</v>
      </c>
      <c r="S248" s="89">
        <v>0</v>
      </c>
      <c r="T248" s="89">
        <f t="shared" si="58"/>
        <v>0</v>
      </c>
      <c r="U248" s="89">
        <v>0</v>
      </c>
      <c r="V248" s="88">
        <f t="shared" si="59"/>
        <v>0</v>
      </c>
      <c r="W248" s="89">
        <v>0</v>
      </c>
      <c r="X248" s="88">
        <f t="shared" si="60"/>
        <v>0</v>
      </c>
      <c r="Y248" s="89">
        <v>0</v>
      </c>
      <c r="Z248" s="88">
        <f t="shared" si="61"/>
        <v>0</v>
      </c>
      <c r="AA248" s="88">
        <v>0</v>
      </c>
      <c r="AB248" s="88">
        <f t="shared" si="64"/>
        <v>0</v>
      </c>
      <c r="AC248" s="93">
        <f t="shared" si="63"/>
        <v>0</v>
      </c>
      <c r="AD248" s="135"/>
    </row>
    <row r="249" spans="1:30" s="115" customFormat="1" ht="22.5" hidden="1" customHeight="1">
      <c r="A249" s="122">
        <v>258</v>
      </c>
      <c r="B249" s="132" t="s">
        <v>795</v>
      </c>
      <c r="C249" s="87">
        <v>0</v>
      </c>
      <c r="D249" s="88">
        <f t="shared" si="54"/>
        <v>0</v>
      </c>
      <c r="E249" s="87">
        <v>0</v>
      </c>
      <c r="F249" s="88">
        <f t="shared" si="55"/>
        <v>0</v>
      </c>
      <c r="G249" s="89">
        <v>0</v>
      </c>
      <c r="H249" s="88">
        <f t="shared" si="56"/>
        <v>0</v>
      </c>
      <c r="I249" s="89">
        <v>0</v>
      </c>
      <c r="J249" s="89">
        <f t="shared" si="51"/>
        <v>0</v>
      </c>
      <c r="K249" s="89">
        <v>0</v>
      </c>
      <c r="L249" s="89">
        <f t="shared" si="52"/>
        <v>0</v>
      </c>
      <c r="M249" s="89">
        <v>0</v>
      </c>
      <c r="N249" s="89">
        <f t="shared" si="57"/>
        <v>0</v>
      </c>
      <c r="O249" s="125">
        <v>0</v>
      </c>
      <c r="P249" s="89">
        <f t="shared" si="65"/>
        <v>0</v>
      </c>
      <c r="Q249" s="89">
        <v>0</v>
      </c>
      <c r="R249" s="89">
        <f t="shared" si="53"/>
        <v>0</v>
      </c>
      <c r="S249" s="89">
        <v>0</v>
      </c>
      <c r="T249" s="89">
        <f t="shared" si="58"/>
        <v>0</v>
      </c>
      <c r="U249" s="89">
        <v>0</v>
      </c>
      <c r="V249" s="88">
        <f t="shared" si="59"/>
        <v>0</v>
      </c>
      <c r="W249" s="89">
        <v>0</v>
      </c>
      <c r="X249" s="88">
        <f t="shared" si="60"/>
        <v>0</v>
      </c>
      <c r="Y249" s="89">
        <v>0</v>
      </c>
      <c r="Z249" s="88">
        <f t="shared" si="61"/>
        <v>0</v>
      </c>
      <c r="AA249" s="88">
        <v>0</v>
      </c>
      <c r="AB249" s="88">
        <f t="shared" si="64"/>
        <v>0</v>
      </c>
      <c r="AC249" s="93">
        <f t="shared" si="63"/>
        <v>0</v>
      </c>
      <c r="AD249" s="135"/>
    </row>
    <row r="250" spans="1:30" s="115" customFormat="1" ht="22.5" hidden="1" customHeight="1">
      <c r="A250" s="85">
        <v>259</v>
      </c>
      <c r="B250" s="132" t="s">
        <v>796</v>
      </c>
      <c r="C250" s="87">
        <v>0</v>
      </c>
      <c r="D250" s="88">
        <f t="shared" si="54"/>
        <v>0</v>
      </c>
      <c r="E250" s="87">
        <v>0</v>
      </c>
      <c r="F250" s="88">
        <f t="shared" si="55"/>
        <v>0</v>
      </c>
      <c r="G250" s="89">
        <v>0</v>
      </c>
      <c r="H250" s="88">
        <f t="shared" si="56"/>
        <v>0</v>
      </c>
      <c r="I250" s="89">
        <v>0</v>
      </c>
      <c r="J250" s="89">
        <f t="shared" ref="J250:J277" si="66">I250/25</f>
        <v>0</v>
      </c>
      <c r="K250" s="89">
        <v>0</v>
      </c>
      <c r="L250" s="89">
        <f t="shared" ref="L250:L277" si="67">K250*0.3</f>
        <v>0</v>
      </c>
      <c r="M250" s="89">
        <v>0</v>
      </c>
      <c r="N250" s="89">
        <f t="shared" si="57"/>
        <v>0</v>
      </c>
      <c r="O250" s="125">
        <v>0</v>
      </c>
      <c r="P250" s="89">
        <f t="shared" si="65"/>
        <v>0</v>
      </c>
      <c r="Q250" s="89">
        <v>0</v>
      </c>
      <c r="R250" s="89">
        <f t="shared" ref="R250:R277" si="68">Q250/25</f>
        <v>0</v>
      </c>
      <c r="S250" s="89">
        <v>0</v>
      </c>
      <c r="T250" s="89">
        <f t="shared" si="58"/>
        <v>0</v>
      </c>
      <c r="U250" s="89">
        <v>0</v>
      </c>
      <c r="V250" s="88">
        <f t="shared" si="59"/>
        <v>0</v>
      </c>
      <c r="W250" s="89">
        <v>0</v>
      </c>
      <c r="X250" s="88">
        <f t="shared" si="60"/>
        <v>0</v>
      </c>
      <c r="Y250" s="89">
        <v>0</v>
      </c>
      <c r="Z250" s="88">
        <f t="shared" si="61"/>
        <v>0</v>
      </c>
      <c r="AA250" s="88">
        <v>0</v>
      </c>
      <c r="AB250" s="88">
        <f t="shared" si="64"/>
        <v>0</v>
      </c>
      <c r="AC250" s="93">
        <f t="shared" si="63"/>
        <v>0</v>
      </c>
      <c r="AD250" s="135"/>
    </row>
    <row r="251" spans="1:30" s="115" customFormat="1" ht="22.5" hidden="1" customHeight="1">
      <c r="A251" s="122">
        <v>260</v>
      </c>
      <c r="B251" s="132" t="s">
        <v>797</v>
      </c>
      <c r="C251" s="87">
        <v>0</v>
      </c>
      <c r="D251" s="88">
        <f t="shared" si="54"/>
        <v>0</v>
      </c>
      <c r="E251" s="87">
        <v>0</v>
      </c>
      <c r="F251" s="88">
        <f t="shared" si="55"/>
        <v>0</v>
      </c>
      <c r="G251" s="89">
        <v>0</v>
      </c>
      <c r="H251" s="88">
        <f t="shared" si="56"/>
        <v>0</v>
      </c>
      <c r="I251" s="89">
        <v>0</v>
      </c>
      <c r="J251" s="89">
        <f t="shared" si="66"/>
        <v>0</v>
      </c>
      <c r="K251" s="89">
        <v>0</v>
      </c>
      <c r="L251" s="89">
        <f t="shared" si="67"/>
        <v>0</v>
      </c>
      <c r="M251" s="89">
        <v>0</v>
      </c>
      <c r="N251" s="89">
        <f t="shared" si="57"/>
        <v>0</v>
      </c>
      <c r="O251" s="125">
        <v>0</v>
      </c>
      <c r="P251" s="89">
        <f t="shared" si="65"/>
        <v>0</v>
      </c>
      <c r="Q251" s="89">
        <v>0</v>
      </c>
      <c r="R251" s="89">
        <f t="shared" si="68"/>
        <v>0</v>
      </c>
      <c r="S251" s="89">
        <v>0</v>
      </c>
      <c r="T251" s="89">
        <f t="shared" si="58"/>
        <v>0</v>
      </c>
      <c r="U251" s="89">
        <v>0</v>
      </c>
      <c r="V251" s="88">
        <f t="shared" si="59"/>
        <v>0</v>
      </c>
      <c r="W251" s="89">
        <v>0</v>
      </c>
      <c r="X251" s="88">
        <f t="shared" si="60"/>
        <v>0</v>
      </c>
      <c r="Y251" s="89">
        <v>0</v>
      </c>
      <c r="Z251" s="88">
        <f t="shared" si="61"/>
        <v>0</v>
      </c>
      <c r="AA251" s="88">
        <v>0</v>
      </c>
      <c r="AB251" s="88">
        <f t="shared" si="64"/>
        <v>0</v>
      </c>
      <c r="AC251" s="93">
        <f t="shared" si="63"/>
        <v>0</v>
      </c>
      <c r="AD251" s="135"/>
    </row>
    <row r="252" spans="1:30" s="115" customFormat="1" ht="22.5" hidden="1" customHeight="1">
      <c r="A252" s="85">
        <v>261</v>
      </c>
      <c r="B252" s="132" t="s">
        <v>798</v>
      </c>
      <c r="C252" s="87">
        <v>0</v>
      </c>
      <c r="D252" s="88">
        <f t="shared" si="54"/>
        <v>0</v>
      </c>
      <c r="E252" s="87">
        <v>0</v>
      </c>
      <c r="F252" s="88">
        <f t="shared" si="55"/>
        <v>0</v>
      </c>
      <c r="G252" s="89">
        <v>0</v>
      </c>
      <c r="H252" s="88">
        <f t="shared" si="56"/>
        <v>0</v>
      </c>
      <c r="I252" s="89">
        <v>0</v>
      </c>
      <c r="J252" s="89">
        <f t="shared" si="66"/>
        <v>0</v>
      </c>
      <c r="K252" s="89">
        <v>0</v>
      </c>
      <c r="L252" s="89">
        <f t="shared" si="67"/>
        <v>0</v>
      </c>
      <c r="M252" s="89">
        <v>0</v>
      </c>
      <c r="N252" s="89">
        <f t="shared" si="57"/>
        <v>0</v>
      </c>
      <c r="O252" s="125">
        <v>0</v>
      </c>
      <c r="P252" s="89">
        <f t="shared" si="65"/>
        <v>0</v>
      </c>
      <c r="Q252" s="89">
        <v>0</v>
      </c>
      <c r="R252" s="89">
        <f t="shared" si="68"/>
        <v>0</v>
      </c>
      <c r="S252" s="89">
        <v>0</v>
      </c>
      <c r="T252" s="89">
        <f t="shared" si="58"/>
        <v>0</v>
      </c>
      <c r="U252" s="89">
        <v>0</v>
      </c>
      <c r="V252" s="88">
        <f t="shared" si="59"/>
        <v>0</v>
      </c>
      <c r="W252" s="89">
        <v>0</v>
      </c>
      <c r="X252" s="88">
        <f t="shared" si="60"/>
        <v>0</v>
      </c>
      <c r="Y252" s="89">
        <v>0</v>
      </c>
      <c r="Z252" s="88">
        <f t="shared" si="61"/>
        <v>0</v>
      </c>
      <c r="AA252" s="88">
        <v>0</v>
      </c>
      <c r="AB252" s="88">
        <f t="shared" si="64"/>
        <v>0</v>
      </c>
      <c r="AC252" s="93">
        <f t="shared" si="63"/>
        <v>0</v>
      </c>
      <c r="AD252" s="135"/>
    </row>
    <row r="253" spans="1:30" s="115" customFormat="1" ht="22.5" hidden="1" customHeight="1">
      <c r="A253" s="122">
        <v>262</v>
      </c>
      <c r="B253" s="132" t="s">
        <v>799</v>
      </c>
      <c r="C253" s="87">
        <v>0</v>
      </c>
      <c r="D253" s="88">
        <f t="shared" si="54"/>
        <v>0</v>
      </c>
      <c r="E253" s="87">
        <v>0</v>
      </c>
      <c r="F253" s="88">
        <f t="shared" si="55"/>
        <v>0</v>
      </c>
      <c r="G253" s="89">
        <v>0</v>
      </c>
      <c r="H253" s="88">
        <f t="shared" si="56"/>
        <v>0</v>
      </c>
      <c r="I253" s="89">
        <v>0</v>
      </c>
      <c r="J253" s="89">
        <f t="shared" si="66"/>
        <v>0</v>
      </c>
      <c r="K253" s="89">
        <v>0</v>
      </c>
      <c r="L253" s="89">
        <f t="shared" si="67"/>
        <v>0</v>
      </c>
      <c r="M253" s="89">
        <v>0</v>
      </c>
      <c r="N253" s="89">
        <f t="shared" si="57"/>
        <v>0</v>
      </c>
      <c r="O253" s="125">
        <v>0</v>
      </c>
      <c r="P253" s="89">
        <f t="shared" si="65"/>
        <v>0</v>
      </c>
      <c r="Q253" s="89">
        <v>0</v>
      </c>
      <c r="R253" s="89">
        <f t="shared" si="68"/>
        <v>0</v>
      </c>
      <c r="S253" s="89">
        <v>0</v>
      </c>
      <c r="T253" s="89">
        <f t="shared" si="58"/>
        <v>0</v>
      </c>
      <c r="U253" s="89">
        <v>0</v>
      </c>
      <c r="V253" s="88">
        <f t="shared" si="59"/>
        <v>0</v>
      </c>
      <c r="W253" s="89">
        <v>0</v>
      </c>
      <c r="X253" s="88">
        <f t="shared" si="60"/>
        <v>0</v>
      </c>
      <c r="Y253" s="89">
        <v>0</v>
      </c>
      <c r="Z253" s="88">
        <f t="shared" si="61"/>
        <v>0</v>
      </c>
      <c r="AA253" s="88">
        <v>0</v>
      </c>
      <c r="AB253" s="88">
        <f t="shared" si="64"/>
        <v>0</v>
      </c>
      <c r="AC253" s="93">
        <f t="shared" si="63"/>
        <v>0</v>
      </c>
      <c r="AD253" s="135"/>
    </row>
    <row r="254" spans="1:30" s="115" customFormat="1" ht="22.5" hidden="1" customHeight="1">
      <c r="A254" s="85">
        <v>263</v>
      </c>
      <c r="B254" s="132" t="s">
        <v>800</v>
      </c>
      <c r="C254" s="87">
        <v>0</v>
      </c>
      <c r="D254" s="88">
        <f t="shared" si="54"/>
        <v>0</v>
      </c>
      <c r="E254" s="87">
        <v>0</v>
      </c>
      <c r="F254" s="88">
        <f t="shared" si="55"/>
        <v>0</v>
      </c>
      <c r="G254" s="89">
        <v>0</v>
      </c>
      <c r="H254" s="88">
        <f t="shared" si="56"/>
        <v>0</v>
      </c>
      <c r="I254" s="89">
        <v>0</v>
      </c>
      <c r="J254" s="89">
        <f t="shared" si="66"/>
        <v>0</v>
      </c>
      <c r="K254" s="89">
        <v>0</v>
      </c>
      <c r="L254" s="89">
        <f t="shared" si="67"/>
        <v>0</v>
      </c>
      <c r="M254" s="89">
        <v>0</v>
      </c>
      <c r="N254" s="89">
        <f t="shared" si="57"/>
        <v>0</v>
      </c>
      <c r="O254" s="125">
        <v>0</v>
      </c>
      <c r="P254" s="89">
        <f t="shared" si="65"/>
        <v>0</v>
      </c>
      <c r="Q254" s="89">
        <v>0</v>
      </c>
      <c r="R254" s="89">
        <f t="shared" si="68"/>
        <v>0</v>
      </c>
      <c r="S254" s="89">
        <v>0</v>
      </c>
      <c r="T254" s="89">
        <f t="shared" si="58"/>
        <v>0</v>
      </c>
      <c r="U254" s="89">
        <v>0</v>
      </c>
      <c r="V254" s="88">
        <f t="shared" si="59"/>
        <v>0</v>
      </c>
      <c r="W254" s="89">
        <v>0</v>
      </c>
      <c r="X254" s="88">
        <f t="shared" si="60"/>
        <v>0</v>
      </c>
      <c r="Y254" s="89">
        <v>0</v>
      </c>
      <c r="Z254" s="88">
        <f t="shared" si="61"/>
        <v>0</v>
      </c>
      <c r="AA254" s="88">
        <v>0</v>
      </c>
      <c r="AB254" s="88">
        <f t="shared" si="64"/>
        <v>0</v>
      </c>
      <c r="AC254" s="93">
        <f t="shared" si="63"/>
        <v>0</v>
      </c>
      <c r="AD254" s="135"/>
    </row>
    <row r="255" spans="1:30" s="115" customFormat="1" ht="22.5" hidden="1" customHeight="1">
      <c r="A255" s="122">
        <v>264</v>
      </c>
      <c r="B255" s="132" t="s">
        <v>801</v>
      </c>
      <c r="C255" s="87">
        <v>0</v>
      </c>
      <c r="D255" s="88">
        <f t="shared" si="54"/>
        <v>0</v>
      </c>
      <c r="E255" s="87">
        <v>0</v>
      </c>
      <c r="F255" s="88">
        <f t="shared" si="55"/>
        <v>0</v>
      </c>
      <c r="G255" s="89">
        <v>0</v>
      </c>
      <c r="H255" s="88">
        <f t="shared" si="56"/>
        <v>0</v>
      </c>
      <c r="I255" s="89">
        <v>0</v>
      </c>
      <c r="J255" s="89">
        <f t="shared" si="66"/>
        <v>0</v>
      </c>
      <c r="K255" s="89">
        <v>0</v>
      </c>
      <c r="L255" s="89">
        <f t="shared" si="67"/>
        <v>0</v>
      </c>
      <c r="M255" s="89">
        <v>0</v>
      </c>
      <c r="N255" s="89">
        <f t="shared" si="57"/>
        <v>0</v>
      </c>
      <c r="O255" s="125">
        <v>0</v>
      </c>
      <c r="P255" s="89">
        <f t="shared" si="65"/>
        <v>0</v>
      </c>
      <c r="Q255" s="89">
        <v>0</v>
      </c>
      <c r="R255" s="89">
        <f t="shared" si="68"/>
        <v>0</v>
      </c>
      <c r="S255" s="89">
        <v>0</v>
      </c>
      <c r="T255" s="89">
        <f t="shared" si="58"/>
        <v>0</v>
      </c>
      <c r="U255" s="89">
        <v>0</v>
      </c>
      <c r="V255" s="88">
        <f t="shared" si="59"/>
        <v>0</v>
      </c>
      <c r="W255" s="89">
        <v>0</v>
      </c>
      <c r="X255" s="88">
        <f t="shared" si="60"/>
        <v>0</v>
      </c>
      <c r="Y255" s="89">
        <v>0</v>
      </c>
      <c r="Z255" s="88">
        <f t="shared" si="61"/>
        <v>0</v>
      </c>
      <c r="AA255" s="88">
        <v>0</v>
      </c>
      <c r="AB255" s="88">
        <f t="shared" si="64"/>
        <v>0</v>
      </c>
      <c r="AC255" s="93">
        <f t="shared" si="63"/>
        <v>0</v>
      </c>
      <c r="AD255" s="135"/>
    </row>
    <row r="256" spans="1:30" s="115" customFormat="1" ht="22.5" hidden="1" customHeight="1">
      <c r="A256" s="85">
        <v>265</v>
      </c>
      <c r="B256" s="132" t="s">
        <v>802</v>
      </c>
      <c r="C256" s="87">
        <v>0</v>
      </c>
      <c r="D256" s="88">
        <f t="shared" si="54"/>
        <v>0</v>
      </c>
      <c r="E256" s="87">
        <v>0</v>
      </c>
      <c r="F256" s="88">
        <f t="shared" si="55"/>
        <v>0</v>
      </c>
      <c r="G256" s="89">
        <v>0</v>
      </c>
      <c r="H256" s="88">
        <f t="shared" si="56"/>
        <v>0</v>
      </c>
      <c r="I256" s="89">
        <v>0</v>
      </c>
      <c r="J256" s="89">
        <f t="shared" si="66"/>
        <v>0</v>
      </c>
      <c r="K256" s="89">
        <v>0</v>
      </c>
      <c r="L256" s="89">
        <f t="shared" si="67"/>
        <v>0</v>
      </c>
      <c r="M256" s="89">
        <v>0</v>
      </c>
      <c r="N256" s="89">
        <f t="shared" si="57"/>
        <v>0</v>
      </c>
      <c r="O256" s="125">
        <v>0</v>
      </c>
      <c r="P256" s="89">
        <f t="shared" si="65"/>
        <v>0</v>
      </c>
      <c r="Q256" s="89">
        <v>0</v>
      </c>
      <c r="R256" s="89">
        <f t="shared" si="68"/>
        <v>0</v>
      </c>
      <c r="S256" s="89">
        <v>0</v>
      </c>
      <c r="T256" s="89">
        <f t="shared" si="58"/>
        <v>0</v>
      </c>
      <c r="U256" s="89">
        <v>0</v>
      </c>
      <c r="V256" s="88">
        <f t="shared" si="59"/>
        <v>0</v>
      </c>
      <c r="W256" s="89">
        <v>0</v>
      </c>
      <c r="X256" s="88">
        <f t="shared" si="60"/>
        <v>0</v>
      </c>
      <c r="Y256" s="89">
        <v>0</v>
      </c>
      <c r="Z256" s="88">
        <f t="shared" si="61"/>
        <v>0</v>
      </c>
      <c r="AA256" s="88">
        <v>0</v>
      </c>
      <c r="AB256" s="88">
        <f t="shared" si="64"/>
        <v>0</v>
      </c>
      <c r="AC256" s="93">
        <f t="shared" si="63"/>
        <v>0</v>
      </c>
      <c r="AD256" s="135"/>
    </row>
    <row r="257" spans="1:30" s="115" customFormat="1" ht="22.5" hidden="1" customHeight="1">
      <c r="A257" s="122">
        <v>266</v>
      </c>
      <c r="B257" s="132" t="s">
        <v>803</v>
      </c>
      <c r="C257" s="87">
        <v>0</v>
      </c>
      <c r="D257" s="88">
        <f t="shared" si="54"/>
        <v>0</v>
      </c>
      <c r="E257" s="87">
        <v>0</v>
      </c>
      <c r="F257" s="88">
        <f t="shared" si="55"/>
        <v>0</v>
      </c>
      <c r="G257" s="89">
        <v>0</v>
      </c>
      <c r="H257" s="88">
        <f t="shared" si="56"/>
        <v>0</v>
      </c>
      <c r="I257" s="89">
        <v>0</v>
      </c>
      <c r="J257" s="89">
        <f t="shared" si="66"/>
        <v>0</v>
      </c>
      <c r="K257" s="89">
        <v>0</v>
      </c>
      <c r="L257" s="89">
        <f t="shared" si="67"/>
        <v>0</v>
      </c>
      <c r="M257" s="89">
        <v>0</v>
      </c>
      <c r="N257" s="89">
        <f t="shared" si="57"/>
        <v>0</v>
      </c>
      <c r="O257" s="125">
        <v>0</v>
      </c>
      <c r="P257" s="89">
        <f t="shared" si="65"/>
        <v>0</v>
      </c>
      <c r="Q257" s="89">
        <v>0</v>
      </c>
      <c r="R257" s="89">
        <f t="shared" si="68"/>
        <v>0</v>
      </c>
      <c r="S257" s="89">
        <v>0</v>
      </c>
      <c r="T257" s="89">
        <f t="shared" si="58"/>
        <v>0</v>
      </c>
      <c r="U257" s="89">
        <v>0</v>
      </c>
      <c r="V257" s="88">
        <f t="shared" si="59"/>
        <v>0</v>
      </c>
      <c r="W257" s="89">
        <v>0</v>
      </c>
      <c r="X257" s="88">
        <f t="shared" si="60"/>
        <v>0</v>
      </c>
      <c r="Y257" s="89">
        <v>0</v>
      </c>
      <c r="Z257" s="88">
        <f t="shared" si="61"/>
        <v>0</v>
      </c>
      <c r="AA257" s="88">
        <v>0</v>
      </c>
      <c r="AB257" s="88">
        <f t="shared" si="64"/>
        <v>0</v>
      </c>
      <c r="AC257" s="93">
        <f t="shared" si="63"/>
        <v>0</v>
      </c>
      <c r="AD257" s="135"/>
    </row>
    <row r="258" spans="1:30" s="115" customFormat="1" ht="22.5" hidden="1" customHeight="1">
      <c r="A258" s="85">
        <v>267</v>
      </c>
      <c r="B258" s="132" t="s">
        <v>804</v>
      </c>
      <c r="C258" s="87">
        <v>0</v>
      </c>
      <c r="D258" s="88">
        <f t="shared" si="54"/>
        <v>0</v>
      </c>
      <c r="E258" s="87">
        <v>0</v>
      </c>
      <c r="F258" s="88">
        <f t="shared" si="55"/>
        <v>0</v>
      </c>
      <c r="G258" s="89">
        <v>0</v>
      </c>
      <c r="H258" s="88">
        <f t="shared" si="56"/>
        <v>0</v>
      </c>
      <c r="I258" s="89">
        <v>0</v>
      </c>
      <c r="J258" s="89">
        <f t="shared" si="66"/>
        <v>0</v>
      </c>
      <c r="K258" s="89">
        <v>0</v>
      </c>
      <c r="L258" s="89">
        <f t="shared" si="67"/>
        <v>0</v>
      </c>
      <c r="M258" s="89">
        <v>0</v>
      </c>
      <c r="N258" s="89">
        <f t="shared" si="57"/>
        <v>0</v>
      </c>
      <c r="O258" s="125">
        <v>0</v>
      </c>
      <c r="P258" s="89">
        <f t="shared" si="65"/>
        <v>0</v>
      </c>
      <c r="Q258" s="89">
        <v>0</v>
      </c>
      <c r="R258" s="89">
        <f t="shared" si="68"/>
        <v>0</v>
      </c>
      <c r="S258" s="89">
        <v>0</v>
      </c>
      <c r="T258" s="89">
        <f t="shared" si="58"/>
        <v>0</v>
      </c>
      <c r="U258" s="89">
        <v>0</v>
      </c>
      <c r="V258" s="88">
        <f t="shared" si="59"/>
        <v>0</v>
      </c>
      <c r="W258" s="89">
        <v>0</v>
      </c>
      <c r="X258" s="88">
        <f t="shared" si="60"/>
        <v>0</v>
      </c>
      <c r="Y258" s="89">
        <v>0</v>
      </c>
      <c r="Z258" s="88">
        <f t="shared" si="61"/>
        <v>0</v>
      </c>
      <c r="AA258" s="88">
        <v>0</v>
      </c>
      <c r="AB258" s="88">
        <f t="shared" si="64"/>
        <v>0</v>
      </c>
      <c r="AC258" s="93">
        <f t="shared" si="63"/>
        <v>0</v>
      </c>
      <c r="AD258" s="135"/>
    </row>
    <row r="259" spans="1:30" s="115" customFormat="1" ht="22.5" hidden="1" customHeight="1">
      <c r="A259" s="122">
        <v>268</v>
      </c>
      <c r="B259" s="132" t="s">
        <v>805</v>
      </c>
      <c r="C259" s="87">
        <v>0</v>
      </c>
      <c r="D259" s="88">
        <f t="shared" si="54"/>
        <v>0</v>
      </c>
      <c r="E259" s="87">
        <v>0</v>
      </c>
      <c r="F259" s="88">
        <f t="shared" si="55"/>
        <v>0</v>
      </c>
      <c r="G259" s="89">
        <v>0</v>
      </c>
      <c r="H259" s="88">
        <f t="shared" si="56"/>
        <v>0</v>
      </c>
      <c r="I259" s="89">
        <v>0</v>
      </c>
      <c r="J259" s="89">
        <f t="shared" si="66"/>
        <v>0</v>
      </c>
      <c r="K259" s="89">
        <v>0</v>
      </c>
      <c r="L259" s="89">
        <f t="shared" si="67"/>
        <v>0</v>
      </c>
      <c r="M259" s="89">
        <v>0</v>
      </c>
      <c r="N259" s="89">
        <f t="shared" si="57"/>
        <v>0</v>
      </c>
      <c r="O259" s="125">
        <v>0</v>
      </c>
      <c r="P259" s="89">
        <f t="shared" si="65"/>
        <v>0</v>
      </c>
      <c r="Q259" s="89">
        <v>0</v>
      </c>
      <c r="R259" s="89">
        <f t="shared" si="68"/>
        <v>0</v>
      </c>
      <c r="S259" s="89">
        <v>0</v>
      </c>
      <c r="T259" s="89">
        <f t="shared" si="58"/>
        <v>0</v>
      </c>
      <c r="U259" s="89">
        <v>0</v>
      </c>
      <c r="V259" s="88">
        <f t="shared" si="59"/>
        <v>0</v>
      </c>
      <c r="W259" s="89">
        <v>0</v>
      </c>
      <c r="X259" s="88">
        <f t="shared" si="60"/>
        <v>0</v>
      </c>
      <c r="Y259" s="89">
        <v>0</v>
      </c>
      <c r="Z259" s="88">
        <f t="shared" si="61"/>
        <v>0</v>
      </c>
      <c r="AA259" s="88">
        <v>0</v>
      </c>
      <c r="AB259" s="88">
        <f t="shared" si="64"/>
        <v>0</v>
      </c>
      <c r="AC259" s="93">
        <f t="shared" si="63"/>
        <v>0</v>
      </c>
      <c r="AD259" s="135"/>
    </row>
    <row r="260" spans="1:30" s="115" customFormat="1" ht="22.5" hidden="1" customHeight="1">
      <c r="A260" s="85">
        <v>269</v>
      </c>
      <c r="B260" s="132" t="s">
        <v>806</v>
      </c>
      <c r="C260" s="87">
        <v>0</v>
      </c>
      <c r="D260" s="88">
        <f t="shared" si="54"/>
        <v>0</v>
      </c>
      <c r="E260" s="87">
        <v>0</v>
      </c>
      <c r="F260" s="88">
        <f t="shared" si="55"/>
        <v>0</v>
      </c>
      <c r="G260" s="89">
        <v>0</v>
      </c>
      <c r="H260" s="88">
        <f t="shared" si="56"/>
        <v>0</v>
      </c>
      <c r="I260" s="89">
        <v>0</v>
      </c>
      <c r="J260" s="89">
        <f t="shared" si="66"/>
        <v>0</v>
      </c>
      <c r="K260" s="89">
        <v>0</v>
      </c>
      <c r="L260" s="89">
        <f t="shared" si="67"/>
        <v>0</v>
      </c>
      <c r="M260" s="89">
        <v>0</v>
      </c>
      <c r="N260" s="89">
        <f t="shared" si="57"/>
        <v>0</v>
      </c>
      <c r="O260" s="125">
        <v>0</v>
      </c>
      <c r="P260" s="89">
        <f t="shared" si="65"/>
        <v>0</v>
      </c>
      <c r="Q260" s="89">
        <v>0</v>
      </c>
      <c r="R260" s="89">
        <f t="shared" si="68"/>
        <v>0</v>
      </c>
      <c r="S260" s="89">
        <v>0</v>
      </c>
      <c r="T260" s="89">
        <f t="shared" si="58"/>
        <v>0</v>
      </c>
      <c r="U260" s="89">
        <v>0</v>
      </c>
      <c r="V260" s="88">
        <f t="shared" si="59"/>
        <v>0</v>
      </c>
      <c r="W260" s="89">
        <v>0</v>
      </c>
      <c r="X260" s="88">
        <f t="shared" si="60"/>
        <v>0</v>
      </c>
      <c r="Y260" s="89">
        <v>0</v>
      </c>
      <c r="Z260" s="88">
        <f t="shared" si="61"/>
        <v>0</v>
      </c>
      <c r="AA260" s="88">
        <v>0</v>
      </c>
      <c r="AB260" s="88">
        <f t="shared" si="64"/>
        <v>0</v>
      </c>
      <c r="AC260" s="93">
        <f t="shared" si="63"/>
        <v>0</v>
      </c>
      <c r="AD260" s="135"/>
    </row>
    <row r="261" spans="1:30" s="115" customFormat="1" ht="22.5" hidden="1" customHeight="1">
      <c r="A261" s="122">
        <v>270</v>
      </c>
      <c r="B261" s="132" t="s">
        <v>807</v>
      </c>
      <c r="C261" s="87">
        <v>0</v>
      </c>
      <c r="D261" s="88">
        <f t="shared" si="54"/>
        <v>0</v>
      </c>
      <c r="E261" s="87">
        <v>0</v>
      </c>
      <c r="F261" s="88">
        <f t="shared" si="55"/>
        <v>0</v>
      </c>
      <c r="G261" s="89">
        <v>0</v>
      </c>
      <c r="H261" s="88">
        <f t="shared" si="56"/>
        <v>0</v>
      </c>
      <c r="I261" s="89">
        <v>0</v>
      </c>
      <c r="J261" s="89">
        <f t="shared" si="66"/>
        <v>0</v>
      </c>
      <c r="K261" s="89">
        <v>0</v>
      </c>
      <c r="L261" s="89">
        <f t="shared" si="67"/>
        <v>0</v>
      </c>
      <c r="M261" s="89">
        <v>0</v>
      </c>
      <c r="N261" s="89">
        <f t="shared" si="57"/>
        <v>0</v>
      </c>
      <c r="O261" s="125">
        <v>0</v>
      </c>
      <c r="P261" s="89">
        <f t="shared" si="65"/>
        <v>0</v>
      </c>
      <c r="Q261" s="89">
        <v>0</v>
      </c>
      <c r="R261" s="89">
        <f t="shared" si="68"/>
        <v>0</v>
      </c>
      <c r="S261" s="89">
        <v>0</v>
      </c>
      <c r="T261" s="89">
        <f t="shared" si="58"/>
        <v>0</v>
      </c>
      <c r="U261" s="89">
        <v>0</v>
      </c>
      <c r="V261" s="88">
        <f t="shared" si="59"/>
        <v>0</v>
      </c>
      <c r="W261" s="89">
        <v>0</v>
      </c>
      <c r="X261" s="88">
        <f t="shared" si="60"/>
        <v>0</v>
      </c>
      <c r="Y261" s="89">
        <v>0</v>
      </c>
      <c r="Z261" s="88">
        <f t="shared" si="61"/>
        <v>0</v>
      </c>
      <c r="AA261" s="88">
        <v>0</v>
      </c>
      <c r="AB261" s="88">
        <f t="shared" si="64"/>
        <v>0</v>
      </c>
      <c r="AC261" s="93">
        <f t="shared" si="63"/>
        <v>0</v>
      </c>
      <c r="AD261" s="135"/>
    </row>
    <row r="262" spans="1:30" s="115" customFormat="1" ht="22.5" hidden="1" customHeight="1">
      <c r="A262" s="85">
        <v>271</v>
      </c>
      <c r="B262" s="132" t="s">
        <v>808</v>
      </c>
      <c r="C262" s="87">
        <v>0</v>
      </c>
      <c r="D262" s="88">
        <f t="shared" si="54"/>
        <v>0</v>
      </c>
      <c r="E262" s="87">
        <v>0</v>
      </c>
      <c r="F262" s="88">
        <f t="shared" si="55"/>
        <v>0</v>
      </c>
      <c r="G262" s="89">
        <v>0</v>
      </c>
      <c r="H262" s="88">
        <f t="shared" si="56"/>
        <v>0</v>
      </c>
      <c r="I262" s="89">
        <v>0</v>
      </c>
      <c r="J262" s="89">
        <f t="shared" si="66"/>
        <v>0</v>
      </c>
      <c r="K262" s="89">
        <v>0</v>
      </c>
      <c r="L262" s="89">
        <f t="shared" si="67"/>
        <v>0</v>
      </c>
      <c r="M262" s="89">
        <v>0</v>
      </c>
      <c r="N262" s="89">
        <f t="shared" si="57"/>
        <v>0</v>
      </c>
      <c r="O262" s="125">
        <v>0</v>
      </c>
      <c r="P262" s="89">
        <f t="shared" si="65"/>
        <v>0</v>
      </c>
      <c r="Q262" s="89">
        <v>0</v>
      </c>
      <c r="R262" s="89">
        <f t="shared" si="68"/>
        <v>0</v>
      </c>
      <c r="S262" s="89">
        <v>0</v>
      </c>
      <c r="T262" s="89">
        <f t="shared" si="58"/>
        <v>0</v>
      </c>
      <c r="U262" s="89">
        <v>0</v>
      </c>
      <c r="V262" s="88">
        <f t="shared" si="59"/>
        <v>0</v>
      </c>
      <c r="W262" s="89">
        <v>0</v>
      </c>
      <c r="X262" s="88">
        <f t="shared" si="60"/>
        <v>0</v>
      </c>
      <c r="Y262" s="89">
        <v>0</v>
      </c>
      <c r="Z262" s="88">
        <f t="shared" si="61"/>
        <v>0</v>
      </c>
      <c r="AA262" s="88">
        <v>0</v>
      </c>
      <c r="AB262" s="88">
        <f t="shared" si="64"/>
        <v>0</v>
      </c>
      <c r="AC262" s="93">
        <f t="shared" si="63"/>
        <v>0</v>
      </c>
      <c r="AD262" s="135"/>
    </row>
    <row r="263" spans="1:30" s="115" customFormat="1" ht="22.5" hidden="1" customHeight="1">
      <c r="A263" s="122">
        <v>272</v>
      </c>
      <c r="B263" s="132" t="s">
        <v>809</v>
      </c>
      <c r="C263" s="87">
        <v>0</v>
      </c>
      <c r="D263" s="88">
        <f t="shared" si="54"/>
        <v>0</v>
      </c>
      <c r="E263" s="87">
        <v>0</v>
      </c>
      <c r="F263" s="88">
        <f t="shared" si="55"/>
        <v>0</v>
      </c>
      <c r="G263" s="89">
        <v>0</v>
      </c>
      <c r="H263" s="88">
        <f t="shared" si="56"/>
        <v>0</v>
      </c>
      <c r="I263" s="89">
        <v>0</v>
      </c>
      <c r="J263" s="89">
        <f t="shared" si="66"/>
        <v>0</v>
      </c>
      <c r="K263" s="89">
        <v>0</v>
      </c>
      <c r="L263" s="89">
        <f t="shared" si="67"/>
        <v>0</v>
      </c>
      <c r="M263" s="89">
        <v>0</v>
      </c>
      <c r="N263" s="89">
        <f t="shared" si="57"/>
        <v>0</v>
      </c>
      <c r="O263" s="125">
        <v>0</v>
      </c>
      <c r="P263" s="89">
        <f t="shared" si="65"/>
        <v>0</v>
      </c>
      <c r="Q263" s="89">
        <v>0</v>
      </c>
      <c r="R263" s="89">
        <f t="shared" si="68"/>
        <v>0</v>
      </c>
      <c r="S263" s="89">
        <v>0</v>
      </c>
      <c r="T263" s="89">
        <f t="shared" si="58"/>
        <v>0</v>
      </c>
      <c r="U263" s="89">
        <v>0</v>
      </c>
      <c r="V263" s="88">
        <f t="shared" si="59"/>
        <v>0</v>
      </c>
      <c r="W263" s="89">
        <v>0</v>
      </c>
      <c r="X263" s="88">
        <f t="shared" si="60"/>
        <v>0</v>
      </c>
      <c r="Y263" s="89">
        <v>0</v>
      </c>
      <c r="Z263" s="88">
        <f t="shared" si="61"/>
        <v>0</v>
      </c>
      <c r="AA263" s="88">
        <v>0</v>
      </c>
      <c r="AB263" s="88">
        <f t="shared" si="64"/>
        <v>0</v>
      </c>
      <c r="AC263" s="93">
        <f t="shared" si="63"/>
        <v>0</v>
      </c>
      <c r="AD263" s="135"/>
    </row>
    <row r="264" spans="1:30" s="115" customFormat="1" ht="22.5" hidden="1" customHeight="1">
      <c r="A264" s="85">
        <v>273</v>
      </c>
      <c r="B264" s="132" t="s">
        <v>810</v>
      </c>
      <c r="C264" s="87">
        <v>0</v>
      </c>
      <c r="D264" s="88">
        <f t="shared" si="54"/>
        <v>0</v>
      </c>
      <c r="E264" s="87">
        <v>0</v>
      </c>
      <c r="F264" s="88">
        <f t="shared" si="55"/>
        <v>0</v>
      </c>
      <c r="G264" s="89">
        <v>0</v>
      </c>
      <c r="H264" s="88">
        <f t="shared" si="56"/>
        <v>0</v>
      </c>
      <c r="I264" s="89">
        <v>0</v>
      </c>
      <c r="J264" s="89">
        <f t="shared" si="66"/>
        <v>0</v>
      </c>
      <c r="K264" s="89">
        <v>0</v>
      </c>
      <c r="L264" s="89">
        <f t="shared" si="67"/>
        <v>0</v>
      </c>
      <c r="M264" s="89">
        <v>0</v>
      </c>
      <c r="N264" s="89">
        <f t="shared" si="57"/>
        <v>0</v>
      </c>
      <c r="O264" s="125">
        <v>0</v>
      </c>
      <c r="P264" s="89">
        <f t="shared" si="65"/>
        <v>0</v>
      </c>
      <c r="Q264" s="89">
        <v>0</v>
      </c>
      <c r="R264" s="89">
        <f t="shared" si="68"/>
        <v>0</v>
      </c>
      <c r="S264" s="89">
        <v>0</v>
      </c>
      <c r="T264" s="89">
        <f t="shared" si="58"/>
        <v>0</v>
      </c>
      <c r="U264" s="89">
        <v>0</v>
      </c>
      <c r="V264" s="88">
        <f t="shared" si="59"/>
        <v>0</v>
      </c>
      <c r="W264" s="89">
        <v>0</v>
      </c>
      <c r="X264" s="88">
        <f t="shared" si="60"/>
        <v>0</v>
      </c>
      <c r="Y264" s="89">
        <v>0</v>
      </c>
      <c r="Z264" s="88">
        <f t="shared" si="61"/>
        <v>0</v>
      </c>
      <c r="AA264" s="88">
        <v>0</v>
      </c>
      <c r="AB264" s="88">
        <f t="shared" si="64"/>
        <v>0</v>
      </c>
      <c r="AC264" s="93">
        <f t="shared" si="63"/>
        <v>0</v>
      </c>
      <c r="AD264" s="135"/>
    </row>
    <row r="265" spans="1:30" s="115" customFormat="1" ht="22.5" hidden="1" customHeight="1">
      <c r="A265" s="122">
        <v>274</v>
      </c>
      <c r="B265" s="132" t="s">
        <v>811</v>
      </c>
      <c r="C265" s="87">
        <v>0</v>
      </c>
      <c r="D265" s="88">
        <f t="shared" si="54"/>
        <v>0</v>
      </c>
      <c r="E265" s="87">
        <v>0</v>
      </c>
      <c r="F265" s="88">
        <f t="shared" si="55"/>
        <v>0</v>
      </c>
      <c r="G265" s="89">
        <v>0</v>
      </c>
      <c r="H265" s="88">
        <f t="shared" si="56"/>
        <v>0</v>
      </c>
      <c r="I265" s="89">
        <v>0</v>
      </c>
      <c r="J265" s="89">
        <f t="shared" si="66"/>
        <v>0</v>
      </c>
      <c r="K265" s="89">
        <v>0</v>
      </c>
      <c r="L265" s="89">
        <f t="shared" si="67"/>
        <v>0</v>
      </c>
      <c r="M265" s="89">
        <v>0</v>
      </c>
      <c r="N265" s="89">
        <f t="shared" si="57"/>
        <v>0</v>
      </c>
      <c r="O265" s="125">
        <v>0</v>
      </c>
      <c r="P265" s="89">
        <f t="shared" si="65"/>
        <v>0</v>
      </c>
      <c r="Q265" s="89">
        <v>0</v>
      </c>
      <c r="R265" s="89">
        <f t="shared" si="68"/>
        <v>0</v>
      </c>
      <c r="S265" s="89">
        <v>0</v>
      </c>
      <c r="T265" s="89">
        <f t="shared" si="58"/>
        <v>0</v>
      </c>
      <c r="U265" s="89">
        <v>0</v>
      </c>
      <c r="V265" s="88">
        <f t="shared" si="59"/>
        <v>0</v>
      </c>
      <c r="W265" s="89">
        <v>0</v>
      </c>
      <c r="X265" s="88">
        <f t="shared" si="60"/>
        <v>0</v>
      </c>
      <c r="Y265" s="89">
        <v>0</v>
      </c>
      <c r="Z265" s="88">
        <f t="shared" si="61"/>
        <v>0</v>
      </c>
      <c r="AA265" s="88">
        <v>0</v>
      </c>
      <c r="AB265" s="88">
        <f t="shared" si="64"/>
        <v>0</v>
      </c>
      <c r="AC265" s="93">
        <f t="shared" si="63"/>
        <v>0</v>
      </c>
      <c r="AD265" s="135"/>
    </row>
    <row r="266" spans="1:30" s="115" customFormat="1" ht="22.5" hidden="1" customHeight="1">
      <c r="A266" s="85">
        <v>275</v>
      </c>
      <c r="B266" s="132" t="s">
        <v>812</v>
      </c>
      <c r="C266" s="87">
        <v>0</v>
      </c>
      <c r="D266" s="88">
        <f t="shared" si="54"/>
        <v>0</v>
      </c>
      <c r="E266" s="87">
        <v>0</v>
      </c>
      <c r="F266" s="88">
        <f t="shared" si="55"/>
        <v>0</v>
      </c>
      <c r="G266" s="89">
        <v>0</v>
      </c>
      <c r="H266" s="88">
        <f t="shared" si="56"/>
        <v>0</v>
      </c>
      <c r="I266" s="89">
        <v>0</v>
      </c>
      <c r="J266" s="89">
        <f t="shared" si="66"/>
        <v>0</v>
      </c>
      <c r="K266" s="89">
        <v>0</v>
      </c>
      <c r="L266" s="89">
        <f t="shared" si="67"/>
        <v>0</v>
      </c>
      <c r="M266" s="89">
        <v>0</v>
      </c>
      <c r="N266" s="89">
        <f t="shared" si="57"/>
        <v>0</v>
      </c>
      <c r="O266" s="125">
        <v>0</v>
      </c>
      <c r="P266" s="89">
        <f t="shared" si="65"/>
        <v>0</v>
      </c>
      <c r="Q266" s="89">
        <v>0</v>
      </c>
      <c r="R266" s="89">
        <f t="shared" si="68"/>
        <v>0</v>
      </c>
      <c r="S266" s="89">
        <v>0</v>
      </c>
      <c r="T266" s="89">
        <f t="shared" si="58"/>
        <v>0</v>
      </c>
      <c r="U266" s="89">
        <v>0</v>
      </c>
      <c r="V266" s="88">
        <f t="shared" si="59"/>
        <v>0</v>
      </c>
      <c r="W266" s="89">
        <v>0</v>
      </c>
      <c r="X266" s="88">
        <f t="shared" si="60"/>
        <v>0</v>
      </c>
      <c r="Y266" s="89">
        <v>0</v>
      </c>
      <c r="Z266" s="88">
        <f t="shared" si="61"/>
        <v>0</v>
      </c>
      <c r="AA266" s="88">
        <v>0</v>
      </c>
      <c r="AB266" s="88">
        <f t="shared" si="64"/>
        <v>0</v>
      </c>
      <c r="AC266" s="93">
        <f t="shared" si="63"/>
        <v>0</v>
      </c>
      <c r="AD266" s="135"/>
    </row>
    <row r="267" spans="1:30" s="115" customFormat="1" ht="22.5" hidden="1" customHeight="1">
      <c r="A267" s="122">
        <v>276</v>
      </c>
      <c r="B267" s="132" t="s">
        <v>813</v>
      </c>
      <c r="C267" s="87">
        <v>0</v>
      </c>
      <c r="D267" s="88">
        <f t="shared" ref="D267:D277" si="69">C267*3.5</f>
        <v>0</v>
      </c>
      <c r="E267" s="87">
        <v>0</v>
      </c>
      <c r="F267" s="88">
        <f t="shared" ref="F267:F277" si="70">E267*6</f>
        <v>0</v>
      </c>
      <c r="G267" s="89">
        <v>0</v>
      </c>
      <c r="H267" s="88">
        <f t="shared" ref="H267:H277" si="71">G267*2.45</f>
        <v>0</v>
      </c>
      <c r="I267" s="89">
        <v>0</v>
      </c>
      <c r="J267" s="89">
        <f t="shared" si="66"/>
        <v>0</v>
      </c>
      <c r="K267" s="89">
        <v>0</v>
      </c>
      <c r="L267" s="89">
        <f t="shared" si="67"/>
        <v>0</v>
      </c>
      <c r="M267" s="89">
        <v>0</v>
      </c>
      <c r="N267" s="89">
        <f t="shared" ref="N267:N277" si="72">M267*1</f>
        <v>0</v>
      </c>
      <c r="O267" s="125">
        <v>0</v>
      </c>
      <c r="P267" s="89">
        <f t="shared" si="65"/>
        <v>0</v>
      </c>
      <c r="Q267" s="89">
        <v>0</v>
      </c>
      <c r="R267" s="89">
        <f t="shared" si="68"/>
        <v>0</v>
      </c>
      <c r="S267" s="89">
        <v>0</v>
      </c>
      <c r="T267" s="89">
        <f t="shared" ref="T267:T277" si="73">S267*5</f>
        <v>0</v>
      </c>
      <c r="U267" s="89">
        <v>0</v>
      </c>
      <c r="V267" s="88">
        <f t="shared" ref="V267:V277" si="74">U267*23</f>
        <v>0</v>
      </c>
      <c r="W267" s="89">
        <v>0</v>
      </c>
      <c r="X267" s="88">
        <f t="shared" ref="X267:X277" si="75">W267*4.5</f>
        <v>0</v>
      </c>
      <c r="Y267" s="89">
        <v>0</v>
      </c>
      <c r="Z267" s="88">
        <f t="shared" ref="Z267:Z277" si="76">Y267*4</f>
        <v>0</v>
      </c>
      <c r="AA267" s="88">
        <v>0</v>
      </c>
      <c r="AB267" s="88">
        <f t="shared" si="64"/>
        <v>0</v>
      </c>
      <c r="AC267" s="93">
        <f t="shared" si="63"/>
        <v>0</v>
      </c>
      <c r="AD267" s="135"/>
    </row>
    <row r="268" spans="1:30" s="115" customFormat="1" ht="22.5" hidden="1" customHeight="1">
      <c r="A268" s="85">
        <v>277</v>
      </c>
      <c r="B268" s="132" t="s">
        <v>814</v>
      </c>
      <c r="C268" s="87">
        <v>0</v>
      </c>
      <c r="D268" s="88">
        <f t="shared" si="69"/>
        <v>0</v>
      </c>
      <c r="E268" s="87">
        <v>0</v>
      </c>
      <c r="F268" s="88">
        <f t="shared" si="70"/>
        <v>0</v>
      </c>
      <c r="G268" s="89">
        <v>0</v>
      </c>
      <c r="H268" s="88">
        <f t="shared" si="71"/>
        <v>0</v>
      </c>
      <c r="I268" s="89">
        <v>0</v>
      </c>
      <c r="J268" s="89">
        <f t="shared" si="66"/>
        <v>0</v>
      </c>
      <c r="K268" s="89">
        <v>0</v>
      </c>
      <c r="L268" s="89">
        <f t="shared" si="67"/>
        <v>0</v>
      </c>
      <c r="M268" s="89">
        <v>0</v>
      </c>
      <c r="N268" s="89">
        <f t="shared" si="72"/>
        <v>0</v>
      </c>
      <c r="O268" s="125">
        <v>0</v>
      </c>
      <c r="P268" s="89">
        <f t="shared" si="65"/>
        <v>0</v>
      </c>
      <c r="Q268" s="89">
        <v>0</v>
      </c>
      <c r="R268" s="89">
        <f t="shared" si="68"/>
        <v>0</v>
      </c>
      <c r="S268" s="89">
        <v>0</v>
      </c>
      <c r="T268" s="89">
        <f t="shared" si="73"/>
        <v>0</v>
      </c>
      <c r="U268" s="89">
        <v>0</v>
      </c>
      <c r="V268" s="88">
        <f t="shared" si="74"/>
        <v>0</v>
      </c>
      <c r="W268" s="89">
        <v>0</v>
      </c>
      <c r="X268" s="88">
        <f t="shared" si="75"/>
        <v>0</v>
      </c>
      <c r="Y268" s="89">
        <v>0</v>
      </c>
      <c r="Z268" s="88">
        <f t="shared" si="76"/>
        <v>0</v>
      </c>
      <c r="AA268" s="88">
        <v>0</v>
      </c>
      <c r="AB268" s="88">
        <f t="shared" si="64"/>
        <v>0</v>
      </c>
      <c r="AC268" s="93">
        <f t="shared" si="63"/>
        <v>0</v>
      </c>
      <c r="AD268" s="135"/>
    </row>
    <row r="269" spans="1:30" s="115" customFormat="1" ht="22.5" hidden="1" customHeight="1">
      <c r="A269" s="122">
        <v>278</v>
      </c>
      <c r="B269" s="132" t="s">
        <v>815</v>
      </c>
      <c r="C269" s="87">
        <v>0</v>
      </c>
      <c r="D269" s="88">
        <f t="shared" si="69"/>
        <v>0</v>
      </c>
      <c r="E269" s="87">
        <v>0</v>
      </c>
      <c r="F269" s="88">
        <f t="shared" si="70"/>
        <v>0</v>
      </c>
      <c r="G269" s="89">
        <v>0</v>
      </c>
      <c r="H269" s="88">
        <f t="shared" si="71"/>
        <v>0</v>
      </c>
      <c r="I269" s="89">
        <v>0</v>
      </c>
      <c r="J269" s="89">
        <f t="shared" si="66"/>
        <v>0</v>
      </c>
      <c r="K269" s="89">
        <v>0</v>
      </c>
      <c r="L269" s="89">
        <f t="shared" si="67"/>
        <v>0</v>
      </c>
      <c r="M269" s="89">
        <v>0</v>
      </c>
      <c r="N269" s="89">
        <f t="shared" si="72"/>
        <v>0</v>
      </c>
      <c r="O269" s="125">
        <v>0</v>
      </c>
      <c r="P269" s="89">
        <f t="shared" si="65"/>
        <v>0</v>
      </c>
      <c r="Q269" s="89">
        <v>0</v>
      </c>
      <c r="R269" s="89">
        <f t="shared" si="68"/>
        <v>0</v>
      </c>
      <c r="S269" s="89">
        <v>0</v>
      </c>
      <c r="T269" s="89">
        <f t="shared" si="73"/>
        <v>0</v>
      </c>
      <c r="U269" s="89">
        <v>0</v>
      </c>
      <c r="V269" s="88">
        <f t="shared" si="74"/>
        <v>0</v>
      </c>
      <c r="W269" s="89">
        <v>0</v>
      </c>
      <c r="X269" s="88">
        <f t="shared" si="75"/>
        <v>0</v>
      </c>
      <c r="Y269" s="89">
        <v>0</v>
      </c>
      <c r="Z269" s="88">
        <f t="shared" si="76"/>
        <v>0</v>
      </c>
      <c r="AA269" s="88">
        <v>0</v>
      </c>
      <c r="AB269" s="88">
        <f t="shared" si="64"/>
        <v>0</v>
      </c>
      <c r="AC269" s="93">
        <f t="shared" si="63"/>
        <v>0</v>
      </c>
      <c r="AD269" s="135"/>
    </row>
    <row r="270" spans="1:30" s="115" customFormat="1" ht="22.5" hidden="1" customHeight="1">
      <c r="A270" s="85">
        <v>279</v>
      </c>
      <c r="B270" s="132" t="s">
        <v>816</v>
      </c>
      <c r="C270" s="87">
        <v>0</v>
      </c>
      <c r="D270" s="88">
        <f t="shared" si="69"/>
        <v>0</v>
      </c>
      <c r="E270" s="87">
        <v>0</v>
      </c>
      <c r="F270" s="88">
        <f t="shared" si="70"/>
        <v>0</v>
      </c>
      <c r="G270" s="89">
        <v>0</v>
      </c>
      <c r="H270" s="88">
        <f t="shared" si="71"/>
        <v>0</v>
      </c>
      <c r="I270" s="89">
        <v>0</v>
      </c>
      <c r="J270" s="89">
        <f t="shared" si="66"/>
        <v>0</v>
      </c>
      <c r="K270" s="89">
        <v>0</v>
      </c>
      <c r="L270" s="89">
        <f t="shared" si="67"/>
        <v>0</v>
      </c>
      <c r="M270" s="89">
        <v>0</v>
      </c>
      <c r="N270" s="89">
        <f t="shared" si="72"/>
        <v>0</v>
      </c>
      <c r="O270" s="125">
        <v>0</v>
      </c>
      <c r="P270" s="89">
        <f t="shared" si="65"/>
        <v>0</v>
      </c>
      <c r="Q270" s="89">
        <v>0</v>
      </c>
      <c r="R270" s="89">
        <f t="shared" si="68"/>
        <v>0</v>
      </c>
      <c r="S270" s="89">
        <v>0</v>
      </c>
      <c r="T270" s="89">
        <f t="shared" si="73"/>
        <v>0</v>
      </c>
      <c r="U270" s="89">
        <v>0</v>
      </c>
      <c r="V270" s="88">
        <f t="shared" si="74"/>
        <v>0</v>
      </c>
      <c r="W270" s="89">
        <v>0</v>
      </c>
      <c r="X270" s="88">
        <f t="shared" si="75"/>
        <v>0</v>
      </c>
      <c r="Y270" s="89">
        <v>0</v>
      </c>
      <c r="Z270" s="88">
        <f t="shared" si="76"/>
        <v>0</v>
      </c>
      <c r="AA270" s="88">
        <v>0</v>
      </c>
      <c r="AB270" s="88">
        <f t="shared" si="64"/>
        <v>0</v>
      </c>
      <c r="AC270" s="93">
        <f t="shared" si="63"/>
        <v>0</v>
      </c>
      <c r="AD270" s="135"/>
    </row>
    <row r="271" spans="1:30" s="115" customFormat="1" ht="22.5" hidden="1" customHeight="1">
      <c r="A271" s="122">
        <v>280</v>
      </c>
      <c r="B271" s="132" t="s">
        <v>817</v>
      </c>
      <c r="C271" s="87">
        <v>0</v>
      </c>
      <c r="D271" s="88">
        <f t="shared" si="69"/>
        <v>0</v>
      </c>
      <c r="E271" s="87">
        <v>0</v>
      </c>
      <c r="F271" s="88">
        <f t="shared" si="70"/>
        <v>0</v>
      </c>
      <c r="G271" s="89">
        <v>0</v>
      </c>
      <c r="H271" s="88">
        <f t="shared" si="71"/>
        <v>0</v>
      </c>
      <c r="I271" s="89">
        <v>0</v>
      </c>
      <c r="J271" s="89">
        <f t="shared" si="66"/>
        <v>0</v>
      </c>
      <c r="K271" s="89">
        <v>0</v>
      </c>
      <c r="L271" s="89">
        <f t="shared" si="67"/>
        <v>0</v>
      </c>
      <c r="M271" s="89">
        <v>0</v>
      </c>
      <c r="N271" s="89">
        <f t="shared" si="72"/>
        <v>0</v>
      </c>
      <c r="O271" s="125">
        <v>0</v>
      </c>
      <c r="P271" s="89">
        <f t="shared" si="65"/>
        <v>0</v>
      </c>
      <c r="Q271" s="89">
        <v>0</v>
      </c>
      <c r="R271" s="89">
        <f t="shared" si="68"/>
        <v>0</v>
      </c>
      <c r="S271" s="89">
        <v>0</v>
      </c>
      <c r="T271" s="89">
        <f t="shared" si="73"/>
        <v>0</v>
      </c>
      <c r="U271" s="89">
        <v>0</v>
      </c>
      <c r="V271" s="88">
        <f t="shared" si="74"/>
        <v>0</v>
      </c>
      <c r="W271" s="89">
        <v>0</v>
      </c>
      <c r="X271" s="88">
        <f t="shared" si="75"/>
        <v>0</v>
      </c>
      <c r="Y271" s="89">
        <v>0</v>
      </c>
      <c r="Z271" s="88">
        <f t="shared" si="76"/>
        <v>0</v>
      </c>
      <c r="AA271" s="88">
        <v>0</v>
      </c>
      <c r="AB271" s="88">
        <f t="shared" si="64"/>
        <v>0</v>
      </c>
      <c r="AC271" s="93">
        <f t="shared" si="63"/>
        <v>0</v>
      </c>
      <c r="AD271" s="135"/>
    </row>
    <row r="272" spans="1:30" s="115" customFormat="1" ht="22.5" hidden="1" customHeight="1">
      <c r="A272" s="85">
        <v>281</v>
      </c>
      <c r="B272" s="132" t="s">
        <v>818</v>
      </c>
      <c r="C272" s="87">
        <v>0</v>
      </c>
      <c r="D272" s="88">
        <f t="shared" si="69"/>
        <v>0</v>
      </c>
      <c r="E272" s="87">
        <v>0</v>
      </c>
      <c r="F272" s="88">
        <f t="shared" si="70"/>
        <v>0</v>
      </c>
      <c r="G272" s="89">
        <v>0</v>
      </c>
      <c r="H272" s="88">
        <f t="shared" si="71"/>
        <v>0</v>
      </c>
      <c r="I272" s="89">
        <v>0</v>
      </c>
      <c r="J272" s="89">
        <f t="shared" si="66"/>
        <v>0</v>
      </c>
      <c r="K272" s="89">
        <v>0</v>
      </c>
      <c r="L272" s="89">
        <f t="shared" si="67"/>
        <v>0</v>
      </c>
      <c r="M272" s="89">
        <v>0</v>
      </c>
      <c r="N272" s="89">
        <f t="shared" si="72"/>
        <v>0</v>
      </c>
      <c r="O272" s="125">
        <v>0</v>
      </c>
      <c r="P272" s="89">
        <f t="shared" si="65"/>
        <v>0</v>
      </c>
      <c r="Q272" s="89">
        <v>0</v>
      </c>
      <c r="R272" s="89">
        <f t="shared" si="68"/>
        <v>0</v>
      </c>
      <c r="S272" s="89">
        <v>0</v>
      </c>
      <c r="T272" s="89">
        <f t="shared" si="73"/>
        <v>0</v>
      </c>
      <c r="U272" s="89">
        <v>0</v>
      </c>
      <c r="V272" s="88">
        <f t="shared" si="74"/>
        <v>0</v>
      </c>
      <c r="W272" s="89">
        <v>0</v>
      </c>
      <c r="X272" s="88">
        <f t="shared" si="75"/>
        <v>0</v>
      </c>
      <c r="Y272" s="89">
        <v>0</v>
      </c>
      <c r="Z272" s="88">
        <f t="shared" si="76"/>
        <v>0</v>
      </c>
      <c r="AA272" s="88">
        <v>0</v>
      </c>
      <c r="AB272" s="88">
        <f t="shared" si="64"/>
        <v>0</v>
      </c>
      <c r="AC272" s="93">
        <f t="shared" si="63"/>
        <v>0</v>
      </c>
      <c r="AD272" s="135"/>
    </row>
    <row r="273" spans="1:31" s="115" customFormat="1" ht="22.5" hidden="1" customHeight="1">
      <c r="A273" s="122">
        <v>282</v>
      </c>
      <c r="B273" s="132" t="s">
        <v>819</v>
      </c>
      <c r="C273" s="87">
        <v>0</v>
      </c>
      <c r="D273" s="88">
        <f t="shared" si="69"/>
        <v>0</v>
      </c>
      <c r="E273" s="87">
        <v>0</v>
      </c>
      <c r="F273" s="88">
        <f t="shared" si="70"/>
        <v>0</v>
      </c>
      <c r="G273" s="89">
        <v>0</v>
      </c>
      <c r="H273" s="88">
        <f t="shared" si="71"/>
        <v>0</v>
      </c>
      <c r="I273" s="89">
        <v>0</v>
      </c>
      <c r="J273" s="89">
        <f t="shared" si="66"/>
        <v>0</v>
      </c>
      <c r="K273" s="89">
        <v>0</v>
      </c>
      <c r="L273" s="89">
        <f t="shared" si="67"/>
        <v>0</v>
      </c>
      <c r="M273" s="89">
        <v>0</v>
      </c>
      <c r="N273" s="89">
        <f t="shared" si="72"/>
        <v>0</v>
      </c>
      <c r="O273" s="125">
        <v>0</v>
      </c>
      <c r="P273" s="89">
        <f t="shared" si="65"/>
        <v>0</v>
      </c>
      <c r="Q273" s="89">
        <v>0</v>
      </c>
      <c r="R273" s="89">
        <f t="shared" si="68"/>
        <v>0</v>
      </c>
      <c r="S273" s="89">
        <v>0</v>
      </c>
      <c r="T273" s="89">
        <f t="shared" si="73"/>
        <v>0</v>
      </c>
      <c r="U273" s="89">
        <v>0</v>
      </c>
      <c r="V273" s="88">
        <f t="shared" si="74"/>
        <v>0</v>
      </c>
      <c r="W273" s="89">
        <v>0</v>
      </c>
      <c r="X273" s="88">
        <f t="shared" si="75"/>
        <v>0</v>
      </c>
      <c r="Y273" s="89">
        <v>0</v>
      </c>
      <c r="Z273" s="88">
        <f t="shared" si="76"/>
        <v>0</v>
      </c>
      <c r="AA273" s="88">
        <v>0</v>
      </c>
      <c r="AB273" s="88">
        <f t="shared" si="64"/>
        <v>0</v>
      </c>
      <c r="AC273" s="93">
        <f>Z273+X273+V273+J273+H273+F273+D273+AB273+N273+L273+P273+R273+AJ273</f>
        <v>0</v>
      </c>
      <c r="AD273" s="135"/>
    </row>
    <row r="274" spans="1:31" s="115" customFormat="1" ht="22.5" hidden="1" customHeight="1">
      <c r="A274" s="85">
        <v>283</v>
      </c>
      <c r="B274" s="132" t="s">
        <v>820</v>
      </c>
      <c r="C274" s="87">
        <v>0</v>
      </c>
      <c r="D274" s="88">
        <f t="shared" si="69"/>
        <v>0</v>
      </c>
      <c r="E274" s="87">
        <v>0</v>
      </c>
      <c r="F274" s="88">
        <f t="shared" si="70"/>
        <v>0</v>
      </c>
      <c r="G274" s="89">
        <v>0</v>
      </c>
      <c r="H274" s="88">
        <f t="shared" si="71"/>
        <v>0</v>
      </c>
      <c r="I274" s="89">
        <v>0</v>
      </c>
      <c r="J274" s="89">
        <f t="shared" si="66"/>
        <v>0</v>
      </c>
      <c r="K274" s="89">
        <v>0</v>
      </c>
      <c r="L274" s="89">
        <f t="shared" si="67"/>
        <v>0</v>
      </c>
      <c r="M274" s="89">
        <v>0</v>
      </c>
      <c r="N274" s="89">
        <f t="shared" si="72"/>
        <v>0</v>
      </c>
      <c r="O274" s="125">
        <v>0</v>
      </c>
      <c r="P274" s="89">
        <f t="shared" si="65"/>
        <v>0</v>
      </c>
      <c r="Q274" s="89">
        <v>0</v>
      </c>
      <c r="R274" s="89">
        <f t="shared" si="68"/>
        <v>0</v>
      </c>
      <c r="S274" s="89">
        <v>0</v>
      </c>
      <c r="T274" s="89">
        <f t="shared" si="73"/>
        <v>0</v>
      </c>
      <c r="U274" s="89">
        <v>0</v>
      </c>
      <c r="V274" s="88">
        <f t="shared" si="74"/>
        <v>0</v>
      </c>
      <c r="W274" s="89">
        <v>0</v>
      </c>
      <c r="X274" s="88">
        <f t="shared" si="75"/>
        <v>0</v>
      </c>
      <c r="Y274" s="89">
        <v>0</v>
      </c>
      <c r="Z274" s="88">
        <f t="shared" si="76"/>
        <v>0</v>
      </c>
      <c r="AA274" s="88">
        <v>0</v>
      </c>
      <c r="AB274" s="88">
        <f t="shared" si="64"/>
        <v>0</v>
      </c>
      <c r="AC274" s="93">
        <f>Z274+X274+V274+J274+H274+F274+D274+AB274+N274+L274+P274+R274+AJ274</f>
        <v>0</v>
      </c>
      <c r="AD274" s="135"/>
    </row>
    <row r="275" spans="1:31" s="115" customFormat="1" ht="22.5" hidden="1" customHeight="1">
      <c r="A275" s="122">
        <v>284</v>
      </c>
      <c r="B275" s="132" t="s">
        <v>821</v>
      </c>
      <c r="C275" s="87">
        <v>0</v>
      </c>
      <c r="D275" s="88">
        <f t="shared" si="69"/>
        <v>0</v>
      </c>
      <c r="E275" s="87">
        <v>0</v>
      </c>
      <c r="F275" s="88">
        <f t="shared" si="70"/>
        <v>0</v>
      </c>
      <c r="G275" s="89">
        <v>0</v>
      </c>
      <c r="H275" s="88">
        <f t="shared" si="71"/>
        <v>0</v>
      </c>
      <c r="I275" s="89">
        <v>0</v>
      </c>
      <c r="J275" s="89">
        <f t="shared" si="66"/>
        <v>0</v>
      </c>
      <c r="K275" s="89">
        <v>0</v>
      </c>
      <c r="L275" s="89">
        <f t="shared" si="67"/>
        <v>0</v>
      </c>
      <c r="M275" s="89">
        <v>0</v>
      </c>
      <c r="N275" s="89">
        <f t="shared" si="72"/>
        <v>0</v>
      </c>
      <c r="O275" s="125">
        <v>0</v>
      </c>
      <c r="P275" s="89">
        <f t="shared" si="65"/>
        <v>0</v>
      </c>
      <c r="Q275" s="89">
        <v>0</v>
      </c>
      <c r="R275" s="89">
        <f t="shared" si="68"/>
        <v>0</v>
      </c>
      <c r="S275" s="89">
        <v>0</v>
      </c>
      <c r="T275" s="89">
        <f t="shared" si="73"/>
        <v>0</v>
      </c>
      <c r="U275" s="89">
        <v>0</v>
      </c>
      <c r="V275" s="88">
        <f t="shared" si="74"/>
        <v>0</v>
      </c>
      <c r="W275" s="89">
        <v>0</v>
      </c>
      <c r="X275" s="88">
        <f t="shared" si="75"/>
        <v>0</v>
      </c>
      <c r="Y275" s="89">
        <v>0</v>
      </c>
      <c r="Z275" s="88">
        <f t="shared" si="76"/>
        <v>0</v>
      </c>
      <c r="AA275" s="88">
        <v>0</v>
      </c>
      <c r="AB275" s="88">
        <f t="shared" si="64"/>
        <v>0</v>
      </c>
      <c r="AC275" s="93">
        <f>Z275+X275+V275+J275+H275+F275+D275+AB275+N275+L275+P275+R275+AJ275</f>
        <v>0</v>
      </c>
      <c r="AD275" s="135"/>
    </row>
    <row r="276" spans="1:31" s="115" customFormat="1" ht="22.5" hidden="1" customHeight="1">
      <c r="A276" s="85">
        <v>285</v>
      </c>
      <c r="B276" s="132" t="s">
        <v>822</v>
      </c>
      <c r="C276" s="87">
        <v>0</v>
      </c>
      <c r="D276" s="88">
        <f t="shared" si="69"/>
        <v>0</v>
      </c>
      <c r="E276" s="87">
        <v>0</v>
      </c>
      <c r="F276" s="88">
        <f t="shared" si="70"/>
        <v>0</v>
      </c>
      <c r="G276" s="89">
        <v>0</v>
      </c>
      <c r="H276" s="88">
        <f t="shared" si="71"/>
        <v>0</v>
      </c>
      <c r="I276" s="89">
        <v>0</v>
      </c>
      <c r="J276" s="89">
        <f t="shared" si="66"/>
        <v>0</v>
      </c>
      <c r="K276" s="89">
        <v>0</v>
      </c>
      <c r="L276" s="89">
        <f t="shared" si="67"/>
        <v>0</v>
      </c>
      <c r="M276" s="89">
        <v>0</v>
      </c>
      <c r="N276" s="89">
        <f t="shared" si="72"/>
        <v>0</v>
      </c>
      <c r="O276" s="125">
        <v>0</v>
      </c>
      <c r="P276" s="89">
        <f t="shared" si="65"/>
        <v>0</v>
      </c>
      <c r="Q276" s="89">
        <v>0</v>
      </c>
      <c r="R276" s="89">
        <f t="shared" si="68"/>
        <v>0</v>
      </c>
      <c r="S276" s="89">
        <v>0</v>
      </c>
      <c r="T276" s="89">
        <f t="shared" si="73"/>
        <v>0</v>
      </c>
      <c r="U276" s="89">
        <v>0</v>
      </c>
      <c r="V276" s="88">
        <f t="shared" si="74"/>
        <v>0</v>
      </c>
      <c r="W276" s="89">
        <v>0</v>
      </c>
      <c r="X276" s="88">
        <f t="shared" si="75"/>
        <v>0</v>
      </c>
      <c r="Y276" s="89">
        <v>0</v>
      </c>
      <c r="Z276" s="88">
        <f t="shared" si="76"/>
        <v>0</v>
      </c>
      <c r="AA276" s="88">
        <v>0</v>
      </c>
      <c r="AB276" s="88">
        <f t="shared" si="64"/>
        <v>0</v>
      </c>
      <c r="AC276" s="93">
        <f>Z276+X276+V276+J276+H276+F276+D276+AB276+N276+L276+P276+R276+AJ276</f>
        <v>0</v>
      </c>
      <c r="AD276" s="135"/>
    </row>
    <row r="277" spans="1:31" s="115" customFormat="1" ht="22.5" hidden="1" customHeight="1">
      <c r="A277" s="122">
        <v>286</v>
      </c>
      <c r="B277" s="136" t="s">
        <v>823</v>
      </c>
      <c r="C277" s="87">
        <v>0</v>
      </c>
      <c r="D277" s="88">
        <f t="shared" si="69"/>
        <v>0</v>
      </c>
      <c r="E277" s="87">
        <v>0</v>
      </c>
      <c r="F277" s="88">
        <f t="shared" si="70"/>
        <v>0</v>
      </c>
      <c r="G277" s="89">
        <v>0</v>
      </c>
      <c r="H277" s="88">
        <f t="shared" si="71"/>
        <v>0</v>
      </c>
      <c r="I277" s="89">
        <v>0</v>
      </c>
      <c r="J277" s="89">
        <f t="shared" si="66"/>
        <v>0</v>
      </c>
      <c r="K277" s="89">
        <v>0</v>
      </c>
      <c r="L277" s="89">
        <f t="shared" si="67"/>
        <v>0</v>
      </c>
      <c r="M277" s="89">
        <v>0</v>
      </c>
      <c r="N277" s="89">
        <f t="shared" si="72"/>
        <v>0</v>
      </c>
      <c r="O277" s="125">
        <v>0</v>
      </c>
      <c r="P277" s="89">
        <f t="shared" si="65"/>
        <v>0</v>
      </c>
      <c r="Q277" s="89">
        <v>0</v>
      </c>
      <c r="R277" s="89">
        <f t="shared" si="68"/>
        <v>0</v>
      </c>
      <c r="S277" s="89">
        <v>0</v>
      </c>
      <c r="T277" s="89">
        <f t="shared" si="73"/>
        <v>0</v>
      </c>
      <c r="U277" s="89">
        <v>0</v>
      </c>
      <c r="V277" s="88">
        <f t="shared" si="74"/>
        <v>0</v>
      </c>
      <c r="W277" s="89">
        <v>0</v>
      </c>
      <c r="X277" s="88">
        <f t="shared" si="75"/>
        <v>0</v>
      </c>
      <c r="Y277" s="89">
        <v>0</v>
      </c>
      <c r="Z277" s="88">
        <f t="shared" si="76"/>
        <v>0</v>
      </c>
      <c r="AA277" s="88">
        <v>0</v>
      </c>
      <c r="AB277" s="88">
        <f t="shared" si="64"/>
        <v>0</v>
      </c>
      <c r="AC277" s="93">
        <f>Z277+X277+V277+J277+H277+F277+D277+AB277+N277+L277+P277+R277+AJ277</f>
        <v>0</v>
      </c>
      <c r="AD277" s="139"/>
    </row>
    <row r="278" spans="1:31" ht="25.5" customHeight="1">
      <c r="A278" s="1019" t="s">
        <v>227</v>
      </c>
      <c r="B278" s="1020"/>
      <c r="C278" s="97">
        <f t="shared" ref="C278:Z278" si="77">SUM(C10:C277)</f>
        <v>0</v>
      </c>
      <c r="D278" s="97">
        <f t="shared" si="77"/>
        <v>0</v>
      </c>
      <c r="E278" s="97">
        <f t="shared" si="77"/>
        <v>0</v>
      </c>
      <c r="F278" s="97">
        <f t="shared" si="77"/>
        <v>0</v>
      </c>
      <c r="G278" s="97">
        <f t="shared" si="77"/>
        <v>0</v>
      </c>
      <c r="H278" s="97">
        <f t="shared" si="77"/>
        <v>0</v>
      </c>
      <c r="I278" s="96">
        <f t="shared" si="77"/>
        <v>0</v>
      </c>
      <c r="J278" s="97">
        <f t="shared" si="77"/>
        <v>0</v>
      </c>
      <c r="K278" s="97">
        <f t="shared" si="77"/>
        <v>0</v>
      </c>
      <c r="L278" s="97">
        <f t="shared" si="77"/>
        <v>0</v>
      </c>
      <c r="M278" s="97">
        <f t="shared" si="77"/>
        <v>0</v>
      </c>
      <c r="N278" s="97">
        <f t="shared" si="77"/>
        <v>0</v>
      </c>
      <c r="O278" s="97">
        <f t="shared" si="77"/>
        <v>0</v>
      </c>
      <c r="P278" s="97">
        <f t="shared" si="77"/>
        <v>0</v>
      </c>
      <c r="Q278" s="96">
        <f t="shared" si="77"/>
        <v>0</v>
      </c>
      <c r="R278" s="97">
        <f t="shared" si="77"/>
        <v>0</v>
      </c>
      <c r="S278" s="97">
        <f t="shared" si="77"/>
        <v>0</v>
      </c>
      <c r="T278" s="97">
        <f t="shared" si="77"/>
        <v>0</v>
      </c>
      <c r="U278" s="97">
        <f t="shared" si="77"/>
        <v>0</v>
      </c>
      <c r="V278" s="97">
        <f t="shared" si="77"/>
        <v>0</v>
      </c>
      <c r="W278" s="97">
        <f t="shared" si="77"/>
        <v>0</v>
      </c>
      <c r="X278" s="107">
        <f t="shared" si="77"/>
        <v>0</v>
      </c>
      <c r="Y278" s="97">
        <f t="shared" si="77"/>
        <v>0</v>
      </c>
      <c r="Z278" s="97">
        <f t="shared" si="77"/>
        <v>0</v>
      </c>
      <c r="AA278" s="97">
        <f>SUM(AA9:AA277)</f>
        <v>0</v>
      </c>
      <c r="AB278" s="97">
        <f>SUM(AB9:AB277)</f>
        <v>0</v>
      </c>
      <c r="AC278" s="108">
        <f>SUM(AC9:AC277)</f>
        <v>22.03</v>
      </c>
      <c r="AD278" s="140"/>
    </row>
    <row r="279" spans="1:31" ht="15">
      <c r="A279" s="98"/>
      <c r="B279" s="99"/>
      <c r="C279" s="100"/>
      <c r="D279" s="101"/>
      <c r="E279" s="101"/>
      <c r="F279" s="101"/>
      <c r="G279" s="137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10"/>
    </row>
    <row r="280" spans="1:31" s="35" customFormat="1" ht="17.25" customHeight="1">
      <c r="C280" s="102"/>
      <c r="D280" s="103"/>
      <c r="E280" s="103"/>
      <c r="F280" s="103"/>
      <c r="G280" s="138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960" t="s">
        <v>430</v>
      </c>
      <c r="U280" s="960"/>
      <c r="V280" s="960"/>
      <c r="W280" s="960"/>
      <c r="X280" s="960"/>
      <c r="Y280" s="960"/>
      <c r="Z280" s="960"/>
      <c r="AA280" s="960"/>
      <c r="AB280" s="960"/>
      <c r="AC280" s="960"/>
      <c r="AD280" s="960"/>
    </row>
    <row r="281" spans="1:31" s="35" customFormat="1" ht="17.25" customHeight="1">
      <c r="A281" s="1012" t="s">
        <v>229</v>
      </c>
      <c r="B281" s="1012"/>
      <c r="C281" s="1012"/>
      <c r="D281" s="1012"/>
      <c r="E281" s="1012"/>
      <c r="F281" s="1012"/>
      <c r="G281" s="1012"/>
      <c r="H281" s="1012"/>
      <c r="I281" s="1012"/>
      <c r="J281" s="1012"/>
      <c r="K281" s="1012"/>
      <c r="L281" s="1012"/>
      <c r="M281" s="1012"/>
      <c r="N281" s="1012"/>
      <c r="O281" s="1012"/>
      <c r="P281" s="1012"/>
      <c r="Q281" s="1012"/>
      <c r="R281" s="1012"/>
      <c r="S281" s="1012"/>
      <c r="T281" s="1012"/>
      <c r="U281" s="1012"/>
      <c r="V281" s="1012"/>
      <c r="W281" s="844" t="s">
        <v>14</v>
      </c>
      <c r="X281" s="844"/>
      <c r="Y281" s="844"/>
      <c r="Z281" s="844"/>
      <c r="AA281" s="844"/>
      <c r="AB281" s="844"/>
      <c r="AC281" s="844"/>
      <c r="AD281" s="844"/>
      <c r="AE281" s="111"/>
    </row>
    <row r="286" spans="1:31" s="33" customFormat="1" ht="15.75">
      <c r="A286" s="844" t="s">
        <v>431</v>
      </c>
      <c r="B286" s="844"/>
      <c r="C286" s="844"/>
      <c r="D286" s="844"/>
      <c r="E286" s="844"/>
      <c r="F286" s="844"/>
      <c r="G286" s="844"/>
      <c r="H286" s="844"/>
      <c r="I286" s="844"/>
      <c r="J286" s="844"/>
      <c r="K286" s="844"/>
      <c r="L286" s="844"/>
      <c r="M286" s="844"/>
      <c r="N286" s="844"/>
      <c r="O286" s="844"/>
      <c r="P286" s="844"/>
      <c r="Q286" s="844"/>
      <c r="R286" s="844"/>
      <c r="S286" s="844"/>
      <c r="T286" s="844"/>
      <c r="U286" s="844"/>
      <c r="V286" s="844"/>
      <c r="W286" s="844" t="s">
        <v>231</v>
      </c>
      <c r="X286" s="844"/>
      <c r="Y286" s="844"/>
      <c r="Z286" s="844"/>
      <c r="AA286" s="844"/>
      <c r="AB286" s="844"/>
      <c r="AC286" s="844"/>
      <c r="AD286" s="844"/>
    </row>
  </sheetData>
  <mergeCells count="27">
    <mergeCell ref="T1:AC1"/>
    <mergeCell ref="T2:AC2"/>
    <mergeCell ref="A4:AD4"/>
    <mergeCell ref="A5:AD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286:V286"/>
    <mergeCell ref="W286:AD286"/>
    <mergeCell ref="A7:A8"/>
    <mergeCell ref="B7:B8"/>
    <mergeCell ref="AC7:AC8"/>
    <mergeCell ref="AD7:AD8"/>
    <mergeCell ref="AA7:AB7"/>
    <mergeCell ref="A278:B278"/>
    <mergeCell ref="T280:AD280"/>
    <mergeCell ref="A281:V281"/>
    <mergeCell ref="W281:AD281"/>
  </mergeCells>
  <pageMargins left="0.196527777777778" right="0" top="0" bottom="0" header="0" footer="0"/>
  <pageSetup paperSize="9" scale="79" orientation="portrait" r:id="rId1"/>
  <colBreaks count="1" manualBreakCount="1">
    <brk id="3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"/>
  <sheetViews>
    <sheetView view="pageBreakPreview" zoomScale="90" zoomScaleNormal="100" zoomScaleSheetLayoutView="90" workbookViewId="0">
      <pane xSplit="2" ySplit="8" topLeftCell="C84" activePane="bottomRight" state="frozen"/>
      <selection pane="topRight"/>
      <selection pane="bottomLeft"/>
      <selection pane="bottomRight" activeCell="K291" sqref="K291"/>
    </sheetView>
  </sheetViews>
  <sheetFormatPr defaultColWidth="9" defaultRowHeight="15"/>
  <cols>
    <col min="1" max="1" width="5.85546875" style="35" customWidth="1"/>
    <col min="2" max="2" width="17.5703125" style="35" customWidth="1"/>
    <col min="3" max="4" width="10.5703125" style="35" customWidth="1"/>
    <col min="5" max="5" width="14.140625" style="35" customWidth="1"/>
    <col min="6" max="6" width="7.28515625" style="35" hidden="1" customWidth="1"/>
    <col min="7" max="7" width="10.7109375" style="35" customWidth="1"/>
    <col min="8" max="8" width="14.28515625" style="35" customWidth="1"/>
    <col min="9" max="9" width="12.5703125" style="35" customWidth="1"/>
    <col min="10" max="11" width="13" style="35" customWidth="1"/>
    <col min="12" max="12" width="14.28515625" style="35" customWidth="1"/>
    <col min="13" max="13" width="12.7109375" style="35" hidden="1" customWidth="1"/>
    <col min="14" max="14" width="11.140625" style="35" customWidth="1"/>
    <col min="15" max="257" width="9.140625" style="35"/>
    <col min="258" max="258" width="5.85546875" style="35" customWidth="1"/>
    <col min="259" max="259" width="19.140625" style="35" customWidth="1"/>
    <col min="260" max="260" width="10.28515625" style="35" customWidth="1"/>
    <col min="261" max="261" width="11.85546875" style="35" customWidth="1"/>
    <col min="262" max="262" width="11.7109375" style="35" customWidth="1"/>
    <col min="263" max="263" width="7.5703125" style="35" customWidth="1"/>
    <col min="264" max="264" width="10.28515625" style="35" customWidth="1"/>
    <col min="265" max="265" width="11.85546875" style="35" customWidth="1"/>
    <col min="266" max="266" width="10.7109375" style="35" customWidth="1"/>
    <col min="267" max="267" width="10.85546875" style="35" customWidth="1"/>
    <col min="268" max="268" width="13.7109375" style="35" customWidth="1"/>
    <col min="269" max="269" width="13.140625" style="35" customWidth="1"/>
    <col min="270" max="270" width="11.140625" style="35" customWidth="1"/>
    <col min="271" max="513" width="9.140625" style="35"/>
    <col min="514" max="514" width="5.85546875" style="35" customWidth="1"/>
    <col min="515" max="515" width="19.140625" style="35" customWidth="1"/>
    <col min="516" max="516" width="10.28515625" style="35" customWidth="1"/>
    <col min="517" max="517" width="11.85546875" style="35" customWidth="1"/>
    <col min="518" max="518" width="11.7109375" style="35" customWidth="1"/>
    <col min="519" max="519" width="7.5703125" style="35" customWidth="1"/>
    <col min="520" max="520" width="10.28515625" style="35" customWidth="1"/>
    <col min="521" max="521" width="11.85546875" style="35" customWidth="1"/>
    <col min="522" max="522" width="10.7109375" style="35" customWidth="1"/>
    <col min="523" max="523" width="10.85546875" style="35" customWidth="1"/>
    <col min="524" max="524" width="13.7109375" style="35" customWidth="1"/>
    <col min="525" max="525" width="13.140625" style="35" customWidth="1"/>
    <col min="526" max="526" width="11.140625" style="35" customWidth="1"/>
    <col min="527" max="769" width="9.140625" style="35"/>
    <col min="770" max="770" width="5.85546875" style="35" customWidth="1"/>
    <col min="771" max="771" width="19.140625" style="35" customWidth="1"/>
    <col min="772" max="772" width="10.28515625" style="35" customWidth="1"/>
    <col min="773" max="773" width="11.85546875" style="35" customWidth="1"/>
    <col min="774" max="774" width="11.7109375" style="35" customWidth="1"/>
    <col min="775" max="775" width="7.5703125" style="35" customWidth="1"/>
    <col min="776" max="776" width="10.28515625" style="35" customWidth="1"/>
    <col min="777" max="777" width="11.85546875" style="35" customWidth="1"/>
    <col min="778" max="778" width="10.7109375" style="35" customWidth="1"/>
    <col min="779" max="779" width="10.85546875" style="35" customWidth="1"/>
    <col min="780" max="780" width="13.7109375" style="35" customWidth="1"/>
    <col min="781" max="781" width="13.140625" style="35" customWidth="1"/>
    <col min="782" max="782" width="11.140625" style="35" customWidth="1"/>
    <col min="783" max="1025" width="9.140625" style="35"/>
    <col min="1026" max="1026" width="5.85546875" style="35" customWidth="1"/>
    <col min="1027" max="1027" width="19.140625" style="35" customWidth="1"/>
    <col min="1028" max="1028" width="10.28515625" style="35" customWidth="1"/>
    <col min="1029" max="1029" width="11.85546875" style="35" customWidth="1"/>
    <col min="1030" max="1030" width="11.7109375" style="35" customWidth="1"/>
    <col min="1031" max="1031" width="7.5703125" style="35" customWidth="1"/>
    <col min="1032" max="1032" width="10.28515625" style="35" customWidth="1"/>
    <col min="1033" max="1033" width="11.85546875" style="35" customWidth="1"/>
    <col min="1034" max="1034" width="10.7109375" style="35" customWidth="1"/>
    <col min="1035" max="1035" width="10.85546875" style="35" customWidth="1"/>
    <col min="1036" max="1036" width="13.7109375" style="35" customWidth="1"/>
    <col min="1037" max="1037" width="13.140625" style="35" customWidth="1"/>
    <col min="1038" max="1038" width="11.140625" style="35" customWidth="1"/>
    <col min="1039" max="1281" width="9.140625" style="35"/>
    <col min="1282" max="1282" width="5.85546875" style="35" customWidth="1"/>
    <col min="1283" max="1283" width="19.140625" style="35" customWidth="1"/>
    <col min="1284" max="1284" width="10.28515625" style="35" customWidth="1"/>
    <col min="1285" max="1285" width="11.85546875" style="35" customWidth="1"/>
    <col min="1286" max="1286" width="11.7109375" style="35" customWidth="1"/>
    <col min="1287" max="1287" width="7.5703125" style="35" customWidth="1"/>
    <col min="1288" max="1288" width="10.28515625" style="35" customWidth="1"/>
    <col min="1289" max="1289" width="11.85546875" style="35" customWidth="1"/>
    <col min="1290" max="1290" width="10.7109375" style="35" customWidth="1"/>
    <col min="1291" max="1291" width="10.85546875" style="35" customWidth="1"/>
    <col min="1292" max="1292" width="13.7109375" style="35" customWidth="1"/>
    <col min="1293" max="1293" width="13.140625" style="35" customWidth="1"/>
    <col min="1294" max="1294" width="11.140625" style="35" customWidth="1"/>
    <col min="1295" max="1537" width="9.140625" style="35"/>
    <col min="1538" max="1538" width="5.85546875" style="35" customWidth="1"/>
    <col min="1539" max="1539" width="19.140625" style="35" customWidth="1"/>
    <col min="1540" max="1540" width="10.28515625" style="35" customWidth="1"/>
    <col min="1541" max="1541" width="11.85546875" style="35" customWidth="1"/>
    <col min="1542" max="1542" width="11.7109375" style="35" customWidth="1"/>
    <col min="1543" max="1543" width="7.5703125" style="35" customWidth="1"/>
    <col min="1544" max="1544" width="10.28515625" style="35" customWidth="1"/>
    <col min="1545" max="1545" width="11.85546875" style="35" customWidth="1"/>
    <col min="1546" max="1546" width="10.7109375" style="35" customWidth="1"/>
    <col min="1547" max="1547" width="10.85546875" style="35" customWidth="1"/>
    <col min="1548" max="1548" width="13.7109375" style="35" customWidth="1"/>
    <col min="1549" max="1549" width="13.140625" style="35" customWidth="1"/>
    <col min="1550" max="1550" width="11.140625" style="35" customWidth="1"/>
    <col min="1551" max="1793" width="9.140625" style="35"/>
    <col min="1794" max="1794" width="5.85546875" style="35" customWidth="1"/>
    <col min="1795" max="1795" width="19.140625" style="35" customWidth="1"/>
    <col min="1796" max="1796" width="10.28515625" style="35" customWidth="1"/>
    <col min="1797" max="1797" width="11.85546875" style="35" customWidth="1"/>
    <col min="1798" max="1798" width="11.7109375" style="35" customWidth="1"/>
    <col min="1799" max="1799" width="7.5703125" style="35" customWidth="1"/>
    <col min="1800" max="1800" width="10.28515625" style="35" customWidth="1"/>
    <col min="1801" max="1801" width="11.85546875" style="35" customWidth="1"/>
    <col min="1802" max="1802" width="10.7109375" style="35" customWidth="1"/>
    <col min="1803" max="1803" width="10.85546875" style="35" customWidth="1"/>
    <col min="1804" max="1804" width="13.7109375" style="35" customWidth="1"/>
    <col min="1805" max="1805" width="13.140625" style="35" customWidth="1"/>
    <col min="1806" max="1806" width="11.140625" style="35" customWidth="1"/>
    <col min="1807" max="2049" width="9.140625" style="35"/>
    <col min="2050" max="2050" width="5.85546875" style="35" customWidth="1"/>
    <col min="2051" max="2051" width="19.140625" style="35" customWidth="1"/>
    <col min="2052" max="2052" width="10.28515625" style="35" customWidth="1"/>
    <col min="2053" max="2053" width="11.85546875" style="35" customWidth="1"/>
    <col min="2054" max="2054" width="11.7109375" style="35" customWidth="1"/>
    <col min="2055" max="2055" width="7.5703125" style="35" customWidth="1"/>
    <col min="2056" max="2056" width="10.28515625" style="35" customWidth="1"/>
    <col min="2057" max="2057" width="11.85546875" style="35" customWidth="1"/>
    <col min="2058" max="2058" width="10.7109375" style="35" customWidth="1"/>
    <col min="2059" max="2059" width="10.85546875" style="35" customWidth="1"/>
    <col min="2060" max="2060" width="13.7109375" style="35" customWidth="1"/>
    <col min="2061" max="2061" width="13.140625" style="35" customWidth="1"/>
    <col min="2062" max="2062" width="11.140625" style="35" customWidth="1"/>
    <col min="2063" max="2305" width="9.140625" style="35"/>
    <col min="2306" max="2306" width="5.85546875" style="35" customWidth="1"/>
    <col min="2307" max="2307" width="19.140625" style="35" customWidth="1"/>
    <col min="2308" max="2308" width="10.28515625" style="35" customWidth="1"/>
    <col min="2309" max="2309" width="11.85546875" style="35" customWidth="1"/>
    <col min="2310" max="2310" width="11.7109375" style="35" customWidth="1"/>
    <col min="2311" max="2311" width="7.5703125" style="35" customWidth="1"/>
    <col min="2312" max="2312" width="10.28515625" style="35" customWidth="1"/>
    <col min="2313" max="2313" width="11.85546875" style="35" customWidth="1"/>
    <col min="2314" max="2314" width="10.7109375" style="35" customWidth="1"/>
    <col min="2315" max="2315" width="10.85546875" style="35" customWidth="1"/>
    <col min="2316" max="2316" width="13.7109375" style="35" customWidth="1"/>
    <col min="2317" max="2317" width="13.140625" style="35" customWidth="1"/>
    <col min="2318" max="2318" width="11.140625" style="35" customWidth="1"/>
    <col min="2319" max="2561" width="9.140625" style="35"/>
    <col min="2562" max="2562" width="5.85546875" style="35" customWidth="1"/>
    <col min="2563" max="2563" width="19.140625" style="35" customWidth="1"/>
    <col min="2564" max="2564" width="10.28515625" style="35" customWidth="1"/>
    <col min="2565" max="2565" width="11.85546875" style="35" customWidth="1"/>
    <col min="2566" max="2566" width="11.7109375" style="35" customWidth="1"/>
    <col min="2567" max="2567" width="7.5703125" style="35" customWidth="1"/>
    <col min="2568" max="2568" width="10.28515625" style="35" customWidth="1"/>
    <col min="2569" max="2569" width="11.85546875" style="35" customWidth="1"/>
    <col min="2570" max="2570" width="10.7109375" style="35" customWidth="1"/>
    <col min="2571" max="2571" width="10.85546875" style="35" customWidth="1"/>
    <col min="2572" max="2572" width="13.7109375" style="35" customWidth="1"/>
    <col min="2573" max="2573" width="13.140625" style="35" customWidth="1"/>
    <col min="2574" max="2574" width="11.140625" style="35" customWidth="1"/>
    <col min="2575" max="2817" width="9.140625" style="35"/>
    <col min="2818" max="2818" width="5.85546875" style="35" customWidth="1"/>
    <col min="2819" max="2819" width="19.140625" style="35" customWidth="1"/>
    <col min="2820" max="2820" width="10.28515625" style="35" customWidth="1"/>
    <col min="2821" max="2821" width="11.85546875" style="35" customWidth="1"/>
    <col min="2822" max="2822" width="11.7109375" style="35" customWidth="1"/>
    <col min="2823" max="2823" width="7.5703125" style="35" customWidth="1"/>
    <col min="2824" max="2824" width="10.28515625" style="35" customWidth="1"/>
    <col min="2825" max="2825" width="11.85546875" style="35" customWidth="1"/>
    <col min="2826" max="2826" width="10.7109375" style="35" customWidth="1"/>
    <col min="2827" max="2827" width="10.85546875" style="35" customWidth="1"/>
    <col min="2828" max="2828" width="13.7109375" style="35" customWidth="1"/>
    <col min="2829" max="2829" width="13.140625" style="35" customWidth="1"/>
    <col min="2830" max="2830" width="11.140625" style="35" customWidth="1"/>
    <col min="2831" max="3073" width="9.140625" style="35"/>
    <col min="3074" max="3074" width="5.85546875" style="35" customWidth="1"/>
    <col min="3075" max="3075" width="19.140625" style="35" customWidth="1"/>
    <col min="3076" max="3076" width="10.28515625" style="35" customWidth="1"/>
    <col min="3077" max="3077" width="11.85546875" style="35" customWidth="1"/>
    <col min="3078" max="3078" width="11.7109375" style="35" customWidth="1"/>
    <col min="3079" max="3079" width="7.5703125" style="35" customWidth="1"/>
    <col min="3080" max="3080" width="10.28515625" style="35" customWidth="1"/>
    <col min="3081" max="3081" width="11.85546875" style="35" customWidth="1"/>
    <col min="3082" max="3082" width="10.7109375" style="35" customWidth="1"/>
    <col min="3083" max="3083" width="10.85546875" style="35" customWidth="1"/>
    <col min="3084" max="3084" width="13.7109375" style="35" customWidth="1"/>
    <col min="3085" max="3085" width="13.140625" style="35" customWidth="1"/>
    <col min="3086" max="3086" width="11.140625" style="35" customWidth="1"/>
    <col min="3087" max="3329" width="9.140625" style="35"/>
    <col min="3330" max="3330" width="5.85546875" style="35" customWidth="1"/>
    <col min="3331" max="3331" width="19.140625" style="35" customWidth="1"/>
    <col min="3332" max="3332" width="10.28515625" style="35" customWidth="1"/>
    <col min="3333" max="3333" width="11.85546875" style="35" customWidth="1"/>
    <col min="3334" max="3334" width="11.7109375" style="35" customWidth="1"/>
    <col min="3335" max="3335" width="7.5703125" style="35" customWidth="1"/>
    <col min="3336" max="3336" width="10.28515625" style="35" customWidth="1"/>
    <col min="3337" max="3337" width="11.85546875" style="35" customWidth="1"/>
    <col min="3338" max="3338" width="10.7109375" style="35" customWidth="1"/>
    <col min="3339" max="3339" width="10.85546875" style="35" customWidth="1"/>
    <col min="3340" max="3340" width="13.7109375" style="35" customWidth="1"/>
    <col min="3341" max="3341" width="13.140625" style="35" customWidth="1"/>
    <col min="3342" max="3342" width="11.140625" style="35" customWidth="1"/>
    <col min="3343" max="3585" width="9.140625" style="35"/>
    <col min="3586" max="3586" width="5.85546875" style="35" customWidth="1"/>
    <col min="3587" max="3587" width="19.140625" style="35" customWidth="1"/>
    <col min="3588" max="3588" width="10.28515625" style="35" customWidth="1"/>
    <col min="3589" max="3589" width="11.85546875" style="35" customWidth="1"/>
    <col min="3590" max="3590" width="11.7109375" style="35" customWidth="1"/>
    <col min="3591" max="3591" width="7.5703125" style="35" customWidth="1"/>
    <col min="3592" max="3592" width="10.28515625" style="35" customWidth="1"/>
    <col min="3593" max="3593" width="11.85546875" style="35" customWidth="1"/>
    <col min="3594" max="3594" width="10.7109375" style="35" customWidth="1"/>
    <col min="3595" max="3595" width="10.85546875" style="35" customWidth="1"/>
    <col min="3596" max="3596" width="13.7109375" style="35" customWidth="1"/>
    <col min="3597" max="3597" width="13.140625" style="35" customWidth="1"/>
    <col min="3598" max="3598" width="11.140625" style="35" customWidth="1"/>
    <col min="3599" max="3841" width="9.140625" style="35"/>
    <col min="3842" max="3842" width="5.85546875" style="35" customWidth="1"/>
    <col min="3843" max="3843" width="19.140625" style="35" customWidth="1"/>
    <col min="3844" max="3844" width="10.28515625" style="35" customWidth="1"/>
    <col min="3845" max="3845" width="11.85546875" style="35" customWidth="1"/>
    <col min="3846" max="3846" width="11.7109375" style="35" customWidth="1"/>
    <col min="3847" max="3847" width="7.5703125" style="35" customWidth="1"/>
    <col min="3848" max="3848" width="10.28515625" style="35" customWidth="1"/>
    <col min="3849" max="3849" width="11.85546875" style="35" customWidth="1"/>
    <col min="3850" max="3850" width="10.7109375" style="35" customWidth="1"/>
    <col min="3851" max="3851" width="10.85546875" style="35" customWidth="1"/>
    <col min="3852" max="3852" width="13.7109375" style="35" customWidth="1"/>
    <col min="3853" max="3853" width="13.140625" style="35" customWidth="1"/>
    <col min="3854" max="3854" width="11.140625" style="35" customWidth="1"/>
    <col min="3855" max="4097" width="9.140625" style="35"/>
    <col min="4098" max="4098" width="5.85546875" style="35" customWidth="1"/>
    <col min="4099" max="4099" width="19.140625" style="35" customWidth="1"/>
    <col min="4100" max="4100" width="10.28515625" style="35" customWidth="1"/>
    <col min="4101" max="4101" width="11.85546875" style="35" customWidth="1"/>
    <col min="4102" max="4102" width="11.7109375" style="35" customWidth="1"/>
    <col min="4103" max="4103" width="7.5703125" style="35" customWidth="1"/>
    <col min="4104" max="4104" width="10.28515625" style="35" customWidth="1"/>
    <col min="4105" max="4105" width="11.85546875" style="35" customWidth="1"/>
    <col min="4106" max="4106" width="10.7109375" style="35" customWidth="1"/>
    <col min="4107" max="4107" width="10.85546875" style="35" customWidth="1"/>
    <col min="4108" max="4108" width="13.7109375" style="35" customWidth="1"/>
    <col min="4109" max="4109" width="13.140625" style="35" customWidth="1"/>
    <col min="4110" max="4110" width="11.140625" style="35" customWidth="1"/>
    <col min="4111" max="4353" width="9.140625" style="35"/>
    <col min="4354" max="4354" width="5.85546875" style="35" customWidth="1"/>
    <col min="4355" max="4355" width="19.140625" style="35" customWidth="1"/>
    <col min="4356" max="4356" width="10.28515625" style="35" customWidth="1"/>
    <col min="4357" max="4357" width="11.85546875" style="35" customWidth="1"/>
    <col min="4358" max="4358" width="11.7109375" style="35" customWidth="1"/>
    <col min="4359" max="4359" width="7.5703125" style="35" customWidth="1"/>
    <col min="4360" max="4360" width="10.28515625" style="35" customWidth="1"/>
    <col min="4361" max="4361" width="11.85546875" style="35" customWidth="1"/>
    <col min="4362" max="4362" width="10.7109375" style="35" customWidth="1"/>
    <col min="4363" max="4363" width="10.85546875" style="35" customWidth="1"/>
    <col min="4364" max="4364" width="13.7109375" style="35" customWidth="1"/>
    <col min="4365" max="4365" width="13.140625" style="35" customWidth="1"/>
    <col min="4366" max="4366" width="11.140625" style="35" customWidth="1"/>
    <col min="4367" max="4609" width="9.140625" style="35"/>
    <col min="4610" max="4610" width="5.85546875" style="35" customWidth="1"/>
    <col min="4611" max="4611" width="19.140625" style="35" customWidth="1"/>
    <col min="4612" max="4612" width="10.28515625" style="35" customWidth="1"/>
    <col min="4613" max="4613" width="11.85546875" style="35" customWidth="1"/>
    <col min="4614" max="4614" width="11.7109375" style="35" customWidth="1"/>
    <col min="4615" max="4615" width="7.5703125" style="35" customWidth="1"/>
    <col min="4616" max="4616" width="10.28515625" style="35" customWidth="1"/>
    <col min="4617" max="4617" width="11.85546875" style="35" customWidth="1"/>
    <col min="4618" max="4618" width="10.7109375" style="35" customWidth="1"/>
    <col min="4619" max="4619" width="10.85546875" style="35" customWidth="1"/>
    <col min="4620" max="4620" width="13.7109375" style="35" customWidth="1"/>
    <col min="4621" max="4621" width="13.140625" style="35" customWidth="1"/>
    <col min="4622" max="4622" width="11.140625" style="35" customWidth="1"/>
    <col min="4623" max="4865" width="9.140625" style="35"/>
    <col min="4866" max="4866" width="5.85546875" style="35" customWidth="1"/>
    <col min="4867" max="4867" width="19.140625" style="35" customWidth="1"/>
    <col min="4868" max="4868" width="10.28515625" style="35" customWidth="1"/>
    <col min="4869" max="4869" width="11.85546875" style="35" customWidth="1"/>
    <col min="4870" max="4870" width="11.7109375" style="35" customWidth="1"/>
    <col min="4871" max="4871" width="7.5703125" style="35" customWidth="1"/>
    <col min="4872" max="4872" width="10.28515625" style="35" customWidth="1"/>
    <col min="4873" max="4873" width="11.85546875" style="35" customWidth="1"/>
    <col min="4874" max="4874" width="10.7109375" style="35" customWidth="1"/>
    <col min="4875" max="4875" width="10.85546875" style="35" customWidth="1"/>
    <col min="4876" max="4876" width="13.7109375" style="35" customWidth="1"/>
    <col min="4877" max="4877" width="13.140625" style="35" customWidth="1"/>
    <col min="4878" max="4878" width="11.140625" style="35" customWidth="1"/>
    <col min="4879" max="5121" width="9.140625" style="35"/>
    <col min="5122" max="5122" width="5.85546875" style="35" customWidth="1"/>
    <col min="5123" max="5123" width="19.140625" style="35" customWidth="1"/>
    <col min="5124" max="5124" width="10.28515625" style="35" customWidth="1"/>
    <col min="5125" max="5125" width="11.85546875" style="35" customWidth="1"/>
    <col min="5126" max="5126" width="11.7109375" style="35" customWidth="1"/>
    <col min="5127" max="5127" width="7.5703125" style="35" customWidth="1"/>
    <col min="5128" max="5128" width="10.28515625" style="35" customWidth="1"/>
    <col min="5129" max="5129" width="11.85546875" style="35" customWidth="1"/>
    <col min="5130" max="5130" width="10.7109375" style="35" customWidth="1"/>
    <col min="5131" max="5131" width="10.85546875" style="35" customWidth="1"/>
    <col min="5132" max="5132" width="13.7109375" style="35" customWidth="1"/>
    <col min="5133" max="5133" width="13.140625" style="35" customWidth="1"/>
    <col min="5134" max="5134" width="11.140625" style="35" customWidth="1"/>
    <col min="5135" max="5377" width="9.140625" style="35"/>
    <col min="5378" max="5378" width="5.85546875" style="35" customWidth="1"/>
    <col min="5379" max="5379" width="19.140625" style="35" customWidth="1"/>
    <col min="5380" max="5380" width="10.28515625" style="35" customWidth="1"/>
    <col min="5381" max="5381" width="11.85546875" style="35" customWidth="1"/>
    <col min="5382" max="5382" width="11.7109375" style="35" customWidth="1"/>
    <col min="5383" max="5383" width="7.5703125" style="35" customWidth="1"/>
    <col min="5384" max="5384" width="10.28515625" style="35" customWidth="1"/>
    <col min="5385" max="5385" width="11.85546875" style="35" customWidth="1"/>
    <col min="5386" max="5386" width="10.7109375" style="35" customWidth="1"/>
    <col min="5387" max="5387" width="10.85546875" style="35" customWidth="1"/>
    <col min="5388" max="5388" width="13.7109375" style="35" customWidth="1"/>
    <col min="5389" max="5389" width="13.140625" style="35" customWidth="1"/>
    <col min="5390" max="5390" width="11.140625" style="35" customWidth="1"/>
    <col min="5391" max="5633" width="9.140625" style="35"/>
    <col min="5634" max="5634" width="5.85546875" style="35" customWidth="1"/>
    <col min="5635" max="5635" width="19.140625" style="35" customWidth="1"/>
    <col min="5636" max="5636" width="10.28515625" style="35" customWidth="1"/>
    <col min="5637" max="5637" width="11.85546875" style="35" customWidth="1"/>
    <col min="5638" max="5638" width="11.7109375" style="35" customWidth="1"/>
    <col min="5639" max="5639" width="7.5703125" style="35" customWidth="1"/>
    <col min="5640" max="5640" width="10.28515625" style="35" customWidth="1"/>
    <col min="5641" max="5641" width="11.85546875" style="35" customWidth="1"/>
    <col min="5642" max="5642" width="10.7109375" style="35" customWidth="1"/>
    <col min="5643" max="5643" width="10.85546875" style="35" customWidth="1"/>
    <col min="5644" max="5644" width="13.7109375" style="35" customWidth="1"/>
    <col min="5645" max="5645" width="13.140625" style="35" customWidth="1"/>
    <col min="5646" max="5646" width="11.140625" style="35" customWidth="1"/>
    <col min="5647" max="5889" width="9.140625" style="35"/>
    <col min="5890" max="5890" width="5.85546875" style="35" customWidth="1"/>
    <col min="5891" max="5891" width="19.140625" style="35" customWidth="1"/>
    <col min="5892" max="5892" width="10.28515625" style="35" customWidth="1"/>
    <col min="5893" max="5893" width="11.85546875" style="35" customWidth="1"/>
    <col min="5894" max="5894" width="11.7109375" style="35" customWidth="1"/>
    <col min="5895" max="5895" width="7.5703125" style="35" customWidth="1"/>
    <col min="5896" max="5896" width="10.28515625" style="35" customWidth="1"/>
    <col min="5897" max="5897" width="11.85546875" style="35" customWidth="1"/>
    <col min="5898" max="5898" width="10.7109375" style="35" customWidth="1"/>
    <col min="5899" max="5899" width="10.85546875" style="35" customWidth="1"/>
    <col min="5900" max="5900" width="13.7109375" style="35" customWidth="1"/>
    <col min="5901" max="5901" width="13.140625" style="35" customWidth="1"/>
    <col min="5902" max="5902" width="11.140625" style="35" customWidth="1"/>
    <col min="5903" max="6145" width="9.140625" style="35"/>
    <col min="6146" max="6146" width="5.85546875" style="35" customWidth="1"/>
    <col min="6147" max="6147" width="19.140625" style="35" customWidth="1"/>
    <col min="6148" max="6148" width="10.28515625" style="35" customWidth="1"/>
    <col min="6149" max="6149" width="11.85546875" style="35" customWidth="1"/>
    <col min="6150" max="6150" width="11.7109375" style="35" customWidth="1"/>
    <col min="6151" max="6151" width="7.5703125" style="35" customWidth="1"/>
    <col min="6152" max="6152" width="10.28515625" style="35" customWidth="1"/>
    <col min="6153" max="6153" width="11.85546875" style="35" customWidth="1"/>
    <col min="6154" max="6154" width="10.7109375" style="35" customWidth="1"/>
    <col min="6155" max="6155" width="10.85546875" style="35" customWidth="1"/>
    <col min="6156" max="6156" width="13.7109375" style="35" customWidth="1"/>
    <col min="6157" max="6157" width="13.140625" style="35" customWidth="1"/>
    <col min="6158" max="6158" width="11.140625" style="35" customWidth="1"/>
    <col min="6159" max="6401" width="9.140625" style="35"/>
    <col min="6402" max="6402" width="5.85546875" style="35" customWidth="1"/>
    <col min="6403" max="6403" width="19.140625" style="35" customWidth="1"/>
    <col min="6404" max="6404" width="10.28515625" style="35" customWidth="1"/>
    <col min="6405" max="6405" width="11.85546875" style="35" customWidth="1"/>
    <col min="6406" max="6406" width="11.7109375" style="35" customWidth="1"/>
    <col min="6407" max="6407" width="7.5703125" style="35" customWidth="1"/>
    <col min="6408" max="6408" width="10.28515625" style="35" customWidth="1"/>
    <col min="6409" max="6409" width="11.85546875" style="35" customWidth="1"/>
    <col min="6410" max="6410" width="10.7109375" style="35" customWidth="1"/>
    <col min="6411" max="6411" width="10.85546875" style="35" customWidth="1"/>
    <col min="6412" max="6412" width="13.7109375" style="35" customWidth="1"/>
    <col min="6413" max="6413" width="13.140625" style="35" customWidth="1"/>
    <col min="6414" max="6414" width="11.140625" style="35" customWidth="1"/>
    <col min="6415" max="6657" width="9.140625" style="35"/>
    <col min="6658" max="6658" width="5.85546875" style="35" customWidth="1"/>
    <col min="6659" max="6659" width="19.140625" style="35" customWidth="1"/>
    <col min="6660" max="6660" width="10.28515625" style="35" customWidth="1"/>
    <col min="6661" max="6661" width="11.85546875" style="35" customWidth="1"/>
    <col min="6662" max="6662" width="11.7109375" style="35" customWidth="1"/>
    <col min="6663" max="6663" width="7.5703125" style="35" customWidth="1"/>
    <col min="6664" max="6664" width="10.28515625" style="35" customWidth="1"/>
    <col min="6665" max="6665" width="11.85546875" style="35" customWidth="1"/>
    <col min="6666" max="6666" width="10.7109375" style="35" customWidth="1"/>
    <col min="6667" max="6667" width="10.85546875" style="35" customWidth="1"/>
    <col min="6668" max="6668" width="13.7109375" style="35" customWidth="1"/>
    <col min="6669" max="6669" width="13.140625" style="35" customWidth="1"/>
    <col min="6670" max="6670" width="11.140625" style="35" customWidth="1"/>
    <col min="6671" max="6913" width="9.140625" style="35"/>
    <col min="6914" max="6914" width="5.85546875" style="35" customWidth="1"/>
    <col min="6915" max="6915" width="19.140625" style="35" customWidth="1"/>
    <col min="6916" max="6916" width="10.28515625" style="35" customWidth="1"/>
    <col min="6917" max="6917" width="11.85546875" style="35" customWidth="1"/>
    <col min="6918" max="6918" width="11.7109375" style="35" customWidth="1"/>
    <col min="6919" max="6919" width="7.5703125" style="35" customWidth="1"/>
    <col min="6920" max="6920" width="10.28515625" style="35" customWidth="1"/>
    <col min="6921" max="6921" width="11.85546875" style="35" customWidth="1"/>
    <col min="6922" max="6922" width="10.7109375" style="35" customWidth="1"/>
    <col min="6923" max="6923" width="10.85546875" style="35" customWidth="1"/>
    <col min="6924" max="6924" width="13.7109375" style="35" customWidth="1"/>
    <col min="6925" max="6925" width="13.140625" style="35" customWidth="1"/>
    <col min="6926" max="6926" width="11.140625" style="35" customWidth="1"/>
    <col min="6927" max="7169" width="9.140625" style="35"/>
    <col min="7170" max="7170" width="5.85546875" style="35" customWidth="1"/>
    <col min="7171" max="7171" width="19.140625" style="35" customWidth="1"/>
    <col min="7172" max="7172" width="10.28515625" style="35" customWidth="1"/>
    <col min="7173" max="7173" width="11.85546875" style="35" customWidth="1"/>
    <col min="7174" max="7174" width="11.7109375" style="35" customWidth="1"/>
    <col min="7175" max="7175" width="7.5703125" style="35" customWidth="1"/>
    <col min="7176" max="7176" width="10.28515625" style="35" customWidth="1"/>
    <col min="7177" max="7177" width="11.85546875" style="35" customWidth="1"/>
    <col min="7178" max="7178" width="10.7109375" style="35" customWidth="1"/>
    <col min="7179" max="7179" width="10.85546875" style="35" customWidth="1"/>
    <col min="7180" max="7180" width="13.7109375" style="35" customWidth="1"/>
    <col min="7181" max="7181" width="13.140625" style="35" customWidth="1"/>
    <col min="7182" max="7182" width="11.140625" style="35" customWidth="1"/>
    <col min="7183" max="7425" width="9.140625" style="35"/>
    <col min="7426" max="7426" width="5.85546875" style="35" customWidth="1"/>
    <col min="7427" max="7427" width="19.140625" style="35" customWidth="1"/>
    <col min="7428" max="7428" width="10.28515625" style="35" customWidth="1"/>
    <col min="7429" max="7429" width="11.85546875" style="35" customWidth="1"/>
    <col min="7430" max="7430" width="11.7109375" style="35" customWidth="1"/>
    <col min="7431" max="7431" width="7.5703125" style="35" customWidth="1"/>
    <col min="7432" max="7432" width="10.28515625" style="35" customWidth="1"/>
    <col min="7433" max="7433" width="11.85546875" style="35" customWidth="1"/>
    <col min="7434" max="7434" width="10.7109375" style="35" customWidth="1"/>
    <col min="7435" max="7435" width="10.85546875" style="35" customWidth="1"/>
    <col min="7436" max="7436" width="13.7109375" style="35" customWidth="1"/>
    <col min="7437" max="7437" width="13.140625" style="35" customWidth="1"/>
    <col min="7438" max="7438" width="11.140625" style="35" customWidth="1"/>
    <col min="7439" max="7681" width="9.140625" style="35"/>
    <col min="7682" max="7682" width="5.85546875" style="35" customWidth="1"/>
    <col min="7683" max="7683" width="19.140625" style="35" customWidth="1"/>
    <col min="7684" max="7684" width="10.28515625" style="35" customWidth="1"/>
    <col min="7685" max="7685" width="11.85546875" style="35" customWidth="1"/>
    <col min="7686" max="7686" width="11.7109375" style="35" customWidth="1"/>
    <col min="7687" max="7687" width="7.5703125" style="35" customWidth="1"/>
    <col min="7688" max="7688" width="10.28515625" style="35" customWidth="1"/>
    <col min="7689" max="7689" width="11.85546875" style="35" customWidth="1"/>
    <col min="7690" max="7690" width="10.7109375" style="35" customWidth="1"/>
    <col min="7691" max="7691" width="10.85546875" style="35" customWidth="1"/>
    <col min="7692" max="7692" width="13.7109375" style="35" customWidth="1"/>
    <col min="7693" max="7693" width="13.140625" style="35" customWidth="1"/>
    <col min="7694" max="7694" width="11.140625" style="35" customWidth="1"/>
    <col min="7695" max="7937" width="9.140625" style="35"/>
    <col min="7938" max="7938" width="5.85546875" style="35" customWidth="1"/>
    <col min="7939" max="7939" width="19.140625" style="35" customWidth="1"/>
    <col min="7940" max="7940" width="10.28515625" style="35" customWidth="1"/>
    <col min="7941" max="7941" width="11.85546875" style="35" customWidth="1"/>
    <col min="7942" max="7942" width="11.7109375" style="35" customWidth="1"/>
    <col min="7943" max="7943" width="7.5703125" style="35" customWidth="1"/>
    <col min="7944" max="7944" width="10.28515625" style="35" customWidth="1"/>
    <col min="7945" max="7945" width="11.85546875" style="35" customWidth="1"/>
    <col min="7946" max="7946" width="10.7109375" style="35" customWidth="1"/>
    <col min="7947" max="7947" width="10.85546875" style="35" customWidth="1"/>
    <col min="7948" max="7948" width="13.7109375" style="35" customWidth="1"/>
    <col min="7949" max="7949" width="13.140625" style="35" customWidth="1"/>
    <col min="7950" max="7950" width="11.140625" style="35" customWidth="1"/>
    <col min="7951" max="8193" width="9.140625" style="35"/>
    <col min="8194" max="8194" width="5.85546875" style="35" customWidth="1"/>
    <col min="8195" max="8195" width="19.140625" style="35" customWidth="1"/>
    <col min="8196" max="8196" width="10.28515625" style="35" customWidth="1"/>
    <col min="8197" max="8197" width="11.85546875" style="35" customWidth="1"/>
    <col min="8198" max="8198" width="11.7109375" style="35" customWidth="1"/>
    <col min="8199" max="8199" width="7.5703125" style="35" customWidth="1"/>
    <col min="8200" max="8200" width="10.28515625" style="35" customWidth="1"/>
    <col min="8201" max="8201" width="11.85546875" style="35" customWidth="1"/>
    <col min="8202" max="8202" width="10.7109375" style="35" customWidth="1"/>
    <col min="8203" max="8203" width="10.85546875" style="35" customWidth="1"/>
    <col min="8204" max="8204" width="13.7109375" style="35" customWidth="1"/>
    <col min="8205" max="8205" width="13.140625" style="35" customWidth="1"/>
    <col min="8206" max="8206" width="11.140625" style="35" customWidth="1"/>
    <col min="8207" max="8449" width="9.140625" style="35"/>
    <col min="8450" max="8450" width="5.85546875" style="35" customWidth="1"/>
    <col min="8451" max="8451" width="19.140625" style="35" customWidth="1"/>
    <col min="8452" max="8452" width="10.28515625" style="35" customWidth="1"/>
    <col min="8453" max="8453" width="11.85546875" style="35" customWidth="1"/>
    <col min="8454" max="8454" width="11.7109375" style="35" customWidth="1"/>
    <col min="8455" max="8455" width="7.5703125" style="35" customWidth="1"/>
    <col min="8456" max="8456" width="10.28515625" style="35" customWidth="1"/>
    <col min="8457" max="8457" width="11.85546875" style="35" customWidth="1"/>
    <col min="8458" max="8458" width="10.7109375" style="35" customWidth="1"/>
    <col min="8459" max="8459" width="10.85546875" style="35" customWidth="1"/>
    <col min="8460" max="8460" width="13.7109375" style="35" customWidth="1"/>
    <col min="8461" max="8461" width="13.140625" style="35" customWidth="1"/>
    <col min="8462" max="8462" width="11.140625" style="35" customWidth="1"/>
    <col min="8463" max="8705" width="9.140625" style="35"/>
    <col min="8706" max="8706" width="5.85546875" style="35" customWidth="1"/>
    <col min="8707" max="8707" width="19.140625" style="35" customWidth="1"/>
    <col min="8708" max="8708" width="10.28515625" style="35" customWidth="1"/>
    <col min="8709" max="8709" width="11.85546875" style="35" customWidth="1"/>
    <col min="8710" max="8710" width="11.7109375" style="35" customWidth="1"/>
    <col min="8711" max="8711" width="7.5703125" style="35" customWidth="1"/>
    <col min="8712" max="8712" width="10.28515625" style="35" customWidth="1"/>
    <col min="8713" max="8713" width="11.85546875" style="35" customWidth="1"/>
    <col min="8714" max="8714" width="10.7109375" style="35" customWidth="1"/>
    <col min="8715" max="8715" width="10.85546875" style="35" customWidth="1"/>
    <col min="8716" max="8716" width="13.7109375" style="35" customWidth="1"/>
    <col min="8717" max="8717" width="13.140625" style="35" customWidth="1"/>
    <col min="8718" max="8718" width="11.140625" style="35" customWidth="1"/>
    <col min="8719" max="8961" width="9.140625" style="35"/>
    <col min="8962" max="8962" width="5.85546875" style="35" customWidth="1"/>
    <col min="8963" max="8963" width="19.140625" style="35" customWidth="1"/>
    <col min="8964" max="8964" width="10.28515625" style="35" customWidth="1"/>
    <col min="8965" max="8965" width="11.85546875" style="35" customWidth="1"/>
    <col min="8966" max="8966" width="11.7109375" style="35" customWidth="1"/>
    <col min="8967" max="8967" width="7.5703125" style="35" customWidth="1"/>
    <col min="8968" max="8968" width="10.28515625" style="35" customWidth="1"/>
    <col min="8969" max="8969" width="11.85546875" style="35" customWidth="1"/>
    <col min="8970" max="8970" width="10.7109375" style="35" customWidth="1"/>
    <col min="8971" max="8971" width="10.85546875" style="35" customWidth="1"/>
    <col min="8972" max="8972" width="13.7109375" style="35" customWidth="1"/>
    <col min="8973" max="8973" width="13.140625" style="35" customWidth="1"/>
    <col min="8974" max="8974" width="11.140625" style="35" customWidth="1"/>
    <col min="8975" max="9217" width="9.140625" style="35"/>
    <col min="9218" max="9218" width="5.85546875" style="35" customWidth="1"/>
    <col min="9219" max="9219" width="19.140625" style="35" customWidth="1"/>
    <col min="9220" max="9220" width="10.28515625" style="35" customWidth="1"/>
    <col min="9221" max="9221" width="11.85546875" style="35" customWidth="1"/>
    <col min="9222" max="9222" width="11.7109375" style="35" customWidth="1"/>
    <col min="9223" max="9223" width="7.5703125" style="35" customWidth="1"/>
    <col min="9224" max="9224" width="10.28515625" style="35" customWidth="1"/>
    <col min="9225" max="9225" width="11.85546875" style="35" customWidth="1"/>
    <col min="9226" max="9226" width="10.7109375" style="35" customWidth="1"/>
    <col min="9227" max="9227" width="10.85546875" style="35" customWidth="1"/>
    <col min="9228" max="9228" width="13.7109375" style="35" customWidth="1"/>
    <col min="9229" max="9229" width="13.140625" style="35" customWidth="1"/>
    <col min="9230" max="9230" width="11.140625" style="35" customWidth="1"/>
    <col min="9231" max="9473" width="9.140625" style="35"/>
    <col min="9474" max="9474" width="5.85546875" style="35" customWidth="1"/>
    <col min="9475" max="9475" width="19.140625" style="35" customWidth="1"/>
    <col min="9476" max="9476" width="10.28515625" style="35" customWidth="1"/>
    <col min="9477" max="9477" width="11.85546875" style="35" customWidth="1"/>
    <col min="9478" max="9478" width="11.7109375" style="35" customWidth="1"/>
    <col min="9479" max="9479" width="7.5703125" style="35" customWidth="1"/>
    <col min="9480" max="9480" width="10.28515625" style="35" customWidth="1"/>
    <col min="9481" max="9481" width="11.85546875" style="35" customWidth="1"/>
    <col min="9482" max="9482" width="10.7109375" style="35" customWidth="1"/>
    <col min="9483" max="9483" width="10.85546875" style="35" customWidth="1"/>
    <col min="9484" max="9484" width="13.7109375" style="35" customWidth="1"/>
    <col min="9485" max="9485" width="13.140625" style="35" customWidth="1"/>
    <col min="9486" max="9486" width="11.140625" style="35" customWidth="1"/>
    <col min="9487" max="9729" width="9.140625" style="35"/>
    <col min="9730" max="9730" width="5.85546875" style="35" customWidth="1"/>
    <col min="9731" max="9731" width="19.140625" style="35" customWidth="1"/>
    <col min="9732" max="9732" width="10.28515625" style="35" customWidth="1"/>
    <col min="9733" max="9733" width="11.85546875" style="35" customWidth="1"/>
    <col min="9734" max="9734" width="11.7109375" style="35" customWidth="1"/>
    <col min="9735" max="9735" width="7.5703125" style="35" customWidth="1"/>
    <col min="9736" max="9736" width="10.28515625" style="35" customWidth="1"/>
    <col min="9737" max="9737" width="11.85546875" style="35" customWidth="1"/>
    <col min="9738" max="9738" width="10.7109375" style="35" customWidth="1"/>
    <col min="9739" max="9739" width="10.85546875" style="35" customWidth="1"/>
    <col min="9740" max="9740" width="13.7109375" style="35" customWidth="1"/>
    <col min="9741" max="9741" width="13.140625" style="35" customWidth="1"/>
    <col min="9742" max="9742" width="11.140625" style="35" customWidth="1"/>
    <col min="9743" max="9985" width="9.140625" style="35"/>
    <col min="9986" max="9986" width="5.85546875" style="35" customWidth="1"/>
    <col min="9987" max="9987" width="19.140625" style="35" customWidth="1"/>
    <col min="9988" max="9988" width="10.28515625" style="35" customWidth="1"/>
    <col min="9989" max="9989" width="11.85546875" style="35" customWidth="1"/>
    <col min="9990" max="9990" width="11.7109375" style="35" customWidth="1"/>
    <col min="9991" max="9991" width="7.5703125" style="35" customWidth="1"/>
    <col min="9992" max="9992" width="10.28515625" style="35" customWidth="1"/>
    <col min="9993" max="9993" width="11.85546875" style="35" customWidth="1"/>
    <col min="9994" max="9994" width="10.7109375" style="35" customWidth="1"/>
    <col min="9995" max="9995" width="10.85546875" style="35" customWidth="1"/>
    <col min="9996" max="9996" width="13.7109375" style="35" customWidth="1"/>
    <col min="9997" max="9997" width="13.140625" style="35" customWidth="1"/>
    <col min="9998" max="9998" width="11.140625" style="35" customWidth="1"/>
    <col min="9999" max="10241" width="9.140625" style="35"/>
    <col min="10242" max="10242" width="5.85546875" style="35" customWidth="1"/>
    <col min="10243" max="10243" width="19.140625" style="35" customWidth="1"/>
    <col min="10244" max="10244" width="10.28515625" style="35" customWidth="1"/>
    <col min="10245" max="10245" width="11.85546875" style="35" customWidth="1"/>
    <col min="10246" max="10246" width="11.7109375" style="35" customWidth="1"/>
    <col min="10247" max="10247" width="7.5703125" style="35" customWidth="1"/>
    <col min="10248" max="10248" width="10.28515625" style="35" customWidth="1"/>
    <col min="10249" max="10249" width="11.85546875" style="35" customWidth="1"/>
    <col min="10250" max="10250" width="10.7109375" style="35" customWidth="1"/>
    <col min="10251" max="10251" width="10.85546875" style="35" customWidth="1"/>
    <col min="10252" max="10252" width="13.7109375" style="35" customWidth="1"/>
    <col min="10253" max="10253" width="13.140625" style="35" customWidth="1"/>
    <col min="10254" max="10254" width="11.140625" style="35" customWidth="1"/>
    <col min="10255" max="10497" width="9.140625" style="35"/>
    <col min="10498" max="10498" width="5.85546875" style="35" customWidth="1"/>
    <col min="10499" max="10499" width="19.140625" style="35" customWidth="1"/>
    <col min="10500" max="10500" width="10.28515625" style="35" customWidth="1"/>
    <col min="10501" max="10501" width="11.85546875" style="35" customWidth="1"/>
    <col min="10502" max="10502" width="11.7109375" style="35" customWidth="1"/>
    <col min="10503" max="10503" width="7.5703125" style="35" customWidth="1"/>
    <col min="10504" max="10504" width="10.28515625" style="35" customWidth="1"/>
    <col min="10505" max="10505" width="11.85546875" style="35" customWidth="1"/>
    <col min="10506" max="10506" width="10.7109375" style="35" customWidth="1"/>
    <col min="10507" max="10507" width="10.85546875" style="35" customWidth="1"/>
    <col min="10508" max="10508" width="13.7109375" style="35" customWidth="1"/>
    <col min="10509" max="10509" width="13.140625" style="35" customWidth="1"/>
    <col min="10510" max="10510" width="11.140625" style="35" customWidth="1"/>
    <col min="10511" max="10753" width="9.140625" style="35"/>
    <col min="10754" max="10754" width="5.85546875" style="35" customWidth="1"/>
    <col min="10755" max="10755" width="19.140625" style="35" customWidth="1"/>
    <col min="10756" max="10756" width="10.28515625" style="35" customWidth="1"/>
    <col min="10757" max="10757" width="11.85546875" style="35" customWidth="1"/>
    <col min="10758" max="10758" width="11.7109375" style="35" customWidth="1"/>
    <col min="10759" max="10759" width="7.5703125" style="35" customWidth="1"/>
    <col min="10760" max="10760" width="10.28515625" style="35" customWidth="1"/>
    <col min="10761" max="10761" width="11.85546875" style="35" customWidth="1"/>
    <col min="10762" max="10762" width="10.7109375" style="35" customWidth="1"/>
    <col min="10763" max="10763" width="10.85546875" style="35" customWidth="1"/>
    <col min="10764" max="10764" width="13.7109375" style="35" customWidth="1"/>
    <col min="10765" max="10765" width="13.140625" style="35" customWidth="1"/>
    <col min="10766" max="10766" width="11.140625" style="35" customWidth="1"/>
    <col min="10767" max="11009" width="9.140625" style="35"/>
    <col min="11010" max="11010" width="5.85546875" style="35" customWidth="1"/>
    <col min="11011" max="11011" width="19.140625" style="35" customWidth="1"/>
    <col min="11012" max="11012" width="10.28515625" style="35" customWidth="1"/>
    <col min="11013" max="11013" width="11.85546875" style="35" customWidth="1"/>
    <col min="11014" max="11014" width="11.7109375" style="35" customWidth="1"/>
    <col min="11015" max="11015" width="7.5703125" style="35" customWidth="1"/>
    <col min="11016" max="11016" width="10.28515625" style="35" customWidth="1"/>
    <col min="11017" max="11017" width="11.85546875" style="35" customWidth="1"/>
    <col min="11018" max="11018" width="10.7109375" style="35" customWidth="1"/>
    <col min="11019" max="11019" width="10.85546875" style="35" customWidth="1"/>
    <col min="11020" max="11020" width="13.7109375" style="35" customWidth="1"/>
    <col min="11021" max="11021" width="13.140625" style="35" customWidth="1"/>
    <col min="11022" max="11022" width="11.140625" style="35" customWidth="1"/>
    <col min="11023" max="11265" width="9.140625" style="35"/>
    <col min="11266" max="11266" width="5.85546875" style="35" customWidth="1"/>
    <col min="11267" max="11267" width="19.140625" style="35" customWidth="1"/>
    <col min="11268" max="11268" width="10.28515625" style="35" customWidth="1"/>
    <col min="11269" max="11269" width="11.85546875" style="35" customWidth="1"/>
    <col min="11270" max="11270" width="11.7109375" style="35" customWidth="1"/>
    <col min="11271" max="11271" width="7.5703125" style="35" customWidth="1"/>
    <col min="11272" max="11272" width="10.28515625" style="35" customWidth="1"/>
    <col min="11273" max="11273" width="11.85546875" style="35" customWidth="1"/>
    <col min="11274" max="11274" width="10.7109375" style="35" customWidth="1"/>
    <col min="11275" max="11275" width="10.85546875" style="35" customWidth="1"/>
    <col min="11276" max="11276" width="13.7109375" style="35" customWidth="1"/>
    <col min="11277" max="11277" width="13.140625" style="35" customWidth="1"/>
    <col min="11278" max="11278" width="11.140625" style="35" customWidth="1"/>
    <col min="11279" max="11521" width="9.140625" style="35"/>
    <col min="11522" max="11522" width="5.85546875" style="35" customWidth="1"/>
    <col min="11523" max="11523" width="19.140625" style="35" customWidth="1"/>
    <col min="11524" max="11524" width="10.28515625" style="35" customWidth="1"/>
    <col min="11525" max="11525" width="11.85546875" style="35" customWidth="1"/>
    <col min="11526" max="11526" width="11.7109375" style="35" customWidth="1"/>
    <col min="11527" max="11527" width="7.5703125" style="35" customWidth="1"/>
    <col min="11528" max="11528" width="10.28515625" style="35" customWidth="1"/>
    <col min="11529" max="11529" width="11.85546875" style="35" customWidth="1"/>
    <col min="11530" max="11530" width="10.7109375" style="35" customWidth="1"/>
    <col min="11531" max="11531" width="10.85546875" style="35" customWidth="1"/>
    <col min="11532" max="11532" width="13.7109375" style="35" customWidth="1"/>
    <col min="11533" max="11533" width="13.140625" style="35" customWidth="1"/>
    <col min="11534" max="11534" width="11.140625" style="35" customWidth="1"/>
    <col min="11535" max="11777" width="9.140625" style="35"/>
    <col min="11778" max="11778" width="5.85546875" style="35" customWidth="1"/>
    <col min="11779" max="11779" width="19.140625" style="35" customWidth="1"/>
    <col min="11780" max="11780" width="10.28515625" style="35" customWidth="1"/>
    <col min="11781" max="11781" width="11.85546875" style="35" customWidth="1"/>
    <col min="11782" max="11782" width="11.7109375" style="35" customWidth="1"/>
    <col min="11783" max="11783" width="7.5703125" style="35" customWidth="1"/>
    <col min="11784" max="11784" width="10.28515625" style="35" customWidth="1"/>
    <col min="11785" max="11785" width="11.85546875" style="35" customWidth="1"/>
    <col min="11786" max="11786" width="10.7109375" style="35" customWidth="1"/>
    <col min="11787" max="11787" width="10.85546875" style="35" customWidth="1"/>
    <col min="11788" max="11788" width="13.7109375" style="35" customWidth="1"/>
    <col min="11789" max="11789" width="13.140625" style="35" customWidth="1"/>
    <col min="11790" max="11790" width="11.140625" style="35" customWidth="1"/>
    <col min="11791" max="12033" width="9.140625" style="35"/>
    <col min="12034" max="12034" width="5.85546875" style="35" customWidth="1"/>
    <col min="12035" max="12035" width="19.140625" style="35" customWidth="1"/>
    <col min="12036" max="12036" width="10.28515625" style="35" customWidth="1"/>
    <col min="12037" max="12037" width="11.85546875" style="35" customWidth="1"/>
    <col min="12038" max="12038" width="11.7109375" style="35" customWidth="1"/>
    <col min="12039" max="12039" width="7.5703125" style="35" customWidth="1"/>
    <col min="12040" max="12040" width="10.28515625" style="35" customWidth="1"/>
    <col min="12041" max="12041" width="11.85546875" style="35" customWidth="1"/>
    <col min="12042" max="12042" width="10.7109375" style="35" customWidth="1"/>
    <col min="12043" max="12043" width="10.85546875" style="35" customWidth="1"/>
    <col min="12044" max="12044" width="13.7109375" style="35" customWidth="1"/>
    <col min="12045" max="12045" width="13.140625" style="35" customWidth="1"/>
    <col min="12046" max="12046" width="11.140625" style="35" customWidth="1"/>
    <col min="12047" max="12289" width="9.140625" style="35"/>
    <col min="12290" max="12290" width="5.85546875" style="35" customWidth="1"/>
    <col min="12291" max="12291" width="19.140625" style="35" customWidth="1"/>
    <col min="12292" max="12292" width="10.28515625" style="35" customWidth="1"/>
    <col min="12293" max="12293" width="11.85546875" style="35" customWidth="1"/>
    <col min="12294" max="12294" width="11.7109375" style="35" customWidth="1"/>
    <col min="12295" max="12295" width="7.5703125" style="35" customWidth="1"/>
    <col min="12296" max="12296" width="10.28515625" style="35" customWidth="1"/>
    <col min="12297" max="12297" width="11.85546875" style="35" customWidth="1"/>
    <col min="12298" max="12298" width="10.7109375" style="35" customWidth="1"/>
    <col min="12299" max="12299" width="10.85546875" style="35" customWidth="1"/>
    <col min="12300" max="12300" width="13.7109375" style="35" customWidth="1"/>
    <col min="12301" max="12301" width="13.140625" style="35" customWidth="1"/>
    <col min="12302" max="12302" width="11.140625" style="35" customWidth="1"/>
    <col min="12303" max="12545" width="9.140625" style="35"/>
    <col min="12546" max="12546" width="5.85546875" style="35" customWidth="1"/>
    <col min="12547" max="12547" width="19.140625" style="35" customWidth="1"/>
    <col min="12548" max="12548" width="10.28515625" style="35" customWidth="1"/>
    <col min="12549" max="12549" width="11.85546875" style="35" customWidth="1"/>
    <col min="12550" max="12550" width="11.7109375" style="35" customWidth="1"/>
    <col min="12551" max="12551" width="7.5703125" style="35" customWidth="1"/>
    <col min="12552" max="12552" width="10.28515625" style="35" customWidth="1"/>
    <col min="12553" max="12553" width="11.85546875" style="35" customWidth="1"/>
    <col min="12554" max="12554" width="10.7109375" style="35" customWidth="1"/>
    <col min="12555" max="12555" width="10.85546875" style="35" customWidth="1"/>
    <col min="12556" max="12556" width="13.7109375" style="35" customWidth="1"/>
    <col min="12557" max="12557" width="13.140625" style="35" customWidth="1"/>
    <col min="12558" max="12558" width="11.140625" style="35" customWidth="1"/>
    <col min="12559" max="12801" width="9.140625" style="35"/>
    <col min="12802" max="12802" width="5.85546875" style="35" customWidth="1"/>
    <col min="12803" max="12803" width="19.140625" style="35" customWidth="1"/>
    <col min="12804" max="12804" width="10.28515625" style="35" customWidth="1"/>
    <col min="12805" max="12805" width="11.85546875" style="35" customWidth="1"/>
    <col min="12806" max="12806" width="11.7109375" style="35" customWidth="1"/>
    <col min="12807" max="12807" width="7.5703125" style="35" customWidth="1"/>
    <col min="12808" max="12808" width="10.28515625" style="35" customWidth="1"/>
    <col min="12809" max="12809" width="11.85546875" style="35" customWidth="1"/>
    <col min="12810" max="12810" width="10.7109375" style="35" customWidth="1"/>
    <col min="12811" max="12811" width="10.85546875" style="35" customWidth="1"/>
    <col min="12812" max="12812" width="13.7109375" style="35" customWidth="1"/>
    <col min="12813" max="12813" width="13.140625" style="35" customWidth="1"/>
    <col min="12814" max="12814" width="11.140625" style="35" customWidth="1"/>
    <col min="12815" max="13057" width="9.140625" style="35"/>
    <col min="13058" max="13058" width="5.85546875" style="35" customWidth="1"/>
    <col min="13059" max="13059" width="19.140625" style="35" customWidth="1"/>
    <col min="13060" max="13060" width="10.28515625" style="35" customWidth="1"/>
    <col min="13061" max="13061" width="11.85546875" style="35" customWidth="1"/>
    <col min="13062" max="13062" width="11.7109375" style="35" customWidth="1"/>
    <col min="13063" max="13063" width="7.5703125" style="35" customWidth="1"/>
    <col min="13064" max="13064" width="10.28515625" style="35" customWidth="1"/>
    <col min="13065" max="13065" width="11.85546875" style="35" customWidth="1"/>
    <col min="13066" max="13066" width="10.7109375" style="35" customWidth="1"/>
    <col min="13067" max="13067" width="10.85546875" style="35" customWidth="1"/>
    <col min="13068" max="13068" width="13.7109375" style="35" customWidth="1"/>
    <col min="13069" max="13069" width="13.140625" style="35" customWidth="1"/>
    <col min="13070" max="13070" width="11.140625" style="35" customWidth="1"/>
    <col min="13071" max="13313" width="9.140625" style="35"/>
    <col min="13314" max="13314" width="5.85546875" style="35" customWidth="1"/>
    <col min="13315" max="13315" width="19.140625" style="35" customWidth="1"/>
    <col min="13316" max="13316" width="10.28515625" style="35" customWidth="1"/>
    <col min="13317" max="13317" width="11.85546875" style="35" customWidth="1"/>
    <col min="13318" max="13318" width="11.7109375" style="35" customWidth="1"/>
    <col min="13319" max="13319" width="7.5703125" style="35" customWidth="1"/>
    <col min="13320" max="13320" width="10.28515625" style="35" customWidth="1"/>
    <col min="13321" max="13321" width="11.85546875" style="35" customWidth="1"/>
    <col min="13322" max="13322" width="10.7109375" style="35" customWidth="1"/>
    <col min="13323" max="13323" width="10.85546875" style="35" customWidth="1"/>
    <col min="13324" max="13324" width="13.7109375" style="35" customWidth="1"/>
    <col min="13325" max="13325" width="13.140625" style="35" customWidth="1"/>
    <col min="13326" max="13326" width="11.140625" style="35" customWidth="1"/>
    <col min="13327" max="13569" width="9.140625" style="35"/>
    <col min="13570" max="13570" width="5.85546875" style="35" customWidth="1"/>
    <col min="13571" max="13571" width="19.140625" style="35" customWidth="1"/>
    <col min="13572" max="13572" width="10.28515625" style="35" customWidth="1"/>
    <col min="13573" max="13573" width="11.85546875" style="35" customWidth="1"/>
    <col min="13574" max="13574" width="11.7109375" style="35" customWidth="1"/>
    <col min="13575" max="13575" width="7.5703125" style="35" customWidth="1"/>
    <col min="13576" max="13576" width="10.28515625" style="35" customWidth="1"/>
    <col min="13577" max="13577" width="11.85546875" style="35" customWidth="1"/>
    <col min="13578" max="13578" width="10.7109375" style="35" customWidth="1"/>
    <col min="13579" max="13579" width="10.85546875" style="35" customWidth="1"/>
    <col min="13580" max="13580" width="13.7109375" style="35" customWidth="1"/>
    <col min="13581" max="13581" width="13.140625" style="35" customWidth="1"/>
    <col min="13582" max="13582" width="11.140625" style="35" customWidth="1"/>
    <col min="13583" max="13825" width="9.140625" style="35"/>
    <col min="13826" max="13826" width="5.85546875" style="35" customWidth="1"/>
    <col min="13827" max="13827" width="19.140625" style="35" customWidth="1"/>
    <col min="13828" max="13828" width="10.28515625" style="35" customWidth="1"/>
    <col min="13829" max="13829" width="11.85546875" style="35" customWidth="1"/>
    <col min="13830" max="13830" width="11.7109375" style="35" customWidth="1"/>
    <col min="13831" max="13831" width="7.5703125" style="35" customWidth="1"/>
    <col min="13832" max="13832" width="10.28515625" style="35" customWidth="1"/>
    <col min="13833" max="13833" width="11.85546875" style="35" customWidth="1"/>
    <col min="13834" max="13834" width="10.7109375" style="35" customWidth="1"/>
    <col min="13835" max="13835" width="10.85546875" style="35" customWidth="1"/>
    <col min="13836" max="13836" width="13.7109375" style="35" customWidth="1"/>
    <col min="13837" max="13837" width="13.140625" style="35" customWidth="1"/>
    <col min="13838" max="13838" width="11.140625" style="35" customWidth="1"/>
    <col min="13839" max="14081" width="9.140625" style="35"/>
    <col min="14082" max="14082" width="5.85546875" style="35" customWidth="1"/>
    <col min="14083" max="14083" width="19.140625" style="35" customWidth="1"/>
    <col min="14084" max="14084" width="10.28515625" style="35" customWidth="1"/>
    <col min="14085" max="14085" width="11.85546875" style="35" customWidth="1"/>
    <col min="14086" max="14086" width="11.7109375" style="35" customWidth="1"/>
    <col min="14087" max="14087" width="7.5703125" style="35" customWidth="1"/>
    <col min="14088" max="14088" width="10.28515625" style="35" customWidth="1"/>
    <col min="14089" max="14089" width="11.85546875" style="35" customWidth="1"/>
    <col min="14090" max="14090" width="10.7109375" style="35" customWidth="1"/>
    <col min="14091" max="14091" width="10.85546875" style="35" customWidth="1"/>
    <col min="14092" max="14092" width="13.7109375" style="35" customWidth="1"/>
    <col min="14093" max="14093" width="13.140625" style="35" customWidth="1"/>
    <col min="14094" max="14094" width="11.140625" style="35" customWidth="1"/>
    <col min="14095" max="14337" width="9.140625" style="35"/>
    <col min="14338" max="14338" width="5.85546875" style="35" customWidth="1"/>
    <col min="14339" max="14339" width="19.140625" style="35" customWidth="1"/>
    <col min="14340" max="14340" width="10.28515625" style="35" customWidth="1"/>
    <col min="14341" max="14341" width="11.85546875" style="35" customWidth="1"/>
    <col min="14342" max="14342" width="11.7109375" style="35" customWidth="1"/>
    <col min="14343" max="14343" width="7.5703125" style="35" customWidth="1"/>
    <col min="14344" max="14344" width="10.28515625" style="35" customWidth="1"/>
    <col min="14345" max="14345" width="11.85546875" style="35" customWidth="1"/>
    <col min="14346" max="14346" width="10.7109375" style="35" customWidth="1"/>
    <col min="14347" max="14347" width="10.85546875" style="35" customWidth="1"/>
    <col min="14348" max="14348" width="13.7109375" style="35" customWidth="1"/>
    <col min="14349" max="14349" width="13.140625" style="35" customWidth="1"/>
    <col min="14350" max="14350" width="11.140625" style="35" customWidth="1"/>
    <col min="14351" max="14593" width="9.140625" style="35"/>
    <col min="14594" max="14594" width="5.85546875" style="35" customWidth="1"/>
    <col min="14595" max="14595" width="19.140625" style="35" customWidth="1"/>
    <col min="14596" max="14596" width="10.28515625" style="35" customWidth="1"/>
    <col min="14597" max="14597" width="11.85546875" style="35" customWidth="1"/>
    <col min="14598" max="14598" width="11.7109375" style="35" customWidth="1"/>
    <col min="14599" max="14599" width="7.5703125" style="35" customWidth="1"/>
    <col min="14600" max="14600" width="10.28515625" style="35" customWidth="1"/>
    <col min="14601" max="14601" width="11.85546875" style="35" customWidth="1"/>
    <col min="14602" max="14602" width="10.7109375" style="35" customWidth="1"/>
    <col min="14603" max="14603" width="10.85546875" style="35" customWidth="1"/>
    <col min="14604" max="14604" width="13.7109375" style="35" customWidth="1"/>
    <col min="14605" max="14605" width="13.140625" style="35" customWidth="1"/>
    <col min="14606" max="14606" width="11.140625" style="35" customWidth="1"/>
    <col min="14607" max="14849" width="9.140625" style="35"/>
    <col min="14850" max="14850" width="5.85546875" style="35" customWidth="1"/>
    <col min="14851" max="14851" width="19.140625" style="35" customWidth="1"/>
    <col min="14852" max="14852" width="10.28515625" style="35" customWidth="1"/>
    <col min="14853" max="14853" width="11.85546875" style="35" customWidth="1"/>
    <col min="14854" max="14854" width="11.7109375" style="35" customWidth="1"/>
    <col min="14855" max="14855" width="7.5703125" style="35" customWidth="1"/>
    <col min="14856" max="14856" width="10.28515625" style="35" customWidth="1"/>
    <col min="14857" max="14857" width="11.85546875" style="35" customWidth="1"/>
    <col min="14858" max="14858" width="10.7109375" style="35" customWidth="1"/>
    <col min="14859" max="14859" width="10.85546875" style="35" customWidth="1"/>
    <col min="14860" max="14860" width="13.7109375" style="35" customWidth="1"/>
    <col min="14861" max="14861" width="13.140625" style="35" customWidth="1"/>
    <col min="14862" max="14862" width="11.140625" style="35" customWidth="1"/>
    <col min="14863" max="15105" width="9.140625" style="35"/>
    <col min="15106" max="15106" width="5.85546875" style="35" customWidth="1"/>
    <col min="15107" max="15107" width="19.140625" style="35" customWidth="1"/>
    <col min="15108" max="15108" width="10.28515625" style="35" customWidth="1"/>
    <col min="15109" max="15109" width="11.85546875" style="35" customWidth="1"/>
    <col min="15110" max="15110" width="11.7109375" style="35" customWidth="1"/>
    <col min="15111" max="15111" width="7.5703125" style="35" customWidth="1"/>
    <col min="15112" max="15112" width="10.28515625" style="35" customWidth="1"/>
    <col min="15113" max="15113" width="11.85546875" style="35" customWidth="1"/>
    <col min="15114" max="15114" width="10.7109375" style="35" customWidth="1"/>
    <col min="15115" max="15115" width="10.85546875" style="35" customWidth="1"/>
    <col min="15116" max="15116" width="13.7109375" style="35" customWidth="1"/>
    <col min="15117" max="15117" width="13.140625" style="35" customWidth="1"/>
    <col min="15118" max="15118" width="11.140625" style="35" customWidth="1"/>
    <col min="15119" max="15361" width="9.140625" style="35"/>
    <col min="15362" max="15362" width="5.85546875" style="35" customWidth="1"/>
    <col min="15363" max="15363" width="19.140625" style="35" customWidth="1"/>
    <col min="15364" max="15364" width="10.28515625" style="35" customWidth="1"/>
    <col min="15365" max="15365" width="11.85546875" style="35" customWidth="1"/>
    <col min="15366" max="15366" width="11.7109375" style="35" customWidth="1"/>
    <col min="15367" max="15367" width="7.5703125" style="35" customWidth="1"/>
    <col min="15368" max="15368" width="10.28515625" style="35" customWidth="1"/>
    <col min="15369" max="15369" width="11.85546875" style="35" customWidth="1"/>
    <col min="15370" max="15370" width="10.7109375" style="35" customWidth="1"/>
    <col min="15371" max="15371" width="10.85546875" style="35" customWidth="1"/>
    <col min="15372" max="15372" width="13.7109375" style="35" customWidth="1"/>
    <col min="15373" max="15373" width="13.140625" style="35" customWidth="1"/>
    <col min="15374" max="15374" width="11.140625" style="35" customWidth="1"/>
    <col min="15375" max="15617" width="9.140625" style="35"/>
    <col min="15618" max="15618" width="5.85546875" style="35" customWidth="1"/>
    <col min="15619" max="15619" width="19.140625" style="35" customWidth="1"/>
    <col min="15620" max="15620" width="10.28515625" style="35" customWidth="1"/>
    <col min="15621" max="15621" width="11.85546875" style="35" customWidth="1"/>
    <col min="15622" max="15622" width="11.7109375" style="35" customWidth="1"/>
    <col min="15623" max="15623" width="7.5703125" style="35" customWidth="1"/>
    <col min="15624" max="15624" width="10.28515625" style="35" customWidth="1"/>
    <col min="15625" max="15625" width="11.85546875" style="35" customWidth="1"/>
    <col min="15626" max="15626" width="10.7109375" style="35" customWidth="1"/>
    <col min="15627" max="15627" width="10.85546875" style="35" customWidth="1"/>
    <col min="15628" max="15628" width="13.7109375" style="35" customWidth="1"/>
    <col min="15629" max="15629" width="13.140625" style="35" customWidth="1"/>
    <col min="15630" max="15630" width="11.140625" style="35" customWidth="1"/>
    <col min="15631" max="15873" width="9.140625" style="35"/>
    <col min="15874" max="15874" width="5.85546875" style="35" customWidth="1"/>
    <col min="15875" max="15875" width="19.140625" style="35" customWidth="1"/>
    <col min="15876" max="15876" width="10.28515625" style="35" customWidth="1"/>
    <col min="15877" max="15877" width="11.85546875" style="35" customWidth="1"/>
    <col min="15878" max="15878" width="11.7109375" style="35" customWidth="1"/>
    <col min="15879" max="15879" width="7.5703125" style="35" customWidth="1"/>
    <col min="15880" max="15880" width="10.28515625" style="35" customWidth="1"/>
    <col min="15881" max="15881" width="11.85546875" style="35" customWidth="1"/>
    <col min="15882" max="15882" width="10.7109375" style="35" customWidth="1"/>
    <col min="15883" max="15883" width="10.85546875" style="35" customWidth="1"/>
    <col min="15884" max="15884" width="13.7109375" style="35" customWidth="1"/>
    <col min="15885" max="15885" width="13.140625" style="35" customWidth="1"/>
    <col min="15886" max="15886" width="11.140625" style="35" customWidth="1"/>
    <col min="15887" max="16129" width="9.140625" style="35"/>
    <col min="16130" max="16130" width="5.85546875" style="35" customWidth="1"/>
    <col min="16131" max="16131" width="19.140625" style="35" customWidth="1"/>
    <col min="16132" max="16132" width="10.28515625" style="35" customWidth="1"/>
    <col min="16133" max="16133" width="11.85546875" style="35" customWidth="1"/>
    <col min="16134" max="16134" width="11.7109375" style="35" customWidth="1"/>
    <col min="16135" max="16135" width="7.5703125" style="35" customWidth="1"/>
    <col min="16136" max="16136" width="10.28515625" style="35" customWidth="1"/>
    <col min="16137" max="16137" width="11.85546875" style="35" customWidth="1"/>
    <col min="16138" max="16138" width="10.7109375" style="35" customWidth="1"/>
    <col min="16139" max="16139" width="10.85546875" style="35" customWidth="1"/>
    <col min="16140" max="16140" width="13.7109375" style="35" customWidth="1"/>
    <col min="16141" max="16141" width="13.140625" style="35" customWidth="1"/>
    <col min="16142" max="16142" width="11.140625" style="35" customWidth="1"/>
    <col min="16143" max="16384" width="9.140625" style="35"/>
  </cols>
  <sheetData>
    <row r="1" spans="1:14" s="27" customFormat="1" ht="16.5">
      <c r="A1" s="777" t="s">
        <v>87</v>
      </c>
      <c r="B1" s="777"/>
      <c r="C1" s="777"/>
      <c r="D1" s="777"/>
      <c r="I1" s="52"/>
      <c r="J1" s="777" t="s">
        <v>2</v>
      </c>
      <c r="K1" s="777"/>
      <c r="L1" s="777"/>
      <c r="M1" s="777"/>
      <c r="N1" s="777"/>
    </row>
    <row r="2" spans="1:14" s="27" customFormat="1" ht="16.5" customHeight="1">
      <c r="A2" s="918" t="s">
        <v>89</v>
      </c>
      <c r="B2" s="918"/>
      <c r="C2" s="918"/>
      <c r="D2" s="918"/>
      <c r="E2" s="36"/>
      <c r="F2" s="36"/>
      <c r="G2" s="36"/>
      <c r="I2" s="52"/>
      <c r="J2" s="918" t="s">
        <v>4</v>
      </c>
      <c r="K2" s="918"/>
      <c r="L2" s="918"/>
      <c r="M2" s="918"/>
      <c r="N2" s="918"/>
    </row>
    <row r="3" spans="1:14" ht="15" customHeight="1">
      <c r="A3" s="931"/>
      <c r="B3" s="931"/>
      <c r="C3" s="931"/>
      <c r="D3" s="5"/>
      <c r="E3" s="5"/>
      <c r="F3" s="5"/>
      <c r="G3" s="5"/>
      <c r="I3" s="53"/>
      <c r="J3" s="931"/>
      <c r="K3" s="931"/>
      <c r="L3" s="931"/>
      <c r="M3" s="931"/>
      <c r="N3" s="931"/>
    </row>
    <row r="4" spans="1:14" s="28" customFormat="1" ht="20.25">
      <c r="A4" s="915" t="s">
        <v>901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</row>
    <row r="5" spans="1:14" s="28" customFormat="1" ht="20.25">
      <c r="A5" s="915" t="s">
        <v>397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</row>
    <row r="6" spans="1:14" ht="21.75" customHeight="1">
      <c r="K6" s="54"/>
      <c r="N6" s="55" t="s">
        <v>233</v>
      </c>
    </row>
    <row r="7" spans="1:14" s="29" customFormat="1" ht="44.25" customHeight="1">
      <c r="A7" s="927" t="s">
        <v>93</v>
      </c>
      <c r="B7" s="901" t="s">
        <v>94</v>
      </c>
      <c r="C7" s="903" t="s">
        <v>433</v>
      </c>
      <c r="D7" s="903" t="s">
        <v>825</v>
      </c>
      <c r="E7" s="903"/>
      <c r="F7" s="38" t="s">
        <v>237</v>
      </c>
      <c r="G7" s="868" t="s">
        <v>237</v>
      </c>
      <c r="H7" s="903" t="s">
        <v>239</v>
      </c>
      <c r="I7" s="901" t="s">
        <v>240</v>
      </c>
      <c r="J7" s="901"/>
      <c r="K7" s="901" t="s">
        <v>241</v>
      </c>
      <c r="L7" s="903" t="s">
        <v>242</v>
      </c>
      <c r="M7" s="989" t="s">
        <v>482</v>
      </c>
      <c r="N7" s="929" t="s">
        <v>243</v>
      </c>
    </row>
    <row r="8" spans="1:14" s="29" customFormat="1" ht="36" customHeight="1">
      <c r="A8" s="928"/>
      <c r="B8" s="902"/>
      <c r="C8" s="904"/>
      <c r="D8" s="41" t="s">
        <v>483</v>
      </c>
      <c r="E8" s="41" t="s">
        <v>826</v>
      </c>
      <c r="F8" s="41" t="s">
        <v>483</v>
      </c>
      <c r="G8" s="869"/>
      <c r="H8" s="904"/>
      <c r="I8" s="41" t="s">
        <v>827</v>
      </c>
      <c r="J8" s="40" t="s">
        <v>245</v>
      </c>
      <c r="K8" s="902"/>
      <c r="L8" s="904"/>
      <c r="M8" s="990"/>
      <c r="N8" s="930"/>
    </row>
    <row r="9" spans="1:14" s="30" customFormat="1" ht="21.75" customHeight="1">
      <c r="A9" s="43" t="s">
        <v>247</v>
      </c>
      <c r="B9" s="44" t="s">
        <v>248</v>
      </c>
      <c r="C9" s="45">
        <v>1</v>
      </c>
      <c r="D9" s="45">
        <v>2</v>
      </c>
      <c r="E9" s="45" t="s">
        <v>249</v>
      </c>
      <c r="F9" s="45">
        <v>4</v>
      </c>
      <c r="G9" s="45" t="s">
        <v>828</v>
      </c>
      <c r="H9" s="45" t="s">
        <v>250</v>
      </c>
      <c r="I9" s="56">
        <v>7</v>
      </c>
      <c r="J9" s="56">
        <v>8</v>
      </c>
      <c r="K9" s="56" t="s">
        <v>435</v>
      </c>
      <c r="L9" s="45" t="s">
        <v>436</v>
      </c>
      <c r="M9" s="57"/>
      <c r="N9" s="58">
        <v>11</v>
      </c>
    </row>
    <row r="10" spans="1:14" s="30" customFormat="1" ht="26.25" customHeight="1">
      <c r="A10" s="46">
        <f>'KL tổ 9'!A9</f>
        <v>1</v>
      </c>
      <c r="B10" s="47" t="str">
        <f>'KL tổ 9'!B9</f>
        <v>Chan Viên</v>
      </c>
      <c r="C10" s="48">
        <v>16000</v>
      </c>
      <c r="D10" s="49">
        <f>'KL tổ 9'!AC9</f>
        <v>0</v>
      </c>
      <c r="E10" s="50">
        <f>C10*D10</f>
        <v>0</v>
      </c>
      <c r="F10" s="51">
        <v>0</v>
      </c>
      <c r="G10" s="51">
        <v>0</v>
      </c>
      <c r="H10" s="50">
        <f>G10+E10</f>
        <v>0</v>
      </c>
      <c r="I10" s="51">
        <v>0</v>
      </c>
      <c r="J10" s="59">
        <f>ROUND(IF(H10&lt;=500000,0,IF(AND(H10&gt;=500001,H10&lt;=1250000),(H10-'Gia cảnh 9'!I6)*5%-25000,IF(H10&gt;=1250001,(H10-'Gia cảnh 9'!I6)*10%-87500))),2)</f>
        <v>0</v>
      </c>
      <c r="K10" s="50">
        <v>0</v>
      </c>
      <c r="L10" s="50">
        <v>0</v>
      </c>
      <c r="M10" s="57"/>
      <c r="N10" s="58"/>
    </row>
    <row r="11" spans="1:14" s="30" customFormat="1" ht="26.25" customHeight="1">
      <c r="A11" s="46">
        <f>'KL tổ 9'!A10</f>
        <v>2</v>
      </c>
      <c r="B11" s="47" t="str">
        <f>'KL tổ 9'!B10</f>
        <v>Vit Kim</v>
      </c>
      <c r="C11" s="48">
        <v>16000</v>
      </c>
      <c r="D11" s="49">
        <f>'KL tổ 9'!AC10</f>
        <v>0</v>
      </c>
      <c r="E11" s="50">
        <f>C11*D11</f>
        <v>0</v>
      </c>
      <c r="F11" s="51">
        <v>0</v>
      </c>
      <c r="G11" s="51">
        <v>0</v>
      </c>
      <c r="H11" s="50">
        <f>G11+E11</f>
        <v>0</v>
      </c>
      <c r="I11" s="51">
        <v>0</v>
      </c>
      <c r="J11" s="59">
        <f>ROUND(IF(H11&lt;=500000,0,IF(AND(H11&gt;=500001,H11&lt;=1250000),(H11-'Gia cảnh 9'!I7)*5%-25000,IF(H11&gt;=1250001,(H11-'Gia cảnh 9'!I7)*10%-87500))),2)</f>
        <v>0</v>
      </c>
      <c r="K11" s="50">
        <v>0</v>
      </c>
      <c r="L11" s="50">
        <v>0</v>
      </c>
      <c r="M11" s="60">
        <v>0</v>
      </c>
      <c r="N11" s="61"/>
    </row>
    <row r="12" spans="1:14" s="30" customFormat="1" ht="26.25" customHeight="1">
      <c r="A12" s="46">
        <f>'KL tổ 9'!A11</f>
        <v>3</v>
      </c>
      <c r="B12" s="47" t="str">
        <f>'KL tổ 9'!B11</f>
        <v>Ko Kot</v>
      </c>
      <c r="C12" s="48">
        <v>16000</v>
      </c>
      <c r="D12" s="49">
        <f>'KL tổ 9'!AC11</f>
        <v>0</v>
      </c>
      <c r="E12" s="50">
        <f t="shared" ref="E12:E49" si="0">C12*D12</f>
        <v>0</v>
      </c>
      <c r="F12" s="51">
        <v>0</v>
      </c>
      <c r="G12" s="51">
        <v>0</v>
      </c>
      <c r="H12" s="50">
        <f t="shared" ref="H12:H49" si="1">G12+E12</f>
        <v>0</v>
      </c>
      <c r="I12" s="51">
        <v>0</v>
      </c>
      <c r="J12" s="59">
        <v>0</v>
      </c>
      <c r="K12" s="50">
        <v>0</v>
      </c>
      <c r="L12" s="50">
        <v>0</v>
      </c>
      <c r="M12" s="60">
        <v>0</v>
      </c>
      <c r="N12" s="61"/>
    </row>
    <row r="13" spans="1:14" s="30" customFormat="1" ht="26.25" customHeight="1">
      <c r="A13" s="46">
        <f>'KL tổ 9'!A12</f>
        <v>4</v>
      </c>
      <c r="B13" s="47" t="str">
        <f>'KL tổ 9'!B12</f>
        <v>Nay Phi</v>
      </c>
      <c r="C13" s="48">
        <v>16000</v>
      </c>
      <c r="D13" s="49">
        <f>'KL tổ 9'!AC12</f>
        <v>0</v>
      </c>
      <c r="E13" s="50">
        <f t="shared" si="0"/>
        <v>0</v>
      </c>
      <c r="F13" s="51">
        <v>0</v>
      </c>
      <c r="G13" s="51">
        <v>0</v>
      </c>
      <c r="H13" s="50">
        <f t="shared" si="1"/>
        <v>0</v>
      </c>
      <c r="I13" s="51">
        <v>0</v>
      </c>
      <c r="J13" s="59">
        <f>ROUND(IF(H13&lt;=500000,0,IF(AND(H13&gt;=500001,H13&lt;=1250000),(H13-'Gia cảnh 9'!I9)*5%-25000,IF(H13&gt;=1250001,(H13-'Gia cảnh 9'!I9)*10%-87500))),2)</f>
        <v>0</v>
      </c>
      <c r="K13">
        <v>0</v>
      </c>
      <c r="L13">
        <v>0</v>
      </c>
      <c r="M13">
        <v>0</v>
      </c>
      <c r="N13" s="61"/>
    </row>
    <row r="14" spans="1:14" s="30" customFormat="1" ht="26.25" customHeight="1">
      <c r="A14" s="46">
        <f>'KL tổ 9'!A13</f>
        <v>5</v>
      </c>
      <c r="B14" s="47" t="str">
        <f>'KL tổ 9'!B13</f>
        <v>Chên Nôn</v>
      </c>
      <c r="C14" s="48">
        <v>16000</v>
      </c>
      <c r="D14" s="49">
        <f>'KL tổ 9'!AC13</f>
        <v>0</v>
      </c>
      <c r="E14" s="50">
        <f t="shared" si="0"/>
        <v>0</v>
      </c>
      <c r="F14" s="51">
        <v>0</v>
      </c>
      <c r="G14" s="51">
        <v>0</v>
      </c>
      <c r="H14" s="50">
        <f t="shared" si="1"/>
        <v>0</v>
      </c>
      <c r="I14" s="51">
        <v>0</v>
      </c>
      <c r="J14" s="59">
        <f>ROUND(IF(H14&lt;=500000,0,IF(AND(H14&gt;=500001,H14&lt;=1250000),(H14-'Gia cảnh 9'!I10)*5%-25000,IF(H14&gt;=1250001,(H14-'Gia cảnh 9'!I10)*10%-87500))),2)</f>
        <v>0</v>
      </c>
      <c r="K14">
        <v>0</v>
      </c>
      <c r="L14">
        <v>0</v>
      </c>
      <c r="M14">
        <v>0</v>
      </c>
      <c r="N14" s="61"/>
    </row>
    <row r="15" spans="1:14" s="30" customFormat="1" ht="26.25" customHeight="1">
      <c r="A15" s="46">
        <f>'KL tổ 9'!A14</f>
        <v>6</v>
      </c>
      <c r="B15" s="47" t="str">
        <f>'KL tổ 9'!B14</f>
        <v>Sau So Rây Nuch</v>
      </c>
      <c r="C15" s="48">
        <v>16000</v>
      </c>
      <c r="D15" s="49">
        <f>'KL tổ 9'!AC14</f>
        <v>0</v>
      </c>
      <c r="E15" s="50">
        <f t="shared" si="0"/>
        <v>0</v>
      </c>
      <c r="F15" s="51">
        <v>0</v>
      </c>
      <c r="G15" s="51">
        <v>0</v>
      </c>
      <c r="H15" s="50">
        <f t="shared" si="1"/>
        <v>0</v>
      </c>
      <c r="I15" s="51">
        <f t="shared" ref="I15:I22" si="2">H15</f>
        <v>0</v>
      </c>
      <c r="J15" s="59">
        <f>ROUND(IF(H15&lt;=500000,0,IF(AND(H15&gt;=500001,H15&lt;=1250000),(H15-'Gia cảnh 9'!I11)*5%-25000,IF(H15&gt;=1250001,(H15-'Gia cảnh 9'!I11)*10%-87500))),2)</f>
        <v>0</v>
      </c>
      <c r="K15">
        <v>0</v>
      </c>
      <c r="L15">
        <v>0</v>
      </c>
      <c r="M15">
        <v>0</v>
      </c>
      <c r="N15" s="61"/>
    </row>
    <row r="16" spans="1:14" s="30" customFormat="1" ht="26.25" customHeight="1">
      <c r="A16" s="46">
        <f>'KL tổ 9'!A15</f>
        <v>7</v>
      </c>
      <c r="B16" s="47" t="str">
        <f>'KL tổ 9'!B15</f>
        <v>Muôn Khut</v>
      </c>
      <c r="C16" s="48">
        <v>16000</v>
      </c>
      <c r="D16" s="49">
        <f>'KL tổ 9'!AC15</f>
        <v>0</v>
      </c>
      <c r="E16" s="50">
        <f t="shared" si="0"/>
        <v>0</v>
      </c>
      <c r="F16" s="51">
        <v>0</v>
      </c>
      <c r="G16" s="51">
        <v>0</v>
      </c>
      <c r="H16" s="50">
        <f t="shared" si="1"/>
        <v>0</v>
      </c>
      <c r="I16" s="51">
        <f t="shared" si="2"/>
        <v>0</v>
      </c>
      <c r="J16" s="59">
        <v>0</v>
      </c>
      <c r="K16">
        <v>0</v>
      </c>
      <c r="L16">
        <v>0</v>
      </c>
      <c r="M16">
        <v>0</v>
      </c>
      <c r="N16" s="61"/>
    </row>
    <row r="17" spans="1:14" s="30" customFormat="1" ht="26.25" customHeight="1">
      <c r="A17" s="46">
        <f>'KL tổ 9'!A16</f>
        <v>8</v>
      </c>
      <c r="B17" s="47" t="str">
        <f>'KL tổ 9'!B16</f>
        <v>Phuc Phơm</v>
      </c>
      <c r="C17" s="48">
        <v>16000</v>
      </c>
      <c r="D17" s="49">
        <f>'KL tổ 9'!AC16</f>
        <v>4</v>
      </c>
      <c r="E17" s="50">
        <v>0</v>
      </c>
      <c r="F17" s="51">
        <v>0</v>
      </c>
      <c r="G17" s="51">
        <v>0</v>
      </c>
      <c r="H17" s="50">
        <f t="shared" si="1"/>
        <v>0</v>
      </c>
      <c r="I17" s="51">
        <f t="shared" si="2"/>
        <v>0</v>
      </c>
      <c r="J17" s="59">
        <f>ROUND(IF(H17&lt;=500000,0,IF(AND(H17&gt;=500001,H17&lt;=1250000),(H17-'Gia cảnh 9'!I13)*5%-25000,IF(H17&gt;=1250001,(H17-'Gia cảnh 9'!I13)*10%-87500))),2)</f>
        <v>0</v>
      </c>
      <c r="K17">
        <v>0</v>
      </c>
      <c r="L17">
        <v>0</v>
      </c>
      <c r="M17">
        <v>0</v>
      </c>
      <c r="N17" s="61"/>
    </row>
    <row r="18" spans="1:14" s="30" customFormat="1" ht="26.25" customHeight="1">
      <c r="A18" s="46">
        <f>'KL tổ 9'!A17</f>
        <v>9</v>
      </c>
      <c r="B18" s="47" t="str">
        <f>'KL tổ 9'!B17</f>
        <v>Nha Phol</v>
      </c>
      <c r="C18" s="48">
        <v>16000</v>
      </c>
      <c r="D18" s="49">
        <f>'KL tổ 9'!AC17</f>
        <v>0</v>
      </c>
      <c r="E18" s="50">
        <f t="shared" si="0"/>
        <v>0</v>
      </c>
      <c r="F18" s="51">
        <v>0</v>
      </c>
      <c r="G18" s="51">
        <v>0</v>
      </c>
      <c r="H18" s="50">
        <f t="shared" si="1"/>
        <v>0</v>
      </c>
      <c r="I18" s="51">
        <f t="shared" si="2"/>
        <v>0</v>
      </c>
      <c r="J18" s="59">
        <v>0</v>
      </c>
      <c r="K18">
        <v>0</v>
      </c>
      <c r="L18">
        <v>0</v>
      </c>
      <c r="M18">
        <v>0</v>
      </c>
      <c r="N18" s="61"/>
    </row>
    <row r="19" spans="1:14" s="30" customFormat="1" ht="26.25" customHeight="1">
      <c r="A19" s="46">
        <f>'KL tổ 9'!A18</f>
        <v>10</v>
      </c>
      <c r="B19" s="47" t="str">
        <f>'KL tổ 9'!B18</f>
        <v>Phan Hum</v>
      </c>
      <c r="C19" s="48">
        <v>16000</v>
      </c>
      <c r="D19" s="49">
        <f>'KL tổ 9'!AC18</f>
        <v>0</v>
      </c>
      <c r="E19" s="50">
        <f t="shared" si="0"/>
        <v>0</v>
      </c>
      <c r="F19" s="51">
        <v>0</v>
      </c>
      <c r="G19" s="51">
        <v>0</v>
      </c>
      <c r="H19" s="50">
        <f t="shared" si="1"/>
        <v>0</v>
      </c>
      <c r="I19" s="51">
        <f t="shared" si="2"/>
        <v>0</v>
      </c>
      <c r="J19" s="59">
        <v>0</v>
      </c>
      <c r="K19">
        <v>0</v>
      </c>
      <c r="L19">
        <v>0</v>
      </c>
      <c r="M19">
        <v>0</v>
      </c>
      <c r="N19" s="61"/>
    </row>
    <row r="20" spans="1:14" s="30" customFormat="1" ht="26.25" customHeight="1">
      <c r="A20" s="46">
        <f>'KL tổ 9'!A19</f>
        <v>11</v>
      </c>
      <c r="B20" s="47" t="str">
        <f>'KL tổ 9'!B19</f>
        <v>Mau Nêng</v>
      </c>
      <c r="C20" s="48">
        <v>16000</v>
      </c>
      <c r="D20" s="49">
        <f>'KL tổ 9'!AC19</f>
        <v>0</v>
      </c>
      <c r="E20" s="50">
        <f t="shared" si="0"/>
        <v>0</v>
      </c>
      <c r="F20" s="51">
        <v>0</v>
      </c>
      <c r="G20" s="51">
        <v>0</v>
      </c>
      <c r="H20" s="50">
        <f t="shared" si="1"/>
        <v>0</v>
      </c>
      <c r="I20" s="51">
        <f t="shared" si="2"/>
        <v>0</v>
      </c>
      <c r="J20" s="59">
        <f>ROUND(IF(H20&lt;=500000,0,IF(AND(H20&gt;=500001,H20&lt;=1250000),(H20-'Gia cảnh 9'!I16)*5%-25000,IF(H20&gt;=1250001,(H20-'Gia cảnh 9'!I16)*10%-87500))),2)</f>
        <v>0</v>
      </c>
      <c r="K20">
        <v>0</v>
      </c>
      <c r="L20">
        <v>0</v>
      </c>
      <c r="M20">
        <v>0</v>
      </c>
      <c r="N20" s="61"/>
    </row>
    <row r="21" spans="1:14" s="30" customFormat="1" ht="26.25" customHeight="1">
      <c r="A21" s="46">
        <f>'KL tổ 9'!A20</f>
        <v>12</v>
      </c>
      <c r="B21" s="47" t="str">
        <f>'KL tổ 9'!B20</f>
        <v>Soc Kon</v>
      </c>
      <c r="C21" s="48">
        <v>16000</v>
      </c>
      <c r="D21" s="49">
        <f>'KL tổ 9'!AC20</f>
        <v>0</v>
      </c>
      <c r="E21" s="50">
        <f t="shared" si="0"/>
        <v>0</v>
      </c>
      <c r="F21" s="51">
        <v>0</v>
      </c>
      <c r="G21" s="51">
        <v>0</v>
      </c>
      <c r="H21" s="50">
        <f t="shared" si="1"/>
        <v>0</v>
      </c>
      <c r="I21" s="51">
        <f t="shared" si="2"/>
        <v>0</v>
      </c>
      <c r="J21" s="59">
        <f>ROUND(IF(H21&lt;=500000,0,IF(AND(H21&gt;=500001,H21&lt;=1250000),(H21-'Gia cảnh 9'!I17)*5%-25000,IF(H21&gt;=1250001,(H21-'Gia cảnh 9'!I17)*10%-87500))),2)</f>
        <v>0</v>
      </c>
      <c r="K21">
        <v>0</v>
      </c>
      <c r="L21">
        <v>0</v>
      </c>
      <c r="M21">
        <v>0</v>
      </c>
      <c r="N21" s="61"/>
    </row>
    <row r="22" spans="1:14" s="30" customFormat="1" ht="26.25" customHeight="1">
      <c r="A22" s="46">
        <f>'KL tổ 9'!A21</f>
        <v>13</v>
      </c>
      <c r="B22" s="47" t="str">
        <f>'KL tổ 9'!B21</f>
        <v>Mau Sau</v>
      </c>
      <c r="C22" s="48">
        <v>16000</v>
      </c>
      <c r="D22" s="49">
        <f>'KL tổ 9'!AC21</f>
        <v>0</v>
      </c>
      <c r="E22" s="50">
        <f t="shared" si="0"/>
        <v>0</v>
      </c>
      <c r="F22" s="51">
        <v>0</v>
      </c>
      <c r="G22" s="51">
        <v>0</v>
      </c>
      <c r="H22" s="50">
        <f t="shared" si="1"/>
        <v>0</v>
      </c>
      <c r="I22" s="51">
        <f t="shared" si="2"/>
        <v>0</v>
      </c>
      <c r="J22" s="59">
        <f>ROUND(IF(H22&lt;=500000,0,IF(AND(H22&gt;=500001,H22&lt;=1250000),(H22-'Gia cảnh 9'!I18)*5%-25000,IF(H22&gt;=1250001,(H22-'Gia cảnh 9'!I18)*10%-87500))),2)</f>
        <v>0</v>
      </c>
      <c r="K22">
        <v>0</v>
      </c>
      <c r="L22">
        <v>0</v>
      </c>
      <c r="M22" s="60">
        <v>0</v>
      </c>
      <c r="N22" s="61"/>
    </row>
    <row r="23" spans="1:14" s="30" customFormat="1" ht="26.25" customHeight="1">
      <c r="A23" s="46">
        <f>'KL tổ 9'!A22</f>
        <v>14</v>
      </c>
      <c r="B23" s="47" t="str">
        <f>'KL tổ 9'!B22</f>
        <v>ưa Im</v>
      </c>
      <c r="C23" s="48">
        <v>16000</v>
      </c>
      <c r="D23" s="49">
        <f>'KL tổ 9'!AC22</f>
        <v>0</v>
      </c>
      <c r="E23" s="50">
        <f t="shared" si="0"/>
        <v>0</v>
      </c>
      <c r="F23" s="51">
        <v>0</v>
      </c>
      <c r="G23" s="51">
        <v>0</v>
      </c>
      <c r="H23" s="50">
        <f t="shared" si="1"/>
        <v>0</v>
      </c>
      <c r="I23" s="51">
        <f t="shared" ref="I23:I81" si="3">H23</f>
        <v>0</v>
      </c>
      <c r="J23" s="59">
        <f>ROUND(IF(H23&lt;=500000,0,IF(AND(H23&gt;=500001,H23&lt;=1250000),(H23-'Gia cảnh 9'!I19)*5%-25000,IF(H23&gt;=1250001,(H23-'Gia cảnh 9'!I19)*10%-87500))),2)</f>
        <v>0</v>
      </c>
      <c r="K23">
        <v>0</v>
      </c>
      <c r="L23">
        <v>0</v>
      </c>
      <c r="M23" s="60">
        <v>0</v>
      </c>
      <c r="N23" s="61"/>
    </row>
    <row r="24" spans="1:14" s="30" customFormat="1" ht="26.25" customHeight="1">
      <c r="A24" s="46">
        <f>'KL tổ 9'!A23</f>
        <v>15</v>
      </c>
      <c r="B24" s="47" t="str">
        <f>'KL tổ 9'!B23</f>
        <v>Sa Rinh</v>
      </c>
      <c r="C24" s="48">
        <v>16000</v>
      </c>
      <c r="D24" s="49">
        <f>'KL tổ 9'!AC23</f>
        <v>0</v>
      </c>
      <c r="E24" s="50">
        <f t="shared" si="0"/>
        <v>0</v>
      </c>
      <c r="F24" s="51">
        <v>0</v>
      </c>
      <c r="G24" s="51">
        <v>0</v>
      </c>
      <c r="H24" s="50">
        <f t="shared" si="1"/>
        <v>0</v>
      </c>
      <c r="I24" s="51">
        <f t="shared" si="3"/>
        <v>0</v>
      </c>
      <c r="J24" s="59">
        <f>ROUND(IF(H24&lt;=500000,0,IF(AND(H24&gt;=500001,H24&lt;=1250000),(H24-'Gia cảnh 9'!I20)*5%-25000,IF(H24&gt;=1250001,(H24-'Gia cảnh 9'!I20)*10%-87500))),2)</f>
        <v>0</v>
      </c>
      <c r="K24">
        <v>0</v>
      </c>
      <c r="L24">
        <v>0</v>
      </c>
      <c r="M24" s="60">
        <f>0</f>
        <v>0</v>
      </c>
      <c r="N24" s="61"/>
    </row>
    <row r="25" spans="1:14" s="30" customFormat="1" ht="26.25" customHeight="1">
      <c r="A25" s="46">
        <f>'KL tổ 9'!A24</f>
        <v>16</v>
      </c>
      <c r="B25" s="47" t="str">
        <f>'KL tổ 9'!B24</f>
        <v>Na Som Ol</v>
      </c>
      <c r="C25" s="48">
        <v>16000</v>
      </c>
      <c r="D25" s="49">
        <f>'KL tổ 9'!AC24</f>
        <v>0</v>
      </c>
      <c r="E25" s="50">
        <f t="shared" si="0"/>
        <v>0</v>
      </c>
      <c r="F25" s="51">
        <v>0</v>
      </c>
      <c r="G25" s="51">
        <v>0</v>
      </c>
      <c r="H25" s="50">
        <f t="shared" si="1"/>
        <v>0</v>
      </c>
      <c r="I25" s="51">
        <f t="shared" si="3"/>
        <v>0</v>
      </c>
      <c r="J25" s="59">
        <f>ROUND(IF(H25&lt;=500000,0,IF(AND(H25&gt;=500001,H25&lt;=1250000),(H25-'Gia cảnh 9'!I21)*5%-25000,IF(H25&gt;=1250001,(H25-'Gia cảnh 9'!I21)*10%-87500))),2)</f>
        <v>0</v>
      </c>
      <c r="K25">
        <v>0</v>
      </c>
      <c r="L25">
        <v>0</v>
      </c>
      <c r="M25" s="60">
        <v>0</v>
      </c>
      <c r="N25" s="61"/>
    </row>
    <row r="26" spans="1:14" s="30" customFormat="1" ht="26.25" customHeight="1">
      <c r="A26" s="46">
        <f>'KL tổ 9'!A25</f>
        <v>17</v>
      </c>
      <c r="B26" s="47" t="str">
        <f>'KL tổ 9'!B25</f>
        <v>Song Sat</v>
      </c>
      <c r="C26" s="48">
        <v>16000</v>
      </c>
      <c r="D26" s="49">
        <f>'KL tổ 9'!AC25</f>
        <v>0</v>
      </c>
      <c r="E26" s="50">
        <f t="shared" si="0"/>
        <v>0</v>
      </c>
      <c r="F26" s="51">
        <v>0</v>
      </c>
      <c r="G26" s="51">
        <v>0</v>
      </c>
      <c r="H26" s="50">
        <f t="shared" si="1"/>
        <v>0</v>
      </c>
      <c r="I26" s="51">
        <f t="shared" si="3"/>
        <v>0</v>
      </c>
      <c r="J26" s="59">
        <f>ROUND(IF(H26&lt;=500000,0,IF(AND(H26&gt;=500001,H26&lt;=1250000),(H26-'Gia cảnh 9'!I22)*5%-25000,IF(H26&gt;=1250001,(H26-'Gia cảnh 9'!I22)*10%-87500))),2)</f>
        <v>0</v>
      </c>
      <c r="K26">
        <v>0</v>
      </c>
      <c r="L26">
        <v>0</v>
      </c>
      <c r="M26" s="60">
        <v>0</v>
      </c>
      <c r="N26" s="61"/>
    </row>
    <row r="27" spans="1:14" s="30" customFormat="1" ht="26.25" customHeight="1">
      <c r="A27" s="46">
        <f>'KL tổ 9'!A26</f>
        <v>18</v>
      </c>
      <c r="B27" s="47" t="str">
        <f>'KL tổ 9'!B26</f>
        <v>Kong Sê Tha</v>
      </c>
      <c r="C27" s="48">
        <v>16000</v>
      </c>
      <c r="D27" s="49">
        <f>'KL tổ 9'!AC26</f>
        <v>0</v>
      </c>
      <c r="E27" s="50">
        <f t="shared" si="0"/>
        <v>0</v>
      </c>
      <c r="F27" s="51">
        <v>0</v>
      </c>
      <c r="G27" s="51">
        <f>F27*C27</f>
        <v>0</v>
      </c>
      <c r="H27" s="50">
        <f t="shared" si="1"/>
        <v>0</v>
      </c>
      <c r="I27" s="51">
        <f t="shared" si="3"/>
        <v>0</v>
      </c>
      <c r="J27" s="59">
        <f>ROUND(IF(H27&lt;=500000,0,IF(AND(H27&gt;=500001,H27&lt;=1250000),(H27-'Gia cảnh 9'!I23)*5%-25000,IF(H27&gt;=1250001,(H27-'Gia cảnh 9'!I23)*10%-87500))),2)</f>
        <v>0</v>
      </c>
      <c r="K27">
        <v>0</v>
      </c>
      <c r="L27">
        <v>0</v>
      </c>
      <c r="M27" s="60">
        <v>0</v>
      </c>
      <c r="N27" s="61"/>
    </row>
    <row r="28" spans="1:14" s="30" customFormat="1" ht="26.25" customHeight="1">
      <c r="A28" s="46">
        <f>'KL tổ 9'!A27</f>
        <v>19</v>
      </c>
      <c r="B28" s="47" t="str">
        <f>'KL tổ 9'!B27</f>
        <v>Vinh Chia</v>
      </c>
      <c r="C28" s="48">
        <v>16000</v>
      </c>
      <c r="D28" s="49">
        <f>'KL tổ 9'!AC27</f>
        <v>1.23</v>
      </c>
      <c r="E28" s="50">
        <v>0</v>
      </c>
      <c r="F28" s="51">
        <v>0</v>
      </c>
      <c r="G28" s="51">
        <f>F28*C28</f>
        <v>0</v>
      </c>
      <c r="H28" s="50">
        <f t="shared" si="1"/>
        <v>0</v>
      </c>
      <c r="I28" s="51">
        <f t="shared" si="3"/>
        <v>0</v>
      </c>
      <c r="J28" s="59">
        <f>ROUND(IF(H28&lt;=500000,0,IF(AND(H28&gt;=500001,H28&lt;=1250000),(H28-'Gia cảnh 9'!I24)*5%-25000,IF(H28&gt;=1250001,(H28-'Gia cảnh 9'!I24)*10%-87500))),2)</f>
        <v>0</v>
      </c>
      <c r="K28">
        <v>0</v>
      </c>
      <c r="L28">
        <v>0</v>
      </c>
      <c r="M28">
        <v>0</v>
      </c>
      <c r="N28" s="61"/>
    </row>
    <row r="29" spans="1:14" s="30" customFormat="1" ht="26.25" customHeight="1">
      <c r="A29" s="46">
        <f>'KL tổ 9'!A28</f>
        <v>20</v>
      </c>
      <c r="B29" s="47" t="str">
        <f>'KL tổ 9'!B28</f>
        <v>Lai Nut</v>
      </c>
      <c r="C29" s="48">
        <v>16000</v>
      </c>
      <c r="D29" s="49">
        <f>'KL tổ 9'!AC28</f>
        <v>1.56</v>
      </c>
      <c r="E29" s="50">
        <v>0</v>
      </c>
      <c r="F29" s="51">
        <v>3</v>
      </c>
      <c r="G29" s="51">
        <v>0</v>
      </c>
      <c r="H29" s="50">
        <f t="shared" si="1"/>
        <v>0</v>
      </c>
      <c r="I29" s="51">
        <f t="shared" si="3"/>
        <v>0</v>
      </c>
      <c r="J29" s="59">
        <f>ROUND(IF(H29&lt;=500000,0,IF(AND(H29&gt;=500001,H29&lt;=1250000),(H29-'Gia cảnh 9'!I25)*5%-25000,IF(H29&gt;=1250001,(H29-'Gia cảnh 9'!I25)*10%-87500))),2)</f>
        <v>0</v>
      </c>
      <c r="K29">
        <v>0</v>
      </c>
      <c r="L29">
        <v>0</v>
      </c>
      <c r="M29">
        <v>0</v>
      </c>
      <c r="N29" s="61"/>
    </row>
    <row r="30" spans="1:14" s="30" customFormat="1" ht="26.25" customHeight="1">
      <c r="A30" s="46">
        <f>'KL tổ 9'!A29</f>
        <v>21</v>
      </c>
      <c r="B30" s="47" t="str">
        <f>'KL tổ 9'!B29</f>
        <v>Sưm Tiêng</v>
      </c>
      <c r="C30" s="48">
        <v>16000</v>
      </c>
      <c r="D30" s="49">
        <f>'KL tổ 9'!AC29</f>
        <v>1.56</v>
      </c>
      <c r="E30" s="50">
        <v>0</v>
      </c>
      <c r="F30" s="51">
        <v>3</v>
      </c>
      <c r="G30" s="51">
        <v>0</v>
      </c>
      <c r="H30" s="50">
        <f t="shared" si="1"/>
        <v>0</v>
      </c>
      <c r="I30" s="51">
        <f t="shared" si="3"/>
        <v>0</v>
      </c>
      <c r="J30" s="59">
        <f>ROUND(IF(H30&lt;=500000,0,IF(AND(H30&gt;=500001,H30&lt;=1250000),(H30-'Gia cảnh 9'!I26)*5%-25000,IF(H30&gt;=1250001,(H30-'Gia cảnh 9'!I26)*10%-87500))),2)</f>
        <v>0</v>
      </c>
      <c r="K30">
        <v>0</v>
      </c>
      <c r="L30">
        <v>0</v>
      </c>
      <c r="M30">
        <v>0</v>
      </c>
      <c r="N30" s="61"/>
    </row>
    <row r="31" spans="1:14" s="30" customFormat="1" ht="26.25" customHeight="1">
      <c r="A31" s="46">
        <f>'KL tổ 9'!A30</f>
        <v>22</v>
      </c>
      <c r="B31" s="47" t="str">
        <f>'KL tổ 9'!B30</f>
        <v>Da Sôs Khon</v>
      </c>
      <c r="C31" s="48">
        <v>16000</v>
      </c>
      <c r="D31" s="49">
        <f>'KL tổ 9'!AC30</f>
        <v>1.44</v>
      </c>
      <c r="E31" s="50">
        <v>0</v>
      </c>
      <c r="F31" s="51">
        <v>3</v>
      </c>
      <c r="G31" s="51">
        <v>0</v>
      </c>
      <c r="H31" s="50">
        <f t="shared" si="1"/>
        <v>0</v>
      </c>
      <c r="I31" s="51">
        <f t="shared" si="3"/>
        <v>0</v>
      </c>
      <c r="J31" s="59">
        <f>ROUND(IF(H31&lt;=500000,0,IF(AND(H31&gt;=500001,H31&lt;=1250000),(H31-'Gia cảnh 9'!I27)*5%-25000,IF(H31&gt;=1250001,(H31-'Gia cảnh 9'!I27)*10%-87500))),2)</f>
        <v>0</v>
      </c>
      <c r="K31">
        <v>0</v>
      </c>
      <c r="L31">
        <v>0</v>
      </c>
      <c r="M31">
        <v>0</v>
      </c>
      <c r="N31" s="61"/>
    </row>
    <row r="32" spans="1:14" s="30" customFormat="1" ht="26.25" customHeight="1">
      <c r="A32" s="46">
        <f>'KL tổ 9'!A31</f>
        <v>23</v>
      </c>
      <c r="B32" s="47" t="str">
        <f>'KL tổ 9'!B31</f>
        <v>Cheo Vi Bol</v>
      </c>
      <c r="C32" s="48">
        <v>16000</v>
      </c>
      <c r="D32" s="49">
        <f>'KL tổ 9'!AC31</f>
        <v>1.56</v>
      </c>
      <c r="E32" s="50">
        <v>0</v>
      </c>
      <c r="F32" s="51">
        <v>3</v>
      </c>
      <c r="G32" s="51">
        <v>0</v>
      </c>
      <c r="H32" s="50">
        <f t="shared" si="1"/>
        <v>0</v>
      </c>
      <c r="I32" s="51">
        <f t="shared" si="3"/>
        <v>0</v>
      </c>
      <c r="J32" s="59">
        <f>ROUND(IF(H32&lt;=500000,0,IF(AND(H32&gt;=500001,H32&lt;=1250000),(H32-'Gia cảnh 9'!I28)*5%-25000,IF(H32&gt;=1250001,(H32-'Gia cảnh 9'!I28)*10%-87500))),2)</f>
        <v>0</v>
      </c>
      <c r="K32">
        <v>0</v>
      </c>
      <c r="L32">
        <v>0</v>
      </c>
      <c r="M32">
        <v>0</v>
      </c>
      <c r="N32" s="61"/>
    </row>
    <row r="33" spans="1:14" s="30" customFormat="1" ht="26.25" customHeight="1">
      <c r="A33" s="46">
        <f>'KL tổ 9'!A32</f>
        <v>24</v>
      </c>
      <c r="B33" s="47" t="str">
        <f>'KL tổ 9'!B32</f>
        <v>Sin Som Ươl</v>
      </c>
      <c r="C33" s="48">
        <v>16000</v>
      </c>
      <c r="D33" s="49">
        <f>'KL tổ 9'!AC32</f>
        <v>1.56</v>
      </c>
      <c r="E33" s="50">
        <v>0</v>
      </c>
      <c r="F33" s="51">
        <v>3</v>
      </c>
      <c r="G33" s="51">
        <v>0</v>
      </c>
      <c r="H33" s="50">
        <f t="shared" si="1"/>
        <v>0</v>
      </c>
      <c r="I33" s="51">
        <f t="shared" si="3"/>
        <v>0</v>
      </c>
      <c r="J33" s="59">
        <f>ROUND(IF(H33&lt;=500000,0,IF(AND(H33&gt;=500001,H33&lt;=1250000),(H33-'Gia cảnh 9'!I29)*5%-25000,IF(H33&gt;=1250001,(H33-'Gia cảnh 9'!I29)*10%-87500))),2)</f>
        <v>0</v>
      </c>
      <c r="K33">
        <v>0</v>
      </c>
      <c r="L33">
        <v>0</v>
      </c>
      <c r="M33">
        <v>0</v>
      </c>
      <c r="N33" s="61"/>
    </row>
    <row r="34" spans="1:14" s="30" customFormat="1" ht="26.25" customHeight="1">
      <c r="A34" s="46">
        <f>'KL tổ 9'!A33</f>
        <v>25</v>
      </c>
      <c r="B34" s="47" t="str">
        <f>'KL tổ 9'!B33</f>
        <v>Khanh Chom Rơn</v>
      </c>
      <c r="C34" s="48">
        <v>16000</v>
      </c>
      <c r="D34" s="49">
        <f>'KL tổ 9'!AC33</f>
        <v>0</v>
      </c>
      <c r="E34" s="50">
        <f t="shared" si="0"/>
        <v>0</v>
      </c>
      <c r="F34" s="51">
        <v>3</v>
      </c>
      <c r="G34" s="51">
        <v>0</v>
      </c>
      <c r="H34" s="50">
        <f t="shared" si="1"/>
        <v>0</v>
      </c>
      <c r="I34" s="51">
        <f t="shared" si="3"/>
        <v>0</v>
      </c>
      <c r="J34" s="59">
        <f>ROUND(IF(H34&lt;=500000,0,IF(AND(H34&gt;=500001,H34&lt;=1250000),(H34-'Gia cảnh 9'!I30)*5%-25000,IF(H34&gt;=1250001,(H34-'Gia cảnh 9'!I30)*10%-87500))),2)</f>
        <v>0</v>
      </c>
      <c r="K34">
        <v>0</v>
      </c>
      <c r="L34">
        <v>0</v>
      </c>
      <c r="M34">
        <v>0</v>
      </c>
      <c r="N34" s="61"/>
    </row>
    <row r="35" spans="1:14" s="30" customFormat="1" ht="26.25" customHeight="1">
      <c r="A35" s="46">
        <f>'KL tổ 9'!A34</f>
        <v>26</v>
      </c>
      <c r="B35" s="47" t="str">
        <f>'KL tổ 9'!B34</f>
        <v>Muôn Pươn</v>
      </c>
      <c r="C35" s="48">
        <v>16000</v>
      </c>
      <c r="D35" s="49">
        <f>'KL tổ 9'!AC34</f>
        <v>0</v>
      </c>
      <c r="E35" s="50">
        <f t="shared" si="0"/>
        <v>0</v>
      </c>
      <c r="F35" s="51">
        <v>3</v>
      </c>
      <c r="G35" s="51">
        <v>0</v>
      </c>
      <c r="H35" s="50">
        <f t="shared" si="1"/>
        <v>0</v>
      </c>
      <c r="I35" s="51">
        <f t="shared" si="3"/>
        <v>0</v>
      </c>
      <c r="J35" s="59">
        <v>0</v>
      </c>
      <c r="K35">
        <v>0</v>
      </c>
      <c r="L35">
        <v>0</v>
      </c>
      <c r="M35">
        <v>0</v>
      </c>
      <c r="N35" s="61"/>
    </row>
    <row r="36" spans="1:14" s="30" customFormat="1" ht="26.25" customHeight="1">
      <c r="A36" s="46">
        <f>'KL tổ 9'!A35</f>
        <v>27</v>
      </c>
      <c r="B36" s="47" t="str">
        <f>'KL tổ 9'!B35</f>
        <v>Con Nut</v>
      </c>
      <c r="C36" s="48">
        <v>16000</v>
      </c>
      <c r="D36" s="49">
        <f>'KL tổ 9'!AC35</f>
        <v>0</v>
      </c>
      <c r="E36" s="50">
        <f t="shared" si="0"/>
        <v>0</v>
      </c>
      <c r="F36" s="51">
        <v>3</v>
      </c>
      <c r="G36" s="51">
        <v>0</v>
      </c>
      <c r="H36" s="50">
        <f t="shared" si="1"/>
        <v>0</v>
      </c>
      <c r="I36" s="51">
        <f t="shared" si="3"/>
        <v>0</v>
      </c>
      <c r="J36" s="59">
        <f>ROUND(IF(H36&lt;=500000,0,IF(AND(H36&gt;=500001,H36&lt;=1250000),(H36-'Gia cảnh 9'!I32)*5%-25000,IF(H36&gt;=1250001,(H36-'Gia cảnh 9'!I32)*10%-87500))),2)</f>
        <v>0</v>
      </c>
      <c r="K36">
        <v>0</v>
      </c>
      <c r="L36">
        <v>0</v>
      </c>
      <c r="M36">
        <v>0</v>
      </c>
      <c r="N36" s="61"/>
    </row>
    <row r="37" spans="1:14" s="30" customFormat="1" ht="26.25" customHeight="1">
      <c r="A37" s="46">
        <f>'KL tổ 9'!A36</f>
        <v>28</v>
      </c>
      <c r="B37" s="47" t="str">
        <f>'KL tổ 9'!B36</f>
        <v>Con Nêt</v>
      </c>
      <c r="C37" s="48">
        <v>16000</v>
      </c>
      <c r="D37" s="49">
        <f>'KL tổ 9'!AC36</f>
        <v>0</v>
      </c>
      <c r="E37" s="50">
        <f t="shared" si="0"/>
        <v>0</v>
      </c>
      <c r="F37" s="51">
        <v>3</v>
      </c>
      <c r="G37" s="51">
        <v>0</v>
      </c>
      <c r="H37" s="50">
        <f t="shared" si="1"/>
        <v>0</v>
      </c>
      <c r="I37" s="51">
        <f t="shared" si="3"/>
        <v>0</v>
      </c>
      <c r="J37" s="59">
        <f>ROUND(IF(H37&lt;=500000,0,IF(AND(H37&gt;=500001,H37&lt;=1250000),(H37-'Gia cảnh 9'!I33)*5%-25000,IF(H37&gt;=1250001,(H37-'Gia cảnh 9'!I33)*10%-87500))),2)</f>
        <v>0</v>
      </c>
      <c r="K37">
        <v>0</v>
      </c>
      <c r="L37">
        <v>0</v>
      </c>
      <c r="M37">
        <v>0</v>
      </c>
      <c r="N37" s="61"/>
    </row>
    <row r="38" spans="1:14" s="30" customFormat="1" ht="26.25" customHeight="1">
      <c r="A38" s="46">
        <f>'KL tổ 9'!A37</f>
        <v>29</v>
      </c>
      <c r="B38" s="47" t="str">
        <f>'KL tổ 9'!B37</f>
        <v>Rươl Hay</v>
      </c>
      <c r="C38" s="48">
        <v>16000</v>
      </c>
      <c r="D38" s="49">
        <f>'KL tổ 9'!AC37</f>
        <v>0</v>
      </c>
      <c r="E38" s="50">
        <f t="shared" si="0"/>
        <v>0</v>
      </c>
      <c r="F38" s="51">
        <v>3</v>
      </c>
      <c r="G38" s="51">
        <v>0</v>
      </c>
      <c r="H38" s="50">
        <f t="shared" si="1"/>
        <v>0</v>
      </c>
      <c r="I38" s="51">
        <f t="shared" si="3"/>
        <v>0</v>
      </c>
      <c r="J38" s="59">
        <f>ROUND(IF(H38&lt;=500000,0,IF(AND(H38&gt;=500001,H38&lt;=1250000),(H38-'Gia cảnh 9'!I34)*5%-25000,IF(H38&gt;=1250001,(H38-'Gia cảnh 9'!I34)*10%-87500))),2)</f>
        <v>0</v>
      </c>
      <c r="K38">
        <v>0</v>
      </c>
      <c r="L38">
        <v>0</v>
      </c>
      <c r="M38">
        <v>0</v>
      </c>
      <c r="N38" s="61"/>
    </row>
    <row r="39" spans="1:14" s="30" customFormat="1" ht="26.25" customHeight="1">
      <c r="A39" s="46">
        <f>'KL tổ 9'!A38</f>
        <v>30</v>
      </c>
      <c r="B39" s="47" t="str">
        <f>'KL tổ 9'!B38</f>
        <v>Phưm Phiêch</v>
      </c>
      <c r="C39" s="48">
        <v>16000</v>
      </c>
      <c r="D39" s="49">
        <f>'KL tổ 9'!AC38</f>
        <v>0</v>
      </c>
      <c r="E39" s="50">
        <f t="shared" si="0"/>
        <v>0</v>
      </c>
      <c r="F39" s="51">
        <v>3</v>
      </c>
      <c r="G39" s="51">
        <v>0</v>
      </c>
      <c r="H39" s="50">
        <f t="shared" si="1"/>
        <v>0</v>
      </c>
      <c r="I39" s="51">
        <f t="shared" si="3"/>
        <v>0</v>
      </c>
      <c r="J39" s="59">
        <f>ROUND(IF(H39&lt;=500000,0,IF(AND(H39&gt;=500001,H39&lt;=1250000),(H39-'Gia cảnh 9'!I35)*5%-25000,IF(H39&gt;=1250001,(H39-'Gia cảnh 9'!I35)*10%-87500))),2)</f>
        <v>0</v>
      </c>
      <c r="K39">
        <v>0</v>
      </c>
      <c r="L39">
        <v>0</v>
      </c>
      <c r="M39">
        <v>0</v>
      </c>
      <c r="N39" s="61"/>
    </row>
    <row r="40" spans="1:14" s="30" customFormat="1" ht="26.25" customHeight="1">
      <c r="A40" s="46">
        <f>'KL tổ 9'!A39</f>
        <v>31</v>
      </c>
      <c r="B40" s="47" t="str">
        <f>'KL tổ 9'!B39</f>
        <v>Un Nhưp</v>
      </c>
      <c r="C40" s="48">
        <v>16000</v>
      </c>
      <c r="D40" s="49">
        <f>'KL tổ 9'!AC39</f>
        <v>0</v>
      </c>
      <c r="E40" s="50">
        <f t="shared" si="0"/>
        <v>0</v>
      </c>
      <c r="F40" s="51">
        <v>3</v>
      </c>
      <c r="G40" s="51">
        <v>0</v>
      </c>
      <c r="H40" s="50">
        <f t="shared" si="1"/>
        <v>0</v>
      </c>
      <c r="I40" s="51">
        <f t="shared" si="3"/>
        <v>0</v>
      </c>
      <c r="J40" s="59">
        <f>ROUND(IF(H40&lt;=500000,0,IF(AND(H40&gt;=500001,H40&lt;=1250000),(H40-'Gia cảnh 9'!I36)*5%-25000,IF(H40&gt;=1250001,(H40-'Gia cảnh 9'!I36)*10%-87500))),2)</f>
        <v>0</v>
      </c>
      <c r="K40">
        <v>0</v>
      </c>
      <c r="L40">
        <v>0</v>
      </c>
      <c r="M40">
        <v>0</v>
      </c>
      <c r="N40" s="61"/>
    </row>
    <row r="41" spans="1:14" s="30" customFormat="1" ht="26.25" customHeight="1">
      <c r="A41" s="46">
        <f>'KL tổ 9'!A40</f>
        <v>32</v>
      </c>
      <c r="B41" s="47" t="str">
        <f>'KL tổ 9'!B40</f>
        <v>Chanh Liêng</v>
      </c>
      <c r="C41" s="48">
        <v>16000</v>
      </c>
      <c r="D41" s="49">
        <f>'KL tổ 9'!AC40</f>
        <v>0</v>
      </c>
      <c r="E41" s="50">
        <f t="shared" si="0"/>
        <v>0</v>
      </c>
      <c r="F41" s="51">
        <v>3</v>
      </c>
      <c r="G41" s="51">
        <v>0</v>
      </c>
      <c r="H41" s="50">
        <f t="shared" si="1"/>
        <v>0</v>
      </c>
      <c r="I41" s="51">
        <f t="shared" si="3"/>
        <v>0</v>
      </c>
      <c r="J41" s="59">
        <f>ROUND(IF(H41&lt;=500000,0,IF(AND(H41&gt;=500001,H41&lt;=1250000),(H41-'Gia cảnh 9'!I37)*5%-25000,IF(H41&gt;=1250001,(H41-'Gia cảnh 9'!I37)*10%-87500))),2)</f>
        <v>0</v>
      </c>
      <c r="K41">
        <v>0</v>
      </c>
      <c r="L41">
        <v>0</v>
      </c>
      <c r="M41">
        <v>0</v>
      </c>
      <c r="N41" s="61"/>
    </row>
    <row r="42" spans="1:14" s="30" customFormat="1" ht="26.25" customHeight="1">
      <c r="A42" s="46">
        <f>'KL tổ 9'!A41</f>
        <v>33</v>
      </c>
      <c r="B42" s="47" t="str">
        <f>'KL tổ 9'!B41</f>
        <v>Kon Kiên</v>
      </c>
      <c r="C42" s="48">
        <v>16000</v>
      </c>
      <c r="D42" s="49">
        <f>'KL tổ 9'!AC41</f>
        <v>0</v>
      </c>
      <c r="E42" s="50">
        <f t="shared" si="0"/>
        <v>0</v>
      </c>
      <c r="F42" s="51">
        <v>3</v>
      </c>
      <c r="G42" s="51">
        <v>0</v>
      </c>
      <c r="H42" s="50">
        <f t="shared" si="1"/>
        <v>0</v>
      </c>
      <c r="I42" s="51">
        <f t="shared" si="3"/>
        <v>0</v>
      </c>
      <c r="J42" s="59">
        <f>ROUND(IF(H42&lt;=500000,0,IF(AND(H42&gt;=500001,H42&lt;=1250000),(H42-'Gia cảnh 9'!I38)*5%-25000,IF(H42&gt;=1250001,(H42-'Gia cảnh 9'!I38)*10%-87500))),2)</f>
        <v>0</v>
      </c>
      <c r="K42">
        <v>0</v>
      </c>
      <c r="L42">
        <v>0</v>
      </c>
      <c r="M42">
        <v>0</v>
      </c>
      <c r="N42" s="61"/>
    </row>
    <row r="43" spans="1:14" s="30" customFormat="1" ht="26.25" customHeight="1">
      <c r="A43" s="46">
        <f>'KL tổ 9'!A42</f>
        <v>34</v>
      </c>
      <c r="B43" s="47" t="str">
        <f>'KL tổ 9'!B42</f>
        <v>Kon Sô Nê</v>
      </c>
      <c r="C43" s="48">
        <v>16000</v>
      </c>
      <c r="D43" s="49">
        <f>'KL tổ 9'!AC42</f>
        <v>0</v>
      </c>
      <c r="E43" s="50">
        <f t="shared" si="0"/>
        <v>0</v>
      </c>
      <c r="F43" s="51">
        <v>3</v>
      </c>
      <c r="G43" s="51">
        <v>0</v>
      </c>
      <c r="H43" s="50">
        <f t="shared" si="1"/>
        <v>0</v>
      </c>
      <c r="I43" s="51">
        <f t="shared" si="3"/>
        <v>0</v>
      </c>
      <c r="J43" s="59">
        <f>ROUND(IF(H43&lt;=500000,0,IF(AND(H43&gt;=500001,H43&lt;=1250000),(H43-'Gia cảnh 9'!I39)*5%-25000,IF(H43&gt;=1250001,(H43-'Gia cảnh 9'!I39)*10%-87500))),2)</f>
        <v>0</v>
      </c>
      <c r="K43">
        <v>0</v>
      </c>
      <c r="L43">
        <v>0</v>
      </c>
      <c r="M43">
        <v>0</v>
      </c>
      <c r="N43" s="61"/>
    </row>
    <row r="44" spans="1:14" s="30" customFormat="1" ht="26.25" customHeight="1">
      <c r="A44" s="46">
        <f>'KL tổ 9'!A43</f>
        <v>35</v>
      </c>
      <c r="B44" s="47" t="str">
        <f>'KL tổ 9'!B43</f>
        <v>Ry Nêng</v>
      </c>
      <c r="C44" s="48">
        <v>16000</v>
      </c>
      <c r="D44" s="49">
        <f>'KL tổ 9'!AC43</f>
        <v>0</v>
      </c>
      <c r="E44" s="50">
        <f t="shared" si="0"/>
        <v>0</v>
      </c>
      <c r="F44" s="51">
        <v>3</v>
      </c>
      <c r="G44" s="51">
        <v>0</v>
      </c>
      <c r="H44" s="50">
        <f t="shared" si="1"/>
        <v>0</v>
      </c>
      <c r="I44" s="51">
        <f t="shared" si="3"/>
        <v>0</v>
      </c>
      <c r="J44" s="59">
        <f>ROUND(IF(H44&lt;=500000,0,IF(AND(H44&gt;=500001,H44&lt;=1250000),(H44-'Gia cảnh 9'!I40)*5%-25000,IF(H44&gt;=1250001,(H44-'Gia cảnh 9'!I40)*10%-87500))),2)</f>
        <v>0</v>
      </c>
      <c r="K44">
        <v>0</v>
      </c>
      <c r="L44">
        <v>0</v>
      </c>
      <c r="M44">
        <v>0</v>
      </c>
      <c r="N44" s="61"/>
    </row>
    <row r="45" spans="1:14" s="30" customFormat="1" ht="26.25" customHeight="1">
      <c r="A45" s="46">
        <f>'KL tổ 9'!A44</f>
        <v>36</v>
      </c>
      <c r="B45" s="47" t="str">
        <f>'KL tổ 9'!B44</f>
        <v>Hiên Hun</v>
      </c>
      <c r="C45" s="48">
        <v>16000</v>
      </c>
      <c r="D45" s="49">
        <f>'KL tổ 9'!AC44</f>
        <v>0</v>
      </c>
      <c r="E45" s="50">
        <f t="shared" si="0"/>
        <v>0</v>
      </c>
      <c r="F45" s="51">
        <v>3</v>
      </c>
      <c r="G45" s="51">
        <v>0</v>
      </c>
      <c r="H45" s="50">
        <f t="shared" si="1"/>
        <v>0</v>
      </c>
      <c r="I45" s="51">
        <f t="shared" si="3"/>
        <v>0</v>
      </c>
      <c r="J45" s="59">
        <f>ROUND(IF(H45&lt;=500000,0,IF(AND(H45&gt;=500001,H45&lt;=1250000),(H45-'Gia cảnh 9'!I41)*5%-25000,IF(H45&gt;=1250001,(H45-'Gia cảnh 9'!I41)*10%-87500))),2)</f>
        <v>0</v>
      </c>
      <c r="K45">
        <v>0</v>
      </c>
      <c r="L45">
        <v>0</v>
      </c>
      <c r="M45">
        <v>0</v>
      </c>
      <c r="N45" s="61"/>
    </row>
    <row r="46" spans="1:14" s="30" customFormat="1" ht="26.25" customHeight="1">
      <c r="A46" s="46">
        <f>'KL tổ 9'!A45</f>
        <v>37</v>
      </c>
      <c r="B46" s="47" t="str">
        <f>'KL tổ 9'!B45</f>
        <v>So Chia</v>
      </c>
      <c r="C46" s="48">
        <v>16000</v>
      </c>
      <c r="D46" s="49">
        <f>'KL tổ 9'!AC45</f>
        <v>0</v>
      </c>
      <c r="E46" s="50">
        <f t="shared" si="0"/>
        <v>0</v>
      </c>
      <c r="F46" s="51">
        <v>3</v>
      </c>
      <c r="G46" s="51">
        <v>0</v>
      </c>
      <c r="H46" s="50">
        <f t="shared" si="1"/>
        <v>0</v>
      </c>
      <c r="I46" s="51">
        <f t="shared" si="3"/>
        <v>0</v>
      </c>
      <c r="J46" s="59">
        <f>ROUND(IF(H46&lt;=500000,0,IF(AND(H46&gt;=500001,H46&lt;=1250000),(H46-'Gia cảnh 9'!I42)*5%-25000,IF(H46&gt;=1250001,(H46-'Gia cảnh 9'!I42)*10%-87500))),2)</f>
        <v>0</v>
      </c>
      <c r="K46">
        <v>0</v>
      </c>
      <c r="L46">
        <v>0</v>
      </c>
      <c r="M46">
        <v>0</v>
      </c>
      <c r="N46" s="61"/>
    </row>
    <row r="47" spans="1:14" s="30" customFormat="1" ht="26.25" customHeight="1">
      <c r="A47" s="46">
        <f>'KL tổ 9'!A46</f>
        <v>38</v>
      </c>
      <c r="B47" s="47" t="str">
        <f>'KL tổ 9'!B46</f>
        <v>Vanh Nă</v>
      </c>
      <c r="C47" s="48">
        <v>16000</v>
      </c>
      <c r="D47" s="49">
        <f>'KL tổ 9'!AC46</f>
        <v>0</v>
      </c>
      <c r="E47" s="50">
        <f t="shared" si="0"/>
        <v>0</v>
      </c>
      <c r="F47" s="51">
        <v>3</v>
      </c>
      <c r="G47" s="51">
        <v>0</v>
      </c>
      <c r="H47" s="50">
        <f t="shared" si="1"/>
        <v>0</v>
      </c>
      <c r="I47" s="51">
        <f t="shared" si="3"/>
        <v>0</v>
      </c>
      <c r="J47" s="59">
        <f>ROUND(IF(H47&lt;=500000,0,IF(AND(H47&gt;=500001,H47&lt;=1250000),(H47-'Gia cảnh 9'!I43)*5%-25000,IF(H47&gt;=1250001,(H47-'Gia cảnh 9'!I43)*10%-87500))),2)</f>
        <v>0</v>
      </c>
      <c r="K47">
        <v>0</v>
      </c>
      <c r="L47">
        <v>0</v>
      </c>
      <c r="M47">
        <v>0</v>
      </c>
      <c r="N47" s="61"/>
    </row>
    <row r="48" spans="1:14" s="30" customFormat="1" ht="26.25" customHeight="1">
      <c r="A48" s="46">
        <f>'KL tổ 9'!A47</f>
        <v>39</v>
      </c>
      <c r="B48" s="47" t="str">
        <f>'KL tổ 9'!B47</f>
        <v>Mom Thol</v>
      </c>
      <c r="C48" s="48">
        <v>16000</v>
      </c>
      <c r="D48" s="49">
        <f>'KL tổ 9'!AC47</f>
        <v>0</v>
      </c>
      <c r="E48" s="50">
        <f t="shared" si="0"/>
        <v>0</v>
      </c>
      <c r="F48" s="51">
        <v>3</v>
      </c>
      <c r="G48" s="51">
        <v>0</v>
      </c>
      <c r="H48" s="50">
        <f t="shared" si="1"/>
        <v>0</v>
      </c>
      <c r="I48" s="51">
        <f t="shared" si="3"/>
        <v>0</v>
      </c>
      <c r="J48" s="59">
        <f>ROUND(IF(H48&lt;=500000,0,IF(AND(H48&gt;=500001,H48&lt;=1250000),(H48-'Gia cảnh 9'!I44)*5%-25000,IF(H48&gt;=1250001,(H48-'Gia cảnh 9'!I44)*10%-87500))),2)</f>
        <v>0</v>
      </c>
      <c r="K48">
        <v>0</v>
      </c>
      <c r="L48">
        <v>0</v>
      </c>
      <c r="M48">
        <v>0</v>
      </c>
      <c r="N48" s="61"/>
    </row>
    <row r="49" spans="1:14" s="30" customFormat="1" ht="26.25" customHeight="1">
      <c r="A49" s="46">
        <f>'KL tổ 9'!A48</f>
        <v>40</v>
      </c>
      <c r="B49" s="47" t="str">
        <f>'KL tổ 9'!B48</f>
        <v>Thươn Srey Ôl</v>
      </c>
      <c r="C49" s="48">
        <v>16000</v>
      </c>
      <c r="D49" s="49">
        <f>'KL tổ 9'!AC48</f>
        <v>0</v>
      </c>
      <c r="E49" s="50">
        <f t="shared" si="0"/>
        <v>0</v>
      </c>
      <c r="F49" s="51">
        <v>3</v>
      </c>
      <c r="G49" s="51">
        <v>0</v>
      </c>
      <c r="H49" s="50">
        <f t="shared" si="1"/>
        <v>0</v>
      </c>
      <c r="I49" s="51">
        <f t="shared" si="3"/>
        <v>0</v>
      </c>
      <c r="J49" s="59">
        <f>ROUND(IF(H49&lt;=500000,0,IF(AND(H49&gt;=500001,H49&lt;=1250000),(H49-'Gia cảnh 9'!I45)*5%-25000,IF(H49&gt;=1250001,(H49-'Gia cảnh 9'!I45)*10%-87500))),2)</f>
        <v>0</v>
      </c>
      <c r="K49">
        <v>0</v>
      </c>
      <c r="L49">
        <v>0</v>
      </c>
      <c r="M49">
        <v>0</v>
      </c>
      <c r="N49" s="61"/>
    </row>
    <row r="50" spans="1:14" s="30" customFormat="1" ht="26.25" customHeight="1">
      <c r="A50" s="46">
        <f>'KL tổ 9'!A49</f>
        <v>41</v>
      </c>
      <c r="B50" s="47" t="str">
        <f>'KL tổ 9'!B49</f>
        <v>Nat Non</v>
      </c>
      <c r="C50" s="48">
        <v>16000</v>
      </c>
      <c r="D50" s="49">
        <f>'KL tổ 9'!AC49</f>
        <v>0</v>
      </c>
      <c r="E50" s="50">
        <f>C50*D50</f>
        <v>0</v>
      </c>
      <c r="F50" s="51">
        <v>3</v>
      </c>
      <c r="G50" s="51">
        <v>0</v>
      </c>
      <c r="H50" s="50">
        <f>G50+E50</f>
        <v>0</v>
      </c>
      <c r="I50" s="51">
        <f t="shared" si="3"/>
        <v>0</v>
      </c>
      <c r="J50" s="59">
        <f>ROUND(IF(H50&lt;=500000,0,IF(AND(H50&gt;=500001,H50&lt;=1250000),(H50-'Gia cảnh 9'!I46)*5%-25000,IF(H50&gt;=1250001,(H50-'Gia cảnh 9'!I46)*10%-87500))),2)</f>
        <v>0</v>
      </c>
      <c r="K50" s="50">
        <f>IF(J50&gt;0,I50+J50,I50)</f>
        <v>0</v>
      </c>
      <c r="L50" s="50">
        <f>IF(K50&gt;0,H50-K50,H50)</f>
        <v>0</v>
      </c>
      <c r="M50" s="60">
        <v>0</v>
      </c>
      <c r="N50" s="61"/>
    </row>
    <row r="51" spans="1:14" s="30" customFormat="1" ht="26.25" customHeight="1">
      <c r="A51" s="46">
        <f>'KL tổ 9'!A50</f>
        <v>42</v>
      </c>
      <c r="B51" s="47" t="str">
        <f>'KL tổ 9'!B50</f>
        <v>Niên Nim</v>
      </c>
      <c r="C51" s="48">
        <v>16000</v>
      </c>
      <c r="D51" s="49">
        <f>'KL tổ 9'!AC50</f>
        <v>0</v>
      </c>
      <c r="E51" s="50">
        <f>C51*D51</f>
        <v>0</v>
      </c>
      <c r="F51" s="51">
        <v>3</v>
      </c>
      <c r="G51" s="51">
        <v>0</v>
      </c>
      <c r="H51" s="50">
        <f>G51+E51</f>
        <v>0</v>
      </c>
      <c r="I51" s="51">
        <f t="shared" si="3"/>
        <v>0</v>
      </c>
      <c r="J51" s="59">
        <f>ROUND(IF(H51&lt;=500000,0,IF(AND(H51&gt;=500001,H51&lt;=1250000),(H51-'Gia cảnh 9'!I47)*5%-25000,IF(H51&gt;=1250001,(H51-'Gia cảnh 9'!I47)*10%-87500))),2)</f>
        <v>0</v>
      </c>
      <c r="K51" s="50">
        <f>IF(J51&gt;0,I51+J51,I51)</f>
        <v>0</v>
      </c>
      <c r="L51" s="50">
        <f>IF(K51&gt;0,H51-K51,H51)</f>
        <v>0</v>
      </c>
      <c r="M51">
        <v>0</v>
      </c>
      <c r="N51" s="61"/>
    </row>
    <row r="52" spans="1:14" s="30" customFormat="1" ht="26.25" customHeight="1">
      <c r="A52" s="46">
        <f>'KL tổ 9'!A51</f>
        <v>43</v>
      </c>
      <c r="B52" s="47" t="str">
        <f>'KL tổ 9'!B51</f>
        <v>Khon Vanh</v>
      </c>
      <c r="C52" s="48">
        <v>16000</v>
      </c>
      <c r="D52" s="49">
        <f>'KL tổ 9'!AC51</f>
        <v>0</v>
      </c>
      <c r="E52" s="50">
        <f>C52*D52</f>
        <v>0</v>
      </c>
      <c r="F52" s="51">
        <v>3</v>
      </c>
      <c r="G52" s="51">
        <v>0</v>
      </c>
      <c r="H52" s="50">
        <f>G52+E52</f>
        <v>0</v>
      </c>
      <c r="I52" s="51">
        <f t="shared" si="3"/>
        <v>0</v>
      </c>
      <c r="J52" s="59">
        <f>ROUND(IF(H52&lt;=500000,0,IF(AND(H52&gt;=500001,H52&lt;=1250000),(H52-'Gia cảnh 9'!I48)*5%-25000,IF(H52&gt;=1250001,(H52-'Gia cảnh 9'!I48)*10%-87500))),2)</f>
        <v>0</v>
      </c>
      <c r="K52" s="50">
        <f>IF(J52&gt;0,I52+J52,I52)</f>
        <v>0</v>
      </c>
      <c r="L52" s="50">
        <f>IF(K52&gt;0,H52-K52,H52)</f>
        <v>0</v>
      </c>
      <c r="M52">
        <v>0</v>
      </c>
      <c r="N52" s="61"/>
    </row>
    <row r="53" spans="1:14" s="30" customFormat="1" ht="26.25" customHeight="1">
      <c r="A53" s="46">
        <f>'KL tổ 9'!A52</f>
        <v>44</v>
      </c>
      <c r="B53" s="47" t="str">
        <f>'KL tổ 9'!B52</f>
        <v>Snghiêm Vêng</v>
      </c>
      <c r="C53" s="48">
        <v>16000</v>
      </c>
      <c r="D53" s="49">
        <f>'KL tổ 9'!AC52</f>
        <v>0</v>
      </c>
      <c r="E53" s="50">
        <f>C53*D53</f>
        <v>0</v>
      </c>
      <c r="F53" s="51">
        <v>3</v>
      </c>
      <c r="G53" s="51">
        <v>0</v>
      </c>
      <c r="H53" s="50">
        <f t="shared" ref="H53:H59" si="4">G53+E53</f>
        <v>0</v>
      </c>
      <c r="I53" s="51">
        <f t="shared" si="3"/>
        <v>0</v>
      </c>
      <c r="J53" s="59">
        <f>ROUND(IF(H53&lt;=500000,0,IF(AND(H53&gt;=500001,H53&lt;=1250000),(H53-'Gia cảnh 9'!I49)*5%-25000,IF(H53&gt;=1250001,(H53-'Gia cảnh 9'!I49)*10%-87500))),2)</f>
        <v>0</v>
      </c>
      <c r="K53" s="50">
        <f t="shared" ref="K53:K116" si="5">IF(J53&gt;0,I53+J53,I53)</f>
        <v>0</v>
      </c>
      <c r="L53" s="50">
        <f t="shared" ref="L53:L116" si="6">IF(K53&gt;0,H53-K53,H53)</f>
        <v>0</v>
      </c>
      <c r="M53" s="60"/>
      <c r="N53" s="61"/>
    </row>
    <row r="54" spans="1:14" s="30" customFormat="1" ht="26.25" customHeight="1">
      <c r="A54" s="46">
        <f>'KL tổ 9'!A53</f>
        <v>45</v>
      </c>
      <c r="B54" s="47" t="str">
        <f>'KL tổ 9'!B53</f>
        <v>Snghiêm Lêm</v>
      </c>
      <c r="C54" s="48">
        <v>16000</v>
      </c>
      <c r="D54" s="49">
        <f>'KL tổ 9'!AC53</f>
        <v>1.02</v>
      </c>
      <c r="E54" s="50">
        <v>0</v>
      </c>
      <c r="F54" s="51">
        <v>3</v>
      </c>
      <c r="G54" s="51">
        <v>0</v>
      </c>
      <c r="H54" s="50">
        <f t="shared" si="4"/>
        <v>0</v>
      </c>
      <c r="I54" s="51">
        <f t="shared" si="3"/>
        <v>0</v>
      </c>
      <c r="J54" s="59">
        <f>ROUND(IF(H54&lt;=500000,0,IF(AND(H54&gt;=500001,H54&lt;=1250000),(H54-'Gia cảnh 9'!I50)*5%-25000,IF(H54&gt;=1250001,(H54-'Gia cảnh 9'!I50)*10%-87500))),2)</f>
        <v>0</v>
      </c>
      <c r="K54" s="50">
        <f t="shared" si="5"/>
        <v>0</v>
      </c>
      <c r="L54" s="50">
        <f t="shared" si="6"/>
        <v>0</v>
      </c>
      <c r="M54" s="60"/>
      <c r="N54" s="61"/>
    </row>
    <row r="55" spans="1:14" s="30" customFormat="1" ht="26.25" customHeight="1">
      <c r="A55" s="46">
        <f>'KL tổ 9'!A54</f>
        <v>46</v>
      </c>
      <c r="B55" s="47" t="str">
        <f>'KL tổ 9'!B54</f>
        <v>Chim Srey Lom</v>
      </c>
      <c r="C55" s="48">
        <v>16000</v>
      </c>
      <c r="D55" s="49">
        <f>'KL tổ 9'!AC54</f>
        <v>1.02</v>
      </c>
      <c r="E55" s="50">
        <v>0</v>
      </c>
      <c r="F55" s="51">
        <v>3</v>
      </c>
      <c r="G55" s="51">
        <v>0</v>
      </c>
      <c r="H55" s="50">
        <f t="shared" si="4"/>
        <v>0</v>
      </c>
      <c r="I55" s="51">
        <f t="shared" si="3"/>
        <v>0</v>
      </c>
      <c r="J55" s="59">
        <f>ROUND(IF(H55&lt;=500000,0,IF(AND(H55&gt;=500001,H55&lt;=1250000),(H55-'Gia cảnh 9'!I51)*5%-25000,IF(H55&gt;=1250001,(H55-'Gia cảnh 9'!I51)*10%-87500))),2)</f>
        <v>0</v>
      </c>
      <c r="K55" s="50">
        <f t="shared" si="5"/>
        <v>0</v>
      </c>
      <c r="L55" s="50">
        <f t="shared" si="6"/>
        <v>0</v>
      </c>
      <c r="M55" s="60"/>
      <c r="N55" s="61"/>
    </row>
    <row r="56" spans="1:14" s="30" customFormat="1" ht="26.25" customHeight="1">
      <c r="A56" s="46">
        <f>'KL tổ 9'!A55</f>
        <v>47</v>
      </c>
      <c r="B56" s="47" t="str">
        <f>'KL tổ 9'!B55</f>
        <v>Chim Diên</v>
      </c>
      <c r="C56" s="48">
        <v>16000</v>
      </c>
      <c r="D56" s="49">
        <f>'KL tổ 9'!AC55</f>
        <v>1.02</v>
      </c>
      <c r="E56" s="50">
        <v>0</v>
      </c>
      <c r="F56" s="51">
        <v>3</v>
      </c>
      <c r="G56" s="51">
        <v>0</v>
      </c>
      <c r="H56" s="50">
        <f t="shared" si="4"/>
        <v>0</v>
      </c>
      <c r="I56" s="51">
        <f t="shared" si="3"/>
        <v>0</v>
      </c>
      <c r="J56" s="59">
        <f>ROUND(IF(H56&lt;=500000,0,IF(AND(H56&gt;=500001,H56&lt;=1250000),(H56-'Gia cảnh 9'!I52)*5%-25000,IF(H56&gt;=1250001,(H56-'Gia cảnh 9'!I52)*10%-87500))),2)</f>
        <v>0</v>
      </c>
      <c r="K56" s="50">
        <f t="shared" si="5"/>
        <v>0</v>
      </c>
      <c r="L56" s="50">
        <f t="shared" si="6"/>
        <v>0</v>
      </c>
      <c r="M56" s="60"/>
      <c r="N56" s="61"/>
    </row>
    <row r="57" spans="1:14" s="30" customFormat="1" ht="26.25" customHeight="1">
      <c r="A57" s="46">
        <f>'KL tổ 9'!A56</f>
        <v>48</v>
      </c>
      <c r="B57" s="47" t="str">
        <f>'KL tổ 9'!B56</f>
        <v>Hun Rêt</v>
      </c>
      <c r="C57" s="48">
        <v>16000</v>
      </c>
      <c r="D57" s="49">
        <f>'KL tổ 9'!AC56</f>
        <v>1.02</v>
      </c>
      <c r="E57" s="50">
        <v>0</v>
      </c>
      <c r="F57" s="51">
        <v>3</v>
      </c>
      <c r="G57" s="51">
        <v>0</v>
      </c>
      <c r="H57" s="50">
        <f t="shared" si="4"/>
        <v>0</v>
      </c>
      <c r="I57" s="51">
        <f t="shared" si="3"/>
        <v>0</v>
      </c>
      <c r="J57" s="59">
        <f>ROUND(IF(H57&lt;=500000,0,IF(AND(H57&gt;=500001,H57&lt;=1250000),(H57-'Gia cảnh 9'!I53)*5%-25000,IF(H57&gt;=1250001,(H57-'Gia cảnh 9'!I53)*10%-87500))),2)</f>
        <v>0</v>
      </c>
      <c r="K57" s="50">
        <f t="shared" si="5"/>
        <v>0</v>
      </c>
      <c r="L57" s="50">
        <f t="shared" si="6"/>
        <v>0</v>
      </c>
      <c r="M57" s="60"/>
      <c r="N57" s="61"/>
    </row>
    <row r="58" spans="1:14" s="30" customFormat="1" ht="26.25" customHeight="1">
      <c r="A58" s="46">
        <f>'KL tổ 9'!A57</f>
        <v>49</v>
      </c>
      <c r="B58" s="47" t="str">
        <f>'KL tổ 9'!B57</f>
        <v>Khun Ly</v>
      </c>
      <c r="C58" s="48">
        <v>16000</v>
      </c>
      <c r="D58" s="49">
        <f>'KL tổ 9'!AC57</f>
        <v>1.02</v>
      </c>
      <c r="E58" s="50">
        <v>0</v>
      </c>
      <c r="F58" s="51">
        <v>3</v>
      </c>
      <c r="G58" s="51">
        <v>0</v>
      </c>
      <c r="H58" s="50">
        <f t="shared" si="4"/>
        <v>0</v>
      </c>
      <c r="I58" s="51">
        <f t="shared" si="3"/>
        <v>0</v>
      </c>
      <c r="J58" s="59">
        <f>ROUND(IF(H58&lt;=500000,0,IF(AND(H58&gt;=500001,H58&lt;=1250000),(H58-'Gia cảnh 9'!I54)*5%-25000,IF(H58&gt;=1250001,(H58-'Gia cảnh 9'!I54)*10%-87500))),2)</f>
        <v>0</v>
      </c>
      <c r="K58" s="50">
        <f t="shared" si="5"/>
        <v>0</v>
      </c>
      <c r="L58" s="50">
        <f t="shared" si="6"/>
        <v>0</v>
      </c>
      <c r="M58" s="60"/>
      <c r="N58" s="61"/>
    </row>
    <row r="59" spans="1:14" s="30" customFormat="1" ht="26.25" customHeight="1">
      <c r="A59" s="46">
        <f>'KL tổ 9'!A58</f>
        <v>50</v>
      </c>
      <c r="B59" s="47" t="str">
        <f>'KL tổ 9'!B58</f>
        <v>Mươn Kô Sal</v>
      </c>
      <c r="C59" s="48">
        <v>16000</v>
      </c>
      <c r="D59" s="49">
        <f>'KL tổ 9'!AC58</f>
        <v>1.02</v>
      </c>
      <c r="E59" s="50">
        <v>0</v>
      </c>
      <c r="F59" s="51">
        <v>3</v>
      </c>
      <c r="G59" s="51">
        <v>0</v>
      </c>
      <c r="H59" s="50">
        <f t="shared" si="4"/>
        <v>0</v>
      </c>
      <c r="I59" s="51">
        <f t="shared" si="3"/>
        <v>0</v>
      </c>
      <c r="J59" s="59">
        <f>ROUND(IF(H59&lt;=500000,0,IF(AND(H59&gt;=500001,H59&lt;=1250000),(H59-'Gia cảnh 9'!I55)*5%-25000,IF(H59&gt;=1250001,(H59-'Gia cảnh 9'!I55)*10%-87500))),2)</f>
        <v>0</v>
      </c>
      <c r="K59" s="50">
        <f t="shared" si="5"/>
        <v>0</v>
      </c>
      <c r="L59" s="50">
        <f t="shared" si="6"/>
        <v>0</v>
      </c>
      <c r="M59" s="60"/>
      <c r="N59" s="61"/>
    </row>
    <row r="60" spans="1:14" s="30" customFormat="1" ht="26.25" customHeight="1">
      <c r="A60" s="46">
        <f>'KL tổ 9'!A59</f>
        <v>51</v>
      </c>
      <c r="B60" s="47" t="str">
        <f>'KL tổ 9'!B59</f>
        <v>Mươn Sô Bân</v>
      </c>
      <c r="C60" s="48">
        <v>16000</v>
      </c>
      <c r="D60" s="49">
        <f>'KL tổ 9'!AC59</f>
        <v>0</v>
      </c>
      <c r="E60" s="50">
        <f t="shared" ref="E60:E123" si="7">C60*D60</f>
        <v>0</v>
      </c>
      <c r="F60" s="51">
        <v>3</v>
      </c>
      <c r="G60" s="51">
        <v>0</v>
      </c>
      <c r="H60" s="50">
        <f t="shared" ref="H60:H123" si="8">G60+E60</f>
        <v>0</v>
      </c>
      <c r="I60" s="51">
        <f t="shared" si="3"/>
        <v>0</v>
      </c>
      <c r="J60" s="59">
        <v>0</v>
      </c>
      <c r="K60" s="50">
        <f t="shared" si="5"/>
        <v>0</v>
      </c>
      <c r="L60" s="50">
        <f t="shared" si="6"/>
        <v>0</v>
      </c>
      <c r="M60" s="60"/>
      <c r="N60" s="61"/>
    </row>
    <row r="61" spans="1:14" s="30" customFormat="1" ht="26.25" customHeight="1">
      <c r="A61" s="46">
        <f>'KL tổ 9'!A60</f>
        <v>52</v>
      </c>
      <c r="B61" s="47" t="str">
        <f>'KL tổ 9'!B60</f>
        <v>Sưm Phop</v>
      </c>
      <c r="C61" s="48">
        <v>16000</v>
      </c>
      <c r="D61" s="49">
        <f>'KL tổ 9'!AC60</f>
        <v>0</v>
      </c>
      <c r="E61" s="50">
        <f t="shared" si="7"/>
        <v>0</v>
      </c>
      <c r="F61" s="51">
        <v>3</v>
      </c>
      <c r="G61" s="51">
        <v>0</v>
      </c>
      <c r="H61" s="50">
        <f t="shared" si="8"/>
        <v>0</v>
      </c>
      <c r="I61" s="51">
        <f t="shared" si="3"/>
        <v>0</v>
      </c>
      <c r="J61" s="59">
        <f>ROUND(IF(H61&lt;=500000,0,IF(AND(H61&gt;=500001,H61&lt;=1250000),(H61-'Gia cảnh 9'!I57)*5%-25000,IF(H61&gt;=1250001,(H61-'Gia cảnh 9'!I57)*10%-87500))),2)</f>
        <v>0</v>
      </c>
      <c r="K61" s="50">
        <f t="shared" si="5"/>
        <v>0</v>
      </c>
      <c r="L61" s="50">
        <f t="shared" si="6"/>
        <v>0</v>
      </c>
      <c r="M61" s="60"/>
      <c r="N61" s="61"/>
    </row>
    <row r="62" spans="1:14" s="30" customFormat="1" ht="26.25" customHeight="1">
      <c r="A62" s="46">
        <f>'KL tổ 9'!A61</f>
        <v>53</v>
      </c>
      <c r="B62" s="47" t="str">
        <f>'KL tổ 9'!B61</f>
        <v>Run Pư</v>
      </c>
      <c r="C62" s="48">
        <v>16000</v>
      </c>
      <c r="D62" s="49">
        <f>'KL tổ 9'!AC61</f>
        <v>0</v>
      </c>
      <c r="E62" s="50">
        <f t="shared" si="7"/>
        <v>0</v>
      </c>
      <c r="F62" s="51">
        <v>3</v>
      </c>
      <c r="G62" s="51">
        <v>0</v>
      </c>
      <c r="H62" s="50">
        <f t="shared" si="8"/>
        <v>0</v>
      </c>
      <c r="I62" s="51">
        <f t="shared" si="3"/>
        <v>0</v>
      </c>
      <c r="J62" s="59">
        <f>ROUND(IF(H62&lt;=500000,0,IF(AND(H62&gt;=500001,H62&lt;=1250000),(H62-'Gia cảnh 9'!I58)*5%-25000,IF(H62&gt;=1250001,(H62-'Gia cảnh 9'!I58)*10%-87500))),2)</f>
        <v>0</v>
      </c>
      <c r="K62" s="50">
        <f t="shared" si="5"/>
        <v>0</v>
      </c>
      <c r="L62" s="50">
        <f t="shared" si="6"/>
        <v>0</v>
      </c>
      <c r="M62" s="60"/>
      <c r="N62" s="61"/>
    </row>
    <row r="63" spans="1:14" s="30" customFormat="1" ht="26.25" customHeight="1">
      <c r="A63" s="46">
        <f>'KL tổ 9'!A62</f>
        <v>54</v>
      </c>
      <c r="B63" s="47" t="str">
        <f>'KL tổ 9'!B62</f>
        <v>Lônh Êng</v>
      </c>
      <c r="C63" s="48">
        <v>16000</v>
      </c>
      <c r="D63" s="49">
        <f>'KL tổ 9'!AC62</f>
        <v>0</v>
      </c>
      <c r="E63" s="50">
        <f t="shared" si="7"/>
        <v>0</v>
      </c>
      <c r="F63" s="51">
        <v>3</v>
      </c>
      <c r="G63" s="51">
        <v>0</v>
      </c>
      <c r="H63" s="50">
        <f t="shared" si="8"/>
        <v>0</v>
      </c>
      <c r="I63" s="51">
        <f t="shared" si="3"/>
        <v>0</v>
      </c>
      <c r="J63" s="59">
        <f>ROUND(IF(H63&lt;=500000,0,IF(AND(H63&gt;=500001,H63&lt;=1250000),(H63-'Gia cảnh 9'!I59)*5%-25000,IF(H63&gt;=1250001,(H63-'Gia cảnh 9'!I59)*10%-87500))),2)</f>
        <v>0</v>
      </c>
      <c r="K63" s="50">
        <f t="shared" si="5"/>
        <v>0</v>
      </c>
      <c r="L63" s="50">
        <f t="shared" si="6"/>
        <v>0</v>
      </c>
      <c r="M63" s="60"/>
      <c r="N63" s="61"/>
    </row>
    <row r="64" spans="1:14" s="30" customFormat="1" ht="26.25" customHeight="1">
      <c r="A64" s="46">
        <f>'KL tổ 9'!A63</f>
        <v>55</v>
      </c>
      <c r="B64" s="47" t="str">
        <f>'KL tổ 9'!B63</f>
        <v>Chhom Chhên</v>
      </c>
      <c r="C64" s="48">
        <v>16000</v>
      </c>
      <c r="D64" s="49">
        <f>'KL tổ 9'!AC63</f>
        <v>0</v>
      </c>
      <c r="E64" s="50">
        <f t="shared" si="7"/>
        <v>0</v>
      </c>
      <c r="F64" s="51">
        <v>3</v>
      </c>
      <c r="G64" s="51">
        <v>0</v>
      </c>
      <c r="H64" s="50">
        <f t="shared" si="8"/>
        <v>0</v>
      </c>
      <c r="I64" s="51">
        <f t="shared" si="3"/>
        <v>0</v>
      </c>
      <c r="J64" s="59">
        <f>ROUND(IF(H64&lt;=500000,0,IF(AND(H64&gt;=500001,H64&lt;=1250000),(H64-'Gia cảnh 9'!I60)*5%-25000,IF(H64&gt;=1250001,(H64-'Gia cảnh 9'!I60)*10%-87500))),2)</f>
        <v>0</v>
      </c>
      <c r="K64" s="50">
        <f t="shared" si="5"/>
        <v>0</v>
      </c>
      <c r="L64" s="50">
        <f t="shared" si="6"/>
        <v>0</v>
      </c>
      <c r="M64" s="60"/>
      <c r="N64" s="61"/>
    </row>
    <row r="65" spans="1:14" s="30" customFormat="1" ht="26.25" customHeight="1">
      <c r="A65" s="46">
        <f>'KL tổ 9'!A64</f>
        <v>56</v>
      </c>
      <c r="B65" s="47" t="str">
        <f>'KL tổ 9'!B64</f>
        <v>So Sit</v>
      </c>
      <c r="C65" s="48">
        <v>16000</v>
      </c>
      <c r="D65" s="49">
        <f>'KL tổ 9'!AC64</f>
        <v>0</v>
      </c>
      <c r="E65" s="50">
        <f t="shared" si="7"/>
        <v>0</v>
      </c>
      <c r="F65" s="51">
        <v>3</v>
      </c>
      <c r="G65" s="51">
        <v>0</v>
      </c>
      <c r="H65" s="50">
        <f t="shared" si="8"/>
        <v>0</v>
      </c>
      <c r="I65" s="51">
        <f t="shared" si="3"/>
        <v>0</v>
      </c>
      <c r="J65" s="59">
        <f>ROUND(IF(H65&lt;=500000,0,IF(AND(H65&gt;=500001,H65&lt;=1250000),(H65-'Gia cảnh 9'!I61)*5%-25000,IF(H65&gt;=1250001,(H65-'Gia cảnh 9'!I61)*10%-87500))),2)</f>
        <v>0</v>
      </c>
      <c r="K65" s="50">
        <f t="shared" si="5"/>
        <v>0</v>
      </c>
      <c r="L65" s="50">
        <f t="shared" si="6"/>
        <v>0</v>
      </c>
      <c r="M65" s="60"/>
      <c r="N65" s="61"/>
    </row>
    <row r="66" spans="1:14" s="30" customFormat="1" ht="26.25" customHeight="1">
      <c r="A66" s="46">
        <f>'KL tổ 9'!A65</f>
        <v>57</v>
      </c>
      <c r="B66" s="47" t="str">
        <f>'KL tổ 9'!B65</f>
        <v>Ưm Ra</v>
      </c>
      <c r="C66" s="48">
        <v>16000</v>
      </c>
      <c r="D66" s="49">
        <f>'KL tổ 9'!AC65</f>
        <v>0</v>
      </c>
      <c r="E66" s="50">
        <f t="shared" si="7"/>
        <v>0</v>
      </c>
      <c r="F66" s="51">
        <v>3</v>
      </c>
      <c r="G66" s="51">
        <v>0</v>
      </c>
      <c r="H66" s="50">
        <f t="shared" si="8"/>
        <v>0</v>
      </c>
      <c r="I66" s="51">
        <f t="shared" si="3"/>
        <v>0</v>
      </c>
      <c r="J66" s="59">
        <v>0</v>
      </c>
      <c r="K66" s="50">
        <f t="shared" si="5"/>
        <v>0</v>
      </c>
      <c r="L66" s="50">
        <f t="shared" si="6"/>
        <v>0</v>
      </c>
      <c r="M66" s="60"/>
      <c r="N66" s="61"/>
    </row>
    <row r="67" spans="1:14" s="30" customFormat="1" ht="26.25" customHeight="1">
      <c r="A67" s="46">
        <f>'KL tổ 9'!A66</f>
        <v>58</v>
      </c>
      <c r="B67" s="47" t="str">
        <f>'KL tổ 9'!B66</f>
        <v>Kuy Sô Phat</v>
      </c>
      <c r="C67" s="48">
        <v>16000</v>
      </c>
      <c r="D67" s="49">
        <f>'KL tổ 9'!AC66</f>
        <v>0</v>
      </c>
      <c r="E67" s="50">
        <f t="shared" si="7"/>
        <v>0</v>
      </c>
      <c r="F67" s="51">
        <v>3</v>
      </c>
      <c r="G67" s="51">
        <v>0</v>
      </c>
      <c r="H67" s="50">
        <f t="shared" si="8"/>
        <v>0</v>
      </c>
      <c r="I67" s="51">
        <f t="shared" si="3"/>
        <v>0</v>
      </c>
      <c r="J67" s="59">
        <f>ROUND(IF(H67&lt;=500000,0,IF(AND(H67&gt;=500001,H67&lt;=1250000),(H67-'Gia cảnh 9'!I63)*5%-25000,IF(H67&gt;=1250001,(H67-'Gia cảnh 9'!I63)*10%-87500))),2)</f>
        <v>0</v>
      </c>
      <c r="K67" s="50">
        <f t="shared" si="5"/>
        <v>0</v>
      </c>
      <c r="L67" s="50">
        <f t="shared" si="6"/>
        <v>0</v>
      </c>
      <c r="M67" s="60"/>
      <c r="N67" s="61"/>
    </row>
    <row r="68" spans="1:14" s="30" customFormat="1" ht="26.25" customHeight="1">
      <c r="A68" s="46">
        <f>'KL tổ 9'!A67</f>
        <v>59</v>
      </c>
      <c r="B68" s="47" t="str">
        <f>'KL tổ 9'!B67</f>
        <v>So San</v>
      </c>
      <c r="C68" s="48">
        <v>16000</v>
      </c>
      <c r="D68" s="49">
        <f>'KL tổ 9'!AC67</f>
        <v>0</v>
      </c>
      <c r="E68" s="50">
        <f t="shared" si="7"/>
        <v>0</v>
      </c>
      <c r="F68" s="51">
        <v>3</v>
      </c>
      <c r="G68" s="51">
        <v>0</v>
      </c>
      <c r="H68" s="50">
        <f t="shared" si="8"/>
        <v>0</v>
      </c>
      <c r="I68" s="51">
        <f t="shared" si="3"/>
        <v>0</v>
      </c>
      <c r="J68" s="59">
        <f>ROUND(IF(H68&lt;=500000,0,IF(AND(H68&gt;=500001,H68&lt;=1250000),(H68-'Gia cảnh 9'!I64)*5%-25000,IF(H68&gt;=1250001,(H68-'Gia cảnh 9'!I64)*10%-87500))),2)</f>
        <v>0</v>
      </c>
      <c r="K68" s="50">
        <f t="shared" si="5"/>
        <v>0</v>
      </c>
      <c r="L68" s="50">
        <f t="shared" si="6"/>
        <v>0</v>
      </c>
      <c r="M68" s="60"/>
      <c r="N68" s="61"/>
    </row>
    <row r="69" spans="1:14" s="30" customFormat="1" ht="26.25" customHeight="1">
      <c r="A69" s="46">
        <f>'KL tổ 9'!A68</f>
        <v>60</v>
      </c>
      <c r="B69" s="47" t="str">
        <f>'KL tổ 9'!B68</f>
        <v>Săm Vanh Na</v>
      </c>
      <c r="C69" s="48">
        <v>16000</v>
      </c>
      <c r="D69" s="49">
        <f>'KL tổ 9'!AC68</f>
        <v>0</v>
      </c>
      <c r="E69" s="50">
        <f t="shared" si="7"/>
        <v>0</v>
      </c>
      <c r="F69" s="51">
        <v>3</v>
      </c>
      <c r="G69" s="51">
        <v>0</v>
      </c>
      <c r="H69" s="50">
        <f t="shared" si="8"/>
        <v>0</v>
      </c>
      <c r="I69" s="51">
        <f t="shared" si="3"/>
        <v>0</v>
      </c>
      <c r="J69" s="59">
        <f>ROUND(IF(H69&lt;=500000,0,IF(AND(H69&gt;=500001,H69&lt;=1250000),(H69-'Gia cảnh 9'!I65)*5%-25000,IF(H69&gt;=1250001,(H69-'Gia cảnh 9'!I65)*10%-87500))),2)</f>
        <v>0</v>
      </c>
      <c r="K69" s="50">
        <f t="shared" si="5"/>
        <v>0</v>
      </c>
      <c r="L69" s="50">
        <f t="shared" si="6"/>
        <v>0</v>
      </c>
      <c r="M69" s="60"/>
      <c r="N69" s="61"/>
    </row>
    <row r="70" spans="1:14" s="30" customFormat="1" ht="26.25" customHeight="1">
      <c r="A70" s="46">
        <f>'KL tổ 9'!A69</f>
        <v>61</v>
      </c>
      <c r="B70" s="47" t="str">
        <f>'KL tổ 9'!B69</f>
        <v>Chhiêt Đêt</v>
      </c>
      <c r="C70" s="48">
        <v>16000</v>
      </c>
      <c r="D70" s="49">
        <f>'KL tổ 9'!AC69</f>
        <v>3</v>
      </c>
      <c r="E70" s="50">
        <v>0</v>
      </c>
      <c r="F70" s="51">
        <v>3</v>
      </c>
      <c r="G70" s="51">
        <v>0</v>
      </c>
      <c r="H70" s="50">
        <f t="shared" si="8"/>
        <v>0</v>
      </c>
      <c r="I70" s="51">
        <v>0</v>
      </c>
      <c r="J70" s="59">
        <f>ROUND(IF(H70&lt;=500000,0,IF(AND(H70&gt;=500001,H70&lt;=1250000),(H70-'Gia cảnh 9'!I66)*5%-25000,IF(H70&gt;=1250001,(H70-'Gia cảnh 9'!I66)*10%-87500))),2)</f>
        <v>0</v>
      </c>
      <c r="K70" s="50">
        <f t="shared" si="5"/>
        <v>0</v>
      </c>
      <c r="L70" s="50">
        <f t="shared" si="6"/>
        <v>0</v>
      </c>
      <c r="M70" s="60"/>
      <c r="N70" s="61"/>
    </row>
    <row r="71" spans="1:14" s="30" customFormat="1" ht="26.25" customHeight="1">
      <c r="A71" s="46">
        <f>'KL tổ 9'!A70</f>
        <v>62</v>
      </c>
      <c r="B71" s="47" t="str">
        <f>'KL tổ 9'!B70</f>
        <v>Chhiêng Sa Rươn</v>
      </c>
      <c r="C71" s="48">
        <v>16000</v>
      </c>
      <c r="D71" s="49">
        <f>'KL tổ 9'!AC70</f>
        <v>0</v>
      </c>
      <c r="E71" s="50">
        <f t="shared" si="7"/>
        <v>0</v>
      </c>
      <c r="F71" s="51">
        <v>3</v>
      </c>
      <c r="G71" s="51">
        <v>0</v>
      </c>
      <c r="H71" s="50">
        <f t="shared" si="8"/>
        <v>0</v>
      </c>
      <c r="I71" s="51">
        <f t="shared" si="3"/>
        <v>0</v>
      </c>
      <c r="J71" s="59">
        <f>ROUND(IF(H71&lt;=500000,0,IF(AND(H71&gt;=500001,H71&lt;=1250000),(H71-'Gia cảnh 9'!I67)*5%-25000,IF(H71&gt;=1250001,(H71-'Gia cảnh 9'!I67)*10%-87500))),2)</f>
        <v>0</v>
      </c>
      <c r="K71" s="50">
        <f t="shared" si="5"/>
        <v>0</v>
      </c>
      <c r="L71" s="50">
        <f t="shared" si="6"/>
        <v>0</v>
      </c>
      <c r="M71" s="60"/>
      <c r="N71" s="61"/>
    </row>
    <row r="72" spans="1:14" s="30" customFormat="1" ht="26.25" customHeight="1">
      <c r="A72" s="46">
        <f>'KL tổ 9'!A71</f>
        <v>63</v>
      </c>
      <c r="B72" s="47" t="str">
        <f>'KL tổ 9'!B71</f>
        <v>Khat Sô Phol</v>
      </c>
      <c r="C72" s="48">
        <v>16000</v>
      </c>
      <c r="D72" s="49">
        <f>'KL tổ 9'!AC71</f>
        <v>0</v>
      </c>
      <c r="E72" s="50">
        <f t="shared" si="7"/>
        <v>0</v>
      </c>
      <c r="F72" s="51">
        <v>3</v>
      </c>
      <c r="G72" s="51">
        <v>0</v>
      </c>
      <c r="H72" s="50">
        <f t="shared" si="8"/>
        <v>0</v>
      </c>
      <c r="I72" s="51">
        <f t="shared" si="3"/>
        <v>0</v>
      </c>
      <c r="J72" s="59">
        <f>ROUND(IF(H72&lt;=500000,0,IF(AND(H72&gt;=500001,H72&lt;=1250000),(H72-'Gia cảnh 9'!I68)*5%-25000,IF(H72&gt;=1250001,(H72-'Gia cảnh 9'!I68)*10%-87500))),2)</f>
        <v>0</v>
      </c>
      <c r="K72" s="50">
        <f t="shared" si="5"/>
        <v>0</v>
      </c>
      <c r="L72" s="50">
        <f t="shared" si="6"/>
        <v>0</v>
      </c>
      <c r="M72" s="60"/>
      <c r="N72" s="61"/>
    </row>
    <row r="73" spans="1:14" s="30" customFormat="1" ht="26.25" customHeight="1">
      <c r="A73" s="46">
        <f>'KL tổ 9'!A72</f>
        <v>64</v>
      </c>
      <c r="B73" s="47" t="str">
        <f>'KL tổ 9'!B72</f>
        <v>Chhiên Chăn Thu</v>
      </c>
      <c r="C73" s="48">
        <v>16000</v>
      </c>
      <c r="D73" s="49">
        <f>'KL tổ 9'!AC72</f>
        <v>0</v>
      </c>
      <c r="E73" s="50">
        <f t="shared" si="7"/>
        <v>0</v>
      </c>
      <c r="F73" s="51">
        <v>3</v>
      </c>
      <c r="G73" s="51">
        <v>0</v>
      </c>
      <c r="H73" s="50">
        <f t="shared" si="8"/>
        <v>0</v>
      </c>
      <c r="I73" s="51">
        <f t="shared" si="3"/>
        <v>0</v>
      </c>
      <c r="J73" s="59">
        <v>0</v>
      </c>
      <c r="K73" s="50">
        <f t="shared" si="5"/>
        <v>0</v>
      </c>
      <c r="L73" s="50">
        <f t="shared" si="6"/>
        <v>0</v>
      </c>
      <c r="M73" s="60"/>
      <c r="N73" s="61"/>
    </row>
    <row r="74" spans="1:14" s="30" customFormat="1" ht="26.25" customHeight="1">
      <c r="A74" s="46">
        <f>'KL tổ 9'!A73</f>
        <v>65</v>
      </c>
      <c r="B74" s="47" t="str">
        <f>'KL tổ 9'!B73</f>
        <v>Khin Chom Rong</v>
      </c>
      <c r="C74" s="48">
        <v>16000</v>
      </c>
      <c r="D74" s="49">
        <f>'KL tổ 9'!AC73</f>
        <v>0</v>
      </c>
      <c r="E74" s="50">
        <f t="shared" si="7"/>
        <v>0</v>
      </c>
      <c r="F74" s="51">
        <v>3</v>
      </c>
      <c r="G74" s="51">
        <v>0</v>
      </c>
      <c r="H74" s="50">
        <f t="shared" si="8"/>
        <v>0</v>
      </c>
      <c r="I74" s="51">
        <f t="shared" si="3"/>
        <v>0</v>
      </c>
      <c r="J74" s="59">
        <f>ROUND(IF(H74&lt;=500000,0,IF(AND(H74&gt;=500001,H74&lt;=1250000),(H74-'Gia cảnh 9'!I70)*5%-25000,IF(H74&gt;=1250001,(H74-'Gia cảnh 9'!I70)*10%-87500))),2)</f>
        <v>0</v>
      </c>
      <c r="K74" s="50">
        <f t="shared" si="5"/>
        <v>0</v>
      </c>
      <c r="L74" s="50">
        <f t="shared" si="6"/>
        <v>0</v>
      </c>
      <c r="M74" s="60"/>
      <c r="N74" s="61"/>
    </row>
    <row r="75" spans="1:14" s="30" customFormat="1" ht="26.25" customHeight="1">
      <c r="A75" s="46">
        <f>'KL tổ 9'!A74</f>
        <v>66</v>
      </c>
      <c r="B75" s="47" t="str">
        <f>'KL tổ 9'!B74</f>
        <v>Khin Chom Rơn</v>
      </c>
      <c r="C75" s="48">
        <v>16000</v>
      </c>
      <c r="D75" s="49">
        <f>'KL tổ 9'!AC74</f>
        <v>0</v>
      </c>
      <c r="E75" s="50">
        <f t="shared" si="7"/>
        <v>0</v>
      </c>
      <c r="F75" s="51">
        <v>3</v>
      </c>
      <c r="G75" s="51">
        <v>0</v>
      </c>
      <c r="H75" s="50">
        <f t="shared" si="8"/>
        <v>0</v>
      </c>
      <c r="I75" s="51">
        <f t="shared" si="3"/>
        <v>0</v>
      </c>
      <c r="J75" s="59">
        <f>ROUND(IF(H75&lt;=500000,0,IF(AND(H75&gt;=500001,H75&lt;=1250000),(H75-'Gia cảnh 9'!I71)*5%-25000,IF(H75&gt;=1250001,(H75-'Gia cảnh 9'!I71)*10%-87500))),2)</f>
        <v>0</v>
      </c>
      <c r="K75" s="50">
        <f t="shared" si="5"/>
        <v>0</v>
      </c>
      <c r="L75" s="50">
        <f t="shared" si="6"/>
        <v>0</v>
      </c>
      <c r="M75" s="60"/>
      <c r="N75" s="61"/>
    </row>
    <row r="76" spans="1:14" s="30" customFormat="1" ht="26.25" customHeight="1">
      <c r="A76" s="46">
        <f>'KL tổ 9'!A75</f>
        <v>67</v>
      </c>
      <c r="B76" s="47" t="str">
        <f>'KL tổ 9'!B75</f>
        <v>Khim Chom Ri</v>
      </c>
      <c r="C76" s="48">
        <v>16000</v>
      </c>
      <c r="D76" s="49">
        <f>'KL tổ 9'!AC75</f>
        <v>0</v>
      </c>
      <c r="E76" s="50">
        <f t="shared" si="7"/>
        <v>0</v>
      </c>
      <c r="F76" s="51">
        <v>3</v>
      </c>
      <c r="G76" s="51">
        <v>0</v>
      </c>
      <c r="H76" s="50">
        <f t="shared" si="8"/>
        <v>0</v>
      </c>
      <c r="I76" s="51">
        <f t="shared" si="3"/>
        <v>0</v>
      </c>
      <c r="J76" s="59">
        <f>ROUND(IF(H76&lt;=500000,0,IF(AND(H76&gt;=500001,H76&lt;=1250000),(H76-'Gia cảnh 9'!I72)*5%-25000,IF(H76&gt;=1250001,(H76-'Gia cảnh 9'!I72)*10%-87500))),2)</f>
        <v>0</v>
      </c>
      <c r="K76" s="50">
        <f t="shared" si="5"/>
        <v>0</v>
      </c>
      <c r="L76" s="50">
        <f t="shared" si="6"/>
        <v>0</v>
      </c>
      <c r="M76" s="60"/>
      <c r="N76" s="61"/>
    </row>
    <row r="77" spans="1:14" s="30" customFormat="1" ht="26.25" customHeight="1">
      <c r="A77" s="46">
        <f>'KL tổ 9'!A76</f>
        <v>68</v>
      </c>
      <c r="B77" s="47" t="str">
        <f>'KL tổ 9'!B76</f>
        <v>Uông Niêm</v>
      </c>
      <c r="C77" s="48">
        <v>16000</v>
      </c>
      <c r="D77" s="49">
        <f>'KL tổ 9'!AC76</f>
        <v>0</v>
      </c>
      <c r="E77" s="50">
        <f t="shared" si="7"/>
        <v>0</v>
      </c>
      <c r="F77" s="51">
        <v>3</v>
      </c>
      <c r="G77" s="51">
        <v>0</v>
      </c>
      <c r="H77" s="50">
        <f t="shared" si="8"/>
        <v>0</v>
      </c>
      <c r="I77" s="51">
        <f t="shared" si="3"/>
        <v>0</v>
      </c>
      <c r="J77" s="59">
        <f>ROUND(IF(H77&lt;=500000,0,IF(AND(H77&gt;=500001,H77&lt;=1250000),(H77-'Gia cảnh 9'!I73)*5%-25000,IF(H77&gt;=1250001,(H77-'Gia cảnh 9'!I73)*10%-87500))),2)</f>
        <v>0</v>
      </c>
      <c r="K77" s="50">
        <f t="shared" si="5"/>
        <v>0</v>
      </c>
      <c r="L77" s="50">
        <f t="shared" si="6"/>
        <v>0</v>
      </c>
      <c r="M77" s="60"/>
      <c r="N77" s="61"/>
    </row>
    <row r="78" spans="1:14" s="30" customFormat="1" ht="26.25" customHeight="1">
      <c r="A78" s="46">
        <f>'KL tổ 9'!A77</f>
        <v>69</v>
      </c>
      <c r="B78" s="47" t="str">
        <f>'KL tổ 9'!B77</f>
        <v>Om Sôt</v>
      </c>
      <c r="C78" s="48">
        <v>16000</v>
      </c>
      <c r="D78" s="49">
        <f>'KL tổ 9'!AC77</f>
        <v>0</v>
      </c>
      <c r="E78" s="50">
        <f t="shared" si="7"/>
        <v>0</v>
      </c>
      <c r="F78" s="51">
        <v>3</v>
      </c>
      <c r="G78" s="51">
        <v>0</v>
      </c>
      <c r="H78" s="50">
        <f t="shared" si="8"/>
        <v>0</v>
      </c>
      <c r="I78" s="51">
        <f t="shared" si="3"/>
        <v>0</v>
      </c>
      <c r="J78" s="59">
        <f>ROUND(IF(H78&lt;=500000,0,IF(AND(H78&gt;=500001,H78&lt;=1250000),(H78-'Gia cảnh 9'!I74)*5%-25000,IF(H78&gt;=1250001,(H78-'Gia cảnh 9'!I74)*10%-87500))),2)</f>
        <v>0</v>
      </c>
      <c r="K78" s="50">
        <f t="shared" si="5"/>
        <v>0</v>
      </c>
      <c r="L78" s="50">
        <f t="shared" si="6"/>
        <v>0</v>
      </c>
      <c r="M78" s="60"/>
      <c r="N78" s="61"/>
    </row>
    <row r="79" spans="1:14" s="30" customFormat="1" ht="26.25" customHeight="1">
      <c r="A79" s="46">
        <f>'KL tổ 9'!A78</f>
        <v>70</v>
      </c>
      <c r="B79" s="47" t="str">
        <f>'KL tổ 9'!B78</f>
        <v>Khươn Sôl</v>
      </c>
      <c r="C79" s="48">
        <v>16000</v>
      </c>
      <c r="D79" s="49">
        <f>'KL tổ 9'!AC78</f>
        <v>0</v>
      </c>
      <c r="E79" s="50">
        <f t="shared" si="7"/>
        <v>0</v>
      </c>
      <c r="F79" s="51">
        <v>3</v>
      </c>
      <c r="G79" s="51">
        <v>0</v>
      </c>
      <c r="H79" s="50">
        <f t="shared" si="8"/>
        <v>0</v>
      </c>
      <c r="I79" s="51">
        <f t="shared" si="3"/>
        <v>0</v>
      </c>
      <c r="J79" s="59">
        <f>ROUND(IF(H79&lt;=500000,0,IF(AND(H79&gt;=500001,H79&lt;=1250000),(H79-'Gia cảnh 9'!I75)*5%-25000,IF(H79&gt;=1250001,(H79-'Gia cảnh 9'!I75)*10%-87500))),2)</f>
        <v>0</v>
      </c>
      <c r="K79" s="50">
        <f t="shared" si="5"/>
        <v>0</v>
      </c>
      <c r="L79" s="50">
        <f t="shared" si="6"/>
        <v>0</v>
      </c>
      <c r="M79" s="60"/>
      <c r="N79" s="61"/>
    </row>
    <row r="80" spans="1:14" s="30" customFormat="1" ht="26.25" customHeight="1">
      <c r="A80" s="46">
        <f>'KL tổ 9'!A79</f>
        <v>71</v>
      </c>
      <c r="B80" s="47" t="str">
        <f>'KL tổ 9'!B79</f>
        <v>Om Ruas</v>
      </c>
      <c r="C80" s="48">
        <v>16000</v>
      </c>
      <c r="D80" s="49">
        <f>'KL tổ 9'!AC79</f>
        <v>0</v>
      </c>
      <c r="E80" s="50">
        <f t="shared" si="7"/>
        <v>0</v>
      </c>
      <c r="F80" s="51">
        <v>3</v>
      </c>
      <c r="G80" s="51">
        <v>0</v>
      </c>
      <c r="H80" s="50">
        <f t="shared" si="8"/>
        <v>0</v>
      </c>
      <c r="I80" s="51">
        <f t="shared" si="3"/>
        <v>0</v>
      </c>
      <c r="J80" s="59">
        <f>ROUND(IF(H80&lt;=500000,0,IF(AND(H80&gt;=500001,H80&lt;=1250000),(H80-'Gia cảnh 9'!I76)*5%-25000,IF(H80&gt;=1250001,(H80-'Gia cảnh 9'!I76)*10%-87500))),2)</f>
        <v>0</v>
      </c>
      <c r="K80" s="50">
        <f t="shared" si="5"/>
        <v>0</v>
      </c>
      <c r="L80" s="50">
        <f t="shared" si="6"/>
        <v>0</v>
      </c>
      <c r="M80" s="60"/>
      <c r="N80" s="61"/>
    </row>
    <row r="81" spans="1:14" s="30" customFormat="1" ht="26.25" customHeight="1">
      <c r="A81" s="46">
        <f>'KL tổ 9'!A80</f>
        <v>72</v>
      </c>
      <c r="B81" s="47" t="str">
        <f>'KL tổ 9'!B80</f>
        <v>Lat So Rây</v>
      </c>
      <c r="C81" s="48">
        <v>16000</v>
      </c>
      <c r="D81" s="49">
        <f>'KL tổ 9'!AC80</f>
        <v>0</v>
      </c>
      <c r="E81" s="50">
        <f t="shared" si="7"/>
        <v>0</v>
      </c>
      <c r="F81" s="51">
        <v>3</v>
      </c>
      <c r="G81" s="51">
        <v>0</v>
      </c>
      <c r="H81" s="50">
        <f t="shared" si="8"/>
        <v>0</v>
      </c>
      <c r="I81" s="51">
        <f t="shared" si="3"/>
        <v>0</v>
      </c>
      <c r="J81" s="59">
        <f>ROUND(IF(H81&lt;=500000,0,IF(AND(H81&gt;=500001,H81&lt;=1250000),(H81-'Gia cảnh 9'!I77)*5%-25000,IF(H81&gt;=1250001,(H81-'Gia cảnh 9'!I77)*10%-87500))),2)</f>
        <v>0</v>
      </c>
      <c r="K81" s="50">
        <f t="shared" si="5"/>
        <v>0</v>
      </c>
      <c r="L81" s="50">
        <f t="shared" si="6"/>
        <v>0</v>
      </c>
      <c r="M81" s="60"/>
      <c r="N81" s="61"/>
    </row>
    <row r="82" spans="1:14" s="30" customFormat="1" ht="26.25" customHeight="1">
      <c r="A82" s="46">
        <f>'KL tổ 9'!A81</f>
        <v>73</v>
      </c>
      <c r="B82" s="47" t="str">
        <f>'KL tổ 9'!B81</f>
        <v>Ôn Hat</v>
      </c>
      <c r="C82" s="48">
        <v>16000</v>
      </c>
      <c r="D82" s="49">
        <f>'KL tổ 9'!AC81</f>
        <v>0</v>
      </c>
      <c r="E82" s="50">
        <f t="shared" si="7"/>
        <v>0</v>
      </c>
      <c r="F82" s="51">
        <v>3</v>
      </c>
      <c r="G82" s="51">
        <v>0</v>
      </c>
      <c r="H82" s="50">
        <f t="shared" si="8"/>
        <v>0</v>
      </c>
      <c r="I82" s="51">
        <v>0</v>
      </c>
      <c r="J82" s="59">
        <f>ROUND(IF(H82&lt;=500000,0,IF(AND(H82&gt;=500001,H82&lt;=1250000),(H82-'Gia cảnh 9'!I78)*5%-25000,IF(H82&gt;=1250001,(H82-'Gia cảnh 9'!I78)*10%-87500))),2)</f>
        <v>0</v>
      </c>
      <c r="K82" s="50">
        <f t="shared" si="5"/>
        <v>0</v>
      </c>
      <c r="L82" s="50">
        <f t="shared" si="6"/>
        <v>0</v>
      </c>
      <c r="M82" s="60"/>
      <c r="N82" s="61"/>
    </row>
    <row r="83" spans="1:14" s="30" customFormat="1" ht="26.25" customHeight="1">
      <c r="A83" s="46">
        <f>'KL tổ 9'!A82</f>
        <v>74</v>
      </c>
      <c r="B83" s="47" t="str">
        <f>'KL tổ 9'!B82</f>
        <v>Ôn Hôl</v>
      </c>
      <c r="C83" s="48">
        <v>16000</v>
      </c>
      <c r="D83" s="49">
        <f>'KL tổ 9'!AC82</f>
        <v>0</v>
      </c>
      <c r="E83" s="50">
        <f t="shared" si="7"/>
        <v>0</v>
      </c>
      <c r="F83" s="51">
        <v>3</v>
      </c>
      <c r="G83" s="51">
        <v>0</v>
      </c>
      <c r="H83" s="50">
        <f t="shared" si="8"/>
        <v>0</v>
      </c>
      <c r="I83" s="51">
        <v>0</v>
      </c>
      <c r="J83" s="59">
        <v>0</v>
      </c>
      <c r="K83" s="50">
        <f t="shared" si="5"/>
        <v>0</v>
      </c>
      <c r="L83" s="50">
        <f t="shared" si="6"/>
        <v>0</v>
      </c>
      <c r="M83" s="60"/>
      <c r="N83" s="61"/>
    </row>
    <row r="84" spans="1:14" s="30" customFormat="1" ht="26.25" customHeight="1">
      <c r="A84" s="46">
        <f>'KL tổ 9'!A83</f>
        <v>75</v>
      </c>
      <c r="B84" s="47" t="str">
        <f>'KL tổ 9'!B83</f>
        <v>Thuôk Thươn</v>
      </c>
      <c r="C84" s="48">
        <v>16000</v>
      </c>
      <c r="D84" s="49">
        <f>'KL tổ 9'!AC83</f>
        <v>0</v>
      </c>
      <c r="E84" s="50">
        <f t="shared" si="7"/>
        <v>0</v>
      </c>
      <c r="F84" s="51">
        <v>3</v>
      </c>
      <c r="G84" s="51">
        <v>0</v>
      </c>
      <c r="H84" s="50">
        <f t="shared" si="8"/>
        <v>0</v>
      </c>
      <c r="I84" s="51">
        <v>0</v>
      </c>
      <c r="J84" s="59">
        <f>ROUND(IF(H84&lt;=500000,0,IF(AND(H84&gt;=500001,H84&lt;=1250000),(H84-'Gia cảnh 9'!I80)*5%-25000,IF(H84&gt;=1250001,(H84-'Gia cảnh 9'!I80)*10%-87500))),2)</f>
        <v>0</v>
      </c>
      <c r="K84" s="50">
        <f t="shared" si="5"/>
        <v>0</v>
      </c>
      <c r="L84" s="50">
        <f t="shared" si="6"/>
        <v>0</v>
      </c>
      <c r="M84" s="60"/>
      <c r="N84" s="61"/>
    </row>
    <row r="85" spans="1:14" s="30" customFormat="1" ht="26.25" hidden="1" customHeight="1">
      <c r="A85" s="46">
        <f>'KL tổ 9'!A84</f>
        <v>76</v>
      </c>
      <c r="B85" s="47" t="str">
        <f>'KL tổ 9'!B84</f>
        <v>Chân Rông</v>
      </c>
      <c r="C85" s="48">
        <v>16000</v>
      </c>
      <c r="D85" s="49">
        <f>'KL tổ 9'!AC84</f>
        <v>0</v>
      </c>
      <c r="E85" s="50">
        <f t="shared" si="7"/>
        <v>0</v>
      </c>
      <c r="F85" s="51">
        <v>3</v>
      </c>
      <c r="G85" s="51">
        <v>0</v>
      </c>
      <c r="H85" s="50">
        <f t="shared" si="8"/>
        <v>0</v>
      </c>
      <c r="I85" s="51">
        <v>0</v>
      </c>
      <c r="J85" s="59">
        <f>ROUND(IF(H85&lt;=500000,0,IF(AND(H85&gt;=500001,H85&lt;=1250000),(H85-'Gia cảnh 9'!I81)*5%-25000,IF(H85&gt;=1250001,(H85-'Gia cảnh 9'!I81)*10%-87500))),2)</f>
        <v>0</v>
      </c>
      <c r="K85" s="50">
        <f t="shared" si="5"/>
        <v>0</v>
      </c>
      <c r="L85" s="50">
        <f t="shared" si="6"/>
        <v>0</v>
      </c>
      <c r="M85" s="60"/>
      <c r="N85" s="61"/>
    </row>
    <row r="86" spans="1:14" s="30" customFormat="1" ht="26.25" hidden="1" customHeight="1">
      <c r="A86" s="46">
        <f>'KL tổ 9'!A85</f>
        <v>77</v>
      </c>
      <c r="B86" s="47" t="str">
        <f>'KL tổ 9'!B85</f>
        <v>Phin Mă Ca Ra</v>
      </c>
      <c r="C86" s="48">
        <v>16000</v>
      </c>
      <c r="D86" s="49">
        <f>'KL tổ 9'!AC85</f>
        <v>0</v>
      </c>
      <c r="E86" s="50">
        <f t="shared" si="7"/>
        <v>0</v>
      </c>
      <c r="F86" s="51">
        <v>3</v>
      </c>
      <c r="G86" s="51">
        <v>0</v>
      </c>
      <c r="H86" s="50">
        <f t="shared" si="8"/>
        <v>0</v>
      </c>
      <c r="I86" s="51">
        <v>0</v>
      </c>
      <c r="J86" s="59">
        <f>ROUND(IF(H86&lt;=500000,0,IF(AND(H86&gt;=500001,H86&lt;=1250000),(H86-'Gia cảnh 9'!I82)*5%-25000,IF(H86&gt;=1250001,(H86-'Gia cảnh 9'!I82)*10%-87500))),2)</f>
        <v>0</v>
      </c>
      <c r="K86" s="50">
        <f t="shared" si="5"/>
        <v>0</v>
      </c>
      <c r="L86" s="50">
        <f t="shared" si="6"/>
        <v>0</v>
      </c>
      <c r="M86" s="60"/>
      <c r="N86" s="61"/>
    </row>
    <row r="87" spans="1:14" s="30" customFormat="1" ht="26.25" hidden="1" customHeight="1">
      <c r="A87" s="46">
        <f>'KL tổ 9'!A86</f>
        <v>78</v>
      </c>
      <c r="B87" s="47" t="str">
        <f>'KL tổ 9'!B86</f>
        <v>Biên Khươn</v>
      </c>
      <c r="C87" s="48">
        <v>16000</v>
      </c>
      <c r="D87" s="49">
        <f>'KL tổ 9'!AC86</f>
        <v>0</v>
      </c>
      <c r="E87" s="50">
        <f t="shared" si="7"/>
        <v>0</v>
      </c>
      <c r="F87" s="51">
        <v>3</v>
      </c>
      <c r="G87" s="51">
        <v>0</v>
      </c>
      <c r="H87" s="50">
        <f t="shared" si="8"/>
        <v>0</v>
      </c>
      <c r="I87" s="51">
        <v>0</v>
      </c>
      <c r="J87" s="59">
        <f>ROUND(IF(H87&lt;=500000,0,IF(AND(H87&gt;=500001,H87&lt;=1250000),(H87-'Gia cảnh 9'!I83)*5%-25000,IF(H87&gt;=1250001,(H87-'Gia cảnh 9'!I83)*10%-87500))),2)</f>
        <v>0</v>
      </c>
      <c r="K87" s="50">
        <f t="shared" si="5"/>
        <v>0</v>
      </c>
      <c r="L87" s="50">
        <f t="shared" si="6"/>
        <v>0</v>
      </c>
      <c r="M87" s="60"/>
      <c r="N87" s="61"/>
    </row>
    <row r="88" spans="1:14" s="30" customFormat="1" ht="26.25" hidden="1" customHeight="1">
      <c r="A88" s="46">
        <f>'KL tổ 9'!A87</f>
        <v>79</v>
      </c>
      <c r="B88" s="47" t="str">
        <f>'KL tổ 9'!B87</f>
        <v>Biên Sôl</v>
      </c>
      <c r="C88" s="48">
        <v>16000</v>
      </c>
      <c r="D88" s="49">
        <f>'KL tổ 9'!AC87</f>
        <v>0</v>
      </c>
      <c r="E88" s="62">
        <f t="shared" si="7"/>
        <v>0</v>
      </c>
      <c r="F88" s="51">
        <v>3</v>
      </c>
      <c r="G88" s="51">
        <v>0</v>
      </c>
      <c r="H88" s="62">
        <f t="shared" si="8"/>
        <v>0</v>
      </c>
      <c r="I88" s="51">
        <v>0</v>
      </c>
      <c r="J88" s="59">
        <f>ROUND(IF(H88&lt;=500000,0,IF(AND(H88&gt;=500001,H88&lt;=1250000),(H88-'Gia cảnh 9'!I84)*5%-25000,IF(H88&gt;=1250001,(H88-'Gia cảnh 9'!I84)*10%-87500))),2)</f>
        <v>0</v>
      </c>
      <c r="K88" s="50">
        <f t="shared" si="5"/>
        <v>0</v>
      </c>
      <c r="L88" s="62">
        <f t="shared" si="6"/>
        <v>0</v>
      </c>
      <c r="M88" s="63"/>
      <c r="N88" s="61"/>
    </row>
    <row r="89" spans="1:14" s="30" customFormat="1" ht="26.25" hidden="1" customHeight="1">
      <c r="A89" s="46">
        <f>'KL tổ 9'!A88</f>
        <v>80</v>
      </c>
      <c r="B89" s="47" t="str">
        <f>'KL tổ 9'!B88</f>
        <v>Chhin Chhi</v>
      </c>
      <c r="C89" s="48">
        <v>16000</v>
      </c>
      <c r="D89" s="49">
        <f>'KL tổ 9'!AC88</f>
        <v>0</v>
      </c>
      <c r="E89" s="62">
        <f t="shared" si="7"/>
        <v>0</v>
      </c>
      <c r="F89" s="51">
        <v>3</v>
      </c>
      <c r="G89" s="51">
        <v>0</v>
      </c>
      <c r="H89" s="62">
        <f t="shared" si="8"/>
        <v>0</v>
      </c>
      <c r="I89" s="51">
        <v>0</v>
      </c>
      <c r="J89" s="59">
        <f>ROUND(IF(H89&lt;=500000,0,IF(AND(H89&gt;=500001,H89&lt;=1250000),(H89-'Gia cảnh 9'!I85)*5%-25000,IF(H89&gt;=1250001,(H89-'Gia cảnh 9'!I85)*10%-87500))),2)</f>
        <v>0</v>
      </c>
      <c r="K89" s="50">
        <f t="shared" si="5"/>
        <v>0</v>
      </c>
      <c r="L89" s="62">
        <f t="shared" si="6"/>
        <v>0</v>
      </c>
      <c r="M89" s="63"/>
      <c r="N89" s="61"/>
    </row>
    <row r="90" spans="1:14" s="30" customFormat="1" ht="26.25" hidden="1" customHeight="1">
      <c r="A90" s="46">
        <f>'KL tổ 9'!A89</f>
        <v>81</v>
      </c>
      <c r="B90" s="47" t="str">
        <f>'KL tổ 9'!B89</f>
        <v>Chhin Lư</v>
      </c>
      <c r="C90" s="48">
        <v>16000</v>
      </c>
      <c r="D90" s="49">
        <f>'KL tổ 9'!AC89</f>
        <v>0</v>
      </c>
      <c r="E90" s="62">
        <f t="shared" si="7"/>
        <v>0</v>
      </c>
      <c r="F90" s="51">
        <v>3</v>
      </c>
      <c r="G90" s="51">
        <v>0</v>
      </c>
      <c r="H90" s="62">
        <f t="shared" si="8"/>
        <v>0</v>
      </c>
      <c r="I90" s="51">
        <v>0</v>
      </c>
      <c r="J90" s="59">
        <f>ROUND(IF(H90&lt;=500000,0,IF(AND(H90&gt;=500001,H90&lt;=1250000),(H90-'Gia cảnh 9'!I86)*5%-25000,IF(H90&gt;=1250001,(H90-'Gia cảnh 9'!I86)*10%-87500))),2)</f>
        <v>0</v>
      </c>
      <c r="K90" s="50">
        <f t="shared" si="5"/>
        <v>0</v>
      </c>
      <c r="L90" s="50">
        <f t="shared" si="6"/>
        <v>0</v>
      </c>
      <c r="M90" s="63"/>
      <c r="N90" s="61"/>
    </row>
    <row r="91" spans="1:14" s="30" customFormat="1" ht="26.25" hidden="1" customHeight="1">
      <c r="A91" s="46">
        <f>'KL tổ 9'!A90</f>
        <v>82</v>
      </c>
      <c r="B91" s="47" t="str">
        <f>'KL tổ 9'!B90</f>
        <v>Ôi Vut</v>
      </c>
      <c r="C91" s="48">
        <v>16000</v>
      </c>
      <c r="D91" s="49">
        <f>'KL tổ 9'!AC90</f>
        <v>0</v>
      </c>
      <c r="E91" s="62">
        <f t="shared" si="7"/>
        <v>0</v>
      </c>
      <c r="F91" s="51">
        <v>3</v>
      </c>
      <c r="G91" s="51">
        <v>0</v>
      </c>
      <c r="H91" s="62">
        <f t="shared" si="8"/>
        <v>0</v>
      </c>
      <c r="I91" s="51">
        <v>0</v>
      </c>
      <c r="J91" s="59">
        <f>ROUND(IF(H91&lt;=500000,0,IF(AND(H91&gt;=500001,H91&lt;=1250000),(H91-'Gia cảnh 9'!I87)*5%-25000,IF(H91&gt;=1250001,(H91-'Gia cảnh 9'!I87)*10%-87500))),2)</f>
        <v>0</v>
      </c>
      <c r="K91" s="50">
        <f t="shared" si="5"/>
        <v>0</v>
      </c>
      <c r="L91" s="50">
        <f t="shared" si="6"/>
        <v>0</v>
      </c>
      <c r="M91" s="63"/>
      <c r="N91" s="61"/>
    </row>
    <row r="92" spans="1:14" s="30" customFormat="1" ht="26.25" hidden="1" customHeight="1">
      <c r="A92" s="46">
        <f>'KL tổ 9'!A91</f>
        <v>83</v>
      </c>
      <c r="B92" s="47" t="str">
        <f>'KL tổ 9'!B91</f>
        <v>Pin Thon</v>
      </c>
      <c r="C92" s="48">
        <v>16000</v>
      </c>
      <c r="D92" s="49">
        <f>'KL tổ 9'!AC91</f>
        <v>0</v>
      </c>
      <c r="E92" s="62">
        <f t="shared" si="7"/>
        <v>0</v>
      </c>
      <c r="F92" s="51">
        <v>3</v>
      </c>
      <c r="G92" s="51">
        <v>0</v>
      </c>
      <c r="H92" s="62">
        <f t="shared" si="8"/>
        <v>0</v>
      </c>
      <c r="I92" s="51">
        <v>0</v>
      </c>
      <c r="J92" s="59">
        <f>ROUND(IF(H92&lt;=500000,0,IF(AND(H92&gt;=500001,H92&lt;=1250000),(H92-'Gia cảnh 9'!I88)*5%-25000,IF(H92&gt;=1250001,(H92-'Gia cảnh 9'!I88)*10%-87500))),2)</f>
        <v>0</v>
      </c>
      <c r="K92" s="50">
        <f t="shared" si="5"/>
        <v>0</v>
      </c>
      <c r="L92" s="50">
        <f t="shared" si="6"/>
        <v>0</v>
      </c>
      <c r="M92" s="63"/>
      <c r="N92" s="61"/>
    </row>
    <row r="93" spans="1:14" s="30" customFormat="1" ht="26.25" hidden="1" customHeight="1">
      <c r="A93" s="46">
        <f>'KL tổ 9'!A92</f>
        <v>84</v>
      </c>
      <c r="B93" s="47" t="str">
        <f>'KL tổ 9'!B92</f>
        <v>Mau Số Nat</v>
      </c>
      <c r="C93" s="48">
        <v>16000</v>
      </c>
      <c r="D93" s="49">
        <f>'KL tổ 9'!AC92</f>
        <v>0</v>
      </c>
      <c r="E93" s="62">
        <f t="shared" si="7"/>
        <v>0</v>
      </c>
      <c r="F93" s="51">
        <v>3</v>
      </c>
      <c r="G93" s="51">
        <v>0</v>
      </c>
      <c r="H93" s="62">
        <f t="shared" si="8"/>
        <v>0</v>
      </c>
      <c r="I93" s="51">
        <v>0</v>
      </c>
      <c r="J93" s="59">
        <f>ROUND(IF(H93&lt;=500000,0,IF(AND(H93&gt;=500001,H93&lt;=1250000),(H93-'Gia cảnh 9'!I89)*5%-25000,IF(H93&gt;=1250001,(H93-'Gia cảnh 9'!I89)*10%-87500))),2)</f>
        <v>0</v>
      </c>
      <c r="K93" s="50">
        <f t="shared" si="5"/>
        <v>0</v>
      </c>
      <c r="L93" s="50">
        <f t="shared" si="6"/>
        <v>0</v>
      </c>
      <c r="M93" s="63"/>
      <c r="N93" s="61"/>
    </row>
    <row r="94" spans="1:14" s="30" customFormat="1" ht="26.25" hidden="1" customHeight="1">
      <c r="A94" s="46">
        <f>'KL tổ 9'!A93</f>
        <v>85</v>
      </c>
      <c r="B94" s="47" t="str">
        <f>'KL tổ 9'!B93</f>
        <v>Kim In</v>
      </c>
      <c r="C94" s="48">
        <v>16000</v>
      </c>
      <c r="D94" s="49">
        <f>'KL tổ 9'!AC93</f>
        <v>0</v>
      </c>
      <c r="E94" s="62">
        <f t="shared" si="7"/>
        <v>0</v>
      </c>
      <c r="F94" s="51">
        <v>3</v>
      </c>
      <c r="G94" s="51">
        <v>0</v>
      </c>
      <c r="H94" s="62">
        <f t="shared" si="8"/>
        <v>0</v>
      </c>
      <c r="I94" s="51">
        <v>0</v>
      </c>
      <c r="J94" s="59">
        <f>ROUND(IF(H94&lt;=500000,0,IF(AND(H94&gt;=500001,H94&lt;=1250000),(H94-'Gia cảnh 9'!I90)*5%-25000,IF(H94&gt;=1250001,(H94-'Gia cảnh 9'!I90)*10%-87500))),2)</f>
        <v>0</v>
      </c>
      <c r="K94" s="50">
        <f t="shared" si="5"/>
        <v>0</v>
      </c>
      <c r="L94" s="50">
        <f t="shared" si="6"/>
        <v>0</v>
      </c>
      <c r="M94" s="63"/>
      <c r="N94" s="61"/>
    </row>
    <row r="95" spans="1:14" s="30" customFormat="1" ht="26.25" hidden="1" customHeight="1">
      <c r="A95" s="46">
        <f>'KL tổ 9'!A94</f>
        <v>86</v>
      </c>
      <c r="B95" s="47" t="str">
        <f>'KL tổ 9'!B94</f>
        <v>Tô Ry Han</v>
      </c>
      <c r="C95" s="48">
        <v>16000</v>
      </c>
      <c r="D95" s="49">
        <f>'KL tổ 9'!AC94</f>
        <v>0</v>
      </c>
      <c r="E95" s="62">
        <f t="shared" si="7"/>
        <v>0</v>
      </c>
      <c r="F95" s="51">
        <v>3</v>
      </c>
      <c r="G95" s="51">
        <v>0</v>
      </c>
      <c r="H95" s="62">
        <f t="shared" si="8"/>
        <v>0</v>
      </c>
      <c r="I95" s="51">
        <v>0</v>
      </c>
      <c r="J95" s="59">
        <f>ROUND(IF(H95&lt;=500000,0,IF(AND(H95&gt;=500001,H95&lt;=1250000),(H95-'Gia cảnh 9'!I91)*5%-25000,IF(H95&gt;=1250001,(H95-'Gia cảnh 9'!I91)*10%-87500))),2)</f>
        <v>0</v>
      </c>
      <c r="K95" s="50">
        <f t="shared" si="5"/>
        <v>0</v>
      </c>
      <c r="L95" s="50">
        <f t="shared" si="6"/>
        <v>0</v>
      </c>
      <c r="M95" s="63"/>
      <c r="N95" s="61"/>
    </row>
    <row r="96" spans="1:14" s="30" customFormat="1" ht="26.25" hidden="1" customHeight="1">
      <c r="A96" s="46">
        <f>'KL tổ 9'!A95</f>
        <v>87</v>
      </c>
      <c r="B96" s="47" t="str">
        <f>'KL tổ 9'!B95</f>
        <v>Chhiên Bô Ri</v>
      </c>
      <c r="C96" s="48">
        <v>16000</v>
      </c>
      <c r="D96" s="49">
        <f>'KL tổ 9'!AC95</f>
        <v>0</v>
      </c>
      <c r="E96" s="62">
        <f t="shared" si="7"/>
        <v>0</v>
      </c>
      <c r="F96" s="51">
        <v>3</v>
      </c>
      <c r="G96" s="51">
        <v>0</v>
      </c>
      <c r="H96" s="62">
        <f t="shared" si="8"/>
        <v>0</v>
      </c>
      <c r="I96" s="51">
        <v>0</v>
      </c>
      <c r="J96" s="59">
        <f>ROUND(IF(H96&lt;=500000,0,IF(AND(H96&gt;=500001,H96&lt;=1250000),(H96-'Gia cảnh 9'!I92)*5%-25000,IF(H96&gt;=1250001,(H96-'Gia cảnh 9'!I92)*10%-87500))),2)</f>
        <v>0</v>
      </c>
      <c r="K96" s="50">
        <f t="shared" si="5"/>
        <v>0</v>
      </c>
      <c r="L96" s="50">
        <f t="shared" si="6"/>
        <v>0</v>
      </c>
      <c r="M96" s="63"/>
      <c r="N96" s="61"/>
    </row>
    <row r="97" spans="1:14" s="30" customFormat="1" ht="26.25" hidden="1" customHeight="1">
      <c r="A97" s="46">
        <f>'KL tổ 9'!A96</f>
        <v>88</v>
      </c>
      <c r="B97" s="47" t="str">
        <f>'KL tổ 9'!B96</f>
        <v>Lunh Chhok</v>
      </c>
      <c r="C97" s="48">
        <v>16000</v>
      </c>
      <c r="D97" s="49">
        <f>'KL tổ 9'!AC96</f>
        <v>0</v>
      </c>
      <c r="E97" s="62">
        <f t="shared" si="7"/>
        <v>0</v>
      </c>
      <c r="F97" s="51">
        <v>3</v>
      </c>
      <c r="G97" s="51">
        <v>0</v>
      </c>
      <c r="H97" s="62">
        <f t="shared" si="8"/>
        <v>0</v>
      </c>
      <c r="I97" s="51">
        <v>0</v>
      </c>
      <c r="J97" s="59">
        <f>ROUND(IF(H97&lt;=500000,0,IF(AND(H97&gt;=500001,H97&lt;=1250000),(H97-'Gia cảnh 9'!I93)*5%-25000,IF(H97&gt;=1250001,(H97-'Gia cảnh 9'!I93)*10%-87500))),2)</f>
        <v>0</v>
      </c>
      <c r="K97" s="50">
        <f t="shared" si="5"/>
        <v>0</v>
      </c>
      <c r="L97" s="50">
        <f t="shared" si="6"/>
        <v>0</v>
      </c>
      <c r="M97" s="63"/>
      <c r="N97" s="61"/>
    </row>
    <row r="98" spans="1:14" s="30" customFormat="1" ht="26.25" hidden="1" customHeight="1">
      <c r="A98" s="46">
        <f>'KL tổ 9'!A97</f>
        <v>89</v>
      </c>
      <c r="B98" s="47" t="str">
        <f>'KL tổ 9'!B97</f>
        <v>Pôk Piêng</v>
      </c>
      <c r="C98" s="48">
        <v>16000</v>
      </c>
      <c r="D98" s="49">
        <f>'KL tổ 9'!AC97</f>
        <v>0</v>
      </c>
      <c r="E98" s="62">
        <f t="shared" si="7"/>
        <v>0</v>
      </c>
      <c r="F98" s="51">
        <v>3</v>
      </c>
      <c r="G98" s="51">
        <v>0</v>
      </c>
      <c r="H98" s="62">
        <f t="shared" si="8"/>
        <v>0</v>
      </c>
      <c r="I98" s="51">
        <v>0</v>
      </c>
      <c r="J98" s="59">
        <v>0</v>
      </c>
      <c r="K98" s="50">
        <f t="shared" si="5"/>
        <v>0</v>
      </c>
      <c r="L98" s="50">
        <f t="shared" si="6"/>
        <v>0</v>
      </c>
      <c r="M98" s="63"/>
      <c r="N98" s="61"/>
    </row>
    <row r="99" spans="1:14" s="30" customFormat="1" ht="26.25" hidden="1" customHeight="1">
      <c r="A99" s="46">
        <f>'KL tổ 9'!A98</f>
        <v>90</v>
      </c>
      <c r="B99" s="47" t="str">
        <f>'KL tổ 9'!B98</f>
        <v>Vôn I Ca</v>
      </c>
      <c r="C99" s="48">
        <v>16000</v>
      </c>
      <c r="D99" s="49">
        <f>'KL tổ 9'!AC98</f>
        <v>0</v>
      </c>
      <c r="E99" s="62">
        <f t="shared" si="7"/>
        <v>0</v>
      </c>
      <c r="F99" s="51">
        <v>3</v>
      </c>
      <c r="G99" s="51">
        <v>0</v>
      </c>
      <c r="H99" s="62">
        <f t="shared" si="8"/>
        <v>0</v>
      </c>
      <c r="I99" s="51">
        <v>0</v>
      </c>
      <c r="J99" s="59">
        <f>ROUND(IF(H99&lt;=500000,0,IF(AND(H99&gt;=500001,H99&lt;=1250000),(H99-'Gia cảnh 9'!I95)*5%-25000,IF(H99&gt;=1250001,(H99-'Gia cảnh 9'!I95)*10%-87500))),2)</f>
        <v>0</v>
      </c>
      <c r="K99" s="50">
        <f t="shared" si="5"/>
        <v>0</v>
      </c>
      <c r="L99" s="50">
        <f t="shared" si="6"/>
        <v>0</v>
      </c>
      <c r="M99" s="63"/>
      <c r="N99" s="61"/>
    </row>
    <row r="100" spans="1:14" s="30" customFormat="1" ht="26.25" hidden="1" customHeight="1">
      <c r="A100" s="46">
        <f>'KL tổ 9'!A99</f>
        <v>91</v>
      </c>
      <c r="B100" s="47" t="str">
        <f>'KL tổ 9'!B99</f>
        <v>Chăn Phin</v>
      </c>
      <c r="C100" s="48">
        <v>16000</v>
      </c>
      <c r="D100" s="49">
        <f>'KL tổ 9'!AC99</f>
        <v>0</v>
      </c>
      <c r="E100" s="62">
        <f t="shared" si="7"/>
        <v>0</v>
      </c>
      <c r="F100" s="51">
        <v>3</v>
      </c>
      <c r="G100" s="51">
        <v>0</v>
      </c>
      <c r="H100" s="62">
        <f t="shared" si="8"/>
        <v>0</v>
      </c>
      <c r="I100" s="51">
        <v>0</v>
      </c>
      <c r="J100" s="59">
        <f>ROUND(IF(H100&lt;=500000,0,IF(AND(H100&gt;=500001,H100&lt;=1250000),(H100-'Gia cảnh 9'!I96)*5%-25000,IF(H100&gt;=1250001,(H100-'Gia cảnh 9'!I96)*10%-87500))),2)</f>
        <v>0</v>
      </c>
      <c r="K100" s="50">
        <f t="shared" si="5"/>
        <v>0</v>
      </c>
      <c r="L100" s="50">
        <f t="shared" si="6"/>
        <v>0</v>
      </c>
      <c r="M100" s="63"/>
      <c r="N100" s="61"/>
    </row>
    <row r="101" spans="1:14" s="30" customFormat="1" ht="26.25" hidden="1" customHeight="1">
      <c r="A101" s="46">
        <f>'KL tổ 9'!A100</f>
        <v>92</v>
      </c>
      <c r="B101" s="47" t="str">
        <f>'KL tổ 9'!B100</f>
        <v>Sa Li Đa</v>
      </c>
      <c r="C101" s="48">
        <v>16000</v>
      </c>
      <c r="D101" s="49">
        <f>'KL tổ 9'!AC100</f>
        <v>0</v>
      </c>
      <c r="E101" s="62">
        <f t="shared" si="7"/>
        <v>0</v>
      </c>
      <c r="F101" s="51">
        <v>3</v>
      </c>
      <c r="G101" s="51">
        <v>0</v>
      </c>
      <c r="H101" s="62">
        <f t="shared" si="8"/>
        <v>0</v>
      </c>
      <c r="I101" s="51">
        <v>0</v>
      </c>
      <c r="J101" s="59">
        <f>ROUND(IF(H101&lt;=500000,0,IF(AND(H101&gt;=500001,H101&lt;=1250000),(H101-'Gia cảnh 9'!I97)*5%-25000,IF(H101&gt;=1250001,(H101-'Gia cảnh 9'!I97)*10%-87500))),2)</f>
        <v>0</v>
      </c>
      <c r="K101" s="50">
        <f t="shared" si="5"/>
        <v>0</v>
      </c>
      <c r="L101" s="50">
        <f t="shared" si="6"/>
        <v>0</v>
      </c>
      <c r="M101" s="63"/>
      <c r="N101" s="61"/>
    </row>
    <row r="102" spans="1:14" s="30" customFormat="1" ht="26.25" hidden="1" customHeight="1">
      <c r="A102" s="46">
        <f>'KL tổ 9'!A101</f>
        <v>93</v>
      </c>
      <c r="B102" s="47" t="str">
        <f>'KL tổ 9'!B101</f>
        <v>Thô Thon</v>
      </c>
      <c r="C102" s="48">
        <v>16000</v>
      </c>
      <c r="D102" s="49">
        <f>'KL tổ 9'!AC101</f>
        <v>0</v>
      </c>
      <c r="E102" s="62">
        <f t="shared" si="7"/>
        <v>0</v>
      </c>
      <c r="F102" s="51">
        <v>3</v>
      </c>
      <c r="G102" s="51">
        <v>0</v>
      </c>
      <c r="H102" s="62">
        <f t="shared" si="8"/>
        <v>0</v>
      </c>
      <c r="I102" s="51">
        <v>0</v>
      </c>
      <c r="J102" s="59">
        <f>ROUND(IF(H102&lt;=500000,0,IF(AND(H102&gt;=500001,H102&lt;=1250000),(H102-'Gia cảnh 9'!I98)*5%-25000,IF(H102&gt;=1250001,(H102-'Gia cảnh 9'!I98)*10%-87500))),2)</f>
        <v>0</v>
      </c>
      <c r="K102" s="50">
        <f t="shared" si="5"/>
        <v>0</v>
      </c>
      <c r="L102" s="50">
        <f t="shared" si="6"/>
        <v>0</v>
      </c>
      <c r="M102" s="63"/>
      <c r="N102" s="61"/>
    </row>
    <row r="103" spans="1:14" s="30" customFormat="1" ht="26.25" hidden="1" customHeight="1">
      <c r="A103" s="46">
        <f>'KL tổ 9'!A102</f>
        <v>94</v>
      </c>
      <c r="B103" s="47" t="str">
        <f>'KL tổ 9'!B102</f>
        <v>Sô Lai</v>
      </c>
      <c r="C103" s="48">
        <v>16000</v>
      </c>
      <c r="D103" s="49">
        <f>'KL tổ 9'!AC102</f>
        <v>0</v>
      </c>
      <c r="E103" s="62">
        <f t="shared" si="7"/>
        <v>0</v>
      </c>
      <c r="F103" s="51">
        <v>3</v>
      </c>
      <c r="G103" s="51">
        <v>0</v>
      </c>
      <c r="H103" s="62">
        <f t="shared" si="8"/>
        <v>0</v>
      </c>
      <c r="I103" s="51">
        <v>0</v>
      </c>
      <c r="J103" s="59">
        <f>ROUND(IF(H103&lt;=500000,0,IF(AND(H103&gt;=500001,H103&lt;=1250000),(H103-'Gia cảnh 9'!I99)*5%-25000,IF(H103&gt;=1250001,(H103-'Gia cảnh 9'!I99)*10%-87500))),2)</f>
        <v>0</v>
      </c>
      <c r="K103" s="50">
        <f t="shared" si="5"/>
        <v>0</v>
      </c>
      <c r="L103" s="50">
        <f t="shared" si="6"/>
        <v>0</v>
      </c>
      <c r="M103" s="63"/>
      <c r="N103" s="61"/>
    </row>
    <row r="104" spans="1:14" s="30" customFormat="1" ht="26.25" hidden="1" customHeight="1">
      <c r="A104" s="46">
        <f>'KL tổ 9'!A103</f>
        <v>95</v>
      </c>
      <c r="B104" s="47" t="str">
        <f>'KL tổ 9'!B103</f>
        <v>Vay Hâm</v>
      </c>
      <c r="C104" s="48">
        <v>16000</v>
      </c>
      <c r="D104" s="49">
        <f>'KL tổ 9'!AC103</f>
        <v>0</v>
      </c>
      <c r="E104" s="62">
        <f t="shared" si="7"/>
        <v>0</v>
      </c>
      <c r="F104" s="51">
        <v>3</v>
      </c>
      <c r="G104" s="51">
        <v>0</v>
      </c>
      <c r="H104" s="62">
        <f t="shared" si="8"/>
        <v>0</v>
      </c>
      <c r="I104" s="51">
        <v>0</v>
      </c>
      <c r="J104" s="59">
        <f>ROUND(IF(H104&lt;=500000,0,IF(AND(H104&gt;=500001,H104&lt;=1250000),(H104-'Gia cảnh 9'!I100)*5%-25000,IF(H104&gt;=1250001,(H104-'Gia cảnh 9'!I100)*10%-87500))),2)</f>
        <v>0</v>
      </c>
      <c r="K104" s="50">
        <f t="shared" si="5"/>
        <v>0</v>
      </c>
      <c r="L104" s="50">
        <f t="shared" si="6"/>
        <v>0</v>
      </c>
      <c r="M104" s="63"/>
      <c r="N104" s="61"/>
    </row>
    <row r="105" spans="1:14" s="30" customFormat="1" ht="26.25" hidden="1" customHeight="1">
      <c r="A105" s="46">
        <f>'KL tổ 9'!A104</f>
        <v>96</v>
      </c>
      <c r="B105" s="47" t="str">
        <f>'KL tổ 9'!B104</f>
        <v>Nhêp Vên</v>
      </c>
      <c r="C105" s="48">
        <v>16000</v>
      </c>
      <c r="D105" s="49">
        <f>'KL tổ 9'!AC104</f>
        <v>0</v>
      </c>
      <c r="E105" s="62">
        <f t="shared" si="7"/>
        <v>0</v>
      </c>
      <c r="F105" s="51">
        <v>3</v>
      </c>
      <c r="G105" s="51">
        <v>0</v>
      </c>
      <c r="H105" s="62">
        <f t="shared" si="8"/>
        <v>0</v>
      </c>
      <c r="I105" s="51">
        <v>0</v>
      </c>
      <c r="J105" s="59">
        <f>ROUND(IF(H105&lt;=500000,0,IF(AND(H105&gt;=500001,H105&lt;=1250000),(H105-'Gia cảnh 9'!I101)*5%-25000,IF(H105&gt;=1250001,(H105-'Gia cảnh 9'!I101)*10%-87500))),2)</f>
        <v>0</v>
      </c>
      <c r="K105" s="50">
        <f t="shared" si="5"/>
        <v>0</v>
      </c>
      <c r="L105" s="50">
        <f t="shared" si="6"/>
        <v>0</v>
      </c>
      <c r="M105" s="63"/>
      <c r="N105" s="61"/>
    </row>
    <row r="106" spans="1:14" s="30" customFormat="1" ht="26.25" hidden="1" customHeight="1">
      <c r="A106" s="46">
        <f>'KL tổ 9'!A105</f>
        <v>97</v>
      </c>
      <c r="B106" s="47" t="str">
        <f>'KL tổ 9'!B105</f>
        <v>Uôn Ra</v>
      </c>
      <c r="C106" s="48">
        <v>16000</v>
      </c>
      <c r="D106" s="49">
        <f>'KL tổ 9'!AC105</f>
        <v>0</v>
      </c>
      <c r="E106" s="62">
        <f t="shared" si="7"/>
        <v>0</v>
      </c>
      <c r="F106" s="51">
        <v>3</v>
      </c>
      <c r="G106" s="51">
        <v>0</v>
      </c>
      <c r="H106" s="62">
        <f t="shared" si="8"/>
        <v>0</v>
      </c>
      <c r="I106" s="51">
        <v>0</v>
      </c>
      <c r="J106" s="59">
        <f>ROUND(IF(H106&lt;=500000,0,IF(AND(H106&gt;=500001,H106&lt;=1250000),(H106-'Gia cảnh 9'!I102)*5%-25000,IF(H106&gt;=1250001,(H106-'Gia cảnh 9'!I102)*10%-87500))),2)</f>
        <v>0</v>
      </c>
      <c r="K106" s="50">
        <f t="shared" si="5"/>
        <v>0</v>
      </c>
      <c r="L106" s="50">
        <f t="shared" si="6"/>
        <v>0</v>
      </c>
      <c r="M106" s="63"/>
      <c r="N106" s="61"/>
    </row>
    <row r="107" spans="1:14" s="30" customFormat="1" ht="26.25" hidden="1" customHeight="1">
      <c r="A107" s="46">
        <f>'KL tổ 9'!A106</f>
        <v>98</v>
      </c>
      <c r="B107" s="47" t="str">
        <f>'KL tổ 9'!B106</f>
        <v>Chhiêt Phin</v>
      </c>
      <c r="C107" s="48">
        <v>16000</v>
      </c>
      <c r="D107" s="49">
        <f>'KL tổ 9'!AC106</f>
        <v>0</v>
      </c>
      <c r="E107" s="62">
        <f t="shared" si="7"/>
        <v>0</v>
      </c>
      <c r="F107" s="51">
        <v>3</v>
      </c>
      <c r="G107" s="51">
        <v>0</v>
      </c>
      <c r="H107" s="62">
        <f t="shared" si="8"/>
        <v>0</v>
      </c>
      <c r="I107" s="51">
        <v>0</v>
      </c>
      <c r="J107" s="59">
        <f>ROUND(IF(H107&lt;=500000,0,IF(AND(H107&gt;=500001,H107&lt;=1250000),(H107-'Gia cảnh 9'!I103)*5%-25000,IF(H107&gt;=1250001,(H107-'Gia cảnh 9'!I103)*10%-87500))),2)</f>
        <v>0</v>
      </c>
      <c r="K107" s="50">
        <f t="shared" si="5"/>
        <v>0</v>
      </c>
      <c r="L107" s="50">
        <f t="shared" si="6"/>
        <v>0</v>
      </c>
      <c r="M107" s="63"/>
      <c r="N107" s="61"/>
    </row>
    <row r="108" spans="1:14" s="30" customFormat="1" ht="26.25" hidden="1" customHeight="1">
      <c r="A108" s="46">
        <f>'KL tổ 9'!A107</f>
        <v>116</v>
      </c>
      <c r="B108" s="47" t="str">
        <f>'KL tổ 9'!B107</f>
        <v>Chhông Tăng Hao</v>
      </c>
      <c r="C108" s="48">
        <v>16000</v>
      </c>
      <c r="D108" s="49">
        <f>'KL tổ 9'!AC107</f>
        <v>0</v>
      </c>
      <c r="E108" s="62">
        <f t="shared" si="7"/>
        <v>0</v>
      </c>
      <c r="F108" s="51">
        <v>3</v>
      </c>
      <c r="G108" s="51">
        <v>0</v>
      </c>
      <c r="H108" s="62">
        <f t="shared" si="8"/>
        <v>0</v>
      </c>
      <c r="I108" s="51">
        <v>0</v>
      </c>
      <c r="J108" s="59">
        <f>ROUND(IF(H108&lt;=500000,0,IF(AND(H108&gt;=500001,H108&lt;=1250000),(H108-'Gia cảnh 9'!I104)*5%-25000,IF(H108&gt;=1250001,(H108-'Gia cảnh 9'!I104)*10%-87500))),2)</f>
        <v>0</v>
      </c>
      <c r="K108" s="50">
        <f t="shared" si="5"/>
        <v>0</v>
      </c>
      <c r="L108" s="50">
        <f t="shared" si="6"/>
        <v>0</v>
      </c>
      <c r="M108" s="63"/>
      <c r="N108" s="61"/>
    </row>
    <row r="109" spans="1:14" s="30" customFormat="1" ht="26.25" hidden="1" customHeight="1">
      <c r="A109" s="46">
        <f>'KL tổ 9'!A108</f>
        <v>117</v>
      </c>
      <c r="B109" s="47" t="str">
        <f>'KL tổ 9'!B108</f>
        <v>Pho Than</v>
      </c>
      <c r="C109" s="48">
        <v>16000</v>
      </c>
      <c r="D109" s="49">
        <f>'KL tổ 9'!AC108</f>
        <v>0</v>
      </c>
      <c r="E109" s="62">
        <f t="shared" si="7"/>
        <v>0</v>
      </c>
      <c r="F109" s="51">
        <v>3</v>
      </c>
      <c r="G109" s="51">
        <v>0</v>
      </c>
      <c r="H109" s="62">
        <f t="shared" si="8"/>
        <v>0</v>
      </c>
      <c r="I109" s="51">
        <v>0</v>
      </c>
      <c r="J109" s="59">
        <f>ROUND(IF(H109&lt;=500000,0,IF(AND(H109&gt;=500001,H109&lt;=1250000),(H109-'Gia cảnh 9'!I105)*5%-25000,IF(H109&gt;=1250001,(H109-'Gia cảnh 9'!I105)*10%-87500))),2)</f>
        <v>0</v>
      </c>
      <c r="K109" s="50">
        <f t="shared" si="5"/>
        <v>0</v>
      </c>
      <c r="L109" s="50">
        <f t="shared" si="6"/>
        <v>0</v>
      </c>
      <c r="M109" s="63"/>
      <c r="N109" s="61"/>
    </row>
    <row r="110" spans="1:14" s="30" customFormat="1" ht="26.25" hidden="1" customHeight="1">
      <c r="A110" s="46">
        <f>'KL tổ 9'!A109</f>
        <v>118</v>
      </c>
      <c r="B110" s="47" t="str">
        <f>'KL tổ 9'!B109</f>
        <v>Mak Von</v>
      </c>
      <c r="C110" s="48">
        <v>16000</v>
      </c>
      <c r="D110" s="49">
        <f>'KL tổ 9'!AC109</f>
        <v>0</v>
      </c>
      <c r="E110" s="62">
        <f t="shared" si="7"/>
        <v>0</v>
      </c>
      <c r="F110" s="51">
        <v>3</v>
      </c>
      <c r="G110" s="51">
        <v>0</v>
      </c>
      <c r="H110" s="62">
        <f t="shared" si="8"/>
        <v>0</v>
      </c>
      <c r="I110" s="51">
        <v>0</v>
      </c>
      <c r="J110" s="59">
        <v>0</v>
      </c>
      <c r="K110" s="50">
        <f t="shared" si="5"/>
        <v>0</v>
      </c>
      <c r="L110" s="50">
        <f t="shared" si="6"/>
        <v>0</v>
      </c>
      <c r="M110" s="63"/>
      <c r="N110" s="61"/>
    </row>
    <row r="111" spans="1:14" s="30" customFormat="1" ht="26.25" hidden="1" customHeight="1">
      <c r="A111" s="46">
        <f>'KL tổ 9'!A110</f>
        <v>119</v>
      </c>
      <c r="B111" s="47" t="str">
        <f>'KL tổ 9'!B110</f>
        <v>Sôk Tit</v>
      </c>
      <c r="C111" s="48">
        <v>16000</v>
      </c>
      <c r="D111" s="49">
        <f>'KL tổ 9'!AC110</f>
        <v>0</v>
      </c>
      <c r="E111" s="62">
        <f t="shared" si="7"/>
        <v>0</v>
      </c>
      <c r="F111" s="51">
        <v>3</v>
      </c>
      <c r="G111" s="51">
        <v>0</v>
      </c>
      <c r="H111" s="62">
        <f t="shared" si="8"/>
        <v>0</v>
      </c>
      <c r="I111" s="51">
        <v>0</v>
      </c>
      <c r="J111" s="59">
        <f>ROUND(IF(H111&lt;=500000,0,IF(AND(H111&gt;=500001,H111&lt;=1250000),(H111-'Gia cảnh 9'!I107)*5%-25000,IF(H111&gt;=1250001,(H111-'Gia cảnh 9'!I107)*10%-87500))),2)</f>
        <v>0</v>
      </c>
      <c r="K111" s="50">
        <f t="shared" si="5"/>
        <v>0</v>
      </c>
      <c r="L111" s="50">
        <f t="shared" si="6"/>
        <v>0</v>
      </c>
      <c r="M111" s="63"/>
      <c r="N111" s="61"/>
    </row>
    <row r="112" spans="1:14" s="30" customFormat="1" ht="26.25" hidden="1" customHeight="1">
      <c r="A112" s="46">
        <f>'KL tổ 9'!A111</f>
        <v>120</v>
      </c>
      <c r="B112" s="47" t="str">
        <f>'KL tổ 9'!B111</f>
        <v>Na Chăn Ra</v>
      </c>
      <c r="C112" s="48">
        <v>16000</v>
      </c>
      <c r="D112" s="49">
        <f>'KL tổ 9'!AC111</f>
        <v>0</v>
      </c>
      <c r="E112" s="62">
        <f t="shared" si="7"/>
        <v>0</v>
      </c>
      <c r="F112" s="51">
        <v>3</v>
      </c>
      <c r="G112" s="51">
        <v>0</v>
      </c>
      <c r="H112" s="62">
        <f t="shared" si="8"/>
        <v>0</v>
      </c>
      <c r="I112" s="51">
        <v>0</v>
      </c>
      <c r="J112" s="59">
        <f>ROUND(IF(H112&lt;=500000,0,IF(AND(H112&gt;=500001,H112&lt;=1250000),(H112-'Gia cảnh 9'!I108)*5%-25000,IF(H112&gt;=1250001,(H112-'Gia cảnh 9'!I108)*10%-87500))),2)</f>
        <v>0</v>
      </c>
      <c r="K112" s="50">
        <f t="shared" si="5"/>
        <v>0</v>
      </c>
      <c r="L112" s="50">
        <f t="shared" si="6"/>
        <v>0</v>
      </c>
      <c r="M112" s="63"/>
      <c r="N112" s="61"/>
    </row>
    <row r="113" spans="1:14" s="30" customFormat="1" ht="26.25" hidden="1" customHeight="1">
      <c r="A113" s="46">
        <f>'KL tổ 9'!A112</f>
        <v>121</v>
      </c>
      <c r="B113" s="47" t="str">
        <f>'KL tổ 9'!B112</f>
        <v>Von Khôi</v>
      </c>
      <c r="C113" s="48">
        <v>16000</v>
      </c>
      <c r="D113" s="49">
        <f>'KL tổ 9'!AC112</f>
        <v>0</v>
      </c>
      <c r="E113" s="62">
        <f t="shared" si="7"/>
        <v>0</v>
      </c>
      <c r="F113" s="51">
        <v>3</v>
      </c>
      <c r="G113" s="51">
        <v>0</v>
      </c>
      <c r="H113" s="62">
        <f t="shared" si="8"/>
        <v>0</v>
      </c>
      <c r="I113" s="51">
        <v>0</v>
      </c>
      <c r="J113" s="59">
        <f>ROUND(IF(H113&lt;=500000,0,IF(AND(H113&gt;=500001,H113&lt;=1250000),(H113-'Gia cảnh 9'!I109)*5%-25000,IF(H113&gt;=1250001,(H113-'Gia cảnh 9'!I109)*10%-87500))),2)</f>
        <v>0</v>
      </c>
      <c r="K113" s="50">
        <f t="shared" si="5"/>
        <v>0</v>
      </c>
      <c r="L113" s="50">
        <f t="shared" si="6"/>
        <v>0</v>
      </c>
      <c r="M113" s="63"/>
      <c r="N113" s="61"/>
    </row>
    <row r="114" spans="1:14" s="30" customFormat="1" ht="27.75" hidden="1" customHeight="1">
      <c r="A114" s="46">
        <f>'KL tổ 9'!A113</f>
        <v>122</v>
      </c>
      <c r="B114" s="47" t="str">
        <f>'KL tổ 9'!B113</f>
        <v>Son Chom Rơn</v>
      </c>
      <c r="C114" s="48">
        <v>16000</v>
      </c>
      <c r="D114" s="49">
        <f>'KL tổ 9'!AC113</f>
        <v>0</v>
      </c>
      <c r="E114" s="62">
        <f t="shared" si="7"/>
        <v>0</v>
      </c>
      <c r="F114" s="51">
        <v>3</v>
      </c>
      <c r="G114" s="51">
        <v>0</v>
      </c>
      <c r="H114" s="62">
        <f t="shared" si="8"/>
        <v>0</v>
      </c>
      <c r="I114" s="51">
        <v>0</v>
      </c>
      <c r="J114" s="59">
        <f>ROUND(IF(H114&lt;=500000,0,IF(AND(H114&gt;=500001,H114&lt;=1250000),(H114-'Gia cảnh 9'!I110)*5%-25000,IF(H114&gt;=1250001,(H114-'Gia cảnh 9'!I110)*10%-87500))),2)</f>
        <v>0</v>
      </c>
      <c r="K114" s="50">
        <f t="shared" si="5"/>
        <v>0</v>
      </c>
      <c r="L114" s="50">
        <f t="shared" si="6"/>
        <v>0</v>
      </c>
      <c r="M114" s="63"/>
      <c r="N114" s="61"/>
    </row>
    <row r="115" spans="1:14" s="30" customFormat="1" ht="27.75" hidden="1" customHeight="1">
      <c r="A115" s="46">
        <f>'KL tổ 9'!A114</f>
        <v>123</v>
      </c>
      <c r="B115" s="47" t="str">
        <f>'KL tổ 9'!B114</f>
        <v>Chhon Ron</v>
      </c>
      <c r="C115" s="48">
        <v>16000</v>
      </c>
      <c r="D115" s="49">
        <f>'KL tổ 9'!AC114</f>
        <v>0</v>
      </c>
      <c r="E115" s="62">
        <f t="shared" si="7"/>
        <v>0</v>
      </c>
      <c r="F115" s="51">
        <v>3</v>
      </c>
      <c r="G115" s="51">
        <v>0</v>
      </c>
      <c r="H115" s="62">
        <f t="shared" si="8"/>
        <v>0</v>
      </c>
      <c r="I115" s="51">
        <v>0</v>
      </c>
      <c r="J115" s="59">
        <f>ROUND(IF(H115&lt;=500000,0,IF(AND(H115&gt;=500001,H115&lt;=1250000),(H115-'Gia cảnh 9'!I111)*5%-25000,IF(H115&gt;=1250001,(H115-'Gia cảnh 9'!I111)*10%-87500))),2)</f>
        <v>0</v>
      </c>
      <c r="K115" s="50">
        <f t="shared" si="5"/>
        <v>0</v>
      </c>
      <c r="L115" s="50">
        <f t="shared" si="6"/>
        <v>0</v>
      </c>
      <c r="M115" s="63"/>
      <c r="N115" s="61"/>
    </row>
    <row r="116" spans="1:14" s="30" customFormat="1" ht="27.75" hidden="1" customHeight="1">
      <c r="A116" s="46">
        <f>'KL tổ 9'!A115</f>
        <v>124</v>
      </c>
      <c r="B116" s="47" t="str">
        <f>'KL tổ 9'!B115</f>
        <v>Hum Ni</v>
      </c>
      <c r="C116" s="48">
        <v>16000</v>
      </c>
      <c r="D116" s="49">
        <f>'KL tổ 9'!AC115</f>
        <v>0</v>
      </c>
      <c r="E116" s="62">
        <f t="shared" si="7"/>
        <v>0</v>
      </c>
      <c r="F116" s="51">
        <v>3</v>
      </c>
      <c r="G116" s="51">
        <v>0</v>
      </c>
      <c r="H116" s="62">
        <f t="shared" si="8"/>
        <v>0</v>
      </c>
      <c r="I116" s="51">
        <v>0</v>
      </c>
      <c r="J116" s="59">
        <f>ROUND(IF(H116&lt;=500000,0,IF(AND(H116&gt;=500001,H116&lt;=1250000),(H116-'Gia cảnh 9'!I112)*5%-25000,IF(H116&gt;=1250001,(H116-'Gia cảnh 9'!I112)*10%-87500))),2)</f>
        <v>0</v>
      </c>
      <c r="K116" s="50">
        <f t="shared" si="5"/>
        <v>0</v>
      </c>
      <c r="L116" s="50">
        <f t="shared" si="6"/>
        <v>0</v>
      </c>
      <c r="M116" s="63"/>
      <c r="N116" s="61"/>
    </row>
    <row r="117" spans="1:14" s="30" customFormat="1" ht="27.75" hidden="1" customHeight="1">
      <c r="A117" s="46">
        <f>'KL tổ 9'!A116</f>
        <v>125</v>
      </c>
      <c r="B117" s="47" t="str">
        <f>'KL tổ 9'!B116</f>
        <v>Sô Srey Lek</v>
      </c>
      <c r="C117" s="48">
        <v>16000</v>
      </c>
      <c r="D117" s="49">
        <f>'KL tổ 9'!AC116</f>
        <v>0</v>
      </c>
      <c r="E117" s="62">
        <f t="shared" si="7"/>
        <v>0</v>
      </c>
      <c r="F117" s="51">
        <v>3</v>
      </c>
      <c r="G117" s="51">
        <v>0</v>
      </c>
      <c r="H117" s="62">
        <f t="shared" si="8"/>
        <v>0</v>
      </c>
      <c r="I117" s="51">
        <v>0</v>
      </c>
      <c r="J117" s="59">
        <f>ROUND(IF(H117&lt;=500000,0,IF(AND(H117&gt;=500001,H117&lt;=1250000),(H117-'Gia cảnh 9'!I113)*5%-25000,IF(H117&gt;=1250001,(H117-'Gia cảnh 9'!I113)*10%-87500))),2)</f>
        <v>0</v>
      </c>
      <c r="K117" s="50">
        <v>0</v>
      </c>
      <c r="L117" s="50">
        <f t="shared" ref="L117:L180" si="9">IF(K117&gt;0,H117-K117,H117)</f>
        <v>0</v>
      </c>
      <c r="M117" s="63"/>
      <c r="N117" s="61"/>
    </row>
    <row r="118" spans="1:14" s="30" customFormat="1" ht="27.75" hidden="1" customHeight="1">
      <c r="A118" s="46">
        <f>'KL tổ 9'!A117</f>
        <v>126</v>
      </c>
      <c r="B118" s="47" t="str">
        <f>'KL tổ 9'!B117</f>
        <v>Chươn Ray</v>
      </c>
      <c r="C118" s="48">
        <v>16000</v>
      </c>
      <c r="D118" s="49">
        <f>'KL tổ 9'!AC117</f>
        <v>0</v>
      </c>
      <c r="E118" s="62">
        <f t="shared" si="7"/>
        <v>0</v>
      </c>
      <c r="F118" s="51">
        <v>3</v>
      </c>
      <c r="G118" s="51">
        <v>0</v>
      </c>
      <c r="H118" s="62">
        <f t="shared" si="8"/>
        <v>0</v>
      </c>
      <c r="I118" s="51">
        <v>0</v>
      </c>
      <c r="J118" s="59">
        <f>ROUND(IF(H118&lt;=500000,0,IF(AND(H118&gt;=500001,H118&lt;=1250000),(H118-'Gia cảnh 9'!I114)*5%-25000,IF(H118&gt;=1250001,(H118-'Gia cảnh 9'!I114)*10%-87500))),2)</f>
        <v>0</v>
      </c>
      <c r="K118">
        <v>0</v>
      </c>
      <c r="L118" s="50">
        <f t="shared" si="9"/>
        <v>0</v>
      </c>
      <c r="M118" s="63"/>
      <c r="N118" s="61"/>
    </row>
    <row r="119" spans="1:14" s="30" customFormat="1" ht="27.75" hidden="1" customHeight="1">
      <c r="A119" s="46">
        <f>'KL tổ 9'!A118</f>
        <v>127</v>
      </c>
      <c r="B119" s="47" t="str">
        <f>'KL tổ 9'!B118</f>
        <v>Tit Ty</v>
      </c>
      <c r="C119" s="48">
        <v>16000</v>
      </c>
      <c r="D119" s="49">
        <f>'KL tổ 9'!AC118</f>
        <v>0</v>
      </c>
      <c r="E119" s="62">
        <f t="shared" si="7"/>
        <v>0</v>
      </c>
      <c r="F119" s="51">
        <v>3</v>
      </c>
      <c r="G119" s="51">
        <v>0</v>
      </c>
      <c r="H119" s="62">
        <f t="shared" si="8"/>
        <v>0</v>
      </c>
      <c r="I119" s="51">
        <v>0</v>
      </c>
      <c r="J119" s="59">
        <f>ROUND(IF(H119&lt;=500000,0,IF(AND(H119&gt;=500001,H119&lt;=1250000),(H119-'Gia cảnh 9'!I115)*5%-25000,IF(H119&gt;=1250001,(H119-'Gia cảnh 9'!I115)*10%-87500))),2)</f>
        <v>0</v>
      </c>
      <c r="K119">
        <v>0</v>
      </c>
      <c r="L119" s="50">
        <f t="shared" si="9"/>
        <v>0</v>
      </c>
      <c r="M119" s="63"/>
      <c r="N119" s="61"/>
    </row>
    <row r="120" spans="1:14" s="30" customFormat="1" ht="27.75" hidden="1" customHeight="1">
      <c r="A120" s="46">
        <f>'KL tổ 9'!A119</f>
        <v>128</v>
      </c>
      <c r="B120" s="47" t="str">
        <f>'KL tổ 9'!B119</f>
        <v>Buôn Số Bân</v>
      </c>
      <c r="C120" s="48">
        <v>16000</v>
      </c>
      <c r="D120" s="49">
        <f>'KL tổ 9'!AC119</f>
        <v>0</v>
      </c>
      <c r="E120" s="62">
        <f t="shared" si="7"/>
        <v>0</v>
      </c>
      <c r="F120" s="51">
        <v>3</v>
      </c>
      <c r="G120" s="51">
        <v>0</v>
      </c>
      <c r="H120" s="62">
        <f t="shared" si="8"/>
        <v>0</v>
      </c>
      <c r="I120" s="51">
        <v>0</v>
      </c>
      <c r="J120" s="59">
        <f>ROUND(IF(H120&lt;=500000,0,IF(AND(H120&gt;=500001,H120&lt;=1250000),(H120-'Gia cảnh 9'!I116)*5%-25000,IF(H120&gt;=1250001,(H120-'Gia cảnh 9'!I116)*10%-87500))),2)</f>
        <v>0</v>
      </c>
      <c r="K120">
        <v>0</v>
      </c>
      <c r="L120" s="50">
        <f t="shared" si="9"/>
        <v>0</v>
      </c>
      <c r="M120" s="63"/>
      <c r="N120" s="61"/>
    </row>
    <row r="121" spans="1:14" s="30" customFormat="1" ht="27.75" hidden="1" customHeight="1">
      <c r="A121" s="46">
        <f>'KL tổ 9'!A120</f>
        <v>129</v>
      </c>
      <c r="B121" s="47" t="str">
        <f>'KL tổ 9'!B120</f>
        <v>An Vit Chia</v>
      </c>
      <c r="C121" s="48">
        <v>16000</v>
      </c>
      <c r="D121" s="49">
        <f>'KL tổ 9'!AC120</f>
        <v>0</v>
      </c>
      <c r="E121" s="62">
        <f t="shared" si="7"/>
        <v>0</v>
      </c>
      <c r="F121" s="51">
        <v>3</v>
      </c>
      <c r="G121" s="51">
        <v>0</v>
      </c>
      <c r="H121" s="62">
        <f t="shared" si="8"/>
        <v>0</v>
      </c>
      <c r="I121" s="51">
        <v>0</v>
      </c>
      <c r="J121" s="59">
        <f>ROUND(IF(H121&lt;=500000,0,IF(AND(H121&gt;=500001,H121&lt;=1250000),(H121-'Gia cảnh 9'!I117)*5%-25000,IF(H121&gt;=1250001,(H121-'Gia cảnh 9'!I117)*10%-87500))),2)</f>
        <v>0</v>
      </c>
      <c r="K121">
        <v>0</v>
      </c>
      <c r="L121" s="50">
        <f t="shared" si="9"/>
        <v>0</v>
      </c>
      <c r="M121" s="63"/>
      <c r="N121" s="61"/>
    </row>
    <row r="122" spans="1:14" s="30" customFormat="1" ht="27.75" hidden="1" customHeight="1">
      <c r="A122" s="46">
        <f>'KL tổ 9'!A121</f>
        <v>130</v>
      </c>
      <c r="B122" s="47" t="str">
        <f>'KL tổ 9'!B121</f>
        <v>Don Doi</v>
      </c>
      <c r="C122" s="48">
        <v>16000</v>
      </c>
      <c r="D122" s="49">
        <f>'KL tổ 9'!AC121</f>
        <v>0</v>
      </c>
      <c r="E122" s="62">
        <f t="shared" si="7"/>
        <v>0</v>
      </c>
      <c r="F122" s="51">
        <v>3</v>
      </c>
      <c r="G122" s="51">
        <v>0</v>
      </c>
      <c r="H122" s="62">
        <f t="shared" si="8"/>
        <v>0</v>
      </c>
      <c r="I122" s="51">
        <v>0</v>
      </c>
      <c r="J122" s="59">
        <f>ROUND(IF(H122&lt;=500000,0,IF(AND(H122&gt;=500001,H122&lt;=1250000),(H122-'Gia cảnh 9'!I118)*5%-25000,IF(H122&gt;=1250001,(H122-'Gia cảnh 9'!I118)*10%-87500))),2)</f>
        <v>0</v>
      </c>
      <c r="K122">
        <v>0</v>
      </c>
      <c r="L122" s="50">
        <f t="shared" si="9"/>
        <v>0</v>
      </c>
      <c r="M122" s="63"/>
      <c r="N122" s="61"/>
    </row>
    <row r="123" spans="1:14" s="30" customFormat="1" ht="27.75" hidden="1" customHeight="1">
      <c r="A123" s="46">
        <f>'KL tổ 9'!A122</f>
        <v>131</v>
      </c>
      <c r="B123" s="47" t="str">
        <f>'KL tổ 9'!B122</f>
        <v>Rim Hay</v>
      </c>
      <c r="C123" s="48">
        <v>16000</v>
      </c>
      <c r="D123" s="49">
        <f>'KL tổ 9'!AC122</f>
        <v>0</v>
      </c>
      <c r="E123" s="62">
        <f t="shared" si="7"/>
        <v>0</v>
      </c>
      <c r="F123" s="51">
        <v>3</v>
      </c>
      <c r="G123" s="51">
        <v>0</v>
      </c>
      <c r="H123" s="62">
        <f t="shared" si="8"/>
        <v>0</v>
      </c>
      <c r="I123" s="51">
        <v>0</v>
      </c>
      <c r="J123" s="59">
        <f>ROUND(IF(H123&lt;=500000,0,IF(AND(H123&gt;=500001,H123&lt;=1250000),(H123-'Gia cảnh 9'!I119)*5%-25000,IF(H123&gt;=1250001,(H123-'Gia cảnh 9'!I119)*10%-87500))),2)</f>
        <v>0</v>
      </c>
      <c r="K123">
        <v>0</v>
      </c>
      <c r="L123" s="50">
        <f t="shared" si="9"/>
        <v>0</v>
      </c>
      <c r="M123" s="63"/>
      <c r="N123" s="61"/>
    </row>
    <row r="124" spans="1:14" s="30" customFormat="1" ht="27.75" hidden="1" customHeight="1">
      <c r="A124" s="46">
        <f>'KL tổ 9'!A123</f>
        <v>132</v>
      </c>
      <c r="B124" s="47" t="str">
        <f>'KL tổ 9'!B123</f>
        <v>Văn Sôk</v>
      </c>
      <c r="C124" s="48">
        <v>16000</v>
      </c>
      <c r="D124" s="49">
        <f>'KL tổ 9'!AC123</f>
        <v>0</v>
      </c>
      <c r="E124" s="62">
        <f t="shared" ref="E124:E187" si="10">C124*D124</f>
        <v>0</v>
      </c>
      <c r="F124" s="51">
        <v>3</v>
      </c>
      <c r="G124" s="51">
        <v>0</v>
      </c>
      <c r="H124" s="62">
        <f t="shared" ref="H124:H187" si="11">G124+E124</f>
        <v>0</v>
      </c>
      <c r="I124" s="51">
        <v>0</v>
      </c>
      <c r="J124" s="59">
        <f>ROUND(IF(H124&lt;=500000,0,IF(AND(H124&gt;=500001,H124&lt;=1250000),(H124-'Gia cảnh 9'!I120)*5%-25000,IF(H124&gt;=1250001,(H124-'Gia cảnh 9'!I120)*10%-87500))),2)</f>
        <v>0</v>
      </c>
      <c r="K124">
        <v>0</v>
      </c>
      <c r="L124" s="50">
        <f t="shared" si="9"/>
        <v>0</v>
      </c>
      <c r="M124" s="63"/>
      <c r="N124" s="61"/>
    </row>
    <row r="125" spans="1:14" s="30" customFormat="1" ht="27.75" hidden="1" customHeight="1">
      <c r="A125" s="46">
        <f>'KL tổ 9'!A124</f>
        <v>133</v>
      </c>
      <c r="B125" s="47" t="str">
        <f>'KL tổ 9'!B124</f>
        <v>Bôl Sât</v>
      </c>
      <c r="C125" s="48">
        <v>16000</v>
      </c>
      <c r="D125" s="49">
        <f>'KL tổ 9'!AC124</f>
        <v>0</v>
      </c>
      <c r="E125" s="62">
        <f t="shared" si="10"/>
        <v>0</v>
      </c>
      <c r="F125" s="51">
        <v>3</v>
      </c>
      <c r="G125" s="51">
        <v>0</v>
      </c>
      <c r="H125" s="62">
        <f t="shared" si="11"/>
        <v>0</v>
      </c>
      <c r="I125" s="51">
        <v>0</v>
      </c>
      <c r="J125" s="59">
        <f>ROUND(IF(H125&lt;=500000,0,IF(AND(H125&gt;=500001,H125&lt;=1250000),(H125-'Gia cảnh 9'!I121)*5%-25000,IF(H125&gt;=1250001,(H125-'Gia cảnh 9'!I121)*10%-87500))),2)</f>
        <v>0</v>
      </c>
      <c r="K125">
        <v>0</v>
      </c>
      <c r="L125" s="50">
        <f t="shared" si="9"/>
        <v>0</v>
      </c>
      <c r="M125" s="63"/>
      <c r="N125" s="61"/>
    </row>
    <row r="126" spans="1:14" s="30" customFormat="1" ht="27.75" hidden="1" customHeight="1">
      <c r="A126" s="46">
        <f>'KL tổ 9'!A125</f>
        <v>134</v>
      </c>
      <c r="B126" s="47" t="str">
        <f>'KL tổ 9'!B125</f>
        <v>Hang Sât</v>
      </c>
      <c r="C126" s="48">
        <v>16000</v>
      </c>
      <c r="D126" s="49">
        <f>'KL tổ 9'!AC125</f>
        <v>0</v>
      </c>
      <c r="E126" s="62">
        <f t="shared" si="10"/>
        <v>0</v>
      </c>
      <c r="F126" s="51">
        <v>3</v>
      </c>
      <c r="G126" s="51">
        <v>0</v>
      </c>
      <c r="H126" s="62">
        <f t="shared" si="11"/>
        <v>0</v>
      </c>
      <c r="I126" s="51">
        <v>0</v>
      </c>
      <c r="J126" s="59">
        <f>ROUND(IF(H126&lt;=500000,0,IF(AND(H126&gt;=500001,H126&lt;=1250000),(H126-'Gia cảnh 9'!I122)*5%-25000,IF(H126&gt;=1250001,(H126-'Gia cảnh 9'!I122)*10%-87500))),2)</f>
        <v>0</v>
      </c>
      <c r="K126">
        <v>0</v>
      </c>
      <c r="L126" s="50">
        <f t="shared" si="9"/>
        <v>0</v>
      </c>
      <c r="M126" s="63"/>
      <c r="N126" s="61"/>
    </row>
    <row r="127" spans="1:14" s="30" customFormat="1" ht="27.75" hidden="1" customHeight="1">
      <c r="A127" s="46">
        <f>'KL tổ 9'!A126</f>
        <v>135</v>
      </c>
      <c r="B127" s="47" t="str">
        <f>'KL tổ 9'!B126</f>
        <v>Si Sa Ly</v>
      </c>
      <c r="C127" s="48">
        <v>16000</v>
      </c>
      <c r="D127" s="49">
        <f>'KL tổ 9'!AC126</f>
        <v>0</v>
      </c>
      <c r="E127" s="62">
        <f t="shared" si="10"/>
        <v>0</v>
      </c>
      <c r="F127" s="51">
        <v>3</v>
      </c>
      <c r="G127" s="51">
        <v>0</v>
      </c>
      <c r="H127" s="62">
        <f t="shared" si="11"/>
        <v>0</v>
      </c>
      <c r="I127" s="51">
        <v>0</v>
      </c>
      <c r="J127" s="59">
        <f>ROUND(IF(H127&lt;=500000,0,IF(AND(H127&gt;=500001,H127&lt;=1250000),(H127-'Gia cảnh 9'!I123)*5%-25000,IF(H127&gt;=1250001,(H127-'Gia cảnh 9'!I123)*10%-87500))),2)</f>
        <v>0</v>
      </c>
      <c r="K127">
        <v>0</v>
      </c>
      <c r="L127" s="50">
        <f t="shared" si="9"/>
        <v>0</v>
      </c>
      <c r="M127" s="63"/>
      <c r="N127" s="61"/>
    </row>
    <row r="128" spans="1:14" s="30" customFormat="1" ht="27.75" hidden="1" customHeight="1">
      <c r="A128" s="46">
        <f>'KL tổ 9'!A127</f>
        <v>136</v>
      </c>
      <c r="B128" s="47" t="str">
        <f>'KL tổ 9'!B127</f>
        <v>Son Pha Ry</v>
      </c>
      <c r="C128" s="48">
        <v>16000</v>
      </c>
      <c r="D128" s="49">
        <f>'KL tổ 9'!AC127</f>
        <v>0</v>
      </c>
      <c r="E128" s="62">
        <f t="shared" si="10"/>
        <v>0</v>
      </c>
      <c r="F128" s="51">
        <v>3</v>
      </c>
      <c r="G128" s="51">
        <v>0</v>
      </c>
      <c r="H128" s="62">
        <f t="shared" si="11"/>
        <v>0</v>
      </c>
      <c r="I128" s="51">
        <v>0</v>
      </c>
      <c r="J128" s="59">
        <f>ROUND(IF(H128&lt;=500000,0,IF(AND(H128&gt;=500001,H128&lt;=1250000),(H128-'Gia cảnh 9'!I124)*5%-25000,IF(H128&gt;=1250001,(H128-'Gia cảnh 9'!I124)*10%-87500))),2)</f>
        <v>0</v>
      </c>
      <c r="K128">
        <v>0</v>
      </c>
      <c r="L128" s="50">
        <f t="shared" si="9"/>
        <v>0</v>
      </c>
      <c r="M128" s="63"/>
      <c r="N128" s="61"/>
    </row>
    <row r="129" spans="1:14" s="30" customFormat="1" ht="27.75" hidden="1" customHeight="1">
      <c r="A129" s="46">
        <f>'KL tổ 9'!A128</f>
        <v>137</v>
      </c>
      <c r="B129" s="47" t="str">
        <f>'KL tổ 9'!B128</f>
        <v>Bun Na Sua</v>
      </c>
      <c r="C129" s="48">
        <v>16000</v>
      </c>
      <c r="D129" s="49">
        <f>'KL tổ 9'!AC128</f>
        <v>0</v>
      </c>
      <c r="E129" s="62">
        <f t="shared" si="10"/>
        <v>0</v>
      </c>
      <c r="F129" s="51">
        <v>3</v>
      </c>
      <c r="G129" s="51">
        <v>0</v>
      </c>
      <c r="H129" s="62">
        <f t="shared" si="11"/>
        <v>0</v>
      </c>
      <c r="I129" s="51">
        <v>0</v>
      </c>
      <c r="J129" s="59">
        <f>ROUND(IF(H129&lt;=500000,0,IF(AND(H129&gt;=500001,H129&lt;=1250000),(H129-'Gia cảnh 9'!I125)*5%-25000,IF(H129&gt;=1250001,(H129-'Gia cảnh 9'!I125)*10%-87500))),2)</f>
        <v>0</v>
      </c>
      <c r="K129">
        <v>0</v>
      </c>
      <c r="L129" s="50">
        <f t="shared" si="9"/>
        <v>0</v>
      </c>
      <c r="M129" s="63"/>
      <c r="N129" s="61"/>
    </row>
    <row r="130" spans="1:14" s="30" customFormat="1" ht="27.75" hidden="1" customHeight="1">
      <c r="A130" s="46">
        <f>'KL tổ 9'!A129</f>
        <v>138</v>
      </c>
      <c r="B130" s="47" t="str">
        <f>'KL tổ 9'!B129</f>
        <v>Rươn Ui</v>
      </c>
      <c r="C130" s="48">
        <v>16000</v>
      </c>
      <c r="D130" s="49">
        <f>'KL tổ 9'!AC129</f>
        <v>0</v>
      </c>
      <c r="E130" s="62">
        <f t="shared" si="10"/>
        <v>0</v>
      </c>
      <c r="F130" s="51">
        <v>3</v>
      </c>
      <c r="G130" s="51">
        <v>0</v>
      </c>
      <c r="H130" s="62">
        <f t="shared" si="11"/>
        <v>0</v>
      </c>
      <c r="I130" s="51">
        <v>0</v>
      </c>
      <c r="J130" s="59">
        <f>ROUND(IF(H130&lt;=500000,0,IF(AND(H130&gt;=500001,H130&lt;=1250000),(H130-'Gia cảnh 9'!I126)*5%-25000,IF(H130&gt;=1250001,(H130-'Gia cảnh 9'!I126)*10%-87500))),2)</f>
        <v>0</v>
      </c>
      <c r="K130">
        <v>0</v>
      </c>
      <c r="L130" s="50">
        <f t="shared" si="9"/>
        <v>0</v>
      </c>
      <c r="M130" s="63"/>
      <c r="N130" s="61"/>
    </row>
    <row r="131" spans="1:14" s="30" customFormat="1" ht="27.75" hidden="1" customHeight="1">
      <c r="A131" s="46">
        <f>'KL tổ 9'!A130</f>
        <v>139</v>
      </c>
      <c r="B131" s="47" t="str">
        <f>'KL tổ 9'!B130</f>
        <v>Phat Pheap</v>
      </c>
      <c r="C131" s="48">
        <v>16000</v>
      </c>
      <c r="D131" s="49">
        <f>'KL tổ 9'!AC130</f>
        <v>0</v>
      </c>
      <c r="E131" s="62">
        <f t="shared" si="10"/>
        <v>0</v>
      </c>
      <c r="F131" s="51">
        <v>3</v>
      </c>
      <c r="G131" s="51">
        <v>0</v>
      </c>
      <c r="H131" s="62">
        <f t="shared" si="11"/>
        <v>0</v>
      </c>
      <c r="I131" s="51">
        <v>0</v>
      </c>
      <c r="J131" s="59">
        <f>ROUND(IF(H131&lt;=500000,0,IF(AND(H131&gt;=500001,H131&lt;=1250000),(H131-'Gia cảnh 9'!I127)*5%-25000,IF(H131&gt;=1250001,(H131-'Gia cảnh 9'!I127)*10%-87500))),2)</f>
        <v>0</v>
      </c>
      <c r="K131">
        <v>0</v>
      </c>
      <c r="L131" s="50">
        <f t="shared" si="9"/>
        <v>0</v>
      </c>
      <c r="M131" s="63"/>
      <c r="N131" s="61"/>
    </row>
    <row r="132" spans="1:14" s="30" customFormat="1" ht="27.75" hidden="1" customHeight="1">
      <c r="A132" s="46">
        <f>'KL tổ 9'!A131</f>
        <v>140</v>
      </c>
      <c r="B132" s="47" t="str">
        <f>'KL tổ 9'!B131</f>
        <v>Coi Pheak Co Đây</v>
      </c>
      <c r="C132" s="48">
        <v>16000</v>
      </c>
      <c r="D132" s="49">
        <f>'KL tổ 9'!AC131</f>
        <v>0</v>
      </c>
      <c r="E132" s="62">
        <f t="shared" si="10"/>
        <v>0</v>
      </c>
      <c r="F132" s="51">
        <v>3</v>
      </c>
      <c r="G132" s="51">
        <v>0</v>
      </c>
      <c r="H132" s="62">
        <f t="shared" si="11"/>
        <v>0</v>
      </c>
      <c r="I132" s="51">
        <v>0</v>
      </c>
      <c r="J132" s="59">
        <f>ROUND(IF(H132&lt;=500000,0,IF(AND(H132&gt;=500001,H132&lt;=1250000),(H132-'Gia cảnh 9'!I128)*5%-25000,IF(H132&gt;=1250001,(H132-'Gia cảnh 9'!I128)*10%-87500))),2)</f>
        <v>0</v>
      </c>
      <c r="K132">
        <v>0</v>
      </c>
      <c r="L132" s="50">
        <f t="shared" si="9"/>
        <v>0</v>
      </c>
      <c r="M132" s="63"/>
      <c r="N132" s="61"/>
    </row>
    <row r="133" spans="1:14" s="30" customFormat="1" ht="27.75" hidden="1" customHeight="1">
      <c r="A133" s="46">
        <f>'KL tổ 9'!A132</f>
        <v>141</v>
      </c>
      <c r="B133" s="47" t="str">
        <f>'KL tổ 9'!B132</f>
        <v>Thiêt Pok</v>
      </c>
      <c r="C133" s="48">
        <v>16000</v>
      </c>
      <c r="D133" s="49">
        <f>'KL tổ 9'!AC132</f>
        <v>0</v>
      </c>
      <c r="E133" s="62">
        <f t="shared" si="10"/>
        <v>0</v>
      </c>
      <c r="F133" s="51">
        <v>3</v>
      </c>
      <c r="G133" s="51">
        <v>0</v>
      </c>
      <c r="H133" s="62">
        <f t="shared" si="11"/>
        <v>0</v>
      </c>
      <c r="I133" s="51">
        <v>0</v>
      </c>
      <c r="J133" s="59">
        <f>ROUND(IF(H133&lt;=500000,0,IF(AND(H133&gt;=500001,H133&lt;=1250000),(H133-'Gia cảnh 9'!I129)*5%-25000,IF(H133&gt;=1250001,(H133-'Gia cảnh 9'!I129)*10%-87500))),2)</f>
        <v>0</v>
      </c>
      <c r="K133">
        <v>0</v>
      </c>
      <c r="L133" s="50">
        <f t="shared" si="9"/>
        <v>0</v>
      </c>
      <c r="M133" s="63"/>
      <c r="N133" s="61"/>
    </row>
    <row r="134" spans="1:14" s="30" customFormat="1" ht="27.75" hidden="1" customHeight="1">
      <c r="A134" s="46">
        <f>'KL tổ 9'!A133</f>
        <v>142</v>
      </c>
      <c r="B134" s="47" t="str">
        <f>'KL tổ 9'!B133</f>
        <v>Vi Chât</v>
      </c>
      <c r="C134" s="48">
        <v>16000</v>
      </c>
      <c r="D134" s="49">
        <f>'KL tổ 9'!AC133</f>
        <v>0</v>
      </c>
      <c r="E134" s="62">
        <f t="shared" si="10"/>
        <v>0</v>
      </c>
      <c r="F134" s="51">
        <v>3</v>
      </c>
      <c r="G134" s="51">
        <v>0</v>
      </c>
      <c r="H134" s="62">
        <f t="shared" si="11"/>
        <v>0</v>
      </c>
      <c r="I134" s="51">
        <v>0</v>
      </c>
      <c r="J134" s="59">
        <f>ROUND(IF(H134&lt;=500000,0,IF(AND(H134&gt;=500001,H134&lt;=1250000),(H134-'Gia cảnh 9'!I130)*5%-25000,IF(H134&gt;=1250001,(H134-'Gia cảnh 9'!I130)*10%-87500))),2)</f>
        <v>0</v>
      </c>
      <c r="K134">
        <v>0</v>
      </c>
      <c r="L134" s="50">
        <f t="shared" si="9"/>
        <v>0</v>
      </c>
      <c r="M134" s="63"/>
      <c r="N134" s="61"/>
    </row>
    <row r="135" spans="1:14" s="30" customFormat="1" ht="27.75" hidden="1" customHeight="1">
      <c r="A135" s="46">
        <f>'KL tổ 9'!A134</f>
        <v>143</v>
      </c>
      <c r="B135" s="47" t="str">
        <f>'KL tổ 9'!B134</f>
        <v>Om Hêng</v>
      </c>
      <c r="C135" s="48">
        <v>16000</v>
      </c>
      <c r="D135" s="49">
        <f>'KL tổ 9'!AC134</f>
        <v>0</v>
      </c>
      <c r="E135" s="62">
        <f t="shared" si="10"/>
        <v>0</v>
      </c>
      <c r="F135" s="51">
        <v>3</v>
      </c>
      <c r="G135" s="51">
        <v>0</v>
      </c>
      <c r="H135" s="62">
        <f t="shared" si="11"/>
        <v>0</v>
      </c>
      <c r="I135" s="51">
        <v>0</v>
      </c>
      <c r="J135" s="59">
        <f>ROUND(IF(H135&lt;=500000,0,IF(AND(H135&gt;=500001,H135&lt;=1250000),(H135-'Gia cảnh 9'!I131)*5%-25000,IF(H135&gt;=1250001,(H135-'Gia cảnh 9'!I131)*10%-87500))),2)</f>
        <v>0</v>
      </c>
      <c r="K135">
        <v>0</v>
      </c>
      <c r="L135" s="50">
        <f t="shared" si="9"/>
        <v>0</v>
      </c>
      <c r="M135" s="63"/>
      <c r="N135" s="61"/>
    </row>
    <row r="136" spans="1:14" s="30" customFormat="1" ht="27.75" hidden="1" customHeight="1">
      <c r="A136" s="46">
        <f>'KL tổ 9'!A135</f>
        <v>144</v>
      </c>
      <c r="B136" s="47" t="str">
        <f>'KL tổ 9'!B135</f>
        <v>Son Pha</v>
      </c>
      <c r="C136" s="48">
        <v>16000</v>
      </c>
      <c r="D136" s="49">
        <f>'KL tổ 9'!AC135</f>
        <v>0</v>
      </c>
      <c r="E136" s="62">
        <f t="shared" si="10"/>
        <v>0</v>
      </c>
      <c r="F136" s="51">
        <v>3</v>
      </c>
      <c r="G136" s="51">
        <v>0</v>
      </c>
      <c r="H136" s="62">
        <f t="shared" si="11"/>
        <v>0</v>
      </c>
      <c r="I136" s="51">
        <v>0</v>
      </c>
      <c r="J136" s="59">
        <f>ROUND(IF(H136&lt;=500000,0,IF(AND(H136&gt;=500001,H136&lt;=1250000),(H136-'Gia cảnh 9'!I132)*5%-25000,IF(H136&gt;=1250001,(H136-'Gia cảnh 9'!I132)*10%-87500))),2)</f>
        <v>0</v>
      </c>
      <c r="K136">
        <v>0</v>
      </c>
      <c r="L136" s="50">
        <f t="shared" si="9"/>
        <v>0</v>
      </c>
      <c r="M136" s="63"/>
      <c r="N136" s="61"/>
    </row>
    <row r="137" spans="1:14" s="30" customFormat="1" ht="27.75" hidden="1" customHeight="1">
      <c r="A137" s="46">
        <f>'KL tổ 9'!A136</f>
        <v>145</v>
      </c>
      <c r="B137" s="47" t="str">
        <f>'KL tổ 9'!B136</f>
        <v>Chhum Chhương</v>
      </c>
      <c r="C137" s="48">
        <v>16000</v>
      </c>
      <c r="D137" s="49">
        <f>'KL tổ 9'!AC136</f>
        <v>0</v>
      </c>
      <c r="E137" s="62">
        <f t="shared" si="10"/>
        <v>0</v>
      </c>
      <c r="F137" s="51">
        <v>3</v>
      </c>
      <c r="G137" s="51">
        <v>0</v>
      </c>
      <c r="H137" s="62">
        <f t="shared" si="11"/>
        <v>0</v>
      </c>
      <c r="I137" s="51">
        <v>0</v>
      </c>
      <c r="J137" s="59">
        <f>ROUND(IF(H137&lt;=500000,0,IF(AND(H137&gt;=500001,H137&lt;=1250000),(H137-'Gia cảnh 9'!I133)*5%-25000,IF(H137&gt;=1250001,(H137-'Gia cảnh 9'!I133)*10%-87500))),2)</f>
        <v>0</v>
      </c>
      <c r="K137">
        <v>0</v>
      </c>
      <c r="L137" s="50">
        <f t="shared" si="9"/>
        <v>0</v>
      </c>
      <c r="M137" s="63"/>
      <c r="N137" s="61"/>
    </row>
    <row r="138" spans="1:14" s="30" customFormat="1" ht="27.75" hidden="1" customHeight="1">
      <c r="A138" s="46">
        <f>'KL tổ 9'!A137</f>
        <v>146</v>
      </c>
      <c r="B138" s="47" t="str">
        <f>'KL tổ 9'!B137</f>
        <v>Chhương So Rây Tuch</v>
      </c>
      <c r="C138" s="48">
        <v>16000</v>
      </c>
      <c r="D138" s="49">
        <f>'KL tổ 9'!AC137</f>
        <v>0</v>
      </c>
      <c r="E138" s="62">
        <f t="shared" si="10"/>
        <v>0</v>
      </c>
      <c r="F138" s="51">
        <v>3</v>
      </c>
      <c r="G138" s="51">
        <v>0</v>
      </c>
      <c r="H138" s="62">
        <f t="shared" si="11"/>
        <v>0</v>
      </c>
      <c r="I138" s="51">
        <v>0</v>
      </c>
      <c r="J138" s="59">
        <f>ROUND(IF(H138&lt;=500000,0,IF(AND(H138&gt;=500001,H138&lt;=1250000),(H138-'Gia cảnh 9'!I134)*5%-25000,IF(H138&gt;=1250001,(H138-'Gia cảnh 9'!I134)*10%-87500))),2)</f>
        <v>0</v>
      </c>
      <c r="K138">
        <v>0</v>
      </c>
      <c r="L138" s="50">
        <f t="shared" si="9"/>
        <v>0</v>
      </c>
      <c r="M138" s="63"/>
      <c r="N138" s="61"/>
    </row>
    <row r="139" spans="1:14" s="30" customFormat="1" ht="27.75" hidden="1" customHeight="1">
      <c r="A139" s="46">
        <f>'KL tổ 9'!A138</f>
        <v>147</v>
      </c>
      <c r="B139" s="47" t="str">
        <f>'KL tổ 9'!B138</f>
        <v>Chhương So Rây Tôp</v>
      </c>
      <c r="C139" s="48">
        <v>16000</v>
      </c>
      <c r="D139" s="49">
        <f>'KL tổ 9'!AC138</f>
        <v>0</v>
      </c>
      <c r="E139" s="62">
        <f t="shared" si="10"/>
        <v>0</v>
      </c>
      <c r="F139" s="51">
        <v>3</v>
      </c>
      <c r="G139" s="51">
        <v>0</v>
      </c>
      <c r="H139" s="62">
        <f t="shared" si="11"/>
        <v>0</v>
      </c>
      <c r="I139" s="51">
        <v>0</v>
      </c>
      <c r="J139" s="59">
        <f>ROUND(IF(H139&lt;=500000,0,IF(AND(H139&gt;=500001,H139&lt;=1250000),(H139-'Gia cảnh 9'!I135)*5%-25000,IF(H139&gt;=1250001,(H139-'Gia cảnh 9'!I135)*10%-87500))),2)</f>
        <v>0</v>
      </c>
      <c r="K139">
        <v>0</v>
      </c>
      <c r="L139" s="50">
        <f t="shared" si="9"/>
        <v>0</v>
      </c>
      <c r="M139" s="63"/>
      <c r="N139" s="61"/>
    </row>
    <row r="140" spans="1:14" s="30" customFormat="1" ht="27.75" hidden="1" customHeight="1">
      <c r="A140" s="46">
        <f>'KL tổ 9'!A139</f>
        <v>148</v>
      </c>
      <c r="B140" s="47" t="str">
        <f>'KL tổ 9'!B139</f>
        <v>Chhương Chhan</v>
      </c>
      <c r="C140" s="48">
        <v>16000</v>
      </c>
      <c r="D140" s="49">
        <f>'KL tổ 9'!AC139</f>
        <v>0</v>
      </c>
      <c r="E140" s="62">
        <f t="shared" si="10"/>
        <v>0</v>
      </c>
      <c r="F140" s="51">
        <v>3</v>
      </c>
      <c r="G140" s="51">
        <v>0</v>
      </c>
      <c r="H140" s="62">
        <f t="shared" si="11"/>
        <v>0</v>
      </c>
      <c r="I140" s="51">
        <v>0</v>
      </c>
      <c r="J140" s="59">
        <f>ROUND(IF(H140&lt;=500000,0,IF(AND(H140&gt;=500001,H140&lt;=1250000),(H140-'Gia cảnh 9'!I136)*5%-25000,IF(H140&gt;=1250001,(H140-'Gia cảnh 9'!I136)*10%-87500))),2)</f>
        <v>0</v>
      </c>
      <c r="K140">
        <v>0</v>
      </c>
      <c r="L140" s="50">
        <f t="shared" si="9"/>
        <v>0</v>
      </c>
      <c r="M140" s="63"/>
      <c r="N140" s="61"/>
    </row>
    <row r="141" spans="1:14" s="30" customFormat="1" ht="27.75" hidden="1" customHeight="1">
      <c r="A141" s="46">
        <f>'KL tổ 9'!A140</f>
        <v>149</v>
      </c>
      <c r="B141" s="47" t="str">
        <f>'KL tổ 9'!B140</f>
        <v>Sim Đa</v>
      </c>
      <c r="C141" s="48">
        <v>16000</v>
      </c>
      <c r="D141" s="49">
        <f>'KL tổ 9'!AC140</f>
        <v>0</v>
      </c>
      <c r="E141" s="62">
        <f t="shared" si="10"/>
        <v>0</v>
      </c>
      <c r="F141" s="51">
        <v>3</v>
      </c>
      <c r="G141" s="51">
        <v>0</v>
      </c>
      <c r="H141" s="62">
        <f t="shared" si="11"/>
        <v>0</v>
      </c>
      <c r="I141" s="51">
        <v>0</v>
      </c>
      <c r="J141" s="59">
        <f>ROUND(IF(H141&lt;=500000,0,IF(AND(H141&gt;=500001,H141&lt;=1250000),(H141-'Gia cảnh 9'!I137)*5%-25000,IF(H141&gt;=1250001,(H141-'Gia cảnh 9'!I137)*10%-87500))),2)</f>
        <v>0</v>
      </c>
      <c r="K141">
        <v>0</v>
      </c>
      <c r="L141" s="50">
        <f t="shared" si="9"/>
        <v>0</v>
      </c>
      <c r="M141" s="63"/>
      <c r="N141" s="61"/>
    </row>
    <row r="142" spans="1:14" s="30" customFormat="1" ht="27.75" hidden="1" customHeight="1">
      <c r="A142" s="46">
        <f>'KL tổ 9'!A141</f>
        <v>150</v>
      </c>
      <c r="B142" s="47" t="str">
        <f>'KL tổ 9'!B141</f>
        <v>Em Leak</v>
      </c>
      <c r="C142" s="48">
        <v>16000</v>
      </c>
      <c r="D142" s="49">
        <f>'KL tổ 9'!AC141</f>
        <v>0</v>
      </c>
      <c r="E142" s="62">
        <f t="shared" si="10"/>
        <v>0</v>
      </c>
      <c r="F142" s="51">
        <v>3</v>
      </c>
      <c r="G142" s="51">
        <v>0</v>
      </c>
      <c r="H142" s="62">
        <f t="shared" si="11"/>
        <v>0</v>
      </c>
      <c r="I142" s="51">
        <v>0</v>
      </c>
      <c r="J142" s="59">
        <f>ROUND(IF(H142&lt;=500000,0,IF(AND(H142&gt;=500001,H142&lt;=1250000),(H142-'Gia cảnh 9'!I138)*5%-25000,IF(H142&gt;=1250001,(H142-'Gia cảnh 9'!I138)*10%-87500))),2)</f>
        <v>0</v>
      </c>
      <c r="K142">
        <v>0</v>
      </c>
      <c r="L142" s="50">
        <f t="shared" si="9"/>
        <v>0</v>
      </c>
      <c r="M142" s="63"/>
      <c r="N142" s="61"/>
    </row>
    <row r="143" spans="1:14" s="30" customFormat="1" ht="27.75" hidden="1" customHeight="1">
      <c r="A143" s="46">
        <f>'KL tổ 9'!A142</f>
        <v>151</v>
      </c>
      <c r="B143" s="47" t="str">
        <f>'KL tổ 9'!B142</f>
        <v>Hiên So Rây Phoăs</v>
      </c>
      <c r="C143" s="48">
        <v>16000</v>
      </c>
      <c r="D143" s="49">
        <f>'KL tổ 9'!AC142</f>
        <v>0</v>
      </c>
      <c r="E143" s="62">
        <f t="shared" si="10"/>
        <v>0</v>
      </c>
      <c r="F143" s="51">
        <v>3</v>
      </c>
      <c r="G143" s="51">
        <v>0</v>
      </c>
      <c r="H143" s="62">
        <f t="shared" si="11"/>
        <v>0</v>
      </c>
      <c r="I143" s="51">
        <v>0</v>
      </c>
      <c r="J143" s="59">
        <f>ROUND(IF(H143&lt;=500000,0,IF(AND(H143&gt;=500001,H143&lt;=1250000),(H143-'Gia cảnh 9'!I139)*5%-25000,IF(H143&gt;=1250001,(H143-'Gia cảnh 9'!I139)*10%-87500))),2)</f>
        <v>0</v>
      </c>
      <c r="K143">
        <v>0</v>
      </c>
      <c r="L143" s="50">
        <f t="shared" si="9"/>
        <v>0</v>
      </c>
      <c r="M143" s="63"/>
      <c r="N143" s="61"/>
    </row>
    <row r="144" spans="1:14" s="30" customFormat="1" ht="27.75" hidden="1" customHeight="1">
      <c r="A144" s="46">
        <f>'KL tổ 9'!A143</f>
        <v>152</v>
      </c>
      <c r="B144" s="47" t="str">
        <f>'KL tổ 9'!B143</f>
        <v>Kho Li Chi Von</v>
      </c>
      <c r="C144" s="48">
        <v>16000</v>
      </c>
      <c r="D144" s="49">
        <f>'KL tổ 9'!AC143</f>
        <v>0</v>
      </c>
      <c r="E144" s="62">
        <f t="shared" si="10"/>
        <v>0</v>
      </c>
      <c r="F144" s="51">
        <v>3</v>
      </c>
      <c r="G144" s="51">
        <v>0</v>
      </c>
      <c r="H144" s="62">
        <f t="shared" si="11"/>
        <v>0</v>
      </c>
      <c r="I144" s="51">
        <v>0</v>
      </c>
      <c r="J144" s="59">
        <f>ROUND(IF(H144&lt;=500000,0,IF(AND(H144&gt;=500001,H144&lt;=1250000),(H144-'Gia cảnh 9'!I140)*5%-25000,IF(H144&gt;=1250001,(H144-'Gia cảnh 9'!I140)*10%-87500))),2)</f>
        <v>0</v>
      </c>
      <c r="K144">
        <v>0</v>
      </c>
      <c r="L144" s="50">
        <f t="shared" si="9"/>
        <v>0</v>
      </c>
      <c r="M144" s="63"/>
      <c r="N144" s="61"/>
    </row>
    <row r="145" spans="1:14" s="30" customFormat="1" ht="27.75" hidden="1" customHeight="1">
      <c r="A145" s="46">
        <f>'KL tổ 9'!A144</f>
        <v>153</v>
      </c>
      <c r="B145" s="47" t="str">
        <f>'KL tổ 9'!B144</f>
        <v>Hia Hây</v>
      </c>
      <c r="C145" s="48">
        <v>16000</v>
      </c>
      <c r="D145" s="49">
        <f>'KL tổ 9'!AC144</f>
        <v>0</v>
      </c>
      <c r="E145" s="62">
        <f t="shared" si="10"/>
        <v>0</v>
      </c>
      <c r="F145" s="51">
        <v>3</v>
      </c>
      <c r="G145" s="51">
        <v>0</v>
      </c>
      <c r="H145" s="62">
        <f t="shared" si="11"/>
        <v>0</v>
      </c>
      <c r="I145" s="51">
        <v>0</v>
      </c>
      <c r="J145" s="59">
        <f>ROUND(IF(H145&lt;=500000,0,IF(AND(H145&gt;=500001,H145&lt;=1250000),(H145-'Gia cảnh 9'!I141)*5%-25000,IF(H145&gt;=1250001,(H145-'Gia cảnh 9'!I141)*10%-87500))),2)</f>
        <v>0</v>
      </c>
      <c r="K145">
        <v>0</v>
      </c>
      <c r="L145" s="50">
        <f t="shared" si="9"/>
        <v>0</v>
      </c>
      <c r="M145" s="63"/>
      <c r="N145" s="61"/>
    </row>
    <row r="146" spans="1:14" s="30" customFormat="1" ht="27.75" hidden="1" customHeight="1">
      <c r="A146" s="46">
        <f>'KL tổ 9'!A145</f>
        <v>154</v>
      </c>
      <c r="B146" s="47" t="str">
        <f>'KL tổ 9'!B145</f>
        <v>Ien Tôk</v>
      </c>
      <c r="C146" s="48">
        <v>16000</v>
      </c>
      <c r="D146" s="49">
        <f>'KL tổ 9'!AC145</f>
        <v>0</v>
      </c>
      <c r="E146" s="62">
        <f t="shared" si="10"/>
        <v>0</v>
      </c>
      <c r="F146" s="51">
        <v>3</v>
      </c>
      <c r="G146" s="51">
        <v>0</v>
      </c>
      <c r="H146" s="62">
        <f t="shared" si="11"/>
        <v>0</v>
      </c>
      <c r="I146" s="51">
        <v>0</v>
      </c>
      <c r="J146" s="59">
        <f>ROUND(IF(H146&lt;=500000,0,IF(AND(H146&gt;=500001,H146&lt;=1250000),(H146-'Gia cảnh 9'!I142)*5%-25000,IF(H146&gt;=1250001,(H146-'Gia cảnh 9'!I142)*10%-87500))),2)</f>
        <v>0</v>
      </c>
      <c r="K146">
        <v>0</v>
      </c>
      <c r="L146" s="50">
        <f t="shared" si="9"/>
        <v>0</v>
      </c>
      <c r="M146" s="63"/>
      <c r="N146" s="61"/>
    </row>
    <row r="147" spans="1:14" s="30" customFormat="1" ht="27.75" hidden="1" customHeight="1">
      <c r="A147" s="46">
        <f>'KL tổ 9'!A146</f>
        <v>155</v>
      </c>
      <c r="B147" s="47" t="str">
        <f>'KL tổ 9'!B146</f>
        <v>Mon Môn</v>
      </c>
      <c r="C147" s="48">
        <v>16000</v>
      </c>
      <c r="D147" s="49">
        <f>'KL tổ 9'!AC146</f>
        <v>0</v>
      </c>
      <c r="E147" s="62">
        <f t="shared" si="10"/>
        <v>0</v>
      </c>
      <c r="F147" s="51">
        <v>3</v>
      </c>
      <c r="G147" s="51">
        <v>0</v>
      </c>
      <c r="H147" s="62">
        <f t="shared" si="11"/>
        <v>0</v>
      </c>
      <c r="I147" s="51">
        <v>0</v>
      </c>
      <c r="J147" s="59">
        <f>ROUND(IF(H147&lt;=500000,0,IF(AND(H147&gt;=500001,H147&lt;=1250000),(H147-'Gia cảnh 9'!I143)*5%-25000,IF(H147&gt;=1250001,(H147-'Gia cảnh 9'!I143)*10%-87500))),2)</f>
        <v>0</v>
      </c>
      <c r="K147">
        <v>0</v>
      </c>
      <c r="L147" s="50">
        <f t="shared" si="9"/>
        <v>0</v>
      </c>
      <c r="M147" s="63"/>
      <c r="N147" s="61"/>
    </row>
    <row r="148" spans="1:14" s="30" customFormat="1" ht="27.75" hidden="1" customHeight="1">
      <c r="A148" s="46">
        <f>'KL tổ 9'!A147</f>
        <v>156</v>
      </c>
      <c r="B148" s="47" t="str">
        <f>'KL tổ 9'!B147</f>
        <v>Pi Khim</v>
      </c>
      <c r="C148" s="48">
        <v>16000</v>
      </c>
      <c r="D148" s="49">
        <f>'KL tổ 9'!AC147</f>
        <v>0</v>
      </c>
      <c r="E148" s="62">
        <f t="shared" si="10"/>
        <v>0</v>
      </c>
      <c r="F148" s="51">
        <v>3</v>
      </c>
      <c r="G148" s="51">
        <v>0</v>
      </c>
      <c r="H148" s="62">
        <f t="shared" si="11"/>
        <v>0</v>
      </c>
      <c r="I148" s="51">
        <v>0</v>
      </c>
      <c r="J148" s="59">
        <f>ROUND(IF(H148&lt;=500000,0,IF(AND(H148&gt;=500001,H148&lt;=1250000),(H148-'Gia cảnh 9'!I144)*5%-25000,IF(H148&gt;=1250001,(H148-'Gia cảnh 9'!I144)*10%-87500))),2)</f>
        <v>0</v>
      </c>
      <c r="K148">
        <v>0</v>
      </c>
      <c r="L148" s="50">
        <f t="shared" si="9"/>
        <v>0</v>
      </c>
      <c r="M148" s="63"/>
      <c r="N148" s="61"/>
    </row>
    <row r="149" spans="1:14" s="30" customFormat="1" ht="27.75" hidden="1" customHeight="1">
      <c r="A149" s="46">
        <f>'KL tổ 9'!A148</f>
        <v>157</v>
      </c>
      <c r="B149" s="47" t="str">
        <f>'KL tổ 9'!B148</f>
        <v>Em Số Kha</v>
      </c>
      <c r="C149" s="48">
        <v>16000</v>
      </c>
      <c r="D149" s="49">
        <f>'KL tổ 9'!AC148</f>
        <v>0</v>
      </c>
      <c r="E149" s="62">
        <f t="shared" si="10"/>
        <v>0</v>
      </c>
      <c r="F149" s="51">
        <v>3</v>
      </c>
      <c r="G149" s="51">
        <v>0</v>
      </c>
      <c r="H149" s="62">
        <f t="shared" si="11"/>
        <v>0</v>
      </c>
      <c r="I149" s="51">
        <v>0</v>
      </c>
      <c r="J149" s="59">
        <f>ROUND(IF(H149&lt;=500000,0,IF(AND(H149&gt;=500001,H149&lt;=1250000),(H149-'Gia cảnh 9'!I145)*5%-25000,IF(H149&gt;=1250001,(H149-'Gia cảnh 9'!I145)*10%-87500))),2)</f>
        <v>0</v>
      </c>
      <c r="K149">
        <v>0</v>
      </c>
      <c r="L149" s="50">
        <f t="shared" si="9"/>
        <v>0</v>
      </c>
      <c r="M149" s="63"/>
      <c r="N149" s="61"/>
    </row>
    <row r="150" spans="1:14" s="30" customFormat="1" ht="27.75" hidden="1" customHeight="1">
      <c r="A150" s="46">
        <f>'KL tổ 9'!A149</f>
        <v>158</v>
      </c>
      <c r="B150" s="47" t="str">
        <f>'KL tổ 9'!B149</f>
        <v>Sau Chea</v>
      </c>
      <c r="C150" s="48">
        <v>16000</v>
      </c>
      <c r="D150" s="49">
        <f>'KL tổ 9'!AC149</f>
        <v>0</v>
      </c>
      <c r="E150" s="62">
        <f t="shared" si="10"/>
        <v>0</v>
      </c>
      <c r="F150" s="51">
        <v>3</v>
      </c>
      <c r="G150" s="51">
        <v>0</v>
      </c>
      <c r="H150" s="62">
        <f t="shared" si="11"/>
        <v>0</v>
      </c>
      <c r="I150" s="51">
        <v>0</v>
      </c>
      <c r="J150" s="59">
        <f>ROUND(IF(H150&lt;=500000,0,IF(AND(H150&gt;=500001,H150&lt;=1250000),(H150-'Gia cảnh 9'!I146)*5%-25000,IF(H150&gt;=1250001,(H150-'Gia cảnh 9'!I146)*10%-87500))),2)</f>
        <v>0</v>
      </c>
      <c r="K150">
        <v>0</v>
      </c>
      <c r="L150" s="50">
        <f t="shared" si="9"/>
        <v>0</v>
      </c>
      <c r="M150" s="63"/>
      <c r="N150" s="61"/>
    </row>
    <row r="151" spans="1:14" s="30" customFormat="1" ht="27.75" hidden="1" customHeight="1">
      <c r="A151" s="46">
        <f>'KL tổ 9'!A150</f>
        <v>159</v>
      </c>
      <c r="B151" s="47" t="str">
        <f>'KL tổ 9'!B150</f>
        <v>Phôn Puth</v>
      </c>
      <c r="C151" s="48">
        <v>16000</v>
      </c>
      <c r="D151" s="49">
        <f>'KL tổ 9'!AC150</f>
        <v>0</v>
      </c>
      <c r="E151" s="62">
        <f t="shared" si="10"/>
        <v>0</v>
      </c>
      <c r="F151" s="51">
        <v>3</v>
      </c>
      <c r="G151" s="51">
        <v>0</v>
      </c>
      <c r="H151" s="62">
        <f t="shared" si="11"/>
        <v>0</v>
      </c>
      <c r="I151" s="51">
        <v>0</v>
      </c>
      <c r="J151" s="59">
        <f>ROUND(IF(H151&lt;=500000,0,IF(AND(H151&gt;=500001,H151&lt;=1250000),(H151-'Gia cảnh 9'!I147)*5%-25000,IF(H151&gt;=1250001,(H151-'Gia cảnh 9'!I147)*10%-87500))),2)</f>
        <v>0</v>
      </c>
      <c r="K151">
        <v>0</v>
      </c>
      <c r="L151" s="50">
        <f t="shared" si="9"/>
        <v>0</v>
      </c>
      <c r="M151" s="63"/>
      <c r="N151" s="61"/>
    </row>
    <row r="152" spans="1:14" s="30" customFormat="1" ht="27.75" hidden="1" customHeight="1">
      <c r="A152" s="46">
        <f>'KL tổ 9'!A151</f>
        <v>160</v>
      </c>
      <c r="B152" s="47" t="str">
        <f>'KL tổ 9'!B151</f>
        <v>Pok Khên</v>
      </c>
      <c r="C152" s="48">
        <v>16000</v>
      </c>
      <c r="D152" s="49">
        <f>'KL tổ 9'!AC151</f>
        <v>0</v>
      </c>
      <c r="E152" s="62">
        <f t="shared" si="10"/>
        <v>0</v>
      </c>
      <c r="F152" s="51">
        <v>3</v>
      </c>
      <c r="G152" s="51">
        <v>0</v>
      </c>
      <c r="H152" s="62">
        <f t="shared" si="11"/>
        <v>0</v>
      </c>
      <c r="I152" s="51">
        <v>0</v>
      </c>
      <c r="J152" s="59">
        <f>ROUND(IF(H152&lt;=500000,0,IF(AND(H152&gt;=500001,H152&lt;=1250000),(H152-'Gia cảnh 9'!I148)*5%-25000,IF(H152&gt;=1250001,(H152-'Gia cảnh 9'!I148)*10%-87500))),2)</f>
        <v>0</v>
      </c>
      <c r="K152">
        <v>0</v>
      </c>
      <c r="L152" s="50">
        <f t="shared" si="9"/>
        <v>0</v>
      </c>
      <c r="M152" s="63"/>
      <c r="N152" s="61"/>
    </row>
    <row r="153" spans="1:14" s="30" customFormat="1" ht="27.75" hidden="1" customHeight="1">
      <c r="A153" s="46">
        <f>'KL tổ 9'!A152</f>
        <v>161</v>
      </c>
      <c r="B153" s="47" t="str">
        <f>'KL tổ 9'!B152</f>
        <v>Khôm Số Kha</v>
      </c>
      <c r="C153" s="48">
        <v>16000</v>
      </c>
      <c r="D153" s="49">
        <f>'KL tổ 9'!AC152</f>
        <v>0</v>
      </c>
      <c r="E153" s="62">
        <f t="shared" si="10"/>
        <v>0</v>
      </c>
      <c r="F153" s="51">
        <v>3</v>
      </c>
      <c r="G153" s="51">
        <v>0</v>
      </c>
      <c r="H153" s="62">
        <f t="shared" si="11"/>
        <v>0</v>
      </c>
      <c r="I153" s="51">
        <v>0</v>
      </c>
      <c r="J153" s="59">
        <f>ROUND(IF(H153&lt;=500000,0,IF(AND(H153&gt;=500001,H153&lt;=1250000),(H153-'Gia cảnh 9'!I149)*5%-25000,IF(H153&gt;=1250001,(H153-'Gia cảnh 9'!I149)*10%-87500))),2)</f>
        <v>0</v>
      </c>
      <c r="K153">
        <v>0</v>
      </c>
      <c r="L153" s="50">
        <f t="shared" si="9"/>
        <v>0</v>
      </c>
      <c r="M153" s="63"/>
      <c r="N153" s="61"/>
    </row>
    <row r="154" spans="1:14" s="30" customFormat="1" ht="27.75" hidden="1" customHeight="1">
      <c r="A154" s="46">
        <f>'KL tổ 9'!A153</f>
        <v>162</v>
      </c>
      <c r="B154" s="47" t="str">
        <f>'KL tổ 9'!B153</f>
        <v>Ti Chân Đa</v>
      </c>
      <c r="C154" s="48">
        <v>16000</v>
      </c>
      <c r="D154" s="49">
        <f>'KL tổ 9'!AC153</f>
        <v>0</v>
      </c>
      <c r="E154" s="62">
        <f t="shared" si="10"/>
        <v>0</v>
      </c>
      <c r="F154" s="51">
        <v>3</v>
      </c>
      <c r="G154" s="51">
        <v>0</v>
      </c>
      <c r="H154" s="62">
        <f t="shared" si="11"/>
        <v>0</v>
      </c>
      <c r="I154" s="51">
        <v>0</v>
      </c>
      <c r="J154" s="59">
        <f>ROUND(IF(H154&lt;=500000,0,IF(AND(H154&gt;=500001,H154&lt;=1250000),(H154-'Gia cảnh 9'!I150)*5%-25000,IF(H154&gt;=1250001,(H154-'Gia cảnh 9'!I150)*10%-87500))),2)</f>
        <v>0</v>
      </c>
      <c r="K154">
        <v>0</v>
      </c>
      <c r="L154" s="50">
        <f t="shared" si="9"/>
        <v>0</v>
      </c>
      <c r="M154" s="63"/>
      <c r="N154" s="61"/>
    </row>
    <row r="155" spans="1:14" s="30" customFormat="1" ht="27.75" hidden="1" customHeight="1">
      <c r="A155" s="46">
        <f>'KL tổ 9'!A154</f>
        <v>163</v>
      </c>
      <c r="B155" s="47" t="str">
        <f>'KL tổ 9'!B154</f>
        <v>Hêng Thia Ry</v>
      </c>
      <c r="C155" s="48">
        <v>16000</v>
      </c>
      <c r="D155" s="49">
        <f>'KL tổ 9'!AC154</f>
        <v>0</v>
      </c>
      <c r="E155" s="62">
        <f t="shared" si="10"/>
        <v>0</v>
      </c>
      <c r="F155" s="51">
        <v>3</v>
      </c>
      <c r="G155" s="51">
        <v>0</v>
      </c>
      <c r="H155" s="62">
        <f t="shared" si="11"/>
        <v>0</v>
      </c>
      <c r="I155" s="51">
        <v>0</v>
      </c>
      <c r="J155" s="59">
        <f>ROUND(IF(H155&lt;=500000,0,IF(AND(H155&gt;=500001,H155&lt;=1250000),(H155-'Gia cảnh 9'!I151)*5%-25000,IF(H155&gt;=1250001,(H155-'Gia cảnh 9'!I151)*10%-87500))),2)</f>
        <v>0</v>
      </c>
      <c r="K155">
        <v>0</v>
      </c>
      <c r="L155" s="50">
        <f t="shared" si="9"/>
        <v>0</v>
      </c>
      <c r="M155" s="63"/>
      <c r="N155" s="61"/>
    </row>
    <row r="156" spans="1:14" s="30" customFormat="1" ht="27.75" hidden="1" customHeight="1">
      <c r="A156" s="46">
        <f>'KL tổ 9'!A155</f>
        <v>164</v>
      </c>
      <c r="B156" s="47" t="str">
        <f>'KL tổ 9'!B155</f>
        <v>Ôn Ni Cô</v>
      </c>
      <c r="C156" s="48">
        <v>16000</v>
      </c>
      <c r="D156" s="49">
        <f>'KL tổ 9'!AC155</f>
        <v>0</v>
      </c>
      <c r="E156" s="62">
        <f t="shared" si="10"/>
        <v>0</v>
      </c>
      <c r="F156" s="51">
        <v>3</v>
      </c>
      <c r="G156" s="51">
        <v>0</v>
      </c>
      <c r="H156" s="62">
        <f t="shared" si="11"/>
        <v>0</v>
      </c>
      <c r="I156" s="51">
        <v>0</v>
      </c>
      <c r="J156" s="59">
        <f>ROUND(IF(H156&lt;=500000,0,IF(AND(H156&gt;=500001,H156&lt;=1250000),(H156-'Gia cảnh 9'!I152)*5%-25000,IF(H156&gt;=1250001,(H156-'Gia cảnh 9'!I152)*10%-87500))),2)</f>
        <v>0</v>
      </c>
      <c r="K156">
        <v>0</v>
      </c>
      <c r="L156" s="50">
        <f t="shared" si="9"/>
        <v>0</v>
      </c>
      <c r="M156" s="63"/>
      <c r="N156" s="61"/>
    </row>
    <row r="157" spans="1:14" s="30" customFormat="1" ht="27.75" hidden="1" customHeight="1">
      <c r="A157" s="46">
        <f>'KL tổ 9'!A156</f>
        <v>165</v>
      </c>
      <c r="B157" s="47" t="str">
        <f>'KL tổ 9'!B156</f>
        <v>Sim Hêng</v>
      </c>
      <c r="C157" s="48">
        <v>16000</v>
      </c>
      <c r="D157" s="49">
        <f>'KL tổ 9'!AC156</f>
        <v>0</v>
      </c>
      <c r="E157" s="62">
        <f t="shared" si="10"/>
        <v>0</v>
      </c>
      <c r="F157" s="51">
        <v>3</v>
      </c>
      <c r="G157" s="51">
        <v>0</v>
      </c>
      <c r="H157" s="62">
        <f t="shared" si="11"/>
        <v>0</v>
      </c>
      <c r="I157" s="51">
        <v>0</v>
      </c>
      <c r="J157" s="59">
        <f>ROUND(IF(H157&lt;=500000,0,IF(AND(H157&gt;=500001,H157&lt;=1250000),(H157-'Gia cảnh 9'!I153)*5%-25000,IF(H157&gt;=1250001,(H157-'Gia cảnh 9'!I153)*10%-87500))),2)</f>
        <v>0</v>
      </c>
      <c r="K157">
        <v>0</v>
      </c>
      <c r="L157" s="50">
        <f t="shared" si="9"/>
        <v>0</v>
      </c>
      <c r="M157" s="63"/>
      <c r="N157" s="61"/>
    </row>
    <row r="158" spans="1:14" s="30" customFormat="1" ht="27.75" hidden="1" customHeight="1">
      <c r="A158" s="46">
        <f>'KL tổ 9'!A157</f>
        <v>166</v>
      </c>
      <c r="B158" s="47" t="str">
        <f>'KL tổ 9'!B157</f>
        <v>Hêng Liêu</v>
      </c>
      <c r="C158" s="48">
        <v>16000</v>
      </c>
      <c r="D158" s="49">
        <f>'KL tổ 9'!AC157</f>
        <v>0</v>
      </c>
      <c r="E158" s="62">
        <f t="shared" si="10"/>
        <v>0</v>
      </c>
      <c r="F158" s="51">
        <v>3</v>
      </c>
      <c r="G158" s="51">
        <v>0</v>
      </c>
      <c r="H158" s="62">
        <f t="shared" si="11"/>
        <v>0</v>
      </c>
      <c r="I158" s="51">
        <v>0</v>
      </c>
      <c r="J158" s="59">
        <f>ROUND(IF(H158&lt;=500000,0,IF(AND(H158&gt;=500001,H158&lt;=1250000),(H158-'Gia cảnh 9'!I154)*5%-25000,IF(H158&gt;=1250001,(H158-'Gia cảnh 9'!I154)*10%-87500))),2)</f>
        <v>0</v>
      </c>
      <c r="K158">
        <v>0</v>
      </c>
      <c r="L158" s="50">
        <f t="shared" si="9"/>
        <v>0</v>
      </c>
      <c r="M158" s="63"/>
      <c r="N158" s="61"/>
    </row>
    <row r="159" spans="1:14" s="30" customFormat="1" ht="27.75" hidden="1" customHeight="1">
      <c r="A159" s="46">
        <f>'KL tổ 9'!A158</f>
        <v>167</v>
      </c>
      <c r="B159" s="47" t="str">
        <f>'KL tổ 9'!B158</f>
        <v>Bun Viêt</v>
      </c>
      <c r="C159" s="48">
        <v>16000</v>
      </c>
      <c r="D159" s="49">
        <f>'KL tổ 9'!AC158</f>
        <v>0</v>
      </c>
      <c r="E159" s="62">
        <f t="shared" si="10"/>
        <v>0</v>
      </c>
      <c r="F159" s="51">
        <v>3</v>
      </c>
      <c r="G159" s="51">
        <v>0</v>
      </c>
      <c r="H159" s="62">
        <f t="shared" si="11"/>
        <v>0</v>
      </c>
      <c r="I159" s="51">
        <v>0</v>
      </c>
      <c r="J159" s="59">
        <f>ROUND(IF(H159&lt;=500000,0,IF(AND(H159&gt;=500001,H159&lt;=1250000),(H159-'Gia cảnh 9'!I155)*5%-25000,IF(H159&gt;=1250001,(H159-'Gia cảnh 9'!I155)*10%-87500))),2)</f>
        <v>0</v>
      </c>
      <c r="K159">
        <v>0</v>
      </c>
      <c r="L159" s="50">
        <f t="shared" si="9"/>
        <v>0</v>
      </c>
      <c r="M159" s="63"/>
      <c r="N159" s="61"/>
    </row>
    <row r="160" spans="1:14" s="30" customFormat="1" ht="27.75" hidden="1" customHeight="1">
      <c r="A160" s="46">
        <f>'KL tổ 9'!A159</f>
        <v>168</v>
      </c>
      <c r="B160" s="47" t="str">
        <f>'KL tổ 9'!B159</f>
        <v>Em Sa Run</v>
      </c>
      <c r="C160" s="48">
        <v>16000</v>
      </c>
      <c r="D160" s="49">
        <f>'KL tổ 9'!AC159</f>
        <v>0</v>
      </c>
      <c r="E160" s="62">
        <f t="shared" si="10"/>
        <v>0</v>
      </c>
      <c r="F160" s="51">
        <v>3</v>
      </c>
      <c r="G160" s="51">
        <v>0</v>
      </c>
      <c r="H160" s="62">
        <f t="shared" si="11"/>
        <v>0</v>
      </c>
      <c r="I160" s="51">
        <v>0</v>
      </c>
      <c r="J160" s="59">
        <f>ROUND(IF(H160&lt;=500000,0,IF(AND(H160&gt;=500001,H160&lt;=1250000),(H160-'Gia cảnh 9'!I156)*5%-25000,IF(H160&gt;=1250001,(H160-'Gia cảnh 9'!I156)*10%-87500))),2)</f>
        <v>0</v>
      </c>
      <c r="K160">
        <v>0</v>
      </c>
      <c r="L160" s="50">
        <f t="shared" si="9"/>
        <v>0</v>
      </c>
      <c r="M160" s="63"/>
      <c r="N160" s="61"/>
    </row>
    <row r="161" spans="1:14" s="30" customFormat="1" ht="27.75" hidden="1" customHeight="1">
      <c r="A161" s="46">
        <f>'KL tổ 9'!A160</f>
        <v>169</v>
      </c>
      <c r="B161" s="47" t="str">
        <f>'KL tổ 9'!B160</f>
        <v>Hêng Hông</v>
      </c>
      <c r="C161" s="48">
        <v>16000</v>
      </c>
      <c r="D161" s="49">
        <f>'KL tổ 9'!AC160</f>
        <v>0</v>
      </c>
      <c r="E161" s="62">
        <f t="shared" si="10"/>
        <v>0</v>
      </c>
      <c r="F161" s="51">
        <v>3</v>
      </c>
      <c r="G161" s="51">
        <v>0</v>
      </c>
      <c r="H161" s="62">
        <f t="shared" si="11"/>
        <v>0</v>
      </c>
      <c r="I161" s="51">
        <v>0</v>
      </c>
      <c r="J161" s="59">
        <f>ROUND(IF(H161&lt;=500000,0,IF(AND(H161&gt;=500001,H161&lt;=1250000),(H161-'Gia cảnh 9'!I157)*5%-25000,IF(H161&gt;=1250001,(H161-'Gia cảnh 9'!I157)*10%-87500))),2)</f>
        <v>0</v>
      </c>
      <c r="K161">
        <v>0</v>
      </c>
      <c r="L161" s="50">
        <f t="shared" si="9"/>
        <v>0</v>
      </c>
      <c r="M161" s="63"/>
      <c r="N161" s="61"/>
    </row>
    <row r="162" spans="1:14" s="30" customFormat="1" ht="27.75" hidden="1" customHeight="1">
      <c r="A162" s="46">
        <f>'KL tổ 9'!A161</f>
        <v>170</v>
      </c>
      <c r="B162" s="47" t="str">
        <f>'KL tổ 9'!B161</f>
        <v>Sươn Sim</v>
      </c>
      <c r="C162" s="48">
        <v>16000</v>
      </c>
      <c r="D162" s="49">
        <f>'KL tổ 9'!AC161</f>
        <v>0</v>
      </c>
      <c r="E162" s="62">
        <f t="shared" si="10"/>
        <v>0</v>
      </c>
      <c r="F162" s="51">
        <v>3</v>
      </c>
      <c r="G162" s="51">
        <v>0</v>
      </c>
      <c r="H162" s="62">
        <f t="shared" si="11"/>
        <v>0</v>
      </c>
      <c r="I162" s="51">
        <v>0</v>
      </c>
      <c r="J162" s="59">
        <v>0</v>
      </c>
      <c r="K162">
        <v>0</v>
      </c>
      <c r="L162" s="50">
        <f t="shared" si="9"/>
        <v>0</v>
      </c>
      <c r="M162" s="63"/>
      <c r="N162" s="61"/>
    </row>
    <row r="163" spans="1:14" s="30" customFormat="1" ht="27.75" hidden="1" customHeight="1">
      <c r="A163" s="46">
        <f>'KL tổ 9'!A162</f>
        <v>171</v>
      </c>
      <c r="B163" s="47" t="str">
        <f>'KL tổ 9'!B162</f>
        <v>Phu Ngaol</v>
      </c>
      <c r="C163" s="48">
        <v>16000</v>
      </c>
      <c r="D163" s="49">
        <f>'KL tổ 9'!AC162</f>
        <v>0</v>
      </c>
      <c r="E163" s="62">
        <f t="shared" si="10"/>
        <v>0</v>
      </c>
      <c r="F163" s="51">
        <v>3</v>
      </c>
      <c r="G163" s="51">
        <v>0</v>
      </c>
      <c r="H163" s="62">
        <f t="shared" si="11"/>
        <v>0</v>
      </c>
      <c r="I163" s="51">
        <v>0</v>
      </c>
      <c r="J163" s="59">
        <f>ROUND(IF(H163&lt;=500000,0,IF(AND(H163&gt;=500001,H163&lt;=1250000),(H163-'Gia cảnh 9'!I159)*5%-25000,IF(H163&gt;=1250001,(H163-'Gia cảnh 9'!I159)*10%-87500))),2)</f>
        <v>0</v>
      </c>
      <c r="K163">
        <v>0</v>
      </c>
      <c r="L163" s="50">
        <f t="shared" si="9"/>
        <v>0</v>
      </c>
      <c r="M163" s="63"/>
      <c r="N163" s="61"/>
    </row>
    <row r="164" spans="1:14" s="30" customFormat="1" ht="27.75" hidden="1" customHeight="1">
      <c r="A164" s="46">
        <f>'KL tổ 9'!A163</f>
        <v>172</v>
      </c>
      <c r="B164" s="47" t="str">
        <f>'KL tổ 9'!B163</f>
        <v>Phan Liep</v>
      </c>
      <c r="C164" s="48">
        <v>16000</v>
      </c>
      <c r="D164" s="49">
        <f>'KL tổ 9'!AC163</f>
        <v>0</v>
      </c>
      <c r="E164" s="62">
        <f t="shared" si="10"/>
        <v>0</v>
      </c>
      <c r="F164" s="51">
        <v>3</v>
      </c>
      <c r="G164" s="51">
        <v>0</v>
      </c>
      <c r="H164" s="62">
        <f t="shared" si="11"/>
        <v>0</v>
      </c>
      <c r="I164" s="51">
        <v>0</v>
      </c>
      <c r="J164" s="59">
        <f>ROUND(IF(H164&lt;=500000,0,IF(AND(H164&gt;=500001,H164&lt;=1250000),(H164-'Gia cảnh 9'!I160)*5%-25000,IF(H164&gt;=1250001,(H164-'Gia cảnh 9'!I160)*10%-87500))),2)</f>
        <v>0</v>
      </c>
      <c r="K164">
        <v>0</v>
      </c>
      <c r="L164" s="50">
        <f t="shared" si="9"/>
        <v>0</v>
      </c>
      <c r="M164" s="63"/>
      <c r="N164" s="61"/>
    </row>
    <row r="165" spans="1:14" s="30" customFormat="1" ht="27.75" hidden="1" customHeight="1">
      <c r="A165" s="46">
        <f>'KL tổ 9'!A164</f>
        <v>173</v>
      </c>
      <c r="B165" s="47" t="str">
        <f>'KL tổ 9'!B164</f>
        <v>Viêt Mum</v>
      </c>
      <c r="C165" s="48">
        <v>16000</v>
      </c>
      <c r="D165" s="49">
        <f>'KL tổ 9'!AC164</f>
        <v>0</v>
      </c>
      <c r="E165" s="62">
        <f t="shared" si="10"/>
        <v>0</v>
      </c>
      <c r="F165" s="51">
        <v>3</v>
      </c>
      <c r="G165" s="51">
        <v>0</v>
      </c>
      <c r="H165" s="62">
        <f t="shared" si="11"/>
        <v>0</v>
      </c>
      <c r="I165" s="51">
        <v>0</v>
      </c>
      <c r="J165" s="59">
        <f>ROUND(IF(H165&lt;=500000,0,IF(AND(H165&gt;=500001,H165&lt;=1250000),(H165-'Gia cảnh 9'!I161)*5%-25000,IF(H165&gt;=1250001,(H165-'Gia cảnh 9'!I161)*10%-87500))),2)</f>
        <v>0</v>
      </c>
      <c r="K165">
        <v>0</v>
      </c>
      <c r="L165" s="50">
        <f t="shared" si="9"/>
        <v>0</v>
      </c>
      <c r="M165" s="63"/>
      <c r="N165" s="61"/>
    </row>
    <row r="166" spans="1:14" s="30" customFormat="1" ht="27.75" hidden="1" customHeight="1">
      <c r="A166" s="46">
        <f>'KL tổ 9'!A165</f>
        <v>174</v>
      </c>
      <c r="B166" s="47" t="str">
        <f>'KL tổ 9'!B165</f>
        <v>Kha Phon</v>
      </c>
      <c r="C166" s="48">
        <v>16000</v>
      </c>
      <c r="D166" s="49">
        <f>'KL tổ 9'!AC165</f>
        <v>0</v>
      </c>
      <c r="E166" s="62">
        <f t="shared" si="10"/>
        <v>0</v>
      </c>
      <c r="F166" s="51">
        <v>3</v>
      </c>
      <c r="G166" s="51">
        <v>0</v>
      </c>
      <c r="H166" s="62">
        <f t="shared" si="11"/>
        <v>0</v>
      </c>
      <c r="I166" s="51">
        <v>0</v>
      </c>
      <c r="J166" s="59">
        <f>ROUND(IF(H166&lt;=500000,0,IF(AND(H166&gt;=500001,H166&lt;=1250000),(H166-'Gia cảnh 9'!I162)*5%-25000,IF(H166&gt;=1250001,(H166-'Gia cảnh 9'!I162)*10%-87500))),2)</f>
        <v>0</v>
      </c>
      <c r="K166">
        <v>0</v>
      </c>
      <c r="L166" s="50">
        <f t="shared" si="9"/>
        <v>0</v>
      </c>
      <c r="M166" s="63"/>
      <c r="N166" s="61"/>
    </row>
    <row r="167" spans="1:14" s="30" customFormat="1" ht="27.75" hidden="1" customHeight="1">
      <c r="A167" s="46">
        <f>'KL tổ 9'!A166</f>
        <v>175</v>
      </c>
      <c r="B167" s="47" t="str">
        <f>'KL tổ 9'!B166</f>
        <v>Sông Nhanh</v>
      </c>
      <c r="C167" s="48">
        <v>16000</v>
      </c>
      <c r="D167" s="49">
        <f>'KL tổ 9'!AC166</f>
        <v>0</v>
      </c>
      <c r="E167" s="62">
        <f t="shared" si="10"/>
        <v>0</v>
      </c>
      <c r="F167" s="51">
        <v>3</v>
      </c>
      <c r="G167" s="51">
        <v>0</v>
      </c>
      <c r="H167" s="62">
        <f t="shared" si="11"/>
        <v>0</v>
      </c>
      <c r="I167" s="51">
        <v>0</v>
      </c>
      <c r="J167" s="59">
        <f>ROUND(IF(H167&lt;=500000,0,IF(AND(H167&gt;=500001,H167&lt;=1250000),(H167-'Gia cảnh 9'!I163)*5%-25000,IF(H167&gt;=1250001,(H167-'Gia cảnh 9'!I163)*10%-87500))),2)</f>
        <v>0</v>
      </c>
      <c r="K167">
        <v>0</v>
      </c>
      <c r="L167" s="50">
        <f t="shared" si="9"/>
        <v>0</v>
      </c>
      <c r="M167" s="63"/>
      <c r="N167" s="61"/>
    </row>
    <row r="168" spans="1:14" s="30" customFormat="1" ht="27.75" hidden="1" customHeight="1">
      <c r="A168" s="46">
        <f>'KL tổ 9'!A167</f>
        <v>176</v>
      </c>
      <c r="B168" s="47" t="str">
        <f>'KL tổ 9'!B167</f>
        <v>Cop Chăn Ni</v>
      </c>
      <c r="C168" s="48">
        <v>16000</v>
      </c>
      <c r="D168" s="49">
        <f>'KL tổ 9'!AC167</f>
        <v>0</v>
      </c>
      <c r="E168" s="62">
        <f t="shared" si="10"/>
        <v>0</v>
      </c>
      <c r="F168" s="51">
        <v>3</v>
      </c>
      <c r="G168" s="51">
        <v>0</v>
      </c>
      <c r="H168" s="62">
        <f t="shared" si="11"/>
        <v>0</v>
      </c>
      <c r="I168" s="51">
        <v>0</v>
      </c>
      <c r="J168" s="59">
        <f>ROUND(IF(H168&lt;=500000,0,IF(AND(H168&gt;=500001,H168&lt;=1250000),(H168-'Gia cảnh 9'!I164)*5%-25000,IF(H168&gt;=1250001,(H168-'Gia cảnh 9'!I164)*10%-87500))),2)</f>
        <v>0</v>
      </c>
      <c r="K168">
        <v>0</v>
      </c>
      <c r="L168" s="50">
        <f t="shared" si="9"/>
        <v>0</v>
      </c>
      <c r="M168" s="63"/>
      <c r="N168" s="61"/>
    </row>
    <row r="169" spans="1:14" s="30" customFormat="1" ht="27.75" hidden="1" customHeight="1">
      <c r="A169" s="46">
        <f>'KL tổ 9'!A168</f>
        <v>177</v>
      </c>
      <c r="B169" s="47" t="str">
        <f>'KL tổ 9'!B168</f>
        <v>Sun Chăn</v>
      </c>
      <c r="C169" s="48">
        <v>16000</v>
      </c>
      <c r="D169" s="49">
        <f>'KL tổ 9'!AC168</f>
        <v>0</v>
      </c>
      <c r="E169" s="62">
        <f t="shared" si="10"/>
        <v>0</v>
      </c>
      <c r="F169" s="51">
        <v>3</v>
      </c>
      <c r="G169" s="51">
        <v>0</v>
      </c>
      <c r="H169" s="62">
        <f t="shared" si="11"/>
        <v>0</v>
      </c>
      <c r="I169" s="51">
        <v>0</v>
      </c>
      <c r="J169" s="59">
        <f>ROUND(IF(H169&lt;=500000,0,IF(AND(H169&gt;=500001,H169&lt;=1250000),(H169-'Gia cảnh 9'!I165)*5%-25000,IF(H169&gt;=1250001,(H169-'Gia cảnh 9'!I165)*10%-87500))),2)</f>
        <v>0</v>
      </c>
      <c r="K169">
        <v>0</v>
      </c>
      <c r="L169" s="50">
        <f t="shared" si="9"/>
        <v>0</v>
      </c>
      <c r="M169" s="63"/>
      <c r="N169" s="61"/>
    </row>
    <row r="170" spans="1:14" s="30" customFormat="1" ht="27.75" hidden="1" customHeight="1">
      <c r="A170" s="46">
        <f>'KL tổ 9'!A169</f>
        <v>178</v>
      </c>
      <c r="B170" s="47" t="str">
        <f>'KL tổ 9'!B169</f>
        <v>Sươn Cưm I</v>
      </c>
      <c r="C170" s="48">
        <v>16000</v>
      </c>
      <c r="D170" s="49">
        <f>'KL tổ 9'!AC169</f>
        <v>0</v>
      </c>
      <c r="E170" s="62">
        <f t="shared" si="10"/>
        <v>0</v>
      </c>
      <c r="F170" s="51">
        <v>3</v>
      </c>
      <c r="G170" s="51">
        <v>0</v>
      </c>
      <c r="H170" s="62">
        <f t="shared" si="11"/>
        <v>0</v>
      </c>
      <c r="I170" s="51">
        <v>0</v>
      </c>
      <c r="J170" s="59">
        <f>ROUND(IF(H170&lt;=500000,0,IF(AND(H170&gt;=500001,H170&lt;=1250000),(H170-'Gia cảnh 9'!I166)*5%-25000,IF(H170&gt;=1250001,(H170-'Gia cảnh 9'!I166)*10%-87500))),2)</f>
        <v>0</v>
      </c>
      <c r="K170">
        <v>0</v>
      </c>
      <c r="L170" s="50">
        <f t="shared" si="9"/>
        <v>0</v>
      </c>
      <c r="M170" s="63"/>
      <c r="N170" s="61"/>
    </row>
    <row r="171" spans="1:14" s="30" customFormat="1" ht="27.75" hidden="1" customHeight="1">
      <c r="A171" s="46">
        <f>'KL tổ 9'!A170</f>
        <v>179</v>
      </c>
      <c r="B171" s="47" t="str">
        <f>'KL tổ 9'!B170</f>
        <v>Liên Răn</v>
      </c>
      <c r="C171" s="48">
        <v>16000</v>
      </c>
      <c r="D171" s="49">
        <f>'KL tổ 9'!AC170</f>
        <v>0</v>
      </c>
      <c r="E171" s="62">
        <f t="shared" si="10"/>
        <v>0</v>
      </c>
      <c r="F171" s="51">
        <v>3</v>
      </c>
      <c r="G171" s="51">
        <v>0</v>
      </c>
      <c r="H171" s="62">
        <f t="shared" si="11"/>
        <v>0</v>
      </c>
      <c r="I171" s="51">
        <v>0</v>
      </c>
      <c r="J171" s="59">
        <f>ROUND(IF(H171&lt;=500000,0,IF(AND(H171&gt;=500001,H171&lt;=1250000),(H171-'Gia cảnh 9'!I167)*5%-25000,IF(H171&gt;=1250001,(H171-'Gia cảnh 9'!I167)*10%-87500))),2)</f>
        <v>0</v>
      </c>
      <c r="K171">
        <v>0</v>
      </c>
      <c r="L171" s="50">
        <f t="shared" si="9"/>
        <v>0</v>
      </c>
      <c r="M171" s="63"/>
      <c r="N171" s="61"/>
    </row>
    <row r="172" spans="1:14" s="30" customFormat="1" ht="27.75" hidden="1" customHeight="1">
      <c r="A172" s="46">
        <f>'KL tổ 9'!A171</f>
        <v>180</v>
      </c>
      <c r="B172" s="47" t="str">
        <f>'KL tổ 9'!B171</f>
        <v>Ôl Sa Rat</v>
      </c>
      <c r="C172" s="48">
        <v>16000</v>
      </c>
      <c r="D172" s="49">
        <f>'KL tổ 9'!AC171</f>
        <v>0</v>
      </c>
      <c r="E172" s="62">
        <f t="shared" si="10"/>
        <v>0</v>
      </c>
      <c r="F172" s="51">
        <v>3</v>
      </c>
      <c r="G172" s="51">
        <v>0</v>
      </c>
      <c r="H172" s="62">
        <f t="shared" si="11"/>
        <v>0</v>
      </c>
      <c r="I172" s="51">
        <v>0</v>
      </c>
      <c r="J172" s="59">
        <v>0</v>
      </c>
      <c r="K172">
        <v>0</v>
      </c>
      <c r="L172" s="50">
        <f t="shared" si="9"/>
        <v>0</v>
      </c>
      <c r="M172" s="63"/>
      <c r="N172" s="61"/>
    </row>
    <row r="173" spans="1:14" s="30" customFormat="1" ht="27.75" hidden="1" customHeight="1">
      <c r="A173" s="46">
        <f>'KL tổ 9'!A172</f>
        <v>181</v>
      </c>
      <c r="B173" s="47" t="str">
        <f>'KL tổ 9'!B172</f>
        <v>Khim Khin</v>
      </c>
      <c r="C173" s="48">
        <v>16000</v>
      </c>
      <c r="D173" s="49">
        <f>'KL tổ 9'!AC172</f>
        <v>0</v>
      </c>
      <c r="E173" s="62">
        <f t="shared" si="10"/>
        <v>0</v>
      </c>
      <c r="F173" s="51">
        <v>3</v>
      </c>
      <c r="G173" s="51">
        <v>0</v>
      </c>
      <c r="H173" s="62">
        <f t="shared" si="11"/>
        <v>0</v>
      </c>
      <c r="I173" s="51">
        <v>0</v>
      </c>
      <c r="J173" s="59">
        <f>ROUND(IF(H173&lt;=500000,0,IF(AND(H173&gt;=500001,H173&lt;=1250000),(H173-'Gia cảnh 9'!I169)*5%-25000,IF(H173&gt;=1250001,(H173-'Gia cảnh 9'!I169)*10%-87500))),2)</f>
        <v>0</v>
      </c>
      <c r="K173">
        <v>0</v>
      </c>
      <c r="L173" s="50">
        <f t="shared" si="9"/>
        <v>0</v>
      </c>
      <c r="M173" s="63"/>
      <c r="N173" s="61"/>
    </row>
    <row r="174" spans="1:14" s="30" customFormat="1" ht="27.75" hidden="1" customHeight="1">
      <c r="A174" s="46">
        <f>'KL tổ 9'!A173</f>
        <v>182</v>
      </c>
      <c r="B174" s="47" t="str">
        <f>'KL tổ 9'!B173</f>
        <v>Ra Rắt</v>
      </c>
      <c r="C174" s="48">
        <v>16000</v>
      </c>
      <c r="D174" s="49">
        <f>'KL tổ 9'!AC173</f>
        <v>0</v>
      </c>
      <c r="E174" s="62">
        <f t="shared" si="10"/>
        <v>0</v>
      </c>
      <c r="F174" s="51">
        <v>3</v>
      </c>
      <c r="G174" s="51">
        <v>0</v>
      </c>
      <c r="H174" s="62">
        <f t="shared" si="11"/>
        <v>0</v>
      </c>
      <c r="I174" s="51">
        <v>0</v>
      </c>
      <c r="J174" s="59">
        <f>ROUND(IF(H174&lt;=500000,0,IF(AND(H174&gt;=500001,H174&lt;=1250000),(H174-'Gia cảnh 9'!I170)*5%-25000,IF(H174&gt;=1250001,(H174-'Gia cảnh 9'!I170)*10%-87500))),2)</f>
        <v>0</v>
      </c>
      <c r="K174">
        <v>0</v>
      </c>
      <c r="L174" s="50">
        <f t="shared" si="9"/>
        <v>0</v>
      </c>
      <c r="M174" s="63"/>
      <c r="N174" s="61"/>
    </row>
    <row r="175" spans="1:14" s="30" customFormat="1" ht="27.75" hidden="1" customHeight="1">
      <c r="A175" s="46">
        <f>'KL tổ 9'!A174</f>
        <v>183</v>
      </c>
      <c r="B175" s="47" t="str">
        <f>'KL tổ 9'!B174</f>
        <v>Vanh Va</v>
      </c>
      <c r="C175" s="48">
        <v>16000</v>
      </c>
      <c r="D175" s="49">
        <f>'KL tổ 9'!AC174</f>
        <v>0</v>
      </c>
      <c r="E175" s="62">
        <f t="shared" si="10"/>
        <v>0</v>
      </c>
      <c r="F175" s="51">
        <v>3</v>
      </c>
      <c r="G175" s="51">
        <v>0</v>
      </c>
      <c r="H175" s="62">
        <f t="shared" si="11"/>
        <v>0</v>
      </c>
      <c r="I175" s="51">
        <v>0</v>
      </c>
      <c r="J175" s="59">
        <f>ROUND(IF(H175&lt;=500000,0,IF(AND(H175&gt;=500001,H175&lt;=1250000),(H175-'Gia cảnh 9'!I171)*5%-25000,IF(H175&gt;=1250001,(H175-'Gia cảnh 9'!I171)*10%-87500))),2)</f>
        <v>0</v>
      </c>
      <c r="K175">
        <v>0</v>
      </c>
      <c r="L175" s="50">
        <f t="shared" si="9"/>
        <v>0</v>
      </c>
      <c r="M175" s="63"/>
      <c r="N175" s="61"/>
    </row>
    <row r="176" spans="1:14" s="30" customFormat="1" ht="27.75" hidden="1" customHeight="1">
      <c r="A176" s="46">
        <f>'KL tổ 9'!A175</f>
        <v>184</v>
      </c>
      <c r="B176" s="47" t="str">
        <f>'KL tổ 9'!B175</f>
        <v>Pư Pia</v>
      </c>
      <c r="C176" s="48">
        <v>16000</v>
      </c>
      <c r="D176" s="49">
        <f>'KL tổ 9'!AC175</f>
        <v>0</v>
      </c>
      <c r="E176" s="62">
        <f t="shared" si="10"/>
        <v>0</v>
      </c>
      <c r="F176" s="51">
        <v>3</v>
      </c>
      <c r="G176" s="51">
        <v>0</v>
      </c>
      <c r="H176" s="62">
        <f t="shared" si="11"/>
        <v>0</v>
      </c>
      <c r="I176" s="51">
        <v>0</v>
      </c>
      <c r="J176" s="59">
        <f>ROUND(IF(H176&lt;=500000,0,IF(AND(H176&gt;=500001,H176&lt;=1250000),(H176-'Gia cảnh 9'!I172)*5%-25000,IF(H176&gt;=1250001,(H176-'Gia cảnh 9'!I172)*10%-87500))),2)</f>
        <v>0</v>
      </c>
      <c r="K176">
        <v>0</v>
      </c>
      <c r="L176" s="50">
        <f t="shared" si="9"/>
        <v>0</v>
      </c>
      <c r="M176" s="63"/>
      <c r="N176" s="61"/>
    </row>
    <row r="177" spans="1:14" s="30" customFormat="1" ht="27.75" hidden="1" customHeight="1">
      <c r="A177" s="46">
        <f>'KL tổ 9'!A176</f>
        <v>185</v>
      </c>
      <c r="B177" s="47" t="str">
        <f>'KL tổ 9'!B176</f>
        <v>Kô Sal</v>
      </c>
      <c r="C177" s="48">
        <v>16000</v>
      </c>
      <c r="D177" s="49">
        <f>'KL tổ 9'!AC176</f>
        <v>0</v>
      </c>
      <c r="E177" s="62">
        <f t="shared" si="10"/>
        <v>0</v>
      </c>
      <c r="F177" s="51">
        <v>3</v>
      </c>
      <c r="G177" s="51">
        <v>0</v>
      </c>
      <c r="H177" s="62">
        <f t="shared" si="11"/>
        <v>0</v>
      </c>
      <c r="I177" s="51">
        <v>0</v>
      </c>
      <c r="J177" s="59">
        <f>ROUND(IF(H177&lt;=500000,0,IF(AND(H177&gt;=500001,H177&lt;=1250000),(H177-'Gia cảnh 9'!I173)*5%-25000,IF(H177&gt;=1250001,(H177-'Gia cảnh 9'!I173)*10%-87500))),2)</f>
        <v>0</v>
      </c>
      <c r="K177">
        <v>0</v>
      </c>
      <c r="L177" s="50">
        <f t="shared" si="9"/>
        <v>0</v>
      </c>
      <c r="M177" s="63"/>
      <c r="N177" s="61"/>
    </row>
    <row r="178" spans="1:14" s="30" customFormat="1" ht="27.75" hidden="1" customHeight="1">
      <c r="A178" s="46">
        <f>'KL tổ 9'!A177</f>
        <v>186</v>
      </c>
      <c r="B178" s="47" t="str">
        <f>'KL tổ 9'!B177</f>
        <v>Siên Viên</v>
      </c>
      <c r="C178" s="48">
        <v>16000</v>
      </c>
      <c r="D178" s="49">
        <f>'KL tổ 9'!AC177</f>
        <v>0</v>
      </c>
      <c r="E178" s="62">
        <f t="shared" si="10"/>
        <v>0</v>
      </c>
      <c r="F178" s="51">
        <v>3</v>
      </c>
      <c r="G178" s="51">
        <v>0</v>
      </c>
      <c r="H178" s="62">
        <f t="shared" si="11"/>
        <v>0</v>
      </c>
      <c r="I178" s="51">
        <v>0</v>
      </c>
      <c r="J178" s="59">
        <f>ROUND(IF(H178&lt;=500000,0,IF(AND(H178&gt;=500001,H178&lt;=1250000),(H178-'Gia cảnh 9'!I174)*5%-25000,IF(H178&gt;=1250001,(H178-'Gia cảnh 9'!I174)*10%-87500))),2)</f>
        <v>0</v>
      </c>
      <c r="K178">
        <v>0</v>
      </c>
      <c r="L178" s="50">
        <f t="shared" si="9"/>
        <v>0</v>
      </c>
      <c r="M178" s="63"/>
      <c r="N178" s="61"/>
    </row>
    <row r="179" spans="1:14" s="30" customFormat="1" ht="27.75" hidden="1" customHeight="1">
      <c r="A179" s="46">
        <f>'KL tổ 9'!A178</f>
        <v>187</v>
      </c>
      <c r="B179" s="47" t="str">
        <f>'KL tổ 9'!B178</f>
        <v>Mau Song</v>
      </c>
      <c r="C179" s="48">
        <v>16000</v>
      </c>
      <c r="D179" s="49">
        <f>'KL tổ 9'!AC178</f>
        <v>0</v>
      </c>
      <c r="E179" s="62">
        <f t="shared" si="10"/>
        <v>0</v>
      </c>
      <c r="F179" s="51">
        <v>3</v>
      </c>
      <c r="G179" s="51">
        <v>0</v>
      </c>
      <c r="H179" s="62">
        <f t="shared" si="11"/>
        <v>0</v>
      </c>
      <c r="I179" s="51">
        <v>0</v>
      </c>
      <c r="J179" s="59">
        <f>ROUND(IF(H179&lt;=500000,0,IF(AND(H179&gt;=500001,H179&lt;=1250000),(H179-'Gia cảnh 9'!I175)*5%-25000,IF(H179&gt;=1250001,(H179-'Gia cảnh 9'!I175)*10%-87500))),2)</f>
        <v>0</v>
      </c>
      <c r="K179">
        <v>0</v>
      </c>
      <c r="L179" s="50">
        <f t="shared" si="9"/>
        <v>0</v>
      </c>
      <c r="M179" s="63"/>
      <c r="N179" s="61"/>
    </row>
    <row r="180" spans="1:14" s="30" customFormat="1" ht="27.75" hidden="1" customHeight="1">
      <c r="A180" s="46">
        <f>'KL tổ 9'!A179</f>
        <v>188</v>
      </c>
      <c r="B180" s="47" t="str">
        <f>'KL tổ 9'!B179</f>
        <v>Thuươn Thin</v>
      </c>
      <c r="C180" s="48">
        <v>16000</v>
      </c>
      <c r="D180" s="49">
        <f>'KL tổ 9'!AC179</f>
        <v>0</v>
      </c>
      <c r="E180" s="62">
        <f t="shared" si="10"/>
        <v>0</v>
      </c>
      <c r="F180" s="51">
        <v>3</v>
      </c>
      <c r="G180" s="51">
        <v>0</v>
      </c>
      <c r="H180" s="62">
        <f t="shared" si="11"/>
        <v>0</v>
      </c>
      <c r="I180" s="51">
        <v>0</v>
      </c>
      <c r="J180" s="59">
        <f>ROUND(IF(H180&lt;=500000,0,IF(AND(H180&gt;=500001,H180&lt;=1250000),(H180-'Gia cảnh 9'!I176)*5%-25000,IF(H180&gt;=1250001,(H180-'Gia cảnh 9'!I176)*10%-87500))),2)</f>
        <v>0</v>
      </c>
      <c r="K180">
        <v>0</v>
      </c>
      <c r="L180" s="50">
        <f t="shared" si="9"/>
        <v>0</v>
      </c>
      <c r="M180" s="63"/>
      <c r="N180" s="61"/>
    </row>
    <row r="181" spans="1:14" s="30" customFormat="1" ht="27.75" hidden="1" customHeight="1">
      <c r="A181" s="46">
        <f>'KL tổ 9'!A180</f>
        <v>189</v>
      </c>
      <c r="B181" s="47" t="str">
        <f>'KL tổ 9'!B180</f>
        <v>Soc Chia</v>
      </c>
      <c r="C181" s="48">
        <v>16000</v>
      </c>
      <c r="D181" s="49">
        <f>'KL tổ 9'!AC180</f>
        <v>0</v>
      </c>
      <c r="E181" s="62">
        <f t="shared" si="10"/>
        <v>0</v>
      </c>
      <c r="F181" s="51">
        <v>3</v>
      </c>
      <c r="G181" s="51">
        <v>0</v>
      </c>
      <c r="H181" s="62">
        <f t="shared" si="11"/>
        <v>0</v>
      </c>
      <c r="I181" s="51">
        <v>0</v>
      </c>
      <c r="J181" s="59">
        <f>ROUND(IF(H181&lt;=500000,0,IF(AND(H181&gt;=500001,H181&lt;=1250000),(H181-'Gia cảnh 9'!I177)*5%-25000,IF(H181&gt;=1250001,(H181-'Gia cảnh 9'!I177)*10%-87500))),2)</f>
        <v>0</v>
      </c>
      <c r="K181" s="50">
        <f t="shared" ref="K181:K244" si="12">IF(J181&gt;0,I181+J181,I181)</f>
        <v>0</v>
      </c>
      <c r="L181" s="50">
        <v>0</v>
      </c>
      <c r="M181" s="63"/>
      <c r="N181" s="61"/>
    </row>
    <row r="182" spans="1:14" s="30" customFormat="1" ht="27.75" hidden="1" customHeight="1">
      <c r="A182" s="46">
        <f>'KL tổ 9'!A181</f>
        <v>190</v>
      </c>
      <c r="B182" s="47" t="str">
        <f>'KL tổ 9'!B181</f>
        <v>Soc Khêng</v>
      </c>
      <c r="C182" s="48">
        <v>16000</v>
      </c>
      <c r="D182" s="49">
        <f>'KL tổ 9'!AC181</f>
        <v>0</v>
      </c>
      <c r="E182" s="62">
        <f t="shared" si="10"/>
        <v>0</v>
      </c>
      <c r="F182" s="51">
        <v>3</v>
      </c>
      <c r="G182" s="51">
        <v>0</v>
      </c>
      <c r="H182" s="62">
        <f t="shared" si="11"/>
        <v>0</v>
      </c>
      <c r="I182" s="51">
        <v>0</v>
      </c>
      <c r="J182" s="59">
        <f>ROUND(IF(H182&lt;=500000,0,IF(AND(H182&gt;=500001,H182&lt;=1250000),(H182-'Gia cảnh 9'!I178)*5%-25000,IF(H182&gt;=1250001,(H182-'Gia cảnh 9'!I178)*10%-87500))),2)</f>
        <v>0</v>
      </c>
      <c r="K182" s="50">
        <f t="shared" si="12"/>
        <v>0</v>
      </c>
      <c r="L182">
        <v>0</v>
      </c>
      <c r="M182" s="63"/>
      <c r="N182" s="61"/>
    </row>
    <row r="183" spans="1:14" s="30" customFormat="1" ht="27.75" hidden="1" customHeight="1">
      <c r="A183" s="46">
        <f>'KL tổ 9'!A182</f>
        <v>191</v>
      </c>
      <c r="B183" s="47" t="str">
        <f>'KL tổ 9'!B182</f>
        <v>Som At</v>
      </c>
      <c r="C183" s="48">
        <v>16000</v>
      </c>
      <c r="D183" s="49">
        <f>'KL tổ 9'!AC182</f>
        <v>0</v>
      </c>
      <c r="E183" s="62">
        <f t="shared" si="10"/>
        <v>0</v>
      </c>
      <c r="F183" s="51">
        <v>3</v>
      </c>
      <c r="G183" s="51">
        <v>0</v>
      </c>
      <c r="H183" s="62">
        <f t="shared" si="11"/>
        <v>0</v>
      </c>
      <c r="I183" s="51">
        <v>0</v>
      </c>
      <c r="J183" s="59">
        <f>ROUND(IF(H183&lt;=500000,0,IF(AND(H183&gt;=500001,H183&lt;=1250000),(H183-'Gia cảnh 9'!I179)*5%-25000,IF(H183&gt;=1250001,(H183-'Gia cảnh 9'!I179)*10%-87500))),2)</f>
        <v>0</v>
      </c>
      <c r="K183" s="50">
        <f t="shared" si="12"/>
        <v>0</v>
      </c>
      <c r="L183">
        <v>0</v>
      </c>
      <c r="M183" s="63"/>
      <c r="N183" s="61"/>
    </row>
    <row r="184" spans="1:14" s="30" customFormat="1" ht="27.75" hidden="1" customHeight="1">
      <c r="A184" s="46">
        <f>'KL tổ 9'!A183</f>
        <v>192</v>
      </c>
      <c r="B184" s="47" t="str">
        <f>'KL tổ 9'!B183</f>
        <v>Hô Hôi</v>
      </c>
      <c r="C184" s="48">
        <v>16000</v>
      </c>
      <c r="D184" s="49">
        <f>'KL tổ 9'!AC183</f>
        <v>0</v>
      </c>
      <c r="E184" s="62">
        <f t="shared" si="10"/>
        <v>0</v>
      </c>
      <c r="F184" s="51">
        <v>3</v>
      </c>
      <c r="G184" s="51">
        <v>0</v>
      </c>
      <c r="H184" s="62">
        <f t="shared" si="11"/>
        <v>0</v>
      </c>
      <c r="I184" s="51">
        <v>0</v>
      </c>
      <c r="J184" s="59">
        <f>ROUND(IF(H184&lt;=500000,0,IF(AND(H184&gt;=500001,H184&lt;=1250000),(H184-'Gia cảnh 9'!I180)*5%-25000,IF(H184&gt;=1250001,(H184-'Gia cảnh 9'!I180)*10%-87500))),2)</f>
        <v>0</v>
      </c>
      <c r="K184" s="50">
        <f t="shared" si="12"/>
        <v>0</v>
      </c>
      <c r="L184">
        <v>0</v>
      </c>
      <c r="M184" s="63"/>
      <c r="N184" s="61"/>
    </row>
    <row r="185" spans="1:14" s="30" customFormat="1" ht="27.75" hidden="1" customHeight="1">
      <c r="A185" s="46">
        <f>'KL tổ 9'!A184</f>
        <v>193</v>
      </c>
      <c r="B185" s="47" t="str">
        <f>'KL tổ 9'!B184</f>
        <v>Hô Hai</v>
      </c>
      <c r="C185" s="48">
        <v>16000</v>
      </c>
      <c r="D185" s="49">
        <f>'KL tổ 9'!AC184</f>
        <v>0</v>
      </c>
      <c r="E185" s="62">
        <f t="shared" si="10"/>
        <v>0</v>
      </c>
      <c r="F185" s="51">
        <v>3</v>
      </c>
      <c r="G185" s="51">
        <v>0</v>
      </c>
      <c r="H185" s="62">
        <f t="shared" si="11"/>
        <v>0</v>
      </c>
      <c r="I185" s="51">
        <v>0</v>
      </c>
      <c r="J185" s="59">
        <f>ROUND(IF(H185&lt;=500000,0,IF(AND(H185&gt;=500001,H185&lt;=1250000),(H185-'Gia cảnh 9'!I181)*5%-25000,IF(H185&gt;=1250001,(H185-'Gia cảnh 9'!I181)*10%-87500))),2)</f>
        <v>0</v>
      </c>
      <c r="K185" s="50">
        <f t="shared" si="12"/>
        <v>0</v>
      </c>
      <c r="L185">
        <v>0</v>
      </c>
      <c r="M185" s="63"/>
      <c r="N185" s="61"/>
    </row>
    <row r="186" spans="1:14" s="30" customFormat="1" ht="27.75" hidden="1" customHeight="1">
      <c r="A186" s="46">
        <f>'KL tổ 9'!A185</f>
        <v>194</v>
      </c>
      <c r="B186" s="47" t="str">
        <f>'KL tổ 9'!B185</f>
        <v>Phiêp Phol</v>
      </c>
      <c r="C186" s="48">
        <v>16000</v>
      </c>
      <c r="D186" s="49">
        <f>'KL tổ 9'!AC185</f>
        <v>0</v>
      </c>
      <c r="E186" s="62">
        <f t="shared" si="10"/>
        <v>0</v>
      </c>
      <c r="F186" s="51">
        <v>3</v>
      </c>
      <c r="G186" s="51">
        <v>0</v>
      </c>
      <c r="H186" s="62">
        <f t="shared" si="11"/>
        <v>0</v>
      </c>
      <c r="I186" s="51">
        <v>0</v>
      </c>
      <c r="J186" s="59">
        <f>ROUND(IF(H186&lt;=500000,0,IF(AND(H186&gt;=500001,H186&lt;=1250000),(H186-'Gia cảnh 9'!I182)*5%-25000,IF(H186&gt;=1250001,(H186-'Gia cảnh 9'!I182)*10%-87500))),2)</f>
        <v>0</v>
      </c>
      <c r="K186" s="50">
        <f t="shared" si="12"/>
        <v>0</v>
      </c>
      <c r="L186">
        <v>0</v>
      </c>
      <c r="M186" s="63"/>
      <c r="N186" s="61"/>
    </row>
    <row r="187" spans="1:14" s="30" customFormat="1" ht="27.75" hidden="1" customHeight="1">
      <c r="A187" s="46">
        <f>'KL tổ 9'!A186</f>
        <v>195</v>
      </c>
      <c r="B187" s="47" t="str">
        <f>'KL tổ 9'!B186</f>
        <v>Keo Mêt</v>
      </c>
      <c r="C187" s="48">
        <v>16000</v>
      </c>
      <c r="D187" s="49">
        <f>'KL tổ 9'!AC186</f>
        <v>0</v>
      </c>
      <c r="E187" s="62">
        <f t="shared" si="10"/>
        <v>0</v>
      </c>
      <c r="F187" s="51">
        <v>3</v>
      </c>
      <c r="G187" s="51">
        <v>0</v>
      </c>
      <c r="H187" s="62">
        <f t="shared" si="11"/>
        <v>0</v>
      </c>
      <c r="I187" s="51">
        <v>0</v>
      </c>
      <c r="J187" s="59">
        <f>ROUND(IF(H187&lt;=500000,0,IF(AND(H187&gt;=500001,H187&lt;=1250000),(H187-'Gia cảnh 9'!I183)*5%-25000,IF(H187&gt;=1250001,(H187-'Gia cảnh 9'!I183)*10%-87500))),2)</f>
        <v>0</v>
      </c>
      <c r="K187" s="50">
        <f t="shared" si="12"/>
        <v>0</v>
      </c>
      <c r="L187">
        <v>0</v>
      </c>
      <c r="M187" s="63"/>
      <c r="N187" s="61"/>
    </row>
    <row r="188" spans="1:14" s="30" customFormat="1" ht="27.75" hidden="1" customHeight="1">
      <c r="A188" s="46">
        <f>'KL tổ 9'!A187</f>
        <v>196</v>
      </c>
      <c r="B188" s="47" t="str">
        <f>'KL tổ 9'!B187</f>
        <v>Canh Thông</v>
      </c>
      <c r="C188" s="48">
        <v>16000</v>
      </c>
      <c r="D188" s="49">
        <f>'KL tổ 9'!AC187</f>
        <v>0</v>
      </c>
      <c r="E188" s="62">
        <f t="shared" ref="E188:E253" si="13">C188*D188</f>
        <v>0</v>
      </c>
      <c r="F188" s="51">
        <v>3</v>
      </c>
      <c r="G188" s="51">
        <v>0</v>
      </c>
      <c r="H188" s="62">
        <f t="shared" ref="H188:H253" si="14">G188+E188</f>
        <v>0</v>
      </c>
      <c r="I188" s="51">
        <v>0</v>
      </c>
      <c r="J188" s="59">
        <f>ROUND(IF(H188&lt;=500000,0,IF(AND(H188&gt;=500001,H188&lt;=1250000),(H188-'Gia cảnh 9'!I184)*5%-25000,IF(H188&gt;=1250001,(H188-'Gia cảnh 9'!I184)*10%-87500))),2)</f>
        <v>0</v>
      </c>
      <c r="K188" s="50">
        <f t="shared" si="12"/>
        <v>0</v>
      </c>
      <c r="L188">
        <v>0</v>
      </c>
      <c r="M188" s="63"/>
      <c r="N188" s="61"/>
    </row>
    <row r="189" spans="1:14" s="30" customFormat="1" ht="27.75" hidden="1" customHeight="1">
      <c r="A189" s="46">
        <f>'KL tổ 9'!A188</f>
        <v>197</v>
      </c>
      <c r="B189" s="47" t="str">
        <f>'KL tổ 9'!B188</f>
        <v>Tưc Thia</v>
      </c>
      <c r="C189" s="48">
        <v>16000</v>
      </c>
      <c r="D189" s="49">
        <f>'KL tổ 9'!AC188</f>
        <v>0</v>
      </c>
      <c r="E189" s="62">
        <f t="shared" si="13"/>
        <v>0</v>
      </c>
      <c r="F189" s="51">
        <v>3</v>
      </c>
      <c r="G189" s="51">
        <v>0</v>
      </c>
      <c r="H189" s="62">
        <f t="shared" si="14"/>
        <v>0</v>
      </c>
      <c r="I189" s="51">
        <v>0</v>
      </c>
      <c r="J189" s="59">
        <v>0</v>
      </c>
      <c r="K189" s="50">
        <f t="shared" si="12"/>
        <v>0</v>
      </c>
      <c r="L189">
        <v>0</v>
      </c>
      <c r="M189" s="63"/>
      <c r="N189" s="61"/>
    </row>
    <row r="190" spans="1:14" s="30" customFormat="1" ht="27.75" hidden="1" customHeight="1">
      <c r="A190" s="46">
        <f>'KL tổ 9'!A189</f>
        <v>198</v>
      </c>
      <c r="B190" s="47" t="str">
        <f>'KL tổ 9'!B189</f>
        <v>Nho Nhanh</v>
      </c>
      <c r="C190" s="48">
        <v>16000</v>
      </c>
      <c r="D190" s="49">
        <f>'KL tổ 9'!AC189</f>
        <v>0</v>
      </c>
      <c r="E190" s="62">
        <f t="shared" si="13"/>
        <v>0</v>
      </c>
      <c r="F190" s="51">
        <v>3</v>
      </c>
      <c r="G190" s="51">
        <v>0</v>
      </c>
      <c r="H190" s="62">
        <f t="shared" si="14"/>
        <v>0</v>
      </c>
      <c r="I190" s="51">
        <v>0</v>
      </c>
      <c r="J190" s="59">
        <v>0</v>
      </c>
      <c r="K190" s="50">
        <f t="shared" si="12"/>
        <v>0</v>
      </c>
      <c r="L190">
        <v>0</v>
      </c>
      <c r="M190" s="63"/>
      <c r="N190" s="61"/>
    </row>
    <row r="191" spans="1:14" s="30" customFormat="1" ht="27.75" hidden="1" customHeight="1">
      <c r="A191" s="46">
        <f>'KL tổ 9'!A190</f>
        <v>199</v>
      </c>
      <c r="B191" s="47" t="str">
        <f>'KL tổ 9'!B190</f>
        <v>Thi Tha</v>
      </c>
      <c r="C191" s="48">
        <v>16000</v>
      </c>
      <c r="D191" s="49">
        <f>'KL tổ 9'!AC190</f>
        <v>0</v>
      </c>
      <c r="E191" s="62">
        <f t="shared" si="13"/>
        <v>0</v>
      </c>
      <c r="F191" s="51">
        <v>3</v>
      </c>
      <c r="G191" s="51">
        <v>0</v>
      </c>
      <c r="H191" s="62">
        <f t="shared" si="14"/>
        <v>0</v>
      </c>
      <c r="I191" s="51">
        <v>0</v>
      </c>
      <c r="J191" s="59">
        <f>ROUND(IF(H191&lt;=500000,0,IF(AND(H191&gt;=500001,H191&lt;=1250000),(H191-'Gia cảnh 9'!I187)*5%-25000,IF(H191&gt;=1250001,(H191-'Gia cảnh 9'!I187)*10%-87500))),2)</f>
        <v>0</v>
      </c>
      <c r="K191" s="50">
        <f t="shared" si="12"/>
        <v>0</v>
      </c>
      <c r="L191">
        <v>0</v>
      </c>
      <c r="M191" s="63"/>
      <c r="N191" s="61"/>
    </row>
    <row r="192" spans="1:14" s="30" customFormat="1" ht="27.75" hidden="1" customHeight="1">
      <c r="A192" s="46">
        <f>'KL tổ 9'!A191</f>
        <v>200</v>
      </c>
      <c r="B192" s="47" t="str">
        <f>'KL tổ 9'!B191</f>
        <v>Đoc Khlay</v>
      </c>
      <c r="C192" s="48">
        <v>16000</v>
      </c>
      <c r="D192" s="49">
        <f>'KL tổ 9'!AC191</f>
        <v>0</v>
      </c>
      <c r="E192" s="62">
        <f t="shared" si="13"/>
        <v>0</v>
      </c>
      <c r="F192" s="51">
        <v>3</v>
      </c>
      <c r="G192" s="51">
        <v>0</v>
      </c>
      <c r="H192" s="62">
        <f t="shared" si="14"/>
        <v>0</v>
      </c>
      <c r="I192" s="51">
        <v>0</v>
      </c>
      <c r="J192" s="59">
        <f>ROUND(IF(H192&lt;=500000,0,IF(AND(H192&gt;=500001,H192&lt;=1250000),(H192-'Gia cảnh 9'!I188)*5%-25000,IF(H192&gt;=1250001,(H192-'Gia cảnh 9'!I188)*10%-87500))),2)</f>
        <v>0</v>
      </c>
      <c r="K192" s="50">
        <f t="shared" si="12"/>
        <v>0</v>
      </c>
      <c r="L192">
        <v>0</v>
      </c>
      <c r="M192" s="63"/>
      <c r="N192" s="61"/>
    </row>
    <row r="193" spans="1:14" s="30" customFormat="1" ht="27.75" hidden="1" customHeight="1">
      <c r="A193" s="46">
        <f>'KL tổ 9'!A192</f>
        <v>201</v>
      </c>
      <c r="B193" s="47" t="str">
        <f>'KL tổ 9'!B192</f>
        <v>Mit Kiêm</v>
      </c>
      <c r="C193" s="48">
        <v>16000</v>
      </c>
      <c r="D193" s="49">
        <f>'KL tổ 9'!AC192</f>
        <v>0</v>
      </c>
      <c r="E193" s="62">
        <f t="shared" si="13"/>
        <v>0</v>
      </c>
      <c r="F193" s="51">
        <v>3</v>
      </c>
      <c r="G193" s="51">
        <v>0</v>
      </c>
      <c r="H193" s="62">
        <f t="shared" si="14"/>
        <v>0</v>
      </c>
      <c r="I193" s="51">
        <v>0</v>
      </c>
      <c r="J193" s="59">
        <f>ROUND(IF(H193&lt;=500000,0,IF(AND(H193&gt;=500001,H193&lt;=1250000),(H193-'Gia cảnh 9'!I189)*5%-25000,IF(H193&gt;=1250001,(H193-'Gia cảnh 9'!I189)*10%-87500))),2)</f>
        <v>0</v>
      </c>
      <c r="K193" s="50">
        <f t="shared" si="12"/>
        <v>0</v>
      </c>
      <c r="L193">
        <v>0</v>
      </c>
      <c r="M193" s="63"/>
      <c r="N193" s="61"/>
    </row>
    <row r="194" spans="1:14" s="30" customFormat="1" ht="27.75" hidden="1" customHeight="1">
      <c r="A194" s="46">
        <f>'KL tổ 9'!A193</f>
        <v>202</v>
      </c>
      <c r="B194" s="47" t="str">
        <f>'KL tổ 9'!B193</f>
        <v>Kan Khêt</v>
      </c>
      <c r="C194" s="48">
        <v>16000</v>
      </c>
      <c r="D194" s="49">
        <f>'KL tổ 9'!AC193</f>
        <v>0</v>
      </c>
      <c r="E194" s="62">
        <f t="shared" si="13"/>
        <v>0</v>
      </c>
      <c r="F194" s="51">
        <v>3</v>
      </c>
      <c r="G194" s="51">
        <v>0</v>
      </c>
      <c r="H194" s="62">
        <f t="shared" si="14"/>
        <v>0</v>
      </c>
      <c r="I194" s="51">
        <v>0</v>
      </c>
      <c r="J194" s="59">
        <v>0</v>
      </c>
      <c r="K194" s="50">
        <f t="shared" si="12"/>
        <v>0</v>
      </c>
      <c r="L194">
        <v>0</v>
      </c>
      <c r="M194" s="63"/>
      <c r="N194" s="61"/>
    </row>
    <row r="195" spans="1:14" s="30" customFormat="1" ht="27.75" hidden="1" customHeight="1">
      <c r="A195" s="46">
        <f>'KL tổ 9'!A194</f>
        <v>203</v>
      </c>
      <c r="B195" s="47" t="str">
        <f>'KL tổ 9'!B194</f>
        <v>Um Ra</v>
      </c>
      <c r="C195" s="48">
        <v>16000</v>
      </c>
      <c r="D195" s="49">
        <f>'KL tổ 9'!AC194</f>
        <v>0</v>
      </c>
      <c r="E195" s="62">
        <f t="shared" si="13"/>
        <v>0</v>
      </c>
      <c r="F195" s="51">
        <v>3</v>
      </c>
      <c r="G195" s="51">
        <v>0</v>
      </c>
      <c r="H195" s="62">
        <f t="shared" si="14"/>
        <v>0</v>
      </c>
      <c r="I195" s="51">
        <v>0</v>
      </c>
      <c r="J195" s="59">
        <f>ROUND(IF(H195&lt;=500000,0,IF(AND(H195&gt;=500001,H195&lt;=1250000),(H195-'Gia cảnh 9'!I191)*5%-25000,IF(H195&gt;=1250001,(H195-'Gia cảnh 9'!I191)*10%-87500))),2)</f>
        <v>0</v>
      </c>
      <c r="K195" s="50">
        <f t="shared" si="12"/>
        <v>0</v>
      </c>
      <c r="L195">
        <v>0</v>
      </c>
      <c r="M195" s="63"/>
      <c r="N195" s="61"/>
    </row>
    <row r="196" spans="1:14" s="30" customFormat="1" ht="27.75" hidden="1" customHeight="1">
      <c r="A196" s="46">
        <f>'KL tổ 9'!A195</f>
        <v>204</v>
      </c>
      <c r="B196" s="47" t="str">
        <f>'KL tổ 9'!B195</f>
        <v>Moi Poi</v>
      </c>
      <c r="C196" s="48">
        <v>16000</v>
      </c>
      <c r="D196" s="49">
        <f>'KL tổ 9'!AC195</f>
        <v>0</v>
      </c>
      <c r="E196" s="62">
        <f t="shared" si="13"/>
        <v>0</v>
      </c>
      <c r="F196" s="51">
        <v>3</v>
      </c>
      <c r="G196" s="51">
        <v>0</v>
      </c>
      <c r="H196" s="62">
        <f t="shared" si="14"/>
        <v>0</v>
      </c>
      <c r="I196" s="51">
        <v>0</v>
      </c>
      <c r="J196" s="59">
        <f>ROUND(IF(H196&lt;=500000,0,IF(AND(H196&gt;=500001,H196&lt;=1250000),(H196-'Gia cảnh 9'!I192)*5%-25000,IF(H196&gt;=1250001,(H196-'Gia cảnh 9'!I192)*10%-87500))),2)</f>
        <v>0</v>
      </c>
      <c r="K196" s="50">
        <f t="shared" si="12"/>
        <v>0</v>
      </c>
      <c r="L196">
        <v>0</v>
      </c>
      <c r="M196" s="63"/>
      <c r="N196" s="61"/>
    </row>
    <row r="197" spans="1:14" s="30" customFormat="1" ht="27.75" hidden="1" customHeight="1">
      <c r="A197" s="46">
        <f>'KL tổ 9'!A196</f>
        <v>205</v>
      </c>
      <c r="B197" s="47" t="str">
        <f>'KL tổ 9'!B196</f>
        <v>San Sinh</v>
      </c>
      <c r="C197" s="48">
        <v>16000</v>
      </c>
      <c r="D197" s="49">
        <f>'KL tổ 9'!AC196</f>
        <v>0</v>
      </c>
      <c r="E197" s="62">
        <f t="shared" si="13"/>
        <v>0</v>
      </c>
      <c r="F197" s="51">
        <v>3</v>
      </c>
      <c r="G197" s="51">
        <v>0</v>
      </c>
      <c r="H197" s="62">
        <f t="shared" si="14"/>
        <v>0</v>
      </c>
      <c r="I197" s="51">
        <v>0</v>
      </c>
      <c r="J197" s="59">
        <f>ROUND(IF(H197&lt;=500000,0,IF(AND(H197&gt;=500001,H197&lt;=1250000),(H197-'Gia cảnh 9'!I193)*5%-25000,IF(H197&gt;=1250001,(H197-'Gia cảnh 9'!I193)*10%-87500))),2)</f>
        <v>0</v>
      </c>
      <c r="K197" s="50">
        <f t="shared" si="12"/>
        <v>0</v>
      </c>
      <c r="L197">
        <v>0</v>
      </c>
      <c r="M197" s="63"/>
      <c r="N197" s="61"/>
    </row>
    <row r="198" spans="1:14" s="30" customFormat="1" ht="27.75" hidden="1" customHeight="1">
      <c r="A198" s="46">
        <f>'KL tổ 9'!A197</f>
        <v>206</v>
      </c>
      <c r="B198" s="47" t="str">
        <f>'KL tổ 9'!B197</f>
        <v>Nhoc Nho</v>
      </c>
      <c r="C198" s="48">
        <v>16000</v>
      </c>
      <c r="D198" s="49">
        <f>'KL tổ 9'!AC197</f>
        <v>0</v>
      </c>
      <c r="E198" s="62">
        <f t="shared" si="13"/>
        <v>0</v>
      </c>
      <c r="F198" s="51">
        <v>3</v>
      </c>
      <c r="G198" s="51">
        <v>0</v>
      </c>
      <c r="H198" s="62">
        <f t="shared" si="14"/>
        <v>0</v>
      </c>
      <c r="I198" s="51">
        <v>0</v>
      </c>
      <c r="J198" s="59">
        <f>ROUND(IF(H198&lt;=500000,0,IF(AND(H198&gt;=500001,H198&lt;=1250000),(H198-'Gia cảnh 9'!I194)*5%-25000,IF(H198&gt;=1250001,(H198-'Gia cảnh 9'!I194)*10%-87500))),2)</f>
        <v>0</v>
      </c>
      <c r="K198" s="50">
        <f t="shared" si="12"/>
        <v>0</v>
      </c>
      <c r="L198">
        <v>0</v>
      </c>
      <c r="M198" s="63"/>
      <c r="N198" s="61"/>
    </row>
    <row r="199" spans="1:14" s="30" customFormat="1" ht="27.75" hidden="1" customHeight="1">
      <c r="A199" s="46">
        <f>'KL tổ 9'!A198</f>
        <v>207</v>
      </c>
      <c r="B199" s="47" t="str">
        <f>'KL tổ 9'!B198</f>
        <v>Khet Hên</v>
      </c>
      <c r="C199" s="48">
        <v>16000</v>
      </c>
      <c r="D199" s="49">
        <f>'KL tổ 9'!AC198</f>
        <v>0</v>
      </c>
      <c r="E199" s="62">
        <f t="shared" si="13"/>
        <v>0</v>
      </c>
      <c r="F199" s="51">
        <v>3</v>
      </c>
      <c r="G199" s="51">
        <v>0</v>
      </c>
      <c r="H199" s="62">
        <f t="shared" si="14"/>
        <v>0</v>
      </c>
      <c r="I199" s="51">
        <v>0</v>
      </c>
      <c r="J199" s="59">
        <f>ROUND(IF(H199&lt;=500000,0,IF(AND(H199&gt;=500001,H199&lt;=1250000),(H199-'Gia cảnh 9'!I195)*5%-25000,IF(H199&gt;=1250001,(H199-'Gia cảnh 9'!I195)*10%-87500))),2)</f>
        <v>0</v>
      </c>
      <c r="K199" s="50">
        <f t="shared" si="12"/>
        <v>0</v>
      </c>
      <c r="L199">
        <v>0</v>
      </c>
      <c r="M199" s="63"/>
      <c r="N199" s="61"/>
    </row>
    <row r="200" spans="1:14" s="30" customFormat="1" ht="27.75" hidden="1" customHeight="1">
      <c r="A200" s="46">
        <f>'KL tổ 9'!A199</f>
        <v>208</v>
      </c>
      <c r="B200" s="47" t="str">
        <f>'KL tổ 9'!B199</f>
        <v>Sau Pư</v>
      </c>
      <c r="C200" s="48">
        <v>16000</v>
      </c>
      <c r="D200" s="49">
        <f>'KL tổ 9'!AC199</f>
        <v>0</v>
      </c>
      <c r="E200" s="62">
        <f t="shared" si="13"/>
        <v>0</v>
      </c>
      <c r="F200" s="51">
        <v>3</v>
      </c>
      <c r="G200" s="51">
        <v>0</v>
      </c>
      <c r="H200" s="62">
        <f t="shared" si="14"/>
        <v>0</v>
      </c>
      <c r="I200" s="51">
        <v>0</v>
      </c>
      <c r="J200" s="59">
        <f>ROUND(IF(H200&lt;=500000,0,IF(AND(H200&gt;=500001,H200&lt;=1250000),(H200-'Gia cảnh 9'!I196)*5%-25000,IF(H200&gt;=1250001,(H200-'Gia cảnh 9'!I196)*10%-87500))),2)</f>
        <v>0</v>
      </c>
      <c r="K200" s="50">
        <f t="shared" si="12"/>
        <v>0</v>
      </c>
      <c r="L200">
        <v>0</v>
      </c>
      <c r="M200" s="63"/>
      <c r="N200" s="61"/>
    </row>
    <row r="201" spans="1:14" s="30" customFormat="1" ht="27.75" hidden="1" customHeight="1">
      <c r="A201" s="46">
        <f>'KL tổ 9'!A200</f>
        <v>209</v>
      </c>
      <c r="B201" s="47" t="str">
        <f>'KL tổ 9'!B200</f>
        <v>Pư Nha</v>
      </c>
      <c r="C201" s="48">
        <v>16000</v>
      </c>
      <c r="D201" s="49">
        <f>'KL tổ 9'!AC200</f>
        <v>0</v>
      </c>
      <c r="E201" s="62">
        <f t="shared" si="13"/>
        <v>0</v>
      </c>
      <c r="F201" s="51">
        <v>3</v>
      </c>
      <c r="G201" s="51">
        <v>0</v>
      </c>
      <c r="H201" s="62">
        <f t="shared" si="14"/>
        <v>0</v>
      </c>
      <c r="I201" s="51">
        <v>0</v>
      </c>
      <c r="J201" s="59">
        <f>ROUND(IF(H201&lt;=500000,0,IF(AND(H201&gt;=500001,H201&lt;=1250000),(H201-'Gia cảnh 9'!I197)*5%-25000,IF(H201&gt;=1250001,(H201-'Gia cảnh 9'!I197)*10%-87500))),2)</f>
        <v>0</v>
      </c>
      <c r="K201" s="50">
        <f t="shared" si="12"/>
        <v>0</v>
      </c>
      <c r="L201">
        <v>0</v>
      </c>
      <c r="M201" s="63"/>
      <c r="N201" s="61"/>
    </row>
    <row r="202" spans="1:14" s="30" customFormat="1" ht="27.75" hidden="1" customHeight="1">
      <c r="A202" s="46">
        <f>'KL tổ 9'!A201</f>
        <v>210</v>
      </c>
      <c r="B202" s="47" t="str">
        <f>'KL tổ 9'!B201</f>
        <v xml:space="preserve">Noi Hên </v>
      </c>
      <c r="C202" s="48">
        <v>16000</v>
      </c>
      <c r="D202" s="49">
        <f>'KL tổ 9'!AC201</f>
        <v>0</v>
      </c>
      <c r="E202" s="62">
        <f t="shared" si="13"/>
        <v>0</v>
      </c>
      <c r="F202" s="51">
        <v>3</v>
      </c>
      <c r="G202" s="51">
        <v>0</v>
      </c>
      <c r="H202" s="62">
        <f t="shared" si="14"/>
        <v>0</v>
      </c>
      <c r="I202" s="51">
        <v>0</v>
      </c>
      <c r="J202" s="59">
        <f>ROUND(IF(H202&lt;=500000,0,IF(AND(H202&gt;=500001,H202&lt;=1250000),(H202-'Gia cảnh 9'!I198)*5%-25000,IF(H202&gt;=1250001,(H202-'Gia cảnh 9'!I198)*10%-87500))),2)</f>
        <v>0</v>
      </c>
      <c r="K202" s="50">
        <f t="shared" si="12"/>
        <v>0</v>
      </c>
      <c r="L202">
        <v>0</v>
      </c>
      <c r="M202" s="63"/>
      <c r="N202" s="61"/>
    </row>
    <row r="203" spans="1:14" s="30" customFormat="1" ht="27.75" hidden="1" customHeight="1">
      <c r="A203" s="46">
        <f>'KL tổ 9'!A202</f>
        <v>211</v>
      </c>
      <c r="B203" s="47" t="str">
        <f>'KL tổ 9'!B202</f>
        <v>Noi Hiên</v>
      </c>
      <c r="C203" s="48">
        <v>16000</v>
      </c>
      <c r="D203" s="49">
        <f>'KL tổ 9'!AC202</f>
        <v>0</v>
      </c>
      <c r="E203" s="62">
        <f t="shared" si="13"/>
        <v>0</v>
      </c>
      <c r="F203" s="51">
        <v>3</v>
      </c>
      <c r="G203" s="51">
        <v>0</v>
      </c>
      <c r="H203" s="62">
        <f t="shared" si="14"/>
        <v>0</v>
      </c>
      <c r="I203" s="51">
        <v>0</v>
      </c>
      <c r="J203" s="59">
        <f>ROUND(IF(H203&lt;=500000,0,IF(AND(H203&gt;=500001,H203&lt;=1250000),(H203-'Gia cảnh 9'!I199)*5%-25000,IF(H203&gt;=1250001,(H203-'Gia cảnh 9'!I199)*10%-87500))),2)</f>
        <v>0</v>
      </c>
      <c r="K203" s="50">
        <f t="shared" si="12"/>
        <v>0</v>
      </c>
      <c r="L203">
        <v>0</v>
      </c>
      <c r="M203" s="63"/>
      <c r="N203" s="61"/>
    </row>
    <row r="204" spans="1:14" s="30" customFormat="1" ht="27.75" hidden="1" customHeight="1">
      <c r="A204" s="46">
        <f>'KL tổ 9'!A203</f>
        <v>212</v>
      </c>
      <c r="B204" s="47" t="str">
        <f>'KL tổ 9'!B203</f>
        <v>Đa Linh</v>
      </c>
      <c r="C204" s="48">
        <v>16000</v>
      </c>
      <c r="D204" s="49">
        <f>'KL tổ 9'!AC203</f>
        <v>0</v>
      </c>
      <c r="E204" s="62">
        <f t="shared" si="13"/>
        <v>0</v>
      </c>
      <c r="F204" s="51">
        <v>3</v>
      </c>
      <c r="G204" s="51">
        <v>0</v>
      </c>
      <c r="H204" s="62">
        <f t="shared" si="14"/>
        <v>0</v>
      </c>
      <c r="I204" s="51">
        <v>0</v>
      </c>
      <c r="J204" s="59">
        <f>ROUND(IF(H204&lt;=500000,0,IF(AND(H204&gt;=500001,H204&lt;=1250000),(H204-'Gia cảnh 9'!I200)*5%-25000,IF(H204&gt;=1250001,(H204-'Gia cảnh 9'!I200)*10%-87500))),2)</f>
        <v>0</v>
      </c>
      <c r="K204" s="50">
        <f t="shared" si="12"/>
        <v>0</v>
      </c>
      <c r="L204">
        <v>0</v>
      </c>
      <c r="M204" s="63"/>
      <c r="N204" s="61"/>
    </row>
    <row r="205" spans="1:14" s="30" customFormat="1" ht="27.75" hidden="1" customHeight="1">
      <c r="A205" s="46">
        <f>'KL tổ 9'!A204</f>
        <v>213</v>
      </c>
      <c r="B205" s="47" t="str">
        <f>'KL tổ 9'!B204</f>
        <v>Khach Năk</v>
      </c>
      <c r="C205" s="48">
        <v>16000</v>
      </c>
      <c r="D205" s="49">
        <f>'KL tổ 9'!AC204</f>
        <v>0</v>
      </c>
      <c r="E205" s="62">
        <f t="shared" si="13"/>
        <v>0</v>
      </c>
      <c r="F205" s="51">
        <v>3</v>
      </c>
      <c r="G205" s="51">
        <v>0</v>
      </c>
      <c r="H205" s="62">
        <f t="shared" si="14"/>
        <v>0</v>
      </c>
      <c r="I205" s="51">
        <v>0</v>
      </c>
      <c r="J205" s="59">
        <f>ROUND(IF(H205&lt;=500000,0,IF(AND(H205&gt;=500001,H205&lt;=1250000),(H205-'Gia cảnh 9'!I201)*5%-25000,IF(H205&gt;=1250001,(H205-'Gia cảnh 9'!I201)*10%-87500))),2)</f>
        <v>0</v>
      </c>
      <c r="K205" s="50">
        <f t="shared" si="12"/>
        <v>0</v>
      </c>
      <c r="L205">
        <v>0</v>
      </c>
      <c r="M205" s="63"/>
      <c r="N205" s="61"/>
    </row>
    <row r="206" spans="1:14" s="30" customFormat="1" ht="27.75" hidden="1" customHeight="1">
      <c r="A206" s="46">
        <f>'KL tổ 9'!A205</f>
        <v>214</v>
      </c>
      <c r="B206" s="47" t="str">
        <f>'KL tổ 9'!B205</f>
        <v>Soc Liêp</v>
      </c>
      <c r="C206" s="48">
        <v>16000</v>
      </c>
      <c r="D206" s="49">
        <f>'KL tổ 9'!AC205</f>
        <v>0</v>
      </c>
      <c r="E206" s="62">
        <f t="shared" si="13"/>
        <v>0</v>
      </c>
      <c r="F206" s="51">
        <v>3</v>
      </c>
      <c r="G206" s="51">
        <v>0</v>
      </c>
      <c r="H206" s="62">
        <f t="shared" si="14"/>
        <v>0</v>
      </c>
      <c r="I206" s="51">
        <v>0</v>
      </c>
      <c r="J206" s="59">
        <f>ROUND(IF(H206&lt;=500000,0,IF(AND(H206&gt;=500001,H206&lt;=1250000),(H206-'Gia cảnh 9'!I202)*5%-25000,IF(H206&gt;=1250001,(H206-'Gia cảnh 9'!I202)*10%-87500))),2)</f>
        <v>0</v>
      </c>
      <c r="K206" s="50">
        <f t="shared" si="12"/>
        <v>0</v>
      </c>
      <c r="L206">
        <v>0</v>
      </c>
      <c r="M206" s="63"/>
      <c r="N206" s="61"/>
    </row>
    <row r="207" spans="1:14" s="30" customFormat="1" ht="27.75" hidden="1" customHeight="1">
      <c r="A207" s="46">
        <f>'KL tổ 9'!A206</f>
        <v>215</v>
      </c>
      <c r="B207" s="47" t="str">
        <f>'KL tổ 9'!B206</f>
        <v>Som Phos</v>
      </c>
      <c r="C207" s="48">
        <v>16000</v>
      </c>
      <c r="D207" s="49">
        <f>'KL tổ 9'!AC206</f>
        <v>0</v>
      </c>
      <c r="E207" s="62">
        <f t="shared" si="13"/>
        <v>0</v>
      </c>
      <c r="F207" s="51">
        <v>3</v>
      </c>
      <c r="G207" s="51">
        <v>0</v>
      </c>
      <c r="H207" s="62">
        <f t="shared" si="14"/>
        <v>0</v>
      </c>
      <c r="I207" s="51">
        <v>0</v>
      </c>
      <c r="J207" s="59">
        <f>ROUND(IF(H207&lt;=500000,0,IF(AND(H207&gt;=500001,H207&lt;=1250000),(H207-'Gia cảnh 9'!I203)*5%-25000,IF(H207&gt;=1250001,(H207-'Gia cảnh 9'!I203)*10%-87500))),2)</f>
        <v>0</v>
      </c>
      <c r="K207" s="50">
        <f t="shared" si="12"/>
        <v>0</v>
      </c>
      <c r="L207">
        <v>0</v>
      </c>
      <c r="M207" s="63"/>
      <c r="N207" s="61"/>
    </row>
    <row r="208" spans="1:14" s="30" customFormat="1" ht="27.75" hidden="1" customHeight="1">
      <c r="A208" s="46">
        <f>'KL tổ 9'!A207</f>
        <v>216</v>
      </c>
      <c r="B208" s="47" t="str">
        <f>'KL tổ 9'!B207</f>
        <v>An Tich</v>
      </c>
      <c r="C208" s="48">
        <v>16000</v>
      </c>
      <c r="D208" s="49">
        <f>'KL tổ 9'!AC207</f>
        <v>0</v>
      </c>
      <c r="E208" s="62">
        <f t="shared" si="13"/>
        <v>0</v>
      </c>
      <c r="F208" s="51">
        <v>3</v>
      </c>
      <c r="G208" s="51">
        <v>0</v>
      </c>
      <c r="H208" s="62">
        <f t="shared" si="14"/>
        <v>0</v>
      </c>
      <c r="I208" s="51">
        <v>0</v>
      </c>
      <c r="J208" s="59">
        <f>ROUND(IF(H208&lt;=500000,0,IF(AND(H208&gt;=500001,H208&lt;=1250000),(H208-'Gia cảnh 9'!I204)*5%-25000,IF(H208&gt;=1250001,(H208-'Gia cảnh 9'!I204)*10%-87500))),2)</f>
        <v>0</v>
      </c>
      <c r="K208" s="50">
        <f t="shared" si="12"/>
        <v>0</v>
      </c>
      <c r="L208">
        <v>0</v>
      </c>
      <c r="M208" s="63"/>
      <c r="N208" s="61"/>
    </row>
    <row r="209" spans="1:14" s="30" customFormat="1" ht="27.75" hidden="1" customHeight="1">
      <c r="A209" s="46">
        <f>'KL tổ 9'!A208</f>
        <v>217</v>
      </c>
      <c r="B209" s="47" t="str">
        <f>'KL tổ 9'!B208</f>
        <v>Khu Khia</v>
      </c>
      <c r="C209" s="48">
        <v>16000</v>
      </c>
      <c r="D209" s="49">
        <f>'KL tổ 9'!AC208</f>
        <v>0</v>
      </c>
      <c r="E209" s="62">
        <f t="shared" si="13"/>
        <v>0</v>
      </c>
      <c r="F209" s="51">
        <v>3</v>
      </c>
      <c r="G209" s="51">
        <v>0</v>
      </c>
      <c r="H209" s="62">
        <f t="shared" si="14"/>
        <v>0</v>
      </c>
      <c r="I209" s="51">
        <v>0</v>
      </c>
      <c r="J209" s="59">
        <f>ROUND(IF(H209&lt;=500000,0,IF(AND(H209&gt;=500001,H209&lt;=1250000),(H209-'Gia cảnh 9'!I205)*5%-25000,IF(H209&gt;=1250001,(H209-'Gia cảnh 9'!I205)*10%-87500))),2)</f>
        <v>0</v>
      </c>
      <c r="K209" s="50">
        <f t="shared" si="12"/>
        <v>0</v>
      </c>
      <c r="L209">
        <v>0</v>
      </c>
      <c r="M209" s="63"/>
      <c r="N209" s="61"/>
    </row>
    <row r="210" spans="1:14" s="30" customFormat="1" ht="27.75" hidden="1" customHeight="1">
      <c r="A210" s="46">
        <f>'KL tổ 9'!A209</f>
        <v>218</v>
      </c>
      <c r="B210" s="47" t="str">
        <f>'KL tổ 9'!B209</f>
        <v>Chom Chau</v>
      </c>
      <c r="C210" s="48">
        <v>16000</v>
      </c>
      <c r="D210" s="49">
        <f>'KL tổ 9'!AC209</f>
        <v>0</v>
      </c>
      <c r="E210" s="62">
        <f t="shared" si="13"/>
        <v>0</v>
      </c>
      <c r="F210" s="51">
        <v>3</v>
      </c>
      <c r="G210" s="51">
        <v>0</v>
      </c>
      <c r="H210" s="62">
        <f t="shared" si="14"/>
        <v>0</v>
      </c>
      <c r="I210" s="51">
        <v>0</v>
      </c>
      <c r="J210" s="59">
        <f>ROUND(IF(H210&lt;=500000,0,IF(AND(H210&gt;=500001,H210&lt;=1250000),(H210-'Gia cảnh 9'!I206)*5%-25000,IF(H210&gt;=1250001,(H210-'Gia cảnh 9'!I206)*10%-87500))),2)</f>
        <v>0</v>
      </c>
      <c r="K210" s="50">
        <f t="shared" si="12"/>
        <v>0</v>
      </c>
      <c r="L210">
        <v>0</v>
      </c>
      <c r="M210" s="63"/>
      <c r="N210" s="61"/>
    </row>
    <row r="211" spans="1:14" s="30" customFormat="1" ht="27.75" hidden="1" customHeight="1">
      <c r="A211" s="46">
        <f>'KL tổ 9'!A210</f>
        <v>219</v>
      </c>
      <c r="B211" s="47" t="str">
        <f>'KL tổ 9'!B210</f>
        <v>La Chanh Đa</v>
      </c>
      <c r="C211" s="48">
        <v>16000</v>
      </c>
      <c r="D211" s="49">
        <f>'KL tổ 9'!AC210</f>
        <v>0</v>
      </c>
      <c r="E211" s="62">
        <f t="shared" si="13"/>
        <v>0</v>
      </c>
      <c r="F211" s="51">
        <v>3</v>
      </c>
      <c r="G211" s="51">
        <v>0</v>
      </c>
      <c r="H211" s="62">
        <f t="shared" si="14"/>
        <v>0</v>
      </c>
      <c r="I211" s="51">
        <v>0</v>
      </c>
      <c r="J211" s="59">
        <f>ROUND(IF(H211&lt;=500000,0,IF(AND(H211&gt;=500001,H211&lt;=1250000),(H211-'Gia cảnh 9'!I207)*5%-25000,IF(H211&gt;=1250001,(H211-'Gia cảnh 9'!I207)*10%-87500))),2)</f>
        <v>0</v>
      </c>
      <c r="K211" s="50">
        <f t="shared" si="12"/>
        <v>0</v>
      </c>
      <c r="L211">
        <v>0</v>
      </c>
      <c r="M211" s="63"/>
      <c r="N211" s="61"/>
    </row>
    <row r="212" spans="1:14" s="30" customFormat="1" ht="27.75" hidden="1" customHeight="1">
      <c r="A212" s="46">
        <f>'KL tổ 9'!A211</f>
        <v>220</v>
      </c>
      <c r="B212" s="47" t="str">
        <f>'KL tổ 9'!B211</f>
        <v>Mat Khanh</v>
      </c>
      <c r="C212" s="48">
        <v>16000</v>
      </c>
      <c r="D212" s="49">
        <f>'KL tổ 9'!AC211</f>
        <v>0</v>
      </c>
      <c r="E212" s="62">
        <f t="shared" si="13"/>
        <v>0</v>
      </c>
      <c r="F212" s="51">
        <v>3</v>
      </c>
      <c r="G212" s="51">
        <v>0</v>
      </c>
      <c r="H212" s="62">
        <f t="shared" si="14"/>
        <v>0</v>
      </c>
      <c r="I212" s="51">
        <v>0</v>
      </c>
      <c r="J212" s="59">
        <f>ROUND(IF(H212&lt;=500000,0,IF(AND(H212&gt;=500001,H212&lt;=1250000),(H212-'Gia cảnh 9'!I208)*5%-25000,IF(H212&gt;=1250001,(H212-'Gia cảnh 9'!I208)*10%-87500))),2)</f>
        <v>0</v>
      </c>
      <c r="K212" s="50">
        <f t="shared" si="12"/>
        <v>0</v>
      </c>
      <c r="L212">
        <v>0</v>
      </c>
      <c r="M212" s="63"/>
      <c r="N212" s="61"/>
    </row>
    <row r="213" spans="1:14" s="30" customFormat="1" ht="27.75" hidden="1" customHeight="1">
      <c r="A213" s="46">
        <f>'KL tổ 9'!A212</f>
        <v>221</v>
      </c>
      <c r="B213" s="47" t="str">
        <f>'KL tổ 9'!B212</f>
        <v>Dang Sô Da</v>
      </c>
      <c r="C213" s="48">
        <v>16000</v>
      </c>
      <c r="D213" s="49">
        <f>'KL tổ 9'!AC212</f>
        <v>0</v>
      </c>
      <c r="E213" s="62">
        <f t="shared" si="13"/>
        <v>0</v>
      </c>
      <c r="F213" s="51">
        <v>3</v>
      </c>
      <c r="G213" s="51">
        <v>0</v>
      </c>
      <c r="H213" s="62">
        <f t="shared" si="14"/>
        <v>0</v>
      </c>
      <c r="I213" s="51">
        <v>0</v>
      </c>
      <c r="J213" s="59">
        <f>ROUND(IF(H213&lt;=500000,0,IF(AND(H213&gt;=500001,H213&lt;=1250000),(H213-'Gia cảnh 9'!I209)*5%-25000,IF(H213&gt;=1250001,(H213-'Gia cảnh 9'!I209)*10%-87500))),2)</f>
        <v>0</v>
      </c>
      <c r="K213" s="50">
        <f t="shared" si="12"/>
        <v>0</v>
      </c>
      <c r="L213">
        <v>0</v>
      </c>
      <c r="M213" s="63"/>
      <c r="N213" s="61"/>
    </row>
    <row r="214" spans="1:14" s="30" customFormat="1" ht="27.75" hidden="1" customHeight="1">
      <c r="A214" s="46">
        <f>'KL tổ 9'!A213</f>
        <v>222</v>
      </c>
      <c r="B214" s="47" t="str">
        <f>'KL tổ 9'!B213</f>
        <v>Hon Sua</v>
      </c>
      <c r="C214" s="48">
        <v>16000</v>
      </c>
      <c r="D214" s="49">
        <f>'KL tổ 9'!AC213</f>
        <v>0</v>
      </c>
      <c r="E214" s="62">
        <f t="shared" si="13"/>
        <v>0</v>
      </c>
      <c r="F214" s="51">
        <v>3</v>
      </c>
      <c r="G214" s="51">
        <v>0</v>
      </c>
      <c r="H214" s="62">
        <f t="shared" si="14"/>
        <v>0</v>
      </c>
      <c r="I214" s="51">
        <v>0</v>
      </c>
      <c r="J214" s="59">
        <f>ROUND(IF(H214&lt;=500000,0,IF(AND(H214&gt;=500001,H214&lt;=1250000),(H214-'Gia cảnh 9'!I210)*5%-25000,IF(H214&gt;=1250001,(H214-'Gia cảnh 9'!I210)*10%-87500))),2)</f>
        <v>0</v>
      </c>
      <c r="K214" s="50">
        <f t="shared" si="12"/>
        <v>0</v>
      </c>
      <c r="L214">
        <v>0</v>
      </c>
      <c r="M214" s="63"/>
      <c r="N214" s="61"/>
    </row>
    <row r="215" spans="1:14" s="30" customFormat="1" ht="27.75" hidden="1" customHeight="1">
      <c r="A215" s="46">
        <f>'KL tổ 9'!A214</f>
        <v>223</v>
      </c>
      <c r="B215" s="47" t="str">
        <f>'KL tổ 9'!B214</f>
        <v>Đoc Sreng</v>
      </c>
      <c r="C215" s="48">
        <v>16000</v>
      </c>
      <c r="D215" s="49">
        <f>'KL tổ 9'!AC214</f>
        <v>0</v>
      </c>
      <c r="E215" s="62">
        <f t="shared" si="13"/>
        <v>0</v>
      </c>
      <c r="F215" s="51">
        <v>3</v>
      </c>
      <c r="G215" s="51">
        <v>0</v>
      </c>
      <c r="H215" s="62">
        <f t="shared" si="14"/>
        <v>0</v>
      </c>
      <c r="I215" s="51">
        <v>0</v>
      </c>
      <c r="J215" s="59">
        <f>ROUND(IF(H215&lt;=500000,0,IF(AND(H215&gt;=500001,H215&lt;=1250000),(H215-'Gia cảnh 9'!I211)*5%-25000,IF(H215&gt;=1250001,(H215-'Gia cảnh 9'!I211)*10%-87500))),2)</f>
        <v>0</v>
      </c>
      <c r="K215" s="50">
        <f t="shared" si="12"/>
        <v>0</v>
      </c>
      <c r="L215">
        <v>0</v>
      </c>
      <c r="M215" s="63"/>
      <c r="N215" s="61"/>
    </row>
    <row r="216" spans="1:14" s="30" customFormat="1" ht="27.75" hidden="1" customHeight="1">
      <c r="A216" s="46">
        <f>'KL tổ 9'!A215</f>
        <v>224</v>
      </c>
      <c r="B216" s="47" t="str">
        <f>'KL tổ 9'!B215</f>
        <v>Vit Kim</v>
      </c>
      <c r="C216" s="48">
        <v>16000</v>
      </c>
      <c r="D216" s="49">
        <f>'KL tổ 9'!AC215</f>
        <v>0</v>
      </c>
      <c r="E216" s="62">
        <f t="shared" si="13"/>
        <v>0</v>
      </c>
      <c r="F216" s="51">
        <v>3</v>
      </c>
      <c r="G216" s="51">
        <v>0</v>
      </c>
      <c r="H216" s="62">
        <f t="shared" si="14"/>
        <v>0</v>
      </c>
      <c r="I216" s="51">
        <v>0</v>
      </c>
      <c r="J216" s="59">
        <f>ROUND(IF(H216&lt;=500000,0,IF(AND(H216&gt;=500001,H216&lt;=1250000),(H216-'Gia cảnh 9'!I212)*5%-25000,IF(H216&gt;=1250001,(H216-'Gia cảnh 9'!I212)*10%-87500))),2)</f>
        <v>0</v>
      </c>
      <c r="K216" s="50">
        <f t="shared" si="12"/>
        <v>0</v>
      </c>
      <c r="L216">
        <v>0</v>
      </c>
      <c r="M216" s="63"/>
      <c r="N216" s="61"/>
    </row>
    <row r="217" spans="1:14" s="30" customFormat="1" ht="27.75" hidden="1" customHeight="1">
      <c r="A217" s="46">
        <f>'KL tổ 9'!A216</f>
        <v>225</v>
      </c>
      <c r="B217" s="47" t="str">
        <f>'KL tổ 9'!B216</f>
        <v>Ko Kot</v>
      </c>
      <c r="C217" s="48">
        <v>16000</v>
      </c>
      <c r="D217" s="49">
        <f>'KL tổ 9'!AC216</f>
        <v>0</v>
      </c>
      <c r="E217" s="62">
        <f t="shared" si="13"/>
        <v>0</v>
      </c>
      <c r="F217" s="51">
        <v>3</v>
      </c>
      <c r="G217" s="51">
        <v>0</v>
      </c>
      <c r="H217" s="62">
        <f t="shared" si="14"/>
        <v>0</v>
      </c>
      <c r="I217" s="51">
        <v>0</v>
      </c>
      <c r="J217" s="59">
        <f>ROUND(IF(H217&lt;=500000,0,IF(AND(H217&gt;=500001,H217&lt;=1250000),(H217-'Gia cảnh 9'!I213)*5%-25000,IF(H217&gt;=1250001,(H217-'Gia cảnh 9'!I213)*10%-87500))),2)</f>
        <v>0</v>
      </c>
      <c r="K217" s="50">
        <f t="shared" si="12"/>
        <v>0</v>
      </c>
      <c r="L217">
        <v>0</v>
      </c>
      <c r="M217" s="63"/>
      <c r="N217" s="61"/>
    </row>
    <row r="218" spans="1:14" s="30" customFormat="1" ht="27.75" hidden="1" customHeight="1">
      <c r="A218" s="46">
        <f>'KL tổ 9'!A217</f>
        <v>226</v>
      </c>
      <c r="B218" s="47" t="str">
        <f>'KL tổ 9'!B217</f>
        <v>Nay Phi</v>
      </c>
      <c r="C218" s="48">
        <v>16000</v>
      </c>
      <c r="D218" s="49">
        <f>'KL tổ 9'!AC217</f>
        <v>0</v>
      </c>
      <c r="E218" s="62">
        <f t="shared" si="13"/>
        <v>0</v>
      </c>
      <c r="F218" s="51">
        <v>3</v>
      </c>
      <c r="G218" s="51">
        <v>0</v>
      </c>
      <c r="H218" s="62">
        <f t="shared" si="14"/>
        <v>0</v>
      </c>
      <c r="I218" s="51">
        <v>0</v>
      </c>
      <c r="J218" s="59">
        <f>ROUND(IF(H218&lt;=500000,0,IF(AND(H218&gt;=500001,H218&lt;=1250000),(H218-'Gia cảnh 9'!I214)*5%-25000,IF(H218&gt;=1250001,(H218-'Gia cảnh 9'!I214)*10%-87500))),2)</f>
        <v>0</v>
      </c>
      <c r="K218" s="50">
        <f t="shared" si="12"/>
        <v>0</v>
      </c>
      <c r="L218">
        <v>0</v>
      </c>
      <c r="M218" s="63"/>
      <c r="N218" s="61"/>
    </row>
    <row r="219" spans="1:14" s="30" customFormat="1" ht="27.75" hidden="1" customHeight="1">
      <c r="A219" s="46">
        <f>'KL tổ 9'!A218</f>
        <v>227</v>
      </c>
      <c r="B219" s="47" t="str">
        <f>'KL tổ 9'!B218</f>
        <v>Chên Nôn</v>
      </c>
      <c r="C219" s="48">
        <v>16000</v>
      </c>
      <c r="D219" s="49">
        <f>'KL tổ 9'!AC218</f>
        <v>0</v>
      </c>
      <c r="E219" s="62">
        <f t="shared" si="13"/>
        <v>0</v>
      </c>
      <c r="F219" s="51">
        <v>3</v>
      </c>
      <c r="G219" s="51">
        <v>0</v>
      </c>
      <c r="H219" s="62">
        <f t="shared" si="14"/>
        <v>0</v>
      </c>
      <c r="I219" s="51">
        <v>0</v>
      </c>
      <c r="J219" s="59">
        <f>ROUND(IF(H219&lt;=500000,0,IF(AND(H219&gt;=500001,H219&lt;=1250000),(H219-'Gia cảnh 9'!I215)*5%-25000,IF(H219&gt;=1250001,(H219-'Gia cảnh 9'!I215)*10%-87500))),2)</f>
        <v>0</v>
      </c>
      <c r="K219" s="50">
        <f t="shared" si="12"/>
        <v>0</v>
      </c>
      <c r="L219">
        <v>0</v>
      </c>
      <c r="M219" s="63"/>
      <c r="N219" s="61"/>
    </row>
    <row r="220" spans="1:14" s="30" customFormat="1" ht="27.75" hidden="1" customHeight="1">
      <c r="A220" s="46">
        <f>'KL tổ 9'!A219</f>
        <v>228</v>
      </c>
      <c r="B220" s="47" t="str">
        <f>'KL tổ 9'!B219</f>
        <v>Sau So Rây Nuch</v>
      </c>
      <c r="C220" s="48">
        <v>16000</v>
      </c>
      <c r="D220" s="49">
        <f>'KL tổ 9'!AC219</f>
        <v>0</v>
      </c>
      <c r="E220" s="62">
        <f t="shared" si="13"/>
        <v>0</v>
      </c>
      <c r="F220" s="51">
        <v>3</v>
      </c>
      <c r="G220" s="51">
        <v>0</v>
      </c>
      <c r="H220" s="62">
        <f t="shared" si="14"/>
        <v>0</v>
      </c>
      <c r="I220" s="51">
        <v>0</v>
      </c>
      <c r="J220" s="59">
        <f>ROUND(IF(H220&lt;=500000,0,IF(AND(H220&gt;=500001,H220&lt;=1250000),(H220-'Gia cảnh 9'!I216)*5%-25000,IF(H220&gt;=1250001,(H220-'Gia cảnh 9'!I216)*10%-87500))),2)</f>
        <v>0</v>
      </c>
      <c r="K220" s="50">
        <f t="shared" si="12"/>
        <v>0</v>
      </c>
      <c r="L220">
        <v>0</v>
      </c>
      <c r="M220" s="63"/>
      <c r="N220" s="61"/>
    </row>
    <row r="221" spans="1:14" s="30" customFormat="1" ht="27.75" hidden="1" customHeight="1">
      <c r="A221" s="46">
        <f>'KL tổ 9'!A220</f>
        <v>229</v>
      </c>
      <c r="B221" s="47" t="str">
        <f>'KL tổ 9'!B220</f>
        <v>Muôn Khut</v>
      </c>
      <c r="C221" s="48">
        <v>16000</v>
      </c>
      <c r="D221" s="49">
        <f>'KL tổ 9'!AC220</f>
        <v>0</v>
      </c>
      <c r="E221" s="62">
        <f t="shared" si="13"/>
        <v>0</v>
      </c>
      <c r="F221" s="51">
        <v>3</v>
      </c>
      <c r="G221" s="51">
        <v>0</v>
      </c>
      <c r="H221" s="62">
        <f t="shared" si="14"/>
        <v>0</v>
      </c>
      <c r="I221" s="51">
        <v>0</v>
      </c>
      <c r="J221" s="59">
        <f>ROUND(IF(H221&lt;=500000,0,IF(AND(H221&gt;=500001,H221&lt;=1250000),(H221-'Gia cảnh 9'!I217)*5%-25000,IF(H221&gt;=1250001,(H221-'Gia cảnh 9'!I217)*10%-87500))),2)</f>
        <v>0</v>
      </c>
      <c r="K221" s="50">
        <f t="shared" si="12"/>
        <v>0</v>
      </c>
      <c r="L221">
        <v>0</v>
      </c>
      <c r="M221" s="63"/>
      <c r="N221" s="61"/>
    </row>
    <row r="222" spans="1:14" s="30" customFormat="1" ht="27.75" hidden="1" customHeight="1">
      <c r="A222" s="46">
        <f>'KL tổ 9'!A221</f>
        <v>230</v>
      </c>
      <c r="B222" s="47" t="str">
        <f>'KL tổ 9'!B221</f>
        <v>Phuc Phơm</v>
      </c>
      <c r="C222" s="48">
        <v>16000</v>
      </c>
      <c r="D222" s="49">
        <f>'KL tổ 9'!AC221</f>
        <v>0</v>
      </c>
      <c r="E222" s="62">
        <f t="shared" si="13"/>
        <v>0</v>
      </c>
      <c r="F222" s="51">
        <v>3</v>
      </c>
      <c r="G222" s="51">
        <v>0</v>
      </c>
      <c r="H222" s="62">
        <f t="shared" si="14"/>
        <v>0</v>
      </c>
      <c r="I222" s="51">
        <v>0</v>
      </c>
      <c r="J222" s="59">
        <f>ROUND(IF(H222&lt;=500000,0,IF(AND(H222&gt;=500001,H222&lt;=1250000),(H222-'Gia cảnh 9'!I218)*5%-25000,IF(H222&gt;=1250001,(H222-'Gia cảnh 9'!I218)*10%-87500))),2)</f>
        <v>0</v>
      </c>
      <c r="K222" s="50">
        <f t="shared" si="12"/>
        <v>0</v>
      </c>
      <c r="L222">
        <v>0</v>
      </c>
      <c r="M222" s="63"/>
      <c r="N222" s="61"/>
    </row>
    <row r="223" spans="1:14" s="30" customFormat="1" ht="27.75" hidden="1" customHeight="1">
      <c r="A223" s="46">
        <f>'KL tổ 9'!A222</f>
        <v>231</v>
      </c>
      <c r="B223" s="47" t="str">
        <f>'KL tổ 9'!B222</f>
        <v>Nha Phol</v>
      </c>
      <c r="C223" s="48">
        <v>16000</v>
      </c>
      <c r="D223" s="49">
        <f>'KL tổ 9'!AC222</f>
        <v>0</v>
      </c>
      <c r="E223" s="62">
        <f t="shared" si="13"/>
        <v>0</v>
      </c>
      <c r="F223" s="51">
        <v>3</v>
      </c>
      <c r="G223" s="51">
        <v>0</v>
      </c>
      <c r="H223" s="62">
        <f t="shared" si="14"/>
        <v>0</v>
      </c>
      <c r="I223" s="51">
        <v>0</v>
      </c>
      <c r="J223" s="59">
        <f>ROUND(IF(H223&lt;=500000,0,IF(AND(H223&gt;=500001,H223&lt;=1250000),(H223-'Gia cảnh 9'!I219)*5%-25000,IF(H223&gt;=1250001,(H223-'Gia cảnh 9'!I219)*10%-87500))),2)</f>
        <v>0</v>
      </c>
      <c r="K223" s="50">
        <f t="shared" si="12"/>
        <v>0</v>
      </c>
      <c r="L223">
        <v>0</v>
      </c>
      <c r="M223" s="63"/>
      <c r="N223" s="61"/>
    </row>
    <row r="224" spans="1:14" s="30" customFormat="1" ht="27.75" hidden="1" customHeight="1">
      <c r="A224" s="46">
        <f>'KL tổ 9'!A223</f>
        <v>232</v>
      </c>
      <c r="B224" s="47" t="str">
        <f>'KL tổ 9'!B223</f>
        <v>Phan Hum</v>
      </c>
      <c r="C224" s="48">
        <v>16000</v>
      </c>
      <c r="D224" s="49">
        <f>'KL tổ 9'!AC223</f>
        <v>0</v>
      </c>
      <c r="E224" s="62">
        <f t="shared" si="13"/>
        <v>0</v>
      </c>
      <c r="F224" s="51">
        <v>3</v>
      </c>
      <c r="G224" s="51">
        <v>0</v>
      </c>
      <c r="H224" s="62">
        <f t="shared" si="14"/>
        <v>0</v>
      </c>
      <c r="I224" s="51">
        <v>0</v>
      </c>
      <c r="J224" s="59">
        <f>ROUND(IF(H224&lt;=500000,0,IF(AND(H224&gt;=500001,H224&lt;=1250000),(H224-'Gia cảnh 9'!I220)*5%-25000,IF(H224&gt;=1250001,(H224-'Gia cảnh 9'!I220)*10%-87500))),2)</f>
        <v>0</v>
      </c>
      <c r="K224" s="50">
        <f t="shared" si="12"/>
        <v>0</v>
      </c>
      <c r="L224">
        <v>0</v>
      </c>
      <c r="M224" s="63"/>
      <c r="N224" s="61"/>
    </row>
    <row r="225" spans="1:14" s="30" customFormat="1" ht="27.75" hidden="1" customHeight="1">
      <c r="A225" s="46">
        <f>'KL tổ 9'!A224</f>
        <v>233</v>
      </c>
      <c r="B225" s="47" t="str">
        <f>'KL tổ 9'!B224</f>
        <v>Mau Nêng</v>
      </c>
      <c r="C225" s="48">
        <v>16000</v>
      </c>
      <c r="D225" s="49">
        <f>'KL tổ 9'!AC224</f>
        <v>0</v>
      </c>
      <c r="E225" s="62">
        <f t="shared" si="13"/>
        <v>0</v>
      </c>
      <c r="F225" s="51">
        <v>3</v>
      </c>
      <c r="G225" s="51">
        <v>0</v>
      </c>
      <c r="H225" s="62">
        <f t="shared" si="14"/>
        <v>0</v>
      </c>
      <c r="I225" s="51">
        <v>0</v>
      </c>
      <c r="J225" s="59">
        <f>ROUND(IF(H225&lt;=500000,0,IF(AND(H225&gt;=500001,H225&lt;=1250000),(H225-'Gia cảnh 9'!I221)*5%-25000,IF(H225&gt;=1250001,(H225-'Gia cảnh 9'!I221)*10%-87500))),2)</f>
        <v>0</v>
      </c>
      <c r="K225" s="50">
        <f t="shared" si="12"/>
        <v>0</v>
      </c>
      <c r="L225">
        <v>0</v>
      </c>
      <c r="M225" s="63"/>
      <c r="N225" s="61"/>
    </row>
    <row r="226" spans="1:14" s="30" customFormat="1" ht="27.75" hidden="1" customHeight="1">
      <c r="A226" s="46">
        <f>'KL tổ 9'!A225</f>
        <v>234</v>
      </c>
      <c r="B226" s="47" t="str">
        <f>'KL tổ 9'!B225</f>
        <v>Soc Kon</v>
      </c>
      <c r="C226" s="48">
        <v>16000</v>
      </c>
      <c r="D226" s="49">
        <f>'KL tổ 9'!AC225</f>
        <v>0</v>
      </c>
      <c r="E226" s="62">
        <f t="shared" si="13"/>
        <v>0</v>
      </c>
      <c r="F226" s="51">
        <v>3</v>
      </c>
      <c r="G226" s="51">
        <v>0</v>
      </c>
      <c r="H226" s="62">
        <f t="shared" si="14"/>
        <v>0</v>
      </c>
      <c r="I226" s="51">
        <v>0</v>
      </c>
      <c r="J226" s="59">
        <f>ROUND(IF(H226&lt;=500000,0,IF(AND(H226&gt;=500001,H226&lt;=1250000),(H226-'Gia cảnh 9'!I222)*5%-25000,IF(H226&gt;=1250001,(H226-'Gia cảnh 9'!I222)*10%-87500))),2)</f>
        <v>0</v>
      </c>
      <c r="K226" s="50">
        <f t="shared" si="12"/>
        <v>0</v>
      </c>
      <c r="L226">
        <v>0</v>
      </c>
      <c r="M226" s="63"/>
      <c r="N226" s="61"/>
    </row>
    <row r="227" spans="1:14" s="30" customFormat="1" ht="27.75" hidden="1" customHeight="1">
      <c r="A227" s="46">
        <f>'KL tổ 9'!A226</f>
        <v>235</v>
      </c>
      <c r="B227" s="47" t="str">
        <f>'KL tổ 9'!B226</f>
        <v>Mau Sau</v>
      </c>
      <c r="C227" s="48">
        <v>16000</v>
      </c>
      <c r="D227" s="49">
        <f>'KL tổ 9'!AC226</f>
        <v>0</v>
      </c>
      <c r="E227" s="62">
        <f t="shared" si="13"/>
        <v>0</v>
      </c>
      <c r="F227" s="51">
        <v>3</v>
      </c>
      <c r="G227" s="51">
        <v>0</v>
      </c>
      <c r="H227" s="62">
        <f t="shared" si="14"/>
        <v>0</v>
      </c>
      <c r="I227" s="51">
        <v>0</v>
      </c>
      <c r="J227" s="59">
        <f>ROUND(IF(H227&lt;=500000,0,IF(AND(H227&gt;=500001,H227&lt;=1250000),(H227-'Gia cảnh 9'!I223)*5%-25000,IF(H227&gt;=1250001,(H227-'Gia cảnh 9'!I223)*10%-87500))),2)</f>
        <v>0</v>
      </c>
      <c r="K227" s="50">
        <f t="shared" si="12"/>
        <v>0</v>
      </c>
      <c r="L227">
        <v>0</v>
      </c>
      <c r="M227" s="63"/>
      <c r="N227" s="61"/>
    </row>
    <row r="228" spans="1:14" s="30" customFormat="1" ht="27.75" hidden="1" customHeight="1">
      <c r="A228" s="46">
        <f>'KL tổ 9'!A227</f>
        <v>236</v>
      </c>
      <c r="B228" s="47" t="str">
        <f>'KL tổ 9'!B227</f>
        <v>ưa Im</v>
      </c>
      <c r="C228" s="48">
        <v>16000</v>
      </c>
      <c r="D228" s="49">
        <f>'KL tổ 9'!AC227</f>
        <v>0</v>
      </c>
      <c r="E228" s="62">
        <f t="shared" si="13"/>
        <v>0</v>
      </c>
      <c r="F228" s="51">
        <v>3</v>
      </c>
      <c r="G228" s="51">
        <v>0</v>
      </c>
      <c r="H228" s="62">
        <f t="shared" si="14"/>
        <v>0</v>
      </c>
      <c r="I228" s="51">
        <v>0</v>
      </c>
      <c r="J228" s="59">
        <f>ROUND(IF(H228&lt;=500000,0,IF(AND(H228&gt;=500001,H228&lt;=1250000),(H228-'Gia cảnh 9'!I224)*5%-25000,IF(H228&gt;=1250001,(H228-'Gia cảnh 9'!I224)*10%-87500))),2)</f>
        <v>0</v>
      </c>
      <c r="K228" s="50">
        <f t="shared" si="12"/>
        <v>0</v>
      </c>
      <c r="L228">
        <v>0</v>
      </c>
      <c r="M228" s="63"/>
      <c r="N228" s="61"/>
    </row>
    <row r="229" spans="1:14" s="30" customFormat="1" ht="27.75" hidden="1" customHeight="1">
      <c r="A229" s="46">
        <f>'KL tổ 9'!A228</f>
        <v>237</v>
      </c>
      <c r="B229" s="47" t="str">
        <f>'KL tổ 9'!B228</f>
        <v>Sa Rinh</v>
      </c>
      <c r="C229" s="48">
        <v>16000</v>
      </c>
      <c r="D229" s="49">
        <f>'KL tổ 9'!AC228</f>
        <v>0</v>
      </c>
      <c r="E229" s="62">
        <f t="shared" si="13"/>
        <v>0</v>
      </c>
      <c r="F229" s="51">
        <v>3</v>
      </c>
      <c r="G229" s="51">
        <v>0</v>
      </c>
      <c r="H229" s="62">
        <f t="shared" si="14"/>
        <v>0</v>
      </c>
      <c r="I229" s="51">
        <v>0</v>
      </c>
      <c r="J229" s="59">
        <f>ROUND(IF(H229&lt;=500000,0,IF(AND(H229&gt;=500001,H229&lt;=1250000),(H229-'Gia cảnh 9'!I225)*5%-25000,IF(H229&gt;=1250001,(H229-'Gia cảnh 9'!I225)*10%-87500))),2)</f>
        <v>0</v>
      </c>
      <c r="K229" s="50">
        <f t="shared" si="12"/>
        <v>0</v>
      </c>
      <c r="L229">
        <v>0</v>
      </c>
      <c r="M229" s="63"/>
      <c r="N229" s="61"/>
    </row>
    <row r="230" spans="1:14" s="30" customFormat="1" ht="27.75" hidden="1" customHeight="1">
      <c r="A230" s="46">
        <f>'KL tổ 9'!A229</f>
        <v>238</v>
      </c>
      <c r="B230" s="47" t="str">
        <f>'KL tổ 9'!B229</f>
        <v>Na Som Ol</v>
      </c>
      <c r="C230" s="48">
        <v>16000</v>
      </c>
      <c r="D230" s="49">
        <f>'KL tổ 9'!AC229</f>
        <v>0</v>
      </c>
      <c r="E230" s="62">
        <f t="shared" si="13"/>
        <v>0</v>
      </c>
      <c r="F230" s="51">
        <v>3</v>
      </c>
      <c r="G230" s="51">
        <v>0</v>
      </c>
      <c r="H230" s="62">
        <f t="shared" si="14"/>
        <v>0</v>
      </c>
      <c r="I230" s="51">
        <v>0</v>
      </c>
      <c r="J230" s="59">
        <f>ROUND(IF(H230&lt;=500000,0,IF(AND(H230&gt;=500001,H230&lt;=1250000),(H230-'Gia cảnh 9'!I226)*5%-25000,IF(H230&gt;=1250001,(H230-'Gia cảnh 9'!I226)*10%-87500))),2)</f>
        <v>0</v>
      </c>
      <c r="K230" s="50">
        <f t="shared" si="12"/>
        <v>0</v>
      </c>
      <c r="L230">
        <v>0</v>
      </c>
      <c r="M230" s="63"/>
      <c r="N230" s="61"/>
    </row>
    <row r="231" spans="1:14" s="30" customFormat="1" ht="27.75" hidden="1" customHeight="1">
      <c r="A231" s="46">
        <f>'KL tổ 9'!A230</f>
        <v>239</v>
      </c>
      <c r="B231" s="47" t="str">
        <f>'KL tổ 9'!B230</f>
        <v>Song Sat</v>
      </c>
      <c r="C231" s="48">
        <v>16000</v>
      </c>
      <c r="D231" s="49">
        <f>'KL tổ 9'!AC230</f>
        <v>0</v>
      </c>
      <c r="E231" s="62">
        <f t="shared" si="13"/>
        <v>0</v>
      </c>
      <c r="F231" s="51">
        <v>3</v>
      </c>
      <c r="G231" s="51">
        <v>0</v>
      </c>
      <c r="H231" s="62">
        <f t="shared" si="14"/>
        <v>0</v>
      </c>
      <c r="I231" s="51">
        <v>0</v>
      </c>
      <c r="J231" s="59">
        <f>ROUND(IF(H231&lt;=500000,0,IF(AND(H231&gt;=500001,H231&lt;=1250000),(H231-'Gia cảnh 9'!I227)*5%-25000,IF(H231&gt;=1250001,(H231-'Gia cảnh 9'!I227)*10%-87500))),2)</f>
        <v>0</v>
      </c>
      <c r="K231" s="50">
        <f t="shared" si="12"/>
        <v>0</v>
      </c>
      <c r="L231">
        <v>0</v>
      </c>
      <c r="M231" s="63"/>
      <c r="N231" s="61"/>
    </row>
    <row r="232" spans="1:14" s="30" customFormat="1" ht="27.75" hidden="1" customHeight="1">
      <c r="A232" s="46">
        <f>'KL tổ 9'!A231</f>
        <v>240</v>
      </c>
      <c r="B232" s="47" t="str">
        <f>'KL tổ 9'!B231</f>
        <v>Kom Tum</v>
      </c>
      <c r="C232" s="48">
        <v>16000</v>
      </c>
      <c r="D232" s="49">
        <f>'KL tổ 9'!AC231</f>
        <v>0</v>
      </c>
      <c r="E232" s="62">
        <f t="shared" si="13"/>
        <v>0</v>
      </c>
      <c r="F232" s="51">
        <v>3</v>
      </c>
      <c r="G232" s="51">
        <v>0</v>
      </c>
      <c r="H232" s="62">
        <f t="shared" si="14"/>
        <v>0</v>
      </c>
      <c r="I232" s="51">
        <v>0</v>
      </c>
      <c r="J232" s="59">
        <f>ROUND(IF(H232&lt;=500000,0,IF(AND(H232&gt;=500001,H232&lt;=1250000),(H232-'Gia cảnh 9'!I228)*5%-25000,IF(H232&gt;=1250001,(H232-'Gia cảnh 9'!I228)*10%-87500))),2)</f>
        <v>0</v>
      </c>
      <c r="K232" s="50">
        <f t="shared" si="12"/>
        <v>0</v>
      </c>
      <c r="L232">
        <v>0</v>
      </c>
      <c r="M232" s="63"/>
      <c r="N232" s="61"/>
    </row>
    <row r="233" spans="1:14" s="30" customFormat="1" ht="27.75" hidden="1" customHeight="1">
      <c r="A233" s="46">
        <f>'KL tổ 9'!A232</f>
        <v>241</v>
      </c>
      <c r="B233" s="47" t="str">
        <f>'KL tổ 9'!B232</f>
        <v>Lay Pư</v>
      </c>
      <c r="C233" s="48">
        <v>16000</v>
      </c>
      <c r="D233" s="49">
        <f>'KL tổ 9'!AC232</f>
        <v>0</v>
      </c>
      <c r="E233" s="62">
        <f t="shared" si="13"/>
        <v>0</v>
      </c>
      <c r="F233" s="51">
        <v>3</v>
      </c>
      <c r="G233" s="51">
        <v>0</v>
      </c>
      <c r="H233" s="62">
        <f t="shared" si="14"/>
        <v>0</v>
      </c>
      <c r="I233" s="51">
        <v>0</v>
      </c>
      <c r="J233" s="59">
        <f>ROUND(IF(H233&lt;=500000,0,IF(AND(H233&gt;=500001,H233&lt;=1250000),(H233-'Gia cảnh 9'!I229)*5%-25000,IF(H233&gt;=1250001,(H233-'Gia cảnh 9'!I229)*10%-87500))),2)</f>
        <v>0</v>
      </c>
      <c r="K233" s="50">
        <f t="shared" si="12"/>
        <v>0</v>
      </c>
      <c r="L233">
        <v>0</v>
      </c>
      <c r="M233" s="63"/>
      <c r="N233" s="61"/>
    </row>
    <row r="234" spans="1:14" s="30" customFormat="1" ht="27.75" hidden="1" customHeight="1">
      <c r="A234" s="46">
        <f>'KL tổ 9'!A233</f>
        <v>242</v>
      </c>
      <c r="B234" s="47" t="str">
        <f>'KL tổ 9'!B233</f>
        <v>Doi Sang</v>
      </c>
      <c r="C234" s="48">
        <v>16000</v>
      </c>
      <c r="D234" s="49">
        <f>'KL tổ 9'!AC233</f>
        <v>0</v>
      </c>
      <c r="E234" s="62">
        <f t="shared" si="13"/>
        <v>0</v>
      </c>
      <c r="F234" s="51">
        <v>3</v>
      </c>
      <c r="G234" s="51">
        <v>0</v>
      </c>
      <c r="H234" s="62">
        <f t="shared" si="14"/>
        <v>0</v>
      </c>
      <c r="I234" s="51">
        <v>0</v>
      </c>
      <c r="J234" s="59">
        <f>ROUND(IF(H234&lt;=500000,0,IF(AND(H234&gt;=500001,H234&lt;=1250000),(H234-'Gia cảnh 9'!I230)*5%-25000,IF(H234&gt;=1250001,(H234-'Gia cảnh 9'!I230)*10%-87500))),2)</f>
        <v>0</v>
      </c>
      <c r="K234" s="50">
        <f t="shared" si="12"/>
        <v>0</v>
      </c>
      <c r="L234">
        <v>0</v>
      </c>
      <c r="M234" s="63"/>
      <c r="N234" s="61"/>
    </row>
    <row r="235" spans="1:14" s="30" customFormat="1" ht="27.75" hidden="1" customHeight="1">
      <c r="A235" s="46">
        <f>'KL tổ 9'!A234</f>
        <v>243</v>
      </c>
      <c r="B235" s="47" t="str">
        <f>'KL tổ 9'!B234</f>
        <v>Tol Kha</v>
      </c>
      <c r="C235" s="48">
        <v>16000</v>
      </c>
      <c r="D235" s="49">
        <f>'KL tổ 9'!AC234</f>
        <v>0</v>
      </c>
      <c r="E235" s="62">
        <f t="shared" si="13"/>
        <v>0</v>
      </c>
      <c r="F235" s="51">
        <v>3</v>
      </c>
      <c r="G235" s="51">
        <v>0</v>
      </c>
      <c r="H235" s="62">
        <f t="shared" si="14"/>
        <v>0</v>
      </c>
      <c r="I235" s="51">
        <v>0</v>
      </c>
      <c r="J235" s="59">
        <f>ROUND(IF(H235&lt;=500000,0,IF(AND(H235&gt;=500001,H235&lt;=1250000),(H235-'Gia cảnh 9'!I231)*5%-25000,IF(H235&gt;=1250001,(H235-'Gia cảnh 9'!I231)*10%-87500))),2)</f>
        <v>0</v>
      </c>
      <c r="K235" s="50">
        <f t="shared" si="12"/>
        <v>0</v>
      </c>
      <c r="L235">
        <v>0</v>
      </c>
      <c r="M235" s="63"/>
      <c r="N235" s="61"/>
    </row>
    <row r="236" spans="1:14" s="30" customFormat="1" ht="27.75" hidden="1" customHeight="1">
      <c r="A236" s="46">
        <f>'KL tổ 9'!A235</f>
        <v>244</v>
      </c>
      <c r="B236" s="47" t="str">
        <f>'KL tổ 9'!B235</f>
        <v>Son Lay</v>
      </c>
      <c r="C236" s="48">
        <v>16000</v>
      </c>
      <c r="D236" s="49">
        <f>'KL tổ 9'!AC235</f>
        <v>0</v>
      </c>
      <c r="E236" s="62">
        <f t="shared" si="13"/>
        <v>0</v>
      </c>
      <c r="F236" s="51">
        <v>3</v>
      </c>
      <c r="G236" s="51">
        <v>0</v>
      </c>
      <c r="H236" s="62">
        <f t="shared" si="14"/>
        <v>0</v>
      </c>
      <c r="I236" s="51">
        <v>0</v>
      </c>
      <c r="J236" s="59">
        <f>ROUND(IF(H236&lt;=500000,0,IF(AND(H236&gt;=500001,H236&lt;=1250000),(H236-'Gia cảnh 9'!I232)*5%-25000,IF(H236&gt;=1250001,(H236-'Gia cảnh 9'!I232)*10%-87500))),2)</f>
        <v>0</v>
      </c>
      <c r="K236" s="50">
        <f t="shared" si="12"/>
        <v>0</v>
      </c>
      <c r="L236">
        <v>0</v>
      </c>
      <c r="M236" s="63"/>
      <c r="N236" s="61"/>
    </row>
    <row r="237" spans="1:14" s="30" customFormat="1" ht="27.75" hidden="1" customHeight="1">
      <c r="A237" s="46">
        <f>'KL tổ 9'!A236</f>
        <v>245</v>
      </c>
      <c r="B237" s="47" t="str">
        <f>'KL tổ 9'!B236</f>
        <v>Bôi Sât</v>
      </c>
      <c r="C237" s="48">
        <v>16000</v>
      </c>
      <c r="D237" s="49">
        <f>'KL tổ 9'!AC236</f>
        <v>0</v>
      </c>
      <c r="E237" s="62">
        <f t="shared" si="13"/>
        <v>0</v>
      </c>
      <c r="F237" s="51">
        <v>3</v>
      </c>
      <c r="G237" s="51">
        <v>0</v>
      </c>
      <c r="H237" s="62">
        <f t="shared" si="14"/>
        <v>0</v>
      </c>
      <c r="I237" s="51">
        <v>0</v>
      </c>
      <c r="J237" s="59">
        <f>ROUND(IF(H237&lt;=500000,0,IF(AND(H237&gt;=500001,H237&lt;=1250000),(H237-'Gia cảnh 9'!I233)*5%-25000,IF(H237&gt;=1250001,(H237-'Gia cảnh 9'!I233)*10%-87500))),2)</f>
        <v>0</v>
      </c>
      <c r="K237" s="50">
        <f t="shared" si="12"/>
        <v>0</v>
      </c>
      <c r="L237">
        <v>0</v>
      </c>
      <c r="M237" s="63"/>
      <c r="N237" s="61"/>
    </row>
    <row r="238" spans="1:14" s="30" customFormat="1" ht="27.75" hidden="1" customHeight="1">
      <c r="A238" s="46">
        <f>'KL tổ 9'!A237</f>
        <v>246</v>
      </c>
      <c r="B238" s="47" t="str">
        <f>'KL tổ 9'!B237</f>
        <v>Cuông Số Khôn</v>
      </c>
      <c r="C238" s="48">
        <v>16000</v>
      </c>
      <c r="D238" s="49">
        <f>'KL tổ 9'!AC237</f>
        <v>0</v>
      </c>
      <c r="E238" s="62">
        <f t="shared" si="13"/>
        <v>0</v>
      </c>
      <c r="F238" s="51">
        <v>3</v>
      </c>
      <c r="G238" s="51">
        <v>0</v>
      </c>
      <c r="H238" s="62">
        <f t="shared" si="14"/>
        <v>0</v>
      </c>
      <c r="I238" s="51">
        <v>0</v>
      </c>
      <c r="J238" s="59">
        <f>ROUND(IF(H238&lt;=500000,0,IF(AND(H238&gt;=500001,H238&lt;=1250000),(H238-'Gia cảnh 9'!I234)*5%-25000,IF(H238&gt;=1250001,(H238-'Gia cảnh 9'!I234)*10%-87500))),2)</f>
        <v>0</v>
      </c>
      <c r="K238" s="50">
        <f t="shared" si="12"/>
        <v>0</v>
      </c>
      <c r="L238">
        <v>0</v>
      </c>
      <c r="M238" s="63"/>
      <c r="N238" s="61"/>
    </row>
    <row r="239" spans="1:14" s="30" customFormat="1" ht="27.75" hidden="1" customHeight="1">
      <c r="A239" s="46">
        <f>'KL tổ 9'!A238</f>
        <v>247</v>
      </c>
      <c r="B239" s="47" t="str">
        <f>'KL tổ 9'!B238</f>
        <v>Cuông Số Kia</v>
      </c>
      <c r="C239" s="48">
        <v>16000</v>
      </c>
      <c r="D239" s="49">
        <f>'KL tổ 9'!AC238</f>
        <v>0</v>
      </c>
      <c r="E239" s="62">
        <f t="shared" si="13"/>
        <v>0</v>
      </c>
      <c r="F239" s="51">
        <v>3</v>
      </c>
      <c r="G239" s="51">
        <v>0</v>
      </c>
      <c r="H239" s="62">
        <f t="shared" si="14"/>
        <v>0</v>
      </c>
      <c r="I239" s="51">
        <v>0</v>
      </c>
      <c r="J239" s="59">
        <f>ROUND(IF(H239&lt;=500000,0,IF(AND(H239&gt;=500001,H239&lt;=1250000),(H239-'Gia cảnh 9'!I235)*5%-25000,IF(H239&gt;=1250001,(H239-'Gia cảnh 9'!I235)*10%-87500))),2)</f>
        <v>0</v>
      </c>
      <c r="K239" s="50">
        <f t="shared" si="12"/>
        <v>0</v>
      </c>
      <c r="L239">
        <v>0</v>
      </c>
      <c r="M239" s="63"/>
      <c r="N239" s="61"/>
    </row>
    <row r="240" spans="1:14" s="30" customFormat="1" ht="27.75" hidden="1" customHeight="1">
      <c r="A240" s="46">
        <f>'KL tổ 9'!A239</f>
        <v>248</v>
      </c>
      <c r="B240" s="47" t="str">
        <f>'KL tổ 9'!B239</f>
        <v>Cuông Số Khôm</v>
      </c>
      <c r="C240" s="48">
        <v>16000</v>
      </c>
      <c r="D240" s="49">
        <f>'KL tổ 9'!AC239</f>
        <v>0</v>
      </c>
      <c r="E240" s="62">
        <f t="shared" si="13"/>
        <v>0</v>
      </c>
      <c r="F240" s="51">
        <v>3</v>
      </c>
      <c r="G240" s="51">
        <v>0</v>
      </c>
      <c r="H240" s="62">
        <f t="shared" si="14"/>
        <v>0</v>
      </c>
      <c r="I240" s="51">
        <v>0</v>
      </c>
      <c r="J240" s="59">
        <f>ROUND(IF(H240&lt;=500000,0,IF(AND(H240&gt;=500001,H240&lt;=1250000),(H240-'Gia cảnh 9'!I236)*5%-25000,IF(H240&gt;=1250001,(H240-'Gia cảnh 9'!I236)*10%-87500))),2)</f>
        <v>0</v>
      </c>
      <c r="K240" s="50">
        <f t="shared" si="12"/>
        <v>0</v>
      </c>
      <c r="L240">
        <v>0</v>
      </c>
      <c r="M240" s="63"/>
      <c r="N240" s="61"/>
    </row>
    <row r="241" spans="1:14" s="30" customFormat="1" ht="27.75" hidden="1" customHeight="1">
      <c r="A241" s="46">
        <f>'KL tổ 9'!A240</f>
        <v>249</v>
      </c>
      <c r="B241" s="47" t="str">
        <f>'KL tổ 9'!B240</f>
        <v>Cuông Số Khêng</v>
      </c>
      <c r="C241" s="48">
        <v>16000</v>
      </c>
      <c r="D241" s="49">
        <f>'KL tổ 9'!AC240</f>
        <v>0</v>
      </c>
      <c r="E241" s="62">
        <f t="shared" si="13"/>
        <v>0</v>
      </c>
      <c r="F241" s="51">
        <v>3</v>
      </c>
      <c r="G241" s="51">
        <v>0</v>
      </c>
      <c r="H241" s="62">
        <f t="shared" si="14"/>
        <v>0</v>
      </c>
      <c r="I241" s="51">
        <v>0</v>
      </c>
      <c r="J241" s="59">
        <f>ROUND(IF(H241&lt;=500000,0,IF(AND(H241&gt;=500001,H241&lt;=1250000),(H241-'Gia cảnh 9'!I237)*5%-25000,IF(H241&gt;=1250001,(H241-'Gia cảnh 9'!I237)*10%-87500))),2)</f>
        <v>0</v>
      </c>
      <c r="K241" s="50">
        <f t="shared" si="12"/>
        <v>0</v>
      </c>
      <c r="L241">
        <v>0</v>
      </c>
      <c r="M241" s="63"/>
      <c r="N241" s="61"/>
    </row>
    <row r="242" spans="1:14" s="30" customFormat="1" ht="27.75" hidden="1" customHeight="1">
      <c r="A242" s="46">
        <f>'KL tổ 9'!A241</f>
        <v>250</v>
      </c>
      <c r="B242" s="47" t="str">
        <f>'KL tổ 9'!B241</f>
        <v>Tha Phea Rum</v>
      </c>
      <c r="C242" s="48">
        <v>16000</v>
      </c>
      <c r="D242" s="49">
        <f>'KL tổ 9'!AC241</f>
        <v>0</v>
      </c>
      <c r="E242" s="62">
        <f t="shared" si="13"/>
        <v>0</v>
      </c>
      <c r="F242" s="51">
        <v>3</v>
      </c>
      <c r="G242" s="51">
        <v>0</v>
      </c>
      <c r="H242" s="62">
        <f t="shared" si="14"/>
        <v>0</v>
      </c>
      <c r="I242" s="51">
        <v>0</v>
      </c>
      <c r="J242" s="59">
        <f>ROUND(IF(H242&lt;=500000,0,IF(AND(H242&gt;=500001,H242&lt;=1250000),(H242-'Gia cảnh 9'!I238)*5%-25000,IF(H242&gt;=1250001,(H242-'Gia cảnh 9'!I238)*10%-87500))),2)</f>
        <v>0</v>
      </c>
      <c r="K242" s="50">
        <f t="shared" si="12"/>
        <v>0</v>
      </c>
      <c r="L242">
        <v>0</v>
      </c>
      <c r="M242" s="63"/>
      <c r="N242" s="61"/>
    </row>
    <row r="243" spans="1:14" s="30" customFormat="1" ht="27.75" hidden="1" customHeight="1">
      <c r="A243" s="46">
        <f>'KL tổ 9'!A242</f>
        <v>251</v>
      </c>
      <c r="B243" s="47" t="str">
        <f>'KL tổ 9'!B242</f>
        <v>Hiêng Số Chea</v>
      </c>
      <c r="C243" s="48">
        <v>16000</v>
      </c>
      <c r="D243" s="49">
        <f>'KL tổ 9'!AC242</f>
        <v>0</v>
      </c>
      <c r="E243" s="62">
        <f t="shared" si="13"/>
        <v>0</v>
      </c>
      <c r="F243" s="51">
        <v>3</v>
      </c>
      <c r="G243" s="51">
        <v>0</v>
      </c>
      <c r="H243" s="62">
        <f t="shared" si="14"/>
        <v>0</v>
      </c>
      <c r="I243" s="51">
        <v>0</v>
      </c>
      <c r="J243" s="59">
        <f>ROUND(IF(H243&lt;=500000,0,IF(AND(H243&gt;=500001,H243&lt;=1250000),(H243-'Gia cảnh 9'!I239)*5%-25000,IF(H243&gt;=1250001,(H243-'Gia cảnh 9'!I239)*10%-87500))),2)</f>
        <v>0</v>
      </c>
      <c r="K243" s="50">
        <f t="shared" si="12"/>
        <v>0</v>
      </c>
      <c r="L243">
        <v>0</v>
      </c>
      <c r="M243" s="63"/>
      <c r="N243" s="61"/>
    </row>
    <row r="244" spans="1:14" s="30" customFormat="1" ht="27.75" hidden="1" customHeight="1">
      <c r="A244" s="46">
        <f>'KL tổ 9'!A243</f>
        <v>252</v>
      </c>
      <c r="B244" s="47" t="str">
        <f>'KL tổ 9'!B243</f>
        <v>Sat Nơ</v>
      </c>
      <c r="C244" s="48">
        <v>16000</v>
      </c>
      <c r="D244" s="49">
        <f>'KL tổ 9'!AC243</f>
        <v>0</v>
      </c>
      <c r="E244" s="62">
        <f t="shared" si="13"/>
        <v>0</v>
      </c>
      <c r="F244" s="51">
        <v>3</v>
      </c>
      <c r="G244" s="51">
        <v>0</v>
      </c>
      <c r="H244" s="62">
        <f t="shared" si="14"/>
        <v>0</v>
      </c>
      <c r="I244" s="51">
        <v>0</v>
      </c>
      <c r="J244" s="59">
        <v>0</v>
      </c>
      <c r="K244" s="50">
        <f t="shared" si="12"/>
        <v>0</v>
      </c>
      <c r="L244">
        <v>0</v>
      </c>
      <c r="M244" s="63"/>
      <c r="N244" s="61"/>
    </row>
    <row r="245" spans="1:14" s="30" customFormat="1" ht="27.75" hidden="1" customHeight="1">
      <c r="A245" s="46">
        <f>'KL tổ 9'!A244</f>
        <v>253</v>
      </c>
      <c r="B245" s="47" t="str">
        <f>'KL tổ 9'!B244</f>
        <v>Ươn Phea Rum</v>
      </c>
      <c r="C245" s="48">
        <v>16000</v>
      </c>
      <c r="D245" s="49">
        <f>'KL tổ 9'!AC244</f>
        <v>0</v>
      </c>
      <c r="E245" s="62">
        <f t="shared" si="13"/>
        <v>0</v>
      </c>
      <c r="F245" s="51">
        <v>3</v>
      </c>
      <c r="G245" s="51">
        <v>0</v>
      </c>
      <c r="H245" s="62">
        <f t="shared" si="14"/>
        <v>0</v>
      </c>
      <c r="I245" s="51">
        <v>0</v>
      </c>
      <c r="J245" s="59">
        <f>ROUND(IF(H245&lt;=500000,0,IF(AND(H245&gt;=500001,H245&lt;=1250000),(H245-'Gia cảnh 9'!I241)*5%-25000,IF(H245&gt;=1250001,(H245-'Gia cảnh 9'!I241)*10%-87500))),2)</f>
        <v>0</v>
      </c>
      <c r="K245" s="50">
        <f t="shared" ref="K245:K278" si="15">IF(J245&gt;0,I245+J245,I245)</f>
        <v>0</v>
      </c>
      <c r="L245" s="50">
        <f t="shared" ref="L245:L254" si="16">IF(K245&gt;0,H245-K245,H245)</f>
        <v>0</v>
      </c>
      <c r="M245" s="63"/>
      <c r="N245" s="61"/>
    </row>
    <row r="246" spans="1:14" s="30" customFormat="1" ht="27.75" hidden="1" customHeight="1">
      <c r="A246" s="113">
        <v>328</v>
      </c>
      <c r="B246" s="47" t="str">
        <f>'KL tổ 9'!B245</f>
        <v>Đông Số Cư</v>
      </c>
      <c r="C246" s="48">
        <v>16000</v>
      </c>
      <c r="D246" s="49">
        <f>'KL tổ 9'!AC245</f>
        <v>0</v>
      </c>
      <c r="E246" s="62">
        <f t="shared" si="13"/>
        <v>0</v>
      </c>
      <c r="F246" s="51">
        <v>3</v>
      </c>
      <c r="G246" s="51">
        <v>0</v>
      </c>
      <c r="H246" s="62">
        <f t="shared" si="14"/>
        <v>0</v>
      </c>
      <c r="I246" s="51">
        <v>0</v>
      </c>
      <c r="J246" s="59">
        <f>ROUND(IF(H246&lt;=500000,0,IF(AND(H246&gt;=500001,H246&lt;=1250000),(H246-'Gia cảnh 9'!I242)*5%-25000,IF(H246&gt;=1250001,(H246-'Gia cảnh 9'!I242)*10%-87500))),2)</f>
        <v>0</v>
      </c>
      <c r="K246" s="50">
        <f t="shared" si="15"/>
        <v>0</v>
      </c>
      <c r="L246" s="50">
        <f t="shared" si="16"/>
        <v>0</v>
      </c>
      <c r="M246" s="63"/>
      <c r="N246" s="61"/>
    </row>
    <row r="247" spans="1:14" s="30" customFormat="1" ht="27.75" hidden="1" customHeight="1">
      <c r="A247" s="113">
        <v>329</v>
      </c>
      <c r="B247" s="47" t="str">
        <f>'KL tổ 9'!B246</f>
        <v>Su Số Sêng</v>
      </c>
      <c r="C247" s="48">
        <v>16000</v>
      </c>
      <c r="D247" s="49">
        <f>'KL tổ 9'!AC246</f>
        <v>0</v>
      </c>
      <c r="E247" s="62">
        <f t="shared" si="13"/>
        <v>0</v>
      </c>
      <c r="F247" s="51">
        <v>3</v>
      </c>
      <c r="G247" s="51">
        <v>0</v>
      </c>
      <c r="H247" s="62">
        <f t="shared" si="14"/>
        <v>0</v>
      </c>
      <c r="I247" s="51">
        <v>0</v>
      </c>
      <c r="J247" s="59">
        <f>ROUND(IF(H247&lt;=500000,0,IF(AND(H247&gt;=500001,H247&lt;=1250000),(H247-'Gia cảnh 9'!I243)*5%-25000,IF(H247&gt;=1250001,(H247-'Gia cảnh 9'!I243)*10%-87500))),2)</f>
        <v>0</v>
      </c>
      <c r="K247" s="50">
        <f t="shared" si="15"/>
        <v>0</v>
      </c>
      <c r="L247" s="50">
        <f t="shared" si="16"/>
        <v>0</v>
      </c>
      <c r="M247" s="63"/>
      <c r="N247" s="61"/>
    </row>
    <row r="248" spans="1:14" s="30" customFormat="1" ht="27.75" hidden="1" customHeight="1">
      <c r="A248" s="113">
        <v>330</v>
      </c>
      <c r="B248" s="47" t="str">
        <f>'KL tổ 9'!B247</f>
        <v>Cư So Rây Nich</v>
      </c>
      <c r="C248" s="48">
        <v>16000</v>
      </c>
      <c r="D248" s="49">
        <f>'KL tổ 9'!AC247</f>
        <v>0</v>
      </c>
      <c r="E248" s="62">
        <f t="shared" si="13"/>
        <v>0</v>
      </c>
      <c r="F248" s="51">
        <v>3</v>
      </c>
      <c r="G248" s="51">
        <v>0</v>
      </c>
      <c r="H248" s="62">
        <f t="shared" si="14"/>
        <v>0</v>
      </c>
      <c r="I248" s="51">
        <v>0</v>
      </c>
      <c r="J248" s="59">
        <f>ROUND(IF(H248&lt;=500000,0,IF(AND(H248&gt;=500001,H248&lt;=1250000),(H248-'Gia cảnh 9'!I244)*5%-25000,IF(H248&gt;=1250001,(H248-'Gia cảnh 9'!I244)*10%-87500))),2)</f>
        <v>0</v>
      </c>
      <c r="K248" s="50">
        <f t="shared" si="15"/>
        <v>0</v>
      </c>
      <c r="L248" s="50">
        <f t="shared" si="16"/>
        <v>0</v>
      </c>
      <c r="M248" s="63"/>
      <c r="N248" s="61"/>
    </row>
    <row r="249" spans="1:14" s="30" customFormat="1" ht="27.75" hidden="1" customHeight="1">
      <c r="A249" s="113">
        <v>331</v>
      </c>
      <c r="B249" s="47" t="str">
        <f>'KL tổ 9'!B248</f>
        <v>Tô Ria Sam</v>
      </c>
      <c r="C249" s="48">
        <v>16000</v>
      </c>
      <c r="D249" s="49">
        <f>'KL tổ 9'!AC248</f>
        <v>0</v>
      </c>
      <c r="E249" s="62">
        <f t="shared" si="13"/>
        <v>0</v>
      </c>
      <c r="F249" s="51">
        <v>3</v>
      </c>
      <c r="G249" s="51">
        <v>0</v>
      </c>
      <c r="H249" s="62">
        <f t="shared" si="14"/>
        <v>0</v>
      </c>
      <c r="I249" s="51">
        <v>0</v>
      </c>
      <c r="J249" s="59">
        <f>ROUND(IF(H249&lt;=500000,0,IF(AND(H249&gt;=500001,H249&lt;=1250000),(H249-'Gia cảnh 9'!I245)*5%-25000,IF(H249&gt;=1250001,(H249-'Gia cảnh 9'!I245)*10%-87500))),2)</f>
        <v>0</v>
      </c>
      <c r="K249" s="50">
        <f t="shared" si="15"/>
        <v>0</v>
      </c>
      <c r="L249" s="50">
        <f t="shared" si="16"/>
        <v>0</v>
      </c>
      <c r="M249" s="63"/>
      <c r="N249" s="61"/>
    </row>
    <row r="250" spans="1:14" s="30" customFormat="1" ht="27.75" hidden="1" customHeight="1">
      <c r="A250" s="113">
        <v>332</v>
      </c>
      <c r="B250" s="47" t="str">
        <f>'KL tổ 9'!B249</f>
        <v>Đông Chân Na</v>
      </c>
      <c r="C250" s="48">
        <v>16000</v>
      </c>
      <c r="D250" s="49">
        <f>'KL tổ 9'!AC249</f>
        <v>0</v>
      </c>
      <c r="E250" s="62">
        <f t="shared" si="13"/>
        <v>0</v>
      </c>
      <c r="F250" s="51">
        <v>3</v>
      </c>
      <c r="G250" s="51">
        <v>0</v>
      </c>
      <c r="H250" s="62">
        <f t="shared" si="14"/>
        <v>0</v>
      </c>
      <c r="I250" s="51">
        <v>0</v>
      </c>
      <c r="J250" s="59">
        <f>ROUND(IF(H250&lt;=500000,0,IF(AND(H250&gt;=500001,H250&lt;=1250000),(H250-'Gia cảnh 9'!I246)*5%-25000,IF(H250&gt;=1250001,(H250-'Gia cảnh 9'!I246)*10%-87500))),2)</f>
        <v>0</v>
      </c>
      <c r="K250" s="50">
        <f t="shared" si="15"/>
        <v>0</v>
      </c>
      <c r="L250" s="50">
        <f t="shared" si="16"/>
        <v>0</v>
      </c>
      <c r="M250" s="63"/>
      <c r="N250" s="61"/>
    </row>
    <row r="251" spans="1:14" s="30" customFormat="1" ht="27.75" hidden="1" customHeight="1">
      <c r="A251" s="113">
        <v>333</v>
      </c>
      <c r="B251" s="47" t="str">
        <f>'KL tổ 9'!B250</f>
        <v>Đông Chơm Rơn</v>
      </c>
      <c r="C251" s="48">
        <v>16000</v>
      </c>
      <c r="D251" s="49">
        <f>'KL tổ 9'!AC250</f>
        <v>0</v>
      </c>
      <c r="E251" s="62">
        <f t="shared" si="13"/>
        <v>0</v>
      </c>
      <c r="F251" s="51">
        <v>3</v>
      </c>
      <c r="G251" s="51">
        <v>0</v>
      </c>
      <c r="H251" s="62">
        <f t="shared" si="14"/>
        <v>0</v>
      </c>
      <c r="I251" s="51">
        <v>0</v>
      </c>
      <c r="J251" s="59">
        <f>ROUND(IF(H251&lt;=500000,0,IF(AND(H251&gt;=500001,H251&lt;=1250000),(H251-'Gia cảnh 9'!I247)*5%-25000,IF(H251&gt;=1250001,(H251-'Gia cảnh 9'!I247)*10%-87500))),2)</f>
        <v>0</v>
      </c>
      <c r="K251" s="50">
        <f t="shared" si="15"/>
        <v>0</v>
      </c>
      <c r="L251" s="50">
        <f t="shared" si="16"/>
        <v>0</v>
      </c>
      <c r="M251" s="63"/>
      <c r="N251" s="61"/>
    </row>
    <row r="252" spans="1:14" s="30" customFormat="1" ht="27.75" hidden="1" customHeight="1">
      <c r="A252" s="113">
        <v>334</v>
      </c>
      <c r="B252" s="47" t="str">
        <f>'KL tổ 9'!B251</f>
        <v>Đông Số Chân</v>
      </c>
      <c r="C252" s="48">
        <v>16000</v>
      </c>
      <c r="D252" s="49">
        <f>'KL tổ 9'!AC251</f>
        <v>0</v>
      </c>
      <c r="E252" s="62">
        <f t="shared" si="13"/>
        <v>0</v>
      </c>
      <c r="F252" s="51">
        <v>3</v>
      </c>
      <c r="G252" s="51">
        <v>0</v>
      </c>
      <c r="H252" s="62">
        <f t="shared" si="14"/>
        <v>0</v>
      </c>
      <c r="I252" s="51">
        <v>0</v>
      </c>
      <c r="J252" s="59">
        <f>ROUND(IF(H252&lt;=500000,0,IF(AND(H252&gt;=500001,H252&lt;=1250000),(H252-'Gia cảnh 9'!I248)*5%-25000,IF(H252&gt;=1250001,(H252-'Gia cảnh 9'!I248)*10%-87500))),2)</f>
        <v>0</v>
      </c>
      <c r="K252" s="50">
        <f t="shared" si="15"/>
        <v>0</v>
      </c>
      <c r="L252" s="50">
        <f t="shared" si="16"/>
        <v>0</v>
      </c>
      <c r="M252" s="63"/>
      <c r="N252" s="61"/>
    </row>
    <row r="253" spans="1:14" s="30" customFormat="1" ht="27.75" hidden="1" customHeight="1">
      <c r="A253" s="113">
        <v>335</v>
      </c>
      <c r="B253" s="47" t="str">
        <f>'KL tổ 9'!B252</f>
        <v>Bu San</v>
      </c>
      <c r="C253" s="48">
        <v>16000</v>
      </c>
      <c r="D253" s="49">
        <f>'KL tổ 9'!AC252</f>
        <v>0</v>
      </c>
      <c r="E253" s="62">
        <f t="shared" si="13"/>
        <v>0</v>
      </c>
      <c r="F253" s="51">
        <v>3</v>
      </c>
      <c r="G253" s="51">
        <v>0</v>
      </c>
      <c r="H253" s="62">
        <f t="shared" si="14"/>
        <v>0</v>
      </c>
      <c r="I253" s="51">
        <v>0</v>
      </c>
      <c r="J253" s="59">
        <f>ROUND(IF(H253&lt;=500000,0,IF(AND(H253&gt;=500001,H253&lt;=1250000),(H253-'Gia cảnh 9'!I249)*5%-25000,IF(H253&gt;=1250001,(H253-'Gia cảnh 9'!I249)*10%-87500))),2)</f>
        <v>0</v>
      </c>
      <c r="K253" s="50">
        <f t="shared" si="15"/>
        <v>0</v>
      </c>
      <c r="L253" s="50">
        <f t="shared" si="16"/>
        <v>0</v>
      </c>
      <c r="M253" s="63"/>
      <c r="N253" s="61"/>
    </row>
    <row r="254" spans="1:14" s="30" customFormat="1" ht="27.75" hidden="1" customHeight="1">
      <c r="A254" s="113">
        <v>336</v>
      </c>
      <c r="B254" s="47" t="str">
        <f>'KL tổ 9'!B253</f>
        <v>Chôn Số Rây</v>
      </c>
      <c r="C254" s="48">
        <v>16000</v>
      </c>
      <c r="D254" s="49">
        <f>'KL tổ 9'!AC253</f>
        <v>0</v>
      </c>
      <c r="E254" s="62">
        <f t="shared" ref="E254:E278" si="17">C254*D254</f>
        <v>0</v>
      </c>
      <c r="F254" s="51">
        <v>3</v>
      </c>
      <c r="G254" s="51">
        <v>0</v>
      </c>
      <c r="H254" s="62">
        <f t="shared" ref="H254:H278" si="18">G254+E254</f>
        <v>0</v>
      </c>
      <c r="I254" s="51">
        <v>0</v>
      </c>
      <c r="J254" s="59">
        <f>ROUND(IF(H254&lt;=500000,0,IF(AND(H254&gt;=500001,H254&lt;=1250000),(H254-'Gia cảnh 9'!I250)*5%-25000,IF(H254&gt;=1250001,(H254-'Gia cảnh 9'!I250)*10%-87500))),2)</f>
        <v>0</v>
      </c>
      <c r="K254" s="50">
        <f t="shared" si="15"/>
        <v>0</v>
      </c>
      <c r="L254" s="50">
        <f t="shared" si="16"/>
        <v>0</v>
      </c>
      <c r="M254" s="63"/>
      <c r="N254" s="61"/>
    </row>
    <row r="255" spans="1:14" s="30" customFormat="1" ht="27.75" hidden="1" customHeight="1">
      <c r="A255" s="113">
        <v>337</v>
      </c>
      <c r="B255" s="47" t="str">
        <f>'KL tổ 9'!B254</f>
        <v>Su Số Si</v>
      </c>
      <c r="C255" s="48">
        <v>16000</v>
      </c>
      <c r="D255" s="49">
        <f>'KL tổ 9'!AC254</f>
        <v>0</v>
      </c>
      <c r="E255" s="62">
        <f t="shared" si="17"/>
        <v>0</v>
      </c>
      <c r="F255" s="51">
        <v>3</v>
      </c>
      <c r="G255" s="51">
        <v>0</v>
      </c>
      <c r="H255" s="62">
        <f t="shared" si="18"/>
        <v>0</v>
      </c>
      <c r="I255" s="51">
        <v>0</v>
      </c>
      <c r="J255" s="59">
        <f>ROUND(IF(H255&lt;=500000,0,IF(AND(H255&gt;=500001,H255&lt;=1250000),(H255-'Gia cảnh 9'!I251)*5%-25000,IF(H255&gt;=1250001,(H255-'Gia cảnh 9'!I251)*10%-87500))),2)</f>
        <v>0</v>
      </c>
      <c r="K255" s="50">
        <f t="shared" si="15"/>
        <v>0</v>
      </c>
      <c r="L255" s="62">
        <f t="shared" ref="L255:L278" si="19">IF(K255&gt;0,H255-K255,H255)</f>
        <v>0</v>
      </c>
      <c r="M255" s="63"/>
      <c r="N255" s="61"/>
    </row>
    <row r="256" spans="1:14" s="30" customFormat="1" ht="27.75" hidden="1" customHeight="1">
      <c r="A256" s="113">
        <v>338</v>
      </c>
      <c r="B256" s="47" t="str">
        <f>'KL tổ 9'!B255</f>
        <v>Hông Som Nang</v>
      </c>
      <c r="C256" s="48">
        <v>16000</v>
      </c>
      <c r="D256" s="49">
        <f>'KL tổ 9'!AC255</f>
        <v>0</v>
      </c>
      <c r="E256" s="62">
        <f t="shared" si="17"/>
        <v>0</v>
      </c>
      <c r="F256" s="51">
        <v>3</v>
      </c>
      <c r="G256" s="51">
        <v>0</v>
      </c>
      <c r="H256" s="62">
        <f t="shared" si="18"/>
        <v>0</v>
      </c>
      <c r="I256" s="51">
        <v>0</v>
      </c>
      <c r="J256" s="59">
        <f>ROUND(IF(H256&lt;=500000,0,IF(AND(H256&gt;=500001,H256&lt;=1250000),(H256-'Gia cảnh 9'!I252)*5%-25000,IF(H256&gt;=1250001,(H256-'Gia cảnh 9'!I252)*10%-87500))),2)</f>
        <v>0</v>
      </c>
      <c r="K256" s="50">
        <f t="shared" si="15"/>
        <v>0</v>
      </c>
      <c r="L256" s="62">
        <f t="shared" si="19"/>
        <v>0</v>
      </c>
      <c r="M256" s="63"/>
      <c r="N256" s="61"/>
    </row>
    <row r="257" spans="1:14" s="30" customFormat="1" ht="27.75" hidden="1" customHeight="1">
      <c r="A257" s="113">
        <v>339</v>
      </c>
      <c r="B257" s="47" t="str">
        <f>'KL tổ 9'!B256</f>
        <v>Chem Dôn</v>
      </c>
      <c r="C257" s="48">
        <v>16000</v>
      </c>
      <c r="D257" s="49">
        <f>'KL tổ 9'!AC256</f>
        <v>0</v>
      </c>
      <c r="E257" s="62">
        <f t="shared" si="17"/>
        <v>0</v>
      </c>
      <c r="F257" s="51">
        <v>3</v>
      </c>
      <c r="G257" s="51">
        <v>0</v>
      </c>
      <c r="H257" s="62">
        <f t="shared" si="18"/>
        <v>0</v>
      </c>
      <c r="I257" s="51">
        <v>0</v>
      </c>
      <c r="J257" s="59">
        <f>ROUND(IF(H257&lt;=500000,0,IF(AND(H257&gt;=500001,H257&lt;=1250000),(H257-'Gia cảnh 9'!I253)*5%-25000,IF(H257&gt;=1250001,(H257-'Gia cảnh 9'!I253)*10%-87500))),2)</f>
        <v>0</v>
      </c>
      <c r="K257" s="50">
        <f t="shared" si="15"/>
        <v>0</v>
      </c>
      <c r="L257" s="62">
        <f t="shared" si="19"/>
        <v>0</v>
      </c>
      <c r="M257" s="63"/>
      <c r="N257" s="61"/>
    </row>
    <row r="258" spans="1:14" s="30" customFormat="1" ht="27.75" hidden="1" customHeight="1">
      <c r="A258" s="113">
        <v>340</v>
      </c>
      <c r="B258" s="47" t="str">
        <f>'KL tổ 9'!B257</f>
        <v>Hiêng Số Thum</v>
      </c>
      <c r="C258" s="48">
        <v>16000</v>
      </c>
      <c r="D258" s="49">
        <f>'KL tổ 9'!AC257</f>
        <v>0</v>
      </c>
      <c r="E258" s="62">
        <f t="shared" si="17"/>
        <v>0</v>
      </c>
      <c r="F258" s="51">
        <v>3</v>
      </c>
      <c r="G258" s="51">
        <v>0</v>
      </c>
      <c r="H258" s="62">
        <f t="shared" si="18"/>
        <v>0</v>
      </c>
      <c r="I258" s="51">
        <v>0</v>
      </c>
      <c r="J258" s="59">
        <f>ROUND(IF(H258&lt;=500000,0,IF(AND(H258&gt;=500001,H258&lt;=1250000),(H258-'Gia cảnh 9'!I254)*5%-25000,IF(H258&gt;=1250001,(H258-'Gia cảnh 9'!I254)*10%-87500))),2)</f>
        <v>0</v>
      </c>
      <c r="K258" s="50">
        <f t="shared" si="15"/>
        <v>0</v>
      </c>
      <c r="L258" s="62">
        <f t="shared" si="19"/>
        <v>0</v>
      </c>
      <c r="M258" s="63"/>
      <c r="N258" s="61"/>
    </row>
    <row r="259" spans="1:14" s="30" customFormat="1" ht="27.75" hidden="1" customHeight="1">
      <c r="A259" s="113">
        <v>341</v>
      </c>
      <c r="B259" s="47" t="str">
        <f>'KL tổ 9'!B258</f>
        <v>Suông Thin</v>
      </c>
      <c r="C259" s="48">
        <v>16000</v>
      </c>
      <c r="D259" s="49">
        <f>'KL tổ 9'!AC258</f>
        <v>0</v>
      </c>
      <c r="E259" s="62">
        <f t="shared" si="17"/>
        <v>0</v>
      </c>
      <c r="F259" s="51">
        <v>3</v>
      </c>
      <c r="G259" s="51">
        <v>0</v>
      </c>
      <c r="H259" s="62">
        <f t="shared" si="18"/>
        <v>0</v>
      </c>
      <c r="I259" s="51">
        <v>0</v>
      </c>
      <c r="J259" s="59">
        <f>ROUND(IF(H259&lt;=500000,0,IF(AND(H259&gt;=500001,H259&lt;=1250000),(H259-'Gia cảnh 9'!I255)*5%-25000,IF(H259&gt;=1250001,(H259-'Gia cảnh 9'!I255)*10%-87500))),2)</f>
        <v>0</v>
      </c>
      <c r="K259" s="50">
        <f t="shared" si="15"/>
        <v>0</v>
      </c>
      <c r="L259" s="62">
        <f t="shared" si="19"/>
        <v>0</v>
      </c>
      <c r="M259" s="63"/>
      <c r="N259" s="61"/>
    </row>
    <row r="260" spans="1:14" s="30" customFormat="1" ht="27.75" hidden="1" customHeight="1">
      <c r="A260" s="113">
        <v>342</v>
      </c>
      <c r="B260" s="47" t="str">
        <f>'KL tổ 9'!B259</f>
        <v>Kông Long</v>
      </c>
      <c r="C260" s="48">
        <v>16000</v>
      </c>
      <c r="D260" s="49">
        <f>'KL tổ 9'!AC259</f>
        <v>0</v>
      </c>
      <c r="E260" s="62">
        <f t="shared" si="17"/>
        <v>0</v>
      </c>
      <c r="F260" s="51">
        <v>3</v>
      </c>
      <c r="G260" s="51">
        <v>0</v>
      </c>
      <c r="H260" s="62">
        <f t="shared" si="18"/>
        <v>0</v>
      </c>
      <c r="I260" s="51">
        <v>0</v>
      </c>
      <c r="J260" s="59">
        <f>ROUND(IF(H260&lt;=500000,0,IF(AND(H260&gt;=500001,H260&lt;=1250000),(H260-'Gia cảnh 9'!I256)*5%-25000,IF(H260&gt;=1250001,(H260-'Gia cảnh 9'!I256)*10%-87500))),2)</f>
        <v>0</v>
      </c>
      <c r="K260" s="50">
        <f t="shared" si="15"/>
        <v>0</v>
      </c>
      <c r="L260" s="62">
        <f t="shared" si="19"/>
        <v>0</v>
      </c>
      <c r="M260" s="63"/>
      <c r="N260" s="61"/>
    </row>
    <row r="261" spans="1:14" s="30" customFormat="1" ht="27.75" hidden="1" customHeight="1">
      <c r="A261" s="113">
        <v>343</v>
      </c>
      <c r="B261" s="47" t="str">
        <f>'KL tổ 9'!B260</f>
        <v>Dưm Sim</v>
      </c>
      <c r="C261" s="48">
        <v>16000</v>
      </c>
      <c r="D261" s="49">
        <f>'KL tổ 9'!AC260</f>
        <v>0</v>
      </c>
      <c r="E261" s="62">
        <f t="shared" si="17"/>
        <v>0</v>
      </c>
      <c r="F261" s="51">
        <v>3</v>
      </c>
      <c r="G261" s="51">
        <v>0</v>
      </c>
      <c r="H261" s="62">
        <f t="shared" si="18"/>
        <v>0</v>
      </c>
      <c r="I261" s="51">
        <v>0</v>
      </c>
      <c r="J261" s="59">
        <f>ROUND(IF(H261&lt;=500000,0,IF(AND(H261&gt;=500001,H261&lt;=1250000),(H261-'Gia cảnh 9'!I257)*5%-25000,IF(H261&gt;=1250001,(H261-'Gia cảnh 9'!I257)*10%-87500))),2)</f>
        <v>0</v>
      </c>
      <c r="K261" s="50">
        <f t="shared" si="15"/>
        <v>0</v>
      </c>
      <c r="L261" s="62">
        <f t="shared" si="19"/>
        <v>0</v>
      </c>
      <c r="M261" s="63"/>
      <c r="N261" s="61"/>
    </row>
    <row r="262" spans="1:14" s="30" customFormat="1" ht="27.75" hidden="1" customHeight="1">
      <c r="A262" s="113">
        <v>344</v>
      </c>
      <c r="B262" s="47" t="str">
        <f>'KL tổ 9'!B261</f>
        <v>Sat Nin</v>
      </c>
      <c r="C262" s="48">
        <v>16000</v>
      </c>
      <c r="D262" s="49">
        <f>'KL tổ 9'!AC261</f>
        <v>0</v>
      </c>
      <c r="E262" s="62">
        <f t="shared" si="17"/>
        <v>0</v>
      </c>
      <c r="F262" s="51">
        <v>3</v>
      </c>
      <c r="G262" s="51">
        <v>0</v>
      </c>
      <c r="H262" s="62">
        <f t="shared" si="18"/>
        <v>0</v>
      </c>
      <c r="I262" s="51">
        <v>0</v>
      </c>
      <c r="J262" s="59">
        <f>ROUND(IF(H262&lt;=500000,0,IF(AND(H262&gt;=500001,H262&lt;=1250000),(H262-'Gia cảnh 9'!I258)*5%-25000,IF(H262&gt;=1250001,(H262-'Gia cảnh 9'!I258)*10%-87500))),2)</f>
        <v>0</v>
      </c>
      <c r="K262" s="50">
        <f t="shared" si="15"/>
        <v>0</v>
      </c>
      <c r="L262" s="62">
        <f t="shared" si="19"/>
        <v>0</v>
      </c>
      <c r="M262" s="63"/>
      <c r="N262" s="61"/>
    </row>
    <row r="263" spans="1:14" s="30" customFormat="1" ht="27.75" hidden="1" customHeight="1">
      <c r="A263" s="113">
        <v>345</v>
      </c>
      <c r="B263" s="47" t="str">
        <f>'KL tổ 9'!B262</f>
        <v>Ngat Chhay So Rêng</v>
      </c>
      <c r="C263" s="48">
        <v>16000</v>
      </c>
      <c r="D263" s="49">
        <f>'KL tổ 9'!AC262</f>
        <v>0</v>
      </c>
      <c r="E263" s="62">
        <f t="shared" si="17"/>
        <v>0</v>
      </c>
      <c r="F263" s="51">
        <v>3</v>
      </c>
      <c r="G263" s="51">
        <v>0</v>
      </c>
      <c r="H263" s="62">
        <f t="shared" si="18"/>
        <v>0</v>
      </c>
      <c r="I263" s="51">
        <v>0</v>
      </c>
      <c r="J263" s="59">
        <f>ROUND(IF(H263&lt;=500000,0,IF(AND(H263&gt;=500001,H263&lt;=1250000),(H263-'Gia cảnh 9'!I259)*5%-25000,IF(H263&gt;=1250001,(H263-'Gia cảnh 9'!I259)*10%-87500))),2)</f>
        <v>0</v>
      </c>
      <c r="K263" s="50">
        <f t="shared" si="15"/>
        <v>0</v>
      </c>
      <c r="L263" s="62">
        <f t="shared" si="19"/>
        <v>0</v>
      </c>
      <c r="M263" s="63"/>
      <c r="N263" s="61"/>
    </row>
    <row r="264" spans="1:14" s="30" customFormat="1" ht="27.75" hidden="1" customHeight="1">
      <c r="A264" s="113">
        <v>346</v>
      </c>
      <c r="B264" s="47" t="str">
        <f>'KL tổ 9'!B263</f>
        <v>Dêt Số Khăn</v>
      </c>
      <c r="C264" s="48">
        <v>16000</v>
      </c>
      <c r="D264" s="49">
        <f>'KL tổ 9'!AC263</f>
        <v>0</v>
      </c>
      <c r="E264" s="62">
        <f t="shared" si="17"/>
        <v>0</v>
      </c>
      <c r="F264" s="51">
        <v>3</v>
      </c>
      <c r="G264" s="51">
        <v>0</v>
      </c>
      <c r="H264" s="62">
        <f t="shared" si="18"/>
        <v>0</v>
      </c>
      <c r="I264" s="51">
        <v>0</v>
      </c>
      <c r="J264" s="59">
        <f>ROUND(IF(H264&lt;=500000,0,IF(AND(H264&gt;=500001,H264&lt;=1250000),(H264-'Gia cảnh 9'!I260)*5%-25000,IF(H264&gt;=1250001,(H264-'Gia cảnh 9'!I260)*10%-87500))),2)</f>
        <v>0</v>
      </c>
      <c r="K264" s="50">
        <f t="shared" si="15"/>
        <v>0</v>
      </c>
      <c r="L264" s="62">
        <f t="shared" si="19"/>
        <v>0</v>
      </c>
      <c r="M264" s="63"/>
      <c r="N264" s="61"/>
    </row>
    <row r="265" spans="1:14" s="30" customFormat="1" ht="27.75" hidden="1" customHeight="1">
      <c r="A265" s="113">
        <v>347</v>
      </c>
      <c r="B265" s="47" t="str">
        <f>'KL tổ 9'!B264</f>
        <v>Chuôn Số May</v>
      </c>
      <c r="C265" s="48">
        <v>16000</v>
      </c>
      <c r="D265" s="49">
        <f>'KL tổ 9'!AC264</f>
        <v>0</v>
      </c>
      <c r="E265" s="62">
        <f t="shared" si="17"/>
        <v>0</v>
      </c>
      <c r="F265" s="51">
        <v>3</v>
      </c>
      <c r="G265" s="51">
        <v>0</v>
      </c>
      <c r="H265" s="62">
        <f t="shared" si="18"/>
        <v>0</v>
      </c>
      <c r="I265" s="51">
        <v>0</v>
      </c>
      <c r="J265" s="59">
        <f>ROUND(IF(H265&lt;=500000,0,IF(AND(H265&gt;=500001,H265&lt;=1250000),(H265-'Gia cảnh 9'!I261)*5%-25000,IF(H265&gt;=1250001,(H265-'Gia cảnh 9'!I261)*10%-87500))),2)</f>
        <v>0</v>
      </c>
      <c r="K265" s="50">
        <f t="shared" si="15"/>
        <v>0</v>
      </c>
      <c r="L265" s="62">
        <f t="shared" si="19"/>
        <v>0</v>
      </c>
      <c r="M265" s="63"/>
      <c r="N265" s="61"/>
    </row>
    <row r="266" spans="1:14" s="30" customFormat="1" ht="27.75" hidden="1" customHeight="1">
      <c r="A266" s="113">
        <v>348</v>
      </c>
      <c r="B266" s="47" t="str">
        <f>'KL tổ 9'!B265</f>
        <v>Su Si Pâu</v>
      </c>
      <c r="C266" s="48">
        <v>16000</v>
      </c>
      <c r="D266" s="49">
        <f>'KL tổ 9'!AC265</f>
        <v>0</v>
      </c>
      <c r="E266" s="62">
        <f t="shared" si="17"/>
        <v>0</v>
      </c>
      <c r="F266" s="51">
        <v>3</v>
      </c>
      <c r="G266" s="51">
        <v>0</v>
      </c>
      <c r="H266" s="62">
        <f t="shared" si="18"/>
        <v>0</v>
      </c>
      <c r="I266" s="51">
        <v>0</v>
      </c>
      <c r="J266" s="59">
        <f>ROUND(IF(H266&lt;=500000,0,IF(AND(H266&gt;=500001,H266&lt;=1250000),(H266-'Gia cảnh 9'!I262)*5%-25000,IF(H266&gt;=1250001,(H266-'Gia cảnh 9'!I262)*10%-87500))),2)</f>
        <v>0</v>
      </c>
      <c r="K266" s="50">
        <f t="shared" si="15"/>
        <v>0</v>
      </c>
      <c r="L266" s="62">
        <f t="shared" si="19"/>
        <v>0</v>
      </c>
      <c r="M266" s="63"/>
      <c r="N266" s="61"/>
    </row>
    <row r="267" spans="1:14" s="30" customFormat="1" ht="27.75" hidden="1" customHeight="1">
      <c r="A267" s="113">
        <v>349</v>
      </c>
      <c r="B267" s="47" t="str">
        <f>'KL tổ 9'!B266</f>
        <v>Hôi Rot Tha</v>
      </c>
      <c r="C267" s="48">
        <v>16000</v>
      </c>
      <c r="D267" s="49">
        <f>'KL tổ 9'!AC266</f>
        <v>0</v>
      </c>
      <c r="E267" s="62">
        <f t="shared" si="17"/>
        <v>0</v>
      </c>
      <c r="F267" s="51">
        <v>3</v>
      </c>
      <c r="G267" s="51">
        <v>0</v>
      </c>
      <c r="H267" s="62">
        <f t="shared" si="18"/>
        <v>0</v>
      </c>
      <c r="I267" s="51">
        <v>0</v>
      </c>
      <c r="J267" s="59">
        <f>ROUND(IF(H267&lt;=500000,0,IF(AND(H267&gt;=500001,H267&lt;=1250000),(H267-'Gia cảnh 9'!I263)*5%-25000,IF(H267&gt;=1250001,(H267-'Gia cảnh 9'!I263)*10%-87500))),2)</f>
        <v>0</v>
      </c>
      <c r="K267" s="50">
        <f t="shared" si="15"/>
        <v>0</v>
      </c>
      <c r="L267" s="62">
        <f t="shared" si="19"/>
        <v>0</v>
      </c>
      <c r="M267" s="63"/>
      <c r="N267" s="61"/>
    </row>
    <row r="268" spans="1:14" s="30" customFormat="1" ht="27.75" hidden="1" customHeight="1">
      <c r="A268" s="113">
        <v>350</v>
      </c>
      <c r="B268" s="47" t="str">
        <f>'KL tổ 9'!B267</f>
        <v>Chôn Số Chea</v>
      </c>
      <c r="C268" s="48">
        <v>16000</v>
      </c>
      <c r="D268" s="49">
        <f>'KL tổ 9'!AC267</f>
        <v>0</v>
      </c>
      <c r="E268" s="62">
        <f t="shared" si="17"/>
        <v>0</v>
      </c>
      <c r="F268" s="51">
        <v>3</v>
      </c>
      <c r="G268" s="51">
        <v>0</v>
      </c>
      <c r="H268" s="62">
        <f t="shared" si="18"/>
        <v>0</v>
      </c>
      <c r="I268" s="51">
        <v>0</v>
      </c>
      <c r="J268" s="59">
        <f>ROUND(IF(H268&lt;=500000,0,IF(AND(H268&gt;=500001,H268&lt;=1250000),(H268-'Gia cảnh 9'!I264)*5%-25000,IF(H268&gt;=1250001,(H268-'Gia cảnh 9'!I264)*10%-87500))),2)</f>
        <v>0</v>
      </c>
      <c r="K268" s="50">
        <f t="shared" si="15"/>
        <v>0</v>
      </c>
      <c r="L268" s="62">
        <f t="shared" si="19"/>
        <v>0</v>
      </c>
      <c r="M268" s="63"/>
      <c r="N268" s="61"/>
    </row>
    <row r="269" spans="1:14" s="30" customFormat="1" ht="27.75" hidden="1" customHeight="1">
      <c r="A269" s="113">
        <v>351</v>
      </c>
      <c r="B269" s="47" t="str">
        <f>'KL tổ 9'!B268</f>
        <v>Chôn Số Chên</v>
      </c>
      <c r="C269" s="48">
        <v>16000</v>
      </c>
      <c r="D269" s="49">
        <f>'KL tổ 9'!AC268</f>
        <v>0</v>
      </c>
      <c r="E269" s="62">
        <f t="shared" si="17"/>
        <v>0</v>
      </c>
      <c r="F269" s="51">
        <v>3</v>
      </c>
      <c r="G269" s="51">
        <v>0</v>
      </c>
      <c r="H269" s="62">
        <f t="shared" si="18"/>
        <v>0</v>
      </c>
      <c r="I269" s="51">
        <v>0</v>
      </c>
      <c r="J269" s="59">
        <f>ROUND(IF(H269&lt;=500000,0,IF(AND(H269&gt;=500001,H269&lt;=1250000),(H269-'Gia cảnh 9'!I265)*5%-25000,IF(H269&gt;=1250001,(H269-'Gia cảnh 9'!I265)*10%-87500))),2)</f>
        <v>0</v>
      </c>
      <c r="K269" s="50">
        <f t="shared" si="15"/>
        <v>0</v>
      </c>
      <c r="L269" s="62">
        <f t="shared" si="19"/>
        <v>0</v>
      </c>
      <c r="M269" s="63"/>
      <c r="N269" s="61"/>
    </row>
    <row r="270" spans="1:14" s="30" customFormat="1" ht="27.75" hidden="1" customHeight="1">
      <c r="A270" s="113">
        <v>352</v>
      </c>
      <c r="B270" s="47" t="str">
        <f>'KL tổ 9'!B269</f>
        <v>Don Rot</v>
      </c>
      <c r="C270" s="48">
        <v>16000</v>
      </c>
      <c r="D270" s="49">
        <f>'KL tổ 9'!AC269</f>
        <v>0</v>
      </c>
      <c r="E270" s="62">
        <f t="shared" si="17"/>
        <v>0</v>
      </c>
      <c r="F270" s="51">
        <v>3</v>
      </c>
      <c r="G270" s="51">
        <v>0</v>
      </c>
      <c r="H270" s="62">
        <f t="shared" si="18"/>
        <v>0</v>
      </c>
      <c r="I270" s="51">
        <v>0</v>
      </c>
      <c r="J270" s="59">
        <f>ROUND(IF(H270&lt;=500000,0,IF(AND(H270&gt;=500001,H270&lt;=1250000),(H270-'Gia cảnh 9'!I266)*5%-25000,IF(H270&gt;=1250001,(H270-'Gia cảnh 9'!I266)*10%-87500))),2)</f>
        <v>0</v>
      </c>
      <c r="K270" s="50">
        <f t="shared" si="15"/>
        <v>0</v>
      </c>
      <c r="L270" s="62">
        <f t="shared" si="19"/>
        <v>0</v>
      </c>
      <c r="M270" s="63"/>
      <c r="N270" s="61"/>
    </row>
    <row r="271" spans="1:14" s="30" customFormat="1" ht="27.75" hidden="1" customHeight="1">
      <c r="A271" s="113">
        <v>353</v>
      </c>
      <c r="B271" s="47" t="str">
        <f>'KL tổ 9'!B270</f>
        <v xml:space="preserve">Don So Rây </v>
      </c>
      <c r="C271" s="48">
        <v>16000</v>
      </c>
      <c r="D271" s="49">
        <f>'KL tổ 9'!AC270</f>
        <v>0</v>
      </c>
      <c r="E271" s="62">
        <f t="shared" si="17"/>
        <v>0</v>
      </c>
      <c r="F271" s="51">
        <v>3</v>
      </c>
      <c r="G271" s="51">
        <v>0</v>
      </c>
      <c r="H271" s="62">
        <f t="shared" si="18"/>
        <v>0</v>
      </c>
      <c r="I271" s="51">
        <v>0</v>
      </c>
      <c r="J271" s="59">
        <f>ROUND(IF(H271&lt;=500000,0,IF(AND(H271&gt;=500001,H271&lt;=1250000),(H271-'Gia cảnh 9'!I267)*5%-25000,IF(H271&gt;=1250001,(H271-'Gia cảnh 9'!I267)*10%-87500))),2)</f>
        <v>0</v>
      </c>
      <c r="K271" s="50">
        <f t="shared" si="15"/>
        <v>0</v>
      </c>
      <c r="L271" s="62">
        <f t="shared" si="19"/>
        <v>0</v>
      </c>
      <c r="M271" s="63"/>
      <c r="N271" s="61"/>
    </row>
    <row r="272" spans="1:14" s="30" customFormat="1" ht="27.75" hidden="1" customHeight="1">
      <c r="A272" s="113">
        <v>354</v>
      </c>
      <c r="B272" s="47" t="str">
        <f>'KL tổ 9'!B271</f>
        <v>Kuông Som Ươn</v>
      </c>
      <c r="C272" s="48">
        <v>16000</v>
      </c>
      <c r="D272" s="49">
        <f>'KL tổ 9'!AC271</f>
        <v>0</v>
      </c>
      <c r="E272" s="62">
        <f t="shared" si="17"/>
        <v>0</v>
      </c>
      <c r="F272" s="51">
        <v>3</v>
      </c>
      <c r="G272" s="51">
        <v>0</v>
      </c>
      <c r="H272" s="62">
        <f t="shared" si="18"/>
        <v>0</v>
      </c>
      <c r="I272" s="51">
        <v>0</v>
      </c>
      <c r="J272" s="59">
        <f>ROUND(IF(H272&lt;=500000,0,IF(AND(H272&gt;=500001,H272&lt;=1250000),(H272-'Gia cảnh 9'!I268)*5%-25000,IF(H272&gt;=1250001,(H272-'Gia cảnh 9'!I268)*10%-87500))),2)</f>
        <v>0</v>
      </c>
      <c r="K272" s="50">
        <f t="shared" si="15"/>
        <v>0</v>
      </c>
      <c r="L272" s="62">
        <f t="shared" si="19"/>
        <v>0</v>
      </c>
      <c r="M272" s="63"/>
      <c r="N272" s="61"/>
    </row>
    <row r="273" spans="1:14" s="30" customFormat="1" ht="27.75" hidden="1" customHeight="1">
      <c r="A273" s="113">
        <v>355</v>
      </c>
      <c r="B273" s="47" t="str">
        <f>'KL tổ 9'!B272</f>
        <v>Manh Mêt</v>
      </c>
      <c r="C273" s="48">
        <v>16000</v>
      </c>
      <c r="D273" s="49">
        <f>'KL tổ 9'!AC272</f>
        <v>0</v>
      </c>
      <c r="E273" s="62">
        <f t="shared" si="17"/>
        <v>0</v>
      </c>
      <c r="F273" s="51">
        <v>3</v>
      </c>
      <c r="G273" s="51">
        <v>0</v>
      </c>
      <c r="H273" s="62">
        <f t="shared" si="18"/>
        <v>0</v>
      </c>
      <c r="I273" s="51">
        <v>0</v>
      </c>
      <c r="J273" s="59">
        <f>ROUND(IF(H273&lt;=500000,0,IF(AND(H273&gt;=500001,H273&lt;=1250000),(H273-'Gia cảnh 9'!I269)*5%-25000,IF(H273&gt;=1250001,(H273-'Gia cảnh 9'!I269)*10%-87500))),2)</f>
        <v>0</v>
      </c>
      <c r="K273" s="50">
        <f t="shared" si="15"/>
        <v>0</v>
      </c>
      <c r="L273" s="62">
        <f t="shared" si="19"/>
        <v>0</v>
      </c>
      <c r="M273" s="63"/>
      <c r="N273" s="61"/>
    </row>
    <row r="274" spans="1:14" s="30" customFormat="1" ht="27.75" hidden="1" customHeight="1">
      <c r="A274" s="113">
        <v>356</v>
      </c>
      <c r="B274" s="47" t="str">
        <f>'KL tổ 9'!B273</f>
        <v>Manh Mon</v>
      </c>
      <c r="C274" s="48">
        <v>16000</v>
      </c>
      <c r="D274" s="49">
        <f>'KL tổ 9'!AC273</f>
        <v>0</v>
      </c>
      <c r="E274" s="62">
        <f t="shared" si="17"/>
        <v>0</v>
      </c>
      <c r="F274" s="51">
        <v>3</v>
      </c>
      <c r="G274" s="51">
        <v>0</v>
      </c>
      <c r="H274" s="62">
        <f t="shared" si="18"/>
        <v>0</v>
      </c>
      <c r="I274" s="51">
        <v>0</v>
      </c>
      <c r="J274" s="59">
        <f>ROUND(IF(H274&lt;=500000,0,IF(AND(H274&gt;=500001,H274&lt;=1250000),(H274-'Gia cảnh 9'!I270)*5%-25000,IF(H274&gt;=1250001,(H274-'Gia cảnh 9'!I270)*10%-87500))),2)</f>
        <v>0</v>
      </c>
      <c r="K274" s="50">
        <f t="shared" si="15"/>
        <v>0</v>
      </c>
      <c r="L274" s="62">
        <f t="shared" si="19"/>
        <v>0</v>
      </c>
      <c r="M274" s="63"/>
      <c r="N274" s="61"/>
    </row>
    <row r="275" spans="1:14" s="30" customFormat="1" ht="27.75" hidden="1" customHeight="1">
      <c r="A275" s="113">
        <v>357</v>
      </c>
      <c r="B275" s="47" t="str">
        <f>'KL tổ 9'!B274</f>
        <v>Kuông Thươn</v>
      </c>
      <c r="C275" s="48">
        <v>16000</v>
      </c>
      <c r="D275" s="49">
        <f>'KL tổ 9'!AC274</f>
        <v>0</v>
      </c>
      <c r="E275" s="62">
        <f t="shared" si="17"/>
        <v>0</v>
      </c>
      <c r="F275" s="51">
        <v>3</v>
      </c>
      <c r="G275" s="51">
        <v>0</v>
      </c>
      <c r="H275" s="62">
        <f t="shared" si="18"/>
        <v>0</v>
      </c>
      <c r="I275" s="51">
        <v>0</v>
      </c>
      <c r="J275" s="59">
        <f>ROUND(IF(H275&lt;=500000,0,IF(AND(H275&gt;=500001,H275&lt;=1250000),(H275-'Gia cảnh 9'!I271)*5%-25000,IF(H275&gt;=1250001,(H275-'Gia cảnh 9'!I271)*10%-87500))),2)</f>
        <v>0</v>
      </c>
      <c r="K275" s="50">
        <f t="shared" si="15"/>
        <v>0</v>
      </c>
      <c r="L275" s="62">
        <f t="shared" si="19"/>
        <v>0</v>
      </c>
      <c r="M275" s="63"/>
      <c r="N275" s="61"/>
    </row>
    <row r="276" spans="1:14" s="30" customFormat="1" ht="27.75" hidden="1" customHeight="1">
      <c r="A276" s="46">
        <v>358</v>
      </c>
      <c r="B276" s="47" t="str">
        <f>'KL tổ 9'!B275</f>
        <v>Manh So Rây Răn</v>
      </c>
      <c r="C276" s="48">
        <v>16000</v>
      </c>
      <c r="D276" s="49">
        <f>'KL tổ 9'!AC275</f>
        <v>0</v>
      </c>
      <c r="E276" s="62">
        <f t="shared" si="17"/>
        <v>0</v>
      </c>
      <c r="F276" s="51">
        <v>3</v>
      </c>
      <c r="G276" s="51">
        <v>0</v>
      </c>
      <c r="H276" s="62">
        <f t="shared" si="18"/>
        <v>0</v>
      </c>
      <c r="I276" s="51">
        <v>0</v>
      </c>
      <c r="J276" s="59">
        <f>ROUND(IF(H276&lt;=500000,0,IF(AND(H276&gt;=500001,H276&lt;=1250000),(H276-'Gia cảnh 9'!I272)*5%-25000,IF(H276&gt;=1250001,(H276-'Gia cảnh 9'!I272)*10%-87500))),2)</f>
        <v>0</v>
      </c>
      <c r="K276" s="50">
        <f t="shared" si="15"/>
        <v>0</v>
      </c>
      <c r="L276" s="62">
        <f t="shared" si="19"/>
        <v>0</v>
      </c>
      <c r="M276" s="63"/>
      <c r="N276" s="61"/>
    </row>
    <row r="277" spans="1:14" s="30" customFormat="1" ht="27.75" hidden="1" customHeight="1">
      <c r="A277" s="46">
        <v>359</v>
      </c>
      <c r="B277" s="47" t="str">
        <f>'KL tổ 9'!B276</f>
        <v>Sau Chon Rôn</v>
      </c>
      <c r="C277" s="48">
        <v>16000</v>
      </c>
      <c r="D277" s="49">
        <f>'KL tổ 9'!AC276</f>
        <v>0</v>
      </c>
      <c r="E277" s="62">
        <f t="shared" si="17"/>
        <v>0</v>
      </c>
      <c r="F277" s="51">
        <v>3</v>
      </c>
      <c r="G277" s="51">
        <v>0</v>
      </c>
      <c r="H277" s="62">
        <f t="shared" si="18"/>
        <v>0</v>
      </c>
      <c r="I277" s="51">
        <v>0</v>
      </c>
      <c r="J277" s="59">
        <f>ROUND(IF(H277&lt;=500000,0,IF(AND(H277&gt;=500001,H277&lt;=1250000),(H277-'Gia cảnh 9'!I273)*5%-25000,IF(H277&gt;=1250001,(H277-'Gia cảnh 9'!I273)*10%-87500))),2)</f>
        <v>0</v>
      </c>
      <c r="K277" s="50">
        <f t="shared" si="15"/>
        <v>0</v>
      </c>
      <c r="L277" s="62">
        <f t="shared" si="19"/>
        <v>0</v>
      </c>
      <c r="M277" s="63"/>
      <c r="N277" s="61"/>
    </row>
    <row r="278" spans="1:14" s="30" customFormat="1" ht="27.75" hidden="1" customHeight="1">
      <c r="A278" s="46">
        <v>360</v>
      </c>
      <c r="B278" s="47" t="str">
        <f>'KL tổ 9'!B277</f>
        <v>Chhôn Chhên</v>
      </c>
      <c r="C278" s="48">
        <v>16000</v>
      </c>
      <c r="D278" s="49">
        <f>'KL tổ 9'!AC277</f>
        <v>0</v>
      </c>
      <c r="E278" s="62">
        <f t="shared" si="17"/>
        <v>0</v>
      </c>
      <c r="F278" s="51">
        <v>3</v>
      </c>
      <c r="G278" s="51">
        <v>0</v>
      </c>
      <c r="H278" s="62">
        <f t="shared" si="18"/>
        <v>0</v>
      </c>
      <c r="I278" s="51">
        <v>0</v>
      </c>
      <c r="J278" s="59">
        <f>ROUND(IF(H278&lt;=500000,0,IF(AND(H278&gt;=500001,H278&lt;=1250000),(H278-'Gia cảnh 9'!I274)*5%-25000,IF(H278&gt;=1250001,(H278-'Gia cảnh 9'!I274)*10%-87500))),2)</f>
        <v>0</v>
      </c>
      <c r="K278" s="50">
        <f t="shared" si="15"/>
        <v>0</v>
      </c>
      <c r="L278" s="62">
        <f t="shared" si="19"/>
        <v>0</v>
      </c>
      <c r="M278" s="63"/>
      <c r="N278" s="61"/>
    </row>
    <row r="279" spans="1:14" s="31" customFormat="1" ht="27.75" customHeight="1">
      <c r="A279" s="1015" t="s">
        <v>829</v>
      </c>
      <c r="B279" s="1016"/>
      <c r="C279" s="64"/>
      <c r="D279" s="114">
        <f>SUM(D10:D278)</f>
        <v>22.03</v>
      </c>
      <c r="E279" s="67">
        <f>SUM(E10:E278)</f>
        <v>0</v>
      </c>
      <c r="F279" s="67">
        <f>SUM(F11:F28)</f>
        <v>0</v>
      </c>
      <c r="G279" s="67">
        <f>SUM(G11:G28)</f>
        <v>0</v>
      </c>
      <c r="H279" s="67">
        <f>SUM(H10:H278)</f>
        <v>0</v>
      </c>
      <c r="I279" s="67">
        <f>SUM(I10:I278)</f>
        <v>0</v>
      </c>
      <c r="J279" s="75">
        <f>K279-I279</f>
        <v>0</v>
      </c>
      <c r="K279" s="67">
        <f>SUM(K10:K278)</f>
        <v>0</v>
      </c>
      <c r="L279" s="67">
        <f>SUM(L10:L278)</f>
        <v>0</v>
      </c>
      <c r="M279" s="67">
        <f>SUM(M11:M278)</f>
        <v>0</v>
      </c>
      <c r="N279" s="77"/>
    </row>
    <row r="280" spans="1:14" s="32" customFormat="1" ht="20.25" customHeight="1">
      <c r="A280" s="1014" t="s">
        <v>902</v>
      </c>
      <c r="B280" s="1014"/>
      <c r="C280" s="1014"/>
      <c r="D280" s="1014"/>
      <c r="E280" s="1014"/>
      <c r="F280" s="1014"/>
      <c r="G280" s="1014"/>
      <c r="H280" s="1014"/>
      <c r="I280" s="1014"/>
      <c r="J280" s="1014"/>
      <c r="K280" s="1014"/>
      <c r="L280" s="1014"/>
      <c r="M280" s="1014"/>
      <c r="N280" s="1014"/>
    </row>
    <row r="281" spans="1:14" ht="9" customHeight="1">
      <c r="A281" s="68"/>
      <c r="B281" s="68"/>
      <c r="C281" s="69"/>
      <c r="D281" s="70"/>
      <c r="E281" s="70"/>
      <c r="F281" s="70"/>
      <c r="G281" s="70"/>
      <c r="H281" s="68"/>
      <c r="I281" s="68"/>
      <c r="J281" s="68"/>
      <c r="K281" s="69"/>
      <c r="L281" s="68"/>
      <c r="M281" s="68"/>
      <c r="N281" s="68"/>
    </row>
    <row r="282" spans="1:14" ht="15.75">
      <c r="A282" s="68"/>
      <c r="B282" s="68"/>
      <c r="C282" s="69"/>
      <c r="D282" s="69"/>
      <c r="E282" s="69"/>
      <c r="F282" s="69"/>
      <c r="G282" s="69"/>
      <c r="I282" s="910" t="s">
        <v>831</v>
      </c>
      <c r="J282" s="910"/>
      <c r="K282" s="910"/>
      <c r="L282" s="910"/>
      <c r="M282" s="910"/>
    </row>
    <row r="283" spans="1:14" ht="15.75">
      <c r="A283" s="68"/>
      <c r="B283" s="844" t="s">
        <v>229</v>
      </c>
      <c r="C283" s="844"/>
      <c r="D283" s="844"/>
      <c r="E283" s="844"/>
      <c r="F283" s="72"/>
      <c r="G283" s="72"/>
      <c r="I283" s="844" t="s">
        <v>14</v>
      </c>
      <c r="J283" s="844"/>
      <c r="K283" s="844"/>
      <c r="L283" s="844"/>
      <c r="M283" s="844"/>
    </row>
    <row r="284" spans="1:14">
      <c r="D284" s="73"/>
      <c r="E284" s="73"/>
      <c r="F284" s="73"/>
      <c r="G284" s="73"/>
      <c r="L284" s="78"/>
      <c r="M284" s="78"/>
    </row>
    <row r="285" spans="1:14">
      <c r="D285" s="73"/>
      <c r="E285" s="73"/>
      <c r="F285" s="73"/>
      <c r="G285" s="73"/>
      <c r="L285" s="78"/>
      <c r="M285" s="78"/>
    </row>
    <row r="286" spans="1:14">
      <c r="D286" s="73"/>
      <c r="E286" s="73"/>
      <c r="F286" s="73"/>
      <c r="G286" s="73"/>
      <c r="L286" s="78"/>
      <c r="M286" s="78"/>
    </row>
    <row r="287" spans="1:14">
      <c r="D287" s="73"/>
      <c r="E287" s="73"/>
      <c r="F287" s="73"/>
      <c r="G287" s="73"/>
      <c r="L287" s="78"/>
      <c r="M287" s="78"/>
    </row>
    <row r="288" spans="1:14">
      <c r="D288" s="73"/>
      <c r="E288" s="73"/>
      <c r="F288" s="73"/>
      <c r="G288" s="73"/>
      <c r="L288" s="78"/>
      <c r="M288" s="78"/>
    </row>
    <row r="289" spans="2:13" s="33" customFormat="1" ht="15.75">
      <c r="B289" s="844" t="s">
        <v>431</v>
      </c>
      <c r="C289" s="844"/>
      <c r="D289" s="844"/>
      <c r="E289" s="844"/>
      <c r="F289" s="74"/>
      <c r="G289" s="74"/>
      <c r="I289" s="844" t="s">
        <v>231</v>
      </c>
      <c r="J289" s="844"/>
      <c r="K289" s="844"/>
      <c r="L289" s="844"/>
      <c r="M289" s="844"/>
    </row>
    <row r="290" spans="2:13" s="34" customFormat="1" ht="14.25"/>
  </sheetData>
  <autoFilter ref="A9:WVV280"/>
  <mergeCells count="26">
    <mergeCell ref="A1:D1"/>
    <mergeCell ref="J1:N1"/>
    <mergeCell ref="A2:D2"/>
    <mergeCell ref="J2:N2"/>
    <mergeCell ref="A3:C3"/>
    <mergeCell ref="J3:N3"/>
    <mergeCell ref="A4:N4"/>
    <mergeCell ref="A5:N5"/>
    <mergeCell ref="D7:E7"/>
    <mergeCell ref="I7:J7"/>
    <mergeCell ref="A279:B279"/>
    <mergeCell ref="A7:A8"/>
    <mergeCell ref="B7:B8"/>
    <mergeCell ref="C7:C8"/>
    <mergeCell ref="G7:G8"/>
    <mergeCell ref="H7:H8"/>
    <mergeCell ref="K7:K8"/>
    <mergeCell ref="L7:L8"/>
    <mergeCell ref="M7:M8"/>
    <mergeCell ref="N7:N8"/>
    <mergeCell ref="A280:N280"/>
    <mergeCell ref="I282:M282"/>
    <mergeCell ref="B283:E283"/>
    <mergeCell ref="I283:M283"/>
    <mergeCell ref="B289:E289"/>
    <mergeCell ref="I289:M289"/>
  </mergeCells>
  <pageMargins left="0.196527777777778" right="0" top="0" bottom="0" header="0" footer="0"/>
  <pageSetup paperSize="9" scale="9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xSplit="2" ySplit="5" topLeftCell="C75" activePane="bottomRight" state="frozen"/>
      <selection pane="topRight"/>
      <selection pane="bottomLeft"/>
      <selection pane="bottomRight" activeCell="N282" sqref="N282"/>
    </sheetView>
  </sheetViews>
  <sheetFormatPr defaultColWidth="9" defaultRowHeight="15"/>
  <cols>
    <col min="1" max="1" width="5.28515625" style="3" customWidth="1"/>
    <col min="2" max="2" width="20" style="3" customWidth="1"/>
    <col min="3" max="3" width="9" style="2" customWidth="1"/>
    <col min="4" max="4" width="9.28515625" style="2" customWidth="1"/>
    <col min="5" max="6" width="8.28515625" style="2" customWidth="1"/>
    <col min="7" max="7" width="8" style="2" customWidth="1"/>
    <col min="8" max="8" width="10.140625" style="2" customWidth="1"/>
    <col min="9" max="9" width="13.28515625" style="2" customWidth="1"/>
    <col min="10" max="10" width="13" style="3" customWidth="1"/>
    <col min="11" max="256" width="9.140625" style="3"/>
    <col min="257" max="257" width="5.28515625" style="3" customWidth="1"/>
    <col min="258" max="258" width="20" style="3" customWidth="1"/>
    <col min="259" max="259" width="9" style="3" customWidth="1"/>
    <col min="260" max="260" width="9.28515625" style="3" customWidth="1"/>
    <col min="261" max="262" width="8.28515625" style="3" customWidth="1"/>
    <col min="263" max="263" width="8" style="3" customWidth="1"/>
    <col min="264" max="264" width="10.140625" style="3" customWidth="1"/>
    <col min="265" max="265" width="13.28515625" style="3" customWidth="1"/>
    <col min="266" max="266" width="13" style="3" customWidth="1"/>
    <col min="267" max="512" width="9.140625" style="3"/>
    <col min="513" max="513" width="5.28515625" style="3" customWidth="1"/>
    <col min="514" max="514" width="20" style="3" customWidth="1"/>
    <col min="515" max="515" width="9" style="3" customWidth="1"/>
    <col min="516" max="516" width="9.28515625" style="3" customWidth="1"/>
    <col min="517" max="518" width="8.28515625" style="3" customWidth="1"/>
    <col min="519" max="519" width="8" style="3" customWidth="1"/>
    <col min="520" max="520" width="10.140625" style="3" customWidth="1"/>
    <col min="521" max="521" width="13.28515625" style="3" customWidth="1"/>
    <col min="522" max="522" width="13" style="3" customWidth="1"/>
    <col min="523" max="768" width="9.140625" style="3"/>
    <col min="769" max="769" width="5.28515625" style="3" customWidth="1"/>
    <col min="770" max="770" width="20" style="3" customWidth="1"/>
    <col min="771" max="771" width="9" style="3" customWidth="1"/>
    <col min="772" max="772" width="9.28515625" style="3" customWidth="1"/>
    <col min="773" max="774" width="8.28515625" style="3" customWidth="1"/>
    <col min="775" max="775" width="8" style="3" customWidth="1"/>
    <col min="776" max="776" width="10.140625" style="3" customWidth="1"/>
    <col min="777" max="777" width="13.28515625" style="3" customWidth="1"/>
    <col min="778" max="778" width="13" style="3" customWidth="1"/>
    <col min="779" max="1024" width="9.140625" style="3"/>
    <col min="1025" max="1025" width="5.28515625" style="3" customWidth="1"/>
    <col min="1026" max="1026" width="20" style="3" customWidth="1"/>
    <col min="1027" max="1027" width="9" style="3" customWidth="1"/>
    <col min="1028" max="1028" width="9.28515625" style="3" customWidth="1"/>
    <col min="1029" max="1030" width="8.28515625" style="3" customWidth="1"/>
    <col min="1031" max="1031" width="8" style="3" customWidth="1"/>
    <col min="1032" max="1032" width="10.140625" style="3" customWidth="1"/>
    <col min="1033" max="1033" width="13.28515625" style="3" customWidth="1"/>
    <col min="1034" max="1034" width="13" style="3" customWidth="1"/>
    <col min="1035" max="1280" width="9.140625" style="3"/>
    <col min="1281" max="1281" width="5.28515625" style="3" customWidth="1"/>
    <col min="1282" max="1282" width="20" style="3" customWidth="1"/>
    <col min="1283" max="1283" width="9" style="3" customWidth="1"/>
    <col min="1284" max="1284" width="9.28515625" style="3" customWidth="1"/>
    <col min="1285" max="1286" width="8.28515625" style="3" customWidth="1"/>
    <col min="1287" max="1287" width="8" style="3" customWidth="1"/>
    <col min="1288" max="1288" width="10.140625" style="3" customWidth="1"/>
    <col min="1289" max="1289" width="13.28515625" style="3" customWidth="1"/>
    <col min="1290" max="1290" width="13" style="3" customWidth="1"/>
    <col min="1291" max="1536" width="9.140625" style="3"/>
    <col min="1537" max="1537" width="5.28515625" style="3" customWidth="1"/>
    <col min="1538" max="1538" width="20" style="3" customWidth="1"/>
    <col min="1539" max="1539" width="9" style="3" customWidth="1"/>
    <col min="1540" max="1540" width="9.28515625" style="3" customWidth="1"/>
    <col min="1541" max="1542" width="8.28515625" style="3" customWidth="1"/>
    <col min="1543" max="1543" width="8" style="3" customWidth="1"/>
    <col min="1544" max="1544" width="10.140625" style="3" customWidth="1"/>
    <col min="1545" max="1545" width="13.28515625" style="3" customWidth="1"/>
    <col min="1546" max="1546" width="13" style="3" customWidth="1"/>
    <col min="1547" max="1792" width="9.140625" style="3"/>
    <col min="1793" max="1793" width="5.28515625" style="3" customWidth="1"/>
    <col min="1794" max="1794" width="20" style="3" customWidth="1"/>
    <col min="1795" max="1795" width="9" style="3" customWidth="1"/>
    <col min="1796" max="1796" width="9.28515625" style="3" customWidth="1"/>
    <col min="1797" max="1798" width="8.28515625" style="3" customWidth="1"/>
    <col min="1799" max="1799" width="8" style="3" customWidth="1"/>
    <col min="1800" max="1800" width="10.140625" style="3" customWidth="1"/>
    <col min="1801" max="1801" width="13.28515625" style="3" customWidth="1"/>
    <col min="1802" max="1802" width="13" style="3" customWidth="1"/>
    <col min="1803" max="2048" width="9.140625" style="3"/>
    <col min="2049" max="2049" width="5.28515625" style="3" customWidth="1"/>
    <col min="2050" max="2050" width="20" style="3" customWidth="1"/>
    <col min="2051" max="2051" width="9" style="3" customWidth="1"/>
    <col min="2052" max="2052" width="9.28515625" style="3" customWidth="1"/>
    <col min="2053" max="2054" width="8.28515625" style="3" customWidth="1"/>
    <col min="2055" max="2055" width="8" style="3" customWidth="1"/>
    <col min="2056" max="2056" width="10.140625" style="3" customWidth="1"/>
    <col min="2057" max="2057" width="13.28515625" style="3" customWidth="1"/>
    <col min="2058" max="2058" width="13" style="3" customWidth="1"/>
    <col min="2059" max="2304" width="9.140625" style="3"/>
    <col min="2305" max="2305" width="5.28515625" style="3" customWidth="1"/>
    <col min="2306" max="2306" width="20" style="3" customWidth="1"/>
    <col min="2307" max="2307" width="9" style="3" customWidth="1"/>
    <col min="2308" max="2308" width="9.28515625" style="3" customWidth="1"/>
    <col min="2309" max="2310" width="8.28515625" style="3" customWidth="1"/>
    <col min="2311" max="2311" width="8" style="3" customWidth="1"/>
    <col min="2312" max="2312" width="10.140625" style="3" customWidth="1"/>
    <col min="2313" max="2313" width="13.28515625" style="3" customWidth="1"/>
    <col min="2314" max="2314" width="13" style="3" customWidth="1"/>
    <col min="2315" max="2560" width="9.140625" style="3"/>
    <col min="2561" max="2561" width="5.28515625" style="3" customWidth="1"/>
    <col min="2562" max="2562" width="20" style="3" customWidth="1"/>
    <col min="2563" max="2563" width="9" style="3" customWidth="1"/>
    <col min="2564" max="2564" width="9.28515625" style="3" customWidth="1"/>
    <col min="2565" max="2566" width="8.28515625" style="3" customWidth="1"/>
    <col min="2567" max="2567" width="8" style="3" customWidth="1"/>
    <col min="2568" max="2568" width="10.140625" style="3" customWidth="1"/>
    <col min="2569" max="2569" width="13.28515625" style="3" customWidth="1"/>
    <col min="2570" max="2570" width="13" style="3" customWidth="1"/>
    <col min="2571" max="2816" width="9.140625" style="3"/>
    <col min="2817" max="2817" width="5.28515625" style="3" customWidth="1"/>
    <col min="2818" max="2818" width="20" style="3" customWidth="1"/>
    <col min="2819" max="2819" width="9" style="3" customWidth="1"/>
    <col min="2820" max="2820" width="9.28515625" style="3" customWidth="1"/>
    <col min="2821" max="2822" width="8.28515625" style="3" customWidth="1"/>
    <col min="2823" max="2823" width="8" style="3" customWidth="1"/>
    <col min="2824" max="2824" width="10.140625" style="3" customWidth="1"/>
    <col min="2825" max="2825" width="13.28515625" style="3" customWidth="1"/>
    <col min="2826" max="2826" width="13" style="3" customWidth="1"/>
    <col min="2827" max="3072" width="9.140625" style="3"/>
    <col min="3073" max="3073" width="5.28515625" style="3" customWidth="1"/>
    <col min="3074" max="3074" width="20" style="3" customWidth="1"/>
    <col min="3075" max="3075" width="9" style="3" customWidth="1"/>
    <col min="3076" max="3076" width="9.28515625" style="3" customWidth="1"/>
    <col min="3077" max="3078" width="8.28515625" style="3" customWidth="1"/>
    <col min="3079" max="3079" width="8" style="3" customWidth="1"/>
    <col min="3080" max="3080" width="10.140625" style="3" customWidth="1"/>
    <col min="3081" max="3081" width="13.28515625" style="3" customWidth="1"/>
    <col min="3082" max="3082" width="13" style="3" customWidth="1"/>
    <col min="3083" max="3328" width="9.140625" style="3"/>
    <col min="3329" max="3329" width="5.28515625" style="3" customWidth="1"/>
    <col min="3330" max="3330" width="20" style="3" customWidth="1"/>
    <col min="3331" max="3331" width="9" style="3" customWidth="1"/>
    <col min="3332" max="3332" width="9.28515625" style="3" customWidth="1"/>
    <col min="3333" max="3334" width="8.28515625" style="3" customWidth="1"/>
    <col min="3335" max="3335" width="8" style="3" customWidth="1"/>
    <col min="3336" max="3336" width="10.140625" style="3" customWidth="1"/>
    <col min="3337" max="3337" width="13.28515625" style="3" customWidth="1"/>
    <col min="3338" max="3338" width="13" style="3" customWidth="1"/>
    <col min="3339" max="3584" width="9.140625" style="3"/>
    <col min="3585" max="3585" width="5.28515625" style="3" customWidth="1"/>
    <col min="3586" max="3586" width="20" style="3" customWidth="1"/>
    <col min="3587" max="3587" width="9" style="3" customWidth="1"/>
    <col min="3588" max="3588" width="9.28515625" style="3" customWidth="1"/>
    <col min="3589" max="3590" width="8.28515625" style="3" customWidth="1"/>
    <col min="3591" max="3591" width="8" style="3" customWidth="1"/>
    <col min="3592" max="3592" width="10.140625" style="3" customWidth="1"/>
    <col min="3593" max="3593" width="13.28515625" style="3" customWidth="1"/>
    <col min="3594" max="3594" width="13" style="3" customWidth="1"/>
    <col min="3595" max="3840" width="9.140625" style="3"/>
    <col min="3841" max="3841" width="5.28515625" style="3" customWidth="1"/>
    <col min="3842" max="3842" width="20" style="3" customWidth="1"/>
    <col min="3843" max="3843" width="9" style="3" customWidth="1"/>
    <col min="3844" max="3844" width="9.28515625" style="3" customWidth="1"/>
    <col min="3845" max="3846" width="8.28515625" style="3" customWidth="1"/>
    <col min="3847" max="3847" width="8" style="3" customWidth="1"/>
    <col min="3848" max="3848" width="10.140625" style="3" customWidth="1"/>
    <col min="3849" max="3849" width="13.28515625" style="3" customWidth="1"/>
    <col min="3850" max="3850" width="13" style="3" customWidth="1"/>
    <col min="3851" max="4096" width="9.140625" style="3"/>
    <col min="4097" max="4097" width="5.28515625" style="3" customWidth="1"/>
    <col min="4098" max="4098" width="20" style="3" customWidth="1"/>
    <col min="4099" max="4099" width="9" style="3" customWidth="1"/>
    <col min="4100" max="4100" width="9.28515625" style="3" customWidth="1"/>
    <col min="4101" max="4102" width="8.28515625" style="3" customWidth="1"/>
    <col min="4103" max="4103" width="8" style="3" customWidth="1"/>
    <col min="4104" max="4104" width="10.140625" style="3" customWidth="1"/>
    <col min="4105" max="4105" width="13.28515625" style="3" customWidth="1"/>
    <col min="4106" max="4106" width="13" style="3" customWidth="1"/>
    <col min="4107" max="4352" width="9.140625" style="3"/>
    <col min="4353" max="4353" width="5.28515625" style="3" customWidth="1"/>
    <col min="4354" max="4354" width="20" style="3" customWidth="1"/>
    <col min="4355" max="4355" width="9" style="3" customWidth="1"/>
    <col min="4356" max="4356" width="9.28515625" style="3" customWidth="1"/>
    <col min="4357" max="4358" width="8.28515625" style="3" customWidth="1"/>
    <col min="4359" max="4359" width="8" style="3" customWidth="1"/>
    <col min="4360" max="4360" width="10.140625" style="3" customWidth="1"/>
    <col min="4361" max="4361" width="13.28515625" style="3" customWidth="1"/>
    <col min="4362" max="4362" width="13" style="3" customWidth="1"/>
    <col min="4363" max="4608" width="9.140625" style="3"/>
    <col min="4609" max="4609" width="5.28515625" style="3" customWidth="1"/>
    <col min="4610" max="4610" width="20" style="3" customWidth="1"/>
    <col min="4611" max="4611" width="9" style="3" customWidth="1"/>
    <col min="4612" max="4612" width="9.28515625" style="3" customWidth="1"/>
    <col min="4613" max="4614" width="8.28515625" style="3" customWidth="1"/>
    <col min="4615" max="4615" width="8" style="3" customWidth="1"/>
    <col min="4616" max="4616" width="10.140625" style="3" customWidth="1"/>
    <col min="4617" max="4617" width="13.28515625" style="3" customWidth="1"/>
    <col min="4618" max="4618" width="13" style="3" customWidth="1"/>
    <col min="4619" max="4864" width="9.140625" style="3"/>
    <col min="4865" max="4865" width="5.28515625" style="3" customWidth="1"/>
    <col min="4866" max="4866" width="20" style="3" customWidth="1"/>
    <col min="4867" max="4867" width="9" style="3" customWidth="1"/>
    <col min="4868" max="4868" width="9.28515625" style="3" customWidth="1"/>
    <col min="4869" max="4870" width="8.28515625" style="3" customWidth="1"/>
    <col min="4871" max="4871" width="8" style="3" customWidth="1"/>
    <col min="4872" max="4872" width="10.140625" style="3" customWidth="1"/>
    <col min="4873" max="4873" width="13.28515625" style="3" customWidth="1"/>
    <col min="4874" max="4874" width="13" style="3" customWidth="1"/>
    <col min="4875" max="5120" width="9.140625" style="3"/>
    <col min="5121" max="5121" width="5.28515625" style="3" customWidth="1"/>
    <col min="5122" max="5122" width="20" style="3" customWidth="1"/>
    <col min="5123" max="5123" width="9" style="3" customWidth="1"/>
    <col min="5124" max="5124" width="9.28515625" style="3" customWidth="1"/>
    <col min="5125" max="5126" width="8.28515625" style="3" customWidth="1"/>
    <col min="5127" max="5127" width="8" style="3" customWidth="1"/>
    <col min="5128" max="5128" width="10.140625" style="3" customWidth="1"/>
    <col min="5129" max="5129" width="13.28515625" style="3" customWidth="1"/>
    <col min="5130" max="5130" width="13" style="3" customWidth="1"/>
    <col min="5131" max="5376" width="9.140625" style="3"/>
    <col min="5377" max="5377" width="5.28515625" style="3" customWidth="1"/>
    <col min="5378" max="5378" width="20" style="3" customWidth="1"/>
    <col min="5379" max="5379" width="9" style="3" customWidth="1"/>
    <col min="5380" max="5380" width="9.28515625" style="3" customWidth="1"/>
    <col min="5381" max="5382" width="8.28515625" style="3" customWidth="1"/>
    <col min="5383" max="5383" width="8" style="3" customWidth="1"/>
    <col min="5384" max="5384" width="10.140625" style="3" customWidth="1"/>
    <col min="5385" max="5385" width="13.28515625" style="3" customWidth="1"/>
    <col min="5386" max="5386" width="13" style="3" customWidth="1"/>
    <col min="5387" max="5632" width="9.140625" style="3"/>
    <col min="5633" max="5633" width="5.28515625" style="3" customWidth="1"/>
    <col min="5634" max="5634" width="20" style="3" customWidth="1"/>
    <col min="5635" max="5635" width="9" style="3" customWidth="1"/>
    <col min="5636" max="5636" width="9.28515625" style="3" customWidth="1"/>
    <col min="5637" max="5638" width="8.28515625" style="3" customWidth="1"/>
    <col min="5639" max="5639" width="8" style="3" customWidth="1"/>
    <col min="5640" max="5640" width="10.140625" style="3" customWidth="1"/>
    <col min="5641" max="5641" width="13.28515625" style="3" customWidth="1"/>
    <col min="5642" max="5642" width="13" style="3" customWidth="1"/>
    <col min="5643" max="5888" width="9.140625" style="3"/>
    <col min="5889" max="5889" width="5.28515625" style="3" customWidth="1"/>
    <col min="5890" max="5890" width="20" style="3" customWidth="1"/>
    <col min="5891" max="5891" width="9" style="3" customWidth="1"/>
    <col min="5892" max="5892" width="9.28515625" style="3" customWidth="1"/>
    <col min="5893" max="5894" width="8.28515625" style="3" customWidth="1"/>
    <col min="5895" max="5895" width="8" style="3" customWidth="1"/>
    <col min="5896" max="5896" width="10.140625" style="3" customWidth="1"/>
    <col min="5897" max="5897" width="13.28515625" style="3" customWidth="1"/>
    <col min="5898" max="5898" width="13" style="3" customWidth="1"/>
    <col min="5899" max="6144" width="9.140625" style="3"/>
    <col min="6145" max="6145" width="5.28515625" style="3" customWidth="1"/>
    <col min="6146" max="6146" width="20" style="3" customWidth="1"/>
    <col min="6147" max="6147" width="9" style="3" customWidth="1"/>
    <col min="6148" max="6148" width="9.28515625" style="3" customWidth="1"/>
    <col min="6149" max="6150" width="8.28515625" style="3" customWidth="1"/>
    <col min="6151" max="6151" width="8" style="3" customWidth="1"/>
    <col min="6152" max="6152" width="10.140625" style="3" customWidth="1"/>
    <col min="6153" max="6153" width="13.28515625" style="3" customWidth="1"/>
    <col min="6154" max="6154" width="13" style="3" customWidth="1"/>
    <col min="6155" max="6400" width="9.140625" style="3"/>
    <col min="6401" max="6401" width="5.28515625" style="3" customWidth="1"/>
    <col min="6402" max="6402" width="20" style="3" customWidth="1"/>
    <col min="6403" max="6403" width="9" style="3" customWidth="1"/>
    <col min="6404" max="6404" width="9.28515625" style="3" customWidth="1"/>
    <col min="6405" max="6406" width="8.28515625" style="3" customWidth="1"/>
    <col min="6407" max="6407" width="8" style="3" customWidth="1"/>
    <col min="6408" max="6408" width="10.140625" style="3" customWidth="1"/>
    <col min="6409" max="6409" width="13.28515625" style="3" customWidth="1"/>
    <col min="6410" max="6410" width="13" style="3" customWidth="1"/>
    <col min="6411" max="6656" width="9.140625" style="3"/>
    <col min="6657" max="6657" width="5.28515625" style="3" customWidth="1"/>
    <col min="6658" max="6658" width="20" style="3" customWidth="1"/>
    <col min="6659" max="6659" width="9" style="3" customWidth="1"/>
    <col min="6660" max="6660" width="9.28515625" style="3" customWidth="1"/>
    <col min="6661" max="6662" width="8.28515625" style="3" customWidth="1"/>
    <col min="6663" max="6663" width="8" style="3" customWidth="1"/>
    <col min="6664" max="6664" width="10.140625" style="3" customWidth="1"/>
    <col min="6665" max="6665" width="13.28515625" style="3" customWidth="1"/>
    <col min="6666" max="6666" width="13" style="3" customWidth="1"/>
    <col min="6667" max="6912" width="9.140625" style="3"/>
    <col min="6913" max="6913" width="5.28515625" style="3" customWidth="1"/>
    <col min="6914" max="6914" width="20" style="3" customWidth="1"/>
    <col min="6915" max="6915" width="9" style="3" customWidth="1"/>
    <col min="6916" max="6916" width="9.28515625" style="3" customWidth="1"/>
    <col min="6917" max="6918" width="8.28515625" style="3" customWidth="1"/>
    <col min="6919" max="6919" width="8" style="3" customWidth="1"/>
    <col min="6920" max="6920" width="10.140625" style="3" customWidth="1"/>
    <col min="6921" max="6921" width="13.28515625" style="3" customWidth="1"/>
    <col min="6922" max="6922" width="13" style="3" customWidth="1"/>
    <col min="6923" max="7168" width="9.140625" style="3"/>
    <col min="7169" max="7169" width="5.28515625" style="3" customWidth="1"/>
    <col min="7170" max="7170" width="20" style="3" customWidth="1"/>
    <col min="7171" max="7171" width="9" style="3" customWidth="1"/>
    <col min="7172" max="7172" width="9.28515625" style="3" customWidth="1"/>
    <col min="7173" max="7174" width="8.28515625" style="3" customWidth="1"/>
    <col min="7175" max="7175" width="8" style="3" customWidth="1"/>
    <col min="7176" max="7176" width="10.140625" style="3" customWidth="1"/>
    <col min="7177" max="7177" width="13.28515625" style="3" customWidth="1"/>
    <col min="7178" max="7178" width="13" style="3" customWidth="1"/>
    <col min="7179" max="7424" width="9.140625" style="3"/>
    <col min="7425" max="7425" width="5.28515625" style="3" customWidth="1"/>
    <col min="7426" max="7426" width="20" style="3" customWidth="1"/>
    <col min="7427" max="7427" width="9" style="3" customWidth="1"/>
    <col min="7428" max="7428" width="9.28515625" style="3" customWidth="1"/>
    <col min="7429" max="7430" width="8.28515625" style="3" customWidth="1"/>
    <col min="7431" max="7431" width="8" style="3" customWidth="1"/>
    <col min="7432" max="7432" width="10.140625" style="3" customWidth="1"/>
    <col min="7433" max="7433" width="13.28515625" style="3" customWidth="1"/>
    <col min="7434" max="7434" width="13" style="3" customWidth="1"/>
    <col min="7435" max="7680" width="9.140625" style="3"/>
    <col min="7681" max="7681" width="5.28515625" style="3" customWidth="1"/>
    <col min="7682" max="7682" width="20" style="3" customWidth="1"/>
    <col min="7683" max="7683" width="9" style="3" customWidth="1"/>
    <col min="7684" max="7684" width="9.28515625" style="3" customWidth="1"/>
    <col min="7685" max="7686" width="8.28515625" style="3" customWidth="1"/>
    <col min="7687" max="7687" width="8" style="3" customWidth="1"/>
    <col min="7688" max="7688" width="10.140625" style="3" customWidth="1"/>
    <col min="7689" max="7689" width="13.28515625" style="3" customWidth="1"/>
    <col min="7690" max="7690" width="13" style="3" customWidth="1"/>
    <col min="7691" max="7936" width="9.140625" style="3"/>
    <col min="7937" max="7937" width="5.28515625" style="3" customWidth="1"/>
    <col min="7938" max="7938" width="20" style="3" customWidth="1"/>
    <col min="7939" max="7939" width="9" style="3" customWidth="1"/>
    <col min="7940" max="7940" width="9.28515625" style="3" customWidth="1"/>
    <col min="7941" max="7942" width="8.28515625" style="3" customWidth="1"/>
    <col min="7943" max="7943" width="8" style="3" customWidth="1"/>
    <col min="7944" max="7944" width="10.140625" style="3" customWidth="1"/>
    <col min="7945" max="7945" width="13.28515625" style="3" customWidth="1"/>
    <col min="7946" max="7946" width="13" style="3" customWidth="1"/>
    <col min="7947" max="8192" width="9.140625" style="3"/>
    <col min="8193" max="8193" width="5.28515625" style="3" customWidth="1"/>
    <col min="8194" max="8194" width="20" style="3" customWidth="1"/>
    <col min="8195" max="8195" width="9" style="3" customWidth="1"/>
    <col min="8196" max="8196" width="9.28515625" style="3" customWidth="1"/>
    <col min="8197" max="8198" width="8.28515625" style="3" customWidth="1"/>
    <col min="8199" max="8199" width="8" style="3" customWidth="1"/>
    <col min="8200" max="8200" width="10.140625" style="3" customWidth="1"/>
    <col min="8201" max="8201" width="13.28515625" style="3" customWidth="1"/>
    <col min="8202" max="8202" width="13" style="3" customWidth="1"/>
    <col min="8203" max="8448" width="9.140625" style="3"/>
    <col min="8449" max="8449" width="5.28515625" style="3" customWidth="1"/>
    <col min="8450" max="8450" width="20" style="3" customWidth="1"/>
    <col min="8451" max="8451" width="9" style="3" customWidth="1"/>
    <col min="8452" max="8452" width="9.28515625" style="3" customWidth="1"/>
    <col min="8453" max="8454" width="8.28515625" style="3" customWidth="1"/>
    <col min="8455" max="8455" width="8" style="3" customWidth="1"/>
    <col min="8456" max="8456" width="10.140625" style="3" customWidth="1"/>
    <col min="8457" max="8457" width="13.28515625" style="3" customWidth="1"/>
    <col min="8458" max="8458" width="13" style="3" customWidth="1"/>
    <col min="8459" max="8704" width="9.140625" style="3"/>
    <col min="8705" max="8705" width="5.28515625" style="3" customWidth="1"/>
    <col min="8706" max="8706" width="20" style="3" customWidth="1"/>
    <col min="8707" max="8707" width="9" style="3" customWidth="1"/>
    <col min="8708" max="8708" width="9.28515625" style="3" customWidth="1"/>
    <col min="8709" max="8710" width="8.28515625" style="3" customWidth="1"/>
    <col min="8711" max="8711" width="8" style="3" customWidth="1"/>
    <col min="8712" max="8712" width="10.140625" style="3" customWidth="1"/>
    <col min="8713" max="8713" width="13.28515625" style="3" customWidth="1"/>
    <col min="8714" max="8714" width="13" style="3" customWidth="1"/>
    <col min="8715" max="8960" width="9.140625" style="3"/>
    <col min="8961" max="8961" width="5.28515625" style="3" customWidth="1"/>
    <col min="8962" max="8962" width="20" style="3" customWidth="1"/>
    <col min="8963" max="8963" width="9" style="3" customWidth="1"/>
    <col min="8964" max="8964" width="9.28515625" style="3" customWidth="1"/>
    <col min="8965" max="8966" width="8.28515625" style="3" customWidth="1"/>
    <col min="8967" max="8967" width="8" style="3" customWidth="1"/>
    <col min="8968" max="8968" width="10.140625" style="3" customWidth="1"/>
    <col min="8969" max="8969" width="13.28515625" style="3" customWidth="1"/>
    <col min="8970" max="8970" width="13" style="3" customWidth="1"/>
    <col min="8971" max="9216" width="9.140625" style="3"/>
    <col min="9217" max="9217" width="5.28515625" style="3" customWidth="1"/>
    <col min="9218" max="9218" width="20" style="3" customWidth="1"/>
    <col min="9219" max="9219" width="9" style="3" customWidth="1"/>
    <col min="9220" max="9220" width="9.28515625" style="3" customWidth="1"/>
    <col min="9221" max="9222" width="8.28515625" style="3" customWidth="1"/>
    <col min="9223" max="9223" width="8" style="3" customWidth="1"/>
    <col min="9224" max="9224" width="10.140625" style="3" customWidth="1"/>
    <col min="9225" max="9225" width="13.28515625" style="3" customWidth="1"/>
    <col min="9226" max="9226" width="13" style="3" customWidth="1"/>
    <col min="9227" max="9472" width="9.140625" style="3"/>
    <col min="9473" max="9473" width="5.28515625" style="3" customWidth="1"/>
    <col min="9474" max="9474" width="20" style="3" customWidth="1"/>
    <col min="9475" max="9475" width="9" style="3" customWidth="1"/>
    <col min="9476" max="9476" width="9.28515625" style="3" customWidth="1"/>
    <col min="9477" max="9478" width="8.28515625" style="3" customWidth="1"/>
    <col min="9479" max="9479" width="8" style="3" customWidth="1"/>
    <col min="9480" max="9480" width="10.140625" style="3" customWidth="1"/>
    <col min="9481" max="9481" width="13.28515625" style="3" customWidth="1"/>
    <col min="9482" max="9482" width="13" style="3" customWidth="1"/>
    <col min="9483" max="9728" width="9.140625" style="3"/>
    <col min="9729" max="9729" width="5.28515625" style="3" customWidth="1"/>
    <col min="9730" max="9730" width="20" style="3" customWidth="1"/>
    <col min="9731" max="9731" width="9" style="3" customWidth="1"/>
    <col min="9732" max="9732" width="9.28515625" style="3" customWidth="1"/>
    <col min="9733" max="9734" width="8.28515625" style="3" customWidth="1"/>
    <col min="9735" max="9735" width="8" style="3" customWidth="1"/>
    <col min="9736" max="9736" width="10.140625" style="3" customWidth="1"/>
    <col min="9737" max="9737" width="13.28515625" style="3" customWidth="1"/>
    <col min="9738" max="9738" width="13" style="3" customWidth="1"/>
    <col min="9739" max="9984" width="9.140625" style="3"/>
    <col min="9985" max="9985" width="5.28515625" style="3" customWidth="1"/>
    <col min="9986" max="9986" width="20" style="3" customWidth="1"/>
    <col min="9987" max="9987" width="9" style="3" customWidth="1"/>
    <col min="9988" max="9988" width="9.28515625" style="3" customWidth="1"/>
    <col min="9989" max="9990" width="8.28515625" style="3" customWidth="1"/>
    <col min="9991" max="9991" width="8" style="3" customWidth="1"/>
    <col min="9992" max="9992" width="10.140625" style="3" customWidth="1"/>
    <col min="9993" max="9993" width="13.28515625" style="3" customWidth="1"/>
    <col min="9994" max="9994" width="13" style="3" customWidth="1"/>
    <col min="9995" max="10240" width="9.140625" style="3"/>
    <col min="10241" max="10241" width="5.28515625" style="3" customWidth="1"/>
    <col min="10242" max="10242" width="20" style="3" customWidth="1"/>
    <col min="10243" max="10243" width="9" style="3" customWidth="1"/>
    <col min="10244" max="10244" width="9.28515625" style="3" customWidth="1"/>
    <col min="10245" max="10246" width="8.28515625" style="3" customWidth="1"/>
    <col min="10247" max="10247" width="8" style="3" customWidth="1"/>
    <col min="10248" max="10248" width="10.140625" style="3" customWidth="1"/>
    <col min="10249" max="10249" width="13.28515625" style="3" customWidth="1"/>
    <col min="10250" max="10250" width="13" style="3" customWidth="1"/>
    <col min="10251" max="10496" width="9.140625" style="3"/>
    <col min="10497" max="10497" width="5.28515625" style="3" customWidth="1"/>
    <col min="10498" max="10498" width="20" style="3" customWidth="1"/>
    <col min="10499" max="10499" width="9" style="3" customWidth="1"/>
    <col min="10500" max="10500" width="9.28515625" style="3" customWidth="1"/>
    <col min="10501" max="10502" width="8.28515625" style="3" customWidth="1"/>
    <col min="10503" max="10503" width="8" style="3" customWidth="1"/>
    <col min="10504" max="10504" width="10.140625" style="3" customWidth="1"/>
    <col min="10505" max="10505" width="13.28515625" style="3" customWidth="1"/>
    <col min="10506" max="10506" width="13" style="3" customWidth="1"/>
    <col min="10507" max="10752" width="9.140625" style="3"/>
    <col min="10753" max="10753" width="5.28515625" style="3" customWidth="1"/>
    <col min="10754" max="10754" width="20" style="3" customWidth="1"/>
    <col min="10755" max="10755" width="9" style="3" customWidth="1"/>
    <col min="10756" max="10756" width="9.28515625" style="3" customWidth="1"/>
    <col min="10757" max="10758" width="8.28515625" style="3" customWidth="1"/>
    <col min="10759" max="10759" width="8" style="3" customWidth="1"/>
    <col min="10760" max="10760" width="10.140625" style="3" customWidth="1"/>
    <col min="10761" max="10761" width="13.28515625" style="3" customWidth="1"/>
    <col min="10762" max="10762" width="13" style="3" customWidth="1"/>
    <col min="10763" max="11008" width="9.140625" style="3"/>
    <col min="11009" max="11009" width="5.28515625" style="3" customWidth="1"/>
    <col min="11010" max="11010" width="20" style="3" customWidth="1"/>
    <col min="11011" max="11011" width="9" style="3" customWidth="1"/>
    <col min="11012" max="11012" width="9.28515625" style="3" customWidth="1"/>
    <col min="11013" max="11014" width="8.28515625" style="3" customWidth="1"/>
    <col min="11015" max="11015" width="8" style="3" customWidth="1"/>
    <col min="11016" max="11016" width="10.140625" style="3" customWidth="1"/>
    <col min="11017" max="11017" width="13.28515625" style="3" customWidth="1"/>
    <col min="11018" max="11018" width="13" style="3" customWidth="1"/>
    <col min="11019" max="11264" width="9.140625" style="3"/>
    <col min="11265" max="11265" width="5.28515625" style="3" customWidth="1"/>
    <col min="11266" max="11266" width="20" style="3" customWidth="1"/>
    <col min="11267" max="11267" width="9" style="3" customWidth="1"/>
    <col min="11268" max="11268" width="9.28515625" style="3" customWidth="1"/>
    <col min="11269" max="11270" width="8.28515625" style="3" customWidth="1"/>
    <col min="11271" max="11271" width="8" style="3" customWidth="1"/>
    <col min="11272" max="11272" width="10.140625" style="3" customWidth="1"/>
    <col min="11273" max="11273" width="13.28515625" style="3" customWidth="1"/>
    <col min="11274" max="11274" width="13" style="3" customWidth="1"/>
    <col min="11275" max="11520" width="9.140625" style="3"/>
    <col min="11521" max="11521" width="5.28515625" style="3" customWidth="1"/>
    <col min="11522" max="11522" width="20" style="3" customWidth="1"/>
    <col min="11523" max="11523" width="9" style="3" customWidth="1"/>
    <col min="11524" max="11524" width="9.28515625" style="3" customWidth="1"/>
    <col min="11525" max="11526" width="8.28515625" style="3" customWidth="1"/>
    <col min="11527" max="11527" width="8" style="3" customWidth="1"/>
    <col min="11528" max="11528" width="10.140625" style="3" customWidth="1"/>
    <col min="11529" max="11529" width="13.28515625" style="3" customWidth="1"/>
    <col min="11530" max="11530" width="13" style="3" customWidth="1"/>
    <col min="11531" max="11776" width="9.140625" style="3"/>
    <col min="11777" max="11777" width="5.28515625" style="3" customWidth="1"/>
    <col min="11778" max="11778" width="20" style="3" customWidth="1"/>
    <col min="11779" max="11779" width="9" style="3" customWidth="1"/>
    <col min="11780" max="11780" width="9.28515625" style="3" customWidth="1"/>
    <col min="11781" max="11782" width="8.28515625" style="3" customWidth="1"/>
    <col min="11783" max="11783" width="8" style="3" customWidth="1"/>
    <col min="11784" max="11784" width="10.140625" style="3" customWidth="1"/>
    <col min="11785" max="11785" width="13.28515625" style="3" customWidth="1"/>
    <col min="11786" max="11786" width="13" style="3" customWidth="1"/>
    <col min="11787" max="12032" width="9.140625" style="3"/>
    <col min="12033" max="12033" width="5.28515625" style="3" customWidth="1"/>
    <col min="12034" max="12034" width="20" style="3" customWidth="1"/>
    <col min="12035" max="12035" width="9" style="3" customWidth="1"/>
    <col min="12036" max="12036" width="9.28515625" style="3" customWidth="1"/>
    <col min="12037" max="12038" width="8.28515625" style="3" customWidth="1"/>
    <col min="12039" max="12039" width="8" style="3" customWidth="1"/>
    <col min="12040" max="12040" width="10.140625" style="3" customWidth="1"/>
    <col min="12041" max="12041" width="13.28515625" style="3" customWidth="1"/>
    <col min="12042" max="12042" width="13" style="3" customWidth="1"/>
    <col min="12043" max="12288" width="9.140625" style="3"/>
    <col min="12289" max="12289" width="5.28515625" style="3" customWidth="1"/>
    <col min="12290" max="12290" width="20" style="3" customWidth="1"/>
    <col min="12291" max="12291" width="9" style="3" customWidth="1"/>
    <col min="12292" max="12292" width="9.28515625" style="3" customWidth="1"/>
    <col min="12293" max="12294" width="8.28515625" style="3" customWidth="1"/>
    <col min="12295" max="12295" width="8" style="3" customWidth="1"/>
    <col min="12296" max="12296" width="10.140625" style="3" customWidth="1"/>
    <col min="12297" max="12297" width="13.28515625" style="3" customWidth="1"/>
    <col min="12298" max="12298" width="13" style="3" customWidth="1"/>
    <col min="12299" max="12544" width="9.140625" style="3"/>
    <col min="12545" max="12545" width="5.28515625" style="3" customWidth="1"/>
    <col min="12546" max="12546" width="20" style="3" customWidth="1"/>
    <col min="12547" max="12547" width="9" style="3" customWidth="1"/>
    <col min="12548" max="12548" width="9.28515625" style="3" customWidth="1"/>
    <col min="12549" max="12550" width="8.28515625" style="3" customWidth="1"/>
    <col min="12551" max="12551" width="8" style="3" customWidth="1"/>
    <col min="12552" max="12552" width="10.140625" style="3" customWidth="1"/>
    <col min="12553" max="12553" width="13.28515625" style="3" customWidth="1"/>
    <col min="12554" max="12554" width="13" style="3" customWidth="1"/>
    <col min="12555" max="12800" width="9.140625" style="3"/>
    <col min="12801" max="12801" width="5.28515625" style="3" customWidth="1"/>
    <col min="12802" max="12802" width="20" style="3" customWidth="1"/>
    <col min="12803" max="12803" width="9" style="3" customWidth="1"/>
    <col min="12804" max="12804" width="9.28515625" style="3" customWidth="1"/>
    <col min="12805" max="12806" width="8.28515625" style="3" customWidth="1"/>
    <col min="12807" max="12807" width="8" style="3" customWidth="1"/>
    <col min="12808" max="12808" width="10.140625" style="3" customWidth="1"/>
    <col min="12809" max="12809" width="13.28515625" style="3" customWidth="1"/>
    <col min="12810" max="12810" width="13" style="3" customWidth="1"/>
    <col min="12811" max="13056" width="9.140625" style="3"/>
    <col min="13057" max="13057" width="5.28515625" style="3" customWidth="1"/>
    <col min="13058" max="13058" width="20" style="3" customWidth="1"/>
    <col min="13059" max="13059" width="9" style="3" customWidth="1"/>
    <col min="13060" max="13060" width="9.28515625" style="3" customWidth="1"/>
    <col min="13061" max="13062" width="8.28515625" style="3" customWidth="1"/>
    <col min="13063" max="13063" width="8" style="3" customWidth="1"/>
    <col min="13064" max="13064" width="10.140625" style="3" customWidth="1"/>
    <col min="13065" max="13065" width="13.28515625" style="3" customWidth="1"/>
    <col min="13066" max="13066" width="13" style="3" customWidth="1"/>
    <col min="13067" max="13312" width="9.140625" style="3"/>
    <col min="13313" max="13313" width="5.28515625" style="3" customWidth="1"/>
    <col min="13314" max="13314" width="20" style="3" customWidth="1"/>
    <col min="13315" max="13315" width="9" style="3" customWidth="1"/>
    <col min="13316" max="13316" width="9.28515625" style="3" customWidth="1"/>
    <col min="13317" max="13318" width="8.28515625" style="3" customWidth="1"/>
    <col min="13319" max="13319" width="8" style="3" customWidth="1"/>
    <col min="13320" max="13320" width="10.140625" style="3" customWidth="1"/>
    <col min="13321" max="13321" width="13.28515625" style="3" customWidth="1"/>
    <col min="13322" max="13322" width="13" style="3" customWidth="1"/>
    <col min="13323" max="13568" width="9.140625" style="3"/>
    <col min="13569" max="13569" width="5.28515625" style="3" customWidth="1"/>
    <col min="13570" max="13570" width="20" style="3" customWidth="1"/>
    <col min="13571" max="13571" width="9" style="3" customWidth="1"/>
    <col min="13572" max="13572" width="9.28515625" style="3" customWidth="1"/>
    <col min="13573" max="13574" width="8.28515625" style="3" customWidth="1"/>
    <col min="13575" max="13575" width="8" style="3" customWidth="1"/>
    <col min="13576" max="13576" width="10.140625" style="3" customWidth="1"/>
    <col min="13577" max="13577" width="13.28515625" style="3" customWidth="1"/>
    <col min="13578" max="13578" width="13" style="3" customWidth="1"/>
    <col min="13579" max="13824" width="9.140625" style="3"/>
    <col min="13825" max="13825" width="5.28515625" style="3" customWidth="1"/>
    <col min="13826" max="13826" width="20" style="3" customWidth="1"/>
    <col min="13827" max="13827" width="9" style="3" customWidth="1"/>
    <col min="13828" max="13828" width="9.28515625" style="3" customWidth="1"/>
    <col min="13829" max="13830" width="8.28515625" style="3" customWidth="1"/>
    <col min="13831" max="13831" width="8" style="3" customWidth="1"/>
    <col min="13832" max="13832" width="10.140625" style="3" customWidth="1"/>
    <col min="13833" max="13833" width="13.28515625" style="3" customWidth="1"/>
    <col min="13834" max="13834" width="13" style="3" customWidth="1"/>
    <col min="13835" max="14080" width="9.140625" style="3"/>
    <col min="14081" max="14081" width="5.28515625" style="3" customWidth="1"/>
    <col min="14082" max="14082" width="20" style="3" customWidth="1"/>
    <col min="14083" max="14083" width="9" style="3" customWidth="1"/>
    <col min="14084" max="14084" width="9.28515625" style="3" customWidth="1"/>
    <col min="14085" max="14086" width="8.28515625" style="3" customWidth="1"/>
    <col min="14087" max="14087" width="8" style="3" customWidth="1"/>
    <col min="14088" max="14088" width="10.140625" style="3" customWidth="1"/>
    <col min="14089" max="14089" width="13.28515625" style="3" customWidth="1"/>
    <col min="14090" max="14090" width="13" style="3" customWidth="1"/>
    <col min="14091" max="14336" width="9.140625" style="3"/>
    <col min="14337" max="14337" width="5.28515625" style="3" customWidth="1"/>
    <col min="14338" max="14338" width="20" style="3" customWidth="1"/>
    <col min="14339" max="14339" width="9" style="3" customWidth="1"/>
    <col min="14340" max="14340" width="9.28515625" style="3" customWidth="1"/>
    <col min="14341" max="14342" width="8.28515625" style="3" customWidth="1"/>
    <col min="14343" max="14343" width="8" style="3" customWidth="1"/>
    <col min="14344" max="14344" width="10.140625" style="3" customWidth="1"/>
    <col min="14345" max="14345" width="13.28515625" style="3" customWidth="1"/>
    <col min="14346" max="14346" width="13" style="3" customWidth="1"/>
    <col min="14347" max="14592" width="9.140625" style="3"/>
    <col min="14593" max="14593" width="5.28515625" style="3" customWidth="1"/>
    <col min="14594" max="14594" width="20" style="3" customWidth="1"/>
    <col min="14595" max="14595" width="9" style="3" customWidth="1"/>
    <col min="14596" max="14596" width="9.28515625" style="3" customWidth="1"/>
    <col min="14597" max="14598" width="8.28515625" style="3" customWidth="1"/>
    <col min="14599" max="14599" width="8" style="3" customWidth="1"/>
    <col min="14600" max="14600" width="10.140625" style="3" customWidth="1"/>
    <col min="14601" max="14601" width="13.28515625" style="3" customWidth="1"/>
    <col min="14602" max="14602" width="13" style="3" customWidth="1"/>
    <col min="14603" max="14848" width="9.140625" style="3"/>
    <col min="14849" max="14849" width="5.28515625" style="3" customWidth="1"/>
    <col min="14850" max="14850" width="20" style="3" customWidth="1"/>
    <col min="14851" max="14851" width="9" style="3" customWidth="1"/>
    <col min="14852" max="14852" width="9.28515625" style="3" customWidth="1"/>
    <col min="14853" max="14854" width="8.28515625" style="3" customWidth="1"/>
    <col min="14855" max="14855" width="8" style="3" customWidth="1"/>
    <col min="14856" max="14856" width="10.140625" style="3" customWidth="1"/>
    <col min="14857" max="14857" width="13.28515625" style="3" customWidth="1"/>
    <col min="14858" max="14858" width="13" style="3" customWidth="1"/>
    <col min="14859" max="15104" width="9.140625" style="3"/>
    <col min="15105" max="15105" width="5.28515625" style="3" customWidth="1"/>
    <col min="15106" max="15106" width="20" style="3" customWidth="1"/>
    <col min="15107" max="15107" width="9" style="3" customWidth="1"/>
    <col min="15108" max="15108" width="9.28515625" style="3" customWidth="1"/>
    <col min="15109" max="15110" width="8.28515625" style="3" customWidth="1"/>
    <col min="15111" max="15111" width="8" style="3" customWidth="1"/>
    <col min="15112" max="15112" width="10.140625" style="3" customWidth="1"/>
    <col min="15113" max="15113" width="13.28515625" style="3" customWidth="1"/>
    <col min="15114" max="15114" width="13" style="3" customWidth="1"/>
    <col min="15115" max="15360" width="9.140625" style="3"/>
    <col min="15361" max="15361" width="5.28515625" style="3" customWidth="1"/>
    <col min="15362" max="15362" width="20" style="3" customWidth="1"/>
    <col min="15363" max="15363" width="9" style="3" customWidth="1"/>
    <col min="15364" max="15364" width="9.28515625" style="3" customWidth="1"/>
    <col min="15365" max="15366" width="8.28515625" style="3" customWidth="1"/>
    <col min="15367" max="15367" width="8" style="3" customWidth="1"/>
    <col min="15368" max="15368" width="10.140625" style="3" customWidth="1"/>
    <col min="15369" max="15369" width="13.28515625" style="3" customWidth="1"/>
    <col min="15370" max="15370" width="13" style="3" customWidth="1"/>
    <col min="15371" max="15616" width="9.140625" style="3"/>
    <col min="15617" max="15617" width="5.28515625" style="3" customWidth="1"/>
    <col min="15618" max="15618" width="20" style="3" customWidth="1"/>
    <col min="15619" max="15619" width="9" style="3" customWidth="1"/>
    <col min="15620" max="15620" width="9.28515625" style="3" customWidth="1"/>
    <col min="15621" max="15622" width="8.28515625" style="3" customWidth="1"/>
    <col min="15623" max="15623" width="8" style="3" customWidth="1"/>
    <col min="15624" max="15624" width="10.140625" style="3" customWidth="1"/>
    <col min="15625" max="15625" width="13.28515625" style="3" customWidth="1"/>
    <col min="15626" max="15626" width="13" style="3" customWidth="1"/>
    <col min="15627" max="15872" width="9.140625" style="3"/>
    <col min="15873" max="15873" width="5.28515625" style="3" customWidth="1"/>
    <col min="15874" max="15874" width="20" style="3" customWidth="1"/>
    <col min="15875" max="15875" width="9" style="3" customWidth="1"/>
    <col min="15876" max="15876" width="9.28515625" style="3" customWidth="1"/>
    <col min="15877" max="15878" width="8.28515625" style="3" customWidth="1"/>
    <col min="15879" max="15879" width="8" style="3" customWidth="1"/>
    <col min="15880" max="15880" width="10.140625" style="3" customWidth="1"/>
    <col min="15881" max="15881" width="13.28515625" style="3" customWidth="1"/>
    <col min="15882" max="15882" width="13" style="3" customWidth="1"/>
    <col min="15883" max="16128" width="9.140625" style="3"/>
    <col min="16129" max="16129" width="5.28515625" style="3" customWidth="1"/>
    <col min="16130" max="16130" width="20" style="3" customWidth="1"/>
    <col min="16131" max="16131" width="9" style="3" customWidth="1"/>
    <col min="16132" max="16132" width="9.28515625" style="3" customWidth="1"/>
    <col min="16133" max="16134" width="8.28515625" style="3" customWidth="1"/>
    <col min="16135" max="16135" width="8" style="3" customWidth="1"/>
    <col min="16136" max="16136" width="10.140625" style="3" customWidth="1"/>
    <col min="16137" max="16137" width="13.28515625" style="3" customWidth="1"/>
    <col min="16138" max="16138" width="13" style="3" customWidth="1"/>
    <col min="16139" max="16384" width="9.140625" style="3"/>
  </cols>
  <sheetData>
    <row r="1" spans="1:12" ht="32.25" customHeight="1">
      <c r="A1" s="915" t="s">
        <v>254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2" s="1" customFormat="1" ht="18.75">
      <c r="A2" s="942" t="s">
        <v>903</v>
      </c>
      <c r="B2" s="942"/>
      <c r="C2" s="942"/>
      <c r="D2" s="942"/>
      <c r="E2" s="942"/>
      <c r="F2" s="942"/>
      <c r="G2" s="942"/>
      <c r="H2" s="942"/>
      <c r="I2" s="942"/>
      <c r="J2" s="942"/>
    </row>
    <row r="4" spans="1:12" s="2" customFormat="1" ht="36" customHeight="1">
      <c r="A4" s="934" t="s">
        <v>93</v>
      </c>
      <c r="B4" s="936" t="s">
        <v>256</v>
      </c>
      <c r="C4" s="943" t="s">
        <v>257</v>
      </c>
      <c r="D4" s="943"/>
      <c r="E4" s="943" t="s">
        <v>258</v>
      </c>
      <c r="F4" s="943"/>
      <c r="G4" s="943"/>
      <c r="H4" s="938" t="s">
        <v>259</v>
      </c>
      <c r="I4" s="938" t="s">
        <v>260</v>
      </c>
      <c r="J4" s="940" t="s">
        <v>261</v>
      </c>
    </row>
    <row r="5" spans="1:12" s="2" customFormat="1" ht="58.5" customHeight="1">
      <c r="A5" s="935"/>
      <c r="B5" s="93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39"/>
      <c r="I5" s="939"/>
      <c r="J5" s="941"/>
    </row>
    <row r="6" spans="1:12" ht="15.75">
      <c r="A6" s="7">
        <f>'TTTL tổ 9'!A10</f>
        <v>1</v>
      </c>
      <c r="B6" s="8" t="str">
        <f>'TTTL tổ 9'!B10</f>
        <v>Chan Viên</v>
      </c>
      <c r="C6" s="9"/>
      <c r="D6" s="9">
        <v>1</v>
      </c>
      <c r="E6" s="10">
        <v>5</v>
      </c>
      <c r="F6" s="11"/>
      <c r="G6" s="10">
        <f>E6+F6</f>
        <v>5</v>
      </c>
      <c r="H6" s="10">
        <f>D6+E6</f>
        <v>6</v>
      </c>
      <c r="I6" s="16">
        <f>H6*75000</f>
        <v>450000</v>
      </c>
      <c r="J6" s="17"/>
      <c r="L6" s="18" t="e">
        <f>'[2]TTL tổ 11'!B10</f>
        <v>#REF!</v>
      </c>
    </row>
    <row r="7" spans="1:12" ht="15.75">
      <c r="A7" s="7">
        <f>'TTTL tổ 9'!A11</f>
        <v>2</v>
      </c>
      <c r="B7" s="8" t="str">
        <f>'TTTL tổ 9'!B11</f>
        <v>Vit Kim</v>
      </c>
      <c r="C7" s="9"/>
      <c r="D7" s="9">
        <v>1</v>
      </c>
      <c r="E7" s="10">
        <v>6</v>
      </c>
      <c r="F7" s="11"/>
      <c r="G7" s="10">
        <f>E7+F7</f>
        <v>6</v>
      </c>
      <c r="H7" s="10">
        <f>D7+E7</f>
        <v>7</v>
      </c>
      <c r="I7" s="16">
        <f>H7*75000</f>
        <v>525000</v>
      </c>
      <c r="J7" s="17"/>
      <c r="L7" s="18" t="str">
        <f>'[2]TTL tổ 11'!B11</f>
        <v>Vun Thoeun</v>
      </c>
    </row>
    <row r="8" spans="1:12" ht="15.75">
      <c r="A8" s="7">
        <f>'TTTL tổ 9'!A12</f>
        <v>3</v>
      </c>
      <c r="B8" s="112" t="str">
        <f>'TTTL tổ 9'!B12</f>
        <v>Ko Kot</v>
      </c>
      <c r="C8" s="12"/>
      <c r="D8" s="12">
        <v>1</v>
      </c>
      <c r="E8" s="13">
        <v>4</v>
      </c>
      <c r="F8" s="14"/>
      <c r="G8" s="13">
        <f>E8+F8</f>
        <v>4</v>
      </c>
      <c r="H8" s="13">
        <f>D8+E8</f>
        <v>5</v>
      </c>
      <c r="I8" s="19">
        <f>H8*75000</f>
        <v>375000</v>
      </c>
      <c r="J8" s="20"/>
      <c r="L8" s="18" t="str">
        <f>'[2]TTL tổ 11'!B12</f>
        <v>Chhav Bun Thoeun</v>
      </c>
    </row>
    <row r="9" spans="1:12" ht="15.75">
      <c r="A9" s="7">
        <f>'TTTL tổ 9'!A13</f>
        <v>4</v>
      </c>
      <c r="B9" s="112" t="str">
        <f>'TTTL tổ 9'!B13</f>
        <v>Nay Phi</v>
      </c>
      <c r="C9" s="12"/>
      <c r="D9" s="12">
        <v>1</v>
      </c>
      <c r="E9" s="13">
        <v>7</v>
      </c>
      <c r="F9" s="14"/>
      <c r="G9" s="13">
        <f t="shared" ref="G9:G46" si="0">E9+F9</f>
        <v>7</v>
      </c>
      <c r="H9" s="13">
        <f t="shared" ref="H9:H45" si="1">D9+E9</f>
        <v>8</v>
      </c>
      <c r="I9" s="19">
        <f t="shared" ref="I9:I45" si="2">H9*75000</f>
        <v>600000</v>
      </c>
      <c r="J9" s="20"/>
      <c r="L9" s="18" t="str">
        <f>'[2]TTL tổ 11'!B15</f>
        <v>Chea Iea</v>
      </c>
    </row>
    <row r="10" spans="1:12" ht="15.75">
      <c r="A10" s="7">
        <f>'TTTL tổ 9'!A14</f>
        <v>5</v>
      </c>
      <c r="B10" s="112" t="str">
        <f>'TTTL tổ 9'!B14</f>
        <v>Chên Nôn</v>
      </c>
      <c r="C10" s="12"/>
      <c r="D10" s="12">
        <v>1</v>
      </c>
      <c r="E10" s="13">
        <v>5</v>
      </c>
      <c r="F10" s="14"/>
      <c r="G10" s="13">
        <f t="shared" si="0"/>
        <v>5</v>
      </c>
      <c r="H10" s="13">
        <f t="shared" si="1"/>
        <v>6</v>
      </c>
      <c r="I10" s="19">
        <f t="shared" si="2"/>
        <v>450000</v>
      </c>
      <c r="J10" s="20"/>
      <c r="L10" s="18" t="str">
        <f>'[2]TTL tổ 11'!B16</f>
        <v>Hak Tuch</v>
      </c>
    </row>
    <row r="11" spans="1:12" ht="15.75">
      <c r="A11" s="7">
        <f>'TTTL tổ 9'!A15</f>
        <v>6</v>
      </c>
      <c r="B11" s="112" t="str">
        <f>'TTTL tổ 9'!B15</f>
        <v>Sau So Rây Nuch</v>
      </c>
      <c r="C11" s="12"/>
      <c r="D11" s="12">
        <v>1</v>
      </c>
      <c r="E11" s="13">
        <v>7</v>
      </c>
      <c r="F11" s="14">
        <v>1</v>
      </c>
      <c r="G11" s="13">
        <f t="shared" si="0"/>
        <v>8</v>
      </c>
      <c r="H11" s="13">
        <f t="shared" si="1"/>
        <v>8</v>
      </c>
      <c r="I11" s="19">
        <f t="shared" si="2"/>
        <v>600000</v>
      </c>
      <c r="J11" s="20"/>
      <c r="L11" s="18" t="str">
        <f>'[2]TTL tổ 11'!B17</f>
        <v>Mom Vibal</v>
      </c>
    </row>
    <row r="12" spans="1:12" ht="15.75">
      <c r="A12" s="7">
        <f>'TTTL tổ 9'!A16</f>
        <v>7</v>
      </c>
      <c r="B12" s="112" t="str">
        <f>'TTTL tổ 9'!B16</f>
        <v>Muôn Khut</v>
      </c>
      <c r="C12" s="12"/>
      <c r="D12" s="12">
        <v>1</v>
      </c>
      <c r="E12" s="13">
        <v>7</v>
      </c>
      <c r="F12" s="14"/>
      <c r="G12" s="13">
        <f t="shared" si="0"/>
        <v>7</v>
      </c>
      <c r="H12" s="13">
        <f t="shared" si="1"/>
        <v>8</v>
      </c>
      <c r="I12" s="19">
        <f t="shared" si="2"/>
        <v>600000</v>
      </c>
      <c r="J12" s="20"/>
      <c r="L12" s="18" t="str">
        <f>'[2]TTL tổ 11'!B18</f>
        <v>Chan Sochieat</v>
      </c>
    </row>
    <row r="13" spans="1:12" ht="15.75">
      <c r="A13" s="7">
        <f>'TTTL tổ 9'!A17</f>
        <v>8</v>
      </c>
      <c r="B13" s="112" t="str">
        <f>'TTTL tổ 9'!B17</f>
        <v>Phuc Phơm</v>
      </c>
      <c r="C13" s="12"/>
      <c r="D13" s="12">
        <v>1</v>
      </c>
      <c r="E13" s="13">
        <v>5</v>
      </c>
      <c r="F13" s="14">
        <v>1</v>
      </c>
      <c r="G13" s="13">
        <f t="shared" si="0"/>
        <v>6</v>
      </c>
      <c r="H13" s="13">
        <f t="shared" si="1"/>
        <v>6</v>
      </c>
      <c r="I13" s="19">
        <f t="shared" si="2"/>
        <v>450000</v>
      </c>
      <c r="J13" s="20"/>
      <c r="L13" s="18" t="str">
        <f>'[2]TTL tổ 11'!B19</f>
        <v>Sun Thi</v>
      </c>
    </row>
    <row r="14" spans="1:12" ht="15.75">
      <c r="A14" s="7">
        <f>'TTTL tổ 9'!A18</f>
        <v>9</v>
      </c>
      <c r="B14" s="112" t="str">
        <f>'TTTL tổ 9'!B18</f>
        <v>Nha Phol</v>
      </c>
      <c r="C14" s="12"/>
      <c r="D14" s="12">
        <v>1</v>
      </c>
      <c r="E14" s="13">
        <v>7</v>
      </c>
      <c r="F14" s="14"/>
      <c r="G14" s="13">
        <f t="shared" si="0"/>
        <v>7</v>
      </c>
      <c r="H14" s="13">
        <f t="shared" si="1"/>
        <v>8</v>
      </c>
      <c r="I14" s="19">
        <f t="shared" si="2"/>
        <v>600000</v>
      </c>
      <c r="J14" s="20"/>
      <c r="L14" s="18" t="str">
        <f>'[2]TTL tổ 11'!B20</f>
        <v>Mau Vy</v>
      </c>
    </row>
    <row r="15" spans="1:12" ht="15.75">
      <c r="A15" s="7">
        <f>'TTTL tổ 9'!A19</f>
        <v>10</v>
      </c>
      <c r="B15" s="112" t="str">
        <f>'TTTL tổ 9'!B19</f>
        <v>Phan Hum</v>
      </c>
      <c r="C15" s="12"/>
      <c r="D15" s="12">
        <v>1</v>
      </c>
      <c r="E15" s="13">
        <v>5</v>
      </c>
      <c r="F15" s="14"/>
      <c r="G15" s="13">
        <f t="shared" si="0"/>
        <v>5</v>
      </c>
      <c r="H15" s="13">
        <f t="shared" si="1"/>
        <v>6</v>
      </c>
      <c r="I15" s="19">
        <f t="shared" si="2"/>
        <v>450000</v>
      </c>
      <c r="J15" s="20"/>
      <c r="L15" s="18" t="str">
        <f>'[2]TTL tổ 11'!B21</f>
        <v>Söm Khol</v>
      </c>
    </row>
    <row r="16" spans="1:12" ht="15.75">
      <c r="A16" s="7">
        <f>'TTTL tổ 9'!A20</f>
        <v>11</v>
      </c>
      <c r="B16" s="112" t="str">
        <f>'TTTL tổ 9'!B20</f>
        <v>Mau Nêng</v>
      </c>
      <c r="C16" s="12"/>
      <c r="D16" s="12">
        <v>1</v>
      </c>
      <c r="E16" s="13">
        <v>5</v>
      </c>
      <c r="F16" s="14"/>
      <c r="G16" s="13">
        <f t="shared" si="0"/>
        <v>5</v>
      </c>
      <c r="H16" s="13">
        <f t="shared" si="1"/>
        <v>6</v>
      </c>
      <c r="I16" s="19">
        <f t="shared" si="2"/>
        <v>450000</v>
      </c>
      <c r="J16" s="20"/>
      <c r="L16" s="18" t="str">
        <f>'[2]TTL tổ 11'!B22</f>
        <v>Srin Ro Ta Naê</v>
      </c>
    </row>
    <row r="17" spans="1:12" ht="15.75">
      <c r="A17" s="7">
        <f>'TTTL tổ 9'!A21</f>
        <v>12</v>
      </c>
      <c r="B17" s="112" t="str">
        <f>'TTTL tổ 9'!B21</f>
        <v>Soc Kon</v>
      </c>
      <c r="C17" s="12"/>
      <c r="D17" s="12">
        <v>1</v>
      </c>
      <c r="E17" s="13">
        <v>7</v>
      </c>
      <c r="F17" s="14"/>
      <c r="G17" s="13">
        <f t="shared" si="0"/>
        <v>7</v>
      </c>
      <c r="H17" s="13">
        <f t="shared" si="1"/>
        <v>8</v>
      </c>
      <c r="I17" s="19">
        <f t="shared" si="2"/>
        <v>600000</v>
      </c>
      <c r="J17" s="20"/>
      <c r="L17" s="18" t="str">
        <f>'[2]TTL tổ 11'!B23</f>
        <v>Son Soâ Khöôl</v>
      </c>
    </row>
    <row r="18" spans="1:12" ht="15.75">
      <c r="A18" s="7">
        <f>'TTTL tổ 9'!A22</f>
        <v>13</v>
      </c>
      <c r="B18" s="112" t="str">
        <f>'TTTL tổ 9'!B22</f>
        <v>Mau Sau</v>
      </c>
      <c r="C18" s="12"/>
      <c r="D18" s="12">
        <v>1</v>
      </c>
      <c r="E18" s="13">
        <v>5</v>
      </c>
      <c r="F18" s="14"/>
      <c r="G18" s="13">
        <f t="shared" si="0"/>
        <v>5</v>
      </c>
      <c r="H18" s="13">
        <f t="shared" si="1"/>
        <v>6</v>
      </c>
      <c r="I18" s="19">
        <f t="shared" si="2"/>
        <v>450000</v>
      </c>
      <c r="J18" s="20"/>
      <c r="L18" s="18" t="str">
        <f>'[2]TTL tổ 11'!B24</f>
        <v>Chan Na</v>
      </c>
    </row>
    <row r="19" spans="1:12" ht="15.75">
      <c r="A19" s="7">
        <f>'TTTL tổ 9'!A23</f>
        <v>14</v>
      </c>
      <c r="B19" s="112" t="str">
        <f>'TTTL tổ 9'!B23</f>
        <v>ưa Im</v>
      </c>
      <c r="C19" s="12"/>
      <c r="D19" s="12">
        <v>1</v>
      </c>
      <c r="E19" s="13">
        <v>5</v>
      </c>
      <c r="F19" s="14">
        <v>2</v>
      </c>
      <c r="G19" s="13">
        <f t="shared" si="0"/>
        <v>7</v>
      </c>
      <c r="H19" s="13">
        <f t="shared" si="1"/>
        <v>6</v>
      </c>
      <c r="I19" s="19">
        <f t="shared" si="2"/>
        <v>450000</v>
      </c>
      <c r="J19" s="20"/>
      <c r="L19" s="18" t="str">
        <f>'[2]TTL tổ 11'!B25</f>
        <v>Minh Thia</v>
      </c>
    </row>
    <row r="20" spans="1:12" ht="15.75">
      <c r="A20" s="7">
        <f>'TTTL tổ 9'!A24</f>
        <v>15</v>
      </c>
      <c r="B20" s="112" t="str">
        <f>'TTTL tổ 9'!B24</f>
        <v>Sa Rinh</v>
      </c>
      <c r="C20" s="12"/>
      <c r="D20" s="12">
        <v>1</v>
      </c>
      <c r="E20" s="13">
        <v>7</v>
      </c>
      <c r="F20" s="14"/>
      <c r="G20" s="13">
        <f t="shared" si="0"/>
        <v>7</v>
      </c>
      <c r="H20" s="13">
        <f t="shared" si="1"/>
        <v>8</v>
      </c>
      <c r="I20" s="19">
        <f t="shared" si="2"/>
        <v>600000</v>
      </c>
      <c r="J20" s="20"/>
      <c r="L20" s="18" t="str">
        <f>'[2]TTL tổ 11'!B26</f>
        <v>Minh Thi</v>
      </c>
    </row>
    <row r="21" spans="1:12" ht="15.75">
      <c r="A21" s="7">
        <f>'TTTL tổ 9'!A25</f>
        <v>16</v>
      </c>
      <c r="B21" s="112" t="str">
        <f>'TTTL tổ 9'!B25</f>
        <v>Na Som Ol</v>
      </c>
      <c r="C21" s="12"/>
      <c r="D21" s="12">
        <v>1</v>
      </c>
      <c r="E21" s="13">
        <v>5</v>
      </c>
      <c r="F21" s="14"/>
      <c r="G21" s="13">
        <f t="shared" si="0"/>
        <v>5</v>
      </c>
      <c r="H21" s="13">
        <f t="shared" si="1"/>
        <v>6</v>
      </c>
      <c r="I21" s="19">
        <f t="shared" si="2"/>
        <v>450000</v>
      </c>
      <c r="J21" s="20"/>
      <c r="L21" s="18" t="str">
        <f>'[2]TTL tổ 11'!B27</f>
        <v>Sa Ra</v>
      </c>
    </row>
    <row r="22" spans="1:12" ht="15.75">
      <c r="A22" s="7">
        <f>'TTTL tổ 9'!A26</f>
        <v>17</v>
      </c>
      <c r="B22" s="112" t="str">
        <f>'TTTL tổ 9'!B26</f>
        <v>Song Sat</v>
      </c>
      <c r="C22" s="12"/>
      <c r="D22" s="12">
        <v>1</v>
      </c>
      <c r="E22" s="13">
        <v>7</v>
      </c>
      <c r="F22" s="14"/>
      <c r="G22" s="13">
        <f t="shared" si="0"/>
        <v>7</v>
      </c>
      <c r="H22" s="13">
        <f t="shared" si="1"/>
        <v>8</v>
      </c>
      <c r="I22" s="19">
        <f t="shared" si="2"/>
        <v>600000</v>
      </c>
      <c r="J22" s="20"/>
      <c r="L22" s="18" t="str">
        <f>'[2]TTL tổ 11'!B28</f>
        <v>San Ni</v>
      </c>
    </row>
    <row r="23" spans="1:12" ht="15.75">
      <c r="A23" s="7">
        <f>'TTTL tổ 9'!A27</f>
        <v>18</v>
      </c>
      <c r="B23" s="112" t="str">
        <f>'TTTL tổ 9'!B27</f>
        <v>Kong Sê Tha</v>
      </c>
      <c r="C23" s="12"/>
      <c r="D23" s="12">
        <v>1</v>
      </c>
      <c r="E23" s="13">
        <v>5</v>
      </c>
      <c r="F23" s="14"/>
      <c r="G23" s="13">
        <f t="shared" si="0"/>
        <v>5</v>
      </c>
      <c r="H23" s="13">
        <f t="shared" si="1"/>
        <v>6</v>
      </c>
      <c r="I23" s="19">
        <f t="shared" si="2"/>
        <v>450000</v>
      </c>
      <c r="J23" s="20"/>
      <c r="L23" s="18" t="str">
        <f>'[2]TTL tổ 11'!B45</f>
        <v>Kong Sê Tha</v>
      </c>
    </row>
    <row r="24" spans="1:12" ht="15.75">
      <c r="A24" s="7">
        <f>'TTTL tổ 9'!A28</f>
        <v>19</v>
      </c>
      <c r="B24" s="112" t="str">
        <f>'TTTL tổ 9'!B28</f>
        <v>Vinh Chia</v>
      </c>
      <c r="C24" s="12"/>
      <c r="D24" s="12">
        <v>1</v>
      </c>
      <c r="E24" s="13">
        <v>7</v>
      </c>
      <c r="F24" s="14"/>
      <c r="G24" s="13">
        <f t="shared" si="0"/>
        <v>7</v>
      </c>
      <c r="H24" s="13">
        <f t="shared" si="1"/>
        <v>8</v>
      </c>
      <c r="I24" s="19">
        <f t="shared" si="2"/>
        <v>600000</v>
      </c>
      <c r="J24" s="20"/>
      <c r="L24" s="18" t="str">
        <f>'[2]TTL tổ 11'!B46</f>
        <v>Vinh Chia</v>
      </c>
    </row>
    <row r="25" spans="1:12" ht="15.75">
      <c r="A25" s="7">
        <f>'TTTL tổ 9'!A29</f>
        <v>20</v>
      </c>
      <c r="B25" s="112" t="str">
        <f>'TTTL tổ 9'!B29</f>
        <v>Lai Nut</v>
      </c>
      <c r="C25" s="12"/>
      <c r="D25" s="12">
        <v>1</v>
      </c>
      <c r="E25" s="13">
        <v>7</v>
      </c>
      <c r="F25" s="14"/>
      <c r="G25" s="13">
        <f t="shared" si="0"/>
        <v>7</v>
      </c>
      <c r="H25" s="13">
        <f t="shared" si="1"/>
        <v>8</v>
      </c>
      <c r="I25" s="19">
        <f t="shared" si="2"/>
        <v>600000</v>
      </c>
      <c r="J25" s="20"/>
      <c r="L25" s="18" t="str">
        <f>'[2]TTL tổ 11'!B48</f>
        <v>Lai Nut</v>
      </c>
    </row>
    <row r="26" spans="1:12" ht="15.75">
      <c r="A26" s="7">
        <f>'TTTL tổ 9'!A30</f>
        <v>21</v>
      </c>
      <c r="B26" s="112" t="str">
        <f>'TTTL tổ 9'!B30</f>
        <v>Sưm Tiêng</v>
      </c>
      <c r="C26" s="12"/>
      <c r="D26" s="12">
        <v>1</v>
      </c>
      <c r="E26" s="13">
        <v>5</v>
      </c>
      <c r="F26" s="14"/>
      <c r="G26" s="13">
        <f t="shared" si="0"/>
        <v>5</v>
      </c>
      <c r="H26" s="13">
        <f t="shared" si="1"/>
        <v>6</v>
      </c>
      <c r="I26" s="19">
        <f t="shared" si="2"/>
        <v>450000</v>
      </c>
      <c r="J26" s="20"/>
      <c r="L26" s="18" t="str">
        <f>'[2]TTL tổ 11'!B49</f>
        <v>Sưm Tiêng</v>
      </c>
    </row>
    <row r="27" spans="1:12" ht="15.75">
      <c r="A27" s="7">
        <f>'TTTL tổ 9'!A31</f>
        <v>22</v>
      </c>
      <c r="B27" s="112" t="str">
        <f>'TTTL tổ 9'!B31</f>
        <v>Da Sôs Khon</v>
      </c>
      <c r="C27" s="12"/>
      <c r="D27" s="12">
        <v>1</v>
      </c>
      <c r="E27" s="13">
        <v>5</v>
      </c>
      <c r="F27" s="14">
        <v>1</v>
      </c>
      <c r="G27" s="13">
        <f t="shared" si="0"/>
        <v>6</v>
      </c>
      <c r="H27" s="13">
        <f t="shared" si="1"/>
        <v>6</v>
      </c>
      <c r="I27" s="19">
        <f t="shared" si="2"/>
        <v>450000</v>
      </c>
      <c r="J27" s="20"/>
      <c r="L27" s="18" t="str">
        <f>'[2]TTL tổ 11'!B50</f>
        <v>Da Sôs Khon</v>
      </c>
    </row>
    <row r="28" spans="1:12" ht="15.75">
      <c r="A28" s="7">
        <f>'TTTL tổ 9'!A32</f>
        <v>23</v>
      </c>
      <c r="B28" s="112" t="str">
        <f>'TTTL tổ 9'!B32</f>
        <v>Cheo Vi Bol</v>
      </c>
      <c r="C28" s="12"/>
      <c r="D28" s="12">
        <v>1</v>
      </c>
      <c r="E28" s="13">
        <v>7</v>
      </c>
      <c r="F28" s="14"/>
      <c r="G28" s="13">
        <f t="shared" si="0"/>
        <v>7</v>
      </c>
      <c r="H28" s="13">
        <f t="shared" si="1"/>
        <v>8</v>
      </c>
      <c r="I28" s="19">
        <f t="shared" si="2"/>
        <v>600000</v>
      </c>
      <c r="J28" s="20"/>
      <c r="L28" s="18" t="str">
        <f>'[2]TTL tổ 11'!B51</f>
        <v>Cheo Vi Bol</v>
      </c>
    </row>
    <row r="29" spans="1:12" ht="15.75">
      <c r="A29" s="7">
        <f>'TTTL tổ 9'!A33</f>
        <v>24</v>
      </c>
      <c r="B29" s="112" t="str">
        <f>'TTTL tổ 9'!B33</f>
        <v>Sin Som Ươl</v>
      </c>
      <c r="C29" s="12"/>
      <c r="D29" s="12">
        <v>1</v>
      </c>
      <c r="E29" s="13">
        <v>5</v>
      </c>
      <c r="F29" s="14"/>
      <c r="G29" s="13">
        <f t="shared" si="0"/>
        <v>5</v>
      </c>
      <c r="H29" s="13">
        <f t="shared" si="1"/>
        <v>6</v>
      </c>
      <c r="I29" s="19">
        <f t="shared" si="2"/>
        <v>450000</v>
      </c>
      <c r="J29" s="20"/>
      <c r="L29" s="18" t="str">
        <f>'[2]TTL tổ 11'!B52</f>
        <v>Sin Som Ươl</v>
      </c>
    </row>
    <row r="30" spans="1:12" ht="15.75">
      <c r="A30" s="7">
        <f>'TTTL tổ 9'!A34</f>
        <v>25</v>
      </c>
      <c r="B30" s="112" t="str">
        <f>'TTTL tổ 9'!B34</f>
        <v>Khanh Chom Rơn</v>
      </c>
      <c r="C30" s="12"/>
      <c r="D30" s="12">
        <v>1</v>
      </c>
      <c r="E30" s="13">
        <v>7</v>
      </c>
      <c r="F30" s="14"/>
      <c r="G30" s="13">
        <f t="shared" si="0"/>
        <v>7</v>
      </c>
      <c r="H30" s="13">
        <f t="shared" si="1"/>
        <v>8</v>
      </c>
      <c r="I30" s="19">
        <f t="shared" si="2"/>
        <v>600000</v>
      </c>
      <c r="J30" s="20"/>
      <c r="L30" s="18" t="str">
        <f>'[2]TTL tổ 11'!B53</f>
        <v>Khanh Chom Rơn</v>
      </c>
    </row>
    <row r="31" spans="1:12" ht="15.75">
      <c r="A31" s="7">
        <f>'TTTL tổ 9'!A35</f>
        <v>26</v>
      </c>
      <c r="B31" s="112" t="str">
        <f>'TTTL tổ 9'!B35</f>
        <v>Muôn Pươn</v>
      </c>
      <c r="C31" s="12"/>
      <c r="D31" s="12">
        <v>1</v>
      </c>
      <c r="E31" s="13">
        <v>5</v>
      </c>
      <c r="F31" s="14"/>
      <c r="G31" s="13">
        <f t="shared" si="0"/>
        <v>5</v>
      </c>
      <c r="H31" s="13">
        <f t="shared" si="1"/>
        <v>6</v>
      </c>
      <c r="I31" s="19">
        <f t="shared" si="2"/>
        <v>450000</v>
      </c>
      <c r="J31" s="20"/>
      <c r="L31" s="18" t="str">
        <f>'[2]TTL tổ 11'!B54</f>
        <v>Muôn Pươn</v>
      </c>
    </row>
    <row r="32" spans="1:12" ht="15.75">
      <c r="A32" s="7">
        <f>'TTTL tổ 9'!A36</f>
        <v>27</v>
      </c>
      <c r="B32" s="112" t="str">
        <f>'TTTL tổ 9'!B36</f>
        <v>Con Nut</v>
      </c>
      <c r="C32" s="12"/>
      <c r="D32" s="12">
        <v>1</v>
      </c>
      <c r="E32" s="13">
        <v>5</v>
      </c>
      <c r="F32" s="14"/>
      <c r="G32" s="13">
        <f t="shared" si="0"/>
        <v>5</v>
      </c>
      <c r="H32" s="13">
        <f t="shared" si="1"/>
        <v>6</v>
      </c>
      <c r="I32" s="19">
        <f t="shared" si="2"/>
        <v>450000</v>
      </c>
      <c r="J32" s="20"/>
      <c r="L32" s="18" t="str">
        <f>'[2]TTL tổ 11'!B55</f>
        <v>Con Nut</v>
      </c>
    </row>
    <row r="33" spans="1:12" ht="15.75">
      <c r="A33" s="7">
        <f>'TTTL tổ 9'!A37</f>
        <v>28</v>
      </c>
      <c r="B33" s="112" t="str">
        <f>'TTTL tổ 9'!B37</f>
        <v>Con Nêt</v>
      </c>
      <c r="C33" s="12"/>
      <c r="D33" s="12">
        <v>1</v>
      </c>
      <c r="E33" s="13">
        <v>5</v>
      </c>
      <c r="F33" s="14">
        <v>1</v>
      </c>
      <c r="G33" s="13">
        <f t="shared" si="0"/>
        <v>6</v>
      </c>
      <c r="H33" s="13">
        <f t="shared" si="1"/>
        <v>6</v>
      </c>
      <c r="I33" s="19">
        <f t="shared" si="2"/>
        <v>450000</v>
      </c>
      <c r="J33" s="20"/>
      <c r="L33" s="18" t="str">
        <f>'[2]TTL tổ 11'!B56</f>
        <v>Con Nêt</v>
      </c>
    </row>
    <row r="34" spans="1:12" ht="15.75">
      <c r="A34" s="7">
        <f>'TTTL tổ 9'!A38</f>
        <v>29</v>
      </c>
      <c r="B34" s="112" t="str">
        <f>'TTTL tổ 9'!B38</f>
        <v>Rươl Hay</v>
      </c>
      <c r="C34" s="12"/>
      <c r="D34" s="12">
        <v>1</v>
      </c>
      <c r="E34" s="13">
        <v>5</v>
      </c>
      <c r="F34" s="14"/>
      <c r="G34" s="13">
        <f t="shared" si="0"/>
        <v>5</v>
      </c>
      <c r="H34" s="13">
        <f t="shared" si="1"/>
        <v>6</v>
      </c>
      <c r="I34" s="19">
        <f t="shared" si="2"/>
        <v>450000</v>
      </c>
      <c r="J34" s="20"/>
      <c r="L34" s="18" t="str">
        <f>'[2]TTL tổ 11'!B57</f>
        <v>Rươl Hay</v>
      </c>
    </row>
    <row r="35" spans="1:12" ht="15.75">
      <c r="A35" s="7">
        <f>'TTTL tổ 9'!A39</f>
        <v>30</v>
      </c>
      <c r="B35" s="112" t="str">
        <f>'TTTL tổ 9'!B39</f>
        <v>Phưm Phiêch</v>
      </c>
      <c r="C35" s="12"/>
      <c r="D35" s="12">
        <v>1</v>
      </c>
      <c r="E35" s="13">
        <v>5</v>
      </c>
      <c r="F35" s="14">
        <v>1</v>
      </c>
      <c r="G35" s="13">
        <f t="shared" si="0"/>
        <v>6</v>
      </c>
      <c r="H35" s="13">
        <f t="shared" si="1"/>
        <v>6</v>
      </c>
      <c r="I35" s="19">
        <f t="shared" si="2"/>
        <v>450000</v>
      </c>
      <c r="J35" s="20"/>
      <c r="L35" s="18" t="str">
        <f>'[2]TTL tổ 11'!B58</f>
        <v>Phưm Phiêch</v>
      </c>
    </row>
    <row r="36" spans="1:12" ht="15.75">
      <c r="A36" s="7">
        <f>'TTTL tổ 9'!A40</f>
        <v>31</v>
      </c>
      <c r="B36" s="112" t="str">
        <f>'TTTL tổ 9'!B40</f>
        <v>Un Nhưp</v>
      </c>
      <c r="C36" s="12"/>
      <c r="D36" s="12">
        <v>1</v>
      </c>
      <c r="E36" s="13">
        <v>5</v>
      </c>
      <c r="F36" s="14"/>
      <c r="G36" s="13">
        <f t="shared" si="0"/>
        <v>5</v>
      </c>
      <c r="H36" s="13">
        <f t="shared" si="1"/>
        <v>6</v>
      </c>
      <c r="I36" s="19">
        <f t="shared" si="2"/>
        <v>450000</v>
      </c>
      <c r="J36" s="20"/>
      <c r="L36" s="18" t="str">
        <f>'[2]TTL tổ 11'!B59</f>
        <v>Un Nhưp</v>
      </c>
    </row>
    <row r="37" spans="1:12" ht="15.75">
      <c r="A37" s="7">
        <f>'TTTL tổ 9'!A41</f>
        <v>32</v>
      </c>
      <c r="B37" s="112" t="str">
        <f>'TTTL tổ 9'!B41</f>
        <v>Chanh Liêng</v>
      </c>
      <c r="C37" s="12"/>
      <c r="D37" s="12">
        <v>1</v>
      </c>
      <c r="E37" s="13">
        <v>5</v>
      </c>
      <c r="F37" s="14">
        <v>1</v>
      </c>
      <c r="G37" s="13">
        <f t="shared" si="0"/>
        <v>6</v>
      </c>
      <c r="H37" s="13">
        <f t="shared" si="1"/>
        <v>6</v>
      </c>
      <c r="I37" s="19">
        <f t="shared" si="2"/>
        <v>450000</v>
      </c>
      <c r="J37" s="20"/>
      <c r="L37" s="18" t="str">
        <f>'[2]TTL tổ 11'!B60</f>
        <v>Chanh Liêng</v>
      </c>
    </row>
    <row r="38" spans="1:12" ht="15.75">
      <c r="A38" s="7">
        <f>'TTTL tổ 9'!A42</f>
        <v>33</v>
      </c>
      <c r="B38" s="112" t="str">
        <f>'TTTL tổ 9'!B42</f>
        <v>Kon Kiên</v>
      </c>
      <c r="C38" s="12"/>
      <c r="D38" s="12">
        <v>1</v>
      </c>
      <c r="E38" s="13">
        <v>5</v>
      </c>
      <c r="F38" s="14">
        <v>1</v>
      </c>
      <c r="G38" s="13">
        <f t="shared" si="0"/>
        <v>6</v>
      </c>
      <c r="H38" s="13">
        <f t="shared" si="1"/>
        <v>6</v>
      </c>
      <c r="I38" s="19">
        <f t="shared" si="2"/>
        <v>450000</v>
      </c>
      <c r="J38" s="20"/>
      <c r="L38" s="18" t="str">
        <f>'[2]TTL tổ 11'!B61</f>
        <v>Kon Kiên</v>
      </c>
    </row>
    <row r="39" spans="1:12" ht="15.75">
      <c r="A39" s="7">
        <f>'TTTL tổ 9'!A43</f>
        <v>34</v>
      </c>
      <c r="B39" s="112" t="str">
        <f>'TTTL tổ 9'!B43</f>
        <v>Kon Sô Nê</v>
      </c>
      <c r="C39" s="12"/>
      <c r="D39" s="12">
        <v>1</v>
      </c>
      <c r="E39" s="13">
        <v>5</v>
      </c>
      <c r="F39" s="14">
        <v>1</v>
      </c>
      <c r="G39" s="13">
        <f t="shared" si="0"/>
        <v>6</v>
      </c>
      <c r="H39" s="13">
        <f t="shared" si="1"/>
        <v>6</v>
      </c>
      <c r="I39" s="19">
        <f t="shared" si="2"/>
        <v>450000</v>
      </c>
      <c r="J39" s="20"/>
      <c r="L39" s="18" t="str">
        <f>'[2]TTL tổ 11'!B62</f>
        <v>Kon Sô Nê</v>
      </c>
    </row>
    <row r="40" spans="1:12" ht="15.75">
      <c r="A40" s="7">
        <f>'TTTL tổ 9'!A44</f>
        <v>35</v>
      </c>
      <c r="B40" s="112" t="str">
        <f>'TTTL tổ 9'!B44</f>
        <v>Ry Nêng</v>
      </c>
      <c r="C40" s="12"/>
      <c r="D40" s="12">
        <v>1</v>
      </c>
      <c r="E40" s="13">
        <v>6</v>
      </c>
      <c r="F40" s="14">
        <v>1</v>
      </c>
      <c r="G40" s="13">
        <f t="shared" si="0"/>
        <v>7</v>
      </c>
      <c r="H40" s="13">
        <f t="shared" si="1"/>
        <v>7</v>
      </c>
      <c r="I40" s="19">
        <f t="shared" si="2"/>
        <v>525000</v>
      </c>
      <c r="J40" s="20"/>
      <c r="L40" s="18" t="str">
        <f>'[2]TTL tổ 11'!B63</f>
        <v>Ry Nêng</v>
      </c>
    </row>
    <row r="41" spans="1:12" ht="15.75">
      <c r="A41" s="7">
        <f>'TTTL tổ 9'!A45</f>
        <v>36</v>
      </c>
      <c r="B41" s="112" t="str">
        <f>'TTTL tổ 9'!B45</f>
        <v>Hiên Hun</v>
      </c>
      <c r="C41" s="15"/>
      <c r="D41" s="12">
        <v>1</v>
      </c>
      <c r="E41" s="13">
        <v>5</v>
      </c>
      <c r="F41" s="14">
        <v>1</v>
      </c>
      <c r="G41" s="13">
        <f t="shared" si="0"/>
        <v>6</v>
      </c>
      <c r="H41" s="13">
        <f t="shared" si="1"/>
        <v>6</v>
      </c>
      <c r="I41" s="19">
        <f t="shared" si="2"/>
        <v>450000</v>
      </c>
      <c r="J41" s="20"/>
      <c r="L41" s="18" t="str">
        <f>'[2]TTL tổ 11'!B64</f>
        <v>Hiên Hun</v>
      </c>
    </row>
    <row r="42" spans="1:12" ht="15.75">
      <c r="A42" s="7">
        <f>'TTTL tổ 9'!A46</f>
        <v>37</v>
      </c>
      <c r="B42" s="112" t="str">
        <f>'TTTL tổ 9'!B46</f>
        <v>So Chia</v>
      </c>
      <c r="C42" s="15"/>
      <c r="D42" s="12">
        <v>1</v>
      </c>
      <c r="E42" s="13">
        <v>6</v>
      </c>
      <c r="F42" s="14">
        <v>1</v>
      </c>
      <c r="G42" s="13">
        <f t="shared" si="0"/>
        <v>7</v>
      </c>
      <c r="H42" s="13">
        <f t="shared" si="1"/>
        <v>7</v>
      </c>
      <c r="I42" s="19">
        <f t="shared" si="2"/>
        <v>525000</v>
      </c>
      <c r="J42" s="20"/>
      <c r="L42" s="18" t="str">
        <f>'[2]TTL tổ 11'!B65</f>
        <v>So Chia</v>
      </c>
    </row>
    <row r="43" spans="1:12" ht="15.75">
      <c r="A43" s="7">
        <f>'TTTL tổ 9'!A47</f>
        <v>38</v>
      </c>
      <c r="B43" s="112" t="str">
        <f>'TTTL tổ 9'!B47</f>
        <v>Vanh Nă</v>
      </c>
      <c r="C43" s="15"/>
      <c r="D43" s="12">
        <v>1</v>
      </c>
      <c r="E43" s="13">
        <v>6</v>
      </c>
      <c r="F43" s="14">
        <v>2</v>
      </c>
      <c r="G43" s="13">
        <f t="shared" si="0"/>
        <v>8</v>
      </c>
      <c r="H43" s="13">
        <f t="shared" si="1"/>
        <v>7</v>
      </c>
      <c r="I43" s="19">
        <f t="shared" si="2"/>
        <v>525000</v>
      </c>
      <c r="J43" s="20"/>
      <c r="L43" s="18" t="str">
        <f>'[2]TTL tổ 11'!B66</f>
        <v>Vanh Nă</v>
      </c>
    </row>
    <row r="44" spans="1:12" ht="15.75">
      <c r="A44" s="7">
        <f>'TTTL tổ 9'!A48</f>
        <v>39</v>
      </c>
      <c r="B44" s="112" t="str">
        <f>'TTTL tổ 9'!B48</f>
        <v>Mom Thol</v>
      </c>
      <c r="C44" s="15"/>
      <c r="D44" s="12">
        <v>1</v>
      </c>
      <c r="E44" s="13">
        <v>7</v>
      </c>
      <c r="F44" s="14">
        <v>2</v>
      </c>
      <c r="G44" s="13">
        <f t="shared" si="0"/>
        <v>9</v>
      </c>
      <c r="H44" s="13">
        <f t="shared" si="1"/>
        <v>8</v>
      </c>
      <c r="I44" s="19">
        <f t="shared" si="2"/>
        <v>600000</v>
      </c>
      <c r="J44" s="20"/>
      <c r="L44" s="18" t="str">
        <f>'[2]TTL tổ 11'!B67</f>
        <v>Mom Thol</v>
      </c>
    </row>
    <row r="45" spans="1:12" ht="15.75">
      <c r="A45" s="7">
        <f>'TTTL tổ 9'!A49</f>
        <v>40</v>
      </c>
      <c r="B45" s="112" t="str">
        <f>'TTTL tổ 9'!B49</f>
        <v>Thươn Srey Ôl</v>
      </c>
      <c r="C45" s="15"/>
      <c r="D45" s="12">
        <v>1</v>
      </c>
      <c r="E45" s="13">
        <v>5</v>
      </c>
      <c r="F45" s="14"/>
      <c r="G45" s="13">
        <f t="shared" si="0"/>
        <v>5</v>
      </c>
      <c r="H45" s="13">
        <f t="shared" si="1"/>
        <v>6</v>
      </c>
      <c r="I45" s="19">
        <f t="shared" si="2"/>
        <v>450000</v>
      </c>
      <c r="J45" s="20"/>
      <c r="L45" s="18" t="str">
        <f>'[2]TTL tổ 11'!B68</f>
        <v>Thươn Srey Ôl</v>
      </c>
    </row>
    <row r="46" spans="1:12" ht="15.75">
      <c r="A46" s="7">
        <f>'TTTL tổ 9'!A50</f>
        <v>41</v>
      </c>
      <c r="B46" s="112" t="str">
        <f>'TTTL tổ 9'!B50</f>
        <v>Nat Non</v>
      </c>
      <c r="C46" s="15"/>
      <c r="D46" s="12">
        <v>1</v>
      </c>
      <c r="E46" s="13">
        <v>5</v>
      </c>
      <c r="F46" s="14"/>
      <c r="G46" s="13">
        <f t="shared" si="0"/>
        <v>5</v>
      </c>
      <c r="H46" s="13">
        <f>D46+E46</f>
        <v>6</v>
      </c>
      <c r="I46" s="19">
        <f>H46*75000</f>
        <v>450000</v>
      </c>
      <c r="J46" s="20"/>
      <c r="L46" s="18"/>
    </row>
    <row r="47" spans="1:12" ht="15.75">
      <c r="A47" s="7">
        <f>'TTTL tổ 9'!A51</f>
        <v>42</v>
      </c>
      <c r="B47" s="112" t="str">
        <f>'TTTL tổ 9'!B51</f>
        <v>Niên Nim</v>
      </c>
      <c r="C47" s="15"/>
      <c r="D47" s="12">
        <v>1</v>
      </c>
      <c r="E47" s="13">
        <v>6</v>
      </c>
      <c r="F47" s="14"/>
      <c r="G47" s="13"/>
      <c r="H47" s="13">
        <f>D47+E47</f>
        <v>7</v>
      </c>
      <c r="I47" s="19">
        <f>H47*75000</f>
        <v>525000</v>
      </c>
      <c r="J47" s="20"/>
      <c r="L47" s="18"/>
    </row>
    <row r="48" spans="1:12" ht="15.75">
      <c r="A48" s="7">
        <f>'TTTL tổ 9'!A52</f>
        <v>43</v>
      </c>
      <c r="B48" s="112" t="str">
        <f>'TTTL tổ 9'!B52</f>
        <v>Khon Vanh</v>
      </c>
      <c r="C48" s="15"/>
      <c r="D48" s="12">
        <v>1</v>
      </c>
      <c r="E48" s="13">
        <v>7</v>
      </c>
      <c r="F48" s="14"/>
      <c r="G48" s="13"/>
      <c r="H48" s="13">
        <f>D48+E48</f>
        <v>8</v>
      </c>
      <c r="I48" s="19">
        <f>H48*75000</f>
        <v>600000</v>
      </c>
      <c r="J48" s="20"/>
      <c r="L48" s="18"/>
    </row>
    <row r="49" spans="1:10" ht="15.75">
      <c r="A49" s="7">
        <f>'TTTL tổ 9'!A53</f>
        <v>44</v>
      </c>
      <c r="B49" s="112" t="str">
        <f>'TTTL tổ 9'!B53</f>
        <v>Snghiêm Vêng</v>
      </c>
      <c r="C49" s="15"/>
      <c r="D49" s="12">
        <v>1</v>
      </c>
      <c r="E49" s="13">
        <v>6</v>
      </c>
      <c r="F49" s="14"/>
      <c r="G49" s="13">
        <f>E49+F49</f>
        <v>6</v>
      </c>
      <c r="H49" s="13">
        <f>D49+E49</f>
        <v>7</v>
      </c>
      <c r="I49" s="19">
        <f>H49*75000</f>
        <v>525000</v>
      </c>
      <c r="J49" s="20"/>
    </row>
    <row r="50" spans="1:10" ht="15.75">
      <c r="A50" s="7">
        <f>'TTTL tổ 9'!A54</f>
        <v>45</v>
      </c>
      <c r="B50" s="112" t="str">
        <f>'TTTL tổ 9'!B54</f>
        <v>Snghiêm Lêm</v>
      </c>
      <c r="C50" s="15"/>
      <c r="D50" s="12">
        <v>1</v>
      </c>
      <c r="E50" s="13">
        <v>5</v>
      </c>
      <c r="F50" s="14">
        <v>2</v>
      </c>
      <c r="G50" s="13">
        <f t="shared" ref="G50:G113" si="3">E50+F50</f>
        <v>7</v>
      </c>
      <c r="H50" s="13">
        <f t="shared" ref="H50:H113" si="4">D50+E50</f>
        <v>6</v>
      </c>
      <c r="I50" s="19">
        <f t="shared" ref="I50:I113" si="5">H50*75000</f>
        <v>450000</v>
      </c>
      <c r="J50" s="20"/>
    </row>
    <row r="51" spans="1:10" ht="15.75">
      <c r="A51" s="7">
        <f>'TTTL tổ 9'!A55</f>
        <v>46</v>
      </c>
      <c r="B51" s="112" t="str">
        <f>'TTTL tổ 9'!B55</f>
        <v>Chim Srey Lom</v>
      </c>
      <c r="C51" s="15"/>
      <c r="D51" s="12">
        <v>1</v>
      </c>
      <c r="E51" s="13">
        <v>7</v>
      </c>
      <c r="F51" s="14"/>
      <c r="G51" s="13">
        <f t="shared" si="3"/>
        <v>7</v>
      </c>
      <c r="H51" s="13">
        <f t="shared" si="4"/>
        <v>8</v>
      </c>
      <c r="I51" s="19">
        <f t="shared" si="5"/>
        <v>600000</v>
      </c>
      <c r="J51" s="20"/>
    </row>
    <row r="52" spans="1:10" ht="15.75">
      <c r="A52" s="7">
        <f>'TTTL tổ 9'!A56</f>
        <v>47</v>
      </c>
      <c r="B52" s="112" t="str">
        <f>'TTTL tổ 9'!B56</f>
        <v>Chim Diên</v>
      </c>
      <c r="C52" s="15"/>
      <c r="D52" s="12">
        <v>1</v>
      </c>
      <c r="E52" s="13">
        <v>5</v>
      </c>
      <c r="F52" s="14"/>
      <c r="G52" s="13">
        <f t="shared" si="3"/>
        <v>5</v>
      </c>
      <c r="H52" s="13">
        <f t="shared" si="4"/>
        <v>6</v>
      </c>
      <c r="I52" s="19">
        <f t="shared" si="5"/>
        <v>450000</v>
      </c>
      <c r="J52" s="20"/>
    </row>
    <row r="53" spans="1:10" ht="15.75">
      <c r="A53" s="7">
        <f>'TTTL tổ 9'!A57</f>
        <v>48</v>
      </c>
      <c r="B53" s="112" t="str">
        <f>'TTTL tổ 9'!B57</f>
        <v>Hun Rêt</v>
      </c>
      <c r="C53" s="15"/>
      <c r="D53" s="12">
        <v>1</v>
      </c>
      <c r="E53" s="13">
        <v>6</v>
      </c>
      <c r="F53" s="14"/>
      <c r="G53" s="13">
        <f t="shared" si="3"/>
        <v>6</v>
      </c>
      <c r="H53" s="13">
        <f t="shared" si="4"/>
        <v>7</v>
      </c>
      <c r="I53" s="19">
        <f t="shared" si="5"/>
        <v>525000</v>
      </c>
      <c r="J53" s="20"/>
    </row>
    <row r="54" spans="1:10" ht="15.75">
      <c r="A54" s="7">
        <f>'TTTL tổ 9'!A58</f>
        <v>49</v>
      </c>
      <c r="B54" s="112" t="str">
        <f>'TTTL tổ 9'!B58</f>
        <v>Khun Ly</v>
      </c>
      <c r="C54" s="15"/>
      <c r="D54" s="12">
        <v>1</v>
      </c>
      <c r="E54" s="13">
        <v>7</v>
      </c>
      <c r="F54" s="14">
        <v>1</v>
      </c>
      <c r="G54" s="13">
        <f t="shared" si="3"/>
        <v>8</v>
      </c>
      <c r="H54" s="13">
        <f t="shared" si="4"/>
        <v>8</v>
      </c>
      <c r="I54" s="19">
        <f t="shared" si="5"/>
        <v>600000</v>
      </c>
      <c r="J54" s="20"/>
    </row>
    <row r="55" spans="1:10" ht="15.75">
      <c r="A55" s="7">
        <f>'TTTL tổ 9'!A59</f>
        <v>50</v>
      </c>
      <c r="B55" s="112" t="str">
        <f>'TTTL tổ 9'!B59</f>
        <v>Mươn Kô Sal</v>
      </c>
      <c r="C55" s="15"/>
      <c r="D55" s="12">
        <v>1</v>
      </c>
      <c r="E55" s="13">
        <v>5</v>
      </c>
      <c r="F55" s="14"/>
      <c r="G55" s="13">
        <f t="shared" si="3"/>
        <v>5</v>
      </c>
      <c r="H55" s="13">
        <f t="shared" si="4"/>
        <v>6</v>
      </c>
      <c r="I55" s="19">
        <f t="shared" si="5"/>
        <v>450000</v>
      </c>
      <c r="J55" s="20"/>
    </row>
    <row r="56" spans="1:10" ht="15.75">
      <c r="A56" s="7">
        <f>'TTTL tổ 9'!A60</f>
        <v>51</v>
      </c>
      <c r="B56" s="112" t="str">
        <f>'TTTL tổ 9'!B60</f>
        <v>Mươn Sô Bân</v>
      </c>
      <c r="C56" s="15"/>
      <c r="D56" s="12">
        <v>1</v>
      </c>
      <c r="E56" s="13">
        <v>7</v>
      </c>
      <c r="F56" s="14">
        <v>2</v>
      </c>
      <c r="G56" s="13">
        <f t="shared" si="3"/>
        <v>9</v>
      </c>
      <c r="H56" s="13">
        <f t="shared" si="4"/>
        <v>8</v>
      </c>
      <c r="I56" s="19">
        <f t="shared" si="5"/>
        <v>600000</v>
      </c>
      <c r="J56" s="20"/>
    </row>
    <row r="57" spans="1:10" ht="15.75">
      <c r="A57" s="7">
        <f>'TTTL tổ 9'!A61</f>
        <v>52</v>
      </c>
      <c r="B57" s="112" t="str">
        <f>'TTTL tổ 9'!B61</f>
        <v>Sưm Phop</v>
      </c>
      <c r="C57" s="15"/>
      <c r="D57" s="12">
        <v>1</v>
      </c>
      <c r="E57" s="13">
        <v>5</v>
      </c>
      <c r="F57" s="14"/>
      <c r="G57" s="13">
        <f t="shared" si="3"/>
        <v>5</v>
      </c>
      <c r="H57" s="13">
        <f t="shared" si="4"/>
        <v>6</v>
      </c>
      <c r="I57" s="19">
        <f t="shared" si="5"/>
        <v>450000</v>
      </c>
      <c r="J57" s="20"/>
    </row>
    <row r="58" spans="1:10" ht="15.75">
      <c r="A58" s="7">
        <f>'TTTL tổ 9'!A62</f>
        <v>53</v>
      </c>
      <c r="B58" s="112" t="str">
        <f>'TTTL tổ 9'!B62</f>
        <v>Run Pư</v>
      </c>
      <c r="C58" s="15"/>
      <c r="D58" s="12">
        <v>1</v>
      </c>
      <c r="E58" s="13">
        <v>8</v>
      </c>
      <c r="F58" s="14"/>
      <c r="G58" s="13">
        <f t="shared" si="3"/>
        <v>8</v>
      </c>
      <c r="H58" s="13">
        <f t="shared" si="4"/>
        <v>9</v>
      </c>
      <c r="I58" s="19">
        <f t="shared" si="5"/>
        <v>675000</v>
      </c>
      <c r="J58" s="20"/>
    </row>
    <row r="59" spans="1:10" ht="15.75">
      <c r="A59" s="7">
        <f>'TTTL tổ 9'!A63</f>
        <v>54</v>
      </c>
      <c r="B59" s="112" t="str">
        <f>'TTTL tổ 9'!B63</f>
        <v>Lônh Êng</v>
      </c>
      <c r="C59" s="15"/>
      <c r="D59" s="12">
        <v>1</v>
      </c>
      <c r="E59" s="13">
        <v>5</v>
      </c>
      <c r="F59" s="14"/>
      <c r="G59" s="13">
        <f t="shared" si="3"/>
        <v>5</v>
      </c>
      <c r="H59" s="13">
        <f t="shared" si="4"/>
        <v>6</v>
      </c>
      <c r="I59" s="19">
        <f t="shared" si="5"/>
        <v>450000</v>
      </c>
      <c r="J59" s="20"/>
    </row>
    <row r="60" spans="1:10" ht="15.75">
      <c r="A60" s="7">
        <f>'TTTL tổ 9'!A64</f>
        <v>55</v>
      </c>
      <c r="B60" s="112" t="str">
        <f>'TTTL tổ 9'!B64</f>
        <v>Chhom Chhên</v>
      </c>
      <c r="C60" s="15"/>
      <c r="D60" s="12">
        <v>1</v>
      </c>
      <c r="E60" s="13">
        <v>5</v>
      </c>
      <c r="F60" s="14"/>
      <c r="G60" s="13">
        <f t="shared" si="3"/>
        <v>5</v>
      </c>
      <c r="H60" s="13">
        <f t="shared" si="4"/>
        <v>6</v>
      </c>
      <c r="I60" s="19">
        <f t="shared" si="5"/>
        <v>450000</v>
      </c>
      <c r="J60" s="20"/>
    </row>
    <row r="61" spans="1:10" ht="15.75">
      <c r="A61" s="7">
        <f>'TTTL tổ 9'!A65</f>
        <v>56</v>
      </c>
      <c r="B61" s="112" t="str">
        <f>'TTTL tổ 9'!B65</f>
        <v>So Sit</v>
      </c>
      <c r="C61" s="15"/>
      <c r="D61" s="12">
        <v>1</v>
      </c>
      <c r="E61" s="13">
        <v>5</v>
      </c>
      <c r="F61" s="14"/>
      <c r="G61" s="13">
        <f t="shared" si="3"/>
        <v>5</v>
      </c>
      <c r="H61" s="13">
        <f t="shared" si="4"/>
        <v>6</v>
      </c>
      <c r="I61" s="19">
        <f t="shared" si="5"/>
        <v>450000</v>
      </c>
      <c r="J61" s="20"/>
    </row>
    <row r="62" spans="1:10" ht="15.75">
      <c r="A62" s="7">
        <f>'TTTL tổ 9'!A66</f>
        <v>57</v>
      </c>
      <c r="B62" s="112" t="str">
        <f>'TTTL tổ 9'!B66</f>
        <v>Ưm Ra</v>
      </c>
      <c r="C62" s="15"/>
      <c r="D62" s="12">
        <v>1</v>
      </c>
      <c r="E62" s="13">
        <v>5</v>
      </c>
      <c r="F62" s="14"/>
      <c r="G62" s="13">
        <f t="shared" si="3"/>
        <v>5</v>
      </c>
      <c r="H62" s="13">
        <f t="shared" si="4"/>
        <v>6</v>
      </c>
      <c r="I62" s="19">
        <f t="shared" si="5"/>
        <v>450000</v>
      </c>
      <c r="J62" s="20"/>
    </row>
    <row r="63" spans="1:10" ht="15.75">
      <c r="A63" s="7">
        <f>'TTTL tổ 9'!A67</f>
        <v>58</v>
      </c>
      <c r="B63" s="112" t="str">
        <f>'TTTL tổ 9'!B67</f>
        <v>Kuy Sô Phat</v>
      </c>
      <c r="C63" s="15"/>
      <c r="D63" s="12">
        <v>1</v>
      </c>
      <c r="E63" s="13">
        <v>5</v>
      </c>
      <c r="F63" s="14"/>
      <c r="G63" s="13">
        <f t="shared" si="3"/>
        <v>5</v>
      </c>
      <c r="H63" s="13">
        <f t="shared" si="4"/>
        <v>6</v>
      </c>
      <c r="I63" s="19">
        <f t="shared" si="5"/>
        <v>450000</v>
      </c>
      <c r="J63" s="20"/>
    </row>
    <row r="64" spans="1:10" ht="15.75">
      <c r="A64" s="7">
        <f>'TTTL tổ 9'!A68</f>
        <v>59</v>
      </c>
      <c r="B64" s="112" t="str">
        <f>'TTTL tổ 9'!B68</f>
        <v>So San</v>
      </c>
      <c r="C64" s="15"/>
      <c r="D64" s="12">
        <v>1</v>
      </c>
      <c r="E64" s="13">
        <v>5</v>
      </c>
      <c r="F64" s="14"/>
      <c r="G64" s="13">
        <f t="shared" si="3"/>
        <v>5</v>
      </c>
      <c r="H64" s="13">
        <f t="shared" si="4"/>
        <v>6</v>
      </c>
      <c r="I64" s="19">
        <f t="shared" si="5"/>
        <v>450000</v>
      </c>
      <c r="J64" s="20"/>
    </row>
    <row r="65" spans="1:10" ht="15.75">
      <c r="A65" s="7">
        <f>'TTTL tổ 9'!A69</f>
        <v>60</v>
      </c>
      <c r="B65" s="112" t="str">
        <f>'TTTL tổ 9'!B69</f>
        <v>Săm Vanh Na</v>
      </c>
      <c r="C65" s="15"/>
      <c r="D65" s="12">
        <v>1</v>
      </c>
      <c r="E65" s="13">
        <v>7</v>
      </c>
      <c r="F65" s="14"/>
      <c r="G65" s="13">
        <f t="shared" si="3"/>
        <v>7</v>
      </c>
      <c r="H65" s="13">
        <f t="shared" si="4"/>
        <v>8</v>
      </c>
      <c r="I65" s="19">
        <f t="shared" si="5"/>
        <v>600000</v>
      </c>
      <c r="J65" s="20"/>
    </row>
    <row r="66" spans="1:10" ht="15.75">
      <c r="A66" s="7">
        <f>'TTTL tổ 9'!A70</f>
        <v>61</v>
      </c>
      <c r="B66" s="112" t="str">
        <f>'TTTL tổ 9'!B70</f>
        <v>Chhiêt Đêt</v>
      </c>
      <c r="C66" s="15"/>
      <c r="D66" s="12">
        <v>1</v>
      </c>
      <c r="E66" s="13">
        <v>5</v>
      </c>
      <c r="F66" s="14">
        <v>1</v>
      </c>
      <c r="G66" s="13">
        <f t="shared" si="3"/>
        <v>6</v>
      </c>
      <c r="H66" s="13">
        <f t="shared" si="4"/>
        <v>6</v>
      </c>
      <c r="I66" s="19">
        <f t="shared" si="5"/>
        <v>450000</v>
      </c>
      <c r="J66" s="20"/>
    </row>
    <row r="67" spans="1:10" ht="15.75">
      <c r="A67" s="7">
        <f>'TTTL tổ 9'!A71</f>
        <v>62</v>
      </c>
      <c r="B67" s="112" t="str">
        <f>'TTTL tổ 9'!B71</f>
        <v>Chhiêng Sa Rươn</v>
      </c>
      <c r="C67" s="15"/>
      <c r="D67" s="12">
        <v>1</v>
      </c>
      <c r="E67" s="13">
        <v>5</v>
      </c>
      <c r="F67" s="14"/>
      <c r="G67" s="13">
        <f t="shared" si="3"/>
        <v>5</v>
      </c>
      <c r="H67" s="13">
        <f t="shared" si="4"/>
        <v>6</v>
      </c>
      <c r="I67" s="19">
        <f t="shared" si="5"/>
        <v>450000</v>
      </c>
      <c r="J67" s="20"/>
    </row>
    <row r="68" spans="1:10" ht="15.75">
      <c r="A68" s="7">
        <f>'TTTL tổ 9'!A72</f>
        <v>63</v>
      </c>
      <c r="B68" s="112" t="str">
        <f>'TTTL tổ 9'!B72</f>
        <v>Khat Sô Phol</v>
      </c>
      <c r="C68" s="15"/>
      <c r="D68" s="12">
        <v>1</v>
      </c>
      <c r="E68" s="13">
        <v>5</v>
      </c>
      <c r="F68" s="14"/>
      <c r="G68" s="13">
        <f t="shared" si="3"/>
        <v>5</v>
      </c>
      <c r="H68" s="13">
        <f t="shared" si="4"/>
        <v>6</v>
      </c>
      <c r="I68" s="19">
        <f t="shared" si="5"/>
        <v>450000</v>
      </c>
      <c r="J68" s="20"/>
    </row>
    <row r="69" spans="1:10" ht="15.75">
      <c r="A69" s="7">
        <f>'TTTL tổ 9'!A73</f>
        <v>64</v>
      </c>
      <c r="B69" s="112" t="str">
        <f>'TTTL tổ 9'!B73</f>
        <v>Chhiên Chăn Thu</v>
      </c>
      <c r="C69" s="15"/>
      <c r="D69" s="12">
        <v>1</v>
      </c>
      <c r="E69" s="13">
        <v>5</v>
      </c>
      <c r="F69" s="14"/>
      <c r="G69" s="13">
        <f t="shared" si="3"/>
        <v>5</v>
      </c>
      <c r="H69" s="13">
        <f t="shared" si="4"/>
        <v>6</v>
      </c>
      <c r="I69" s="19">
        <f t="shared" si="5"/>
        <v>450000</v>
      </c>
      <c r="J69" s="20"/>
    </row>
    <row r="70" spans="1:10" ht="15.75">
      <c r="A70" s="7">
        <f>'TTTL tổ 9'!A74</f>
        <v>65</v>
      </c>
      <c r="B70" s="112" t="str">
        <f>'TTTL tổ 9'!B74</f>
        <v>Khin Chom Rong</v>
      </c>
      <c r="C70" s="15"/>
      <c r="D70" s="12">
        <v>1</v>
      </c>
      <c r="E70" s="13">
        <v>5</v>
      </c>
      <c r="F70" s="14"/>
      <c r="G70" s="13">
        <f t="shared" si="3"/>
        <v>5</v>
      </c>
      <c r="H70" s="13">
        <f t="shared" si="4"/>
        <v>6</v>
      </c>
      <c r="I70" s="19">
        <f t="shared" si="5"/>
        <v>450000</v>
      </c>
      <c r="J70" s="20"/>
    </row>
    <row r="71" spans="1:10" ht="15.75">
      <c r="A71" s="7">
        <f>'TTTL tổ 9'!A75</f>
        <v>66</v>
      </c>
      <c r="B71" s="112" t="str">
        <f>'TTTL tổ 9'!B75</f>
        <v>Khin Chom Rơn</v>
      </c>
      <c r="C71" s="15"/>
      <c r="D71" s="12">
        <v>1</v>
      </c>
      <c r="E71" s="13">
        <v>5</v>
      </c>
      <c r="F71" s="14"/>
      <c r="G71" s="13">
        <f t="shared" si="3"/>
        <v>5</v>
      </c>
      <c r="H71" s="13">
        <f t="shared" si="4"/>
        <v>6</v>
      </c>
      <c r="I71" s="19">
        <f t="shared" si="5"/>
        <v>450000</v>
      </c>
      <c r="J71" s="20"/>
    </row>
    <row r="72" spans="1:10" ht="15.75">
      <c r="A72" s="7">
        <f>'TTTL tổ 9'!A76</f>
        <v>67</v>
      </c>
      <c r="B72" s="112" t="str">
        <f>'TTTL tổ 9'!B76</f>
        <v>Khim Chom Ri</v>
      </c>
      <c r="C72" s="15"/>
      <c r="D72" s="12">
        <v>1</v>
      </c>
      <c r="E72" s="13">
        <v>5</v>
      </c>
      <c r="F72" s="14"/>
      <c r="G72" s="13">
        <f t="shared" si="3"/>
        <v>5</v>
      </c>
      <c r="H72" s="13">
        <f t="shared" si="4"/>
        <v>6</v>
      </c>
      <c r="I72" s="19">
        <f t="shared" si="5"/>
        <v>450000</v>
      </c>
      <c r="J72" s="20"/>
    </row>
    <row r="73" spans="1:10" ht="15.75">
      <c r="A73" s="7">
        <f>'TTTL tổ 9'!A77</f>
        <v>68</v>
      </c>
      <c r="B73" s="112" t="str">
        <f>'TTTL tổ 9'!B77</f>
        <v>Uông Niêm</v>
      </c>
      <c r="C73" s="15"/>
      <c r="D73" s="12">
        <v>1</v>
      </c>
      <c r="E73" s="13">
        <v>5</v>
      </c>
      <c r="F73" s="14">
        <v>2</v>
      </c>
      <c r="G73" s="13">
        <f t="shared" si="3"/>
        <v>7</v>
      </c>
      <c r="H73" s="13">
        <f t="shared" si="4"/>
        <v>6</v>
      </c>
      <c r="I73" s="19">
        <f t="shared" si="5"/>
        <v>450000</v>
      </c>
      <c r="J73" s="20"/>
    </row>
    <row r="74" spans="1:10" ht="15.75">
      <c r="A74" s="7">
        <f>'TTTL tổ 9'!A78</f>
        <v>69</v>
      </c>
      <c r="B74" s="112" t="str">
        <f>'TTTL tổ 9'!B78</f>
        <v>Om Sôt</v>
      </c>
      <c r="C74" s="15"/>
      <c r="D74" s="12">
        <v>1</v>
      </c>
      <c r="E74" s="13">
        <v>5</v>
      </c>
      <c r="F74" s="14"/>
      <c r="G74" s="13">
        <f t="shared" si="3"/>
        <v>5</v>
      </c>
      <c r="H74" s="13">
        <f t="shared" si="4"/>
        <v>6</v>
      </c>
      <c r="I74" s="19">
        <f t="shared" si="5"/>
        <v>450000</v>
      </c>
      <c r="J74" s="20"/>
    </row>
    <row r="75" spans="1:10" ht="15.75">
      <c r="A75" s="7">
        <f>'TTTL tổ 9'!A79</f>
        <v>70</v>
      </c>
      <c r="B75" s="112" t="str">
        <f>'TTTL tổ 9'!B79</f>
        <v>Khươn Sôl</v>
      </c>
      <c r="C75" s="15"/>
      <c r="D75" s="12">
        <v>1</v>
      </c>
      <c r="E75" s="13">
        <v>5</v>
      </c>
      <c r="F75" s="14"/>
      <c r="G75" s="13">
        <f t="shared" si="3"/>
        <v>5</v>
      </c>
      <c r="H75" s="13">
        <f t="shared" si="4"/>
        <v>6</v>
      </c>
      <c r="I75" s="19">
        <f t="shared" si="5"/>
        <v>450000</v>
      </c>
      <c r="J75" s="20"/>
    </row>
    <row r="76" spans="1:10" ht="15.75">
      <c r="A76" s="7">
        <f>'TTTL tổ 9'!A80</f>
        <v>71</v>
      </c>
      <c r="B76" s="112" t="str">
        <f>'TTTL tổ 9'!B80</f>
        <v>Om Ruas</v>
      </c>
      <c r="C76" s="15"/>
      <c r="D76" s="12">
        <v>1</v>
      </c>
      <c r="E76" s="13">
        <v>4</v>
      </c>
      <c r="F76" s="14"/>
      <c r="G76" s="13">
        <f t="shared" si="3"/>
        <v>4</v>
      </c>
      <c r="H76" s="13">
        <f t="shared" si="4"/>
        <v>5</v>
      </c>
      <c r="I76" s="19">
        <f t="shared" si="5"/>
        <v>375000</v>
      </c>
      <c r="J76" s="20"/>
    </row>
    <row r="77" spans="1:10" ht="15.75">
      <c r="A77" s="7">
        <f>'TTTL tổ 9'!A81</f>
        <v>72</v>
      </c>
      <c r="B77" s="112" t="str">
        <f>'TTTL tổ 9'!B81</f>
        <v>Lat So Rây</v>
      </c>
      <c r="C77" s="15"/>
      <c r="D77" s="12">
        <v>1</v>
      </c>
      <c r="E77" s="13">
        <v>5</v>
      </c>
      <c r="F77" s="14"/>
      <c r="G77" s="13">
        <f t="shared" si="3"/>
        <v>5</v>
      </c>
      <c r="H77" s="13">
        <f t="shared" si="4"/>
        <v>6</v>
      </c>
      <c r="I77" s="19">
        <f t="shared" si="5"/>
        <v>450000</v>
      </c>
      <c r="J77" s="20"/>
    </row>
    <row r="78" spans="1:10" ht="15.75">
      <c r="A78" s="7">
        <f>'TTTL tổ 9'!A82</f>
        <v>73</v>
      </c>
      <c r="B78" s="112" t="str">
        <f>'TTTL tổ 9'!B82</f>
        <v>Ôn Hat</v>
      </c>
      <c r="C78" s="15"/>
      <c r="D78" s="12">
        <v>1</v>
      </c>
      <c r="E78" s="13">
        <v>5</v>
      </c>
      <c r="F78" s="14">
        <v>2</v>
      </c>
      <c r="G78" s="13">
        <f t="shared" si="3"/>
        <v>7</v>
      </c>
      <c r="H78" s="13">
        <f t="shared" si="4"/>
        <v>6</v>
      </c>
      <c r="I78" s="19">
        <f t="shared" si="5"/>
        <v>450000</v>
      </c>
      <c r="J78" s="20"/>
    </row>
    <row r="79" spans="1:10" ht="15.75">
      <c r="A79" s="7">
        <f>'TTTL tổ 9'!A83</f>
        <v>74</v>
      </c>
      <c r="B79" s="112" t="str">
        <f>'TTTL tổ 9'!B83</f>
        <v>Ôn Hôl</v>
      </c>
      <c r="C79" s="15"/>
      <c r="D79" s="12">
        <v>1</v>
      </c>
      <c r="E79" s="13">
        <v>5</v>
      </c>
      <c r="F79" s="14"/>
      <c r="G79" s="13">
        <f t="shared" si="3"/>
        <v>5</v>
      </c>
      <c r="H79" s="13">
        <f t="shared" si="4"/>
        <v>6</v>
      </c>
      <c r="I79" s="19">
        <f t="shared" si="5"/>
        <v>450000</v>
      </c>
      <c r="J79" s="20"/>
    </row>
    <row r="80" spans="1:10" ht="15.75">
      <c r="A80" s="7">
        <f>'TTTL tổ 9'!A84</f>
        <v>75</v>
      </c>
      <c r="B80" s="112" t="str">
        <f>'TTTL tổ 9'!B84</f>
        <v>Thuôk Thươn</v>
      </c>
      <c r="C80" s="15"/>
      <c r="D80" s="12">
        <v>1</v>
      </c>
      <c r="E80" s="13">
        <v>5</v>
      </c>
      <c r="F80" s="14"/>
      <c r="G80" s="13">
        <f t="shared" si="3"/>
        <v>5</v>
      </c>
      <c r="H80" s="13">
        <f t="shared" si="4"/>
        <v>6</v>
      </c>
      <c r="I80" s="19">
        <f t="shared" si="5"/>
        <v>450000</v>
      </c>
      <c r="J80" s="20"/>
    </row>
    <row r="81" spans="1:10" ht="15.75" hidden="1">
      <c r="A81" s="7">
        <f>'TTTL tổ 9'!A85</f>
        <v>76</v>
      </c>
      <c r="B81" s="112" t="str">
        <f>'TTTL tổ 9'!B85</f>
        <v>Chân Rông</v>
      </c>
      <c r="C81" s="15"/>
      <c r="D81" s="12">
        <v>1</v>
      </c>
      <c r="E81" s="13">
        <v>5</v>
      </c>
      <c r="F81" s="14">
        <v>2</v>
      </c>
      <c r="G81" s="13">
        <f t="shared" si="3"/>
        <v>7</v>
      </c>
      <c r="H81" s="13">
        <f t="shared" si="4"/>
        <v>6</v>
      </c>
      <c r="I81" s="19">
        <f t="shared" si="5"/>
        <v>450000</v>
      </c>
      <c r="J81" s="20"/>
    </row>
    <row r="82" spans="1:10" ht="15.75" hidden="1">
      <c r="A82" s="7">
        <f>'TTTL tổ 9'!A86</f>
        <v>77</v>
      </c>
      <c r="B82" s="112" t="str">
        <f>'TTTL tổ 9'!B86</f>
        <v>Phin Mă Ca Ra</v>
      </c>
      <c r="C82" s="15"/>
      <c r="D82" s="12">
        <v>1</v>
      </c>
      <c r="E82" s="13">
        <v>4</v>
      </c>
      <c r="F82" s="14">
        <v>1</v>
      </c>
      <c r="G82" s="13">
        <f t="shared" si="3"/>
        <v>5</v>
      </c>
      <c r="H82" s="13">
        <f t="shared" si="4"/>
        <v>5</v>
      </c>
      <c r="I82" s="19">
        <f t="shared" si="5"/>
        <v>375000</v>
      </c>
      <c r="J82" s="20"/>
    </row>
    <row r="83" spans="1:10" ht="15.75" hidden="1">
      <c r="A83" s="7">
        <f>'TTTL tổ 9'!A87</f>
        <v>78</v>
      </c>
      <c r="B83" s="112" t="str">
        <f>'TTTL tổ 9'!B87</f>
        <v>Biên Khươn</v>
      </c>
      <c r="C83" s="15"/>
      <c r="D83" s="12">
        <v>1</v>
      </c>
      <c r="E83" s="13">
        <v>5</v>
      </c>
      <c r="F83" s="14"/>
      <c r="G83" s="13">
        <f t="shared" si="3"/>
        <v>5</v>
      </c>
      <c r="H83" s="13">
        <f t="shared" si="4"/>
        <v>6</v>
      </c>
      <c r="I83" s="19">
        <f t="shared" si="5"/>
        <v>450000</v>
      </c>
      <c r="J83" s="20"/>
    </row>
    <row r="84" spans="1:10" ht="15.75" hidden="1">
      <c r="A84" s="7">
        <f>'TTTL tổ 9'!A88</f>
        <v>79</v>
      </c>
      <c r="B84" s="112" t="str">
        <f>'TTTL tổ 9'!B88</f>
        <v>Biên Sôl</v>
      </c>
      <c r="C84" s="15"/>
      <c r="D84" s="12">
        <v>1</v>
      </c>
      <c r="E84" s="13">
        <v>5</v>
      </c>
      <c r="F84" s="14"/>
      <c r="G84" s="13">
        <f t="shared" si="3"/>
        <v>5</v>
      </c>
      <c r="H84" s="13">
        <f t="shared" si="4"/>
        <v>6</v>
      </c>
      <c r="I84" s="19">
        <f t="shared" si="5"/>
        <v>450000</v>
      </c>
      <c r="J84" s="20"/>
    </row>
    <row r="85" spans="1:10" ht="15.75" hidden="1">
      <c r="A85" s="7">
        <f>'TTTL tổ 9'!A89</f>
        <v>80</v>
      </c>
      <c r="B85" s="112" t="str">
        <f>'TTTL tổ 9'!B89</f>
        <v>Chhin Chhi</v>
      </c>
      <c r="C85" s="15"/>
      <c r="D85" s="12">
        <v>1</v>
      </c>
      <c r="E85" s="13">
        <v>5</v>
      </c>
      <c r="F85" s="14"/>
      <c r="G85" s="13">
        <f t="shared" si="3"/>
        <v>5</v>
      </c>
      <c r="H85" s="13">
        <f t="shared" si="4"/>
        <v>6</v>
      </c>
      <c r="I85" s="19">
        <f t="shared" si="5"/>
        <v>450000</v>
      </c>
      <c r="J85" s="20"/>
    </row>
    <row r="86" spans="1:10" ht="15.75" hidden="1">
      <c r="A86" s="7">
        <f>'TTTL tổ 9'!A90</f>
        <v>81</v>
      </c>
      <c r="B86" s="112" t="str">
        <f>'TTTL tổ 9'!B90</f>
        <v>Chhin Lư</v>
      </c>
      <c r="C86" s="15"/>
      <c r="D86" s="12">
        <v>1</v>
      </c>
      <c r="E86" s="13">
        <v>5</v>
      </c>
      <c r="F86" s="14">
        <v>1</v>
      </c>
      <c r="G86" s="13">
        <f t="shared" si="3"/>
        <v>6</v>
      </c>
      <c r="H86" s="13">
        <f t="shared" si="4"/>
        <v>6</v>
      </c>
      <c r="I86" s="19">
        <f t="shared" si="5"/>
        <v>450000</v>
      </c>
      <c r="J86" s="20"/>
    </row>
    <row r="87" spans="1:10" ht="15.75" hidden="1">
      <c r="A87" s="7">
        <f>'TTTL tổ 9'!A91</f>
        <v>82</v>
      </c>
      <c r="B87" s="112" t="str">
        <f>'TTTL tổ 9'!B91</f>
        <v>Ôi Vut</v>
      </c>
      <c r="C87" s="15"/>
      <c r="D87" s="12">
        <v>1</v>
      </c>
      <c r="E87" s="13">
        <v>5</v>
      </c>
      <c r="F87" s="14"/>
      <c r="G87" s="13">
        <f t="shared" si="3"/>
        <v>5</v>
      </c>
      <c r="H87" s="13">
        <f t="shared" si="4"/>
        <v>6</v>
      </c>
      <c r="I87" s="19">
        <f t="shared" si="5"/>
        <v>450000</v>
      </c>
      <c r="J87" s="20"/>
    </row>
    <row r="88" spans="1:10" ht="15.75" hidden="1">
      <c r="A88" s="7">
        <f>'TTTL tổ 9'!A92</f>
        <v>83</v>
      </c>
      <c r="B88" s="112" t="str">
        <f>'TTTL tổ 9'!B92</f>
        <v>Pin Thon</v>
      </c>
      <c r="C88" s="15"/>
      <c r="D88" s="12">
        <v>1</v>
      </c>
      <c r="E88" s="13">
        <v>4</v>
      </c>
      <c r="F88" s="14"/>
      <c r="G88" s="13">
        <f t="shared" si="3"/>
        <v>4</v>
      </c>
      <c r="H88" s="13">
        <f t="shared" si="4"/>
        <v>5</v>
      </c>
      <c r="I88" s="19">
        <f t="shared" si="5"/>
        <v>375000</v>
      </c>
      <c r="J88" s="20"/>
    </row>
    <row r="89" spans="1:10" ht="15.75" hidden="1">
      <c r="A89" s="7">
        <f>'TTTL tổ 9'!A93</f>
        <v>84</v>
      </c>
      <c r="B89" s="112" t="str">
        <f>'TTTL tổ 9'!B93</f>
        <v>Mau Số Nat</v>
      </c>
      <c r="C89" s="15"/>
      <c r="D89" s="12">
        <v>1</v>
      </c>
      <c r="E89" s="13">
        <v>5</v>
      </c>
      <c r="F89" s="14"/>
      <c r="G89" s="13">
        <f t="shared" si="3"/>
        <v>5</v>
      </c>
      <c r="H89" s="13">
        <f t="shared" si="4"/>
        <v>6</v>
      </c>
      <c r="I89" s="19">
        <f t="shared" si="5"/>
        <v>450000</v>
      </c>
      <c r="J89" s="20"/>
    </row>
    <row r="90" spans="1:10" ht="15.75" hidden="1">
      <c r="A90" s="7">
        <f>'TTTL tổ 9'!A94</f>
        <v>85</v>
      </c>
      <c r="B90" s="112" t="str">
        <f>'TTTL tổ 9'!B94</f>
        <v>Kim In</v>
      </c>
      <c r="C90" s="15"/>
      <c r="D90" s="12">
        <v>1</v>
      </c>
      <c r="E90" s="13">
        <v>5</v>
      </c>
      <c r="F90" s="14">
        <v>2</v>
      </c>
      <c r="G90" s="13">
        <f t="shared" si="3"/>
        <v>7</v>
      </c>
      <c r="H90" s="13">
        <f t="shared" si="4"/>
        <v>6</v>
      </c>
      <c r="I90" s="19">
        <f t="shared" si="5"/>
        <v>450000</v>
      </c>
      <c r="J90" s="20"/>
    </row>
    <row r="91" spans="1:10" ht="15.75" hidden="1">
      <c r="A91" s="7">
        <f>'TTTL tổ 9'!A95</f>
        <v>86</v>
      </c>
      <c r="B91" s="112" t="str">
        <f>'TTTL tổ 9'!B95</f>
        <v>Tô Ry Han</v>
      </c>
      <c r="C91" s="15"/>
      <c r="D91" s="12">
        <v>1</v>
      </c>
      <c r="E91" s="13">
        <v>4</v>
      </c>
      <c r="F91" s="14"/>
      <c r="G91" s="13">
        <f t="shared" si="3"/>
        <v>4</v>
      </c>
      <c r="H91" s="13">
        <f t="shared" si="4"/>
        <v>5</v>
      </c>
      <c r="I91" s="19">
        <f t="shared" si="5"/>
        <v>375000</v>
      </c>
      <c r="J91" s="20"/>
    </row>
    <row r="92" spans="1:10" ht="15.75" hidden="1">
      <c r="A92" s="7">
        <f>'TTTL tổ 9'!A96</f>
        <v>87</v>
      </c>
      <c r="B92" s="112" t="str">
        <f>'TTTL tổ 9'!B96</f>
        <v>Chhiên Bô Ri</v>
      </c>
      <c r="C92" s="15"/>
      <c r="D92" s="12">
        <v>1</v>
      </c>
      <c r="E92" s="13">
        <v>4</v>
      </c>
      <c r="F92" s="14"/>
      <c r="G92" s="13">
        <f t="shared" si="3"/>
        <v>4</v>
      </c>
      <c r="H92" s="13">
        <f t="shared" si="4"/>
        <v>5</v>
      </c>
      <c r="I92" s="19">
        <f t="shared" si="5"/>
        <v>375000</v>
      </c>
      <c r="J92" s="20"/>
    </row>
    <row r="93" spans="1:10" ht="15.75" hidden="1">
      <c r="A93" s="7">
        <f>'TTTL tổ 9'!A97</f>
        <v>88</v>
      </c>
      <c r="B93" s="112" t="str">
        <f>'TTTL tổ 9'!B97</f>
        <v>Lunh Chhok</v>
      </c>
      <c r="C93" s="15"/>
      <c r="D93" s="12">
        <v>1</v>
      </c>
      <c r="E93" s="13">
        <v>4</v>
      </c>
      <c r="F93" s="14"/>
      <c r="G93" s="13">
        <f t="shared" si="3"/>
        <v>4</v>
      </c>
      <c r="H93" s="13">
        <f t="shared" si="4"/>
        <v>5</v>
      </c>
      <c r="I93" s="19">
        <f t="shared" si="5"/>
        <v>375000</v>
      </c>
      <c r="J93" s="20"/>
    </row>
    <row r="94" spans="1:10" ht="15.75" hidden="1">
      <c r="A94" s="7">
        <f>'TTTL tổ 9'!A98</f>
        <v>89</v>
      </c>
      <c r="B94" s="112" t="str">
        <f>'TTTL tổ 9'!B98</f>
        <v>Pôk Piêng</v>
      </c>
      <c r="C94" s="15"/>
      <c r="D94" s="12">
        <v>1</v>
      </c>
      <c r="E94" s="13">
        <v>5</v>
      </c>
      <c r="F94" s="14"/>
      <c r="G94" s="13">
        <f t="shared" si="3"/>
        <v>5</v>
      </c>
      <c r="H94" s="13">
        <f t="shared" si="4"/>
        <v>6</v>
      </c>
      <c r="I94" s="19">
        <f t="shared" si="5"/>
        <v>450000</v>
      </c>
      <c r="J94" s="20"/>
    </row>
    <row r="95" spans="1:10" ht="15.75" hidden="1">
      <c r="A95" s="7">
        <f>'TTTL tổ 9'!A99</f>
        <v>90</v>
      </c>
      <c r="B95" s="112" t="str">
        <f>'TTTL tổ 9'!B99</f>
        <v>Vôn I Ca</v>
      </c>
      <c r="C95" s="15"/>
      <c r="D95" s="12">
        <v>1</v>
      </c>
      <c r="E95" s="13">
        <v>7</v>
      </c>
      <c r="F95" s="14"/>
      <c r="G95" s="13">
        <f t="shared" si="3"/>
        <v>7</v>
      </c>
      <c r="H95" s="13">
        <f t="shared" si="4"/>
        <v>8</v>
      </c>
      <c r="I95" s="19">
        <f t="shared" si="5"/>
        <v>600000</v>
      </c>
      <c r="J95" s="20"/>
    </row>
    <row r="96" spans="1:10" ht="15.75" hidden="1">
      <c r="A96" s="7">
        <f>'TTTL tổ 9'!A100</f>
        <v>91</v>
      </c>
      <c r="B96" s="112" t="str">
        <f>'TTTL tổ 9'!B100</f>
        <v>Chăn Phin</v>
      </c>
      <c r="C96" s="15"/>
      <c r="D96" s="12">
        <v>1</v>
      </c>
      <c r="E96" s="13">
        <v>5</v>
      </c>
      <c r="F96" s="14"/>
      <c r="G96" s="13">
        <f t="shared" si="3"/>
        <v>5</v>
      </c>
      <c r="H96" s="13">
        <f t="shared" si="4"/>
        <v>6</v>
      </c>
      <c r="I96" s="19">
        <f t="shared" si="5"/>
        <v>450000</v>
      </c>
      <c r="J96" s="20"/>
    </row>
    <row r="97" spans="1:10" ht="15.75" hidden="1">
      <c r="A97" s="7">
        <f>'TTTL tổ 9'!A101</f>
        <v>92</v>
      </c>
      <c r="B97" s="112" t="str">
        <f>'TTTL tổ 9'!B101</f>
        <v>Sa Li Đa</v>
      </c>
      <c r="C97" s="15"/>
      <c r="D97" s="12">
        <v>1</v>
      </c>
      <c r="E97" s="13">
        <v>4</v>
      </c>
      <c r="F97" s="14"/>
      <c r="G97" s="13">
        <f t="shared" si="3"/>
        <v>4</v>
      </c>
      <c r="H97" s="13">
        <f t="shared" si="4"/>
        <v>5</v>
      </c>
      <c r="I97" s="19">
        <f t="shared" si="5"/>
        <v>375000</v>
      </c>
      <c r="J97" s="20"/>
    </row>
    <row r="98" spans="1:10" ht="15.75" hidden="1">
      <c r="A98" s="7">
        <f>'TTTL tổ 9'!A102</f>
        <v>93</v>
      </c>
      <c r="B98" s="112" t="str">
        <f>'TTTL tổ 9'!B102</f>
        <v>Thô Thon</v>
      </c>
      <c r="C98" s="15"/>
      <c r="D98" s="12">
        <v>1</v>
      </c>
      <c r="E98" s="13">
        <v>5</v>
      </c>
      <c r="F98" s="14"/>
      <c r="G98" s="13">
        <v>5</v>
      </c>
      <c r="H98" s="13">
        <f t="shared" si="4"/>
        <v>6</v>
      </c>
      <c r="I98" s="19">
        <f t="shared" si="5"/>
        <v>450000</v>
      </c>
      <c r="J98" s="20"/>
    </row>
    <row r="99" spans="1:10" ht="15.75" hidden="1">
      <c r="A99" s="7">
        <f>'TTTL tổ 9'!A103</f>
        <v>94</v>
      </c>
      <c r="B99" s="112" t="str">
        <f>'TTTL tổ 9'!B103</f>
        <v>Sô Lai</v>
      </c>
      <c r="C99" s="15"/>
      <c r="D99" s="12">
        <v>1</v>
      </c>
      <c r="E99" s="13">
        <v>7</v>
      </c>
      <c r="F99" s="14"/>
      <c r="G99" s="13">
        <f t="shared" si="3"/>
        <v>7</v>
      </c>
      <c r="H99" s="13">
        <f t="shared" si="4"/>
        <v>8</v>
      </c>
      <c r="I99" s="19">
        <f t="shared" si="5"/>
        <v>600000</v>
      </c>
      <c r="J99" s="20"/>
    </row>
    <row r="100" spans="1:10" ht="15.75" hidden="1">
      <c r="A100" s="7">
        <f>'TTTL tổ 9'!A104</f>
        <v>95</v>
      </c>
      <c r="B100" s="112" t="str">
        <f>'TTTL tổ 9'!B104</f>
        <v>Vay Hâm</v>
      </c>
      <c r="C100" s="15"/>
      <c r="D100" s="12">
        <v>1</v>
      </c>
      <c r="E100" s="13">
        <v>5</v>
      </c>
      <c r="F100" s="14">
        <v>1</v>
      </c>
      <c r="G100" s="13">
        <f t="shared" si="3"/>
        <v>6</v>
      </c>
      <c r="H100" s="13">
        <f t="shared" si="4"/>
        <v>6</v>
      </c>
      <c r="I100" s="19">
        <f t="shared" si="5"/>
        <v>450000</v>
      </c>
      <c r="J100" s="20"/>
    </row>
    <row r="101" spans="1:10" ht="15.75" hidden="1">
      <c r="A101" s="7">
        <f>'TTTL tổ 9'!A105</f>
        <v>96</v>
      </c>
      <c r="B101" s="112" t="str">
        <f>'TTTL tổ 9'!B105</f>
        <v>Nhêp Vên</v>
      </c>
      <c r="C101" s="15"/>
      <c r="D101" s="12">
        <v>1</v>
      </c>
      <c r="E101" s="13">
        <v>4</v>
      </c>
      <c r="F101" s="14"/>
      <c r="G101" s="13">
        <f t="shared" si="3"/>
        <v>4</v>
      </c>
      <c r="H101" s="13">
        <f t="shared" si="4"/>
        <v>5</v>
      </c>
      <c r="I101" s="19">
        <f t="shared" si="5"/>
        <v>375000</v>
      </c>
      <c r="J101" s="20"/>
    </row>
    <row r="102" spans="1:10" ht="15.75" hidden="1">
      <c r="A102" s="7">
        <f>'TTTL tổ 9'!A106</f>
        <v>97</v>
      </c>
      <c r="B102" s="112" t="str">
        <f>'TTTL tổ 9'!B106</f>
        <v>Uôn Ra</v>
      </c>
      <c r="C102" s="15"/>
      <c r="D102" s="12">
        <v>1</v>
      </c>
      <c r="E102" s="13">
        <v>5</v>
      </c>
      <c r="F102" s="14">
        <v>1</v>
      </c>
      <c r="G102" s="13">
        <f t="shared" si="3"/>
        <v>6</v>
      </c>
      <c r="H102" s="13">
        <f t="shared" si="4"/>
        <v>6</v>
      </c>
      <c r="I102" s="19">
        <f t="shared" si="5"/>
        <v>450000</v>
      </c>
      <c r="J102" s="20"/>
    </row>
    <row r="103" spans="1:10" ht="15.75" hidden="1">
      <c r="A103" s="7">
        <f>'TTTL tổ 9'!A107</f>
        <v>98</v>
      </c>
      <c r="B103" s="112" t="str">
        <f>'TTTL tổ 9'!B107</f>
        <v>Chhiêt Phin</v>
      </c>
      <c r="C103" s="15"/>
      <c r="D103" s="12">
        <v>1</v>
      </c>
      <c r="E103" s="13">
        <v>7</v>
      </c>
      <c r="F103" s="14"/>
      <c r="G103" s="13">
        <f t="shared" si="3"/>
        <v>7</v>
      </c>
      <c r="H103" s="13">
        <f t="shared" si="4"/>
        <v>8</v>
      </c>
      <c r="I103" s="19">
        <f t="shared" si="5"/>
        <v>600000</v>
      </c>
      <c r="J103" s="20"/>
    </row>
    <row r="104" spans="1:10" ht="15.75" hidden="1">
      <c r="A104" s="7">
        <f>'TTTL tổ 9'!A108</f>
        <v>116</v>
      </c>
      <c r="B104" s="112" t="str">
        <f>'TTTL tổ 9'!B108</f>
        <v>Chhông Tăng Hao</v>
      </c>
      <c r="C104" s="15"/>
      <c r="D104" s="12">
        <v>1</v>
      </c>
      <c r="E104" s="13">
        <v>7</v>
      </c>
      <c r="F104" s="14">
        <v>2</v>
      </c>
      <c r="G104" s="13">
        <f t="shared" si="3"/>
        <v>9</v>
      </c>
      <c r="H104" s="13">
        <f t="shared" si="4"/>
        <v>8</v>
      </c>
      <c r="I104" s="19">
        <f t="shared" si="5"/>
        <v>600000</v>
      </c>
      <c r="J104" s="20"/>
    </row>
    <row r="105" spans="1:10" ht="15.75" hidden="1">
      <c r="A105" s="7">
        <f>'TTTL tổ 9'!A109</f>
        <v>117</v>
      </c>
      <c r="B105" s="112" t="str">
        <f>'TTTL tổ 9'!B109</f>
        <v>Pho Than</v>
      </c>
      <c r="C105" s="15"/>
      <c r="D105" s="12">
        <v>1</v>
      </c>
      <c r="E105" s="13">
        <v>7</v>
      </c>
      <c r="F105" s="14"/>
      <c r="G105" s="13">
        <f t="shared" si="3"/>
        <v>7</v>
      </c>
      <c r="H105" s="13">
        <f t="shared" si="4"/>
        <v>8</v>
      </c>
      <c r="I105" s="19">
        <f t="shared" si="5"/>
        <v>600000</v>
      </c>
      <c r="J105" s="20"/>
    </row>
    <row r="106" spans="1:10" ht="15.75" hidden="1">
      <c r="A106" s="7">
        <f>'TTTL tổ 9'!A110</f>
        <v>118</v>
      </c>
      <c r="B106" s="112" t="str">
        <f>'TTTL tổ 9'!B110</f>
        <v>Mak Von</v>
      </c>
      <c r="C106" s="15"/>
      <c r="D106" s="12">
        <v>1</v>
      </c>
      <c r="E106" s="13">
        <v>7</v>
      </c>
      <c r="F106" s="14"/>
      <c r="G106" s="13">
        <f t="shared" si="3"/>
        <v>7</v>
      </c>
      <c r="H106" s="13">
        <f t="shared" si="4"/>
        <v>8</v>
      </c>
      <c r="I106" s="19">
        <f t="shared" si="5"/>
        <v>600000</v>
      </c>
      <c r="J106" s="20"/>
    </row>
    <row r="107" spans="1:10" ht="15.75" hidden="1">
      <c r="A107" s="7">
        <f>'TTTL tổ 9'!A111</f>
        <v>119</v>
      </c>
      <c r="B107" s="112" t="str">
        <f>'TTTL tổ 9'!B111</f>
        <v>Sôk Tit</v>
      </c>
      <c r="C107" s="15"/>
      <c r="D107" s="12">
        <v>1</v>
      </c>
      <c r="E107" s="13">
        <v>7</v>
      </c>
      <c r="F107" s="14">
        <v>1</v>
      </c>
      <c r="G107" s="13">
        <f t="shared" si="3"/>
        <v>8</v>
      </c>
      <c r="H107" s="13">
        <f t="shared" si="4"/>
        <v>8</v>
      </c>
      <c r="I107" s="19">
        <f t="shared" si="5"/>
        <v>600000</v>
      </c>
      <c r="J107" s="20"/>
    </row>
    <row r="108" spans="1:10" ht="15.75" hidden="1">
      <c r="A108" s="7">
        <f>'TTTL tổ 9'!A112</f>
        <v>120</v>
      </c>
      <c r="B108" s="112" t="str">
        <f>'TTTL tổ 9'!B112</f>
        <v>Na Chăn Ra</v>
      </c>
      <c r="C108" s="15"/>
      <c r="D108" s="12">
        <v>1</v>
      </c>
      <c r="E108" s="13">
        <v>7</v>
      </c>
      <c r="F108" s="14">
        <v>2</v>
      </c>
      <c r="G108" s="13">
        <f t="shared" si="3"/>
        <v>9</v>
      </c>
      <c r="H108" s="13">
        <f t="shared" si="4"/>
        <v>8</v>
      </c>
      <c r="I108" s="19">
        <f t="shared" si="5"/>
        <v>600000</v>
      </c>
      <c r="J108" s="20"/>
    </row>
    <row r="109" spans="1:10" ht="15.75" hidden="1">
      <c r="A109" s="7">
        <f>'TTTL tổ 9'!A113</f>
        <v>121</v>
      </c>
      <c r="B109" s="112" t="str">
        <f>'TTTL tổ 9'!B113</f>
        <v>Von Khôi</v>
      </c>
      <c r="C109" s="15"/>
      <c r="D109" s="12">
        <v>1</v>
      </c>
      <c r="E109" s="13">
        <v>7</v>
      </c>
      <c r="F109" s="14"/>
      <c r="G109" s="13">
        <f t="shared" si="3"/>
        <v>7</v>
      </c>
      <c r="H109" s="13">
        <f t="shared" si="4"/>
        <v>8</v>
      </c>
      <c r="I109" s="19">
        <f t="shared" si="5"/>
        <v>600000</v>
      </c>
      <c r="J109" s="20"/>
    </row>
    <row r="110" spans="1:10" ht="15.75" hidden="1">
      <c r="A110" s="7">
        <f>'TTTL tổ 9'!A114</f>
        <v>122</v>
      </c>
      <c r="B110" s="112" t="str">
        <f>'TTTL tổ 9'!B114</f>
        <v>Son Chom Rơn</v>
      </c>
      <c r="C110" s="15"/>
      <c r="D110" s="12">
        <v>1</v>
      </c>
      <c r="E110" s="13">
        <v>3</v>
      </c>
      <c r="F110" s="14"/>
      <c r="G110" s="13">
        <f t="shared" si="3"/>
        <v>3</v>
      </c>
      <c r="H110" s="13">
        <f t="shared" si="4"/>
        <v>4</v>
      </c>
      <c r="I110" s="19">
        <f t="shared" si="5"/>
        <v>300000</v>
      </c>
      <c r="J110" s="20"/>
    </row>
    <row r="111" spans="1:10" ht="15.75" hidden="1">
      <c r="A111" s="7">
        <f>'TTTL tổ 9'!A115</f>
        <v>123</v>
      </c>
      <c r="B111" s="112" t="str">
        <f>'TTTL tổ 9'!B115</f>
        <v>Chhon Ron</v>
      </c>
      <c r="C111" s="15"/>
      <c r="D111" s="12">
        <v>1</v>
      </c>
      <c r="E111" s="13">
        <v>2</v>
      </c>
      <c r="F111" s="14">
        <v>2</v>
      </c>
      <c r="G111" s="13">
        <f t="shared" si="3"/>
        <v>4</v>
      </c>
      <c r="H111" s="13">
        <f t="shared" si="4"/>
        <v>3</v>
      </c>
      <c r="I111" s="19">
        <f t="shared" si="5"/>
        <v>225000</v>
      </c>
      <c r="J111" s="20"/>
    </row>
    <row r="112" spans="1:10" ht="15.75" hidden="1">
      <c r="A112" s="7">
        <f>'TTTL tổ 9'!A116</f>
        <v>124</v>
      </c>
      <c r="B112" s="112" t="str">
        <f>'TTTL tổ 9'!B116</f>
        <v>Hum Ni</v>
      </c>
      <c r="C112" s="15"/>
      <c r="D112" s="12">
        <v>1</v>
      </c>
      <c r="E112" s="13">
        <v>1</v>
      </c>
      <c r="F112" s="14"/>
      <c r="G112" s="13">
        <f t="shared" si="3"/>
        <v>1</v>
      </c>
      <c r="H112" s="13">
        <f t="shared" si="4"/>
        <v>2</v>
      </c>
      <c r="I112" s="19">
        <f t="shared" si="5"/>
        <v>150000</v>
      </c>
      <c r="J112" s="20"/>
    </row>
    <row r="113" spans="1:10" ht="15.75" hidden="1">
      <c r="A113" s="7">
        <f>'TTTL tổ 9'!A117</f>
        <v>125</v>
      </c>
      <c r="B113" s="112" t="str">
        <f>'TTTL tổ 9'!B117</f>
        <v>Sô Srey Lek</v>
      </c>
      <c r="C113" s="15"/>
      <c r="D113" s="12">
        <v>1</v>
      </c>
      <c r="E113" s="13">
        <v>2</v>
      </c>
      <c r="F113" s="14"/>
      <c r="G113" s="13">
        <f t="shared" si="3"/>
        <v>2</v>
      </c>
      <c r="H113" s="13">
        <f t="shared" si="4"/>
        <v>3</v>
      </c>
      <c r="I113" s="19">
        <f t="shared" si="5"/>
        <v>225000</v>
      </c>
      <c r="J113" s="20"/>
    </row>
    <row r="114" spans="1:10" ht="15.75" hidden="1">
      <c r="A114" s="7">
        <f>'TTTL tổ 9'!A118</f>
        <v>126</v>
      </c>
      <c r="B114" s="112" t="str">
        <f>'TTTL tổ 9'!B118</f>
        <v>Chươn Ray</v>
      </c>
      <c r="C114" s="15"/>
      <c r="D114" s="12">
        <v>1</v>
      </c>
      <c r="E114" s="13">
        <v>1</v>
      </c>
      <c r="F114" s="14"/>
      <c r="G114" s="13">
        <f t="shared" ref="G114:G177" si="6">E114+F114</f>
        <v>1</v>
      </c>
      <c r="H114" s="13">
        <f t="shared" ref="H114:H177" si="7">D114+E114</f>
        <v>2</v>
      </c>
      <c r="I114" s="19">
        <f t="shared" ref="I114:I177" si="8">H114*75000</f>
        <v>150000</v>
      </c>
      <c r="J114" s="20"/>
    </row>
    <row r="115" spans="1:10" ht="15.75" hidden="1">
      <c r="A115" s="7">
        <f>'TTTL tổ 9'!A119</f>
        <v>127</v>
      </c>
      <c r="B115" s="112" t="str">
        <f>'TTTL tổ 9'!B119</f>
        <v>Tit Ty</v>
      </c>
      <c r="C115" s="15"/>
      <c r="D115" s="12">
        <v>1</v>
      </c>
      <c r="E115" s="13">
        <v>2</v>
      </c>
      <c r="F115" s="14"/>
      <c r="G115" s="13">
        <f t="shared" si="6"/>
        <v>2</v>
      </c>
      <c r="H115" s="13">
        <f t="shared" si="7"/>
        <v>3</v>
      </c>
      <c r="I115" s="19">
        <f t="shared" si="8"/>
        <v>225000</v>
      </c>
      <c r="J115" s="20"/>
    </row>
    <row r="116" spans="1:10" ht="15.75" hidden="1">
      <c r="A116" s="7">
        <f>'TTTL tổ 9'!A120</f>
        <v>128</v>
      </c>
      <c r="B116" s="112" t="str">
        <f>'TTTL tổ 9'!B120</f>
        <v>Buôn Số Bân</v>
      </c>
      <c r="C116" s="15"/>
      <c r="D116" s="12">
        <v>1</v>
      </c>
      <c r="E116" s="13"/>
      <c r="F116" s="14">
        <v>2</v>
      </c>
      <c r="G116" s="13">
        <f t="shared" si="6"/>
        <v>2</v>
      </c>
      <c r="H116" s="13">
        <f t="shared" si="7"/>
        <v>1</v>
      </c>
      <c r="I116" s="19">
        <f t="shared" si="8"/>
        <v>75000</v>
      </c>
      <c r="J116" s="20"/>
    </row>
    <row r="117" spans="1:10" ht="15.75" hidden="1">
      <c r="A117" s="7">
        <f>'TTTL tổ 9'!A121</f>
        <v>129</v>
      </c>
      <c r="B117" s="112" t="str">
        <f>'TTTL tổ 9'!B121</f>
        <v>An Vit Chia</v>
      </c>
      <c r="C117" s="15"/>
      <c r="D117" s="12">
        <v>1</v>
      </c>
      <c r="E117" s="13">
        <v>1</v>
      </c>
      <c r="F117" s="14"/>
      <c r="G117" s="13">
        <f t="shared" si="6"/>
        <v>1</v>
      </c>
      <c r="H117" s="13">
        <f t="shared" si="7"/>
        <v>2</v>
      </c>
      <c r="I117" s="19">
        <f t="shared" si="8"/>
        <v>150000</v>
      </c>
      <c r="J117" s="20"/>
    </row>
    <row r="118" spans="1:10" ht="15.75" hidden="1">
      <c r="A118" s="7">
        <f>'TTTL tổ 9'!A122</f>
        <v>130</v>
      </c>
      <c r="B118" s="112" t="str">
        <f>'TTTL tổ 9'!B122</f>
        <v>Don Doi</v>
      </c>
      <c r="C118" s="15"/>
      <c r="D118" s="12">
        <v>1</v>
      </c>
      <c r="E118" s="13"/>
      <c r="F118" s="14">
        <v>2</v>
      </c>
      <c r="G118" s="13">
        <f t="shared" si="6"/>
        <v>2</v>
      </c>
      <c r="H118" s="13">
        <f t="shared" si="7"/>
        <v>1</v>
      </c>
      <c r="I118" s="19">
        <f t="shared" si="8"/>
        <v>75000</v>
      </c>
      <c r="J118" s="20"/>
    </row>
    <row r="119" spans="1:10" ht="15.75" hidden="1">
      <c r="A119" s="7">
        <f>'TTTL tổ 9'!A123</f>
        <v>131</v>
      </c>
      <c r="B119" s="112" t="str">
        <f>'TTTL tổ 9'!B123</f>
        <v>Rim Hay</v>
      </c>
      <c r="C119" s="15"/>
      <c r="D119" s="12">
        <v>1</v>
      </c>
      <c r="E119" s="13">
        <v>2</v>
      </c>
      <c r="F119" s="14"/>
      <c r="G119" s="13">
        <f t="shared" si="6"/>
        <v>2</v>
      </c>
      <c r="H119" s="13">
        <f t="shared" si="7"/>
        <v>3</v>
      </c>
      <c r="I119" s="19">
        <f t="shared" si="8"/>
        <v>225000</v>
      </c>
      <c r="J119" s="20"/>
    </row>
    <row r="120" spans="1:10" ht="15.75" hidden="1">
      <c r="A120" s="7">
        <f>'TTTL tổ 9'!A124</f>
        <v>132</v>
      </c>
      <c r="B120" s="112" t="str">
        <f>'TTTL tổ 9'!B124</f>
        <v>Văn Sôk</v>
      </c>
      <c r="C120" s="15"/>
      <c r="D120" s="12">
        <v>1</v>
      </c>
      <c r="E120" s="13"/>
      <c r="F120" s="14"/>
      <c r="G120" s="13">
        <f t="shared" si="6"/>
        <v>0</v>
      </c>
      <c r="H120" s="13">
        <f t="shared" si="7"/>
        <v>1</v>
      </c>
      <c r="I120" s="19">
        <f t="shared" si="8"/>
        <v>75000</v>
      </c>
      <c r="J120" s="20"/>
    </row>
    <row r="121" spans="1:10" ht="15.75" hidden="1">
      <c r="A121" s="7">
        <f>'TTTL tổ 9'!A125</f>
        <v>133</v>
      </c>
      <c r="B121" s="112" t="str">
        <f>'TTTL tổ 9'!B125</f>
        <v>Bôl Sât</v>
      </c>
      <c r="C121" s="15"/>
      <c r="D121" s="12">
        <v>1</v>
      </c>
      <c r="E121" s="13"/>
      <c r="F121" s="14">
        <v>1</v>
      </c>
      <c r="G121" s="13">
        <f t="shared" si="6"/>
        <v>1</v>
      </c>
      <c r="H121" s="13">
        <f t="shared" si="7"/>
        <v>1</v>
      </c>
      <c r="I121" s="19">
        <f t="shared" si="8"/>
        <v>75000</v>
      </c>
      <c r="J121" s="20"/>
    </row>
    <row r="122" spans="1:10" ht="15.75" hidden="1">
      <c r="A122" s="7">
        <f>'TTTL tổ 9'!A126</f>
        <v>134</v>
      </c>
      <c r="B122" s="112" t="str">
        <f>'TTTL tổ 9'!B126</f>
        <v>Hang Sât</v>
      </c>
      <c r="C122" s="15"/>
      <c r="D122" s="12">
        <v>1</v>
      </c>
      <c r="E122" s="13">
        <v>3</v>
      </c>
      <c r="F122" s="14">
        <v>2</v>
      </c>
      <c r="G122" s="13">
        <f t="shared" si="6"/>
        <v>5</v>
      </c>
      <c r="H122" s="13">
        <f t="shared" si="7"/>
        <v>4</v>
      </c>
      <c r="I122" s="19">
        <f t="shared" si="8"/>
        <v>300000</v>
      </c>
      <c r="J122" s="20"/>
    </row>
    <row r="123" spans="1:10" ht="15.75" hidden="1">
      <c r="A123" s="7">
        <f>'TTTL tổ 9'!A127</f>
        <v>135</v>
      </c>
      <c r="B123" s="112" t="str">
        <f>'TTTL tổ 9'!B127</f>
        <v>Si Sa Ly</v>
      </c>
      <c r="C123" s="15"/>
      <c r="D123" s="12">
        <v>1</v>
      </c>
      <c r="E123" s="13"/>
      <c r="F123" s="14"/>
      <c r="G123" s="13">
        <f t="shared" si="6"/>
        <v>0</v>
      </c>
      <c r="H123" s="13">
        <f t="shared" si="7"/>
        <v>1</v>
      </c>
      <c r="I123" s="19">
        <f t="shared" si="8"/>
        <v>75000</v>
      </c>
      <c r="J123" s="20"/>
    </row>
    <row r="124" spans="1:10" ht="15.75" hidden="1">
      <c r="A124" s="7">
        <f>'TTTL tổ 9'!A128</f>
        <v>136</v>
      </c>
      <c r="B124" s="112" t="str">
        <f>'TTTL tổ 9'!B128</f>
        <v>Son Pha Ry</v>
      </c>
      <c r="C124" s="15"/>
      <c r="D124" s="12">
        <v>1</v>
      </c>
      <c r="E124" s="13">
        <v>2</v>
      </c>
      <c r="F124" s="14">
        <v>2</v>
      </c>
      <c r="G124" s="13">
        <f t="shared" si="6"/>
        <v>4</v>
      </c>
      <c r="H124" s="13">
        <f t="shared" si="7"/>
        <v>3</v>
      </c>
      <c r="I124" s="19">
        <f t="shared" si="8"/>
        <v>225000</v>
      </c>
      <c r="J124" s="20"/>
    </row>
    <row r="125" spans="1:10" ht="15.75" hidden="1">
      <c r="A125" s="7">
        <f>'TTTL tổ 9'!A129</f>
        <v>137</v>
      </c>
      <c r="B125" s="112" t="str">
        <f>'TTTL tổ 9'!B129</f>
        <v>Bun Na Sua</v>
      </c>
      <c r="C125" s="15"/>
      <c r="D125" s="12"/>
      <c r="E125" s="13">
        <v>1</v>
      </c>
      <c r="F125" s="14"/>
      <c r="G125" s="13">
        <f t="shared" si="6"/>
        <v>1</v>
      </c>
      <c r="H125" s="13">
        <f t="shared" si="7"/>
        <v>1</v>
      </c>
      <c r="I125" s="19">
        <f t="shared" si="8"/>
        <v>75000</v>
      </c>
      <c r="J125" s="20"/>
    </row>
    <row r="126" spans="1:10" ht="15.75" hidden="1">
      <c r="A126" s="7">
        <f>'TTTL tổ 9'!A130</f>
        <v>138</v>
      </c>
      <c r="B126" s="112" t="str">
        <f>'TTTL tổ 9'!B130</f>
        <v>Rươn Ui</v>
      </c>
      <c r="C126" s="15"/>
      <c r="D126" s="12"/>
      <c r="E126" s="13"/>
      <c r="F126" s="14"/>
      <c r="G126" s="13">
        <f t="shared" si="6"/>
        <v>0</v>
      </c>
      <c r="H126" s="13">
        <f t="shared" si="7"/>
        <v>0</v>
      </c>
      <c r="I126" s="19">
        <f t="shared" si="8"/>
        <v>0</v>
      </c>
      <c r="J126" s="20"/>
    </row>
    <row r="127" spans="1:10" ht="15.75" hidden="1">
      <c r="A127" s="7">
        <f>'TTTL tổ 9'!A131</f>
        <v>139</v>
      </c>
      <c r="B127" s="112" t="str">
        <f>'TTTL tổ 9'!B131</f>
        <v>Phat Pheap</v>
      </c>
      <c r="C127" s="15"/>
      <c r="D127" s="12"/>
      <c r="E127" s="13">
        <v>2</v>
      </c>
      <c r="F127" s="14"/>
      <c r="G127" s="13">
        <f t="shared" si="6"/>
        <v>2</v>
      </c>
      <c r="H127" s="13">
        <f t="shared" si="7"/>
        <v>2</v>
      </c>
      <c r="I127" s="19">
        <f t="shared" si="8"/>
        <v>150000</v>
      </c>
      <c r="J127" s="20"/>
    </row>
    <row r="128" spans="1:10" ht="15.75" hidden="1">
      <c r="A128" s="7">
        <f>'TTTL tổ 9'!A132</f>
        <v>140</v>
      </c>
      <c r="B128" s="112" t="str">
        <f>'TTTL tổ 9'!B132</f>
        <v>Coi Pheak Co Đây</v>
      </c>
      <c r="C128" s="15"/>
      <c r="D128" s="12">
        <v>1</v>
      </c>
      <c r="E128" s="13">
        <v>2</v>
      </c>
      <c r="F128" s="14"/>
      <c r="G128" s="13">
        <f t="shared" si="6"/>
        <v>2</v>
      </c>
      <c r="H128" s="13">
        <f t="shared" si="7"/>
        <v>3</v>
      </c>
      <c r="I128" s="19">
        <f t="shared" si="8"/>
        <v>225000</v>
      </c>
      <c r="J128" s="20"/>
    </row>
    <row r="129" spans="1:10" ht="15.75" hidden="1">
      <c r="A129" s="7">
        <f>'TTTL tổ 9'!A133</f>
        <v>141</v>
      </c>
      <c r="B129" s="112" t="str">
        <f>'TTTL tổ 9'!B133</f>
        <v>Thiêt Pok</v>
      </c>
      <c r="C129" s="15"/>
      <c r="D129" s="12"/>
      <c r="E129" s="13">
        <v>1</v>
      </c>
      <c r="F129" s="14">
        <v>2</v>
      </c>
      <c r="G129" s="13">
        <f t="shared" si="6"/>
        <v>3</v>
      </c>
      <c r="H129" s="13">
        <f t="shared" si="7"/>
        <v>1</v>
      </c>
      <c r="I129" s="19">
        <f t="shared" si="8"/>
        <v>75000</v>
      </c>
      <c r="J129" s="20"/>
    </row>
    <row r="130" spans="1:10" ht="15.75" hidden="1">
      <c r="A130" s="7">
        <f>'TTTL tổ 9'!A134</f>
        <v>142</v>
      </c>
      <c r="B130" s="112" t="str">
        <f>'TTTL tổ 9'!B134</f>
        <v>Vi Chât</v>
      </c>
      <c r="C130" s="15"/>
      <c r="D130" s="12"/>
      <c r="E130" s="13"/>
      <c r="F130" s="14"/>
      <c r="G130" s="13">
        <f t="shared" si="6"/>
        <v>0</v>
      </c>
      <c r="H130" s="13">
        <f t="shared" si="7"/>
        <v>0</v>
      </c>
      <c r="I130" s="19">
        <f t="shared" si="8"/>
        <v>0</v>
      </c>
      <c r="J130" s="20"/>
    </row>
    <row r="131" spans="1:10" ht="15.75" hidden="1">
      <c r="A131" s="7">
        <f>'TTTL tổ 9'!A135</f>
        <v>143</v>
      </c>
      <c r="B131" s="112" t="str">
        <f>'TTTL tổ 9'!B135</f>
        <v>Om Hêng</v>
      </c>
      <c r="C131" s="15"/>
      <c r="D131" s="12"/>
      <c r="E131" s="13"/>
      <c r="F131" s="14"/>
      <c r="G131" s="13">
        <f t="shared" si="6"/>
        <v>0</v>
      </c>
      <c r="H131" s="13">
        <f t="shared" si="7"/>
        <v>0</v>
      </c>
      <c r="I131" s="19">
        <f t="shared" si="8"/>
        <v>0</v>
      </c>
      <c r="J131" s="20"/>
    </row>
    <row r="132" spans="1:10" ht="15.75" hidden="1">
      <c r="A132" s="7">
        <f>'TTTL tổ 9'!A136</f>
        <v>144</v>
      </c>
      <c r="B132" s="112" t="str">
        <f>'TTTL tổ 9'!B136</f>
        <v>Son Pha</v>
      </c>
      <c r="C132" s="15"/>
      <c r="D132" s="12"/>
      <c r="E132" s="13">
        <v>1</v>
      </c>
      <c r="F132" s="14"/>
      <c r="G132" s="13">
        <f t="shared" si="6"/>
        <v>1</v>
      </c>
      <c r="H132" s="13">
        <f t="shared" si="7"/>
        <v>1</v>
      </c>
      <c r="I132" s="19">
        <f t="shared" si="8"/>
        <v>75000</v>
      </c>
      <c r="J132" s="20"/>
    </row>
    <row r="133" spans="1:10" ht="15.75" hidden="1">
      <c r="A133" s="7">
        <f>'TTTL tổ 9'!A137</f>
        <v>145</v>
      </c>
      <c r="B133" s="112" t="str">
        <f>'TTTL tổ 9'!B137</f>
        <v>Chhum Chhương</v>
      </c>
      <c r="C133" s="15"/>
      <c r="D133" s="12">
        <v>1</v>
      </c>
      <c r="E133" s="13"/>
      <c r="F133" s="14"/>
      <c r="G133" s="13">
        <f t="shared" si="6"/>
        <v>0</v>
      </c>
      <c r="H133" s="13">
        <f t="shared" si="7"/>
        <v>1</v>
      </c>
      <c r="I133" s="19">
        <f t="shared" si="8"/>
        <v>75000</v>
      </c>
      <c r="J133" s="20"/>
    </row>
    <row r="134" spans="1:10" ht="28.5" hidden="1">
      <c r="A134" s="7">
        <f>'TTTL tổ 9'!A138</f>
        <v>146</v>
      </c>
      <c r="B134" s="112" t="str">
        <f>'TTTL tổ 9'!B138</f>
        <v>Chhương So Rây Tuch</v>
      </c>
      <c r="C134" s="15"/>
      <c r="D134" s="12"/>
      <c r="E134" s="13"/>
      <c r="F134" s="14"/>
      <c r="G134" s="13">
        <f t="shared" si="6"/>
        <v>0</v>
      </c>
      <c r="H134" s="13">
        <f t="shared" si="7"/>
        <v>0</v>
      </c>
      <c r="I134" s="19">
        <f t="shared" si="8"/>
        <v>0</v>
      </c>
      <c r="J134" s="20"/>
    </row>
    <row r="135" spans="1:10" ht="28.5" hidden="1">
      <c r="A135" s="7">
        <f>'TTTL tổ 9'!A139</f>
        <v>147</v>
      </c>
      <c r="B135" s="112" t="str">
        <f>'TTTL tổ 9'!B139</f>
        <v>Chhương So Rây Tôp</v>
      </c>
      <c r="C135" s="15"/>
      <c r="D135" s="12"/>
      <c r="E135" s="13">
        <v>2</v>
      </c>
      <c r="F135" s="14"/>
      <c r="G135" s="13">
        <f t="shared" si="6"/>
        <v>2</v>
      </c>
      <c r="H135" s="13">
        <f t="shared" si="7"/>
        <v>2</v>
      </c>
      <c r="I135" s="19">
        <f t="shared" si="8"/>
        <v>150000</v>
      </c>
      <c r="J135" s="20"/>
    </row>
    <row r="136" spans="1:10" ht="15.75" hidden="1">
      <c r="A136" s="7">
        <f>'TTTL tổ 9'!A140</f>
        <v>148</v>
      </c>
      <c r="B136" s="112" t="str">
        <f>'TTTL tổ 9'!B140</f>
        <v>Chhương Chhan</v>
      </c>
      <c r="C136" s="15"/>
      <c r="D136" s="12">
        <v>1</v>
      </c>
      <c r="E136" s="13"/>
      <c r="F136" s="14"/>
      <c r="G136" s="13">
        <f t="shared" si="6"/>
        <v>0</v>
      </c>
      <c r="H136" s="13">
        <f t="shared" si="7"/>
        <v>1</v>
      </c>
      <c r="I136" s="19">
        <f t="shared" si="8"/>
        <v>75000</v>
      </c>
      <c r="J136" s="20"/>
    </row>
    <row r="137" spans="1:10" ht="15.75" hidden="1">
      <c r="A137" s="7">
        <f>'TTTL tổ 9'!A141</f>
        <v>149</v>
      </c>
      <c r="B137" s="112" t="str">
        <f>'TTTL tổ 9'!B141</f>
        <v>Sim Đa</v>
      </c>
      <c r="C137" s="15"/>
      <c r="D137" s="12"/>
      <c r="E137" s="13">
        <v>1</v>
      </c>
      <c r="F137" s="14"/>
      <c r="G137" s="13">
        <f t="shared" si="6"/>
        <v>1</v>
      </c>
      <c r="H137" s="13">
        <f t="shared" si="7"/>
        <v>1</v>
      </c>
      <c r="I137" s="19">
        <f t="shared" si="8"/>
        <v>75000</v>
      </c>
      <c r="J137" s="20"/>
    </row>
    <row r="138" spans="1:10" ht="15.75" hidden="1">
      <c r="A138" s="7">
        <f>'TTTL tổ 9'!A142</f>
        <v>150</v>
      </c>
      <c r="B138" s="112" t="str">
        <f>'TTTL tổ 9'!B142</f>
        <v>Em Leak</v>
      </c>
      <c r="C138" s="15"/>
      <c r="D138" s="12"/>
      <c r="E138" s="13"/>
      <c r="F138" s="14"/>
      <c r="G138" s="13">
        <f t="shared" si="6"/>
        <v>0</v>
      </c>
      <c r="H138" s="13">
        <f t="shared" si="7"/>
        <v>0</v>
      </c>
      <c r="I138" s="19">
        <f t="shared" si="8"/>
        <v>0</v>
      </c>
      <c r="J138" s="20"/>
    </row>
    <row r="139" spans="1:10" ht="15.75" hidden="1">
      <c r="A139" s="7">
        <f>'TTTL tổ 9'!A143</f>
        <v>151</v>
      </c>
      <c r="B139" s="112" t="str">
        <f>'TTTL tổ 9'!B143</f>
        <v>Hiên So Rây Phoăs</v>
      </c>
      <c r="C139" s="15"/>
      <c r="D139" s="12"/>
      <c r="E139" s="13">
        <v>1</v>
      </c>
      <c r="F139" s="14">
        <v>2</v>
      </c>
      <c r="G139" s="13">
        <f t="shared" si="6"/>
        <v>3</v>
      </c>
      <c r="H139" s="13">
        <f t="shared" si="7"/>
        <v>1</v>
      </c>
      <c r="I139" s="19">
        <f t="shared" si="8"/>
        <v>75000</v>
      </c>
      <c r="J139" s="20"/>
    </row>
    <row r="140" spans="1:10" ht="15.75" hidden="1">
      <c r="A140" s="7">
        <f>'TTTL tổ 9'!A144</f>
        <v>152</v>
      </c>
      <c r="B140" s="112" t="str">
        <f>'TTTL tổ 9'!B144</f>
        <v>Kho Li Chi Von</v>
      </c>
      <c r="C140" s="15"/>
      <c r="D140" s="12"/>
      <c r="E140" s="13"/>
      <c r="F140" s="14"/>
      <c r="G140" s="13">
        <f t="shared" si="6"/>
        <v>0</v>
      </c>
      <c r="H140" s="13">
        <f t="shared" si="7"/>
        <v>0</v>
      </c>
      <c r="I140" s="19">
        <f t="shared" si="8"/>
        <v>0</v>
      </c>
      <c r="J140" s="20"/>
    </row>
    <row r="141" spans="1:10" ht="15.75" hidden="1">
      <c r="A141" s="7">
        <f>'TTTL tổ 9'!A145</f>
        <v>153</v>
      </c>
      <c r="B141" s="112" t="str">
        <f>'TTTL tổ 9'!B145</f>
        <v>Hia Hây</v>
      </c>
      <c r="C141" s="15"/>
      <c r="D141" s="12"/>
      <c r="E141" s="13"/>
      <c r="F141" s="14"/>
      <c r="G141" s="13">
        <f t="shared" si="6"/>
        <v>0</v>
      </c>
      <c r="H141" s="13">
        <f t="shared" si="7"/>
        <v>0</v>
      </c>
      <c r="I141" s="19">
        <f t="shared" si="8"/>
        <v>0</v>
      </c>
      <c r="J141" s="20"/>
    </row>
    <row r="142" spans="1:10" ht="15.75" hidden="1">
      <c r="A142" s="7">
        <f>'TTTL tổ 9'!A146</f>
        <v>154</v>
      </c>
      <c r="B142" s="112" t="str">
        <f>'TTTL tổ 9'!B146</f>
        <v>Ien Tôk</v>
      </c>
      <c r="C142" s="15"/>
      <c r="D142" s="12">
        <v>1</v>
      </c>
      <c r="E142" s="13">
        <v>2</v>
      </c>
      <c r="F142" s="14">
        <v>1</v>
      </c>
      <c r="G142" s="13">
        <f t="shared" si="6"/>
        <v>3</v>
      </c>
      <c r="H142" s="13">
        <f t="shared" si="7"/>
        <v>3</v>
      </c>
      <c r="I142" s="19">
        <f t="shared" si="8"/>
        <v>225000</v>
      </c>
      <c r="J142" s="20"/>
    </row>
    <row r="143" spans="1:10" ht="15.75" hidden="1">
      <c r="A143" s="7">
        <f>'TTTL tổ 9'!A147</f>
        <v>155</v>
      </c>
      <c r="B143" s="112" t="str">
        <f>'TTTL tổ 9'!B147</f>
        <v>Mon Môn</v>
      </c>
      <c r="C143" s="15"/>
      <c r="D143" s="12"/>
      <c r="E143" s="13">
        <v>2</v>
      </c>
      <c r="F143" s="14"/>
      <c r="G143" s="13">
        <f t="shared" si="6"/>
        <v>2</v>
      </c>
      <c r="H143" s="13">
        <f t="shared" si="7"/>
        <v>2</v>
      </c>
      <c r="I143" s="19">
        <f t="shared" si="8"/>
        <v>150000</v>
      </c>
      <c r="J143" s="20"/>
    </row>
    <row r="144" spans="1:10" ht="15.75" hidden="1">
      <c r="A144" s="7">
        <f>'TTTL tổ 9'!A148</f>
        <v>156</v>
      </c>
      <c r="B144" s="112" t="str">
        <f>'TTTL tổ 9'!B148</f>
        <v>Pi Khim</v>
      </c>
      <c r="C144" s="15"/>
      <c r="D144" s="12"/>
      <c r="E144" s="13">
        <v>2</v>
      </c>
      <c r="F144" s="14">
        <v>3</v>
      </c>
      <c r="G144" s="13">
        <f t="shared" si="6"/>
        <v>5</v>
      </c>
      <c r="H144" s="13">
        <f t="shared" si="7"/>
        <v>2</v>
      </c>
      <c r="I144" s="19">
        <f t="shared" si="8"/>
        <v>150000</v>
      </c>
      <c r="J144" s="20"/>
    </row>
    <row r="145" spans="1:10" ht="15.75" hidden="1">
      <c r="A145" s="7">
        <f>'TTTL tổ 9'!A149</f>
        <v>157</v>
      </c>
      <c r="B145" s="112" t="str">
        <f>'TTTL tổ 9'!B149</f>
        <v>Em Số Kha</v>
      </c>
      <c r="C145" s="15"/>
      <c r="D145" s="12"/>
      <c r="E145" s="13">
        <v>2</v>
      </c>
      <c r="F145" s="14"/>
      <c r="G145" s="13">
        <f t="shared" si="6"/>
        <v>2</v>
      </c>
      <c r="H145" s="13">
        <f t="shared" si="7"/>
        <v>2</v>
      </c>
      <c r="I145" s="19">
        <f t="shared" si="8"/>
        <v>150000</v>
      </c>
      <c r="J145" s="20"/>
    </row>
    <row r="146" spans="1:10" ht="15.75" hidden="1">
      <c r="A146" s="7">
        <f>'TTTL tổ 9'!A150</f>
        <v>158</v>
      </c>
      <c r="B146" s="112" t="str">
        <f>'TTTL tổ 9'!B150</f>
        <v>Sau Chea</v>
      </c>
      <c r="C146" s="15"/>
      <c r="D146" s="12"/>
      <c r="E146" s="13"/>
      <c r="F146" s="14"/>
      <c r="G146" s="13">
        <f t="shared" si="6"/>
        <v>0</v>
      </c>
      <c r="H146" s="13">
        <f t="shared" si="7"/>
        <v>0</v>
      </c>
      <c r="I146" s="19">
        <f t="shared" si="8"/>
        <v>0</v>
      </c>
      <c r="J146" s="20"/>
    </row>
    <row r="147" spans="1:10" ht="15.75" hidden="1">
      <c r="A147" s="7">
        <f>'TTTL tổ 9'!A151</f>
        <v>159</v>
      </c>
      <c r="B147" s="112" t="str">
        <f>'TTTL tổ 9'!B151</f>
        <v>Phôn Puth</v>
      </c>
      <c r="C147" s="15"/>
      <c r="D147" s="12"/>
      <c r="E147" s="13">
        <v>1</v>
      </c>
      <c r="F147" s="14"/>
      <c r="G147" s="13">
        <f t="shared" si="6"/>
        <v>1</v>
      </c>
      <c r="H147" s="13">
        <f t="shared" si="7"/>
        <v>1</v>
      </c>
      <c r="I147" s="19">
        <f t="shared" si="8"/>
        <v>75000</v>
      </c>
      <c r="J147" s="20"/>
    </row>
    <row r="148" spans="1:10" ht="15.75" hidden="1">
      <c r="A148" s="7">
        <f>'TTTL tổ 9'!A152</f>
        <v>160</v>
      </c>
      <c r="B148" s="112" t="str">
        <f>'TTTL tổ 9'!B152</f>
        <v>Pok Khên</v>
      </c>
      <c r="C148" s="15"/>
      <c r="D148" s="12">
        <v>1</v>
      </c>
      <c r="E148" s="13"/>
      <c r="F148" s="14"/>
      <c r="G148" s="13">
        <f t="shared" si="6"/>
        <v>0</v>
      </c>
      <c r="H148" s="13">
        <f t="shared" si="7"/>
        <v>1</v>
      </c>
      <c r="I148" s="19">
        <f t="shared" si="8"/>
        <v>75000</v>
      </c>
      <c r="J148" s="20"/>
    </row>
    <row r="149" spans="1:10" ht="15.75" hidden="1">
      <c r="A149" s="7">
        <f>'TTTL tổ 9'!A153</f>
        <v>161</v>
      </c>
      <c r="B149" s="112" t="str">
        <f>'TTTL tổ 9'!B153</f>
        <v>Khôm Số Kha</v>
      </c>
      <c r="C149" s="15"/>
      <c r="D149" s="12"/>
      <c r="E149" s="13">
        <v>1</v>
      </c>
      <c r="F149" s="14"/>
      <c r="G149" s="13">
        <f t="shared" si="6"/>
        <v>1</v>
      </c>
      <c r="H149" s="13">
        <f t="shared" si="7"/>
        <v>1</v>
      </c>
      <c r="I149" s="19">
        <f t="shared" si="8"/>
        <v>75000</v>
      </c>
      <c r="J149" s="20"/>
    </row>
    <row r="150" spans="1:10" ht="15.75" hidden="1">
      <c r="A150" s="7">
        <f>'TTTL tổ 9'!A154</f>
        <v>162</v>
      </c>
      <c r="B150" s="112" t="str">
        <f>'TTTL tổ 9'!B154</f>
        <v>Ti Chân Đa</v>
      </c>
      <c r="C150" s="15"/>
      <c r="D150" s="12"/>
      <c r="E150" s="13">
        <v>1</v>
      </c>
      <c r="F150" s="14">
        <v>2</v>
      </c>
      <c r="G150" s="13">
        <f t="shared" si="6"/>
        <v>3</v>
      </c>
      <c r="H150" s="13">
        <f t="shared" si="7"/>
        <v>1</v>
      </c>
      <c r="I150" s="19">
        <f t="shared" si="8"/>
        <v>75000</v>
      </c>
      <c r="J150" s="20"/>
    </row>
    <row r="151" spans="1:10" ht="15.75" hidden="1">
      <c r="A151" s="7">
        <f>'TTTL tổ 9'!A155</f>
        <v>163</v>
      </c>
      <c r="B151" s="112" t="str">
        <f>'TTTL tổ 9'!B155</f>
        <v>Hêng Thia Ry</v>
      </c>
      <c r="C151" s="15"/>
      <c r="D151" s="12"/>
      <c r="E151" s="13"/>
      <c r="F151" s="14"/>
      <c r="G151" s="13">
        <f t="shared" si="6"/>
        <v>0</v>
      </c>
      <c r="H151" s="13">
        <f t="shared" si="7"/>
        <v>0</v>
      </c>
      <c r="I151" s="19">
        <f t="shared" si="8"/>
        <v>0</v>
      </c>
      <c r="J151" s="20"/>
    </row>
    <row r="152" spans="1:10" ht="15.75" hidden="1">
      <c r="A152" s="7">
        <f>'TTTL tổ 9'!A156</f>
        <v>164</v>
      </c>
      <c r="B152" s="112" t="str">
        <f>'TTTL tổ 9'!B156</f>
        <v>Ôn Ni Cô</v>
      </c>
      <c r="C152" s="15"/>
      <c r="D152" s="12">
        <v>1</v>
      </c>
      <c r="E152" s="13">
        <v>2</v>
      </c>
      <c r="F152" s="14">
        <v>3</v>
      </c>
      <c r="G152" s="13">
        <f t="shared" si="6"/>
        <v>5</v>
      </c>
      <c r="H152" s="13">
        <f t="shared" si="7"/>
        <v>3</v>
      </c>
      <c r="I152" s="19">
        <f t="shared" si="8"/>
        <v>225000</v>
      </c>
      <c r="J152" s="20"/>
    </row>
    <row r="153" spans="1:10" ht="15.75" hidden="1">
      <c r="A153" s="7">
        <f>'TTTL tổ 9'!A157</f>
        <v>165</v>
      </c>
      <c r="B153" s="112" t="str">
        <f>'TTTL tổ 9'!B157</f>
        <v>Sim Hêng</v>
      </c>
      <c r="C153" s="15"/>
      <c r="D153" s="12">
        <v>1</v>
      </c>
      <c r="E153" s="13"/>
      <c r="F153" s="14">
        <v>1</v>
      </c>
      <c r="G153" s="13">
        <f t="shared" si="6"/>
        <v>1</v>
      </c>
      <c r="H153" s="13">
        <f t="shared" si="7"/>
        <v>1</v>
      </c>
      <c r="I153" s="19">
        <f t="shared" si="8"/>
        <v>75000</v>
      </c>
      <c r="J153" s="20"/>
    </row>
    <row r="154" spans="1:10" ht="15.75" hidden="1">
      <c r="A154" s="7">
        <f>'TTTL tổ 9'!A158</f>
        <v>166</v>
      </c>
      <c r="B154" s="112" t="str">
        <f>'TTTL tổ 9'!B158</f>
        <v>Hêng Liêu</v>
      </c>
      <c r="C154" s="15"/>
      <c r="D154" s="12"/>
      <c r="E154" s="13"/>
      <c r="F154" s="14"/>
      <c r="G154" s="13">
        <f t="shared" si="6"/>
        <v>0</v>
      </c>
      <c r="H154" s="13">
        <f t="shared" si="7"/>
        <v>0</v>
      </c>
      <c r="I154" s="19">
        <f t="shared" si="8"/>
        <v>0</v>
      </c>
      <c r="J154" s="20"/>
    </row>
    <row r="155" spans="1:10" ht="15.75" hidden="1">
      <c r="A155" s="7">
        <f>'TTTL tổ 9'!A159</f>
        <v>167</v>
      </c>
      <c r="B155" s="112" t="str">
        <f>'TTTL tổ 9'!B159</f>
        <v>Bun Viêt</v>
      </c>
      <c r="C155" s="15"/>
      <c r="D155" s="12"/>
      <c r="E155" s="13"/>
      <c r="F155" s="14">
        <v>1</v>
      </c>
      <c r="G155" s="13">
        <f t="shared" si="6"/>
        <v>1</v>
      </c>
      <c r="H155" s="13">
        <f t="shared" si="7"/>
        <v>0</v>
      </c>
      <c r="I155" s="19">
        <f t="shared" si="8"/>
        <v>0</v>
      </c>
      <c r="J155" s="20"/>
    </row>
    <row r="156" spans="1:10" ht="15.75" hidden="1">
      <c r="A156" s="7">
        <f>'TTTL tổ 9'!A160</f>
        <v>168</v>
      </c>
      <c r="B156" s="112" t="str">
        <f>'TTTL tổ 9'!B160</f>
        <v>Em Sa Run</v>
      </c>
      <c r="C156" s="15"/>
      <c r="D156" s="12">
        <v>1</v>
      </c>
      <c r="E156" s="13">
        <v>2</v>
      </c>
      <c r="F156" s="14"/>
      <c r="G156" s="13">
        <f t="shared" si="6"/>
        <v>2</v>
      </c>
      <c r="H156" s="13">
        <f t="shared" si="7"/>
        <v>3</v>
      </c>
      <c r="I156" s="19">
        <f t="shared" si="8"/>
        <v>225000</v>
      </c>
      <c r="J156" s="20"/>
    </row>
    <row r="157" spans="1:10" ht="15.75" hidden="1">
      <c r="A157" s="7">
        <f>'TTTL tổ 9'!A161</f>
        <v>169</v>
      </c>
      <c r="B157" s="112" t="str">
        <f>'TTTL tổ 9'!B161</f>
        <v>Hêng Hông</v>
      </c>
      <c r="C157" s="15"/>
      <c r="D157" s="12"/>
      <c r="E157" s="13">
        <v>1</v>
      </c>
      <c r="F157" s="14">
        <v>2</v>
      </c>
      <c r="G157" s="13">
        <f t="shared" si="6"/>
        <v>3</v>
      </c>
      <c r="H157" s="13">
        <f t="shared" si="7"/>
        <v>1</v>
      </c>
      <c r="I157" s="19">
        <f t="shared" si="8"/>
        <v>75000</v>
      </c>
      <c r="J157" s="20"/>
    </row>
    <row r="158" spans="1:10" ht="15.75" hidden="1">
      <c r="A158" s="7">
        <f>'TTTL tổ 9'!A162</f>
        <v>170</v>
      </c>
      <c r="B158" s="112" t="str">
        <f>'TTTL tổ 9'!B162</f>
        <v>Sươn Sim</v>
      </c>
      <c r="C158" s="15"/>
      <c r="D158" s="12"/>
      <c r="E158" s="13">
        <v>3</v>
      </c>
      <c r="F158" s="14"/>
      <c r="G158" s="13">
        <f t="shared" si="6"/>
        <v>3</v>
      </c>
      <c r="H158" s="13">
        <f t="shared" si="7"/>
        <v>3</v>
      </c>
      <c r="I158" s="19">
        <f t="shared" si="8"/>
        <v>225000</v>
      </c>
      <c r="J158" s="20"/>
    </row>
    <row r="159" spans="1:10" ht="15.75" hidden="1">
      <c r="A159" s="7">
        <f>'TTTL tổ 9'!A163</f>
        <v>171</v>
      </c>
      <c r="B159" s="112" t="str">
        <f>'TTTL tổ 9'!B163</f>
        <v>Phu Ngaol</v>
      </c>
      <c r="C159" s="15"/>
      <c r="D159" s="12"/>
      <c r="E159" s="13">
        <v>1</v>
      </c>
      <c r="F159" s="14">
        <v>1</v>
      </c>
      <c r="G159" s="13">
        <f t="shared" si="6"/>
        <v>2</v>
      </c>
      <c r="H159" s="13">
        <f t="shared" si="7"/>
        <v>1</v>
      </c>
      <c r="I159" s="19">
        <f t="shared" si="8"/>
        <v>75000</v>
      </c>
      <c r="J159" s="20"/>
    </row>
    <row r="160" spans="1:10" ht="15.75" hidden="1">
      <c r="A160" s="7">
        <f>'TTTL tổ 9'!A164</f>
        <v>172</v>
      </c>
      <c r="B160" s="112" t="str">
        <f>'TTTL tổ 9'!B164</f>
        <v>Phan Liep</v>
      </c>
      <c r="C160" s="15"/>
      <c r="D160" s="12">
        <v>1</v>
      </c>
      <c r="E160" s="13"/>
      <c r="F160" s="14"/>
      <c r="G160" s="13">
        <f t="shared" si="6"/>
        <v>0</v>
      </c>
      <c r="H160" s="13">
        <f t="shared" si="7"/>
        <v>1</v>
      </c>
      <c r="I160" s="19">
        <f t="shared" si="8"/>
        <v>75000</v>
      </c>
      <c r="J160" s="20"/>
    </row>
    <row r="161" spans="1:10" ht="15.75" hidden="1">
      <c r="A161" s="7">
        <f>'TTTL tổ 9'!A165</f>
        <v>173</v>
      </c>
      <c r="B161" s="112" t="str">
        <f>'TTTL tổ 9'!B165</f>
        <v>Viêt Mum</v>
      </c>
      <c r="C161" s="15"/>
      <c r="D161" s="12"/>
      <c r="E161" s="13">
        <v>1</v>
      </c>
      <c r="F161" s="14">
        <v>1</v>
      </c>
      <c r="G161" s="13">
        <f t="shared" si="6"/>
        <v>2</v>
      </c>
      <c r="H161" s="13">
        <f t="shared" si="7"/>
        <v>1</v>
      </c>
      <c r="I161" s="19">
        <f t="shared" si="8"/>
        <v>75000</v>
      </c>
      <c r="J161" s="20"/>
    </row>
    <row r="162" spans="1:10" ht="15.75" hidden="1">
      <c r="A162" s="7">
        <f>'TTTL tổ 9'!A166</f>
        <v>174</v>
      </c>
      <c r="B162" s="112" t="str">
        <f>'TTTL tổ 9'!B166</f>
        <v>Kha Phon</v>
      </c>
      <c r="C162" s="15"/>
      <c r="D162" s="12">
        <v>1</v>
      </c>
      <c r="E162" s="13">
        <v>1</v>
      </c>
      <c r="F162" s="14"/>
      <c r="G162" s="13">
        <f t="shared" si="6"/>
        <v>1</v>
      </c>
      <c r="H162" s="13">
        <f t="shared" si="7"/>
        <v>2</v>
      </c>
      <c r="I162" s="19">
        <f t="shared" si="8"/>
        <v>150000</v>
      </c>
      <c r="J162" s="20"/>
    </row>
    <row r="163" spans="1:10" ht="15.75" hidden="1">
      <c r="A163" s="7">
        <f>'TTTL tổ 9'!A167</f>
        <v>175</v>
      </c>
      <c r="B163" s="112" t="str">
        <f>'TTTL tổ 9'!B167</f>
        <v>Sông Nhanh</v>
      </c>
      <c r="C163" s="15"/>
      <c r="D163" s="12">
        <v>1</v>
      </c>
      <c r="E163" s="13">
        <v>2</v>
      </c>
      <c r="F163" s="14"/>
      <c r="G163" s="13">
        <f t="shared" si="6"/>
        <v>2</v>
      </c>
      <c r="H163" s="13">
        <f t="shared" si="7"/>
        <v>3</v>
      </c>
      <c r="I163" s="19">
        <f t="shared" si="8"/>
        <v>225000</v>
      </c>
      <c r="J163" s="20"/>
    </row>
    <row r="164" spans="1:10" ht="15.75" hidden="1">
      <c r="A164" s="7">
        <f>'TTTL tổ 9'!A168</f>
        <v>176</v>
      </c>
      <c r="B164" s="112" t="str">
        <f>'TTTL tổ 9'!B168</f>
        <v>Cop Chăn Ni</v>
      </c>
      <c r="C164" s="15"/>
      <c r="D164" s="12">
        <v>1</v>
      </c>
      <c r="E164" s="13">
        <v>2</v>
      </c>
      <c r="F164" s="14">
        <v>1</v>
      </c>
      <c r="G164" s="13">
        <f t="shared" si="6"/>
        <v>3</v>
      </c>
      <c r="H164" s="13">
        <f t="shared" si="7"/>
        <v>3</v>
      </c>
      <c r="I164" s="19">
        <f t="shared" si="8"/>
        <v>225000</v>
      </c>
      <c r="J164" s="20"/>
    </row>
    <row r="165" spans="1:10" ht="15.75" hidden="1">
      <c r="A165" s="7">
        <f>'TTTL tổ 9'!A169</f>
        <v>177</v>
      </c>
      <c r="B165" s="112" t="str">
        <f>'TTTL tổ 9'!B169</f>
        <v>Sun Chăn</v>
      </c>
      <c r="C165" s="15"/>
      <c r="D165" s="12">
        <v>1</v>
      </c>
      <c r="E165" s="13">
        <v>1</v>
      </c>
      <c r="F165" s="14"/>
      <c r="G165" s="13">
        <f t="shared" si="6"/>
        <v>1</v>
      </c>
      <c r="H165" s="13">
        <f t="shared" si="7"/>
        <v>2</v>
      </c>
      <c r="I165" s="19">
        <f t="shared" si="8"/>
        <v>150000</v>
      </c>
      <c r="J165" s="20"/>
    </row>
    <row r="166" spans="1:10" ht="15.75" hidden="1">
      <c r="A166" s="7">
        <f>'TTTL tổ 9'!A170</f>
        <v>178</v>
      </c>
      <c r="B166" s="112" t="str">
        <f>'TTTL tổ 9'!B170</f>
        <v>Sươn Cưm I</v>
      </c>
      <c r="C166" s="15"/>
      <c r="D166" s="12"/>
      <c r="E166" s="13">
        <v>1</v>
      </c>
      <c r="F166" s="14"/>
      <c r="G166" s="13">
        <f t="shared" si="6"/>
        <v>1</v>
      </c>
      <c r="H166" s="13">
        <f t="shared" si="7"/>
        <v>1</v>
      </c>
      <c r="I166" s="19">
        <f t="shared" si="8"/>
        <v>75000</v>
      </c>
      <c r="J166" s="20"/>
    </row>
    <row r="167" spans="1:10" ht="15.75" hidden="1">
      <c r="A167" s="7">
        <f>'TTTL tổ 9'!A171</f>
        <v>179</v>
      </c>
      <c r="B167" s="112" t="str">
        <f>'TTTL tổ 9'!B171</f>
        <v>Liên Răn</v>
      </c>
      <c r="C167" s="15"/>
      <c r="D167" s="12">
        <v>1</v>
      </c>
      <c r="E167" s="13"/>
      <c r="F167" s="14"/>
      <c r="G167" s="13">
        <f t="shared" si="6"/>
        <v>0</v>
      </c>
      <c r="H167" s="13">
        <f t="shared" si="7"/>
        <v>1</v>
      </c>
      <c r="I167" s="19">
        <f t="shared" si="8"/>
        <v>75000</v>
      </c>
      <c r="J167" s="20"/>
    </row>
    <row r="168" spans="1:10" ht="15.75" hidden="1">
      <c r="A168" s="7">
        <f>'TTTL tổ 9'!A172</f>
        <v>180</v>
      </c>
      <c r="B168" s="112" t="str">
        <f>'TTTL tổ 9'!B172</f>
        <v>Ôl Sa Rat</v>
      </c>
      <c r="C168" s="15"/>
      <c r="D168" s="12"/>
      <c r="E168" s="13">
        <v>1</v>
      </c>
      <c r="F168" s="14">
        <v>1</v>
      </c>
      <c r="G168" s="13">
        <f t="shared" si="6"/>
        <v>2</v>
      </c>
      <c r="H168" s="13">
        <f t="shared" si="7"/>
        <v>1</v>
      </c>
      <c r="I168" s="19">
        <f t="shared" si="8"/>
        <v>75000</v>
      </c>
      <c r="J168" s="20"/>
    </row>
    <row r="169" spans="1:10" ht="15.75" hidden="1">
      <c r="A169" s="7">
        <f>'TTTL tổ 9'!A173</f>
        <v>181</v>
      </c>
      <c r="B169" s="112" t="str">
        <f>'TTTL tổ 9'!B173</f>
        <v>Khim Khin</v>
      </c>
      <c r="C169" s="15"/>
      <c r="D169" s="12"/>
      <c r="E169" s="13">
        <v>1</v>
      </c>
      <c r="F169" s="14"/>
      <c r="G169" s="13">
        <f t="shared" si="6"/>
        <v>1</v>
      </c>
      <c r="H169" s="13">
        <f t="shared" si="7"/>
        <v>1</v>
      </c>
      <c r="I169" s="19">
        <f t="shared" si="8"/>
        <v>75000</v>
      </c>
      <c r="J169" s="20"/>
    </row>
    <row r="170" spans="1:10" ht="15.75" hidden="1">
      <c r="A170" s="7">
        <f>'TTTL tổ 9'!A174</f>
        <v>182</v>
      </c>
      <c r="B170" s="112" t="str">
        <f>'TTTL tổ 9'!B174</f>
        <v>Ra Rắt</v>
      </c>
      <c r="C170" s="15"/>
      <c r="D170" s="12"/>
      <c r="E170" s="13">
        <v>1</v>
      </c>
      <c r="F170" s="14"/>
      <c r="G170" s="13">
        <f t="shared" si="6"/>
        <v>1</v>
      </c>
      <c r="H170" s="13">
        <f t="shared" si="7"/>
        <v>1</v>
      </c>
      <c r="I170" s="19">
        <f t="shared" si="8"/>
        <v>75000</v>
      </c>
      <c r="J170" s="20"/>
    </row>
    <row r="171" spans="1:10" ht="15.75" hidden="1">
      <c r="A171" s="7">
        <f>'TTTL tổ 9'!A175</f>
        <v>183</v>
      </c>
      <c r="B171" s="112" t="str">
        <f>'TTTL tổ 9'!B175</f>
        <v>Vanh Va</v>
      </c>
      <c r="C171" s="15"/>
      <c r="D171" s="12">
        <v>1</v>
      </c>
      <c r="E171" s="13"/>
      <c r="F171" s="14">
        <v>3</v>
      </c>
      <c r="G171" s="13">
        <f t="shared" si="6"/>
        <v>3</v>
      </c>
      <c r="H171" s="13">
        <f t="shared" si="7"/>
        <v>1</v>
      </c>
      <c r="I171" s="19">
        <f t="shared" si="8"/>
        <v>75000</v>
      </c>
      <c r="J171" s="20"/>
    </row>
    <row r="172" spans="1:10" ht="15.75" hidden="1">
      <c r="A172" s="7">
        <f>'TTTL tổ 9'!A176</f>
        <v>184</v>
      </c>
      <c r="B172" s="112" t="str">
        <f>'TTTL tổ 9'!B176</f>
        <v>Pư Pia</v>
      </c>
      <c r="C172" s="15"/>
      <c r="D172" s="12"/>
      <c r="E172" s="13">
        <v>1</v>
      </c>
      <c r="F172" s="14"/>
      <c r="G172" s="13">
        <f t="shared" si="6"/>
        <v>1</v>
      </c>
      <c r="H172" s="13">
        <f t="shared" si="7"/>
        <v>1</v>
      </c>
      <c r="I172" s="19">
        <f t="shared" si="8"/>
        <v>75000</v>
      </c>
      <c r="J172" s="20"/>
    </row>
    <row r="173" spans="1:10" ht="15.75" hidden="1">
      <c r="A173" s="7">
        <f>'TTTL tổ 9'!A177</f>
        <v>185</v>
      </c>
      <c r="B173" s="112" t="str">
        <f>'TTTL tổ 9'!B177</f>
        <v>Kô Sal</v>
      </c>
      <c r="C173" s="15"/>
      <c r="D173" s="12"/>
      <c r="E173" s="13">
        <v>1</v>
      </c>
      <c r="F173" s="14"/>
      <c r="G173" s="13">
        <f t="shared" si="6"/>
        <v>1</v>
      </c>
      <c r="H173" s="13">
        <f t="shared" si="7"/>
        <v>1</v>
      </c>
      <c r="I173" s="19">
        <f t="shared" si="8"/>
        <v>75000</v>
      </c>
      <c r="J173" s="20"/>
    </row>
    <row r="174" spans="1:10" ht="15.75" hidden="1">
      <c r="A174" s="7">
        <f>'TTTL tổ 9'!A178</f>
        <v>186</v>
      </c>
      <c r="B174" s="112" t="str">
        <f>'TTTL tổ 9'!B178</f>
        <v>Siên Viên</v>
      </c>
      <c r="C174" s="15"/>
      <c r="D174" s="12"/>
      <c r="E174" s="13">
        <v>2</v>
      </c>
      <c r="F174" s="14">
        <v>1</v>
      </c>
      <c r="G174" s="13">
        <f t="shared" si="6"/>
        <v>3</v>
      </c>
      <c r="H174" s="13">
        <f t="shared" si="7"/>
        <v>2</v>
      </c>
      <c r="I174" s="19">
        <f t="shared" si="8"/>
        <v>150000</v>
      </c>
      <c r="J174" s="20"/>
    </row>
    <row r="175" spans="1:10" ht="15.75" hidden="1">
      <c r="A175" s="7">
        <f>'TTTL tổ 9'!A179</f>
        <v>187</v>
      </c>
      <c r="B175" s="112" t="str">
        <f>'TTTL tổ 9'!B179</f>
        <v>Mau Song</v>
      </c>
      <c r="C175" s="15"/>
      <c r="D175" s="12"/>
      <c r="E175" s="13">
        <v>1</v>
      </c>
      <c r="F175" s="14"/>
      <c r="G175" s="13">
        <f t="shared" si="6"/>
        <v>1</v>
      </c>
      <c r="H175" s="13">
        <f t="shared" si="7"/>
        <v>1</v>
      </c>
      <c r="I175" s="19">
        <f t="shared" si="8"/>
        <v>75000</v>
      </c>
      <c r="J175" s="20"/>
    </row>
    <row r="176" spans="1:10" ht="15.75" hidden="1">
      <c r="A176" s="7">
        <f>'TTTL tổ 9'!A180</f>
        <v>188</v>
      </c>
      <c r="B176" s="112" t="str">
        <f>'TTTL tổ 9'!B180</f>
        <v>Thuươn Thin</v>
      </c>
      <c r="C176" s="15"/>
      <c r="D176" s="12">
        <v>1</v>
      </c>
      <c r="E176" s="13"/>
      <c r="F176" s="14"/>
      <c r="G176" s="13">
        <f t="shared" si="6"/>
        <v>0</v>
      </c>
      <c r="H176" s="13">
        <f t="shared" si="7"/>
        <v>1</v>
      </c>
      <c r="I176" s="19">
        <f t="shared" si="8"/>
        <v>75000</v>
      </c>
      <c r="J176" s="20"/>
    </row>
    <row r="177" spans="1:10" ht="15.75" hidden="1">
      <c r="A177" s="7">
        <f>'TTTL tổ 9'!A181</f>
        <v>189</v>
      </c>
      <c r="B177" s="112" t="str">
        <f>'TTTL tổ 9'!B181</f>
        <v>Soc Chia</v>
      </c>
      <c r="C177" s="15"/>
      <c r="D177" s="12">
        <v>1</v>
      </c>
      <c r="E177" s="13"/>
      <c r="F177" s="14"/>
      <c r="G177" s="13">
        <f t="shared" si="6"/>
        <v>0</v>
      </c>
      <c r="H177" s="13">
        <f t="shared" si="7"/>
        <v>1</v>
      </c>
      <c r="I177" s="19">
        <f t="shared" si="8"/>
        <v>75000</v>
      </c>
      <c r="J177" s="20"/>
    </row>
    <row r="178" spans="1:10" ht="15.75" hidden="1">
      <c r="A178" s="7">
        <f>'TTTL tổ 9'!A182</f>
        <v>190</v>
      </c>
      <c r="B178" s="112" t="str">
        <f>'TTTL tổ 9'!B182</f>
        <v>Soc Khêng</v>
      </c>
      <c r="C178" s="15"/>
      <c r="D178" s="12"/>
      <c r="E178" s="13">
        <v>1</v>
      </c>
      <c r="F178" s="14">
        <v>1</v>
      </c>
      <c r="G178" s="13">
        <f t="shared" ref="G178:G243" si="9">E178+F178</f>
        <v>2</v>
      </c>
      <c r="H178" s="13">
        <f t="shared" ref="H178:H243" si="10">D178+E178</f>
        <v>1</v>
      </c>
      <c r="I178" s="19">
        <f t="shared" ref="I178:I243" si="11">H178*75000</f>
        <v>75000</v>
      </c>
      <c r="J178" s="20"/>
    </row>
    <row r="179" spans="1:10" ht="15.75" hidden="1">
      <c r="A179" s="7">
        <f>'TTTL tổ 9'!A183</f>
        <v>191</v>
      </c>
      <c r="B179" s="112" t="str">
        <f>'TTTL tổ 9'!B183</f>
        <v>Som At</v>
      </c>
      <c r="C179" s="15"/>
      <c r="D179" s="12"/>
      <c r="E179" s="13">
        <v>1</v>
      </c>
      <c r="F179" s="14"/>
      <c r="G179" s="13">
        <f t="shared" si="9"/>
        <v>1</v>
      </c>
      <c r="H179" s="13">
        <f t="shared" si="10"/>
        <v>1</v>
      </c>
      <c r="I179" s="19">
        <f t="shared" si="11"/>
        <v>75000</v>
      </c>
      <c r="J179" s="20"/>
    </row>
    <row r="180" spans="1:10" ht="15.75" hidden="1">
      <c r="A180" s="7">
        <f>'TTTL tổ 9'!A184</f>
        <v>192</v>
      </c>
      <c r="B180" s="112" t="str">
        <f>'TTTL tổ 9'!B184</f>
        <v>Hô Hôi</v>
      </c>
      <c r="C180" s="15"/>
      <c r="D180" s="12"/>
      <c r="E180" s="13">
        <v>2</v>
      </c>
      <c r="F180" s="14"/>
      <c r="G180" s="13">
        <f t="shared" si="9"/>
        <v>2</v>
      </c>
      <c r="H180" s="13">
        <f t="shared" si="10"/>
        <v>2</v>
      </c>
      <c r="I180" s="19">
        <f t="shared" si="11"/>
        <v>150000</v>
      </c>
      <c r="J180" s="20"/>
    </row>
    <row r="181" spans="1:10" ht="15.75" hidden="1">
      <c r="A181" s="7">
        <f>'TTTL tổ 9'!A185</f>
        <v>193</v>
      </c>
      <c r="B181" s="112" t="str">
        <f>'TTTL tổ 9'!B185</f>
        <v>Hô Hai</v>
      </c>
      <c r="C181" s="15"/>
      <c r="D181" s="12">
        <v>1</v>
      </c>
      <c r="E181" s="13"/>
      <c r="F181" s="14"/>
      <c r="G181" s="13">
        <f t="shared" si="9"/>
        <v>0</v>
      </c>
      <c r="H181" s="13">
        <f t="shared" si="10"/>
        <v>1</v>
      </c>
      <c r="I181" s="19">
        <f t="shared" si="11"/>
        <v>75000</v>
      </c>
      <c r="J181" s="20"/>
    </row>
    <row r="182" spans="1:10" ht="15.75" hidden="1">
      <c r="A182" s="7">
        <f>'TTTL tổ 9'!A186</f>
        <v>194</v>
      </c>
      <c r="B182" s="112" t="str">
        <f>'TTTL tổ 9'!B186</f>
        <v>Phiêp Phol</v>
      </c>
      <c r="C182" s="15"/>
      <c r="D182" s="12"/>
      <c r="E182" s="13">
        <v>2</v>
      </c>
      <c r="F182" s="14">
        <v>2</v>
      </c>
      <c r="G182" s="13">
        <f t="shared" si="9"/>
        <v>4</v>
      </c>
      <c r="H182" s="13">
        <f t="shared" si="10"/>
        <v>2</v>
      </c>
      <c r="I182" s="19">
        <f t="shared" si="11"/>
        <v>150000</v>
      </c>
      <c r="J182" s="20"/>
    </row>
    <row r="183" spans="1:10" ht="15.75" hidden="1">
      <c r="A183" s="7">
        <f>'TTTL tổ 9'!A187</f>
        <v>195</v>
      </c>
      <c r="B183" s="112" t="str">
        <f>'TTTL tổ 9'!B187</f>
        <v>Keo Mêt</v>
      </c>
      <c r="C183" s="15"/>
      <c r="D183" s="12">
        <v>1</v>
      </c>
      <c r="E183" s="13"/>
      <c r="F183" s="14"/>
      <c r="G183" s="13">
        <f t="shared" si="9"/>
        <v>0</v>
      </c>
      <c r="H183" s="13">
        <f t="shared" si="10"/>
        <v>1</v>
      </c>
      <c r="I183" s="19">
        <f t="shared" si="11"/>
        <v>75000</v>
      </c>
      <c r="J183" s="20"/>
    </row>
    <row r="184" spans="1:10" ht="15.75" hidden="1">
      <c r="A184" s="7">
        <f>'TTTL tổ 9'!A188</f>
        <v>196</v>
      </c>
      <c r="B184" s="112" t="str">
        <f>'TTTL tổ 9'!B188</f>
        <v>Canh Thông</v>
      </c>
      <c r="C184" s="15"/>
      <c r="D184" s="12"/>
      <c r="E184" s="13">
        <v>1</v>
      </c>
      <c r="F184" s="14"/>
      <c r="G184" s="13">
        <f t="shared" si="9"/>
        <v>1</v>
      </c>
      <c r="H184" s="13">
        <f t="shared" si="10"/>
        <v>1</v>
      </c>
      <c r="I184" s="19">
        <f t="shared" si="11"/>
        <v>75000</v>
      </c>
      <c r="J184" s="20"/>
    </row>
    <row r="185" spans="1:10" ht="15.75" hidden="1">
      <c r="A185" s="7">
        <f>'TTTL tổ 9'!A189</f>
        <v>197</v>
      </c>
      <c r="B185" s="112" t="str">
        <f>'TTTL tổ 9'!B189</f>
        <v>Tưc Thia</v>
      </c>
      <c r="C185" s="15"/>
      <c r="D185" s="12"/>
      <c r="E185" s="13">
        <v>1</v>
      </c>
      <c r="F185" s="14">
        <v>1</v>
      </c>
      <c r="G185" s="13">
        <f t="shared" si="9"/>
        <v>2</v>
      </c>
      <c r="H185" s="13">
        <f t="shared" si="10"/>
        <v>1</v>
      </c>
      <c r="I185" s="19">
        <f t="shared" si="11"/>
        <v>75000</v>
      </c>
      <c r="J185" s="20"/>
    </row>
    <row r="186" spans="1:10" ht="15.75" hidden="1">
      <c r="A186" s="7">
        <f>'TTTL tổ 9'!A190</f>
        <v>198</v>
      </c>
      <c r="B186" s="112" t="str">
        <f>'TTTL tổ 9'!B190</f>
        <v>Nho Nhanh</v>
      </c>
      <c r="C186" s="15"/>
      <c r="D186" s="12">
        <v>1</v>
      </c>
      <c r="E186" s="13"/>
      <c r="F186" s="14"/>
      <c r="G186" s="13">
        <f t="shared" si="9"/>
        <v>0</v>
      </c>
      <c r="H186" s="13">
        <f t="shared" si="10"/>
        <v>1</v>
      </c>
      <c r="I186" s="19">
        <f t="shared" si="11"/>
        <v>75000</v>
      </c>
      <c r="J186" s="20"/>
    </row>
    <row r="187" spans="1:10" ht="15.75" hidden="1">
      <c r="A187" s="7">
        <f>'TTTL tổ 9'!A191</f>
        <v>199</v>
      </c>
      <c r="B187" s="112" t="str">
        <f>'TTTL tổ 9'!B191</f>
        <v>Thi Tha</v>
      </c>
      <c r="C187" s="15"/>
      <c r="D187" s="12">
        <v>1</v>
      </c>
      <c r="E187" s="13"/>
      <c r="F187" s="14">
        <v>2</v>
      </c>
      <c r="G187" s="13">
        <f t="shared" si="9"/>
        <v>2</v>
      </c>
      <c r="H187" s="13">
        <f t="shared" si="10"/>
        <v>1</v>
      </c>
      <c r="I187" s="19">
        <f t="shared" si="11"/>
        <v>75000</v>
      </c>
      <c r="J187" s="20"/>
    </row>
    <row r="188" spans="1:10" ht="15.75" hidden="1">
      <c r="A188" s="7">
        <f>'TTTL tổ 9'!A192</f>
        <v>200</v>
      </c>
      <c r="B188" s="112" t="str">
        <f>'TTTL tổ 9'!B192</f>
        <v>Đoc Khlay</v>
      </c>
      <c r="C188" s="15"/>
      <c r="D188" s="12"/>
      <c r="E188" s="13">
        <v>3</v>
      </c>
      <c r="F188" s="14"/>
      <c r="G188" s="13">
        <f t="shared" si="9"/>
        <v>3</v>
      </c>
      <c r="H188" s="13">
        <f t="shared" si="10"/>
        <v>3</v>
      </c>
      <c r="I188" s="19">
        <f t="shared" si="11"/>
        <v>225000</v>
      </c>
      <c r="J188" s="20"/>
    </row>
    <row r="189" spans="1:10" ht="15.75" hidden="1">
      <c r="A189" s="7">
        <f>'TTTL tổ 9'!A193</f>
        <v>201</v>
      </c>
      <c r="B189" s="112" t="str">
        <f>'TTTL tổ 9'!B193</f>
        <v>Mit Kiêm</v>
      </c>
      <c r="C189" s="15"/>
      <c r="D189" s="12"/>
      <c r="E189" s="13">
        <v>1</v>
      </c>
      <c r="F189" s="14"/>
      <c r="G189" s="13">
        <f t="shared" si="9"/>
        <v>1</v>
      </c>
      <c r="H189" s="13">
        <f t="shared" si="10"/>
        <v>1</v>
      </c>
      <c r="I189" s="19">
        <f t="shared" si="11"/>
        <v>75000</v>
      </c>
      <c r="J189" s="20"/>
    </row>
    <row r="190" spans="1:10" ht="15.75" hidden="1">
      <c r="A190" s="7">
        <f>'TTTL tổ 9'!A194</f>
        <v>202</v>
      </c>
      <c r="B190" s="112" t="str">
        <f>'TTTL tổ 9'!B194</f>
        <v>Kan Khêt</v>
      </c>
      <c r="C190" s="15"/>
      <c r="D190" s="12"/>
      <c r="E190" s="13">
        <v>1</v>
      </c>
      <c r="F190" s="14"/>
      <c r="G190" s="13">
        <f t="shared" si="9"/>
        <v>1</v>
      </c>
      <c r="H190" s="13">
        <f t="shared" si="10"/>
        <v>1</v>
      </c>
      <c r="I190" s="19">
        <f t="shared" si="11"/>
        <v>75000</v>
      </c>
      <c r="J190" s="20"/>
    </row>
    <row r="191" spans="1:10" ht="15.75" hidden="1">
      <c r="A191" s="7">
        <f>'TTTL tổ 9'!A195</f>
        <v>203</v>
      </c>
      <c r="B191" s="112" t="str">
        <f>'TTTL tổ 9'!B195</f>
        <v>Um Ra</v>
      </c>
      <c r="C191" s="15"/>
      <c r="D191" s="12">
        <v>1</v>
      </c>
      <c r="E191" s="13"/>
      <c r="F191" s="14">
        <v>2</v>
      </c>
      <c r="G191" s="13">
        <f t="shared" si="9"/>
        <v>2</v>
      </c>
      <c r="H191" s="13">
        <f t="shared" si="10"/>
        <v>1</v>
      </c>
      <c r="I191" s="19">
        <f t="shared" si="11"/>
        <v>75000</v>
      </c>
      <c r="J191" s="20"/>
    </row>
    <row r="192" spans="1:10" ht="15.75" hidden="1">
      <c r="A192" s="7">
        <f>'TTTL tổ 9'!A196</f>
        <v>204</v>
      </c>
      <c r="B192" s="112" t="str">
        <f>'TTTL tổ 9'!B196</f>
        <v>Moi Poi</v>
      </c>
      <c r="C192" s="15"/>
      <c r="D192" s="12">
        <v>1</v>
      </c>
      <c r="E192" s="13"/>
      <c r="F192" s="14"/>
      <c r="G192" s="13">
        <f t="shared" si="9"/>
        <v>0</v>
      </c>
      <c r="H192" s="13">
        <f t="shared" si="10"/>
        <v>1</v>
      </c>
      <c r="I192" s="19">
        <f t="shared" si="11"/>
        <v>75000</v>
      </c>
      <c r="J192" s="20"/>
    </row>
    <row r="193" spans="1:10" ht="15.75" hidden="1">
      <c r="A193" s="7">
        <f>'TTTL tổ 9'!A197</f>
        <v>205</v>
      </c>
      <c r="B193" s="112" t="str">
        <f>'TTTL tổ 9'!B197</f>
        <v>San Sinh</v>
      </c>
      <c r="C193" s="15"/>
      <c r="D193" s="12"/>
      <c r="E193" s="13">
        <v>1</v>
      </c>
      <c r="F193" s="14">
        <v>1</v>
      </c>
      <c r="G193" s="13">
        <f t="shared" si="9"/>
        <v>2</v>
      </c>
      <c r="H193" s="13">
        <f t="shared" si="10"/>
        <v>1</v>
      </c>
      <c r="I193" s="19">
        <f t="shared" si="11"/>
        <v>75000</v>
      </c>
      <c r="J193" s="20"/>
    </row>
    <row r="194" spans="1:10" ht="15.75" hidden="1">
      <c r="A194" s="7">
        <f>'TTTL tổ 9'!A198</f>
        <v>206</v>
      </c>
      <c r="B194" s="112" t="str">
        <f>'TTTL tổ 9'!B198</f>
        <v>Nhoc Nho</v>
      </c>
      <c r="C194" s="15"/>
      <c r="D194" s="12"/>
      <c r="E194" s="13">
        <v>1</v>
      </c>
      <c r="F194" s="14">
        <v>1</v>
      </c>
      <c r="G194" s="13">
        <f t="shared" si="9"/>
        <v>2</v>
      </c>
      <c r="H194" s="13">
        <f t="shared" si="10"/>
        <v>1</v>
      </c>
      <c r="I194" s="19">
        <f t="shared" si="11"/>
        <v>75000</v>
      </c>
      <c r="J194" s="20"/>
    </row>
    <row r="195" spans="1:10" ht="15.75" hidden="1">
      <c r="A195" s="7">
        <f>'TTTL tổ 9'!A199</f>
        <v>207</v>
      </c>
      <c r="B195" s="112" t="str">
        <f>'TTTL tổ 9'!B199</f>
        <v>Khet Hên</v>
      </c>
      <c r="C195" s="15"/>
      <c r="D195" s="12">
        <v>1</v>
      </c>
      <c r="E195" s="13"/>
      <c r="F195" s="14"/>
      <c r="G195" s="13">
        <f t="shared" si="9"/>
        <v>0</v>
      </c>
      <c r="H195" s="13">
        <f t="shared" si="10"/>
        <v>1</v>
      </c>
      <c r="I195" s="19">
        <f t="shared" si="11"/>
        <v>75000</v>
      </c>
      <c r="J195" s="20"/>
    </row>
    <row r="196" spans="1:10" ht="15.75" hidden="1">
      <c r="A196" s="7">
        <f>'TTTL tổ 9'!A200</f>
        <v>208</v>
      </c>
      <c r="B196" s="112" t="str">
        <f>'TTTL tổ 9'!B200</f>
        <v>Sau Pư</v>
      </c>
      <c r="C196" s="15"/>
      <c r="D196" s="12"/>
      <c r="E196" s="13">
        <v>1</v>
      </c>
      <c r="F196" s="14"/>
      <c r="G196" s="13">
        <f t="shared" si="9"/>
        <v>1</v>
      </c>
      <c r="H196" s="13">
        <f t="shared" si="10"/>
        <v>1</v>
      </c>
      <c r="I196" s="19">
        <f t="shared" si="11"/>
        <v>75000</v>
      </c>
      <c r="J196" s="20"/>
    </row>
    <row r="197" spans="1:10" ht="15.75" hidden="1">
      <c r="A197" s="7">
        <f>'TTTL tổ 9'!A201</f>
        <v>209</v>
      </c>
      <c r="B197" s="112" t="str">
        <f>'TTTL tổ 9'!B201</f>
        <v>Pư Nha</v>
      </c>
      <c r="C197" s="15"/>
      <c r="D197" s="12">
        <v>1</v>
      </c>
      <c r="E197" s="13"/>
      <c r="F197" s="14"/>
      <c r="G197" s="13">
        <f t="shared" si="9"/>
        <v>0</v>
      </c>
      <c r="H197" s="13">
        <f t="shared" si="10"/>
        <v>1</v>
      </c>
      <c r="I197" s="19">
        <f t="shared" si="11"/>
        <v>75000</v>
      </c>
      <c r="J197" s="20"/>
    </row>
    <row r="198" spans="1:10" ht="15.75" hidden="1">
      <c r="A198" s="7">
        <f>'TTTL tổ 9'!A202</f>
        <v>210</v>
      </c>
      <c r="B198" s="112" t="str">
        <f>'TTTL tổ 9'!B202</f>
        <v xml:space="preserve">Noi Hên </v>
      </c>
      <c r="C198" s="15"/>
      <c r="D198" s="12"/>
      <c r="E198" s="13">
        <v>2</v>
      </c>
      <c r="F198" s="14"/>
      <c r="G198" s="13">
        <f t="shared" si="9"/>
        <v>2</v>
      </c>
      <c r="H198" s="13">
        <f t="shared" si="10"/>
        <v>2</v>
      </c>
      <c r="I198" s="19">
        <f t="shared" si="11"/>
        <v>150000</v>
      </c>
      <c r="J198" s="20"/>
    </row>
    <row r="199" spans="1:10" ht="15.75" hidden="1">
      <c r="A199" s="7">
        <f>'TTTL tổ 9'!A203</f>
        <v>211</v>
      </c>
      <c r="B199" s="112" t="str">
        <f>'TTTL tổ 9'!B203</f>
        <v>Noi Hiên</v>
      </c>
      <c r="C199" s="15"/>
      <c r="D199" s="12"/>
      <c r="E199" s="13">
        <v>1</v>
      </c>
      <c r="F199" s="14"/>
      <c r="G199" s="13">
        <f t="shared" si="9"/>
        <v>1</v>
      </c>
      <c r="H199" s="13">
        <f t="shared" si="10"/>
        <v>1</v>
      </c>
      <c r="I199" s="19">
        <f t="shared" si="11"/>
        <v>75000</v>
      </c>
      <c r="J199" s="20"/>
    </row>
    <row r="200" spans="1:10" ht="15.75" hidden="1">
      <c r="A200" s="7">
        <f>'TTTL tổ 9'!A204</f>
        <v>212</v>
      </c>
      <c r="B200" s="112" t="str">
        <f>'TTTL tổ 9'!B204</f>
        <v>Đa Linh</v>
      </c>
      <c r="C200" s="15"/>
      <c r="D200" s="12"/>
      <c r="E200" s="13">
        <v>1</v>
      </c>
      <c r="F200" s="14"/>
      <c r="G200" s="13">
        <f t="shared" si="9"/>
        <v>1</v>
      </c>
      <c r="H200" s="13">
        <f t="shared" si="10"/>
        <v>1</v>
      </c>
      <c r="I200" s="19">
        <f t="shared" si="11"/>
        <v>75000</v>
      </c>
      <c r="J200" s="20"/>
    </row>
    <row r="201" spans="1:10" ht="15.75" hidden="1">
      <c r="A201" s="7">
        <f>'TTTL tổ 9'!A205</f>
        <v>213</v>
      </c>
      <c r="B201" s="112" t="str">
        <f>'TTTL tổ 9'!B205</f>
        <v>Khach Năk</v>
      </c>
      <c r="C201" s="15"/>
      <c r="D201" s="12">
        <v>1</v>
      </c>
      <c r="E201" s="13">
        <v>2</v>
      </c>
      <c r="F201" s="14">
        <v>2</v>
      </c>
      <c r="G201" s="13">
        <f t="shared" si="9"/>
        <v>4</v>
      </c>
      <c r="H201" s="13">
        <f t="shared" si="10"/>
        <v>3</v>
      </c>
      <c r="I201" s="19">
        <f t="shared" si="11"/>
        <v>225000</v>
      </c>
      <c r="J201" s="20"/>
    </row>
    <row r="202" spans="1:10" ht="15.75" hidden="1">
      <c r="A202" s="7">
        <f>'TTTL tổ 9'!A206</f>
        <v>214</v>
      </c>
      <c r="B202" s="112" t="str">
        <f>'TTTL tổ 9'!B206</f>
        <v>Soc Liêp</v>
      </c>
      <c r="C202" s="15"/>
      <c r="D202" s="12"/>
      <c r="E202" s="13">
        <v>1</v>
      </c>
      <c r="F202" s="14">
        <v>1</v>
      </c>
      <c r="G202" s="13">
        <f t="shared" si="9"/>
        <v>2</v>
      </c>
      <c r="H202" s="13">
        <f t="shared" si="10"/>
        <v>1</v>
      </c>
      <c r="I202" s="19">
        <f t="shared" si="11"/>
        <v>75000</v>
      </c>
      <c r="J202" s="20"/>
    </row>
    <row r="203" spans="1:10" ht="15.75" hidden="1">
      <c r="A203" s="7">
        <f>'TTTL tổ 9'!A207</f>
        <v>215</v>
      </c>
      <c r="B203" s="112" t="str">
        <f>'TTTL tổ 9'!B207</f>
        <v>Som Phos</v>
      </c>
      <c r="C203" s="15"/>
      <c r="D203" s="12"/>
      <c r="E203" s="13">
        <v>1</v>
      </c>
      <c r="F203" s="14"/>
      <c r="G203" s="13">
        <f t="shared" si="9"/>
        <v>1</v>
      </c>
      <c r="H203" s="13">
        <f t="shared" si="10"/>
        <v>1</v>
      </c>
      <c r="I203" s="19">
        <f t="shared" si="11"/>
        <v>75000</v>
      </c>
      <c r="J203" s="20"/>
    </row>
    <row r="204" spans="1:10" ht="15.75" hidden="1">
      <c r="A204" s="7">
        <f>'TTTL tổ 9'!A208</f>
        <v>216</v>
      </c>
      <c r="B204" s="112" t="str">
        <f>'TTTL tổ 9'!B208</f>
        <v>An Tich</v>
      </c>
      <c r="C204" s="15"/>
      <c r="D204" s="12">
        <v>1</v>
      </c>
      <c r="E204" s="13"/>
      <c r="F204" s="14"/>
      <c r="G204" s="13">
        <f t="shared" si="9"/>
        <v>0</v>
      </c>
      <c r="H204" s="13">
        <f t="shared" si="10"/>
        <v>1</v>
      </c>
      <c r="I204" s="19">
        <f t="shared" si="11"/>
        <v>75000</v>
      </c>
      <c r="J204" s="20"/>
    </row>
    <row r="205" spans="1:10" ht="15.75" hidden="1">
      <c r="A205" s="7">
        <f>'TTTL tổ 9'!A209</f>
        <v>217</v>
      </c>
      <c r="B205" s="112" t="str">
        <f>'TTTL tổ 9'!B209</f>
        <v>Khu Khia</v>
      </c>
      <c r="C205" s="15"/>
      <c r="D205" s="12"/>
      <c r="E205" s="13">
        <v>1</v>
      </c>
      <c r="F205" s="14">
        <v>1</v>
      </c>
      <c r="G205" s="13">
        <f t="shared" si="9"/>
        <v>2</v>
      </c>
      <c r="H205" s="13">
        <f t="shared" si="10"/>
        <v>1</v>
      </c>
      <c r="I205" s="19">
        <f t="shared" si="11"/>
        <v>75000</v>
      </c>
      <c r="J205" s="20"/>
    </row>
    <row r="206" spans="1:10" ht="15.75" hidden="1">
      <c r="A206" s="7">
        <f>'TTTL tổ 9'!A210</f>
        <v>218</v>
      </c>
      <c r="B206" s="112" t="str">
        <f>'TTTL tổ 9'!B210</f>
        <v>Chom Chau</v>
      </c>
      <c r="C206" s="15"/>
      <c r="D206" s="12">
        <v>1</v>
      </c>
      <c r="E206" s="13"/>
      <c r="F206" s="14"/>
      <c r="G206" s="13">
        <f t="shared" si="9"/>
        <v>0</v>
      </c>
      <c r="H206" s="13">
        <f t="shared" si="10"/>
        <v>1</v>
      </c>
      <c r="I206" s="19">
        <f t="shared" si="11"/>
        <v>75000</v>
      </c>
      <c r="J206" s="20"/>
    </row>
    <row r="207" spans="1:10" ht="15.75" hidden="1">
      <c r="A207" s="7">
        <f>'TTTL tổ 9'!A211</f>
        <v>219</v>
      </c>
      <c r="B207" s="112" t="str">
        <f>'TTTL tổ 9'!B211</f>
        <v>La Chanh Đa</v>
      </c>
      <c r="C207" s="15"/>
      <c r="D207" s="12"/>
      <c r="E207" s="13">
        <v>1</v>
      </c>
      <c r="F207" s="14">
        <v>2</v>
      </c>
      <c r="G207" s="13">
        <f t="shared" si="9"/>
        <v>3</v>
      </c>
      <c r="H207" s="13">
        <f t="shared" si="10"/>
        <v>1</v>
      </c>
      <c r="I207" s="19">
        <f t="shared" si="11"/>
        <v>75000</v>
      </c>
      <c r="J207" s="20"/>
    </row>
    <row r="208" spans="1:10" ht="15.75" hidden="1">
      <c r="A208" s="7">
        <f>'TTTL tổ 9'!A212</f>
        <v>220</v>
      </c>
      <c r="B208" s="112" t="str">
        <f>'TTTL tổ 9'!B212</f>
        <v>Mat Khanh</v>
      </c>
      <c r="C208" s="15"/>
      <c r="D208" s="12"/>
      <c r="E208" s="13">
        <v>1</v>
      </c>
      <c r="F208" s="14"/>
      <c r="G208" s="13">
        <f t="shared" si="9"/>
        <v>1</v>
      </c>
      <c r="H208" s="13">
        <f t="shared" si="10"/>
        <v>1</v>
      </c>
      <c r="I208" s="19">
        <f t="shared" si="11"/>
        <v>75000</v>
      </c>
      <c r="J208" s="20"/>
    </row>
    <row r="209" spans="1:10" ht="15.75" hidden="1">
      <c r="A209" s="7">
        <f>'TTTL tổ 9'!A213</f>
        <v>221</v>
      </c>
      <c r="B209" s="112" t="str">
        <f>'TTTL tổ 9'!B213</f>
        <v>Dang Sô Da</v>
      </c>
      <c r="C209" s="15"/>
      <c r="D209" s="12"/>
      <c r="E209" s="13">
        <v>1</v>
      </c>
      <c r="F209" s="14"/>
      <c r="G209" s="13">
        <f t="shared" si="9"/>
        <v>1</v>
      </c>
      <c r="H209" s="13">
        <f t="shared" si="10"/>
        <v>1</v>
      </c>
      <c r="I209" s="19">
        <f t="shared" si="11"/>
        <v>75000</v>
      </c>
      <c r="J209" s="20"/>
    </row>
    <row r="210" spans="1:10" ht="15.75" hidden="1">
      <c r="A210" s="7">
        <f>'TTTL tổ 9'!A214</f>
        <v>222</v>
      </c>
      <c r="B210" s="112" t="str">
        <f>'TTTL tổ 9'!B214</f>
        <v>Hon Sua</v>
      </c>
      <c r="C210" s="15"/>
      <c r="D210" s="12">
        <v>1</v>
      </c>
      <c r="E210" s="13"/>
      <c r="F210" s="14"/>
      <c r="G210" s="13">
        <f t="shared" si="9"/>
        <v>0</v>
      </c>
      <c r="H210" s="13">
        <f t="shared" si="10"/>
        <v>1</v>
      </c>
      <c r="I210" s="19">
        <f t="shared" si="11"/>
        <v>75000</v>
      </c>
      <c r="J210" s="20"/>
    </row>
    <row r="211" spans="1:10" ht="15.75" hidden="1">
      <c r="A211" s="7">
        <f>'TTTL tổ 9'!A215</f>
        <v>223</v>
      </c>
      <c r="B211" s="112" t="str">
        <f>'TTTL tổ 9'!B215</f>
        <v>Đoc Sreng</v>
      </c>
      <c r="C211" s="15"/>
      <c r="D211" s="12">
        <v>1</v>
      </c>
      <c r="E211" s="13">
        <v>1</v>
      </c>
      <c r="F211" s="14"/>
      <c r="G211" s="13">
        <f t="shared" si="9"/>
        <v>1</v>
      </c>
      <c r="H211" s="13">
        <f t="shared" si="10"/>
        <v>2</v>
      </c>
      <c r="I211" s="19">
        <f t="shared" si="11"/>
        <v>150000</v>
      </c>
      <c r="J211" s="20"/>
    </row>
    <row r="212" spans="1:10" ht="15.75" hidden="1">
      <c r="A212" s="7">
        <f>'TTTL tổ 9'!A216</f>
        <v>224</v>
      </c>
      <c r="B212" s="112" t="str">
        <f>'TTTL tổ 9'!B216</f>
        <v>Vit Kim</v>
      </c>
      <c r="C212" s="15"/>
      <c r="D212" s="12"/>
      <c r="E212" s="13"/>
      <c r="F212" s="14"/>
      <c r="G212" s="13">
        <f t="shared" si="9"/>
        <v>0</v>
      </c>
      <c r="H212" s="13">
        <f t="shared" si="10"/>
        <v>0</v>
      </c>
      <c r="I212" s="19">
        <f t="shared" si="11"/>
        <v>0</v>
      </c>
      <c r="J212" s="20"/>
    </row>
    <row r="213" spans="1:10" ht="15.75" hidden="1">
      <c r="A213" s="7">
        <f>'TTTL tổ 9'!A217</f>
        <v>225</v>
      </c>
      <c r="B213" s="112" t="str">
        <f>'TTTL tổ 9'!B217</f>
        <v>Ko Kot</v>
      </c>
      <c r="C213" s="15"/>
      <c r="D213" s="12"/>
      <c r="E213" s="13">
        <v>1</v>
      </c>
      <c r="F213" s="14">
        <v>3</v>
      </c>
      <c r="G213" s="13">
        <f t="shared" si="9"/>
        <v>4</v>
      </c>
      <c r="H213" s="13">
        <f t="shared" si="10"/>
        <v>1</v>
      </c>
      <c r="I213" s="19">
        <f t="shared" si="11"/>
        <v>75000</v>
      </c>
      <c r="J213" s="20"/>
    </row>
    <row r="214" spans="1:10" ht="15.75" hidden="1">
      <c r="A214" s="7">
        <f>'TTTL tổ 9'!A218</f>
        <v>226</v>
      </c>
      <c r="B214" s="112" t="str">
        <f>'TTTL tổ 9'!B218</f>
        <v>Nay Phi</v>
      </c>
      <c r="C214" s="15"/>
      <c r="D214" s="12">
        <v>1</v>
      </c>
      <c r="E214" s="13"/>
      <c r="F214" s="14"/>
      <c r="G214" s="13">
        <f t="shared" si="9"/>
        <v>0</v>
      </c>
      <c r="H214" s="13">
        <f t="shared" si="10"/>
        <v>1</v>
      </c>
      <c r="I214" s="19">
        <f t="shared" si="11"/>
        <v>75000</v>
      </c>
      <c r="J214" s="20"/>
    </row>
    <row r="215" spans="1:10" ht="15.75" hidden="1">
      <c r="A215" s="7">
        <f>'TTTL tổ 9'!A219</f>
        <v>227</v>
      </c>
      <c r="B215" s="112" t="str">
        <f>'TTTL tổ 9'!B219</f>
        <v>Chên Nôn</v>
      </c>
      <c r="C215" s="15"/>
      <c r="D215" s="12"/>
      <c r="E215" s="13">
        <v>2</v>
      </c>
      <c r="F215" s="14"/>
      <c r="G215" s="13">
        <f t="shared" si="9"/>
        <v>2</v>
      </c>
      <c r="H215" s="13">
        <f t="shared" si="10"/>
        <v>2</v>
      </c>
      <c r="I215" s="19">
        <f t="shared" si="11"/>
        <v>150000</v>
      </c>
      <c r="J215" s="20"/>
    </row>
    <row r="216" spans="1:10" ht="15.75" hidden="1">
      <c r="A216" s="7">
        <f>'TTTL tổ 9'!A220</f>
        <v>228</v>
      </c>
      <c r="B216" s="112" t="str">
        <f>'TTTL tổ 9'!B220</f>
        <v>Sau So Rây Nuch</v>
      </c>
      <c r="C216" s="15"/>
      <c r="D216" s="12">
        <v>1</v>
      </c>
      <c r="E216" s="13"/>
      <c r="F216" s="14"/>
      <c r="G216" s="13">
        <f t="shared" si="9"/>
        <v>0</v>
      </c>
      <c r="H216" s="13">
        <f t="shared" si="10"/>
        <v>1</v>
      </c>
      <c r="I216" s="19">
        <f t="shared" si="11"/>
        <v>75000</v>
      </c>
      <c r="J216" s="20"/>
    </row>
    <row r="217" spans="1:10" ht="15.75" hidden="1">
      <c r="A217" s="7">
        <f>'TTTL tổ 9'!A221</f>
        <v>229</v>
      </c>
      <c r="B217" s="112" t="str">
        <f>'TTTL tổ 9'!B221</f>
        <v>Muôn Khut</v>
      </c>
      <c r="C217" s="15"/>
      <c r="D217" s="12"/>
      <c r="E217" s="13">
        <v>1</v>
      </c>
      <c r="F217" s="14"/>
      <c r="G217" s="13">
        <f t="shared" si="9"/>
        <v>1</v>
      </c>
      <c r="H217" s="13">
        <f t="shared" si="10"/>
        <v>1</v>
      </c>
      <c r="I217" s="19">
        <f t="shared" si="11"/>
        <v>75000</v>
      </c>
      <c r="J217" s="20"/>
    </row>
    <row r="218" spans="1:10" ht="15.75" hidden="1">
      <c r="A218" s="7">
        <f>'TTTL tổ 9'!A222</f>
        <v>230</v>
      </c>
      <c r="B218" s="112" t="str">
        <f>'TTTL tổ 9'!B222</f>
        <v>Phuc Phơm</v>
      </c>
      <c r="C218" s="15"/>
      <c r="D218" s="12"/>
      <c r="E218" s="13">
        <v>1</v>
      </c>
      <c r="F218" s="14"/>
      <c r="G218" s="13">
        <f t="shared" si="9"/>
        <v>1</v>
      </c>
      <c r="H218" s="13">
        <f t="shared" si="10"/>
        <v>1</v>
      </c>
      <c r="I218" s="19">
        <f t="shared" si="11"/>
        <v>75000</v>
      </c>
      <c r="J218" s="20"/>
    </row>
    <row r="219" spans="1:10" ht="15.75" hidden="1">
      <c r="A219" s="7">
        <f>'TTTL tổ 9'!A223</f>
        <v>231</v>
      </c>
      <c r="B219" s="112" t="str">
        <f>'TTTL tổ 9'!B223</f>
        <v>Nha Phol</v>
      </c>
      <c r="C219" s="15"/>
      <c r="D219" s="12"/>
      <c r="E219" s="13">
        <v>1</v>
      </c>
      <c r="F219" s="14">
        <v>2</v>
      </c>
      <c r="G219" s="13">
        <f t="shared" si="9"/>
        <v>3</v>
      </c>
      <c r="H219" s="13">
        <f t="shared" si="10"/>
        <v>1</v>
      </c>
      <c r="I219" s="19">
        <f t="shared" si="11"/>
        <v>75000</v>
      </c>
      <c r="J219" s="20"/>
    </row>
    <row r="220" spans="1:10" ht="15.75" hidden="1">
      <c r="A220" s="7">
        <f>'TTTL tổ 9'!A224</f>
        <v>232</v>
      </c>
      <c r="B220" s="112" t="str">
        <f>'TTTL tổ 9'!B224</f>
        <v>Phan Hum</v>
      </c>
      <c r="C220" s="15"/>
      <c r="D220" s="12">
        <v>1</v>
      </c>
      <c r="E220" s="13"/>
      <c r="F220" s="14">
        <v>1</v>
      </c>
      <c r="G220" s="13">
        <f t="shared" si="9"/>
        <v>1</v>
      </c>
      <c r="H220" s="13">
        <f t="shared" si="10"/>
        <v>1</v>
      </c>
      <c r="I220" s="19">
        <f t="shared" si="11"/>
        <v>75000</v>
      </c>
      <c r="J220" s="20"/>
    </row>
    <row r="221" spans="1:10" ht="15.75" hidden="1">
      <c r="A221" s="7">
        <f>'TTTL tổ 9'!A225</f>
        <v>233</v>
      </c>
      <c r="B221" s="112" t="str">
        <f>'TTTL tổ 9'!B225</f>
        <v>Mau Nêng</v>
      </c>
      <c r="C221" s="15"/>
      <c r="D221" s="12">
        <v>1</v>
      </c>
      <c r="E221" s="13">
        <v>2</v>
      </c>
      <c r="F221" s="14">
        <v>2</v>
      </c>
      <c r="G221" s="13">
        <f t="shared" si="9"/>
        <v>4</v>
      </c>
      <c r="H221" s="13">
        <f t="shared" si="10"/>
        <v>3</v>
      </c>
      <c r="I221" s="19">
        <f t="shared" si="11"/>
        <v>225000</v>
      </c>
      <c r="J221" s="20"/>
    </row>
    <row r="222" spans="1:10" ht="15.75" hidden="1">
      <c r="A222" s="7">
        <f>'TTTL tổ 9'!A226</f>
        <v>234</v>
      </c>
      <c r="B222" s="112" t="str">
        <f>'TTTL tổ 9'!B226</f>
        <v>Soc Kon</v>
      </c>
      <c r="C222" s="15"/>
      <c r="D222" s="12"/>
      <c r="E222" s="13">
        <v>1</v>
      </c>
      <c r="F222" s="14"/>
      <c r="G222" s="13">
        <f t="shared" si="9"/>
        <v>1</v>
      </c>
      <c r="H222" s="13">
        <f t="shared" si="10"/>
        <v>1</v>
      </c>
      <c r="I222" s="19">
        <f t="shared" si="11"/>
        <v>75000</v>
      </c>
      <c r="J222" s="20"/>
    </row>
    <row r="223" spans="1:10" ht="15.75" hidden="1">
      <c r="A223" s="7">
        <f>'TTTL tổ 9'!A227</f>
        <v>235</v>
      </c>
      <c r="B223" s="112" t="str">
        <f>'TTTL tổ 9'!B227</f>
        <v>Mau Sau</v>
      </c>
      <c r="C223" s="15"/>
      <c r="D223" s="12"/>
      <c r="E223" s="13">
        <v>1</v>
      </c>
      <c r="F223" s="14">
        <v>1</v>
      </c>
      <c r="G223" s="13">
        <f t="shared" si="9"/>
        <v>2</v>
      </c>
      <c r="H223" s="13">
        <f t="shared" si="10"/>
        <v>1</v>
      </c>
      <c r="I223" s="19">
        <f t="shared" si="11"/>
        <v>75000</v>
      </c>
      <c r="J223" s="20"/>
    </row>
    <row r="224" spans="1:10" ht="15.75" hidden="1">
      <c r="A224" s="7">
        <f>'TTTL tổ 9'!A228</f>
        <v>236</v>
      </c>
      <c r="B224" s="112" t="str">
        <f>'TTTL tổ 9'!B228</f>
        <v>ưa Im</v>
      </c>
      <c r="C224" s="15"/>
      <c r="D224" s="12"/>
      <c r="E224" s="13">
        <v>1</v>
      </c>
      <c r="F224" s="14"/>
      <c r="G224" s="13">
        <f t="shared" si="9"/>
        <v>1</v>
      </c>
      <c r="H224" s="13">
        <f t="shared" si="10"/>
        <v>1</v>
      </c>
      <c r="I224" s="19">
        <f t="shared" si="11"/>
        <v>75000</v>
      </c>
      <c r="J224" s="20"/>
    </row>
    <row r="225" spans="1:10" ht="15.75" hidden="1">
      <c r="A225" s="7">
        <f>'TTTL tổ 9'!A229</f>
        <v>237</v>
      </c>
      <c r="B225" s="112" t="str">
        <f>'TTTL tổ 9'!B229</f>
        <v>Sa Rinh</v>
      </c>
      <c r="C225" s="15"/>
      <c r="D225" s="12"/>
      <c r="E225" s="13">
        <v>2</v>
      </c>
      <c r="F225" s="14"/>
      <c r="G225" s="13">
        <f t="shared" si="9"/>
        <v>2</v>
      </c>
      <c r="H225" s="13">
        <f t="shared" si="10"/>
        <v>2</v>
      </c>
      <c r="I225" s="19">
        <f t="shared" si="11"/>
        <v>150000</v>
      </c>
      <c r="J225" s="20"/>
    </row>
    <row r="226" spans="1:10" ht="15.75" hidden="1">
      <c r="A226" s="7">
        <f>'TTTL tổ 9'!A230</f>
        <v>238</v>
      </c>
      <c r="B226" s="112" t="str">
        <f>'TTTL tổ 9'!B230</f>
        <v>Na Som Ol</v>
      </c>
      <c r="C226" s="15"/>
      <c r="D226" s="12"/>
      <c r="E226" s="13">
        <v>1</v>
      </c>
      <c r="F226" s="14">
        <v>1</v>
      </c>
      <c r="G226" s="13">
        <f t="shared" si="9"/>
        <v>2</v>
      </c>
      <c r="H226" s="13">
        <f t="shared" si="10"/>
        <v>1</v>
      </c>
      <c r="I226" s="19">
        <f t="shared" si="11"/>
        <v>75000</v>
      </c>
      <c r="J226" s="20"/>
    </row>
    <row r="227" spans="1:10" ht="15.75" hidden="1">
      <c r="A227" s="7">
        <f>'TTTL tổ 9'!A231</f>
        <v>239</v>
      </c>
      <c r="B227" s="112" t="str">
        <f>'TTTL tổ 9'!B231</f>
        <v>Song Sat</v>
      </c>
      <c r="C227" s="15"/>
      <c r="D227" s="12">
        <v>1</v>
      </c>
      <c r="E227" s="13">
        <v>2</v>
      </c>
      <c r="F227" s="14"/>
      <c r="G227" s="13">
        <f t="shared" si="9"/>
        <v>2</v>
      </c>
      <c r="H227" s="13">
        <f t="shared" si="10"/>
        <v>3</v>
      </c>
      <c r="I227" s="19">
        <f t="shared" si="11"/>
        <v>225000</v>
      </c>
      <c r="J227" s="20"/>
    </row>
    <row r="228" spans="1:10" ht="15.75" hidden="1">
      <c r="A228" s="7">
        <f>'TTTL tổ 9'!A232</f>
        <v>240</v>
      </c>
      <c r="B228" s="112" t="str">
        <f>'TTTL tổ 9'!B232</f>
        <v>Kom Tum</v>
      </c>
      <c r="C228" s="15"/>
      <c r="D228" s="12"/>
      <c r="E228" s="13">
        <v>1</v>
      </c>
      <c r="F228" s="14"/>
      <c r="G228" s="13">
        <f t="shared" si="9"/>
        <v>1</v>
      </c>
      <c r="H228" s="13">
        <f t="shared" si="10"/>
        <v>1</v>
      </c>
      <c r="I228" s="19">
        <f t="shared" si="11"/>
        <v>75000</v>
      </c>
      <c r="J228" s="20"/>
    </row>
    <row r="229" spans="1:10" ht="15.75" hidden="1">
      <c r="A229" s="7">
        <f>'TTTL tổ 9'!A233</f>
        <v>241</v>
      </c>
      <c r="B229" s="112" t="str">
        <f>'TTTL tổ 9'!B233</f>
        <v>Lay Pư</v>
      </c>
      <c r="C229" s="15"/>
      <c r="D229" s="12"/>
      <c r="E229" s="13">
        <v>1</v>
      </c>
      <c r="F229" s="14">
        <v>2</v>
      </c>
      <c r="G229" s="13">
        <f t="shared" si="9"/>
        <v>3</v>
      </c>
      <c r="H229" s="13">
        <f t="shared" si="10"/>
        <v>1</v>
      </c>
      <c r="I229" s="19">
        <f t="shared" si="11"/>
        <v>75000</v>
      </c>
      <c r="J229" s="20"/>
    </row>
    <row r="230" spans="1:10" ht="15.75" hidden="1">
      <c r="A230" s="7">
        <f>'TTTL tổ 9'!A234</f>
        <v>242</v>
      </c>
      <c r="B230" s="112" t="str">
        <f>'TTTL tổ 9'!B234</f>
        <v>Doi Sang</v>
      </c>
      <c r="C230" s="15"/>
      <c r="D230" s="12">
        <v>1</v>
      </c>
      <c r="E230" s="13"/>
      <c r="F230" s="14"/>
      <c r="G230" s="13">
        <f t="shared" si="9"/>
        <v>0</v>
      </c>
      <c r="H230" s="13">
        <f t="shared" si="10"/>
        <v>1</v>
      </c>
      <c r="I230" s="19">
        <f t="shared" si="11"/>
        <v>75000</v>
      </c>
      <c r="J230" s="20"/>
    </row>
    <row r="231" spans="1:10" ht="15.75" hidden="1">
      <c r="A231" s="7">
        <f>'TTTL tổ 9'!A235</f>
        <v>243</v>
      </c>
      <c r="B231" s="112" t="str">
        <f>'TTTL tổ 9'!B235</f>
        <v>Tol Kha</v>
      </c>
      <c r="C231" s="15"/>
      <c r="D231" s="12"/>
      <c r="E231" s="13">
        <v>1</v>
      </c>
      <c r="F231" s="14"/>
      <c r="G231" s="13">
        <f t="shared" si="9"/>
        <v>1</v>
      </c>
      <c r="H231" s="13">
        <f t="shared" si="10"/>
        <v>1</v>
      </c>
      <c r="I231" s="19">
        <f t="shared" si="11"/>
        <v>75000</v>
      </c>
      <c r="J231" s="20"/>
    </row>
    <row r="232" spans="1:10" ht="15.75" hidden="1">
      <c r="A232" s="7">
        <f>'TTTL tổ 9'!A236</f>
        <v>244</v>
      </c>
      <c r="B232" s="112" t="str">
        <f>'TTTL tổ 9'!B236</f>
        <v>Son Lay</v>
      </c>
      <c r="C232" s="15"/>
      <c r="D232" s="12">
        <v>1</v>
      </c>
      <c r="E232" s="13"/>
      <c r="F232" s="14"/>
      <c r="G232" s="13">
        <f t="shared" si="9"/>
        <v>0</v>
      </c>
      <c r="H232" s="13">
        <f t="shared" si="10"/>
        <v>1</v>
      </c>
      <c r="I232" s="19">
        <f t="shared" si="11"/>
        <v>75000</v>
      </c>
      <c r="J232" s="20"/>
    </row>
    <row r="233" spans="1:10" ht="15.75" hidden="1">
      <c r="A233" s="7">
        <f>'TTTL tổ 9'!A237</f>
        <v>245</v>
      </c>
      <c r="B233" s="112" t="str">
        <f>'TTTL tổ 9'!B237</f>
        <v>Bôi Sât</v>
      </c>
      <c r="C233" s="15"/>
      <c r="D233" s="12">
        <v>1</v>
      </c>
      <c r="E233" s="13"/>
      <c r="F233" s="14">
        <v>1</v>
      </c>
      <c r="G233" s="13">
        <f t="shared" si="9"/>
        <v>1</v>
      </c>
      <c r="H233" s="13">
        <f t="shared" si="10"/>
        <v>1</v>
      </c>
      <c r="I233" s="19">
        <f t="shared" si="11"/>
        <v>75000</v>
      </c>
      <c r="J233" s="20"/>
    </row>
    <row r="234" spans="1:10" ht="15.75" hidden="1">
      <c r="A234" s="7">
        <f>'TTTL tổ 9'!A238</f>
        <v>246</v>
      </c>
      <c r="B234" s="112" t="str">
        <f>'TTTL tổ 9'!B238</f>
        <v>Cuông Số Khôn</v>
      </c>
      <c r="C234" s="15"/>
      <c r="D234" s="12"/>
      <c r="E234" s="13">
        <v>2</v>
      </c>
      <c r="F234" s="14">
        <v>2</v>
      </c>
      <c r="G234" s="13">
        <f t="shared" si="9"/>
        <v>4</v>
      </c>
      <c r="H234" s="13">
        <f t="shared" si="10"/>
        <v>2</v>
      </c>
      <c r="I234" s="19">
        <f t="shared" si="11"/>
        <v>150000</v>
      </c>
      <c r="J234" s="20"/>
    </row>
    <row r="235" spans="1:10" ht="15.75" hidden="1">
      <c r="A235" s="7">
        <f>'TTTL tổ 9'!A239</f>
        <v>247</v>
      </c>
      <c r="B235" s="112" t="str">
        <f>'TTTL tổ 9'!B239</f>
        <v>Cuông Số Kia</v>
      </c>
      <c r="C235" s="15"/>
      <c r="D235" s="12"/>
      <c r="E235" s="13">
        <v>1</v>
      </c>
      <c r="F235" s="14">
        <v>1</v>
      </c>
      <c r="G235" s="13">
        <f t="shared" si="9"/>
        <v>2</v>
      </c>
      <c r="H235" s="13">
        <f t="shared" si="10"/>
        <v>1</v>
      </c>
      <c r="I235" s="19">
        <f t="shared" si="11"/>
        <v>75000</v>
      </c>
      <c r="J235" s="20"/>
    </row>
    <row r="236" spans="1:10" ht="15.75" hidden="1">
      <c r="A236" s="7">
        <f>'TTTL tổ 9'!A240</f>
        <v>248</v>
      </c>
      <c r="B236" s="112" t="str">
        <f>'TTTL tổ 9'!B240</f>
        <v>Cuông Số Khôm</v>
      </c>
      <c r="C236" s="15"/>
      <c r="D236" s="12"/>
      <c r="E236" s="13">
        <v>1</v>
      </c>
      <c r="F236" s="14"/>
      <c r="G236" s="13">
        <f t="shared" si="9"/>
        <v>1</v>
      </c>
      <c r="H236" s="13">
        <f t="shared" si="10"/>
        <v>1</v>
      </c>
      <c r="I236" s="19">
        <f t="shared" si="11"/>
        <v>75000</v>
      </c>
      <c r="J236" s="20"/>
    </row>
    <row r="237" spans="1:10" ht="15.75" hidden="1">
      <c r="A237" s="7">
        <f>'TTTL tổ 9'!A241</f>
        <v>249</v>
      </c>
      <c r="B237" s="112" t="str">
        <f>'TTTL tổ 9'!B241</f>
        <v>Cuông Số Khêng</v>
      </c>
      <c r="C237" s="15"/>
      <c r="D237" s="12">
        <v>1</v>
      </c>
      <c r="E237" s="13">
        <v>1</v>
      </c>
      <c r="F237" s="14"/>
      <c r="G237" s="13">
        <f t="shared" si="9"/>
        <v>1</v>
      </c>
      <c r="H237" s="13">
        <f t="shared" si="10"/>
        <v>2</v>
      </c>
      <c r="I237" s="19">
        <f t="shared" si="11"/>
        <v>150000</v>
      </c>
      <c r="J237" s="20"/>
    </row>
    <row r="238" spans="1:10" ht="15.75" hidden="1">
      <c r="A238" s="7">
        <f>'TTTL tổ 9'!A242</f>
        <v>250</v>
      </c>
      <c r="B238" s="112" t="str">
        <f>'TTTL tổ 9'!B242</f>
        <v>Tha Phea Rum</v>
      </c>
      <c r="C238" s="15"/>
      <c r="D238" s="12">
        <v>1</v>
      </c>
      <c r="E238" s="13"/>
      <c r="F238" s="14">
        <v>2</v>
      </c>
      <c r="G238" s="13">
        <f t="shared" si="9"/>
        <v>2</v>
      </c>
      <c r="H238" s="13">
        <f t="shared" si="10"/>
        <v>1</v>
      </c>
      <c r="I238" s="19">
        <f t="shared" si="11"/>
        <v>75000</v>
      </c>
      <c r="J238" s="20"/>
    </row>
    <row r="239" spans="1:10" ht="15.75" hidden="1">
      <c r="A239" s="7">
        <f>'TTTL tổ 9'!A243</f>
        <v>251</v>
      </c>
      <c r="B239" s="112" t="str">
        <f>'TTTL tổ 9'!B243</f>
        <v>Hiêng Số Chea</v>
      </c>
      <c r="C239" s="15"/>
      <c r="D239" s="12"/>
      <c r="E239" s="13">
        <v>1</v>
      </c>
      <c r="F239" s="14"/>
      <c r="G239" s="13">
        <f t="shared" si="9"/>
        <v>1</v>
      </c>
      <c r="H239" s="13">
        <f t="shared" si="10"/>
        <v>1</v>
      </c>
      <c r="I239" s="19">
        <f t="shared" si="11"/>
        <v>75000</v>
      </c>
      <c r="J239" s="20"/>
    </row>
    <row r="240" spans="1:10" ht="15.75" hidden="1">
      <c r="A240" s="7">
        <f>'TTTL tổ 9'!A244</f>
        <v>252</v>
      </c>
      <c r="B240" s="112" t="str">
        <f>'TTTL tổ 9'!B244</f>
        <v>Sat Nơ</v>
      </c>
      <c r="C240" s="15"/>
      <c r="D240" s="12"/>
      <c r="E240" s="13">
        <v>1</v>
      </c>
      <c r="F240" s="14"/>
      <c r="G240" s="13">
        <f t="shared" si="9"/>
        <v>1</v>
      </c>
      <c r="H240" s="13">
        <f t="shared" si="10"/>
        <v>1</v>
      </c>
      <c r="I240" s="19">
        <f t="shared" si="11"/>
        <v>75000</v>
      </c>
      <c r="J240" s="20"/>
    </row>
    <row r="241" spans="1:10" ht="15.75" hidden="1">
      <c r="A241" s="7">
        <f>'TTTL tổ 9'!A245</f>
        <v>253</v>
      </c>
      <c r="B241" s="112" t="str">
        <f>'TTTL tổ 9'!B245</f>
        <v>Ươn Phea Rum</v>
      </c>
      <c r="C241" s="15"/>
      <c r="D241" s="12">
        <v>1</v>
      </c>
      <c r="E241" s="13"/>
      <c r="F241" s="14"/>
      <c r="G241" s="13">
        <f t="shared" si="9"/>
        <v>0</v>
      </c>
      <c r="H241" s="13">
        <f t="shared" si="10"/>
        <v>1</v>
      </c>
      <c r="I241" s="19">
        <f t="shared" si="11"/>
        <v>75000</v>
      </c>
      <c r="J241" s="20"/>
    </row>
    <row r="242" spans="1:10" ht="15.75" hidden="1">
      <c r="A242" s="7">
        <f>'TTTL tổ 9'!A246</f>
        <v>328</v>
      </c>
      <c r="B242" s="112" t="str">
        <f>'TTTL tổ 9'!B246</f>
        <v>Đông Số Cư</v>
      </c>
      <c r="C242" s="15"/>
      <c r="D242" s="12"/>
      <c r="E242" s="13">
        <v>1</v>
      </c>
      <c r="F242" s="14"/>
      <c r="G242" s="13">
        <f t="shared" si="9"/>
        <v>1</v>
      </c>
      <c r="H242" s="13">
        <f t="shared" si="10"/>
        <v>1</v>
      </c>
      <c r="I242" s="19">
        <f t="shared" si="11"/>
        <v>75000</v>
      </c>
      <c r="J242" s="20"/>
    </row>
    <row r="243" spans="1:10" ht="15.75" hidden="1">
      <c r="A243" s="7">
        <f>'TTTL tổ 9'!A247</f>
        <v>329</v>
      </c>
      <c r="B243" s="112" t="str">
        <f>'TTTL tổ 9'!B247</f>
        <v>Su Số Sêng</v>
      </c>
      <c r="C243" s="15"/>
      <c r="D243" s="12">
        <v>1</v>
      </c>
      <c r="E243" s="13">
        <v>2</v>
      </c>
      <c r="F243" s="14"/>
      <c r="G243" s="13">
        <f t="shared" si="9"/>
        <v>2</v>
      </c>
      <c r="H243" s="13">
        <f t="shared" si="10"/>
        <v>3</v>
      </c>
      <c r="I243" s="19">
        <f t="shared" si="11"/>
        <v>225000</v>
      </c>
      <c r="J243" s="20"/>
    </row>
    <row r="244" spans="1:10" ht="15.75" hidden="1">
      <c r="A244" s="7">
        <f>'TTTL tổ 9'!A248</f>
        <v>330</v>
      </c>
      <c r="B244" s="112" t="str">
        <f>'TTTL tổ 9'!B248</f>
        <v>Cư So Rây Nich</v>
      </c>
      <c r="C244" s="15"/>
      <c r="D244" s="12"/>
      <c r="E244" s="13">
        <v>1</v>
      </c>
      <c r="F244" s="14"/>
      <c r="G244" s="13">
        <f t="shared" ref="G244:G274" si="12">E244+F244</f>
        <v>1</v>
      </c>
      <c r="H244" s="13">
        <f t="shared" ref="H244:H274" si="13">D244+E244</f>
        <v>1</v>
      </c>
      <c r="I244" s="19">
        <f t="shared" ref="I244:I274" si="14">H244*75000</f>
        <v>75000</v>
      </c>
      <c r="J244" s="20"/>
    </row>
    <row r="245" spans="1:10" ht="15.75" hidden="1">
      <c r="A245" s="7">
        <f>'TTTL tổ 9'!A249</f>
        <v>331</v>
      </c>
      <c r="B245" s="112" t="str">
        <f>'TTTL tổ 9'!B249</f>
        <v>Tô Ria Sam</v>
      </c>
      <c r="C245" s="15"/>
      <c r="D245" s="12">
        <v>1</v>
      </c>
      <c r="E245" s="13">
        <v>3</v>
      </c>
      <c r="F245" s="14">
        <v>1</v>
      </c>
      <c r="G245" s="13">
        <f t="shared" si="12"/>
        <v>4</v>
      </c>
      <c r="H245" s="13">
        <f t="shared" si="13"/>
        <v>4</v>
      </c>
      <c r="I245" s="19">
        <f t="shared" si="14"/>
        <v>300000</v>
      </c>
      <c r="J245" s="20"/>
    </row>
    <row r="246" spans="1:10" ht="15.75" hidden="1">
      <c r="A246" s="7">
        <f>'TTTL tổ 9'!A250</f>
        <v>332</v>
      </c>
      <c r="B246" s="112" t="str">
        <f>'TTTL tổ 9'!B250</f>
        <v>Đông Chân Na</v>
      </c>
      <c r="C246" s="15"/>
      <c r="D246" s="12">
        <v>1</v>
      </c>
      <c r="E246" s="13"/>
      <c r="F246" s="14"/>
      <c r="G246" s="13">
        <f t="shared" si="12"/>
        <v>0</v>
      </c>
      <c r="H246" s="13">
        <f t="shared" si="13"/>
        <v>1</v>
      </c>
      <c r="I246" s="19">
        <f t="shared" si="14"/>
        <v>75000</v>
      </c>
      <c r="J246" s="20"/>
    </row>
    <row r="247" spans="1:10" ht="15.75" hidden="1">
      <c r="A247" s="7">
        <f>'TTTL tổ 9'!A251</f>
        <v>333</v>
      </c>
      <c r="B247" s="112" t="str">
        <f>'TTTL tổ 9'!B251</f>
        <v>Đông Chơm Rơn</v>
      </c>
      <c r="C247" s="15"/>
      <c r="D247" s="12"/>
      <c r="E247" s="13">
        <v>3</v>
      </c>
      <c r="F247" s="14"/>
      <c r="G247" s="13">
        <f t="shared" si="12"/>
        <v>3</v>
      </c>
      <c r="H247" s="13">
        <f t="shared" si="13"/>
        <v>3</v>
      </c>
      <c r="I247" s="19">
        <f t="shared" si="14"/>
        <v>225000</v>
      </c>
      <c r="J247" s="20"/>
    </row>
    <row r="248" spans="1:10" ht="15.75" hidden="1">
      <c r="A248" s="7">
        <f>'TTTL tổ 9'!A252</f>
        <v>334</v>
      </c>
      <c r="B248" s="112" t="str">
        <f>'TTTL tổ 9'!B252</f>
        <v>Đông Số Chân</v>
      </c>
      <c r="C248" s="15"/>
      <c r="D248" s="12"/>
      <c r="E248" s="13">
        <v>1</v>
      </c>
      <c r="F248" s="14">
        <v>1</v>
      </c>
      <c r="G248" s="13">
        <f t="shared" si="12"/>
        <v>2</v>
      </c>
      <c r="H248" s="13">
        <f t="shared" si="13"/>
        <v>1</v>
      </c>
      <c r="I248" s="19">
        <f t="shared" si="14"/>
        <v>75000</v>
      </c>
      <c r="J248" s="20"/>
    </row>
    <row r="249" spans="1:10" ht="15.75" hidden="1">
      <c r="A249" s="7">
        <f>'TTTL tổ 9'!A253</f>
        <v>335</v>
      </c>
      <c r="B249" s="112" t="str">
        <f>'TTTL tổ 9'!B253</f>
        <v>Bu San</v>
      </c>
      <c r="C249" s="15"/>
      <c r="D249" s="12">
        <v>1</v>
      </c>
      <c r="E249" s="13"/>
      <c r="F249" s="14"/>
      <c r="G249" s="13">
        <f t="shared" si="12"/>
        <v>0</v>
      </c>
      <c r="H249" s="13">
        <f t="shared" si="13"/>
        <v>1</v>
      </c>
      <c r="I249" s="19">
        <f t="shared" si="14"/>
        <v>75000</v>
      </c>
      <c r="J249" s="20"/>
    </row>
    <row r="250" spans="1:10" ht="15.75" hidden="1">
      <c r="A250" s="7">
        <f>'TTTL tổ 9'!A254</f>
        <v>336</v>
      </c>
      <c r="B250" s="112" t="str">
        <f>'TTTL tổ 9'!B254</f>
        <v>Chôn Số Rây</v>
      </c>
      <c r="C250" s="15"/>
      <c r="D250" s="12">
        <v>1</v>
      </c>
      <c r="E250" s="13"/>
      <c r="F250" s="14">
        <v>2</v>
      </c>
      <c r="G250" s="13">
        <f t="shared" si="12"/>
        <v>2</v>
      </c>
      <c r="H250" s="13">
        <f t="shared" si="13"/>
        <v>1</v>
      </c>
      <c r="I250" s="19">
        <f t="shared" si="14"/>
        <v>75000</v>
      </c>
      <c r="J250" s="20"/>
    </row>
    <row r="251" spans="1:10" ht="15.75" hidden="1">
      <c r="A251" s="7">
        <f>'TTTL tổ 9'!A255</f>
        <v>337</v>
      </c>
      <c r="B251" s="112" t="str">
        <f>'TTTL tổ 9'!B255</f>
        <v>Su Số Si</v>
      </c>
      <c r="C251" s="15"/>
      <c r="D251" s="12"/>
      <c r="E251" s="13">
        <v>1</v>
      </c>
      <c r="F251" s="14"/>
      <c r="G251" s="13">
        <f t="shared" si="12"/>
        <v>1</v>
      </c>
      <c r="H251" s="13">
        <f t="shared" si="13"/>
        <v>1</v>
      </c>
      <c r="I251" s="19">
        <f t="shared" si="14"/>
        <v>75000</v>
      </c>
      <c r="J251" s="20"/>
    </row>
    <row r="252" spans="1:10" ht="15.75" hidden="1">
      <c r="A252" s="7">
        <f>'TTTL tổ 9'!A256</f>
        <v>338</v>
      </c>
      <c r="B252" s="112" t="str">
        <f>'TTTL tổ 9'!B256</f>
        <v>Hông Som Nang</v>
      </c>
      <c r="C252" s="15"/>
      <c r="D252" s="12"/>
      <c r="E252" s="13">
        <v>1</v>
      </c>
      <c r="F252" s="14"/>
      <c r="G252" s="13">
        <f t="shared" si="12"/>
        <v>1</v>
      </c>
      <c r="H252" s="13">
        <f t="shared" si="13"/>
        <v>1</v>
      </c>
      <c r="I252" s="19">
        <f t="shared" si="14"/>
        <v>75000</v>
      </c>
      <c r="J252" s="20"/>
    </row>
    <row r="253" spans="1:10" ht="15.75" hidden="1">
      <c r="A253" s="7">
        <f>'TTTL tổ 9'!A257</f>
        <v>339</v>
      </c>
      <c r="B253" s="112" t="str">
        <f>'TTTL tổ 9'!B257</f>
        <v>Chem Dôn</v>
      </c>
      <c r="C253" s="15"/>
      <c r="D253" s="12">
        <v>1</v>
      </c>
      <c r="E253" s="13">
        <v>1</v>
      </c>
      <c r="F253" s="14"/>
      <c r="G253" s="13">
        <f t="shared" si="12"/>
        <v>1</v>
      </c>
      <c r="H253" s="13">
        <f t="shared" si="13"/>
        <v>2</v>
      </c>
      <c r="I253" s="19">
        <f t="shared" si="14"/>
        <v>150000</v>
      </c>
      <c r="J253" s="20"/>
    </row>
    <row r="254" spans="1:10" ht="15.75" hidden="1">
      <c r="A254" s="7">
        <f>'TTTL tổ 9'!A258</f>
        <v>340</v>
      </c>
      <c r="B254" s="112" t="str">
        <f>'TTTL tổ 9'!B258</f>
        <v>Hiêng Số Thum</v>
      </c>
      <c r="C254" s="15"/>
      <c r="D254" s="12"/>
      <c r="E254" s="13">
        <v>1</v>
      </c>
      <c r="F254" s="14"/>
      <c r="G254" s="13">
        <f t="shared" si="12"/>
        <v>1</v>
      </c>
      <c r="H254" s="13">
        <f t="shared" si="13"/>
        <v>1</v>
      </c>
      <c r="I254" s="19">
        <f t="shared" si="14"/>
        <v>75000</v>
      </c>
      <c r="J254" s="20"/>
    </row>
    <row r="255" spans="1:10" ht="15.75" hidden="1">
      <c r="A255" s="7">
        <f>'TTTL tổ 9'!A259</f>
        <v>341</v>
      </c>
      <c r="B255" s="112" t="str">
        <f>'TTTL tổ 9'!B259</f>
        <v>Suông Thin</v>
      </c>
      <c r="C255" s="15"/>
      <c r="D255" s="12"/>
      <c r="E255" s="13">
        <v>2</v>
      </c>
      <c r="F255" s="14"/>
      <c r="G255" s="13">
        <f t="shared" si="12"/>
        <v>2</v>
      </c>
      <c r="H255" s="13">
        <f t="shared" si="13"/>
        <v>2</v>
      </c>
      <c r="I255" s="19">
        <f t="shared" si="14"/>
        <v>150000</v>
      </c>
      <c r="J255" s="20"/>
    </row>
    <row r="256" spans="1:10" ht="15.75" hidden="1">
      <c r="A256" s="7">
        <f>'TTTL tổ 9'!A260</f>
        <v>342</v>
      </c>
      <c r="B256" s="112" t="str">
        <f>'TTTL tổ 9'!B260</f>
        <v>Kông Long</v>
      </c>
      <c r="C256" s="15"/>
      <c r="D256" s="12">
        <v>1</v>
      </c>
      <c r="E256" s="13">
        <v>2</v>
      </c>
      <c r="F256" s="14"/>
      <c r="G256" s="13">
        <f t="shared" si="12"/>
        <v>2</v>
      </c>
      <c r="H256" s="13">
        <f t="shared" si="13"/>
        <v>3</v>
      </c>
      <c r="I256" s="19">
        <f t="shared" si="14"/>
        <v>225000</v>
      </c>
      <c r="J256" s="20"/>
    </row>
    <row r="257" spans="1:10" ht="15.75" hidden="1">
      <c r="A257" s="7">
        <f>'TTTL tổ 9'!A261</f>
        <v>343</v>
      </c>
      <c r="B257" s="112" t="str">
        <f>'TTTL tổ 9'!B261</f>
        <v>Dưm Sim</v>
      </c>
      <c r="C257" s="15"/>
      <c r="D257" s="12"/>
      <c r="E257" s="13">
        <v>1</v>
      </c>
      <c r="F257" s="14"/>
      <c r="G257" s="13">
        <f t="shared" si="12"/>
        <v>1</v>
      </c>
      <c r="H257" s="13">
        <f t="shared" si="13"/>
        <v>1</v>
      </c>
      <c r="I257" s="19">
        <f t="shared" si="14"/>
        <v>75000</v>
      </c>
      <c r="J257" s="20"/>
    </row>
    <row r="258" spans="1:10" ht="15.75" hidden="1">
      <c r="A258" s="7">
        <f>'TTTL tổ 9'!A262</f>
        <v>344</v>
      </c>
      <c r="B258" s="112" t="str">
        <f>'TTTL tổ 9'!B262</f>
        <v>Sat Nin</v>
      </c>
      <c r="C258" s="15"/>
      <c r="D258" s="12">
        <v>1</v>
      </c>
      <c r="E258" s="13"/>
      <c r="F258" s="14"/>
      <c r="G258" s="13">
        <f t="shared" si="12"/>
        <v>0</v>
      </c>
      <c r="H258" s="13">
        <f t="shared" si="13"/>
        <v>1</v>
      </c>
      <c r="I258" s="19">
        <f t="shared" si="14"/>
        <v>75000</v>
      </c>
      <c r="J258" s="20"/>
    </row>
    <row r="259" spans="1:10" ht="28.5" hidden="1">
      <c r="A259" s="7">
        <f>'TTTL tổ 9'!A263</f>
        <v>345</v>
      </c>
      <c r="B259" s="112" t="str">
        <f>'TTTL tổ 9'!B263</f>
        <v>Ngat Chhay So Rêng</v>
      </c>
      <c r="C259" s="15"/>
      <c r="D259" s="12"/>
      <c r="E259" s="13">
        <v>1</v>
      </c>
      <c r="F259" s="14">
        <v>3</v>
      </c>
      <c r="G259" s="13">
        <f t="shared" si="12"/>
        <v>4</v>
      </c>
      <c r="H259" s="13">
        <f t="shared" si="13"/>
        <v>1</v>
      </c>
      <c r="I259" s="19">
        <f t="shared" si="14"/>
        <v>75000</v>
      </c>
      <c r="J259" s="20"/>
    </row>
    <row r="260" spans="1:10" ht="15.75" hidden="1">
      <c r="A260" s="7">
        <f>'TTTL tổ 9'!A264</f>
        <v>346</v>
      </c>
      <c r="B260" s="112" t="str">
        <f>'TTTL tổ 9'!B264</f>
        <v>Dêt Số Khăn</v>
      </c>
      <c r="C260" s="15"/>
      <c r="D260" s="12">
        <v>1</v>
      </c>
      <c r="E260" s="13"/>
      <c r="F260" s="14"/>
      <c r="G260" s="13">
        <f t="shared" si="12"/>
        <v>0</v>
      </c>
      <c r="H260" s="13">
        <f t="shared" si="13"/>
        <v>1</v>
      </c>
      <c r="I260" s="19">
        <f t="shared" si="14"/>
        <v>75000</v>
      </c>
      <c r="J260" s="20"/>
    </row>
    <row r="261" spans="1:10" ht="15.75" hidden="1">
      <c r="A261" s="7">
        <f>'TTTL tổ 9'!A265</f>
        <v>347</v>
      </c>
      <c r="B261" s="112" t="str">
        <f>'TTTL tổ 9'!B265</f>
        <v>Chuôn Số May</v>
      </c>
      <c r="C261" s="15"/>
      <c r="D261" s="12"/>
      <c r="E261" s="13">
        <v>1</v>
      </c>
      <c r="F261" s="14">
        <v>2</v>
      </c>
      <c r="G261" s="13">
        <f t="shared" si="12"/>
        <v>3</v>
      </c>
      <c r="H261" s="13">
        <f t="shared" si="13"/>
        <v>1</v>
      </c>
      <c r="I261" s="19">
        <f t="shared" si="14"/>
        <v>75000</v>
      </c>
      <c r="J261" s="20"/>
    </row>
    <row r="262" spans="1:10" ht="15.75" hidden="1">
      <c r="A262" s="7">
        <f>'TTTL tổ 9'!A266</f>
        <v>348</v>
      </c>
      <c r="B262" s="112" t="str">
        <f>'TTTL tổ 9'!B266</f>
        <v>Su Si Pâu</v>
      </c>
      <c r="C262" s="15"/>
      <c r="D262" s="12"/>
      <c r="E262" s="13">
        <v>2</v>
      </c>
      <c r="F262" s="14">
        <v>3</v>
      </c>
      <c r="G262" s="13">
        <f t="shared" si="12"/>
        <v>5</v>
      </c>
      <c r="H262" s="13">
        <f t="shared" si="13"/>
        <v>2</v>
      </c>
      <c r="I262" s="19">
        <f t="shared" si="14"/>
        <v>150000</v>
      </c>
      <c r="J262" s="20"/>
    </row>
    <row r="263" spans="1:10" ht="15.75" hidden="1">
      <c r="A263" s="7">
        <f>'TTTL tổ 9'!A267</f>
        <v>349</v>
      </c>
      <c r="B263" s="112" t="str">
        <f>'TTTL tổ 9'!B267</f>
        <v>Hôi Rot Tha</v>
      </c>
      <c r="C263" s="15"/>
      <c r="D263" s="12"/>
      <c r="E263" s="13">
        <v>1</v>
      </c>
      <c r="F263" s="14"/>
      <c r="G263" s="13">
        <f t="shared" si="12"/>
        <v>1</v>
      </c>
      <c r="H263" s="13">
        <f t="shared" si="13"/>
        <v>1</v>
      </c>
      <c r="I263" s="19">
        <f t="shared" si="14"/>
        <v>75000</v>
      </c>
      <c r="J263" s="20"/>
    </row>
    <row r="264" spans="1:10" ht="15.75" hidden="1">
      <c r="A264" s="7">
        <f>'TTTL tổ 9'!A268</f>
        <v>350</v>
      </c>
      <c r="B264" s="112" t="str">
        <f>'TTTL tổ 9'!B268</f>
        <v>Chôn Số Chea</v>
      </c>
      <c r="C264" s="15"/>
      <c r="D264" s="12"/>
      <c r="E264" s="13">
        <v>1</v>
      </c>
      <c r="F264" s="14"/>
      <c r="G264" s="13">
        <f t="shared" si="12"/>
        <v>1</v>
      </c>
      <c r="H264" s="13">
        <f t="shared" si="13"/>
        <v>1</v>
      </c>
      <c r="I264" s="19">
        <f t="shared" si="14"/>
        <v>75000</v>
      </c>
      <c r="J264" s="20"/>
    </row>
    <row r="265" spans="1:10" ht="15.75" hidden="1">
      <c r="A265" s="7">
        <f>'TTTL tổ 9'!A269</f>
        <v>351</v>
      </c>
      <c r="B265" s="112" t="str">
        <f>'TTTL tổ 9'!B269</f>
        <v>Chôn Số Chên</v>
      </c>
      <c r="C265" s="15"/>
      <c r="D265" s="12">
        <v>1</v>
      </c>
      <c r="E265" s="13"/>
      <c r="F265" s="14">
        <v>1</v>
      </c>
      <c r="G265" s="13">
        <f t="shared" si="12"/>
        <v>1</v>
      </c>
      <c r="H265" s="13">
        <f t="shared" si="13"/>
        <v>1</v>
      </c>
      <c r="I265" s="19">
        <f t="shared" si="14"/>
        <v>75000</v>
      </c>
      <c r="J265" s="20"/>
    </row>
    <row r="266" spans="1:10" ht="15.75" hidden="1">
      <c r="A266" s="7">
        <f>'TTTL tổ 9'!A270</f>
        <v>352</v>
      </c>
      <c r="B266" s="112" t="str">
        <f>'TTTL tổ 9'!B270</f>
        <v>Don Rot</v>
      </c>
      <c r="C266" s="15"/>
      <c r="D266" s="12"/>
      <c r="E266" s="13">
        <v>1</v>
      </c>
      <c r="F266" s="14">
        <v>1</v>
      </c>
      <c r="G266" s="13">
        <f t="shared" si="12"/>
        <v>2</v>
      </c>
      <c r="H266" s="13">
        <f t="shared" si="13"/>
        <v>1</v>
      </c>
      <c r="I266" s="19">
        <f t="shared" si="14"/>
        <v>75000</v>
      </c>
      <c r="J266" s="20"/>
    </row>
    <row r="267" spans="1:10" ht="15.75" hidden="1">
      <c r="A267" s="7">
        <f>'TTTL tổ 9'!A271</f>
        <v>353</v>
      </c>
      <c r="B267" s="112" t="str">
        <f>'TTTL tổ 9'!B271</f>
        <v xml:space="preserve">Don So Rây </v>
      </c>
      <c r="C267" s="15"/>
      <c r="D267" s="12"/>
      <c r="E267" s="13">
        <v>1</v>
      </c>
      <c r="F267" s="14"/>
      <c r="G267" s="13">
        <f t="shared" si="12"/>
        <v>1</v>
      </c>
      <c r="H267" s="13">
        <f t="shared" si="13"/>
        <v>1</v>
      </c>
      <c r="I267" s="19">
        <f t="shared" si="14"/>
        <v>75000</v>
      </c>
      <c r="J267" s="20"/>
    </row>
    <row r="268" spans="1:10" ht="15.75" hidden="1">
      <c r="A268" s="7">
        <f>'TTTL tổ 9'!A272</f>
        <v>354</v>
      </c>
      <c r="B268" s="112" t="str">
        <f>'TTTL tổ 9'!B272</f>
        <v>Kuông Som Ươn</v>
      </c>
      <c r="C268" s="15"/>
      <c r="D268" s="12">
        <v>1</v>
      </c>
      <c r="E268" s="13">
        <v>2</v>
      </c>
      <c r="F268" s="14"/>
      <c r="G268" s="13">
        <f t="shared" si="12"/>
        <v>2</v>
      </c>
      <c r="H268" s="13">
        <f t="shared" si="13"/>
        <v>3</v>
      </c>
      <c r="I268" s="19">
        <f t="shared" si="14"/>
        <v>225000</v>
      </c>
      <c r="J268" s="20"/>
    </row>
    <row r="269" spans="1:10" ht="15.75" hidden="1">
      <c r="A269" s="7">
        <f>'TTTL tổ 9'!A273</f>
        <v>355</v>
      </c>
      <c r="B269" s="112" t="str">
        <f>'TTTL tổ 9'!B273</f>
        <v>Manh Mêt</v>
      </c>
      <c r="C269" s="15"/>
      <c r="D269" s="12"/>
      <c r="E269" s="13">
        <v>1</v>
      </c>
      <c r="F269" s="14"/>
      <c r="G269" s="13">
        <f t="shared" si="12"/>
        <v>1</v>
      </c>
      <c r="H269" s="13">
        <f t="shared" si="13"/>
        <v>1</v>
      </c>
      <c r="I269" s="19">
        <f t="shared" si="14"/>
        <v>75000</v>
      </c>
      <c r="J269" s="20"/>
    </row>
    <row r="270" spans="1:10" ht="15.75" hidden="1">
      <c r="A270" s="7">
        <f>'TTTL tổ 9'!A274</f>
        <v>356</v>
      </c>
      <c r="B270" s="112" t="str">
        <f>'TTTL tổ 9'!B274</f>
        <v>Manh Mon</v>
      </c>
      <c r="C270" s="15"/>
      <c r="D270" s="12"/>
      <c r="E270" s="13">
        <v>3</v>
      </c>
      <c r="F270" s="14"/>
      <c r="G270" s="13">
        <f t="shared" si="12"/>
        <v>3</v>
      </c>
      <c r="H270" s="13">
        <f t="shared" si="13"/>
        <v>3</v>
      </c>
      <c r="I270" s="19">
        <f t="shared" si="14"/>
        <v>225000</v>
      </c>
      <c r="J270" s="20"/>
    </row>
    <row r="271" spans="1:10" ht="15.75" hidden="1">
      <c r="A271" s="7">
        <f>'TTTL tổ 9'!A275</f>
        <v>357</v>
      </c>
      <c r="B271" s="112" t="str">
        <f>'TTTL tổ 9'!B275</f>
        <v>Kuông Thươn</v>
      </c>
      <c r="C271" s="15"/>
      <c r="D271" s="12"/>
      <c r="E271" s="13">
        <v>1</v>
      </c>
      <c r="F271" s="14">
        <v>2</v>
      </c>
      <c r="G271" s="13">
        <f t="shared" si="12"/>
        <v>3</v>
      </c>
      <c r="H271" s="13">
        <f t="shared" si="13"/>
        <v>1</v>
      </c>
      <c r="I271" s="19">
        <f t="shared" si="14"/>
        <v>75000</v>
      </c>
      <c r="J271" s="20"/>
    </row>
    <row r="272" spans="1:10" ht="15.75" hidden="1">
      <c r="A272" s="7">
        <f>'TTTL tổ 9'!A276</f>
        <v>358</v>
      </c>
      <c r="B272" s="112" t="str">
        <f>'TTTL tổ 9'!B276</f>
        <v>Manh So Rây Răn</v>
      </c>
      <c r="C272" s="15"/>
      <c r="D272" s="12"/>
      <c r="E272" s="13">
        <v>1</v>
      </c>
      <c r="F272" s="14"/>
      <c r="G272" s="13">
        <f t="shared" si="12"/>
        <v>1</v>
      </c>
      <c r="H272" s="13">
        <f t="shared" si="13"/>
        <v>1</v>
      </c>
      <c r="I272" s="19">
        <f t="shared" si="14"/>
        <v>75000</v>
      </c>
      <c r="J272" s="20"/>
    </row>
    <row r="273" spans="1:10" ht="15.75" hidden="1">
      <c r="A273" s="7">
        <f>'TTTL tổ 9'!A277</f>
        <v>359</v>
      </c>
      <c r="B273" s="112" t="str">
        <f>'TTTL tổ 9'!B277</f>
        <v>Sau Chon Rôn</v>
      </c>
      <c r="C273" s="15"/>
      <c r="D273" s="12">
        <v>1</v>
      </c>
      <c r="E273" s="13"/>
      <c r="F273" s="14"/>
      <c r="G273" s="13">
        <f t="shared" si="12"/>
        <v>0</v>
      </c>
      <c r="H273" s="13">
        <f t="shared" si="13"/>
        <v>1</v>
      </c>
      <c r="I273" s="19">
        <f t="shared" si="14"/>
        <v>75000</v>
      </c>
      <c r="J273" s="20"/>
    </row>
    <row r="274" spans="1:10" ht="15.75" hidden="1">
      <c r="A274" s="7">
        <f>'TTTL tổ 9'!A278</f>
        <v>360</v>
      </c>
      <c r="B274" s="112" t="str">
        <f>'TTTL tổ 9'!B278</f>
        <v>Chhôn Chhên</v>
      </c>
      <c r="C274" s="15"/>
      <c r="D274" s="12"/>
      <c r="E274" s="13">
        <v>1</v>
      </c>
      <c r="F274" s="14">
        <v>1</v>
      </c>
      <c r="G274" s="13">
        <f t="shared" si="12"/>
        <v>2</v>
      </c>
      <c r="H274" s="13">
        <f t="shared" si="13"/>
        <v>1</v>
      </c>
      <c r="I274" s="19">
        <f t="shared" si="14"/>
        <v>75000</v>
      </c>
      <c r="J274" s="20"/>
    </row>
    <row r="275" spans="1:10" ht="20.25" customHeight="1">
      <c r="A275" s="1017" t="s">
        <v>267</v>
      </c>
      <c r="B275" s="1018"/>
      <c r="C275" s="23">
        <f t="shared" ref="C275:I275" si="15">SUM(C7:C274)</f>
        <v>0</v>
      </c>
      <c r="D275" s="23">
        <f t="shared" si="15"/>
        <v>171</v>
      </c>
      <c r="E275" s="23">
        <f t="shared" si="15"/>
        <v>726</v>
      </c>
      <c r="F275" s="23">
        <f t="shared" si="15"/>
        <v>127</v>
      </c>
      <c r="G275" s="23">
        <f t="shared" si="15"/>
        <v>840</v>
      </c>
      <c r="H275" s="23">
        <f t="shared" si="15"/>
        <v>897</v>
      </c>
      <c r="I275" s="23">
        <f t="shared" si="15"/>
        <v>67275000</v>
      </c>
      <c r="J275" s="26"/>
    </row>
    <row r="277" spans="1:10">
      <c r="E277" s="24"/>
      <c r="F277" s="24"/>
      <c r="G277" s="24"/>
      <c r="H277" s="932" t="s">
        <v>833</v>
      </c>
      <c r="I277" s="932"/>
      <c r="J277" s="932"/>
    </row>
    <row r="278" spans="1:10">
      <c r="E278" s="3"/>
      <c r="F278" s="3"/>
      <c r="G278" s="3"/>
      <c r="H278" s="933" t="s">
        <v>269</v>
      </c>
      <c r="I278" s="933"/>
      <c r="J278" s="933"/>
    </row>
  </sheetData>
  <mergeCells count="12">
    <mergeCell ref="A1:J1"/>
    <mergeCell ref="A2:J2"/>
    <mergeCell ref="C4:D4"/>
    <mergeCell ref="E4:G4"/>
    <mergeCell ref="A275:B275"/>
    <mergeCell ref="H277:J277"/>
    <mergeCell ref="H278:J278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VX167"/>
  <sheetViews>
    <sheetView topLeftCell="A91" workbookViewId="0">
      <selection activeCell="F12" sqref="F12"/>
    </sheetView>
  </sheetViews>
  <sheetFormatPr defaultColWidth="9" defaultRowHeight="14.25"/>
  <cols>
    <col min="1" max="1" width="4.7109375" style="81" customWidth="1"/>
    <col min="2" max="2" width="12.28515625" style="81" customWidth="1"/>
    <col min="3" max="4" width="9.28515625" style="81" customWidth="1"/>
    <col min="5" max="5" width="9.140625" style="81" customWidth="1"/>
    <col min="6" max="6" width="8" style="81" customWidth="1"/>
    <col min="7" max="7" width="7.85546875" style="81" customWidth="1"/>
    <col min="8" max="8" width="8.28515625" style="81" customWidth="1"/>
    <col min="9" max="9" width="9" style="81" customWidth="1"/>
    <col min="10" max="11" width="8.28515625" style="81" customWidth="1"/>
    <col min="12" max="12" width="9.5703125" style="81" customWidth="1"/>
    <col min="13" max="13" width="8.140625" style="81" customWidth="1"/>
    <col min="14" max="16" width="9.7109375" style="81" customWidth="1"/>
    <col min="17" max="18" width="8.28515625" style="81" customWidth="1"/>
    <col min="19" max="19" width="6.28515625" style="81" customWidth="1"/>
    <col min="20" max="20" width="6.85546875" style="81" customWidth="1"/>
    <col min="21" max="21" width="9.28515625" style="81" customWidth="1"/>
    <col min="22" max="22" width="15.28515625" style="81" customWidth="1"/>
    <col min="23" max="23" width="11.140625" style="81" customWidth="1"/>
    <col min="24" max="24" width="13.28515625" style="81" customWidth="1"/>
    <col min="25" max="25" width="10.28515625" style="81" customWidth="1"/>
    <col min="26" max="28" width="9.140625" style="81"/>
    <col min="29" max="29" width="9.140625" style="81" customWidth="1"/>
    <col min="30" max="250" width="9.140625" style="81"/>
    <col min="251" max="251" width="4.7109375" style="81" customWidth="1"/>
    <col min="252" max="252" width="11.5703125" style="81" customWidth="1"/>
    <col min="253" max="253" width="7.5703125" style="81" customWidth="1"/>
    <col min="254" max="254" width="6.85546875" style="81" customWidth="1"/>
    <col min="255" max="255" width="7.7109375" style="81" customWidth="1"/>
    <col min="256" max="256" width="7.140625" style="81" customWidth="1"/>
    <col min="257" max="257" width="7.7109375" style="81" customWidth="1"/>
    <col min="258" max="258" width="7.5703125" style="81" customWidth="1"/>
    <col min="259" max="259" width="8.140625" style="81" customWidth="1"/>
    <col min="260" max="260" width="8.28515625" style="81" customWidth="1"/>
    <col min="261" max="261" width="7" style="81" customWidth="1"/>
    <col min="262" max="262" width="7.140625" style="81" customWidth="1"/>
    <col min="263" max="264" width="7.28515625" style="81" customWidth="1"/>
    <col min="265" max="272" width="9" style="81" hidden="1" customWidth="1"/>
    <col min="273" max="273" width="7.28515625" style="81" customWidth="1"/>
    <col min="274" max="274" width="7.5703125" style="81" customWidth="1"/>
    <col min="275" max="275" width="7.28515625" style="81" customWidth="1"/>
    <col min="276" max="276" width="7.85546875" style="81" customWidth="1"/>
    <col min="277" max="277" width="8.7109375" style="81" customWidth="1"/>
    <col min="278" max="278" width="7.85546875" style="81" customWidth="1"/>
    <col min="279" max="279" width="11.140625" style="81" customWidth="1"/>
    <col min="280" max="506" width="9.140625" style="81"/>
    <col min="507" max="507" width="4.7109375" style="81" customWidth="1"/>
    <col min="508" max="508" width="11.5703125" style="81" customWidth="1"/>
    <col min="509" max="509" width="7.5703125" style="81" customWidth="1"/>
    <col min="510" max="510" width="6.85546875" style="81" customWidth="1"/>
    <col min="511" max="511" width="7.7109375" style="81" customWidth="1"/>
    <col min="512" max="512" width="7.140625" style="81" customWidth="1"/>
    <col min="513" max="513" width="7.7109375" style="81" customWidth="1"/>
    <col min="514" max="514" width="7.5703125" style="81" customWidth="1"/>
    <col min="515" max="515" width="8.140625" style="81" customWidth="1"/>
    <col min="516" max="516" width="8.28515625" style="81" customWidth="1"/>
    <col min="517" max="517" width="7" style="81" customWidth="1"/>
    <col min="518" max="518" width="7.140625" style="81" customWidth="1"/>
    <col min="519" max="520" width="7.28515625" style="81" customWidth="1"/>
    <col min="521" max="528" width="9" style="81" hidden="1" customWidth="1"/>
    <col min="529" max="529" width="7.28515625" style="81" customWidth="1"/>
    <col min="530" max="530" width="7.5703125" style="81" customWidth="1"/>
    <col min="531" max="531" width="7.28515625" style="81" customWidth="1"/>
    <col min="532" max="532" width="7.85546875" style="81" customWidth="1"/>
    <col min="533" max="533" width="8.7109375" style="81" customWidth="1"/>
    <col min="534" max="534" width="7.85546875" style="81" customWidth="1"/>
    <col min="535" max="535" width="11.140625" style="81" customWidth="1"/>
    <col min="536" max="762" width="9.140625" style="81"/>
    <col min="763" max="763" width="4.7109375" style="81" customWidth="1"/>
    <col min="764" max="764" width="11.5703125" style="81" customWidth="1"/>
    <col min="765" max="765" width="7.5703125" style="81" customWidth="1"/>
    <col min="766" max="766" width="6.85546875" style="81" customWidth="1"/>
    <col min="767" max="767" width="7.7109375" style="81" customWidth="1"/>
    <col min="768" max="768" width="7.140625" style="81" customWidth="1"/>
    <col min="769" max="769" width="7.7109375" style="81" customWidth="1"/>
    <col min="770" max="770" width="7.5703125" style="81" customWidth="1"/>
    <col min="771" max="771" width="8.140625" style="81" customWidth="1"/>
    <col min="772" max="772" width="8.28515625" style="81" customWidth="1"/>
    <col min="773" max="773" width="7" style="81" customWidth="1"/>
    <col min="774" max="774" width="7.140625" style="81" customWidth="1"/>
    <col min="775" max="776" width="7.28515625" style="81" customWidth="1"/>
    <col min="777" max="784" width="9" style="81" hidden="1" customWidth="1"/>
    <col min="785" max="785" width="7.28515625" style="81" customWidth="1"/>
    <col min="786" max="786" width="7.5703125" style="81" customWidth="1"/>
    <col min="787" max="787" width="7.28515625" style="81" customWidth="1"/>
    <col min="788" max="788" width="7.85546875" style="81" customWidth="1"/>
    <col min="789" max="789" width="8.7109375" style="81" customWidth="1"/>
    <col min="790" max="790" width="7.85546875" style="81" customWidth="1"/>
    <col min="791" max="791" width="11.140625" style="81" customWidth="1"/>
    <col min="792" max="1018" width="9.140625" style="81"/>
    <col min="1019" max="1019" width="4.7109375" style="81" customWidth="1"/>
    <col min="1020" max="1020" width="11.5703125" style="81" customWidth="1"/>
    <col min="1021" max="1021" width="7.5703125" style="81" customWidth="1"/>
    <col min="1022" max="1022" width="6.85546875" style="81" customWidth="1"/>
    <col min="1023" max="1023" width="7.7109375" style="81" customWidth="1"/>
    <col min="1024" max="1024" width="7.140625" style="81" customWidth="1"/>
    <col min="1025" max="1025" width="7.7109375" style="81" customWidth="1"/>
    <col min="1026" max="1026" width="7.5703125" style="81" customWidth="1"/>
    <col min="1027" max="1027" width="8.140625" style="81" customWidth="1"/>
    <col min="1028" max="1028" width="8.28515625" style="81" customWidth="1"/>
    <col min="1029" max="1029" width="7" style="81" customWidth="1"/>
    <col min="1030" max="1030" width="7.140625" style="81" customWidth="1"/>
    <col min="1031" max="1032" width="7.28515625" style="81" customWidth="1"/>
    <col min="1033" max="1040" width="9" style="81" hidden="1" customWidth="1"/>
    <col min="1041" max="1041" width="7.28515625" style="81" customWidth="1"/>
    <col min="1042" max="1042" width="7.5703125" style="81" customWidth="1"/>
    <col min="1043" max="1043" width="7.28515625" style="81" customWidth="1"/>
    <col min="1044" max="1044" width="7.85546875" style="81" customWidth="1"/>
    <col min="1045" max="1045" width="8.7109375" style="81" customWidth="1"/>
    <col min="1046" max="1046" width="7.85546875" style="81" customWidth="1"/>
    <col min="1047" max="1047" width="11.140625" style="81" customWidth="1"/>
    <col min="1048" max="1274" width="9.140625" style="81"/>
    <col min="1275" max="1275" width="4.7109375" style="81" customWidth="1"/>
    <col min="1276" max="1276" width="11.5703125" style="81" customWidth="1"/>
    <col min="1277" max="1277" width="7.5703125" style="81" customWidth="1"/>
    <col min="1278" max="1278" width="6.85546875" style="81" customWidth="1"/>
    <col min="1279" max="1279" width="7.7109375" style="81" customWidth="1"/>
    <col min="1280" max="1280" width="7.140625" style="81" customWidth="1"/>
    <col min="1281" max="1281" width="7.7109375" style="81" customWidth="1"/>
    <col min="1282" max="1282" width="7.5703125" style="81" customWidth="1"/>
    <col min="1283" max="1283" width="8.140625" style="81" customWidth="1"/>
    <col min="1284" max="1284" width="8.28515625" style="81" customWidth="1"/>
    <col min="1285" max="1285" width="7" style="81" customWidth="1"/>
    <col min="1286" max="1286" width="7.140625" style="81" customWidth="1"/>
    <col min="1287" max="1288" width="7.28515625" style="81" customWidth="1"/>
    <col min="1289" max="1296" width="9" style="81" hidden="1" customWidth="1"/>
    <col min="1297" max="1297" width="7.28515625" style="81" customWidth="1"/>
    <col min="1298" max="1298" width="7.5703125" style="81" customWidth="1"/>
    <col min="1299" max="1299" width="7.28515625" style="81" customWidth="1"/>
    <col min="1300" max="1300" width="7.85546875" style="81" customWidth="1"/>
    <col min="1301" max="1301" width="8.7109375" style="81" customWidth="1"/>
    <col min="1302" max="1302" width="7.85546875" style="81" customWidth="1"/>
    <col min="1303" max="1303" width="11.140625" style="81" customWidth="1"/>
    <col min="1304" max="1530" width="9.140625" style="81"/>
    <col min="1531" max="1531" width="4.7109375" style="81" customWidth="1"/>
    <col min="1532" max="1532" width="11.5703125" style="81" customWidth="1"/>
    <col min="1533" max="1533" width="7.5703125" style="81" customWidth="1"/>
    <col min="1534" max="1534" width="6.85546875" style="81" customWidth="1"/>
    <col min="1535" max="1535" width="7.7109375" style="81" customWidth="1"/>
    <col min="1536" max="1536" width="7.140625" style="81" customWidth="1"/>
    <col min="1537" max="1537" width="7.7109375" style="81" customWidth="1"/>
    <col min="1538" max="1538" width="7.5703125" style="81" customWidth="1"/>
    <col min="1539" max="1539" width="8.140625" style="81" customWidth="1"/>
    <col min="1540" max="1540" width="8.28515625" style="81" customWidth="1"/>
    <col min="1541" max="1541" width="7" style="81" customWidth="1"/>
    <col min="1542" max="1542" width="7.140625" style="81" customWidth="1"/>
    <col min="1543" max="1544" width="7.28515625" style="81" customWidth="1"/>
    <col min="1545" max="1552" width="9" style="81" hidden="1" customWidth="1"/>
    <col min="1553" max="1553" width="7.28515625" style="81" customWidth="1"/>
    <col min="1554" max="1554" width="7.5703125" style="81" customWidth="1"/>
    <col min="1555" max="1555" width="7.28515625" style="81" customWidth="1"/>
    <col min="1556" max="1556" width="7.85546875" style="81" customWidth="1"/>
    <col min="1557" max="1557" width="8.7109375" style="81" customWidth="1"/>
    <col min="1558" max="1558" width="7.85546875" style="81" customWidth="1"/>
    <col min="1559" max="1559" width="11.140625" style="81" customWidth="1"/>
    <col min="1560" max="1786" width="9.140625" style="81"/>
    <col min="1787" max="1787" width="4.7109375" style="81" customWidth="1"/>
    <col min="1788" max="1788" width="11.5703125" style="81" customWidth="1"/>
    <col min="1789" max="1789" width="7.5703125" style="81" customWidth="1"/>
    <col min="1790" max="1790" width="6.85546875" style="81" customWidth="1"/>
    <col min="1791" max="1791" width="7.7109375" style="81" customWidth="1"/>
    <col min="1792" max="1792" width="7.140625" style="81" customWidth="1"/>
    <col min="1793" max="1793" width="7.7109375" style="81" customWidth="1"/>
    <col min="1794" max="1794" width="7.5703125" style="81" customWidth="1"/>
    <col min="1795" max="1795" width="8.140625" style="81" customWidth="1"/>
    <col min="1796" max="1796" width="8.28515625" style="81" customWidth="1"/>
    <col min="1797" max="1797" width="7" style="81" customWidth="1"/>
    <col min="1798" max="1798" width="7.140625" style="81" customWidth="1"/>
    <col min="1799" max="1800" width="7.28515625" style="81" customWidth="1"/>
    <col min="1801" max="1808" width="9" style="81" hidden="1" customWidth="1"/>
    <col min="1809" max="1809" width="7.28515625" style="81" customWidth="1"/>
    <col min="1810" max="1810" width="7.5703125" style="81" customWidth="1"/>
    <col min="1811" max="1811" width="7.28515625" style="81" customWidth="1"/>
    <col min="1812" max="1812" width="7.85546875" style="81" customWidth="1"/>
    <col min="1813" max="1813" width="8.7109375" style="81" customWidth="1"/>
    <col min="1814" max="1814" width="7.85546875" style="81" customWidth="1"/>
    <col min="1815" max="1815" width="11.140625" style="81" customWidth="1"/>
    <col min="1816" max="2042" width="9.140625" style="81"/>
    <col min="2043" max="2043" width="4.7109375" style="81" customWidth="1"/>
    <col min="2044" max="2044" width="11.5703125" style="81" customWidth="1"/>
    <col min="2045" max="2045" width="7.5703125" style="81" customWidth="1"/>
    <col min="2046" max="2046" width="6.85546875" style="81" customWidth="1"/>
    <col min="2047" max="2047" width="7.7109375" style="81" customWidth="1"/>
    <col min="2048" max="2048" width="7.140625" style="81" customWidth="1"/>
    <col min="2049" max="2049" width="7.7109375" style="81" customWidth="1"/>
    <col min="2050" max="2050" width="7.5703125" style="81" customWidth="1"/>
    <col min="2051" max="2051" width="8.140625" style="81" customWidth="1"/>
    <col min="2052" max="2052" width="8.28515625" style="81" customWidth="1"/>
    <col min="2053" max="2053" width="7" style="81" customWidth="1"/>
    <col min="2054" max="2054" width="7.140625" style="81" customWidth="1"/>
    <col min="2055" max="2056" width="7.28515625" style="81" customWidth="1"/>
    <col min="2057" max="2064" width="9" style="81" hidden="1" customWidth="1"/>
    <col min="2065" max="2065" width="7.28515625" style="81" customWidth="1"/>
    <col min="2066" max="2066" width="7.5703125" style="81" customWidth="1"/>
    <col min="2067" max="2067" width="7.28515625" style="81" customWidth="1"/>
    <col min="2068" max="2068" width="7.85546875" style="81" customWidth="1"/>
    <col min="2069" max="2069" width="8.7109375" style="81" customWidth="1"/>
    <col min="2070" max="2070" width="7.85546875" style="81" customWidth="1"/>
    <col min="2071" max="2071" width="11.140625" style="81" customWidth="1"/>
    <col min="2072" max="2298" width="9.140625" style="81"/>
    <col min="2299" max="2299" width="4.7109375" style="81" customWidth="1"/>
    <col min="2300" max="2300" width="11.5703125" style="81" customWidth="1"/>
    <col min="2301" max="2301" width="7.5703125" style="81" customWidth="1"/>
    <col min="2302" max="2302" width="6.85546875" style="81" customWidth="1"/>
    <col min="2303" max="2303" width="7.7109375" style="81" customWidth="1"/>
    <col min="2304" max="2304" width="7.140625" style="81" customWidth="1"/>
    <col min="2305" max="2305" width="7.7109375" style="81" customWidth="1"/>
    <col min="2306" max="2306" width="7.5703125" style="81" customWidth="1"/>
    <col min="2307" max="2307" width="8.140625" style="81" customWidth="1"/>
    <col min="2308" max="2308" width="8.28515625" style="81" customWidth="1"/>
    <col min="2309" max="2309" width="7" style="81" customWidth="1"/>
    <col min="2310" max="2310" width="7.140625" style="81" customWidth="1"/>
    <col min="2311" max="2312" width="7.28515625" style="81" customWidth="1"/>
    <col min="2313" max="2320" width="9" style="81" hidden="1" customWidth="1"/>
    <col min="2321" max="2321" width="7.28515625" style="81" customWidth="1"/>
    <col min="2322" max="2322" width="7.5703125" style="81" customWidth="1"/>
    <col min="2323" max="2323" width="7.28515625" style="81" customWidth="1"/>
    <col min="2324" max="2324" width="7.85546875" style="81" customWidth="1"/>
    <col min="2325" max="2325" width="8.7109375" style="81" customWidth="1"/>
    <col min="2326" max="2326" width="7.85546875" style="81" customWidth="1"/>
    <col min="2327" max="2327" width="11.140625" style="81" customWidth="1"/>
    <col min="2328" max="2554" width="9.140625" style="81"/>
    <col min="2555" max="2555" width="4.7109375" style="81" customWidth="1"/>
    <col min="2556" max="2556" width="11.5703125" style="81" customWidth="1"/>
    <col min="2557" max="2557" width="7.5703125" style="81" customWidth="1"/>
    <col min="2558" max="2558" width="6.85546875" style="81" customWidth="1"/>
    <col min="2559" max="2559" width="7.7109375" style="81" customWidth="1"/>
    <col min="2560" max="2560" width="7.140625" style="81" customWidth="1"/>
    <col min="2561" max="2561" width="7.7109375" style="81" customWidth="1"/>
    <col min="2562" max="2562" width="7.5703125" style="81" customWidth="1"/>
    <col min="2563" max="2563" width="8.140625" style="81" customWidth="1"/>
    <col min="2564" max="2564" width="8.28515625" style="81" customWidth="1"/>
    <col min="2565" max="2565" width="7" style="81" customWidth="1"/>
    <col min="2566" max="2566" width="7.140625" style="81" customWidth="1"/>
    <col min="2567" max="2568" width="7.28515625" style="81" customWidth="1"/>
    <col min="2569" max="2576" width="9" style="81" hidden="1" customWidth="1"/>
    <col min="2577" max="2577" width="7.28515625" style="81" customWidth="1"/>
    <col min="2578" max="2578" width="7.5703125" style="81" customWidth="1"/>
    <col min="2579" max="2579" width="7.28515625" style="81" customWidth="1"/>
    <col min="2580" max="2580" width="7.85546875" style="81" customWidth="1"/>
    <col min="2581" max="2581" width="8.7109375" style="81" customWidth="1"/>
    <col min="2582" max="2582" width="7.85546875" style="81" customWidth="1"/>
    <col min="2583" max="2583" width="11.140625" style="81" customWidth="1"/>
    <col min="2584" max="2810" width="9.140625" style="81"/>
    <col min="2811" max="2811" width="4.7109375" style="81" customWidth="1"/>
    <col min="2812" max="2812" width="11.5703125" style="81" customWidth="1"/>
    <col min="2813" max="2813" width="7.5703125" style="81" customWidth="1"/>
    <col min="2814" max="2814" width="6.85546875" style="81" customWidth="1"/>
    <col min="2815" max="2815" width="7.7109375" style="81" customWidth="1"/>
    <col min="2816" max="2816" width="7.140625" style="81" customWidth="1"/>
    <col min="2817" max="2817" width="7.7109375" style="81" customWidth="1"/>
    <col min="2818" max="2818" width="7.5703125" style="81" customWidth="1"/>
    <col min="2819" max="2819" width="8.140625" style="81" customWidth="1"/>
    <col min="2820" max="2820" width="8.28515625" style="81" customWidth="1"/>
    <col min="2821" max="2821" width="7" style="81" customWidth="1"/>
    <col min="2822" max="2822" width="7.140625" style="81" customWidth="1"/>
    <col min="2823" max="2824" width="7.28515625" style="81" customWidth="1"/>
    <col min="2825" max="2832" width="9" style="81" hidden="1" customWidth="1"/>
    <col min="2833" max="2833" width="7.28515625" style="81" customWidth="1"/>
    <col min="2834" max="2834" width="7.5703125" style="81" customWidth="1"/>
    <col min="2835" max="2835" width="7.28515625" style="81" customWidth="1"/>
    <col min="2836" max="2836" width="7.85546875" style="81" customWidth="1"/>
    <col min="2837" max="2837" width="8.7109375" style="81" customWidth="1"/>
    <col min="2838" max="2838" width="7.85546875" style="81" customWidth="1"/>
    <col min="2839" max="2839" width="11.140625" style="81" customWidth="1"/>
    <col min="2840" max="3066" width="9.140625" style="81"/>
    <col min="3067" max="3067" width="4.7109375" style="81" customWidth="1"/>
    <col min="3068" max="3068" width="11.5703125" style="81" customWidth="1"/>
    <col min="3069" max="3069" width="7.5703125" style="81" customWidth="1"/>
    <col min="3070" max="3070" width="6.85546875" style="81" customWidth="1"/>
    <col min="3071" max="3071" width="7.7109375" style="81" customWidth="1"/>
    <col min="3072" max="3072" width="7.140625" style="81" customWidth="1"/>
    <col min="3073" max="3073" width="7.7109375" style="81" customWidth="1"/>
    <col min="3074" max="3074" width="7.5703125" style="81" customWidth="1"/>
    <col min="3075" max="3075" width="8.140625" style="81" customWidth="1"/>
    <col min="3076" max="3076" width="8.28515625" style="81" customWidth="1"/>
    <col min="3077" max="3077" width="7" style="81" customWidth="1"/>
    <col min="3078" max="3078" width="7.140625" style="81" customWidth="1"/>
    <col min="3079" max="3080" width="7.28515625" style="81" customWidth="1"/>
    <col min="3081" max="3088" width="9" style="81" hidden="1" customWidth="1"/>
    <col min="3089" max="3089" width="7.28515625" style="81" customWidth="1"/>
    <col min="3090" max="3090" width="7.5703125" style="81" customWidth="1"/>
    <col min="3091" max="3091" width="7.28515625" style="81" customWidth="1"/>
    <col min="3092" max="3092" width="7.85546875" style="81" customWidth="1"/>
    <col min="3093" max="3093" width="8.7109375" style="81" customWidth="1"/>
    <col min="3094" max="3094" width="7.85546875" style="81" customWidth="1"/>
    <col min="3095" max="3095" width="11.140625" style="81" customWidth="1"/>
    <col min="3096" max="3322" width="9.140625" style="81"/>
    <col min="3323" max="3323" width="4.7109375" style="81" customWidth="1"/>
    <col min="3324" max="3324" width="11.5703125" style="81" customWidth="1"/>
    <col min="3325" max="3325" width="7.5703125" style="81" customWidth="1"/>
    <col min="3326" max="3326" width="6.85546875" style="81" customWidth="1"/>
    <col min="3327" max="3327" width="7.7109375" style="81" customWidth="1"/>
    <col min="3328" max="3328" width="7.140625" style="81" customWidth="1"/>
    <col min="3329" max="3329" width="7.7109375" style="81" customWidth="1"/>
    <col min="3330" max="3330" width="7.5703125" style="81" customWidth="1"/>
    <col min="3331" max="3331" width="8.140625" style="81" customWidth="1"/>
    <col min="3332" max="3332" width="8.28515625" style="81" customWidth="1"/>
    <col min="3333" max="3333" width="7" style="81" customWidth="1"/>
    <col min="3334" max="3334" width="7.140625" style="81" customWidth="1"/>
    <col min="3335" max="3336" width="7.28515625" style="81" customWidth="1"/>
    <col min="3337" max="3344" width="9" style="81" hidden="1" customWidth="1"/>
    <col min="3345" max="3345" width="7.28515625" style="81" customWidth="1"/>
    <col min="3346" max="3346" width="7.5703125" style="81" customWidth="1"/>
    <col min="3347" max="3347" width="7.28515625" style="81" customWidth="1"/>
    <col min="3348" max="3348" width="7.85546875" style="81" customWidth="1"/>
    <col min="3349" max="3349" width="8.7109375" style="81" customWidth="1"/>
    <col min="3350" max="3350" width="7.85546875" style="81" customWidth="1"/>
    <col min="3351" max="3351" width="11.140625" style="81" customWidth="1"/>
    <col min="3352" max="3578" width="9.140625" style="81"/>
    <col min="3579" max="3579" width="4.7109375" style="81" customWidth="1"/>
    <col min="3580" max="3580" width="11.5703125" style="81" customWidth="1"/>
    <col min="3581" max="3581" width="7.5703125" style="81" customWidth="1"/>
    <col min="3582" max="3582" width="6.85546875" style="81" customWidth="1"/>
    <col min="3583" max="3583" width="7.7109375" style="81" customWidth="1"/>
    <col min="3584" max="3584" width="7.140625" style="81" customWidth="1"/>
    <col min="3585" max="3585" width="7.7109375" style="81" customWidth="1"/>
    <col min="3586" max="3586" width="7.5703125" style="81" customWidth="1"/>
    <col min="3587" max="3587" width="8.140625" style="81" customWidth="1"/>
    <col min="3588" max="3588" width="8.28515625" style="81" customWidth="1"/>
    <col min="3589" max="3589" width="7" style="81" customWidth="1"/>
    <col min="3590" max="3590" width="7.140625" style="81" customWidth="1"/>
    <col min="3591" max="3592" width="7.28515625" style="81" customWidth="1"/>
    <col min="3593" max="3600" width="9" style="81" hidden="1" customWidth="1"/>
    <col min="3601" max="3601" width="7.28515625" style="81" customWidth="1"/>
    <col min="3602" max="3602" width="7.5703125" style="81" customWidth="1"/>
    <col min="3603" max="3603" width="7.28515625" style="81" customWidth="1"/>
    <col min="3604" max="3604" width="7.85546875" style="81" customWidth="1"/>
    <col min="3605" max="3605" width="8.7109375" style="81" customWidth="1"/>
    <col min="3606" max="3606" width="7.85546875" style="81" customWidth="1"/>
    <col min="3607" max="3607" width="11.140625" style="81" customWidth="1"/>
    <col min="3608" max="3834" width="9.140625" style="81"/>
    <col min="3835" max="3835" width="4.7109375" style="81" customWidth="1"/>
    <col min="3836" max="3836" width="11.5703125" style="81" customWidth="1"/>
    <col min="3837" max="3837" width="7.5703125" style="81" customWidth="1"/>
    <col min="3838" max="3838" width="6.85546875" style="81" customWidth="1"/>
    <col min="3839" max="3839" width="7.7109375" style="81" customWidth="1"/>
    <col min="3840" max="3840" width="7.140625" style="81" customWidth="1"/>
    <col min="3841" max="3841" width="7.7109375" style="81" customWidth="1"/>
    <col min="3842" max="3842" width="7.5703125" style="81" customWidth="1"/>
    <col min="3843" max="3843" width="8.140625" style="81" customWidth="1"/>
    <col min="3844" max="3844" width="8.28515625" style="81" customWidth="1"/>
    <col min="3845" max="3845" width="7" style="81" customWidth="1"/>
    <col min="3846" max="3846" width="7.140625" style="81" customWidth="1"/>
    <col min="3847" max="3848" width="7.28515625" style="81" customWidth="1"/>
    <col min="3849" max="3856" width="9" style="81" hidden="1" customWidth="1"/>
    <col min="3857" max="3857" width="7.28515625" style="81" customWidth="1"/>
    <col min="3858" max="3858" width="7.5703125" style="81" customWidth="1"/>
    <col min="3859" max="3859" width="7.28515625" style="81" customWidth="1"/>
    <col min="3860" max="3860" width="7.85546875" style="81" customWidth="1"/>
    <col min="3861" max="3861" width="8.7109375" style="81" customWidth="1"/>
    <col min="3862" max="3862" width="7.85546875" style="81" customWidth="1"/>
    <col min="3863" max="3863" width="11.140625" style="81" customWidth="1"/>
    <col min="3864" max="4090" width="9.140625" style="81"/>
    <col min="4091" max="4091" width="4.7109375" style="81" customWidth="1"/>
    <col min="4092" max="4092" width="11.5703125" style="81" customWidth="1"/>
    <col min="4093" max="4093" width="7.5703125" style="81" customWidth="1"/>
    <col min="4094" max="4094" width="6.85546875" style="81" customWidth="1"/>
    <col min="4095" max="4095" width="7.7109375" style="81" customWidth="1"/>
    <col min="4096" max="4096" width="7.140625" style="81" customWidth="1"/>
    <col min="4097" max="4097" width="7.7109375" style="81" customWidth="1"/>
    <col min="4098" max="4098" width="7.5703125" style="81" customWidth="1"/>
    <col min="4099" max="4099" width="8.140625" style="81" customWidth="1"/>
    <col min="4100" max="4100" width="8.28515625" style="81" customWidth="1"/>
    <col min="4101" max="4101" width="7" style="81" customWidth="1"/>
    <col min="4102" max="4102" width="7.140625" style="81" customWidth="1"/>
    <col min="4103" max="4104" width="7.28515625" style="81" customWidth="1"/>
    <col min="4105" max="4112" width="9" style="81" hidden="1" customWidth="1"/>
    <col min="4113" max="4113" width="7.28515625" style="81" customWidth="1"/>
    <col min="4114" max="4114" width="7.5703125" style="81" customWidth="1"/>
    <col min="4115" max="4115" width="7.28515625" style="81" customWidth="1"/>
    <col min="4116" max="4116" width="7.85546875" style="81" customWidth="1"/>
    <col min="4117" max="4117" width="8.7109375" style="81" customWidth="1"/>
    <col min="4118" max="4118" width="7.85546875" style="81" customWidth="1"/>
    <col min="4119" max="4119" width="11.140625" style="81" customWidth="1"/>
    <col min="4120" max="4346" width="9.140625" style="81"/>
    <col min="4347" max="4347" width="4.7109375" style="81" customWidth="1"/>
    <col min="4348" max="4348" width="11.5703125" style="81" customWidth="1"/>
    <col min="4349" max="4349" width="7.5703125" style="81" customWidth="1"/>
    <col min="4350" max="4350" width="6.85546875" style="81" customWidth="1"/>
    <col min="4351" max="4351" width="7.7109375" style="81" customWidth="1"/>
    <col min="4352" max="4352" width="7.140625" style="81" customWidth="1"/>
    <col min="4353" max="4353" width="7.7109375" style="81" customWidth="1"/>
    <col min="4354" max="4354" width="7.5703125" style="81" customWidth="1"/>
    <col min="4355" max="4355" width="8.140625" style="81" customWidth="1"/>
    <col min="4356" max="4356" width="8.28515625" style="81" customWidth="1"/>
    <col min="4357" max="4357" width="7" style="81" customWidth="1"/>
    <col min="4358" max="4358" width="7.140625" style="81" customWidth="1"/>
    <col min="4359" max="4360" width="7.28515625" style="81" customWidth="1"/>
    <col min="4361" max="4368" width="9" style="81" hidden="1" customWidth="1"/>
    <col min="4369" max="4369" width="7.28515625" style="81" customWidth="1"/>
    <col min="4370" max="4370" width="7.5703125" style="81" customWidth="1"/>
    <col min="4371" max="4371" width="7.28515625" style="81" customWidth="1"/>
    <col min="4372" max="4372" width="7.85546875" style="81" customWidth="1"/>
    <col min="4373" max="4373" width="8.7109375" style="81" customWidth="1"/>
    <col min="4374" max="4374" width="7.85546875" style="81" customWidth="1"/>
    <col min="4375" max="4375" width="11.140625" style="81" customWidth="1"/>
    <col min="4376" max="4602" width="9.140625" style="81"/>
    <col min="4603" max="4603" width="4.7109375" style="81" customWidth="1"/>
    <col min="4604" max="4604" width="11.5703125" style="81" customWidth="1"/>
    <col min="4605" max="4605" width="7.5703125" style="81" customWidth="1"/>
    <col min="4606" max="4606" width="6.85546875" style="81" customWidth="1"/>
    <col min="4607" max="4607" width="7.7109375" style="81" customWidth="1"/>
    <col min="4608" max="4608" width="7.140625" style="81" customWidth="1"/>
    <col min="4609" max="4609" width="7.7109375" style="81" customWidth="1"/>
    <col min="4610" max="4610" width="7.5703125" style="81" customWidth="1"/>
    <col min="4611" max="4611" width="8.140625" style="81" customWidth="1"/>
    <col min="4612" max="4612" width="8.28515625" style="81" customWidth="1"/>
    <col min="4613" max="4613" width="7" style="81" customWidth="1"/>
    <col min="4614" max="4614" width="7.140625" style="81" customWidth="1"/>
    <col min="4615" max="4616" width="7.28515625" style="81" customWidth="1"/>
    <col min="4617" max="4624" width="9" style="81" hidden="1" customWidth="1"/>
    <col min="4625" max="4625" width="7.28515625" style="81" customWidth="1"/>
    <col min="4626" max="4626" width="7.5703125" style="81" customWidth="1"/>
    <col min="4627" max="4627" width="7.28515625" style="81" customWidth="1"/>
    <col min="4628" max="4628" width="7.85546875" style="81" customWidth="1"/>
    <col min="4629" max="4629" width="8.7109375" style="81" customWidth="1"/>
    <col min="4630" max="4630" width="7.85546875" style="81" customWidth="1"/>
    <col min="4631" max="4631" width="11.140625" style="81" customWidth="1"/>
    <col min="4632" max="4858" width="9.140625" style="81"/>
    <col min="4859" max="4859" width="4.7109375" style="81" customWidth="1"/>
    <col min="4860" max="4860" width="11.5703125" style="81" customWidth="1"/>
    <col min="4861" max="4861" width="7.5703125" style="81" customWidth="1"/>
    <col min="4862" max="4862" width="6.85546875" style="81" customWidth="1"/>
    <col min="4863" max="4863" width="7.7109375" style="81" customWidth="1"/>
    <col min="4864" max="4864" width="7.140625" style="81" customWidth="1"/>
    <col min="4865" max="4865" width="7.7109375" style="81" customWidth="1"/>
    <col min="4866" max="4866" width="7.5703125" style="81" customWidth="1"/>
    <col min="4867" max="4867" width="8.140625" style="81" customWidth="1"/>
    <col min="4868" max="4868" width="8.28515625" style="81" customWidth="1"/>
    <col min="4869" max="4869" width="7" style="81" customWidth="1"/>
    <col min="4870" max="4870" width="7.140625" style="81" customWidth="1"/>
    <col min="4871" max="4872" width="7.28515625" style="81" customWidth="1"/>
    <col min="4873" max="4880" width="9" style="81" hidden="1" customWidth="1"/>
    <col min="4881" max="4881" width="7.28515625" style="81" customWidth="1"/>
    <col min="4882" max="4882" width="7.5703125" style="81" customWidth="1"/>
    <col min="4883" max="4883" width="7.28515625" style="81" customWidth="1"/>
    <col min="4884" max="4884" width="7.85546875" style="81" customWidth="1"/>
    <col min="4885" max="4885" width="8.7109375" style="81" customWidth="1"/>
    <col min="4886" max="4886" width="7.85546875" style="81" customWidth="1"/>
    <col min="4887" max="4887" width="11.140625" style="81" customWidth="1"/>
    <col min="4888" max="5114" width="9.140625" style="81"/>
    <col min="5115" max="5115" width="4.7109375" style="81" customWidth="1"/>
    <col min="5116" max="5116" width="11.5703125" style="81" customWidth="1"/>
    <col min="5117" max="5117" width="7.5703125" style="81" customWidth="1"/>
    <col min="5118" max="5118" width="6.85546875" style="81" customWidth="1"/>
    <col min="5119" max="5119" width="7.7109375" style="81" customWidth="1"/>
    <col min="5120" max="5120" width="7.140625" style="81" customWidth="1"/>
    <col min="5121" max="5121" width="7.7109375" style="81" customWidth="1"/>
    <col min="5122" max="5122" width="7.5703125" style="81" customWidth="1"/>
    <col min="5123" max="5123" width="8.140625" style="81" customWidth="1"/>
    <col min="5124" max="5124" width="8.28515625" style="81" customWidth="1"/>
    <col min="5125" max="5125" width="7" style="81" customWidth="1"/>
    <col min="5126" max="5126" width="7.140625" style="81" customWidth="1"/>
    <col min="5127" max="5128" width="7.28515625" style="81" customWidth="1"/>
    <col min="5129" max="5136" width="9" style="81" hidden="1" customWidth="1"/>
    <col min="5137" max="5137" width="7.28515625" style="81" customWidth="1"/>
    <col min="5138" max="5138" width="7.5703125" style="81" customWidth="1"/>
    <col min="5139" max="5139" width="7.28515625" style="81" customWidth="1"/>
    <col min="5140" max="5140" width="7.85546875" style="81" customWidth="1"/>
    <col min="5141" max="5141" width="8.7109375" style="81" customWidth="1"/>
    <col min="5142" max="5142" width="7.85546875" style="81" customWidth="1"/>
    <col min="5143" max="5143" width="11.140625" style="81" customWidth="1"/>
    <col min="5144" max="5370" width="9.140625" style="81"/>
    <col min="5371" max="5371" width="4.7109375" style="81" customWidth="1"/>
    <col min="5372" max="5372" width="11.5703125" style="81" customWidth="1"/>
    <col min="5373" max="5373" width="7.5703125" style="81" customWidth="1"/>
    <col min="5374" max="5374" width="6.85546875" style="81" customWidth="1"/>
    <col min="5375" max="5375" width="7.7109375" style="81" customWidth="1"/>
    <col min="5376" max="5376" width="7.140625" style="81" customWidth="1"/>
    <col min="5377" max="5377" width="7.7109375" style="81" customWidth="1"/>
    <col min="5378" max="5378" width="7.5703125" style="81" customWidth="1"/>
    <col min="5379" max="5379" width="8.140625" style="81" customWidth="1"/>
    <col min="5380" max="5380" width="8.28515625" style="81" customWidth="1"/>
    <col min="5381" max="5381" width="7" style="81" customWidth="1"/>
    <col min="5382" max="5382" width="7.140625" style="81" customWidth="1"/>
    <col min="5383" max="5384" width="7.28515625" style="81" customWidth="1"/>
    <col min="5385" max="5392" width="9" style="81" hidden="1" customWidth="1"/>
    <col min="5393" max="5393" width="7.28515625" style="81" customWidth="1"/>
    <col min="5394" max="5394" width="7.5703125" style="81" customWidth="1"/>
    <col min="5395" max="5395" width="7.28515625" style="81" customWidth="1"/>
    <col min="5396" max="5396" width="7.85546875" style="81" customWidth="1"/>
    <col min="5397" max="5397" width="8.7109375" style="81" customWidth="1"/>
    <col min="5398" max="5398" width="7.85546875" style="81" customWidth="1"/>
    <col min="5399" max="5399" width="11.140625" style="81" customWidth="1"/>
    <col min="5400" max="5626" width="9.140625" style="81"/>
    <col min="5627" max="5627" width="4.7109375" style="81" customWidth="1"/>
    <col min="5628" max="5628" width="11.5703125" style="81" customWidth="1"/>
    <col min="5629" max="5629" width="7.5703125" style="81" customWidth="1"/>
    <col min="5630" max="5630" width="6.85546875" style="81" customWidth="1"/>
    <col min="5631" max="5631" width="7.7109375" style="81" customWidth="1"/>
    <col min="5632" max="5632" width="7.140625" style="81" customWidth="1"/>
    <col min="5633" max="5633" width="7.7109375" style="81" customWidth="1"/>
    <col min="5634" max="5634" width="7.5703125" style="81" customWidth="1"/>
    <col min="5635" max="5635" width="8.140625" style="81" customWidth="1"/>
    <col min="5636" max="5636" width="8.28515625" style="81" customWidth="1"/>
    <col min="5637" max="5637" width="7" style="81" customWidth="1"/>
    <col min="5638" max="5638" width="7.140625" style="81" customWidth="1"/>
    <col min="5639" max="5640" width="7.28515625" style="81" customWidth="1"/>
    <col min="5641" max="5648" width="9" style="81" hidden="1" customWidth="1"/>
    <col min="5649" max="5649" width="7.28515625" style="81" customWidth="1"/>
    <col min="5650" max="5650" width="7.5703125" style="81" customWidth="1"/>
    <col min="5651" max="5651" width="7.28515625" style="81" customWidth="1"/>
    <col min="5652" max="5652" width="7.85546875" style="81" customWidth="1"/>
    <col min="5653" max="5653" width="8.7109375" style="81" customWidth="1"/>
    <col min="5654" max="5654" width="7.85546875" style="81" customWidth="1"/>
    <col min="5655" max="5655" width="11.140625" style="81" customWidth="1"/>
    <col min="5656" max="5882" width="9.140625" style="81"/>
    <col min="5883" max="5883" width="4.7109375" style="81" customWidth="1"/>
    <col min="5884" max="5884" width="11.5703125" style="81" customWidth="1"/>
    <col min="5885" max="5885" width="7.5703125" style="81" customWidth="1"/>
    <col min="5886" max="5886" width="6.85546875" style="81" customWidth="1"/>
    <col min="5887" max="5887" width="7.7109375" style="81" customWidth="1"/>
    <col min="5888" max="5888" width="7.140625" style="81" customWidth="1"/>
    <col min="5889" max="5889" width="7.7109375" style="81" customWidth="1"/>
    <col min="5890" max="5890" width="7.5703125" style="81" customWidth="1"/>
    <col min="5891" max="5891" width="8.140625" style="81" customWidth="1"/>
    <col min="5892" max="5892" width="8.28515625" style="81" customWidth="1"/>
    <col min="5893" max="5893" width="7" style="81" customWidth="1"/>
    <col min="5894" max="5894" width="7.140625" style="81" customWidth="1"/>
    <col min="5895" max="5896" width="7.28515625" style="81" customWidth="1"/>
    <col min="5897" max="5904" width="9" style="81" hidden="1" customWidth="1"/>
    <col min="5905" max="5905" width="7.28515625" style="81" customWidth="1"/>
    <col min="5906" max="5906" width="7.5703125" style="81" customWidth="1"/>
    <col min="5907" max="5907" width="7.28515625" style="81" customWidth="1"/>
    <col min="5908" max="5908" width="7.85546875" style="81" customWidth="1"/>
    <col min="5909" max="5909" width="8.7109375" style="81" customWidth="1"/>
    <col min="5910" max="5910" width="7.85546875" style="81" customWidth="1"/>
    <col min="5911" max="5911" width="11.140625" style="81" customWidth="1"/>
    <col min="5912" max="6138" width="9.140625" style="81"/>
    <col min="6139" max="6139" width="4.7109375" style="81" customWidth="1"/>
    <col min="6140" max="6140" width="11.5703125" style="81" customWidth="1"/>
    <col min="6141" max="6141" width="7.5703125" style="81" customWidth="1"/>
    <col min="6142" max="6142" width="6.85546875" style="81" customWidth="1"/>
    <col min="6143" max="6143" width="7.7109375" style="81" customWidth="1"/>
    <col min="6144" max="6144" width="7.140625" style="81" customWidth="1"/>
    <col min="6145" max="6145" width="7.7109375" style="81" customWidth="1"/>
    <col min="6146" max="6146" width="7.5703125" style="81" customWidth="1"/>
    <col min="6147" max="6147" width="8.140625" style="81" customWidth="1"/>
    <col min="6148" max="6148" width="8.28515625" style="81" customWidth="1"/>
    <col min="6149" max="6149" width="7" style="81" customWidth="1"/>
    <col min="6150" max="6150" width="7.140625" style="81" customWidth="1"/>
    <col min="6151" max="6152" width="7.28515625" style="81" customWidth="1"/>
    <col min="6153" max="6160" width="9" style="81" hidden="1" customWidth="1"/>
    <col min="6161" max="6161" width="7.28515625" style="81" customWidth="1"/>
    <col min="6162" max="6162" width="7.5703125" style="81" customWidth="1"/>
    <col min="6163" max="6163" width="7.28515625" style="81" customWidth="1"/>
    <col min="6164" max="6164" width="7.85546875" style="81" customWidth="1"/>
    <col min="6165" max="6165" width="8.7109375" style="81" customWidth="1"/>
    <col min="6166" max="6166" width="7.85546875" style="81" customWidth="1"/>
    <col min="6167" max="6167" width="11.140625" style="81" customWidth="1"/>
    <col min="6168" max="6394" width="9.140625" style="81"/>
    <col min="6395" max="6395" width="4.7109375" style="81" customWidth="1"/>
    <col min="6396" max="6396" width="11.5703125" style="81" customWidth="1"/>
    <col min="6397" max="6397" width="7.5703125" style="81" customWidth="1"/>
    <col min="6398" max="6398" width="6.85546875" style="81" customWidth="1"/>
    <col min="6399" max="6399" width="7.7109375" style="81" customWidth="1"/>
    <col min="6400" max="6400" width="7.140625" style="81" customWidth="1"/>
    <col min="6401" max="6401" width="7.7109375" style="81" customWidth="1"/>
    <col min="6402" max="6402" width="7.5703125" style="81" customWidth="1"/>
    <col min="6403" max="6403" width="8.140625" style="81" customWidth="1"/>
    <col min="6404" max="6404" width="8.28515625" style="81" customWidth="1"/>
    <col min="6405" max="6405" width="7" style="81" customWidth="1"/>
    <col min="6406" max="6406" width="7.140625" style="81" customWidth="1"/>
    <col min="6407" max="6408" width="7.28515625" style="81" customWidth="1"/>
    <col min="6409" max="6416" width="9" style="81" hidden="1" customWidth="1"/>
    <col min="6417" max="6417" width="7.28515625" style="81" customWidth="1"/>
    <col min="6418" max="6418" width="7.5703125" style="81" customWidth="1"/>
    <col min="6419" max="6419" width="7.28515625" style="81" customWidth="1"/>
    <col min="6420" max="6420" width="7.85546875" style="81" customWidth="1"/>
    <col min="6421" max="6421" width="8.7109375" style="81" customWidth="1"/>
    <col min="6422" max="6422" width="7.85546875" style="81" customWidth="1"/>
    <col min="6423" max="6423" width="11.140625" style="81" customWidth="1"/>
    <col min="6424" max="6650" width="9.140625" style="81"/>
    <col min="6651" max="6651" width="4.7109375" style="81" customWidth="1"/>
    <col min="6652" max="6652" width="11.5703125" style="81" customWidth="1"/>
    <col min="6653" max="6653" width="7.5703125" style="81" customWidth="1"/>
    <col min="6654" max="6654" width="6.85546875" style="81" customWidth="1"/>
    <col min="6655" max="6655" width="7.7109375" style="81" customWidth="1"/>
    <col min="6656" max="6656" width="7.140625" style="81" customWidth="1"/>
    <col min="6657" max="6657" width="7.7109375" style="81" customWidth="1"/>
    <col min="6658" max="6658" width="7.5703125" style="81" customWidth="1"/>
    <col min="6659" max="6659" width="8.140625" style="81" customWidth="1"/>
    <col min="6660" max="6660" width="8.28515625" style="81" customWidth="1"/>
    <col min="6661" max="6661" width="7" style="81" customWidth="1"/>
    <col min="6662" max="6662" width="7.140625" style="81" customWidth="1"/>
    <col min="6663" max="6664" width="7.28515625" style="81" customWidth="1"/>
    <col min="6665" max="6672" width="9" style="81" hidden="1" customWidth="1"/>
    <col min="6673" max="6673" width="7.28515625" style="81" customWidth="1"/>
    <col min="6674" max="6674" width="7.5703125" style="81" customWidth="1"/>
    <col min="6675" max="6675" width="7.28515625" style="81" customWidth="1"/>
    <col min="6676" max="6676" width="7.85546875" style="81" customWidth="1"/>
    <col min="6677" max="6677" width="8.7109375" style="81" customWidth="1"/>
    <col min="6678" max="6678" width="7.85546875" style="81" customWidth="1"/>
    <col min="6679" max="6679" width="11.140625" style="81" customWidth="1"/>
    <col min="6680" max="6906" width="9.140625" style="81"/>
    <col min="6907" max="6907" width="4.7109375" style="81" customWidth="1"/>
    <col min="6908" max="6908" width="11.5703125" style="81" customWidth="1"/>
    <col min="6909" max="6909" width="7.5703125" style="81" customWidth="1"/>
    <col min="6910" max="6910" width="6.85546875" style="81" customWidth="1"/>
    <col min="6911" max="6911" width="7.7109375" style="81" customWidth="1"/>
    <col min="6912" max="6912" width="7.140625" style="81" customWidth="1"/>
    <col min="6913" max="6913" width="7.7109375" style="81" customWidth="1"/>
    <col min="6914" max="6914" width="7.5703125" style="81" customWidth="1"/>
    <col min="6915" max="6915" width="8.140625" style="81" customWidth="1"/>
    <col min="6916" max="6916" width="8.28515625" style="81" customWidth="1"/>
    <col min="6917" max="6917" width="7" style="81" customWidth="1"/>
    <col min="6918" max="6918" width="7.140625" style="81" customWidth="1"/>
    <col min="6919" max="6920" width="7.28515625" style="81" customWidth="1"/>
    <col min="6921" max="6928" width="9" style="81" hidden="1" customWidth="1"/>
    <col min="6929" max="6929" width="7.28515625" style="81" customWidth="1"/>
    <col min="6930" max="6930" width="7.5703125" style="81" customWidth="1"/>
    <col min="6931" max="6931" width="7.28515625" style="81" customWidth="1"/>
    <col min="6932" max="6932" width="7.85546875" style="81" customWidth="1"/>
    <col min="6933" max="6933" width="8.7109375" style="81" customWidth="1"/>
    <col min="6934" max="6934" width="7.85546875" style="81" customWidth="1"/>
    <col min="6935" max="6935" width="11.140625" style="81" customWidth="1"/>
    <col min="6936" max="7162" width="9.140625" style="81"/>
    <col min="7163" max="7163" width="4.7109375" style="81" customWidth="1"/>
    <col min="7164" max="7164" width="11.5703125" style="81" customWidth="1"/>
    <col min="7165" max="7165" width="7.5703125" style="81" customWidth="1"/>
    <col min="7166" max="7166" width="6.85546875" style="81" customWidth="1"/>
    <col min="7167" max="7167" width="7.7109375" style="81" customWidth="1"/>
    <col min="7168" max="7168" width="7.140625" style="81" customWidth="1"/>
    <col min="7169" max="7169" width="7.7109375" style="81" customWidth="1"/>
    <col min="7170" max="7170" width="7.5703125" style="81" customWidth="1"/>
    <col min="7171" max="7171" width="8.140625" style="81" customWidth="1"/>
    <col min="7172" max="7172" width="8.28515625" style="81" customWidth="1"/>
    <col min="7173" max="7173" width="7" style="81" customWidth="1"/>
    <col min="7174" max="7174" width="7.140625" style="81" customWidth="1"/>
    <col min="7175" max="7176" width="7.28515625" style="81" customWidth="1"/>
    <col min="7177" max="7184" width="9" style="81" hidden="1" customWidth="1"/>
    <col min="7185" max="7185" width="7.28515625" style="81" customWidth="1"/>
    <col min="7186" max="7186" width="7.5703125" style="81" customWidth="1"/>
    <col min="7187" max="7187" width="7.28515625" style="81" customWidth="1"/>
    <col min="7188" max="7188" width="7.85546875" style="81" customWidth="1"/>
    <col min="7189" max="7189" width="8.7109375" style="81" customWidth="1"/>
    <col min="7190" max="7190" width="7.85546875" style="81" customWidth="1"/>
    <col min="7191" max="7191" width="11.140625" style="81" customWidth="1"/>
    <col min="7192" max="7418" width="9.140625" style="81"/>
    <col min="7419" max="7419" width="4.7109375" style="81" customWidth="1"/>
    <col min="7420" max="7420" width="11.5703125" style="81" customWidth="1"/>
    <col min="7421" max="7421" width="7.5703125" style="81" customWidth="1"/>
    <col min="7422" max="7422" width="6.85546875" style="81" customWidth="1"/>
    <col min="7423" max="7423" width="7.7109375" style="81" customWidth="1"/>
    <col min="7424" max="7424" width="7.140625" style="81" customWidth="1"/>
    <col min="7425" max="7425" width="7.7109375" style="81" customWidth="1"/>
    <col min="7426" max="7426" width="7.5703125" style="81" customWidth="1"/>
    <col min="7427" max="7427" width="8.140625" style="81" customWidth="1"/>
    <col min="7428" max="7428" width="8.28515625" style="81" customWidth="1"/>
    <col min="7429" max="7429" width="7" style="81" customWidth="1"/>
    <col min="7430" max="7430" width="7.140625" style="81" customWidth="1"/>
    <col min="7431" max="7432" width="7.28515625" style="81" customWidth="1"/>
    <col min="7433" max="7440" width="9" style="81" hidden="1" customWidth="1"/>
    <col min="7441" max="7441" width="7.28515625" style="81" customWidth="1"/>
    <col min="7442" max="7442" width="7.5703125" style="81" customWidth="1"/>
    <col min="7443" max="7443" width="7.28515625" style="81" customWidth="1"/>
    <col min="7444" max="7444" width="7.85546875" style="81" customWidth="1"/>
    <col min="7445" max="7445" width="8.7109375" style="81" customWidth="1"/>
    <col min="7446" max="7446" width="7.85546875" style="81" customWidth="1"/>
    <col min="7447" max="7447" width="11.140625" style="81" customWidth="1"/>
    <col min="7448" max="7674" width="9.140625" style="81"/>
    <col min="7675" max="7675" width="4.7109375" style="81" customWidth="1"/>
    <col min="7676" max="7676" width="11.5703125" style="81" customWidth="1"/>
    <col min="7677" max="7677" width="7.5703125" style="81" customWidth="1"/>
    <col min="7678" max="7678" width="6.85546875" style="81" customWidth="1"/>
    <col min="7679" max="7679" width="7.7109375" style="81" customWidth="1"/>
    <col min="7680" max="7680" width="7.140625" style="81" customWidth="1"/>
    <col min="7681" max="7681" width="7.7109375" style="81" customWidth="1"/>
    <col min="7682" max="7682" width="7.5703125" style="81" customWidth="1"/>
    <col min="7683" max="7683" width="8.140625" style="81" customWidth="1"/>
    <col min="7684" max="7684" width="8.28515625" style="81" customWidth="1"/>
    <col min="7685" max="7685" width="7" style="81" customWidth="1"/>
    <col min="7686" max="7686" width="7.140625" style="81" customWidth="1"/>
    <col min="7687" max="7688" width="7.28515625" style="81" customWidth="1"/>
    <col min="7689" max="7696" width="9" style="81" hidden="1" customWidth="1"/>
    <col min="7697" max="7697" width="7.28515625" style="81" customWidth="1"/>
    <col min="7698" max="7698" width="7.5703125" style="81" customWidth="1"/>
    <col min="7699" max="7699" width="7.28515625" style="81" customWidth="1"/>
    <col min="7700" max="7700" width="7.85546875" style="81" customWidth="1"/>
    <col min="7701" max="7701" width="8.7109375" style="81" customWidth="1"/>
    <col min="7702" max="7702" width="7.85546875" style="81" customWidth="1"/>
    <col min="7703" max="7703" width="11.140625" style="81" customWidth="1"/>
    <col min="7704" max="7930" width="9.140625" style="81"/>
    <col min="7931" max="7931" width="4.7109375" style="81" customWidth="1"/>
    <col min="7932" max="7932" width="11.5703125" style="81" customWidth="1"/>
    <col min="7933" max="7933" width="7.5703125" style="81" customWidth="1"/>
    <col min="7934" max="7934" width="6.85546875" style="81" customWidth="1"/>
    <col min="7935" max="7935" width="7.7109375" style="81" customWidth="1"/>
    <col min="7936" max="7936" width="7.140625" style="81" customWidth="1"/>
    <col min="7937" max="7937" width="7.7109375" style="81" customWidth="1"/>
    <col min="7938" max="7938" width="7.5703125" style="81" customWidth="1"/>
    <col min="7939" max="7939" width="8.140625" style="81" customWidth="1"/>
    <col min="7940" max="7940" width="8.28515625" style="81" customWidth="1"/>
    <col min="7941" max="7941" width="7" style="81" customWidth="1"/>
    <col min="7942" max="7942" width="7.140625" style="81" customWidth="1"/>
    <col min="7943" max="7944" width="7.28515625" style="81" customWidth="1"/>
    <col min="7945" max="7952" width="9" style="81" hidden="1" customWidth="1"/>
    <col min="7953" max="7953" width="7.28515625" style="81" customWidth="1"/>
    <col min="7954" max="7954" width="7.5703125" style="81" customWidth="1"/>
    <col min="7955" max="7955" width="7.28515625" style="81" customWidth="1"/>
    <col min="7956" max="7956" width="7.85546875" style="81" customWidth="1"/>
    <col min="7957" max="7957" width="8.7109375" style="81" customWidth="1"/>
    <col min="7958" max="7958" width="7.85546875" style="81" customWidth="1"/>
    <col min="7959" max="7959" width="11.140625" style="81" customWidth="1"/>
    <col min="7960" max="8186" width="9.140625" style="81"/>
    <col min="8187" max="8187" width="4.7109375" style="81" customWidth="1"/>
    <col min="8188" max="8188" width="11.5703125" style="81" customWidth="1"/>
    <col min="8189" max="8189" width="7.5703125" style="81" customWidth="1"/>
    <col min="8190" max="8190" width="6.85546875" style="81" customWidth="1"/>
    <col min="8191" max="8191" width="7.7109375" style="81" customWidth="1"/>
    <col min="8192" max="8192" width="7.140625" style="81" customWidth="1"/>
    <col min="8193" max="8193" width="7.7109375" style="81" customWidth="1"/>
    <col min="8194" max="8194" width="7.5703125" style="81" customWidth="1"/>
    <col min="8195" max="8195" width="8.140625" style="81" customWidth="1"/>
    <col min="8196" max="8196" width="8.28515625" style="81" customWidth="1"/>
    <col min="8197" max="8197" width="7" style="81" customWidth="1"/>
    <col min="8198" max="8198" width="7.140625" style="81" customWidth="1"/>
    <col min="8199" max="8200" width="7.28515625" style="81" customWidth="1"/>
    <col min="8201" max="8208" width="9" style="81" hidden="1" customWidth="1"/>
    <col min="8209" max="8209" width="7.28515625" style="81" customWidth="1"/>
    <col min="8210" max="8210" width="7.5703125" style="81" customWidth="1"/>
    <col min="8211" max="8211" width="7.28515625" style="81" customWidth="1"/>
    <col min="8212" max="8212" width="7.85546875" style="81" customWidth="1"/>
    <col min="8213" max="8213" width="8.7109375" style="81" customWidth="1"/>
    <col min="8214" max="8214" width="7.85546875" style="81" customWidth="1"/>
    <col min="8215" max="8215" width="11.140625" style="81" customWidth="1"/>
    <col min="8216" max="8442" width="9.140625" style="81"/>
    <col min="8443" max="8443" width="4.7109375" style="81" customWidth="1"/>
    <col min="8444" max="8444" width="11.5703125" style="81" customWidth="1"/>
    <col min="8445" max="8445" width="7.5703125" style="81" customWidth="1"/>
    <col min="8446" max="8446" width="6.85546875" style="81" customWidth="1"/>
    <col min="8447" max="8447" width="7.7109375" style="81" customWidth="1"/>
    <col min="8448" max="8448" width="7.140625" style="81" customWidth="1"/>
    <col min="8449" max="8449" width="7.7109375" style="81" customWidth="1"/>
    <col min="8450" max="8450" width="7.5703125" style="81" customWidth="1"/>
    <col min="8451" max="8451" width="8.140625" style="81" customWidth="1"/>
    <col min="8452" max="8452" width="8.28515625" style="81" customWidth="1"/>
    <col min="8453" max="8453" width="7" style="81" customWidth="1"/>
    <col min="8454" max="8454" width="7.140625" style="81" customWidth="1"/>
    <col min="8455" max="8456" width="7.28515625" style="81" customWidth="1"/>
    <col min="8457" max="8464" width="9" style="81" hidden="1" customWidth="1"/>
    <col min="8465" max="8465" width="7.28515625" style="81" customWidth="1"/>
    <col min="8466" max="8466" width="7.5703125" style="81" customWidth="1"/>
    <col min="8467" max="8467" width="7.28515625" style="81" customWidth="1"/>
    <col min="8468" max="8468" width="7.85546875" style="81" customWidth="1"/>
    <col min="8469" max="8469" width="8.7109375" style="81" customWidth="1"/>
    <col min="8470" max="8470" width="7.85546875" style="81" customWidth="1"/>
    <col min="8471" max="8471" width="11.140625" style="81" customWidth="1"/>
    <col min="8472" max="8698" width="9.140625" style="81"/>
    <col min="8699" max="8699" width="4.7109375" style="81" customWidth="1"/>
    <col min="8700" max="8700" width="11.5703125" style="81" customWidth="1"/>
    <col min="8701" max="8701" width="7.5703125" style="81" customWidth="1"/>
    <col min="8702" max="8702" width="6.85546875" style="81" customWidth="1"/>
    <col min="8703" max="8703" width="7.7109375" style="81" customWidth="1"/>
    <col min="8704" max="8704" width="7.140625" style="81" customWidth="1"/>
    <col min="8705" max="8705" width="7.7109375" style="81" customWidth="1"/>
    <col min="8706" max="8706" width="7.5703125" style="81" customWidth="1"/>
    <col min="8707" max="8707" width="8.140625" style="81" customWidth="1"/>
    <col min="8708" max="8708" width="8.28515625" style="81" customWidth="1"/>
    <col min="8709" max="8709" width="7" style="81" customWidth="1"/>
    <col min="8710" max="8710" width="7.140625" style="81" customWidth="1"/>
    <col min="8711" max="8712" width="7.28515625" style="81" customWidth="1"/>
    <col min="8713" max="8720" width="9" style="81" hidden="1" customWidth="1"/>
    <col min="8721" max="8721" width="7.28515625" style="81" customWidth="1"/>
    <col min="8722" max="8722" width="7.5703125" style="81" customWidth="1"/>
    <col min="8723" max="8723" width="7.28515625" style="81" customWidth="1"/>
    <col min="8724" max="8724" width="7.85546875" style="81" customWidth="1"/>
    <col min="8725" max="8725" width="8.7109375" style="81" customWidth="1"/>
    <col min="8726" max="8726" width="7.85546875" style="81" customWidth="1"/>
    <col min="8727" max="8727" width="11.140625" style="81" customWidth="1"/>
    <col min="8728" max="8954" width="9.140625" style="81"/>
    <col min="8955" max="8955" width="4.7109375" style="81" customWidth="1"/>
    <col min="8956" max="8956" width="11.5703125" style="81" customWidth="1"/>
    <col min="8957" max="8957" width="7.5703125" style="81" customWidth="1"/>
    <col min="8958" max="8958" width="6.85546875" style="81" customWidth="1"/>
    <col min="8959" max="8959" width="7.7109375" style="81" customWidth="1"/>
    <col min="8960" max="8960" width="7.140625" style="81" customWidth="1"/>
    <col min="8961" max="8961" width="7.7109375" style="81" customWidth="1"/>
    <col min="8962" max="8962" width="7.5703125" style="81" customWidth="1"/>
    <col min="8963" max="8963" width="8.140625" style="81" customWidth="1"/>
    <col min="8964" max="8964" width="8.28515625" style="81" customWidth="1"/>
    <col min="8965" max="8965" width="7" style="81" customWidth="1"/>
    <col min="8966" max="8966" width="7.140625" style="81" customWidth="1"/>
    <col min="8967" max="8968" width="7.28515625" style="81" customWidth="1"/>
    <col min="8969" max="8976" width="9" style="81" hidden="1" customWidth="1"/>
    <col min="8977" max="8977" width="7.28515625" style="81" customWidth="1"/>
    <col min="8978" max="8978" width="7.5703125" style="81" customWidth="1"/>
    <col min="8979" max="8979" width="7.28515625" style="81" customWidth="1"/>
    <col min="8980" max="8980" width="7.85546875" style="81" customWidth="1"/>
    <col min="8981" max="8981" width="8.7109375" style="81" customWidth="1"/>
    <col min="8982" max="8982" width="7.85546875" style="81" customWidth="1"/>
    <col min="8983" max="8983" width="11.140625" style="81" customWidth="1"/>
    <col min="8984" max="9210" width="9.140625" style="81"/>
    <col min="9211" max="9211" width="4.7109375" style="81" customWidth="1"/>
    <col min="9212" max="9212" width="11.5703125" style="81" customWidth="1"/>
    <col min="9213" max="9213" width="7.5703125" style="81" customWidth="1"/>
    <col min="9214" max="9214" width="6.85546875" style="81" customWidth="1"/>
    <col min="9215" max="9215" width="7.7109375" style="81" customWidth="1"/>
    <col min="9216" max="9216" width="7.140625" style="81" customWidth="1"/>
    <col min="9217" max="9217" width="7.7109375" style="81" customWidth="1"/>
    <col min="9218" max="9218" width="7.5703125" style="81" customWidth="1"/>
    <col min="9219" max="9219" width="8.140625" style="81" customWidth="1"/>
    <col min="9220" max="9220" width="8.28515625" style="81" customWidth="1"/>
    <col min="9221" max="9221" width="7" style="81" customWidth="1"/>
    <col min="9222" max="9222" width="7.140625" style="81" customWidth="1"/>
    <col min="9223" max="9224" width="7.28515625" style="81" customWidth="1"/>
    <col min="9225" max="9232" width="9" style="81" hidden="1" customWidth="1"/>
    <col min="9233" max="9233" width="7.28515625" style="81" customWidth="1"/>
    <col min="9234" max="9234" width="7.5703125" style="81" customWidth="1"/>
    <col min="9235" max="9235" width="7.28515625" style="81" customWidth="1"/>
    <col min="9236" max="9236" width="7.85546875" style="81" customWidth="1"/>
    <col min="9237" max="9237" width="8.7109375" style="81" customWidth="1"/>
    <col min="9238" max="9238" width="7.85546875" style="81" customWidth="1"/>
    <col min="9239" max="9239" width="11.140625" style="81" customWidth="1"/>
    <col min="9240" max="9466" width="9.140625" style="81"/>
    <col min="9467" max="9467" width="4.7109375" style="81" customWidth="1"/>
    <col min="9468" max="9468" width="11.5703125" style="81" customWidth="1"/>
    <col min="9469" max="9469" width="7.5703125" style="81" customWidth="1"/>
    <col min="9470" max="9470" width="6.85546875" style="81" customWidth="1"/>
    <col min="9471" max="9471" width="7.7109375" style="81" customWidth="1"/>
    <col min="9472" max="9472" width="7.140625" style="81" customWidth="1"/>
    <col min="9473" max="9473" width="7.7109375" style="81" customWidth="1"/>
    <col min="9474" max="9474" width="7.5703125" style="81" customWidth="1"/>
    <col min="9475" max="9475" width="8.140625" style="81" customWidth="1"/>
    <col min="9476" max="9476" width="8.28515625" style="81" customWidth="1"/>
    <col min="9477" max="9477" width="7" style="81" customWidth="1"/>
    <col min="9478" max="9478" width="7.140625" style="81" customWidth="1"/>
    <col min="9479" max="9480" width="7.28515625" style="81" customWidth="1"/>
    <col min="9481" max="9488" width="9" style="81" hidden="1" customWidth="1"/>
    <col min="9489" max="9489" width="7.28515625" style="81" customWidth="1"/>
    <col min="9490" max="9490" width="7.5703125" style="81" customWidth="1"/>
    <col min="9491" max="9491" width="7.28515625" style="81" customWidth="1"/>
    <col min="9492" max="9492" width="7.85546875" style="81" customWidth="1"/>
    <col min="9493" max="9493" width="8.7109375" style="81" customWidth="1"/>
    <col min="9494" max="9494" width="7.85546875" style="81" customWidth="1"/>
    <col min="9495" max="9495" width="11.140625" style="81" customWidth="1"/>
    <col min="9496" max="9722" width="9.140625" style="81"/>
    <col min="9723" max="9723" width="4.7109375" style="81" customWidth="1"/>
    <col min="9724" max="9724" width="11.5703125" style="81" customWidth="1"/>
    <col min="9725" max="9725" width="7.5703125" style="81" customWidth="1"/>
    <col min="9726" max="9726" width="6.85546875" style="81" customWidth="1"/>
    <col min="9727" max="9727" width="7.7109375" style="81" customWidth="1"/>
    <col min="9728" max="9728" width="7.140625" style="81" customWidth="1"/>
    <col min="9729" max="9729" width="7.7109375" style="81" customWidth="1"/>
    <col min="9730" max="9730" width="7.5703125" style="81" customWidth="1"/>
    <col min="9731" max="9731" width="8.140625" style="81" customWidth="1"/>
    <col min="9732" max="9732" width="8.28515625" style="81" customWidth="1"/>
    <col min="9733" max="9733" width="7" style="81" customWidth="1"/>
    <col min="9734" max="9734" width="7.140625" style="81" customWidth="1"/>
    <col min="9735" max="9736" width="7.28515625" style="81" customWidth="1"/>
    <col min="9737" max="9744" width="9" style="81" hidden="1" customWidth="1"/>
    <col min="9745" max="9745" width="7.28515625" style="81" customWidth="1"/>
    <col min="9746" max="9746" width="7.5703125" style="81" customWidth="1"/>
    <col min="9747" max="9747" width="7.28515625" style="81" customWidth="1"/>
    <col min="9748" max="9748" width="7.85546875" style="81" customWidth="1"/>
    <col min="9749" max="9749" width="8.7109375" style="81" customWidth="1"/>
    <col min="9750" max="9750" width="7.85546875" style="81" customWidth="1"/>
    <col min="9751" max="9751" width="11.140625" style="81" customWidth="1"/>
    <col min="9752" max="9978" width="9.140625" style="81"/>
    <col min="9979" max="9979" width="4.7109375" style="81" customWidth="1"/>
    <col min="9980" max="9980" width="11.5703125" style="81" customWidth="1"/>
    <col min="9981" max="9981" width="7.5703125" style="81" customWidth="1"/>
    <col min="9982" max="9982" width="6.85546875" style="81" customWidth="1"/>
    <col min="9983" max="9983" width="7.7109375" style="81" customWidth="1"/>
    <col min="9984" max="9984" width="7.140625" style="81" customWidth="1"/>
    <col min="9985" max="9985" width="7.7109375" style="81" customWidth="1"/>
    <col min="9986" max="9986" width="7.5703125" style="81" customWidth="1"/>
    <col min="9987" max="9987" width="8.140625" style="81" customWidth="1"/>
    <col min="9988" max="9988" width="8.28515625" style="81" customWidth="1"/>
    <col min="9989" max="9989" width="7" style="81" customWidth="1"/>
    <col min="9990" max="9990" width="7.140625" style="81" customWidth="1"/>
    <col min="9991" max="9992" width="7.28515625" style="81" customWidth="1"/>
    <col min="9993" max="10000" width="9" style="81" hidden="1" customWidth="1"/>
    <col min="10001" max="10001" width="7.28515625" style="81" customWidth="1"/>
    <col min="10002" max="10002" width="7.5703125" style="81" customWidth="1"/>
    <col min="10003" max="10003" width="7.28515625" style="81" customWidth="1"/>
    <col min="10004" max="10004" width="7.85546875" style="81" customWidth="1"/>
    <col min="10005" max="10005" width="8.7109375" style="81" customWidth="1"/>
    <col min="10006" max="10006" width="7.85546875" style="81" customWidth="1"/>
    <col min="10007" max="10007" width="11.140625" style="81" customWidth="1"/>
    <col min="10008" max="10234" width="9.140625" style="81"/>
    <col min="10235" max="10235" width="4.7109375" style="81" customWidth="1"/>
    <col min="10236" max="10236" width="11.5703125" style="81" customWidth="1"/>
    <col min="10237" max="10237" width="7.5703125" style="81" customWidth="1"/>
    <col min="10238" max="10238" width="6.85546875" style="81" customWidth="1"/>
    <col min="10239" max="10239" width="7.7109375" style="81" customWidth="1"/>
    <col min="10240" max="10240" width="7.140625" style="81" customWidth="1"/>
    <col min="10241" max="10241" width="7.7109375" style="81" customWidth="1"/>
    <col min="10242" max="10242" width="7.5703125" style="81" customWidth="1"/>
    <col min="10243" max="10243" width="8.140625" style="81" customWidth="1"/>
    <col min="10244" max="10244" width="8.28515625" style="81" customWidth="1"/>
    <col min="10245" max="10245" width="7" style="81" customWidth="1"/>
    <col min="10246" max="10246" width="7.140625" style="81" customWidth="1"/>
    <col min="10247" max="10248" width="7.28515625" style="81" customWidth="1"/>
    <col min="10249" max="10256" width="9" style="81" hidden="1" customWidth="1"/>
    <col min="10257" max="10257" width="7.28515625" style="81" customWidth="1"/>
    <col min="10258" max="10258" width="7.5703125" style="81" customWidth="1"/>
    <col min="10259" max="10259" width="7.28515625" style="81" customWidth="1"/>
    <col min="10260" max="10260" width="7.85546875" style="81" customWidth="1"/>
    <col min="10261" max="10261" width="8.7109375" style="81" customWidth="1"/>
    <col min="10262" max="10262" width="7.85546875" style="81" customWidth="1"/>
    <col min="10263" max="10263" width="11.140625" style="81" customWidth="1"/>
    <col min="10264" max="10490" width="9.140625" style="81"/>
    <col min="10491" max="10491" width="4.7109375" style="81" customWidth="1"/>
    <col min="10492" max="10492" width="11.5703125" style="81" customWidth="1"/>
    <col min="10493" max="10493" width="7.5703125" style="81" customWidth="1"/>
    <col min="10494" max="10494" width="6.85546875" style="81" customWidth="1"/>
    <col min="10495" max="10495" width="7.7109375" style="81" customWidth="1"/>
    <col min="10496" max="10496" width="7.140625" style="81" customWidth="1"/>
    <col min="10497" max="10497" width="7.7109375" style="81" customWidth="1"/>
    <col min="10498" max="10498" width="7.5703125" style="81" customWidth="1"/>
    <col min="10499" max="10499" width="8.140625" style="81" customWidth="1"/>
    <col min="10500" max="10500" width="8.28515625" style="81" customWidth="1"/>
    <col min="10501" max="10501" width="7" style="81" customWidth="1"/>
    <col min="10502" max="10502" width="7.140625" style="81" customWidth="1"/>
    <col min="10503" max="10504" width="7.28515625" style="81" customWidth="1"/>
    <col min="10505" max="10512" width="9" style="81" hidden="1" customWidth="1"/>
    <col min="10513" max="10513" width="7.28515625" style="81" customWidth="1"/>
    <col min="10514" max="10514" width="7.5703125" style="81" customWidth="1"/>
    <col min="10515" max="10515" width="7.28515625" style="81" customWidth="1"/>
    <col min="10516" max="10516" width="7.85546875" style="81" customWidth="1"/>
    <col min="10517" max="10517" width="8.7109375" style="81" customWidth="1"/>
    <col min="10518" max="10518" width="7.85546875" style="81" customWidth="1"/>
    <col min="10519" max="10519" width="11.140625" style="81" customWidth="1"/>
    <col min="10520" max="10746" width="9.140625" style="81"/>
    <col min="10747" max="10747" width="4.7109375" style="81" customWidth="1"/>
    <col min="10748" max="10748" width="11.5703125" style="81" customWidth="1"/>
    <col min="10749" max="10749" width="7.5703125" style="81" customWidth="1"/>
    <col min="10750" max="10750" width="6.85546875" style="81" customWidth="1"/>
    <col min="10751" max="10751" width="7.7109375" style="81" customWidth="1"/>
    <col min="10752" max="10752" width="7.140625" style="81" customWidth="1"/>
    <col min="10753" max="10753" width="7.7109375" style="81" customWidth="1"/>
    <col min="10754" max="10754" width="7.5703125" style="81" customWidth="1"/>
    <col min="10755" max="10755" width="8.140625" style="81" customWidth="1"/>
    <col min="10756" max="10756" width="8.28515625" style="81" customWidth="1"/>
    <col min="10757" max="10757" width="7" style="81" customWidth="1"/>
    <col min="10758" max="10758" width="7.140625" style="81" customWidth="1"/>
    <col min="10759" max="10760" width="7.28515625" style="81" customWidth="1"/>
    <col min="10761" max="10768" width="9" style="81" hidden="1" customWidth="1"/>
    <col min="10769" max="10769" width="7.28515625" style="81" customWidth="1"/>
    <col min="10770" max="10770" width="7.5703125" style="81" customWidth="1"/>
    <col min="10771" max="10771" width="7.28515625" style="81" customWidth="1"/>
    <col min="10772" max="10772" width="7.85546875" style="81" customWidth="1"/>
    <col min="10773" max="10773" width="8.7109375" style="81" customWidth="1"/>
    <col min="10774" max="10774" width="7.85546875" style="81" customWidth="1"/>
    <col min="10775" max="10775" width="11.140625" style="81" customWidth="1"/>
    <col min="10776" max="11002" width="9.140625" style="81"/>
    <col min="11003" max="11003" width="4.7109375" style="81" customWidth="1"/>
    <col min="11004" max="11004" width="11.5703125" style="81" customWidth="1"/>
    <col min="11005" max="11005" width="7.5703125" style="81" customWidth="1"/>
    <col min="11006" max="11006" width="6.85546875" style="81" customWidth="1"/>
    <col min="11007" max="11007" width="7.7109375" style="81" customWidth="1"/>
    <col min="11008" max="11008" width="7.140625" style="81" customWidth="1"/>
    <col min="11009" max="11009" width="7.7109375" style="81" customWidth="1"/>
    <col min="11010" max="11010" width="7.5703125" style="81" customWidth="1"/>
    <col min="11011" max="11011" width="8.140625" style="81" customWidth="1"/>
    <col min="11012" max="11012" width="8.28515625" style="81" customWidth="1"/>
    <col min="11013" max="11013" width="7" style="81" customWidth="1"/>
    <col min="11014" max="11014" width="7.140625" style="81" customWidth="1"/>
    <col min="11015" max="11016" width="7.28515625" style="81" customWidth="1"/>
    <col min="11017" max="11024" width="9" style="81" hidden="1" customWidth="1"/>
    <col min="11025" max="11025" width="7.28515625" style="81" customWidth="1"/>
    <col min="11026" max="11026" width="7.5703125" style="81" customWidth="1"/>
    <col min="11027" max="11027" width="7.28515625" style="81" customWidth="1"/>
    <col min="11028" max="11028" width="7.85546875" style="81" customWidth="1"/>
    <col min="11029" max="11029" width="8.7109375" style="81" customWidth="1"/>
    <col min="11030" max="11030" width="7.85546875" style="81" customWidth="1"/>
    <col min="11031" max="11031" width="11.140625" style="81" customWidth="1"/>
    <col min="11032" max="11258" width="9.140625" style="81"/>
    <col min="11259" max="11259" width="4.7109375" style="81" customWidth="1"/>
    <col min="11260" max="11260" width="11.5703125" style="81" customWidth="1"/>
    <col min="11261" max="11261" width="7.5703125" style="81" customWidth="1"/>
    <col min="11262" max="11262" width="6.85546875" style="81" customWidth="1"/>
    <col min="11263" max="11263" width="7.7109375" style="81" customWidth="1"/>
    <col min="11264" max="11264" width="7.140625" style="81" customWidth="1"/>
    <col min="11265" max="11265" width="7.7109375" style="81" customWidth="1"/>
    <col min="11266" max="11266" width="7.5703125" style="81" customWidth="1"/>
    <col min="11267" max="11267" width="8.140625" style="81" customWidth="1"/>
    <col min="11268" max="11268" width="8.28515625" style="81" customWidth="1"/>
    <col min="11269" max="11269" width="7" style="81" customWidth="1"/>
    <col min="11270" max="11270" width="7.140625" style="81" customWidth="1"/>
    <col min="11271" max="11272" width="7.28515625" style="81" customWidth="1"/>
    <col min="11273" max="11280" width="9" style="81" hidden="1" customWidth="1"/>
    <col min="11281" max="11281" width="7.28515625" style="81" customWidth="1"/>
    <col min="11282" max="11282" width="7.5703125" style="81" customWidth="1"/>
    <col min="11283" max="11283" width="7.28515625" style="81" customWidth="1"/>
    <col min="11284" max="11284" width="7.85546875" style="81" customWidth="1"/>
    <col min="11285" max="11285" width="8.7109375" style="81" customWidth="1"/>
    <col min="11286" max="11286" width="7.85546875" style="81" customWidth="1"/>
    <col min="11287" max="11287" width="11.140625" style="81" customWidth="1"/>
    <col min="11288" max="11514" width="9.140625" style="81"/>
    <col min="11515" max="11515" width="4.7109375" style="81" customWidth="1"/>
    <col min="11516" max="11516" width="11.5703125" style="81" customWidth="1"/>
    <col min="11517" max="11517" width="7.5703125" style="81" customWidth="1"/>
    <col min="11518" max="11518" width="6.85546875" style="81" customWidth="1"/>
    <col min="11519" max="11519" width="7.7109375" style="81" customWidth="1"/>
    <col min="11520" max="11520" width="7.140625" style="81" customWidth="1"/>
    <col min="11521" max="11521" width="7.7109375" style="81" customWidth="1"/>
    <col min="11522" max="11522" width="7.5703125" style="81" customWidth="1"/>
    <col min="11523" max="11523" width="8.140625" style="81" customWidth="1"/>
    <col min="11524" max="11524" width="8.28515625" style="81" customWidth="1"/>
    <col min="11525" max="11525" width="7" style="81" customWidth="1"/>
    <col min="11526" max="11526" width="7.140625" style="81" customWidth="1"/>
    <col min="11527" max="11528" width="7.28515625" style="81" customWidth="1"/>
    <col min="11529" max="11536" width="9" style="81" hidden="1" customWidth="1"/>
    <col min="11537" max="11537" width="7.28515625" style="81" customWidth="1"/>
    <col min="11538" max="11538" width="7.5703125" style="81" customWidth="1"/>
    <col min="11539" max="11539" width="7.28515625" style="81" customWidth="1"/>
    <col min="11540" max="11540" width="7.85546875" style="81" customWidth="1"/>
    <col min="11541" max="11541" width="8.7109375" style="81" customWidth="1"/>
    <col min="11542" max="11542" width="7.85546875" style="81" customWidth="1"/>
    <col min="11543" max="11543" width="11.140625" style="81" customWidth="1"/>
    <col min="11544" max="11770" width="9.140625" style="81"/>
    <col min="11771" max="11771" width="4.7109375" style="81" customWidth="1"/>
    <col min="11772" max="11772" width="11.5703125" style="81" customWidth="1"/>
    <col min="11773" max="11773" width="7.5703125" style="81" customWidth="1"/>
    <col min="11774" max="11774" width="6.85546875" style="81" customWidth="1"/>
    <col min="11775" max="11775" width="7.7109375" style="81" customWidth="1"/>
    <col min="11776" max="11776" width="7.140625" style="81" customWidth="1"/>
    <col min="11777" max="11777" width="7.7109375" style="81" customWidth="1"/>
    <col min="11778" max="11778" width="7.5703125" style="81" customWidth="1"/>
    <col min="11779" max="11779" width="8.140625" style="81" customWidth="1"/>
    <col min="11780" max="11780" width="8.28515625" style="81" customWidth="1"/>
    <col min="11781" max="11781" width="7" style="81" customWidth="1"/>
    <col min="11782" max="11782" width="7.140625" style="81" customWidth="1"/>
    <col min="11783" max="11784" width="7.28515625" style="81" customWidth="1"/>
    <col min="11785" max="11792" width="9" style="81" hidden="1" customWidth="1"/>
    <col min="11793" max="11793" width="7.28515625" style="81" customWidth="1"/>
    <col min="11794" max="11794" width="7.5703125" style="81" customWidth="1"/>
    <col min="11795" max="11795" width="7.28515625" style="81" customWidth="1"/>
    <col min="11796" max="11796" width="7.85546875" style="81" customWidth="1"/>
    <col min="11797" max="11797" width="8.7109375" style="81" customWidth="1"/>
    <col min="11798" max="11798" width="7.85546875" style="81" customWidth="1"/>
    <col min="11799" max="11799" width="11.140625" style="81" customWidth="1"/>
    <col min="11800" max="12026" width="9.140625" style="81"/>
    <col min="12027" max="12027" width="4.7109375" style="81" customWidth="1"/>
    <col min="12028" max="12028" width="11.5703125" style="81" customWidth="1"/>
    <col min="12029" max="12029" width="7.5703125" style="81" customWidth="1"/>
    <col min="12030" max="12030" width="6.85546875" style="81" customWidth="1"/>
    <col min="12031" max="12031" width="7.7109375" style="81" customWidth="1"/>
    <col min="12032" max="12032" width="7.140625" style="81" customWidth="1"/>
    <col min="12033" max="12033" width="7.7109375" style="81" customWidth="1"/>
    <col min="12034" max="12034" width="7.5703125" style="81" customWidth="1"/>
    <col min="12035" max="12035" width="8.140625" style="81" customWidth="1"/>
    <col min="12036" max="12036" width="8.28515625" style="81" customWidth="1"/>
    <col min="12037" max="12037" width="7" style="81" customWidth="1"/>
    <col min="12038" max="12038" width="7.140625" style="81" customWidth="1"/>
    <col min="12039" max="12040" width="7.28515625" style="81" customWidth="1"/>
    <col min="12041" max="12048" width="9" style="81" hidden="1" customWidth="1"/>
    <col min="12049" max="12049" width="7.28515625" style="81" customWidth="1"/>
    <col min="12050" max="12050" width="7.5703125" style="81" customWidth="1"/>
    <col min="12051" max="12051" width="7.28515625" style="81" customWidth="1"/>
    <col min="12052" max="12052" width="7.85546875" style="81" customWidth="1"/>
    <col min="12053" max="12053" width="8.7109375" style="81" customWidth="1"/>
    <col min="12054" max="12054" width="7.85546875" style="81" customWidth="1"/>
    <col min="12055" max="12055" width="11.140625" style="81" customWidth="1"/>
    <col min="12056" max="12282" width="9.140625" style="81"/>
    <col min="12283" max="12283" width="4.7109375" style="81" customWidth="1"/>
    <col min="12284" max="12284" width="11.5703125" style="81" customWidth="1"/>
    <col min="12285" max="12285" width="7.5703125" style="81" customWidth="1"/>
    <col min="12286" max="12286" width="6.85546875" style="81" customWidth="1"/>
    <col min="12287" max="12287" width="7.7109375" style="81" customWidth="1"/>
    <col min="12288" max="12288" width="7.140625" style="81" customWidth="1"/>
    <col min="12289" max="12289" width="7.7109375" style="81" customWidth="1"/>
    <col min="12290" max="12290" width="7.5703125" style="81" customWidth="1"/>
    <col min="12291" max="12291" width="8.140625" style="81" customWidth="1"/>
    <col min="12292" max="12292" width="8.28515625" style="81" customWidth="1"/>
    <col min="12293" max="12293" width="7" style="81" customWidth="1"/>
    <col min="12294" max="12294" width="7.140625" style="81" customWidth="1"/>
    <col min="12295" max="12296" width="7.28515625" style="81" customWidth="1"/>
    <col min="12297" max="12304" width="9" style="81" hidden="1" customWidth="1"/>
    <col min="12305" max="12305" width="7.28515625" style="81" customWidth="1"/>
    <col min="12306" max="12306" width="7.5703125" style="81" customWidth="1"/>
    <col min="12307" max="12307" width="7.28515625" style="81" customWidth="1"/>
    <col min="12308" max="12308" width="7.85546875" style="81" customWidth="1"/>
    <col min="12309" max="12309" width="8.7109375" style="81" customWidth="1"/>
    <col min="12310" max="12310" width="7.85546875" style="81" customWidth="1"/>
    <col min="12311" max="12311" width="11.140625" style="81" customWidth="1"/>
    <col min="12312" max="12538" width="9.140625" style="81"/>
    <col min="12539" max="12539" width="4.7109375" style="81" customWidth="1"/>
    <col min="12540" max="12540" width="11.5703125" style="81" customWidth="1"/>
    <col min="12541" max="12541" width="7.5703125" style="81" customWidth="1"/>
    <col min="12542" max="12542" width="6.85546875" style="81" customWidth="1"/>
    <col min="12543" max="12543" width="7.7109375" style="81" customWidth="1"/>
    <col min="12544" max="12544" width="7.140625" style="81" customWidth="1"/>
    <col min="12545" max="12545" width="7.7109375" style="81" customWidth="1"/>
    <col min="12546" max="12546" width="7.5703125" style="81" customWidth="1"/>
    <col min="12547" max="12547" width="8.140625" style="81" customWidth="1"/>
    <col min="12548" max="12548" width="8.28515625" style="81" customWidth="1"/>
    <col min="12549" max="12549" width="7" style="81" customWidth="1"/>
    <col min="12550" max="12550" width="7.140625" style="81" customWidth="1"/>
    <col min="12551" max="12552" width="7.28515625" style="81" customWidth="1"/>
    <col min="12553" max="12560" width="9" style="81" hidden="1" customWidth="1"/>
    <col min="12561" max="12561" width="7.28515625" style="81" customWidth="1"/>
    <col min="12562" max="12562" width="7.5703125" style="81" customWidth="1"/>
    <col min="12563" max="12563" width="7.28515625" style="81" customWidth="1"/>
    <col min="12564" max="12564" width="7.85546875" style="81" customWidth="1"/>
    <col min="12565" max="12565" width="8.7109375" style="81" customWidth="1"/>
    <col min="12566" max="12566" width="7.85546875" style="81" customWidth="1"/>
    <col min="12567" max="12567" width="11.140625" style="81" customWidth="1"/>
    <col min="12568" max="12794" width="9.140625" style="81"/>
    <col min="12795" max="12795" width="4.7109375" style="81" customWidth="1"/>
    <col min="12796" max="12796" width="11.5703125" style="81" customWidth="1"/>
    <col min="12797" max="12797" width="7.5703125" style="81" customWidth="1"/>
    <col min="12798" max="12798" width="6.85546875" style="81" customWidth="1"/>
    <col min="12799" max="12799" width="7.7109375" style="81" customWidth="1"/>
    <col min="12800" max="12800" width="7.140625" style="81" customWidth="1"/>
    <col min="12801" max="12801" width="7.7109375" style="81" customWidth="1"/>
    <col min="12802" max="12802" width="7.5703125" style="81" customWidth="1"/>
    <col min="12803" max="12803" width="8.140625" style="81" customWidth="1"/>
    <col min="12804" max="12804" width="8.28515625" style="81" customWidth="1"/>
    <col min="12805" max="12805" width="7" style="81" customWidth="1"/>
    <col min="12806" max="12806" width="7.140625" style="81" customWidth="1"/>
    <col min="12807" max="12808" width="7.28515625" style="81" customWidth="1"/>
    <col min="12809" max="12816" width="9" style="81" hidden="1" customWidth="1"/>
    <col min="12817" max="12817" width="7.28515625" style="81" customWidth="1"/>
    <col min="12818" max="12818" width="7.5703125" style="81" customWidth="1"/>
    <col min="12819" max="12819" width="7.28515625" style="81" customWidth="1"/>
    <col min="12820" max="12820" width="7.85546875" style="81" customWidth="1"/>
    <col min="12821" max="12821" width="8.7109375" style="81" customWidth="1"/>
    <col min="12822" max="12822" width="7.85546875" style="81" customWidth="1"/>
    <col min="12823" max="12823" width="11.140625" style="81" customWidth="1"/>
    <col min="12824" max="13050" width="9.140625" style="81"/>
    <col min="13051" max="13051" width="4.7109375" style="81" customWidth="1"/>
    <col min="13052" max="13052" width="11.5703125" style="81" customWidth="1"/>
    <col min="13053" max="13053" width="7.5703125" style="81" customWidth="1"/>
    <col min="13054" max="13054" width="6.85546875" style="81" customWidth="1"/>
    <col min="13055" max="13055" width="7.7109375" style="81" customWidth="1"/>
    <col min="13056" max="13056" width="7.140625" style="81" customWidth="1"/>
    <col min="13057" max="13057" width="7.7109375" style="81" customWidth="1"/>
    <col min="13058" max="13058" width="7.5703125" style="81" customWidth="1"/>
    <col min="13059" max="13059" width="8.140625" style="81" customWidth="1"/>
    <col min="13060" max="13060" width="8.28515625" style="81" customWidth="1"/>
    <col min="13061" max="13061" width="7" style="81" customWidth="1"/>
    <col min="13062" max="13062" width="7.140625" style="81" customWidth="1"/>
    <col min="13063" max="13064" width="7.28515625" style="81" customWidth="1"/>
    <col min="13065" max="13072" width="9" style="81" hidden="1" customWidth="1"/>
    <col min="13073" max="13073" width="7.28515625" style="81" customWidth="1"/>
    <col min="13074" max="13074" width="7.5703125" style="81" customWidth="1"/>
    <col min="13075" max="13075" width="7.28515625" style="81" customWidth="1"/>
    <col min="13076" max="13076" width="7.85546875" style="81" customWidth="1"/>
    <col min="13077" max="13077" width="8.7109375" style="81" customWidth="1"/>
    <col min="13078" max="13078" width="7.85546875" style="81" customWidth="1"/>
    <col min="13079" max="13079" width="11.140625" style="81" customWidth="1"/>
    <col min="13080" max="13306" width="9.140625" style="81"/>
    <col min="13307" max="13307" width="4.7109375" style="81" customWidth="1"/>
    <col min="13308" max="13308" width="11.5703125" style="81" customWidth="1"/>
    <col min="13309" max="13309" width="7.5703125" style="81" customWidth="1"/>
    <col min="13310" max="13310" width="6.85546875" style="81" customWidth="1"/>
    <col min="13311" max="13311" width="7.7109375" style="81" customWidth="1"/>
    <col min="13312" max="13312" width="7.140625" style="81" customWidth="1"/>
    <col min="13313" max="13313" width="7.7109375" style="81" customWidth="1"/>
    <col min="13314" max="13314" width="7.5703125" style="81" customWidth="1"/>
    <col min="13315" max="13315" width="8.140625" style="81" customWidth="1"/>
    <col min="13316" max="13316" width="8.28515625" style="81" customWidth="1"/>
    <col min="13317" max="13317" width="7" style="81" customWidth="1"/>
    <col min="13318" max="13318" width="7.140625" style="81" customWidth="1"/>
    <col min="13319" max="13320" width="7.28515625" style="81" customWidth="1"/>
    <col min="13321" max="13328" width="9" style="81" hidden="1" customWidth="1"/>
    <col min="13329" max="13329" width="7.28515625" style="81" customWidth="1"/>
    <col min="13330" max="13330" width="7.5703125" style="81" customWidth="1"/>
    <col min="13331" max="13331" width="7.28515625" style="81" customWidth="1"/>
    <col min="13332" max="13332" width="7.85546875" style="81" customWidth="1"/>
    <col min="13333" max="13333" width="8.7109375" style="81" customWidth="1"/>
    <col min="13334" max="13334" width="7.85546875" style="81" customWidth="1"/>
    <col min="13335" max="13335" width="11.140625" style="81" customWidth="1"/>
    <col min="13336" max="13562" width="9.140625" style="81"/>
    <col min="13563" max="13563" width="4.7109375" style="81" customWidth="1"/>
    <col min="13564" max="13564" width="11.5703125" style="81" customWidth="1"/>
    <col min="13565" max="13565" width="7.5703125" style="81" customWidth="1"/>
    <col min="13566" max="13566" width="6.85546875" style="81" customWidth="1"/>
    <col min="13567" max="13567" width="7.7109375" style="81" customWidth="1"/>
    <col min="13568" max="13568" width="7.140625" style="81" customWidth="1"/>
    <col min="13569" max="13569" width="7.7109375" style="81" customWidth="1"/>
    <col min="13570" max="13570" width="7.5703125" style="81" customWidth="1"/>
    <col min="13571" max="13571" width="8.140625" style="81" customWidth="1"/>
    <col min="13572" max="13572" width="8.28515625" style="81" customWidth="1"/>
    <col min="13573" max="13573" width="7" style="81" customWidth="1"/>
    <col min="13574" max="13574" width="7.140625" style="81" customWidth="1"/>
    <col min="13575" max="13576" width="7.28515625" style="81" customWidth="1"/>
    <col min="13577" max="13584" width="9" style="81" hidden="1" customWidth="1"/>
    <col min="13585" max="13585" width="7.28515625" style="81" customWidth="1"/>
    <col min="13586" max="13586" width="7.5703125" style="81" customWidth="1"/>
    <col min="13587" max="13587" width="7.28515625" style="81" customWidth="1"/>
    <col min="13588" max="13588" width="7.85546875" style="81" customWidth="1"/>
    <col min="13589" max="13589" width="8.7109375" style="81" customWidth="1"/>
    <col min="13590" max="13590" width="7.85546875" style="81" customWidth="1"/>
    <col min="13591" max="13591" width="11.140625" style="81" customWidth="1"/>
    <col min="13592" max="13818" width="9.140625" style="81"/>
    <col min="13819" max="13819" width="4.7109375" style="81" customWidth="1"/>
    <col min="13820" max="13820" width="11.5703125" style="81" customWidth="1"/>
    <col min="13821" max="13821" width="7.5703125" style="81" customWidth="1"/>
    <col min="13822" max="13822" width="6.85546875" style="81" customWidth="1"/>
    <col min="13823" max="13823" width="7.7109375" style="81" customWidth="1"/>
    <col min="13824" max="13824" width="7.140625" style="81" customWidth="1"/>
    <col min="13825" max="13825" width="7.7109375" style="81" customWidth="1"/>
    <col min="13826" max="13826" width="7.5703125" style="81" customWidth="1"/>
    <col min="13827" max="13827" width="8.140625" style="81" customWidth="1"/>
    <col min="13828" max="13828" width="8.28515625" style="81" customWidth="1"/>
    <col min="13829" max="13829" width="7" style="81" customWidth="1"/>
    <col min="13830" max="13830" width="7.140625" style="81" customWidth="1"/>
    <col min="13831" max="13832" width="7.28515625" style="81" customWidth="1"/>
    <col min="13833" max="13840" width="9" style="81" hidden="1" customWidth="1"/>
    <col min="13841" max="13841" width="7.28515625" style="81" customWidth="1"/>
    <col min="13842" max="13842" width="7.5703125" style="81" customWidth="1"/>
    <col min="13843" max="13843" width="7.28515625" style="81" customWidth="1"/>
    <col min="13844" max="13844" width="7.85546875" style="81" customWidth="1"/>
    <col min="13845" max="13845" width="8.7109375" style="81" customWidth="1"/>
    <col min="13846" max="13846" width="7.85546875" style="81" customWidth="1"/>
    <col min="13847" max="13847" width="11.140625" style="81" customWidth="1"/>
    <col min="13848" max="14074" width="9.140625" style="81"/>
    <col min="14075" max="14075" width="4.7109375" style="81" customWidth="1"/>
    <col min="14076" max="14076" width="11.5703125" style="81" customWidth="1"/>
    <col min="14077" max="14077" width="7.5703125" style="81" customWidth="1"/>
    <col min="14078" max="14078" width="6.85546875" style="81" customWidth="1"/>
    <col min="14079" max="14079" width="7.7109375" style="81" customWidth="1"/>
    <col min="14080" max="14080" width="7.140625" style="81" customWidth="1"/>
    <col min="14081" max="14081" width="7.7109375" style="81" customWidth="1"/>
    <col min="14082" max="14082" width="7.5703125" style="81" customWidth="1"/>
    <col min="14083" max="14083" width="8.140625" style="81" customWidth="1"/>
    <col min="14084" max="14084" width="8.28515625" style="81" customWidth="1"/>
    <col min="14085" max="14085" width="7" style="81" customWidth="1"/>
    <col min="14086" max="14086" width="7.140625" style="81" customWidth="1"/>
    <col min="14087" max="14088" width="7.28515625" style="81" customWidth="1"/>
    <col min="14089" max="14096" width="9" style="81" hidden="1" customWidth="1"/>
    <col min="14097" max="14097" width="7.28515625" style="81" customWidth="1"/>
    <col min="14098" max="14098" width="7.5703125" style="81" customWidth="1"/>
    <col min="14099" max="14099" width="7.28515625" style="81" customWidth="1"/>
    <col min="14100" max="14100" width="7.85546875" style="81" customWidth="1"/>
    <col min="14101" max="14101" width="8.7109375" style="81" customWidth="1"/>
    <col min="14102" max="14102" width="7.85546875" style="81" customWidth="1"/>
    <col min="14103" max="14103" width="11.140625" style="81" customWidth="1"/>
    <col min="14104" max="14330" width="9.140625" style="81"/>
    <col min="14331" max="14331" width="4.7109375" style="81" customWidth="1"/>
    <col min="14332" max="14332" width="11.5703125" style="81" customWidth="1"/>
    <col min="14333" max="14333" width="7.5703125" style="81" customWidth="1"/>
    <col min="14334" max="14334" width="6.85546875" style="81" customWidth="1"/>
    <col min="14335" max="14335" width="7.7109375" style="81" customWidth="1"/>
    <col min="14336" max="14336" width="7.140625" style="81" customWidth="1"/>
    <col min="14337" max="14337" width="7.7109375" style="81" customWidth="1"/>
    <col min="14338" max="14338" width="7.5703125" style="81" customWidth="1"/>
    <col min="14339" max="14339" width="8.140625" style="81" customWidth="1"/>
    <col min="14340" max="14340" width="8.28515625" style="81" customWidth="1"/>
    <col min="14341" max="14341" width="7" style="81" customWidth="1"/>
    <col min="14342" max="14342" width="7.140625" style="81" customWidth="1"/>
    <col min="14343" max="14344" width="7.28515625" style="81" customWidth="1"/>
    <col min="14345" max="14352" width="9" style="81" hidden="1" customWidth="1"/>
    <col min="14353" max="14353" width="7.28515625" style="81" customWidth="1"/>
    <col min="14354" max="14354" width="7.5703125" style="81" customWidth="1"/>
    <col min="14355" max="14355" width="7.28515625" style="81" customWidth="1"/>
    <col min="14356" max="14356" width="7.85546875" style="81" customWidth="1"/>
    <col min="14357" max="14357" width="8.7109375" style="81" customWidth="1"/>
    <col min="14358" max="14358" width="7.85546875" style="81" customWidth="1"/>
    <col min="14359" max="14359" width="11.140625" style="81" customWidth="1"/>
    <col min="14360" max="14586" width="9.140625" style="81"/>
    <col min="14587" max="14587" width="4.7109375" style="81" customWidth="1"/>
    <col min="14588" max="14588" width="11.5703125" style="81" customWidth="1"/>
    <col min="14589" max="14589" width="7.5703125" style="81" customWidth="1"/>
    <col min="14590" max="14590" width="6.85546875" style="81" customWidth="1"/>
    <col min="14591" max="14591" width="7.7109375" style="81" customWidth="1"/>
    <col min="14592" max="14592" width="7.140625" style="81" customWidth="1"/>
    <col min="14593" max="14593" width="7.7109375" style="81" customWidth="1"/>
    <col min="14594" max="14594" width="7.5703125" style="81" customWidth="1"/>
    <col min="14595" max="14595" width="8.140625" style="81" customWidth="1"/>
    <col min="14596" max="14596" width="8.28515625" style="81" customWidth="1"/>
    <col min="14597" max="14597" width="7" style="81" customWidth="1"/>
    <col min="14598" max="14598" width="7.140625" style="81" customWidth="1"/>
    <col min="14599" max="14600" width="7.28515625" style="81" customWidth="1"/>
    <col min="14601" max="14608" width="9" style="81" hidden="1" customWidth="1"/>
    <col min="14609" max="14609" width="7.28515625" style="81" customWidth="1"/>
    <col min="14610" max="14610" width="7.5703125" style="81" customWidth="1"/>
    <col min="14611" max="14611" width="7.28515625" style="81" customWidth="1"/>
    <col min="14612" max="14612" width="7.85546875" style="81" customWidth="1"/>
    <col min="14613" max="14613" width="8.7109375" style="81" customWidth="1"/>
    <col min="14614" max="14614" width="7.85546875" style="81" customWidth="1"/>
    <col min="14615" max="14615" width="11.140625" style="81" customWidth="1"/>
    <col min="14616" max="14842" width="9.140625" style="81"/>
    <col min="14843" max="14843" width="4.7109375" style="81" customWidth="1"/>
    <col min="14844" max="14844" width="11.5703125" style="81" customWidth="1"/>
    <col min="14845" max="14845" width="7.5703125" style="81" customWidth="1"/>
    <col min="14846" max="14846" width="6.85546875" style="81" customWidth="1"/>
    <col min="14847" max="14847" width="7.7109375" style="81" customWidth="1"/>
    <col min="14848" max="14848" width="7.140625" style="81" customWidth="1"/>
    <col min="14849" max="14849" width="7.7109375" style="81" customWidth="1"/>
    <col min="14850" max="14850" width="7.5703125" style="81" customWidth="1"/>
    <col min="14851" max="14851" width="8.140625" style="81" customWidth="1"/>
    <col min="14852" max="14852" width="8.28515625" style="81" customWidth="1"/>
    <col min="14853" max="14853" width="7" style="81" customWidth="1"/>
    <col min="14854" max="14854" width="7.140625" style="81" customWidth="1"/>
    <col min="14855" max="14856" width="7.28515625" style="81" customWidth="1"/>
    <col min="14857" max="14864" width="9" style="81" hidden="1" customWidth="1"/>
    <col min="14865" max="14865" width="7.28515625" style="81" customWidth="1"/>
    <col min="14866" max="14866" width="7.5703125" style="81" customWidth="1"/>
    <col min="14867" max="14867" width="7.28515625" style="81" customWidth="1"/>
    <col min="14868" max="14868" width="7.85546875" style="81" customWidth="1"/>
    <col min="14869" max="14869" width="8.7109375" style="81" customWidth="1"/>
    <col min="14870" max="14870" width="7.85546875" style="81" customWidth="1"/>
    <col min="14871" max="14871" width="11.140625" style="81" customWidth="1"/>
    <col min="14872" max="15098" width="9.140625" style="81"/>
    <col min="15099" max="15099" width="4.7109375" style="81" customWidth="1"/>
    <col min="15100" max="15100" width="11.5703125" style="81" customWidth="1"/>
    <col min="15101" max="15101" width="7.5703125" style="81" customWidth="1"/>
    <col min="15102" max="15102" width="6.85546875" style="81" customWidth="1"/>
    <col min="15103" max="15103" width="7.7109375" style="81" customWidth="1"/>
    <col min="15104" max="15104" width="7.140625" style="81" customWidth="1"/>
    <col min="15105" max="15105" width="7.7109375" style="81" customWidth="1"/>
    <col min="15106" max="15106" width="7.5703125" style="81" customWidth="1"/>
    <col min="15107" max="15107" width="8.140625" style="81" customWidth="1"/>
    <col min="15108" max="15108" width="8.28515625" style="81" customWidth="1"/>
    <col min="15109" max="15109" width="7" style="81" customWidth="1"/>
    <col min="15110" max="15110" width="7.140625" style="81" customWidth="1"/>
    <col min="15111" max="15112" width="7.28515625" style="81" customWidth="1"/>
    <col min="15113" max="15120" width="9" style="81" hidden="1" customWidth="1"/>
    <col min="15121" max="15121" width="7.28515625" style="81" customWidth="1"/>
    <col min="15122" max="15122" width="7.5703125" style="81" customWidth="1"/>
    <col min="15123" max="15123" width="7.28515625" style="81" customWidth="1"/>
    <col min="15124" max="15124" width="7.85546875" style="81" customWidth="1"/>
    <col min="15125" max="15125" width="8.7109375" style="81" customWidth="1"/>
    <col min="15126" max="15126" width="7.85546875" style="81" customWidth="1"/>
    <col min="15127" max="15127" width="11.140625" style="81" customWidth="1"/>
    <col min="15128" max="15354" width="9.140625" style="81"/>
    <col min="15355" max="15355" width="4.7109375" style="81" customWidth="1"/>
    <col min="15356" max="15356" width="11.5703125" style="81" customWidth="1"/>
    <col min="15357" max="15357" width="7.5703125" style="81" customWidth="1"/>
    <col min="15358" max="15358" width="6.85546875" style="81" customWidth="1"/>
    <col min="15359" max="15359" width="7.7109375" style="81" customWidth="1"/>
    <col min="15360" max="15360" width="7.140625" style="81" customWidth="1"/>
    <col min="15361" max="15361" width="7.7109375" style="81" customWidth="1"/>
    <col min="15362" max="15362" width="7.5703125" style="81" customWidth="1"/>
    <col min="15363" max="15363" width="8.140625" style="81" customWidth="1"/>
    <col min="15364" max="15364" width="8.28515625" style="81" customWidth="1"/>
    <col min="15365" max="15365" width="7" style="81" customWidth="1"/>
    <col min="15366" max="15366" width="7.140625" style="81" customWidth="1"/>
    <col min="15367" max="15368" width="7.28515625" style="81" customWidth="1"/>
    <col min="15369" max="15376" width="9" style="81" hidden="1" customWidth="1"/>
    <col min="15377" max="15377" width="7.28515625" style="81" customWidth="1"/>
    <col min="15378" max="15378" width="7.5703125" style="81" customWidth="1"/>
    <col min="15379" max="15379" width="7.28515625" style="81" customWidth="1"/>
    <col min="15380" max="15380" width="7.85546875" style="81" customWidth="1"/>
    <col min="15381" max="15381" width="8.7109375" style="81" customWidth="1"/>
    <col min="15382" max="15382" width="7.85546875" style="81" customWidth="1"/>
    <col min="15383" max="15383" width="11.140625" style="81" customWidth="1"/>
    <col min="15384" max="15610" width="9.140625" style="81"/>
    <col min="15611" max="15611" width="4.7109375" style="81" customWidth="1"/>
    <col min="15612" max="15612" width="11.5703125" style="81" customWidth="1"/>
    <col min="15613" max="15613" width="7.5703125" style="81" customWidth="1"/>
    <col min="15614" max="15614" width="6.85546875" style="81" customWidth="1"/>
    <col min="15615" max="15615" width="7.7109375" style="81" customWidth="1"/>
    <col min="15616" max="15616" width="7.140625" style="81" customWidth="1"/>
    <col min="15617" max="15617" width="7.7109375" style="81" customWidth="1"/>
    <col min="15618" max="15618" width="7.5703125" style="81" customWidth="1"/>
    <col min="15619" max="15619" width="8.140625" style="81" customWidth="1"/>
    <col min="15620" max="15620" width="8.28515625" style="81" customWidth="1"/>
    <col min="15621" max="15621" width="7" style="81" customWidth="1"/>
    <col min="15622" max="15622" width="7.140625" style="81" customWidth="1"/>
    <col min="15623" max="15624" width="7.28515625" style="81" customWidth="1"/>
    <col min="15625" max="15632" width="9" style="81" hidden="1" customWidth="1"/>
    <col min="15633" max="15633" width="7.28515625" style="81" customWidth="1"/>
    <col min="15634" max="15634" width="7.5703125" style="81" customWidth="1"/>
    <col min="15635" max="15635" width="7.28515625" style="81" customWidth="1"/>
    <col min="15636" max="15636" width="7.85546875" style="81" customWidth="1"/>
    <col min="15637" max="15637" width="8.7109375" style="81" customWidth="1"/>
    <col min="15638" max="15638" width="7.85546875" style="81" customWidth="1"/>
    <col min="15639" max="15639" width="11.140625" style="81" customWidth="1"/>
    <col min="15640" max="15866" width="9.140625" style="81"/>
    <col min="15867" max="15867" width="4.7109375" style="81" customWidth="1"/>
    <col min="15868" max="15868" width="11.5703125" style="81" customWidth="1"/>
    <col min="15869" max="15869" width="7.5703125" style="81" customWidth="1"/>
    <col min="15870" max="15870" width="6.85546875" style="81" customWidth="1"/>
    <col min="15871" max="15871" width="7.7109375" style="81" customWidth="1"/>
    <col min="15872" max="15872" width="7.140625" style="81" customWidth="1"/>
    <col min="15873" max="15873" width="7.7109375" style="81" customWidth="1"/>
    <col min="15874" max="15874" width="7.5703125" style="81" customWidth="1"/>
    <col min="15875" max="15875" width="8.140625" style="81" customWidth="1"/>
    <col min="15876" max="15876" width="8.28515625" style="81" customWidth="1"/>
    <col min="15877" max="15877" width="7" style="81" customWidth="1"/>
    <col min="15878" max="15878" width="7.140625" style="81" customWidth="1"/>
    <col min="15879" max="15880" width="7.28515625" style="81" customWidth="1"/>
    <col min="15881" max="15888" width="9" style="81" hidden="1" customWidth="1"/>
    <col min="15889" max="15889" width="7.28515625" style="81" customWidth="1"/>
    <col min="15890" max="15890" width="7.5703125" style="81" customWidth="1"/>
    <col min="15891" max="15891" width="7.28515625" style="81" customWidth="1"/>
    <col min="15892" max="15892" width="7.85546875" style="81" customWidth="1"/>
    <col min="15893" max="15893" width="8.7109375" style="81" customWidth="1"/>
    <col min="15894" max="15894" width="7.85546875" style="81" customWidth="1"/>
    <col min="15895" max="15895" width="11.140625" style="81" customWidth="1"/>
    <col min="15896" max="16122" width="9.140625" style="81"/>
    <col min="16123" max="16123" width="4.7109375" style="81" customWidth="1"/>
    <col min="16124" max="16124" width="11.5703125" style="81" customWidth="1"/>
    <col min="16125" max="16125" width="7.5703125" style="81" customWidth="1"/>
    <col min="16126" max="16126" width="6.85546875" style="81" customWidth="1"/>
    <col min="16127" max="16127" width="7.7109375" style="81" customWidth="1"/>
    <col min="16128" max="16128" width="7.140625" style="81" customWidth="1"/>
    <col min="16129" max="16129" width="7.7109375" style="81" customWidth="1"/>
    <col min="16130" max="16130" width="7.5703125" style="81" customWidth="1"/>
    <col min="16131" max="16131" width="8.140625" style="81" customWidth="1"/>
    <col min="16132" max="16132" width="8.28515625" style="81" customWidth="1"/>
    <col min="16133" max="16133" width="7" style="81" customWidth="1"/>
    <col min="16134" max="16134" width="7.140625" style="81" customWidth="1"/>
    <col min="16135" max="16136" width="7.28515625" style="81" customWidth="1"/>
    <col min="16137" max="16144" width="9" style="81" hidden="1" customWidth="1"/>
    <col min="16145" max="16145" width="7.28515625" style="81" customWidth="1"/>
    <col min="16146" max="16146" width="7.5703125" style="81" customWidth="1"/>
    <col min="16147" max="16147" width="7.28515625" style="81" customWidth="1"/>
    <col min="16148" max="16148" width="7.85546875" style="81" customWidth="1"/>
    <col min="16149" max="16149" width="8.7109375" style="81" customWidth="1"/>
    <col min="16150" max="16150" width="7.85546875" style="81" customWidth="1"/>
    <col min="16151" max="16151" width="11.140625" style="81" customWidth="1"/>
    <col min="16152" max="16384" width="9.140625" style="81"/>
  </cols>
  <sheetData>
    <row r="1" spans="1:22" s="68" customFormat="1" ht="15.75">
      <c r="A1" s="844" t="s">
        <v>87</v>
      </c>
      <c r="B1" s="844"/>
      <c r="C1" s="844"/>
      <c r="D1" s="844"/>
      <c r="E1" s="844"/>
      <c r="F1" s="844"/>
      <c r="G1" s="844"/>
      <c r="H1" s="844"/>
      <c r="I1" s="844"/>
      <c r="J1" s="844"/>
      <c r="K1" s="71"/>
      <c r="L1" s="71"/>
      <c r="M1" s="71"/>
      <c r="N1" s="71"/>
      <c r="O1" s="71"/>
      <c r="P1" s="71"/>
      <c r="Q1" s="844" t="s">
        <v>88</v>
      </c>
      <c r="R1" s="844"/>
      <c r="S1" s="844"/>
      <c r="T1" s="844"/>
      <c r="U1" s="844"/>
      <c r="V1" s="844"/>
    </row>
    <row r="2" spans="1:22" s="68" customFormat="1" ht="15.75">
      <c r="A2" s="1013" t="s">
        <v>89</v>
      </c>
      <c r="B2" s="1013"/>
      <c r="C2" s="1013"/>
      <c r="D2" s="1013"/>
      <c r="E2" s="1013"/>
      <c r="F2" s="1013"/>
      <c r="G2" s="1013"/>
      <c r="H2" s="1013"/>
      <c r="I2" s="1013"/>
      <c r="J2" s="1013"/>
      <c r="K2" s="82"/>
      <c r="L2" s="82"/>
      <c r="M2" s="82"/>
      <c r="N2" s="82"/>
      <c r="O2" s="82"/>
      <c r="P2" s="82"/>
      <c r="Q2" s="1013" t="s">
        <v>90</v>
      </c>
      <c r="R2" s="1013"/>
      <c r="S2" s="1013"/>
      <c r="T2" s="1013"/>
      <c r="U2" s="1013"/>
      <c r="V2" s="1013"/>
    </row>
    <row r="3" spans="1:22" s="35" customFormat="1" ht="19.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919"/>
      <c r="T3" s="919"/>
      <c r="U3" s="919"/>
      <c r="V3" s="919"/>
    </row>
    <row r="4" spans="1:22" s="28" customFormat="1" ht="20.25">
      <c r="A4" s="915" t="s">
        <v>834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  <c r="O4" s="915"/>
      <c r="P4" s="915"/>
      <c r="Q4" s="915"/>
      <c r="R4" s="915"/>
      <c r="S4" s="915"/>
      <c r="T4" s="915"/>
      <c r="U4" s="915"/>
      <c r="V4" s="915"/>
    </row>
    <row r="5" spans="1:22" s="28" customFormat="1" ht="20.25">
      <c r="A5" s="915" t="s">
        <v>904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  <c r="O5" s="915"/>
      <c r="P5" s="915"/>
      <c r="Q5" s="915"/>
      <c r="R5" s="915"/>
      <c r="S5" s="915"/>
      <c r="T5" s="915"/>
      <c r="U5" s="915"/>
      <c r="V5" s="915"/>
    </row>
    <row r="6" spans="1:22">
      <c r="V6" s="92"/>
    </row>
    <row r="7" spans="1:22" s="35" customFormat="1" ht="42" customHeight="1">
      <c r="A7" s="1004" t="s">
        <v>93</v>
      </c>
      <c r="B7" s="1006" t="s">
        <v>94</v>
      </c>
      <c r="C7" s="950" t="s">
        <v>905</v>
      </c>
      <c r="D7" s="951"/>
      <c r="E7" s="950" t="s">
        <v>906</v>
      </c>
      <c r="F7" s="951"/>
      <c r="G7" s="950" t="s">
        <v>907</v>
      </c>
      <c r="H7" s="951"/>
      <c r="I7" s="950" t="s">
        <v>908</v>
      </c>
      <c r="J7" s="951"/>
      <c r="K7" s="950" t="s">
        <v>108</v>
      </c>
      <c r="L7" s="951"/>
      <c r="M7" s="950" t="s">
        <v>114</v>
      </c>
      <c r="N7" s="951"/>
      <c r="O7" s="950" t="s">
        <v>115</v>
      </c>
      <c r="P7" s="951"/>
      <c r="Q7" s="950" t="s">
        <v>116</v>
      </c>
      <c r="R7" s="951"/>
      <c r="S7" s="950" t="s">
        <v>553</v>
      </c>
      <c r="T7" s="951"/>
      <c r="U7" s="816" t="s">
        <v>555</v>
      </c>
      <c r="V7" s="1008" t="s">
        <v>243</v>
      </c>
    </row>
    <row r="8" spans="1:22" s="35" customFormat="1" ht="30.75" customHeight="1">
      <c r="A8" s="1005"/>
      <c r="B8" s="859"/>
      <c r="C8" s="84" t="s">
        <v>556</v>
      </c>
      <c r="D8" s="84" t="s">
        <v>47</v>
      </c>
      <c r="E8" s="84" t="s">
        <v>556</v>
      </c>
      <c r="F8" s="84" t="s">
        <v>47</v>
      </c>
      <c r="G8" s="84" t="s">
        <v>556</v>
      </c>
      <c r="H8" s="84" t="s">
        <v>47</v>
      </c>
      <c r="I8" s="84" t="s">
        <v>556</v>
      </c>
      <c r="J8" s="84" t="s">
        <v>47</v>
      </c>
      <c r="K8" s="84" t="s">
        <v>556</v>
      </c>
      <c r="L8" s="84" t="s">
        <v>47</v>
      </c>
      <c r="M8" s="84" t="s">
        <v>556</v>
      </c>
      <c r="N8" s="84" t="s">
        <v>47</v>
      </c>
      <c r="O8" s="84" t="s">
        <v>556</v>
      </c>
      <c r="P8" s="84" t="s">
        <v>47</v>
      </c>
      <c r="Q8" s="84" t="s">
        <v>556</v>
      </c>
      <c r="R8" s="84" t="s">
        <v>47</v>
      </c>
      <c r="S8" s="84" t="s">
        <v>556</v>
      </c>
      <c r="T8" s="84" t="s">
        <v>47</v>
      </c>
      <c r="U8" s="1007"/>
      <c r="V8" s="1009"/>
    </row>
    <row r="9" spans="1:22" s="79" customFormat="1" ht="24" customHeight="1">
      <c r="A9" s="85">
        <v>1</v>
      </c>
      <c r="B9" s="86" t="s">
        <v>674</v>
      </c>
      <c r="C9" s="87">
        <v>0</v>
      </c>
      <c r="D9" s="88">
        <f t="shared" ref="D9:D17" si="0">C9/106.67</f>
        <v>0</v>
      </c>
      <c r="E9" s="89">
        <v>0</v>
      </c>
      <c r="F9" s="89">
        <f t="shared" ref="F9:F17" si="1">E9*0.3</f>
        <v>0</v>
      </c>
      <c r="G9" s="89">
        <v>0</v>
      </c>
      <c r="H9" s="89">
        <f t="shared" ref="H9:H17" si="2">G9*0.9375</f>
        <v>0</v>
      </c>
      <c r="I9" s="89">
        <v>0</v>
      </c>
      <c r="J9" s="88">
        <f t="shared" ref="J9:J62" si="3">I9*0.545</f>
        <v>0</v>
      </c>
      <c r="K9" s="89">
        <v>0</v>
      </c>
      <c r="L9" s="89">
        <f t="shared" ref="L9:L18" si="4">K9/25</f>
        <v>0</v>
      </c>
      <c r="M9" s="89">
        <v>0</v>
      </c>
      <c r="N9" s="89">
        <f t="shared" ref="N9:N62" si="5">M9/27</f>
        <v>0</v>
      </c>
      <c r="O9" s="89">
        <v>0</v>
      </c>
      <c r="P9" s="89">
        <f t="shared" ref="P9:P17" si="6">O9/27</f>
        <v>0</v>
      </c>
      <c r="Q9" s="89">
        <v>0</v>
      </c>
      <c r="R9" s="88">
        <f t="shared" ref="R9:R17" si="7">Q9*23</f>
        <v>0</v>
      </c>
      <c r="S9" s="88">
        <v>0</v>
      </c>
      <c r="T9" s="88">
        <f t="shared" ref="T9:T16" si="8">S9*3.75</f>
        <v>0</v>
      </c>
      <c r="U9" s="93">
        <f t="shared" ref="U9:U17" si="9">J9+D9+T9+R9+F9+H9+AC9+N9+L9+P9</f>
        <v>0</v>
      </c>
      <c r="V9" s="94"/>
    </row>
    <row r="10" spans="1:22" s="79" customFormat="1" ht="24" customHeight="1">
      <c r="A10" s="85">
        <v>2</v>
      </c>
      <c r="B10" s="86" t="s">
        <v>675</v>
      </c>
      <c r="C10" s="87">
        <v>0</v>
      </c>
      <c r="D10" s="88">
        <f t="shared" si="0"/>
        <v>0</v>
      </c>
      <c r="E10" s="89">
        <v>0</v>
      </c>
      <c r="F10" s="89">
        <f t="shared" si="1"/>
        <v>0</v>
      </c>
      <c r="G10" s="89">
        <v>0</v>
      </c>
      <c r="H10" s="89">
        <f t="shared" si="2"/>
        <v>0</v>
      </c>
      <c r="I10" s="89">
        <v>0</v>
      </c>
      <c r="J10" s="88">
        <f t="shared" si="3"/>
        <v>0</v>
      </c>
      <c r="K10" s="89">
        <v>0</v>
      </c>
      <c r="L10" s="89">
        <f t="shared" si="4"/>
        <v>0</v>
      </c>
      <c r="M10" s="89">
        <v>0</v>
      </c>
      <c r="N10" s="89">
        <f t="shared" si="5"/>
        <v>0</v>
      </c>
      <c r="O10" s="89">
        <v>0</v>
      </c>
      <c r="P10" s="89">
        <f t="shared" si="6"/>
        <v>0</v>
      </c>
      <c r="Q10" s="89">
        <v>0</v>
      </c>
      <c r="R10" s="88">
        <f t="shared" si="7"/>
        <v>0</v>
      </c>
      <c r="S10" s="88">
        <v>0</v>
      </c>
      <c r="T10" s="88">
        <f t="shared" si="8"/>
        <v>0</v>
      </c>
      <c r="U10" s="93">
        <f t="shared" si="9"/>
        <v>0</v>
      </c>
      <c r="V10" s="94"/>
    </row>
    <row r="11" spans="1:22" s="79" customFormat="1" ht="24" customHeight="1">
      <c r="A11" s="85">
        <v>3</v>
      </c>
      <c r="B11" s="86" t="s">
        <v>676</v>
      </c>
      <c r="C11" s="87">
        <v>0</v>
      </c>
      <c r="D11" s="88">
        <f t="shared" si="0"/>
        <v>0</v>
      </c>
      <c r="E11" s="89">
        <v>0</v>
      </c>
      <c r="F11" s="89">
        <f t="shared" si="1"/>
        <v>0</v>
      </c>
      <c r="G11" s="89">
        <v>0</v>
      </c>
      <c r="H11" s="89">
        <f t="shared" si="2"/>
        <v>0</v>
      </c>
      <c r="I11" s="89">
        <v>0</v>
      </c>
      <c r="J11" s="88">
        <f t="shared" si="3"/>
        <v>0</v>
      </c>
      <c r="K11" s="89">
        <v>0</v>
      </c>
      <c r="L11" s="89">
        <f t="shared" si="4"/>
        <v>0</v>
      </c>
      <c r="M11" s="89">
        <v>0</v>
      </c>
      <c r="N11" s="89">
        <f t="shared" si="5"/>
        <v>0</v>
      </c>
      <c r="O11" s="89">
        <v>0</v>
      </c>
      <c r="P11" s="89">
        <f t="shared" si="6"/>
        <v>0</v>
      </c>
      <c r="Q11" s="89">
        <v>0</v>
      </c>
      <c r="R11" s="88">
        <f t="shared" si="7"/>
        <v>0</v>
      </c>
      <c r="S11" s="88">
        <v>0</v>
      </c>
      <c r="T11" s="88">
        <f t="shared" si="8"/>
        <v>0</v>
      </c>
      <c r="U11" s="93">
        <f t="shared" si="9"/>
        <v>0</v>
      </c>
      <c r="V11" s="94"/>
    </row>
    <row r="12" spans="1:22" s="79" customFormat="1" ht="25.5">
      <c r="A12" s="85">
        <v>4</v>
      </c>
      <c r="B12" s="90" t="s">
        <v>677</v>
      </c>
      <c r="C12" s="87">
        <v>0</v>
      </c>
      <c r="D12" s="88">
        <f t="shared" si="0"/>
        <v>0</v>
      </c>
      <c r="E12" s="89">
        <v>0</v>
      </c>
      <c r="F12" s="89">
        <f t="shared" si="1"/>
        <v>0</v>
      </c>
      <c r="G12" s="89">
        <v>0</v>
      </c>
      <c r="H12" s="89">
        <f t="shared" si="2"/>
        <v>0</v>
      </c>
      <c r="I12" s="89">
        <v>0</v>
      </c>
      <c r="J12" s="88">
        <f t="shared" si="3"/>
        <v>0</v>
      </c>
      <c r="K12" s="89">
        <v>0</v>
      </c>
      <c r="L12" s="89">
        <f t="shared" si="4"/>
        <v>0</v>
      </c>
      <c r="M12" s="89">
        <v>0</v>
      </c>
      <c r="N12" s="89">
        <f t="shared" si="5"/>
        <v>0</v>
      </c>
      <c r="O12" s="89">
        <v>0</v>
      </c>
      <c r="P12" s="89">
        <f t="shared" si="6"/>
        <v>0</v>
      </c>
      <c r="Q12" s="89">
        <v>0</v>
      </c>
      <c r="R12" s="88">
        <f t="shared" si="7"/>
        <v>0</v>
      </c>
      <c r="S12" s="88">
        <v>0</v>
      </c>
      <c r="T12" s="88">
        <f t="shared" si="8"/>
        <v>0</v>
      </c>
      <c r="U12" s="93">
        <f t="shared" si="9"/>
        <v>0</v>
      </c>
      <c r="V12" s="94"/>
    </row>
    <row r="13" spans="1:22" s="79" customFormat="1" ht="24" customHeight="1">
      <c r="A13" s="85">
        <v>5</v>
      </c>
      <c r="B13" s="86" t="s">
        <v>678</v>
      </c>
      <c r="C13" s="87">
        <v>0</v>
      </c>
      <c r="D13" s="88">
        <f t="shared" si="0"/>
        <v>0</v>
      </c>
      <c r="E13" s="89">
        <v>0</v>
      </c>
      <c r="F13" s="89">
        <f t="shared" si="1"/>
        <v>0</v>
      </c>
      <c r="G13" s="89">
        <v>0</v>
      </c>
      <c r="H13" s="89">
        <f t="shared" si="2"/>
        <v>0</v>
      </c>
      <c r="I13" s="89">
        <v>0</v>
      </c>
      <c r="J13" s="88">
        <f t="shared" si="3"/>
        <v>0</v>
      </c>
      <c r="K13" s="89">
        <v>0</v>
      </c>
      <c r="L13" s="89">
        <f t="shared" si="4"/>
        <v>0</v>
      </c>
      <c r="M13" s="89">
        <v>0</v>
      </c>
      <c r="N13" s="89">
        <f t="shared" si="5"/>
        <v>0</v>
      </c>
      <c r="O13" s="89">
        <v>0</v>
      </c>
      <c r="P13" s="89">
        <f t="shared" si="6"/>
        <v>0</v>
      </c>
      <c r="Q13" s="89">
        <v>0</v>
      </c>
      <c r="R13" s="88">
        <f t="shared" si="7"/>
        <v>0</v>
      </c>
      <c r="S13" s="88">
        <v>0</v>
      </c>
      <c r="T13" s="88">
        <f t="shared" si="8"/>
        <v>0</v>
      </c>
      <c r="U13" s="93">
        <f t="shared" si="9"/>
        <v>0</v>
      </c>
      <c r="V13" s="94"/>
    </row>
    <row r="14" spans="1:22" s="79" customFormat="1" ht="24" customHeight="1">
      <c r="A14" s="85">
        <v>6</v>
      </c>
      <c r="B14" s="86" t="s">
        <v>679</v>
      </c>
      <c r="C14" s="87">
        <v>0</v>
      </c>
      <c r="D14" s="88">
        <f t="shared" si="0"/>
        <v>0</v>
      </c>
      <c r="E14" s="89">
        <v>0</v>
      </c>
      <c r="F14" s="89">
        <f t="shared" si="1"/>
        <v>0</v>
      </c>
      <c r="G14" s="89">
        <v>0</v>
      </c>
      <c r="H14" s="89">
        <f t="shared" si="2"/>
        <v>0</v>
      </c>
      <c r="I14" s="89">
        <v>0</v>
      </c>
      <c r="J14" s="88">
        <f t="shared" si="3"/>
        <v>0</v>
      </c>
      <c r="K14" s="89">
        <v>0</v>
      </c>
      <c r="L14" s="89">
        <f t="shared" si="4"/>
        <v>0</v>
      </c>
      <c r="M14" s="89">
        <v>0</v>
      </c>
      <c r="N14" s="89">
        <f t="shared" si="5"/>
        <v>0</v>
      </c>
      <c r="O14" s="89">
        <v>0</v>
      </c>
      <c r="P14" s="89">
        <f t="shared" si="6"/>
        <v>0</v>
      </c>
      <c r="Q14" s="89">
        <v>0</v>
      </c>
      <c r="R14" s="88">
        <f t="shared" si="7"/>
        <v>0</v>
      </c>
      <c r="S14" s="88">
        <v>0</v>
      </c>
      <c r="T14" s="88">
        <f t="shared" si="8"/>
        <v>0</v>
      </c>
      <c r="U14" s="93">
        <f t="shared" si="9"/>
        <v>0</v>
      </c>
      <c r="V14" s="94"/>
    </row>
    <row r="15" spans="1:22" s="79" customFormat="1" ht="24" customHeight="1">
      <c r="A15" s="85">
        <v>7</v>
      </c>
      <c r="B15" s="86" t="s">
        <v>680</v>
      </c>
      <c r="C15" s="87">
        <v>0</v>
      </c>
      <c r="D15" s="88">
        <f t="shared" si="0"/>
        <v>0</v>
      </c>
      <c r="E15" s="89">
        <v>0</v>
      </c>
      <c r="F15" s="89">
        <f t="shared" si="1"/>
        <v>0</v>
      </c>
      <c r="G15" s="89">
        <v>0</v>
      </c>
      <c r="H15" s="89">
        <f t="shared" si="2"/>
        <v>0</v>
      </c>
      <c r="I15" s="89">
        <v>0</v>
      </c>
      <c r="J15" s="88">
        <f t="shared" si="3"/>
        <v>0</v>
      </c>
      <c r="K15" s="89">
        <v>0</v>
      </c>
      <c r="L15" s="89">
        <f t="shared" si="4"/>
        <v>0</v>
      </c>
      <c r="M15" s="89">
        <v>0</v>
      </c>
      <c r="N15" s="89">
        <f t="shared" si="5"/>
        <v>0</v>
      </c>
      <c r="O15" s="89">
        <v>0</v>
      </c>
      <c r="P15" s="89">
        <f t="shared" si="6"/>
        <v>0</v>
      </c>
      <c r="Q15" s="89">
        <v>0</v>
      </c>
      <c r="R15" s="88">
        <f t="shared" si="7"/>
        <v>0</v>
      </c>
      <c r="S15" s="88">
        <v>0</v>
      </c>
      <c r="T15" s="88">
        <f t="shared" si="8"/>
        <v>0</v>
      </c>
      <c r="U15" s="93">
        <f t="shared" si="9"/>
        <v>0</v>
      </c>
      <c r="V15" s="94"/>
    </row>
    <row r="16" spans="1:22" s="79" customFormat="1" ht="24" customHeight="1">
      <c r="A16" s="85">
        <v>8</v>
      </c>
      <c r="B16" s="86" t="s">
        <v>681</v>
      </c>
      <c r="C16" s="87">
        <v>0</v>
      </c>
      <c r="D16" s="88">
        <f t="shared" si="0"/>
        <v>0</v>
      </c>
      <c r="E16" s="89">
        <v>0</v>
      </c>
      <c r="F16" s="89">
        <f t="shared" si="1"/>
        <v>0</v>
      </c>
      <c r="G16" s="89">
        <v>0</v>
      </c>
      <c r="H16" s="89">
        <f t="shared" si="2"/>
        <v>0</v>
      </c>
      <c r="I16" s="89">
        <v>0</v>
      </c>
      <c r="J16" s="88">
        <f t="shared" si="3"/>
        <v>0</v>
      </c>
      <c r="K16" s="89">
        <v>0</v>
      </c>
      <c r="L16" s="89">
        <f t="shared" si="4"/>
        <v>0</v>
      </c>
      <c r="M16" s="89">
        <v>0</v>
      </c>
      <c r="N16" s="89">
        <f t="shared" si="5"/>
        <v>0</v>
      </c>
      <c r="O16" s="89">
        <v>0</v>
      </c>
      <c r="P16" s="89">
        <f t="shared" si="6"/>
        <v>0</v>
      </c>
      <c r="Q16" s="89">
        <v>0</v>
      </c>
      <c r="R16" s="88">
        <f t="shared" si="7"/>
        <v>0</v>
      </c>
      <c r="S16" s="88">
        <v>0</v>
      </c>
      <c r="T16" s="88">
        <f t="shared" si="8"/>
        <v>0</v>
      </c>
      <c r="U16" s="93">
        <f t="shared" si="9"/>
        <v>0</v>
      </c>
      <c r="V16" s="94"/>
    </row>
    <row r="17" spans="1:22" s="79" customFormat="1" ht="24" customHeight="1">
      <c r="A17" s="85">
        <v>9</v>
      </c>
      <c r="B17" s="86" t="s">
        <v>682</v>
      </c>
      <c r="C17" s="87">
        <v>0</v>
      </c>
      <c r="D17" s="88">
        <f t="shared" si="0"/>
        <v>0</v>
      </c>
      <c r="E17" s="89">
        <v>0</v>
      </c>
      <c r="F17" s="89">
        <f t="shared" si="1"/>
        <v>0</v>
      </c>
      <c r="G17" s="89">
        <v>0</v>
      </c>
      <c r="H17" s="89">
        <f t="shared" si="2"/>
        <v>0</v>
      </c>
      <c r="I17" s="89">
        <v>0</v>
      </c>
      <c r="J17" s="88">
        <f t="shared" si="3"/>
        <v>0</v>
      </c>
      <c r="K17" s="89">
        <v>0</v>
      </c>
      <c r="L17" s="89">
        <f t="shared" si="4"/>
        <v>0</v>
      </c>
      <c r="M17" s="89">
        <v>0</v>
      </c>
      <c r="N17" s="89">
        <f t="shared" si="5"/>
        <v>0</v>
      </c>
      <c r="O17" s="89">
        <v>0</v>
      </c>
      <c r="P17" s="89">
        <f t="shared" si="6"/>
        <v>0</v>
      </c>
      <c r="Q17" s="89">
        <v>0</v>
      </c>
      <c r="R17" s="88">
        <f t="shared" si="7"/>
        <v>0</v>
      </c>
      <c r="S17" s="88">
        <v>0</v>
      </c>
      <c r="T17" s="88">
        <f t="shared" ref="T17:T80" si="10">S17*3.75</f>
        <v>0</v>
      </c>
      <c r="U17" s="93">
        <f t="shared" si="9"/>
        <v>0</v>
      </c>
      <c r="V17" s="94"/>
    </row>
    <row r="18" spans="1:22" s="79" customFormat="1" ht="24" customHeight="1">
      <c r="A18" s="85">
        <v>10</v>
      </c>
      <c r="B18" s="86" t="s">
        <v>683</v>
      </c>
      <c r="C18" s="87">
        <v>0</v>
      </c>
      <c r="D18" s="88">
        <f t="shared" ref="D18:D81" si="11">C18/106.67</f>
        <v>0</v>
      </c>
      <c r="E18" s="89">
        <v>0</v>
      </c>
      <c r="F18" s="89">
        <f t="shared" ref="F18:F81" si="12">E18*0.3</f>
        <v>0</v>
      </c>
      <c r="G18" s="89">
        <v>0</v>
      </c>
      <c r="H18" s="89">
        <f t="shared" ref="H18:H81" si="13">G18*0.9375</f>
        <v>0</v>
      </c>
      <c r="I18" s="89">
        <v>0</v>
      </c>
      <c r="J18" s="88">
        <f t="shared" si="3"/>
        <v>0</v>
      </c>
      <c r="K18" s="89">
        <v>0</v>
      </c>
      <c r="L18" s="89">
        <f t="shared" si="4"/>
        <v>0</v>
      </c>
      <c r="M18" s="89">
        <v>0</v>
      </c>
      <c r="N18" s="89">
        <f t="shared" si="5"/>
        <v>0</v>
      </c>
      <c r="O18" s="89">
        <v>0</v>
      </c>
      <c r="P18" s="89">
        <f t="shared" ref="P18:P81" si="14">O18/27</f>
        <v>0</v>
      </c>
      <c r="Q18" s="89">
        <v>0</v>
      </c>
      <c r="R18" s="88">
        <f t="shared" ref="R18:R81" si="15">Q18*23</f>
        <v>0</v>
      </c>
      <c r="S18" s="88">
        <v>0</v>
      </c>
      <c r="T18" s="88">
        <f t="shared" si="10"/>
        <v>0</v>
      </c>
      <c r="U18" s="93">
        <f t="shared" ref="U18:U81" si="16">J18+D18+T18+R18+F18+H18+AC18+N18+L18+P18</f>
        <v>0</v>
      </c>
      <c r="V18" s="94"/>
    </row>
    <row r="19" spans="1:22" s="79" customFormat="1" ht="24" customHeight="1">
      <c r="A19" s="85">
        <v>11</v>
      </c>
      <c r="B19" s="86" t="s">
        <v>684</v>
      </c>
      <c r="C19" s="87">
        <v>0</v>
      </c>
      <c r="D19" s="88">
        <f t="shared" si="11"/>
        <v>0</v>
      </c>
      <c r="E19" s="89">
        <v>0</v>
      </c>
      <c r="F19" s="89">
        <f t="shared" si="12"/>
        <v>0</v>
      </c>
      <c r="G19" s="89">
        <v>0</v>
      </c>
      <c r="H19" s="89">
        <f t="shared" si="13"/>
        <v>0</v>
      </c>
      <c r="I19" s="89">
        <v>0</v>
      </c>
      <c r="J19" s="88">
        <f t="shared" si="3"/>
        <v>0</v>
      </c>
      <c r="K19" s="89">
        <v>0</v>
      </c>
      <c r="L19" s="89">
        <f t="shared" ref="L19:L82" si="17">K19/25</f>
        <v>0</v>
      </c>
      <c r="M19" s="89">
        <v>0</v>
      </c>
      <c r="N19" s="89">
        <f t="shared" si="5"/>
        <v>0</v>
      </c>
      <c r="O19" s="89">
        <v>0</v>
      </c>
      <c r="P19" s="89">
        <f t="shared" si="14"/>
        <v>0</v>
      </c>
      <c r="Q19" s="89">
        <v>0</v>
      </c>
      <c r="R19" s="88">
        <f t="shared" si="15"/>
        <v>0</v>
      </c>
      <c r="S19" s="88">
        <v>0</v>
      </c>
      <c r="T19" s="88">
        <f t="shared" si="10"/>
        <v>0</v>
      </c>
      <c r="U19" s="93">
        <f t="shared" si="16"/>
        <v>0</v>
      </c>
      <c r="V19" s="94"/>
    </row>
    <row r="20" spans="1:22" s="79" customFormat="1" ht="24" customHeight="1">
      <c r="A20" s="85">
        <v>12</v>
      </c>
      <c r="B20" s="86" t="s">
        <v>685</v>
      </c>
      <c r="C20" s="87">
        <v>0</v>
      </c>
      <c r="D20" s="88">
        <f t="shared" si="11"/>
        <v>0</v>
      </c>
      <c r="E20" s="89">
        <v>0</v>
      </c>
      <c r="F20" s="89">
        <f t="shared" si="12"/>
        <v>0</v>
      </c>
      <c r="G20" s="89">
        <v>0</v>
      </c>
      <c r="H20" s="89">
        <f t="shared" si="13"/>
        <v>0</v>
      </c>
      <c r="I20" s="89">
        <v>0</v>
      </c>
      <c r="J20" s="88">
        <f t="shared" si="3"/>
        <v>0</v>
      </c>
      <c r="K20" s="89">
        <v>0</v>
      </c>
      <c r="L20" s="89">
        <f t="shared" si="17"/>
        <v>0</v>
      </c>
      <c r="M20" s="89">
        <v>0</v>
      </c>
      <c r="N20" s="89">
        <f t="shared" si="5"/>
        <v>0</v>
      </c>
      <c r="O20" s="89">
        <v>0</v>
      </c>
      <c r="P20" s="89">
        <f t="shared" si="14"/>
        <v>0</v>
      </c>
      <c r="Q20" s="89">
        <v>0</v>
      </c>
      <c r="R20" s="88">
        <f t="shared" si="15"/>
        <v>0</v>
      </c>
      <c r="S20" s="88">
        <v>0</v>
      </c>
      <c r="T20" s="88">
        <f t="shared" si="10"/>
        <v>0</v>
      </c>
      <c r="U20" s="93">
        <f t="shared" si="16"/>
        <v>0</v>
      </c>
      <c r="V20" s="94"/>
    </row>
    <row r="21" spans="1:22" s="79" customFormat="1" ht="24" customHeight="1">
      <c r="A21" s="85">
        <v>13</v>
      </c>
      <c r="B21" s="86" t="s">
        <v>686</v>
      </c>
      <c r="C21" s="87">
        <v>0</v>
      </c>
      <c r="D21" s="88">
        <f t="shared" si="11"/>
        <v>0</v>
      </c>
      <c r="E21" s="89">
        <v>0</v>
      </c>
      <c r="F21" s="89">
        <f t="shared" si="12"/>
        <v>0</v>
      </c>
      <c r="G21" s="89">
        <v>0</v>
      </c>
      <c r="H21" s="89">
        <f t="shared" si="13"/>
        <v>0</v>
      </c>
      <c r="I21" s="89">
        <v>0</v>
      </c>
      <c r="J21" s="88">
        <f t="shared" si="3"/>
        <v>0</v>
      </c>
      <c r="K21" s="89">
        <v>0</v>
      </c>
      <c r="L21" s="89">
        <f t="shared" si="17"/>
        <v>0</v>
      </c>
      <c r="M21" s="89">
        <v>0</v>
      </c>
      <c r="N21" s="89">
        <f t="shared" si="5"/>
        <v>0</v>
      </c>
      <c r="O21" s="89">
        <v>0</v>
      </c>
      <c r="P21" s="89">
        <f t="shared" si="14"/>
        <v>0</v>
      </c>
      <c r="Q21" s="89">
        <v>0</v>
      </c>
      <c r="R21" s="88">
        <f t="shared" si="15"/>
        <v>0</v>
      </c>
      <c r="S21" s="88">
        <v>0</v>
      </c>
      <c r="T21" s="88">
        <f t="shared" si="10"/>
        <v>0</v>
      </c>
      <c r="U21" s="93">
        <f t="shared" si="16"/>
        <v>0</v>
      </c>
      <c r="V21" s="94"/>
    </row>
    <row r="22" spans="1:22" s="79" customFormat="1" ht="24" customHeight="1">
      <c r="A22" s="85">
        <v>14</v>
      </c>
      <c r="B22" s="86" t="s">
        <v>687</v>
      </c>
      <c r="C22" s="87">
        <v>0</v>
      </c>
      <c r="D22" s="88">
        <f t="shared" si="11"/>
        <v>0</v>
      </c>
      <c r="E22" s="89">
        <v>0</v>
      </c>
      <c r="F22" s="89">
        <f t="shared" si="12"/>
        <v>0</v>
      </c>
      <c r="G22" s="89">
        <v>0</v>
      </c>
      <c r="H22" s="89">
        <f t="shared" si="13"/>
        <v>0</v>
      </c>
      <c r="I22" s="89">
        <v>0</v>
      </c>
      <c r="J22" s="88">
        <f t="shared" si="3"/>
        <v>0</v>
      </c>
      <c r="K22" s="89">
        <v>0</v>
      </c>
      <c r="L22" s="89">
        <f t="shared" si="17"/>
        <v>0</v>
      </c>
      <c r="M22" s="89">
        <v>0</v>
      </c>
      <c r="N22" s="89">
        <f t="shared" si="5"/>
        <v>0</v>
      </c>
      <c r="O22" s="89">
        <v>0</v>
      </c>
      <c r="P22" s="89">
        <f t="shared" si="14"/>
        <v>0</v>
      </c>
      <c r="Q22" s="89">
        <v>0</v>
      </c>
      <c r="R22" s="88">
        <f t="shared" si="15"/>
        <v>0</v>
      </c>
      <c r="S22" s="88">
        <v>0</v>
      </c>
      <c r="T22" s="88">
        <f t="shared" si="10"/>
        <v>0</v>
      </c>
      <c r="U22" s="93">
        <f t="shared" si="16"/>
        <v>0</v>
      </c>
      <c r="V22" s="94"/>
    </row>
    <row r="23" spans="1:22" s="79" customFormat="1" ht="24" customHeight="1">
      <c r="A23" s="85">
        <v>15</v>
      </c>
      <c r="B23" s="86" t="s">
        <v>688</v>
      </c>
      <c r="C23" s="87">
        <v>0</v>
      </c>
      <c r="D23" s="88">
        <f t="shared" si="11"/>
        <v>0</v>
      </c>
      <c r="E23" s="89">
        <v>0</v>
      </c>
      <c r="F23" s="89">
        <f t="shared" si="12"/>
        <v>0</v>
      </c>
      <c r="G23" s="89">
        <v>0</v>
      </c>
      <c r="H23" s="89">
        <f t="shared" si="13"/>
        <v>0</v>
      </c>
      <c r="I23" s="89">
        <v>0</v>
      </c>
      <c r="J23" s="88">
        <f t="shared" si="3"/>
        <v>0</v>
      </c>
      <c r="K23" s="89">
        <v>0</v>
      </c>
      <c r="L23" s="89">
        <f t="shared" si="17"/>
        <v>0</v>
      </c>
      <c r="M23" s="89">
        <v>0</v>
      </c>
      <c r="N23" s="89">
        <f t="shared" si="5"/>
        <v>0</v>
      </c>
      <c r="O23" s="89">
        <v>0</v>
      </c>
      <c r="P23" s="89">
        <f t="shared" si="14"/>
        <v>0</v>
      </c>
      <c r="Q23" s="89">
        <v>0</v>
      </c>
      <c r="R23" s="88">
        <f t="shared" si="15"/>
        <v>0</v>
      </c>
      <c r="S23" s="88">
        <v>0</v>
      </c>
      <c r="T23" s="88">
        <f t="shared" si="10"/>
        <v>0</v>
      </c>
      <c r="U23" s="93">
        <f t="shared" si="16"/>
        <v>0</v>
      </c>
      <c r="V23" s="94"/>
    </row>
    <row r="24" spans="1:22" s="79" customFormat="1" ht="24" customHeight="1">
      <c r="A24" s="85">
        <v>16</v>
      </c>
      <c r="B24" s="86" t="s">
        <v>689</v>
      </c>
      <c r="C24" s="87">
        <v>0</v>
      </c>
      <c r="D24" s="88">
        <f t="shared" si="11"/>
        <v>0</v>
      </c>
      <c r="E24" s="89">
        <v>0</v>
      </c>
      <c r="F24" s="89">
        <f t="shared" si="12"/>
        <v>0</v>
      </c>
      <c r="G24" s="89">
        <v>0</v>
      </c>
      <c r="H24" s="89">
        <f t="shared" si="13"/>
        <v>0</v>
      </c>
      <c r="I24" s="89">
        <v>0</v>
      </c>
      <c r="J24" s="88">
        <f t="shared" si="3"/>
        <v>0</v>
      </c>
      <c r="K24" s="89">
        <v>0</v>
      </c>
      <c r="L24" s="89">
        <f t="shared" si="17"/>
        <v>0</v>
      </c>
      <c r="M24" s="89">
        <v>0</v>
      </c>
      <c r="N24" s="89">
        <f t="shared" si="5"/>
        <v>0</v>
      </c>
      <c r="O24" s="89">
        <v>0</v>
      </c>
      <c r="P24" s="89">
        <f t="shared" si="14"/>
        <v>0</v>
      </c>
      <c r="Q24" s="89">
        <v>0</v>
      </c>
      <c r="R24" s="88">
        <f t="shared" si="15"/>
        <v>0</v>
      </c>
      <c r="S24" s="88">
        <v>0</v>
      </c>
      <c r="T24" s="88">
        <f t="shared" si="10"/>
        <v>0</v>
      </c>
      <c r="U24" s="93">
        <f t="shared" si="16"/>
        <v>0</v>
      </c>
      <c r="V24" s="94"/>
    </row>
    <row r="25" spans="1:22" s="79" customFormat="1" ht="24" customHeight="1">
      <c r="A25" s="85">
        <v>17</v>
      </c>
      <c r="B25" s="86" t="s">
        <v>690</v>
      </c>
      <c r="C25" s="87">
        <v>0</v>
      </c>
      <c r="D25" s="88">
        <f t="shared" si="11"/>
        <v>0</v>
      </c>
      <c r="E25" s="89">
        <v>0</v>
      </c>
      <c r="F25" s="89">
        <f t="shared" si="12"/>
        <v>0</v>
      </c>
      <c r="G25" s="89">
        <v>0</v>
      </c>
      <c r="H25" s="89">
        <f t="shared" si="13"/>
        <v>0</v>
      </c>
      <c r="I25" s="89">
        <v>0</v>
      </c>
      <c r="J25" s="88">
        <f t="shared" si="3"/>
        <v>0</v>
      </c>
      <c r="K25" s="89">
        <v>0</v>
      </c>
      <c r="L25" s="89">
        <f t="shared" si="17"/>
        <v>0</v>
      </c>
      <c r="M25" s="89">
        <v>0</v>
      </c>
      <c r="N25" s="89">
        <f t="shared" si="5"/>
        <v>0</v>
      </c>
      <c r="O25" s="89">
        <v>0</v>
      </c>
      <c r="P25" s="89">
        <f t="shared" si="14"/>
        <v>0</v>
      </c>
      <c r="Q25" s="89">
        <v>0</v>
      </c>
      <c r="R25" s="88">
        <f t="shared" si="15"/>
        <v>0</v>
      </c>
      <c r="S25" s="88">
        <v>0</v>
      </c>
      <c r="T25" s="88">
        <f t="shared" si="10"/>
        <v>0</v>
      </c>
      <c r="U25" s="93">
        <f t="shared" si="16"/>
        <v>0</v>
      </c>
      <c r="V25" s="94"/>
    </row>
    <row r="26" spans="1:22" s="79" customFormat="1" ht="24" customHeight="1">
      <c r="A26" s="85">
        <v>18</v>
      </c>
      <c r="B26" s="86" t="s">
        <v>691</v>
      </c>
      <c r="C26" s="87">
        <v>0</v>
      </c>
      <c r="D26" s="88">
        <f t="shared" si="11"/>
        <v>0</v>
      </c>
      <c r="E26" s="89">
        <v>0</v>
      </c>
      <c r="F26" s="89">
        <f t="shared" si="12"/>
        <v>0</v>
      </c>
      <c r="G26" s="89">
        <v>0</v>
      </c>
      <c r="H26" s="89">
        <f t="shared" si="13"/>
        <v>0</v>
      </c>
      <c r="I26" s="89">
        <v>0</v>
      </c>
      <c r="J26" s="88">
        <f t="shared" si="3"/>
        <v>0</v>
      </c>
      <c r="K26" s="89">
        <v>0</v>
      </c>
      <c r="L26" s="89">
        <f t="shared" si="17"/>
        <v>0</v>
      </c>
      <c r="M26" s="89">
        <v>0</v>
      </c>
      <c r="N26" s="89">
        <f t="shared" si="5"/>
        <v>0</v>
      </c>
      <c r="O26" s="89">
        <v>0</v>
      </c>
      <c r="P26" s="89">
        <f t="shared" si="14"/>
        <v>0</v>
      </c>
      <c r="Q26" s="89">
        <v>0</v>
      </c>
      <c r="R26" s="88">
        <f t="shared" si="15"/>
        <v>0</v>
      </c>
      <c r="S26" s="88">
        <v>0</v>
      </c>
      <c r="T26" s="88">
        <f t="shared" si="10"/>
        <v>0</v>
      </c>
      <c r="U26" s="93">
        <f t="shared" si="16"/>
        <v>0</v>
      </c>
      <c r="V26" s="94"/>
    </row>
    <row r="27" spans="1:22" s="79" customFormat="1" ht="24" customHeight="1">
      <c r="A27" s="85">
        <v>19</v>
      </c>
      <c r="B27" s="86" t="s">
        <v>692</v>
      </c>
      <c r="C27" s="87">
        <v>0</v>
      </c>
      <c r="D27" s="88">
        <f t="shared" si="11"/>
        <v>0</v>
      </c>
      <c r="E27" s="89">
        <v>0</v>
      </c>
      <c r="F27" s="89">
        <f t="shared" si="12"/>
        <v>0</v>
      </c>
      <c r="G27" s="89">
        <v>0</v>
      </c>
      <c r="H27" s="89">
        <f t="shared" si="13"/>
        <v>0</v>
      </c>
      <c r="I27" s="89">
        <v>0</v>
      </c>
      <c r="J27" s="88">
        <f t="shared" si="3"/>
        <v>0</v>
      </c>
      <c r="K27" s="89">
        <v>0</v>
      </c>
      <c r="L27" s="89">
        <f t="shared" si="17"/>
        <v>0</v>
      </c>
      <c r="M27" s="89">
        <v>0</v>
      </c>
      <c r="N27" s="89">
        <f t="shared" si="5"/>
        <v>0</v>
      </c>
      <c r="O27" s="89">
        <v>0</v>
      </c>
      <c r="P27" s="89">
        <f t="shared" si="14"/>
        <v>0</v>
      </c>
      <c r="Q27" s="89">
        <v>0</v>
      </c>
      <c r="R27" s="88">
        <f t="shared" si="15"/>
        <v>0</v>
      </c>
      <c r="S27" s="88">
        <v>0</v>
      </c>
      <c r="T27" s="88">
        <f t="shared" si="10"/>
        <v>0</v>
      </c>
      <c r="U27" s="93">
        <f t="shared" si="16"/>
        <v>0</v>
      </c>
      <c r="V27" s="94"/>
    </row>
    <row r="28" spans="1:22" s="79" customFormat="1" ht="24" customHeight="1">
      <c r="A28" s="85">
        <v>20</v>
      </c>
      <c r="B28" s="86" t="s">
        <v>693</v>
      </c>
      <c r="C28" s="87">
        <v>0</v>
      </c>
      <c r="D28" s="88">
        <f t="shared" si="11"/>
        <v>0</v>
      </c>
      <c r="E28" s="89">
        <v>0</v>
      </c>
      <c r="F28" s="89">
        <f t="shared" si="12"/>
        <v>0</v>
      </c>
      <c r="G28" s="89">
        <v>0</v>
      </c>
      <c r="H28" s="89">
        <f t="shared" si="13"/>
        <v>0</v>
      </c>
      <c r="I28" s="89">
        <v>0</v>
      </c>
      <c r="J28" s="88">
        <f t="shared" si="3"/>
        <v>0</v>
      </c>
      <c r="K28" s="89">
        <v>0</v>
      </c>
      <c r="L28" s="89">
        <f t="shared" si="17"/>
        <v>0</v>
      </c>
      <c r="M28" s="89">
        <v>0</v>
      </c>
      <c r="N28" s="89">
        <f t="shared" si="5"/>
        <v>0</v>
      </c>
      <c r="O28" s="89">
        <v>0</v>
      </c>
      <c r="P28" s="89">
        <f t="shared" si="14"/>
        <v>0</v>
      </c>
      <c r="Q28" s="89">
        <v>0</v>
      </c>
      <c r="R28" s="88">
        <f t="shared" si="15"/>
        <v>0</v>
      </c>
      <c r="S28" s="88">
        <v>0</v>
      </c>
      <c r="T28" s="88">
        <f t="shared" si="10"/>
        <v>0</v>
      </c>
      <c r="U28" s="93">
        <f t="shared" si="16"/>
        <v>0</v>
      </c>
      <c r="V28" s="94"/>
    </row>
    <row r="29" spans="1:22" s="79" customFormat="1" ht="24" customHeight="1">
      <c r="A29" s="85">
        <v>21</v>
      </c>
      <c r="B29" s="86" t="s">
        <v>694</v>
      </c>
      <c r="C29" s="87">
        <v>0</v>
      </c>
      <c r="D29" s="88">
        <f t="shared" si="11"/>
        <v>0</v>
      </c>
      <c r="E29" s="89">
        <v>0</v>
      </c>
      <c r="F29" s="89">
        <f t="shared" si="12"/>
        <v>0</v>
      </c>
      <c r="G29" s="89">
        <v>0</v>
      </c>
      <c r="H29" s="89">
        <f t="shared" si="13"/>
        <v>0</v>
      </c>
      <c r="I29" s="89">
        <v>0</v>
      </c>
      <c r="J29" s="88">
        <f t="shared" si="3"/>
        <v>0</v>
      </c>
      <c r="K29" s="89">
        <v>0</v>
      </c>
      <c r="L29" s="89">
        <f t="shared" si="17"/>
        <v>0</v>
      </c>
      <c r="M29" s="89">
        <v>0</v>
      </c>
      <c r="N29" s="89">
        <f t="shared" si="5"/>
        <v>0</v>
      </c>
      <c r="O29" s="89">
        <v>0</v>
      </c>
      <c r="P29" s="89">
        <f t="shared" si="14"/>
        <v>0</v>
      </c>
      <c r="Q29" s="89">
        <v>0</v>
      </c>
      <c r="R29" s="88">
        <f t="shared" si="15"/>
        <v>0</v>
      </c>
      <c r="S29" s="88">
        <v>0</v>
      </c>
      <c r="T29" s="88">
        <f t="shared" si="10"/>
        <v>0</v>
      </c>
      <c r="U29" s="93">
        <f t="shared" si="16"/>
        <v>0</v>
      </c>
      <c r="V29" s="94"/>
    </row>
    <row r="30" spans="1:22" s="79" customFormat="1" ht="24" customHeight="1">
      <c r="A30" s="85">
        <v>22</v>
      </c>
      <c r="B30" s="86" t="s">
        <v>695</v>
      </c>
      <c r="C30" s="87">
        <v>0</v>
      </c>
      <c r="D30" s="88">
        <f t="shared" si="11"/>
        <v>0</v>
      </c>
      <c r="E30" s="89">
        <v>0</v>
      </c>
      <c r="F30" s="89">
        <f t="shared" si="12"/>
        <v>0</v>
      </c>
      <c r="G30" s="89">
        <v>0</v>
      </c>
      <c r="H30" s="89">
        <f t="shared" si="13"/>
        <v>0</v>
      </c>
      <c r="I30" s="89">
        <v>0</v>
      </c>
      <c r="J30" s="88">
        <f t="shared" si="3"/>
        <v>0</v>
      </c>
      <c r="K30" s="89">
        <v>0</v>
      </c>
      <c r="L30" s="89">
        <f t="shared" si="17"/>
        <v>0</v>
      </c>
      <c r="M30" s="89">
        <v>0</v>
      </c>
      <c r="N30" s="89">
        <f t="shared" si="5"/>
        <v>0</v>
      </c>
      <c r="O30" s="89">
        <v>0</v>
      </c>
      <c r="P30" s="89">
        <f t="shared" si="14"/>
        <v>0</v>
      </c>
      <c r="Q30" s="89">
        <v>0</v>
      </c>
      <c r="R30" s="88">
        <f t="shared" si="15"/>
        <v>0</v>
      </c>
      <c r="S30" s="88">
        <v>0</v>
      </c>
      <c r="T30" s="88">
        <f t="shared" si="10"/>
        <v>0</v>
      </c>
      <c r="U30" s="93">
        <f t="shared" si="16"/>
        <v>0</v>
      </c>
      <c r="V30" s="94"/>
    </row>
    <row r="31" spans="1:22" s="79" customFormat="1" ht="24" customHeight="1">
      <c r="A31" s="85">
        <v>23</v>
      </c>
      <c r="B31" s="86" t="s">
        <v>696</v>
      </c>
      <c r="C31" s="87">
        <v>0</v>
      </c>
      <c r="D31" s="88">
        <f t="shared" si="11"/>
        <v>0</v>
      </c>
      <c r="E31" s="89">
        <v>0</v>
      </c>
      <c r="F31" s="89">
        <f t="shared" si="12"/>
        <v>0</v>
      </c>
      <c r="G31" s="89">
        <v>0</v>
      </c>
      <c r="H31" s="89">
        <f t="shared" si="13"/>
        <v>0</v>
      </c>
      <c r="I31" s="89">
        <v>0</v>
      </c>
      <c r="J31" s="88">
        <f t="shared" si="3"/>
        <v>0</v>
      </c>
      <c r="K31" s="89">
        <v>0</v>
      </c>
      <c r="L31" s="89">
        <f t="shared" si="17"/>
        <v>0</v>
      </c>
      <c r="M31" s="89">
        <v>0</v>
      </c>
      <c r="N31" s="89">
        <f t="shared" si="5"/>
        <v>0</v>
      </c>
      <c r="O31" s="89">
        <v>0</v>
      </c>
      <c r="P31" s="89">
        <f t="shared" si="14"/>
        <v>0</v>
      </c>
      <c r="Q31" s="89">
        <v>0</v>
      </c>
      <c r="R31" s="88">
        <f t="shared" si="15"/>
        <v>0</v>
      </c>
      <c r="S31" s="88">
        <v>0</v>
      </c>
      <c r="T31" s="88">
        <f t="shared" si="10"/>
        <v>0</v>
      </c>
      <c r="U31" s="93">
        <f t="shared" si="16"/>
        <v>0</v>
      </c>
      <c r="V31" s="94"/>
    </row>
    <row r="32" spans="1:22" s="79" customFormat="1" ht="24" customHeight="1">
      <c r="A32" s="85">
        <v>24</v>
      </c>
      <c r="B32" s="86" t="s">
        <v>697</v>
      </c>
      <c r="C32" s="87">
        <v>0</v>
      </c>
      <c r="D32" s="88">
        <f t="shared" si="11"/>
        <v>0</v>
      </c>
      <c r="E32" s="89">
        <v>0</v>
      </c>
      <c r="F32" s="89">
        <f t="shared" si="12"/>
        <v>0</v>
      </c>
      <c r="G32" s="89">
        <v>0</v>
      </c>
      <c r="H32" s="89">
        <f t="shared" si="13"/>
        <v>0</v>
      </c>
      <c r="I32" s="89">
        <v>0</v>
      </c>
      <c r="J32" s="88">
        <f t="shared" si="3"/>
        <v>0</v>
      </c>
      <c r="K32" s="89">
        <v>0</v>
      </c>
      <c r="L32" s="89">
        <f t="shared" si="17"/>
        <v>0</v>
      </c>
      <c r="M32" s="89">
        <v>0</v>
      </c>
      <c r="N32" s="89">
        <f t="shared" si="5"/>
        <v>0</v>
      </c>
      <c r="O32" s="89">
        <v>0</v>
      </c>
      <c r="P32" s="89">
        <f t="shared" si="14"/>
        <v>0</v>
      </c>
      <c r="Q32" s="89">
        <v>0</v>
      </c>
      <c r="R32" s="88">
        <f t="shared" si="15"/>
        <v>0</v>
      </c>
      <c r="S32" s="88">
        <v>0</v>
      </c>
      <c r="T32" s="88">
        <f t="shared" si="10"/>
        <v>0</v>
      </c>
      <c r="U32" s="93">
        <f t="shared" si="16"/>
        <v>0</v>
      </c>
      <c r="V32" s="94"/>
    </row>
    <row r="33" spans="1:22" s="79" customFormat="1" ht="24" customHeight="1">
      <c r="A33" s="85">
        <v>25</v>
      </c>
      <c r="B33" s="86" t="s">
        <v>698</v>
      </c>
      <c r="C33" s="87">
        <v>0</v>
      </c>
      <c r="D33" s="88">
        <f t="shared" si="11"/>
        <v>0</v>
      </c>
      <c r="E33" s="89">
        <v>0</v>
      </c>
      <c r="F33" s="89">
        <f t="shared" si="12"/>
        <v>0</v>
      </c>
      <c r="G33" s="89">
        <v>0</v>
      </c>
      <c r="H33" s="89">
        <f t="shared" si="13"/>
        <v>0</v>
      </c>
      <c r="I33" s="89">
        <v>0</v>
      </c>
      <c r="J33" s="88">
        <f t="shared" si="3"/>
        <v>0</v>
      </c>
      <c r="K33" s="89">
        <v>0</v>
      </c>
      <c r="L33" s="89">
        <f t="shared" si="17"/>
        <v>0</v>
      </c>
      <c r="M33" s="89">
        <v>0</v>
      </c>
      <c r="N33" s="89">
        <f t="shared" si="5"/>
        <v>0</v>
      </c>
      <c r="O33" s="89">
        <v>0</v>
      </c>
      <c r="P33" s="89">
        <f t="shared" si="14"/>
        <v>0</v>
      </c>
      <c r="Q33" s="89">
        <v>0</v>
      </c>
      <c r="R33" s="88">
        <f t="shared" si="15"/>
        <v>0</v>
      </c>
      <c r="S33" s="88">
        <v>0</v>
      </c>
      <c r="T33" s="88">
        <f t="shared" si="10"/>
        <v>0</v>
      </c>
      <c r="U33" s="93">
        <f t="shared" si="16"/>
        <v>0</v>
      </c>
      <c r="V33" s="94"/>
    </row>
    <row r="34" spans="1:22" s="79" customFormat="1" ht="24" customHeight="1">
      <c r="A34" s="85">
        <v>26</v>
      </c>
      <c r="B34" s="86" t="s">
        <v>699</v>
      </c>
      <c r="C34" s="87">
        <v>0</v>
      </c>
      <c r="D34" s="88">
        <f t="shared" si="11"/>
        <v>0</v>
      </c>
      <c r="E34" s="89">
        <v>0</v>
      </c>
      <c r="F34" s="89">
        <f t="shared" si="12"/>
        <v>0</v>
      </c>
      <c r="G34" s="89">
        <v>0</v>
      </c>
      <c r="H34" s="89">
        <f t="shared" si="13"/>
        <v>0</v>
      </c>
      <c r="I34" s="89">
        <v>0</v>
      </c>
      <c r="J34" s="88">
        <f t="shared" si="3"/>
        <v>0</v>
      </c>
      <c r="K34" s="89">
        <v>0</v>
      </c>
      <c r="L34" s="89">
        <f t="shared" si="17"/>
        <v>0</v>
      </c>
      <c r="M34" s="89">
        <v>0</v>
      </c>
      <c r="N34" s="89">
        <f t="shared" si="5"/>
        <v>0</v>
      </c>
      <c r="O34" s="89">
        <v>0</v>
      </c>
      <c r="P34" s="89">
        <f t="shared" si="14"/>
        <v>0</v>
      </c>
      <c r="Q34" s="89">
        <v>0</v>
      </c>
      <c r="R34" s="88">
        <f t="shared" si="15"/>
        <v>0</v>
      </c>
      <c r="S34" s="88">
        <v>0</v>
      </c>
      <c r="T34" s="88">
        <f t="shared" si="10"/>
        <v>0</v>
      </c>
      <c r="U34" s="93">
        <f t="shared" si="16"/>
        <v>0</v>
      </c>
      <c r="V34" s="94"/>
    </row>
    <row r="35" spans="1:22" s="79" customFormat="1" ht="24" customHeight="1">
      <c r="A35" s="85">
        <v>27</v>
      </c>
      <c r="B35" s="86" t="s">
        <v>700</v>
      </c>
      <c r="C35" s="87">
        <v>0</v>
      </c>
      <c r="D35" s="88">
        <f t="shared" si="11"/>
        <v>0</v>
      </c>
      <c r="E35" s="89">
        <v>0</v>
      </c>
      <c r="F35" s="89">
        <f t="shared" si="12"/>
        <v>0</v>
      </c>
      <c r="G35" s="89">
        <v>0</v>
      </c>
      <c r="H35" s="89">
        <f t="shared" si="13"/>
        <v>0</v>
      </c>
      <c r="I35" s="89">
        <v>0</v>
      </c>
      <c r="J35" s="88">
        <f t="shared" si="3"/>
        <v>0</v>
      </c>
      <c r="K35" s="89">
        <v>0</v>
      </c>
      <c r="L35" s="89">
        <f t="shared" si="17"/>
        <v>0</v>
      </c>
      <c r="M35" s="89">
        <v>0</v>
      </c>
      <c r="N35" s="89">
        <f t="shared" si="5"/>
        <v>0</v>
      </c>
      <c r="O35" s="89">
        <v>0</v>
      </c>
      <c r="P35" s="89">
        <f t="shared" si="14"/>
        <v>0</v>
      </c>
      <c r="Q35" s="89">
        <v>0</v>
      </c>
      <c r="R35" s="88">
        <f t="shared" si="15"/>
        <v>0</v>
      </c>
      <c r="S35" s="88">
        <v>0</v>
      </c>
      <c r="T35" s="88">
        <f t="shared" si="10"/>
        <v>0</v>
      </c>
      <c r="U35" s="93">
        <f t="shared" si="16"/>
        <v>0</v>
      </c>
      <c r="V35" s="94"/>
    </row>
    <row r="36" spans="1:22" s="79" customFormat="1" ht="24" customHeight="1">
      <c r="A36" s="85">
        <v>28</v>
      </c>
      <c r="B36" s="86" t="s">
        <v>701</v>
      </c>
      <c r="C36" s="87">
        <v>0</v>
      </c>
      <c r="D36" s="88">
        <f t="shared" si="11"/>
        <v>0</v>
      </c>
      <c r="E36" s="89">
        <v>0</v>
      </c>
      <c r="F36" s="89">
        <f t="shared" si="12"/>
        <v>0</v>
      </c>
      <c r="G36" s="89">
        <v>0</v>
      </c>
      <c r="H36" s="89">
        <f t="shared" si="13"/>
        <v>0</v>
      </c>
      <c r="I36" s="89">
        <v>0</v>
      </c>
      <c r="J36" s="88">
        <f t="shared" si="3"/>
        <v>0</v>
      </c>
      <c r="K36" s="89">
        <v>0</v>
      </c>
      <c r="L36" s="89">
        <f t="shared" si="17"/>
        <v>0</v>
      </c>
      <c r="M36" s="89">
        <v>0</v>
      </c>
      <c r="N36" s="89">
        <f t="shared" si="5"/>
        <v>0</v>
      </c>
      <c r="O36" s="89">
        <v>0</v>
      </c>
      <c r="P36" s="89">
        <f t="shared" si="14"/>
        <v>0</v>
      </c>
      <c r="Q36" s="89">
        <v>0</v>
      </c>
      <c r="R36" s="88">
        <f t="shared" si="15"/>
        <v>0</v>
      </c>
      <c r="S36" s="88">
        <v>0</v>
      </c>
      <c r="T36" s="88">
        <f t="shared" si="10"/>
        <v>0</v>
      </c>
      <c r="U36" s="93">
        <f t="shared" si="16"/>
        <v>0</v>
      </c>
      <c r="V36" s="94"/>
    </row>
    <row r="37" spans="1:22" s="79" customFormat="1" ht="24" customHeight="1">
      <c r="A37" s="85">
        <v>29</v>
      </c>
      <c r="B37" s="86" t="s">
        <v>702</v>
      </c>
      <c r="C37" s="87">
        <v>0</v>
      </c>
      <c r="D37" s="88">
        <f t="shared" si="11"/>
        <v>0</v>
      </c>
      <c r="E37" s="89">
        <v>0</v>
      </c>
      <c r="F37" s="89">
        <f t="shared" si="12"/>
        <v>0</v>
      </c>
      <c r="G37" s="89">
        <v>0</v>
      </c>
      <c r="H37" s="89">
        <f t="shared" si="13"/>
        <v>0</v>
      </c>
      <c r="I37" s="89">
        <v>0</v>
      </c>
      <c r="J37" s="88">
        <f t="shared" si="3"/>
        <v>0</v>
      </c>
      <c r="K37" s="89">
        <v>0</v>
      </c>
      <c r="L37" s="89">
        <f t="shared" si="17"/>
        <v>0</v>
      </c>
      <c r="M37" s="89">
        <v>0</v>
      </c>
      <c r="N37" s="89">
        <f t="shared" si="5"/>
        <v>0</v>
      </c>
      <c r="O37" s="89">
        <v>0</v>
      </c>
      <c r="P37" s="89">
        <f t="shared" si="14"/>
        <v>0</v>
      </c>
      <c r="Q37" s="89">
        <v>0</v>
      </c>
      <c r="R37" s="88">
        <f t="shared" si="15"/>
        <v>0</v>
      </c>
      <c r="S37" s="88">
        <v>0</v>
      </c>
      <c r="T37" s="88">
        <f t="shared" si="10"/>
        <v>0</v>
      </c>
      <c r="U37" s="93">
        <f t="shared" si="16"/>
        <v>0</v>
      </c>
      <c r="V37" s="94"/>
    </row>
    <row r="38" spans="1:22" s="79" customFormat="1" ht="24" customHeight="1">
      <c r="A38" s="85">
        <v>30</v>
      </c>
      <c r="B38" s="86" t="s">
        <v>703</v>
      </c>
      <c r="C38" s="87">
        <v>0</v>
      </c>
      <c r="D38" s="88">
        <f t="shared" si="11"/>
        <v>0</v>
      </c>
      <c r="E38" s="89">
        <v>0</v>
      </c>
      <c r="F38" s="89">
        <f t="shared" si="12"/>
        <v>0</v>
      </c>
      <c r="G38" s="89">
        <v>0</v>
      </c>
      <c r="H38" s="89">
        <f t="shared" si="13"/>
        <v>0</v>
      </c>
      <c r="I38" s="89">
        <v>0</v>
      </c>
      <c r="J38" s="88">
        <f t="shared" si="3"/>
        <v>0</v>
      </c>
      <c r="K38" s="89">
        <v>0</v>
      </c>
      <c r="L38" s="89">
        <f t="shared" si="17"/>
        <v>0</v>
      </c>
      <c r="M38" s="89">
        <v>0</v>
      </c>
      <c r="N38" s="89">
        <f t="shared" si="5"/>
        <v>0</v>
      </c>
      <c r="O38" s="89">
        <v>0</v>
      </c>
      <c r="P38" s="89">
        <f t="shared" si="14"/>
        <v>0</v>
      </c>
      <c r="Q38" s="89">
        <v>0</v>
      </c>
      <c r="R38" s="88">
        <f t="shared" si="15"/>
        <v>0</v>
      </c>
      <c r="S38" s="88">
        <v>0</v>
      </c>
      <c r="T38" s="88">
        <f t="shared" si="10"/>
        <v>0</v>
      </c>
      <c r="U38" s="93">
        <f t="shared" si="16"/>
        <v>0</v>
      </c>
      <c r="V38" s="94"/>
    </row>
    <row r="39" spans="1:22" s="79" customFormat="1" ht="24" customHeight="1">
      <c r="A39" s="85">
        <v>31</v>
      </c>
      <c r="B39" s="86" t="s">
        <v>704</v>
      </c>
      <c r="C39" s="87">
        <v>0</v>
      </c>
      <c r="D39" s="88">
        <f t="shared" si="11"/>
        <v>0</v>
      </c>
      <c r="E39" s="89">
        <v>0</v>
      </c>
      <c r="F39" s="89">
        <f t="shared" si="12"/>
        <v>0</v>
      </c>
      <c r="G39" s="89">
        <v>0</v>
      </c>
      <c r="H39" s="89">
        <f t="shared" si="13"/>
        <v>0</v>
      </c>
      <c r="I39" s="89">
        <v>0</v>
      </c>
      <c r="J39" s="88">
        <f t="shared" si="3"/>
        <v>0</v>
      </c>
      <c r="K39" s="89">
        <v>0</v>
      </c>
      <c r="L39" s="89">
        <f t="shared" si="17"/>
        <v>0</v>
      </c>
      <c r="M39" s="89">
        <v>0</v>
      </c>
      <c r="N39" s="89">
        <f t="shared" si="5"/>
        <v>0</v>
      </c>
      <c r="O39" s="89">
        <v>0</v>
      </c>
      <c r="P39" s="89">
        <f t="shared" si="14"/>
        <v>0</v>
      </c>
      <c r="Q39" s="89">
        <v>0</v>
      </c>
      <c r="R39" s="88">
        <f t="shared" si="15"/>
        <v>0</v>
      </c>
      <c r="S39" s="88">
        <v>0</v>
      </c>
      <c r="T39" s="88">
        <f t="shared" si="10"/>
        <v>0</v>
      </c>
      <c r="U39" s="93">
        <f t="shared" si="16"/>
        <v>0</v>
      </c>
      <c r="V39" s="94"/>
    </row>
    <row r="40" spans="1:22" s="79" customFormat="1" ht="24" customHeight="1">
      <c r="A40" s="85">
        <v>32</v>
      </c>
      <c r="B40" s="86" t="s">
        <v>705</v>
      </c>
      <c r="C40" s="87">
        <v>0</v>
      </c>
      <c r="D40" s="88">
        <f t="shared" si="11"/>
        <v>0</v>
      </c>
      <c r="E40" s="89">
        <v>0</v>
      </c>
      <c r="F40" s="89">
        <f t="shared" si="12"/>
        <v>0</v>
      </c>
      <c r="G40" s="89">
        <v>0</v>
      </c>
      <c r="H40" s="89">
        <f t="shared" si="13"/>
        <v>0</v>
      </c>
      <c r="I40" s="89">
        <v>0</v>
      </c>
      <c r="J40" s="88">
        <f t="shared" si="3"/>
        <v>0</v>
      </c>
      <c r="K40" s="89">
        <v>0</v>
      </c>
      <c r="L40" s="89">
        <f t="shared" si="17"/>
        <v>0</v>
      </c>
      <c r="M40" s="89">
        <v>0</v>
      </c>
      <c r="N40" s="89">
        <f t="shared" si="5"/>
        <v>0</v>
      </c>
      <c r="O40" s="89">
        <v>0</v>
      </c>
      <c r="P40" s="89">
        <f t="shared" si="14"/>
        <v>0</v>
      </c>
      <c r="Q40" s="89">
        <v>0</v>
      </c>
      <c r="R40" s="88">
        <f t="shared" si="15"/>
        <v>0</v>
      </c>
      <c r="S40" s="88">
        <v>0</v>
      </c>
      <c r="T40" s="88">
        <f t="shared" si="10"/>
        <v>0</v>
      </c>
      <c r="U40" s="93">
        <f t="shared" si="16"/>
        <v>0</v>
      </c>
      <c r="V40" s="94"/>
    </row>
    <row r="41" spans="1:22" s="79" customFormat="1" ht="24" customHeight="1">
      <c r="A41" s="85">
        <v>33</v>
      </c>
      <c r="B41" s="86" t="s">
        <v>706</v>
      </c>
      <c r="C41" s="87">
        <v>0</v>
      </c>
      <c r="D41" s="88">
        <f t="shared" si="11"/>
        <v>0</v>
      </c>
      <c r="E41" s="89">
        <v>0</v>
      </c>
      <c r="F41" s="89">
        <f t="shared" si="12"/>
        <v>0</v>
      </c>
      <c r="G41" s="89">
        <v>0</v>
      </c>
      <c r="H41" s="89">
        <f t="shared" si="13"/>
        <v>0</v>
      </c>
      <c r="I41" s="89">
        <v>0</v>
      </c>
      <c r="J41" s="88">
        <f t="shared" si="3"/>
        <v>0</v>
      </c>
      <c r="K41" s="89">
        <v>0</v>
      </c>
      <c r="L41" s="89">
        <f t="shared" si="17"/>
        <v>0</v>
      </c>
      <c r="M41" s="89">
        <v>0</v>
      </c>
      <c r="N41" s="89">
        <f t="shared" si="5"/>
        <v>0</v>
      </c>
      <c r="O41" s="89">
        <v>0</v>
      </c>
      <c r="P41" s="89">
        <f t="shared" si="14"/>
        <v>0</v>
      </c>
      <c r="Q41" s="89">
        <v>0</v>
      </c>
      <c r="R41" s="88">
        <f t="shared" si="15"/>
        <v>0</v>
      </c>
      <c r="S41" s="88">
        <v>0</v>
      </c>
      <c r="T41" s="88">
        <f t="shared" si="10"/>
        <v>0</v>
      </c>
      <c r="U41" s="93">
        <f t="shared" si="16"/>
        <v>0</v>
      </c>
      <c r="V41" s="94"/>
    </row>
    <row r="42" spans="1:22" s="79" customFormat="1" ht="24" customHeight="1">
      <c r="A42" s="85">
        <v>34</v>
      </c>
      <c r="B42" s="86" t="s">
        <v>707</v>
      </c>
      <c r="C42" s="87">
        <v>0</v>
      </c>
      <c r="D42" s="88">
        <f t="shared" si="11"/>
        <v>0</v>
      </c>
      <c r="E42" s="89">
        <v>0</v>
      </c>
      <c r="F42" s="89">
        <f t="shared" si="12"/>
        <v>0</v>
      </c>
      <c r="G42" s="89">
        <v>0</v>
      </c>
      <c r="H42" s="89">
        <f t="shared" si="13"/>
        <v>0</v>
      </c>
      <c r="I42" s="89">
        <v>0</v>
      </c>
      <c r="J42" s="88">
        <f t="shared" si="3"/>
        <v>0</v>
      </c>
      <c r="K42" s="89">
        <v>0</v>
      </c>
      <c r="L42" s="89">
        <f t="shared" si="17"/>
        <v>0</v>
      </c>
      <c r="M42" s="89">
        <v>0</v>
      </c>
      <c r="N42" s="89">
        <f t="shared" si="5"/>
        <v>0</v>
      </c>
      <c r="O42" s="89">
        <v>0</v>
      </c>
      <c r="P42" s="89">
        <f t="shared" si="14"/>
        <v>0</v>
      </c>
      <c r="Q42" s="89">
        <v>0</v>
      </c>
      <c r="R42" s="88">
        <f t="shared" si="15"/>
        <v>0</v>
      </c>
      <c r="S42" s="88">
        <v>0</v>
      </c>
      <c r="T42" s="88">
        <f t="shared" si="10"/>
        <v>0</v>
      </c>
      <c r="U42" s="93">
        <f t="shared" si="16"/>
        <v>0</v>
      </c>
      <c r="V42" s="94"/>
    </row>
    <row r="43" spans="1:22" s="79" customFormat="1" ht="24" customHeight="1">
      <c r="A43" s="85">
        <v>35</v>
      </c>
      <c r="B43" s="86" t="s">
        <v>708</v>
      </c>
      <c r="C43" s="87">
        <v>0</v>
      </c>
      <c r="D43" s="88">
        <f t="shared" si="11"/>
        <v>0</v>
      </c>
      <c r="E43" s="89">
        <v>0</v>
      </c>
      <c r="F43" s="89">
        <f t="shared" si="12"/>
        <v>0</v>
      </c>
      <c r="G43" s="89">
        <v>0</v>
      </c>
      <c r="H43" s="89">
        <f t="shared" si="13"/>
        <v>0</v>
      </c>
      <c r="I43" s="89">
        <v>0</v>
      </c>
      <c r="J43" s="88">
        <f t="shared" si="3"/>
        <v>0</v>
      </c>
      <c r="K43" s="89">
        <v>0</v>
      </c>
      <c r="L43" s="89">
        <f t="shared" si="17"/>
        <v>0</v>
      </c>
      <c r="M43" s="89">
        <v>0</v>
      </c>
      <c r="N43" s="89">
        <f t="shared" si="5"/>
        <v>0</v>
      </c>
      <c r="O43" s="89">
        <v>0</v>
      </c>
      <c r="P43" s="89">
        <f t="shared" si="14"/>
        <v>0</v>
      </c>
      <c r="Q43" s="89">
        <v>0</v>
      </c>
      <c r="R43" s="88">
        <f t="shared" si="15"/>
        <v>0</v>
      </c>
      <c r="S43" s="88">
        <v>0</v>
      </c>
      <c r="T43" s="88">
        <f t="shared" si="10"/>
        <v>0</v>
      </c>
      <c r="U43" s="93">
        <f t="shared" si="16"/>
        <v>0</v>
      </c>
      <c r="V43" s="94"/>
    </row>
    <row r="44" spans="1:22" s="79" customFormat="1" ht="24" customHeight="1">
      <c r="A44" s="85">
        <v>36</v>
      </c>
      <c r="B44" s="86" t="s">
        <v>709</v>
      </c>
      <c r="C44" s="87">
        <v>0</v>
      </c>
      <c r="D44" s="88">
        <f t="shared" si="11"/>
        <v>0</v>
      </c>
      <c r="E44" s="89">
        <v>0</v>
      </c>
      <c r="F44" s="89">
        <f t="shared" si="12"/>
        <v>0</v>
      </c>
      <c r="G44" s="89">
        <v>0</v>
      </c>
      <c r="H44" s="89">
        <f t="shared" si="13"/>
        <v>0</v>
      </c>
      <c r="I44" s="89">
        <v>0</v>
      </c>
      <c r="J44" s="88">
        <f t="shared" si="3"/>
        <v>0</v>
      </c>
      <c r="K44" s="89">
        <v>0</v>
      </c>
      <c r="L44" s="89">
        <f t="shared" si="17"/>
        <v>0</v>
      </c>
      <c r="M44" s="89">
        <v>0</v>
      </c>
      <c r="N44" s="89">
        <f t="shared" si="5"/>
        <v>0</v>
      </c>
      <c r="O44" s="89">
        <v>0</v>
      </c>
      <c r="P44" s="89">
        <f t="shared" si="14"/>
        <v>0</v>
      </c>
      <c r="Q44" s="89">
        <v>0</v>
      </c>
      <c r="R44" s="88">
        <f t="shared" si="15"/>
        <v>0</v>
      </c>
      <c r="S44" s="88">
        <v>0</v>
      </c>
      <c r="T44" s="88">
        <f t="shared" si="10"/>
        <v>0</v>
      </c>
      <c r="U44" s="93">
        <f t="shared" si="16"/>
        <v>0</v>
      </c>
      <c r="V44" s="94"/>
    </row>
    <row r="45" spans="1:22" s="79" customFormat="1" ht="24" customHeight="1">
      <c r="A45" s="85">
        <v>37</v>
      </c>
      <c r="B45" s="86" t="s">
        <v>710</v>
      </c>
      <c r="C45" s="87">
        <v>0</v>
      </c>
      <c r="D45" s="88">
        <f t="shared" si="11"/>
        <v>0</v>
      </c>
      <c r="E45" s="89">
        <v>0</v>
      </c>
      <c r="F45" s="89">
        <f t="shared" si="12"/>
        <v>0</v>
      </c>
      <c r="G45" s="89">
        <v>0</v>
      </c>
      <c r="H45" s="89">
        <f t="shared" si="13"/>
        <v>0</v>
      </c>
      <c r="I45" s="89">
        <v>0</v>
      </c>
      <c r="J45" s="88">
        <f t="shared" si="3"/>
        <v>0</v>
      </c>
      <c r="K45" s="89">
        <v>0</v>
      </c>
      <c r="L45" s="89">
        <f t="shared" si="17"/>
        <v>0</v>
      </c>
      <c r="M45" s="89">
        <v>0</v>
      </c>
      <c r="N45" s="89">
        <f t="shared" si="5"/>
        <v>0</v>
      </c>
      <c r="O45" s="89">
        <v>0</v>
      </c>
      <c r="P45" s="89">
        <f t="shared" si="14"/>
        <v>0</v>
      </c>
      <c r="Q45" s="89">
        <v>0</v>
      </c>
      <c r="R45" s="88">
        <f t="shared" si="15"/>
        <v>0</v>
      </c>
      <c r="S45" s="88">
        <v>0</v>
      </c>
      <c r="T45" s="88">
        <f t="shared" si="10"/>
        <v>0</v>
      </c>
      <c r="U45" s="93">
        <f t="shared" si="16"/>
        <v>0</v>
      </c>
      <c r="V45" s="94"/>
    </row>
    <row r="46" spans="1:22" s="79" customFormat="1" ht="24" customHeight="1">
      <c r="A46" s="85">
        <v>38</v>
      </c>
      <c r="B46" s="86" t="s">
        <v>711</v>
      </c>
      <c r="C46" s="87">
        <v>0</v>
      </c>
      <c r="D46" s="88">
        <f t="shared" si="11"/>
        <v>0</v>
      </c>
      <c r="E46" s="89">
        <v>0</v>
      </c>
      <c r="F46" s="89">
        <f t="shared" si="12"/>
        <v>0</v>
      </c>
      <c r="G46" s="89">
        <v>0</v>
      </c>
      <c r="H46" s="89">
        <f t="shared" si="13"/>
        <v>0</v>
      </c>
      <c r="I46" s="89">
        <v>0</v>
      </c>
      <c r="J46" s="88">
        <f t="shared" si="3"/>
        <v>0</v>
      </c>
      <c r="K46" s="89">
        <v>0</v>
      </c>
      <c r="L46" s="89">
        <f t="shared" si="17"/>
        <v>0</v>
      </c>
      <c r="M46" s="89">
        <v>0</v>
      </c>
      <c r="N46" s="89">
        <f t="shared" si="5"/>
        <v>0</v>
      </c>
      <c r="O46" s="89">
        <v>0</v>
      </c>
      <c r="P46" s="89">
        <f t="shared" si="14"/>
        <v>0</v>
      </c>
      <c r="Q46" s="89">
        <v>0</v>
      </c>
      <c r="R46" s="88">
        <f t="shared" si="15"/>
        <v>0</v>
      </c>
      <c r="S46" s="88">
        <v>0</v>
      </c>
      <c r="T46" s="88">
        <f t="shared" si="10"/>
        <v>0</v>
      </c>
      <c r="U46" s="93">
        <f t="shared" si="16"/>
        <v>0</v>
      </c>
      <c r="V46" s="94"/>
    </row>
    <row r="47" spans="1:22" s="79" customFormat="1" ht="24" customHeight="1">
      <c r="A47" s="85">
        <v>39</v>
      </c>
      <c r="B47" s="86" t="s">
        <v>712</v>
      </c>
      <c r="C47" s="87">
        <v>0</v>
      </c>
      <c r="D47" s="88">
        <f t="shared" si="11"/>
        <v>0</v>
      </c>
      <c r="E47" s="89">
        <v>0</v>
      </c>
      <c r="F47" s="89">
        <f t="shared" si="12"/>
        <v>0</v>
      </c>
      <c r="G47" s="89">
        <v>0</v>
      </c>
      <c r="H47" s="89">
        <f t="shared" si="13"/>
        <v>0</v>
      </c>
      <c r="I47" s="89">
        <v>0</v>
      </c>
      <c r="J47" s="88">
        <f t="shared" si="3"/>
        <v>0</v>
      </c>
      <c r="K47" s="89">
        <v>0</v>
      </c>
      <c r="L47" s="89">
        <f t="shared" si="17"/>
        <v>0</v>
      </c>
      <c r="M47" s="89">
        <v>0</v>
      </c>
      <c r="N47" s="89">
        <f t="shared" si="5"/>
        <v>0</v>
      </c>
      <c r="O47" s="89">
        <v>0</v>
      </c>
      <c r="P47" s="89">
        <f t="shared" si="14"/>
        <v>0</v>
      </c>
      <c r="Q47" s="89">
        <v>0</v>
      </c>
      <c r="R47" s="88">
        <f t="shared" si="15"/>
        <v>0</v>
      </c>
      <c r="S47" s="88">
        <v>0</v>
      </c>
      <c r="T47" s="88">
        <f t="shared" si="10"/>
        <v>0</v>
      </c>
      <c r="U47" s="93">
        <f t="shared" si="16"/>
        <v>0</v>
      </c>
      <c r="V47" s="94"/>
    </row>
    <row r="48" spans="1:22" s="79" customFormat="1" ht="24" customHeight="1">
      <c r="A48" s="85">
        <v>40</v>
      </c>
      <c r="B48" s="86" t="s">
        <v>713</v>
      </c>
      <c r="C48" s="87">
        <v>0</v>
      </c>
      <c r="D48" s="88">
        <f t="shared" si="11"/>
        <v>0</v>
      </c>
      <c r="E48" s="89">
        <v>0</v>
      </c>
      <c r="F48" s="89">
        <f t="shared" si="12"/>
        <v>0</v>
      </c>
      <c r="G48" s="89">
        <v>0</v>
      </c>
      <c r="H48" s="89">
        <f t="shared" si="13"/>
        <v>0</v>
      </c>
      <c r="I48" s="89">
        <v>0</v>
      </c>
      <c r="J48" s="88">
        <f t="shared" si="3"/>
        <v>0</v>
      </c>
      <c r="K48" s="89">
        <v>0</v>
      </c>
      <c r="L48" s="89">
        <f t="shared" si="17"/>
        <v>0</v>
      </c>
      <c r="M48" s="89">
        <v>0</v>
      </c>
      <c r="N48" s="89">
        <f t="shared" si="5"/>
        <v>0</v>
      </c>
      <c r="O48" s="89">
        <v>0</v>
      </c>
      <c r="P48" s="89">
        <f t="shared" si="14"/>
        <v>0</v>
      </c>
      <c r="Q48" s="89">
        <v>0</v>
      </c>
      <c r="R48" s="88">
        <f t="shared" si="15"/>
        <v>0</v>
      </c>
      <c r="S48" s="88">
        <v>0</v>
      </c>
      <c r="T48" s="88">
        <f t="shared" si="10"/>
        <v>0</v>
      </c>
      <c r="U48" s="93">
        <f t="shared" si="16"/>
        <v>0</v>
      </c>
      <c r="V48" s="94"/>
    </row>
    <row r="49" spans="1:22" s="79" customFormat="1" ht="24" customHeight="1">
      <c r="A49" s="85">
        <v>41</v>
      </c>
      <c r="B49" s="86" t="s">
        <v>714</v>
      </c>
      <c r="C49" s="87">
        <v>0</v>
      </c>
      <c r="D49" s="88">
        <f t="shared" si="11"/>
        <v>0</v>
      </c>
      <c r="E49" s="89">
        <v>0</v>
      </c>
      <c r="F49" s="89">
        <f t="shared" si="12"/>
        <v>0</v>
      </c>
      <c r="G49" s="89">
        <v>0</v>
      </c>
      <c r="H49" s="89">
        <f t="shared" si="13"/>
        <v>0</v>
      </c>
      <c r="I49" s="89">
        <v>0</v>
      </c>
      <c r="J49" s="88">
        <f t="shared" si="3"/>
        <v>0</v>
      </c>
      <c r="K49" s="89">
        <v>0</v>
      </c>
      <c r="L49" s="89">
        <f t="shared" si="17"/>
        <v>0</v>
      </c>
      <c r="M49" s="89">
        <v>0</v>
      </c>
      <c r="N49" s="89">
        <f t="shared" si="5"/>
        <v>0</v>
      </c>
      <c r="O49" s="89">
        <v>0</v>
      </c>
      <c r="P49" s="89">
        <f t="shared" si="14"/>
        <v>0</v>
      </c>
      <c r="Q49" s="89">
        <v>0</v>
      </c>
      <c r="R49" s="88">
        <f t="shared" si="15"/>
        <v>0</v>
      </c>
      <c r="S49" s="88">
        <v>0</v>
      </c>
      <c r="T49" s="88">
        <f t="shared" si="10"/>
        <v>0</v>
      </c>
      <c r="U49" s="93">
        <f t="shared" si="16"/>
        <v>0</v>
      </c>
      <c r="V49" s="94"/>
    </row>
    <row r="50" spans="1:22" s="79" customFormat="1" ht="24" customHeight="1">
      <c r="A50" s="85">
        <v>42</v>
      </c>
      <c r="B50" s="86" t="s">
        <v>715</v>
      </c>
      <c r="C50" s="87">
        <v>0</v>
      </c>
      <c r="D50" s="88">
        <f t="shared" si="11"/>
        <v>0</v>
      </c>
      <c r="E50" s="89">
        <v>0</v>
      </c>
      <c r="F50" s="89">
        <f t="shared" si="12"/>
        <v>0</v>
      </c>
      <c r="G50" s="89">
        <v>0</v>
      </c>
      <c r="H50" s="89">
        <f t="shared" si="13"/>
        <v>0</v>
      </c>
      <c r="I50" s="89">
        <v>0</v>
      </c>
      <c r="J50" s="88">
        <f t="shared" si="3"/>
        <v>0</v>
      </c>
      <c r="K50" s="89">
        <v>0</v>
      </c>
      <c r="L50" s="89">
        <f t="shared" si="17"/>
        <v>0</v>
      </c>
      <c r="M50" s="89">
        <v>0</v>
      </c>
      <c r="N50" s="89">
        <f t="shared" si="5"/>
        <v>0</v>
      </c>
      <c r="O50" s="89">
        <v>0</v>
      </c>
      <c r="P50" s="89">
        <f t="shared" si="14"/>
        <v>0</v>
      </c>
      <c r="Q50" s="89">
        <v>0</v>
      </c>
      <c r="R50" s="88">
        <f t="shared" si="15"/>
        <v>0</v>
      </c>
      <c r="S50" s="88">
        <v>0</v>
      </c>
      <c r="T50" s="88">
        <f t="shared" si="10"/>
        <v>0</v>
      </c>
      <c r="U50" s="93">
        <f t="shared" si="16"/>
        <v>0</v>
      </c>
      <c r="V50" s="94"/>
    </row>
    <row r="51" spans="1:22" s="79" customFormat="1" ht="24" customHeight="1">
      <c r="A51" s="85">
        <v>43</v>
      </c>
      <c r="B51" s="86" t="s">
        <v>716</v>
      </c>
      <c r="C51" s="87">
        <v>0</v>
      </c>
      <c r="D51" s="88">
        <f t="shared" si="11"/>
        <v>0</v>
      </c>
      <c r="E51" s="89">
        <v>0</v>
      </c>
      <c r="F51" s="89">
        <f t="shared" si="12"/>
        <v>0</v>
      </c>
      <c r="G51" s="89">
        <v>0</v>
      </c>
      <c r="H51" s="89">
        <f t="shared" si="13"/>
        <v>0</v>
      </c>
      <c r="I51" s="89">
        <v>0</v>
      </c>
      <c r="J51" s="88">
        <f t="shared" si="3"/>
        <v>0</v>
      </c>
      <c r="K51" s="89">
        <v>0</v>
      </c>
      <c r="L51" s="89">
        <f t="shared" si="17"/>
        <v>0</v>
      </c>
      <c r="M51" s="89">
        <v>0</v>
      </c>
      <c r="N51" s="89">
        <f t="shared" si="5"/>
        <v>0</v>
      </c>
      <c r="O51" s="89">
        <v>0</v>
      </c>
      <c r="P51" s="89">
        <f t="shared" si="14"/>
        <v>0</v>
      </c>
      <c r="Q51" s="89">
        <v>0</v>
      </c>
      <c r="R51" s="88">
        <f t="shared" si="15"/>
        <v>0</v>
      </c>
      <c r="S51" s="88">
        <v>0</v>
      </c>
      <c r="T51" s="88">
        <f t="shared" si="10"/>
        <v>0</v>
      </c>
      <c r="U51" s="93">
        <f t="shared" si="16"/>
        <v>0</v>
      </c>
      <c r="V51" s="94"/>
    </row>
    <row r="52" spans="1:22" s="79" customFormat="1" ht="24" customHeight="1">
      <c r="A52" s="85">
        <v>44</v>
      </c>
      <c r="B52" s="86" t="s">
        <v>717</v>
      </c>
      <c r="C52" s="87">
        <v>0</v>
      </c>
      <c r="D52" s="88">
        <f t="shared" si="11"/>
        <v>0</v>
      </c>
      <c r="E52" s="89">
        <v>0</v>
      </c>
      <c r="F52" s="89">
        <f t="shared" si="12"/>
        <v>0</v>
      </c>
      <c r="G52" s="89">
        <v>0</v>
      </c>
      <c r="H52" s="89">
        <f t="shared" si="13"/>
        <v>0</v>
      </c>
      <c r="I52" s="89">
        <v>0</v>
      </c>
      <c r="J52" s="88">
        <f t="shared" si="3"/>
        <v>0</v>
      </c>
      <c r="K52" s="89">
        <v>0</v>
      </c>
      <c r="L52" s="89">
        <f t="shared" si="17"/>
        <v>0</v>
      </c>
      <c r="M52" s="89">
        <v>0</v>
      </c>
      <c r="N52" s="89">
        <f t="shared" si="5"/>
        <v>0</v>
      </c>
      <c r="O52" s="89">
        <v>0</v>
      </c>
      <c r="P52" s="89">
        <f t="shared" si="14"/>
        <v>0</v>
      </c>
      <c r="Q52" s="89">
        <v>0</v>
      </c>
      <c r="R52" s="88">
        <f t="shared" si="15"/>
        <v>0</v>
      </c>
      <c r="S52" s="88">
        <v>0</v>
      </c>
      <c r="T52" s="88">
        <f t="shared" si="10"/>
        <v>0</v>
      </c>
      <c r="U52" s="93">
        <f t="shared" si="16"/>
        <v>0</v>
      </c>
      <c r="V52" s="94"/>
    </row>
    <row r="53" spans="1:22" s="79" customFormat="1" ht="24" customHeight="1">
      <c r="A53" s="85">
        <v>45</v>
      </c>
      <c r="B53" s="86" t="s">
        <v>718</v>
      </c>
      <c r="C53" s="87">
        <v>0</v>
      </c>
      <c r="D53" s="88">
        <f t="shared" si="11"/>
        <v>0</v>
      </c>
      <c r="E53" s="89">
        <v>0</v>
      </c>
      <c r="F53" s="89">
        <f t="shared" si="12"/>
        <v>0</v>
      </c>
      <c r="G53" s="89">
        <v>0</v>
      </c>
      <c r="H53" s="89">
        <f t="shared" si="13"/>
        <v>0</v>
      </c>
      <c r="I53" s="89">
        <v>0</v>
      </c>
      <c r="J53" s="88">
        <f t="shared" si="3"/>
        <v>0</v>
      </c>
      <c r="K53" s="89">
        <v>0</v>
      </c>
      <c r="L53" s="89">
        <f t="shared" si="17"/>
        <v>0</v>
      </c>
      <c r="M53" s="89">
        <v>0</v>
      </c>
      <c r="N53" s="89">
        <f t="shared" si="5"/>
        <v>0</v>
      </c>
      <c r="O53" s="89">
        <v>0</v>
      </c>
      <c r="P53" s="89">
        <f t="shared" si="14"/>
        <v>0</v>
      </c>
      <c r="Q53" s="89">
        <v>0</v>
      </c>
      <c r="R53" s="88">
        <f t="shared" si="15"/>
        <v>0</v>
      </c>
      <c r="S53" s="88">
        <v>0</v>
      </c>
      <c r="T53" s="88">
        <f t="shared" si="10"/>
        <v>0</v>
      </c>
      <c r="U53" s="93">
        <f t="shared" si="16"/>
        <v>0</v>
      </c>
      <c r="V53" s="94"/>
    </row>
    <row r="54" spans="1:22" s="79" customFormat="1" ht="24" customHeight="1">
      <c r="A54" s="85">
        <v>46</v>
      </c>
      <c r="B54" s="86" t="s">
        <v>719</v>
      </c>
      <c r="C54" s="87">
        <v>0</v>
      </c>
      <c r="D54" s="88">
        <f t="shared" si="11"/>
        <v>0</v>
      </c>
      <c r="E54" s="89">
        <v>0</v>
      </c>
      <c r="F54" s="89">
        <f t="shared" si="12"/>
        <v>0</v>
      </c>
      <c r="G54" s="89">
        <v>0</v>
      </c>
      <c r="H54" s="89">
        <f t="shared" si="13"/>
        <v>0</v>
      </c>
      <c r="I54" s="89">
        <v>0</v>
      </c>
      <c r="J54" s="88">
        <f t="shared" si="3"/>
        <v>0</v>
      </c>
      <c r="K54" s="89">
        <v>0</v>
      </c>
      <c r="L54" s="89">
        <f t="shared" si="17"/>
        <v>0</v>
      </c>
      <c r="M54" s="89">
        <v>0</v>
      </c>
      <c r="N54" s="89">
        <f t="shared" si="5"/>
        <v>0</v>
      </c>
      <c r="O54" s="89">
        <v>0</v>
      </c>
      <c r="P54" s="89">
        <f t="shared" si="14"/>
        <v>0</v>
      </c>
      <c r="Q54" s="89">
        <v>0</v>
      </c>
      <c r="R54" s="88">
        <f t="shared" si="15"/>
        <v>0</v>
      </c>
      <c r="S54" s="88">
        <v>0</v>
      </c>
      <c r="T54" s="88">
        <f t="shared" si="10"/>
        <v>0</v>
      </c>
      <c r="U54" s="93">
        <f t="shared" si="16"/>
        <v>0</v>
      </c>
      <c r="V54" s="94"/>
    </row>
    <row r="55" spans="1:22" s="79" customFormat="1" ht="24" customHeight="1">
      <c r="A55" s="85">
        <v>47</v>
      </c>
      <c r="B55" s="86" t="s">
        <v>720</v>
      </c>
      <c r="C55" s="87">
        <v>0</v>
      </c>
      <c r="D55" s="88">
        <f t="shared" si="11"/>
        <v>0</v>
      </c>
      <c r="E55" s="89">
        <v>0</v>
      </c>
      <c r="F55" s="89">
        <f t="shared" si="12"/>
        <v>0</v>
      </c>
      <c r="G55" s="89">
        <v>0</v>
      </c>
      <c r="H55" s="89">
        <f t="shared" si="13"/>
        <v>0</v>
      </c>
      <c r="I55" s="89">
        <v>0</v>
      </c>
      <c r="J55" s="88">
        <f t="shared" si="3"/>
        <v>0</v>
      </c>
      <c r="K55" s="89">
        <v>0</v>
      </c>
      <c r="L55" s="89">
        <f t="shared" si="17"/>
        <v>0</v>
      </c>
      <c r="M55" s="89">
        <v>0</v>
      </c>
      <c r="N55" s="89">
        <f t="shared" si="5"/>
        <v>0</v>
      </c>
      <c r="O55" s="89">
        <v>0</v>
      </c>
      <c r="P55" s="89">
        <f t="shared" si="14"/>
        <v>0</v>
      </c>
      <c r="Q55" s="89">
        <v>0</v>
      </c>
      <c r="R55" s="88">
        <f t="shared" si="15"/>
        <v>0</v>
      </c>
      <c r="S55" s="88">
        <v>0</v>
      </c>
      <c r="T55" s="88">
        <f t="shared" si="10"/>
        <v>0</v>
      </c>
      <c r="U55" s="93">
        <f t="shared" si="16"/>
        <v>0</v>
      </c>
      <c r="V55" s="94"/>
    </row>
    <row r="56" spans="1:22" s="79" customFormat="1" ht="24" customHeight="1">
      <c r="A56" s="85">
        <v>48</v>
      </c>
      <c r="B56" s="86" t="s">
        <v>721</v>
      </c>
      <c r="C56" s="87">
        <v>0</v>
      </c>
      <c r="D56" s="88">
        <f t="shared" si="11"/>
        <v>0</v>
      </c>
      <c r="E56" s="89">
        <v>0</v>
      </c>
      <c r="F56" s="89">
        <f t="shared" si="12"/>
        <v>0</v>
      </c>
      <c r="G56" s="89">
        <v>0</v>
      </c>
      <c r="H56" s="89">
        <f t="shared" si="13"/>
        <v>0</v>
      </c>
      <c r="I56" s="89">
        <v>0</v>
      </c>
      <c r="J56" s="88">
        <f t="shared" si="3"/>
        <v>0</v>
      </c>
      <c r="K56" s="89">
        <v>0</v>
      </c>
      <c r="L56" s="89">
        <f t="shared" si="17"/>
        <v>0</v>
      </c>
      <c r="M56" s="89">
        <v>0</v>
      </c>
      <c r="N56" s="89">
        <f t="shared" si="5"/>
        <v>0</v>
      </c>
      <c r="O56" s="89">
        <v>0</v>
      </c>
      <c r="P56" s="89">
        <f t="shared" si="14"/>
        <v>0</v>
      </c>
      <c r="Q56" s="89">
        <v>0</v>
      </c>
      <c r="R56" s="88">
        <f t="shared" si="15"/>
        <v>0</v>
      </c>
      <c r="S56" s="88">
        <v>0</v>
      </c>
      <c r="T56" s="88">
        <f t="shared" si="10"/>
        <v>0</v>
      </c>
      <c r="U56" s="93">
        <f t="shared" si="16"/>
        <v>0</v>
      </c>
      <c r="V56" s="94"/>
    </row>
    <row r="57" spans="1:22" s="79" customFormat="1" ht="24" customHeight="1">
      <c r="A57" s="85">
        <v>49</v>
      </c>
      <c r="B57" s="86" t="s">
        <v>722</v>
      </c>
      <c r="C57" s="87">
        <v>0</v>
      </c>
      <c r="D57" s="88">
        <f t="shared" si="11"/>
        <v>0</v>
      </c>
      <c r="E57" s="89">
        <v>0</v>
      </c>
      <c r="F57" s="89">
        <f t="shared" si="12"/>
        <v>0</v>
      </c>
      <c r="G57" s="89">
        <v>0</v>
      </c>
      <c r="H57" s="89">
        <f t="shared" si="13"/>
        <v>0</v>
      </c>
      <c r="I57" s="89">
        <v>0</v>
      </c>
      <c r="J57" s="88">
        <f t="shared" si="3"/>
        <v>0</v>
      </c>
      <c r="K57" s="89">
        <v>0</v>
      </c>
      <c r="L57" s="89">
        <f t="shared" si="17"/>
        <v>0</v>
      </c>
      <c r="M57" s="89">
        <v>0</v>
      </c>
      <c r="N57" s="89">
        <f t="shared" si="5"/>
        <v>0</v>
      </c>
      <c r="O57" s="89">
        <v>0</v>
      </c>
      <c r="P57" s="89">
        <f t="shared" si="14"/>
        <v>0</v>
      </c>
      <c r="Q57" s="89">
        <v>0</v>
      </c>
      <c r="R57" s="88">
        <f t="shared" si="15"/>
        <v>0</v>
      </c>
      <c r="S57" s="88">
        <v>0</v>
      </c>
      <c r="T57" s="88">
        <f t="shared" si="10"/>
        <v>0</v>
      </c>
      <c r="U57" s="93">
        <f t="shared" si="16"/>
        <v>0</v>
      </c>
      <c r="V57" s="94"/>
    </row>
    <row r="58" spans="1:22" s="79" customFormat="1" ht="24" customHeight="1">
      <c r="A58" s="85">
        <v>50</v>
      </c>
      <c r="B58" s="86" t="s">
        <v>723</v>
      </c>
      <c r="C58" s="87">
        <v>0</v>
      </c>
      <c r="D58" s="88">
        <f t="shared" si="11"/>
        <v>0</v>
      </c>
      <c r="E58" s="89">
        <v>0</v>
      </c>
      <c r="F58" s="89">
        <f t="shared" si="12"/>
        <v>0</v>
      </c>
      <c r="G58" s="89">
        <v>0</v>
      </c>
      <c r="H58" s="89">
        <f t="shared" si="13"/>
        <v>0</v>
      </c>
      <c r="I58" s="89">
        <v>0</v>
      </c>
      <c r="J58" s="88">
        <f t="shared" si="3"/>
        <v>0</v>
      </c>
      <c r="K58" s="89">
        <v>0</v>
      </c>
      <c r="L58" s="89">
        <f t="shared" si="17"/>
        <v>0</v>
      </c>
      <c r="M58" s="89">
        <v>0</v>
      </c>
      <c r="N58" s="89">
        <f t="shared" si="5"/>
        <v>0</v>
      </c>
      <c r="O58" s="89">
        <v>0</v>
      </c>
      <c r="P58" s="89">
        <f t="shared" si="14"/>
        <v>0</v>
      </c>
      <c r="Q58" s="89">
        <v>0</v>
      </c>
      <c r="R58" s="88">
        <f t="shared" si="15"/>
        <v>0</v>
      </c>
      <c r="S58" s="88">
        <v>0</v>
      </c>
      <c r="T58" s="88">
        <f t="shared" si="10"/>
        <v>0</v>
      </c>
      <c r="U58" s="93">
        <f t="shared" si="16"/>
        <v>0</v>
      </c>
      <c r="V58" s="94"/>
    </row>
    <row r="59" spans="1:22" s="79" customFormat="1" ht="24" customHeight="1">
      <c r="A59" s="85">
        <v>51</v>
      </c>
      <c r="B59" s="86" t="s">
        <v>724</v>
      </c>
      <c r="C59" s="87">
        <v>0</v>
      </c>
      <c r="D59" s="88">
        <f t="shared" si="11"/>
        <v>0</v>
      </c>
      <c r="E59" s="89">
        <v>0</v>
      </c>
      <c r="F59" s="89">
        <f t="shared" si="12"/>
        <v>0</v>
      </c>
      <c r="G59" s="89">
        <v>0</v>
      </c>
      <c r="H59" s="89">
        <f t="shared" si="13"/>
        <v>0</v>
      </c>
      <c r="I59" s="89">
        <v>0</v>
      </c>
      <c r="J59" s="88">
        <f t="shared" si="3"/>
        <v>0</v>
      </c>
      <c r="K59" s="89">
        <v>0</v>
      </c>
      <c r="L59" s="89">
        <f t="shared" si="17"/>
        <v>0</v>
      </c>
      <c r="M59" s="89">
        <v>0</v>
      </c>
      <c r="N59" s="89">
        <f t="shared" si="5"/>
        <v>0</v>
      </c>
      <c r="O59" s="89">
        <v>0</v>
      </c>
      <c r="P59" s="89">
        <f t="shared" si="14"/>
        <v>0</v>
      </c>
      <c r="Q59" s="89">
        <v>0</v>
      </c>
      <c r="R59" s="88">
        <f t="shared" si="15"/>
        <v>0</v>
      </c>
      <c r="S59" s="88">
        <v>0</v>
      </c>
      <c r="T59" s="88">
        <f t="shared" si="10"/>
        <v>0</v>
      </c>
      <c r="U59" s="93">
        <f t="shared" si="16"/>
        <v>0</v>
      </c>
      <c r="V59" s="94"/>
    </row>
    <row r="60" spans="1:22" s="79" customFormat="1" ht="24" customHeight="1">
      <c r="A60" s="85">
        <v>52</v>
      </c>
      <c r="B60" s="86" t="s">
        <v>725</v>
      </c>
      <c r="C60" s="87">
        <v>0</v>
      </c>
      <c r="D60" s="88">
        <f t="shared" si="11"/>
        <v>0</v>
      </c>
      <c r="E60" s="89">
        <v>0</v>
      </c>
      <c r="F60" s="89">
        <f t="shared" si="12"/>
        <v>0</v>
      </c>
      <c r="G60" s="89">
        <v>0</v>
      </c>
      <c r="H60" s="89">
        <f t="shared" si="13"/>
        <v>0</v>
      </c>
      <c r="I60" s="89">
        <v>0</v>
      </c>
      <c r="J60" s="88">
        <f t="shared" si="3"/>
        <v>0</v>
      </c>
      <c r="K60" s="89">
        <v>0</v>
      </c>
      <c r="L60" s="89">
        <f t="shared" si="17"/>
        <v>0</v>
      </c>
      <c r="M60" s="89">
        <v>0</v>
      </c>
      <c r="N60" s="89">
        <f t="shared" si="5"/>
        <v>0</v>
      </c>
      <c r="O60" s="89">
        <v>0</v>
      </c>
      <c r="P60" s="89">
        <f t="shared" si="14"/>
        <v>0</v>
      </c>
      <c r="Q60" s="89">
        <v>0</v>
      </c>
      <c r="R60" s="88">
        <f t="shared" si="15"/>
        <v>0</v>
      </c>
      <c r="S60" s="88">
        <v>0</v>
      </c>
      <c r="T60" s="88">
        <f t="shared" si="10"/>
        <v>0</v>
      </c>
      <c r="U60" s="93">
        <f t="shared" si="16"/>
        <v>0</v>
      </c>
      <c r="V60" s="94"/>
    </row>
    <row r="61" spans="1:22" s="79" customFormat="1" ht="24" customHeight="1">
      <c r="A61" s="85">
        <v>53</v>
      </c>
      <c r="B61" s="86" t="s">
        <v>726</v>
      </c>
      <c r="C61" s="87">
        <v>0</v>
      </c>
      <c r="D61" s="88">
        <f t="shared" si="11"/>
        <v>0</v>
      </c>
      <c r="E61" s="89">
        <v>0</v>
      </c>
      <c r="F61" s="89">
        <f t="shared" si="12"/>
        <v>0</v>
      </c>
      <c r="G61" s="89">
        <v>0</v>
      </c>
      <c r="H61" s="89">
        <f t="shared" si="13"/>
        <v>0</v>
      </c>
      <c r="I61" s="89">
        <v>0</v>
      </c>
      <c r="J61" s="88">
        <f t="shared" si="3"/>
        <v>0</v>
      </c>
      <c r="K61" s="89">
        <v>0</v>
      </c>
      <c r="L61" s="89">
        <f t="shared" si="17"/>
        <v>0</v>
      </c>
      <c r="M61" s="89">
        <v>0</v>
      </c>
      <c r="N61" s="89">
        <f t="shared" si="5"/>
        <v>0</v>
      </c>
      <c r="O61" s="89">
        <v>0</v>
      </c>
      <c r="P61" s="89">
        <f t="shared" si="14"/>
        <v>0</v>
      </c>
      <c r="Q61" s="89">
        <v>0</v>
      </c>
      <c r="R61" s="88">
        <f t="shared" si="15"/>
        <v>0</v>
      </c>
      <c r="S61" s="88">
        <v>0</v>
      </c>
      <c r="T61" s="88">
        <f t="shared" si="10"/>
        <v>0</v>
      </c>
      <c r="U61" s="93">
        <f t="shared" si="16"/>
        <v>0</v>
      </c>
      <c r="V61" s="94"/>
    </row>
    <row r="62" spans="1:22" s="79" customFormat="1" ht="24" customHeight="1">
      <c r="A62" s="85">
        <v>54</v>
      </c>
      <c r="B62" s="86" t="s">
        <v>727</v>
      </c>
      <c r="C62" s="87">
        <v>0</v>
      </c>
      <c r="D62" s="88">
        <f t="shared" si="11"/>
        <v>0</v>
      </c>
      <c r="E62" s="89">
        <v>0</v>
      </c>
      <c r="F62" s="89">
        <f t="shared" si="12"/>
        <v>0</v>
      </c>
      <c r="G62" s="89">
        <v>0</v>
      </c>
      <c r="H62" s="89">
        <f t="shared" si="13"/>
        <v>0</v>
      </c>
      <c r="I62" s="89">
        <v>0</v>
      </c>
      <c r="J62" s="88">
        <f t="shared" si="3"/>
        <v>0</v>
      </c>
      <c r="K62" s="89">
        <v>0</v>
      </c>
      <c r="L62" s="89">
        <f t="shared" si="17"/>
        <v>0</v>
      </c>
      <c r="M62" s="89">
        <v>0</v>
      </c>
      <c r="N62" s="89">
        <f t="shared" si="5"/>
        <v>0</v>
      </c>
      <c r="O62" s="89">
        <v>0</v>
      </c>
      <c r="P62" s="89">
        <f t="shared" si="14"/>
        <v>0</v>
      </c>
      <c r="Q62" s="89">
        <v>0</v>
      </c>
      <c r="R62" s="88">
        <f t="shared" si="15"/>
        <v>0</v>
      </c>
      <c r="S62" s="88">
        <v>0</v>
      </c>
      <c r="T62" s="88">
        <f t="shared" si="10"/>
        <v>0</v>
      </c>
      <c r="U62" s="93">
        <f t="shared" si="16"/>
        <v>0</v>
      </c>
      <c r="V62" s="94"/>
    </row>
    <row r="63" spans="1:22" s="79" customFormat="1" ht="24" customHeight="1">
      <c r="A63" s="85">
        <v>55</v>
      </c>
      <c r="B63" s="86" t="s">
        <v>728</v>
      </c>
      <c r="C63" s="87">
        <v>0</v>
      </c>
      <c r="D63" s="88">
        <f t="shared" si="11"/>
        <v>0</v>
      </c>
      <c r="E63" s="89">
        <v>0</v>
      </c>
      <c r="F63" s="89">
        <f t="shared" si="12"/>
        <v>0</v>
      </c>
      <c r="G63" s="89">
        <v>0</v>
      </c>
      <c r="H63" s="89">
        <f t="shared" si="13"/>
        <v>0</v>
      </c>
      <c r="I63" s="89">
        <v>0</v>
      </c>
      <c r="J63" s="88">
        <f t="shared" ref="J63:J126" si="18">I63*0.545</f>
        <v>0</v>
      </c>
      <c r="K63" s="89">
        <v>0</v>
      </c>
      <c r="L63" s="89">
        <f t="shared" si="17"/>
        <v>0</v>
      </c>
      <c r="M63" s="89">
        <v>0</v>
      </c>
      <c r="N63" s="89">
        <f t="shared" ref="N63:N126" si="19">M63/27</f>
        <v>0</v>
      </c>
      <c r="O63" s="89">
        <v>0</v>
      </c>
      <c r="P63" s="89">
        <f t="shared" si="14"/>
        <v>0</v>
      </c>
      <c r="Q63" s="89">
        <v>0</v>
      </c>
      <c r="R63" s="88">
        <f t="shared" si="15"/>
        <v>0</v>
      </c>
      <c r="S63" s="88">
        <v>0</v>
      </c>
      <c r="T63" s="88">
        <f t="shared" si="10"/>
        <v>0</v>
      </c>
      <c r="U63" s="93">
        <f t="shared" si="16"/>
        <v>0</v>
      </c>
      <c r="V63" s="94"/>
    </row>
    <row r="64" spans="1:22" s="79" customFormat="1" ht="24" customHeight="1">
      <c r="A64" s="85">
        <v>56</v>
      </c>
      <c r="B64" s="86" t="s">
        <v>729</v>
      </c>
      <c r="C64" s="87">
        <v>0</v>
      </c>
      <c r="D64" s="88">
        <f t="shared" si="11"/>
        <v>0</v>
      </c>
      <c r="E64" s="89">
        <v>0</v>
      </c>
      <c r="F64" s="89">
        <f t="shared" si="12"/>
        <v>0</v>
      </c>
      <c r="G64" s="89">
        <v>0</v>
      </c>
      <c r="H64" s="89">
        <f t="shared" si="13"/>
        <v>0</v>
      </c>
      <c r="I64" s="89">
        <v>0</v>
      </c>
      <c r="J64" s="88">
        <f t="shared" si="18"/>
        <v>0</v>
      </c>
      <c r="K64" s="89">
        <v>0</v>
      </c>
      <c r="L64" s="89">
        <f t="shared" si="17"/>
        <v>0</v>
      </c>
      <c r="M64" s="89">
        <v>0</v>
      </c>
      <c r="N64" s="89">
        <f t="shared" si="19"/>
        <v>0</v>
      </c>
      <c r="O64" s="89">
        <v>0</v>
      </c>
      <c r="P64" s="89">
        <f t="shared" si="14"/>
        <v>0</v>
      </c>
      <c r="Q64" s="89">
        <v>0</v>
      </c>
      <c r="R64" s="88">
        <f t="shared" si="15"/>
        <v>0</v>
      </c>
      <c r="S64" s="88">
        <v>0</v>
      </c>
      <c r="T64" s="88">
        <f t="shared" si="10"/>
        <v>0</v>
      </c>
      <c r="U64" s="93">
        <f t="shared" si="16"/>
        <v>0</v>
      </c>
      <c r="V64" s="94"/>
    </row>
    <row r="65" spans="1:22" s="79" customFormat="1" ht="24" customHeight="1">
      <c r="A65" s="85">
        <v>57</v>
      </c>
      <c r="B65" s="86" t="s">
        <v>730</v>
      </c>
      <c r="C65" s="87">
        <v>0</v>
      </c>
      <c r="D65" s="88">
        <f t="shared" si="11"/>
        <v>0</v>
      </c>
      <c r="E65" s="89">
        <v>0</v>
      </c>
      <c r="F65" s="89">
        <f t="shared" si="12"/>
        <v>0</v>
      </c>
      <c r="G65" s="89">
        <v>0</v>
      </c>
      <c r="H65" s="89">
        <f t="shared" si="13"/>
        <v>0</v>
      </c>
      <c r="I65" s="89">
        <v>0</v>
      </c>
      <c r="J65" s="88">
        <f t="shared" si="18"/>
        <v>0</v>
      </c>
      <c r="K65" s="89">
        <v>0</v>
      </c>
      <c r="L65" s="89">
        <f t="shared" si="17"/>
        <v>0</v>
      </c>
      <c r="M65" s="89">
        <v>0</v>
      </c>
      <c r="N65" s="89">
        <f t="shared" si="19"/>
        <v>0</v>
      </c>
      <c r="O65" s="89">
        <v>0</v>
      </c>
      <c r="P65" s="89">
        <f t="shared" si="14"/>
        <v>0</v>
      </c>
      <c r="Q65" s="89">
        <v>0</v>
      </c>
      <c r="R65" s="88">
        <f t="shared" si="15"/>
        <v>0</v>
      </c>
      <c r="S65" s="88">
        <v>0</v>
      </c>
      <c r="T65" s="88">
        <f t="shared" si="10"/>
        <v>0</v>
      </c>
      <c r="U65" s="93">
        <f t="shared" si="16"/>
        <v>0</v>
      </c>
      <c r="V65" s="94"/>
    </row>
    <row r="66" spans="1:22" s="79" customFormat="1" ht="24" customHeight="1">
      <c r="A66" s="85">
        <v>58</v>
      </c>
      <c r="B66" s="86" t="s">
        <v>731</v>
      </c>
      <c r="C66" s="87">
        <v>0</v>
      </c>
      <c r="D66" s="88">
        <f t="shared" si="11"/>
        <v>0</v>
      </c>
      <c r="E66" s="89">
        <v>0</v>
      </c>
      <c r="F66" s="89">
        <f t="shared" si="12"/>
        <v>0</v>
      </c>
      <c r="G66" s="89">
        <v>0</v>
      </c>
      <c r="H66" s="89">
        <f t="shared" si="13"/>
        <v>0</v>
      </c>
      <c r="I66" s="89">
        <v>0</v>
      </c>
      <c r="J66" s="88">
        <f t="shared" si="18"/>
        <v>0</v>
      </c>
      <c r="K66" s="89">
        <v>0</v>
      </c>
      <c r="L66" s="89">
        <f t="shared" si="17"/>
        <v>0</v>
      </c>
      <c r="M66" s="89">
        <v>0</v>
      </c>
      <c r="N66" s="89">
        <f t="shared" si="19"/>
        <v>0</v>
      </c>
      <c r="O66" s="89">
        <v>0</v>
      </c>
      <c r="P66" s="89">
        <f t="shared" si="14"/>
        <v>0</v>
      </c>
      <c r="Q66" s="89">
        <v>0</v>
      </c>
      <c r="R66" s="88">
        <f t="shared" si="15"/>
        <v>0</v>
      </c>
      <c r="S66" s="88">
        <v>0</v>
      </c>
      <c r="T66" s="88">
        <f t="shared" si="10"/>
        <v>0</v>
      </c>
      <c r="U66" s="93">
        <f t="shared" si="16"/>
        <v>0</v>
      </c>
      <c r="V66" s="94"/>
    </row>
    <row r="67" spans="1:22" s="79" customFormat="1" ht="24" customHeight="1">
      <c r="A67" s="85">
        <v>59</v>
      </c>
      <c r="B67" s="86" t="s">
        <v>732</v>
      </c>
      <c r="C67" s="87">
        <v>0</v>
      </c>
      <c r="D67" s="88">
        <f t="shared" si="11"/>
        <v>0</v>
      </c>
      <c r="E67" s="89">
        <v>0</v>
      </c>
      <c r="F67" s="89">
        <f t="shared" si="12"/>
        <v>0</v>
      </c>
      <c r="G67" s="89">
        <v>0</v>
      </c>
      <c r="H67" s="89">
        <f t="shared" si="13"/>
        <v>0</v>
      </c>
      <c r="I67" s="89">
        <v>0</v>
      </c>
      <c r="J67" s="88">
        <f t="shared" si="18"/>
        <v>0</v>
      </c>
      <c r="K67" s="89">
        <v>0</v>
      </c>
      <c r="L67" s="89">
        <f t="shared" si="17"/>
        <v>0</v>
      </c>
      <c r="M67" s="89">
        <v>0</v>
      </c>
      <c r="N67" s="89">
        <f t="shared" si="19"/>
        <v>0</v>
      </c>
      <c r="O67" s="89">
        <v>0</v>
      </c>
      <c r="P67" s="89">
        <f t="shared" si="14"/>
        <v>0</v>
      </c>
      <c r="Q67" s="89">
        <v>0</v>
      </c>
      <c r="R67" s="88">
        <f t="shared" si="15"/>
        <v>0</v>
      </c>
      <c r="S67" s="88">
        <v>0</v>
      </c>
      <c r="T67" s="88">
        <f t="shared" si="10"/>
        <v>0</v>
      </c>
      <c r="U67" s="93">
        <f t="shared" si="16"/>
        <v>0</v>
      </c>
      <c r="V67" s="94"/>
    </row>
    <row r="68" spans="1:22" s="79" customFormat="1" ht="24" customHeight="1">
      <c r="A68" s="85">
        <v>60</v>
      </c>
      <c r="B68" s="86" t="s">
        <v>733</v>
      </c>
      <c r="C68" s="87">
        <v>0</v>
      </c>
      <c r="D68" s="88">
        <f t="shared" si="11"/>
        <v>0</v>
      </c>
      <c r="E68" s="89">
        <v>0</v>
      </c>
      <c r="F68" s="89">
        <f t="shared" si="12"/>
        <v>0</v>
      </c>
      <c r="G68" s="89">
        <v>0</v>
      </c>
      <c r="H68" s="89">
        <f t="shared" si="13"/>
        <v>0</v>
      </c>
      <c r="I68" s="89">
        <v>0</v>
      </c>
      <c r="J68" s="88">
        <f t="shared" si="18"/>
        <v>0</v>
      </c>
      <c r="K68" s="89">
        <v>0</v>
      </c>
      <c r="L68" s="89">
        <f t="shared" si="17"/>
        <v>0</v>
      </c>
      <c r="M68" s="89">
        <v>0</v>
      </c>
      <c r="N68" s="89">
        <f t="shared" si="19"/>
        <v>0</v>
      </c>
      <c r="O68" s="89">
        <v>0</v>
      </c>
      <c r="P68" s="89">
        <f t="shared" si="14"/>
        <v>0</v>
      </c>
      <c r="Q68" s="89">
        <v>0</v>
      </c>
      <c r="R68" s="88">
        <f t="shared" si="15"/>
        <v>0</v>
      </c>
      <c r="S68" s="88">
        <v>0</v>
      </c>
      <c r="T68" s="88">
        <f t="shared" si="10"/>
        <v>0</v>
      </c>
      <c r="U68" s="93">
        <f t="shared" si="16"/>
        <v>0</v>
      </c>
      <c r="V68" s="94"/>
    </row>
    <row r="69" spans="1:22" s="79" customFormat="1" ht="24" customHeight="1">
      <c r="A69" s="85">
        <v>61</v>
      </c>
      <c r="B69" s="86" t="s">
        <v>734</v>
      </c>
      <c r="C69" s="87">
        <v>0</v>
      </c>
      <c r="D69" s="88">
        <f t="shared" si="11"/>
        <v>0</v>
      </c>
      <c r="E69" s="89">
        <v>0</v>
      </c>
      <c r="F69" s="89">
        <f t="shared" si="12"/>
        <v>0</v>
      </c>
      <c r="G69" s="89">
        <v>0</v>
      </c>
      <c r="H69" s="89">
        <f t="shared" si="13"/>
        <v>0</v>
      </c>
      <c r="I69" s="89">
        <v>0</v>
      </c>
      <c r="J69" s="88">
        <f t="shared" si="18"/>
        <v>0</v>
      </c>
      <c r="K69" s="89">
        <v>0</v>
      </c>
      <c r="L69" s="89">
        <f t="shared" si="17"/>
        <v>0</v>
      </c>
      <c r="M69" s="89">
        <v>0</v>
      </c>
      <c r="N69" s="89">
        <f t="shared" si="19"/>
        <v>0</v>
      </c>
      <c r="O69" s="89">
        <v>0</v>
      </c>
      <c r="P69" s="89">
        <f t="shared" si="14"/>
        <v>0</v>
      </c>
      <c r="Q69" s="89">
        <v>0</v>
      </c>
      <c r="R69" s="88">
        <f t="shared" si="15"/>
        <v>0</v>
      </c>
      <c r="S69" s="88">
        <v>0</v>
      </c>
      <c r="T69" s="88">
        <f t="shared" si="10"/>
        <v>0</v>
      </c>
      <c r="U69" s="93">
        <f t="shared" si="16"/>
        <v>0</v>
      </c>
      <c r="V69" s="94"/>
    </row>
    <row r="70" spans="1:22" s="79" customFormat="1" ht="24" customHeight="1">
      <c r="A70" s="85">
        <v>62</v>
      </c>
      <c r="B70" s="86" t="s">
        <v>735</v>
      </c>
      <c r="C70" s="87">
        <v>0</v>
      </c>
      <c r="D70" s="88">
        <f t="shared" si="11"/>
        <v>0</v>
      </c>
      <c r="E70" s="89">
        <v>0</v>
      </c>
      <c r="F70" s="89">
        <f t="shared" si="12"/>
        <v>0</v>
      </c>
      <c r="G70" s="89">
        <v>0</v>
      </c>
      <c r="H70" s="89">
        <f t="shared" si="13"/>
        <v>0</v>
      </c>
      <c r="I70" s="89">
        <v>0</v>
      </c>
      <c r="J70" s="88">
        <f t="shared" si="18"/>
        <v>0</v>
      </c>
      <c r="K70" s="89">
        <v>0</v>
      </c>
      <c r="L70" s="89">
        <f t="shared" si="17"/>
        <v>0</v>
      </c>
      <c r="M70" s="89">
        <v>0</v>
      </c>
      <c r="N70" s="89">
        <f t="shared" si="19"/>
        <v>0</v>
      </c>
      <c r="O70" s="89">
        <v>0</v>
      </c>
      <c r="P70" s="89">
        <f t="shared" si="14"/>
        <v>0</v>
      </c>
      <c r="Q70" s="89">
        <v>0</v>
      </c>
      <c r="R70" s="88">
        <f t="shared" si="15"/>
        <v>0</v>
      </c>
      <c r="S70" s="88">
        <v>0</v>
      </c>
      <c r="T70" s="88">
        <f t="shared" si="10"/>
        <v>0</v>
      </c>
      <c r="U70" s="93">
        <f t="shared" si="16"/>
        <v>0</v>
      </c>
      <c r="V70" s="94"/>
    </row>
    <row r="71" spans="1:22" s="79" customFormat="1" ht="24" customHeight="1">
      <c r="A71" s="85">
        <v>63</v>
      </c>
      <c r="B71" s="86" t="s">
        <v>736</v>
      </c>
      <c r="C71" s="87">
        <v>0</v>
      </c>
      <c r="D71" s="88">
        <f t="shared" si="11"/>
        <v>0</v>
      </c>
      <c r="E71" s="89">
        <v>0</v>
      </c>
      <c r="F71" s="89">
        <f t="shared" si="12"/>
        <v>0</v>
      </c>
      <c r="G71" s="89">
        <v>0</v>
      </c>
      <c r="H71" s="89">
        <f t="shared" si="13"/>
        <v>0</v>
      </c>
      <c r="I71" s="89">
        <v>0</v>
      </c>
      <c r="J71" s="88">
        <f t="shared" si="18"/>
        <v>0</v>
      </c>
      <c r="K71" s="89">
        <v>0</v>
      </c>
      <c r="L71" s="89">
        <f t="shared" si="17"/>
        <v>0</v>
      </c>
      <c r="M71" s="89">
        <v>0</v>
      </c>
      <c r="N71" s="89">
        <f t="shared" si="19"/>
        <v>0</v>
      </c>
      <c r="O71" s="89">
        <v>0</v>
      </c>
      <c r="P71" s="89">
        <f t="shared" si="14"/>
        <v>0</v>
      </c>
      <c r="Q71" s="89">
        <v>0</v>
      </c>
      <c r="R71" s="88">
        <f t="shared" si="15"/>
        <v>0</v>
      </c>
      <c r="S71" s="88">
        <v>0</v>
      </c>
      <c r="T71" s="88">
        <f t="shared" si="10"/>
        <v>0</v>
      </c>
      <c r="U71" s="93">
        <f t="shared" si="16"/>
        <v>0</v>
      </c>
      <c r="V71" s="94"/>
    </row>
    <row r="72" spans="1:22" s="79" customFormat="1" ht="24" customHeight="1">
      <c r="A72" s="85">
        <v>64</v>
      </c>
      <c r="B72" s="86" t="s">
        <v>737</v>
      </c>
      <c r="C72" s="87">
        <v>0</v>
      </c>
      <c r="D72" s="88">
        <f t="shared" si="11"/>
        <v>0</v>
      </c>
      <c r="E72" s="89">
        <v>0</v>
      </c>
      <c r="F72" s="89">
        <f t="shared" si="12"/>
        <v>0</v>
      </c>
      <c r="G72" s="89">
        <v>0</v>
      </c>
      <c r="H72" s="89">
        <f t="shared" si="13"/>
        <v>0</v>
      </c>
      <c r="I72" s="89">
        <v>0</v>
      </c>
      <c r="J72" s="88">
        <f t="shared" si="18"/>
        <v>0</v>
      </c>
      <c r="K72" s="89">
        <v>0</v>
      </c>
      <c r="L72" s="89">
        <f t="shared" si="17"/>
        <v>0</v>
      </c>
      <c r="M72" s="89">
        <v>0</v>
      </c>
      <c r="N72" s="89">
        <f t="shared" si="19"/>
        <v>0</v>
      </c>
      <c r="O72" s="89">
        <v>0</v>
      </c>
      <c r="P72" s="89">
        <f t="shared" si="14"/>
        <v>0</v>
      </c>
      <c r="Q72" s="89">
        <v>0</v>
      </c>
      <c r="R72" s="88">
        <f t="shared" si="15"/>
        <v>0</v>
      </c>
      <c r="S72" s="88">
        <v>0</v>
      </c>
      <c r="T72" s="88">
        <f t="shared" si="10"/>
        <v>0</v>
      </c>
      <c r="U72" s="93">
        <f t="shared" si="16"/>
        <v>0</v>
      </c>
      <c r="V72" s="94"/>
    </row>
    <row r="73" spans="1:22" s="79" customFormat="1" ht="24" customHeight="1">
      <c r="A73" s="85">
        <v>65</v>
      </c>
      <c r="B73" s="86" t="s">
        <v>738</v>
      </c>
      <c r="C73" s="87">
        <v>0</v>
      </c>
      <c r="D73" s="88">
        <f t="shared" si="11"/>
        <v>0</v>
      </c>
      <c r="E73" s="89">
        <v>0</v>
      </c>
      <c r="F73" s="89">
        <f t="shared" si="12"/>
        <v>0</v>
      </c>
      <c r="G73" s="89">
        <v>0</v>
      </c>
      <c r="H73" s="89">
        <f t="shared" si="13"/>
        <v>0</v>
      </c>
      <c r="I73" s="89">
        <v>0</v>
      </c>
      <c r="J73" s="88">
        <f t="shared" si="18"/>
        <v>0</v>
      </c>
      <c r="K73" s="89">
        <v>0</v>
      </c>
      <c r="L73" s="89">
        <f t="shared" si="17"/>
        <v>0</v>
      </c>
      <c r="M73" s="89">
        <v>0</v>
      </c>
      <c r="N73" s="89">
        <f t="shared" si="19"/>
        <v>0</v>
      </c>
      <c r="O73" s="89">
        <v>0</v>
      </c>
      <c r="P73" s="89">
        <f t="shared" si="14"/>
        <v>0</v>
      </c>
      <c r="Q73" s="89">
        <v>0</v>
      </c>
      <c r="R73" s="88">
        <f t="shared" si="15"/>
        <v>0</v>
      </c>
      <c r="S73" s="88">
        <v>0</v>
      </c>
      <c r="T73" s="88">
        <f t="shared" si="10"/>
        <v>0</v>
      </c>
      <c r="U73" s="93">
        <f t="shared" si="16"/>
        <v>0</v>
      </c>
      <c r="V73" s="94"/>
    </row>
    <row r="74" spans="1:22" s="79" customFormat="1" ht="24" customHeight="1">
      <c r="A74" s="85">
        <v>66</v>
      </c>
      <c r="B74" s="86" t="s">
        <v>739</v>
      </c>
      <c r="C74" s="87">
        <v>0</v>
      </c>
      <c r="D74" s="88">
        <f t="shared" si="11"/>
        <v>0</v>
      </c>
      <c r="E74" s="89">
        <v>0</v>
      </c>
      <c r="F74" s="89">
        <f t="shared" si="12"/>
        <v>0</v>
      </c>
      <c r="G74" s="89">
        <v>0</v>
      </c>
      <c r="H74" s="89">
        <f t="shared" si="13"/>
        <v>0</v>
      </c>
      <c r="I74" s="89">
        <v>0</v>
      </c>
      <c r="J74" s="88">
        <f t="shared" si="18"/>
        <v>0</v>
      </c>
      <c r="K74" s="89">
        <v>0</v>
      </c>
      <c r="L74" s="89">
        <f t="shared" si="17"/>
        <v>0</v>
      </c>
      <c r="M74" s="89">
        <v>0</v>
      </c>
      <c r="N74" s="89">
        <f t="shared" si="19"/>
        <v>0</v>
      </c>
      <c r="O74" s="89">
        <v>0</v>
      </c>
      <c r="P74" s="89">
        <f t="shared" si="14"/>
        <v>0</v>
      </c>
      <c r="Q74" s="89">
        <v>0</v>
      </c>
      <c r="R74" s="88">
        <f t="shared" si="15"/>
        <v>0</v>
      </c>
      <c r="S74" s="88">
        <v>0</v>
      </c>
      <c r="T74" s="88">
        <f t="shared" si="10"/>
        <v>0</v>
      </c>
      <c r="U74" s="93">
        <f t="shared" si="16"/>
        <v>0</v>
      </c>
      <c r="V74" s="94"/>
    </row>
    <row r="75" spans="1:22" s="79" customFormat="1" ht="24" customHeight="1">
      <c r="A75" s="85">
        <v>67</v>
      </c>
      <c r="B75" s="86" t="s">
        <v>740</v>
      </c>
      <c r="C75" s="87">
        <v>0</v>
      </c>
      <c r="D75" s="88">
        <f t="shared" si="11"/>
        <v>0</v>
      </c>
      <c r="E75" s="89">
        <v>0</v>
      </c>
      <c r="F75" s="89">
        <f t="shared" si="12"/>
        <v>0</v>
      </c>
      <c r="G75" s="89">
        <v>0</v>
      </c>
      <c r="H75" s="89">
        <f t="shared" si="13"/>
        <v>0</v>
      </c>
      <c r="I75" s="89">
        <v>0</v>
      </c>
      <c r="J75" s="88">
        <f t="shared" si="18"/>
        <v>0</v>
      </c>
      <c r="K75" s="89">
        <v>0</v>
      </c>
      <c r="L75" s="89">
        <f t="shared" si="17"/>
        <v>0</v>
      </c>
      <c r="M75" s="89">
        <v>0</v>
      </c>
      <c r="N75" s="89">
        <f t="shared" si="19"/>
        <v>0</v>
      </c>
      <c r="O75" s="89">
        <v>0</v>
      </c>
      <c r="P75" s="89">
        <f t="shared" si="14"/>
        <v>0</v>
      </c>
      <c r="Q75" s="89">
        <v>0</v>
      </c>
      <c r="R75" s="88">
        <f t="shared" si="15"/>
        <v>0</v>
      </c>
      <c r="S75" s="88">
        <v>0</v>
      </c>
      <c r="T75" s="88">
        <f t="shared" si="10"/>
        <v>0</v>
      </c>
      <c r="U75" s="93">
        <f t="shared" si="16"/>
        <v>0</v>
      </c>
      <c r="V75" s="94"/>
    </row>
    <row r="76" spans="1:22" s="79" customFormat="1" ht="24" customHeight="1">
      <c r="A76" s="85">
        <v>68</v>
      </c>
      <c r="B76" s="86" t="s">
        <v>741</v>
      </c>
      <c r="C76" s="87">
        <v>0</v>
      </c>
      <c r="D76" s="88">
        <f t="shared" si="11"/>
        <v>0</v>
      </c>
      <c r="E76" s="89">
        <v>0</v>
      </c>
      <c r="F76" s="89">
        <f t="shared" si="12"/>
        <v>0</v>
      </c>
      <c r="G76" s="89">
        <v>0</v>
      </c>
      <c r="H76" s="89">
        <f t="shared" si="13"/>
        <v>0</v>
      </c>
      <c r="I76" s="89">
        <v>0</v>
      </c>
      <c r="J76" s="88">
        <f t="shared" si="18"/>
        <v>0</v>
      </c>
      <c r="K76" s="89">
        <v>0</v>
      </c>
      <c r="L76" s="89">
        <f t="shared" si="17"/>
        <v>0</v>
      </c>
      <c r="M76" s="89">
        <v>0</v>
      </c>
      <c r="N76" s="89">
        <f t="shared" si="19"/>
        <v>0</v>
      </c>
      <c r="O76" s="89">
        <v>0</v>
      </c>
      <c r="P76" s="89">
        <f t="shared" si="14"/>
        <v>0</v>
      </c>
      <c r="Q76" s="89">
        <v>0</v>
      </c>
      <c r="R76" s="88">
        <f t="shared" si="15"/>
        <v>0</v>
      </c>
      <c r="S76" s="88">
        <v>0</v>
      </c>
      <c r="T76" s="88">
        <f t="shared" si="10"/>
        <v>0</v>
      </c>
      <c r="U76" s="93">
        <f t="shared" si="16"/>
        <v>0</v>
      </c>
      <c r="V76" s="94"/>
    </row>
    <row r="77" spans="1:22" s="79" customFormat="1" ht="24" customHeight="1">
      <c r="A77" s="85">
        <v>69</v>
      </c>
      <c r="B77" s="86" t="s">
        <v>742</v>
      </c>
      <c r="C77" s="87">
        <v>0</v>
      </c>
      <c r="D77" s="88">
        <f t="shared" si="11"/>
        <v>0</v>
      </c>
      <c r="E77" s="89">
        <v>0</v>
      </c>
      <c r="F77" s="89">
        <f t="shared" si="12"/>
        <v>0</v>
      </c>
      <c r="G77" s="89">
        <v>0</v>
      </c>
      <c r="H77" s="89">
        <f t="shared" si="13"/>
        <v>0</v>
      </c>
      <c r="I77" s="89">
        <v>0</v>
      </c>
      <c r="J77" s="88">
        <f t="shared" si="18"/>
        <v>0</v>
      </c>
      <c r="K77" s="89">
        <v>0</v>
      </c>
      <c r="L77" s="89">
        <f t="shared" si="17"/>
        <v>0</v>
      </c>
      <c r="M77" s="89">
        <v>0</v>
      </c>
      <c r="N77" s="89">
        <f t="shared" si="19"/>
        <v>0</v>
      </c>
      <c r="O77" s="89">
        <v>0</v>
      </c>
      <c r="P77" s="89">
        <f t="shared" si="14"/>
        <v>0</v>
      </c>
      <c r="Q77" s="89">
        <v>0</v>
      </c>
      <c r="R77" s="88">
        <f t="shared" si="15"/>
        <v>0</v>
      </c>
      <c r="S77" s="88">
        <v>0</v>
      </c>
      <c r="T77" s="88">
        <f t="shared" si="10"/>
        <v>0</v>
      </c>
      <c r="U77" s="93">
        <f t="shared" si="16"/>
        <v>0</v>
      </c>
      <c r="V77" s="94"/>
    </row>
    <row r="78" spans="1:22" s="79" customFormat="1" ht="24" customHeight="1">
      <c r="A78" s="85">
        <v>70</v>
      </c>
      <c r="B78" s="86" t="s">
        <v>743</v>
      </c>
      <c r="C78" s="87">
        <v>0</v>
      </c>
      <c r="D78" s="88">
        <f t="shared" si="11"/>
        <v>0</v>
      </c>
      <c r="E78" s="89">
        <v>0</v>
      </c>
      <c r="F78" s="89">
        <f t="shared" si="12"/>
        <v>0</v>
      </c>
      <c r="G78" s="89">
        <v>0</v>
      </c>
      <c r="H78" s="89">
        <f t="shared" si="13"/>
        <v>0</v>
      </c>
      <c r="I78" s="89">
        <v>0</v>
      </c>
      <c r="J78" s="88">
        <f t="shared" si="18"/>
        <v>0</v>
      </c>
      <c r="K78" s="89">
        <v>0</v>
      </c>
      <c r="L78" s="89">
        <f t="shared" si="17"/>
        <v>0</v>
      </c>
      <c r="M78" s="89">
        <v>0</v>
      </c>
      <c r="N78" s="89">
        <f t="shared" si="19"/>
        <v>0</v>
      </c>
      <c r="O78" s="89">
        <v>0</v>
      </c>
      <c r="P78" s="89">
        <f t="shared" si="14"/>
        <v>0</v>
      </c>
      <c r="Q78" s="89">
        <v>0</v>
      </c>
      <c r="R78" s="88">
        <f t="shared" si="15"/>
        <v>0</v>
      </c>
      <c r="S78" s="88">
        <v>0</v>
      </c>
      <c r="T78" s="88">
        <f t="shared" si="10"/>
        <v>0</v>
      </c>
      <c r="U78" s="93">
        <f t="shared" si="16"/>
        <v>0</v>
      </c>
      <c r="V78" s="94"/>
    </row>
    <row r="79" spans="1:22" s="79" customFormat="1" ht="24" customHeight="1">
      <c r="A79" s="85">
        <v>71</v>
      </c>
      <c r="B79" s="86" t="s">
        <v>744</v>
      </c>
      <c r="C79" s="87">
        <v>0</v>
      </c>
      <c r="D79" s="88">
        <f t="shared" si="11"/>
        <v>0</v>
      </c>
      <c r="E79" s="89">
        <v>0</v>
      </c>
      <c r="F79" s="89">
        <f t="shared" si="12"/>
        <v>0</v>
      </c>
      <c r="G79" s="89">
        <v>0</v>
      </c>
      <c r="H79" s="89">
        <f t="shared" si="13"/>
        <v>0</v>
      </c>
      <c r="I79" s="89">
        <v>0</v>
      </c>
      <c r="J79" s="88">
        <f t="shared" si="18"/>
        <v>0</v>
      </c>
      <c r="K79" s="89">
        <v>0</v>
      </c>
      <c r="L79" s="89">
        <f t="shared" si="17"/>
        <v>0</v>
      </c>
      <c r="M79" s="89">
        <v>0</v>
      </c>
      <c r="N79" s="89">
        <f t="shared" si="19"/>
        <v>0</v>
      </c>
      <c r="O79" s="89">
        <v>0</v>
      </c>
      <c r="P79" s="89">
        <f t="shared" si="14"/>
        <v>0</v>
      </c>
      <c r="Q79" s="89">
        <v>0</v>
      </c>
      <c r="R79" s="88">
        <f t="shared" si="15"/>
        <v>0</v>
      </c>
      <c r="S79" s="88">
        <v>0</v>
      </c>
      <c r="T79" s="88">
        <f t="shared" si="10"/>
        <v>0</v>
      </c>
      <c r="U79" s="93">
        <f t="shared" si="16"/>
        <v>0</v>
      </c>
      <c r="V79" s="94"/>
    </row>
    <row r="80" spans="1:22" s="79" customFormat="1" ht="24" customHeight="1">
      <c r="A80" s="85">
        <v>72</v>
      </c>
      <c r="B80" s="86" t="s">
        <v>745</v>
      </c>
      <c r="C80" s="87">
        <v>0</v>
      </c>
      <c r="D80" s="88">
        <f t="shared" si="11"/>
        <v>0</v>
      </c>
      <c r="E80" s="89">
        <v>0</v>
      </c>
      <c r="F80" s="89">
        <f t="shared" si="12"/>
        <v>0</v>
      </c>
      <c r="G80" s="89">
        <v>0</v>
      </c>
      <c r="H80" s="89">
        <f t="shared" si="13"/>
        <v>0</v>
      </c>
      <c r="I80" s="89">
        <v>0</v>
      </c>
      <c r="J80" s="88">
        <f t="shared" si="18"/>
        <v>0</v>
      </c>
      <c r="K80" s="89">
        <v>0</v>
      </c>
      <c r="L80" s="89">
        <f t="shared" si="17"/>
        <v>0</v>
      </c>
      <c r="M80" s="89">
        <v>0</v>
      </c>
      <c r="N80" s="89">
        <f t="shared" si="19"/>
        <v>0</v>
      </c>
      <c r="O80" s="89">
        <v>0</v>
      </c>
      <c r="P80" s="89">
        <f t="shared" si="14"/>
        <v>0</v>
      </c>
      <c r="Q80" s="89">
        <v>0</v>
      </c>
      <c r="R80" s="88">
        <f t="shared" si="15"/>
        <v>0</v>
      </c>
      <c r="S80" s="88">
        <v>0</v>
      </c>
      <c r="T80" s="88">
        <f t="shared" si="10"/>
        <v>0</v>
      </c>
      <c r="U80" s="93">
        <f t="shared" si="16"/>
        <v>0</v>
      </c>
      <c r="V80" s="94"/>
    </row>
    <row r="81" spans="1:22" s="79" customFormat="1" ht="24" customHeight="1">
      <c r="A81" s="85">
        <v>73</v>
      </c>
      <c r="B81" s="86" t="s">
        <v>746</v>
      </c>
      <c r="C81" s="87">
        <v>0</v>
      </c>
      <c r="D81" s="88">
        <f t="shared" si="11"/>
        <v>0</v>
      </c>
      <c r="E81" s="89">
        <v>0</v>
      </c>
      <c r="F81" s="89">
        <f t="shared" si="12"/>
        <v>0</v>
      </c>
      <c r="G81" s="89">
        <v>0</v>
      </c>
      <c r="H81" s="89">
        <f t="shared" si="13"/>
        <v>0</v>
      </c>
      <c r="I81" s="89">
        <v>0</v>
      </c>
      <c r="J81" s="88">
        <f t="shared" si="18"/>
        <v>0</v>
      </c>
      <c r="K81" s="89">
        <v>0</v>
      </c>
      <c r="L81" s="89">
        <f t="shared" si="17"/>
        <v>0</v>
      </c>
      <c r="M81" s="89">
        <v>0</v>
      </c>
      <c r="N81" s="89">
        <f t="shared" si="19"/>
        <v>0</v>
      </c>
      <c r="O81" s="89">
        <v>0</v>
      </c>
      <c r="P81" s="89">
        <f t="shared" si="14"/>
        <v>0</v>
      </c>
      <c r="Q81" s="89">
        <v>0</v>
      </c>
      <c r="R81" s="88">
        <f t="shared" si="15"/>
        <v>0</v>
      </c>
      <c r="S81" s="88">
        <v>0</v>
      </c>
      <c r="T81" s="88">
        <f t="shared" ref="T81:T144" si="20">S81*3.75</f>
        <v>0</v>
      </c>
      <c r="U81" s="93">
        <f t="shared" si="16"/>
        <v>0</v>
      </c>
      <c r="V81" s="94"/>
    </row>
    <row r="82" spans="1:22" s="79" customFormat="1" ht="24" customHeight="1">
      <c r="A82" s="85">
        <v>74</v>
      </c>
      <c r="B82" s="86" t="s">
        <v>747</v>
      </c>
      <c r="C82" s="87">
        <v>0</v>
      </c>
      <c r="D82" s="88">
        <f t="shared" ref="D82:D145" si="21">C82/106.67</f>
        <v>0</v>
      </c>
      <c r="E82" s="89">
        <v>0</v>
      </c>
      <c r="F82" s="89">
        <f t="shared" ref="F82:F145" si="22">E82*0.3</f>
        <v>0</v>
      </c>
      <c r="G82" s="89">
        <v>0</v>
      </c>
      <c r="H82" s="89">
        <f t="shared" ref="H82:H145" si="23">G82*0.9375</f>
        <v>0</v>
      </c>
      <c r="I82" s="89">
        <v>0</v>
      </c>
      <c r="J82" s="88">
        <f t="shared" si="18"/>
        <v>0</v>
      </c>
      <c r="K82" s="89">
        <v>0</v>
      </c>
      <c r="L82" s="89">
        <f t="shared" si="17"/>
        <v>0</v>
      </c>
      <c r="M82" s="89">
        <v>0</v>
      </c>
      <c r="N82" s="89">
        <f t="shared" si="19"/>
        <v>0</v>
      </c>
      <c r="O82" s="89">
        <v>0</v>
      </c>
      <c r="P82" s="89">
        <f t="shared" ref="P82:P145" si="24">O82/27</f>
        <v>0</v>
      </c>
      <c r="Q82" s="89">
        <v>0</v>
      </c>
      <c r="R82" s="88">
        <f t="shared" ref="R82:R145" si="25">Q82*23</f>
        <v>0</v>
      </c>
      <c r="S82" s="88">
        <v>0</v>
      </c>
      <c r="T82" s="88">
        <f t="shared" si="20"/>
        <v>0</v>
      </c>
      <c r="U82" s="93">
        <f t="shared" ref="U82:U145" si="26">J82+D82+T82+R82+F82+H82+AC82+N82+L82+P82</f>
        <v>0</v>
      </c>
      <c r="V82" s="94"/>
    </row>
    <row r="83" spans="1:22" s="79" customFormat="1" ht="24" customHeight="1">
      <c r="A83" s="85">
        <v>75</v>
      </c>
      <c r="B83" s="86" t="s">
        <v>748</v>
      </c>
      <c r="C83" s="87">
        <v>0</v>
      </c>
      <c r="D83" s="88">
        <f t="shared" si="21"/>
        <v>0</v>
      </c>
      <c r="E83" s="89">
        <v>0</v>
      </c>
      <c r="F83" s="89">
        <f t="shared" si="22"/>
        <v>0</v>
      </c>
      <c r="G83" s="89">
        <v>0</v>
      </c>
      <c r="H83" s="89">
        <f t="shared" si="23"/>
        <v>0</v>
      </c>
      <c r="I83" s="89">
        <v>0</v>
      </c>
      <c r="J83" s="88">
        <f t="shared" si="18"/>
        <v>0</v>
      </c>
      <c r="K83" s="89">
        <v>0</v>
      </c>
      <c r="L83" s="89">
        <f t="shared" ref="L83:L146" si="27">K83/25</f>
        <v>0</v>
      </c>
      <c r="M83" s="89">
        <v>0</v>
      </c>
      <c r="N83" s="89">
        <f t="shared" si="19"/>
        <v>0</v>
      </c>
      <c r="O83" s="89">
        <v>0</v>
      </c>
      <c r="P83" s="89">
        <f t="shared" si="24"/>
        <v>0</v>
      </c>
      <c r="Q83" s="89">
        <v>0</v>
      </c>
      <c r="R83" s="88">
        <f t="shared" si="25"/>
        <v>0</v>
      </c>
      <c r="S83" s="88">
        <v>0</v>
      </c>
      <c r="T83" s="88">
        <f t="shared" si="20"/>
        <v>0</v>
      </c>
      <c r="U83" s="93">
        <f t="shared" si="26"/>
        <v>0</v>
      </c>
      <c r="V83" s="94"/>
    </row>
    <row r="84" spans="1:22" s="79" customFormat="1" ht="24" customHeight="1">
      <c r="A84" s="85">
        <v>76</v>
      </c>
      <c r="B84" s="86" t="s">
        <v>749</v>
      </c>
      <c r="C84" s="87">
        <v>0</v>
      </c>
      <c r="D84" s="88">
        <f t="shared" si="21"/>
        <v>0</v>
      </c>
      <c r="E84" s="89">
        <v>0</v>
      </c>
      <c r="F84" s="89">
        <f t="shared" si="22"/>
        <v>0</v>
      </c>
      <c r="G84" s="89">
        <v>0</v>
      </c>
      <c r="H84" s="89">
        <f t="shared" si="23"/>
        <v>0</v>
      </c>
      <c r="I84" s="89">
        <v>0</v>
      </c>
      <c r="J84" s="88">
        <f t="shared" si="18"/>
        <v>0</v>
      </c>
      <c r="K84" s="89">
        <v>0</v>
      </c>
      <c r="L84" s="89">
        <f t="shared" si="27"/>
        <v>0</v>
      </c>
      <c r="M84" s="89">
        <v>0</v>
      </c>
      <c r="N84" s="89">
        <f t="shared" si="19"/>
        <v>0</v>
      </c>
      <c r="O84" s="89">
        <v>0</v>
      </c>
      <c r="P84" s="89">
        <f t="shared" si="24"/>
        <v>0</v>
      </c>
      <c r="Q84" s="89">
        <v>0</v>
      </c>
      <c r="R84" s="88">
        <f t="shared" si="25"/>
        <v>0</v>
      </c>
      <c r="S84" s="88">
        <v>0</v>
      </c>
      <c r="T84" s="88">
        <f t="shared" si="20"/>
        <v>0</v>
      </c>
      <c r="U84" s="93">
        <f t="shared" si="26"/>
        <v>0</v>
      </c>
      <c r="V84" s="94"/>
    </row>
    <row r="85" spans="1:22" s="79" customFormat="1" ht="24" customHeight="1">
      <c r="A85" s="85">
        <v>77</v>
      </c>
      <c r="B85" s="86" t="s">
        <v>750</v>
      </c>
      <c r="C85" s="87">
        <v>0</v>
      </c>
      <c r="D85" s="88">
        <f t="shared" si="21"/>
        <v>0</v>
      </c>
      <c r="E85" s="89">
        <v>0</v>
      </c>
      <c r="F85" s="89">
        <f t="shared" si="22"/>
        <v>0</v>
      </c>
      <c r="G85" s="89">
        <v>0</v>
      </c>
      <c r="H85" s="89">
        <f t="shared" si="23"/>
        <v>0</v>
      </c>
      <c r="I85" s="89">
        <v>0</v>
      </c>
      <c r="J85" s="88">
        <f t="shared" si="18"/>
        <v>0</v>
      </c>
      <c r="K85" s="89">
        <v>0</v>
      </c>
      <c r="L85" s="89">
        <f t="shared" si="27"/>
        <v>0</v>
      </c>
      <c r="M85" s="89">
        <v>0</v>
      </c>
      <c r="N85" s="89">
        <f t="shared" si="19"/>
        <v>0</v>
      </c>
      <c r="O85" s="89">
        <v>0</v>
      </c>
      <c r="P85" s="89">
        <f t="shared" si="24"/>
        <v>0</v>
      </c>
      <c r="Q85" s="89">
        <v>0</v>
      </c>
      <c r="R85" s="88">
        <f t="shared" si="25"/>
        <v>0</v>
      </c>
      <c r="S85" s="88">
        <v>0</v>
      </c>
      <c r="T85" s="88">
        <f t="shared" si="20"/>
        <v>0</v>
      </c>
      <c r="U85" s="93">
        <f t="shared" si="26"/>
        <v>0</v>
      </c>
      <c r="V85" s="94"/>
    </row>
    <row r="86" spans="1:22" s="79" customFormat="1" ht="24" customHeight="1">
      <c r="A86" s="85">
        <v>78</v>
      </c>
      <c r="B86" s="86" t="s">
        <v>751</v>
      </c>
      <c r="C86" s="87">
        <v>0</v>
      </c>
      <c r="D86" s="88">
        <f t="shared" si="21"/>
        <v>0</v>
      </c>
      <c r="E86" s="89">
        <v>0</v>
      </c>
      <c r="F86" s="89">
        <f t="shared" si="22"/>
        <v>0</v>
      </c>
      <c r="G86" s="89">
        <v>0</v>
      </c>
      <c r="H86" s="89">
        <f t="shared" si="23"/>
        <v>0</v>
      </c>
      <c r="I86" s="89">
        <v>0</v>
      </c>
      <c r="J86" s="88">
        <f t="shared" si="18"/>
        <v>0</v>
      </c>
      <c r="K86" s="89">
        <v>0</v>
      </c>
      <c r="L86" s="89">
        <f t="shared" si="27"/>
        <v>0</v>
      </c>
      <c r="M86" s="89">
        <v>0</v>
      </c>
      <c r="N86" s="89">
        <f t="shared" si="19"/>
        <v>0</v>
      </c>
      <c r="O86" s="89">
        <v>0</v>
      </c>
      <c r="P86" s="89">
        <f t="shared" si="24"/>
        <v>0</v>
      </c>
      <c r="Q86" s="89">
        <v>0</v>
      </c>
      <c r="R86" s="88">
        <f t="shared" si="25"/>
        <v>0</v>
      </c>
      <c r="S86" s="88">
        <v>0</v>
      </c>
      <c r="T86" s="88">
        <f t="shared" si="20"/>
        <v>0</v>
      </c>
      <c r="U86" s="93">
        <f t="shared" si="26"/>
        <v>0</v>
      </c>
      <c r="V86" s="94"/>
    </row>
    <row r="87" spans="1:22" s="79" customFormat="1" ht="24" customHeight="1">
      <c r="A87" s="85">
        <v>79</v>
      </c>
      <c r="B87" s="86" t="s">
        <v>752</v>
      </c>
      <c r="C87" s="87">
        <v>0</v>
      </c>
      <c r="D87" s="88">
        <f t="shared" si="21"/>
        <v>0</v>
      </c>
      <c r="E87" s="89">
        <v>0</v>
      </c>
      <c r="F87" s="89">
        <f t="shared" si="22"/>
        <v>0</v>
      </c>
      <c r="G87" s="89">
        <v>0</v>
      </c>
      <c r="H87" s="89">
        <f t="shared" si="23"/>
        <v>0</v>
      </c>
      <c r="I87" s="89">
        <v>0</v>
      </c>
      <c r="J87" s="88">
        <f t="shared" si="18"/>
        <v>0</v>
      </c>
      <c r="K87" s="89">
        <v>0</v>
      </c>
      <c r="L87" s="89">
        <f t="shared" si="27"/>
        <v>0</v>
      </c>
      <c r="M87" s="89">
        <v>0</v>
      </c>
      <c r="N87" s="89">
        <f t="shared" si="19"/>
        <v>0</v>
      </c>
      <c r="O87" s="89">
        <v>0</v>
      </c>
      <c r="P87" s="89">
        <f t="shared" si="24"/>
        <v>0</v>
      </c>
      <c r="Q87" s="89">
        <v>0</v>
      </c>
      <c r="R87" s="88">
        <f t="shared" si="25"/>
        <v>0</v>
      </c>
      <c r="S87" s="88">
        <v>0</v>
      </c>
      <c r="T87" s="88">
        <f t="shared" si="20"/>
        <v>0</v>
      </c>
      <c r="U87" s="93">
        <f t="shared" si="26"/>
        <v>0</v>
      </c>
      <c r="V87" s="94"/>
    </row>
    <row r="88" spans="1:22" s="79" customFormat="1" ht="24" customHeight="1">
      <c r="A88" s="85">
        <v>80</v>
      </c>
      <c r="B88" s="86" t="s">
        <v>753</v>
      </c>
      <c r="C88" s="87">
        <v>0</v>
      </c>
      <c r="D88" s="88">
        <f t="shared" si="21"/>
        <v>0</v>
      </c>
      <c r="E88" s="89">
        <v>0</v>
      </c>
      <c r="F88" s="89">
        <f t="shared" si="22"/>
        <v>0</v>
      </c>
      <c r="G88" s="89">
        <v>0</v>
      </c>
      <c r="H88" s="89">
        <f t="shared" si="23"/>
        <v>0</v>
      </c>
      <c r="I88" s="89">
        <v>0</v>
      </c>
      <c r="J88" s="88">
        <f t="shared" si="18"/>
        <v>0</v>
      </c>
      <c r="K88" s="89">
        <v>0</v>
      </c>
      <c r="L88" s="89">
        <f t="shared" si="27"/>
        <v>0</v>
      </c>
      <c r="M88" s="89">
        <v>0</v>
      </c>
      <c r="N88" s="89">
        <f t="shared" si="19"/>
        <v>0</v>
      </c>
      <c r="O88" s="89">
        <v>0</v>
      </c>
      <c r="P88" s="89">
        <f t="shared" si="24"/>
        <v>0</v>
      </c>
      <c r="Q88" s="89">
        <v>0</v>
      </c>
      <c r="R88" s="88">
        <f t="shared" si="25"/>
        <v>0</v>
      </c>
      <c r="S88" s="88">
        <v>0</v>
      </c>
      <c r="T88" s="88">
        <f t="shared" si="20"/>
        <v>0</v>
      </c>
      <c r="U88" s="93">
        <f t="shared" si="26"/>
        <v>0</v>
      </c>
      <c r="V88" s="94"/>
    </row>
    <row r="89" spans="1:22" s="79" customFormat="1" ht="24" customHeight="1">
      <c r="A89" s="85">
        <v>81</v>
      </c>
      <c r="B89" s="86" t="s">
        <v>754</v>
      </c>
      <c r="C89" s="87">
        <v>0</v>
      </c>
      <c r="D89" s="88">
        <f t="shared" si="21"/>
        <v>0</v>
      </c>
      <c r="E89" s="89">
        <v>0</v>
      </c>
      <c r="F89" s="89">
        <f t="shared" si="22"/>
        <v>0</v>
      </c>
      <c r="G89" s="89">
        <v>0</v>
      </c>
      <c r="H89" s="89">
        <f t="shared" si="23"/>
        <v>0</v>
      </c>
      <c r="I89" s="89">
        <v>0</v>
      </c>
      <c r="J89" s="88">
        <f t="shared" si="18"/>
        <v>0</v>
      </c>
      <c r="K89" s="89">
        <v>0</v>
      </c>
      <c r="L89" s="89">
        <f t="shared" si="27"/>
        <v>0</v>
      </c>
      <c r="M89" s="89">
        <v>0</v>
      </c>
      <c r="N89" s="89">
        <f t="shared" si="19"/>
        <v>0</v>
      </c>
      <c r="O89" s="89">
        <v>0</v>
      </c>
      <c r="P89" s="89">
        <f t="shared" si="24"/>
        <v>0</v>
      </c>
      <c r="Q89" s="89">
        <v>0</v>
      </c>
      <c r="R89" s="88">
        <f t="shared" si="25"/>
        <v>0</v>
      </c>
      <c r="S89" s="88">
        <v>0</v>
      </c>
      <c r="T89" s="88">
        <f t="shared" si="20"/>
        <v>0</v>
      </c>
      <c r="U89" s="93">
        <f t="shared" si="26"/>
        <v>0</v>
      </c>
      <c r="V89" s="94"/>
    </row>
    <row r="90" spans="1:22" s="79" customFormat="1" ht="24" customHeight="1">
      <c r="A90" s="85">
        <v>82</v>
      </c>
      <c r="B90" s="86" t="s">
        <v>755</v>
      </c>
      <c r="C90" s="87">
        <v>0</v>
      </c>
      <c r="D90" s="88">
        <f t="shared" si="21"/>
        <v>0</v>
      </c>
      <c r="E90" s="89">
        <v>0</v>
      </c>
      <c r="F90" s="89">
        <f t="shared" si="22"/>
        <v>0</v>
      </c>
      <c r="G90" s="89">
        <v>0</v>
      </c>
      <c r="H90" s="89">
        <f t="shared" si="23"/>
        <v>0</v>
      </c>
      <c r="I90" s="89">
        <v>0</v>
      </c>
      <c r="J90" s="88">
        <f t="shared" si="18"/>
        <v>0</v>
      </c>
      <c r="K90" s="89">
        <v>0</v>
      </c>
      <c r="L90" s="89">
        <f t="shared" si="27"/>
        <v>0</v>
      </c>
      <c r="M90" s="89">
        <v>0</v>
      </c>
      <c r="N90" s="89">
        <f t="shared" si="19"/>
        <v>0</v>
      </c>
      <c r="O90" s="89">
        <v>0</v>
      </c>
      <c r="P90" s="89">
        <f t="shared" si="24"/>
        <v>0</v>
      </c>
      <c r="Q90" s="89">
        <v>0</v>
      </c>
      <c r="R90" s="88">
        <f t="shared" si="25"/>
        <v>0</v>
      </c>
      <c r="S90" s="88">
        <v>0</v>
      </c>
      <c r="T90" s="88">
        <f t="shared" si="20"/>
        <v>0</v>
      </c>
      <c r="U90" s="93">
        <f t="shared" si="26"/>
        <v>0</v>
      </c>
      <c r="V90" s="94"/>
    </row>
    <row r="91" spans="1:22" s="79" customFormat="1" ht="24" customHeight="1">
      <c r="A91" s="85">
        <v>83</v>
      </c>
      <c r="B91" s="86" t="s">
        <v>756</v>
      </c>
      <c r="C91" s="87">
        <v>0</v>
      </c>
      <c r="D91" s="88">
        <f t="shared" si="21"/>
        <v>0</v>
      </c>
      <c r="E91" s="89">
        <v>0</v>
      </c>
      <c r="F91" s="89">
        <f t="shared" si="22"/>
        <v>0</v>
      </c>
      <c r="G91" s="89">
        <v>0</v>
      </c>
      <c r="H91" s="89">
        <f t="shared" si="23"/>
        <v>0</v>
      </c>
      <c r="I91" s="89">
        <v>0</v>
      </c>
      <c r="J91" s="88">
        <f t="shared" si="18"/>
        <v>0</v>
      </c>
      <c r="K91" s="89">
        <v>0</v>
      </c>
      <c r="L91" s="89">
        <f t="shared" si="27"/>
        <v>0</v>
      </c>
      <c r="M91" s="89">
        <v>0</v>
      </c>
      <c r="N91" s="89">
        <f t="shared" si="19"/>
        <v>0</v>
      </c>
      <c r="O91" s="89">
        <v>0</v>
      </c>
      <c r="P91" s="89">
        <f t="shared" si="24"/>
        <v>0</v>
      </c>
      <c r="Q91" s="89">
        <v>0</v>
      </c>
      <c r="R91" s="88">
        <f t="shared" si="25"/>
        <v>0</v>
      </c>
      <c r="S91" s="88">
        <v>0</v>
      </c>
      <c r="T91" s="88">
        <f t="shared" si="20"/>
        <v>0</v>
      </c>
      <c r="U91" s="93">
        <f t="shared" si="26"/>
        <v>0</v>
      </c>
      <c r="V91" s="94"/>
    </row>
    <row r="92" spans="1:22" s="79" customFormat="1" ht="24" customHeight="1">
      <c r="A92" s="85">
        <v>84</v>
      </c>
      <c r="B92" s="86" t="s">
        <v>757</v>
      </c>
      <c r="C92" s="87">
        <v>0</v>
      </c>
      <c r="D92" s="88">
        <f t="shared" si="21"/>
        <v>0</v>
      </c>
      <c r="E92" s="89">
        <v>0</v>
      </c>
      <c r="F92" s="89">
        <f t="shared" si="22"/>
        <v>0</v>
      </c>
      <c r="G92" s="89">
        <v>0</v>
      </c>
      <c r="H92" s="89">
        <f t="shared" si="23"/>
        <v>0</v>
      </c>
      <c r="I92" s="89">
        <v>0</v>
      </c>
      <c r="J92" s="88">
        <f t="shared" si="18"/>
        <v>0</v>
      </c>
      <c r="K92" s="89">
        <v>0</v>
      </c>
      <c r="L92" s="89">
        <f t="shared" si="27"/>
        <v>0</v>
      </c>
      <c r="M92" s="89">
        <v>0</v>
      </c>
      <c r="N92" s="89">
        <f t="shared" si="19"/>
        <v>0</v>
      </c>
      <c r="O92" s="89">
        <v>0</v>
      </c>
      <c r="P92" s="89">
        <f t="shared" si="24"/>
        <v>0</v>
      </c>
      <c r="Q92" s="89">
        <v>0</v>
      </c>
      <c r="R92" s="88">
        <f t="shared" si="25"/>
        <v>0</v>
      </c>
      <c r="S92" s="88">
        <v>0</v>
      </c>
      <c r="T92" s="88">
        <f t="shared" si="20"/>
        <v>0</v>
      </c>
      <c r="U92" s="93">
        <f t="shared" si="26"/>
        <v>0</v>
      </c>
      <c r="V92" s="94"/>
    </row>
    <row r="93" spans="1:22" s="79" customFormat="1" ht="24" customHeight="1">
      <c r="A93" s="85">
        <v>85</v>
      </c>
      <c r="B93" s="86" t="s">
        <v>758</v>
      </c>
      <c r="C93" s="87">
        <v>0</v>
      </c>
      <c r="D93" s="88">
        <f t="shared" si="21"/>
        <v>0</v>
      </c>
      <c r="E93" s="89">
        <v>0</v>
      </c>
      <c r="F93" s="89">
        <f t="shared" si="22"/>
        <v>0</v>
      </c>
      <c r="G93" s="89">
        <v>0</v>
      </c>
      <c r="H93" s="89">
        <f t="shared" si="23"/>
        <v>0</v>
      </c>
      <c r="I93" s="89">
        <v>0</v>
      </c>
      <c r="J93" s="88">
        <f t="shared" si="18"/>
        <v>0</v>
      </c>
      <c r="K93" s="89">
        <v>0</v>
      </c>
      <c r="L93" s="89">
        <f t="shared" si="27"/>
        <v>0</v>
      </c>
      <c r="M93" s="89">
        <v>0</v>
      </c>
      <c r="N93" s="89">
        <f t="shared" si="19"/>
        <v>0</v>
      </c>
      <c r="O93" s="89">
        <v>0</v>
      </c>
      <c r="P93" s="89">
        <f t="shared" si="24"/>
        <v>0</v>
      </c>
      <c r="Q93" s="89">
        <v>0</v>
      </c>
      <c r="R93" s="88">
        <f t="shared" si="25"/>
        <v>0</v>
      </c>
      <c r="S93" s="88">
        <v>0</v>
      </c>
      <c r="T93" s="88">
        <f t="shared" si="20"/>
        <v>0</v>
      </c>
      <c r="U93" s="93">
        <f t="shared" si="26"/>
        <v>0</v>
      </c>
      <c r="V93" s="94"/>
    </row>
    <row r="94" spans="1:22" s="79" customFormat="1" ht="24" customHeight="1">
      <c r="A94" s="85">
        <v>86</v>
      </c>
      <c r="B94" s="86" t="s">
        <v>759</v>
      </c>
      <c r="C94" s="87">
        <v>0</v>
      </c>
      <c r="D94" s="88">
        <f t="shared" si="21"/>
        <v>0</v>
      </c>
      <c r="E94" s="89">
        <v>0</v>
      </c>
      <c r="F94" s="89">
        <f t="shared" si="22"/>
        <v>0</v>
      </c>
      <c r="G94" s="89">
        <v>0</v>
      </c>
      <c r="H94" s="89">
        <f t="shared" si="23"/>
        <v>0</v>
      </c>
      <c r="I94" s="89">
        <v>0</v>
      </c>
      <c r="J94" s="88">
        <f t="shared" si="18"/>
        <v>0</v>
      </c>
      <c r="K94" s="89">
        <v>0</v>
      </c>
      <c r="L94" s="89">
        <f t="shared" si="27"/>
        <v>0</v>
      </c>
      <c r="M94" s="89">
        <v>0</v>
      </c>
      <c r="N94" s="89">
        <f t="shared" si="19"/>
        <v>0</v>
      </c>
      <c r="O94" s="89">
        <v>0</v>
      </c>
      <c r="P94" s="89">
        <f t="shared" si="24"/>
        <v>0</v>
      </c>
      <c r="Q94" s="89">
        <v>0</v>
      </c>
      <c r="R94" s="88">
        <f t="shared" si="25"/>
        <v>0</v>
      </c>
      <c r="S94" s="88">
        <v>0</v>
      </c>
      <c r="T94" s="88">
        <f t="shared" si="20"/>
        <v>0</v>
      </c>
      <c r="U94" s="93">
        <f t="shared" si="26"/>
        <v>0</v>
      </c>
      <c r="V94" s="94"/>
    </row>
    <row r="95" spans="1:22" s="79" customFormat="1" ht="24" customHeight="1">
      <c r="A95" s="85">
        <v>87</v>
      </c>
      <c r="B95" s="86" t="s">
        <v>760</v>
      </c>
      <c r="C95" s="87">
        <v>0</v>
      </c>
      <c r="D95" s="88">
        <f t="shared" si="21"/>
        <v>0</v>
      </c>
      <c r="E95" s="89">
        <v>0</v>
      </c>
      <c r="F95" s="89">
        <f t="shared" si="22"/>
        <v>0</v>
      </c>
      <c r="G95" s="89">
        <v>0</v>
      </c>
      <c r="H95" s="89">
        <f t="shared" si="23"/>
        <v>0</v>
      </c>
      <c r="I95" s="89">
        <v>0</v>
      </c>
      <c r="J95" s="88">
        <f t="shared" si="18"/>
        <v>0</v>
      </c>
      <c r="K95" s="89">
        <v>0</v>
      </c>
      <c r="L95" s="89">
        <f t="shared" si="27"/>
        <v>0</v>
      </c>
      <c r="M95" s="89">
        <v>0</v>
      </c>
      <c r="N95" s="89">
        <f t="shared" si="19"/>
        <v>0</v>
      </c>
      <c r="O95" s="89">
        <v>0</v>
      </c>
      <c r="P95" s="89">
        <f t="shared" si="24"/>
        <v>0</v>
      </c>
      <c r="Q95" s="89">
        <v>0</v>
      </c>
      <c r="R95" s="88">
        <f t="shared" si="25"/>
        <v>0</v>
      </c>
      <c r="S95" s="88">
        <v>0</v>
      </c>
      <c r="T95" s="88">
        <f t="shared" si="20"/>
        <v>0</v>
      </c>
      <c r="U95" s="93">
        <f t="shared" si="26"/>
        <v>0</v>
      </c>
      <c r="V95" s="94"/>
    </row>
    <row r="96" spans="1:22" s="79" customFormat="1" ht="24" customHeight="1">
      <c r="A96" s="85">
        <v>88</v>
      </c>
      <c r="B96" s="86" t="s">
        <v>761</v>
      </c>
      <c r="C96" s="87">
        <v>0</v>
      </c>
      <c r="D96" s="88">
        <f t="shared" si="21"/>
        <v>0</v>
      </c>
      <c r="E96" s="89">
        <v>0</v>
      </c>
      <c r="F96" s="89">
        <f t="shared" si="22"/>
        <v>0</v>
      </c>
      <c r="G96" s="89">
        <v>0</v>
      </c>
      <c r="H96" s="89">
        <f t="shared" si="23"/>
        <v>0</v>
      </c>
      <c r="I96" s="89">
        <v>0</v>
      </c>
      <c r="J96" s="88">
        <f t="shared" si="18"/>
        <v>0</v>
      </c>
      <c r="K96" s="89">
        <v>0</v>
      </c>
      <c r="L96" s="89">
        <f t="shared" si="27"/>
        <v>0</v>
      </c>
      <c r="M96" s="89">
        <v>0</v>
      </c>
      <c r="N96" s="89">
        <f t="shared" si="19"/>
        <v>0</v>
      </c>
      <c r="O96" s="89">
        <v>0</v>
      </c>
      <c r="P96" s="89">
        <f t="shared" si="24"/>
        <v>0</v>
      </c>
      <c r="Q96" s="89">
        <v>0</v>
      </c>
      <c r="R96" s="88">
        <f t="shared" si="25"/>
        <v>0</v>
      </c>
      <c r="S96" s="88">
        <v>0</v>
      </c>
      <c r="T96" s="88">
        <f t="shared" si="20"/>
        <v>0</v>
      </c>
      <c r="U96" s="93">
        <f t="shared" si="26"/>
        <v>0</v>
      </c>
      <c r="V96" s="94"/>
    </row>
    <row r="97" spans="1:22" s="79" customFormat="1" ht="24" customHeight="1">
      <c r="A97" s="85">
        <v>89</v>
      </c>
      <c r="B97" s="86" t="s">
        <v>762</v>
      </c>
      <c r="C97" s="87">
        <v>0</v>
      </c>
      <c r="D97" s="88">
        <f t="shared" si="21"/>
        <v>0</v>
      </c>
      <c r="E97" s="89">
        <v>0</v>
      </c>
      <c r="F97" s="89">
        <f t="shared" si="22"/>
        <v>0</v>
      </c>
      <c r="G97" s="89">
        <v>0</v>
      </c>
      <c r="H97" s="89">
        <f t="shared" si="23"/>
        <v>0</v>
      </c>
      <c r="I97" s="89">
        <v>0</v>
      </c>
      <c r="J97" s="88">
        <f t="shared" si="18"/>
        <v>0</v>
      </c>
      <c r="K97" s="89">
        <v>0</v>
      </c>
      <c r="L97" s="89">
        <f t="shared" si="27"/>
        <v>0</v>
      </c>
      <c r="M97" s="89">
        <v>0</v>
      </c>
      <c r="N97" s="89">
        <f t="shared" si="19"/>
        <v>0</v>
      </c>
      <c r="O97" s="89">
        <v>0</v>
      </c>
      <c r="P97" s="89">
        <f t="shared" si="24"/>
        <v>0</v>
      </c>
      <c r="Q97" s="89">
        <v>0</v>
      </c>
      <c r="R97" s="88">
        <f t="shared" si="25"/>
        <v>0</v>
      </c>
      <c r="S97" s="88">
        <v>0</v>
      </c>
      <c r="T97" s="88">
        <f t="shared" si="20"/>
        <v>0</v>
      </c>
      <c r="U97" s="93">
        <f t="shared" si="26"/>
        <v>0</v>
      </c>
      <c r="V97" s="94"/>
    </row>
    <row r="98" spans="1:22" s="79" customFormat="1" ht="24" customHeight="1">
      <c r="A98" s="85">
        <v>90</v>
      </c>
      <c r="B98" s="86" t="s">
        <v>763</v>
      </c>
      <c r="C98" s="87">
        <v>0</v>
      </c>
      <c r="D98" s="88">
        <f t="shared" si="21"/>
        <v>0</v>
      </c>
      <c r="E98" s="89">
        <v>0</v>
      </c>
      <c r="F98" s="89">
        <f t="shared" si="22"/>
        <v>0</v>
      </c>
      <c r="G98" s="89">
        <v>0</v>
      </c>
      <c r="H98" s="89">
        <f t="shared" si="23"/>
        <v>0</v>
      </c>
      <c r="I98" s="89">
        <v>0</v>
      </c>
      <c r="J98" s="88">
        <f t="shared" si="18"/>
        <v>0</v>
      </c>
      <c r="K98" s="89">
        <v>0</v>
      </c>
      <c r="L98" s="89">
        <f t="shared" si="27"/>
        <v>0</v>
      </c>
      <c r="M98" s="89">
        <v>0</v>
      </c>
      <c r="N98" s="89">
        <f t="shared" si="19"/>
        <v>0</v>
      </c>
      <c r="O98" s="89">
        <v>0</v>
      </c>
      <c r="P98" s="89">
        <f t="shared" si="24"/>
        <v>0</v>
      </c>
      <c r="Q98" s="89">
        <v>0</v>
      </c>
      <c r="R98" s="88">
        <f t="shared" si="25"/>
        <v>0</v>
      </c>
      <c r="S98" s="88">
        <v>0</v>
      </c>
      <c r="T98" s="88">
        <f t="shared" si="20"/>
        <v>0</v>
      </c>
      <c r="U98" s="93">
        <f t="shared" si="26"/>
        <v>0</v>
      </c>
      <c r="V98" s="94"/>
    </row>
    <row r="99" spans="1:22" s="79" customFormat="1" ht="24" customHeight="1">
      <c r="A99" s="85">
        <v>91</v>
      </c>
      <c r="B99" s="86" t="s">
        <v>764</v>
      </c>
      <c r="C99" s="87">
        <v>0</v>
      </c>
      <c r="D99" s="88">
        <f t="shared" si="21"/>
        <v>0</v>
      </c>
      <c r="E99" s="89">
        <v>0</v>
      </c>
      <c r="F99" s="89">
        <f t="shared" si="22"/>
        <v>0</v>
      </c>
      <c r="G99" s="89">
        <v>0</v>
      </c>
      <c r="H99" s="89">
        <f t="shared" si="23"/>
        <v>0</v>
      </c>
      <c r="I99" s="89">
        <v>0</v>
      </c>
      <c r="J99" s="88">
        <f t="shared" si="18"/>
        <v>0</v>
      </c>
      <c r="K99" s="89">
        <v>0</v>
      </c>
      <c r="L99" s="89">
        <f t="shared" si="27"/>
        <v>0</v>
      </c>
      <c r="M99" s="89">
        <v>0</v>
      </c>
      <c r="N99" s="89">
        <f t="shared" si="19"/>
        <v>0</v>
      </c>
      <c r="O99" s="89">
        <v>0</v>
      </c>
      <c r="P99" s="89">
        <f t="shared" si="24"/>
        <v>0</v>
      </c>
      <c r="Q99" s="89">
        <v>0</v>
      </c>
      <c r="R99" s="88">
        <f t="shared" si="25"/>
        <v>0</v>
      </c>
      <c r="S99" s="88">
        <v>0</v>
      </c>
      <c r="T99" s="88">
        <f t="shared" si="20"/>
        <v>0</v>
      </c>
      <c r="U99" s="93">
        <f t="shared" si="26"/>
        <v>0</v>
      </c>
      <c r="V99" s="94"/>
    </row>
    <row r="100" spans="1:22" s="79" customFormat="1" ht="24" customHeight="1">
      <c r="A100" s="85">
        <v>92</v>
      </c>
      <c r="B100" s="86" t="s">
        <v>765</v>
      </c>
      <c r="C100" s="87">
        <v>0</v>
      </c>
      <c r="D100" s="88">
        <f t="shared" si="21"/>
        <v>0</v>
      </c>
      <c r="E100" s="89">
        <v>0</v>
      </c>
      <c r="F100" s="89">
        <f t="shared" si="22"/>
        <v>0</v>
      </c>
      <c r="G100" s="89">
        <v>0</v>
      </c>
      <c r="H100" s="89">
        <f t="shared" si="23"/>
        <v>0</v>
      </c>
      <c r="I100" s="89">
        <v>0</v>
      </c>
      <c r="J100" s="88">
        <f t="shared" si="18"/>
        <v>0</v>
      </c>
      <c r="K100" s="89">
        <v>0</v>
      </c>
      <c r="L100" s="89">
        <f t="shared" si="27"/>
        <v>0</v>
      </c>
      <c r="M100" s="89">
        <v>0</v>
      </c>
      <c r="N100" s="89">
        <f t="shared" si="19"/>
        <v>0</v>
      </c>
      <c r="O100" s="89">
        <v>0</v>
      </c>
      <c r="P100" s="89">
        <f t="shared" si="24"/>
        <v>0</v>
      </c>
      <c r="Q100" s="89">
        <v>0</v>
      </c>
      <c r="R100" s="88">
        <f t="shared" si="25"/>
        <v>0</v>
      </c>
      <c r="S100" s="88">
        <v>0</v>
      </c>
      <c r="T100" s="88">
        <f t="shared" si="20"/>
        <v>0</v>
      </c>
      <c r="U100" s="93">
        <f t="shared" si="26"/>
        <v>0</v>
      </c>
      <c r="V100" s="94"/>
    </row>
    <row r="101" spans="1:22" s="79" customFormat="1" ht="24" customHeight="1">
      <c r="A101" s="85">
        <v>93</v>
      </c>
      <c r="B101" s="86" t="s">
        <v>766</v>
      </c>
      <c r="C101" s="87">
        <v>0</v>
      </c>
      <c r="D101" s="88">
        <f t="shared" si="21"/>
        <v>0</v>
      </c>
      <c r="E101" s="89">
        <v>0</v>
      </c>
      <c r="F101" s="89">
        <f t="shared" si="22"/>
        <v>0</v>
      </c>
      <c r="G101" s="89">
        <v>0</v>
      </c>
      <c r="H101" s="89">
        <f t="shared" si="23"/>
        <v>0</v>
      </c>
      <c r="I101" s="89">
        <v>0</v>
      </c>
      <c r="J101" s="88">
        <f t="shared" si="18"/>
        <v>0</v>
      </c>
      <c r="K101" s="89">
        <v>0</v>
      </c>
      <c r="L101" s="89">
        <f t="shared" si="27"/>
        <v>0</v>
      </c>
      <c r="M101" s="89">
        <v>0</v>
      </c>
      <c r="N101" s="89">
        <f t="shared" si="19"/>
        <v>0</v>
      </c>
      <c r="O101" s="89">
        <v>0</v>
      </c>
      <c r="P101" s="89">
        <f t="shared" si="24"/>
        <v>0</v>
      </c>
      <c r="Q101" s="89">
        <v>0</v>
      </c>
      <c r="R101" s="88">
        <f t="shared" si="25"/>
        <v>0</v>
      </c>
      <c r="S101" s="88">
        <v>0</v>
      </c>
      <c r="T101" s="88">
        <f t="shared" si="20"/>
        <v>0</v>
      </c>
      <c r="U101" s="93">
        <f t="shared" si="26"/>
        <v>0</v>
      </c>
      <c r="V101" s="94"/>
    </row>
    <row r="102" spans="1:22" s="79" customFormat="1" ht="24" customHeight="1">
      <c r="A102" s="85">
        <v>94</v>
      </c>
      <c r="B102" s="86" t="s">
        <v>767</v>
      </c>
      <c r="C102" s="87">
        <v>0</v>
      </c>
      <c r="D102" s="88">
        <f t="shared" si="21"/>
        <v>0</v>
      </c>
      <c r="E102" s="89">
        <v>0</v>
      </c>
      <c r="F102" s="89">
        <f t="shared" si="22"/>
        <v>0</v>
      </c>
      <c r="G102" s="89">
        <v>0</v>
      </c>
      <c r="H102" s="89">
        <f t="shared" si="23"/>
        <v>0</v>
      </c>
      <c r="I102" s="89">
        <v>0</v>
      </c>
      <c r="J102" s="88">
        <f t="shared" si="18"/>
        <v>0</v>
      </c>
      <c r="K102" s="89">
        <v>0</v>
      </c>
      <c r="L102" s="89">
        <f t="shared" si="27"/>
        <v>0</v>
      </c>
      <c r="M102" s="89">
        <v>0</v>
      </c>
      <c r="N102" s="89">
        <f t="shared" si="19"/>
        <v>0</v>
      </c>
      <c r="O102" s="89">
        <v>0</v>
      </c>
      <c r="P102" s="89">
        <f t="shared" si="24"/>
        <v>0</v>
      </c>
      <c r="Q102" s="89">
        <v>0</v>
      </c>
      <c r="R102" s="88">
        <f t="shared" si="25"/>
        <v>0</v>
      </c>
      <c r="S102" s="88">
        <v>0</v>
      </c>
      <c r="T102" s="88">
        <f t="shared" si="20"/>
        <v>0</v>
      </c>
      <c r="U102" s="93">
        <f t="shared" si="26"/>
        <v>0</v>
      </c>
      <c r="V102" s="94"/>
    </row>
    <row r="103" spans="1:22" s="79" customFormat="1" ht="24" customHeight="1">
      <c r="A103" s="85">
        <v>95</v>
      </c>
      <c r="B103" s="86" t="s">
        <v>768</v>
      </c>
      <c r="C103" s="87">
        <v>0</v>
      </c>
      <c r="D103" s="88">
        <f t="shared" si="21"/>
        <v>0</v>
      </c>
      <c r="E103" s="89">
        <v>0</v>
      </c>
      <c r="F103" s="89">
        <f t="shared" si="22"/>
        <v>0</v>
      </c>
      <c r="G103" s="89">
        <v>0</v>
      </c>
      <c r="H103" s="89">
        <f t="shared" si="23"/>
        <v>0</v>
      </c>
      <c r="I103" s="89">
        <v>0</v>
      </c>
      <c r="J103" s="88">
        <f t="shared" si="18"/>
        <v>0</v>
      </c>
      <c r="K103" s="89">
        <v>0</v>
      </c>
      <c r="L103" s="89">
        <f t="shared" si="27"/>
        <v>0</v>
      </c>
      <c r="M103" s="89">
        <v>0</v>
      </c>
      <c r="N103" s="89">
        <f t="shared" si="19"/>
        <v>0</v>
      </c>
      <c r="O103" s="89">
        <v>0</v>
      </c>
      <c r="P103" s="89">
        <f t="shared" si="24"/>
        <v>0</v>
      </c>
      <c r="Q103" s="89">
        <v>0</v>
      </c>
      <c r="R103" s="88">
        <f t="shared" si="25"/>
        <v>0</v>
      </c>
      <c r="S103" s="88">
        <v>0</v>
      </c>
      <c r="T103" s="88">
        <f t="shared" si="20"/>
        <v>0</v>
      </c>
      <c r="U103" s="93">
        <f t="shared" si="26"/>
        <v>0</v>
      </c>
      <c r="V103" s="94"/>
    </row>
    <row r="104" spans="1:22" s="79" customFormat="1" ht="24" customHeight="1">
      <c r="A104" s="85">
        <v>96</v>
      </c>
      <c r="B104" s="86" t="s">
        <v>769</v>
      </c>
      <c r="C104" s="87">
        <v>0</v>
      </c>
      <c r="D104" s="88">
        <f t="shared" si="21"/>
        <v>0</v>
      </c>
      <c r="E104" s="89">
        <v>0</v>
      </c>
      <c r="F104" s="89">
        <f t="shared" si="22"/>
        <v>0</v>
      </c>
      <c r="G104" s="89">
        <v>0</v>
      </c>
      <c r="H104" s="89">
        <f t="shared" si="23"/>
        <v>0</v>
      </c>
      <c r="I104" s="89">
        <v>0</v>
      </c>
      <c r="J104" s="88">
        <f t="shared" si="18"/>
        <v>0</v>
      </c>
      <c r="K104" s="89">
        <v>0</v>
      </c>
      <c r="L104" s="89">
        <f t="shared" si="27"/>
        <v>0</v>
      </c>
      <c r="M104" s="89">
        <v>0</v>
      </c>
      <c r="N104" s="89">
        <f t="shared" si="19"/>
        <v>0</v>
      </c>
      <c r="O104" s="89">
        <v>0</v>
      </c>
      <c r="P104" s="89">
        <f t="shared" si="24"/>
        <v>0</v>
      </c>
      <c r="Q104" s="89">
        <v>0</v>
      </c>
      <c r="R104" s="88">
        <f t="shared" si="25"/>
        <v>0</v>
      </c>
      <c r="S104" s="88">
        <v>0</v>
      </c>
      <c r="T104" s="88">
        <f t="shared" si="20"/>
        <v>0</v>
      </c>
      <c r="U104" s="93">
        <f t="shared" si="26"/>
        <v>0</v>
      </c>
      <c r="V104" s="94"/>
    </row>
    <row r="105" spans="1:22" s="79" customFormat="1" ht="24" customHeight="1">
      <c r="A105" s="85">
        <v>97</v>
      </c>
      <c r="B105" s="86" t="s">
        <v>770</v>
      </c>
      <c r="C105" s="87">
        <v>0</v>
      </c>
      <c r="D105" s="88">
        <f t="shared" si="21"/>
        <v>0</v>
      </c>
      <c r="E105" s="89">
        <v>0</v>
      </c>
      <c r="F105" s="89">
        <f t="shared" si="22"/>
        <v>0</v>
      </c>
      <c r="G105" s="89">
        <v>0</v>
      </c>
      <c r="H105" s="89">
        <f t="shared" si="23"/>
        <v>0</v>
      </c>
      <c r="I105" s="89">
        <v>0</v>
      </c>
      <c r="J105" s="88">
        <f t="shared" si="18"/>
        <v>0</v>
      </c>
      <c r="K105" s="89">
        <v>0</v>
      </c>
      <c r="L105" s="89">
        <f t="shared" si="27"/>
        <v>0</v>
      </c>
      <c r="M105" s="89">
        <v>0</v>
      </c>
      <c r="N105" s="89">
        <f t="shared" si="19"/>
        <v>0</v>
      </c>
      <c r="O105" s="89">
        <v>0</v>
      </c>
      <c r="P105" s="89">
        <f t="shared" si="24"/>
        <v>0</v>
      </c>
      <c r="Q105" s="89">
        <v>0</v>
      </c>
      <c r="R105" s="88">
        <f t="shared" si="25"/>
        <v>0</v>
      </c>
      <c r="S105" s="88">
        <v>0</v>
      </c>
      <c r="T105" s="88">
        <f t="shared" si="20"/>
        <v>0</v>
      </c>
      <c r="U105" s="93">
        <f t="shared" si="26"/>
        <v>0</v>
      </c>
      <c r="V105" s="94"/>
    </row>
    <row r="106" spans="1:22" s="79" customFormat="1" ht="24" customHeight="1">
      <c r="A106" s="85">
        <v>98</v>
      </c>
      <c r="B106" s="86" t="s">
        <v>771</v>
      </c>
      <c r="C106" s="87">
        <v>0</v>
      </c>
      <c r="D106" s="88">
        <f t="shared" si="21"/>
        <v>0</v>
      </c>
      <c r="E106" s="89">
        <v>0</v>
      </c>
      <c r="F106" s="89">
        <f t="shared" si="22"/>
        <v>0</v>
      </c>
      <c r="G106" s="89">
        <v>0</v>
      </c>
      <c r="H106" s="89">
        <f t="shared" si="23"/>
        <v>0</v>
      </c>
      <c r="I106" s="89">
        <v>0</v>
      </c>
      <c r="J106" s="88">
        <f t="shared" si="18"/>
        <v>0</v>
      </c>
      <c r="K106" s="89">
        <v>0</v>
      </c>
      <c r="L106" s="89">
        <f t="shared" si="27"/>
        <v>0</v>
      </c>
      <c r="M106" s="89">
        <v>0</v>
      </c>
      <c r="N106" s="89">
        <f t="shared" si="19"/>
        <v>0</v>
      </c>
      <c r="O106" s="89">
        <v>0</v>
      </c>
      <c r="P106" s="89">
        <f t="shared" si="24"/>
        <v>0</v>
      </c>
      <c r="Q106" s="89">
        <v>0</v>
      </c>
      <c r="R106" s="88">
        <f t="shared" si="25"/>
        <v>0</v>
      </c>
      <c r="S106" s="88">
        <v>0</v>
      </c>
      <c r="T106" s="88">
        <f t="shared" si="20"/>
        <v>0</v>
      </c>
      <c r="U106" s="93">
        <f t="shared" si="26"/>
        <v>0</v>
      </c>
      <c r="V106" s="94"/>
    </row>
    <row r="107" spans="1:22" s="79" customFormat="1" ht="24" customHeight="1">
      <c r="A107" s="85">
        <v>99</v>
      </c>
      <c r="B107" s="86" t="s">
        <v>772</v>
      </c>
      <c r="C107" s="87">
        <v>0</v>
      </c>
      <c r="D107" s="88">
        <f t="shared" si="21"/>
        <v>0</v>
      </c>
      <c r="E107" s="89">
        <v>0</v>
      </c>
      <c r="F107" s="89">
        <f t="shared" si="22"/>
        <v>0</v>
      </c>
      <c r="G107" s="89">
        <v>0</v>
      </c>
      <c r="H107" s="89">
        <f t="shared" si="23"/>
        <v>0</v>
      </c>
      <c r="I107" s="89">
        <v>0</v>
      </c>
      <c r="J107" s="88">
        <f t="shared" si="18"/>
        <v>0</v>
      </c>
      <c r="K107" s="89">
        <v>0</v>
      </c>
      <c r="L107" s="89">
        <f t="shared" si="27"/>
        <v>0</v>
      </c>
      <c r="M107" s="89">
        <v>0</v>
      </c>
      <c r="N107" s="89">
        <f t="shared" si="19"/>
        <v>0</v>
      </c>
      <c r="O107" s="89">
        <v>0</v>
      </c>
      <c r="P107" s="89">
        <f t="shared" si="24"/>
        <v>0</v>
      </c>
      <c r="Q107" s="89">
        <v>0</v>
      </c>
      <c r="R107" s="88">
        <f t="shared" si="25"/>
        <v>0</v>
      </c>
      <c r="S107" s="88">
        <v>0</v>
      </c>
      <c r="T107" s="88">
        <f t="shared" si="20"/>
        <v>0</v>
      </c>
      <c r="U107" s="93">
        <f t="shared" si="26"/>
        <v>0</v>
      </c>
      <c r="V107" s="94"/>
    </row>
    <row r="108" spans="1:22" s="79" customFormat="1" ht="24" customHeight="1">
      <c r="A108" s="85">
        <v>100</v>
      </c>
      <c r="B108" s="86" t="s">
        <v>773</v>
      </c>
      <c r="C108" s="87">
        <v>0</v>
      </c>
      <c r="D108" s="88">
        <f t="shared" si="21"/>
        <v>0</v>
      </c>
      <c r="E108" s="89">
        <v>0</v>
      </c>
      <c r="F108" s="89">
        <f t="shared" si="22"/>
        <v>0</v>
      </c>
      <c r="G108" s="89">
        <v>0</v>
      </c>
      <c r="H108" s="89">
        <f t="shared" si="23"/>
        <v>0</v>
      </c>
      <c r="I108" s="89">
        <v>0</v>
      </c>
      <c r="J108" s="88">
        <f t="shared" si="18"/>
        <v>0</v>
      </c>
      <c r="K108" s="89">
        <v>0</v>
      </c>
      <c r="L108" s="89">
        <f t="shared" si="27"/>
        <v>0</v>
      </c>
      <c r="M108" s="89">
        <v>0</v>
      </c>
      <c r="N108" s="89">
        <f t="shared" si="19"/>
        <v>0</v>
      </c>
      <c r="O108" s="89">
        <v>0</v>
      </c>
      <c r="P108" s="89">
        <f t="shared" si="24"/>
        <v>0</v>
      </c>
      <c r="Q108" s="89">
        <v>0</v>
      </c>
      <c r="R108" s="88">
        <f t="shared" si="25"/>
        <v>0</v>
      </c>
      <c r="S108" s="88">
        <v>0</v>
      </c>
      <c r="T108" s="88">
        <f t="shared" si="20"/>
        <v>0</v>
      </c>
      <c r="U108" s="93">
        <f t="shared" si="26"/>
        <v>0</v>
      </c>
      <c r="V108" s="94"/>
    </row>
    <row r="109" spans="1:22" s="79" customFormat="1" ht="24" customHeight="1">
      <c r="A109" s="85">
        <v>101</v>
      </c>
      <c r="B109" s="86" t="s">
        <v>774</v>
      </c>
      <c r="C109" s="87">
        <v>0</v>
      </c>
      <c r="D109" s="88">
        <f t="shared" si="21"/>
        <v>0</v>
      </c>
      <c r="E109" s="89">
        <v>0</v>
      </c>
      <c r="F109" s="89">
        <f t="shared" si="22"/>
        <v>0</v>
      </c>
      <c r="G109" s="89">
        <v>0</v>
      </c>
      <c r="H109" s="89">
        <f t="shared" si="23"/>
        <v>0</v>
      </c>
      <c r="I109" s="89">
        <v>0</v>
      </c>
      <c r="J109" s="88">
        <f t="shared" si="18"/>
        <v>0</v>
      </c>
      <c r="K109" s="89">
        <v>0</v>
      </c>
      <c r="L109" s="89">
        <f t="shared" si="27"/>
        <v>0</v>
      </c>
      <c r="M109" s="89">
        <v>0</v>
      </c>
      <c r="N109" s="89">
        <f t="shared" si="19"/>
        <v>0</v>
      </c>
      <c r="O109" s="89">
        <v>0</v>
      </c>
      <c r="P109" s="89">
        <f t="shared" si="24"/>
        <v>0</v>
      </c>
      <c r="Q109" s="89">
        <v>0</v>
      </c>
      <c r="R109" s="88">
        <f t="shared" si="25"/>
        <v>0</v>
      </c>
      <c r="S109" s="88">
        <v>0</v>
      </c>
      <c r="T109" s="88">
        <f t="shared" si="20"/>
        <v>0</v>
      </c>
      <c r="U109" s="93">
        <f t="shared" si="26"/>
        <v>0</v>
      </c>
      <c r="V109" s="94"/>
    </row>
    <row r="110" spans="1:22" s="79" customFormat="1" ht="24" customHeight="1">
      <c r="A110" s="85">
        <v>102</v>
      </c>
      <c r="B110" s="86" t="s">
        <v>775</v>
      </c>
      <c r="C110" s="87">
        <v>0</v>
      </c>
      <c r="D110" s="88">
        <f t="shared" si="21"/>
        <v>0</v>
      </c>
      <c r="E110" s="89">
        <v>0</v>
      </c>
      <c r="F110" s="89">
        <f t="shared" si="22"/>
        <v>0</v>
      </c>
      <c r="G110" s="89">
        <v>0</v>
      </c>
      <c r="H110" s="89">
        <f t="shared" si="23"/>
        <v>0</v>
      </c>
      <c r="I110" s="89">
        <v>0</v>
      </c>
      <c r="J110" s="88">
        <f t="shared" si="18"/>
        <v>0</v>
      </c>
      <c r="K110" s="89">
        <v>0</v>
      </c>
      <c r="L110" s="89">
        <f t="shared" si="27"/>
        <v>0</v>
      </c>
      <c r="M110" s="89">
        <v>0</v>
      </c>
      <c r="N110" s="89">
        <f t="shared" si="19"/>
        <v>0</v>
      </c>
      <c r="O110" s="89">
        <v>0</v>
      </c>
      <c r="P110" s="89">
        <f t="shared" si="24"/>
        <v>0</v>
      </c>
      <c r="Q110" s="89">
        <v>0</v>
      </c>
      <c r="R110" s="88">
        <f t="shared" si="25"/>
        <v>0</v>
      </c>
      <c r="S110" s="88">
        <v>0</v>
      </c>
      <c r="T110" s="88">
        <f t="shared" si="20"/>
        <v>0</v>
      </c>
      <c r="U110" s="93">
        <f t="shared" si="26"/>
        <v>0</v>
      </c>
      <c r="V110" s="94"/>
    </row>
    <row r="111" spans="1:22" s="79" customFormat="1" ht="24" customHeight="1">
      <c r="A111" s="85">
        <v>103</v>
      </c>
      <c r="B111" s="86" t="s">
        <v>776</v>
      </c>
      <c r="C111" s="87">
        <v>0</v>
      </c>
      <c r="D111" s="88">
        <f t="shared" si="21"/>
        <v>0</v>
      </c>
      <c r="E111" s="89">
        <v>0</v>
      </c>
      <c r="F111" s="89">
        <f t="shared" si="22"/>
        <v>0</v>
      </c>
      <c r="G111" s="89">
        <v>0</v>
      </c>
      <c r="H111" s="89">
        <f t="shared" si="23"/>
        <v>0</v>
      </c>
      <c r="I111" s="89">
        <v>0</v>
      </c>
      <c r="J111" s="88">
        <f t="shared" si="18"/>
        <v>0</v>
      </c>
      <c r="K111" s="89">
        <v>0</v>
      </c>
      <c r="L111" s="89">
        <f t="shared" si="27"/>
        <v>0</v>
      </c>
      <c r="M111" s="89">
        <v>0</v>
      </c>
      <c r="N111" s="89">
        <f t="shared" si="19"/>
        <v>0</v>
      </c>
      <c r="O111" s="89">
        <v>0</v>
      </c>
      <c r="P111" s="89">
        <f t="shared" si="24"/>
        <v>0</v>
      </c>
      <c r="Q111" s="89">
        <v>0</v>
      </c>
      <c r="R111" s="88">
        <f t="shared" si="25"/>
        <v>0</v>
      </c>
      <c r="S111" s="88">
        <v>0</v>
      </c>
      <c r="T111" s="88">
        <f t="shared" si="20"/>
        <v>0</v>
      </c>
      <c r="U111" s="93">
        <f t="shared" si="26"/>
        <v>0</v>
      </c>
      <c r="V111" s="94"/>
    </row>
    <row r="112" spans="1:22" s="79" customFormat="1" ht="24" customHeight="1">
      <c r="A112" s="85">
        <v>104</v>
      </c>
      <c r="B112" s="86" t="s">
        <v>777</v>
      </c>
      <c r="C112" s="87">
        <v>0</v>
      </c>
      <c r="D112" s="88">
        <f t="shared" si="21"/>
        <v>0</v>
      </c>
      <c r="E112" s="89">
        <v>0</v>
      </c>
      <c r="F112" s="89">
        <f t="shared" si="22"/>
        <v>0</v>
      </c>
      <c r="G112" s="89">
        <v>0</v>
      </c>
      <c r="H112" s="89">
        <f t="shared" si="23"/>
        <v>0</v>
      </c>
      <c r="I112" s="89">
        <v>0</v>
      </c>
      <c r="J112" s="88">
        <f t="shared" si="18"/>
        <v>0</v>
      </c>
      <c r="K112" s="89">
        <v>0</v>
      </c>
      <c r="L112" s="89">
        <f t="shared" si="27"/>
        <v>0</v>
      </c>
      <c r="M112" s="89">
        <v>0</v>
      </c>
      <c r="N112" s="89">
        <f t="shared" si="19"/>
        <v>0</v>
      </c>
      <c r="O112" s="89">
        <v>0</v>
      </c>
      <c r="P112" s="89">
        <f t="shared" si="24"/>
        <v>0</v>
      </c>
      <c r="Q112" s="89">
        <v>0</v>
      </c>
      <c r="R112" s="88">
        <f t="shared" si="25"/>
        <v>0</v>
      </c>
      <c r="S112" s="88">
        <v>0</v>
      </c>
      <c r="T112" s="88">
        <f t="shared" si="20"/>
        <v>0</v>
      </c>
      <c r="U112" s="93">
        <f t="shared" si="26"/>
        <v>0</v>
      </c>
      <c r="V112" s="94"/>
    </row>
    <row r="113" spans="1:22" s="79" customFormat="1" ht="24" customHeight="1">
      <c r="A113" s="85">
        <v>105</v>
      </c>
      <c r="B113" s="86" t="s">
        <v>778</v>
      </c>
      <c r="C113" s="87">
        <v>0</v>
      </c>
      <c r="D113" s="88">
        <f t="shared" si="21"/>
        <v>0</v>
      </c>
      <c r="E113" s="89">
        <v>0</v>
      </c>
      <c r="F113" s="89">
        <f t="shared" si="22"/>
        <v>0</v>
      </c>
      <c r="G113" s="89">
        <v>0</v>
      </c>
      <c r="H113" s="89">
        <f t="shared" si="23"/>
        <v>0</v>
      </c>
      <c r="I113" s="89">
        <v>0</v>
      </c>
      <c r="J113" s="88">
        <f t="shared" si="18"/>
        <v>0</v>
      </c>
      <c r="K113" s="89">
        <v>0</v>
      </c>
      <c r="L113" s="89">
        <f t="shared" si="27"/>
        <v>0</v>
      </c>
      <c r="M113" s="89">
        <v>0</v>
      </c>
      <c r="N113" s="89">
        <f t="shared" si="19"/>
        <v>0</v>
      </c>
      <c r="O113" s="89">
        <v>0</v>
      </c>
      <c r="P113" s="89">
        <f t="shared" si="24"/>
        <v>0</v>
      </c>
      <c r="Q113" s="89">
        <v>0</v>
      </c>
      <c r="R113" s="88">
        <f t="shared" si="25"/>
        <v>0</v>
      </c>
      <c r="S113" s="88">
        <v>0</v>
      </c>
      <c r="T113" s="88">
        <f t="shared" si="20"/>
        <v>0</v>
      </c>
      <c r="U113" s="93">
        <f t="shared" si="26"/>
        <v>0</v>
      </c>
      <c r="V113" s="94"/>
    </row>
    <row r="114" spans="1:22" s="79" customFormat="1" ht="24" customHeight="1">
      <c r="A114" s="85">
        <v>106</v>
      </c>
      <c r="B114" s="86" t="s">
        <v>779</v>
      </c>
      <c r="C114" s="87">
        <v>0</v>
      </c>
      <c r="D114" s="88">
        <f t="shared" si="21"/>
        <v>0</v>
      </c>
      <c r="E114" s="89">
        <v>0</v>
      </c>
      <c r="F114" s="89">
        <f t="shared" si="22"/>
        <v>0</v>
      </c>
      <c r="G114" s="89">
        <v>0</v>
      </c>
      <c r="H114" s="89">
        <f t="shared" si="23"/>
        <v>0</v>
      </c>
      <c r="I114" s="89">
        <v>0</v>
      </c>
      <c r="J114" s="88">
        <f t="shared" si="18"/>
        <v>0</v>
      </c>
      <c r="K114" s="89">
        <v>0</v>
      </c>
      <c r="L114" s="89">
        <f t="shared" si="27"/>
        <v>0</v>
      </c>
      <c r="M114" s="89">
        <v>0</v>
      </c>
      <c r="N114" s="89">
        <f t="shared" si="19"/>
        <v>0</v>
      </c>
      <c r="O114" s="89">
        <v>0</v>
      </c>
      <c r="P114" s="89">
        <f t="shared" si="24"/>
        <v>0</v>
      </c>
      <c r="Q114" s="89">
        <v>0</v>
      </c>
      <c r="R114" s="88">
        <f t="shared" si="25"/>
        <v>0</v>
      </c>
      <c r="S114" s="88">
        <v>0</v>
      </c>
      <c r="T114" s="88">
        <f t="shared" si="20"/>
        <v>0</v>
      </c>
      <c r="U114" s="93">
        <f t="shared" si="26"/>
        <v>0</v>
      </c>
      <c r="V114" s="94"/>
    </row>
    <row r="115" spans="1:22" s="79" customFormat="1" ht="24" customHeight="1">
      <c r="A115" s="85">
        <v>107</v>
      </c>
      <c r="B115" s="86" t="s">
        <v>780</v>
      </c>
      <c r="C115" s="87">
        <v>0</v>
      </c>
      <c r="D115" s="88">
        <f t="shared" si="21"/>
        <v>0</v>
      </c>
      <c r="E115" s="89">
        <v>0</v>
      </c>
      <c r="F115" s="89">
        <f t="shared" si="22"/>
        <v>0</v>
      </c>
      <c r="G115" s="89">
        <v>0</v>
      </c>
      <c r="H115" s="89">
        <f t="shared" si="23"/>
        <v>0</v>
      </c>
      <c r="I115" s="89">
        <v>0</v>
      </c>
      <c r="J115" s="88">
        <f t="shared" si="18"/>
        <v>0</v>
      </c>
      <c r="K115" s="89">
        <v>0</v>
      </c>
      <c r="L115" s="89">
        <f t="shared" si="27"/>
        <v>0</v>
      </c>
      <c r="M115" s="89">
        <v>0</v>
      </c>
      <c r="N115" s="89">
        <f t="shared" si="19"/>
        <v>0</v>
      </c>
      <c r="O115" s="89">
        <v>0</v>
      </c>
      <c r="P115" s="89">
        <f t="shared" si="24"/>
        <v>0</v>
      </c>
      <c r="Q115" s="89">
        <v>0</v>
      </c>
      <c r="R115" s="88">
        <f t="shared" si="25"/>
        <v>0</v>
      </c>
      <c r="S115" s="88">
        <v>0</v>
      </c>
      <c r="T115" s="88">
        <f t="shared" si="20"/>
        <v>0</v>
      </c>
      <c r="U115" s="93">
        <f t="shared" si="26"/>
        <v>0</v>
      </c>
      <c r="V115" s="94"/>
    </row>
    <row r="116" spans="1:22" s="79" customFormat="1" ht="24" customHeight="1">
      <c r="A116" s="85">
        <v>108</v>
      </c>
      <c r="B116" s="86" t="s">
        <v>781</v>
      </c>
      <c r="C116" s="87">
        <v>0</v>
      </c>
      <c r="D116" s="88">
        <f t="shared" si="21"/>
        <v>0</v>
      </c>
      <c r="E116" s="89">
        <v>0</v>
      </c>
      <c r="F116" s="89">
        <f t="shared" si="22"/>
        <v>0</v>
      </c>
      <c r="G116" s="89">
        <v>0</v>
      </c>
      <c r="H116" s="89">
        <f t="shared" si="23"/>
        <v>0</v>
      </c>
      <c r="I116" s="89">
        <v>0</v>
      </c>
      <c r="J116" s="88">
        <f t="shared" si="18"/>
        <v>0</v>
      </c>
      <c r="K116" s="89">
        <v>0</v>
      </c>
      <c r="L116" s="89">
        <f t="shared" si="27"/>
        <v>0</v>
      </c>
      <c r="M116" s="89">
        <v>0</v>
      </c>
      <c r="N116" s="89">
        <f t="shared" si="19"/>
        <v>0</v>
      </c>
      <c r="O116" s="89">
        <v>0</v>
      </c>
      <c r="P116" s="89">
        <f t="shared" si="24"/>
        <v>0</v>
      </c>
      <c r="Q116" s="89">
        <v>0</v>
      </c>
      <c r="R116" s="88">
        <f t="shared" si="25"/>
        <v>0</v>
      </c>
      <c r="S116" s="88">
        <v>0</v>
      </c>
      <c r="T116" s="88">
        <f t="shared" si="20"/>
        <v>0</v>
      </c>
      <c r="U116" s="93">
        <f t="shared" si="26"/>
        <v>0</v>
      </c>
      <c r="V116" s="94"/>
    </row>
    <row r="117" spans="1:22" s="79" customFormat="1" ht="24" customHeight="1">
      <c r="A117" s="85">
        <v>109</v>
      </c>
      <c r="B117" s="86" t="s">
        <v>782</v>
      </c>
      <c r="C117" s="87">
        <v>0</v>
      </c>
      <c r="D117" s="88">
        <f t="shared" si="21"/>
        <v>0</v>
      </c>
      <c r="E117" s="89">
        <v>0</v>
      </c>
      <c r="F117" s="89">
        <f t="shared" si="22"/>
        <v>0</v>
      </c>
      <c r="G117" s="89">
        <v>0</v>
      </c>
      <c r="H117" s="89">
        <f t="shared" si="23"/>
        <v>0</v>
      </c>
      <c r="I117" s="89">
        <v>0</v>
      </c>
      <c r="J117" s="88">
        <f t="shared" si="18"/>
        <v>0</v>
      </c>
      <c r="K117" s="89">
        <v>0</v>
      </c>
      <c r="L117" s="89">
        <f t="shared" si="27"/>
        <v>0</v>
      </c>
      <c r="M117" s="89">
        <v>0</v>
      </c>
      <c r="N117" s="89">
        <f t="shared" si="19"/>
        <v>0</v>
      </c>
      <c r="O117" s="89">
        <v>0</v>
      </c>
      <c r="P117" s="89">
        <f t="shared" si="24"/>
        <v>0</v>
      </c>
      <c r="Q117" s="89">
        <v>0</v>
      </c>
      <c r="R117" s="88">
        <f t="shared" si="25"/>
        <v>0</v>
      </c>
      <c r="S117" s="88">
        <v>0</v>
      </c>
      <c r="T117" s="88">
        <f t="shared" si="20"/>
        <v>0</v>
      </c>
      <c r="U117" s="93">
        <f t="shared" si="26"/>
        <v>0</v>
      </c>
      <c r="V117" s="94"/>
    </row>
    <row r="118" spans="1:22" s="79" customFormat="1" ht="24" customHeight="1">
      <c r="A118" s="85">
        <v>110</v>
      </c>
      <c r="B118" s="86" t="s">
        <v>783</v>
      </c>
      <c r="C118" s="87">
        <v>0</v>
      </c>
      <c r="D118" s="88">
        <f t="shared" si="21"/>
        <v>0</v>
      </c>
      <c r="E118" s="89">
        <v>0</v>
      </c>
      <c r="F118" s="89">
        <f t="shared" si="22"/>
        <v>0</v>
      </c>
      <c r="G118" s="89">
        <v>0</v>
      </c>
      <c r="H118" s="89">
        <f t="shared" si="23"/>
        <v>0</v>
      </c>
      <c r="I118" s="89">
        <v>0</v>
      </c>
      <c r="J118" s="88">
        <f t="shared" si="18"/>
        <v>0</v>
      </c>
      <c r="K118" s="89">
        <v>0</v>
      </c>
      <c r="L118" s="89">
        <f t="shared" si="27"/>
        <v>0</v>
      </c>
      <c r="M118" s="89">
        <v>0</v>
      </c>
      <c r="N118" s="89">
        <f t="shared" si="19"/>
        <v>0</v>
      </c>
      <c r="O118" s="89">
        <v>0</v>
      </c>
      <c r="P118" s="89">
        <f t="shared" si="24"/>
        <v>0</v>
      </c>
      <c r="Q118" s="89">
        <v>0</v>
      </c>
      <c r="R118" s="88">
        <f t="shared" si="25"/>
        <v>0</v>
      </c>
      <c r="S118" s="88">
        <v>0</v>
      </c>
      <c r="T118" s="88">
        <f t="shared" si="20"/>
        <v>0</v>
      </c>
      <c r="U118" s="93">
        <f t="shared" si="26"/>
        <v>0</v>
      </c>
      <c r="V118" s="94"/>
    </row>
    <row r="119" spans="1:22" s="79" customFormat="1" ht="24" customHeight="1">
      <c r="A119" s="85">
        <v>111</v>
      </c>
      <c r="B119" s="86" t="s">
        <v>784</v>
      </c>
      <c r="C119" s="87">
        <v>0</v>
      </c>
      <c r="D119" s="88">
        <f t="shared" si="21"/>
        <v>0</v>
      </c>
      <c r="E119" s="89">
        <v>0</v>
      </c>
      <c r="F119" s="89">
        <f t="shared" si="22"/>
        <v>0</v>
      </c>
      <c r="G119" s="89">
        <v>0</v>
      </c>
      <c r="H119" s="89">
        <f t="shared" si="23"/>
        <v>0</v>
      </c>
      <c r="I119" s="89">
        <v>0</v>
      </c>
      <c r="J119" s="88">
        <f t="shared" si="18"/>
        <v>0</v>
      </c>
      <c r="K119" s="89">
        <v>0</v>
      </c>
      <c r="L119" s="89">
        <f t="shared" si="27"/>
        <v>0</v>
      </c>
      <c r="M119" s="89">
        <v>0</v>
      </c>
      <c r="N119" s="89">
        <f t="shared" si="19"/>
        <v>0</v>
      </c>
      <c r="O119" s="89">
        <v>0</v>
      </c>
      <c r="P119" s="89">
        <f t="shared" si="24"/>
        <v>0</v>
      </c>
      <c r="Q119" s="89">
        <v>0</v>
      </c>
      <c r="R119" s="88">
        <f t="shared" si="25"/>
        <v>0</v>
      </c>
      <c r="S119" s="88">
        <v>0</v>
      </c>
      <c r="T119" s="88">
        <f t="shared" si="20"/>
        <v>0</v>
      </c>
      <c r="U119" s="93">
        <f t="shared" si="26"/>
        <v>0</v>
      </c>
      <c r="V119" s="94"/>
    </row>
    <row r="120" spans="1:22" s="79" customFormat="1" ht="24" customHeight="1">
      <c r="A120" s="85">
        <v>112</v>
      </c>
      <c r="B120" s="86" t="s">
        <v>785</v>
      </c>
      <c r="C120" s="87">
        <v>0</v>
      </c>
      <c r="D120" s="88">
        <f t="shared" si="21"/>
        <v>0</v>
      </c>
      <c r="E120" s="89">
        <v>0</v>
      </c>
      <c r="F120" s="89">
        <f t="shared" si="22"/>
        <v>0</v>
      </c>
      <c r="G120" s="89">
        <v>0</v>
      </c>
      <c r="H120" s="89">
        <f t="shared" si="23"/>
        <v>0</v>
      </c>
      <c r="I120" s="89">
        <v>0</v>
      </c>
      <c r="J120" s="88">
        <f t="shared" si="18"/>
        <v>0</v>
      </c>
      <c r="K120" s="89">
        <v>0</v>
      </c>
      <c r="L120" s="89">
        <f t="shared" si="27"/>
        <v>0</v>
      </c>
      <c r="M120" s="89">
        <v>0</v>
      </c>
      <c r="N120" s="89">
        <f t="shared" si="19"/>
        <v>0</v>
      </c>
      <c r="O120" s="89">
        <v>0</v>
      </c>
      <c r="P120" s="89">
        <f t="shared" si="24"/>
        <v>0</v>
      </c>
      <c r="Q120" s="89">
        <v>0</v>
      </c>
      <c r="R120" s="88">
        <f t="shared" si="25"/>
        <v>0</v>
      </c>
      <c r="S120" s="88">
        <v>0</v>
      </c>
      <c r="T120" s="88">
        <f t="shared" si="20"/>
        <v>0</v>
      </c>
      <c r="U120" s="93">
        <f t="shared" si="26"/>
        <v>0</v>
      </c>
      <c r="V120" s="94"/>
    </row>
    <row r="121" spans="1:22" s="79" customFormat="1" ht="24" customHeight="1">
      <c r="A121" s="85">
        <v>113</v>
      </c>
      <c r="B121" s="86" t="s">
        <v>786</v>
      </c>
      <c r="C121" s="87">
        <v>0</v>
      </c>
      <c r="D121" s="88">
        <f t="shared" si="21"/>
        <v>0</v>
      </c>
      <c r="E121" s="89">
        <v>0</v>
      </c>
      <c r="F121" s="89">
        <f t="shared" si="22"/>
        <v>0</v>
      </c>
      <c r="G121" s="89">
        <v>0</v>
      </c>
      <c r="H121" s="89">
        <f t="shared" si="23"/>
        <v>0</v>
      </c>
      <c r="I121" s="89">
        <v>0</v>
      </c>
      <c r="J121" s="88">
        <f t="shared" si="18"/>
        <v>0</v>
      </c>
      <c r="K121" s="89">
        <v>0</v>
      </c>
      <c r="L121" s="89">
        <f t="shared" si="27"/>
        <v>0</v>
      </c>
      <c r="M121" s="89">
        <v>0</v>
      </c>
      <c r="N121" s="89">
        <f t="shared" si="19"/>
        <v>0</v>
      </c>
      <c r="O121" s="89">
        <v>0</v>
      </c>
      <c r="P121" s="89">
        <f t="shared" si="24"/>
        <v>0</v>
      </c>
      <c r="Q121" s="89">
        <v>0</v>
      </c>
      <c r="R121" s="88">
        <f t="shared" si="25"/>
        <v>0</v>
      </c>
      <c r="S121" s="88">
        <v>0</v>
      </c>
      <c r="T121" s="88">
        <f t="shared" si="20"/>
        <v>0</v>
      </c>
      <c r="U121" s="93">
        <f t="shared" si="26"/>
        <v>0</v>
      </c>
      <c r="V121" s="94"/>
    </row>
    <row r="122" spans="1:22" s="79" customFormat="1" ht="24" customHeight="1">
      <c r="A122" s="85">
        <v>114</v>
      </c>
      <c r="B122" s="86" t="s">
        <v>787</v>
      </c>
      <c r="C122" s="87">
        <v>0</v>
      </c>
      <c r="D122" s="88">
        <f t="shared" si="21"/>
        <v>0</v>
      </c>
      <c r="E122" s="89">
        <v>0</v>
      </c>
      <c r="F122" s="89">
        <f t="shared" si="22"/>
        <v>0</v>
      </c>
      <c r="G122" s="89">
        <v>0</v>
      </c>
      <c r="H122" s="89">
        <f t="shared" si="23"/>
        <v>0</v>
      </c>
      <c r="I122" s="89">
        <v>0</v>
      </c>
      <c r="J122" s="88">
        <f t="shared" si="18"/>
        <v>0</v>
      </c>
      <c r="K122" s="89">
        <v>0</v>
      </c>
      <c r="L122" s="89">
        <f t="shared" si="27"/>
        <v>0</v>
      </c>
      <c r="M122" s="89">
        <v>0</v>
      </c>
      <c r="N122" s="89">
        <f t="shared" si="19"/>
        <v>0</v>
      </c>
      <c r="O122" s="89">
        <v>0</v>
      </c>
      <c r="P122" s="89">
        <f t="shared" si="24"/>
        <v>0</v>
      </c>
      <c r="Q122" s="89">
        <v>0</v>
      </c>
      <c r="R122" s="88">
        <f t="shared" si="25"/>
        <v>0</v>
      </c>
      <c r="S122" s="88">
        <v>0</v>
      </c>
      <c r="T122" s="88">
        <f t="shared" si="20"/>
        <v>0</v>
      </c>
      <c r="U122" s="93">
        <f t="shared" si="26"/>
        <v>0</v>
      </c>
      <c r="V122" s="94"/>
    </row>
    <row r="123" spans="1:22" s="79" customFormat="1" ht="24" customHeight="1">
      <c r="A123" s="85">
        <v>115</v>
      </c>
      <c r="B123" s="86" t="s">
        <v>788</v>
      </c>
      <c r="C123" s="87">
        <v>0</v>
      </c>
      <c r="D123" s="88">
        <f t="shared" si="21"/>
        <v>0</v>
      </c>
      <c r="E123" s="89">
        <v>0</v>
      </c>
      <c r="F123" s="89">
        <f t="shared" si="22"/>
        <v>0</v>
      </c>
      <c r="G123" s="89">
        <v>0</v>
      </c>
      <c r="H123" s="89">
        <f t="shared" si="23"/>
        <v>0</v>
      </c>
      <c r="I123" s="89">
        <v>0</v>
      </c>
      <c r="J123" s="88">
        <f t="shared" si="18"/>
        <v>0</v>
      </c>
      <c r="K123" s="89">
        <v>0</v>
      </c>
      <c r="L123" s="89">
        <f t="shared" si="27"/>
        <v>0</v>
      </c>
      <c r="M123" s="89">
        <v>0</v>
      </c>
      <c r="N123" s="89">
        <f t="shared" si="19"/>
        <v>0</v>
      </c>
      <c r="O123" s="89">
        <v>0</v>
      </c>
      <c r="P123" s="89">
        <f t="shared" si="24"/>
        <v>0</v>
      </c>
      <c r="Q123" s="89">
        <v>0</v>
      </c>
      <c r="R123" s="88">
        <f t="shared" si="25"/>
        <v>0</v>
      </c>
      <c r="S123" s="88">
        <v>0</v>
      </c>
      <c r="T123" s="88">
        <f t="shared" si="20"/>
        <v>0</v>
      </c>
      <c r="U123" s="93">
        <f t="shared" si="26"/>
        <v>0</v>
      </c>
      <c r="V123" s="94"/>
    </row>
    <row r="124" spans="1:22" s="79" customFormat="1" ht="24" customHeight="1">
      <c r="A124" s="85">
        <v>116</v>
      </c>
      <c r="B124" s="86" t="s">
        <v>789</v>
      </c>
      <c r="C124" s="87">
        <v>0</v>
      </c>
      <c r="D124" s="88">
        <f t="shared" si="21"/>
        <v>0</v>
      </c>
      <c r="E124" s="89">
        <v>0</v>
      </c>
      <c r="F124" s="89">
        <f t="shared" si="22"/>
        <v>0</v>
      </c>
      <c r="G124" s="89">
        <v>0</v>
      </c>
      <c r="H124" s="89">
        <f t="shared" si="23"/>
        <v>0</v>
      </c>
      <c r="I124" s="89">
        <v>0</v>
      </c>
      <c r="J124" s="88">
        <f t="shared" si="18"/>
        <v>0</v>
      </c>
      <c r="K124" s="89">
        <v>0</v>
      </c>
      <c r="L124" s="89">
        <f t="shared" si="27"/>
        <v>0</v>
      </c>
      <c r="M124" s="89">
        <v>0</v>
      </c>
      <c r="N124" s="89">
        <f t="shared" si="19"/>
        <v>0</v>
      </c>
      <c r="O124" s="89">
        <v>0</v>
      </c>
      <c r="P124" s="89">
        <f t="shared" si="24"/>
        <v>0</v>
      </c>
      <c r="Q124" s="89">
        <v>0</v>
      </c>
      <c r="R124" s="88">
        <f t="shared" si="25"/>
        <v>0</v>
      </c>
      <c r="S124" s="88">
        <v>0</v>
      </c>
      <c r="T124" s="88">
        <f t="shared" si="20"/>
        <v>0</v>
      </c>
      <c r="U124" s="93">
        <f t="shared" si="26"/>
        <v>0</v>
      </c>
      <c r="V124" s="94"/>
    </row>
    <row r="125" spans="1:22" s="79" customFormat="1" ht="24" customHeight="1">
      <c r="A125" s="85">
        <v>117</v>
      </c>
      <c r="B125" s="86" t="s">
        <v>790</v>
      </c>
      <c r="C125" s="87">
        <v>0</v>
      </c>
      <c r="D125" s="88">
        <f t="shared" si="21"/>
        <v>0</v>
      </c>
      <c r="E125" s="89">
        <v>0</v>
      </c>
      <c r="F125" s="89">
        <f t="shared" si="22"/>
        <v>0</v>
      </c>
      <c r="G125" s="89">
        <v>0</v>
      </c>
      <c r="H125" s="89">
        <f t="shared" si="23"/>
        <v>0</v>
      </c>
      <c r="I125" s="89">
        <v>0</v>
      </c>
      <c r="J125" s="88">
        <f t="shared" si="18"/>
        <v>0</v>
      </c>
      <c r="K125" s="89">
        <v>0</v>
      </c>
      <c r="L125" s="89">
        <f t="shared" si="27"/>
        <v>0</v>
      </c>
      <c r="M125" s="89">
        <v>0</v>
      </c>
      <c r="N125" s="89">
        <f t="shared" si="19"/>
        <v>0</v>
      </c>
      <c r="O125" s="89">
        <v>0</v>
      </c>
      <c r="P125" s="89">
        <f t="shared" si="24"/>
        <v>0</v>
      </c>
      <c r="Q125" s="89">
        <v>0</v>
      </c>
      <c r="R125" s="88">
        <f t="shared" si="25"/>
        <v>0</v>
      </c>
      <c r="S125" s="88">
        <v>0</v>
      </c>
      <c r="T125" s="88">
        <f t="shared" si="20"/>
        <v>0</v>
      </c>
      <c r="U125" s="93">
        <f t="shared" si="26"/>
        <v>0</v>
      </c>
      <c r="V125" s="94"/>
    </row>
    <row r="126" spans="1:22" s="79" customFormat="1" ht="24" customHeight="1">
      <c r="A126" s="85">
        <v>118</v>
      </c>
      <c r="B126" s="86" t="s">
        <v>791</v>
      </c>
      <c r="C126" s="87">
        <v>0</v>
      </c>
      <c r="D126" s="88">
        <f t="shared" si="21"/>
        <v>0</v>
      </c>
      <c r="E126" s="89">
        <v>0</v>
      </c>
      <c r="F126" s="89">
        <f t="shared" si="22"/>
        <v>0</v>
      </c>
      <c r="G126" s="89">
        <v>0</v>
      </c>
      <c r="H126" s="89">
        <f t="shared" si="23"/>
        <v>0</v>
      </c>
      <c r="I126" s="89">
        <v>0</v>
      </c>
      <c r="J126" s="88">
        <f t="shared" si="18"/>
        <v>0</v>
      </c>
      <c r="K126" s="89">
        <v>0</v>
      </c>
      <c r="L126" s="89">
        <f t="shared" si="27"/>
        <v>0</v>
      </c>
      <c r="M126" s="89">
        <v>0</v>
      </c>
      <c r="N126" s="89">
        <f t="shared" si="19"/>
        <v>0</v>
      </c>
      <c r="O126" s="89">
        <v>0</v>
      </c>
      <c r="P126" s="89">
        <f t="shared" si="24"/>
        <v>0</v>
      </c>
      <c r="Q126" s="89">
        <v>0</v>
      </c>
      <c r="R126" s="88">
        <f t="shared" si="25"/>
        <v>0</v>
      </c>
      <c r="S126" s="88">
        <v>0</v>
      </c>
      <c r="T126" s="88">
        <f t="shared" si="20"/>
        <v>0</v>
      </c>
      <c r="U126" s="93">
        <f t="shared" si="26"/>
        <v>0</v>
      </c>
      <c r="V126" s="94"/>
    </row>
    <row r="127" spans="1:22" s="79" customFormat="1" ht="24" customHeight="1">
      <c r="A127" s="85">
        <v>119</v>
      </c>
      <c r="B127" s="86" t="s">
        <v>792</v>
      </c>
      <c r="C127" s="87">
        <v>0</v>
      </c>
      <c r="D127" s="88">
        <f t="shared" si="21"/>
        <v>0</v>
      </c>
      <c r="E127" s="89">
        <v>0</v>
      </c>
      <c r="F127" s="89">
        <f t="shared" si="22"/>
        <v>0</v>
      </c>
      <c r="G127" s="89">
        <v>0</v>
      </c>
      <c r="H127" s="89">
        <f t="shared" si="23"/>
        <v>0</v>
      </c>
      <c r="I127" s="89">
        <v>0</v>
      </c>
      <c r="J127" s="88">
        <f t="shared" ref="J127:J158" si="28">I127*0.545</f>
        <v>0</v>
      </c>
      <c r="K127" s="89">
        <v>0</v>
      </c>
      <c r="L127" s="89">
        <f t="shared" si="27"/>
        <v>0</v>
      </c>
      <c r="M127" s="89">
        <v>0</v>
      </c>
      <c r="N127" s="89">
        <f t="shared" ref="N127:N158" si="29">M127/27</f>
        <v>0</v>
      </c>
      <c r="O127" s="89">
        <v>0</v>
      </c>
      <c r="P127" s="89">
        <f t="shared" si="24"/>
        <v>0</v>
      </c>
      <c r="Q127" s="89">
        <v>0</v>
      </c>
      <c r="R127" s="88">
        <f t="shared" si="25"/>
        <v>0</v>
      </c>
      <c r="S127" s="88">
        <v>0</v>
      </c>
      <c r="T127" s="88">
        <f t="shared" si="20"/>
        <v>0</v>
      </c>
      <c r="U127" s="93">
        <f t="shared" si="26"/>
        <v>0</v>
      </c>
      <c r="V127" s="94"/>
    </row>
    <row r="128" spans="1:22" s="79" customFormat="1" ht="24" customHeight="1">
      <c r="A128" s="85">
        <v>120</v>
      </c>
      <c r="B128" s="86" t="s">
        <v>793</v>
      </c>
      <c r="C128" s="87">
        <v>0</v>
      </c>
      <c r="D128" s="88">
        <f t="shared" si="21"/>
        <v>0</v>
      </c>
      <c r="E128" s="89">
        <v>0</v>
      </c>
      <c r="F128" s="89">
        <f t="shared" si="22"/>
        <v>0</v>
      </c>
      <c r="G128" s="89">
        <v>0</v>
      </c>
      <c r="H128" s="89">
        <f t="shared" si="23"/>
        <v>0</v>
      </c>
      <c r="I128" s="89">
        <v>0</v>
      </c>
      <c r="J128" s="88">
        <f t="shared" si="28"/>
        <v>0</v>
      </c>
      <c r="K128" s="89">
        <v>0</v>
      </c>
      <c r="L128" s="89">
        <f t="shared" si="27"/>
        <v>0</v>
      </c>
      <c r="M128" s="89">
        <v>0</v>
      </c>
      <c r="N128" s="89">
        <f t="shared" si="29"/>
        <v>0</v>
      </c>
      <c r="O128" s="89">
        <v>0</v>
      </c>
      <c r="P128" s="89">
        <f t="shared" si="24"/>
        <v>0</v>
      </c>
      <c r="Q128" s="89">
        <v>0</v>
      </c>
      <c r="R128" s="88">
        <f t="shared" si="25"/>
        <v>0</v>
      </c>
      <c r="S128" s="88">
        <v>0</v>
      </c>
      <c r="T128" s="88">
        <f t="shared" si="20"/>
        <v>0</v>
      </c>
      <c r="U128" s="93">
        <f t="shared" si="26"/>
        <v>0</v>
      </c>
      <c r="V128" s="94"/>
    </row>
    <row r="129" spans="1:22" s="79" customFormat="1" ht="24" customHeight="1">
      <c r="A129" s="85">
        <v>121</v>
      </c>
      <c r="B129" s="86" t="s">
        <v>794</v>
      </c>
      <c r="C129" s="87">
        <v>0</v>
      </c>
      <c r="D129" s="88">
        <f t="shared" si="21"/>
        <v>0</v>
      </c>
      <c r="E129" s="89">
        <v>0</v>
      </c>
      <c r="F129" s="89">
        <f t="shared" si="22"/>
        <v>0</v>
      </c>
      <c r="G129" s="89">
        <v>0</v>
      </c>
      <c r="H129" s="89">
        <f t="shared" si="23"/>
        <v>0</v>
      </c>
      <c r="I129" s="89">
        <v>0</v>
      </c>
      <c r="J129" s="88">
        <f t="shared" si="28"/>
        <v>0</v>
      </c>
      <c r="K129" s="89">
        <v>0</v>
      </c>
      <c r="L129" s="89">
        <f t="shared" si="27"/>
        <v>0</v>
      </c>
      <c r="M129" s="89">
        <v>0</v>
      </c>
      <c r="N129" s="89">
        <f t="shared" si="29"/>
        <v>0</v>
      </c>
      <c r="O129" s="89">
        <v>0</v>
      </c>
      <c r="P129" s="89">
        <f t="shared" si="24"/>
        <v>0</v>
      </c>
      <c r="Q129" s="89">
        <v>0</v>
      </c>
      <c r="R129" s="88">
        <f t="shared" si="25"/>
        <v>0</v>
      </c>
      <c r="S129" s="88">
        <v>0</v>
      </c>
      <c r="T129" s="88">
        <f t="shared" si="20"/>
        <v>0</v>
      </c>
      <c r="U129" s="93">
        <f t="shared" si="26"/>
        <v>0</v>
      </c>
      <c r="V129" s="94"/>
    </row>
    <row r="130" spans="1:22" s="79" customFormat="1" ht="24" customHeight="1">
      <c r="A130" s="85">
        <v>122</v>
      </c>
      <c r="B130" s="86" t="s">
        <v>795</v>
      </c>
      <c r="C130" s="87">
        <v>0</v>
      </c>
      <c r="D130" s="88">
        <f t="shared" si="21"/>
        <v>0</v>
      </c>
      <c r="E130" s="89">
        <v>0</v>
      </c>
      <c r="F130" s="89">
        <f t="shared" si="22"/>
        <v>0</v>
      </c>
      <c r="G130" s="89">
        <v>0</v>
      </c>
      <c r="H130" s="89">
        <f t="shared" si="23"/>
        <v>0</v>
      </c>
      <c r="I130" s="89">
        <v>0</v>
      </c>
      <c r="J130" s="88">
        <f t="shared" si="28"/>
        <v>0</v>
      </c>
      <c r="K130" s="89">
        <v>0</v>
      </c>
      <c r="L130" s="89">
        <f t="shared" si="27"/>
        <v>0</v>
      </c>
      <c r="M130" s="89">
        <v>0</v>
      </c>
      <c r="N130" s="89">
        <f t="shared" si="29"/>
        <v>0</v>
      </c>
      <c r="O130" s="89">
        <v>0</v>
      </c>
      <c r="P130" s="89">
        <f t="shared" si="24"/>
        <v>0</v>
      </c>
      <c r="Q130" s="89">
        <v>0</v>
      </c>
      <c r="R130" s="88">
        <f t="shared" si="25"/>
        <v>0</v>
      </c>
      <c r="S130" s="88">
        <v>0</v>
      </c>
      <c r="T130" s="88">
        <f t="shared" si="20"/>
        <v>0</v>
      </c>
      <c r="U130" s="93">
        <f t="shared" si="26"/>
        <v>0</v>
      </c>
      <c r="V130" s="94"/>
    </row>
    <row r="131" spans="1:22" s="79" customFormat="1" ht="25.5">
      <c r="A131" s="85">
        <v>123</v>
      </c>
      <c r="B131" s="90" t="s">
        <v>796</v>
      </c>
      <c r="C131" s="87">
        <v>0</v>
      </c>
      <c r="D131" s="88">
        <f t="shared" si="21"/>
        <v>0</v>
      </c>
      <c r="E131" s="89">
        <v>0</v>
      </c>
      <c r="F131" s="89">
        <f t="shared" si="22"/>
        <v>0</v>
      </c>
      <c r="G131" s="89">
        <v>0</v>
      </c>
      <c r="H131" s="89">
        <f t="shared" si="23"/>
        <v>0</v>
      </c>
      <c r="I131" s="89">
        <v>0</v>
      </c>
      <c r="J131" s="88">
        <f t="shared" si="28"/>
        <v>0</v>
      </c>
      <c r="K131" s="89">
        <v>0</v>
      </c>
      <c r="L131" s="89">
        <f t="shared" si="27"/>
        <v>0</v>
      </c>
      <c r="M131" s="89">
        <v>0</v>
      </c>
      <c r="N131" s="89">
        <f t="shared" si="29"/>
        <v>0</v>
      </c>
      <c r="O131" s="89">
        <v>0</v>
      </c>
      <c r="P131" s="89">
        <f t="shared" si="24"/>
        <v>0</v>
      </c>
      <c r="Q131" s="89">
        <v>0</v>
      </c>
      <c r="R131" s="88">
        <f t="shared" si="25"/>
        <v>0</v>
      </c>
      <c r="S131" s="88">
        <v>0</v>
      </c>
      <c r="T131" s="88">
        <f t="shared" si="20"/>
        <v>0</v>
      </c>
      <c r="U131" s="93">
        <f t="shared" si="26"/>
        <v>0</v>
      </c>
      <c r="V131" s="94"/>
    </row>
    <row r="132" spans="1:22" s="79" customFormat="1" ht="24" customHeight="1">
      <c r="A132" s="85">
        <v>124</v>
      </c>
      <c r="B132" s="86" t="s">
        <v>797</v>
      </c>
      <c r="C132" s="87">
        <v>0</v>
      </c>
      <c r="D132" s="88">
        <f t="shared" si="21"/>
        <v>0</v>
      </c>
      <c r="E132" s="89">
        <v>0</v>
      </c>
      <c r="F132" s="89">
        <f t="shared" si="22"/>
        <v>0</v>
      </c>
      <c r="G132" s="89">
        <v>0</v>
      </c>
      <c r="H132" s="89">
        <f t="shared" si="23"/>
        <v>0</v>
      </c>
      <c r="I132" s="89">
        <v>0</v>
      </c>
      <c r="J132" s="88">
        <f t="shared" si="28"/>
        <v>0</v>
      </c>
      <c r="K132" s="89">
        <v>0</v>
      </c>
      <c r="L132" s="89">
        <f t="shared" si="27"/>
        <v>0</v>
      </c>
      <c r="M132" s="89">
        <v>0</v>
      </c>
      <c r="N132" s="89">
        <f t="shared" si="29"/>
        <v>0</v>
      </c>
      <c r="O132" s="89">
        <v>0</v>
      </c>
      <c r="P132" s="89">
        <f t="shared" si="24"/>
        <v>0</v>
      </c>
      <c r="Q132" s="89">
        <v>0</v>
      </c>
      <c r="R132" s="88">
        <f t="shared" si="25"/>
        <v>0</v>
      </c>
      <c r="S132" s="88">
        <v>0</v>
      </c>
      <c r="T132" s="88">
        <f t="shared" si="20"/>
        <v>0</v>
      </c>
      <c r="U132" s="93">
        <f t="shared" si="26"/>
        <v>0</v>
      </c>
      <c r="V132" s="94"/>
    </row>
    <row r="133" spans="1:22" s="79" customFormat="1" ht="24" customHeight="1">
      <c r="A133" s="85">
        <v>125</v>
      </c>
      <c r="B133" s="86" t="s">
        <v>798</v>
      </c>
      <c r="C133" s="87">
        <v>0</v>
      </c>
      <c r="D133" s="88">
        <f t="shared" si="21"/>
        <v>0</v>
      </c>
      <c r="E133" s="89">
        <v>0</v>
      </c>
      <c r="F133" s="89">
        <f t="shared" si="22"/>
        <v>0</v>
      </c>
      <c r="G133" s="89">
        <v>0</v>
      </c>
      <c r="H133" s="89">
        <f t="shared" si="23"/>
        <v>0</v>
      </c>
      <c r="I133" s="89">
        <v>0</v>
      </c>
      <c r="J133" s="88">
        <f t="shared" si="28"/>
        <v>0</v>
      </c>
      <c r="K133" s="89">
        <v>0</v>
      </c>
      <c r="L133" s="89">
        <f t="shared" si="27"/>
        <v>0</v>
      </c>
      <c r="M133" s="89">
        <v>0</v>
      </c>
      <c r="N133" s="89">
        <f t="shared" si="29"/>
        <v>0</v>
      </c>
      <c r="O133" s="89">
        <v>0</v>
      </c>
      <c r="P133" s="89">
        <f t="shared" si="24"/>
        <v>0</v>
      </c>
      <c r="Q133" s="89">
        <v>0</v>
      </c>
      <c r="R133" s="88">
        <f t="shared" si="25"/>
        <v>0</v>
      </c>
      <c r="S133" s="88">
        <v>0</v>
      </c>
      <c r="T133" s="88">
        <f t="shared" si="20"/>
        <v>0</v>
      </c>
      <c r="U133" s="93">
        <f t="shared" si="26"/>
        <v>0</v>
      </c>
      <c r="V133" s="94"/>
    </row>
    <row r="134" spans="1:22" s="79" customFormat="1" ht="24" customHeight="1">
      <c r="A134" s="85">
        <v>126</v>
      </c>
      <c r="B134" s="86" t="s">
        <v>799</v>
      </c>
      <c r="C134" s="87">
        <v>0</v>
      </c>
      <c r="D134" s="88">
        <f t="shared" si="21"/>
        <v>0</v>
      </c>
      <c r="E134" s="89">
        <v>0</v>
      </c>
      <c r="F134" s="89">
        <f t="shared" si="22"/>
        <v>0</v>
      </c>
      <c r="G134" s="89">
        <v>0</v>
      </c>
      <c r="H134" s="89">
        <f t="shared" si="23"/>
        <v>0</v>
      </c>
      <c r="I134" s="89">
        <v>0</v>
      </c>
      <c r="J134" s="88">
        <f t="shared" si="28"/>
        <v>0</v>
      </c>
      <c r="K134" s="89">
        <v>0</v>
      </c>
      <c r="L134" s="89">
        <f t="shared" si="27"/>
        <v>0</v>
      </c>
      <c r="M134" s="89">
        <v>0</v>
      </c>
      <c r="N134" s="89">
        <f t="shared" si="29"/>
        <v>0</v>
      </c>
      <c r="O134" s="89">
        <v>0</v>
      </c>
      <c r="P134" s="89">
        <f t="shared" si="24"/>
        <v>0</v>
      </c>
      <c r="Q134" s="89">
        <v>0</v>
      </c>
      <c r="R134" s="88">
        <f t="shared" si="25"/>
        <v>0</v>
      </c>
      <c r="S134" s="88">
        <v>0</v>
      </c>
      <c r="T134" s="88">
        <f t="shared" si="20"/>
        <v>0</v>
      </c>
      <c r="U134" s="93">
        <f t="shared" si="26"/>
        <v>0</v>
      </c>
      <c r="V134" s="94"/>
    </row>
    <row r="135" spans="1:22" s="79" customFormat="1" ht="24" customHeight="1">
      <c r="A135" s="85">
        <v>127</v>
      </c>
      <c r="B135" s="86" t="s">
        <v>800</v>
      </c>
      <c r="C135" s="87">
        <v>0</v>
      </c>
      <c r="D135" s="88">
        <f t="shared" si="21"/>
        <v>0</v>
      </c>
      <c r="E135" s="89">
        <v>0</v>
      </c>
      <c r="F135" s="89">
        <f t="shared" si="22"/>
        <v>0</v>
      </c>
      <c r="G135" s="89">
        <v>0</v>
      </c>
      <c r="H135" s="89">
        <f t="shared" si="23"/>
        <v>0</v>
      </c>
      <c r="I135" s="89">
        <v>0</v>
      </c>
      <c r="J135" s="88">
        <f t="shared" si="28"/>
        <v>0</v>
      </c>
      <c r="K135" s="89">
        <v>0</v>
      </c>
      <c r="L135" s="89">
        <f t="shared" si="27"/>
        <v>0</v>
      </c>
      <c r="M135" s="89">
        <v>0</v>
      </c>
      <c r="N135" s="89">
        <f t="shared" si="29"/>
        <v>0</v>
      </c>
      <c r="O135" s="89">
        <v>0</v>
      </c>
      <c r="P135" s="89">
        <f t="shared" si="24"/>
        <v>0</v>
      </c>
      <c r="Q135" s="89">
        <v>0</v>
      </c>
      <c r="R135" s="88">
        <f t="shared" si="25"/>
        <v>0</v>
      </c>
      <c r="S135" s="88">
        <v>0</v>
      </c>
      <c r="T135" s="88">
        <f t="shared" si="20"/>
        <v>0</v>
      </c>
      <c r="U135" s="93">
        <f t="shared" si="26"/>
        <v>0</v>
      </c>
      <c r="V135" s="94"/>
    </row>
    <row r="136" spans="1:22" s="79" customFormat="1" ht="25.5">
      <c r="A136" s="85">
        <v>128</v>
      </c>
      <c r="B136" s="90" t="s">
        <v>801</v>
      </c>
      <c r="C136" s="87">
        <v>0</v>
      </c>
      <c r="D136" s="88">
        <f t="shared" si="21"/>
        <v>0</v>
      </c>
      <c r="E136" s="89">
        <v>0</v>
      </c>
      <c r="F136" s="89">
        <f t="shared" si="22"/>
        <v>0</v>
      </c>
      <c r="G136" s="89">
        <v>0</v>
      </c>
      <c r="H136" s="89">
        <f t="shared" si="23"/>
        <v>0</v>
      </c>
      <c r="I136" s="89">
        <v>0</v>
      </c>
      <c r="J136" s="88">
        <f t="shared" si="28"/>
        <v>0</v>
      </c>
      <c r="K136" s="89">
        <v>0</v>
      </c>
      <c r="L136" s="89">
        <f t="shared" si="27"/>
        <v>0</v>
      </c>
      <c r="M136" s="89">
        <v>0</v>
      </c>
      <c r="N136" s="89">
        <f t="shared" si="29"/>
        <v>0</v>
      </c>
      <c r="O136" s="89">
        <v>0</v>
      </c>
      <c r="P136" s="89">
        <f t="shared" si="24"/>
        <v>0</v>
      </c>
      <c r="Q136" s="89">
        <v>0</v>
      </c>
      <c r="R136" s="88">
        <f t="shared" si="25"/>
        <v>0</v>
      </c>
      <c r="S136" s="88">
        <v>0</v>
      </c>
      <c r="T136" s="88">
        <f t="shared" si="20"/>
        <v>0</v>
      </c>
      <c r="U136" s="93">
        <f t="shared" si="26"/>
        <v>0</v>
      </c>
      <c r="V136" s="94"/>
    </row>
    <row r="137" spans="1:22" s="79" customFormat="1" ht="24" customHeight="1">
      <c r="A137" s="85">
        <v>129</v>
      </c>
      <c r="B137" s="86" t="s">
        <v>802</v>
      </c>
      <c r="C137" s="87">
        <v>0</v>
      </c>
      <c r="D137" s="88">
        <f t="shared" si="21"/>
        <v>0</v>
      </c>
      <c r="E137" s="89">
        <v>0</v>
      </c>
      <c r="F137" s="89">
        <f t="shared" si="22"/>
        <v>0</v>
      </c>
      <c r="G137" s="89">
        <v>0</v>
      </c>
      <c r="H137" s="89">
        <f t="shared" si="23"/>
        <v>0</v>
      </c>
      <c r="I137" s="89">
        <v>0</v>
      </c>
      <c r="J137" s="88">
        <f t="shared" si="28"/>
        <v>0</v>
      </c>
      <c r="K137" s="89">
        <v>0</v>
      </c>
      <c r="L137" s="89">
        <f t="shared" si="27"/>
        <v>0</v>
      </c>
      <c r="M137" s="89">
        <v>0</v>
      </c>
      <c r="N137" s="89">
        <f t="shared" si="29"/>
        <v>0</v>
      </c>
      <c r="O137" s="89">
        <v>0</v>
      </c>
      <c r="P137" s="89">
        <f t="shared" si="24"/>
        <v>0</v>
      </c>
      <c r="Q137" s="89">
        <v>0</v>
      </c>
      <c r="R137" s="88">
        <f t="shared" si="25"/>
        <v>0</v>
      </c>
      <c r="S137" s="88">
        <v>0</v>
      </c>
      <c r="T137" s="88">
        <f t="shared" si="20"/>
        <v>0</v>
      </c>
      <c r="U137" s="93">
        <f t="shared" si="26"/>
        <v>0</v>
      </c>
      <c r="V137" s="94"/>
    </row>
    <row r="138" spans="1:22" s="79" customFormat="1" ht="24" customHeight="1">
      <c r="A138" s="85">
        <v>130</v>
      </c>
      <c r="B138" s="86" t="s">
        <v>803</v>
      </c>
      <c r="C138" s="87">
        <v>0</v>
      </c>
      <c r="D138" s="88">
        <f t="shared" si="21"/>
        <v>0</v>
      </c>
      <c r="E138" s="89">
        <v>0</v>
      </c>
      <c r="F138" s="89">
        <f t="shared" si="22"/>
        <v>0</v>
      </c>
      <c r="G138" s="89">
        <v>0</v>
      </c>
      <c r="H138" s="89">
        <f t="shared" si="23"/>
        <v>0</v>
      </c>
      <c r="I138" s="89">
        <v>0</v>
      </c>
      <c r="J138" s="88">
        <f t="shared" si="28"/>
        <v>0</v>
      </c>
      <c r="K138" s="89">
        <v>0</v>
      </c>
      <c r="L138" s="89">
        <f t="shared" si="27"/>
        <v>0</v>
      </c>
      <c r="M138" s="89">
        <v>0</v>
      </c>
      <c r="N138" s="89">
        <f t="shared" si="29"/>
        <v>0</v>
      </c>
      <c r="O138" s="89">
        <v>0</v>
      </c>
      <c r="P138" s="89">
        <f t="shared" si="24"/>
        <v>0</v>
      </c>
      <c r="Q138" s="89">
        <v>0</v>
      </c>
      <c r="R138" s="88">
        <f t="shared" si="25"/>
        <v>0</v>
      </c>
      <c r="S138" s="88">
        <v>0</v>
      </c>
      <c r="T138" s="88">
        <f t="shared" si="20"/>
        <v>0</v>
      </c>
      <c r="U138" s="93">
        <f t="shared" si="26"/>
        <v>0</v>
      </c>
      <c r="V138" s="94"/>
    </row>
    <row r="139" spans="1:22" s="79" customFormat="1" ht="24" customHeight="1">
      <c r="A139" s="85">
        <v>131</v>
      </c>
      <c r="B139" s="86" t="s">
        <v>804</v>
      </c>
      <c r="C139" s="87">
        <v>0</v>
      </c>
      <c r="D139" s="88">
        <f t="shared" si="21"/>
        <v>0</v>
      </c>
      <c r="E139" s="89">
        <v>0</v>
      </c>
      <c r="F139" s="89">
        <f t="shared" si="22"/>
        <v>0</v>
      </c>
      <c r="G139" s="89">
        <v>0</v>
      </c>
      <c r="H139" s="89">
        <f t="shared" si="23"/>
        <v>0</v>
      </c>
      <c r="I139" s="89">
        <v>0</v>
      </c>
      <c r="J139" s="88">
        <f t="shared" si="28"/>
        <v>0</v>
      </c>
      <c r="K139" s="89">
        <v>0</v>
      </c>
      <c r="L139" s="89">
        <f t="shared" si="27"/>
        <v>0</v>
      </c>
      <c r="M139" s="89">
        <v>0</v>
      </c>
      <c r="N139" s="89">
        <f t="shared" si="29"/>
        <v>0</v>
      </c>
      <c r="O139" s="89">
        <v>0</v>
      </c>
      <c r="P139" s="89">
        <f t="shared" si="24"/>
        <v>0</v>
      </c>
      <c r="Q139" s="89">
        <v>0</v>
      </c>
      <c r="R139" s="88">
        <f t="shared" si="25"/>
        <v>0</v>
      </c>
      <c r="S139" s="88">
        <v>0</v>
      </c>
      <c r="T139" s="88">
        <f t="shared" si="20"/>
        <v>0</v>
      </c>
      <c r="U139" s="93">
        <f t="shared" si="26"/>
        <v>0</v>
      </c>
      <c r="V139" s="94"/>
    </row>
    <row r="140" spans="1:22" s="79" customFormat="1" ht="24" customHeight="1">
      <c r="A140" s="85">
        <v>132</v>
      </c>
      <c r="B140" s="86" t="s">
        <v>805</v>
      </c>
      <c r="C140" s="87">
        <v>0</v>
      </c>
      <c r="D140" s="88">
        <f t="shared" si="21"/>
        <v>0</v>
      </c>
      <c r="E140" s="89">
        <v>0</v>
      </c>
      <c r="F140" s="89">
        <f t="shared" si="22"/>
        <v>0</v>
      </c>
      <c r="G140" s="89">
        <v>0</v>
      </c>
      <c r="H140" s="89">
        <f t="shared" si="23"/>
        <v>0</v>
      </c>
      <c r="I140" s="89">
        <v>0</v>
      </c>
      <c r="J140" s="88">
        <f t="shared" si="28"/>
        <v>0</v>
      </c>
      <c r="K140" s="89">
        <v>0</v>
      </c>
      <c r="L140" s="89">
        <f t="shared" si="27"/>
        <v>0</v>
      </c>
      <c r="M140" s="89">
        <v>0</v>
      </c>
      <c r="N140" s="89">
        <f t="shared" si="29"/>
        <v>0</v>
      </c>
      <c r="O140" s="89">
        <v>0</v>
      </c>
      <c r="P140" s="89">
        <f t="shared" si="24"/>
        <v>0</v>
      </c>
      <c r="Q140" s="89">
        <v>0</v>
      </c>
      <c r="R140" s="88">
        <f t="shared" si="25"/>
        <v>0</v>
      </c>
      <c r="S140" s="88">
        <v>0</v>
      </c>
      <c r="T140" s="88">
        <f t="shared" si="20"/>
        <v>0</v>
      </c>
      <c r="U140" s="93">
        <f t="shared" si="26"/>
        <v>0</v>
      </c>
      <c r="V140" s="94"/>
    </row>
    <row r="141" spans="1:22" s="79" customFormat="1" ht="24" customHeight="1">
      <c r="A141" s="85">
        <v>133</v>
      </c>
      <c r="B141" s="86" t="s">
        <v>806</v>
      </c>
      <c r="C141" s="87">
        <v>0</v>
      </c>
      <c r="D141" s="88">
        <f t="shared" si="21"/>
        <v>0</v>
      </c>
      <c r="E141" s="89">
        <v>0</v>
      </c>
      <c r="F141" s="89">
        <f t="shared" si="22"/>
        <v>0</v>
      </c>
      <c r="G141" s="89">
        <v>0</v>
      </c>
      <c r="H141" s="89">
        <f t="shared" si="23"/>
        <v>0</v>
      </c>
      <c r="I141" s="89">
        <v>0</v>
      </c>
      <c r="J141" s="88">
        <f t="shared" si="28"/>
        <v>0</v>
      </c>
      <c r="K141" s="89">
        <v>0</v>
      </c>
      <c r="L141" s="89">
        <f t="shared" si="27"/>
        <v>0</v>
      </c>
      <c r="M141" s="89">
        <v>0</v>
      </c>
      <c r="N141" s="89">
        <f t="shared" si="29"/>
        <v>0</v>
      </c>
      <c r="O141" s="89">
        <v>0</v>
      </c>
      <c r="P141" s="89">
        <f t="shared" si="24"/>
        <v>0</v>
      </c>
      <c r="Q141" s="89">
        <v>0</v>
      </c>
      <c r="R141" s="88">
        <f t="shared" si="25"/>
        <v>0</v>
      </c>
      <c r="S141" s="88">
        <v>0</v>
      </c>
      <c r="T141" s="88">
        <f t="shared" si="20"/>
        <v>0</v>
      </c>
      <c r="U141" s="93">
        <f t="shared" si="26"/>
        <v>0</v>
      </c>
      <c r="V141" s="94"/>
    </row>
    <row r="142" spans="1:22" s="79" customFormat="1" ht="24" customHeight="1">
      <c r="A142" s="85">
        <v>134</v>
      </c>
      <c r="B142" s="86" t="s">
        <v>807</v>
      </c>
      <c r="C142" s="87">
        <v>0</v>
      </c>
      <c r="D142" s="88">
        <f t="shared" si="21"/>
        <v>0</v>
      </c>
      <c r="E142" s="89">
        <v>0</v>
      </c>
      <c r="F142" s="89">
        <f t="shared" si="22"/>
        <v>0</v>
      </c>
      <c r="G142" s="89">
        <v>0</v>
      </c>
      <c r="H142" s="89">
        <f t="shared" si="23"/>
        <v>0</v>
      </c>
      <c r="I142" s="89">
        <v>0</v>
      </c>
      <c r="J142" s="88">
        <f t="shared" si="28"/>
        <v>0</v>
      </c>
      <c r="K142" s="89">
        <v>0</v>
      </c>
      <c r="L142" s="89">
        <f t="shared" si="27"/>
        <v>0</v>
      </c>
      <c r="M142" s="89">
        <v>0</v>
      </c>
      <c r="N142" s="89">
        <f t="shared" si="29"/>
        <v>0</v>
      </c>
      <c r="O142" s="89">
        <v>0</v>
      </c>
      <c r="P142" s="89">
        <f t="shared" si="24"/>
        <v>0</v>
      </c>
      <c r="Q142" s="89">
        <v>0</v>
      </c>
      <c r="R142" s="88">
        <f t="shared" si="25"/>
        <v>0</v>
      </c>
      <c r="S142" s="88">
        <v>0</v>
      </c>
      <c r="T142" s="88">
        <f t="shared" si="20"/>
        <v>0</v>
      </c>
      <c r="U142" s="93">
        <f t="shared" si="26"/>
        <v>0</v>
      </c>
      <c r="V142" s="94"/>
    </row>
    <row r="143" spans="1:22" s="79" customFormat="1" ht="24" customHeight="1">
      <c r="A143" s="85">
        <v>135</v>
      </c>
      <c r="B143" s="86" t="s">
        <v>808</v>
      </c>
      <c r="C143" s="87">
        <v>0</v>
      </c>
      <c r="D143" s="88">
        <f t="shared" si="21"/>
        <v>0</v>
      </c>
      <c r="E143" s="89">
        <v>0</v>
      </c>
      <c r="F143" s="89">
        <f t="shared" si="22"/>
        <v>0</v>
      </c>
      <c r="G143" s="89">
        <v>0</v>
      </c>
      <c r="H143" s="89">
        <f t="shared" si="23"/>
        <v>0</v>
      </c>
      <c r="I143" s="89">
        <v>0</v>
      </c>
      <c r="J143" s="88">
        <f t="shared" si="28"/>
        <v>0</v>
      </c>
      <c r="K143" s="89">
        <v>0</v>
      </c>
      <c r="L143" s="89">
        <f t="shared" si="27"/>
        <v>0</v>
      </c>
      <c r="M143" s="89">
        <v>0</v>
      </c>
      <c r="N143" s="89">
        <f t="shared" si="29"/>
        <v>0</v>
      </c>
      <c r="O143" s="89">
        <v>0</v>
      </c>
      <c r="P143" s="89">
        <f t="shared" si="24"/>
        <v>0</v>
      </c>
      <c r="Q143" s="89">
        <v>0</v>
      </c>
      <c r="R143" s="88">
        <f t="shared" si="25"/>
        <v>0</v>
      </c>
      <c r="S143" s="88">
        <v>0</v>
      </c>
      <c r="T143" s="88">
        <f t="shared" si="20"/>
        <v>0</v>
      </c>
      <c r="U143" s="93">
        <f t="shared" si="26"/>
        <v>0</v>
      </c>
      <c r="V143" s="94"/>
    </row>
    <row r="144" spans="1:22" s="79" customFormat="1" ht="24" customHeight="1">
      <c r="A144" s="85">
        <v>136</v>
      </c>
      <c r="B144" s="86" t="s">
        <v>809</v>
      </c>
      <c r="C144" s="87">
        <v>0</v>
      </c>
      <c r="D144" s="88">
        <f t="shared" si="21"/>
        <v>0</v>
      </c>
      <c r="E144" s="89">
        <v>0</v>
      </c>
      <c r="F144" s="89">
        <f t="shared" si="22"/>
        <v>0</v>
      </c>
      <c r="G144" s="89">
        <v>0</v>
      </c>
      <c r="H144" s="89">
        <f t="shared" si="23"/>
        <v>0</v>
      </c>
      <c r="I144" s="89">
        <v>0</v>
      </c>
      <c r="J144" s="88">
        <f t="shared" si="28"/>
        <v>0</v>
      </c>
      <c r="K144" s="89">
        <v>0</v>
      </c>
      <c r="L144" s="89">
        <f t="shared" si="27"/>
        <v>0</v>
      </c>
      <c r="M144" s="89">
        <v>0</v>
      </c>
      <c r="N144" s="89">
        <f t="shared" si="29"/>
        <v>0</v>
      </c>
      <c r="O144" s="89">
        <v>0</v>
      </c>
      <c r="P144" s="89">
        <f t="shared" si="24"/>
        <v>0</v>
      </c>
      <c r="Q144" s="89">
        <v>0</v>
      </c>
      <c r="R144" s="88">
        <f t="shared" si="25"/>
        <v>0</v>
      </c>
      <c r="S144" s="88">
        <v>0</v>
      </c>
      <c r="T144" s="88">
        <f t="shared" si="20"/>
        <v>0</v>
      </c>
      <c r="U144" s="93">
        <f t="shared" si="26"/>
        <v>0</v>
      </c>
      <c r="V144" s="94"/>
    </row>
    <row r="145" spans="1:22" s="79" customFormat="1" ht="24" customHeight="1">
      <c r="A145" s="85">
        <v>137</v>
      </c>
      <c r="B145" s="86" t="s">
        <v>810</v>
      </c>
      <c r="C145" s="87">
        <v>0</v>
      </c>
      <c r="D145" s="88">
        <f t="shared" si="21"/>
        <v>0</v>
      </c>
      <c r="E145" s="89">
        <v>0</v>
      </c>
      <c r="F145" s="89">
        <f t="shared" si="22"/>
        <v>0</v>
      </c>
      <c r="G145" s="89">
        <v>0</v>
      </c>
      <c r="H145" s="89">
        <f t="shared" si="23"/>
        <v>0</v>
      </c>
      <c r="I145" s="89">
        <v>0</v>
      </c>
      <c r="J145" s="88">
        <f t="shared" si="28"/>
        <v>0</v>
      </c>
      <c r="K145" s="89">
        <v>0</v>
      </c>
      <c r="L145" s="89">
        <f t="shared" si="27"/>
        <v>0</v>
      </c>
      <c r="M145" s="89">
        <v>0</v>
      </c>
      <c r="N145" s="89">
        <f t="shared" si="29"/>
        <v>0</v>
      </c>
      <c r="O145" s="89">
        <v>0</v>
      </c>
      <c r="P145" s="89">
        <f t="shared" si="24"/>
        <v>0</v>
      </c>
      <c r="Q145" s="89">
        <v>0</v>
      </c>
      <c r="R145" s="88">
        <f t="shared" si="25"/>
        <v>0</v>
      </c>
      <c r="S145" s="88">
        <v>0</v>
      </c>
      <c r="T145" s="88">
        <f t="shared" ref="T145:T158" si="30">S145*3.75</f>
        <v>0</v>
      </c>
      <c r="U145" s="93">
        <f t="shared" si="26"/>
        <v>0</v>
      </c>
      <c r="V145" s="94"/>
    </row>
    <row r="146" spans="1:22" s="79" customFormat="1" ht="24" customHeight="1">
      <c r="A146" s="85">
        <v>138</v>
      </c>
      <c r="B146" s="86" t="s">
        <v>811</v>
      </c>
      <c r="C146" s="87">
        <v>0</v>
      </c>
      <c r="D146" s="88">
        <f t="shared" ref="D146:D158" si="31">C146/106.67</f>
        <v>0</v>
      </c>
      <c r="E146" s="89">
        <v>0</v>
      </c>
      <c r="F146" s="89">
        <f t="shared" ref="F146:F158" si="32">E146*0.3</f>
        <v>0</v>
      </c>
      <c r="G146" s="89">
        <v>0</v>
      </c>
      <c r="H146" s="89">
        <f t="shared" ref="H146:H158" si="33">G146*0.9375</f>
        <v>0</v>
      </c>
      <c r="I146" s="89">
        <v>0</v>
      </c>
      <c r="J146" s="88">
        <f t="shared" si="28"/>
        <v>0</v>
      </c>
      <c r="K146" s="89">
        <v>0</v>
      </c>
      <c r="L146" s="89">
        <f t="shared" si="27"/>
        <v>0</v>
      </c>
      <c r="M146" s="89">
        <v>0</v>
      </c>
      <c r="N146" s="89">
        <f t="shared" si="29"/>
        <v>0</v>
      </c>
      <c r="O146" s="89">
        <v>0</v>
      </c>
      <c r="P146" s="89">
        <f t="shared" ref="P146:P158" si="34">O146/27</f>
        <v>0</v>
      </c>
      <c r="Q146" s="89">
        <v>0</v>
      </c>
      <c r="R146" s="88">
        <f t="shared" ref="R146:R158" si="35">Q146*23</f>
        <v>0</v>
      </c>
      <c r="S146" s="88">
        <v>0</v>
      </c>
      <c r="T146" s="88">
        <f t="shared" si="30"/>
        <v>0</v>
      </c>
      <c r="U146" s="93">
        <f t="shared" ref="U146:U158" si="36">J146+D146+T146+R146+F146+H146+AC146+N146+L146+P146</f>
        <v>0</v>
      </c>
      <c r="V146" s="94"/>
    </row>
    <row r="147" spans="1:22" s="79" customFormat="1" ht="24" customHeight="1">
      <c r="A147" s="85">
        <v>139</v>
      </c>
      <c r="B147" s="86" t="s">
        <v>812</v>
      </c>
      <c r="C147" s="87">
        <v>0</v>
      </c>
      <c r="D147" s="88">
        <f t="shared" si="31"/>
        <v>0</v>
      </c>
      <c r="E147" s="89">
        <v>0</v>
      </c>
      <c r="F147" s="89">
        <f t="shared" si="32"/>
        <v>0</v>
      </c>
      <c r="G147" s="89">
        <v>0</v>
      </c>
      <c r="H147" s="89">
        <f t="shared" si="33"/>
        <v>0</v>
      </c>
      <c r="I147" s="89">
        <v>0</v>
      </c>
      <c r="J147" s="88">
        <f t="shared" si="28"/>
        <v>0</v>
      </c>
      <c r="K147" s="89">
        <v>0</v>
      </c>
      <c r="L147" s="89">
        <f t="shared" ref="L147:L158" si="37">K147/25</f>
        <v>0</v>
      </c>
      <c r="M147" s="89">
        <v>0</v>
      </c>
      <c r="N147" s="89">
        <f t="shared" si="29"/>
        <v>0</v>
      </c>
      <c r="O147" s="89">
        <v>0</v>
      </c>
      <c r="P147" s="89">
        <f t="shared" si="34"/>
        <v>0</v>
      </c>
      <c r="Q147" s="89">
        <v>0</v>
      </c>
      <c r="R147" s="88">
        <f t="shared" si="35"/>
        <v>0</v>
      </c>
      <c r="S147" s="88">
        <v>0</v>
      </c>
      <c r="T147" s="88">
        <f t="shared" si="30"/>
        <v>0</v>
      </c>
      <c r="U147" s="93">
        <f t="shared" si="36"/>
        <v>0</v>
      </c>
      <c r="V147" s="94"/>
    </row>
    <row r="148" spans="1:22" s="79" customFormat="1" ht="24" customHeight="1">
      <c r="A148" s="85">
        <v>140</v>
      </c>
      <c r="B148" s="86" t="s">
        <v>813</v>
      </c>
      <c r="C148" s="87">
        <v>0</v>
      </c>
      <c r="D148" s="88">
        <f t="shared" si="31"/>
        <v>0</v>
      </c>
      <c r="E148" s="89">
        <v>0</v>
      </c>
      <c r="F148" s="89">
        <f t="shared" si="32"/>
        <v>0</v>
      </c>
      <c r="G148" s="89">
        <v>0</v>
      </c>
      <c r="H148" s="89">
        <f t="shared" si="33"/>
        <v>0</v>
      </c>
      <c r="I148" s="89">
        <v>0</v>
      </c>
      <c r="J148" s="88">
        <f t="shared" si="28"/>
        <v>0</v>
      </c>
      <c r="K148" s="89">
        <v>0</v>
      </c>
      <c r="L148" s="89">
        <f t="shared" si="37"/>
        <v>0</v>
      </c>
      <c r="M148" s="89">
        <v>0</v>
      </c>
      <c r="N148" s="89">
        <f t="shared" si="29"/>
        <v>0</v>
      </c>
      <c r="O148" s="89">
        <v>0</v>
      </c>
      <c r="P148" s="89">
        <f t="shared" si="34"/>
        <v>0</v>
      </c>
      <c r="Q148" s="89">
        <v>0</v>
      </c>
      <c r="R148" s="88">
        <f t="shared" si="35"/>
        <v>0</v>
      </c>
      <c r="S148" s="88">
        <v>0</v>
      </c>
      <c r="T148" s="88">
        <f t="shared" si="30"/>
        <v>0</v>
      </c>
      <c r="U148" s="93">
        <f t="shared" si="36"/>
        <v>0</v>
      </c>
      <c r="V148" s="94"/>
    </row>
    <row r="149" spans="1:22" s="79" customFormat="1" ht="24" customHeight="1">
      <c r="A149" s="85">
        <v>141</v>
      </c>
      <c r="B149" s="86" t="s">
        <v>814</v>
      </c>
      <c r="C149" s="87">
        <v>0</v>
      </c>
      <c r="D149" s="88">
        <f t="shared" si="31"/>
        <v>0</v>
      </c>
      <c r="E149" s="89">
        <v>0</v>
      </c>
      <c r="F149" s="89">
        <f t="shared" si="32"/>
        <v>0</v>
      </c>
      <c r="G149" s="89">
        <v>0</v>
      </c>
      <c r="H149" s="89">
        <f t="shared" si="33"/>
        <v>0</v>
      </c>
      <c r="I149" s="89">
        <v>0</v>
      </c>
      <c r="J149" s="88">
        <f t="shared" si="28"/>
        <v>0</v>
      </c>
      <c r="K149" s="89">
        <v>0</v>
      </c>
      <c r="L149" s="89">
        <f t="shared" si="37"/>
        <v>0</v>
      </c>
      <c r="M149" s="89">
        <v>0</v>
      </c>
      <c r="N149" s="89">
        <f t="shared" si="29"/>
        <v>0</v>
      </c>
      <c r="O149" s="89">
        <v>0</v>
      </c>
      <c r="P149" s="89">
        <f t="shared" si="34"/>
        <v>0</v>
      </c>
      <c r="Q149" s="89">
        <v>0</v>
      </c>
      <c r="R149" s="88">
        <f t="shared" si="35"/>
        <v>0</v>
      </c>
      <c r="S149" s="88">
        <v>0</v>
      </c>
      <c r="T149" s="88">
        <f t="shared" si="30"/>
        <v>0</v>
      </c>
      <c r="U149" s="93">
        <f t="shared" si="36"/>
        <v>0</v>
      </c>
      <c r="V149" s="94"/>
    </row>
    <row r="150" spans="1:22" s="79" customFormat="1" ht="24" customHeight="1">
      <c r="A150" s="85">
        <v>142</v>
      </c>
      <c r="B150" s="86" t="s">
        <v>815</v>
      </c>
      <c r="C150" s="87">
        <v>0</v>
      </c>
      <c r="D150" s="88">
        <f t="shared" si="31"/>
        <v>0</v>
      </c>
      <c r="E150" s="89">
        <v>0</v>
      </c>
      <c r="F150" s="89">
        <f t="shared" si="32"/>
        <v>0</v>
      </c>
      <c r="G150" s="89">
        <v>0</v>
      </c>
      <c r="H150" s="89">
        <f t="shared" si="33"/>
        <v>0</v>
      </c>
      <c r="I150" s="89">
        <v>0</v>
      </c>
      <c r="J150" s="88">
        <f t="shared" si="28"/>
        <v>0</v>
      </c>
      <c r="K150" s="89">
        <v>0</v>
      </c>
      <c r="L150" s="89">
        <f t="shared" si="37"/>
        <v>0</v>
      </c>
      <c r="M150" s="89">
        <v>0</v>
      </c>
      <c r="N150" s="89">
        <f t="shared" si="29"/>
        <v>0</v>
      </c>
      <c r="O150" s="89">
        <v>0</v>
      </c>
      <c r="P150" s="89">
        <f t="shared" si="34"/>
        <v>0</v>
      </c>
      <c r="Q150" s="89">
        <v>0</v>
      </c>
      <c r="R150" s="88">
        <f t="shared" si="35"/>
        <v>0</v>
      </c>
      <c r="S150" s="88">
        <v>0</v>
      </c>
      <c r="T150" s="88">
        <f t="shared" si="30"/>
        <v>0</v>
      </c>
      <c r="U150" s="93">
        <f t="shared" si="36"/>
        <v>0</v>
      </c>
      <c r="V150" s="94"/>
    </row>
    <row r="151" spans="1:22" s="79" customFormat="1" ht="24" customHeight="1">
      <c r="A151" s="85">
        <v>143</v>
      </c>
      <c r="B151" s="86" t="s">
        <v>816</v>
      </c>
      <c r="C151" s="87">
        <v>0</v>
      </c>
      <c r="D151" s="88">
        <f t="shared" si="31"/>
        <v>0</v>
      </c>
      <c r="E151" s="89">
        <v>0</v>
      </c>
      <c r="F151" s="89">
        <f t="shared" si="32"/>
        <v>0</v>
      </c>
      <c r="G151" s="89">
        <v>0</v>
      </c>
      <c r="H151" s="89">
        <f t="shared" si="33"/>
        <v>0</v>
      </c>
      <c r="I151" s="89">
        <v>0</v>
      </c>
      <c r="J151" s="88">
        <f t="shared" si="28"/>
        <v>0</v>
      </c>
      <c r="K151" s="89">
        <v>0</v>
      </c>
      <c r="L151" s="89">
        <f t="shared" si="37"/>
        <v>0</v>
      </c>
      <c r="M151" s="89">
        <v>0</v>
      </c>
      <c r="N151" s="89">
        <f t="shared" si="29"/>
        <v>0</v>
      </c>
      <c r="O151" s="89">
        <v>0</v>
      </c>
      <c r="P151" s="89">
        <f t="shared" si="34"/>
        <v>0</v>
      </c>
      <c r="Q151" s="89">
        <v>0</v>
      </c>
      <c r="R151" s="88">
        <f t="shared" si="35"/>
        <v>0</v>
      </c>
      <c r="S151" s="88">
        <v>0</v>
      </c>
      <c r="T151" s="88">
        <f t="shared" si="30"/>
        <v>0</v>
      </c>
      <c r="U151" s="93">
        <f t="shared" si="36"/>
        <v>0</v>
      </c>
      <c r="V151" s="94"/>
    </row>
    <row r="152" spans="1:22" s="79" customFormat="1" ht="25.5">
      <c r="A152" s="85">
        <v>144</v>
      </c>
      <c r="B152" s="90" t="s">
        <v>817</v>
      </c>
      <c r="C152" s="87">
        <v>0</v>
      </c>
      <c r="D152" s="88">
        <f t="shared" si="31"/>
        <v>0</v>
      </c>
      <c r="E152" s="89">
        <v>0</v>
      </c>
      <c r="F152" s="89">
        <f t="shared" si="32"/>
        <v>0</v>
      </c>
      <c r="G152" s="89">
        <v>0</v>
      </c>
      <c r="H152" s="89">
        <f t="shared" si="33"/>
        <v>0</v>
      </c>
      <c r="I152" s="89">
        <v>0</v>
      </c>
      <c r="J152" s="88">
        <f t="shared" si="28"/>
        <v>0</v>
      </c>
      <c r="K152" s="89">
        <v>0</v>
      </c>
      <c r="L152" s="89">
        <f t="shared" si="37"/>
        <v>0</v>
      </c>
      <c r="M152" s="89">
        <v>0</v>
      </c>
      <c r="N152" s="89">
        <f t="shared" si="29"/>
        <v>0</v>
      </c>
      <c r="O152" s="89">
        <v>0</v>
      </c>
      <c r="P152" s="89">
        <f t="shared" si="34"/>
        <v>0</v>
      </c>
      <c r="Q152" s="89">
        <v>0</v>
      </c>
      <c r="R152" s="88">
        <f t="shared" si="35"/>
        <v>0</v>
      </c>
      <c r="S152" s="88">
        <v>0</v>
      </c>
      <c r="T152" s="88">
        <f t="shared" si="30"/>
        <v>0</v>
      </c>
      <c r="U152" s="93">
        <f t="shared" si="36"/>
        <v>0</v>
      </c>
      <c r="V152" s="94"/>
    </row>
    <row r="153" spans="1:22" s="79" customFormat="1" ht="24" customHeight="1">
      <c r="A153" s="85">
        <v>145</v>
      </c>
      <c r="B153" s="86" t="s">
        <v>818</v>
      </c>
      <c r="C153" s="87">
        <v>0</v>
      </c>
      <c r="D153" s="88">
        <f t="shared" si="31"/>
        <v>0</v>
      </c>
      <c r="E153" s="89">
        <v>0</v>
      </c>
      <c r="F153" s="89">
        <f t="shared" si="32"/>
        <v>0</v>
      </c>
      <c r="G153" s="89">
        <v>0</v>
      </c>
      <c r="H153" s="89">
        <f t="shared" si="33"/>
        <v>0</v>
      </c>
      <c r="I153" s="89">
        <v>0</v>
      </c>
      <c r="J153" s="88">
        <f t="shared" si="28"/>
        <v>0</v>
      </c>
      <c r="K153" s="89">
        <v>0</v>
      </c>
      <c r="L153" s="89">
        <f t="shared" si="37"/>
        <v>0</v>
      </c>
      <c r="M153" s="89">
        <v>0</v>
      </c>
      <c r="N153" s="89">
        <f t="shared" si="29"/>
        <v>0</v>
      </c>
      <c r="O153" s="89">
        <v>0</v>
      </c>
      <c r="P153" s="89">
        <f t="shared" si="34"/>
        <v>0</v>
      </c>
      <c r="Q153" s="89">
        <v>0</v>
      </c>
      <c r="R153" s="88">
        <f t="shared" si="35"/>
        <v>0</v>
      </c>
      <c r="S153" s="88">
        <v>0</v>
      </c>
      <c r="T153" s="88">
        <f t="shared" si="30"/>
        <v>0</v>
      </c>
      <c r="U153" s="93">
        <f t="shared" si="36"/>
        <v>0</v>
      </c>
      <c r="V153" s="94"/>
    </row>
    <row r="154" spans="1:22" s="79" customFormat="1" ht="24" customHeight="1">
      <c r="A154" s="85">
        <v>146</v>
      </c>
      <c r="B154" s="86" t="s">
        <v>819</v>
      </c>
      <c r="C154" s="87">
        <v>0</v>
      </c>
      <c r="D154" s="88">
        <f t="shared" si="31"/>
        <v>0</v>
      </c>
      <c r="E154" s="89">
        <v>0</v>
      </c>
      <c r="F154" s="89">
        <f t="shared" si="32"/>
        <v>0</v>
      </c>
      <c r="G154" s="89">
        <v>0</v>
      </c>
      <c r="H154" s="89">
        <f t="shared" si="33"/>
        <v>0</v>
      </c>
      <c r="I154" s="89">
        <v>0</v>
      </c>
      <c r="J154" s="88">
        <f t="shared" si="28"/>
        <v>0</v>
      </c>
      <c r="K154" s="89">
        <v>0</v>
      </c>
      <c r="L154" s="89">
        <f t="shared" si="37"/>
        <v>0</v>
      </c>
      <c r="M154" s="89">
        <v>0</v>
      </c>
      <c r="N154" s="89">
        <f t="shared" si="29"/>
        <v>0</v>
      </c>
      <c r="O154" s="89">
        <v>0</v>
      </c>
      <c r="P154" s="89">
        <f t="shared" si="34"/>
        <v>0</v>
      </c>
      <c r="Q154" s="89">
        <v>0</v>
      </c>
      <c r="R154" s="88">
        <f t="shared" si="35"/>
        <v>0</v>
      </c>
      <c r="S154" s="88">
        <v>0</v>
      </c>
      <c r="T154" s="88">
        <f t="shared" si="30"/>
        <v>0</v>
      </c>
      <c r="U154" s="93">
        <f t="shared" si="36"/>
        <v>0</v>
      </c>
      <c r="V154" s="94"/>
    </row>
    <row r="155" spans="1:22" s="79" customFormat="1" ht="24" customHeight="1">
      <c r="A155" s="85">
        <v>147</v>
      </c>
      <c r="B155" s="86" t="s">
        <v>820</v>
      </c>
      <c r="C155" s="87">
        <v>0</v>
      </c>
      <c r="D155" s="88">
        <f t="shared" si="31"/>
        <v>0</v>
      </c>
      <c r="E155" s="89">
        <v>0</v>
      </c>
      <c r="F155" s="89">
        <f t="shared" si="32"/>
        <v>0</v>
      </c>
      <c r="G155" s="89">
        <v>0</v>
      </c>
      <c r="H155" s="89">
        <f t="shared" si="33"/>
        <v>0</v>
      </c>
      <c r="I155" s="89">
        <v>0</v>
      </c>
      <c r="J155" s="88">
        <f t="shared" si="28"/>
        <v>0</v>
      </c>
      <c r="K155" s="89">
        <v>0</v>
      </c>
      <c r="L155" s="89">
        <f t="shared" si="37"/>
        <v>0</v>
      </c>
      <c r="M155" s="89">
        <v>0</v>
      </c>
      <c r="N155" s="89">
        <f t="shared" si="29"/>
        <v>0</v>
      </c>
      <c r="O155" s="89">
        <v>0</v>
      </c>
      <c r="P155" s="89">
        <f t="shared" si="34"/>
        <v>0</v>
      </c>
      <c r="Q155" s="89">
        <v>0</v>
      </c>
      <c r="R155" s="88">
        <f t="shared" si="35"/>
        <v>0</v>
      </c>
      <c r="S155" s="88">
        <v>0</v>
      </c>
      <c r="T155" s="88">
        <f t="shared" si="30"/>
        <v>0</v>
      </c>
      <c r="U155" s="93">
        <f t="shared" si="36"/>
        <v>0</v>
      </c>
      <c r="V155" s="94"/>
    </row>
    <row r="156" spans="1:22" s="79" customFormat="1" ht="27.75" customHeight="1">
      <c r="A156" s="85">
        <v>148</v>
      </c>
      <c r="B156" s="90" t="s">
        <v>821</v>
      </c>
      <c r="C156" s="87">
        <v>0</v>
      </c>
      <c r="D156" s="88">
        <f t="shared" si="31"/>
        <v>0</v>
      </c>
      <c r="E156" s="89">
        <v>0</v>
      </c>
      <c r="F156" s="89">
        <f t="shared" si="32"/>
        <v>0</v>
      </c>
      <c r="G156" s="89">
        <v>0</v>
      </c>
      <c r="H156" s="89">
        <f t="shared" si="33"/>
        <v>0</v>
      </c>
      <c r="I156" s="89">
        <v>0</v>
      </c>
      <c r="J156" s="88">
        <f t="shared" si="28"/>
        <v>0</v>
      </c>
      <c r="K156" s="89">
        <v>0</v>
      </c>
      <c r="L156" s="89">
        <f t="shared" si="37"/>
        <v>0</v>
      </c>
      <c r="M156" s="89">
        <v>0</v>
      </c>
      <c r="N156" s="89">
        <f t="shared" si="29"/>
        <v>0</v>
      </c>
      <c r="O156" s="89">
        <v>0</v>
      </c>
      <c r="P156" s="89">
        <f t="shared" si="34"/>
        <v>0</v>
      </c>
      <c r="Q156" s="89">
        <v>0</v>
      </c>
      <c r="R156" s="88">
        <f t="shared" si="35"/>
        <v>0</v>
      </c>
      <c r="S156" s="88">
        <v>0</v>
      </c>
      <c r="T156" s="88">
        <f t="shared" si="30"/>
        <v>0</v>
      </c>
      <c r="U156" s="93">
        <f t="shared" si="36"/>
        <v>0</v>
      </c>
      <c r="V156" s="94"/>
    </row>
    <row r="157" spans="1:22" s="79" customFormat="1" ht="24" customHeight="1">
      <c r="A157" s="85">
        <v>149</v>
      </c>
      <c r="B157" s="86" t="s">
        <v>822</v>
      </c>
      <c r="C157" s="87">
        <v>0</v>
      </c>
      <c r="D157" s="88">
        <f t="shared" si="31"/>
        <v>0</v>
      </c>
      <c r="E157" s="89">
        <v>0</v>
      </c>
      <c r="F157" s="89">
        <f t="shared" si="32"/>
        <v>0</v>
      </c>
      <c r="G157" s="89">
        <v>0</v>
      </c>
      <c r="H157" s="89">
        <f t="shared" si="33"/>
        <v>0</v>
      </c>
      <c r="I157" s="89">
        <v>0</v>
      </c>
      <c r="J157" s="88">
        <f t="shared" si="28"/>
        <v>0</v>
      </c>
      <c r="K157" s="89">
        <v>0</v>
      </c>
      <c r="L157" s="89">
        <f t="shared" si="37"/>
        <v>0</v>
      </c>
      <c r="M157" s="89">
        <v>0</v>
      </c>
      <c r="N157" s="89">
        <f t="shared" si="29"/>
        <v>0</v>
      </c>
      <c r="O157" s="89">
        <v>0</v>
      </c>
      <c r="P157" s="89">
        <f t="shared" si="34"/>
        <v>0</v>
      </c>
      <c r="Q157" s="89">
        <v>0</v>
      </c>
      <c r="R157" s="88">
        <f t="shared" si="35"/>
        <v>0</v>
      </c>
      <c r="S157" s="88">
        <v>0</v>
      </c>
      <c r="T157" s="88">
        <f t="shared" si="30"/>
        <v>0</v>
      </c>
      <c r="U157" s="93">
        <f t="shared" si="36"/>
        <v>0</v>
      </c>
      <c r="V157" s="94"/>
    </row>
    <row r="158" spans="1:22" s="79" customFormat="1" ht="24" customHeight="1">
      <c r="A158" s="85">
        <v>150</v>
      </c>
      <c r="B158" s="95" t="s">
        <v>823</v>
      </c>
      <c r="C158" s="87">
        <v>0</v>
      </c>
      <c r="D158" s="88">
        <f t="shared" si="31"/>
        <v>0</v>
      </c>
      <c r="E158" s="89">
        <v>0</v>
      </c>
      <c r="F158" s="89">
        <f t="shared" si="32"/>
        <v>0</v>
      </c>
      <c r="G158" s="89">
        <v>0</v>
      </c>
      <c r="H158" s="89">
        <f t="shared" si="33"/>
        <v>0</v>
      </c>
      <c r="I158" s="89">
        <v>0</v>
      </c>
      <c r="J158" s="88">
        <f t="shared" si="28"/>
        <v>0</v>
      </c>
      <c r="K158" s="89">
        <v>0</v>
      </c>
      <c r="L158" s="89">
        <f t="shared" si="37"/>
        <v>0</v>
      </c>
      <c r="M158" s="89">
        <v>0</v>
      </c>
      <c r="N158" s="89">
        <f t="shared" si="29"/>
        <v>0</v>
      </c>
      <c r="O158" s="89">
        <v>0</v>
      </c>
      <c r="P158" s="89">
        <f t="shared" si="34"/>
        <v>0</v>
      </c>
      <c r="Q158" s="89">
        <v>0</v>
      </c>
      <c r="R158" s="88">
        <f t="shared" si="35"/>
        <v>0</v>
      </c>
      <c r="S158" s="88">
        <v>0</v>
      </c>
      <c r="T158" s="88">
        <f t="shared" si="30"/>
        <v>0</v>
      </c>
      <c r="U158" s="93">
        <f t="shared" si="36"/>
        <v>0</v>
      </c>
      <c r="V158" s="106"/>
    </row>
    <row r="159" spans="1:22" s="80" customFormat="1" ht="25.5" customHeight="1">
      <c r="A159" s="1010" t="s">
        <v>227</v>
      </c>
      <c r="B159" s="1011"/>
      <c r="C159" s="96">
        <f t="shared" ref="C159:U159" si="38">SUM(C9:C158)</f>
        <v>0</v>
      </c>
      <c r="D159" s="97">
        <f t="shared" si="38"/>
        <v>0</v>
      </c>
      <c r="E159" s="97">
        <f t="shared" si="38"/>
        <v>0</v>
      </c>
      <c r="F159" s="97">
        <f t="shared" si="38"/>
        <v>0</v>
      </c>
      <c r="G159" s="97">
        <f t="shared" si="38"/>
        <v>0</v>
      </c>
      <c r="H159" s="97">
        <f t="shared" si="38"/>
        <v>0</v>
      </c>
      <c r="I159" s="97">
        <f t="shared" si="38"/>
        <v>0</v>
      </c>
      <c r="J159" s="97">
        <f t="shared" si="38"/>
        <v>0</v>
      </c>
      <c r="K159" s="96">
        <f t="shared" si="38"/>
        <v>0</v>
      </c>
      <c r="L159" s="97">
        <f t="shared" si="38"/>
        <v>0</v>
      </c>
      <c r="M159" s="96">
        <f t="shared" si="38"/>
        <v>0</v>
      </c>
      <c r="N159" s="97">
        <f t="shared" si="38"/>
        <v>0</v>
      </c>
      <c r="O159" s="96">
        <f t="shared" si="38"/>
        <v>0</v>
      </c>
      <c r="P159" s="97">
        <f t="shared" si="38"/>
        <v>0</v>
      </c>
      <c r="Q159" s="97">
        <f t="shared" si="38"/>
        <v>0</v>
      </c>
      <c r="R159" s="107">
        <f t="shared" si="38"/>
        <v>0</v>
      </c>
      <c r="S159" s="97">
        <f t="shared" si="38"/>
        <v>0</v>
      </c>
      <c r="T159" s="97">
        <f t="shared" si="38"/>
        <v>0</v>
      </c>
      <c r="U159" s="108">
        <f t="shared" si="38"/>
        <v>0</v>
      </c>
      <c r="V159" s="109"/>
    </row>
    <row r="160" spans="1:22" ht="15">
      <c r="A160" s="98"/>
      <c r="B160" s="99"/>
      <c r="C160" s="100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10"/>
    </row>
    <row r="161" spans="1:23" s="35" customFormat="1" ht="15">
      <c r="C161" s="102"/>
      <c r="D161" s="103"/>
      <c r="E161" s="103"/>
      <c r="F161" s="103"/>
      <c r="G161" s="103"/>
      <c r="H161" s="103"/>
      <c r="J161" s="105"/>
      <c r="K161" s="105"/>
      <c r="L161" s="105"/>
      <c r="M161" s="105"/>
      <c r="N161" s="105"/>
      <c r="O161" s="105"/>
      <c r="P161" s="105"/>
      <c r="Q161" s="960" t="s">
        <v>909</v>
      </c>
      <c r="R161" s="960"/>
      <c r="S161" s="960"/>
      <c r="T161" s="960"/>
      <c r="U161" s="960"/>
      <c r="V161" s="960"/>
    </row>
    <row r="162" spans="1:23" s="35" customFormat="1" ht="15.75">
      <c r="A162" s="1012" t="s">
        <v>229</v>
      </c>
      <c r="B162" s="1012"/>
      <c r="C162" s="1012"/>
      <c r="D162" s="1012"/>
      <c r="E162" s="1012"/>
      <c r="F162" s="1012"/>
      <c r="G162" s="1012"/>
      <c r="H162" s="1012"/>
      <c r="I162" s="1012"/>
      <c r="J162" s="1012"/>
      <c r="K162" s="104"/>
      <c r="L162" s="104"/>
      <c r="M162" s="104"/>
      <c r="N162" s="104"/>
      <c r="O162" s="104"/>
      <c r="P162" s="104"/>
      <c r="Q162" s="844" t="s">
        <v>14</v>
      </c>
      <c r="R162" s="844"/>
      <c r="S162" s="844"/>
      <c r="T162" s="844"/>
      <c r="U162" s="844"/>
      <c r="V162" s="844"/>
      <c r="W162" s="111"/>
    </row>
    <row r="167" spans="1:23" s="33" customFormat="1" ht="15.75">
      <c r="A167" s="844" t="s">
        <v>431</v>
      </c>
      <c r="B167" s="844"/>
      <c r="C167" s="844"/>
      <c r="D167" s="844"/>
      <c r="E167" s="844"/>
      <c r="F167" s="844"/>
      <c r="G167" s="844"/>
      <c r="H167" s="844"/>
      <c r="I167" s="844"/>
      <c r="J167" s="844"/>
      <c r="K167" s="71"/>
      <c r="L167" s="71"/>
      <c r="M167" s="71"/>
      <c r="N167" s="71"/>
      <c r="O167" s="71"/>
      <c r="P167" s="71"/>
      <c r="Q167" s="844" t="s">
        <v>231</v>
      </c>
      <c r="R167" s="844"/>
      <c r="S167" s="844"/>
      <c r="T167" s="844"/>
      <c r="U167" s="844"/>
      <c r="V167" s="844"/>
    </row>
  </sheetData>
  <mergeCells count="26">
    <mergeCell ref="A1:J1"/>
    <mergeCell ref="Q1:V1"/>
    <mergeCell ref="A2:J2"/>
    <mergeCell ref="Q2:V2"/>
    <mergeCell ref="S3:V3"/>
    <mergeCell ref="A4:V4"/>
    <mergeCell ref="A5:V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A7:A8"/>
    <mergeCell ref="B7:B8"/>
    <mergeCell ref="U7:U8"/>
    <mergeCell ref="V7:V8"/>
    <mergeCell ref="A159:B159"/>
    <mergeCell ref="Q161:V161"/>
    <mergeCell ref="A162:J162"/>
    <mergeCell ref="Q162:V162"/>
    <mergeCell ref="A167:J167"/>
    <mergeCell ref="Q167:V167"/>
  </mergeCells>
  <pageMargins left="0.69930555555555596" right="0.69930555555555596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workbookViewId="0">
      <selection activeCell="F12" sqref="F12"/>
    </sheetView>
  </sheetViews>
  <sheetFormatPr defaultColWidth="9" defaultRowHeight="15"/>
  <cols>
    <col min="1" max="1" width="5.85546875" style="35" customWidth="1"/>
    <col min="2" max="2" width="17.5703125" style="35" customWidth="1"/>
    <col min="3" max="4" width="10.5703125" style="35" customWidth="1"/>
    <col min="5" max="5" width="14.140625" style="35" customWidth="1"/>
    <col min="6" max="6" width="7.28515625" style="35" hidden="1" customWidth="1"/>
    <col min="7" max="7" width="10.7109375" style="35" customWidth="1"/>
    <col min="8" max="8" width="14.28515625" style="35" customWidth="1"/>
    <col min="9" max="9" width="12.5703125" style="35" customWidth="1"/>
    <col min="10" max="10" width="10.28515625" style="35" customWidth="1"/>
    <col min="11" max="11" width="14.28515625" style="35" customWidth="1"/>
    <col min="12" max="12" width="12.7109375" style="35" customWidth="1"/>
    <col min="13" max="13" width="12.7109375" style="35" hidden="1" customWidth="1"/>
    <col min="14" max="14" width="11.140625" style="35" customWidth="1"/>
    <col min="15" max="257" width="9.140625" style="35"/>
    <col min="258" max="258" width="5.85546875" style="35" customWidth="1"/>
    <col min="259" max="259" width="19.140625" style="35" customWidth="1"/>
    <col min="260" max="260" width="10.28515625" style="35" customWidth="1"/>
    <col min="261" max="261" width="11.85546875" style="35" customWidth="1"/>
    <col min="262" max="262" width="11.7109375" style="35" customWidth="1"/>
    <col min="263" max="263" width="7.5703125" style="35" customWidth="1"/>
    <col min="264" max="264" width="10.28515625" style="35" customWidth="1"/>
    <col min="265" max="265" width="11.85546875" style="35" customWidth="1"/>
    <col min="266" max="266" width="10.7109375" style="35" customWidth="1"/>
    <col min="267" max="267" width="10.85546875" style="35" customWidth="1"/>
    <col min="268" max="268" width="13.7109375" style="35" customWidth="1"/>
    <col min="269" max="269" width="13.140625" style="35" customWidth="1"/>
    <col min="270" max="270" width="11.140625" style="35" customWidth="1"/>
    <col min="271" max="513" width="9.140625" style="35"/>
    <col min="514" max="514" width="5.85546875" style="35" customWidth="1"/>
    <col min="515" max="515" width="19.140625" style="35" customWidth="1"/>
    <col min="516" max="516" width="10.28515625" style="35" customWidth="1"/>
    <col min="517" max="517" width="11.85546875" style="35" customWidth="1"/>
    <col min="518" max="518" width="11.7109375" style="35" customWidth="1"/>
    <col min="519" max="519" width="7.5703125" style="35" customWidth="1"/>
    <col min="520" max="520" width="10.28515625" style="35" customWidth="1"/>
    <col min="521" max="521" width="11.85546875" style="35" customWidth="1"/>
    <col min="522" max="522" width="10.7109375" style="35" customWidth="1"/>
    <col min="523" max="523" width="10.85546875" style="35" customWidth="1"/>
    <col min="524" max="524" width="13.7109375" style="35" customWidth="1"/>
    <col min="525" max="525" width="13.140625" style="35" customWidth="1"/>
    <col min="526" max="526" width="11.140625" style="35" customWidth="1"/>
    <col min="527" max="769" width="9.140625" style="35"/>
    <col min="770" max="770" width="5.85546875" style="35" customWidth="1"/>
    <col min="771" max="771" width="19.140625" style="35" customWidth="1"/>
    <col min="772" max="772" width="10.28515625" style="35" customWidth="1"/>
    <col min="773" max="773" width="11.85546875" style="35" customWidth="1"/>
    <col min="774" max="774" width="11.7109375" style="35" customWidth="1"/>
    <col min="775" max="775" width="7.5703125" style="35" customWidth="1"/>
    <col min="776" max="776" width="10.28515625" style="35" customWidth="1"/>
    <col min="777" max="777" width="11.85546875" style="35" customWidth="1"/>
    <col min="778" max="778" width="10.7109375" style="35" customWidth="1"/>
    <col min="779" max="779" width="10.85546875" style="35" customWidth="1"/>
    <col min="780" max="780" width="13.7109375" style="35" customWidth="1"/>
    <col min="781" max="781" width="13.140625" style="35" customWidth="1"/>
    <col min="782" max="782" width="11.140625" style="35" customWidth="1"/>
    <col min="783" max="1025" width="9.140625" style="35"/>
    <col min="1026" max="1026" width="5.85546875" style="35" customWidth="1"/>
    <col min="1027" max="1027" width="19.140625" style="35" customWidth="1"/>
    <col min="1028" max="1028" width="10.28515625" style="35" customWidth="1"/>
    <col min="1029" max="1029" width="11.85546875" style="35" customWidth="1"/>
    <col min="1030" max="1030" width="11.7109375" style="35" customWidth="1"/>
    <col min="1031" max="1031" width="7.5703125" style="35" customWidth="1"/>
    <col min="1032" max="1032" width="10.28515625" style="35" customWidth="1"/>
    <col min="1033" max="1033" width="11.85546875" style="35" customWidth="1"/>
    <col min="1034" max="1034" width="10.7109375" style="35" customWidth="1"/>
    <col min="1035" max="1035" width="10.85546875" style="35" customWidth="1"/>
    <col min="1036" max="1036" width="13.7109375" style="35" customWidth="1"/>
    <col min="1037" max="1037" width="13.140625" style="35" customWidth="1"/>
    <col min="1038" max="1038" width="11.140625" style="35" customWidth="1"/>
    <col min="1039" max="1281" width="9.140625" style="35"/>
    <col min="1282" max="1282" width="5.85546875" style="35" customWidth="1"/>
    <col min="1283" max="1283" width="19.140625" style="35" customWidth="1"/>
    <col min="1284" max="1284" width="10.28515625" style="35" customWidth="1"/>
    <col min="1285" max="1285" width="11.85546875" style="35" customWidth="1"/>
    <col min="1286" max="1286" width="11.7109375" style="35" customWidth="1"/>
    <col min="1287" max="1287" width="7.5703125" style="35" customWidth="1"/>
    <col min="1288" max="1288" width="10.28515625" style="35" customWidth="1"/>
    <col min="1289" max="1289" width="11.85546875" style="35" customWidth="1"/>
    <col min="1290" max="1290" width="10.7109375" style="35" customWidth="1"/>
    <col min="1291" max="1291" width="10.85546875" style="35" customWidth="1"/>
    <col min="1292" max="1292" width="13.7109375" style="35" customWidth="1"/>
    <col min="1293" max="1293" width="13.140625" style="35" customWidth="1"/>
    <col min="1294" max="1294" width="11.140625" style="35" customWidth="1"/>
    <col min="1295" max="1537" width="9.140625" style="35"/>
    <col min="1538" max="1538" width="5.85546875" style="35" customWidth="1"/>
    <col min="1539" max="1539" width="19.140625" style="35" customWidth="1"/>
    <col min="1540" max="1540" width="10.28515625" style="35" customWidth="1"/>
    <col min="1541" max="1541" width="11.85546875" style="35" customWidth="1"/>
    <col min="1542" max="1542" width="11.7109375" style="35" customWidth="1"/>
    <col min="1543" max="1543" width="7.5703125" style="35" customWidth="1"/>
    <col min="1544" max="1544" width="10.28515625" style="35" customWidth="1"/>
    <col min="1545" max="1545" width="11.85546875" style="35" customWidth="1"/>
    <col min="1546" max="1546" width="10.7109375" style="35" customWidth="1"/>
    <col min="1547" max="1547" width="10.85546875" style="35" customWidth="1"/>
    <col min="1548" max="1548" width="13.7109375" style="35" customWidth="1"/>
    <col min="1549" max="1549" width="13.140625" style="35" customWidth="1"/>
    <col min="1550" max="1550" width="11.140625" style="35" customWidth="1"/>
    <col min="1551" max="1793" width="9.140625" style="35"/>
    <col min="1794" max="1794" width="5.85546875" style="35" customWidth="1"/>
    <col min="1795" max="1795" width="19.140625" style="35" customWidth="1"/>
    <col min="1796" max="1796" width="10.28515625" style="35" customWidth="1"/>
    <col min="1797" max="1797" width="11.85546875" style="35" customWidth="1"/>
    <col min="1798" max="1798" width="11.7109375" style="35" customWidth="1"/>
    <col min="1799" max="1799" width="7.5703125" style="35" customWidth="1"/>
    <col min="1800" max="1800" width="10.28515625" style="35" customWidth="1"/>
    <col min="1801" max="1801" width="11.85546875" style="35" customWidth="1"/>
    <col min="1802" max="1802" width="10.7109375" style="35" customWidth="1"/>
    <col min="1803" max="1803" width="10.85546875" style="35" customWidth="1"/>
    <col min="1804" max="1804" width="13.7109375" style="35" customWidth="1"/>
    <col min="1805" max="1805" width="13.140625" style="35" customWidth="1"/>
    <col min="1806" max="1806" width="11.140625" style="35" customWidth="1"/>
    <col min="1807" max="2049" width="9.140625" style="35"/>
    <col min="2050" max="2050" width="5.85546875" style="35" customWidth="1"/>
    <col min="2051" max="2051" width="19.140625" style="35" customWidth="1"/>
    <col min="2052" max="2052" width="10.28515625" style="35" customWidth="1"/>
    <col min="2053" max="2053" width="11.85546875" style="35" customWidth="1"/>
    <col min="2054" max="2054" width="11.7109375" style="35" customWidth="1"/>
    <col min="2055" max="2055" width="7.5703125" style="35" customWidth="1"/>
    <col min="2056" max="2056" width="10.28515625" style="35" customWidth="1"/>
    <col min="2057" max="2057" width="11.85546875" style="35" customWidth="1"/>
    <col min="2058" max="2058" width="10.7109375" style="35" customWidth="1"/>
    <col min="2059" max="2059" width="10.85546875" style="35" customWidth="1"/>
    <col min="2060" max="2060" width="13.7109375" style="35" customWidth="1"/>
    <col min="2061" max="2061" width="13.140625" style="35" customWidth="1"/>
    <col min="2062" max="2062" width="11.140625" style="35" customWidth="1"/>
    <col min="2063" max="2305" width="9.140625" style="35"/>
    <col min="2306" max="2306" width="5.85546875" style="35" customWidth="1"/>
    <col min="2307" max="2307" width="19.140625" style="35" customWidth="1"/>
    <col min="2308" max="2308" width="10.28515625" style="35" customWidth="1"/>
    <col min="2309" max="2309" width="11.85546875" style="35" customWidth="1"/>
    <col min="2310" max="2310" width="11.7109375" style="35" customWidth="1"/>
    <col min="2311" max="2311" width="7.5703125" style="35" customWidth="1"/>
    <col min="2312" max="2312" width="10.28515625" style="35" customWidth="1"/>
    <col min="2313" max="2313" width="11.85546875" style="35" customWidth="1"/>
    <col min="2314" max="2314" width="10.7109375" style="35" customWidth="1"/>
    <col min="2315" max="2315" width="10.85546875" style="35" customWidth="1"/>
    <col min="2316" max="2316" width="13.7109375" style="35" customWidth="1"/>
    <col min="2317" max="2317" width="13.140625" style="35" customWidth="1"/>
    <col min="2318" max="2318" width="11.140625" style="35" customWidth="1"/>
    <col min="2319" max="2561" width="9.140625" style="35"/>
    <col min="2562" max="2562" width="5.85546875" style="35" customWidth="1"/>
    <col min="2563" max="2563" width="19.140625" style="35" customWidth="1"/>
    <col min="2564" max="2564" width="10.28515625" style="35" customWidth="1"/>
    <col min="2565" max="2565" width="11.85546875" style="35" customWidth="1"/>
    <col min="2566" max="2566" width="11.7109375" style="35" customWidth="1"/>
    <col min="2567" max="2567" width="7.5703125" style="35" customWidth="1"/>
    <col min="2568" max="2568" width="10.28515625" style="35" customWidth="1"/>
    <col min="2569" max="2569" width="11.85546875" style="35" customWidth="1"/>
    <col min="2570" max="2570" width="10.7109375" style="35" customWidth="1"/>
    <col min="2571" max="2571" width="10.85546875" style="35" customWidth="1"/>
    <col min="2572" max="2572" width="13.7109375" style="35" customWidth="1"/>
    <col min="2573" max="2573" width="13.140625" style="35" customWidth="1"/>
    <col min="2574" max="2574" width="11.140625" style="35" customWidth="1"/>
    <col min="2575" max="2817" width="9.140625" style="35"/>
    <col min="2818" max="2818" width="5.85546875" style="35" customWidth="1"/>
    <col min="2819" max="2819" width="19.140625" style="35" customWidth="1"/>
    <col min="2820" max="2820" width="10.28515625" style="35" customWidth="1"/>
    <col min="2821" max="2821" width="11.85546875" style="35" customWidth="1"/>
    <col min="2822" max="2822" width="11.7109375" style="35" customWidth="1"/>
    <col min="2823" max="2823" width="7.5703125" style="35" customWidth="1"/>
    <col min="2824" max="2824" width="10.28515625" style="35" customWidth="1"/>
    <col min="2825" max="2825" width="11.85546875" style="35" customWidth="1"/>
    <col min="2826" max="2826" width="10.7109375" style="35" customWidth="1"/>
    <col min="2827" max="2827" width="10.85546875" style="35" customWidth="1"/>
    <col min="2828" max="2828" width="13.7109375" style="35" customWidth="1"/>
    <col min="2829" max="2829" width="13.140625" style="35" customWidth="1"/>
    <col min="2830" max="2830" width="11.140625" style="35" customWidth="1"/>
    <col min="2831" max="3073" width="9.140625" style="35"/>
    <col min="3074" max="3074" width="5.85546875" style="35" customWidth="1"/>
    <col min="3075" max="3075" width="19.140625" style="35" customWidth="1"/>
    <col min="3076" max="3076" width="10.28515625" style="35" customWidth="1"/>
    <col min="3077" max="3077" width="11.85546875" style="35" customWidth="1"/>
    <col min="3078" max="3078" width="11.7109375" style="35" customWidth="1"/>
    <col min="3079" max="3079" width="7.5703125" style="35" customWidth="1"/>
    <col min="3080" max="3080" width="10.28515625" style="35" customWidth="1"/>
    <col min="3081" max="3081" width="11.85546875" style="35" customWidth="1"/>
    <col min="3082" max="3082" width="10.7109375" style="35" customWidth="1"/>
    <col min="3083" max="3083" width="10.85546875" style="35" customWidth="1"/>
    <col min="3084" max="3084" width="13.7109375" style="35" customWidth="1"/>
    <col min="3085" max="3085" width="13.140625" style="35" customWidth="1"/>
    <col min="3086" max="3086" width="11.140625" style="35" customWidth="1"/>
    <col min="3087" max="3329" width="9.140625" style="35"/>
    <col min="3330" max="3330" width="5.85546875" style="35" customWidth="1"/>
    <col min="3331" max="3331" width="19.140625" style="35" customWidth="1"/>
    <col min="3332" max="3332" width="10.28515625" style="35" customWidth="1"/>
    <col min="3333" max="3333" width="11.85546875" style="35" customWidth="1"/>
    <col min="3334" max="3334" width="11.7109375" style="35" customWidth="1"/>
    <col min="3335" max="3335" width="7.5703125" style="35" customWidth="1"/>
    <col min="3336" max="3336" width="10.28515625" style="35" customWidth="1"/>
    <col min="3337" max="3337" width="11.85546875" style="35" customWidth="1"/>
    <col min="3338" max="3338" width="10.7109375" style="35" customWidth="1"/>
    <col min="3339" max="3339" width="10.85546875" style="35" customWidth="1"/>
    <col min="3340" max="3340" width="13.7109375" style="35" customWidth="1"/>
    <col min="3341" max="3341" width="13.140625" style="35" customWidth="1"/>
    <col min="3342" max="3342" width="11.140625" style="35" customWidth="1"/>
    <col min="3343" max="3585" width="9.140625" style="35"/>
    <col min="3586" max="3586" width="5.85546875" style="35" customWidth="1"/>
    <col min="3587" max="3587" width="19.140625" style="35" customWidth="1"/>
    <col min="3588" max="3588" width="10.28515625" style="35" customWidth="1"/>
    <col min="3589" max="3589" width="11.85546875" style="35" customWidth="1"/>
    <col min="3590" max="3590" width="11.7109375" style="35" customWidth="1"/>
    <col min="3591" max="3591" width="7.5703125" style="35" customWidth="1"/>
    <col min="3592" max="3592" width="10.28515625" style="35" customWidth="1"/>
    <col min="3593" max="3593" width="11.85546875" style="35" customWidth="1"/>
    <col min="3594" max="3594" width="10.7109375" style="35" customWidth="1"/>
    <col min="3595" max="3595" width="10.85546875" style="35" customWidth="1"/>
    <col min="3596" max="3596" width="13.7109375" style="35" customWidth="1"/>
    <col min="3597" max="3597" width="13.140625" style="35" customWidth="1"/>
    <col min="3598" max="3598" width="11.140625" style="35" customWidth="1"/>
    <col min="3599" max="3841" width="9.140625" style="35"/>
    <col min="3842" max="3842" width="5.85546875" style="35" customWidth="1"/>
    <col min="3843" max="3843" width="19.140625" style="35" customWidth="1"/>
    <col min="3844" max="3844" width="10.28515625" style="35" customWidth="1"/>
    <col min="3845" max="3845" width="11.85546875" style="35" customWidth="1"/>
    <col min="3846" max="3846" width="11.7109375" style="35" customWidth="1"/>
    <col min="3847" max="3847" width="7.5703125" style="35" customWidth="1"/>
    <col min="3848" max="3848" width="10.28515625" style="35" customWidth="1"/>
    <col min="3849" max="3849" width="11.85546875" style="35" customWidth="1"/>
    <col min="3850" max="3850" width="10.7109375" style="35" customWidth="1"/>
    <col min="3851" max="3851" width="10.85546875" style="35" customWidth="1"/>
    <col min="3852" max="3852" width="13.7109375" style="35" customWidth="1"/>
    <col min="3853" max="3853" width="13.140625" style="35" customWidth="1"/>
    <col min="3854" max="3854" width="11.140625" style="35" customWidth="1"/>
    <col min="3855" max="4097" width="9.140625" style="35"/>
    <col min="4098" max="4098" width="5.85546875" style="35" customWidth="1"/>
    <col min="4099" max="4099" width="19.140625" style="35" customWidth="1"/>
    <col min="4100" max="4100" width="10.28515625" style="35" customWidth="1"/>
    <col min="4101" max="4101" width="11.85546875" style="35" customWidth="1"/>
    <col min="4102" max="4102" width="11.7109375" style="35" customWidth="1"/>
    <col min="4103" max="4103" width="7.5703125" style="35" customWidth="1"/>
    <col min="4104" max="4104" width="10.28515625" style="35" customWidth="1"/>
    <col min="4105" max="4105" width="11.85546875" style="35" customWidth="1"/>
    <col min="4106" max="4106" width="10.7109375" style="35" customWidth="1"/>
    <col min="4107" max="4107" width="10.85546875" style="35" customWidth="1"/>
    <col min="4108" max="4108" width="13.7109375" style="35" customWidth="1"/>
    <col min="4109" max="4109" width="13.140625" style="35" customWidth="1"/>
    <col min="4110" max="4110" width="11.140625" style="35" customWidth="1"/>
    <col min="4111" max="4353" width="9.140625" style="35"/>
    <col min="4354" max="4354" width="5.85546875" style="35" customWidth="1"/>
    <col min="4355" max="4355" width="19.140625" style="35" customWidth="1"/>
    <col min="4356" max="4356" width="10.28515625" style="35" customWidth="1"/>
    <col min="4357" max="4357" width="11.85546875" style="35" customWidth="1"/>
    <col min="4358" max="4358" width="11.7109375" style="35" customWidth="1"/>
    <col min="4359" max="4359" width="7.5703125" style="35" customWidth="1"/>
    <col min="4360" max="4360" width="10.28515625" style="35" customWidth="1"/>
    <col min="4361" max="4361" width="11.85546875" style="35" customWidth="1"/>
    <col min="4362" max="4362" width="10.7109375" style="35" customWidth="1"/>
    <col min="4363" max="4363" width="10.85546875" style="35" customWidth="1"/>
    <col min="4364" max="4364" width="13.7109375" style="35" customWidth="1"/>
    <col min="4365" max="4365" width="13.140625" style="35" customWidth="1"/>
    <col min="4366" max="4366" width="11.140625" style="35" customWidth="1"/>
    <col min="4367" max="4609" width="9.140625" style="35"/>
    <col min="4610" max="4610" width="5.85546875" style="35" customWidth="1"/>
    <col min="4611" max="4611" width="19.140625" style="35" customWidth="1"/>
    <col min="4612" max="4612" width="10.28515625" style="35" customWidth="1"/>
    <col min="4613" max="4613" width="11.85546875" style="35" customWidth="1"/>
    <col min="4614" max="4614" width="11.7109375" style="35" customWidth="1"/>
    <col min="4615" max="4615" width="7.5703125" style="35" customWidth="1"/>
    <col min="4616" max="4616" width="10.28515625" style="35" customWidth="1"/>
    <col min="4617" max="4617" width="11.85546875" style="35" customWidth="1"/>
    <col min="4618" max="4618" width="10.7109375" style="35" customWidth="1"/>
    <col min="4619" max="4619" width="10.85546875" style="35" customWidth="1"/>
    <col min="4620" max="4620" width="13.7109375" style="35" customWidth="1"/>
    <col min="4621" max="4621" width="13.140625" style="35" customWidth="1"/>
    <col min="4622" max="4622" width="11.140625" style="35" customWidth="1"/>
    <col min="4623" max="4865" width="9.140625" style="35"/>
    <col min="4866" max="4866" width="5.85546875" style="35" customWidth="1"/>
    <col min="4867" max="4867" width="19.140625" style="35" customWidth="1"/>
    <col min="4868" max="4868" width="10.28515625" style="35" customWidth="1"/>
    <col min="4869" max="4869" width="11.85546875" style="35" customWidth="1"/>
    <col min="4870" max="4870" width="11.7109375" style="35" customWidth="1"/>
    <col min="4871" max="4871" width="7.5703125" style="35" customWidth="1"/>
    <col min="4872" max="4872" width="10.28515625" style="35" customWidth="1"/>
    <col min="4873" max="4873" width="11.85546875" style="35" customWidth="1"/>
    <col min="4874" max="4874" width="10.7109375" style="35" customWidth="1"/>
    <col min="4875" max="4875" width="10.85546875" style="35" customWidth="1"/>
    <col min="4876" max="4876" width="13.7109375" style="35" customWidth="1"/>
    <col min="4877" max="4877" width="13.140625" style="35" customWidth="1"/>
    <col min="4878" max="4878" width="11.140625" style="35" customWidth="1"/>
    <col min="4879" max="5121" width="9.140625" style="35"/>
    <col min="5122" max="5122" width="5.85546875" style="35" customWidth="1"/>
    <col min="5123" max="5123" width="19.140625" style="35" customWidth="1"/>
    <col min="5124" max="5124" width="10.28515625" style="35" customWidth="1"/>
    <col min="5125" max="5125" width="11.85546875" style="35" customWidth="1"/>
    <col min="5126" max="5126" width="11.7109375" style="35" customWidth="1"/>
    <col min="5127" max="5127" width="7.5703125" style="35" customWidth="1"/>
    <col min="5128" max="5128" width="10.28515625" style="35" customWidth="1"/>
    <col min="5129" max="5129" width="11.85546875" style="35" customWidth="1"/>
    <col min="5130" max="5130" width="10.7109375" style="35" customWidth="1"/>
    <col min="5131" max="5131" width="10.85546875" style="35" customWidth="1"/>
    <col min="5132" max="5132" width="13.7109375" style="35" customWidth="1"/>
    <col min="5133" max="5133" width="13.140625" style="35" customWidth="1"/>
    <col min="5134" max="5134" width="11.140625" style="35" customWidth="1"/>
    <col min="5135" max="5377" width="9.140625" style="35"/>
    <col min="5378" max="5378" width="5.85546875" style="35" customWidth="1"/>
    <col min="5379" max="5379" width="19.140625" style="35" customWidth="1"/>
    <col min="5380" max="5380" width="10.28515625" style="35" customWidth="1"/>
    <col min="5381" max="5381" width="11.85546875" style="35" customWidth="1"/>
    <col min="5382" max="5382" width="11.7109375" style="35" customWidth="1"/>
    <col min="5383" max="5383" width="7.5703125" style="35" customWidth="1"/>
    <col min="5384" max="5384" width="10.28515625" style="35" customWidth="1"/>
    <col min="5385" max="5385" width="11.85546875" style="35" customWidth="1"/>
    <col min="5386" max="5386" width="10.7109375" style="35" customWidth="1"/>
    <col min="5387" max="5387" width="10.85546875" style="35" customWidth="1"/>
    <col min="5388" max="5388" width="13.7109375" style="35" customWidth="1"/>
    <col min="5389" max="5389" width="13.140625" style="35" customWidth="1"/>
    <col min="5390" max="5390" width="11.140625" style="35" customWidth="1"/>
    <col min="5391" max="5633" width="9.140625" style="35"/>
    <col min="5634" max="5634" width="5.85546875" style="35" customWidth="1"/>
    <col min="5635" max="5635" width="19.140625" style="35" customWidth="1"/>
    <col min="5636" max="5636" width="10.28515625" style="35" customWidth="1"/>
    <col min="5637" max="5637" width="11.85546875" style="35" customWidth="1"/>
    <col min="5638" max="5638" width="11.7109375" style="35" customWidth="1"/>
    <col min="5639" max="5639" width="7.5703125" style="35" customWidth="1"/>
    <col min="5640" max="5640" width="10.28515625" style="35" customWidth="1"/>
    <col min="5641" max="5641" width="11.85546875" style="35" customWidth="1"/>
    <col min="5642" max="5642" width="10.7109375" style="35" customWidth="1"/>
    <col min="5643" max="5643" width="10.85546875" style="35" customWidth="1"/>
    <col min="5644" max="5644" width="13.7109375" style="35" customWidth="1"/>
    <col min="5645" max="5645" width="13.140625" style="35" customWidth="1"/>
    <col min="5646" max="5646" width="11.140625" style="35" customWidth="1"/>
    <col min="5647" max="5889" width="9.140625" style="35"/>
    <col min="5890" max="5890" width="5.85546875" style="35" customWidth="1"/>
    <col min="5891" max="5891" width="19.140625" style="35" customWidth="1"/>
    <col min="5892" max="5892" width="10.28515625" style="35" customWidth="1"/>
    <col min="5893" max="5893" width="11.85546875" style="35" customWidth="1"/>
    <col min="5894" max="5894" width="11.7109375" style="35" customWidth="1"/>
    <col min="5895" max="5895" width="7.5703125" style="35" customWidth="1"/>
    <col min="5896" max="5896" width="10.28515625" style="35" customWidth="1"/>
    <col min="5897" max="5897" width="11.85546875" style="35" customWidth="1"/>
    <col min="5898" max="5898" width="10.7109375" style="35" customWidth="1"/>
    <col min="5899" max="5899" width="10.85546875" style="35" customWidth="1"/>
    <col min="5900" max="5900" width="13.7109375" style="35" customWidth="1"/>
    <col min="5901" max="5901" width="13.140625" style="35" customWidth="1"/>
    <col min="5902" max="5902" width="11.140625" style="35" customWidth="1"/>
    <col min="5903" max="6145" width="9.140625" style="35"/>
    <col min="6146" max="6146" width="5.85546875" style="35" customWidth="1"/>
    <col min="6147" max="6147" width="19.140625" style="35" customWidth="1"/>
    <col min="6148" max="6148" width="10.28515625" style="35" customWidth="1"/>
    <col min="6149" max="6149" width="11.85546875" style="35" customWidth="1"/>
    <col min="6150" max="6150" width="11.7109375" style="35" customWidth="1"/>
    <col min="6151" max="6151" width="7.5703125" style="35" customWidth="1"/>
    <col min="6152" max="6152" width="10.28515625" style="35" customWidth="1"/>
    <col min="6153" max="6153" width="11.85546875" style="35" customWidth="1"/>
    <col min="6154" max="6154" width="10.7109375" style="35" customWidth="1"/>
    <col min="6155" max="6155" width="10.85546875" style="35" customWidth="1"/>
    <col min="6156" max="6156" width="13.7109375" style="35" customWidth="1"/>
    <col min="6157" max="6157" width="13.140625" style="35" customWidth="1"/>
    <col min="6158" max="6158" width="11.140625" style="35" customWidth="1"/>
    <col min="6159" max="6401" width="9.140625" style="35"/>
    <col min="6402" max="6402" width="5.85546875" style="35" customWidth="1"/>
    <col min="6403" max="6403" width="19.140625" style="35" customWidth="1"/>
    <col min="6404" max="6404" width="10.28515625" style="35" customWidth="1"/>
    <col min="6405" max="6405" width="11.85546875" style="35" customWidth="1"/>
    <col min="6406" max="6406" width="11.7109375" style="35" customWidth="1"/>
    <col min="6407" max="6407" width="7.5703125" style="35" customWidth="1"/>
    <col min="6408" max="6408" width="10.28515625" style="35" customWidth="1"/>
    <col min="6409" max="6409" width="11.85546875" style="35" customWidth="1"/>
    <col min="6410" max="6410" width="10.7109375" style="35" customWidth="1"/>
    <col min="6411" max="6411" width="10.85546875" style="35" customWidth="1"/>
    <col min="6412" max="6412" width="13.7109375" style="35" customWidth="1"/>
    <col min="6413" max="6413" width="13.140625" style="35" customWidth="1"/>
    <col min="6414" max="6414" width="11.140625" style="35" customWidth="1"/>
    <col min="6415" max="6657" width="9.140625" style="35"/>
    <col min="6658" max="6658" width="5.85546875" style="35" customWidth="1"/>
    <col min="6659" max="6659" width="19.140625" style="35" customWidth="1"/>
    <col min="6660" max="6660" width="10.28515625" style="35" customWidth="1"/>
    <col min="6661" max="6661" width="11.85546875" style="35" customWidth="1"/>
    <col min="6662" max="6662" width="11.7109375" style="35" customWidth="1"/>
    <col min="6663" max="6663" width="7.5703125" style="35" customWidth="1"/>
    <col min="6664" max="6664" width="10.28515625" style="35" customWidth="1"/>
    <col min="6665" max="6665" width="11.85546875" style="35" customWidth="1"/>
    <col min="6666" max="6666" width="10.7109375" style="35" customWidth="1"/>
    <col min="6667" max="6667" width="10.85546875" style="35" customWidth="1"/>
    <col min="6668" max="6668" width="13.7109375" style="35" customWidth="1"/>
    <col min="6669" max="6669" width="13.140625" style="35" customWidth="1"/>
    <col min="6670" max="6670" width="11.140625" style="35" customWidth="1"/>
    <col min="6671" max="6913" width="9.140625" style="35"/>
    <col min="6914" max="6914" width="5.85546875" style="35" customWidth="1"/>
    <col min="6915" max="6915" width="19.140625" style="35" customWidth="1"/>
    <col min="6916" max="6916" width="10.28515625" style="35" customWidth="1"/>
    <col min="6917" max="6917" width="11.85546875" style="35" customWidth="1"/>
    <col min="6918" max="6918" width="11.7109375" style="35" customWidth="1"/>
    <col min="6919" max="6919" width="7.5703125" style="35" customWidth="1"/>
    <col min="6920" max="6920" width="10.28515625" style="35" customWidth="1"/>
    <col min="6921" max="6921" width="11.85546875" style="35" customWidth="1"/>
    <col min="6922" max="6922" width="10.7109375" style="35" customWidth="1"/>
    <col min="6923" max="6923" width="10.85546875" style="35" customWidth="1"/>
    <col min="6924" max="6924" width="13.7109375" style="35" customWidth="1"/>
    <col min="6925" max="6925" width="13.140625" style="35" customWidth="1"/>
    <col min="6926" max="6926" width="11.140625" style="35" customWidth="1"/>
    <col min="6927" max="7169" width="9.140625" style="35"/>
    <col min="7170" max="7170" width="5.85546875" style="35" customWidth="1"/>
    <col min="7171" max="7171" width="19.140625" style="35" customWidth="1"/>
    <col min="7172" max="7172" width="10.28515625" style="35" customWidth="1"/>
    <col min="7173" max="7173" width="11.85546875" style="35" customWidth="1"/>
    <col min="7174" max="7174" width="11.7109375" style="35" customWidth="1"/>
    <col min="7175" max="7175" width="7.5703125" style="35" customWidth="1"/>
    <col min="7176" max="7176" width="10.28515625" style="35" customWidth="1"/>
    <col min="7177" max="7177" width="11.85546875" style="35" customWidth="1"/>
    <col min="7178" max="7178" width="10.7109375" style="35" customWidth="1"/>
    <col min="7179" max="7179" width="10.85546875" style="35" customWidth="1"/>
    <col min="7180" max="7180" width="13.7109375" style="35" customWidth="1"/>
    <col min="7181" max="7181" width="13.140625" style="35" customWidth="1"/>
    <col min="7182" max="7182" width="11.140625" style="35" customWidth="1"/>
    <col min="7183" max="7425" width="9.140625" style="35"/>
    <col min="7426" max="7426" width="5.85546875" style="35" customWidth="1"/>
    <col min="7427" max="7427" width="19.140625" style="35" customWidth="1"/>
    <col min="7428" max="7428" width="10.28515625" style="35" customWidth="1"/>
    <col min="7429" max="7429" width="11.85546875" style="35" customWidth="1"/>
    <col min="7430" max="7430" width="11.7109375" style="35" customWidth="1"/>
    <col min="7431" max="7431" width="7.5703125" style="35" customWidth="1"/>
    <col min="7432" max="7432" width="10.28515625" style="35" customWidth="1"/>
    <col min="7433" max="7433" width="11.85546875" style="35" customWidth="1"/>
    <col min="7434" max="7434" width="10.7109375" style="35" customWidth="1"/>
    <col min="7435" max="7435" width="10.85546875" style="35" customWidth="1"/>
    <col min="7436" max="7436" width="13.7109375" style="35" customWidth="1"/>
    <col min="7437" max="7437" width="13.140625" style="35" customWidth="1"/>
    <col min="7438" max="7438" width="11.140625" style="35" customWidth="1"/>
    <col min="7439" max="7681" width="9.140625" style="35"/>
    <col min="7682" max="7682" width="5.85546875" style="35" customWidth="1"/>
    <col min="7683" max="7683" width="19.140625" style="35" customWidth="1"/>
    <col min="7684" max="7684" width="10.28515625" style="35" customWidth="1"/>
    <col min="7685" max="7685" width="11.85546875" style="35" customWidth="1"/>
    <col min="7686" max="7686" width="11.7109375" style="35" customWidth="1"/>
    <col min="7687" max="7687" width="7.5703125" style="35" customWidth="1"/>
    <col min="7688" max="7688" width="10.28515625" style="35" customWidth="1"/>
    <col min="7689" max="7689" width="11.85546875" style="35" customWidth="1"/>
    <col min="7690" max="7690" width="10.7109375" style="35" customWidth="1"/>
    <col min="7691" max="7691" width="10.85546875" style="35" customWidth="1"/>
    <col min="7692" max="7692" width="13.7109375" style="35" customWidth="1"/>
    <col min="7693" max="7693" width="13.140625" style="35" customWidth="1"/>
    <col min="7694" max="7694" width="11.140625" style="35" customWidth="1"/>
    <col min="7695" max="7937" width="9.140625" style="35"/>
    <col min="7938" max="7938" width="5.85546875" style="35" customWidth="1"/>
    <col min="7939" max="7939" width="19.140625" style="35" customWidth="1"/>
    <col min="7940" max="7940" width="10.28515625" style="35" customWidth="1"/>
    <col min="7941" max="7941" width="11.85546875" style="35" customWidth="1"/>
    <col min="7942" max="7942" width="11.7109375" style="35" customWidth="1"/>
    <col min="7943" max="7943" width="7.5703125" style="35" customWidth="1"/>
    <col min="7944" max="7944" width="10.28515625" style="35" customWidth="1"/>
    <col min="7945" max="7945" width="11.85546875" style="35" customWidth="1"/>
    <col min="7946" max="7946" width="10.7109375" style="35" customWidth="1"/>
    <col min="7947" max="7947" width="10.85546875" style="35" customWidth="1"/>
    <col min="7948" max="7948" width="13.7109375" style="35" customWidth="1"/>
    <col min="7949" max="7949" width="13.140625" style="35" customWidth="1"/>
    <col min="7950" max="7950" width="11.140625" style="35" customWidth="1"/>
    <col min="7951" max="8193" width="9.140625" style="35"/>
    <col min="8194" max="8194" width="5.85546875" style="35" customWidth="1"/>
    <col min="8195" max="8195" width="19.140625" style="35" customWidth="1"/>
    <col min="8196" max="8196" width="10.28515625" style="35" customWidth="1"/>
    <col min="8197" max="8197" width="11.85546875" style="35" customWidth="1"/>
    <col min="8198" max="8198" width="11.7109375" style="35" customWidth="1"/>
    <col min="8199" max="8199" width="7.5703125" style="35" customWidth="1"/>
    <col min="8200" max="8200" width="10.28515625" style="35" customWidth="1"/>
    <col min="8201" max="8201" width="11.85546875" style="35" customWidth="1"/>
    <col min="8202" max="8202" width="10.7109375" style="35" customWidth="1"/>
    <col min="8203" max="8203" width="10.85546875" style="35" customWidth="1"/>
    <col min="8204" max="8204" width="13.7109375" style="35" customWidth="1"/>
    <col min="8205" max="8205" width="13.140625" style="35" customWidth="1"/>
    <col min="8206" max="8206" width="11.140625" style="35" customWidth="1"/>
    <col min="8207" max="8449" width="9.140625" style="35"/>
    <col min="8450" max="8450" width="5.85546875" style="35" customWidth="1"/>
    <col min="8451" max="8451" width="19.140625" style="35" customWidth="1"/>
    <col min="8452" max="8452" width="10.28515625" style="35" customWidth="1"/>
    <col min="8453" max="8453" width="11.85546875" style="35" customWidth="1"/>
    <col min="8454" max="8454" width="11.7109375" style="35" customWidth="1"/>
    <col min="8455" max="8455" width="7.5703125" style="35" customWidth="1"/>
    <col min="8456" max="8456" width="10.28515625" style="35" customWidth="1"/>
    <col min="8457" max="8457" width="11.85546875" style="35" customWidth="1"/>
    <col min="8458" max="8458" width="10.7109375" style="35" customWidth="1"/>
    <col min="8459" max="8459" width="10.85546875" style="35" customWidth="1"/>
    <col min="8460" max="8460" width="13.7109375" style="35" customWidth="1"/>
    <col min="8461" max="8461" width="13.140625" style="35" customWidth="1"/>
    <col min="8462" max="8462" width="11.140625" style="35" customWidth="1"/>
    <col min="8463" max="8705" width="9.140625" style="35"/>
    <col min="8706" max="8706" width="5.85546875" style="35" customWidth="1"/>
    <col min="8707" max="8707" width="19.140625" style="35" customWidth="1"/>
    <col min="8708" max="8708" width="10.28515625" style="35" customWidth="1"/>
    <col min="8709" max="8709" width="11.85546875" style="35" customWidth="1"/>
    <col min="8710" max="8710" width="11.7109375" style="35" customWidth="1"/>
    <col min="8711" max="8711" width="7.5703125" style="35" customWidth="1"/>
    <col min="8712" max="8712" width="10.28515625" style="35" customWidth="1"/>
    <col min="8713" max="8713" width="11.85546875" style="35" customWidth="1"/>
    <col min="8714" max="8714" width="10.7109375" style="35" customWidth="1"/>
    <col min="8715" max="8715" width="10.85546875" style="35" customWidth="1"/>
    <col min="8716" max="8716" width="13.7109375" style="35" customWidth="1"/>
    <col min="8717" max="8717" width="13.140625" style="35" customWidth="1"/>
    <col min="8718" max="8718" width="11.140625" style="35" customWidth="1"/>
    <col min="8719" max="8961" width="9.140625" style="35"/>
    <col min="8962" max="8962" width="5.85546875" style="35" customWidth="1"/>
    <col min="8963" max="8963" width="19.140625" style="35" customWidth="1"/>
    <col min="8964" max="8964" width="10.28515625" style="35" customWidth="1"/>
    <col min="8965" max="8965" width="11.85546875" style="35" customWidth="1"/>
    <col min="8966" max="8966" width="11.7109375" style="35" customWidth="1"/>
    <col min="8967" max="8967" width="7.5703125" style="35" customWidth="1"/>
    <col min="8968" max="8968" width="10.28515625" style="35" customWidth="1"/>
    <col min="8969" max="8969" width="11.85546875" style="35" customWidth="1"/>
    <col min="8970" max="8970" width="10.7109375" style="35" customWidth="1"/>
    <col min="8971" max="8971" width="10.85546875" style="35" customWidth="1"/>
    <col min="8972" max="8972" width="13.7109375" style="35" customWidth="1"/>
    <col min="8973" max="8973" width="13.140625" style="35" customWidth="1"/>
    <col min="8974" max="8974" width="11.140625" style="35" customWidth="1"/>
    <col min="8975" max="9217" width="9.140625" style="35"/>
    <col min="9218" max="9218" width="5.85546875" style="35" customWidth="1"/>
    <col min="9219" max="9219" width="19.140625" style="35" customWidth="1"/>
    <col min="9220" max="9220" width="10.28515625" style="35" customWidth="1"/>
    <col min="9221" max="9221" width="11.85546875" style="35" customWidth="1"/>
    <col min="9222" max="9222" width="11.7109375" style="35" customWidth="1"/>
    <col min="9223" max="9223" width="7.5703125" style="35" customWidth="1"/>
    <col min="9224" max="9224" width="10.28515625" style="35" customWidth="1"/>
    <col min="9225" max="9225" width="11.85546875" style="35" customWidth="1"/>
    <col min="9226" max="9226" width="10.7109375" style="35" customWidth="1"/>
    <col min="9227" max="9227" width="10.85546875" style="35" customWidth="1"/>
    <col min="9228" max="9228" width="13.7109375" style="35" customWidth="1"/>
    <col min="9229" max="9229" width="13.140625" style="35" customWidth="1"/>
    <col min="9230" max="9230" width="11.140625" style="35" customWidth="1"/>
    <col min="9231" max="9473" width="9.140625" style="35"/>
    <col min="9474" max="9474" width="5.85546875" style="35" customWidth="1"/>
    <col min="9475" max="9475" width="19.140625" style="35" customWidth="1"/>
    <col min="9476" max="9476" width="10.28515625" style="35" customWidth="1"/>
    <col min="9477" max="9477" width="11.85546875" style="35" customWidth="1"/>
    <col min="9478" max="9478" width="11.7109375" style="35" customWidth="1"/>
    <col min="9479" max="9479" width="7.5703125" style="35" customWidth="1"/>
    <col min="9480" max="9480" width="10.28515625" style="35" customWidth="1"/>
    <col min="9481" max="9481" width="11.85546875" style="35" customWidth="1"/>
    <col min="9482" max="9482" width="10.7109375" style="35" customWidth="1"/>
    <col min="9483" max="9483" width="10.85546875" style="35" customWidth="1"/>
    <col min="9484" max="9484" width="13.7109375" style="35" customWidth="1"/>
    <col min="9485" max="9485" width="13.140625" style="35" customWidth="1"/>
    <col min="9486" max="9486" width="11.140625" style="35" customWidth="1"/>
    <col min="9487" max="9729" width="9.140625" style="35"/>
    <col min="9730" max="9730" width="5.85546875" style="35" customWidth="1"/>
    <col min="9731" max="9731" width="19.140625" style="35" customWidth="1"/>
    <col min="9732" max="9732" width="10.28515625" style="35" customWidth="1"/>
    <col min="9733" max="9733" width="11.85546875" style="35" customWidth="1"/>
    <col min="9734" max="9734" width="11.7109375" style="35" customWidth="1"/>
    <col min="9735" max="9735" width="7.5703125" style="35" customWidth="1"/>
    <col min="9736" max="9736" width="10.28515625" style="35" customWidth="1"/>
    <col min="9737" max="9737" width="11.85546875" style="35" customWidth="1"/>
    <col min="9738" max="9738" width="10.7109375" style="35" customWidth="1"/>
    <col min="9739" max="9739" width="10.85546875" style="35" customWidth="1"/>
    <col min="9740" max="9740" width="13.7109375" style="35" customWidth="1"/>
    <col min="9741" max="9741" width="13.140625" style="35" customWidth="1"/>
    <col min="9742" max="9742" width="11.140625" style="35" customWidth="1"/>
    <col min="9743" max="9985" width="9.140625" style="35"/>
    <col min="9986" max="9986" width="5.85546875" style="35" customWidth="1"/>
    <col min="9987" max="9987" width="19.140625" style="35" customWidth="1"/>
    <col min="9988" max="9988" width="10.28515625" style="35" customWidth="1"/>
    <col min="9989" max="9989" width="11.85546875" style="35" customWidth="1"/>
    <col min="9990" max="9990" width="11.7109375" style="35" customWidth="1"/>
    <col min="9991" max="9991" width="7.5703125" style="35" customWidth="1"/>
    <col min="9992" max="9992" width="10.28515625" style="35" customWidth="1"/>
    <col min="9993" max="9993" width="11.85546875" style="35" customWidth="1"/>
    <col min="9994" max="9994" width="10.7109375" style="35" customWidth="1"/>
    <col min="9995" max="9995" width="10.85546875" style="35" customWidth="1"/>
    <col min="9996" max="9996" width="13.7109375" style="35" customWidth="1"/>
    <col min="9997" max="9997" width="13.140625" style="35" customWidth="1"/>
    <col min="9998" max="9998" width="11.140625" style="35" customWidth="1"/>
    <col min="9999" max="10241" width="9.140625" style="35"/>
    <col min="10242" max="10242" width="5.85546875" style="35" customWidth="1"/>
    <col min="10243" max="10243" width="19.140625" style="35" customWidth="1"/>
    <col min="10244" max="10244" width="10.28515625" style="35" customWidth="1"/>
    <col min="10245" max="10245" width="11.85546875" style="35" customWidth="1"/>
    <col min="10246" max="10246" width="11.7109375" style="35" customWidth="1"/>
    <col min="10247" max="10247" width="7.5703125" style="35" customWidth="1"/>
    <col min="10248" max="10248" width="10.28515625" style="35" customWidth="1"/>
    <col min="10249" max="10249" width="11.85546875" style="35" customWidth="1"/>
    <col min="10250" max="10250" width="10.7109375" style="35" customWidth="1"/>
    <col min="10251" max="10251" width="10.85546875" style="35" customWidth="1"/>
    <col min="10252" max="10252" width="13.7109375" style="35" customWidth="1"/>
    <col min="10253" max="10253" width="13.140625" style="35" customWidth="1"/>
    <col min="10254" max="10254" width="11.140625" style="35" customWidth="1"/>
    <col min="10255" max="10497" width="9.140625" style="35"/>
    <col min="10498" max="10498" width="5.85546875" style="35" customWidth="1"/>
    <col min="10499" max="10499" width="19.140625" style="35" customWidth="1"/>
    <col min="10500" max="10500" width="10.28515625" style="35" customWidth="1"/>
    <col min="10501" max="10501" width="11.85546875" style="35" customWidth="1"/>
    <col min="10502" max="10502" width="11.7109375" style="35" customWidth="1"/>
    <col min="10503" max="10503" width="7.5703125" style="35" customWidth="1"/>
    <col min="10504" max="10504" width="10.28515625" style="35" customWidth="1"/>
    <col min="10505" max="10505" width="11.85546875" style="35" customWidth="1"/>
    <col min="10506" max="10506" width="10.7109375" style="35" customWidth="1"/>
    <col min="10507" max="10507" width="10.85546875" style="35" customWidth="1"/>
    <col min="10508" max="10508" width="13.7109375" style="35" customWidth="1"/>
    <col min="10509" max="10509" width="13.140625" style="35" customWidth="1"/>
    <col min="10510" max="10510" width="11.140625" style="35" customWidth="1"/>
    <col min="10511" max="10753" width="9.140625" style="35"/>
    <col min="10754" max="10754" width="5.85546875" style="35" customWidth="1"/>
    <col min="10755" max="10755" width="19.140625" style="35" customWidth="1"/>
    <col min="10756" max="10756" width="10.28515625" style="35" customWidth="1"/>
    <col min="10757" max="10757" width="11.85546875" style="35" customWidth="1"/>
    <col min="10758" max="10758" width="11.7109375" style="35" customWidth="1"/>
    <col min="10759" max="10759" width="7.5703125" style="35" customWidth="1"/>
    <col min="10760" max="10760" width="10.28515625" style="35" customWidth="1"/>
    <col min="10761" max="10761" width="11.85546875" style="35" customWidth="1"/>
    <col min="10762" max="10762" width="10.7109375" style="35" customWidth="1"/>
    <col min="10763" max="10763" width="10.85546875" style="35" customWidth="1"/>
    <col min="10764" max="10764" width="13.7109375" style="35" customWidth="1"/>
    <col min="10765" max="10765" width="13.140625" style="35" customWidth="1"/>
    <col min="10766" max="10766" width="11.140625" style="35" customWidth="1"/>
    <col min="10767" max="11009" width="9.140625" style="35"/>
    <col min="11010" max="11010" width="5.85546875" style="35" customWidth="1"/>
    <col min="11011" max="11011" width="19.140625" style="35" customWidth="1"/>
    <col min="11012" max="11012" width="10.28515625" style="35" customWidth="1"/>
    <col min="11013" max="11013" width="11.85546875" style="35" customWidth="1"/>
    <col min="11014" max="11014" width="11.7109375" style="35" customWidth="1"/>
    <col min="11015" max="11015" width="7.5703125" style="35" customWidth="1"/>
    <col min="11016" max="11016" width="10.28515625" style="35" customWidth="1"/>
    <col min="11017" max="11017" width="11.85546875" style="35" customWidth="1"/>
    <col min="11018" max="11018" width="10.7109375" style="35" customWidth="1"/>
    <col min="11019" max="11019" width="10.85546875" style="35" customWidth="1"/>
    <col min="11020" max="11020" width="13.7109375" style="35" customWidth="1"/>
    <col min="11021" max="11021" width="13.140625" style="35" customWidth="1"/>
    <col min="11022" max="11022" width="11.140625" style="35" customWidth="1"/>
    <col min="11023" max="11265" width="9.140625" style="35"/>
    <col min="11266" max="11266" width="5.85546875" style="35" customWidth="1"/>
    <col min="11267" max="11267" width="19.140625" style="35" customWidth="1"/>
    <col min="11268" max="11268" width="10.28515625" style="35" customWidth="1"/>
    <col min="11269" max="11269" width="11.85546875" style="35" customWidth="1"/>
    <col min="11270" max="11270" width="11.7109375" style="35" customWidth="1"/>
    <col min="11271" max="11271" width="7.5703125" style="35" customWidth="1"/>
    <col min="11272" max="11272" width="10.28515625" style="35" customWidth="1"/>
    <col min="11273" max="11273" width="11.85546875" style="35" customWidth="1"/>
    <col min="11274" max="11274" width="10.7109375" style="35" customWidth="1"/>
    <col min="11275" max="11275" width="10.85546875" style="35" customWidth="1"/>
    <col min="11276" max="11276" width="13.7109375" style="35" customWidth="1"/>
    <col min="11277" max="11277" width="13.140625" style="35" customWidth="1"/>
    <col min="11278" max="11278" width="11.140625" style="35" customWidth="1"/>
    <col min="11279" max="11521" width="9.140625" style="35"/>
    <col min="11522" max="11522" width="5.85546875" style="35" customWidth="1"/>
    <col min="11523" max="11523" width="19.140625" style="35" customWidth="1"/>
    <col min="11524" max="11524" width="10.28515625" style="35" customWidth="1"/>
    <col min="11525" max="11525" width="11.85546875" style="35" customWidth="1"/>
    <col min="11526" max="11526" width="11.7109375" style="35" customWidth="1"/>
    <col min="11527" max="11527" width="7.5703125" style="35" customWidth="1"/>
    <col min="11528" max="11528" width="10.28515625" style="35" customWidth="1"/>
    <col min="11529" max="11529" width="11.85546875" style="35" customWidth="1"/>
    <col min="11530" max="11530" width="10.7109375" style="35" customWidth="1"/>
    <col min="11531" max="11531" width="10.85546875" style="35" customWidth="1"/>
    <col min="11532" max="11532" width="13.7109375" style="35" customWidth="1"/>
    <col min="11533" max="11533" width="13.140625" style="35" customWidth="1"/>
    <col min="11534" max="11534" width="11.140625" style="35" customWidth="1"/>
    <col min="11535" max="11777" width="9.140625" style="35"/>
    <col min="11778" max="11778" width="5.85546875" style="35" customWidth="1"/>
    <col min="11779" max="11779" width="19.140625" style="35" customWidth="1"/>
    <col min="11780" max="11780" width="10.28515625" style="35" customWidth="1"/>
    <col min="11781" max="11781" width="11.85546875" style="35" customWidth="1"/>
    <col min="11782" max="11782" width="11.7109375" style="35" customWidth="1"/>
    <col min="11783" max="11783" width="7.5703125" style="35" customWidth="1"/>
    <col min="11784" max="11784" width="10.28515625" style="35" customWidth="1"/>
    <col min="11785" max="11785" width="11.85546875" style="35" customWidth="1"/>
    <col min="11786" max="11786" width="10.7109375" style="35" customWidth="1"/>
    <col min="11787" max="11787" width="10.85546875" style="35" customWidth="1"/>
    <col min="11788" max="11788" width="13.7109375" style="35" customWidth="1"/>
    <col min="11789" max="11789" width="13.140625" style="35" customWidth="1"/>
    <col min="11790" max="11790" width="11.140625" style="35" customWidth="1"/>
    <col min="11791" max="12033" width="9.140625" style="35"/>
    <col min="12034" max="12034" width="5.85546875" style="35" customWidth="1"/>
    <col min="12035" max="12035" width="19.140625" style="35" customWidth="1"/>
    <col min="12036" max="12036" width="10.28515625" style="35" customWidth="1"/>
    <col min="12037" max="12037" width="11.85546875" style="35" customWidth="1"/>
    <col min="12038" max="12038" width="11.7109375" style="35" customWidth="1"/>
    <col min="12039" max="12039" width="7.5703125" style="35" customWidth="1"/>
    <col min="12040" max="12040" width="10.28515625" style="35" customWidth="1"/>
    <col min="12041" max="12041" width="11.85546875" style="35" customWidth="1"/>
    <col min="12042" max="12042" width="10.7109375" style="35" customWidth="1"/>
    <col min="12043" max="12043" width="10.85546875" style="35" customWidth="1"/>
    <col min="12044" max="12044" width="13.7109375" style="35" customWidth="1"/>
    <col min="12045" max="12045" width="13.140625" style="35" customWidth="1"/>
    <col min="12046" max="12046" width="11.140625" style="35" customWidth="1"/>
    <col min="12047" max="12289" width="9.140625" style="35"/>
    <col min="12290" max="12290" width="5.85546875" style="35" customWidth="1"/>
    <col min="12291" max="12291" width="19.140625" style="35" customWidth="1"/>
    <col min="12292" max="12292" width="10.28515625" style="35" customWidth="1"/>
    <col min="12293" max="12293" width="11.85546875" style="35" customWidth="1"/>
    <col min="12294" max="12294" width="11.7109375" style="35" customWidth="1"/>
    <col min="12295" max="12295" width="7.5703125" style="35" customWidth="1"/>
    <col min="12296" max="12296" width="10.28515625" style="35" customWidth="1"/>
    <col min="12297" max="12297" width="11.85546875" style="35" customWidth="1"/>
    <col min="12298" max="12298" width="10.7109375" style="35" customWidth="1"/>
    <col min="12299" max="12299" width="10.85546875" style="35" customWidth="1"/>
    <col min="12300" max="12300" width="13.7109375" style="35" customWidth="1"/>
    <col min="12301" max="12301" width="13.140625" style="35" customWidth="1"/>
    <col min="12302" max="12302" width="11.140625" style="35" customWidth="1"/>
    <col min="12303" max="12545" width="9.140625" style="35"/>
    <col min="12546" max="12546" width="5.85546875" style="35" customWidth="1"/>
    <col min="12547" max="12547" width="19.140625" style="35" customWidth="1"/>
    <col min="12548" max="12548" width="10.28515625" style="35" customWidth="1"/>
    <col min="12549" max="12549" width="11.85546875" style="35" customWidth="1"/>
    <col min="12550" max="12550" width="11.7109375" style="35" customWidth="1"/>
    <col min="12551" max="12551" width="7.5703125" style="35" customWidth="1"/>
    <col min="12552" max="12552" width="10.28515625" style="35" customWidth="1"/>
    <col min="12553" max="12553" width="11.85546875" style="35" customWidth="1"/>
    <col min="12554" max="12554" width="10.7109375" style="35" customWidth="1"/>
    <col min="12555" max="12555" width="10.85546875" style="35" customWidth="1"/>
    <col min="12556" max="12556" width="13.7109375" style="35" customWidth="1"/>
    <col min="12557" max="12557" width="13.140625" style="35" customWidth="1"/>
    <col min="12558" max="12558" width="11.140625" style="35" customWidth="1"/>
    <col min="12559" max="12801" width="9.140625" style="35"/>
    <col min="12802" max="12802" width="5.85546875" style="35" customWidth="1"/>
    <col min="12803" max="12803" width="19.140625" style="35" customWidth="1"/>
    <col min="12804" max="12804" width="10.28515625" style="35" customWidth="1"/>
    <col min="12805" max="12805" width="11.85546875" style="35" customWidth="1"/>
    <col min="12806" max="12806" width="11.7109375" style="35" customWidth="1"/>
    <col min="12807" max="12807" width="7.5703125" style="35" customWidth="1"/>
    <col min="12808" max="12808" width="10.28515625" style="35" customWidth="1"/>
    <col min="12809" max="12809" width="11.85546875" style="35" customWidth="1"/>
    <col min="12810" max="12810" width="10.7109375" style="35" customWidth="1"/>
    <col min="12811" max="12811" width="10.85546875" style="35" customWidth="1"/>
    <col min="12812" max="12812" width="13.7109375" style="35" customWidth="1"/>
    <col min="12813" max="12813" width="13.140625" style="35" customWidth="1"/>
    <col min="12814" max="12814" width="11.140625" style="35" customWidth="1"/>
    <col min="12815" max="13057" width="9.140625" style="35"/>
    <col min="13058" max="13058" width="5.85546875" style="35" customWidth="1"/>
    <col min="13059" max="13059" width="19.140625" style="35" customWidth="1"/>
    <col min="13060" max="13060" width="10.28515625" style="35" customWidth="1"/>
    <col min="13061" max="13061" width="11.85546875" style="35" customWidth="1"/>
    <col min="13062" max="13062" width="11.7109375" style="35" customWidth="1"/>
    <col min="13063" max="13063" width="7.5703125" style="35" customWidth="1"/>
    <col min="13064" max="13064" width="10.28515625" style="35" customWidth="1"/>
    <col min="13065" max="13065" width="11.85546875" style="35" customWidth="1"/>
    <col min="13066" max="13066" width="10.7109375" style="35" customWidth="1"/>
    <col min="13067" max="13067" width="10.85546875" style="35" customWidth="1"/>
    <col min="13068" max="13068" width="13.7109375" style="35" customWidth="1"/>
    <col min="13069" max="13069" width="13.140625" style="35" customWidth="1"/>
    <col min="13070" max="13070" width="11.140625" style="35" customWidth="1"/>
    <col min="13071" max="13313" width="9.140625" style="35"/>
    <col min="13314" max="13314" width="5.85546875" style="35" customWidth="1"/>
    <col min="13315" max="13315" width="19.140625" style="35" customWidth="1"/>
    <col min="13316" max="13316" width="10.28515625" style="35" customWidth="1"/>
    <col min="13317" max="13317" width="11.85546875" style="35" customWidth="1"/>
    <col min="13318" max="13318" width="11.7109375" style="35" customWidth="1"/>
    <col min="13319" max="13319" width="7.5703125" style="35" customWidth="1"/>
    <col min="13320" max="13320" width="10.28515625" style="35" customWidth="1"/>
    <col min="13321" max="13321" width="11.85546875" style="35" customWidth="1"/>
    <col min="13322" max="13322" width="10.7109375" style="35" customWidth="1"/>
    <col min="13323" max="13323" width="10.85546875" style="35" customWidth="1"/>
    <col min="13324" max="13324" width="13.7109375" style="35" customWidth="1"/>
    <col min="13325" max="13325" width="13.140625" style="35" customWidth="1"/>
    <col min="13326" max="13326" width="11.140625" style="35" customWidth="1"/>
    <col min="13327" max="13569" width="9.140625" style="35"/>
    <col min="13570" max="13570" width="5.85546875" style="35" customWidth="1"/>
    <col min="13571" max="13571" width="19.140625" style="35" customWidth="1"/>
    <col min="13572" max="13572" width="10.28515625" style="35" customWidth="1"/>
    <col min="13573" max="13573" width="11.85546875" style="35" customWidth="1"/>
    <col min="13574" max="13574" width="11.7109375" style="35" customWidth="1"/>
    <col min="13575" max="13575" width="7.5703125" style="35" customWidth="1"/>
    <col min="13576" max="13576" width="10.28515625" style="35" customWidth="1"/>
    <col min="13577" max="13577" width="11.85546875" style="35" customWidth="1"/>
    <col min="13578" max="13578" width="10.7109375" style="35" customWidth="1"/>
    <col min="13579" max="13579" width="10.85546875" style="35" customWidth="1"/>
    <col min="13580" max="13580" width="13.7109375" style="35" customWidth="1"/>
    <col min="13581" max="13581" width="13.140625" style="35" customWidth="1"/>
    <col min="13582" max="13582" width="11.140625" style="35" customWidth="1"/>
    <col min="13583" max="13825" width="9.140625" style="35"/>
    <col min="13826" max="13826" width="5.85546875" style="35" customWidth="1"/>
    <col min="13827" max="13827" width="19.140625" style="35" customWidth="1"/>
    <col min="13828" max="13828" width="10.28515625" style="35" customWidth="1"/>
    <col min="13829" max="13829" width="11.85546875" style="35" customWidth="1"/>
    <col min="13830" max="13830" width="11.7109375" style="35" customWidth="1"/>
    <col min="13831" max="13831" width="7.5703125" style="35" customWidth="1"/>
    <col min="13832" max="13832" width="10.28515625" style="35" customWidth="1"/>
    <col min="13833" max="13833" width="11.85546875" style="35" customWidth="1"/>
    <col min="13834" max="13834" width="10.7109375" style="35" customWidth="1"/>
    <col min="13835" max="13835" width="10.85546875" style="35" customWidth="1"/>
    <col min="13836" max="13836" width="13.7109375" style="35" customWidth="1"/>
    <col min="13837" max="13837" width="13.140625" style="35" customWidth="1"/>
    <col min="13838" max="13838" width="11.140625" style="35" customWidth="1"/>
    <col min="13839" max="14081" width="9.140625" style="35"/>
    <col min="14082" max="14082" width="5.85546875" style="35" customWidth="1"/>
    <col min="14083" max="14083" width="19.140625" style="35" customWidth="1"/>
    <col min="14084" max="14084" width="10.28515625" style="35" customWidth="1"/>
    <col min="14085" max="14085" width="11.85546875" style="35" customWidth="1"/>
    <col min="14086" max="14086" width="11.7109375" style="35" customWidth="1"/>
    <col min="14087" max="14087" width="7.5703125" style="35" customWidth="1"/>
    <col min="14088" max="14088" width="10.28515625" style="35" customWidth="1"/>
    <col min="14089" max="14089" width="11.85546875" style="35" customWidth="1"/>
    <col min="14090" max="14090" width="10.7109375" style="35" customWidth="1"/>
    <col min="14091" max="14091" width="10.85546875" style="35" customWidth="1"/>
    <col min="14092" max="14092" width="13.7109375" style="35" customWidth="1"/>
    <col min="14093" max="14093" width="13.140625" style="35" customWidth="1"/>
    <col min="14094" max="14094" width="11.140625" style="35" customWidth="1"/>
    <col min="14095" max="14337" width="9.140625" style="35"/>
    <col min="14338" max="14338" width="5.85546875" style="35" customWidth="1"/>
    <col min="14339" max="14339" width="19.140625" style="35" customWidth="1"/>
    <col min="14340" max="14340" width="10.28515625" style="35" customWidth="1"/>
    <col min="14341" max="14341" width="11.85546875" style="35" customWidth="1"/>
    <col min="14342" max="14342" width="11.7109375" style="35" customWidth="1"/>
    <col min="14343" max="14343" width="7.5703125" style="35" customWidth="1"/>
    <col min="14344" max="14344" width="10.28515625" style="35" customWidth="1"/>
    <col min="14345" max="14345" width="11.85546875" style="35" customWidth="1"/>
    <col min="14346" max="14346" width="10.7109375" style="35" customWidth="1"/>
    <col min="14347" max="14347" width="10.85546875" style="35" customWidth="1"/>
    <col min="14348" max="14348" width="13.7109375" style="35" customWidth="1"/>
    <col min="14349" max="14349" width="13.140625" style="35" customWidth="1"/>
    <col min="14350" max="14350" width="11.140625" style="35" customWidth="1"/>
    <col min="14351" max="14593" width="9.140625" style="35"/>
    <col min="14594" max="14594" width="5.85546875" style="35" customWidth="1"/>
    <col min="14595" max="14595" width="19.140625" style="35" customWidth="1"/>
    <col min="14596" max="14596" width="10.28515625" style="35" customWidth="1"/>
    <col min="14597" max="14597" width="11.85546875" style="35" customWidth="1"/>
    <col min="14598" max="14598" width="11.7109375" style="35" customWidth="1"/>
    <col min="14599" max="14599" width="7.5703125" style="35" customWidth="1"/>
    <col min="14600" max="14600" width="10.28515625" style="35" customWidth="1"/>
    <col min="14601" max="14601" width="11.85546875" style="35" customWidth="1"/>
    <col min="14602" max="14602" width="10.7109375" style="35" customWidth="1"/>
    <col min="14603" max="14603" width="10.85546875" style="35" customWidth="1"/>
    <col min="14604" max="14604" width="13.7109375" style="35" customWidth="1"/>
    <col min="14605" max="14605" width="13.140625" style="35" customWidth="1"/>
    <col min="14606" max="14606" width="11.140625" style="35" customWidth="1"/>
    <col min="14607" max="14849" width="9.140625" style="35"/>
    <col min="14850" max="14850" width="5.85546875" style="35" customWidth="1"/>
    <col min="14851" max="14851" width="19.140625" style="35" customWidth="1"/>
    <col min="14852" max="14852" width="10.28515625" style="35" customWidth="1"/>
    <col min="14853" max="14853" width="11.85546875" style="35" customWidth="1"/>
    <col min="14854" max="14854" width="11.7109375" style="35" customWidth="1"/>
    <col min="14855" max="14855" width="7.5703125" style="35" customWidth="1"/>
    <col min="14856" max="14856" width="10.28515625" style="35" customWidth="1"/>
    <col min="14857" max="14857" width="11.85546875" style="35" customWidth="1"/>
    <col min="14858" max="14858" width="10.7109375" style="35" customWidth="1"/>
    <col min="14859" max="14859" width="10.85546875" style="35" customWidth="1"/>
    <col min="14860" max="14860" width="13.7109375" style="35" customWidth="1"/>
    <col min="14861" max="14861" width="13.140625" style="35" customWidth="1"/>
    <col min="14862" max="14862" width="11.140625" style="35" customWidth="1"/>
    <col min="14863" max="15105" width="9.140625" style="35"/>
    <col min="15106" max="15106" width="5.85546875" style="35" customWidth="1"/>
    <col min="15107" max="15107" width="19.140625" style="35" customWidth="1"/>
    <col min="15108" max="15108" width="10.28515625" style="35" customWidth="1"/>
    <col min="15109" max="15109" width="11.85546875" style="35" customWidth="1"/>
    <col min="15110" max="15110" width="11.7109375" style="35" customWidth="1"/>
    <col min="15111" max="15111" width="7.5703125" style="35" customWidth="1"/>
    <col min="15112" max="15112" width="10.28515625" style="35" customWidth="1"/>
    <col min="15113" max="15113" width="11.85546875" style="35" customWidth="1"/>
    <col min="15114" max="15114" width="10.7109375" style="35" customWidth="1"/>
    <col min="15115" max="15115" width="10.85546875" style="35" customWidth="1"/>
    <col min="15116" max="15116" width="13.7109375" style="35" customWidth="1"/>
    <col min="15117" max="15117" width="13.140625" style="35" customWidth="1"/>
    <col min="15118" max="15118" width="11.140625" style="35" customWidth="1"/>
    <col min="15119" max="15361" width="9.140625" style="35"/>
    <col min="15362" max="15362" width="5.85546875" style="35" customWidth="1"/>
    <col min="15363" max="15363" width="19.140625" style="35" customWidth="1"/>
    <col min="15364" max="15364" width="10.28515625" style="35" customWidth="1"/>
    <col min="15365" max="15365" width="11.85546875" style="35" customWidth="1"/>
    <col min="15366" max="15366" width="11.7109375" style="35" customWidth="1"/>
    <col min="15367" max="15367" width="7.5703125" style="35" customWidth="1"/>
    <col min="15368" max="15368" width="10.28515625" style="35" customWidth="1"/>
    <col min="15369" max="15369" width="11.85546875" style="35" customWidth="1"/>
    <col min="15370" max="15370" width="10.7109375" style="35" customWidth="1"/>
    <col min="15371" max="15371" width="10.85546875" style="35" customWidth="1"/>
    <col min="15372" max="15372" width="13.7109375" style="35" customWidth="1"/>
    <col min="15373" max="15373" width="13.140625" style="35" customWidth="1"/>
    <col min="15374" max="15374" width="11.140625" style="35" customWidth="1"/>
    <col min="15375" max="15617" width="9.140625" style="35"/>
    <col min="15618" max="15618" width="5.85546875" style="35" customWidth="1"/>
    <col min="15619" max="15619" width="19.140625" style="35" customWidth="1"/>
    <col min="15620" max="15620" width="10.28515625" style="35" customWidth="1"/>
    <col min="15621" max="15621" width="11.85546875" style="35" customWidth="1"/>
    <col min="15622" max="15622" width="11.7109375" style="35" customWidth="1"/>
    <col min="15623" max="15623" width="7.5703125" style="35" customWidth="1"/>
    <col min="15624" max="15624" width="10.28515625" style="35" customWidth="1"/>
    <col min="15625" max="15625" width="11.85546875" style="35" customWidth="1"/>
    <col min="15626" max="15626" width="10.7109375" style="35" customWidth="1"/>
    <col min="15627" max="15627" width="10.85546875" style="35" customWidth="1"/>
    <col min="15628" max="15628" width="13.7109375" style="35" customWidth="1"/>
    <col min="15629" max="15629" width="13.140625" style="35" customWidth="1"/>
    <col min="15630" max="15630" width="11.140625" style="35" customWidth="1"/>
    <col min="15631" max="15873" width="9.140625" style="35"/>
    <col min="15874" max="15874" width="5.85546875" style="35" customWidth="1"/>
    <col min="15875" max="15875" width="19.140625" style="35" customWidth="1"/>
    <col min="15876" max="15876" width="10.28515625" style="35" customWidth="1"/>
    <col min="15877" max="15877" width="11.85546875" style="35" customWidth="1"/>
    <col min="15878" max="15878" width="11.7109375" style="35" customWidth="1"/>
    <col min="15879" max="15879" width="7.5703125" style="35" customWidth="1"/>
    <col min="15880" max="15880" width="10.28515625" style="35" customWidth="1"/>
    <col min="15881" max="15881" width="11.85546875" style="35" customWidth="1"/>
    <col min="15882" max="15882" width="10.7109375" style="35" customWidth="1"/>
    <col min="15883" max="15883" width="10.85546875" style="35" customWidth="1"/>
    <col min="15884" max="15884" width="13.7109375" style="35" customWidth="1"/>
    <col min="15885" max="15885" width="13.140625" style="35" customWidth="1"/>
    <col min="15886" max="15886" width="11.140625" style="35" customWidth="1"/>
    <col min="15887" max="16129" width="9.140625" style="35"/>
    <col min="16130" max="16130" width="5.85546875" style="35" customWidth="1"/>
    <col min="16131" max="16131" width="19.140625" style="35" customWidth="1"/>
    <col min="16132" max="16132" width="10.28515625" style="35" customWidth="1"/>
    <col min="16133" max="16133" width="11.85546875" style="35" customWidth="1"/>
    <col min="16134" max="16134" width="11.7109375" style="35" customWidth="1"/>
    <col min="16135" max="16135" width="7.5703125" style="35" customWidth="1"/>
    <col min="16136" max="16136" width="10.28515625" style="35" customWidth="1"/>
    <col min="16137" max="16137" width="11.85546875" style="35" customWidth="1"/>
    <col min="16138" max="16138" width="10.7109375" style="35" customWidth="1"/>
    <col min="16139" max="16139" width="10.85546875" style="35" customWidth="1"/>
    <col min="16140" max="16140" width="13.7109375" style="35" customWidth="1"/>
    <col min="16141" max="16141" width="13.140625" style="35" customWidth="1"/>
    <col min="16142" max="16142" width="11.140625" style="35" customWidth="1"/>
    <col min="16143" max="16384" width="9.140625" style="35"/>
  </cols>
  <sheetData>
    <row r="1" spans="1:14" s="27" customFormat="1" ht="16.5">
      <c r="A1" s="777" t="s">
        <v>87</v>
      </c>
      <c r="B1" s="777"/>
      <c r="C1" s="777"/>
      <c r="D1" s="777"/>
      <c r="I1" s="52"/>
      <c r="J1" s="777" t="s">
        <v>2</v>
      </c>
      <c r="K1" s="777"/>
      <c r="L1" s="777"/>
      <c r="M1" s="777"/>
      <c r="N1" s="777"/>
    </row>
    <row r="2" spans="1:14" s="27" customFormat="1" ht="16.5">
      <c r="A2" s="918" t="s">
        <v>89</v>
      </c>
      <c r="B2" s="918"/>
      <c r="C2" s="918"/>
      <c r="D2" s="918"/>
      <c r="E2" s="36"/>
      <c r="F2" s="36"/>
      <c r="G2" s="36"/>
      <c r="I2" s="52"/>
      <c r="J2" s="918" t="s">
        <v>4</v>
      </c>
      <c r="K2" s="918"/>
      <c r="L2" s="918"/>
      <c r="M2" s="918"/>
      <c r="N2" s="918"/>
    </row>
    <row r="3" spans="1:14" ht="18.75">
      <c r="A3" s="931"/>
      <c r="B3" s="931"/>
      <c r="C3" s="931"/>
      <c r="D3" s="5"/>
      <c r="E3" s="5"/>
      <c r="F3" s="5"/>
      <c r="G3" s="5"/>
      <c r="I3" s="53"/>
      <c r="J3" s="931"/>
      <c r="K3" s="931"/>
      <c r="L3" s="931"/>
      <c r="M3" s="931"/>
      <c r="N3" s="931"/>
    </row>
    <row r="4" spans="1:14" s="28" customFormat="1" ht="20.25">
      <c r="A4" s="915" t="s">
        <v>901</v>
      </c>
      <c r="B4" s="915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</row>
    <row r="5" spans="1:14" s="28" customFormat="1" ht="20.25">
      <c r="A5" s="915" t="s">
        <v>904</v>
      </c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5"/>
    </row>
    <row r="6" spans="1:14">
      <c r="K6" s="54"/>
      <c r="N6" s="55" t="s">
        <v>233</v>
      </c>
    </row>
    <row r="7" spans="1:14" s="29" customFormat="1" ht="63">
      <c r="A7" s="927" t="s">
        <v>93</v>
      </c>
      <c r="B7" s="901" t="s">
        <v>94</v>
      </c>
      <c r="C7" s="903" t="s">
        <v>433</v>
      </c>
      <c r="D7" s="903" t="s">
        <v>825</v>
      </c>
      <c r="E7" s="903"/>
      <c r="F7" s="38" t="s">
        <v>237</v>
      </c>
      <c r="G7" s="868" t="s">
        <v>237</v>
      </c>
      <c r="H7" s="903" t="s">
        <v>239</v>
      </c>
      <c r="I7" s="901" t="s">
        <v>240</v>
      </c>
      <c r="J7" s="901"/>
      <c r="K7" s="901" t="s">
        <v>241</v>
      </c>
      <c r="L7" s="903" t="s">
        <v>242</v>
      </c>
      <c r="M7" s="989" t="s">
        <v>482</v>
      </c>
      <c r="N7" s="929" t="s">
        <v>243</v>
      </c>
    </row>
    <row r="8" spans="1:14" s="29" customFormat="1" ht="15.75">
      <c r="A8" s="928"/>
      <c r="B8" s="902"/>
      <c r="C8" s="904"/>
      <c r="D8" s="41" t="s">
        <v>483</v>
      </c>
      <c r="E8" s="41" t="s">
        <v>826</v>
      </c>
      <c r="F8" s="41" t="s">
        <v>483</v>
      </c>
      <c r="G8" s="869"/>
      <c r="H8" s="904"/>
      <c r="I8" s="41" t="s">
        <v>827</v>
      </c>
      <c r="J8" s="40" t="s">
        <v>245</v>
      </c>
      <c r="K8" s="902"/>
      <c r="L8" s="904"/>
      <c r="M8" s="990"/>
      <c r="N8" s="930"/>
    </row>
    <row r="9" spans="1:14" s="30" customFormat="1" ht="15.75">
      <c r="A9" s="43" t="s">
        <v>247</v>
      </c>
      <c r="B9" s="44" t="s">
        <v>248</v>
      </c>
      <c r="C9" s="45">
        <v>1</v>
      </c>
      <c r="D9" s="45">
        <v>2</v>
      </c>
      <c r="E9" s="45" t="s">
        <v>249</v>
      </c>
      <c r="F9" s="45">
        <v>4</v>
      </c>
      <c r="G9" s="45" t="s">
        <v>828</v>
      </c>
      <c r="H9" s="45" t="s">
        <v>250</v>
      </c>
      <c r="I9" s="56">
        <v>7</v>
      </c>
      <c r="J9" s="56">
        <v>8</v>
      </c>
      <c r="K9" s="56" t="s">
        <v>435</v>
      </c>
      <c r="L9" s="45" t="s">
        <v>436</v>
      </c>
      <c r="M9" s="57"/>
      <c r="N9" s="58">
        <v>11</v>
      </c>
    </row>
    <row r="10" spans="1:14" s="30" customFormat="1" ht="25.5" customHeight="1">
      <c r="A10" s="46">
        <f>'KL tổ 11'!A9</f>
        <v>1</v>
      </c>
      <c r="B10" s="47" t="str">
        <f>'KL tổ 11'!B9</f>
        <v>Bun Na Sua</v>
      </c>
      <c r="C10" s="48">
        <v>16000</v>
      </c>
      <c r="D10" s="49">
        <f>'KL tổ 11'!U9</f>
        <v>0</v>
      </c>
      <c r="E10" s="50">
        <f t="shared" ref="E10:E73" si="0">C10*D10</f>
        <v>0</v>
      </c>
      <c r="F10" s="51">
        <v>3</v>
      </c>
      <c r="G10" s="51">
        <v>0</v>
      </c>
      <c r="H10" s="50">
        <f t="shared" ref="H10:H73" si="1">G10+E10</f>
        <v>0</v>
      </c>
      <c r="I10" s="51">
        <v>0</v>
      </c>
      <c r="J10" s="59">
        <f>ROUND(IF(H10&lt;=500000,0,IF(AND(H10&gt;=500001,H10&lt;=1250000),(H10-'Gia cảnh 11'!I6)*5%-25000,IF(H10&gt;=1250001,(H10-'Gia cảnh 11'!I6)*10%-87500))),2)</f>
        <v>0</v>
      </c>
      <c r="K10" s="50">
        <f t="shared" ref="K10:K73" si="2">IF(J10&gt;0,I10+J10,I10)</f>
        <v>0</v>
      </c>
      <c r="L10" s="50">
        <f t="shared" ref="L10:L73" si="3">IF(K10&gt;0,H10-K10,H10)</f>
        <v>0</v>
      </c>
      <c r="M10" s="60">
        <f t="shared" ref="M10:M24" si="4">L10*0.3</f>
        <v>0</v>
      </c>
      <c r="N10" s="61"/>
    </row>
    <row r="11" spans="1:14" s="30" customFormat="1" ht="25.5" customHeight="1">
      <c r="A11" s="46">
        <f>'KL tổ 11'!A10</f>
        <v>2</v>
      </c>
      <c r="B11" s="47" t="str">
        <f>'KL tổ 11'!B10</f>
        <v>Rươn Ui</v>
      </c>
      <c r="C11" s="48">
        <v>16000</v>
      </c>
      <c r="D11" s="49">
        <f>'KL tổ 11'!U10</f>
        <v>0</v>
      </c>
      <c r="E11" s="50">
        <f t="shared" si="0"/>
        <v>0</v>
      </c>
      <c r="F11" s="51">
        <v>3</v>
      </c>
      <c r="G11" s="51">
        <v>0</v>
      </c>
      <c r="H11" s="50">
        <f t="shared" si="1"/>
        <v>0</v>
      </c>
      <c r="I11" s="51">
        <v>0</v>
      </c>
      <c r="J11" s="59">
        <f>ROUND(IF(H11&lt;=500000,0,IF(AND(H11&gt;=500001,H11&lt;=1250000),(H11-'Gia cảnh 11'!I7)*5%-25000,IF(H11&gt;=1250001,(H11-'Gia cảnh 11'!I7)*10%-87500))),2)</f>
        <v>0</v>
      </c>
      <c r="K11" s="50">
        <f t="shared" si="2"/>
        <v>0</v>
      </c>
      <c r="L11" s="50">
        <f t="shared" si="3"/>
        <v>0</v>
      </c>
      <c r="M11" s="60">
        <f t="shared" si="4"/>
        <v>0</v>
      </c>
      <c r="N11" s="61"/>
    </row>
    <row r="12" spans="1:14" s="30" customFormat="1" ht="25.5" customHeight="1">
      <c r="A12" s="46">
        <f>'KL tổ 11'!A11</f>
        <v>3</v>
      </c>
      <c r="B12" s="47" t="str">
        <f>'KL tổ 11'!B11</f>
        <v>Phat Pheap</v>
      </c>
      <c r="C12" s="48">
        <v>16000</v>
      </c>
      <c r="D12" s="49">
        <f>'KL tổ 11'!U11</f>
        <v>0</v>
      </c>
      <c r="E12" s="50">
        <f t="shared" si="0"/>
        <v>0</v>
      </c>
      <c r="F12" s="51">
        <v>3</v>
      </c>
      <c r="G12" s="51">
        <v>0</v>
      </c>
      <c r="H12" s="50">
        <f t="shared" si="1"/>
        <v>0</v>
      </c>
      <c r="I12" s="51">
        <v>0</v>
      </c>
      <c r="J12" s="59">
        <v>0</v>
      </c>
      <c r="K12" s="50">
        <f t="shared" si="2"/>
        <v>0</v>
      </c>
      <c r="L12" s="50">
        <f t="shared" si="3"/>
        <v>0</v>
      </c>
      <c r="M12" s="60">
        <f t="shared" si="4"/>
        <v>0</v>
      </c>
      <c r="N12" s="61"/>
    </row>
    <row r="13" spans="1:14" s="30" customFormat="1" ht="25.5" customHeight="1">
      <c r="A13" s="46">
        <f>'KL tổ 11'!A12</f>
        <v>4</v>
      </c>
      <c r="B13" s="47" t="str">
        <f>'KL tổ 11'!B12</f>
        <v>Coi Pheak Co Đây</v>
      </c>
      <c r="C13" s="48">
        <v>16000</v>
      </c>
      <c r="D13" s="49">
        <f>'KL tổ 11'!U12</f>
        <v>0</v>
      </c>
      <c r="E13" s="50">
        <f t="shared" si="0"/>
        <v>0</v>
      </c>
      <c r="F13" s="51">
        <v>3</v>
      </c>
      <c r="G13" s="51">
        <v>0</v>
      </c>
      <c r="H13" s="50">
        <f t="shared" si="1"/>
        <v>0</v>
      </c>
      <c r="I13" s="51">
        <v>0</v>
      </c>
      <c r="J13" s="59">
        <v>0</v>
      </c>
      <c r="K13" s="50">
        <f t="shared" si="2"/>
        <v>0</v>
      </c>
      <c r="L13" s="50">
        <f t="shared" si="3"/>
        <v>0</v>
      </c>
      <c r="M13" s="60">
        <f t="shared" si="4"/>
        <v>0</v>
      </c>
      <c r="N13" s="61"/>
    </row>
    <row r="14" spans="1:14" s="30" customFormat="1" ht="25.5" customHeight="1">
      <c r="A14" s="46">
        <f>'KL tổ 11'!A13</f>
        <v>5</v>
      </c>
      <c r="B14" s="47" t="str">
        <f>'KL tổ 11'!B13</f>
        <v>Thiêt Pok</v>
      </c>
      <c r="C14" s="48">
        <v>16000</v>
      </c>
      <c r="D14" s="49">
        <f>'KL tổ 11'!U13</f>
        <v>0</v>
      </c>
      <c r="E14" s="50">
        <f t="shared" si="0"/>
        <v>0</v>
      </c>
      <c r="F14" s="51">
        <v>3</v>
      </c>
      <c r="G14" s="51">
        <v>0</v>
      </c>
      <c r="H14" s="50">
        <f t="shared" si="1"/>
        <v>0</v>
      </c>
      <c r="I14" s="51">
        <v>0</v>
      </c>
      <c r="J14" s="59">
        <v>0</v>
      </c>
      <c r="K14" s="50">
        <f t="shared" si="2"/>
        <v>0</v>
      </c>
      <c r="L14" s="50">
        <f t="shared" si="3"/>
        <v>0</v>
      </c>
      <c r="M14" s="60">
        <f t="shared" si="4"/>
        <v>0</v>
      </c>
      <c r="N14" s="61"/>
    </row>
    <row r="15" spans="1:14" s="30" customFormat="1" ht="25.5" customHeight="1">
      <c r="A15" s="46">
        <f>'KL tổ 11'!A14</f>
        <v>6</v>
      </c>
      <c r="B15" s="47" t="str">
        <f>'KL tổ 11'!B14</f>
        <v>Vi Chât</v>
      </c>
      <c r="C15" s="48">
        <v>16000</v>
      </c>
      <c r="D15" s="49">
        <f>'KL tổ 11'!U14</f>
        <v>0</v>
      </c>
      <c r="E15" s="50">
        <f t="shared" si="0"/>
        <v>0</v>
      </c>
      <c r="F15" s="51">
        <v>3</v>
      </c>
      <c r="G15" s="51">
        <v>0</v>
      </c>
      <c r="H15" s="50">
        <f t="shared" si="1"/>
        <v>0</v>
      </c>
      <c r="I15" s="51">
        <v>0</v>
      </c>
      <c r="J15" s="59">
        <v>0</v>
      </c>
      <c r="K15" s="50">
        <f t="shared" si="2"/>
        <v>0</v>
      </c>
      <c r="L15" s="50">
        <f t="shared" si="3"/>
        <v>0</v>
      </c>
      <c r="M15" s="60">
        <f t="shared" si="4"/>
        <v>0</v>
      </c>
      <c r="N15" s="61"/>
    </row>
    <row r="16" spans="1:14" s="30" customFormat="1" ht="25.5" customHeight="1">
      <c r="A16" s="46">
        <f>'KL tổ 11'!A15</f>
        <v>7</v>
      </c>
      <c r="B16" s="47" t="str">
        <f>'KL tổ 11'!B15</f>
        <v>Om Hêng</v>
      </c>
      <c r="C16" s="48">
        <v>16000</v>
      </c>
      <c r="D16" s="49">
        <f>'KL tổ 11'!U15</f>
        <v>0</v>
      </c>
      <c r="E16" s="50">
        <f t="shared" si="0"/>
        <v>0</v>
      </c>
      <c r="F16" s="51">
        <v>3</v>
      </c>
      <c r="G16" s="51">
        <v>0</v>
      </c>
      <c r="H16" s="50">
        <f t="shared" si="1"/>
        <v>0</v>
      </c>
      <c r="I16" s="51">
        <v>0</v>
      </c>
      <c r="J16" s="59">
        <v>0</v>
      </c>
      <c r="K16" s="50">
        <f t="shared" si="2"/>
        <v>0</v>
      </c>
      <c r="L16" s="50">
        <f t="shared" si="3"/>
        <v>0</v>
      </c>
      <c r="M16" s="60">
        <f t="shared" si="4"/>
        <v>0</v>
      </c>
      <c r="N16" s="61"/>
    </row>
    <row r="17" spans="1:14" s="30" customFormat="1" ht="25.5" customHeight="1">
      <c r="A17" s="46">
        <f>'KL tổ 11'!A16</f>
        <v>8</v>
      </c>
      <c r="B17" s="47" t="str">
        <f>'KL tổ 11'!B16</f>
        <v>Son Pha</v>
      </c>
      <c r="C17" s="48">
        <v>16000</v>
      </c>
      <c r="D17" s="49">
        <f>'KL tổ 11'!U16</f>
        <v>0</v>
      </c>
      <c r="E17" s="50">
        <f t="shared" si="0"/>
        <v>0</v>
      </c>
      <c r="F17" s="51">
        <v>3</v>
      </c>
      <c r="G17" s="51">
        <v>0</v>
      </c>
      <c r="H17" s="50">
        <f t="shared" si="1"/>
        <v>0</v>
      </c>
      <c r="I17" s="51">
        <v>0</v>
      </c>
      <c r="J17" s="59">
        <v>0</v>
      </c>
      <c r="K17" s="50">
        <f t="shared" si="2"/>
        <v>0</v>
      </c>
      <c r="L17" s="50">
        <f t="shared" si="3"/>
        <v>0</v>
      </c>
      <c r="M17" s="60">
        <f t="shared" si="4"/>
        <v>0</v>
      </c>
      <c r="N17" s="61"/>
    </row>
    <row r="18" spans="1:14" s="30" customFormat="1" ht="25.5" customHeight="1">
      <c r="A18" s="46">
        <f>'KL tổ 11'!A17</f>
        <v>9</v>
      </c>
      <c r="B18" s="47" t="str">
        <f>'KL tổ 11'!B17</f>
        <v>Chhum Chhương</v>
      </c>
      <c r="C18" s="48">
        <v>16000</v>
      </c>
      <c r="D18" s="49">
        <f>'KL tổ 11'!U17</f>
        <v>0</v>
      </c>
      <c r="E18" s="50">
        <f t="shared" si="0"/>
        <v>0</v>
      </c>
      <c r="F18" s="51">
        <v>3</v>
      </c>
      <c r="G18" s="51">
        <v>0</v>
      </c>
      <c r="H18" s="50">
        <f t="shared" si="1"/>
        <v>0</v>
      </c>
      <c r="I18" s="51">
        <v>0</v>
      </c>
      <c r="J18" s="59">
        <f>ROUND(IF(H18&lt;=500000,0,IF(AND(H18&gt;=500001,H18&lt;=1250000),(H18-'Gia cảnh 11'!I14)*5%-25000,IF(H18&gt;=1250001,(H18-'Gia cảnh 11'!I14)*10%-87500))),2)</f>
        <v>0</v>
      </c>
      <c r="K18" s="50">
        <f t="shared" si="2"/>
        <v>0</v>
      </c>
      <c r="L18" s="50">
        <f t="shared" si="3"/>
        <v>0</v>
      </c>
      <c r="M18" s="60">
        <f t="shared" si="4"/>
        <v>0</v>
      </c>
      <c r="N18" s="61"/>
    </row>
    <row r="19" spans="1:14" s="30" customFormat="1" ht="25.5" customHeight="1">
      <c r="A19" s="46">
        <f>'KL tổ 11'!A18</f>
        <v>10</v>
      </c>
      <c r="B19" s="47" t="str">
        <f>'KL tổ 11'!B18</f>
        <v>Chhương So Rây Tuch</v>
      </c>
      <c r="C19" s="48">
        <v>16000</v>
      </c>
      <c r="D19" s="49">
        <f>'KL tổ 11'!U18</f>
        <v>0</v>
      </c>
      <c r="E19" s="50">
        <f t="shared" si="0"/>
        <v>0</v>
      </c>
      <c r="F19" s="51">
        <v>3</v>
      </c>
      <c r="G19" s="51">
        <v>0</v>
      </c>
      <c r="H19" s="50">
        <f t="shared" si="1"/>
        <v>0</v>
      </c>
      <c r="I19" s="51">
        <v>0</v>
      </c>
      <c r="J19" s="59">
        <f>ROUND(IF(H19&lt;=500000,0,IF(AND(H19&gt;=500001,H19&lt;=1250000),(H19-'Gia cảnh 11'!I15)*5%-25000,IF(H19&gt;=1250001,(H19-'Gia cảnh 11'!I15)*10%-87500))),2)</f>
        <v>0</v>
      </c>
      <c r="K19" s="50">
        <f t="shared" si="2"/>
        <v>0</v>
      </c>
      <c r="L19" s="50">
        <f t="shared" si="3"/>
        <v>0</v>
      </c>
      <c r="M19" s="60">
        <f t="shared" si="4"/>
        <v>0</v>
      </c>
      <c r="N19" s="61"/>
    </row>
    <row r="20" spans="1:14" s="30" customFormat="1" ht="25.5" customHeight="1">
      <c r="A20" s="46">
        <f>'KL tổ 11'!A19</f>
        <v>11</v>
      </c>
      <c r="B20" s="47" t="str">
        <f>'KL tổ 11'!B19</f>
        <v>Chhương So Rây Tôp</v>
      </c>
      <c r="C20" s="48">
        <v>16000</v>
      </c>
      <c r="D20" s="49">
        <f>'KL tổ 11'!U19</f>
        <v>0</v>
      </c>
      <c r="E20" s="50">
        <f t="shared" si="0"/>
        <v>0</v>
      </c>
      <c r="F20" s="51">
        <v>3</v>
      </c>
      <c r="G20" s="51">
        <v>0</v>
      </c>
      <c r="H20" s="50">
        <f t="shared" si="1"/>
        <v>0</v>
      </c>
      <c r="I20" s="51">
        <v>0</v>
      </c>
      <c r="J20" s="59">
        <f>ROUND(IF(H20&lt;=500000,0,IF(AND(H20&gt;=500001,H20&lt;=1250000),(H20-'Gia cảnh 11'!I16)*5%-25000,IF(H20&gt;=1250001,(H20-'Gia cảnh 11'!I16)*10%-87500))),2)</f>
        <v>0</v>
      </c>
      <c r="K20" s="50">
        <f t="shared" si="2"/>
        <v>0</v>
      </c>
      <c r="L20" s="50">
        <f t="shared" si="3"/>
        <v>0</v>
      </c>
      <c r="M20" s="60">
        <f t="shared" si="4"/>
        <v>0</v>
      </c>
      <c r="N20" s="61"/>
    </row>
    <row r="21" spans="1:14" s="30" customFormat="1" ht="25.5" customHeight="1">
      <c r="A21" s="46">
        <f>'KL tổ 11'!A20</f>
        <v>12</v>
      </c>
      <c r="B21" s="47" t="str">
        <f>'KL tổ 11'!B20</f>
        <v>Chhương Chhan</v>
      </c>
      <c r="C21" s="48">
        <v>16000</v>
      </c>
      <c r="D21" s="49">
        <f>'KL tổ 11'!U20</f>
        <v>0</v>
      </c>
      <c r="E21" s="50">
        <f t="shared" si="0"/>
        <v>0</v>
      </c>
      <c r="F21" s="51">
        <v>3</v>
      </c>
      <c r="G21" s="51">
        <v>0</v>
      </c>
      <c r="H21" s="50">
        <f t="shared" si="1"/>
        <v>0</v>
      </c>
      <c r="I21" s="51">
        <v>0</v>
      </c>
      <c r="J21" s="59">
        <f>ROUND(IF(H21&lt;=500000,0,IF(AND(H21&gt;=500001,H21&lt;=1250000),(H21-'Gia cảnh 11'!I17)*5%-25000,IF(H21&gt;=1250001,(H21-'Gia cảnh 11'!I17)*10%-87500))),2)</f>
        <v>0</v>
      </c>
      <c r="K21" s="50">
        <f t="shared" si="2"/>
        <v>0</v>
      </c>
      <c r="L21" s="50">
        <f t="shared" si="3"/>
        <v>0</v>
      </c>
      <c r="M21" s="60">
        <f t="shared" si="4"/>
        <v>0</v>
      </c>
      <c r="N21" s="61"/>
    </row>
    <row r="22" spans="1:14" s="30" customFormat="1" ht="25.5" customHeight="1">
      <c r="A22" s="46">
        <f>'KL tổ 11'!A21</f>
        <v>13</v>
      </c>
      <c r="B22" s="47" t="str">
        <f>'KL tổ 11'!B21</f>
        <v>Sim Đa</v>
      </c>
      <c r="C22" s="48">
        <v>16000</v>
      </c>
      <c r="D22" s="49">
        <f>'KL tổ 11'!U21</f>
        <v>0</v>
      </c>
      <c r="E22" s="50">
        <f t="shared" si="0"/>
        <v>0</v>
      </c>
      <c r="F22" s="51">
        <v>3</v>
      </c>
      <c r="G22" s="51">
        <v>0</v>
      </c>
      <c r="H22" s="50">
        <f t="shared" si="1"/>
        <v>0</v>
      </c>
      <c r="I22" s="51">
        <v>0</v>
      </c>
      <c r="J22" s="59">
        <f>ROUND(IF(H22&lt;=500000,0,IF(AND(H22&gt;=500001,H22&lt;=1250000),(H22-'Gia cảnh 11'!I18)*5%-25000,IF(H22&gt;=1250001,(H22-'Gia cảnh 11'!I18)*10%-87500))),2)</f>
        <v>0</v>
      </c>
      <c r="K22" s="50">
        <f t="shared" si="2"/>
        <v>0</v>
      </c>
      <c r="L22" s="50">
        <f t="shared" si="3"/>
        <v>0</v>
      </c>
      <c r="M22" s="60">
        <f t="shared" si="4"/>
        <v>0</v>
      </c>
      <c r="N22" s="61"/>
    </row>
    <row r="23" spans="1:14" s="30" customFormat="1" ht="25.5" customHeight="1">
      <c r="A23" s="46">
        <f>'KL tổ 11'!A22</f>
        <v>14</v>
      </c>
      <c r="B23" s="47" t="str">
        <f>'KL tổ 11'!B22</f>
        <v>Em Leak</v>
      </c>
      <c r="C23" s="48">
        <v>16000</v>
      </c>
      <c r="D23" s="49">
        <f>'KL tổ 11'!U22</f>
        <v>0</v>
      </c>
      <c r="E23" s="50">
        <f t="shared" si="0"/>
        <v>0</v>
      </c>
      <c r="F23" s="51">
        <v>3</v>
      </c>
      <c r="G23" s="51">
        <v>0</v>
      </c>
      <c r="H23" s="50">
        <f t="shared" si="1"/>
        <v>0</v>
      </c>
      <c r="I23" s="51">
        <v>0</v>
      </c>
      <c r="J23" s="59">
        <f>ROUND(IF(H23&lt;=500000,0,IF(AND(H23&gt;=500001,H23&lt;=1250000),(H23-'Gia cảnh 11'!I19)*5%-25000,IF(H23&gt;=1250001,(H23-'Gia cảnh 11'!I19)*10%-87500))),2)</f>
        <v>0</v>
      </c>
      <c r="K23" s="50">
        <f t="shared" si="2"/>
        <v>0</v>
      </c>
      <c r="L23" s="50">
        <f t="shared" si="3"/>
        <v>0</v>
      </c>
      <c r="M23" s="60">
        <f t="shared" si="4"/>
        <v>0</v>
      </c>
      <c r="N23" s="61"/>
    </row>
    <row r="24" spans="1:14" s="30" customFormat="1" ht="25.5" customHeight="1">
      <c r="A24" s="46">
        <f>'KL tổ 11'!A23</f>
        <v>15</v>
      </c>
      <c r="B24" s="47" t="str">
        <f>'KL tổ 11'!B23</f>
        <v>Hiên So Rây Phoăs</v>
      </c>
      <c r="C24" s="48">
        <v>16000</v>
      </c>
      <c r="D24" s="49">
        <f>'KL tổ 11'!U23</f>
        <v>0</v>
      </c>
      <c r="E24" s="50">
        <f t="shared" si="0"/>
        <v>0</v>
      </c>
      <c r="F24" s="51">
        <v>3</v>
      </c>
      <c r="G24" s="51">
        <v>0</v>
      </c>
      <c r="H24" s="50">
        <f t="shared" si="1"/>
        <v>0</v>
      </c>
      <c r="I24" s="51">
        <v>0</v>
      </c>
      <c r="J24" s="59">
        <f>ROUND(IF(H24&lt;=500000,0,IF(AND(H24&gt;=500001,H24&lt;=1250000),(H24-'Gia cảnh 11'!I20)*5%-25000,IF(H24&gt;=1250001,(H24-'Gia cảnh 11'!I20)*10%-87500))),2)</f>
        <v>0</v>
      </c>
      <c r="K24" s="50">
        <f t="shared" si="2"/>
        <v>0</v>
      </c>
      <c r="L24" s="50">
        <f t="shared" si="3"/>
        <v>0</v>
      </c>
      <c r="M24" s="60">
        <f t="shared" si="4"/>
        <v>0</v>
      </c>
      <c r="N24" s="61"/>
    </row>
    <row r="25" spans="1:14" s="30" customFormat="1" ht="25.5" customHeight="1">
      <c r="A25" s="46">
        <f>'KL tổ 11'!A24</f>
        <v>16</v>
      </c>
      <c r="B25" s="47" t="str">
        <f>'KL tổ 11'!B24</f>
        <v>Kho Li Chi Von</v>
      </c>
      <c r="C25" s="48">
        <v>16000</v>
      </c>
      <c r="D25" s="49">
        <f>'KL tổ 11'!U24</f>
        <v>0</v>
      </c>
      <c r="E25" s="50">
        <f t="shared" si="0"/>
        <v>0</v>
      </c>
      <c r="F25" s="51">
        <v>3</v>
      </c>
      <c r="G25" s="51">
        <v>0</v>
      </c>
      <c r="H25" s="50">
        <f t="shared" si="1"/>
        <v>0</v>
      </c>
      <c r="I25" s="51">
        <v>0</v>
      </c>
      <c r="J25" s="59">
        <f>ROUND(IF(H25&lt;=500000,0,IF(AND(H25&gt;=500001,H25&lt;=1250000),(H25-'Gia cảnh 11'!I21)*5%-25000,IF(H25&gt;=1250001,(H25-'Gia cảnh 11'!I21)*10%-87500))),2)</f>
        <v>0</v>
      </c>
      <c r="K25" s="50">
        <f t="shared" si="2"/>
        <v>0</v>
      </c>
      <c r="L25" s="50">
        <f t="shared" si="3"/>
        <v>0</v>
      </c>
      <c r="M25" s="60"/>
      <c r="N25" s="61"/>
    </row>
    <row r="26" spans="1:14" s="30" customFormat="1" ht="25.5" customHeight="1">
      <c r="A26" s="46">
        <f>'KL tổ 11'!A25</f>
        <v>17</v>
      </c>
      <c r="B26" s="47" t="str">
        <f>'KL tổ 11'!B25</f>
        <v>Hia Hây</v>
      </c>
      <c r="C26" s="48">
        <v>16000</v>
      </c>
      <c r="D26" s="49">
        <f>'KL tổ 11'!U25</f>
        <v>0</v>
      </c>
      <c r="E26" s="50">
        <f t="shared" si="0"/>
        <v>0</v>
      </c>
      <c r="F26" s="51">
        <v>3</v>
      </c>
      <c r="G26" s="51">
        <v>0</v>
      </c>
      <c r="H26" s="50">
        <f t="shared" si="1"/>
        <v>0</v>
      </c>
      <c r="I26" s="51">
        <v>0</v>
      </c>
      <c r="J26" s="59">
        <f>ROUND(IF(H26&lt;=500000,0,IF(AND(H26&gt;=500001,H26&lt;=1250000),(H26-'Gia cảnh 11'!I22)*5%-25000,IF(H26&gt;=1250001,(H26-'Gia cảnh 11'!I22)*10%-87500))),2)</f>
        <v>0</v>
      </c>
      <c r="K26" s="50">
        <f t="shared" si="2"/>
        <v>0</v>
      </c>
      <c r="L26" s="50">
        <f t="shared" si="3"/>
        <v>0</v>
      </c>
      <c r="M26" s="60"/>
      <c r="N26" s="61"/>
    </row>
    <row r="27" spans="1:14" s="30" customFormat="1" ht="25.5" customHeight="1">
      <c r="A27" s="46">
        <f>'KL tổ 11'!A26</f>
        <v>18</v>
      </c>
      <c r="B27" s="47" t="str">
        <f>'KL tổ 11'!B26</f>
        <v>Ien Tôk</v>
      </c>
      <c r="C27" s="48">
        <v>16000</v>
      </c>
      <c r="D27" s="49">
        <f>'KL tổ 11'!U26</f>
        <v>0</v>
      </c>
      <c r="E27" s="50">
        <f t="shared" si="0"/>
        <v>0</v>
      </c>
      <c r="F27" s="51">
        <v>3</v>
      </c>
      <c r="G27" s="51">
        <v>0</v>
      </c>
      <c r="H27" s="50">
        <f t="shared" si="1"/>
        <v>0</v>
      </c>
      <c r="I27" s="51">
        <v>0</v>
      </c>
      <c r="J27" s="59">
        <f>ROUND(IF(H27&lt;=500000,0,IF(AND(H27&gt;=500001,H27&lt;=1250000),(H27-'Gia cảnh 11'!I23)*5%-25000,IF(H27&gt;=1250001,(H27-'Gia cảnh 11'!I23)*10%-87500))),2)</f>
        <v>0</v>
      </c>
      <c r="K27" s="50">
        <f t="shared" si="2"/>
        <v>0</v>
      </c>
      <c r="L27" s="50">
        <f t="shared" si="3"/>
        <v>0</v>
      </c>
      <c r="M27" s="60"/>
      <c r="N27" s="61"/>
    </row>
    <row r="28" spans="1:14" s="30" customFormat="1" ht="25.5" customHeight="1">
      <c r="A28" s="46">
        <f>'KL tổ 11'!A27</f>
        <v>19</v>
      </c>
      <c r="B28" s="47" t="str">
        <f>'KL tổ 11'!B27</f>
        <v>Mon Môn</v>
      </c>
      <c r="C28" s="48">
        <v>16000</v>
      </c>
      <c r="D28" s="49">
        <f>'KL tổ 11'!U27</f>
        <v>0</v>
      </c>
      <c r="E28" s="50">
        <f t="shared" si="0"/>
        <v>0</v>
      </c>
      <c r="F28" s="51">
        <v>3</v>
      </c>
      <c r="G28" s="51">
        <v>0</v>
      </c>
      <c r="H28" s="50">
        <f t="shared" si="1"/>
        <v>0</v>
      </c>
      <c r="I28" s="51">
        <v>0</v>
      </c>
      <c r="J28" s="59">
        <f>ROUND(IF(H28&lt;=500000,0,IF(AND(H28&gt;=500001,H28&lt;=1250000),(H28-'Gia cảnh 11'!I24)*5%-25000,IF(H28&gt;=1250001,(H28-'Gia cảnh 11'!I24)*10%-87500))),2)</f>
        <v>0</v>
      </c>
      <c r="K28" s="50">
        <f t="shared" si="2"/>
        <v>0</v>
      </c>
      <c r="L28" s="50">
        <f t="shared" si="3"/>
        <v>0</v>
      </c>
      <c r="M28" s="60"/>
      <c r="N28" s="61"/>
    </row>
    <row r="29" spans="1:14" s="30" customFormat="1" ht="25.5" customHeight="1">
      <c r="A29" s="46">
        <f>'KL tổ 11'!A28</f>
        <v>20</v>
      </c>
      <c r="B29" s="47" t="str">
        <f>'KL tổ 11'!B28</f>
        <v>Pi Khim</v>
      </c>
      <c r="C29" s="48">
        <v>16000</v>
      </c>
      <c r="D29" s="49">
        <f>'KL tổ 11'!U28</f>
        <v>0</v>
      </c>
      <c r="E29" s="50">
        <f t="shared" si="0"/>
        <v>0</v>
      </c>
      <c r="F29" s="51">
        <v>3</v>
      </c>
      <c r="G29" s="51">
        <v>0</v>
      </c>
      <c r="H29" s="50">
        <f t="shared" si="1"/>
        <v>0</v>
      </c>
      <c r="I29" s="51">
        <v>0</v>
      </c>
      <c r="J29" s="59">
        <f>ROUND(IF(H29&lt;=500000,0,IF(AND(H29&gt;=500001,H29&lt;=1250000),(H29-'Gia cảnh 11'!I25)*5%-25000,IF(H29&gt;=1250001,(H29-'Gia cảnh 11'!I25)*10%-87500))),2)</f>
        <v>0</v>
      </c>
      <c r="K29" s="50">
        <f t="shared" si="2"/>
        <v>0</v>
      </c>
      <c r="L29" s="50">
        <f t="shared" si="3"/>
        <v>0</v>
      </c>
      <c r="M29" s="60"/>
      <c r="N29" s="61"/>
    </row>
    <row r="30" spans="1:14" s="30" customFormat="1" ht="25.5" customHeight="1">
      <c r="A30" s="46">
        <f>'KL tổ 11'!A29</f>
        <v>21</v>
      </c>
      <c r="B30" s="47" t="str">
        <f>'KL tổ 11'!B29</f>
        <v>Em Số Kha</v>
      </c>
      <c r="C30" s="48">
        <v>16000</v>
      </c>
      <c r="D30" s="49">
        <f>'KL tổ 11'!U29</f>
        <v>0</v>
      </c>
      <c r="E30" s="50">
        <f t="shared" si="0"/>
        <v>0</v>
      </c>
      <c r="F30" s="51">
        <v>3</v>
      </c>
      <c r="G30" s="51">
        <v>0</v>
      </c>
      <c r="H30" s="50">
        <f t="shared" si="1"/>
        <v>0</v>
      </c>
      <c r="I30" s="51">
        <v>0</v>
      </c>
      <c r="J30" s="59">
        <f>ROUND(IF(H30&lt;=500000,0,IF(AND(H30&gt;=500001,H30&lt;=1250000),(H30-'Gia cảnh 11'!I26)*5%-25000,IF(H30&gt;=1250001,(H30-'Gia cảnh 11'!I26)*10%-87500))),2)</f>
        <v>0</v>
      </c>
      <c r="K30" s="50">
        <f t="shared" si="2"/>
        <v>0</v>
      </c>
      <c r="L30" s="50">
        <f t="shared" si="3"/>
        <v>0</v>
      </c>
      <c r="M30" s="60"/>
      <c r="N30" s="61"/>
    </row>
    <row r="31" spans="1:14" s="30" customFormat="1" ht="25.5" customHeight="1">
      <c r="A31" s="46">
        <f>'KL tổ 11'!A30</f>
        <v>22</v>
      </c>
      <c r="B31" s="47" t="str">
        <f>'KL tổ 11'!B30</f>
        <v>Sau Chea</v>
      </c>
      <c r="C31" s="48">
        <v>16000</v>
      </c>
      <c r="D31" s="49">
        <f>'KL tổ 11'!U30</f>
        <v>0</v>
      </c>
      <c r="E31" s="50">
        <f t="shared" si="0"/>
        <v>0</v>
      </c>
      <c r="F31" s="51">
        <v>3</v>
      </c>
      <c r="G31" s="51">
        <v>0</v>
      </c>
      <c r="H31" s="50">
        <f t="shared" si="1"/>
        <v>0</v>
      </c>
      <c r="I31" s="51">
        <v>0</v>
      </c>
      <c r="J31" s="59">
        <f>ROUND(IF(H31&lt;=500000,0,IF(AND(H31&gt;=500001,H31&lt;=1250000),(H31-'Gia cảnh 11'!I27)*5%-25000,IF(H31&gt;=1250001,(H31-'Gia cảnh 11'!I27)*10%-87500))),2)</f>
        <v>0</v>
      </c>
      <c r="K31" s="50">
        <f t="shared" si="2"/>
        <v>0</v>
      </c>
      <c r="L31" s="50">
        <f t="shared" si="3"/>
        <v>0</v>
      </c>
      <c r="M31" s="60"/>
      <c r="N31" s="61"/>
    </row>
    <row r="32" spans="1:14" s="30" customFormat="1" ht="25.5" customHeight="1">
      <c r="A32" s="46">
        <f>'KL tổ 11'!A31</f>
        <v>23</v>
      </c>
      <c r="B32" s="47" t="str">
        <f>'KL tổ 11'!B31</f>
        <v>Phôn Puth</v>
      </c>
      <c r="C32" s="48">
        <v>16000</v>
      </c>
      <c r="D32" s="49">
        <f>'KL tổ 11'!U31</f>
        <v>0</v>
      </c>
      <c r="E32" s="50">
        <f t="shared" si="0"/>
        <v>0</v>
      </c>
      <c r="F32" s="51">
        <v>3</v>
      </c>
      <c r="G32" s="51">
        <v>0</v>
      </c>
      <c r="H32" s="50">
        <f t="shared" si="1"/>
        <v>0</v>
      </c>
      <c r="I32" s="51">
        <v>0</v>
      </c>
      <c r="J32" s="59">
        <f>ROUND(IF(H32&lt;=500000,0,IF(AND(H32&gt;=500001,H32&lt;=1250000),(H32-'Gia cảnh 11'!I28)*5%-25000,IF(H32&gt;=1250001,(H32-'Gia cảnh 11'!I28)*10%-87500))),2)</f>
        <v>0</v>
      </c>
      <c r="K32" s="50">
        <f t="shared" si="2"/>
        <v>0</v>
      </c>
      <c r="L32" s="50">
        <f t="shared" si="3"/>
        <v>0</v>
      </c>
      <c r="M32" s="60"/>
      <c r="N32" s="61"/>
    </row>
    <row r="33" spans="1:14" s="30" customFormat="1" ht="25.5" customHeight="1">
      <c r="A33" s="46">
        <f>'KL tổ 11'!A32</f>
        <v>24</v>
      </c>
      <c r="B33" s="47" t="str">
        <f>'KL tổ 11'!B32</f>
        <v>Pok Khên</v>
      </c>
      <c r="C33" s="48">
        <v>16000</v>
      </c>
      <c r="D33" s="49">
        <f>'KL tổ 11'!U32</f>
        <v>0</v>
      </c>
      <c r="E33" s="50">
        <f t="shared" si="0"/>
        <v>0</v>
      </c>
      <c r="F33" s="51">
        <v>3</v>
      </c>
      <c r="G33" s="51">
        <v>0</v>
      </c>
      <c r="H33" s="50">
        <f t="shared" si="1"/>
        <v>0</v>
      </c>
      <c r="I33" s="51">
        <v>0</v>
      </c>
      <c r="J33" s="59">
        <f>ROUND(IF(H33&lt;=500000,0,IF(AND(H33&gt;=500001,H33&lt;=1250000),(H33-'Gia cảnh 11'!I29)*5%-25000,IF(H33&gt;=1250001,(H33-'Gia cảnh 11'!I29)*10%-87500))),2)</f>
        <v>0</v>
      </c>
      <c r="K33" s="50">
        <f t="shared" si="2"/>
        <v>0</v>
      </c>
      <c r="L33" s="50">
        <f t="shared" si="3"/>
        <v>0</v>
      </c>
      <c r="M33" s="60"/>
      <c r="N33" s="61"/>
    </row>
    <row r="34" spans="1:14" s="30" customFormat="1" ht="25.5" customHeight="1">
      <c r="A34" s="46">
        <f>'KL tổ 11'!A33</f>
        <v>25</v>
      </c>
      <c r="B34" s="47" t="str">
        <f>'KL tổ 11'!B33</f>
        <v>Khôm Số Kha</v>
      </c>
      <c r="C34" s="48">
        <v>16000</v>
      </c>
      <c r="D34" s="49">
        <f>'KL tổ 11'!U33</f>
        <v>0</v>
      </c>
      <c r="E34" s="50">
        <f t="shared" si="0"/>
        <v>0</v>
      </c>
      <c r="F34" s="51">
        <v>3</v>
      </c>
      <c r="G34" s="51">
        <v>0</v>
      </c>
      <c r="H34" s="50">
        <f t="shared" si="1"/>
        <v>0</v>
      </c>
      <c r="I34" s="51">
        <v>0</v>
      </c>
      <c r="J34" s="59">
        <f>ROUND(IF(H34&lt;=500000,0,IF(AND(H34&gt;=500001,H34&lt;=1250000),(H34-'Gia cảnh 11'!I30)*5%-25000,IF(H34&gt;=1250001,(H34-'Gia cảnh 11'!I30)*10%-87500))),2)</f>
        <v>0</v>
      </c>
      <c r="K34" s="50">
        <f t="shared" si="2"/>
        <v>0</v>
      </c>
      <c r="L34" s="50">
        <f t="shared" si="3"/>
        <v>0</v>
      </c>
      <c r="M34" s="60"/>
      <c r="N34" s="61"/>
    </row>
    <row r="35" spans="1:14" s="30" customFormat="1" ht="25.5" customHeight="1">
      <c r="A35" s="46">
        <f>'KL tổ 11'!A34</f>
        <v>26</v>
      </c>
      <c r="B35" s="47" t="str">
        <f>'KL tổ 11'!B34</f>
        <v>Ti Chân Đa</v>
      </c>
      <c r="C35" s="48">
        <v>16000</v>
      </c>
      <c r="D35" s="49">
        <f>'KL tổ 11'!U34</f>
        <v>0</v>
      </c>
      <c r="E35" s="50">
        <f t="shared" si="0"/>
        <v>0</v>
      </c>
      <c r="F35" s="51">
        <v>3</v>
      </c>
      <c r="G35" s="51">
        <v>0</v>
      </c>
      <c r="H35" s="50">
        <f t="shared" si="1"/>
        <v>0</v>
      </c>
      <c r="I35" s="51">
        <v>0</v>
      </c>
      <c r="J35" s="59">
        <f>ROUND(IF(H35&lt;=500000,0,IF(AND(H35&gt;=500001,H35&lt;=1250000),(H35-'Gia cảnh 11'!I31)*5%-25000,IF(H35&gt;=1250001,(H35-'Gia cảnh 11'!I31)*10%-87500))),2)</f>
        <v>0</v>
      </c>
      <c r="K35" s="50">
        <f t="shared" si="2"/>
        <v>0</v>
      </c>
      <c r="L35" s="50">
        <f t="shared" si="3"/>
        <v>0</v>
      </c>
      <c r="M35" s="60"/>
      <c r="N35" s="61"/>
    </row>
    <row r="36" spans="1:14" s="30" customFormat="1" ht="25.5" customHeight="1">
      <c r="A36" s="46">
        <f>'KL tổ 11'!A35</f>
        <v>27</v>
      </c>
      <c r="B36" s="47" t="str">
        <f>'KL tổ 11'!B35</f>
        <v>Hêng Thia Ry</v>
      </c>
      <c r="C36" s="48">
        <v>16000</v>
      </c>
      <c r="D36" s="49">
        <f>'KL tổ 11'!U35</f>
        <v>0</v>
      </c>
      <c r="E36" s="50">
        <f t="shared" si="0"/>
        <v>0</v>
      </c>
      <c r="F36" s="51">
        <v>3</v>
      </c>
      <c r="G36" s="51">
        <v>0</v>
      </c>
      <c r="H36" s="50">
        <f t="shared" si="1"/>
        <v>0</v>
      </c>
      <c r="I36" s="51">
        <v>0</v>
      </c>
      <c r="J36" s="59">
        <f>ROUND(IF(H36&lt;=500000,0,IF(AND(H36&gt;=500001,H36&lt;=1250000),(H36-'Gia cảnh 11'!I32)*5%-25000,IF(H36&gt;=1250001,(H36-'Gia cảnh 11'!I32)*10%-87500))),2)</f>
        <v>0</v>
      </c>
      <c r="K36" s="50">
        <f t="shared" si="2"/>
        <v>0</v>
      </c>
      <c r="L36" s="50">
        <f t="shared" si="3"/>
        <v>0</v>
      </c>
      <c r="M36" s="60"/>
      <c r="N36" s="61"/>
    </row>
    <row r="37" spans="1:14" s="30" customFormat="1" ht="25.5" customHeight="1">
      <c r="A37" s="46">
        <f>'KL tổ 11'!A36</f>
        <v>28</v>
      </c>
      <c r="B37" s="47" t="str">
        <f>'KL tổ 11'!B36</f>
        <v>Ôn Ni Cô</v>
      </c>
      <c r="C37" s="48">
        <v>16000</v>
      </c>
      <c r="D37" s="49">
        <f>'KL tổ 11'!U36</f>
        <v>0</v>
      </c>
      <c r="E37" s="50">
        <f t="shared" si="0"/>
        <v>0</v>
      </c>
      <c r="F37" s="51">
        <v>3</v>
      </c>
      <c r="G37" s="51">
        <v>0</v>
      </c>
      <c r="H37" s="50">
        <f t="shared" si="1"/>
        <v>0</v>
      </c>
      <c r="I37" s="51">
        <f t="shared" ref="I37:I42" si="5">H37</f>
        <v>0</v>
      </c>
      <c r="J37" s="59">
        <f>ROUND(IF(H37&lt;=500000,0,IF(AND(H37&gt;=500001,H37&lt;=1250000),(H37-'Gia cảnh 11'!I33)*5%-25000,IF(H37&gt;=1250001,(H37-'Gia cảnh 11'!I33)*10%-87500))),2)</f>
        <v>0</v>
      </c>
      <c r="K37" s="50">
        <f t="shared" si="2"/>
        <v>0</v>
      </c>
      <c r="L37" s="50">
        <f t="shared" si="3"/>
        <v>0</v>
      </c>
      <c r="M37" s="60"/>
      <c r="N37" s="61"/>
    </row>
    <row r="38" spans="1:14" s="30" customFormat="1" ht="25.5" customHeight="1">
      <c r="A38" s="46">
        <f>'KL tổ 11'!A37</f>
        <v>29</v>
      </c>
      <c r="B38" s="47" t="str">
        <f>'KL tổ 11'!B37</f>
        <v>Sim Hêng</v>
      </c>
      <c r="C38" s="48">
        <v>16000</v>
      </c>
      <c r="D38" s="49">
        <f>'KL tổ 11'!U37</f>
        <v>0</v>
      </c>
      <c r="E38" s="50">
        <f t="shared" si="0"/>
        <v>0</v>
      </c>
      <c r="F38" s="51">
        <v>3</v>
      </c>
      <c r="G38" s="51">
        <v>0</v>
      </c>
      <c r="H38" s="50">
        <f t="shared" si="1"/>
        <v>0</v>
      </c>
      <c r="I38" s="51">
        <f t="shared" si="5"/>
        <v>0</v>
      </c>
      <c r="J38" s="59">
        <v>0</v>
      </c>
      <c r="K38" s="50">
        <f t="shared" si="2"/>
        <v>0</v>
      </c>
      <c r="L38" s="50">
        <f t="shared" si="3"/>
        <v>0</v>
      </c>
      <c r="M38" s="60"/>
      <c r="N38" s="61"/>
    </row>
    <row r="39" spans="1:14" s="30" customFormat="1" ht="25.5" customHeight="1">
      <c r="A39" s="46">
        <f>'KL tổ 11'!A38</f>
        <v>30</v>
      </c>
      <c r="B39" s="47" t="str">
        <f>'KL tổ 11'!B38</f>
        <v>Hêng Liêu</v>
      </c>
      <c r="C39" s="48">
        <v>16000</v>
      </c>
      <c r="D39" s="49">
        <f>'KL tổ 11'!U38</f>
        <v>0</v>
      </c>
      <c r="E39" s="50">
        <f t="shared" si="0"/>
        <v>0</v>
      </c>
      <c r="F39" s="51">
        <v>3</v>
      </c>
      <c r="G39" s="51">
        <v>0</v>
      </c>
      <c r="H39" s="50">
        <f t="shared" si="1"/>
        <v>0</v>
      </c>
      <c r="I39" s="51">
        <f t="shared" si="5"/>
        <v>0</v>
      </c>
      <c r="J39" s="59">
        <f>ROUND(IF(H39&lt;=500000,0,IF(AND(H39&gt;=500001,H39&lt;=1250000),(H39-'Gia cảnh 11'!I35)*5%-25000,IF(H39&gt;=1250001,(H39-'Gia cảnh 11'!I35)*10%-87500))),2)</f>
        <v>0</v>
      </c>
      <c r="K39" s="50">
        <f t="shared" si="2"/>
        <v>0</v>
      </c>
      <c r="L39" s="50">
        <f t="shared" si="3"/>
        <v>0</v>
      </c>
      <c r="M39" s="60"/>
      <c r="N39" s="61"/>
    </row>
    <row r="40" spans="1:14" s="30" customFormat="1" ht="25.5" customHeight="1">
      <c r="A40" s="46">
        <f>'KL tổ 11'!A39</f>
        <v>31</v>
      </c>
      <c r="B40" s="47" t="str">
        <f>'KL tổ 11'!B39</f>
        <v>Bun Viêt</v>
      </c>
      <c r="C40" s="48">
        <v>16000</v>
      </c>
      <c r="D40" s="49">
        <f>'KL tổ 11'!U39</f>
        <v>0</v>
      </c>
      <c r="E40" s="50">
        <f t="shared" si="0"/>
        <v>0</v>
      </c>
      <c r="F40" s="51">
        <v>3</v>
      </c>
      <c r="G40" s="51">
        <v>0</v>
      </c>
      <c r="H40" s="50">
        <f t="shared" si="1"/>
        <v>0</v>
      </c>
      <c r="I40" s="51">
        <f t="shared" si="5"/>
        <v>0</v>
      </c>
      <c r="J40" s="59">
        <f>ROUND(IF(H40&lt;=500000,0,IF(AND(H40&gt;=500001,H40&lt;=1250000),(H40-'Gia cảnh 11'!I36)*5%-25000,IF(H40&gt;=1250001,(H40-'Gia cảnh 11'!I36)*10%-87500))),2)</f>
        <v>0</v>
      </c>
      <c r="K40" s="50">
        <f t="shared" si="2"/>
        <v>0</v>
      </c>
      <c r="L40" s="50">
        <f t="shared" si="3"/>
        <v>0</v>
      </c>
      <c r="M40" s="60"/>
      <c r="N40" s="61"/>
    </row>
    <row r="41" spans="1:14" s="30" customFormat="1" ht="25.5" customHeight="1">
      <c r="A41" s="46">
        <f>'KL tổ 11'!A40</f>
        <v>32</v>
      </c>
      <c r="B41" s="47" t="str">
        <f>'KL tổ 11'!B40</f>
        <v>Em Sa Run</v>
      </c>
      <c r="C41" s="48">
        <v>16000</v>
      </c>
      <c r="D41" s="49">
        <f>'KL tổ 11'!U40</f>
        <v>0</v>
      </c>
      <c r="E41" s="50">
        <f t="shared" si="0"/>
        <v>0</v>
      </c>
      <c r="F41" s="51">
        <v>3</v>
      </c>
      <c r="G41" s="51">
        <v>0</v>
      </c>
      <c r="H41" s="50">
        <f t="shared" si="1"/>
        <v>0</v>
      </c>
      <c r="I41" s="51">
        <f t="shared" si="5"/>
        <v>0</v>
      </c>
      <c r="J41" s="59">
        <f>ROUND(IF(H41&lt;=500000,0,IF(AND(H41&gt;=500001,H41&lt;=1250000),(H41-'Gia cảnh 11'!I37)*5%-25000,IF(H41&gt;=1250001,(H41-'Gia cảnh 11'!I37)*10%-87500))),2)</f>
        <v>0</v>
      </c>
      <c r="K41" s="50">
        <f t="shared" si="2"/>
        <v>0</v>
      </c>
      <c r="L41" s="50">
        <f t="shared" si="3"/>
        <v>0</v>
      </c>
      <c r="M41" s="60"/>
      <c r="N41" s="61"/>
    </row>
    <row r="42" spans="1:14" s="30" customFormat="1" ht="25.5" customHeight="1">
      <c r="A42" s="46">
        <f>'KL tổ 11'!A41</f>
        <v>33</v>
      </c>
      <c r="B42" s="47" t="str">
        <f>'KL tổ 11'!B41</f>
        <v>Hêng Hông</v>
      </c>
      <c r="C42" s="48">
        <v>16000</v>
      </c>
      <c r="D42" s="49">
        <f>'KL tổ 11'!U41</f>
        <v>0</v>
      </c>
      <c r="E42" s="50">
        <f t="shared" si="0"/>
        <v>0</v>
      </c>
      <c r="F42" s="51">
        <v>3</v>
      </c>
      <c r="G42" s="51">
        <v>0</v>
      </c>
      <c r="H42" s="50">
        <f t="shared" si="1"/>
        <v>0</v>
      </c>
      <c r="I42" s="51">
        <f t="shared" si="5"/>
        <v>0</v>
      </c>
      <c r="J42" s="59">
        <f>ROUND(IF(H42&lt;=500000,0,IF(AND(H42&gt;=500001,H42&lt;=1250000),(H42-'Gia cảnh 11'!I38)*5%-25000,IF(H42&gt;=1250001,(H42-'Gia cảnh 11'!I38)*10%-87500))),2)</f>
        <v>0</v>
      </c>
      <c r="K42" s="50">
        <f t="shared" si="2"/>
        <v>0</v>
      </c>
      <c r="L42" s="50">
        <f t="shared" si="3"/>
        <v>0</v>
      </c>
      <c r="M42" s="60"/>
      <c r="N42" s="61"/>
    </row>
    <row r="43" spans="1:14" s="30" customFormat="1" ht="25.5" customHeight="1">
      <c r="A43" s="46">
        <f>'KL tổ 11'!A42</f>
        <v>34</v>
      </c>
      <c r="B43" s="47" t="str">
        <f>'KL tổ 11'!B42</f>
        <v>Sươn Sim</v>
      </c>
      <c r="C43" s="48">
        <v>16000</v>
      </c>
      <c r="D43" s="49">
        <f>'KL tổ 11'!U42</f>
        <v>0</v>
      </c>
      <c r="E43" s="50">
        <f t="shared" si="0"/>
        <v>0</v>
      </c>
      <c r="F43" s="51">
        <v>3</v>
      </c>
      <c r="G43" s="51">
        <v>0</v>
      </c>
      <c r="H43" s="50">
        <f t="shared" si="1"/>
        <v>0</v>
      </c>
      <c r="I43" s="51">
        <v>0</v>
      </c>
      <c r="J43" s="59">
        <f>ROUND(IF(H43&lt;=500000,0,IF(AND(H43&gt;=500001,H43&lt;=1250000),(H43-'Gia cảnh 11'!I39)*5%-25000,IF(H43&gt;=1250001,(H43-'Gia cảnh 11'!I39)*10%-87500))),2)</f>
        <v>0</v>
      </c>
      <c r="K43" s="50">
        <f t="shared" si="2"/>
        <v>0</v>
      </c>
      <c r="L43" s="50">
        <f t="shared" si="3"/>
        <v>0</v>
      </c>
      <c r="M43" s="60"/>
      <c r="N43" s="61"/>
    </row>
    <row r="44" spans="1:14" s="30" customFormat="1" ht="25.5" customHeight="1">
      <c r="A44" s="46">
        <f>'KL tổ 11'!A43</f>
        <v>35</v>
      </c>
      <c r="B44" s="47" t="str">
        <f>'KL tổ 11'!B43</f>
        <v>Phu Ngaol</v>
      </c>
      <c r="C44" s="48">
        <v>16000</v>
      </c>
      <c r="D44" s="49">
        <f>'KL tổ 11'!U43</f>
        <v>0</v>
      </c>
      <c r="E44" s="50">
        <f t="shared" si="0"/>
        <v>0</v>
      </c>
      <c r="F44" s="51">
        <v>3</v>
      </c>
      <c r="G44" s="51">
        <v>0</v>
      </c>
      <c r="H44" s="50">
        <f t="shared" si="1"/>
        <v>0</v>
      </c>
      <c r="I44" s="51">
        <v>0</v>
      </c>
      <c r="J44" s="59">
        <f>ROUND(IF(H44&lt;=500000,0,IF(AND(H44&gt;=500001,H44&lt;=1250000),(H44-'Gia cảnh 11'!I40)*5%-25000,IF(H44&gt;=1250001,(H44-'Gia cảnh 11'!I40)*10%-87500))),2)</f>
        <v>0</v>
      </c>
      <c r="K44" s="50">
        <f t="shared" si="2"/>
        <v>0</v>
      </c>
      <c r="L44" s="50">
        <f t="shared" si="3"/>
        <v>0</v>
      </c>
      <c r="M44" s="60"/>
      <c r="N44" s="61"/>
    </row>
    <row r="45" spans="1:14" s="30" customFormat="1" ht="25.5" customHeight="1">
      <c r="A45" s="46">
        <f>'KL tổ 11'!A44</f>
        <v>36</v>
      </c>
      <c r="B45" s="47" t="str">
        <f>'KL tổ 11'!B44</f>
        <v>Phan Liep</v>
      </c>
      <c r="C45" s="48">
        <v>16000</v>
      </c>
      <c r="D45" s="49">
        <f>'KL tổ 11'!U44</f>
        <v>0</v>
      </c>
      <c r="E45" s="50">
        <f t="shared" si="0"/>
        <v>0</v>
      </c>
      <c r="F45" s="51">
        <v>3</v>
      </c>
      <c r="G45" s="51">
        <v>0</v>
      </c>
      <c r="H45" s="50">
        <f t="shared" si="1"/>
        <v>0</v>
      </c>
      <c r="I45" s="51">
        <v>0</v>
      </c>
      <c r="J45" s="59">
        <f>ROUND(IF(H45&lt;=500000,0,IF(AND(H45&gt;=500001,H45&lt;=1250000),(H45-'Gia cảnh 11'!I41)*5%-25000,IF(H45&gt;=1250001,(H45-'Gia cảnh 11'!I41)*10%-87500))),2)</f>
        <v>0</v>
      </c>
      <c r="K45" s="50">
        <f t="shared" si="2"/>
        <v>0</v>
      </c>
      <c r="L45" s="50">
        <f t="shared" si="3"/>
        <v>0</v>
      </c>
      <c r="M45" s="60"/>
      <c r="N45" s="61"/>
    </row>
    <row r="46" spans="1:14" s="30" customFormat="1" ht="25.5" customHeight="1">
      <c r="A46" s="46">
        <f>'KL tổ 11'!A45</f>
        <v>37</v>
      </c>
      <c r="B46" s="47" t="str">
        <f>'KL tổ 11'!B45</f>
        <v>Viêt Mum</v>
      </c>
      <c r="C46" s="48">
        <v>16000</v>
      </c>
      <c r="D46" s="49">
        <f>'KL tổ 11'!U45</f>
        <v>0</v>
      </c>
      <c r="E46" s="50">
        <f t="shared" si="0"/>
        <v>0</v>
      </c>
      <c r="F46" s="51">
        <v>3</v>
      </c>
      <c r="G46" s="51">
        <v>0</v>
      </c>
      <c r="H46" s="50">
        <f t="shared" si="1"/>
        <v>0</v>
      </c>
      <c r="I46" s="51">
        <v>0</v>
      </c>
      <c r="J46" s="59">
        <f>ROUND(IF(H46&lt;=500000,0,IF(AND(H46&gt;=500001,H46&lt;=1250000),(H46-'Gia cảnh 11'!I42)*5%-25000,IF(H46&gt;=1250001,(H46-'Gia cảnh 11'!I42)*10%-87500))),2)</f>
        <v>0</v>
      </c>
      <c r="K46" s="50">
        <f t="shared" si="2"/>
        <v>0</v>
      </c>
      <c r="L46" s="50">
        <f t="shared" si="3"/>
        <v>0</v>
      </c>
      <c r="M46" s="60"/>
      <c r="N46" s="61"/>
    </row>
    <row r="47" spans="1:14" s="30" customFormat="1" ht="25.5" customHeight="1">
      <c r="A47" s="46">
        <f>'KL tổ 11'!A46</f>
        <v>38</v>
      </c>
      <c r="B47" s="47" t="str">
        <f>'KL tổ 11'!B46</f>
        <v>Kha Phon</v>
      </c>
      <c r="C47" s="48">
        <v>16000</v>
      </c>
      <c r="D47" s="49">
        <f>'KL tổ 11'!U46</f>
        <v>0</v>
      </c>
      <c r="E47" s="50">
        <f t="shared" si="0"/>
        <v>0</v>
      </c>
      <c r="F47" s="51">
        <v>3</v>
      </c>
      <c r="G47" s="51">
        <v>0</v>
      </c>
      <c r="H47" s="50">
        <f t="shared" si="1"/>
        <v>0</v>
      </c>
      <c r="I47" s="51">
        <v>0</v>
      </c>
      <c r="J47" s="59">
        <f>ROUND(IF(H47&lt;=500000,0,IF(AND(H47&gt;=500001,H47&lt;=1250000),(H47-'Gia cảnh 11'!I43)*5%-25000,IF(H47&gt;=1250001,(H47-'Gia cảnh 11'!I43)*10%-87500))),2)</f>
        <v>0</v>
      </c>
      <c r="K47" s="50">
        <f t="shared" si="2"/>
        <v>0</v>
      </c>
      <c r="L47" s="50">
        <f t="shared" si="3"/>
        <v>0</v>
      </c>
      <c r="M47" s="60"/>
      <c r="N47" s="61"/>
    </row>
    <row r="48" spans="1:14" s="30" customFormat="1" ht="25.5" customHeight="1">
      <c r="A48" s="46">
        <f>'KL tổ 11'!A47</f>
        <v>39</v>
      </c>
      <c r="B48" s="47" t="str">
        <f>'KL tổ 11'!B47</f>
        <v>Sông Nhanh</v>
      </c>
      <c r="C48" s="48">
        <v>16000</v>
      </c>
      <c r="D48" s="49">
        <f>'KL tổ 11'!U47</f>
        <v>0</v>
      </c>
      <c r="E48" s="50">
        <f t="shared" si="0"/>
        <v>0</v>
      </c>
      <c r="F48" s="51">
        <v>3</v>
      </c>
      <c r="G48" s="51">
        <v>0</v>
      </c>
      <c r="H48" s="50">
        <f t="shared" si="1"/>
        <v>0</v>
      </c>
      <c r="I48" s="51">
        <v>0</v>
      </c>
      <c r="J48" s="59">
        <f>ROUND(IF(H48&lt;=500000,0,IF(AND(H48&gt;=500001,H48&lt;=1250000),(H48-'Gia cảnh 11'!I44)*5%-25000,IF(H48&gt;=1250001,(H48-'Gia cảnh 11'!I44)*10%-87500))),2)</f>
        <v>0</v>
      </c>
      <c r="K48" s="50">
        <f t="shared" si="2"/>
        <v>0</v>
      </c>
      <c r="L48" s="50">
        <f t="shared" si="3"/>
        <v>0</v>
      </c>
      <c r="M48" s="60"/>
      <c r="N48" s="61"/>
    </row>
    <row r="49" spans="1:14" s="30" customFormat="1" ht="25.5" customHeight="1">
      <c r="A49" s="46">
        <f>'KL tổ 11'!A48</f>
        <v>40</v>
      </c>
      <c r="B49" s="47" t="str">
        <f>'KL tổ 11'!B48</f>
        <v>Cop Chăn Ni</v>
      </c>
      <c r="C49" s="48">
        <v>16000</v>
      </c>
      <c r="D49" s="49">
        <f>'KL tổ 11'!U48</f>
        <v>0</v>
      </c>
      <c r="E49" s="50">
        <f t="shared" si="0"/>
        <v>0</v>
      </c>
      <c r="F49" s="51">
        <v>3</v>
      </c>
      <c r="G49" s="51">
        <v>0</v>
      </c>
      <c r="H49" s="50">
        <f t="shared" si="1"/>
        <v>0</v>
      </c>
      <c r="I49" s="51">
        <v>0</v>
      </c>
      <c r="J49" s="59">
        <f>ROUND(IF(H49&lt;=500000,0,IF(AND(H49&gt;=500001,H49&lt;=1250000),(H49-'Gia cảnh 11'!I45)*5%-25000,IF(H49&gt;=1250001,(H49-'Gia cảnh 11'!I45)*10%-87500))),2)</f>
        <v>0</v>
      </c>
      <c r="K49" s="50">
        <f t="shared" si="2"/>
        <v>0</v>
      </c>
      <c r="L49" s="50">
        <f t="shared" si="3"/>
        <v>0</v>
      </c>
      <c r="M49" s="60"/>
      <c r="N49" s="61"/>
    </row>
    <row r="50" spans="1:14" s="30" customFormat="1" ht="25.5" customHeight="1">
      <c r="A50" s="46">
        <f>'KL tổ 11'!A49</f>
        <v>41</v>
      </c>
      <c r="B50" s="47" t="str">
        <f>'KL tổ 11'!B49</f>
        <v>Sun Chăn</v>
      </c>
      <c r="C50" s="48">
        <v>16000</v>
      </c>
      <c r="D50" s="49">
        <f>'KL tổ 11'!U49</f>
        <v>0</v>
      </c>
      <c r="E50" s="50">
        <f t="shared" si="0"/>
        <v>0</v>
      </c>
      <c r="F50" s="51">
        <v>3</v>
      </c>
      <c r="G50" s="51">
        <v>0</v>
      </c>
      <c r="H50" s="50">
        <f t="shared" si="1"/>
        <v>0</v>
      </c>
      <c r="I50" s="51">
        <f t="shared" ref="I50:I56" si="6">H50</f>
        <v>0</v>
      </c>
      <c r="J50" s="59">
        <f>ROUND(IF(H50&lt;=500000,0,IF(AND(H50&gt;=500001,H50&lt;=1250000),(H50-'Gia cảnh 11'!I46)*5%-25000,IF(H50&gt;=1250001,(H50-'Gia cảnh 11'!I46)*10%-87500))),2)</f>
        <v>0</v>
      </c>
      <c r="K50" s="50">
        <f t="shared" si="2"/>
        <v>0</v>
      </c>
      <c r="L50" s="50">
        <f t="shared" si="3"/>
        <v>0</v>
      </c>
      <c r="M50" s="60"/>
      <c r="N50" s="61"/>
    </row>
    <row r="51" spans="1:14" s="30" customFormat="1" ht="25.5" customHeight="1">
      <c r="A51" s="46">
        <f>'KL tổ 11'!A50</f>
        <v>42</v>
      </c>
      <c r="B51" s="47" t="str">
        <f>'KL tổ 11'!B50</f>
        <v>Sươn Cưm I</v>
      </c>
      <c r="C51" s="48">
        <v>16000</v>
      </c>
      <c r="D51" s="49">
        <f>'KL tổ 11'!U50</f>
        <v>0</v>
      </c>
      <c r="E51" s="50">
        <f t="shared" si="0"/>
        <v>0</v>
      </c>
      <c r="F51" s="51">
        <v>3</v>
      </c>
      <c r="G51" s="51">
        <v>0</v>
      </c>
      <c r="H51" s="50">
        <f t="shared" si="1"/>
        <v>0</v>
      </c>
      <c r="I51" s="51">
        <f t="shared" si="6"/>
        <v>0</v>
      </c>
      <c r="J51" s="59">
        <v>0</v>
      </c>
      <c r="K51" s="50">
        <f t="shared" si="2"/>
        <v>0</v>
      </c>
      <c r="L51" s="50">
        <f t="shared" si="3"/>
        <v>0</v>
      </c>
      <c r="M51" s="60"/>
      <c r="N51" s="61"/>
    </row>
    <row r="52" spans="1:14" s="30" customFormat="1" ht="25.5" customHeight="1">
      <c r="A52" s="46">
        <f>'KL tổ 11'!A51</f>
        <v>43</v>
      </c>
      <c r="B52" s="47" t="str">
        <f>'KL tổ 11'!B51</f>
        <v>Liên Răn</v>
      </c>
      <c r="C52" s="48">
        <v>16000</v>
      </c>
      <c r="D52" s="49">
        <f>'KL tổ 11'!U51</f>
        <v>0</v>
      </c>
      <c r="E52" s="50">
        <f t="shared" si="0"/>
        <v>0</v>
      </c>
      <c r="F52" s="51">
        <v>3</v>
      </c>
      <c r="G52" s="51">
        <v>0</v>
      </c>
      <c r="H52" s="50">
        <f t="shared" si="1"/>
        <v>0</v>
      </c>
      <c r="I52" s="51">
        <f t="shared" si="6"/>
        <v>0</v>
      </c>
      <c r="J52" s="59">
        <f>ROUND(IF(H52&lt;=500000,0,IF(AND(H52&gt;=500001,H52&lt;=1250000),(H52-'Gia cảnh 11'!I48)*5%-25000,IF(H52&gt;=1250001,(H52-'Gia cảnh 11'!I48)*10%-87500))),2)</f>
        <v>0</v>
      </c>
      <c r="K52" s="50">
        <f t="shared" si="2"/>
        <v>0</v>
      </c>
      <c r="L52" s="50">
        <f t="shared" si="3"/>
        <v>0</v>
      </c>
      <c r="M52" s="60"/>
      <c r="N52" s="61"/>
    </row>
    <row r="53" spans="1:14" s="30" customFormat="1" ht="25.5" customHeight="1">
      <c r="A53" s="46">
        <f>'KL tổ 11'!A52</f>
        <v>44</v>
      </c>
      <c r="B53" s="47" t="str">
        <f>'KL tổ 11'!B52</f>
        <v>Ôl Sa Rat</v>
      </c>
      <c r="C53" s="48">
        <v>16000</v>
      </c>
      <c r="D53" s="49">
        <f>'KL tổ 11'!U52</f>
        <v>0</v>
      </c>
      <c r="E53" s="50">
        <f t="shared" si="0"/>
        <v>0</v>
      </c>
      <c r="F53" s="51">
        <v>3</v>
      </c>
      <c r="G53" s="51">
        <v>0</v>
      </c>
      <c r="H53" s="50">
        <f t="shared" si="1"/>
        <v>0</v>
      </c>
      <c r="I53" s="51">
        <f t="shared" si="6"/>
        <v>0</v>
      </c>
      <c r="J53" s="59">
        <v>0</v>
      </c>
      <c r="K53" s="50">
        <f t="shared" si="2"/>
        <v>0</v>
      </c>
      <c r="L53" s="50">
        <f t="shared" si="3"/>
        <v>0</v>
      </c>
      <c r="M53" s="60"/>
      <c r="N53" s="61"/>
    </row>
    <row r="54" spans="1:14" s="30" customFormat="1" ht="25.5" customHeight="1">
      <c r="A54" s="46">
        <f>'KL tổ 11'!A53</f>
        <v>45</v>
      </c>
      <c r="B54" s="47" t="str">
        <f>'KL tổ 11'!B53</f>
        <v>Khim Khin</v>
      </c>
      <c r="C54" s="48">
        <v>16000</v>
      </c>
      <c r="D54" s="49">
        <f>'KL tổ 11'!U53</f>
        <v>0</v>
      </c>
      <c r="E54" s="50">
        <f t="shared" si="0"/>
        <v>0</v>
      </c>
      <c r="F54" s="51">
        <v>3</v>
      </c>
      <c r="G54" s="51">
        <v>0</v>
      </c>
      <c r="H54" s="50">
        <f t="shared" si="1"/>
        <v>0</v>
      </c>
      <c r="I54" s="51">
        <f t="shared" si="6"/>
        <v>0</v>
      </c>
      <c r="J54" s="59">
        <f>ROUND(IF(H54&lt;=500000,0,IF(AND(H54&gt;=500001,H54&lt;=1250000),(H54-'Gia cảnh 11'!I50)*5%-25000,IF(H54&gt;=1250001,(H54-'Gia cảnh 11'!I50)*10%-87500))),2)</f>
        <v>0</v>
      </c>
      <c r="K54" s="50">
        <f t="shared" si="2"/>
        <v>0</v>
      </c>
      <c r="L54" s="50">
        <f t="shared" si="3"/>
        <v>0</v>
      </c>
      <c r="M54" s="60"/>
      <c r="N54" s="61"/>
    </row>
    <row r="55" spans="1:14" s="30" customFormat="1" ht="25.5" customHeight="1">
      <c r="A55" s="46">
        <f>'KL tổ 11'!A54</f>
        <v>46</v>
      </c>
      <c r="B55" s="47" t="str">
        <f>'KL tổ 11'!B54</f>
        <v>Ra Rắt</v>
      </c>
      <c r="C55" s="48">
        <v>16000</v>
      </c>
      <c r="D55" s="49">
        <f>'KL tổ 11'!U54</f>
        <v>0</v>
      </c>
      <c r="E55" s="50">
        <f t="shared" si="0"/>
        <v>0</v>
      </c>
      <c r="F55" s="51">
        <v>3</v>
      </c>
      <c r="G55" s="51">
        <v>0</v>
      </c>
      <c r="H55" s="50">
        <f t="shared" si="1"/>
        <v>0</v>
      </c>
      <c r="I55" s="51">
        <f t="shared" si="6"/>
        <v>0</v>
      </c>
      <c r="J55" s="59">
        <f>ROUND(IF(H55&lt;=500000,0,IF(AND(H55&gt;=500001,H55&lt;=1250000),(H55-'Gia cảnh 11'!I51)*5%-25000,IF(H55&gt;=1250001,(H55-'Gia cảnh 11'!I51)*10%-87500))),2)</f>
        <v>0</v>
      </c>
      <c r="K55" s="50">
        <f t="shared" si="2"/>
        <v>0</v>
      </c>
      <c r="L55" s="50">
        <f t="shared" si="3"/>
        <v>0</v>
      </c>
      <c r="M55" s="60"/>
      <c r="N55" s="61"/>
    </row>
    <row r="56" spans="1:14" s="30" customFormat="1" ht="25.5" customHeight="1">
      <c r="A56" s="46">
        <f>'KL tổ 11'!A55</f>
        <v>47</v>
      </c>
      <c r="B56" s="47" t="str">
        <f>'KL tổ 11'!B55</f>
        <v>Vanh Va</v>
      </c>
      <c r="C56" s="48">
        <v>16000</v>
      </c>
      <c r="D56" s="49">
        <f>'KL tổ 11'!U55</f>
        <v>0</v>
      </c>
      <c r="E56" s="50">
        <f t="shared" si="0"/>
        <v>0</v>
      </c>
      <c r="F56" s="51">
        <v>3</v>
      </c>
      <c r="G56" s="51">
        <v>0</v>
      </c>
      <c r="H56" s="50">
        <f t="shared" si="1"/>
        <v>0</v>
      </c>
      <c r="I56" s="51">
        <f t="shared" si="6"/>
        <v>0</v>
      </c>
      <c r="J56" s="59">
        <f>ROUND(IF(H56&lt;=500000,0,IF(AND(H56&gt;=500001,H56&lt;=1250000),(H56-'Gia cảnh 11'!I52)*5%-25000,IF(H56&gt;=1250001,(H56-'Gia cảnh 11'!I52)*10%-87500))),2)</f>
        <v>0</v>
      </c>
      <c r="K56" s="50">
        <f t="shared" si="2"/>
        <v>0</v>
      </c>
      <c r="L56" s="50">
        <f t="shared" si="3"/>
        <v>0</v>
      </c>
      <c r="M56" s="60"/>
      <c r="N56" s="61"/>
    </row>
    <row r="57" spans="1:14" s="30" customFormat="1" ht="25.5" customHeight="1">
      <c r="A57" s="46">
        <f>'KL tổ 11'!A56</f>
        <v>48</v>
      </c>
      <c r="B57" s="47" t="str">
        <f>'KL tổ 11'!B56</f>
        <v>Pư Pia</v>
      </c>
      <c r="C57" s="48">
        <v>16000</v>
      </c>
      <c r="D57" s="49">
        <f>'KL tổ 11'!U56</f>
        <v>0</v>
      </c>
      <c r="E57" s="50">
        <f t="shared" si="0"/>
        <v>0</v>
      </c>
      <c r="F57" s="51">
        <v>3</v>
      </c>
      <c r="G57" s="51">
        <v>0</v>
      </c>
      <c r="H57" s="50">
        <f t="shared" si="1"/>
        <v>0</v>
      </c>
      <c r="I57" s="51">
        <v>0</v>
      </c>
      <c r="J57" s="59">
        <f>ROUND(IF(H57&lt;=500000,0,IF(AND(H57&gt;=500001,H57&lt;=1250000),(H57-'Gia cảnh 11'!I53)*5%-25000,IF(H57&gt;=1250001,(H57-'Gia cảnh 11'!I53)*10%-87500))),2)</f>
        <v>0</v>
      </c>
      <c r="K57" s="50">
        <f t="shared" si="2"/>
        <v>0</v>
      </c>
      <c r="L57" s="50">
        <f t="shared" si="3"/>
        <v>0</v>
      </c>
      <c r="M57" s="60"/>
      <c r="N57" s="61"/>
    </row>
    <row r="58" spans="1:14" s="30" customFormat="1" ht="25.5" customHeight="1">
      <c r="A58" s="46">
        <f>'KL tổ 11'!A57</f>
        <v>49</v>
      </c>
      <c r="B58" s="47" t="str">
        <f>'KL tổ 11'!B57</f>
        <v>Kô Sal</v>
      </c>
      <c r="C58" s="48">
        <v>16000</v>
      </c>
      <c r="D58" s="49">
        <f>'KL tổ 11'!U57</f>
        <v>0</v>
      </c>
      <c r="E58" s="50">
        <f t="shared" si="0"/>
        <v>0</v>
      </c>
      <c r="F58" s="51">
        <v>3</v>
      </c>
      <c r="G58" s="51">
        <v>0</v>
      </c>
      <c r="H58" s="50">
        <f t="shared" si="1"/>
        <v>0</v>
      </c>
      <c r="I58" s="51">
        <v>0</v>
      </c>
      <c r="J58" s="59">
        <f>ROUND(IF(H58&lt;=500000,0,IF(AND(H58&gt;=500001,H58&lt;=1250000),(H58-'Gia cảnh 11'!I54)*5%-25000,IF(H58&gt;=1250001,(H58-'Gia cảnh 11'!I54)*10%-87500))),2)</f>
        <v>0</v>
      </c>
      <c r="K58" s="50">
        <f t="shared" si="2"/>
        <v>0</v>
      </c>
      <c r="L58" s="50">
        <f t="shared" si="3"/>
        <v>0</v>
      </c>
      <c r="M58" s="60"/>
      <c r="N58" s="61"/>
    </row>
    <row r="59" spans="1:14" s="30" customFormat="1" ht="25.5" customHeight="1">
      <c r="A59" s="46">
        <f>'KL tổ 11'!A58</f>
        <v>50</v>
      </c>
      <c r="B59" s="47" t="str">
        <f>'KL tổ 11'!B58</f>
        <v>Siên Viên</v>
      </c>
      <c r="C59" s="48">
        <v>16000</v>
      </c>
      <c r="D59" s="49">
        <f>'KL tổ 11'!U58</f>
        <v>0</v>
      </c>
      <c r="E59" s="50">
        <f t="shared" si="0"/>
        <v>0</v>
      </c>
      <c r="F59" s="51">
        <v>3</v>
      </c>
      <c r="G59" s="51">
        <v>0</v>
      </c>
      <c r="H59" s="50">
        <f t="shared" si="1"/>
        <v>0</v>
      </c>
      <c r="I59" s="51">
        <v>0</v>
      </c>
      <c r="J59" s="59">
        <v>0</v>
      </c>
      <c r="K59" s="50">
        <f t="shared" si="2"/>
        <v>0</v>
      </c>
      <c r="L59" s="50">
        <f t="shared" si="3"/>
        <v>0</v>
      </c>
      <c r="M59" s="60"/>
      <c r="N59" s="61"/>
    </row>
    <row r="60" spans="1:14" s="30" customFormat="1" ht="25.5" customHeight="1">
      <c r="A60" s="46">
        <f>'KL tổ 11'!A59</f>
        <v>51</v>
      </c>
      <c r="B60" s="47" t="str">
        <f>'KL tổ 11'!B59</f>
        <v>Mau Song</v>
      </c>
      <c r="C60" s="48">
        <v>16000</v>
      </c>
      <c r="D60" s="49">
        <f>'KL tổ 11'!U59</f>
        <v>0</v>
      </c>
      <c r="E60" s="50">
        <f t="shared" si="0"/>
        <v>0</v>
      </c>
      <c r="F60" s="51">
        <v>3</v>
      </c>
      <c r="G60" s="51">
        <v>0</v>
      </c>
      <c r="H60" s="50">
        <f t="shared" si="1"/>
        <v>0</v>
      </c>
      <c r="I60" s="51">
        <v>0</v>
      </c>
      <c r="J60" s="59">
        <f>ROUND(IF(H60&lt;=500000,0,IF(AND(H60&gt;=500001,H60&lt;=1250000),(H60-'Gia cảnh 11'!I56)*5%-25000,IF(H60&gt;=1250001,(H60-'Gia cảnh 11'!I56)*10%-87500))),2)</f>
        <v>0</v>
      </c>
      <c r="K60" s="50">
        <f t="shared" si="2"/>
        <v>0</v>
      </c>
      <c r="L60" s="50">
        <f t="shared" si="3"/>
        <v>0</v>
      </c>
      <c r="M60" s="60"/>
      <c r="N60" s="61"/>
    </row>
    <row r="61" spans="1:14" s="30" customFormat="1" ht="25.5" customHeight="1">
      <c r="A61" s="46">
        <f>'KL tổ 11'!A60</f>
        <v>52</v>
      </c>
      <c r="B61" s="47" t="str">
        <f>'KL tổ 11'!B60</f>
        <v>Thuươn Thin</v>
      </c>
      <c r="C61" s="48">
        <v>16000</v>
      </c>
      <c r="D61" s="49">
        <f>'KL tổ 11'!U60</f>
        <v>0</v>
      </c>
      <c r="E61" s="50">
        <f t="shared" si="0"/>
        <v>0</v>
      </c>
      <c r="F61" s="51">
        <v>3</v>
      </c>
      <c r="G61" s="51">
        <v>0</v>
      </c>
      <c r="H61" s="50">
        <f t="shared" si="1"/>
        <v>0</v>
      </c>
      <c r="I61" s="51">
        <v>0</v>
      </c>
      <c r="J61" s="59">
        <f>ROUND(IF(H61&lt;=500000,0,IF(AND(H61&gt;=500001,H61&lt;=1250000),(H61-'Gia cảnh 11'!I57)*5%-25000,IF(H61&gt;=1250001,(H61-'Gia cảnh 11'!I57)*10%-87500))),2)</f>
        <v>0</v>
      </c>
      <c r="K61" s="50">
        <f t="shared" si="2"/>
        <v>0</v>
      </c>
      <c r="L61" s="50">
        <f t="shared" si="3"/>
        <v>0</v>
      </c>
      <c r="M61" s="60"/>
      <c r="N61" s="61"/>
    </row>
    <row r="62" spans="1:14" s="30" customFormat="1" ht="25.5" customHeight="1">
      <c r="A62" s="46">
        <f>'KL tổ 11'!A61</f>
        <v>53</v>
      </c>
      <c r="B62" s="47" t="str">
        <f>'KL tổ 11'!B61</f>
        <v>Soc Chia</v>
      </c>
      <c r="C62" s="48">
        <v>16000</v>
      </c>
      <c r="D62" s="49">
        <f>'KL tổ 11'!U61</f>
        <v>0</v>
      </c>
      <c r="E62" s="50">
        <f t="shared" si="0"/>
        <v>0</v>
      </c>
      <c r="F62" s="51">
        <v>3</v>
      </c>
      <c r="G62" s="51">
        <v>0</v>
      </c>
      <c r="H62" s="50">
        <f t="shared" si="1"/>
        <v>0</v>
      </c>
      <c r="I62" s="51">
        <v>0</v>
      </c>
      <c r="J62" s="59">
        <f>ROUND(IF(H62&lt;=500000,0,IF(AND(H62&gt;=500001,H62&lt;=1250000),(H62-'Gia cảnh 11'!I58)*5%-25000,IF(H62&gt;=1250001,(H62-'Gia cảnh 11'!I58)*10%-87500))),2)</f>
        <v>0</v>
      </c>
      <c r="K62" s="50">
        <f t="shared" si="2"/>
        <v>0</v>
      </c>
      <c r="L62" s="50">
        <f t="shared" si="3"/>
        <v>0</v>
      </c>
      <c r="M62" s="60"/>
      <c r="N62" s="61"/>
    </row>
    <row r="63" spans="1:14" s="30" customFormat="1" ht="25.5" customHeight="1">
      <c r="A63" s="46">
        <f>'KL tổ 11'!A62</f>
        <v>54</v>
      </c>
      <c r="B63" s="47" t="str">
        <f>'KL tổ 11'!B62</f>
        <v>Soc Khêng</v>
      </c>
      <c r="C63" s="48">
        <v>16000</v>
      </c>
      <c r="D63" s="49">
        <f>'KL tổ 11'!U62</f>
        <v>0</v>
      </c>
      <c r="E63" s="50">
        <f t="shared" si="0"/>
        <v>0</v>
      </c>
      <c r="F63" s="51">
        <v>3</v>
      </c>
      <c r="G63" s="51">
        <v>0</v>
      </c>
      <c r="H63" s="50">
        <f t="shared" si="1"/>
        <v>0</v>
      </c>
      <c r="I63" s="51">
        <v>0</v>
      </c>
      <c r="J63" s="59">
        <v>0</v>
      </c>
      <c r="K63" s="50">
        <f t="shared" si="2"/>
        <v>0</v>
      </c>
      <c r="L63" s="50">
        <f t="shared" si="3"/>
        <v>0</v>
      </c>
      <c r="M63" s="60"/>
      <c r="N63" s="61"/>
    </row>
    <row r="64" spans="1:14" s="30" customFormat="1" ht="25.5" customHeight="1">
      <c r="A64" s="46">
        <f>'KL tổ 11'!A63</f>
        <v>55</v>
      </c>
      <c r="B64" s="47" t="str">
        <f>'KL tổ 11'!B63</f>
        <v>Som At</v>
      </c>
      <c r="C64" s="48">
        <v>16000</v>
      </c>
      <c r="D64" s="49">
        <f>'KL tổ 11'!U63</f>
        <v>0</v>
      </c>
      <c r="E64" s="50">
        <f t="shared" si="0"/>
        <v>0</v>
      </c>
      <c r="F64" s="51">
        <v>3</v>
      </c>
      <c r="G64" s="51">
        <v>0</v>
      </c>
      <c r="H64" s="50">
        <f t="shared" si="1"/>
        <v>0</v>
      </c>
      <c r="I64" s="51">
        <f>H64</f>
        <v>0</v>
      </c>
      <c r="J64" s="59">
        <f>ROUND(IF(H64&lt;=500000,0,IF(AND(H64&gt;=500001,H64&lt;=1250000),(H64-'Gia cảnh 11'!I60)*5%-25000,IF(H64&gt;=1250001,(H64-'Gia cảnh 11'!I60)*10%-87500))),2)</f>
        <v>0</v>
      </c>
      <c r="K64" s="50">
        <f t="shared" si="2"/>
        <v>0</v>
      </c>
      <c r="L64" s="50">
        <f t="shared" si="3"/>
        <v>0</v>
      </c>
      <c r="M64" s="60"/>
      <c r="N64" s="61"/>
    </row>
    <row r="65" spans="1:14" s="30" customFormat="1" ht="25.5" customHeight="1">
      <c r="A65" s="46">
        <f>'KL tổ 11'!A64</f>
        <v>56</v>
      </c>
      <c r="B65" s="47" t="str">
        <f>'KL tổ 11'!B64</f>
        <v>Hô Hôi</v>
      </c>
      <c r="C65" s="48">
        <v>16000</v>
      </c>
      <c r="D65" s="49">
        <f>'KL tổ 11'!U64</f>
        <v>0</v>
      </c>
      <c r="E65" s="50">
        <f t="shared" si="0"/>
        <v>0</v>
      </c>
      <c r="F65" s="51">
        <v>3</v>
      </c>
      <c r="G65" s="51">
        <v>0</v>
      </c>
      <c r="H65" s="50">
        <f t="shared" si="1"/>
        <v>0</v>
      </c>
      <c r="I65" s="51">
        <f>H65</f>
        <v>0</v>
      </c>
      <c r="J65" s="59">
        <f>ROUND(IF(H65&lt;=500000,0,IF(AND(H65&gt;=500001,H65&lt;=1250000),(H65-'Gia cảnh 11'!I61)*5%-25000,IF(H65&gt;=1250001,(H65-'Gia cảnh 11'!I61)*10%-87500))),2)</f>
        <v>0</v>
      </c>
      <c r="K65" s="50">
        <f t="shared" si="2"/>
        <v>0</v>
      </c>
      <c r="L65" s="50">
        <f t="shared" si="3"/>
        <v>0</v>
      </c>
      <c r="M65" s="60"/>
      <c r="N65" s="61"/>
    </row>
    <row r="66" spans="1:14" s="30" customFormat="1" ht="25.5" customHeight="1">
      <c r="A66" s="46">
        <f>'KL tổ 11'!A65</f>
        <v>57</v>
      </c>
      <c r="B66" s="47" t="str">
        <f>'KL tổ 11'!B65</f>
        <v>Hô Hai</v>
      </c>
      <c r="C66" s="48">
        <v>16000</v>
      </c>
      <c r="D66" s="49">
        <f>'KL tổ 11'!U65</f>
        <v>0</v>
      </c>
      <c r="E66" s="50">
        <f t="shared" si="0"/>
        <v>0</v>
      </c>
      <c r="F66" s="51">
        <v>3</v>
      </c>
      <c r="G66" s="51">
        <v>0</v>
      </c>
      <c r="H66" s="50">
        <f t="shared" si="1"/>
        <v>0</v>
      </c>
      <c r="I66" s="51">
        <f>H66</f>
        <v>0</v>
      </c>
      <c r="J66" s="59">
        <f>ROUND(IF(H66&lt;=500000,0,IF(AND(H66&gt;=500001,H66&lt;=1250000),(H66-'Gia cảnh 11'!I62)*5%-25000,IF(H66&gt;=1250001,(H66-'Gia cảnh 11'!I62)*10%-87500))),2)</f>
        <v>0</v>
      </c>
      <c r="K66" s="50">
        <f t="shared" si="2"/>
        <v>0</v>
      </c>
      <c r="L66" s="50">
        <f t="shared" si="3"/>
        <v>0</v>
      </c>
      <c r="M66" s="60"/>
      <c r="N66" s="61"/>
    </row>
    <row r="67" spans="1:14" s="30" customFormat="1" ht="25.5" customHeight="1">
      <c r="A67" s="46">
        <f>'KL tổ 11'!A66</f>
        <v>58</v>
      </c>
      <c r="B67" s="47" t="str">
        <f>'KL tổ 11'!B66</f>
        <v>Phiêp Phol</v>
      </c>
      <c r="C67" s="48">
        <v>16000</v>
      </c>
      <c r="D67" s="49">
        <f>'KL tổ 11'!U66</f>
        <v>0</v>
      </c>
      <c r="E67" s="50">
        <f t="shared" si="0"/>
        <v>0</v>
      </c>
      <c r="F67" s="51">
        <v>3</v>
      </c>
      <c r="G67" s="51">
        <v>0</v>
      </c>
      <c r="H67" s="50">
        <f t="shared" si="1"/>
        <v>0</v>
      </c>
      <c r="I67" s="51">
        <f>H67</f>
        <v>0</v>
      </c>
      <c r="J67" s="59">
        <f>ROUND(IF(H67&lt;=500000,0,IF(AND(H67&gt;=500001,H67&lt;=1250000),(H67-'Gia cảnh 11'!I63)*5%-25000,IF(H67&gt;=1250001,(H67-'Gia cảnh 11'!I63)*10%-87500))),2)</f>
        <v>0</v>
      </c>
      <c r="K67" s="50">
        <f t="shared" si="2"/>
        <v>0</v>
      </c>
      <c r="L67" s="50">
        <f t="shared" si="3"/>
        <v>0</v>
      </c>
      <c r="M67" s="60"/>
      <c r="N67" s="61"/>
    </row>
    <row r="68" spans="1:14" s="30" customFormat="1" ht="25.5" customHeight="1">
      <c r="A68" s="46">
        <f>'KL tổ 11'!A67</f>
        <v>59</v>
      </c>
      <c r="B68" s="47" t="str">
        <f>'KL tổ 11'!B67</f>
        <v>Keo Mêt</v>
      </c>
      <c r="C68" s="48">
        <v>16000</v>
      </c>
      <c r="D68" s="49">
        <f>'KL tổ 11'!U67</f>
        <v>0</v>
      </c>
      <c r="E68" s="50">
        <f t="shared" si="0"/>
        <v>0</v>
      </c>
      <c r="F68" s="51">
        <v>3</v>
      </c>
      <c r="G68" s="51">
        <v>0</v>
      </c>
      <c r="H68" s="50">
        <f t="shared" si="1"/>
        <v>0</v>
      </c>
      <c r="I68" s="51">
        <f>H68</f>
        <v>0</v>
      </c>
      <c r="J68" s="59">
        <f>ROUND(IF(H68&lt;=500000,0,IF(AND(H68&gt;=500001,H68&lt;=1250000),(H68-'Gia cảnh 11'!I64)*5%-25000,IF(H68&gt;=1250001,(H68-'Gia cảnh 11'!I64)*10%-87500))),2)</f>
        <v>0</v>
      </c>
      <c r="K68" s="50">
        <f t="shared" si="2"/>
        <v>0</v>
      </c>
      <c r="L68" s="50">
        <f t="shared" si="3"/>
        <v>0</v>
      </c>
      <c r="M68" s="60"/>
      <c r="N68" s="61"/>
    </row>
    <row r="69" spans="1:14" s="30" customFormat="1" ht="25.5" customHeight="1">
      <c r="A69" s="46">
        <f>'KL tổ 11'!A68</f>
        <v>60</v>
      </c>
      <c r="B69" s="47" t="str">
        <f>'KL tổ 11'!B68</f>
        <v>Canh Thông</v>
      </c>
      <c r="C69" s="48">
        <v>16000</v>
      </c>
      <c r="D69" s="49">
        <f>'KL tổ 11'!U68</f>
        <v>0</v>
      </c>
      <c r="E69" s="50">
        <f t="shared" si="0"/>
        <v>0</v>
      </c>
      <c r="F69" s="51">
        <v>3</v>
      </c>
      <c r="G69" s="51">
        <v>0</v>
      </c>
      <c r="H69" s="50">
        <f t="shared" si="1"/>
        <v>0</v>
      </c>
      <c r="I69" s="51">
        <v>0</v>
      </c>
      <c r="J69" s="59">
        <f>ROUND(IF(H69&lt;=500000,0,IF(AND(H69&gt;=500001,H69&lt;=1250000),(H69-'Gia cảnh 11'!I65)*5%-25000,IF(H69&gt;=1250001,(H69-'Gia cảnh 11'!I65)*10%-87500))),2)</f>
        <v>0</v>
      </c>
      <c r="K69" s="50">
        <f t="shared" si="2"/>
        <v>0</v>
      </c>
      <c r="L69" s="50">
        <f t="shared" si="3"/>
        <v>0</v>
      </c>
      <c r="M69" s="60"/>
      <c r="N69" s="61"/>
    </row>
    <row r="70" spans="1:14" s="30" customFormat="1" ht="25.5" customHeight="1">
      <c r="A70" s="46">
        <f>'KL tổ 11'!A69</f>
        <v>61</v>
      </c>
      <c r="B70" s="47" t="str">
        <f>'KL tổ 11'!B69</f>
        <v>Tưc Thia</v>
      </c>
      <c r="C70" s="48">
        <v>16000</v>
      </c>
      <c r="D70" s="49">
        <f>'KL tổ 11'!U69</f>
        <v>0</v>
      </c>
      <c r="E70" s="50">
        <f t="shared" si="0"/>
        <v>0</v>
      </c>
      <c r="F70" s="51">
        <v>3</v>
      </c>
      <c r="G70" s="51">
        <v>0</v>
      </c>
      <c r="H70" s="50">
        <f t="shared" si="1"/>
        <v>0</v>
      </c>
      <c r="I70" s="51">
        <v>0</v>
      </c>
      <c r="J70" s="59">
        <f>ROUND(IF(H70&lt;=500000,0,IF(AND(H70&gt;=500001,H70&lt;=1250000),(H70-'Gia cảnh 11'!I66)*5%-25000,IF(H70&gt;=1250001,(H70-'Gia cảnh 11'!I66)*10%-87500))),2)</f>
        <v>0</v>
      </c>
      <c r="K70" s="50">
        <f t="shared" si="2"/>
        <v>0</v>
      </c>
      <c r="L70" s="50">
        <f t="shared" si="3"/>
        <v>0</v>
      </c>
      <c r="M70" s="60"/>
      <c r="N70" s="61"/>
    </row>
    <row r="71" spans="1:14" s="30" customFormat="1" ht="25.5" customHeight="1">
      <c r="A71" s="46">
        <f>'KL tổ 11'!A70</f>
        <v>62</v>
      </c>
      <c r="B71" s="47" t="str">
        <f>'KL tổ 11'!B70</f>
        <v>Nho Nhanh</v>
      </c>
      <c r="C71" s="48">
        <v>16000</v>
      </c>
      <c r="D71" s="49">
        <f>'KL tổ 11'!U70</f>
        <v>0</v>
      </c>
      <c r="E71" s="50">
        <f t="shared" si="0"/>
        <v>0</v>
      </c>
      <c r="F71" s="51">
        <v>3</v>
      </c>
      <c r="G71" s="51">
        <v>0</v>
      </c>
      <c r="H71" s="50">
        <f t="shared" si="1"/>
        <v>0</v>
      </c>
      <c r="I71" s="51">
        <v>0</v>
      </c>
      <c r="J71" s="59">
        <f>ROUND(IF(H71&lt;=500000,0,IF(AND(H71&gt;=500001,H71&lt;=1250000),(H71-'Gia cảnh 11'!I67)*5%-25000,IF(H71&gt;=1250001,(H71-'Gia cảnh 11'!I67)*10%-87500))),2)</f>
        <v>0</v>
      </c>
      <c r="K71" s="50">
        <f t="shared" si="2"/>
        <v>0</v>
      </c>
      <c r="L71" s="50">
        <f t="shared" si="3"/>
        <v>0</v>
      </c>
      <c r="M71" s="60"/>
      <c r="N71" s="61"/>
    </row>
    <row r="72" spans="1:14" s="30" customFormat="1" ht="25.5" customHeight="1">
      <c r="A72" s="46">
        <f>'KL tổ 11'!A71</f>
        <v>63</v>
      </c>
      <c r="B72" s="47" t="str">
        <f>'KL tổ 11'!B71</f>
        <v>Thi Tha</v>
      </c>
      <c r="C72" s="48">
        <v>16000</v>
      </c>
      <c r="D72" s="49">
        <f>'KL tổ 11'!U71</f>
        <v>0</v>
      </c>
      <c r="E72" s="50">
        <f t="shared" si="0"/>
        <v>0</v>
      </c>
      <c r="F72" s="51">
        <v>3</v>
      </c>
      <c r="G72" s="51">
        <v>0</v>
      </c>
      <c r="H72" s="50">
        <f t="shared" si="1"/>
        <v>0</v>
      </c>
      <c r="I72" s="51">
        <v>0</v>
      </c>
      <c r="J72" s="59">
        <f>ROUND(IF(H72&lt;=500000,0,IF(AND(H72&gt;=500001,H72&lt;=1250000),(H72-'Gia cảnh 11'!I68)*5%-25000,IF(H72&gt;=1250001,(H72-'Gia cảnh 11'!I68)*10%-87500))),2)</f>
        <v>0</v>
      </c>
      <c r="K72" s="50">
        <f t="shared" si="2"/>
        <v>0</v>
      </c>
      <c r="L72" s="50">
        <f t="shared" si="3"/>
        <v>0</v>
      </c>
      <c r="M72" s="60"/>
      <c r="N72" s="61"/>
    </row>
    <row r="73" spans="1:14" s="30" customFormat="1" ht="25.5" customHeight="1">
      <c r="A73" s="46">
        <f>'KL tổ 11'!A72</f>
        <v>64</v>
      </c>
      <c r="B73" s="47" t="str">
        <f>'KL tổ 11'!B72</f>
        <v>Đoc Khlay</v>
      </c>
      <c r="C73" s="48">
        <v>16000</v>
      </c>
      <c r="D73" s="49">
        <f>'KL tổ 11'!U72</f>
        <v>0</v>
      </c>
      <c r="E73" s="50">
        <f t="shared" si="0"/>
        <v>0</v>
      </c>
      <c r="F73" s="51">
        <v>3</v>
      </c>
      <c r="G73" s="51">
        <v>0</v>
      </c>
      <c r="H73" s="50">
        <f t="shared" si="1"/>
        <v>0</v>
      </c>
      <c r="I73" s="51">
        <v>0</v>
      </c>
      <c r="J73" s="59">
        <f>ROUND(IF(H73&lt;=500000,0,IF(AND(H73&gt;=500001,H73&lt;=1250000),(H73-'Gia cảnh 11'!I69)*5%-25000,IF(H73&gt;=1250001,(H73-'Gia cảnh 11'!I69)*10%-87500))),2)</f>
        <v>0</v>
      </c>
      <c r="K73" s="50">
        <f t="shared" si="2"/>
        <v>0</v>
      </c>
      <c r="L73" s="50">
        <f t="shared" si="3"/>
        <v>0</v>
      </c>
      <c r="M73" s="60"/>
      <c r="N73" s="61"/>
    </row>
    <row r="74" spans="1:14" s="30" customFormat="1" ht="25.5" customHeight="1">
      <c r="A74" s="46">
        <f>'KL tổ 11'!A73</f>
        <v>65</v>
      </c>
      <c r="B74" s="47" t="str">
        <f>'KL tổ 11'!B73</f>
        <v>Mit Kiêm</v>
      </c>
      <c r="C74" s="48">
        <v>16000</v>
      </c>
      <c r="D74" s="49">
        <f>'KL tổ 11'!U73</f>
        <v>0</v>
      </c>
      <c r="E74" s="50">
        <f t="shared" ref="E74:E137" si="7">C74*D74</f>
        <v>0</v>
      </c>
      <c r="F74" s="51">
        <v>3</v>
      </c>
      <c r="G74" s="51">
        <v>0</v>
      </c>
      <c r="H74" s="50">
        <f t="shared" ref="H74:H137" si="8">G74+E74</f>
        <v>0</v>
      </c>
      <c r="I74" s="51">
        <v>0</v>
      </c>
      <c r="J74" s="59">
        <f>ROUND(IF(H74&lt;=500000,0,IF(AND(H74&gt;=500001,H74&lt;=1250000),(H74-'Gia cảnh 11'!I70)*5%-25000,IF(H74&gt;=1250001,(H74-'Gia cảnh 11'!I70)*10%-87500))),2)</f>
        <v>0</v>
      </c>
      <c r="K74" s="50">
        <f t="shared" ref="K74:K137" si="9">IF(J74&gt;0,I74+J74,I74)</f>
        <v>0</v>
      </c>
      <c r="L74" s="50">
        <f t="shared" ref="L74:L137" si="10">IF(K74&gt;0,H74-K74,H74)</f>
        <v>0</v>
      </c>
      <c r="M74" s="60"/>
      <c r="N74" s="61"/>
    </row>
    <row r="75" spans="1:14" s="30" customFormat="1" ht="25.5" customHeight="1">
      <c r="A75" s="46">
        <f>'KL tổ 11'!A74</f>
        <v>66</v>
      </c>
      <c r="B75" s="47" t="str">
        <f>'KL tổ 11'!B74</f>
        <v>Kan Khêt</v>
      </c>
      <c r="C75" s="48">
        <v>16000</v>
      </c>
      <c r="D75" s="49">
        <f>'KL tổ 11'!U74</f>
        <v>0</v>
      </c>
      <c r="E75" s="50">
        <f t="shared" si="7"/>
        <v>0</v>
      </c>
      <c r="F75" s="51">
        <v>3</v>
      </c>
      <c r="G75" s="51">
        <v>0</v>
      </c>
      <c r="H75" s="50">
        <f t="shared" si="8"/>
        <v>0</v>
      </c>
      <c r="I75" s="51">
        <v>0</v>
      </c>
      <c r="J75" s="59">
        <f>ROUND(IF(H75&lt;=500000,0,IF(AND(H75&gt;=500001,H75&lt;=1250000),(H75-'Gia cảnh 11'!I71)*5%-25000,IF(H75&gt;=1250001,(H75-'Gia cảnh 11'!I71)*10%-87500))),2)</f>
        <v>0</v>
      </c>
      <c r="K75" s="50">
        <f t="shared" si="9"/>
        <v>0</v>
      </c>
      <c r="L75" s="50">
        <f t="shared" si="10"/>
        <v>0</v>
      </c>
      <c r="M75" s="60"/>
      <c r="N75" s="61"/>
    </row>
    <row r="76" spans="1:14" s="30" customFormat="1" ht="25.5" customHeight="1">
      <c r="A76" s="46">
        <f>'KL tổ 11'!A75</f>
        <v>67</v>
      </c>
      <c r="B76" s="47" t="str">
        <f>'KL tổ 11'!B75</f>
        <v>Um Ra</v>
      </c>
      <c r="C76" s="48">
        <v>16000</v>
      </c>
      <c r="D76" s="49">
        <f>'KL tổ 11'!U75</f>
        <v>0</v>
      </c>
      <c r="E76" s="50">
        <f t="shared" si="7"/>
        <v>0</v>
      </c>
      <c r="F76" s="51">
        <v>3</v>
      </c>
      <c r="G76" s="51">
        <v>0</v>
      </c>
      <c r="H76" s="50">
        <f t="shared" si="8"/>
        <v>0</v>
      </c>
      <c r="I76" s="51">
        <f t="shared" ref="I76:I87" si="11">H76</f>
        <v>0</v>
      </c>
      <c r="J76" s="59">
        <f>ROUND(IF(H76&lt;=500000,0,IF(AND(H76&gt;=500001,H76&lt;=1250000),(H76-'Gia cảnh 11'!I72)*5%-25000,IF(H76&gt;=1250001,(H76-'Gia cảnh 11'!I72)*10%-87500))),2)</f>
        <v>0</v>
      </c>
      <c r="K76" s="50">
        <f t="shared" si="9"/>
        <v>0</v>
      </c>
      <c r="L76" s="50">
        <f t="shared" si="10"/>
        <v>0</v>
      </c>
      <c r="M76" s="60"/>
      <c r="N76" s="61"/>
    </row>
    <row r="77" spans="1:14" s="30" customFormat="1" ht="25.5" customHeight="1">
      <c r="A77" s="46">
        <f>'KL tổ 11'!A76</f>
        <v>68</v>
      </c>
      <c r="B77" s="47" t="str">
        <f>'KL tổ 11'!B76</f>
        <v>Moi Poi</v>
      </c>
      <c r="C77" s="48">
        <v>16000</v>
      </c>
      <c r="D77" s="49">
        <f>'KL tổ 11'!U76</f>
        <v>0</v>
      </c>
      <c r="E77" s="50">
        <f t="shared" si="7"/>
        <v>0</v>
      </c>
      <c r="F77" s="51">
        <v>3</v>
      </c>
      <c r="G77" s="51">
        <v>0</v>
      </c>
      <c r="H77" s="50">
        <f t="shared" si="8"/>
        <v>0</v>
      </c>
      <c r="I77" s="51">
        <f t="shared" si="11"/>
        <v>0</v>
      </c>
      <c r="J77" s="59">
        <f>ROUND(IF(H77&lt;=500000,0,IF(AND(H77&gt;=500001,H77&lt;=1250000),(H77-'Gia cảnh 11'!I73)*5%-25000,IF(H77&gt;=1250001,(H77-'Gia cảnh 11'!I73)*10%-87500))),2)</f>
        <v>0</v>
      </c>
      <c r="K77" s="50">
        <f t="shared" si="9"/>
        <v>0</v>
      </c>
      <c r="L77" s="50">
        <f t="shared" si="10"/>
        <v>0</v>
      </c>
      <c r="M77" s="60"/>
      <c r="N77" s="61"/>
    </row>
    <row r="78" spans="1:14" s="30" customFormat="1" ht="25.5" customHeight="1">
      <c r="A78" s="46">
        <f>'KL tổ 11'!A77</f>
        <v>69</v>
      </c>
      <c r="B78" s="47" t="str">
        <f>'KL tổ 11'!B77</f>
        <v>San Sinh</v>
      </c>
      <c r="C78" s="48">
        <v>16000</v>
      </c>
      <c r="D78" s="49">
        <f>'KL tổ 11'!U77</f>
        <v>0</v>
      </c>
      <c r="E78" s="50">
        <f t="shared" si="7"/>
        <v>0</v>
      </c>
      <c r="F78" s="51">
        <v>3</v>
      </c>
      <c r="G78" s="51">
        <v>0</v>
      </c>
      <c r="H78" s="50">
        <f t="shared" si="8"/>
        <v>0</v>
      </c>
      <c r="I78" s="51">
        <f t="shared" si="11"/>
        <v>0</v>
      </c>
      <c r="J78" s="59">
        <f>ROUND(IF(H78&lt;=500000,0,IF(AND(H78&gt;=500001,H78&lt;=1250000),(H78-'Gia cảnh 11'!I74)*5%-25000,IF(H78&gt;=1250001,(H78-'Gia cảnh 11'!I74)*10%-87500))),2)</f>
        <v>0</v>
      </c>
      <c r="K78" s="50">
        <f t="shared" si="9"/>
        <v>0</v>
      </c>
      <c r="L78" s="50">
        <f t="shared" si="10"/>
        <v>0</v>
      </c>
      <c r="M78" s="60"/>
      <c r="N78" s="61"/>
    </row>
    <row r="79" spans="1:14" s="30" customFormat="1" ht="25.5" customHeight="1">
      <c r="A79" s="46">
        <f>'KL tổ 11'!A78</f>
        <v>70</v>
      </c>
      <c r="B79" s="47" t="str">
        <f>'KL tổ 11'!B78</f>
        <v>Nhoc Nho</v>
      </c>
      <c r="C79" s="48">
        <v>16000</v>
      </c>
      <c r="D79" s="49">
        <f>'KL tổ 11'!U78</f>
        <v>0</v>
      </c>
      <c r="E79" s="50">
        <f t="shared" si="7"/>
        <v>0</v>
      </c>
      <c r="F79" s="51">
        <v>3</v>
      </c>
      <c r="G79" s="51">
        <v>0</v>
      </c>
      <c r="H79" s="50">
        <f t="shared" si="8"/>
        <v>0</v>
      </c>
      <c r="I79" s="51">
        <f t="shared" si="11"/>
        <v>0</v>
      </c>
      <c r="J79" s="59">
        <f>ROUND(IF(H79&lt;=500000,0,IF(AND(H79&gt;=500001,H79&lt;=1250000),(H79-'Gia cảnh 11'!I75)*5%-25000,IF(H79&gt;=1250001,(H79-'Gia cảnh 11'!I75)*10%-87500))),2)</f>
        <v>0</v>
      </c>
      <c r="K79" s="50">
        <f t="shared" si="9"/>
        <v>0</v>
      </c>
      <c r="L79" s="50">
        <f t="shared" si="10"/>
        <v>0</v>
      </c>
      <c r="M79" s="60"/>
      <c r="N79" s="61"/>
    </row>
    <row r="80" spans="1:14" s="30" customFormat="1" ht="25.5" customHeight="1">
      <c r="A80" s="46">
        <f>'KL tổ 11'!A79</f>
        <v>71</v>
      </c>
      <c r="B80" s="47" t="str">
        <f>'KL tổ 11'!B79</f>
        <v>Khet Hên</v>
      </c>
      <c r="C80" s="48">
        <v>16000</v>
      </c>
      <c r="D80" s="49">
        <f>'KL tổ 11'!U79</f>
        <v>0</v>
      </c>
      <c r="E80" s="50">
        <f t="shared" si="7"/>
        <v>0</v>
      </c>
      <c r="F80" s="51">
        <v>3</v>
      </c>
      <c r="G80" s="51">
        <v>0</v>
      </c>
      <c r="H80" s="50">
        <f t="shared" si="8"/>
        <v>0</v>
      </c>
      <c r="I80" s="51">
        <f t="shared" si="11"/>
        <v>0</v>
      </c>
      <c r="J80" s="59">
        <f>ROUND(IF(H80&lt;=500000,0,IF(AND(H80&gt;=500001,H80&lt;=1250000),(H80-'Gia cảnh 11'!I76)*5%-25000,IF(H80&gt;=1250001,(H80-'Gia cảnh 11'!I76)*10%-87500))),2)</f>
        <v>0</v>
      </c>
      <c r="K80" s="50">
        <f t="shared" si="9"/>
        <v>0</v>
      </c>
      <c r="L80" s="50">
        <f t="shared" si="10"/>
        <v>0</v>
      </c>
      <c r="M80" s="60"/>
      <c r="N80" s="61"/>
    </row>
    <row r="81" spans="1:14" s="30" customFormat="1" ht="25.5" customHeight="1">
      <c r="A81" s="46">
        <f>'KL tổ 11'!A80</f>
        <v>72</v>
      </c>
      <c r="B81" s="47" t="str">
        <f>'KL tổ 11'!B80</f>
        <v>Sau Pư</v>
      </c>
      <c r="C81" s="48">
        <v>16000</v>
      </c>
      <c r="D81" s="49">
        <f>'KL tổ 11'!U80</f>
        <v>0</v>
      </c>
      <c r="E81" s="50">
        <f t="shared" si="7"/>
        <v>0</v>
      </c>
      <c r="F81" s="51">
        <v>3</v>
      </c>
      <c r="G81" s="51">
        <v>0</v>
      </c>
      <c r="H81" s="50">
        <f t="shared" si="8"/>
        <v>0</v>
      </c>
      <c r="I81" s="51">
        <f t="shared" si="11"/>
        <v>0</v>
      </c>
      <c r="J81" s="59">
        <f>ROUND(IF(H81&lt;=500000,0,IF(AND(H81&gt;=500001,H81&lt;=1250000),(H81-'Gia cảnh 11'!I77)*5%-25000,IF(H81&gt;=1250001,(H81-'Gia cảnh 11'!I77)*10%-87500))),2)</f>
        <v>0</v>
      </c>
      <c r="K81" s="50">
        <f t="shared" si="9"/>
        <v>0</v>
      </c>
      <c r="L81" s="50">
        <f t="shared" si="10"/>
        <v>0</v>
      </c>
      <c r="M81" s="60"/>
      <c r="N81" s="61"/>
    </row>
    <row r="82" spans="1:14" s="30" customFormat="1" ht="25.5" customHeight="1">
      <c r="A82" s="46">
        <f>'KL tổ 11'!A81</f>
        <v>73</v>
      </c>
      <c r="B82" s="47" t="str">
        <f>'KL tổ 11'!B81</f>
        <v>Pư Nha</v>
      </c>
      <c r="C82" s="48">
        <v>16000</v>
      </c>
      <c r="D82" s="49">
        <f>'KL tổ 11'!U81</f>
        <v>0</v>
      </c>
      <c r="E82" s="50">
        <f t="shared" si="7"/>
        <v>0</v>
      </c>
      <c r="F82" s="51">
        <v>3</v>
      </c>
      <c r="G82" s="51">
        <v>0</v>
      </c>
      <c r="H82" s="50">
        <f t="shared" si="8"/>
        <v>0</v>
      </c>
      <c r="I82" s="51">
        <f t="shared" si="11"/>
        <v>0</v>
      </c>
      <c r="J82" s="59">
        <f>ROUND(IF(H82&lt;=500000,0,IF(AND(H82&gt;=500001,H82&lt;=1250000),(H82-'Gia cảnh 11'!I78)*5%-25000,IF(H82&gt;=1250001,(H82-'Gia cảnh 11'!I78)*10%-87500))),2)</f>
        <v>0</v>
      </c>
      <c r="K82" s="50">
        <f t="shared" si="9"/>
        <v>0</v>
      </c>
      <c r="L82" s="50">
        <f t="shared" si="10"/>
        <v>0</v>
      </c>
      <c r="M82" s="60"/>
      <c r="N82" s="61"/>
    </row>
    <row r="83" spans="1:14" s="30" customFormat="1" ht="25.5" customHeight="1">
      <c r="A83" s="46">
        <f>'KL tổ 11'!A82</f>
        <v>74</v>
      </c>
      <c r="B83" s="47" t="str">
        <f>'KL tổ 11'!B82</f>
        <v xml:space="preserve">Noi Hên </v>
      </c>
      <c r="C83" s="48">
        <v>16000</v>
      </c>
      <c r="D83" s="49">
        <f>'KL tổ 11'!U82</f>
        <v>0</v>
      </c>
      <c r="E83" s="50">
        <f t="shared" si="7"/>
        <v>0</v>
      </c>
      <c r="F83" s="51">
        <v>3</v>
      </c>
      <c r="G83" s="51">
        <v>0</v>
      </c>
      <c r="H83" s="50">
        <f t="shared" si="8"/>
        <v>0</v>
      </c>
      <c r="I83" s="51">
        <f t="shared" si="11"/>
        <v>0</v>
      </c>
      <c r="J83" s="59">
        <f>ROUND(IF(H83&lt;=500000,0,IF(AND(H83&gt;=500001,H83&lt;=1250000),(H83-'Gia cảnh 11'!I79)*5%-25000,IF(H83&gt;=1250001,(H83-'Gia cảnh 11'!I79)*10%-87500))),2)</f>
        <v>0</v>
      </c>
      <c r="K83" s="50">
        <f t="shared" si="9"/>
        <v>0</v>
      </c>
      <c r="L83" s="50">
        <f t="shared" si="10"/>
        <v>0</v>
      </c>
      <c r="M83" s="60"/>
      <c r="N83" s="61"/>
    </row>
    <row r="84" spans="1:14" s="30" customFormat="1" ht="25.5" customHeight="1">
      <c r="A84" s="46">
        <f>'KL tổ 11'!A83</f>
        <v>75</v>
      </c>
      <c r="B84" s="47" t="str">
        <f>'KL tổ 11'!B83</f>
        <v>Noi Hiên</v>
      </c>
      <c r="C84" s="48">
        <v>16000</v>
      </c>
      <c r="D84" s="49">
        <f>'KL tổ 11'!U83</f>
        <v>0</v>
      </c>
      <c r="E84" s="50">
        <f t="shared" si="7"/>
        <v>0</v>
      </c>
      <c r="F84" s="51">
        <v>3</v>
      </c>
      <c r="G84" s="51">
        <v>0</v>
      </c>
      <c r="H84" s="50">
        <f t="shared" si="8"/>
        <v>0</v>
      </c>
      <c r="I84" s="51">
        <f t="shared" si="11"/>
        <v>0</v>
      </c>
      <c r="J84" s="59">
        <f>ROUND(IF(H84&lt;=500000,0,IF(AND(H84&gt;=500001,H84&lt;=1250000),(H84-'Gia cảnh 11'!I80)*5%-25000,IF(H84&gt;=1250001,(H84-'Gia cảnh 11'!I80)*10%-87500))),2)</f>
        <v>0</v>
      </c>
      <c r="K84" s="50">
        <f t="shared" si="9"/>
        <v>0</v>
      </c>
      <c r="L84" s="50">
        <f t="shared" si="10"/>
        <v>0</v>
      </c>
      <c r="M84" s="60"/>
      <c r="N84" s="61"/>
    </row>
    <row r="85" spans="1:14" s="30" customFormat="1" ht="25.5" customHeight="1">
      <c r="A85" s="46">
        <f>'KL tổ 11'!A84</f>
        <v>76</v>
      </c>
      <c r="B85" s="47" t="str">
        <f>'KL tổ 11'!B84</f>
        <v>Đa Linh</v>
      </c>
      <c r="C85" s="48">
        <v>16000</v>
      </c>
      <c r="D85" s="49">
        <f>'KL tổ 11'!U84</f>
        <v>0</v>
      </c>
      <c r="E85" s="50">
        <f t="shared" si="7"/>
        <v>0</v>
      </c>
      <c r="F85" s="51">
        <v>3</v>
      </c>
      <c r="G85" s="51">
        <v>0</v>
      </c>
      <c r="H85" s="50">
        <f t="shared" si="8"/>
        <v>0</v>
      </c>
      <c r="I85" s="51">
        <f t="shared" si="11"/>
        <v>0</v>
      </c>
      <c r="J85" s="59">
        <f>ROUND(IF(H85&lt;=500000,0,IF(AND(H85&gt;=500001,H85&lt;=1250000),(H85-'Gia cảnh 11'!I81)*5%-25000,IF(H85&gt;=1250001,(H85-'Gia cảnh 11'!I81)*10%-87500))),2)</f>
        <v>0</v>
      </c>
      <c r="K85" s="50">
        <f t="shared" si="9"/>
        <v>0</v>
      </c>
      <c r="L85" s="50">
        <f t="shared" si="10"/>
        <v>0</v>
      </c>
      <c r="M85" s="60"/>
      <c r="N85" s="61"/>
    </row>
    <row r="86" spans="1:14" s="30" customFormat="1" ht="25.5" customHeight="1">
      <c r="A86" s="46">
        <f>'KL tổ 11'!A85</f>
        <v>77</v>
      </c>
      <c r="B86" s="47" t="str">
        <f>'KL tổ 11'!B85</f>
        <v>Khach Năk</v>
      </c>
      <c r="C86" s="48">
        <v>16000</v>
      </c>
      <c r="D86" s="49">
        <f>'KL tổ 11'!U85</f>
        <v>0</v>
      </c>
      <c r="E86" s="50">
        <f t="shared" si="7"/>
        <v>0</v>
      </c>
      <c r="F86" s="51">
        <v>3</v>
      </c>
      <c r="G86" s="51">
        <v>0</v>
      </c>
      <c r="H86" s="50">
        <f t="shared" si="8"/>
        <v>0</v>
      </c>
      <c r="I86" s="51">
        <f t="shared" si="11"/>
        <v>0</v>
      </c>
      <c r="J86" s="59">
        <f>ROUND(IF(H86&lt;=500000,0,IF(AND(H86&gt;=500001,H86&lt;=1250000),(H86-'Gia cảnh 11'!I82)*5%-25000,IF(H86&gt;=1250001,(H86-'Gia cảnh 11'!I82)*10%-87500))),2)</f>
        <v>0</v>
      </c>
      <c r="K86" s="50">
        <f t="shared" si="9"/>
        <v>0</v>
      </c>
      <c r="L86" s="50">
        <f t="shared" si="10"/>
        <v>0</v>
      </c>
      <c r="M86" s="60"/>
      <c r="N86" s="61"/>
    </row>
    <row r="87" spans="1:14" s="30" customFormat="1" ht="25.5" customHeight="1">
      <c r="A87" s="46">
        <f>'KL tổ 11'!A86</f>
        <v>78</v>
      </c>
      <c r="B87" s="47" t="str">
        <f>'KL tổ 11'!B86</f>
        <v>Soc Liêp</v>
      </c>
      <c r="C87" s="48">
        <v>16000</v>
      </c>
      <c r="D87" s="49">
        <f>'KL tổ 11'!U86</f>
        <v>0</v>
      </c>
      <c r="E87" s="50">
        <f t="shared" si="7"/>
        <v>0</v>
      </c>
      <c r="F87" s="51">
        <v>3</v>
      </c>
      <c r="G87" s="51">
        <v>0</v>
      </c>
      <c r="H87" s="50">
        <f t="shared" si="8"/>
        <v>0</v>
      </c>
      <c r="I87" s="51">
        <f t="shared" si="11"/>
        <v>0</v>
      </c>
      <c r="J87" s="59">
        <f>ROUND(IF(H87&lt;=500000,0,IF(AND(H87&gt;=500001,H87&lt;=1250000),(H87-'Gia cảnh 11'!I83)*5%-25000,IF(H87&gt;=1250001,(H87-'Gia cảnh 11'!I83)*10%-87500))),2)</f>
        <v>0</v>
      </c>
      <c r="K87" s="50">
        <f t="shared" si="9"/>
        <v>0</v>
      </c>
      <c r="L87" s="50">
        <f t="shared" si="10"/>
        <v>0</v>
      </c>
      <c r="M87" s="60"/>
      <c r="N87" s="61"/>
    </row>
    <row r="88" spans="1:14" s="30" customFormat="1" ht="25.5" customHeight="1">
      <c r="A88" s="46">
        <f>'KL tổ 11'!A87</f>
        <v>79</v>
      </c>
      <c r="B88" s="47" t="str">
        <f>'KL tổ 11'!B87</f>
        <v>Som Phos</v>
      </c>
      <c r="C88" s="48">
        <v>16000</v>
      </c>
      <c r="D88" s="49">
        <f>'KL tổ 11'!U87</f>
        <v>0</v>
      </c>
      <c r="E88" s="50">
        <f t="shared" si="7"/>
        <v>0</v>
      </c>
      <c r="F88" s="51">
        <v>3</v>
      </c>
      <c r="G88" s="51">
        <v>0</v>
      </c>
      <c r="H88" s="50">
        <f t="shared" si="8"/>
        <v>0</v>
      </c>
      <c r="I88" s="51">
        <v>0</v>
      </c>
      <c r="J88" s="59">
        <v>0</v>
      </c>
      <c r="K88" s="50">
        <f t="shared" si="9"/>
        <v>0</v>
      </c>
      <c r="L88" s="50">
        <f t="shared" si="10"/>
        <v>0</v>
      </c>
      <c r="M88" s="60"/>
      <c r="N88" s="61"/>
    </row>
    <row r="89" spans="1:14" s="30" customFormat="1" ht="25.5" customHeight="1">
      <c r="A89" s="46">
        <f>'KL tổ 11'!A88</f>
        <v>80</v>
      </c>
      <c r="B89" s="47" t="str">
        <f>'KL tổ 11'!B88</f>
        <v>An Tich</v>
      </c>
      <c r="C89" s="48">
        <v>16000</v>
      </c>
      <c r="D89" s="49">
        <f>'KL tổ 11'!U88</f>
        <v>0</v>
      </c>
      <c r="E89" s="50">
        <f t="shared" si="7"/>
        <v>0</v>
      </c>
      <c r="F89" s="51">
        <v>3</v>
      </c>
      <c r="G89" s="51">
        <v>0</v>
      </c>
      <c r="H89" s="50">
        <f t="shared" si="8"/>
        <v>0</v>
      </c>
      <c r="I89" s="51">
        <v>0</v>
      </c>
      <c r="J89" s="59">
        <f>ROUND(IF(H89&lt;=500000,0,IF(AND(H89&gt;=500001,H89&lt;=1250000),(H89-'Gia cảnh 11'!I85)*5%-25000,IF(H89&gt;=1250001,(H89-'Gia cảnh 11'!I85)*10%-87500))),2)</f>
        <v>0</v>
      </c>
      <c r="K89" s="50">
        <f t="shared" si="9"/>
        <v>0</v>
      </c>
      <c r="L89" s="50">
        <f t="shared" si="10"/>
        <v>0</v>
      </c>
      <c r="M89" s="60"/>
      <c r="N89" s="61"/>
    </row>
    <row r="90" spans="1:14" s="30" customFormat="1" ht="25.5" customHeight="1">
      <c r="A90" s="46">
        <f>'KL tổ 11'!A89</f>
        <v>81</v>
      </c>
      <c r="B90" s="47" t="str">
        <f>'KL tổ 11'!B89</f>
        <v>Khu Khia</v>
      </c>
      <c r="C90" s="48">
        <v>16000</v>
      </c>
      <c r="D90" s="49">
        <f>'KL tổ 11'!U89</f>
        <v>0</v>
      </c>
      <c r="E90" s="62">
        <f t="shared" si="7"/>
        <v>0</v>
      </c>
      <c r="F90" s="51">
        <v>3</v>
      </c>
      <c r="G90" s="51">
        <v>0</v>
      </c>
      <c r="H90" s="62">
        <f t="shared" si="8"/>
        <v>0</v>
      </c>
      <c r="I90" s="51">
        <v>0</v>
      </c>
      <c r="J90" s="59">
        <f>ROUND(IF(H90&lt;=500000,0,IF(AND(H90&gt;=500001,H90&lt;=1250000),(H90-'Gia cảnh 11'!I86)*5%-25000,IF(H90&gt;=1250001,(H90-'Gia cảnh 11'!I86)*10%-87500))),2)</f>
        <v>0</v>
      </c>
      <c r="K90" s="50">
        <f t="shared" si="9"/>
        <v>0</v>
      </c>
      <c r="L90" s="62">
        <f t="shared" si="10"/>
        <v>0</v>
      </c>
      <c r="M90" s="63"/>
      <c r="N90" s="61"/>
    </row>
    <row r="91" spans="1:14" s="30" customFormat="1" ht="25.5" customHeight="1">
      <c r="A91" s="46">
        <f>'KL tổ 11'!A90</f>
        <v>82</v>
      </c>
      <c r="B91" s="47" t="str">
        <f>'KL tổ 11'!B90</f>
        <v>Chom Chau</v>
      </c>
      <c r="C91" s="48">
        <v>16000</v>
      </c>
      <c r="D91" s="49">
        <f>'KL tổ 11'!U90</f>
        <v>0</v>
      </c>
      <c r="E91" s="62">
        <f t="shared" si="7"/>
        <v>0</v>
      </c>
      <c r="F91" s="51">
        <v>3</v>
      </c>
      <c r="G91" s="51">
        <v>0</v>
      </c>
      <c r="H91" s="62">
        <f t="shared" si="8"/>
        <v>0</v>
      </c>
      <c r="I91" s="51">
        <v>0</v>
      </c>
      <c r="J91" s="59">
        <f>ROUND(IF(H91&lt;=500000,0,IF(AND(H91&gt;=500001,H91&lt;=1250000),(H91-'Gia cảnh 11'!I87)*5%-25000,IF(H91&gt;=1250001,(H91-'Gia cảnh 11'!I87)*10%-87500))),2)</f>
        <v>0</v>
      </c>
      <c r="K91" s="50">
        <f t="shared" si="9"/>
        <v>0</v>
      </c>
      <c r="L91" s="62">
        <f t="shared" si="10"/>
        <v>0</v>
      </c>
      <c r="M91" s="63"/>
      <c r="N91" s="61"/>
    </row>
    <row r="92" spans="1:14" s="30" customFormat="1" ht="25.5" customHeight="1">
      <c r="A92" s="46">
        <f>'KL tổ 11'!A91</f>
        <v>83</v>
      </c>
      <c r="B92" s="47" t="str">
        <f>'KL tổ 11'!B91</f>
        <v>La Chanh Đa</v>
      </c>
      <c r="C92" s="48">
        <v>16000</v>
      </c>
      <c r="D92" s="49">
        <f>'KL tổ 11'!U91</f>
        <v>0</v>
      </c>
      <c r="E92" s="62">
        <f t="shared" si="7"/>
        <v>0</v>
      </c>
      <c r="F92" s="51">
        <v>3</v>
      </c>
      <c r="G92" s="51">
        <v>0</v>
      </c>
      <c r="H92" s="62">
        <f t="shared" si="8"/>
        <v>0</v>
      </c>
      <c r="I92" s="51">
        <v>0</v>
      </c>
      <c r="J92" s="59">
        <f>ROUND(IF(H92&lt;=500000,0,IF(AND(H92&gt;=500001,H92&lt;=1250000),(H92-'Gia cảnh 11'!I88)*5%-25000,IF(H92&gt;=1250001,(H92-'Gia cảnh 11'!I88)*10%-87500))),2)</f>
        <v>0</v>
      </c>
      <c r="K92" s="50">
        <f t="shared" si="9"/>
        <v>0</v>
      </c>
      <c r="L92" s="62">
        <f t="shared" si="10"/>
        <v>0</v>
      </c>
      <c r="M92" s="63"/>
      <c r="N92" s="61"/>
    </row>
    <row r="93" spans="1:14" s="30" customFormat="1" ht="25.5" customHeight="1">
      <c r="A93" s="46">
        <f>'KL tổ 11'!A92</f>
        <v>84</v>
      </c>
      <c r="B93" s="47" t="str">
        <f>'KL tổ 11'!B92</f>
        <v>Mat Khanh</v>
      </c>
      <c r="C93" s="48">
        <v>16000</v>
      </c>
      <c r="D93" s="49">
        <f>'KL tổ 11'!U92</f>
        <v>0</v>
      </c>
      <c r="E93" s="62">
        <f t="shared" si="7"/>
        <v>0</v>
      </c>
      <c r="F93" s="51">
        <v>3</v>
      </c>
      <c r="G93" s="51">
        <v>0</v>
      </c>
      <c r="H93" s="62">
        <f t="shared" si="8"/>
        <v>0</v>
      </c>
      <c r="I93" s="51">
        <v>0</v>
      </c>
      <c r="J93" s="59">
        <f>ROUND(IF(H93&lt;=500000,0,IF(AND(H93&gt;=500001,H93&lt;=1250000),(H93-'Gia cảnh 11'!I89)*5%-25000,IF(H93&gt;=1250001,(H93-'Gia cảnh 11'!I89)*10%-87500))),2)</f>
        <v>0</v>
      </c>
      <c r="K93" s="50">
        <f t="shared" si="9"/>
        <v>0</v>
      </c>
      <c r="L93" s="62">
        <f t="shared" si="10"/>
        <v>0</v>
      </c>
      <c r="M93" s="63"/>
      <c r="N93" s="61"/>
    </row>
    <row r="94" spans="1:14" s="30" customFormat="1" ht="25.5" customHeight="1">
      <c r="A94" s="46">
        <f>'KL tổ 11'!A93</f>
        <v>85</v>
      </c>
      <c r="B94" s="47" t="str">
        <f>'KL tổ 11'!B93</f>
        <v>Dang Sô Da</v>
      </c>
      <c r="C94" s="48">
        <v>16000</v>
      </c>
      <c r="D94" s="49">
        <f>'KL tổ 11'!U93</f>
        <v>0</v>
      </c>
      <c r="E94" s="62">
        <f t="shared" si="7"/>
        <v>0</v>
      </c>
      <c r="F94" s="51">
        <v>3</v>
      </c>
      <c r="G94" s="51">
        <v>0</v>
      </c>
      <c r="H94" s="62">
        <f t="shared" si="8"/>
        <v>0</v>
      </c>
      <c r="I94" s="51">
        <v>0</v>
      </c>
      <c r="J94" s="59">
        <f>ROUND(IF(H94&lt;=500000,0,IF(AND(H94&gt;=500001,H94&lt;=1250000),(H94-'Gia cảnh 11'!I90)*5%-25000,IF(H94&gt;=1250001,(H94-'Gia cảnh 11'!I90)*10%-87500))),2)</f>
        <v>0</v>
      </c>
      <c r="K94" s="50">
        <f t="shared" si="9"/>
        <v>0</v>
      </c>
      <c r="L94" s="62">
        <f t="shared" si="10"/>
        <v>0</v>
      </c>
      <c r="M94" s="63"/>
      <c r="N94" s="61"/>
    </row>
    <row r="95" spans="1:14" s="30" customFormat="1" ht="25.5" customHeight="1">
      <c r="A95" s="46">
        <f>'KL tổ 11'!A94</f>
        <v>86</v>
      </c>
      <c r="B95" s="47" t="str">
        <f>'KL tổ 11'!B94</f>
        <v>Hon Sua</v>
      </c>
      <c r="C95" s="48">
        <v>16000</v>
      </c>
      <c r="D95" s="49">
        <f>'KL tổ 11'!U94</f>
        <v>0</v>
      </c>
      <c r="E95" s="62">
        <f t="shared" si="7"/>
        <v>0</v>
      </c>
      <c r="F95" s="51">
        <v>3</v>
      </c>
      <c r="G95" s="51">
        <v>0</v>
      </c>
      <c r="H95" s="62">
        <f t="shared" si="8"/>
        <v>0</v>
      </c>
      <c r="I95" s="51">
        <v>0</v>
      </c>
      <c r="J95" s="59">
        <f>ROUND(IF(H95&lt;=500000,0,IF(AND(H95&gt;=500001,H95&lt;=1250000),(H95-'Gia cảnh 11'!I91)*5%-25000,IF(H95&gt;=1250001,(H95-'Gia cảnh 11'!I91)*10%-87500))),2)</f>
        <v>0</v>
      </c>
      <c r="K95" s="50">
        <f t="shared" si="9"/>
        <v>0</v>
      </c>
      <c r="L95" s="62">
        <f t="shared" si="10"/>
        <v>0</v>
      </c>
      <c r="M95" s="63"/>
      <c r="N95" s="61"/>
    </row>
    <row r="96" spans="1:14" s="30" customFormat="1" ht="25.5" customHeight="1">
      <c r="A96" s="46">
        <f>'KL tổ 11'!A95</f>
        <v>87</v>
      </c>
      <c r="B96" s="47" t="str">
        <f>'KL tổ 11'!B95</f>
        <v>Đoc Sreng</v>
      </c>
      <c r="C96" s="48">
        <v>16000</v>
      </c>
      <c r="D96" s="49">
        <f>'KL tổ 11'!U95</f>
        <v>0</v>
      </c>
      <c r="E96" s="62">
        <f t="shared" si="7"/>
        <v>0</v>
      </c>
      <c r="F96" s="51">
        <v>3</v>
      </c>
      <c r="G96" s="51">
        <v>0</v>
      </c>
      <c r="H96" s="62">
        <f t="shared" si="8"/>
        <v>0</v>
      </c>
      <c r="I96" s="51">
        <v>0</v>
      </c>
      <c r="J96" s="59">
        <v>0</v>
      </c>
      <c r="K96" s="50">
        <f t="shared" si="9"/>
        <v>0</v>
      </c>
      <c r="L96" s="62">
        <f t="shared" si="10"/>
        <v>0</v>
      </c>
      <c r="M96" s="63"/>
      <c r="N96" s="61"/>
    </row>
    <row r="97" spans="1:14" s="30" customFormat="1" ht="25.5" customHeight="1">
      <c r="A97" s="46">
        <f>'KL tổ 11'!A96</f>
        <v>88</v>
      </c>
      <c r="B97" s="47" t="str">
        <f>'KL tổ 11'!B96</f>
        <v>Vit Kim</v>
      </c>
      <c r="C97" s="48">
        <v>16000</v>
      </c>
      <c r="D97" s="49">
        <f>'KL tổ 11'!U96</f>
        <v>0</v>
      </c>
      <c r="E97" s="62">
        <f t="shared" si="7"/>
        <v>0</v>
      </c>
      <c r="F97" s="51">
        <v>3</v>
      </c>
      <c r="G97" s="51">
        <v>0</v>
      </c>
      <c r="H97" s="62">
        <f t="shared" si="8"/>
        <v>0</v>
      </c>
      <c r="I97" s="51">
        <v>0</v>
      </c>
      <c r="J97" s="59">
        <f>ROUND(IF(H97&lt;=500000,0,IF(AND(H97&gt;=500001,H97&lt;=1250000),(H97-'Gia cảnh 11'!I93)*5%-25000,IF(H97&gt;=1250001,(H97-'Gia cảnh 11'!I93)*10%-87500))),2)</f>
        <v>0</v>
      </c>
      <c r="K97" s="50">
        <f t="shared" si="9"/>
        <v>0</v>
      </c>
      <c r="L97" s="62">
        <f t="shared" si="10"/>
        <v>0</v>
      </c>
      <c r="M97" s="63"/>
      <c r="N97" s="61"/>
    </row>
    <row r="98" spans="1:14" s="30" customFormat="1" ht="25.5" customHeight="1">
      <c r="A98" s="46">
        <f>'KL tổ 11'!A97</f>
        <v>89</v>
      </c>
      <c r="B98" s="47" t="str">
        <f>'KL tổ 11'!B97</f>
        <v>Ko Kot</v>
      </c>
      <c r="C98" s="48">
        <v>16000</v>
      </c>
      <c r="D98" s="49">
        <f>'KL tổ 11'!U97</f>
        <v>0</v>
      </c>
      <c r="E98" s="62">
        <f t="shared" si="7"/>
        <v>0</v>
      </c>
      <c r="F98" s="51">
        <v>3</v>
      </c>
      <c r="G98" s="51">
        <v>0</v>
      </c>
      <c r="H98" s="62">
        <f t="shared" si="8"/>
        <v>0</v>
      </c>
      <c r="I98" s="51">
        <v>0</v>
      </c>
      <c r="J98" s="59">
        <f>ROUND(IF(H98&lt;=500000,0,IF(AND(H98&gt;=500001,H98&lt;=1250000),(H98-'Gia cảnh 11'!I94)*5%-25000,IF(H98&gt;=1250001,(H98-'Gia cảnh 11'!I94)*10%-87500))),2)</f>
        <v>0</v>
      </c>
      <c r="K98" s="50">
        <f t="shared" si="9"/>
        <v>0</v>
      </c>
      <c r="L98" s="62">
        <f t="shared" si="10"/>
        <v>0</v>
      </c>
      <c r="M98" s="63"/>
      <c r="N98" s="61"/>
    </row>
    <row r="99" spans="1:14" s="30" customFormat="1" ht="25.5" customHeight="1">
      <c r="A99" s="46">
        <f>'KL tổ 11'!A98</f>
        <v>90</v>
      </c>
      <c r="B99" s="47" t="str">
        <f>'KL tổ 11'!B98</f>
        <v>Nay Phi</v>
      </c>
      <c r="C99" s="48">
        <v>16000</v>
      </c>
      <c r="D99" s="49">
        <f>'KL tổ 11'!U98</f>
        <v>0</v>
      </c>
      <c r="E99" s="62">
        <f t="shared" si="7"/>
        <v>0</v>
      </c>
      <c r="F99" s="51">
        <v>3</v>
      </c>
      <c r="G99" s="51">
        <v>0</v>
      </c>
      <c r="H99" s="62">
        <f t="shared" si="8"/>
        <v>0</v>
      </c>
      <c r="I99" s="51">
        <v>0</v>
      </c>
      <c r="J99" s="59">
        <f>ROUND(IF(H99&lt;=500000,0,IF(AND(H99&gt;=500001,H99&lt;=1250000),(H99-'Gia cảnh 11'!I95)*5%-25000,IF(H99&gt;=1250001,(H99-'Gia cảnh 11'!I95)*10%-87500))),2)</f>
        <v>0</v>
      </c>
      <c r="K99" s="50">
        <f t="shared" si="9"/>
        <v>0</v>
      </c>
      <c r="L99" s="62">
        <f t="shared" si="10"/>
        <v>0</v>
      </c>
      <c r="M99" s="63"/>
      <c r="N99" s="61"/>
    </row>
    <row r="100" spans="1:14" s="30" customFormat="1" ht="25.5" customHeight="1">
      <c r="A100" s="46">
        <f>'KL tổ 11'!A99</f>
        <v>91</v>
      </c>
      <c r="B100" s="47" t="str">
        <f>'KL tổ 11'!B99</f>
        <v>Chên Nôn</v>
      </c>
      <c r="C100" s="48">
        <v>16000</v>
      </c>
      <c r="D100" s="49">
        <f>'KL tổ 11'!U99</f>
        <v>0</v>
      </c>
      <c r="E100" s="62">
        <f t="shared" si="7"/>
        <v>0</v>
      </c>
      <c r="F100" s="51">
        <v>3</v>
      </c>
      <c r="G100" s="51">
        <v>0</v>
      </c>
      <c r="H100" s="62">
        <f t="shared" si="8"/>
        <v>0</v>
      </c>
      <c r="I100" s="51">
        <v>0</v>
      </c>
      <c r="J100" s="59">
        <f>ROUND(IF(H100&lt;=500000,0,IF(AND(H100&gt;=500001,H100&lt;=1250000),(H100-'Gia cảnh 11'!I96)*5%-25000,IF(H100&gt;=1250001,(H100-'Gia cảnh 11'!I96)*10%-87500))),2)</f>
        <v>0</v>
      </c>
      <c r="K100" s="50">
        <f t="shared" si="9"/>
        <v>0</v>
      </c>
      <c r="L100" s="62">
        <f t="shared" si="10"/>
        <v>0</v>
      </c>
      <c r="M100" s="63"/>
      <c r="N100" s="61"/>
    </row>
    <row r="101" spans="1:14" s="30" customFormat="1" ht="25.5" customHeight="1">
      <c r="A101" s="46">
        <f>'KL tổ 11'!A100</f>
        <v>92</v>
      </c>
      <c r="B101" s="47" t="str">
        <f>'KL tổ 11'!B100</f>
        <v>Sau So Rây Nuch</v>
      </c>
      <c r="C101" s="48">
        <v>16000</v>
      </c>
      <c r="D101" s="49">
        <f>'KL tổ 11'!U100</f>
        <v>0</v>
      </c>
      <c r="E101" s="62">
        <f t="shared" si="7"/>
        <v>0</v>
      </c>
      <c r="F101" s="51">
        <v>3</v>
      </c>
      <c r="G101" s="51">
        <v>0</v>
      </c>
      <c r="H101" s="62">
        <f t="shared" si="8"/>
        <v>0</v>
      </c>
      <c r="I101" s="51">
        <v>0</v>
      </c>
      <c r="J101" s="59">
        <f>ROUND(IF(H101&lt;=500000,0,IF(AND(H101&gt;=500001,H101&lt;=1250000),(H101-'Gia cảnh 11'!I97)*5%-25000,IF(H101&gt;=1250001,(H101-'Gia cảnh 11'!I97)*10%-87500))),2)</f>
        <v>0</v>
      </c>
      <c r="K101" s="50">
        <f t="shared" si="9"/>
        <v>0</v>
      </c>
      <c r="L101" s="62">
        <f t="shared" si="10"/>
        <v>0</v>
      </c>
      <c r="M101" s="63"/>
      <c r="N101" s="61"/>
    </row>
    <row r="102" spans="1:14" s="30" customFormat="1" ht="25.5" customHeight="1">
      <c r="A102" s="46">
        <f>'KL tổ 11'!A101</f>
        <v>93</v>
      </c>
      <c r="B102" s="47" t="str">
        <f>'KL tổ 11'!B101</f>
        <v>Muôn Khut</v>
      </c>
      <c r="C102" s="48">
        <v>16000</v>
      </c>
      <c r="D102" s="49">
        <f>'KL tổ 11'!U101</f>
        <v>0</v>
      </c>
      <c r="E102" s="62">
        <f t="shared" si="7"/>
        <v>0</v>
      </c>
      <c r="F102" s="51">
        <v>3</v>
      </c>
      <c r="G102" s="51">
        <v>0</v>
      </c>
      <c r="H102" s="62">
        <f t="shared" si="8"/>
        <v>0</v>
      </c>
      <c r="I102" s="51">
        <v>0</v>
      </c>
      <c r="J102" s="59">
        <f>ROUND(IF(H102&lt;=500000,0,IF(AND(H102&gt;=500001,H102&lt;=1250000),(H102-'Gia cảnh 11'!I98)*5%-25000,IF(H102&gt;=1250001,(H102-'Gia cảnh 11'!I98)*10%-87500))),2)</f>
        <v>0</v>
      </c>
      <c r="K102" s="50">
        <f t="shared" si="9"/>
        <v>0</v>
      </c>
      <c r="L102" s="62">
        <f t="shared" si="10"/>
        <v>0</v>
      </c>
      <c r="M102" s="63"/>
      <c r="N102" s="61"/>
    </row>
    <row r="103" spans="1:14" s="30" customFormat="1" ht="25.5" customHeight="1">
      <c r="A103" s="46">
        <f>'KL tổ 11'!A102</f>
        <v>94</v>
      </c>
      <c r="B103" s="47" t="str">
        <f>'KL tổ 11'!B102</f>
        <v>Phuc Phơm</v>
      </c>
      <c r="C103" s="48">
        <v>16000</v>
      </c>
      <c r="D103" s="49">
        <f>'KL tổ 11'!U102</f>
        <v>0</v>
      </c>
      <c r="E103" s="62">
        <f t="shared" si="7"/>
        <v>0</v>
      </c>
      <c r="F103" s="51">
        <v>3</v>
      </c>
      <c r="G103" s="51">
        <v>0</v>
      </c>
      <c r="H103" s="62">
        <f t="shared" si="8"/>
        <v>0</v>
      </c>
      <c r="I103" s="51">
        <v>0</v>
      </c>
      <c r="J103" s="59">
        <f>ROUND(IF(H103&lt;=500000,0,IF(AND(H103&gt;=500001,H103&lt;=1250000),(H103-'Gia cảnh 11'!I99)*5%-25000,IF(H103&gt;=1250001,(H103-'Gia cảnh 11'!I99)*10%-87500))),2)</f>
        <v>0</v>
      </c>
      <c r="K103" s="50">
        <f t="shared" si="9"/>
        <v>0</v>
      </c>
      <c r="L103" s="62">
        <f t="shared" si="10"/>
        <v>0</v>
      </c>
      <c r="M103" s="63"/>
      <c r="N103" s="61"/>
    </row>
    <row r="104" spans="1:14" s="30" customFormat="1" ht="25.5" customHeight="1">
      <c r="A104" s="46">
        <f>'KL tổ 11'!A103</f>
        <v>95</v>
      </c>
      <c r="B104" s="47" t="str">
        <f>'KL tổ 11'!B103</f>
        <v>Nha Phol</v>
      </c>
      <c r="C104" s="48">
        <v>16000</v>
      </c>
      <c r="D104" s="49">
        <f>'KL tổ 11'!U103</f>
        <v>0</v>
      </c>
      <c r="E104" s="62">
        <f t="shared" si="7"/>
        <v>0</v>
      </c>
      <c r="F104" s="51">
        <v>3</v>
      </c>
      <c r="G104" s="51">
        <v>0</v>
      </c>
      <c r="H104" s="62">
        <f t="shared" si="8"/>
        <v>0</v>
      </c>
      <c r="I104" s="51">
        <v>0</v>
      </c>
      <c r="J104" s="59">
        <f>ROUND(IF(H104&lt;=500000,0,IF(AND(H104&gt;=500001,H104&lt;=1250000),(H104-'Gia cảnh 11'!I100)*5%-25000,IF(H104&gt;=1250001,(H104-'Gia cảnh 11'!I100)*10%-87500))),2)</f>
        <v>0</v>
      </c>
      <c r="K104" s="50">
        <f t="shared" si="9"/>
        <v>0</v>
      </c>
      <c r="L104" s="62">
        <f t="shared" si="10"/>
        <v>0</v>
      </c>
      <c r="M104" s="63"/>
      <c r="N104" s="61"/>
    </row>
    <row r="105" spans="1:14" s="30" customFormat="1" ht="25.5" customHeight="1">
      <c r="A105" s="46">
        <f>'KL tổ 11'!A104</f>
        <v>96</v>
      </c>
      <c r="B105" s="47" t="str">
        <f>'KL tổ 11'!B104</f>
        <v>Phan Hum</v>
      </c>
      <c r="C105" s="48">
        <v>16000</v>
      </c>
      <c r="D105" s="49">
        <f>'KL tổ 11'!U104</f>
        <v>0</v>
      </c>
      <c r="E105" s="62">
        <f t="shared" si="7"/>
        <v>0</v>
      </c>
      <c r="F105" s="51">
        <v>3</v>
      </c>
      <c r="G105" s="51">
        <v>0</v>
      </c>
      <c r="H105" s="62">
        <f t="shared" si="8"/>
        <v>0</v>
      </c>
      <c r="I105" s="51">
        <v>0</v>
      </c>
      <c r="J105" s="59">
        <f>ROUND(IF(H105&lt;=500000,0,IF(AND(H105&gt;=500001,H105&lt;=1250000),(H105-'Gia cảnh 11'!I101)*5%-25000,IF(H105&gt;=1250001,(H105-'Gia cảnh 11'!I101)*10%-87500))),2)</f>
        <v>0</v>
      </c>
      <c r="K105" s="50">
        <f t="shared" si="9"/>
        <v>0</v>
      </c>
      <c r="L105" s="62">
        <f t="shared" si="10"/>
        <v>0</v>
      </c>
      <c r="M105" s="63"/>
      <c r="N105" s="61"/>
    </row>
    <row r="106" spans="1:14" s="30" customFormat="1" ht="25.5" customHeight="1">
      <c r="A106" s="46">
        <f>'KL tổ 11'!A105</f>
        <v>97</v>
      </c>
      <c r="B106" s="47" t="str">
        <f>'KL tổ 11'!B105</f>
        <v>Mau Nêng</v>
      </c>
      <c r="C106" s="48">
        <v>16000</v>
      </c>
      <c r="D106" s="49">
        <f>'KL tổ 11'!U105</f>
        <v>0</v>
      </c>
      <c r="E106" s="62">
        <f t="shared" si="7"/>
        <v>0</v>
      </c>
      <c r="F106" s="51">
        <v>3</v>
      </c>
      <c r="G106" s="51">
        <v>0</v>
      </c>
      <c r="H106" s="62">
        <f t="shared" si="8"/>
        <v>0</v>
      </c>
      <c r="I106" s="51">
        <v>0</v>
      </c>
      <c r="J106" s="59">
        <f>ROUND(IF(H106&lt;=500000,0,IF(AND(H106&gt;=500001,H106&lt;=1250000),(H106-'Gia cảnh 11'!I102)*5%-25000,IF(H106&gt;=1250001,(H106-'Gia cảnh 11'!I102)*10%-87500))),2)</f>
        <v>0</v>
      </c>
      <c r="K106" s="50">
        <f t="shared" si="9"/>
        <v>0</v>
      </c>
      <c r="L106" s="62">
        <f t="shared" si="10"/>
        <v>0</v>
      </c>
      <c r="M106" s="63"/>
      <c r="N106" s="61"/>
    </row>
    <row r="107" spans="1:14" s="30" customFormat="1" ht="25.5" customHeight="1">
      <c r="A107" s="46">
        <f>'KL tổ 11'!A106</f>
        <v>98</v>
      </c>
      <c r="B107" s="47" t="str">
        <f>'KL tổ 11'!B106</f>
        <v>Soc Kon</v>
      </c>
      <c r="C107" s="48">
        <v>16000</v>
      </c>
      <c r="D107" s="49">
        <f>'KL tổ 11'!U106</f>
        <v>0</v>
      </c>
      <c r="E107" s="62">
        <f t="shared" si="7"/>
        <v>0</v>
      </c>
      <c r="F107" s="51">
        <v>3</v>
      </c>
      <c r="G107" s="51">
        <v>0</v>
      </c>
      <c r="H107" s="62">
        <f t="shared" si="8"/>
        <v>0</v>
      </c>
      <c r="I107" s="51">
        <v>0</v>
      </c>
      <c r="J107" s="59">
        <f>ROUND(IF(H107&lt;=500000,0,IF(AND(H107&gt;=500001,H107&lt;=1250000),(H107-'Gia cảnh 11'!I103)*5%-25000,IF(H107&gt;=1250001,(H107-'Gia cảnh 11'!I103)*10%-87500))),2)</f>
        <v>0</v>
      </c>
      <c r="K107" s="50">
        <f t="shared" si="9"/>
        <v>0</v>
      </c>
      <c r="L107" s="62">
        <f t="shared" si="10"/>
        <v>0</v>
      </c>
      <c r="M107" s="63"/>
      <c r="N107" s="61"/>
    </row>
    <row r="108" spans="1:14" s="30" customFormat="1" ht="25.5" customHeight="1">
      <c r="A108" s="46">
        <f>'KL tổ 11'!A107</f>
        <v>99</v>
      </c>
      <c r="B108" s="47" t="str">
        <f>'KL tổ 11'!B107</f>
        <v>Mau Sau</v>
      </c>
      <c r="C108" s="48">
        <v>16000</v>
      </c>
      <c r="D108" s="49">
        <f>'KL tổ 11'!U107</f>
        <v>0</v>
      </c>
      <c r="E108" s="62">
        <f t="shared" si="7"/>
        <v>0</v>
      </c>
      <c r="F108" s="51">
        <v>3</v>
      </c>
      <c r="G108" s="51">
        <v>0</v>
      </c>
      <c r="H108" s="62">
        <f t="shared" si="8"/>
        <v>0</v>
      </c>
      <c r="I108" s="51">
        <v>0</v>
      </c>
      <c r="J108" s="59">
        <f>ROUND(IF(H108&lt;=500000,0,IF(AND(H108&gt;=500001,H108&lt;=1250000),(H108-'Gia cảnh 11'!I104)*5%-25000,IF(H108&gt;=1250001,(H108-'Gia cảnh 11'!I104)*10%-87500))),2)</f>
        <v>0</v>
      </c>
      <c r="K108" s="50">
        <f t="shared" si="9"/>
        <v>0</v>
      </c>
      <c r="L108" s="62">
        <f t="shared" si="10"/>
        <v>0</v>
      </c>
      <c r="M108" s="63"/>
      <c r="N108" s="61"/>
    </row>
    <row r="109" spans="1:14" s="30" customFormat="1" ht="25.5" customHeight="1">
      <c r="A109" s="46">
        <f>'KL tổ 11'!A108</f>
        <v>100</v>
      </c>
      <c r="B109" s="47" t="str">
        <f>'KL tổ 11'!B108</f>
        <v>ưa Im</v>
      </c>
      <c r="C109" s="48">
        <v>16000</v>
      </c>
      <c r="D109" s="49">
        <f>'KL tổ 11'!U108</f>
        <v>0</v>
      </c>
      <c r="E109" s="62">
        <f t="shared" si="7"/>
        <v>0</v>
      </c>
      <c r="F109" s="51">
        <v>3</v>
      </c>
      <c r="G109" s="51">
        <v>0</v>
      </c>
      <c r="H109" s="62">
        <f t="shared" si="8"/>
        <v>0</v>
      </c>
      <c r="I109" s="51">
        <v>0</v>
      </c>
      <c r="J109" s="59">
        <f>ROUND(IF(H109&lt;=500000,0,IF(AND(H109&gt;=500001,H109&lt;=1250000),(H109-'Gia cảnh 11'!I105)*5%-25000,IF(H109&gt;=1250001,(H109-'Gia cảnh 11'!I105)*10%-87500))),2)</f>
        <v>0</v>
      </c>
      <c r="K109" s="50">
        <f t="shared" si="9"/>
        <v>0</v>
      </c>
      <c r="L109" s="62">
        <f t="shared" si="10"/>
        <v>0</v>
      </c>
      <c r="M109" s="63"/>
      <c r="N109" s="61"/>
    </row>
    <row r="110" spans="1:14" s="30" customFormat="1" ht="25.5" customHeight="1">
      <c r="A110" s="46">
        <f>'KL tổ 11'!A109</f>
        <v>101</v>
      </c>
      <c r="B110" s="47" t="str">
        <f>'KL tổ 11'!B109</f>
        <v>Sa Rinh</v>
      </c>
      <c r="C110" s="48">
        <v>16000</v>
      </c>
      <c r="D110" s="49">
        <f>'KL tổ 11'!U109</f>
        <v>0</v>
      </c>
      <c r="E110" s="62">
        <f t="shared" si="7"/>
        <v>0</v>
      </c>
      <c r="F110" s="51">
        <v>3</v>
      </c>
      <c r="G110" s="51">
        <v>0</v>
      </c>
      <c r="H110" s="62">
        <f t="shared" si="8"/>
        <v>0</v>
      </c>
      <c r="I110" s="51">
        <v>0</v>
      </c>
      <c r="J110" s="59">
        <f>ROUND(IF(H110&lt;=500000,0,IF(AND(H110&gt;=500001,H110&lt;=1250000),(H110-'Gia cảnh 11'!I106)*5%-25000,IF(H110&gt;=1250001,(H110-'Gia cảnh 11'!I106)*10%-87500))),2)</f>
        <v>0</v>
      </c>
      <c r="K110" s="50">
        <f t="shared" si="9"/>
        <v>0</v>
      </c>
      <c r="L110" s="62">
        <f t="shared" si="10"/>
        <v>0</v>
      </c>
      <c r="M110" s="63"/>
      <c r="N110" s="61"/>
    </row>
    <row r="111" spans="1:14" s="30" customFormat="1" ht="25.5" customHeight="1">
      <c r="A111" s="46">
        <f>'KL tổ 11'!A110</f>
        <v>102</v>
      </c>
      <c r="B111" s="47" t="str">
        <f>'KL tổ 11'!B110</f>
        <v>Na Som Ol</v>
      </c>
      <c r="C111" s="48">
        <v>16000</v>
      </c>
      <c r="D111" s="49">
        <f>'KL tổ 11'!U110</f>
        <v>0</v>
      </c>
      <c r="E111" s="62">
        <f t="shared" si="7"/>
        <v>0</v>
      </c>
      <c r="F111" s="51">
        <v>3</v>
      </c>
      <c r="G111" s="51">
        <v>0</v>
      </c>
      <c r="H111" s="62">
        <f t="shared" si="8"/>
        <v>0</v>
      </c>
      <c r="I111" s="51">
        <v>0</v>
      </c>
      <c r="J111" s="59">
        <f>ROUND(IF(H111&lt;=500000,0,IF(AND(H111&gt;=500001,H111&lt;=1250000),(H111-'Gia cảnh 11'!I107)*5%-25000,IF(H111&gt;=1250001,(H111-'Gia cảnh 11'!I107)*10%-87500))),2)</f>
        <v>0</v>
      </c>
      <c r="K111" s="50">
        <f t="shared" si="9"/>
        <v>0</v>
      </c>
      <c r="L111" s="62">
        <f t="shared" si="10"/>
        <v>0</v>
      </c>
      <c r="M111" s="63"/>
      <c r="N111" s="61"/>
    </row>
    <row r="112" spans="1:14" s="30" customFormat="1" ht="25.5" customHeight="1">
      <c r="A112" s="46">
        <f>'KL tổ 11'!A111</f>
        <v>103</v>
      </c>
      <c r="B112" s="47" t="str">
        <f>'KL tổ 11'!B111</f>
        <v>Song Sat</v>
      </c>
      <c r="C112" s="48">
        <v>16000</v>
      </c>
      <c r="D112" s="49">
        <f>'KL tổ 11'!U111</f>
        <v>0</v>
      </c>
      <c r="E112" s="62">
        <f t="shared" si="7"/>
        <v>0</v>
      </c>
      <c r="F112" s="51">
        <v>3</v>
      </c>
      <c r="G112" s="51">
        <v>0</v>
      </c>
      <c r="H112" s="62">
        <f t="shared" si="8"/>
        <v>0</v>
      </c>
      <c r="I112" s="51">
        <v>0</v>
      </c>
      <c r="J112" s="59">
        <f>ROUND(IF(H112&lt;=500000,0,IF(AND(H112&gt;=500001,H112&lt;=1250000),(H112-'Gia cảnh 11'!I108)*5%-25000,IF(H112&gt;=1250001,(H112-'Gia cảnh 11'!I108)*10%-87500))),2)</f>
        <v>0</v>
      </c>
      <c r="K112" s="50">
        <f t="shared" si="9"/>
        <v>0</v>
      </c>
      <c r="L112" s="62">
        <f t="shared" si="10"/>
        <v>0</v>
      </c>
      <c r="M112" s="63"/>
      <c r="N112" s="61"/>
    </row>
    <row r="113" spans="1:14" s="30" customFormat="1" ht="25.5" customHeight="1">
      <c r="A113" s="46">
        <f>'KL tổ 11'!A112</f>
        <v>104</v>
      </c>
      <c r="B113" s="47" t="str">
        <f>'KL tổ 11'!B112</f>
        <v>Kom Tum</v>
      </c>
      <c r="C113" s="48">
        <v>16000</v>
      </c>
      <c r="D113" s="49">
        <f>'KL tổ 11'!U112</f>
        <v>0</v>
      </c>
      <c r="E113" s="62">
        <f t="shared" si="7"/>
        <v>0</v>
      </c>
      <c r="F113" s="51">
        <v>3</v>
      </c>
      <c r="G113" s="51">
        <v>0</v>
      </c>
      <c r="H113" s="62">
        <f t="shared" si="8"/>
        <v>0</v>
      </c>
      <c r="I113" s="51">
        <v>0</v>
      </c>
      <c r="J113" s="59">
        <f>ROUND(IF(H113&lt;=500000,0,IF(AND(H113&gt;=500001,H113&lt;=1250000),(H113-'Gia cảnh 11'!I109)*5%-25000,IF(H113&gt;=1250001,(H113-'Gia cảnh 11'!I109)*10%-87500))),2)</f>
        <v>0</v>
      </c>
      <c r="K113" s="50">
        <f t="shared" si="9"/>
        <v>0</v>
      </c>
      <c r="L113" s="62">
        <f t="shared" si="10"/>
        <v>0</v>
      </c>
      <c r="M113" s="63"/>
      <c r="N113" s="61"/>
    </row>
    <row r="114" spans="1:14" s="30" customFormat="1" ht="25.5" customHeight="1">
      <c r="A114" s="46">
        <f>'KL tổ 11'!A113</f>
        <v>105</v>
      </c>
      <c r="B114" s="47" t="str">
        <f>'KL tổ 11'!B113</f>
        <v>Lay Pư</v>
      </c>
      <c r="C114" s="48">
        <v>16000</v>
      </c>
      <c r="D114" s="49">
        <f>'KL tổ 11'!U113</f>
        <v>0</v>
      </c>
      <c r="E114" s="62">
        <f t="shared" si="7"/>
        <v>0</v>
      </c>
      <c r="F114" s="51">
        <v>3</v>
      </c>
      <c r="G114" s="51">
        <v>0</v>
      </c>
      <c r="H114" s="62">
        <f t="shared" si="8"/>
        <v>0</v>
      </c>
      <c r="I114" s="51">
        <v>0</v>
      </c>
      <c r="J114" s="59">
        <f>ROUND(IF(H114&lt;=500000,0,IF(AND(H114&gt;=500001,H114&lt;=1250000),(H114-'Gia cảnh 11'!I110)*5%-25000,IF(H114&gt;=1250001,(H114-'Gia cảnh 11'!I110)*10%-87500))),2)</f>
        <v>0</v>
      </c>
      <c r="K114" s="50">
        <f t="shared" si="9"/>
        <v>0</v>
      </c>
      <c r="L114" s="62">
        <f t="shared" si="10"/>
        <v>0</v>
      </c>
      <c r="M114" s="63"/>
      <c r="N114" s="61"/>
    </row>
    <row r="115" spans="1:14" s="30" customFormat="1" ht="25.5" customHeight="1">
      <c r="A115" s="46">
        <f>'KL tổ 11'!A114</f>
        <v>106</v>
      </c>
      <c r="B115" s="47" t="str">
        <f>'KL tổ 11'!B114</f>
        <v>Doi Sang</v>
      </c>
      <c r="C115" s="48">
        <v>16000</v>
      </c>
      <c r="D115" s="49">
        <f>'KL tổ 11'!U114</f>
        <v>0</v>
      </c>
      <c r="E115" s="62">
        <f t="shared" si="7"/>
        <v>0</v>
      </c>
      <c r="F115" s="51">
        <v>3</v>
      </c>
      <c r="G115" s="51">
        <v>0</v>
      </c>
      <c r="H115" s="62">
        <f t="shared" si="8"/>
        <v>0</v>
      </c>
      <c r="I115" s="51">
        <v>0</v>
      </c>
      <c r="J115" s="59">
        <f>ROUND(IF(H115&lt;=500000,0,IF(AND(H115&gt;=500001,H115&lt;=1250000),(H115-'Gia cảnh 11'!I111)*5%-25000,IF(H115&gt;=1250001,(H115-'Gia cảnh 11'!I111)*10%-87500))),2)</f>
        <v>0</v>
      </c>
      <c r="K115" s="50">
        <f t="shared" si="9"/>
        <v>0</v>
      </c>
      <c r="L115" s="62">
        <f t="shared" si="10"/>
        <v>0</v>
      </c>
      <c r="M115" s="63"/>
      <c r="N115" s="61"/>
    </row>
    <row r="116" spans="1:14" s="30" customFormat="1" ht="25.5" customHeight="1">
      <c r="A116" s="46">
        <f>'KL tổ 11'!A115</f>
        <v>107</v>
      </c>
      <c r="B116" s="47" t="str">
        <f>'KL tổ 11'!B115</f>
        <v>Tol Kha</v>
      </c>
      <c r="C116" s="48">
        <v>16000</v>
      </c>
      <c r="D116" s="49">
        <f>'KL tổ 11'!U115</f>
        <v>0</v>
      </c>
      <c r="E116" s="62">
        <f t="shared" si="7"/>
        <v>0</v>
      </c>
      <c r="F116" s="51">
        <v>3</v>
      </c>
      <c r="G116" s="51">
        <v>0</v>
      </c>
      <c r="H116" s="62">
        <f t="shared" si="8"/>
        <v>0</v>
      </c>
      <c r="I116" s="51">
        <v>0</v>
      </c>
      <c r="J116" s="59">
        <f>ROUND(IF(H116&lt;=500000,0,IF(AND(H116&gt;=500001,H116&lt;=1250000),(H116-'Gia cảnh 11'!I112)*5%-25000,IF(H116&gt;=1250001,(H116-'Gia cảnh 11'!I112)*10%-87500))),2)</f>
        <v>0</v>
      </c>
      <c r="K116" s="50">
        <f t="shared" si="9"/>
        <v>0</v>
      </c>
      <c r="L116" s="62">
        <f t="shared" si="10"/>
        <v>0</v>
      </c>
      <c r="M116" s="63"/>
      <c r="N116" s="61"/>
    </row>
    <row r="117" spans="1:14" s="30" customFormat="1" ht="25.5" customHeight="1">
      <c r="A117" s="46">
        <f>'KL tổ 11'!A116</f>
        <v>108</v>
      </c>
      <c r="B117" s="47" t="str">
        <f>'KL tổ 11'!B116</f>
        <v>Son Lay</v>
      </c>
      <c r="C117" s="48">
        <v>16000</v>
      </c>
      <c r="D117" s="49">
        <f>'KL tổ 11'!U116</f>
        <v>0</v>
      </c>
      <c r="E117" s="62">
        <f t="shared" si="7"/>
        <v>0</v>
      </c>
      <c r="F117" s="51">
        <v>3</v>
      </c>
      <c r="G117" s="51">
        <v>0</v>
      </c>
      <c r="H117" s="62">
        <f t="shared" si="8"/>
        <v>0</v>
      </c>
      <c r="I117" s="51">
        <v>0</v>
      </c>
      <c r="J117" s="59">
        <f>ROUND(IF(H117&lt;=500000,0,IF(AND(H117&gt;=500001,H117&lt;=1250000),(H117-'Gia cảnh 11'!I113)*5%-25000,IF(H117&gt;=1250001,(H117-'Gia cảnh 11'!I113)*10%-87500))),2)</f>
        <v>0</v>
      </c>
      <c r="K117" s="50">
        <f t="shared" si="9"/>
        <v>0</v>
      </c>
      <c r="L117" s="62">
        <f t="shared" si="10"/>
        <v>0</v>
      </c>
      <c r="M117" s="63"/>
      <c r="N117" s="61"/>
    </row>
    <row r="118" spans="1:14" s="30" customFormat="1" ht="25.5" customHeight="1">
      <c r="A118" s="46">
        <f>'KL tổ 11'!A117</f>
        <v>109</v>
      </c>
      <c r="B118" s="47" t="str">
        <f>'KL tổ 11'!B117</f>
        <v>Bôi Sât</v>
      </c>
      <c r="C118" s="48">
        <v>16000</v>
      </c>
      <c r="D118" s="49">
        <f>'KL tổ 11'!U117</f>
        <v>0</v>
      </c>
      <c r="E118" s="62">
        <f t="shared" si="7"/>
        <v>0</v>
      </c>
      <c r="F118" s="51">
        <v>3</v>
      </c>
      <c r="G118" s="51">
        <v>0</v>
      </c>
      <c r="H118" s="62">
        <f t="shared" si="8"/>
        <v>0</v>
      </c>
      <c r="I118" s="51">
        <v>0</v>
      </c>
      <c r="J118" s="59">
        <f>ROUND(IF(H118&lt;=500000,0,IF(AND(H118&gt;=500001,H118&lt;=1250000),(H118-'Gia cảnh 11'!I114)*5%-25000,IF(H118&gt;=1250001,(H118-'Gia cảnh 11'!I114)*10%-87500))),2)</f>
        <v>0</v>
      </c>
      <c r="K118" s="50">
        <f t="shared" si="9"/>
        <v>0</v>
      </c>
      <c r="L118" s="62">
        <f t="shared" si="10"/>
        <v>0</v>
      </c>
      <c r="M118" s="63"/>
      <c r="N118" s="61"/>
    </row>
    <row r="119" spans="1:14" s="30" customFormat="1" ht="25.5" customHeight="1">
      <c r="A119" s="46">
        <f>'KL tổ 11'!A118</f>
        <v>110</v>
      </c>
      <c r="B119" s="47" t="str">
        <f>'KL tổ 11'!B118</f>
        <v>Cuông Số Khôn</v>
      </c>
      <c r="C119" s="48">
        <v>16000</v>
      </c>
      <c r="D119" s="49">
        <f>'KL tổ 11'!U118</f>
        <v>0</v>
      </c>
      <c r="E119" s="62">
        <f t="shared" si="7"/>
        <v>0</v>
      </c>
      <c r="F119" s="51">
        <v>3</v>
      </c>
      <c r="G119" s="51">
        <v>0</v>
      </c>
      <c r="H119" s="62">
        <f t="shared" si="8"/>
        <v>0</v>
      </c>
      <c r="I119" s="51">
        <v>0</v>
      </c>
      <c r="J119" s="59">
        <f>ROUND(IF(H119&lt;=500000,0,IF(AND(H119&gt;=500001,H119&lt;=1250000),(H119-'Gia cảnh 11'!I115)*5%-25000,IF(H119&gt;=1250001,(H119-'Gia cảnh 11'!I115)*10%-87500))),2)</f>
        <v>0</v>
      </c>
      <c r="K119" s="50">
        <f t="shared" si="9"/>
        <v>0</v>
      </c>
      <c r="L119" s="62">
        <f t="shared" si="10"/>
        <v>0</v>
      </c>
      <c r="M119" s="63"/>
      <c r="N119" s="61"/>
    </row>
    <row r="120" spans="1:14" s="30" customFormat="1" ht="25.5" customHeight="1">
      <c r="A120" s="46">
        <f>'KL tổ 11'!A119</f>
        <v>111</v>
      </c>
      <c r="B120" s="47" t="str">
        <f>'KL tổ 11'!B119</f>
        <v>Cuông Số Kia</v>
      </c>
      <c r="C120" s="48">
        <v>16000</v>
      </c>
      <c r="D120" s="49">
        <f>'KL tổ 11'!U119</f>
        <v>0</v>
      </c>
      <c r="E120" s="62">
        <f t="shared" si="7"/>
        <v>0</v>
      </c>
      <c r="F120" s="51">
        <v>3</v>
      </c>
      <c r="G120" s="51">
        <v>0</v>
      </c>
      <c r="H120" s="62">
        <f t="shared" si="8"/>
        <v>0</v>
      </c>
      <c r="I120" s="51">
        <v>0</v>
      </c>
      <c r="J120" s="59">
        <f>ROUND(IF(H120&lt;=500000,0,IF(AND(H120&gt;=500001,H120&lt;=1250000),(H120-'Gia cảnh 11'!I116)*5%-25000,IF(H120&gt;=1250001,(H120-'Gia cảnh 11'!I116)*10%-87500))),2)</f>
        <v>0</v>
      </c>
      <c r="K120" s="62">
        <f t="shared" si="9"/>
        <v>0</v>
      </c>
      <c r="L120" s="62">
        <f t="shared" si="10"/>
        <v>0</v>
      </c>
      <c r="M120" s="63"/>
      <c r="N120" s="61"/>
    </row>
    <row r="121" spans="1:14" s="30" customFormat="1" ht="25.5" customHeight="1">
      <c r="A121" s="46">
        <f>'KL tổ 11'!A120</f>
        <v>112</v>
      </c>
      <c r="B121" s="47" t="str">
        <f>'KL tổ 11'!B120</f>
        <v>Cuông Số Khôm</v>
      </c>
      <c r="C121" s="48">
        <v>16000</v>
      </c>
      <c r="D121" s="49">
        <f>'KL tổ 11'!U120</f>
        <v>0</v>
      </c>
      <c r="E121" s="62">
        <f t="shared" si="7"/>
        <v>0</v>
      </c>
      <c r="F121" s="51">
        <v>3</v>
      </c>
      <c r="G121" s="51">
        <v>0</v>
      </c>
      <c r="H121" s="62">
        <f t="shared" si="8"/>
        <v>0</v>
      </c>
      <c r="I121" s="51">
        <v>0</v>
      </c>
      <c r="J121" s="59">
        <f>ROUND(IF(H121&lt;=500000,0,IF(AND(H121&gt;=500001,H121&lt;=1250000),(H121-'Gia cảnh 11'!I117)*5%-25000,IF(H121&gt;=1250001,(H121-'Gia cảnh 11'!I117)*10%-87500))),2)</f>
        <v>0</v>
      </c>
      <c r="K121" s="62">
        <f t="shared" si="9"/>
        <v>0</v>
      </c>
      <c r="L121" s="62">
        <f t="shared" si="10"/>
        <v>0</v>
      </c>
      <c r="M121" s="63"/>
      <c r="N121" s="61"/>
    </row>
    <row r="122" spans="1:14" s="30" customFormat="1" ht="25.5" customHeight="1">
      <c r="A122" s="46">
        <f>'KL tổ 11'!A121</f>
        <v>113</v>
      </c>
      <c r="B122" s="47" t="str">
        <f>'KL tổ 11'!B121</f>
        <v>Cuông Số Khêng</v>
      </c>
      <c r="C122" s="48">
        <v>16000</v>
      </c>
      <c r="D122" s="49">
        <f>'KL tổ 11'!U121</f>
        <v>0</v>
      </c>
      <c r="E122" s="62">
        <f t="shared" si="7"/>
        <v>0</v>
      </c>
      <c r="F122" s="51">
        <v>3</v>
      </c>
      <c r="G122" s="51">
        <v>0</v>
      </c>
      <c r="H122" s="62">
        <f t="shared" si="8"/>
        <v>0</v>
      </c>
      <c r="I122" s="51">
        <v>0</v>
      </c>
      <c r="J122" s="59">
        <f>ROUND(IF(H122&lt;=500000,0,IF(AND(H122&gt;=500001,H122&lt;=1250000),(H122-'Gia cảnh 11'!I118)*5%-25000,IF(H122&gt;=1250001,(H122-'Gia cảnh 11'!I118)*10%-87500))),2)</f>
        <v>0</v>
      </c>
      <c r="K122" s="62">
        <f t="shared" si="9"/>
        <v>0</v>
      </c>
      <c r="L122" s="62">
        <f t="shared" si="10"/>
        <v>0</v>
      </c>
      <c r="M122" s="63"/>
      <c r="N122" s="61"/>
    </row>
    <row r="123" spans="1:14" s="30" customFormat="1" ht="25.5" customHeight="1">
      <c r="A123" s="46">
        <f>'KL tổ 11'!A122</f>
        <v>114</v>
      </c>
      <c r="B123" s="47" t="str">
        <f>'KL tổ 11'!B122</f>
        <v>Tha Phea Rum</v>
      </c>
      <c r="C123" s="48">
        <v>16000</v>
      </c>
      <c r="D123" s="49">
        <f>'KL tổ 11'!U122</f>
        <v>0</v>
      </c>
      <c r="E123" s="62">
        <f t="shared" si="7"/>
        <v>0</v>
      </c>
      <c r="F123" s="51">
        <v>3</v>
      </c>
      <c r="G123" s="51">
        <v>0</v>
      </c>
      <c r="H123" s="62">
        <f t="shared" si="8"/>
        <v>0</v>
      </c>
      <c r="I123" s="51">
        <v>0</v>
      </c>
      <c r="J123" s="59">
        <f>ROUND(IF(H123&lt;=500000,0,IF(AND(H123&gt;=500001,H123&lt;=1250000),(H123-'Gia cảnh 11'!I119)*5%-25000,IF(H123&gt;=1250001,(H123-'Gia cảnh 11'!I119)*10%-87500))),2)</f>
        <v>0</v>
      </c>
      <c r="K123" s="62">
        <f t="shared" si="9"/>
        <v>0</v>
      </c>
      <c r="L123" s="62">
        <f t="shared" si="10"/>
        <v>0</v>
      </c>
      <c r="M123" s="63"/>
      <c r="N123" s="61"/>
    </row>
    <row r="124" spans="1:14" s="30" customFormat="1" ht="25.5" customHeight="1">
      <c r="A124" s="46">
        <f>'KL tổ 11'!A123</f>
        <v>115</v>
      </c>
      <c r="B124" s="47" t="str">
        <f>'KL tổ 11'!B123</f>
        <v>Hiêng Số Chea</v>
      </c>
      <c r="C124" s="48">
        <v>16000</v>
      </c>
      <c r="D124" s="49">
        <f>'KL tổ 11'!U123</f>
        <v>0</v>
      </c>
      <c r="E124" s="62">
        <f t="shared" si="7"/>
        <v>0</v>
      </c>
      <c r="F124" s="51">
        <v>3</v>
      </c>
      <c r="G124" s="51">
        <v>0</v>
      </c>
      <c r="H124" s="62">
        <f t="shared" si="8"/>
        <v>0</v>
      </c>
      <c r="I124" s="51">
        <v>0</v>
      </c>
      <c r="J124" s="59">
        <f>ROUND(IF(H124&lt;=500000,0,IF(AND(H124&gt;=500001,H124&lt;=1250000),(H124-'Gia cảnh 11'!I120)*5%-25000,IF(H124&gt;=1250001,(H124-'Gia cảnh 11'!I120)*10%-87500))),2)</f>
        <v>0</v>
      </c>
      <c r="K124" s="62">
        <f t="shared" si="9"/>
        <v>0</v>
      </c>
      <c r="L124" s="62">
        <f t="shared" si="10"/>
        <v>0</v>
      </c>
      <c r="M124" s="63"/>
      <c r="N124" s="61"/>
    </row>
    <row r="125" spans="1:14" s="30" customFormat="1" ht="25.5" customHeight="1">
      <c r="A125" s="46">
        <f>'KL tổ 11'!A124</f>
        <v>116</v>
      </c>
      <c r="B125" s="47" t="str">
        <f>'KL tổ 11'!B124</f>
        <v>Sat Nơ</v>
      </c>
      <c r="C125" s="48">
        <v>16000</v>
      </c>
      <c r="D125" s="49">
        <f>'KL tổ 11'!U124</f>
        <v>0</v>
      </c>
      <c r="E125" s="62">
        <f t="shared" si="7"/>
        <v>0</v>
      </c>
      <c r="F125" s="51">
        <v>3</v>
      </c>
      <c r="G125" s="51">
        <v>0</v>
      </c>
      <c r="H125" s="62">
        <f t="shared" si="8"/>
        <v>0</v>
      </c>
      <c r="I125" s="51">
        <v>0</v>
      </c>
      <c r="J125" s="59">
        <f>ROUND(IF(H125&lt;=500000,0,IF(AND(H125&gt;=500001,H125&lt;=1250000),(H125-'Gia cảnh 11'!I121)*5%-25000,IF(H125&gt;=1250001,(H125-'Gia cảnh 11'!I121)*10%-87500))),2)</f>
        <v>0</v>
      </c>
      <c r="K125" s="62">
        <f t="shared" si="9"/>
        <v>0</v>
      </c>
      <c r="L125" s="62">
        <f t="shared" si="10"/>
        <v>0</v>
      </c>
      <c r="M125" s="63"/>
      <c r="N125" s="61"/>
    </row>
    <row r="126" spans="1:14" s="30" customFormat="1" ht="25.5" customHeight="1">
      <c r="A126" s="46">
        <f>'KL tổ 11'!A125</f>
        <v>117</v>
      </c>
      <c r="B126" s="47" t="str">
        <f>'KL tổ 11'!B125</f>
        <v>Ươn Phea Rum</v>
      </c>
      <c r="C126" s="48">
        <v>16000</v>
      </c>
      <c r="D126" s="49">
        <f>'KL tổ 11'!U125</f>
        <v>0</v>
      </c>
      <c r="E126" s="62">
        <f t="shared" si="7"/>
        <v>0</v>
      </c>
      <c r="F126" s="51">
        <v>3</v>
      </c>
      <c r="G126" s="51">
        <v>0</v>
      </c>
      <c r="H126" s="62">
        <f t="shared" si="8"/>
        <v>0</v>
      </c>
      <c r="I126" s="51">
        <v>0</v>
      </c>
      <c r="J126" s="59">
        <f>ROUND(IF(H126&lt;=500000,0,IF(AND(H126&gt;=500001,H126&lt;=1250000),(H126-'Gia cảnh 11'!I122)*5%-25000,IF(H126&gt;=1250001,(H126-'Gia cảnh 11'!I122)*10%-87500))),2)</f>
        <v>0</v>
      </c>
      <c r="K126" s="62">
        <f t="shared" si="9"/>
        <v>0</v>
      </c>
      <c r="L126" s="62">
        <f t="shared" si="10"/>
        <v>0</v>
      </c>
      <c r="M126" s="63"/>
      <c r="N126" s="61"/>
    </row>
    <row r="127" spans="1:14" s="30" customFormat="1" ht="25.5" customHeight="1">
      <c r="A127" s="46">
        <f>'KL tổ 11'!A126</f>
        <v>118</v>
      </c>
      <c r="B127" s="47" t="str">
        <f>'KL tổ 11'!B126</f>
        <v>Đông Số Cư</v>
      </c>
      <c r="C127" s="48">
        <v>16000</v>
      </c>
      <c r="D127" s="49">
        <f>'KL tổ 11'!U126</f>
        <v>0</v>
      </c>
      <c r="E127" s="62">
        <f t="shared" si="7"/>
        <v>0</v>
      </c>
      <c r="F127" s="51">
        <v>3</v>
      </c>
      <c r="G127" s="51">
        <v>0</v>
      </c>
      <c r="H127" s="62">
        <f t="shared" si="8"/>
        <v>0</v>
      </c>
      <c r="I127" s="51">
        <v>0</v>
      </c>
      <c r="J127" s="59">
        <f>ROUND(IF(H127&lt;=500000,0,IF(AND(H127&gt;=500001,H127&lt;=1250000),(H127-'Gia cảnh 11'!I123)*5%-25000,IF(H127&gt;=1250001,(H127-'Gia cảnh 11'!I123)*10%-87500))),2)</f>
        <v>0</v>
      </c>
      <c r="K127" s="62">
        <f t="shared" si="9"/>
        <v>0</v>
      </c>
      <c r="L127" s="62">
        <f t="shared" si="10"/>
        <v>0</v>
      </c>
      <c r="M127" s="63"/>
      <c r="N127" s="61"/>
    </row>
    <row r="128" spans="1:14" s="30" customFormat="1" ht="25.5" customHeight="1">
      <c r="A128" s="46">
        <f>'KL tổ 11'!A127</f>
        <v>119</v>
      </c>
      <c r="B128" s="47" t="str">
        <f>'KL tổ 11'!B127</f>
        <v>Su Số Sêng</v>
      </c>
      <c r="C128" s="48">
        <v>16000</v>
      </c>
      <c r="D128" s="49">
        <f>'KL tổ 11'!U127</f>
        <v>0</v>
      </c>
      <c r="E128" s="62">
        <f t="shared" si="7"/>
        <v>0</v>
      </c>
      <c r="F128" s="51">
        <v>3</v>
      </c>
      <c r="G128" s="51">
        <v>0</v>
      </c>
      <c r="H128" s="62">
        <f t="shared" si="8"/>
        <v>0</v>
      </c>
      <c r="I128" s="51">
        <v>0</v>
      </c>
      <c r="J128" s="59">
        <f>ROUND(IF(H128&lt;=500000,0,IF(AND(H128&gt;=500001,H128&lt;=1250000),(H128-'Gia cảnh 11'!I124)*5%-25000,IF(H128&gt;=1250001,(H128-'Gia cảnh 11'!I124)*10%-87500))),2)</f>
        <v>0</v>
      </c>
      <c r="K128" s="62">
        <f t="shared" si="9"/>
        <v>0</v>
      </c>
      <c r="L128" s="62">
        <f t="shared" si="10"/>
        <v>0</v>
      </c>
      <c r="M128" s="63"/>
      <c r="N128" s="61"/>
    </row>
    <row r="129" spans="1:14" s="30" customFormat="1" ht="25.5" customHeight="1">
      <c r="A129" s="46">
        <f>'KL tổ 11'!A128</f>
        <v>120</v>
      </c>
      <c r="B129" s="47" t="str">
        <f>'KL tổ 11'!B128</f>
        <v>Cư So Rây Nich</v>
      </c>
      <c r="C129" s="48">
        <v>16000</v>
      </c>
      <c r="D129" s="49">
        <f>'KL tổ 11'!U128</f>
        <v>0</v>
      </c>
      <c r="E129" s="62">
        <f t="shared" si="7"/>
        <v>0</v>
      </c>
      <c r="F129" s="51">
        <v>3</v>
      </c>
      <c r="G129" s="51">
        <v>0</v>
      </c>
      <c r="H129" s="62">
        <f t="shared" si="8"/>
        <v>0</v>
      </c>
      <c r="I129" s="51">
        <v>0</v>
      </c>
      <c r="J129" s="59">
        <f>ROUND(IF(H129&lt;=500000,0,IF(AND(H129&gt;=500001,H129&lt;=1250000),(H129-'Gia cảnh 11'!I125)*5%-25000,IF(H129&gt;=1250001,(H129-'Gia cảnh 11'!I125)*10%-87500))),2)</f>
        <v>0</v>
      </c>
      <c r="K129" s="62">
        <f t="shared" si="9"/>
        <v>0</v>
      </c>
      <c r="L129" s="62">
        <f t="shared" si="10"/>
        <v>0</v>
      </c>
      <c r="M129" s="63"/>
      <c r="N129" s="61"/>
    </row>
    <row r="130" spans="1:14" s="30" customFormat="1" ht="25.5" customHeight="1">
      <c r="A130" s="46">
        <f>'KL tổ 11'!A129</f>
        <v>121</v>
      </c>
      <c r="B130" s="47" t="str">
        <f>'KL tổ 11'!B129</f>
        <v>Tô Ria Sam</v>
      </c>
      <c r="C130" s="48">
        <v>16000</v>
      </c>
      <c r="D130" s="49">
        <f>'KL tổ 11'!U129</f>
        <v>0</v>
      </c>
      <c r="E130" s="62">
        <f t="shared" si="7"/>
        <v>0</v>
      </c>
      <c r="F130" s="51">
        <v>3</v>
      </c>
      <c r="G130" s="51">
        <v>0</v>
      </c>
      <c r="H130" s="62">
        <f t="shared" si="8"/>
        <v>0</v>
      </c>
      <c r="I130" s="51">
        <v>0</v>
      </c>
      <c r="J130" s="59">
        <f>ROUND(IF(H130&lt;=500000,0,IF(AND(H130&gt;=500001,H130&lt;=1250000),(H130-'Gia cảnh 11'!I126)*5%-25000,IF(H130&gt;=1250001,(H130-'Gia cảnh 11'!I126)*10%-87500))),2)</f>
        <v>0</v>
      </c>
      <c r="K130" s="62">
        <f t="shared" si="9"/>
        <v>0</v>
      </c>
      <c r="L130" s="62">
        <f t="shared" si="10"/>
        <v>0</v>
      </c>
      <c r="M130" s="63"/>
      <c r="N130" s="61"/>
    </row>
    <row r="131" spans="1:14" s="30" customFormat="1" ht="25.5" customHeight="1">
      <c r="A131" s="46">
        <f>'KL tổ 11'!A130</f>
        <v>122</v>
      </c>
      <c r="B131" s="47" t="str">
        <f>'KL tổ 11'!B130</f>
        <v>Đông Chân Na</v>
      </c>
      <c r="C131" s="48">
        <v>16000</v>
      </c>
      <c r="D131" s="49">
        <f>'KL tổ 11'!U130</f>
        <v>0</v>
      </c>
      <c r="E131" s="62">
        <f t="shared" si="7"/>
        <v>0</v>
      </c>
      <c r="F131" s="51">
        <v>3</v>
      </c>
      <c r="G131" s="51">
        <v>0</v>
      </c>
      <c r="H131" s="62">
        <f t="shared" si="8"/>
        <v>0</v>
      </c>
      <c r="I131" s="51">
        <v>0</v>
      </c>
      <c r="J131" s="59">
        <f>ROUND(IF(H131&lt;=500000,0,IF(AND(H131&gt;=500001,H131&lt;=1250000),(H131-'Gia cảnh 11'!I127)*5%-25000,IF(H131&gt;=1250001,(H131-'Gia cảnh 11'!I127)*10%-87500))),2)</f>
        <v>0</v>
      </c>
      <c r="K131" s="62">
        <f t="shared" si="9"/>
        <v>0</v>
      </c>
      <c r="L131" s="62">
        <f t="shared" si="10"/>
        <v>0</v>
      </c>
      <c r="M131" s="63"/>
      <c r="N131" s="61"/>
    </row>
    <row r="132" spans="1:14" s="30" customFormat="1" ht="25.5" customHeight="1">
      <c r="A132" s="46">
        <f>'KL tổ 11'!A131</f>
        <v>123</v>
      </c>
      <c r="B132" s="47" t="str">
        <f>'KL tổ 11'!B131</f>
        <v>Đông Chơm Rơn</v>
      </c>
      <c r="C132" s="48">
        <v>16000</v>
      </c>
      <c r="D132" s="49">
        <f>'KL tổ 11'!U131</f>
        <v>0</v>
      </c>
      <c r="E132" s="62">
        <f t="shared" si="7"/>
        <v>0</v>
      </c>
      <c r="F132" s="51">
        <v>3</v>
      </c>
      <c r="G132" s="51">
        <v>0</v>
      </c>
      <c r="H132" s="62">
        <f t="shared" si="8"/>
        <v>0</v>
      </c>
      <c r="I132" s="51">
        <v>0</v>
      </c>
      <c r="J132" s="59">
        <f>ROUND(IF(H132&lt;=500000,0,IF(AND(H132&gt;=500001,H132&lt;=1250000),(H132-'Gia cảnh 11'!I128)*5%-25000,IF(H132&gt;=1250001,(H132-'Gia cảnh 11'!I128)*10%-87500))),2)</f>
        <v>0</v>
      </c>
      <c r="K132" s="62">
        <f t="shared" si="9"/>
        <v>0</v>
      </c>
      <c r="L132" s="62">
        <f t="shared" si="10"/>
        <v>0</v>
      </c>
      <c r="M132" s="63"/>
      <c r="N132" s="61"/>
    </row>
    <row r="133" spans="1:14" s="30" customFormat="1" ht="25.5" customHeight="1">
      <c r="A133" s="46">
        <f>'KL tổ 11'!A132</f>
        <v>124</v>
      </c>
      <c r="B133" s="47" t="str">
        <f>'KL tổ 11'!B132</f>
        <v>Đông Số Chân</v>
      </c>
      <c r="C133" s="48">
        <v>16000</v>
      </c>
      <c r="D133" s="49">
        <f>'KL tổ 11'!U132</f>
        <v>0</v>
      </c>
      <c r="E133" s="62">
        <f t="shared" si="7"/>
        <v>0</v>
      </c>
      <c r="F133" s="51">
        <v>3</v>
      </c>
      <c r="G133" s="51">
        <v>0</v>
      </c>
      <c r="H133" s="62">
        <f t="shared" si="8"/>
        <v>0</v>
      </c>
      <c r="I133" s="51">
        <v>0</v>
      </c>
      <c r="J133" s="59">
        <f>ROUND(IF(H133&lt;=500000,0,IF(AND(H133&gt;=500001,H133&lt;=1250000),(H133-'Gia cảnh 11'!I129)*5%-25000,IF(H133&gt;=1250001,(H133-'Gia cảnh 11'!I129)*10%-87500))),2)</f>
        <v>0</v>
      </c>
      <c r="K133" s="62">
        <f t="shared" si="9"/>
        <v>0</v>
      </c>
      <c r="L133" s="62">
        <f t="shared" si="10"/>
        <v>0</v>
      </c>
      <c r="M133" s="63"/>
      <c r="N133" s="61"/>
    </row>
    <row r="134" spans="1:14" s="30" customFormat="1" ht="25.5" customHeight="1">
      <c r="A134" s="46">
        <f>'KL tổ 11'!A133</f>
        <v>125</v>
      </c>
      <c r="B134" s="47" t="str">
        <f>'KL tổ 11'!B133</f>
        <v>Bu San</v>
      </c>
      <c r="C134" s="48">
        <v>16000</v>
      </c>
      <c r="D134" s="49">
        <f>'KL tổ 11'!U133</f>
        <v>0</v>
      </c>
      <c r="E134" s="62">
        <f t="shared" si="7"/>
        <v>0</v>
      </c>
      <c r="F134" s="51">
        <v>3</v>
      </c>
      <c r="G134" s="51">
        <v>0</v>
      </c>
      <c r="H134" s="62">
        <f t="shared" si="8"/>
        <v>0</v>
      </c>
      <c r="I134" s="51">
        <v>0</v>
      </c>
      <c r="J134" s="59">
        <f>ROUND(IF(H134&lt;=500000,0,IF(AND(H134&gt;=500001,H134&lt;=1250000),(H134-'Gia cảnh 11'!I130)*5%-25000,IF(H134&gt;=1250001,(H134-'Gia cảnh 11'!I130)*10%-87500))),2)</f>
        <v>0</v>
      </c>
      <c r="K134" s="62">
        <f t="shared" si="9"/>
        <v>0</v>
      </c>
      <c r="L134" s="62">
        <f t="shared" si="10"/>
        <v>0</v>
      </c>
      <c r="M134" s="63"/>
      <c r="N134" s="61"/>
    </row>
    <row r="135" spans="1:14" s="30" customFormat="1" ht="25.5" customHeight="1">
      <c r="A135" s="46">
        <f>'KL tổ 11'!A134</f>
        <v>126</v>
      </c>
      <c r="B135" s="47" t="str">
        <f>'KL tổ 11'!B134</f>
        <v>Chôn Số Rây</v>
      </c>
      <c r="C135" s="48">
        <v>16000</v>
      </c>
      <c r="D135" s="49">
        <f>'KL tổ 11'!U134</f>
        <v>0</v>
      </c>
      <c r="E135" s="62">
        <f t="shared" si="7"/>
        <v>0</v>
      </c>
      <c r="F135" s="51">
        <v>3</v>
      </c>
      <c r="G135" s="51">
        <v>0</v>
      </c>
      <c r="H135" s="62">
        <f t="shared" si="8"/>
        <v>0</v>
      </c>
      <c r="I135" s="51">
        <v>0</v>
      </c>
      <c r="J135" s="59">
        <f>ROUND(IF(H135&lt;=500000,0,IF(AND(H135&gt;=500001,H135&lt;=1250000),(H135-'Gia cảnh 11'!I131)*5%-25000,IF(H135&gt;=1250001,(H135-'Gia cảnh 11'!I131)*10%-87500))),2)</f>
        <v>0</v>
      </c>
      <c r="K135" s="62">
        <f t="shared" si="9"/>
        <v>0</v>
      </c>
      <c r="L135" s="62">
        <f t="shared" si="10"/>
        <v>0</v>
      </c>
      <c r="M135" s="63"/>
      <c r="N135" s="61"/>
    </row>
    <row r="136" spans="1:14" s="30" customFormat="1" ht="25.5" customHeight="1">
      <c r="A136" s="46">
        <f>'KL tổ 11'!A135</f>
        <v>127</v>
      </c>
      <c r="B136" s="47" t="str">
        <f>'KL tổ 11'!B135</f>
        <v>Su Số Si</v>
      </c>
      <c r="C136" s="48">
        <v>16000</v>
      </c>
      <c r="D136" s="49">
        <f>'KL tổ 11'!U135</f>
        <v>0</v>
      </c>
      <c r="E136" s="62">
        <f t="shared" si="7"/>
        <v>0</v>
      </c>
      <c r="F136" s="51">
        <v>3</v>
      </c>
      <c r="G136" s="51">
        <v>0</v>
      </c>
      <c r="H136" s="62">
        <f t="shared" si="8"/>
        <v>0</v>
      </c>
      <c r="I136" s="51">
        <v>0</v>
      </c>
      <c r="J136" s="59">
        <f>ROUND(IF(H136&lt;=500000,0,IF(AND(H136&gt;=500001,H136&lt;=1250000),(H136-'Gia cảnh 11'!I132)*5%-25000,IF(H136&gt;=1250001,(H136-'Gia cảnh 11'!I132)*10%-87500))),2)</f>
        <v>0</v>
      </c>
      <c r="K136" s="62">
        <f t="shared" si="9"/>
        <v>0</v>
      </c>
      <c r="L136" s="62">
        <f t="shared" si="10"/>
        <v>0</v>
      </c>
      <c r="M136" s="63"/>
      <c r="N136" s="61"/>
    </row>
    <row r="137" spans="1:14" s="30" customFormat="1" ht="25.5" customHeight="1">
      <c r="A137" s="46">
        <f>'KL tổ 11'!A136</f>
        <v>128</v>
      </c>
      <c r="B137" s="47" t="str">
        <f>'KL tổ 11'!B136</f>
        <v>Hông Som Nang</v>
      </c>
      <c r="C137" s="48">
        <v>16000</v>
      </c>
      <c r="D137" s="49">
        <f>'KL tổ 11'!U136</f>
        <v>0</v>
      </c>
      <c r="E137" s="62">
        <f t="shared" si="7"/>
        <v>0</v>
      </c>
      <c r="F137" s="51">
        <v>3</v>
      </c>
      <c r="G137" s="51">
        <v>0</v>
      </c>
      <c r="H137" s="62">
        <f t="shared" si="8"/>
        <v>0</v>
      </c>
      <c r="I137" s="51">
        <v>0</v>
      </c>
      <c r="J137" s="59">
        <f>ROUND(IF(H137&lt;=500000,0,IF(AND(H137&gt;=500001,H137&lt;=1250000),(H137-'Gia cảnh 11'!I133)*5%-25000,IF(H137&gt;=1250001,(H137-'Gia cảnh 11'!I133)*10%-87500))),2)</f>
        <v>0</v>
      </c>
      <c r="K137" s="62">
        <f t="shared" si="9"/>
        <v>0</v>
      </c>
      <c r="L137" s="62">
        <f t="shared" si="10"/>
        <v>0</v>
      </c>
      <c r="M137" s="63"/>
      <c r="N137" s="61"/>
    </row>
    <row r="138" spans="1:14" s="30" customFormat="1" ht="25.5" customHeight="1">
      <c r="A138" s="46">
        <f>'KL tổ 11'!A137</f>
        <v>129</v>
      </c>
      <c r="B138" s="47" t="str">
        <f>'KL tổ 11'!B137</f>
        <v>Chem Dôn</v>
      </c>
      <c r="C138" s="48">
        <v>16000</v>
      </c>
      <c r="D138" s="49">
        <f>'KL tổ 11'!U137</f>
        <v>0</v>
      </c>
      <c r="E138" s="62">
        <f t="shared" ref="E138:E159" si="12">C138*D138</f>
        <v>0</v>
      </c>
      <c r="F138" s="51">
        <v>3</v>
      </c>
      <c r="G138" s="51">
        <v>0</v>
      </c>
      <c r="H138" s="62">
        <f t="shared" ref="H138:H159" si="13">G138+E138</f>
        <v>0</v>
      </c>
      <c r="I138" s="51">
        <v>0</v>
      </c>
      <c r="J138" s="59">
        <f>ROUND(IF(H138&lt;=500000,0,IF(AND(H138&gt;=500001,H138&lt;=1250000),(H138-'Gia cảnh 11'!I134)*5%-25000,IF(H138&gt;=1250001,(H138-'Gia cảnh 11'!I134)*10%-87500))),2)</f>
        <v>0</v>
      </c>
      <c r="K138" s="62">
        <f t="shared" ref="K138:K159" si="14">IF(J138&gt;0,I138+J138,I138)</f>
        <v>0</v>
      </c>
      <c r="L138" s="62">
        <f t="shared" ref="L138:L159" si="15">IF(K138&gt;0,H138-K138,H138)</f>
        <v>0</v>
      </c>
      <c r="M138" s="63"/>
      <c r="N138" s="61"/>
    </row>
    <row r="139" spans="1:14" s="30" customFormat="1" ht="25.5" customHeight="1">
      <c r="A139" s="46">
        <f>'KL tổ 11'!A138</f>
        <v>130</v>
      </c>
      <c r="B139" s="47" t="str">
        <f>'KL tổ 11'!B138</f>
        <v>Hiêng Số Thum</v>
      </c>
      <c r="C139" s="48">
        <v>16000</v>
      </c>
      <c r="D139" s="49">
        <f>'KL tổ 11'!U138</f>
        <v>0</v>
      </c>
      <c r="E139" s="62">
        <f t="shared" si="12"/>
        <v>0</v>
      </c>
      <c r="F139" s="51">
        <v>3</v>
      </c>
      <c r="G139" s="51">
        <v>0</v>
      </c>
      <c r="H139" s="62">
        <f t="shared" si="13"/>
        <v>0</v>
      </c>
      <c r="I139" s="51">
        <v>0</v>
      </c>
      <c r="J139" s="59">
        <f>ROUND(IF(H139&lt;=500000,0,IF(AND(H139&gt;=500001,H139&lt;=1250000),(H139-'Gia cảnh 11'!I135)*5%-25000,IF(H139&gt;=1250001,(H139-'Gia cảnh 11'!I135)*10%-87500))),2)</f>
        <v>0</v>
      </c>
      <c r="K139" s="62">
        <f t="shared" si="14"/>
        <v>0</v>
      </c>
      <c r="L139" s="62">
        <f t="shared" si="15"/>
        <v>0</v>
      </c>
      <c r="M139" s="63"/>
      <c r="N139" s="61"/>
    </row>
    <row r="140" spans="1:14" s="30" customFormat="1" ht="25.5" customHeight="1">
      <c r="A140" s="46">
        <f>'KL tổ 11'!A139</f>
        <v>131</v>
      </c>
      <c r="B140" s="47" t="str">
        <f>'KL tổ 11'!B139</f>
        <v>Suông Thin</v>
      </c>
      <c r="C140" s="48">
        <v>16000</v>
      </c>
      <c r="D140" s="49">
        <f>'KL tổ 11'!U139</f>
        <v>0</v>
      </c>
      <c r="E140" s="62">
        <f t="shared" si="12"/>
        <v>0</v>
      </c>
      <c r="F140" s="51">
        <v>3</v>
      </c>
      <c r="G140" s="51">
        <v>0</v>
      </c>
      <c r="H140" s="62">
        <f t="shared" si="13"/>
        <v>0</v>
      </c>
      <c r="I140" s="51">
        <v>0</v>
      </c>
      <c r="J140" s="59">
        <f>ROUND(IF(H140&lt;=500000,0,IF(AND(H140&gt;=500001,H140&lt;=1250000),(H140-'Gia cảnh 11'!I136)*5%-25000,IF(H140&gt;=1250001,(H140-'Gia cảnh 11'!I136)*10%-87500))),2)</f>
        <v>0</v>
      </c>
      <c r="K140" s="62">
        <f t="shared" si="14"/>
        <v>0</v>
      </c>
      <c r="L140" s="62">
        <f t="shared" si="15"/>
        <v>0</v>
      </c>
      <c r="M140" s="63"/>
      <c r="N140" s="61"/>
    </row>
    <row r="141" spans="1:14" s="30" customFormat="1" ht="25.5" customHeight="1">
      <c r="A141" s="46">
        <f>'KL tổ 11'!A140</f>
        <v>132</v>
      </c>
      <c r="B141" s="47" t="str">
        <f>'KL tổ 11'!B140</f>
        <v>Kông Long</v>
      </c>
      <c r="C141" s="48">
        <v>16000</v>
      </c>
      <c r="D141" s="49">
        <f>'KL tổ 11'!U140</f>
        <v>0</v>
      </c>
      <c r="E141" s="62">
        <f t="shared" si="12"/>
        <v>0</v>
      </c>
      <c r="F141" s="51">
        <v>3</v>
      </c>
      <c r="G141" s="51">
        <v>0</v>
      </c>
      <c r="H141" s="62">
        <f t="shared" si="13"/>
        <v>0</v>
      </c>
      <c r="I141" s="51">
        <v>0</v>
      </c>
      <c r="J141" s="59">
        <f>ROUND(IF(H141&lt;=500000,0,IF(AND(H141&gt;=500001,H141&lt;=1250000),(H141-'Gia cảnh 11'!I137)*5%-25000,IF(H141&gt;=1250001,(H141-'Gia cảnh 11'!I137)*10%-87500))),2)</f>
        <v>0</v>
      </c>
      <c r="K141" s="62">
        <f t="shared" si="14"/>
        <v>0</v>
      </c>
      <c r="L141" s="62">
        <f t="shared" si="15"/>
        <v>0</v>
      </c>
      <c r="M141" s="63"/>
      <c r="N141" s="61"/>
    </row>
    <row r="142" spans="1:14" s="30" customFormat="1" ht="25.5" customHeight="1">
      <c r="A142" s="46">
        <f>'KL tổ 11'!A141</f>
        <v>133</v>
      </c>
      <c r="B142" s="47" t="str">
        <f>'KL tổ 11'!B141</f>
        <v>Dưm Sim</v>
      </c>
      <c r="C142" s="48">
        <v>16000</v>
      </c>
      <c r="D142" s="49">
        <f>'KL tổ 11'!U141</f>
        <v>0</v>
      </c>
      <c r="E142" s="62">
        <f t="shared" si="12"/>
        <v>0</v>
      </c>
      <c r="F142" s="51">
        <v>3</v>
      </c>
      <c r="G142" s="51">
        <v>0</v>
      </c>
      <c r="H142" s="62">
        <f t="shared" si="13"/>
        <v>0</v>
      </c>
      <c r="I142" s="51">
        <v>0</v>
      </c>
      <c r="J142" s="59">
        <f>ROUND(IF(H142&lt;=500000,0,IF(AND(H142&gt;=500001,H142&lt;=1250000),(H142-'Gia cảnh 11'!I138)*5%-25000,IF(H142&gt;=1250001,(H142-'Gia cảnh 11'!I138)*10%-87500))),2)</f>
        <v>0</v>
      </c>
      <c r="K142" s="62">
        <f t="shared" si="14"/>
        <v>0</v>
      </c>
      <c r="L142" s="62">
        <f t="shared" si="15"/>
        <v>0</v>
      </c>
      <c r="M142" s="63"/>
      <c r="N142" s="61"/>
    </row>
    <row r="143" spans="1:14" s="30" customFormat="1" ht="25.5" customHeight="1">
      <c r="A143" s="46">
        <f>'KL tổ 11'!A142</f>
        <v>134</v>
      </c>
      <c r="B143" s="47" t="str">
        <f>'KL tổ 11'!B142</f>
        <v>Sat Nin</v>
      </c>
      <c r="C143" s="48">
        <v>16000</v>
      </c>
      <c r="D143" s="49">
        <f>'KL tổ 11'!U142</f>
        <v>0</v>
      </c>
      <c r="E143" s="62">
        <f t="shared" si="12"/>
        <v>0</v>
      </c>
      <c r="F143" s="51">
        <v>3</v>
      </c>
      <c r="G143" s="51">
        <v>0</v>
      </c>
      <c r="H143" s="62">
        <f t="shared" si="13"/>
        <v>0</v>
      </c>
      <c r="I143" s="51">
        <v>0</v>
      </c>
      <c r="J143" s="59">
        <f>ROUND(IF(H143&lt;=500000,0,IF(AND(H143&gt;=500001,H143&lt;=1250000),(H143-'Gia cảnh 11'!I139)*5%-25000,IF(H143&gt;=1250001,(H143-'Gia cảnh 11'!I139)*10%-87500))),2)</f>
        <v>0</v>
      </c>
      <c r="K143" s="62">
        <f t="shared" si="14"/>
        <v>0</v>
      </c>
      <c r="L143" s="62">
        <f t="shared" si="15"/>
        <v>0</v>
      </c>
      <c r="M143" s="63"/>
      <c r="N143" s="61"/>
    </row>
    <row r="144" spans="1:14" s="30" customFormat="1" ht="25.5" customHeight="1">
      <c r="A144" s="46">
        <f>'KL tổ 11'!A143</f>
        <v>135</v>
      </c>
      <c r="B144" s="47" t="str">
        <f>'KL tổ 11'!B143</f>
        <v>Ngat Chhay So Rêng</v>
      </c>
      <c r="C144" s="48">
        <v>16000</v>
      </c>
      <c r="D144" s="49">
        <f>'KL tổ 11'!U143</f>
        <v>0</v>
      </c>
      <c r="E144" s="62">
        <f t="shared" si="12"/>
        <v>0</v>
      </c>
      <c r="F144" s="51">
        <v>3</v>
      </c>
      <c r="G144" s="51">
        <v>0</v>
      </c>
      <c r="H144" s="62">
        <f t="shared" si="13"/>
        <v>0</v>
      </c>
      <c r="I144" s="51">
        <v>0</v>
      </c>
      <c r="J144" s="59">
        <f>ROUND(IF(H144&lt;=500000,0,IF(AND(H144&gt;=500001,H144&lt;=1250000),(H144-'Gia cảnh 11'!I140)*5%-25000,IF(H144&gt;=1250001,(H144-'Gia cảnh 11'!I140)*10%-87500))),2)</f>
        <v>0</v>
      </c>
      <c r="K144" s="62">
        <f t="shared" si="14"/>
        <v>0</v>
      </c>
      <c r="L144" s="62">
        <f t="shared" si="15"/>
        <v>0</v>
      </c>
      <c r="M144" s="63"/>
      <c r="N144" s="61"/>
    </row>
    <row r="145" spans="1:14" s="30" customFormat="1" ht="25.5" customHeight="1">
      <c r="A145" s="46">
        <f>'KL tổ 11'!A144</f>
        <v>136</v>
      </c>
      <c r="B145" s="47" t="str">
        <f>'KL tổ 11'!B144</f>
        <v>Dêt Số Khăn</v>
      </c>
      <c r="C145" s="48">
        <v>16000</v>
      </c>
      <c r="D145" s="49">
        <f>'KL tổ 11'!U144</f>
        <v>0</v>
      </c>
      <c r="E145" s="62">
        <f t="shared" si="12"/>
        <v>0</v>
      </c>
      <c r="F145" s="51">
        <v>3</v>
      </c>
      <c r="G145" s="51">
        <v>0</v>
      </c>
      <c r="H145" s="62">
        <f t="shared" si="13"/>
        <v>0</v>
      </c>
      <c r="I145" s="51">
        <v>0</v>
      </c>
      <c r="J145" s="59">
        <f>ROUND(IF(H145&lt;=500000,0,IF(AND(H145&gt;=500001,H145&lt;=1250000),(H145-'Gia cảnh 11'!I141)*5%-25000,IF(H145&gt;=1250001,(H145-'Gia cảnh 11'!I141)*10%-87500))),2)</f>
        <v>0</v>
      </c>
      <c r="K145" s="62">
        <f t="shared" si="14"/>
        <v>0</v>
      </c>
      <c r="L145" s="62">
        <f t="shared" si="15"/>
        <v>0</v>
      </c>
      <c r="M145" s="63"/>
      <c r="N145" s="61"/>
    </row>
    <row r="146" spans="1:14" s="30" customFormat="1" ht="25.5" customHeight="1">
      <c r="A146" s="46">
        <f>'KL tổ 11'!A145</f>
        <v>137</v>
      </c>
      <c r="B146" s="47" t="str">
        <f>'KL tổ 11'!B145</f>
        <v>Chuôn Số May</v>
      </c>
      <c r="C146" s="48">
        <v>16000</v>
      </c>
      <c r="D146" s="49">
        <f>'KL tổ 11'!U145</f>
        <v>0</v>
      </c>
      <c r="E146" s="62">
        <f t="shared" si="12"/>
        <v>0</v>
      </c>
      <c r="F146" s="51">
        <v>3</v>
      </c>
      <c r="G146" s="51">
        <v>0</v>
      </c>
      <c r="H146" s="62">
        <f t="shared" si="13"/>
        <v>0</v>
      </c>
      <c r="I146" s="51">
        <v>0</v>
      </c>
      <c r="J146" s="59">
        <f>ROUND(IF(H146&lt;=500000,0,IF(AND(H146&gt;=500001,H146&lt;=1250000),(H146-'Gia cảnh 11'!I142)*5%-25000,IF(H146&gt;=1250001,(H146-'Gia cảnh 11'!I142)*10%-87500))),2)</f>
        <v>0</v>
      </c>
      <c r="K146" s="62">
        <f t="shared" si="14"/>
        <v>0</v>
      </c>
      <c r="L146" s="62">
        <f t="shared" si="15"/>
        <v>0</v>
      </c>
      <c r="M146" s="63"/>
      <c r="N146" s="61"/>
    </row>
    <row r="147" spans="1:14" s="30" customFormat="1" ht="25.5" customHeight="1">
      <c r="A147" s="46">
        <f>'KL tổ 11'!A146</f>
        <v>138</v>
      </c>
      <c r="B147" s="47" t="str">
        <f>'KL tổ 11'!B146</f>
        <v>Su Si Pâu</v>
      </c>
      <c r="C147" s="48">
        <v>16000</v>
      </c>
      <c r="D147" s="49">
        <f>'KL tổ 11'!U146</f>
        <v>0</v>
      </c>
      <c r="E147" s="62">
        <f t="shared" si="12"/>
        <v>0</v>
      </c>
      <c r="F147" s="51">
        <v>3</v>
      </c>
      <c r="G147" s="51">
        <v>0</v>
      </c>
      <c r="H147" s="62">
        <f t="shared" si="13"/>
        <v>0</v>
      </c>
      <c r="I147" s="51">
        <v>0</v>
      </c>
      <c r="J147" s="59">
        <f>ROUND(IF(H147&lt;=500000,0,IF(AND(H147&gt;=500001,H147&lt;=1250000),(H147-'Gia cảnh 11'!I143)*5%-25000,IF(H147&gt;=1250001,(H147-'Gia cảnh 11'!I143)*10%-87500))),2)</f>
        <v>0</v>
      </c>
      <c r="K147" s="62">
        <f t="shared" si="14"/>
        <v>0</v>
      </c>
      <c r="L147" s="62">
        <f t="shared" si="15"/>
        <v>0</v>
      </c>
      <c r="M147" s="63"/>
      <c r="N147" s="61"/>
    </row>
    <row r="148" spans="1:14" s="30" customFormat="1" ht="25.5" customHeight="1">
      <c r="A148" s="46">
        <f>'KL tổ 11'!A147</f>
        <v>139</v>
      </c>
      <c r="B148" s="47" t="str">
        <f>'KL tổ 11'!B147</f>
        <v>Hôi Rot Tha</v>
      </c>
      <c r="C148" s="48">
        <v>16000</v>
      </c>
      <c r="D148" s="49">
        <f>'KL tổ 11'!U147</f>
        <v>0</v>
      </c>
      <c r="E148" s="62">
        <f t="shared" si="12"/>
        <v>0</v>
      </c>
      <c r="F148" s="51">
        <v>3</v>
      </c>
      <c r="G148" s="51">
        <v>0</v>
      </c>
      <c r="H148" s="62">
        <f t="shared" si="13"/>
        <v>0</v>
      </c>
      <c r="I148" s="51">
        <v>0</v>
      </c>
      <c r="J148" s="59">
        <f>ROUND(IF(H148&lt;=500000,0,IF(AND(H148&gt;=500001,H148&lt;=1250000),(H148-'Gia cảnh 11'!I144)*5%-25000,IF(H148&gt;=1250001,(H148-'Gia cảnh 11'!I144)*10%-87500))),2)</f>
        <v>0</v>
      </c>
      <c r="K148" s="62">
        <f t="shared" si="14"/>
        <v>0</v>
      </c>
      <c r="L148" s="62">
        <f t="shared" si="15"/>
        <v>0</v>
      </c>
      <c r="M148" s="63"/>
      <c r="N148" s="61"/>
    </row>
    <row r="149" spans="1:14" s="30" customFormat="1" ht="25.5" customHeight="1">
      <c r="A149" s="46">
        <f>'KL tổ 11'!A148</f>
        <v>140</v>
      </c>
      <c r="B149" s="47" t="str">
        <f>'KL tổ 11'!B148</f>
        <v>Chôn Số Chea</v>
      </c>
      <c r="C149" s="48">
        <v>16000</v>
      </c>
      <c r="D149" s="49">
        <f>'KL tổ 11'!U148</f>
        <v>0</v>
      </c>
      <c r="E149" s="62">
        <f t="shared" si="12"/>
        <v>0</v>
      </c>
      <c r="F149" s="51">
        <v>3</v>
      </c>
      <c r="G149" s="51">
        <v>0</v>
      </c>
      <c r="H149" s="62">
        <f t="shared" si="13"/>
        <v>0</v>
      </c>
      <c r="I149" s="51">
        <v>0</v>
      </c>
      <c r="J149" s="59">
        <f>ROUND(IF(H149&lt;=500000,0,IF(AND(H149&gt;=500001,H149&lt;=1250000),(H149-'Gia cảnh 11'!I145)*5%-25000,IF(H149&gt;=1250001,(H149-'Gia cảnh 11'!I145)*10%-87500))),2)</f>
        <v>0</v>
      </c>
      <c r="K149" s="62">
        <f t="shared" si="14"/>
        <v>0</v>
      </c>
      <c r="L149" s="62">
        <f t="shared" si="15"/>
        <v>0</v>
      </c>
      <c r="M149" s="63"/>
      <c r="N149" s="61"/>
    </row>
    <row r="150" spans="1:14" s="30" customFormat="1" ht="25.5" customHeight="1">
      <c r="A150" s="46">
        <f>'KL tổ 11'!A149</f>
        <v>141</v>
      </c>
      <c r="B150" s="47" t="str">
        <f>'KL tổ 11'!B149</f>
        <v>Chôn Số Chên</v>
      </c>
      <c r="C150" s="48">
        <v>16000</v>
      </c>
      <c r="D150" s="49">
        <f>'KL tổ 11'!U149</f>
        <v>0</v>
      </c>
      <c r="E150" s="62">
        <f t="shared" si="12"/>
        <v>0</v>
      </c>
      <c r="F150" s="51">
        <v>3</v>
      </c>
      <c r="G150" s="51">
        <v>0</v>
      </c>
      <c r="H150" s="62">
        <f t="shared" si="13"/>
        <v>0</v>
      </c>
      <c r="I150" s="51">
        <v>0</v>
      </c>
      <c r="J150" s="59">
        <f>ROUND(IF(H150&lt;=500000,0,IF(AND(H150&gt;=500001,H150&lt;=1250000),(H150-'Gia cảnh 11'!I146)*5%-25000,IF(H150&gt;=1250001,(H150-'Gia cảnh 11'!I146)*10%-87500))),2)</f>
        <v>0</v>
      </c>
      <c r="K150" s="62">
        <f t="shared" si="14"/>
        <v>0</v>
      </c>
      <c r="L150" s="62">
        <f t="shared" si="15"/>
        <v>0</v>
      </c>
      <c r="M150" s="63"/>
      <c r="N150" s="61"/>
    </row>
    <row r="151" spans="1:14" s="30" customFormat="1" ht="25.5" customHeight="1">
      <c r="A151" s="46">
        <f>'KL tổ 11'!A150</f>
        <v>142</v>
      </c>
      <c r="B151" s="47" t="str">
        <f>'KL tổ 11'!B150</f>
        <v>Don Rot</v>
      </c>
      <c r="C151" s="48">
        <v>16000</v>
      </c>
      <c r="D151" s="49">
        <f>'KL tổ 11'!U150</f>
        <v>0</v>
      </c>
      <c r="E151" s="62">
        <f t="shared" si="12"/>
        <v>0</v>
      </c>
      <c r="F151" s="51">
        <v>3</v>
      </c>
      <c r="G151" s="51">
        <v>0</v>
      </c>
      <c r="H151" s="62">
        <f t="shared" si="13"/>
        <v>0</v>
      </c>
      <c r="I151" s="51">
        <v>0</v>
      </c>
      <c r="J151" s="59">
        <f>ROUND(IF(H151&lt;=500000,0,IF(AND(H151&gt;=500001,H151&lt;=1250000),(H151-'Gia cảnh 11'!I147)*5%-25000,IF(H151&gt;=1250001,(H151-'Gia cảnh 11'!I147)*10%-87500))),2)</f>
        <v>0</v>
      </c>
      <c r="K151" s="62">
        <f t="shared" si="14"/>
        <v>0</v>
      </c>
      <c r="L151" s="62">
        <f t="shared" si="15"/>
        <v>0</v>
      </c>
      <c r="M151" s="63"/>
      <c r="N151" s="61"/>
    </row>
    <row r="152" spans="1:14" s="30" customFormat="1" ht="25.5" customHeight="1">
      <c r="A152" s="46">
        <f>'KL tổ 11'!A151</f>
        <v>143</v>
      </c>
      <c r="B152" s="47" t="str">
        <f>'KL tổ 11'!B151</f>
        <v xml:space="preserve">Don So Rây </v>
      </c>
      <c r="C152" s="48">
        <v>16000</v>
      </c>
      <c r="D152" s="49">
        <f>'KL tổ 11'!U151</f>
        <v>0</v>
      </c>
      <c r="E152" s="62">
        <f t="shared" si="12"/>
        <v>0</v>
      </c>
      <c r="F152" s="51">
        <v>3</v>
      </c>
      <c r="G152" s="51">
        <v>0</v>
      </c>
      <c r="H152" s="62">
        <f t="shared" si="13"/>
        <v>0</v>
      </c>
      <c r="I152" s="51">
        <v>0</v>
      </c>
      <c r="J152" s="59">
        <f>ROUND(IF(H152&lt;=500000,0,IF(AND(H152&gt;=500001,H152&lt;=1250000),(H152-'Gia cảnh 11'!I148)*5%-25000,IF(H152&gt;=1250001,(H152-'Gia cảnh 11'!I148)*10%-87500))),2)</f>
        <v>0</v>
      </c>
      <c r="K152" s="62">
        <f t="shared" si="14"/>
        <v>0</v>
      </c>
      <c r="L152" s="62">
        <f t="shared" si="15"/>
        <v>0</v>
      </c>
      <c r="M152" s="63"/>
      <c r="N152" s="61"/>
    </row>
    <row r="153" spans="1:14" s="30" customFormat="1" ht="25.5" customHeight="1">
      <c r="A153" s="46">
        <f>'KL tổ 11'!A152</f>
        <v>144</v>
      </c>
      <c r="B153" s="47" t="str">
        <f>'KL tổ 11'!B152</f>
        <v>Kuông Som Ươn</v>
      </c>
      <c r="C153" s="48">
        <v>16000</v>
      </c>
      <c r="D153" s="49">
        <f>'KL tổ 11'!U152</f>
        <v>0</v>
      </c>
      <c r="E153" s="62">
        <f t="shared" si="12"/>
        <v>0</v>
      </c>
      <c r="F153" s="51">
        <v>3</v>
      </c>
      <c r="G153" s="51">
        <v>0</v>
      </c>
      <c r="H153" s="62">
        <f t="shared" si="13"/>
        <v>0</v>
      </c>
      <c r="I153" s="51">
        <v>0</v>
      </c>
      <c r="J153" s="59">
        <f>ROUND(IF(H153&lt;=500000,0,IF(AND(H153&gt;=500001,H153&lt;=1250000),(H153-'Gia cảnh 11'!I149)*5%-25000,IF(H153&gt;=1250001,(H153-'Gia cảnh 11'!I149)*10%-87500))),2)</f>
        <v>0</v>
      </c>
      <c r="K153" s="62">
        <f t="shared" si="14"/>
        <v>0</v>
      </c>
      <c r="L153" s="62">
        <f t="shared" si="15"/>
        <v>0</v>
      </c>
      <c r="M153" s="63"/>
      <c r="N153" s="61"/>
    </row>
    <row r="154" spans="1:14" s="30" customFormat="1" ht="25.5" customHeight="1">
      <c r="A154" s="46">
        <f>'KL tổ 11'!A153</f>
        <v>145</v>
      </c>
      <c r="B154" s="47" t="str">
        <f>'KL tổ 11'!B153</f>
        <v>Manh Mêt</v>
      </c>
      <c r="C154" s="48">
        <v>16000</v>
      </c>
      <c r="D154" s="49">
        <f>'KL tổ 11'!U153</f>
        <v>0</v>
      </c>
      <c r="E154" s="62">
        <f t="shared" si="12"/>
        <v>0</v>
      </c>
      <c r="F154" s="51">
        <v>3</v>
      </c>
      <c r="G154" s="51">
        <v>0</v>
      </c>
      <c r="H154" s="62">
        <f t="shared" si="13"/>
        <v>0</v>
      </c>
      <c r="I154" s="51">
        <v>0</v>
      </c>
      <c r="J154" s="59">
        <f>ROUND(IF(H154&lt;=500000,0,IF(AND(H154&gt;=500001,H154&lt;=1250000),(H154-'Gia cảnh 11'!I150)*5%-25000,IF(H154&gt;=1250001,(H154-'Gia cảnh 11'!I150)*10%-87500))),2)</f>
        <v>0</v>
      </c>
      <c r="K154" s="62">
        <f t="shared" si="14"/>
        <v>0</v>
      </c>
      <c r="L154" s="62">
        <f t="shared" si="15"/>
        <v>0</v>
      </c>
      <c r="M154" s="63"/>
      <c r="N154" s="61"/>
    </row>
    <row r="155" spans="1:14" s="30" customFormat="1" ht="25.5" customHeight="1">
      <c r="A155" s="46">
        <f>'KL tổ 11'!A154</f>
        <v>146</v>
      </c>
      <c r="B155" s="47" t="str">
        <f>'KL tổ 11'!B154</f>
        <v>Manh Mon</v>
      </c>
      <c r="C155" s="48">
        <v>16000</v>
      </c>
      <c r="D155" s="49">
        <f>'KL tổ 11'!U154</f>
        <v>0</v>
      </c>
      <c r="E155" s="62">
        <f t="shared" si="12"/>
        <v>0</v>
      </c>
      <c r="F155" s="51">
        <v>3</v>
      </c>
      <c r="G155" s="51">
        <v>0</v>
      </c>
      <c r="H155" s="62">
        <f t="shared" si="13"/>
        <v>0</v>
      </c>
      <c r="I155" s="51">
        <v>0</v>
      </c>
      <c r="J155" s="59">
        <f>ROUND(IF(H155&lt;=500000,0,IF(AND(H155&gt;=500001,H155&lt;=1250000),(H155-'Gia cảnh 11'!I151)*5%-25000,IF(H155&gt;=1250001,(H155-'Gia cảnh 11'!I151)*10%-87500))),2)</f>
        <v>0</v>
      </c>
      <c r="K155" s="62">
        <f t="shared" si="14"/>
        <v>0</v>
      </c>
      <c r="L155" s="62">
        <f t="shared" si="15"/>
        <v>0</v>
      </c>
      <c r="M155" s="63"/>
      <c r="N155" s="61"/>
    </row>
    <row r="156" spans="1:14" s="30" customFormat="1" ht="25.5" customHeight="1">
      <c r="A156" s="46">
        <f>'KL tổ 11'!A155</f>
        <v>147</v>
      </c>
      <c r="B156" s="47" t="str">
        <f>'KL tổ 11'!B155</f>
        <v>Kuông Thươn</v>
      </c>
      <c r="C156" s="48">
        <v>16000</v>
      </c>
      <c r="D156" s="49">
        <f>'KL tổ 11'!U155</f>
        <v>0</v>
      </c>
      <c r="E156" s="62">
        <f t="shared" si="12"/>
        <v>0</v>
      </c>
      <c r="F156" s="51">
        <v>3</v>
      </c>
      <c r="G156" s="51">
        <v>0</v>
      </c>
      <c r="H156" s="62">
        <f t="shared" si="13"/>
        <v>0</v>
      </c>
      <c r="I156" s="62">
        <f>H156</f>
        <v>0</v>
      </c>
      <c r="J156" s="59">
        <f>ROUND(IF(H156&lt;=500000,0,IF(AND(H156&gt;=500001,H156&lt;=1250000),(H156-'Gia cảnh 11'!I152)*5%-25000,IF(H156&gt;=1250001,(H156-'Gia cảnh 11'!I152)*10%-87500))),2)</f>
        <v>0</v>
      </c>
      <c r="K156" s="62">
        <f t="shared" si="14"/>
        <v>0</v>
      </c>
      <c r="L156" s="62">
        <f t="shared" si="15"/>
        <v>0</v>
      </c>
      <c r="M156" s="63"/>
      <c r="N156" s="61"/>
    </row>
    <row r="157" spans="1:14" s="30" customFormat="1" ht="25.5" customHeight="1">
      <c r="A157" s="46">
        <f>'KL tổ 11'!A156</f>
        <v>148</v>
      </c>
      <c r="B157" s="47" t="str">
        <f>'KL tổ 11'!B156</f>
        <v>Manh So Rây Răn</v>
      </c>
      <c r="C157" s="48">
        <v>16000</v>
      </c>
      <c r="D157" s="49">
        <f>'KL tổ 11'!U156</f>
        <v>0</v>
      </c>
      <c r="E157" s="62">
        <f t="shared" si="12"/>
        <v>0</v>
      </c>
      <c r="F157" s="51">
        <v>3</v>
      </c>
      <c r="G157" s="51">
        <v>0</v>
      </c>
      <c r="H157" s="62">
        <f t="shared" si="13"/>
        <v>0</v>
      </c>
      <c r="I157" s="62">
        <f>H157</f>
        <v>0</v>
      </c>
      <c r="J157" s="59">
        <f>ROUND(IF(H157&lt;=500000,0,IF(AND(H157&gt;=500001,H157&lt;=1250000),(H157-'Gia cảnh 11'!I153)*5%-25000,IF(H157&gt;=1250001,(H157-'Gia cảnh 11'!I153)*10%-87500))),2)</f>
        <v>0</v>
      </c>
      <c r="K157" s="62">
        <f t="shared" si="14"/>
        <v>0</v>
      </c>
      <c r="L157" s="62">
        <f t="shared" si="15"/>
        <v>0</v>
      </c>
      <c r="M157" s="63"/>
      <c r="N157" s="61"/>
    </row>
    <row r="158" spans="1:14" s="30" customFormat="1" ht="25.5" customHeight="1">
      <c r="A158" s="46">
        <f>'KL tổ 6'!A155</f>
        <v>150</v>
      </c>
      <c r="B158" s="47" t="str">
        <f>'KL tổ 11'!B157</f>
        <v>Sau Chon Rôn</v>
      </c>
      <c r="C158" s="48">
        <v>16000</v>
      </c>
      <c r="D158" s="49">
        <f>'KL tổ 11'!U157</f>
        <v>0</v>
      </c>
      <c r="E158" s="62">
        <f t="shared" si="12"/>
        <v>0</v>
      </c>
      <c r="F158" s="51">
        <v>3</v>
      </c>
      <c r="G158" s="51">
        <v>0</v>
      </c>
      <c r="H158" s="62">
        <f t="shared" si="13"/>
        <v>0</v>
      </c>
      <c r="I158" s="62">
        <f>H158</f>
        <v>0</v>
      </c>
      <c r="J158" s="59">
        <f>ROUND(IF(H158&lt;=500000,0,IF(AND(H158&gt;=500001,H158&lt;=1250000),(H158-'Gia cảnh 11'!I154)*5%-25000,IF(H158&gt;=1250001,(H158-'Gia cảnh 11'!I154)*10%-87500))),2)</f>
        <v>0</v>
      </c>
      <c r="K158" s="62">
        <f t="shared" si="14"/>
        <v>0</v>
      </c>
      <c r="L158" s="62">
        <f t="shared" si="15"/>
        <v>0</v>
      </c>
      <c r="M158" s="63"/>
      <c r="N158" s="61"/>
    </row>
    <row r="159" spans="1:14" s="30" customFormat="1" ht="25.5" customHeight="1">
      <c r="A159" s="46">
        <f>'KL tổ 6'!A156</f>
        <v>151</v>
      </c>
      <c r="B159" s="47" t="str">
        <f>'KL tổ 11'!B158</f>
        <v>Chhôn Chhên</v>
      </c>
      <c r="C159" s="48">
        <v>16000</v>
      </c>
      <c r="D159" s="49">
        <f>'KL tổ 11'!U158</f>
        <v>0</v>
      </c>
      <c r="E159" s="62">
        <f t="shared" si="12"/>
        <v>0</v>
      </c>
      <c r="F159" s="51">
        <v>3</v>
      </c>
      <c r="G159" s="51">
        <v>0</v>
      </c>
      <c r="H159" s="62">
        <f t="shared" si="13"/>
        <v>0</v>
      </c>
      <c r="I159" s="62">
        <f>H159</f>
        <v>0</v>
      </c>
      <c r="J159" s="59">
        <f>ROUND(IF(H159&lt;=500000,0,IF(AND(H159&gt;=500001,H159&lt;=1250000),(H159-'Gia cảnh 11'!I155)*5%-25000,IF(H159&gt;=1250001,(H159-'Gia cảnh 11'!I155)*10%-87500))),2)</f>
        <v>0</v>
      </c>
      <c r="K159" s="62">
        <f t="shared" si="14"/>
        <v>0</v>
      </c>
      <c r="L159" s="62">
        <f t="shared" si="15"/>
        <v>0</v>
      </c>
      <c r="M159" s="63"/>
      <c r="N159" s="61"/>
    </row>
    <row r="160" spans="1:14" s="31" customFormat="1" ht="27.75" customHeight="1">
      <c r="A160" s="1015" t="s">
        <v>829</v>
      </c>
      <c r="B160" s="1016"/>
      <c r="C160" s="64"/>
      <c r="D160" s="65">
        <f>SUM(D10:D159)</f>
        <v>0</v>
      </c>
      <c r="E160" s="66">
        <f>SUM(E10:E159)</f>
        <v>0</v>
      </c>
      <c r="F160" s="67" t="e">
        <f>SUM(#REF!)</f>
        <v>#REF!</v>
      </c>
      <c r="G160" s="67">
        <f>SUM(G10:G89)</f>
        <v>0</v>
      </c>
      <c r="H160" s="66">
        <f>SUM(H10:H159)</f>
        <v>0</v>
      </c>
      <c r="I160" s="66">
        <f>SUM(I10:I159)</f>
        <v>0</v>
      </c>
      <c r="J160" s="75">
        <f>K160-I160</f>
        <v>0</v>
      </c>
      <c r="K160" s="76">
        <f>SUM(K10:K159)</f>
        <v>0</v>
      </c>
      <c r="L160" s="66">
        <f>SUM(L10:L159)</f>
        <v>0</v>
      </c>
      <c r="M160" s="67">
        <f>SUM(M10:M159)</f>
        <v>0</v>
      </c>
      <c r="N160" s="77"/>
    </row>
    <row r="161" spans="1:14" s="32" customFormat="1" ht="15.75">
      <c r="A161" s="1014" t="s">
        <v>910</v>
      </c>
      <c r="B161" s="1014"/>
      <c r="C161" s="1014"/>
      <c r="D161" s="1014"/>
      <c r="E161" s="1014"/>
      <c r="F161" s="1014"/>
      <c r="G161" s="1014"/>
      <c r="H161" s="1014"/>
      <c r="I161" s="1014"/>
      <c r="J161" s="1014"/>
      <c r="K161" s="1014"/>
      <c r="L161" s="1014"/>
      <c r="M161" s="1014"/>
      <c r="N161" s="1014"/>
    </row>
    <row r="162" spans="1:14" ht="15.75">
      <c r="A162" s="68"/>
      <c r="B162" s="68"/>
      <c r="C162" s="69"/>
      <c r="D162" s="70"/>
      <c r="E162" s="70"/>
      <c r="F162" s="70"/>
      <c r="G162" s="70"/>
      <c r="H162" s="68"/>
      <c r="I162" s="68"/>
      <c r="J162" s="68"/>
      <c r="K162" s="69"/>
      <c r="L162" s="68"/>
      <c r="M162" s="68"/>
      <c r="N162" s="68"/>
    </row>
    <row r="163" spans="1:14" ht="15.75">
      <c r="A163" s="68"/>
      <c r="B163" s="68"/>
      <c r="C163" s="69"/>
      <c r="D163" s="69"/>
      <c r="E163" s="69"/>
      <c r="F163" s="69"/>
      <c r="G163" s="69"/>
      <c r="I163" s="910" t="s">
        <v>911</v>
      </c>
      <c r="J163" s="910"/>
      <c r="K163" s="910"/>
      <c r="L163" s="910"/>
      <c r="M163" s="910"/>
    </row>
    <row r="164" spans="1:14" ht="15.75">
      <c r="A164" s="68"/>
      <c r="B164" s="844" t="s">
        <v>229</v>
      </c>
      <c r="C164" s="844"/>
      <c r="D164" s="844"/>
      <c r="E164" s="844"/>
      <c r="F164" s="72"/>
      <c r="G164" s="72"/>
      <c r="I164" s="844" t="s">
        <v>14</v>
      </c>
      <c r="J164" s="844"/>
      <c r="K164" s="844"/>
      <c r="L164" s="844"/>
      <c r="M164" s="844"/>
    </row>
    <row r="165" spans="1:14">
      <c r="D165" s="73"/>
      <c r="E165" s="73"/>
      <c r="F165" s="73"/>
      <c r="G165" s="73"/>
      <c r="L165" s="78"/>
      <c r="M165" s="78"/>
    </row>
    <row r="166" spans="1:14">
      <c r="D166" s="73"/>
      <c r="E166" s="73"/>
      <c r="F166" s="73"/>
      <c r="G166" s="73"/>
      <c r="L166" s="78"/>
      <c r="M166" s="78"/>
    </row>
    <row r="167" spans="1:14">
      <c r="D167" s="73"/>
      <c r="E167" s="73"/>
      <c r="F167" s="73"/>
      <c r="G167" s="73"/>
      <c r="L167" s="78"/>
      <c r="M167" s="78"/>
    </row>
    <row r="168" spans="1:14">
      <c r="D168" s="73"/>
      <c r="E168" s="73"/>
      <c r="F168" s="73"/>
      <c r="G168" s="73"/>
      <c r="L168" s="78"/>
      <c r="M168" s="78"/>
    </row>
    <row r="169" spans="1:14">
      <c r="D169" s="73"/>
      <c r="E169" s="73"/>
      <c r="F169" s="73"/>
      <c r="G169" s="73"/>
      <c r="L169" s="78"/>
      <c r="M169" s="78"/>
    </row>
    <row r="170" spans="1:14" s="33" customFormat="1" ht="15.75">
      <c r="B170" s="844" t="s">
        <v>431</v>
      </c>
      <c r="C170" s="844"/>
      <c r="D170" s="844"/>
      <c r="E170" s="844"/>
      <c r="F170" s="74"/>
      <c r="G170" s="74"/>
      <c r="I170" s="844" t="s">
        <v>231</v>
      </c>
      <c r="J170" s="844"/>
      <c r="K170" s="844"/>
      <c r="L170" s="844"/>
      <c r="M170" s="844"/>
    </row>
    <row r="171" spans="1:14" s="34" customFormat="1" ht="14.25"/>
  </sheetData>
  <mergeCells count="26">
    <mergeCell ref="A1:D1"/>
    <mergeCell ref="J1:N1"/>
    <mergeCell ref="A2:D2"/>
    <mergeCell ref="J2:N2"/>
    <mergeCell ref="A3:C3"/>
    <mergeCell ref="J3:N3"/>
    <mergeCell ref="A4:N4"/>
    <mergeCell ref="A5:N5"/>
    <mergeCell ref="D7:E7"/>
    <mergeCell ref="I7:J7"/>
    <mergeCell ref="A160:B160"/>
    <mergeCell ref="A7:A8"/>
    <mergeCell ref="B7:B8"/>
    <mergeCell ref="C7:C8"/>
    <mergeCell ref="G7:G8"/>
    <mergeCell ref="H7:H8"/>
    <mergeCell ref="K7:K8"/>
    <mergeCell ref="L7:L8"/>
    <mergeCell ref="M7:M8"/>
    <mergeCell ref="N7:N8"/>
    <mergeCell ref="A161:N161"/>
    <mergeCell ref="I163:M163"/>
    <mergeCell ref="B164:E164"/>
    <mergeCell ref="I164:M164"/>
    <mergeCell ref="B170:E170"/>
    <mergeCell ref="I170:M170"/>
  </mergeCells>
  <pageMargins left="0.69930555555555596" right="0.69930555555555596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"/>
  <sheetViews>
    <sheetView workbookViewId="0">
      <selection activeCell="F12" sqref="F12"/>
    </sheetView>
  </sheetViews>
  <sheetFormatPr defaultColWidth="9" defaultRowHeight="15"/>
  <cols>
    <col min="1" max="1" width="5.28515625" style="3" customWidth="1"/>
    <col min="2" max="2" width="20" style="3" customWidth="1"/>
    <col min="3" max="3" width="9" style="2" customWidth="1"/>
    <col min="4" max="4" width="9.28515625" style="2" customWidth="1"/>
    <col min="5" max="6" width="8.28515625" style="2" customWidth="1"/>
    <col min="7" max="7" width="8" style="2" customWidth="1"/>
    <col min="8" max="8" width="10.140625" style="2" customWidth="1"/>
    <col min="9" max="9" width="13.28515625" style="2" customWidth="1"/>
    <col min="10" max="10" width="13" style="3" customWidth="1"/>
    <col min="11" max="256" width="9.140625" style="3"/>
    <col min="257" max="257" width="5.28515625" style="3" customWidth="1"/>
    <col min="258" max="258" width="20" style="3" customWidth="1"/>
    <col min="259" max="259" width="9" style="3" customWidth="1"/>
    <col min="260" max="260" width="9.28515625" style="3" customWidth="1"/>
    <col min="261" max="262" width="8.28515625" style="3" customWidth="1"/>
    <col min="263" max="263" width="8" style="3" customWidth="1"/>
    <col min="264" max="264" width="10.140625" style="3" customWidth="1"/>
    <col min="265" max="265" width="13.28515625" style="3" customWidth="1"/>
    <col min="266" max="266" width="13" style="3" customWidth="1"/>
    <col min="267" max="512" width="9.140625" style="3"/>
    <col min="513" max="513" width="5.28515625" style="3" customWidth="1"/>
    <col min="514" max="514" width="20" style="3" customWidth="1"/>
    <col min="515" max="515" width="9" style="3" customWidth="1"/>
    <col min="516" max="516" width="9.28515625" style="3" customWidth="1"/>
    <col min="517" max="518" width="8.28515625" style="3" customWidth="1"/>
    <col min="519" max="519" width="8" style="3" customWidth="1"/>
    <col min="520" max="520" width="10.140625" style="3" customWidth="1"/>
    <col min="521" max="521" width="13.28515625" style="3" customWidth="1"/>
    <col min="522" max="522" width="13" style="3" customWidth="1"/>
    <col min="523" max="768" width="9.140625" style="3"/>
    <col min="769" max="769" width="5.28515625" style="3" customWidth="1"/>
    <col min="770" max="770" width="20" style="3" customWidth="1"/>
    <col min="771" max="771" width="9" style="3" customWidth="1"/>
    <col min="772" max="772" width="9.28515625" style="3" customWidth="1"/>
    <col min="773" max="774" width="8.28515625" style="3" customWidth="1"/>
    <col min="775" max="775" width="8" style="3" customWidth="1"/>
    <col min="776" max="776" width="10.140625" style="3" customWidth="1"/>
    <col min="777" max="777" width="13.28515625" style="3" customWidth="1"/>
    <col min="778" max="778" width="13" style="3" customWidth="1"/>
    <col min="779" max="1024" width="9.140625" style="3"/>
    <col min="1025" max="1025" width="5.28515625" style="3" customWidth="1"/>
    <col min="1026" max="1026" width="20" style="3" customWidth="1"/>
    <col min="1027" max="1027" width="9" style="3" customWidth="1"/>
    <col min="1028" max="1028" width="9.28515625" style="3" customWidth="1"/>
    <col min="1029" max="1030" width="8.28515625" style="3" customWidth="1"/>
    <col min="1031" max="1031" width="8" style="3" customWidth="1"/>
    <col min="1032" max="1032" width="10.140625" style="3" customWidth="1"/>
    <col min="1033" max="1033" width="13.28515625" style="3" customWidth="1"/>
    <col min="1034" max="1034" width="13" style="3" customWidth="1"/>
    <col min="1035" max="1280" width="9.140625" style="3"/>
    <col min="1281" max="1281" width="5.28515625" style="3" customWidth="1"/>
    <col min="1282" max="1282" width="20" style="3" customWidth="1"/>
    <col min="1283" max="1283" width="9" style="3" customWidth="1"/>
    <col min="1284" max="1284" width="9.28515625" style="3" customWidth="1"/>
    <col min="1285" max="1286" width="8.28515625" style="3" customWidth="1"/>
    <col min="1287" max="1287" width="8" style="3" customWidth="1"/>
    <col min="1288" max="1288" width="10.140625" style="3" customWidth="1"/>
    <col min="1289" max="1289" width="13.28515625" style="3" customWidth="1"/>
    <col min="1290" max="1290" width="13" style="3" customWidth="1"/>
    <col min="1291" max="1536" width="9.140625" style="3"/>
    <col min="1537" max="1537" width="5.28515625" style="3" customWidth="1"/>
    <col min="1538" max="1538" width="20" style="3" customWidth="1"/>
    <col min="1539" max="1539" width="9" style="3" customWidth="1"/>
    <col min="1540" max="1540" width="9.28515625" style="3" customWidth="1"/>
    <col min="1541" max="1542" width="8.28515625" style="3" customWidth="1"/>
    <col min="1543" max="1543" width="8" style="3" customWidth="1"/>
    <col min="1544" max="1544" width="10.140625" style="3" customWidth="1"/>
    <col min="1545" max="1545" width="13.28515625" style="3" customWidth="1"/>
    <col min="1546" max="1546" width="13" style="3" customWidth="1"/>
    <col min="1547" max="1792" width="9.140625" style="3"/>
    <col min="1793" max="1793" width="5.28515625" style="3" customWidth="1"/>
    <col min="1794" max="1794" width="20" style="3" customWidth="1"/>
    <col min="1795" max="1795" width="9" style="3" customWidth="1"/>
    <col min="1796" max="1796" width="9.28515625" style="3" customWidth="1"/>
    <col min="1797" max="1798" width="8.28515625" style="3" customWidth="1"/>
    <col min="1799" max="1799" width="8" style="3" customWidth="1"/>
    <col min="1800" max="1800" width="10.140625" style="3" customWidth="1"/>
    <col min="1801" max="1801" width="13.28515625" style="3" customWidth="1"/>
    <col min="1802" max="1802" width="13" style="3" customWidth="1"/>
    <col min="1803" max="2048" width="9.140625" style="3"/>
    <col min="2049" max="2049" width="5.28515625" style="3" customWidth="1"/>
    <col min="2050" max="2050" width="20" style="3" customWidth="1"/>
    <col min="2051" max="2051" width="9" style="3" customWidth="1"/>
    <col min="2052" max="2052" width="9.28515625" style="3" customWidth="1"/>
    <col min="2053" max="2054" width="8.28515625" style="3" customWidth="1"/>
    <col min="2055" max="2055" width="8" style="3" customWidth="1"/>
    <col min="2056" max="2056" width="10.140625" style="3" customWidth="1"/>
    <col min="2057" max="2057" width="13.28515625" style="3" customWidth="1"/>
    <col min="2058" max="2058" width="13" style="3" customWidth="1"/>
    <col min="2059" max="2304" width="9.140625" style="3"/>
    <col min="2305" max="2305" width="5.28515625" style="3" customWidth="1"/>
    <col min="2306" max="2306" width="20" style="3" customWidth="1"/>
    <col min="2307" max="2307" width="9" style="3" customWidth="1"/>
    <col min="2308" max="2308" width="9.28515625" style="3" customWidth="1"/>
    <col min="2309" max="2310" width="8.28515625" style="3" customWidth="1"/>
    <col min="2311" max="2311" width="8" style="3" customWidth="1"/>
    <col min="2312" max="2312" width="10.140625" style="3" customWidth="1"/>
    <col min="2313" max="2313" width="13.28515625" style="3" customWidth="1"/>
    <col min="2314" max="2314" width="13" style="3" customWidth="1"/>
    <col min="2315" max="2560" width="9.140625" style="3"/>
    <col min="2561" max="2561" width="5.28515625" style="3" customWidth="1"/>
    <col min="2562" max="2562" width="20" style="3" customWidth="1"/>
    <col min="2563" max="2563" width="9" style="3" customWidth="1"/>
    <col min="2564" max="2564" width="9.28515625" style="3" customWidth="1"/>
    <col min="2565" max="2566" width="8.28515625" style="3" customWidth="1"/>
    <col min="2567" max="2567" width="8" style="3" customWidth="1"/>
    <col min="2568" max="2568" width="10.140625" style="3" customWidth="1"/>
    <col min="2569" max="2569" width="13.28515625" style="3" customWidth="1"/>
    <col min="2570" max="2570" width="13" style="3" customWidth="1"/>
    <col min="2571" max="2816" width="9.140625" style="3"/>
    <col min="2817" max="2817" width="5.28515625" style="3" customWidth="1"/>
    <col min="2818" max="2818" width="20" style="3" customWidth="1"/>
    <col min="2819" max="2819" width="9" style="3" customWidth="1"/>
    <col min="2820" max="2820" width="9.28515625" style="3" customWidth="1"/>
    <col min="2821" max="2822" width="8.28515625" style="3" customWidth="1"/>
    <col min="2823" max="2823" width="8" style="3" customWidth="1"/>
    <col min="2824" max="2824" width="10.140625" style="3" customWidth="1"/>
    <col min="2825" max="2825" width="13.28515625" style="3" customWidth="1"/>
    <col min="2826" max="2826" width="13" style="3" customWidth="1"/>
    <col min="2827" max="3072" width="9.140625" style="3"/>
    <col min="3073" max="3073" width="5.28515625" style="3" customWidth="1"/>
    <col min="3074" max="3074" width="20" style="3" customWidth="1"/>
    <col min="3075" max="3075" width="9" style="3" customWidth="1"/>
    <col min="3076" max="3076" width="9.28515625" style="3" customWidth="1"/>
    <col min="3077" max="3078" width="8.28515625" style="3" customWidth="1"/>
    <col min="3079" max="3079" width="8" style="3" customWidth="1"/>
    <col min="3080" max="3080" width="10.140625" style="3" customWidth="1"/>
    <col min="3081" max="3081" width="13.28515625" style="3" customWidth="1"/>
    <col min="3082" max="3082" width="13" style="3" customWidth="1"/>
    <col min="3083" max="3328" width="9.140625" style="3"/>
    <col min="3329" max="3329" width="5.28515625" style="3" customWidth="1"/>
    <col min="3330" max="3330" width="20" style="3" customWidth="1"/>
    <col min="3331" max="3331" width="9" style="3" customWidth="1"/>
    <col min="3332" max="3332" width="9.28515625" style="3" customWidth="1"/>
    <col min="3333" max="3334" width="8.28515625" style="3" customWidth="1"/>
    <col min="3335" max="3335" width="8" style="3" customWidth="1"/>
    <col min="3336" max="3336" width="10.140625" style="3" customWidth="1"/>
    <col min="3337" max="3337" width="13.28515625" style="3" customWidth="1"/>
    <col min="3338" max="3338" width="13" style="3" customWidth="1"/>
    <col min="3339" max="3584" width="9.140625" style="3"/>
    <col min="3585" max="3585" width="5.28515625" style="3" customWidth="1"/>
    <col min="3586" max="3586" width="20" style="3" customWidth="1"/>
    <col min="3587" max="3587" width="9" style="3" customWidth="1"/>
    <col min="3588" max="3588" width="9.28515625" style="3" customWidth="1"/>
    <col min="3589" max="3590" width="8.28515625" style="3" customWidth="1"/>
    <col min="3591" max="3591" width="8" style="3" customWidth="1"/>
    <col min="3592" max="3592" width="10.140625" style="3" customWidth="1"/>
    <col min="3593" max="3593" width="13.28515625" style="3" customWidth="1"/>
    <col min="3594" max="3594" width="13" style="3" customWidth="1"/>
    <col min="3595" max="3840" width="9.140625" style="3"/>
    <col min="3841" max="3841" width="5.28515625" style="3" customWidth="1"/>
    <col min="3842" max="3842" width="20" style="3" customWidth="1"/>
    <col min="3843" max="3843" width="9" style="3" customWidth="1"/>
    <col min="3844" max="3844" width="9.28515625" style="3" customWidth="1"/>
    <col min="3845" max="3846" width="8.28515625" style="3" customWidth="1"/>
    <col min="3847" max="3847" width="8" style="3" customWidth="1"/>
    <col min="3848" max="3848" width="10.140625" style="3" customWidth="1"/>
    <col min="3849" max="3849" width="13.28515625" style="3" customWidth="1"/>
    <col min="3850" max="3850" width="13" style="3" customWidth="1"/>
    <col min="3851" max="4096" width="9.140625" style="3"/>
    <col min="4097" max="4097" width="5.28515625" style="3" customWidth="1"/>
    <col min="4098" max="4098" width="20" style="3" customWidth="1"/>
    <col min="4099" max="4099" width="9" style="3" customWidth="1"/>
    <col min="4100" max="4100" width="9.28515625" style="3" customWidth="1"/>
    <col min="4101" max="4102" width="8.28515625" style="3" customWidth="1"/>
    <col min="4103" max="4103" width="8" style="3" customWidth="1"/>
    <col min="4104" max="4104" width="10.140625" style="3" customWidth="1"/>
    <col min="4105" max="4105" width="13.28515625" style="3" customWidth="1"/>
    <col min="4106" max="4106" width="13" style="3" customWidth="1"/>
    <col min="4107" max="4352" width="9.140625" style="3"/>
    <col min="4353" max="4353" width="5.28515625" style="3" customWidth="1"/>
    <col min="4354" max="4354" width="20" style="3" customWidth="1"/>
    <col min="4355" max="4355" width="9" style="3" customWidth="1"/>
    <col min="4356" max="4356" width="9.28515625" style="3" customWidth="1"/>
    <col min="4357" max="4358" width="8.28515625" style="3" customWidth="1"/>
    <col min="4359" max="4359" width="8" style="3" customWidth="1"/>
    <col min="4360" max="4360" width="10.140625" style="3" customWidth="1"/>
    <col min="4361" max="4361" width="13.28515625" style="3" customWidth="1"/>
    <col min="4362" max="4362" width="13" style="3" customWidth="1"/>
    <col min="4363" max="4608" width="9.140625" style="3"/>
    <col min="4609" max="4609" width="5.28515625" style="3" customWidth="1"/>
    <col min="4610" max="4610" width="20" style="3" customWidth="1"/>
    <col min="4611" max="4611" width="9" style="3" customWidth="1"/>
    <col min="4612" max="4612" width="9.28515625" style="3" customWidth="1"/>
    <col min="4613" max="4614" width="8.28515625" style="3" customWidth="1"/>
    <col min="4615" max="4615" width="8" style="3" customWidth="1"/>
    <col min="4616" max="4616" width="10.140625" style="3" customWidth="1"/>
    <col min="4617" max="4617" width="13.28515625" style="3" customWidth="1"/>
    <col min="4618" max="4618" width="13" style="3" customWidth="1"/>
    <col min="4619" max="4864" width="9.140625" style="3"/>
    <col min="4865" max="4865" width="5.28515625" style="3" customWidth="1"/>
    <col min="4866" max="4866" width="20" style="3" customWidth="1"/>
    <col min="4867" max="4867" width="9" style="3" customWidth="1"/>
    <col min="4868" max="4868" width="9.28515625" style="3" customWidth="1"/>
    <col min="4869" max="4870" width="8.28515625" style="3" customWidth="1"/>
    <col min="4871" max="4871" width="8" style="3" customWidth="1"/>
    <col min="4872" max="4872" width="10.140625" style="3" customWidth="1"/>
    <col min="4873" max="4873" width="13.28515625" style="3" customWidth="1"/>
    <col min="4874" max="4874" width="13" style="3" customWidth="1"/>
    <col min="4875" max="5120" width="9.140625" style="3"/>
    <col min="5121" max="5121" width="5.28515625" style="3" customWidth="1"/>
    <col min="5122" max="5122" width="20" style="3" customWidth="1"/>
    <col min="5123" max="5123" width="9" style="3" customWidth="1"/>
    <col min="5124" max="5124" width="9.28515625" style="3" customWidth="1"/>
    <col min="5125" max="5126" width="8.28515625" style="3" customWidth="1"/>
    <col min="5127" max="5127" width="8" style="3" customWidth="1"/>
    <col min="5128" max="5128" width="10.140625" style="3" customWidth="1"/>
    <col min="5129" max="5129" width="13.28515625" style="3" customWidth="1"/>
    <col min="5130" max="5130" width="13" style="3" customWidth="1"/>
    <col min="5131" max="5376" width="9.140625" style="3"/>
    <col min="5377" max="5377" width="5.28515625" style="3" customWidth="1"/>
    <col min="5378" max="5378" width="20" style="3" customWidth="1"/>
    <col min="5379" max="5379" width="9" style="3" customWidth="1"/>
    <col min="5380" max="5380" width="9.28515625" style="3" customWidth="1"/>
    <col min="5381" max="5382" width="8.28515625" style="3" customWidth="1"/>
    <col min="5383" max="5383" width="8" style="3" customWidth="1"/>
    <col min="5384" max="5384" width="10.140625" style="3" customWidth="1"/>
    <col min="5385" max="5385" width="13.28515625" style="3" customWidth="1"/>
    <col min="5386" max="5386" width="13" style="3" customWidth="1"/>
    <col min="5387" max="5632" width="9.140625" style="3"/>
    <col min="5633" max="5633" width="5.28515625" style="3" customWidth="1"/>
    <col min="5634" max="5634" width="20" style="3" customWidth="1"/>
    <col min="5635" max="5635" width="9" style="3" customWidth="1"/>
    <col min="5636" max="5636" width="9.28515625" style="3" customWidth="1"/>
    <col min="5637" max="5638" width="8.28515625" style="3" customWidth="1"/>
    <col min="5639" max="5639" width="8" style="3" customWidth="1"/>
    <col min="5640" max="5640" width="10.140625" style="3" customWidth="1"/>
    <col min="5641" max="5641" width="13.28515625" style="3" customWidth="1"/>
    <col min="5642" max="5642" width="13" style="3" customWidth="1"/>
    <col min="5643" max="5888" width="9.140625" style="3"/>
    <col min="5889" max="5889" width="5.28515625" style="3" customWidth="1"/>
    <col min="5890" max="5890" width="20" style="3" customWidth="1"/>
    <col min="5891" max="5891" width="9" style="3" customWidth="1"/>
    <col min="5892" max="5892" width="9.28515625" style="3" customWidth="1"/>
    <col min="5893" max="5894" width="8.28515625" style="3" customWidth="1"/>
    <col min="5895" max="5895" width="8" style="3" customWidth="1"/>
    <col min="5896" max="5896" width="10.140625" style="3" customWidth="1"/>
    <col min="5897" max="5897" width="13.28515625" style="3" customWidth="1"/>
    <col min="5898" max="5898" width="13" style="3" customWidth="1"/>
    <col min="5899" max="6144" width="9.140625" style="3"/>
    <col min="6145" max="6145" width="5.28515625" style="3" customWidth="1"/>
    <col min="6146" max="6146" width="20" style="3" customWidth="1"/>
    <col min="6147" max="6147" width="9" style="3" customWidth="1"/>
    <col min="6148" max="6148" width="9.28515625" style="3" customWidth="1"/>
    <col min="6149" max="6150" width="8.28515625" style="3" customWidth="1"/>
    <col min="6151" max="6151" width="8" style="3" customWidth="1"/>
    <col min="6152" max="6152" width="10.140625" style="3" customWidth="1"/>
    <col min="6153" max="6153" width="13.28515625" style="3" customWidth="1"/>
    <col min="6154" max="6154" width="13" style="3" customWidth="1"/>
    <col min="6155" max="6400" width="9.140625" style="3"/>
    <col min="6401" max="6401" width="5.28515625" style="3" customWidth="1"/>
    <col min="6402" max="6402" width="20" style="3" customWidth="1"/>
    <col min="6403" max="6403" width="9" style="3" customWidth="1"/>
    <col min="6404" max="6404" width="9.28515625" style="3" customWidth="1"/>
    <col min="6405" max="6406" width="8.28515625" style="3" customWidth="1"/>
    <col min="6407" max="6407" width="8" style="3" customWidth="1"/>
    <col min="6408" max="6408" width="10.140625" style="3" customWidth="1"/>
    <col min="6409" max="6409" width="13.28515625" style="3" customWidth="1"/>
    <col min="6410" max="6410" width="13" style="3" customWidth="1"/>
    <col min="6411" max="6656" width="9.140625" style="3"/>
    <col min="6657" max="6657" width="5.28515625" style="3" customWidth="1"/>
    <col min="6658" max="6658" width="20" style="3" customWidth="1"/>
    <col min="6659" max="6659" width="9" style="3" customWidth="1"/>
    <col min="6660" max="6660" width="9.28515625" style="3" customWidth="1"/>
    <col min="6661" max="6662" width="8.28515625" style="3" customWidth="1"/>
    <col min="6663" max="6663" width="8" style="3" customWidth="1"/>
    <col min="6664" max="6664" width="10.140625" style="3" customWidth="1"/>
    <col min="6665" max="6665" width="13.28515625" style="3" customWidth="1"/>
    <col min="6666" max="6666" width="13" style="3" customWidth="1"/>
    <col min="6667" max="6912" width="9.140625" style="3"/>
    <col min="6913" max="6913" width="5.28515625" style="3" customWidth="1"/>
    <col min="6914" max="6914" width="20" style="3" customWidth="1"/>
    <col min="6915" max="6915" width="9" style="3" customWidth="1"/>
    <col min="6916" max="6916" width="9.28515625" style="3" customWidth="1"/>
    <col min="6917" max="6918" width="8.28515625" style="3" customWidth="1"/>
    <col min="6919" max="6919" width="8" style="3" customWidth="1"/>
    <col min="6920" max="6920" width="10.140625" style="3" customWidth="1"/>
    <col min="6921" max="6921" width="13.28515625" style="3" customWidth="1"/>
    <col min="6922" max="6922" width="13" style="3" customWidth="1"/>
    <col min="6923" max="7168" width="9.140625" style="3"/>
    <col min="7169" max="7169" width="5.28515625" style="3" customWidth="1"/>
    <col min="7170" max="7170" width="20" style="3" customWidth="1"/>
    <col min="7171" max="7171" width="9" style="3" customWidth="1"/>
    <col min="7172" max="7172" width="9.28515625" style="3" customWidth="1"/>
    <col min="7173" max="7174" width="8.28515625" style="3" customWidth="1"/>
    <col min="7175" max="7175" width="8" style="3" customWidth="1"/>
    <col min="7176" max="7176" width="10.140625" style="3" customWidth="1"/>
    <col min="7177" max="7177" width="13.28515625" style="3" customWidth="1"/>
    <col min="7178" max="7178" width="13" style="3" customWidth="1"/>
    <col min="7179" max="7424" width="9.140625" style="3"/>
    <col min="7425" max="7425" width="5.28515625" style="3" customWidth="1"/>
    <col min="7426" max="7426" width="20" style="3" customWidth="1"/>
    <col min="7427" max="7427" width="9" style="3" customWidth="1"/>
    <col min="7428" max="7428" width="9.28515625" style="3" customWidth="1"/>
    <col min="7429" max="7430" width="8.28515625" style="3" customWidth="1"/>
    <col min="7431" max="7431" width="8" style="3" customWidth="1"/>
    <col min="7432" max="7432" width="10.140625" style="3" customWidth="1"/>
    <col min="7433" max="7433" width="13.28515625" style="3" customWidth="1"/>
    <col min="7434" max="7434" width="13" style="3" customWidth="1"/>
    <col min="7435" max="7680" width="9.140625" style="3"/>
    <col min="7681" max="7681" width="5.28515625" style="3" customWidth="1"/>
    <col min="7682" max="7682" width="20" style="3" customWidth="1"/>
    <col min="7683" max="7683" width="9" style="3" customWidth="1"/>
    <col min="7684" max="7684" width="9.28515625" style="3" customWidth="1"/>
    <col min="7685" max="7686" width="8.28515625" style="3" customWidth="1"/>
    <col min="7687" max="7687" width="8" style="3" customWidth="1"/>
    <col min="7688" max="7688" width="10.140625" style="3" customWidth="1"/>
    <col min="7689" max="7689" width="13.28515625" style="3" customWidth="1"/>
    <col min="7690" max="7690" width="13" style="3" customWidth="1"/>
    <col min="7691" max="7936" width="9.140625" style="3"/>
    <col min="7937" max="7937" width="5.28515625" style="3" customWidth="1"/>
    <col min="7938" max="7938" width="20" style="3" customWidth="1"/>
    <col min="7939" max="7939" width="9" style="3" customWidth="1"/>
    <col min="7940" max="7940" width="9.28515625" style="3" customWidth="1"/>
    <col min="7941" max="7942" width="8.28515625" style="3" customWidth="1"/>
    <col min="7943" max="7943" width="8" style="3" customWidth="1"/>
    <col min="7944" max="7944" width="10.140625" style="3" customWidth="1"/>
    <col min="7945" max="7945" width="13.28515625" style="3" customWidth="1"/>
    <col min="7946" max="7946" width="13" style="3" customWidth="1"/>
    <col min="7947" max="8192" width="9.140625" style="3"/>
    <col min="8193" max="8193" width="5.28515625" style="3" customWidth="1"/>
    <col min="8194" max="8194" width="20" style="3" customWidth="1"/>
    <col min="8195" max="8195" width="9" style="3" customWidth="1"/>
    <col min="8196" max="8196" width="9.28515625" style="3" customWidth="1"/>
    <col min="8197" max="8198" width="8.28515625" style="3" customWidth="1"/>
    <col min="8199" max="8199" width="8" style="3" customWidth="1"/>
    <col min="8200" max="8200" width="10.140625" style="3" customWidth="1"/>
    <col min="8201" max="8201" width="13.28515625" style="3" customWidth="1"/>
    <col min="8202" max="8202" width="13" style="3" customWidth="1"/>
    <col min="8203" max="8448" width="9.140625" style="3"/>
    <col min="8449" max="8449" width="5.28515625" style="3" customWidth="1"/>
    <col min="8450" max="8450" width="20" style="3" customWidth="1"/>
    <col min="8451" max="8451" width="9" style="3" customWidth="1"/>
    <col min="8452" max="8452" width="9.28515625" style="3" customWidth="1"/>
    <col min="8453" max="8454" width="8.28515625" style="3" customWidth="1"/>
    <col min="8455" max="8455" width="8" style="3" customWidth="1"/>
    <col min="8456" max="8456" width="10.140625" style="3" customWidth="1"/>
    <col min="8457" max="8457" width="13.28515625" style="3" customWidth="1"/>
    <col min="8458" max="8458" width="13" style="3" customWidth="1"/>
    <col min="8459" max="8704" width="9.140625" style="3"/>
    <col min="8705" max="8705" width="5.28515625" style="3" customWidth="1"/>
    <col min="8706" max="8706" width="20" style="3" customWidth="1"/>
    <col min="8707" max="8707" width="9" style="3" customWidth="1"/>
    <col min="8708" max="8708" width="9.28515625" style="3" customWidth="1"/>
    <col min="8709" max="8710" width="8.28515625" style="3" customWidth="1"/>
    <col min="8711" max="8711" width="8" style="3" customWidth="1"/>
    <col min="8712" max="8712" width="10.140625" style="3" customWidth="1"/>
    <col min="8713" max="8713" width="13.28515625" style="3" customWidth="1"/>
    <col min="8714" max="8714" width="13" style="3" customWidth="1"/>
    <col min="8715" max="8960" width="9.140625" style="3"/>
    <col min="8961" max="8961" width="5.28515625" style="3" customWidth="1"/>
    <col min="8962" max="8962" width="20" style="3" customWidth="1"/>
    <col min="8963" max="8963" width="9" style="3" customWidth="1"/>
    <col min="8964" max="8964" width="9.28515625" style="3" customWidth="1"/>
    <col min="8965" max="8966" width="8.28515625" style="3" customWidth="1"/>
    <col min="8967" max="8967" width="8" style="3" customWidth="1"/>
    <col min="8968" max="8968" width="10.140625" style="3" customWidth="1"/>
    <col min="8969" max="8969" width="13.28515625" style="3" customWidth="1"/>
    <col min="8970" max="8970" width="13" style="3" customWidth="1"/>
    <col min="8971" max="9216" width="9.140625" style="3"/>
    <col min="9217" max="9217" width="5.28515625" style="3" customWidth="1"/>
    <col min="9218" max="9218" width="20" style="3" customWidth="1"/>
    <col min="9219" max="9219" width="9" style="3" customWidth="1"/>
    <col min="9220" max="9220" width="9.28515625" style="3" customWidth="1"/>
    <col min="9221" max="9222" width="8.28515625" style="3" customWidth="1"/>
    <col min="9223" max="9223" width="8" style="3" customWidth="1"/>
    <col min="9224" max="9224" width="10.140625" style="3" customWidth="1"/>
    <col min="9225" max="9225" width="13.28515625" style="3" customWidth="1"/>
    <col min="9226" max="9226" width="13" style="3" customWidth="1"/>
    <col min="9227" max="9472" width="9.140625" style="3"/>
    <col min="9473" max="9473" width="5.28515625" style="3" customWidth="1"/>
    <col min="9474" max="9474" width="20" style="3" customWidth="1"/>
    <col min="9475" max="9475" width="9" style="3" customWidth="1"/>
    <col min="9476" max="9476" width="9.28515625" style="3" customWidth="1"/>
    <col min="9477" max="9478" width="8.28515625" style="3" customWidth="1"/>
    <col min="9479" max="9479" width="8" style="3" customWidth="1"/>
    <col min="9480" max="9480" width="10.140625" style="3" customWidth="1"/>
    <col min="9481" max="9481" width="13.28515625" style="3" customWidth="1"/>
    <col min="9482" max="9482" width="13" style="3" customWidth="1"/>
    <col min="9483" max="9728" width="9.140625" style="3"/>
    <col min="9729" max="9729" width="5.28515625" style="3" customWidth="1"/>
    <col min="9730" max="9730" width="20" style="3" customWidth="1"/>
    <col min="9731" max="9731" width="9" style="3" customWidth="1"/>
    <col min="9732" max="9732" width="9.28515625" style="3" customWidth="1"/>
    <col min="9733" max="9734" width="8.28515625" style="3" customWidth="1"/>
    <col min="9735" max="9735" width="8" style="3" customWidth="1"/>
    <col min="9736" max="9736" width="10.140625" style="3" customWidth="1"/>
    <col min="9737" max="9737" width="13.28515625" style="3" customWidth="1"/>
    <col min="9738" max="9738" width="13" style="3" customWidth="1"/>
    <col min="9739" max="9984" width="9.140625" style="3"/>
    <col min="9985" max="9985" width="5.28515625" style="3" customWidth="1"/>
    <col min="9986" max="9986" width="20" style="3" customWidth="1"/>
    <col min="9987" max="9987" width="9" style="3" customWidth="1"/>
    <col min="9988" max="9988" width="9.28515625" style="3" customWidth="1"/>
    <col min="9989" max="9990" width="8.28515625" style="3" customWidth="1"/>
    <col min="9991" max="9991" width="8" style="3" customWidth="1"/>
    <col min="9992" max="9992" width="10.140625" style="3" customWidth="1"/>
    <col min="9993" max="9993" width="13.28515625" style="3" customWidth="1"/>
    <col min="9994" max="9994" width="13" style="3" customWidth="1"/>
    <col min="9995" max="10240" width="9.140625" style="3"/>
    <col min="10241" max="10241" width="5.28515625" style="3" customWidth="1"/>
    <col min="10242" max="10242" width="20" style="3" customWidth="1"/>
    <col min="10243" max="10243" width="9" style="3" customWidth="1"/>
    <col min="10244" max="10244" width="9.28515625" style="3" customWidth="1"/>
    <col min="10245" max="10246" width="8.28515625" style="3" customWidth="1"/>
    <col min="10247" max="10247" width="8" style="3" customWidth="1"/>
    <col min="10248" max="10248" width="10.140625" style="3" customWidth="1"/>
    <col min="10249" max="10249" width="13.28515625" style="3" customWidth="1"/>
    <col min="10250" max="10250" width="13" style="3" customWidth="1"/>
    <col min="10251" max="10496" width="9.140625" style="3"/>
    <col min="10497" max="10497" width="5.28515625" style="3" customWidth="1"/>
    <col min="10498" max="10498" width="20" style="3" customWidth="1"/>
    <col min="10499" max="10499" width="9" style="3" customWidth="1"/>
    <col min="10500" max="10500" width="9.28515625" style="3" customWidth="1"/>
    <col min="10501" max="10502" width="8.28515625" style="3" customWidth="1"/>
    <col min="10503" max="10503" width="8" style="3" customWidth="1"/>
    <col min="10504" max="10504" width="10.140625" style="3" customWidth="1"/>
    <col min="10505" max="10505" width="13.28515625" style="3" customWidth="1"/>
    <col min="10506" max="10506" width="13" style="3" customWidth="1"/>
    <col min="10507" max="10752" width="9.140625" style="3"/>
    <col min="10753" max="10753" width="5.28515625" style="3" customWidth="1"/>
    <col min="10754" max="10754" width="20" style="3" customWidth="1"/>
    <col min="10755" max="10755" width="9" style="3" customWidth="1"/>
    <col min="10756" max="10756" width="9.28515625" style="3" customWidth="1"/>
    <col min="10757" max="10758" width="8.28515625" style="3" customWidth="1"/>
    <col min="10759" max="10759" width="8" style="3" customWidth="1"/>
    <col min="10760" max="10760" width="10.140625" style="3" customWidth="1"/>
    <col min="10761" max="10761" width="13.28515625" style="3" customWidth="1"/>
    <col min="10762" max="10762" width="13" style="3" customWidth="1"/>
    <col min="10763" max="11008" width="9.140625" style="3"/>
    <col min="11009" max="11009" width="5.28515625" style="3" customWidth="1"/>
    <col min="11010" max="11010" width="20" style="3" customWidth="1"/>
    <col min="11011" max="11011" width="9" style="3" customWidth="1"/>
    <col min="11012" max="11012" width="9.28515625" style="3" customWidth="1"/>
    <col min="11013" max="11014" width="8.28515625" style="3" customWidth="1"/>
    <col min="11015" max="11015" width="8" style="3" customWidth="1"/>
    <col min="11016" max="11016" width="10.140625" style="3" customWidth="1"/>
    <col min="11017" max="11017" width="13.28515625" style="3" customWidth="1"/>
    <col min="11018" max="11018" width="13" style="3" customWidth="1"/>
    <col min="11019" max="11264" width="9.140625" style="3"/>
    <col min="11265" max="11265" width="5.28515625" style="3" customWidth="1"/>
    <col min="11266" max="11266" width="20" style="3" customWidth="1"/>
    <col min="11267" max="11267" width="9" style="3" customWidth="1"/>
    <col min="11268" max="11268" width="9.28515625" style="3" customWidth="1"/>
    <col min="11269" max="11270" width="8.28515625" style="3" customWidth="1"/>
    <col min="11271" max="11271" width="8" style="3" customWidth="1"/>
    <col min="11272" max="11272" width="10.140625" style="3" customWidth="1"/>
    <col min="11273" max="11273" width="13.28515625" style="3" customWidth="1"/>
    <col min="11274" max="11274" width="13" style="3" customWidth="1"/>
    <col min="11275" max="11520" width="9.140625" style="3"/>
    <col min="11521" max="11521" width="5.28515625" style="3" customWidth="1"/>
    <col min="11522" max="11522" width="20" style="3" customWidth="1"/>
    <col min="11523" max="11523" width="9" style="3" customWidth="1"/>
    <col min="11524" max="11524" width="9.28515625" style="3" customWidth="1"/>
    <col min="11525" max="11526" width="8.28515625" style="3" customWidth="1"/>
    <col min="11527" max="11527" width="8" style="3" customWidth="1"/>
    <col min="11528" max="11528" width="10.140625" style="3" customWidth="1"/>
    <col min="11529" max="11529" width="13.28515625" style="3" customWidth="1"/>
    <col min="11530" max="11530" width="13" style="3" customWidth="1"/>
    <col min="11531" max="11776" width="9.140625" style="3"/>
    <col min="11777" max="11777" width="5.28515625" style="3" customWidth="1"/>
    <col min="11778" max="11778" width="20" style="3" customWidth="1"/>
    <col min="11779" max="11779" width="9" style="3" customWidth="1"/>
    <col min="11780" max="11780" width="9.28515625" style="3" customWidth="1"/>
    <col min="11781" max="11782" width="8.28515625" style="3" customWidth="1"/>
    <col min="11783" max="11783" width="8" style="3" customWidth="1"/>
    <col min="11784" max="11784" width="10.140625" style="3" customWidth="1"/>
    <col min="11785" max="11785" width="13.28515625" style="3" customWidth="1"/>
    <col min="11786" max="11786" width="13" style="3" customWidth="1"/>
    <col min="11787" max="12032" width="9.140625" style="3"/>
    <col min="12033" max="12033" width="5.28515625" style="3" customWidth="1"/>
    <col min="12034" max="12034" width="20" style="3" customWidth="1"/>
    <col min="12035" max="12035" width="9" style="3" customWidth="1"/>
    <col min="12036" max="12036" width="9.28515625" style="3" customWidth="1"/>
    <col min="12037" max="12038" width="8.28515625" style="3" customWidth="1"/>
    <col min="12039" max="12039" width="8" style="3" customWidth="1"/>
    <col min="12040" max="12040" width="10.140625" style="3" customWidth="1"/>
    <col min="12041" max="12041" width="13.28515625" style="3" customWidth="1"/>
    <col min="12042" max="12042" width="13" style="3" customWidth="1"/>
    <col min="12043" max="12288" width="9.140625" style="3"/>
    <col min="12289" max="12289" width="5.28515625" style="3" customWidth="1"/>
    <col min="12290" max="12290" width="20" style="3" customWidth="1"/>
    <col min="12291" max="12291" width="9" style="3" customWidth="1"/>
    <col min="12292" max="12292" width="9.28515625" style="3" customWidth="1"/>
    <col min="12293" max="12294" width="8.28515625" style="3" customWidth="1"/>
    <col min="12295" max="12295" width="8" style="3" customWidth="1"/>
    <col min="12296" max="12296" width="10.140625" style="3" customWidth="1"/>
    <col min="12297" max="12297" width="13.28515625" style="3" customWidth="1"/>
    <col min="12298" max="12298" width="13" style="3" customWidth="1"/>
    <col min="12299" max="12544" width="9.140625" style="3"/>
    <col min="12545" max="12545" width="5.28515625" style="3" customWidth="1"/>
    <col min="12546" max="12546" width="20" style="3" customWidth="1"/>
    <col min="12547" max="12547" width="9" style="3" customWidth="1"/>
    <col min="12548" max="12548" width="9.28515625" style="3" customWidth="1"/>
    <col min="12549" max="12550" width="8.28515625" style="3" customWidth="1"/>
    <col min="12551" max="12551" width="8" style="3" customWidth="1"/>
    <col min="12552" max="12552" width="10.140625" style="3" customWidth="1"/>
    <col min="12553" max="12553" width="13.28515625" style="3" customWidth="1"/>
    <col min="12554" max="12554" width="13" style="3" customWidth="1"/>
    <col min="12555" max="12800" width="9.140625" style="3"/>
    <col min="12801" max="12801" width="5.28515625" style="3" customWidth="1"/>
    <col min="12802" max="12802" width="20" style="3" customWidth="1"/>
    <col min="12803" max="12803" width="9" style="3" customWidth="1"/>
    <col min="12804" max="12804" width="9.28515625" style="3" customWidth="1"/>
    <col min="12805" max="12806" width="8.28515625" style="3" customWidth="1"/>
    <col min="12807" max="12807" width="8" style="3" customWidth="1"/>
    <col min="12808" max="12808" width="10.140625" style="3" customWidth="1"/>
    <col min="12809" max="12809" width="13.28515625" style="3" customWidth="1"/>
    <col min="12810" max="12810" width="13" style="3" customWidth="1"/>
    <col min="12811" max="13056" width="9.140625" style="3"/>
    <col min="13057" max="13057" width="5.28515625" style="3" customWidth="1"/>
    <col min="13058" max="13058" width="20" style="3" customWidth="1"/>
    <col min="13059" max="13059" width="9" style="3" customWidth="1"/>
    <col min="13060" max="13060" width="9.28515625" style="3" customWidth="1"/>
    <col min="13061" max="13062" width="8.28515625" style="3" customWidth="1"/>
    <col min="13063" max="13063" width="8" style="3" customWidth="1"/>
    <col min="13064" max="13064" width="10.140625" style="3" customWidth="1"/>
    <col min="13065" max="13065" width="13.28515625" style="3" customWidth="1"/>
    <col min="13066" max="13066" width="13" style="3" customWidth="1"/>
    <col min="13067" max="13312" width="9.140625" style="3"/>
    <col min="13313" max="13313" width="5.28515625" style="3" customWidth="1"/>
    <col min="13314" max="13314" width="20" style="3" customWidth="1"/>
    <col min="13315" max="13315" width="9" style="3" customWidth="1"/>
    <col min="13316" max="13316" width="9.28515625" style="3" customWidth="1"/>
    <col min="13317" max="13318" width="8.28515625" style="3" customWidth="1"/>
    <col min="13319" max="13319" width="8" style="3" customWidth="1"/>
    <col min="13320" max="13320" width="10.140625" style="3" customWidth="1"/>
    <col min="13321" max="13321" width="13.28515625" style="3" customWidth="1"/>
    <col min="13322" max="13322" width="13" style="3" customWidth="1"/>
    <col min="13323" max="13568" width="9.140625" style="3"/>
    <col min="13569" max="13569" width="5.28515625" style="3" customWidth="1"/>
    <col min="13570" max="13570" width="20" style="3" customWidth="1"/>
    <col min="13571" max="13571" width="9" style="3" customWidth="1"/>
    <col min="13572" max="13572" width="9.28515625" style="3" customWidth="1"/>
    <col min="13573" max="13574" width="8.28515625" style="3" customWidth="1"/>
    <col min="13575" max="13575" width="8" style="3" customWidth="1"/>
    <col min="13576" max="13576" width="10.140625" style="3" customWidth="1"/>
    <col min="13577" max="13577" width="13.28515625" style="3" customWidth="1"/>
    <col min="13578" max="13578" width="13" style="3" customWidth="1"/>
    <col min="13579" max="13824" width="9.140625" style="3"/>
    <col min="13825" max="13825" width="5.28515625" style="3" customWidth="1"/>
    <col min="13826" max="13826" width="20" style="3" customWidth="1"/>
    <col min="13827" max="13827" width="9" style="3" customWidth="1"/>
    <col min="13828" max="13828" width="9.28515625" style="3" customWidth="1"/>
    <col min="13829" max="13830" width="8.28515625" style="3" customWidth="1"/>
    <col min="13831" max="13831" width="8" style="3" customWidth="1"/>
    <col min="13832" max="13832" width="10.140625" style="3" customWidth="1"/>
    <col min="13833" max="13833" width="13.28515625" style="3" customWidth="1"/>
    <col min="13834" max="13834" width="13" style="3" customWidth="1"/>
    <col min="13835" max="14080" width="9.140625" style="3"/>
    <col min="14081" max="14081" width="5.28515625" style="3" customWidth="1"/>
    <col min="14082" max="14082" width="20" style="3" customWidth="1"/>
    <col min="14083" max="14083" width="9" style="3" customWidth="1"/>
    <col min="14084" max="14084" width="9.28515625" style="3" customWidth="1"/>
    <col min="14085" max="14086" width="8.28515625" style="3" customWidth="1"/>
    <col min="14087" max="14087" width="8" style="3" customWidth="1"/>
    <col min="14088" max="14088" width="10.140625" style="3" customWidth="1"/>
    <col min="14089" max="14089" width="13.28515625" style="3" customWidth="1"/>
    <col min="14090" max="14090" width="13" style="3" customWidth="1"/>
    <col min="14091" max="14336" width="9.140625" style="3"/>
    <col min="14337" max="14337" width="5.28515625" style="3" customWidth="1"/>
    <col min="14338" max="14338" width="20" style="3" customWidth="1"/>
    <col min="14339" max="14339" width="9" style="3" customWidth="1"/>
    <col min="14340" max="14340" width="9.28515625" style="3" customWidth="1"/>
    <col min="14341" max="14342" width="8.28515625" style="3" customWidth="1"/>
    <col min="14343" max="14343" width="8" style="3" customWidth="1"/>
    <col min="14344" max="14344" width="10.140625" style="3" customWidth="1"/>
    <col min="14345" max="14345" width="13.28515625" style="3" customWidth="1"/>
    <col min="14346" max="14346" width="13" style="3" customWidth="1"/>
    <col min="14347" max="14592" width="9.140625" style="3"/>
    <col min="14593" max="14593" width="5.28515625" style="3" customWidth="1"/>
    <col min="14594" max="14594" width="20" style="3" customWidth="1"/>
    <col min="14595" max="14595" width="9" style="3" customWidth="1"/>
    <col min="14596" max="14596" width="9.28515625" style="3" customWidth="1"/>
    <col min="14597" max="14598" width="8.28515625" style="3" customWidth="1"/>
    <col min="14599" max="14599" width="8" style="3" customWidth="1"/>
    <col min="14600" max="14600" width="10.140625" style="3" customWidth="1"/>
    <col min="14601" max="14601" width="13.28515625" style="3" customWidth="1"/>
    <col min="14602" max="14602" width="13" style="3" customWidth="1"/>
    <col min="14603" max="14848" width="9.140625" style="3"/>
    <col min="14849" max="14849" width="5.28515625" style="3" customWidth="1"/>
    <col min="14850" max="14850" width="20" style="3" customWidth="1"/>
    <col min="14851" max="14851" width="9" style="3" customWidth="1"/>
    <col min="14852" max="14852" width="9.28515625" style="3" customWidth="1"/>
    <col min="14853" max="14854" width="8.28515625" style="3" customWidth="1"/>
    <col min="14855" max="14855" width="8" style="3" customWidth="1"/>
    <col min="14856" max="14856" width="10.140625" style="3" customWidth="1"/>
    <col min="14857" max="14857" width="13.28515625" style="3" customWidth="1"/>
    <col min="14858" max="14858" width="13" style="3" customWidth="1"/>
    <col min="14859" max="15104" width="9.140625" style="3"/>
    <col min="15105" max="15105" width="5.28515625" style="3" customWidth="1"/>
    <col min="15106" max="15106" width="20" style="3" customWidth="1"/>
    <col min="15107" max="15107" width="9" style="3" customWidth="1"/>
    <col min="15108" max="15108" width="9.28515625" style="3" customWidth="1"/>
    <col min="15109" max="15110" width="8.28515625" style="3" customWidth="1"/>
    <col min="15111" max="15111" width="8" style="3" customWidth="1"/>
    <col min="15112" max="15112" width="10.140625" style="3" customWidth="1"/>
    <col min="15113" max="15113" width="13.28515625" style="3" customWidth="1"/>
    <col min="15114" max="15114" width="13" style="3" customWidth="1"/>
    <col min="15115" max="15360" width="9.140625" style="3"/>
    <col min="15361" max="15361" width="5.28515625" style="3" customWidth="1"/>
    <col min="15362" max="15362" width="20" style="3" customWidth="1"/>
    <col min="15363" max="15363" width="9" style="3" customWidth="1"/>
    <col min="15364" max="15364" width="9.28515625" style="3" customWidth="1"/>
    <col min="15365" max="15366" width="8.28515625" style="3" customWidth="1"/>
    <col min="15367" max="15367" width="8" style="3" customWidth="1"/>
    <col min="15368" max="15368" width="10.140625" style="3" customWidth="1"/>
    <col min="15369" max="15369" width="13.28515625" style="3" customWidth="1"/>
    <col min="15370" max="15370" width="13" style="3" customWidth="1"/>
    <col min="15371" max="15616" width="9.140625" style="3"/>
    <col min="15617" max="15617" width="5.28515625" style="3" customWidth="1"/>
    <col min="15618" max="15618" width="20" style="3" customWidth="1"/>
    <col min="15619" max="15619" width="9" style="3" customWidth="1"/>
    <col min="15620" max="15620" width="9.28515625" style="3" customWidth="1"/>
    <col min="15621" max="15622" width="8.28515625" style="3" customWidth="1"/>
    <col min="15623" max="15623" width="8" style="3" customWidth="1"/>
    <col min="15624" max="15624" width="10.140625" style="3" customWidth="1"/>
    <col min="15625" max="15625" width="13.28515625" style="3" customWidth="1"/>
    <col min="15626" max="15626" width="13" style="3" customWidth="1"/>
    <col min="15627" max="15872" width="9.140625" style="3"/>
    <col min="15873" max="15873" width="5.28515625" style="3" customWidth="1"/>
    <col min="15874" max="15874" width="20" style="3" customWidth="1"/>
    <col min="15875" max="15875" width="9" style="3" customWidth="1"/>
    <col min="15876" max="15876" width="9.28515625" style="3" customWidth="1"/>
    <col min="15877" max="15878" width="8.28515625" style="3" customWidth="1"/>
    <col min="15879" max="15879" width="8" style="3" customWidth="1"/>
    <col min="15880" max="15880" width="10.140625" style="3" customWidth="1"/>
    <col min="15881" max="15881" width="13.28515625" style="3" customWidth="1"/>
    <col min="15882" max="15882" width="13" style="3" customWidth="1"/>
    <col min="15883" max="16128" width="9.140625" style="3"/>
    <col min="16129" max="16129" width="5.28515625" style="3" customWidth="1"/>
    <col min="16130" max="16130" width="20" style="3" customWidth="1"/>
    <col min="16131" max="16131" width="9" style="3" customWidth="1"/>
    <col min="16132" max="16132" width="9.28515625" style="3" customWidth="1"/>
    <col min="16133" max="16134" width="8.28515625" style="3" customWidth="1"/>
    <col min="16135" max="16135" width="8" style="3" customWidth="1"/>
    <col min="16136" max="16136" width="10.140625" style="3" customWidth="1"/>
    <col min="16137" max="16137" width="13.28515625" style="3" customWidth="1"/>
    <col min="16138" max="16138" width="13" style="3" customWidth="1"/>
    <col min="16139" max="16384" width="9.140625" style="3"/>
  </cols>
  <sheetData>
    <row r="1" spans="1:12" ht="20.25">
      <c r="A1" s="915" t="s">
        <v>254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2" s="1" customFormat="1" ht="18.75">
      <c r="A2" s="942" t="s">
        <v>912</v>
      </c>
      <c r="B2" s="942"/>
      <c r="C2" s="942"/>
      <c r="D2" s="942"/>
      <c r="E2" s="942"/>
      <c r="F2" s="942"/>
      <c r="G2" s="942"/>
      <c r="H2" s="942"/>
      <c r="I2" s="942"/>
      <c r="J2" s="942"/>
    </row>
    <row r="4" spans="1:12" s="2" customFormat="1" ht="15.75">
      <c r="A4" s="934" t="s">
        <v>93</v>
      </c>
      <c r="B4" s="936" t="s">
        <v>256</v>
      </c>
      <c r="C4" s="943" t="s">
        <v>257</v>
      </c>
      <c r="D4" s="943"/>
      <c r="E4" s="943" t="s">
        <v>258</v>
      </c>
      <c r="F4" s="943"/>
      <c r="G4" s="943"/>
      <c r="H4" s="938" t="s">
        <v>259</v>
      </c>
      <c r="I4" s="938" t="s">
        <v>260</v>
      </c>
      <c r="J4" s="940" t="s">
        <v>261</v>
      </c>
    </row>
    <row r="5" spans="1:12" s="2" customFormat="1" ht="63">
      <c r="A5" s="935"/>
      <c r="B5" s="93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39"/>
      <c r="I5" s="939"/>
      <c r="J5" s="941"/>
    </row>
    <row r="6" spans="1:12" ht="15.75">
      <c r="A6" s="7">
        <f>'TTTL tổ 11'!A10</f>
        <v>1</v>
      </c>
      <c r="B6" s="8" t="str">
        <f>'TTTL tổ 11'!B10</f>
        <v>Bun Na Sua</v>
      </c>
      <c r="C6" s="9"/>
      <c r="D6" s="9">
        <v>1</v>
      </c>
      <c r="E6" s="10">
        <v>6</v>
      </c>
      <c r="F6" s="11"/>
      <c r="G6" s="10">
        <f>E6+F6</f>
        <v>6</v>
      </c>
      <c r="H6" s="10">
        <f>D6+E6</f>
        <v>7</v>
      </c>
      <c r="I6" s="16">
        <f>H6*75000</f>
        <v>525000</v>
      </c>
      <c r="J6" s="17"/>
      <c r="L6" s="18" t="str">
        <f>'[2]TTL tổ 11'!B11</f>
        <v>Vun Thoeun</v>
      </c>
    </row>
    <row r="7" spans="1:12" ht="15.75">
      <c r="A7" s="7">
        <f>'TTTL tổ 11'!A11</f>
        <v>2</v>
      </c>
      <c r="B7" s="8" t="str">
        <f>'TTTL tổ 11'!B11</f>
        <v>Rươn Ui</v>
      </c>
      <c r="C7" s="12"/>
      <c r="D7" s="12">
        <v>1</v>
      </c>
      <c r="E7" s="13">
        <v>5</v>
      </c>
      <c r="F7" s="14"/>
      <c r="G7" s="13">
        <f>E7+F7</f>
        <v>5</v>
      </c>
      <c r="H7" s="13">
        <f>D7+E7</f>
        <v>6</v>
      </c>
      <c r="I7" s="19">
        <f>H7*75000</f>
        <v>450000</v>
      </c>
      <c r="J7" s="20"/>
      <c r="L7" s="18" t="str">
        <f>'[2]TTL tổ 11'!B12</f>
        <v>Chhav Bun Thoeun</v>
      </c>
    </row>
    <row r="8" spans="1:12" ht="15.75">
      <c r="A8" s="7">
        <f>'TTTL tổ 11'!A12</f>
        <v>3</v>
      </c>
      <c r="B8" s="8" t="str">
        <f>'TTTL tổ 11'!B12</f>
        <v>Phat Pheap</v>
      </c>
      <c r="C8" s="12"/>
      <c r="D8" s="12">
        <v>1</v>
      </c>
      <c r="E8" s="13">
        <v>5</v>
      </c>
      <c r="F8" s="14"/>
      <c r="G8" s="13">
        <f t="shared" ref="G8:G78" si="0">E8+F8</f>
        <v>5</v>
      </c>
      <c r="H8" s="13">
        <f t="shared" ref="H8:H78" si="1">D8+E8</f>
        <v>6</v>
      </c>
      <c r="I8" s="19">
        <f t="shared" ref="I8:I78" si="2">H8*75000</f>
        <v>450000</v>
      </c>
      <c r="J8" s="20"/>
      <c r="L8" s="18" t="str">
        <f>'[2]TTL tổ 11'!B15</f>
        <v>Chea Iea</v>
      </c>
    </row>
    <row r="9" spans="1:12" ht="15.75">
      <c r="A9" s="7">
        <f>'TTTL tổ 11'!A13</f>
        <v>4</v>
      </c>
      <c r="B9" s="8" t="str">
        <f>'TTTL tổ 11'!B13</f>
        <v>Coi Pheak Co Đây</v>
      </c>
      <c r="C9" s="12"/>
      <c r="D9" s="12">
        <v>1</v>
      </c>
      <c r="E9" s="13">
        <v>5</v>
      </c>
      <c r="F9" s="14"/>
      <c r="G9" s="13">
        <f t="shared" si="0"/>
        <v>5</v>
      </c>
      <c r="H9" s="13">
        <f t="shared" si="1"/>
        <v>6</v>
      </c>
      <c r="I9" s="19">
        <f t="shared" si="2"/>
        <v>450000</v>
      </c>
      <c r="J9" s="20"/>
      <c r="L9" s="18" t="str">
        <f>'[2]TTL tổ 11'!B16</f>
        <v>Hak Tuch</v>
      </c>
    </row>
    <row r="10" spans="1:12" ht="15.75">
      <c r="A10" s="7">
        <f>'TTTL tổ 11'!A14</f>
        <v>5</v>
      </c>
      <c r="B10" s="8" t="str">
        <f>'TTTL tổ 11'!B14</f>
        <v>Thiêt Pok</v>
      </c>
      <c r="C10" s="12"/>
      <c r="D10" s="12">
        <v>1</v>
      </c>
      <c r="E10" s="13">
        <v>5</v>
      </c>
      <c r="F10" s="14">
        <v>1</v>
      </c>
      <c r="G10" s="13">
        <f t="shared" si="0"/>
        <v>6</v>
      </c>
      <c r="H10" s="13">
        <f t="shared" si="1"/>
        <v>6</v>
      </c>
      <c r="I10" s="19">
        <f t="shared" si="2"/>
        <v>450000</v>
      </c>
      <c r="J10" s="20"/>
      <c r="L10" s="18" t="str">
        <f>'[2]TTL tổ 11'!B17</f>
        <v>Mom Vibal</v>
      </c>
    </row>
    <row r="11" spans="1:12" ht="15.75">
      <c r="A11" s="7">
        <f>'TTTL tổ 11'!A15</f>
        <v>6</v>
      </c>
      <c r="B11" s="8" t="str">
        <f>'TTTL tổ 11'!B15</f>
        <v>Vi Chât</v>
      </c>
      <c r="C11" s="12"/>
      <c r="D11" s="12">
        <v>1</v>
      </c>
      <c r="E11" s="13">
        <v>5</v>
      </c>
      <c r="F11" s="14"/>
      <c r="G11" s="13">
        <f t="shared" si="0"/>
        <v>5</v>
      </c>
      <c r="H11" s="13">
        <f t="shared" si="1"/>
        <v>6</v>
      </c>
      <c r="I11" s="19">
        <f t="shared" si="2"/>
        <v>450000</v>
      </c>
      <c r="J11" s="20"/>
      <c r="L11" s="18" t="str">
        <f>'[2]TTL tổ 11'!B18</f>
        <v>Chan Sochieat</v>
      </c>
    </row>
    <row r="12" spans="1:12" ht="15.75">
      <c r="A12" s="7">
        <f>'TTTL tổ 11'!A16</f>
        <v>7</v>
      </c>
      <c r="B12" s="8" t="str">
        <f>'TTTL tổ 11'!B16</f>
        <v>Om Hêng</v>
      </c>
      <c r="C12" s="12"/>
      <c r="D12" s="12">
        <v>1</v>
      </c>
      <c r="E12" s="13">
        <v>5</v>
      </c>
      <c r="F12" s="14">
        <v>1</v>
      </c>
      <c r="G12" s="13">
        <f t="shared" si="0"/>
        <v>6</v>
      </c>
      <c r="H12" s="13">
        <f t="shared" si="1"/>
        <v>6</v>
      </c>
      <c r="I12" s="19">
        <f t="shared" si="2"/>
        <v>450000</v>
      </c>
      <c r="J12" s="20"/>
      <c r="L12" s="18" t="str">
        <f>'[2]TTL tổ 11'!B19</f>
        <v>Sun Thi</v>
      </c>
    </row>
    <row r="13" spans="1:12" ht="15.75">
      <c r="A13" s="7">
        <f>'TTTL tổ 11'!A17</f>
        <v>8</v>
      </c>
      <c r="B13" s="8" t="str">
        <f>'TTTL tổ 11'!B17</f>
        <v>Son Pha</v>
      </c>
      <c r="C13" s="12"/>
      <c r="D13" s="12">
        <v>1</v>
      </c>
      <c r="E13" s="13">
        <v>5</v>
      </c>
      <c r="F13" s="14"/>
      <c r="G13" s="13">
        <f t="shared" si="0"/>
        <v>5</v>
      </c>
      <c r="H13" s="13">
        <f t="shared" si="1"/>
        <v>6</v>
      </c>
      <c r="I13" s="19">
        <f t="shared" si="2"/>
        <v>450000</v>
      </c>
      <c r="J13" s="20"/>
      <c r="L13" s="18" t="str">
        <f>'[2]TTL tổ 11'!B20</f>
        <v>Mau Vy</v>
      </c>
    </row>
    <row r="14" spans="1:12" ht="15.75">
      <c r="A14" s="7">
        <f>'TTTL tổ 11'!A18</f>
        <v>9</v>
      </c>
      <c r="B14" s="8" t="str">
        <f>'TTTL tổ 11'!B18</f>
        <v>Chhum Chhương</v>
      </c>
      <c r="C14" s="12"/>
      <c r="D14" s="12">
        <v>1</v>
      </c>
      <c r="E14" s="13">
        <v>5</v>
      </c>
      <c r="F14" s="14"/>
      <c r="G14" s="13">
        <f t="shared" si="0"/>
        <v>5</v>
      </c>
      <c r="H14" s="13">
        <f t="shared" si="1"/>
        <v>6</v>
      </c>
      <c r="I14" s="19">
        <f t="shared" si="2"/>
        <v>450000</v>
      </c>
      <c r="J14" s="20"/>
      <c r="L14" s="18" t="str">
        <f>'[2]TTL tổ 11'!B21</f>
        <v>Söm Khol</v>
      </c>
    </row>
    <row r="15" spans="1:12" ht="28.5">
      <c r="A15" s="7">
        <f>'TTTL tổ 11'!A19</f>
        <v>10</v>
      </c>
      <c r="B15" s="8" t="str">
        <f>'TTTL tổ 11'!B19</f>
        <v>Chhương So Rây Tuch</v>
      </c>
      <c r="C15" s="12"/>
      <c r="D15" s="12">
        <v>1</v>
      </c>
      <c r="E15" s="13">
        <v>5</v>
      </c>
      <c r="F15" s="14"/>
      <c r="G15" s="13">
        <f t="shared" si="0"/>
        <v>5</v>
      </c>
      <c r="H15" s="13">
        <f t="shared" si="1"/>
        <v>6</v>
      </c>
      <c r="I15" s="19">
        <f t="shared" si="2"/>
        <v>450000</v>
      </c>
      <c r="J15" s="20"/>
      <c r="L15" s="18" t="str">
        <f>'[2]TTL tổ 11'!B22</f>
        <v>Srin Ro Ta Naê</v>
      </c>
    </row>
    <row r="16" spans="1:12" ht="28.5">
      <c r="A16" s="7">
        <f>'TTTL tổ 11'!A20</f>
        <v>11</v>
      </c>
      <c r="B16" s="8" t="str">
        <f>'TTTL tổ 11'!B20</f>
        <v>Chhương So Rây Tôp</v>
      </c>
      <c r="C16" s="12"/>
      <c r="D16" s="12">
        <v>1</v>
      </c>
      <c r="E16" s="13">
        <v>5</v>
      </c>
      <c r="F16" s="14"/>
      <c r="G16" s="13">
        <f t="shared" si="0"/>
        <v>5</v>
      </c>
      <c r="H16" s="13">
        <f t="shared" si="1"/>
        <v>6</v>
      </c>
      <c r="I16" s="19">
        <f t="shared" si="2"/>
        <v>450000</v>
      </c>
      <c r="J16" s="20"/>
      <c r="L16" s="18" t="str">
        <f>'[2]TTL tổ 11'!B23</f>
        <v>Son Soâ Khöôl</v>
      </c>
    </row>
    <row r="17" spans="1:12" ht="15.75">
      <c r="A17" s="7">
        <f>'TTTL tổ 11'!A21</f>
        <v>12</v>
      </c>
      <c r="B17" s="8" t="str">
        <f>'TTTL tổ 11'!B21</f>
        <v>Chhương Chhan</v>
      </c>
      <c r="C17" s="12"/>
      <c r="D17" s="12">
        <v>1</v>
      </c>
      <c r="E17" s="13">
        <v>5</v>
      </c>
      <c r="F17" s="14"/>
      <c r="G17" s="13">
        <f t="shared" si="0"/>
        <v>5</v>
      </c>
      <c r="H17" s="13">
        <f t="shared" si="1"/>
        <v>6</v>
      </c>
      <c r="I17" s="19">
        <f t="shared" si="2"/>
        <v>450000</v>
      </c>
      <c r="J17" s="20"/>
      <c r="L17" s="18" t="str">
        <f>'[2]TTL tổ 11'!B24</f>
        <v>Chan Na</v>
      </c>
    </row>
    <row r="18" spans="1:12" ht="15.75">
      <c r="A18" s="7">
        <f>'TTTL tổ 11'!A22</f>
        <v>13</v>
      </c>
      <c r="B18" s="8" t="str">
        <f>'TTTL tổ 11'!B22</f>
        <v>Sim Đa</v>
      </c>
      <c r="C18" s="12">
        <v>1</v>
      </c>
      <c r="D18" s="12">
        <v>1</v>
      </c>
      <c r="E18" s="13">
        <v>5</v>
      </c>
      <c r="F18" s="14">
        <v>2</v>
      </c>
      <c r="G18" s="13">
        <f t="shared" si="0"/>
        <v>7</v>
      </c>
      <c r="H18" s="13">
        <f t="shared" si="1"/>
        <v>6</v>
      </c>
      <c r="I18" s="19">
        <f t="shared" si="2"/>
        <v>450000</v>
      </c>
      <c r="J18" s="20"/>
      <c r="L18" s="18" t="str">
        <f>'[2]TTL tổ 11'!B25</f>
        <v>Minh Thia</v>
      </c>
    </row>
    <row r="19" spans="1:12" ht="15.75">
      <c r="A19" s="7">
        <f>'TTTL tổ 11'!A23</f>
        <v>14</v>
      </c>
      <c r="B19" s="8" t="str">
        <f>'TTTL tổ 11'!B23</f>
        <v>Em Leak</v>
      </c>
      <c r="C19" s="12"/>
      <c r="D19" s="12">
        <v>1</v>
      </c>
      <c r="E19" s="13">
        <v>5</v>
      </c>
      <c r="F19" s="14"/>
      <c r="G19" s="13">
        <f t="shared" si="0"/>
        <v>5</v>
      </c>
      <c r="H19" s="13">
        <f t="shared" si="1"/>
        <v>6</v>
      </c>
      <c r="I19" s="19">
        <f t="shared" si="2"/>
        <v>450000</v>
      </c>
      <c r="J19" s="20"/>
      <c r="L19" s="18" t="str">
        <f>'[2]TTL tổ 11'!B26</f>
        <v>Minh Thi</v>
      </c>
    </row>
    <row r="20" spans="1:12" ht="15.75">
      <c r="A20" s="7">
        <f>'TTTL tổ 11'!A24</f>
        <v>15</v>
      </c>
      <c r="B20" s="8" t="str">
        <f>'TTTL tổ 11'!B24</f>
        <v>Hiên So Rây Phoăs</v>
      </c>
      <c r="C20" s="12"/>
      <c r="D20" s="12">
        <v>1</v>
      </c>
      <c r="E20" s="13">
        <v>5</v>
      </c>
      <c r="F20" s="14"/>
      <c r="G20" s="13">
        <f t="shared" si="0"/>
        <v>5</v>
      </c>
      <c r="H20" s="13">
        <f t="shared" si="1"/>
        <v>6</v>
      </c>
      <c r="I20" s="19">
        <f t="shared" si="2"/>
        <v>450000</v>
      </c>
      <c r="J20" s="20"/>
      <c r="L20" s="18" t="str">
        <f>'[2]TTL tổ 11'!B27</f>
        <v>Sa Ra</v>
      </c>
    </row>
    <row r="21" spans="1:12" ht="15.75">
      <c r="A21" s="7">
        <f>'TTTL tổ 11'!A25</f>
        <v>16</v>
      </c>
      <c r="B21" s="8" t="str">
        <f>'TTTL tổ 11'!B25</f>
        <v>Kho Li Chi Von</v>
      </c>
      <c r="C21" s="12"/>
      <c r="D21" s="12">
        <v>1</v>
      </c>
      <c r="E21" s="13">
        <v>5</v>
      </c>
      <c r="F21" s="14"/>
      <c r="G21" s="13">
        <f t="shared" si="0"/>
        <v>5</v>
      </c>
      <c r="H21" s="13">
        <f t="shared" si="1"/>
        <v>6</v>
      </c>
      <c r="I21" s="19">
        <f t="shared" si="2"/>
        <v>450000</v>
      </c>
      <c r="J21" s="20"/>
      <c r="L21" s="18" t="str">
        <f>'[2]TTL tổ 11'!B28</f>
        <v>San Ni</v>
      </c>
    </row>
    <row r="22" spans="1:12" ht="15.75">
      <c r="A22" s="7">
        <f>'TTTL tổ 11'!A26</f>
        <v>17</v>
      </c>
      <c r="B22" s="8" t="str">
        <f>'TTTL tổ 11'!B26</f>
        <v>Hia Hây</v>
      </c>
      <c r="C22" s="12"/>
      <c r="D22" s="12">
        <v>1</v>
      </c>
      <c r="E22" s="13">
        <v>5</v>
      </c>
      <c r="F22" s="14">
        <v>2</v>
      </c>
      <c r="G22" s="13">
        <f t="shared" si="0"/>
        <v>7</v>
      </c>
      <c r="H22" s="13">
        <f t="shared" si="1"/>
        <v>6</v>
      </c>
      <c r="I22" s="19">
        <f t="shared" si="2"/>
        <v>450000</v>
      </c>
      <c r="J22" s="20"/>
      <c r="L22" s="18" t="str">
        <f>'[2]TTL tổ 11'!B29</f>
        <v>Son Chom Rơn</v>
      </c>
    </row>
    <row r="23" spans="1:12" ht="15.75">
      <c r="A23" s="7">
        <f>'TTTL tổ 11'!A27</f>
        <v>18</v>
      </c>
      <c r="B23" s="8" t="str">
        <f>'TTTL tổ 11'!B27</f>
        <v>Ien Tôk</v>
      </c>
      <c r="C23" s="12"/>
      <c r="D23" s="12">
        <v>1</v>
      </c>
      <c r="E23" s="13">
        <v>4</v>
      </c>
      <c r="F23" s="14"/>
      <c r="G23" s="13">
        <f t="shared" si="0"/>
        <v>4</v>
      </c>
      <c r="H23" s="13">
        <f t="shared" si="1"/>
        <v>5</v>
      </c>
      <c r="I23" s="19">
        <f t="shared" si="2"/>
        <v>375000</v>
      </c>
      <c r="J23" s="20"/>
      <c r="L23" s="18" t="str">
        <f>'[2]TTL tổ 11'!B30</f>
        <v>Khươn Kha</v>
      </c>
    </row>
    <row r="24" spans="1:12" ht="15.75">
      <c r="A24" s="7">
        <f>'TTTL tổ 11'!A28</f>
        <v>19</v>
      </c>
      <c r="B24" s="8" t="str">
        <f>'TTTL tổ 11'!B28</f>
        <v>Mon Môn</v>
      </c>
      <c r="C24" s="12"/>
      <c r="D24" s="12">
        <v>1</v>
      </c>
      <c r="E24" s="13">
        <v>4</v>
      </c>
      <c r="F24" s="14"/>
      <c r="G24" s="13">
        <f t="shared" si="0"/>
        <v>4</v>
      </c>
      <c r="H24" s="13">
        <f t="shared" si="1"/>
        <v>5</v>
      </c>
      <c r="I24" s="19">
        <f t="shared" si="2"/>
        <v>375000</v>
      </c>
      <c r="J24" s="20"/>
      <c r="L24" s="18" t="str">
        <f>'[2]TTL tổ 11'!B31</f>
        <v>Hên Sôk</v>
      </c>
    </row>
    <row r="25" spans="1:12" ht="15.75">
      <c r="A25" s="7">
        <f>'TTTL tổ 11'!A29</f>
        <v>20</v>
      </c>
      <c r="B25" s="8" t="str">
        <f>'TTTL tổ 11'!B29</f>
        <v>Pi Khim</v>
      </c>
      <c r="C25" s="12"/>
      <c r="D25" s="12">
        <v>1</v>
      </c>
      <c r="E25" s="13">
        <v>4</v>
      </c>
      <c r="F25" s="14">
        <v>1</v>
      </c>
      <c r="G25" s="13">
        <f t="shared" si="0"/>
        <v>5</v>
      </c>
      <c r="H25" s="13">
        <f t="shared" si="1"/>
        <v>5</v>
      </c>
      <c r="I25" s="19">
        <f t="shared" si="2"/>
        <v>375000</v>
      </c>
      <c r="J25" s="20"/>
      <c r="L25" s="18" t="str">
        <f>'[2]TTL tổ 11'!B32</f>
        <v>Sôm Ôn</v>
      </c>
    </row>
    <row r="26" spans="1:12" ht="15.75">
      <c r="A26" s="7">
        <f>'TTTL tổ 11'!A30</f>
        <v>21</v>
      </c>
      <c r="B26" s="8" t="str">
        <f>'TTTL tổ 11'!B30</f>
        <v>Em Số Kha</v>
      </c>
      <c r="C26" s="12"/>
      <c r="D26" s="12">
        <v>1</v>
      </c>
      <c r="E26" s="13">
        <v>4</v>
      </c>
      <c r="F26" s="14"/>
      <c r="G26" s="13">
        <f t="shared" si="0"/>
        <v>4</v>
      </c>
      <c r="H26" s="13">
        <f t="shared" si="1"/>
        <v>5</v>
      </c>
      <c r="I26" s="19">
        <f t="shared" si="2"/>
        <v>375000</v>
      </c>
      <c r="J26" s="20"/>
      <c r="L26" s="18" t="str">
        <f>'[2]TTL tổ 11'!B33</f>
        <v>Thi Thia Na</v>
      </c>
    </row>
    <row r="27" spans="1:12" ht="15.75">
      <c r="A27" s="7">
        <f>'TTTL tổ 11'!A31</f>
        <v>22</v>
      </c>
      <c r="B27" s="8" t="str">
        <f>'TTTL tổ 11'!B31</f>
        <v>Sau Chea</v>
      </c>
      <c r="C27" s="12"/>
      <c r="D27" s="12">
        <v>1</v>
      </c>
      <c r="E27" s="13">
        <v>4</v>
      </c>
      <c r="F27" s="14">
        <v>2</v>
      </c>
      <c r="G27" s="13">
        <f t="shared" si="0"/>
        <v>6</v>
      </c>
      <c r="H27" s="13">
        <f t="shared" si="1"/>
        <v>5</v>
      </c>
      <c r="I27" s="19">
        <f t="shared" si="2"/>
        <v>375000</v>
      </c>
      <c r="J27" s="20"/>
      <c r="L27" s="18" t="str">
        <f>'[2]TTL tổ 11'!B34</f>
        <v>Mết Sô Phea</v>
      </c>
    </row>
    <row r="28" spans="1:12" ht="15.75">
      <c r="A28" s="7">
        <f>'TTTL tổ 11'!A32</f>
        <v>23</v>
      </c>
      <c r="B28" s="8" t="str">
        <f>'TTTL tổ 11'!B32</f>
        <v>Phôn Puth</v>
      </c>
      <c r="C28" s="12"/>
      <c r="D28" s="12">
        <v>1</v>
      </c>
      <c r="E28" s="13">
        <v>4</v>
      </c>
      <c r="F28" s="14"/>
      <c r="G28" s="13">
        <f t="shared" si="0"/>
        <v>4</v>
      </c>
      <c r="H28" s="13">
        <f t="shared" si="1"/>
        <v>5</v>
      </c>
      <c r="I28" s="19">
        <f t="shared" si="2"/>
        <v>375000</v>
      </c>
      <c r="J28" s="20"/>
      <c r="L28" s="18" t="str">
        <f>'[2]TTL tổ 11'!B35</f>
        <v>Thi Liêng</v>
      </c>
    </row>
    <row r="29" spans="1:12" ht="15.75">
      <c r="A29" s="7">
        <f>'TTTL tổ 11'!A33</f>
        <v>24</v>
      </c>
      <c r="B29" s="8" t="str">
        <f>'TTTL tổ 11'!B33</f>
        <v>Pok Khên</v>
      </c>
      <c r="C29" s="12"/>
      <c r="D29" s="12">
        <v>1</v>
      </c>
      <c r="E29" s="13">
        <v>4</v>
      </c>
      <c r="F29" s="14"/>
      <c r="G29" s="13">
        <f t="shared" si="0"/>
        <v>4</v>
      </c>
      <c r="H29" s="13">
        <f t="shared" si="1"/>
        <v>5</v>
      </c>
      <c r="I29" s="19">
        <f t="shared" si="2"/>
        <v>375000</v>
      </c>
      <c r="J29" s="20"/>
      <c r="L29" s="18" t="str">
        <f>'[2]TTL tổ 11'!B36</f>
        <v>Công Số Nat</v>
      </c>
    </row>
    <row r="30" spans="1:12" ht="15.75">
      <c r="A30" s="7">
        <f>'TTTL tổ 11'!A34</f>
        <v>25</v>
      </c>
      <c r="B30" s="8" t="str">
        <f>'TTTL tổ 11'!B34</f>
        <v>Khôm Số Kha</v>
      </c>
      <c r="C30" s="12"/>
      <c r="D30" s="12">
        <v>1</v>
      </c>
      <c r="E30" s="13">
        <v>4</v>
      </c>
      <c r="F30" s="14"/>
      <c r="G30" s="13">
        <f t="shared" si="0"/>
        <v>4</v>
      </c>
      <c r="H30" s="13">
        <f t="shared" si="1"/>
        <v>5</v>
      </c>
      <c r="I30" s="19">
        <f t="shared" si="2"/>
        <v>375000</v>
      </c>
      <c r="J30" s="20"/>
      <c r="L30" s="18" t="str">
        <f>'[2]TTL tổ 11'!B37</f>
        <v>Pô Rum Khi</v>
      </c>
    </row>
    <row r="31" spans="1:12" ht="15.75">
      <c r="A31" s="7">
        <f>'TTTL tổ 11'!A35</f>
        <v>26</v>
      </c>
      <c r="B31" s="8" t="str">
        <f>'TTTL tổ 11'!B35</f>
        <v>Ti Chân Đa</v>
      </c>
      <c r="C31" s="12"/>
      <c r="D31" s="12">
        <v>1</v>
      </c>
      <c r="E31" s="13">
        <v>4</v>
      </c>
      <c r="F31" s="14"/>
      <c r="G31" s="13">
        <f t="shared" si="0"/>
        <v>4</v>
      </c>
      <c r="H31" s="13">
        <f t="shared" si="1"/>
        <v>5</v>
      </c>
      <c r="I31" s="19">
        <f t="shared" si="2"/>
        <v>375000</v>
      </c>
      <c r="J31" s="20"/>
      <c r="L31" s="18" t="str">
        <f>'[2]TTL tổ 11'!B38</f>
        <v>Khay Bun Thươl</v>
      </c>
    </row>
    <row r="32" spans="1:12" ht="15.75">
      <c r="A32" s="7">
        <f>'TTTL tổ 11'!A36</f>
        <v>27</v>
      </c>
      <c r="B32" s="8" t="str">
        <f>'TTTL tổ 11'!B36</f>
        <v>Hêng Thia Ry</v>
      </c>
      <c r="C32" s="12"/>
      <c r="D32" s="12">
        <v>1</v>
      </c>
      <c r="E32" s="13">
        <v>4</v>
      </c>
      <c r="F32" s="14">
        <v>1</v>
      </c>
      <c r="G32" s="13">
        <f t="shared" si="0"/>
        <v>5</v>
      </c>
      <c r="H32" s="13">
        <f t="shared" si="1"/>
        <v>5</v>
      </c>
      <c r="I32" s="19">
        <f t="shared" si="2"/>
        <v>375000</v>
      </c>
      <c r="J32" s="20"/>
      <c r="L32" s="18" t="str">
        <f>'[2]TTL tổ 11'!B39</f>
        <v>Huynh Sô Phay</v>
      </c>
    </row>
    <row r="33" spans="1:12" ht="15.75">
      <c r="A33" s="7">
        <f>'TTTL tổ 11'!A37</f>
        <v>28</v>
      </c>
      <c r="B33" s="8" t="str">
        <f>'TTTL tổ 11'!B37</f>
        <v>Ôn Ni Cô</v>
      </c>
      <c r="C33" s="12"/>
      <c r="D33" s="12">
        <v>1</v>
      </c>
      <c r="E33" s="13">
        <v>5</v>
      </c>
      <c r="F33" s="14"/>
      <c r="G33" s="13">
        <f t="shared" si="0"/>
        <v>5</v>
      </c>
      <c r="H33" s="13">
        <f t="shared" si="1"/>
        <v>6</v>
      </c>
      <c r="I33" s="19">
        <f t="shared" si="2"/>
        <v>450000</v>
      </c>
      <c r="J33" s="20"/>
      <c r="L33" s="18" t="str">
        <f>'[2]TTL tổ 11'!B40</f>
        <v>Huynh Sô Phan</v>
      </c>
    </row>
    <row r="34" spans="1:12" ht="15.75">
      <c r="A34" s="7">
        <f>'TTTL tổ 11'!A38</f>
        <v>29</v>
      </c>
      <c r="B34" s="8" t="str">
        <f>'TTTL tổ 11'!B38</f>
        <v>Sim Hêng</v>
      </c>
      <c r="C34" s="12"/>
      <c r="D34" s="12">
        <v>1</v>
      </c>
      <c r="E34" s="13">
        <v>5</v>
      </c>
      <c r="F34" s="14"/>
      <c r="G34" s="13">
        <f t="shared" si="0"/>
        <v>5</v>
      </c>
      <c r="H34" s="13">
        <f t="shared" si="1"/>
        <v>6</v>
      </c>
      <c r="I34" s="19">
        <f t="shared" si="2"/>
        <v>450000</v>
      </c>
      <c r="J34" s="20"/>
      <c r="L34" s="18" t="str">
        <f>'[2]TTL tổ 11'!B41</f>
        <v>Tôch sê rây</v>
      </c>
    </row>
    <row r="35" spans="1:12" ht="15.75">
      <c r="A35" s="7">
        <f>'TTTL tổ 11'!A39</f>
        <v>30</v>
      </c>
      <c r="B35" s="8" t="str">
        <f>'TTTL tổ 11'!B39</f>
        <v>Hêng Liêu</v>
      </c>
      <c r="C35" s="12"/>
      <c r="D35" s="12">
        <v>1</v>
      </c>
      <c r="E35" s="13">
        <v>5</v>
      </c>
      <c r="F35" s="14"/>
      <c r="G35" s="13">
        <f t="shared" si="0"/>
        <v>5</v>
      </c>
      <c r="H35" s="13">
        <f t="shared" si="1"/>
        <v>6</v>
      </c>
      <c r="I35" s="19">
        <f t="shared" si="2"/>
        <v>450000</v>
      </c>
      <c r="J35" s="20"/>
      <c r="L35" s="18" t="str">
        <f>'[2]TTL tổ 11'!B42</f>
        <v>Mau Tha</v>
      </c>
    </row>
    <row r="36" spans="1:12" ht="15.75">
      <c r="A36" s="7">
        <f>'TTTL tổ 11'!A40</f>
        <v>31</v>
      </c>
      <c r="B36" s="8" t="str">
        <f>'TTTL tổ 11'!B40</f>
        <v>Bun Viêt</v>
      </c>
      <c r="C36" s="12"/>
      <c r="D36" s="12">
        <v>1</v>
      </c>
      <c r="E36" s="13">
        <v>5</v>
      </c>
      <c r="F36" s="14"/>
      <c r="G36" s="13">
        <f t="shared" si="0"/>
        <v>5</v>
      </c>
      <c r="H36" s="13">
        <f t="shared" si="1"/>
        <v>6</v>
      </c>
      <c r="I36" s="19">
        <f t="shared" si="2"/>
        <v>450000</v>
      </c>
      <c r="J36" s="20"/>
      <c r="L36" s="18" t="str">
        <f>'[2]TTL tổ 11'!B43</f>
        <v>Đôn Dên</v>
      </c>
    </row>
    <row r="37" spans="1:12" ht="15.75">
      <c r="A37" s="7">
        <f>'TTTL tổ 11'!A41</f>
        <v>32</v>
      </c>
      <c r="B37" s="8" t="str">
        <f>'TTTL tổ 11'!B41</f>
        <v>Em Sa Run</v>
      </c>
      <c r="C37" s="12"/>
      <c r="D37" s="12">
        <v>1</v>
      </c>
      <c r="E37" s="13">
        <v>8</v>
      </c>
      <c r="F37" s="14"/>
      <c r="G37" s="13">
        <f t="shared" si="0"/>
        <v>8</v>
      </c>
      <c r="H37" s="13">
        <f t="shared" si="1"/>
        <v>9</v>
      </c>
      <c r="I37" s="19">
        <f t="shared" si="2"/>
        <v>675000</v>
      </c>
      <c r="J37" s="20"/>
      <c r="L37" s="18"/>
    </row>
    <row r="38" spans="1:12" ht="15.75">
      <c r="A38" s="7">
        <f>'TTTL tổ 11'!A42</f>
        <v>33</v>
      </c>
      <c r="B38" s="8" t="str">
        <f>'TTTL tổ 11'!B42</f>
        <v>Hêng Hông</v>
      </c>
      <c r="C38" s="12"/>
      <c r="D38" s="12">
        <v>1</v>
      </c>
      <c r="E38" s="13">
        <v>5</v>
      </c>
      <c r="F38" s="14">
        <v>1</v>
      </c>
      <c r="G38" s="13">
        <f t="shared" si="0"/>
        <v>6</v>
      </c>
      <c r="H38" s="13">
        <f t="shared" si="1"/>
        <v>6</v>
      </c>
      <c r="I38" s="19">
        <f t="shared" si="2"/>
        <v>450000</v>
      </c>
      <c r="J38" s="20"/>
      <c r="L38" s="18" t="str">
        <f>'[2]TTL tổ 11'!B44</f>
        <v>Mot sray Nươl</v>
      </c>
    </row>
    <row r="39" spans="1:12" ht="15.75">
      <c r="A39" s="7">
        <f>'TTTL tổ 11'!A43</f>
        <v>34</v>
      </c>
      <c r="B39" s="8" t="str">
        <f>'TTTL tổ 11'!B43</f>
        <v>Sươn Sim</v>
      </c>
      <c r="C39" s="12"/>
      <c r="D39" s="12">
        <v>1</v>
      </c>
      <c r="E39" s="13">
        <v>5</v>
      </c>
      <c r="F39" s="14"/>
      <c r="G39" s="13">
        <f t="shared" si="0"/>
        <v>5</v>
      </c>
      <c r="H39" s="13">
        <f t="shared" si="1"/>
        <v>6</v>
      </c>
      <c r="I39" s="19">
        <f t="shared" si="2"/>
        <v>450000</v>
      </c>
      <c r="J39" s="20"/>
      <c r="L39" s="18" t="str">
        <f>'[2]TTL tổ 11'!B45</f>
        <v>Kong Sê Tha</v>
      </c>
    </row>
    <row r="40" spans="1:12" ht="15.75">
      <c r="A40" s="7">
        <f>'TTTL tổ 11'!A44</f>
        <v>35</v>
      </c>
      <c r="B40" s="8" t="str">
        <f>'TTTL tổ 11'!B44</f>
        <v>Phu Ngaol</v>
      </c>
      <c r="C40" s="12"/>
      <c r="D40" s="12">
        <v>1</v>
      </c>
      <c r="E40" s="13">
        <v>5</v>
      </c>
      <c r="F40" s="14"/>
      <c r="G40" s="13">
        <f t="shared" si="0"/>
        <v>5</v>
      </c>
      <c r="H40" s="13">
        <f t="shared" si="1"/>
        <v>6</v>
      </c>
      <c r="I40" s="19">
        <f t="shared" si="2"/>
        <v>450000</v>
      </c>
      <c r="J40" s="20"/>
      <c r="L40" s="18" t="str">
        <f>'[2]TTL tổ 11'!B46</f>
        <v>Vinh Chia</v>
      </c>
    </row>
    <row r="41" spans="1:12" ht="15.75">
      <c r="A41" s="7">
        <f>'TTTL tổ 11'!A45</f>
        <v>36</v>
      </c>
      <c r="B41" s="8" t="str">
        <f>'TTTL tổ 11'!B45</f>
        <v>Phan Liep</v>
      </c>
      <c r="C41" s="12"/>
      <c r="D41" s="12">
        <v>1</v>
      </c>
      <c r="E41" s="13">
        <v>5</v>
      </c>
      <c r="F41" s="14"/>
      <c r="G41" s="13">
        <f t="shared" si="0"/>
        <v>5</v>
      </c>
      <c r="H41" s="13">
        <f t="shared" si="1"/>
        <v>6</v>
      </c>
      <c r="I41" s="19">
        <f t="shared" si="2"/>
        <v>450000</v>
      </c>
      <c r="J41" s="20"/>
      <c r="L41" s="18" t="str">
        <f>'[2]TTL tổ 11'!B48</f>
        <v>Lai Nut</v>
      </c>
    </row>
    <row r="42" spans="1:12" ht="15.75">
      <c r="A42" s="7">
        <f>'TTTL tổ 11'!A46</f>
        <v>37</v>
      </c>
      <c r="B42" s="8" t="str">
        <f>'TTTL tổ 11'!B46</f>
        <v>Viêt Mum</v>
      </c>
      <c r="C42" s="12"/>
      <c r="D42" s="12">
        <v>1</v>
      </c>
      <c r="E42" s="13">
        <v>5</v>
      </c>
      <c r="F42" s="14"/>
      <c r="G42" s="13">
        <f t="shared" si="0"/>
        <v>5</v>
      </c>
      <c r="H42" s="13">
        <f t="shared" si="1"/>
        <v>6</v>
      </c>
      <c r="I42" s="19">
        <f t="shared" si="2"/>
        <v>450000</v>
      </c>
      <c r="J42" s="20"/>
      <c r="L42" s="18" t="str">
        <f>'[2]TTL tổ 11'!B49</f>
        <v>Sưm Tiêng</v>
      </c>
    </row>
    <row r="43" spans="1:12" ht="15.75">
      <c r="A43" s="7">
        <f>'TTTL tổ 11'!A47</f>
        <v>38</v>
      </c>
      <c r="B43" s="8" t="str">
        <f>'TTTL tổ 11'!B47</f>
        <v>Kha Phon</v>
      </c>
      <c r="C43" s="12"/>
      <c r="D43" s="12">
        <v>1</v>
      </c>
      <c r="E43" s="13">
        <v>5</v>
      </c>
      <c r="F43" s="14">
        <v>1</v>
      </c>
      <c r="G43" s="13">
        <f t="shared" si="0"/>
        <v>6</v>
      </c>
      <c r="H43" s="13">
        <f t="shared" si="1"/>
        <v>6</v>
      </c>
      <c r="I43" s="19">
        <f t="shared" si="2"/>
        <v>450000</v>
      </c>
      <c r="J43" s="20"/>
      <c r="L43" s="18" t="str">
        <f>'[2]TTL tổ 11'!B50</f>
        <v>Da Sôs Khon</v>
      </c>
    </row>
    <row r="44" spans="1:12" ht="15.75">
      <c r="A44" s="7">
        <f>'TTTL tổ 11'!A48</f>
        <v>39</v>
      </c>
      <c r="B44" s="8" t="str">
        <f>'TTTL tổ 11'!B48</f>
        <v>Sông Nhanh</v>
      </c>
      <c r="C44" s="12"/>
      <c r="D44" s="12">
        <v>1</v>
      </c>
      <c r="E44" s="13">
        <v>5</v>
      </c>
      <c r="F44" s="14"/>
      <c r="G44" s="13">
        <f t="shared" si="0"/>
        <v>5</v>
      </c>
      <c r="H44" s="13">
        <f t="shared" si="1"/>
        <v>6</v>
      </c>
      <c r="I44" s="19">
        <f t="shared" si="2"/>
        <v>450000</v>
      </c>
      <c r="J44" s="20"/>
      <c r="L44" s="18" t="str">
        <f>'[2]TTL tổ 11'!B51</f>
        <v>Cheo Vi Bol</v>
      </c>
    </row>
    <row r="45" spans="1:12" ht="15.75">
      <c r="A45" s="7">
        <f>'TTTL tổ 11'!A49</f>
        <v>40</v>
      </c>
      <c r="B45" s="8" t="str">
        <f>'TTTL tổ 11'!B49</f>
        <v>Cop Chăn Ni</v>
      </c>
      <c r="C45" s="12"/>
      <c r="D45" s="12">
        <v>1</v>
      </c>
      <c r="E45" s="13">
        <v>5</v>
      </c>
      <c r="F45" s="14"/>
      <c r="G45" s="13">
        <f t="shared" si="0"/>
        <v>5</v>
      </c>
      <c r="H45" s="13">
        <f t="shared" si="1"/>
        <v>6</v>
      </c>
      <c r="I45" s="19">
        <f t="shared" si="2"/>
        <v>450000</v>
      </c>
      <c r="J45" s="20"/>
      <c r="L45" s="18" t="str">
        <f>'[2]TTL tổ 11'!B52</f>
        <v>Sin Som Ươl</v>
      </c>
    </row>
    <row r="46" spans="1:12" ht="15.75">
      <c r="A46" s="7">
        <f>'TTTL tổ 11'!A50</f>
        <v>41</v>
      </c>
      <c r="B46" s="8" t="str">
        <f>'TTTL tổ 11'!B50</f>
        <v>Sun Chăn</v>
      </c>
      <c r="C46" s="12"/>
      <c r="D46" s="12">
        <v>1</v>
      </c>
      <c r="E46" s="13">
        <v>5</v>
      </c>
      <c r="F46" s="14"/>
      <c r="G46" s="13">
        <f t="shared" si="0"/>
        <v>5</v>
      </c>
      <c r="H46" s="13">
        <f t="shared" si="1"/>
        <v>6</v>
      </c>
      <c r="I46" s="19">
        <f t="shared" si="2"/>
        <v>450000</v>
      </c>
      <c r="J46" s="20"/>
      <c r="L46" s="18" t="str">
        <f>'[2]TTL tổ 11'!B53</f>
        <v>Khanh Chom Rơn</v>
      </c>
    </row>
    <row r="47" spans="1:12" ht="15.75">
      <c r="A47" s="7">
        <f>'TTTL tổ 11'!A51</f>
        <v>42</v>
      </c>
      <c r="B47" s="8" t="str">
        <f>'TTTL tổ 11'!B51</f>
        <v>Sươn Cưm I</v>
      </c>
      <c r="C47" s="12"/>
      <c r="D47" s="12">
        <v>1</v>
      </c>
      <c r="E47" s="13">
        <v>5</v>
      </c>
      <c r="F47" s="14"/>
      <c r="G47" s="13">
        <f t="shared" si="0"/>
        <v>5</v>
      </c>
      <c r="H47" s="13">
        <f t="shared" si="1"/>
        <v>6</v>
      </c>
      <c r="I47" s="19">
        <f t="shared" si="2"/>
        <v>450000</v>
      </c>
      <c r="J47" s="20"/>
      <c r="L47" s="18" t="str">
        <f>'[2]TTL tổ 11'!B54</f>
        <v>Muôn Pươn</v>
      </c>
    </row>
    <row r="48" spans="1:12" ht="15.75">
      <c r="A48" s="7">
        <f>'TTTL tổ 11'!A52</f>
        <v>43</v>
      </c>
      <c r="B48" s="8" t="str">
        <f>'TTTL tổ 11'!B52</f>
        <v>Liên Răn</v>
      </c>
      <c r="C48" s="12"/>
      <c r="D48" s="12">
        <v>1</v>
      </c>
      <c r="E48" s="13">
        <v>5</v>
      </c>
      <c r="F48" s="14"/>
      <c r="G48" s="13">
        <f t="shared" si="0"/>
        <v>5</v>
      </c>
      <c r="H48" s="13">
        <f t="shared" si="1"/>
        <v>6</v>
      </c>
      <c r="I48" s="19">
        <f t="shared" si="2"/>
        <v>450000</v>
      </c>
      <c r="J48" s="20"/>
      <c r="L48" s="18" t="str">
        <f>'[2]TTL tổ 11'!B55</f>
        <v>Con Nut</v>
      </c>
    </row>
    <row r="49" spans="1:12" ht="15.75">
      <c r="A49" s="7">
        <f>'TTTL tổ 11'!A53</f>
        <v>44</v>
      </c>
      <c r="B49" s="8" t="str">
        <f>'TTTL tổ 11'!B53</f>
        <v>Ôl Sa Rat</v>
      </c>
      <c r="C49" s="12"/>
      <c r="D49" s="12">
        <v>1</v>
      </c>
      <c r="E49" s="13">
        <v>5</v>
      </c>
      <c r="F49" s="14">
        <v>1</v>
      </c>
      <c r="G49" s="13">
        <f t="shared" si="0"/>
        <v>6</v>
      </c>
      <c r="H49" s="13">
        <f t="shared" si="1"/>
        <v>6</v>
      </c>
      <c r="I49" s="19">
        <f t="shared" si="2"/>
        <v>450000</v>
      </c>
      <c r="J49" s="20"/>
      <c r="L49" s="18" t="str">
        <f>'[2]TTL tổ 11'!B56</f>
        <v>Con Nêt</v>
      </c>
    </row>
    <row r="50" spans="1:12" ht="15.75">
      <c r="A50" s="7">
        <f>'TTTL tổ 11'!A54</f>
        <v>45</v>
      </c>
      <c r="B50" s="8" t="str">
        <f>'TTTL tổ 11'!B54</f>
        <v>Khim Khin</v>
      </c>
      <c r="C50" s="12"/>
      <c r="D50" s="12">
        <v>1</v>
      </c>
      <c r="E50" s="13">
        <v>5</v>
      </c>
      <c r="F50" s="14"/>
      <c r="G50" s="13">
        <f t="shared" si="0"/>
        <v>5</v>
      </c>
      <c r="H50" s="13">
        <f t="shared" si="1"/>
        <v>6</v>
      </c>
      <c r="I50" s="19">
        <f t="shared" si="2"/>
        <v>450000</v>
      </c>
      <c r="J50" s="20"/>
      <c r="L50" s="18" t="str">
        <f>'[2]TTL tổ 11'!B57</f>
        <v>Rươl Hay</v>
      </c>
    </row>
    <row r="51" spans="1:12" ht="15.75">
      <c r="A51" s="7">
        <f>'TTTL tổ 11'!A55</f>
        <v>46</v>
      </c>
      <c r="B51" s="8" t="str">
        <f>'TTTL tổ 11'!B55</f>
        <v>Ra Rắt</v>
      </c>
      <c r="C51" s="12"/>
      <c r="D51" s="12">
        <v>1</v>
      </c>
      <c r="E51" s="13">
        <v>5</v>
      </c>
      <c r="F51" s="14">
        <v>1</v>
      </c>
      <c r="G51" s="13">
        <f t="shared" si="0"/>
        <v>6</v>
      </c>
      <c r="H51" s="13">
        <f t="shared" si="1"/>
        <v>6</v>
      </c>
      <c r="I51" s="19">
        <f t="shared" si="2"/>
        <v>450000</v>
      </c>
      <c r="J51" s="20"/>
      <c r="L51" s="18" t="str">
        <f>'[2]TTL tổ 11'!B58</f>
        <v>Phưm Phiêch</v>
      </c>
    </row>
    <row r="52" spans="1:12" ht="15.75">
      <c r="A52" s="7">
        <f>'TTTL tổ 11'!A56</f>
        <v>47</v>
      </c>
      <c r="B52" s="8" t="str">
        <f>'TTTL tổ 11'!B56</f>
        <v>Vanh Va</v>
      </c>
      <c r="C52" s="12"/>
      <c r="D52" s="12">
        <v>1</v>
      </c>
      <c r="E52" s="13">
        <v>5</v>
      </c>
      <c r="F52" s="14"/>
      <c r="G52" s="13">
        <f t="shared" si="0"/>
        <v>5</v>
      </c>
      <c r="H52" s="13">
        <f t="shared" si="1"/>
        <v>6</v>
      </c>
      <c r="I52" s="19">
        <f t="shared" si="2"/>
        <v>450000</v>
      </c>
      <c r="J52" s="20"/>
      <c r="L52" s="18" t="str">
        <f>'[2]TTL tổ 11'!B59</f>
        <v>Un Nhưp</v>
      </c>
    </row>
    <row r="53" spans="1:12" ht="15.75">
      <c r="A53" s="7">
        <f>'TTTL tổ 11'!A57</f>
        <v>48</v>
      </c>
      <c r="B53" s="8" t="str">
        <f>'TTTL tổ 11'!B57</f>
        <v>Pư Pia</v>
      </c>
      <c r="C53" s="12">
        <v>1</v>
      </c>
      <c r="D53" s="12">
        <v>1</v>
      </c>
      <c r="E53" s="13">
        <v>5</v>
      </c>
      <c r="F53" s="14">
        <v>1</v>
      </c>
      <c r="G53" s="13">
        <f t="shared" si="0"/>
        <v>6</v>
      </c>
      <c r="H53" s="13">
        <f t="shared" si="1"/>
        <v>6</v>
      </c>
      <c r="I53" s="19">
        <f t="shared" si="2"/>
        <v>450000</v>
      </c>
      <c r="J53" s="20"/>
      <c r="L53" s="18" t="str">
        <f>'[2]TTL tổ 11'!B60</f>
        <v>Chanh Liêng</v>
      </c>
    </row>
    <row r="54" spans="1:12" ht="15.75">
      <c r="A54" s="7">
        <f>'TTTL tổ 11'!A58</f>
        <v>49</v>
      </c>
      <c r="B54" s="8" t="str">
        <f>'TTTL tổ 11'!B58</f>
        <v>Kô Sal</v>
      </c>
      <c r="C54" s="12"/>
      <c r="D54" s="12">
        <v>1</v>
      </c>
      <c r="E54" s="13">
        <v>5</v>
      </c>
      <c r="F54" s="14">
        <v>1</v>
      </c>
      <c r="G54" s="13">
        <f t="shared" si="0"/>
        <v>6</v>
      </c>
      <c r="H54" s="13">
        <f t="shared" si="1"/>
        <v>6</v>
      </c>
      <c r="I54" s="19">
        <f t="shared" si="2"/>
        <v>450000</v>
      </c>
      <c r="J54" s="20"/>
      <c r="L54" s="18" t="str">
        <f>'[2]TTL tổ 11'!B61</f>
        <v>Kon Kiên</v>
      </c>
    </row>
    <row r="55" spans="1:12" ht="15.75">
      <c r="A55" s="7">
        <f>'TTTL tổ 11'!A59</f>
        <v>50</v>
      </c>
      <c r="B55" s="8" t="str">
        <f>'TTTL tổ 11'!B59</f>
        <v>Siên Viên</v>
      </c>
      <c r="C55" s="12"/>
      <c r="D55" s="12">
        <v>1</v>
      </c>
      <c r="E55" s="13">
        <v>5</v>
      </c>
      <c r="F55" s="14">
        <v>1</v>
      </c>
      <c r="G55" s="13">
        <f t="shared" si="0"/>
        <v>6</v>
      </c>
      <c r="H55" s="13">
        <f t="shared" si="1"/>
        <v>6</v>
      </c>
      <c r="I55" s="19">
        <f t="shared" si="2"/>
        <v>450000</v>
      </c>
      <c r="J55" s="20"/>
      <c r="L55" s="18" t="str">
        <f>'[2]TTL tổ 11'!B62</f>
        <v>Kon Sô Nê</v>
      </c>
    </row>
    <row r="56" spans="1:12" ht="15.75">
      <c r="A56" s="7">
        <f>'TTTL tổ 11'!A60</f>
        <v>51</v>
      </c>
      <c r="B56" s="8" t="str">
        <f>'TTTL tổ 11'!B60</f>
        <v>Mau Song</v>
      </c>
      <c r="C56" s="12"/>
      <c r="D56" s="12">
        <v>1</v>
      </c>
      <c r="E56" s="13">
        <v>5</v>
      </c>
      <c r="F56" s="14">
        <v>1</v>
      </c>
      <c r="G56" s="13">
        <f t="shared" si="0"/>
        <v>6</v>
      </c>
      <c r="H56" s="13">
        <f t="shared" si="1"/>
        <v>6</v>
      </c>
      <c r="I56" s="19">
        <f t="shared" si="2"/>
        <v>450000</v>
      </c>
      <c r="J56" s="20"/>
      <c r="L56" s="18" t="str">
        <f>'[2]TTL tổ 11'!B63</f>
        <v>Ry Nêng</v>
      </c>
    </row>
    <row r="57" spans="1:12" ht="15.75">
      <c r="A57" s="7">
        <f>'TTTL tổ 11'!A61</f>
        <v>52</v>
      </c>
      <c r="B57" s="8" t="str">
        <f>'TTTL tổ 11'!B61</f>
        <v>Thuươn Thin</v>
      </c>
      <c r="C57" s="15"/>
      <c r="D57" s="12">
        <v>1</v>
      </c>
      <c r="E57" s="13">
        <v>5</v>
      </c>
      <c r="F57" s="14">
        <v>1</v>
      </c>
      <c r="G57" s="13">
        <f t="shared" si="0"/>
        <v>6</v>
      </c>
      <c r="H57" s="13">
        <f t="shared" si="1"/>
        <v>6</v>
      </c>
      <c r="I57" s="19">
        <f t="shared" si="2"/>
        <v>450000</v>
      </c>
      <c r="J57" s="20"/>
      <c r="L57" s="18" t="str">
        <f>'[2]TTL tổ 11'!B64</f>
        <v>Hiên Hun</v>
      </c>
    </row>
    <row r="58" spans="1:12" ht="15.75">
      <c r="A58" s="7">
        <f>'TTTL tổ 11'!A62</f>
        <v>53</v>
      </c>
      <c r="B58" s="8" t="str">
        <f>'TTTL tổ 11'!B62</f>
        <v>Soc Chia</v>
      </c>
      <c r="C58" s="15"/>
      <c r="D58" s="12">
        <v>1</v>
      </c>
      <c r="E58" s="13">
        <v>5</v>
      </c>
      <c r="F58" s="14">
        <v>1</v>
      </c>
      <c r="G58" s="13">
        <f t="shared" si="0"/>
        <v>6</v>
      </c>
      <c r="H58" s="13">
        <f t="shared" si="1"/>
        <v>6</v>
      </c>
      <c r="I58" s="19">
        <f t="shared" si="2"/>
        <v>450000</v>
      </c>
      <c r="J58" s="20"/>
      <c r="L58" s="18" t="str">
        <f>'[2]TTL tổ 11'!B65</f>
        <v>So Chia</v>
      </c>
    </row>
    <row r="59" spans="1:12" ht="15.75">
      <c r="A59" s="7">
        <f>'TTTL tổ 11'!A63</f>
        <v>54</v>
      </c>
      <c r="B59" s="8" t="str">
        <f>'TTTL tổ 11'!B63</f>
        <v>Soc Khêng</v>
      </c>
      <c r="C59" s="15"/>
      <c r="D59" s="12">
        <v>1</v>
      </c>
      <c r="E59" s="13">
        <v>5</v>
      </c>
      <c r="F59" s="14">
        <v>2</v>
      </c>
      <c r="G59" s="13">
        <f t="shared" si="0"/>
        <v>7</v>
      </c>
      <c r="H59" s="13">
        <f t="shared" si="1"/>
        <v>6</v>
      </c>
      <c r="I59" s="19">
        <f t="shared" si="2"/>
        <v>450000</v>
      </c>
      <c r="J59" s="20"/>
      <c r="L59" s="18" t="str">
        <f>'[2]TTL tổ 11'!B66</f>
        <v>Vanh Nă</v>
      </c>
    </row>
    <row r="60" spans="1:12" ht="15.75">
      <c r="A60" s="7">
        <f>'TTTL tổ 11'!A64</f>
        <v>55</v>
      </c>
      <c r="B60" s="8" t="str">
        <f>'TTTL tổ 11'!B64</f>
        <v>Som At</v>
      </c>
      <c r="C60" s="15">
        <v>1</v>
      </c>
      <c r="D60" s="12">
        <v>1</v>
      </c>
      <c r="E60" s="13">
        <v>5</v>
      </c>
      <c r="F60" s="14">
        <v>2</v>
      </c>
      <c r="G60" s="13">
        <f t="shared" si="0"/>
        <v>7</v>
      </c>
      <c r="H60" s="13">
        <f t="shared" si="1"/>
        <v>6</v>
      </c>
      <c r="I60" s="19">
        <f t="shared" si="2"/>
        <v>450000</v>
      </c>
      <c r="J60" s="20"/>
      <c r="L60" s="18" t="str">
        <f>'[2]TTL tổ 11'!B67</f>
        <v>Mom Thol</v>
      </c>
    </row>
    <row r="61" spans="1:12" ht="15.75">
      <c r="A61" s="7">
        <f>'TTTL tổ 11'!A65</f>
        <v>56</v>
      </c>
      <c r="B61" s="8" t="str">
        <f>'TTTL tổ 11'!B65</f>
        <v>Hô Hôi</v>
      </c>
      <c r="C61" s="15"/>
      <c r="D61" s="12">
        <v>1</v>
      </c>
      <c r="E61" s="13">
        <v>5</v>
      </c>
      <c r="F61" s="14"/>
      <c r="G61" s="13">
        <f t="shared" si="0"/>
        <v>5</v>
      </c>
      <c r="H61" s="13">
        <f t="shared" si="1"/>
        <v>6</v>
      </c>
      <c r="I61" s="19">
        <f t="shared" si="2"/>
        <v>450000</v>
      </c>
      <c r="J61" s="20"/>
      <c r="L61" s="18" t="str">
        <f>'[2]TTL tổ 11'!B68</f>
        <v>Thươn Srey Ôl</v>
      </c>
    </row>
    <row r="62" spans="1:12" ht="15.75">
      <c r="A62" s="7">
        <f>'TTTL tổ 11'!A66</f>
        <v>57</v>
      </c>
      <c r="B62" s="8" t="str">
        <f>'TTTL tổ 11'!B66</f>
        <v>Hô Hai</v>
      </c>
      <c r="C62" s="15"/>
      <c r="D62" s="12">
        <v>1</v>
      </c>
      <c r="E62" s="13">
        <v>6</v>
      </c>
      <c r="F62" s="14"/>
      <c r="G62" s="13">
        <f t="shared" si="0"/>
        <v>6</v>
      </c>
      <c r="H62" s="13">
        <f t="shared" si="1"/>
        <v>7</v>
      </c>
      <c r="I62" s="19">
        <f t="shared" si="2"/>
        <v>525000</v>
      </c>
      <c r="J62" s="20"/>
      <c r="L62" s="18"/>
    </row>
    <row r="63" spans="1:12" ht="15.75">
      <c r="A63" s="7">
        <f>'TTTL tổ 11'!A67</f>
        <v>58</v>
      </c>
      <c r="B63" s="8" t="str">
        <f>'TTTL tổ 11'!B67</f>
        <v>Phiêp Phol</v>
      </c>
      <c r="C63" s="15"/>
      <c r="D63" s="12">
        <v>1</v>
      </c>
      <c r="E63" s="13">
        <v>6</v>
      </c>
      <c r="F63" s="14"/>
      <c r="G63" s="13"/>
      <c r="H63" s="13">
        <f t="shared" si="1"/>
        <v>7</v>
      </c>
      <c r="I63" s="19">
        <f t="shared" si="2"/>
        <v>525000</v>
      </c>
      <c r="J63" s="20"/>
      <c r="L63" s="18"/>
    </row>
    <row r="64" spans="1:12" ht="15.75">
      <c r="A64" s="7">
        <f>'TTTL tổ 11'!A68</f>
        <v>59</v>
      </c>
      <c r="B64" s="8" t="str">
        <f>'TTTL tổ 11'!B68</f>
        <v>Keo Mêt</v>
      </c>
      <c r="C64" s="15"/>
      <c r="D64" s="12">
        <v>1</v>
      </c>
      <c r="E64" s="13">
        <v>6</v>
      </c>
      <c r="F64" s="14"/>
      <c r="G64" s="13"/>
      <c r="H64" s="13">
        <f t="shared" si="1"/>
        <v>7</v>
      </c>
      <c r="I64" s="19">
        <f t="shared" si="2"/>
        <v>525000</v>
      </c>
      <c r="J64" s="20"/>
      <c r="L64" s="18"/>
    </row>
    <row r="65" spans="1:12" ht="15.75">
      <c r="A65" s="7">
        <f>'TTTL tổ 11'!A69</f>
        <v>60</v>
      </c>
      <c r="B65" s="8" t="str">
        <f>'TTTL tổ 11'!B69</f>
        <v>Canh Thông</v>
      </c>
      <c r="C65" s="15"/>
      <c r="D65" s="12">
        <v>1</v>
      </c>
      <c r="E65" s="13">
        <v>6</v>
      </c>
      <c r="F65" s="14"/>
      <c r="G65" s="13"/>
      <c r="H65" s="13">
        <f t="shared" si="1"/>
        <v>7</v>
      </c>
      <c r="I65" s="19">
        <f t="shared" si="2"/>
        <v>525000</v>
      </c>
      <c r="J65" s="20"/>
      <c r="L65" s="18"/>
    </row>
    <row r="66" spans="1:12" ht="15.75">
      <c r="A66" s="7">
        <f>'TTTL tổ 11'!A70</f>
        <v>61</v>
      </c>
      <c r="B66" s="8" t="str">
        <f>'TTTL tổ 11'!B70</f>
        <v>Tưc Thia</v>
      </c>
      <c r="C66" s="15"/>
      <c r="D66" s="12">
        <v>1</v>
      </c>
      <c r="E66" s="13">
        <v>5</v>
      </c>
      <c r="F66" s="14"/>
      <c r="G66" s="13"/>
      <c r="H66" s="13">
        <f t="shared" si="1"/>
        <v>6</v>
      </c>
      <c r="I66" s="19">
        <f t="shared" si="2"/>
        <v>450000</v>
      </c>
      <c r="J66" s="20"/>
      <c r="L66" s="18"/>
    </row>
    <row r="67" spans="1:12" ht="15.75">
      <c r="A67" s="7">
        <f>'TTTL tổ 11'!A71</f>
        <v>62</v>
      </c>
      <c r="B67" s="8" t="str">
        <f>'TTTL tổ 11'!B71</f>
        <v>Nho Nhanh</v>
      </c>
      <c r="C67" s="15"/>
      <c r="D67" s="12">
        <v>1</v>
      </c>
      <c r="E67" s="13">
        <v>5</v>
      </c>
      <c r="F67" s="14"/>
      <c r="G67" s="13"/>
      <c r="H67" s="13">
        <f t="shared" si="1"/>
        <v>6</v>
      </c>
      <c r="I67" s="19">
        <f t="shared" si="2"/>
        <v>450000</v>
      </c>
      <c r="J67" s="20"/>
      <c r="L67" s="18"/>
    </row>
    <row r="68" spans="1:12" ht="15.75">
      <c r="A68" s="7">
        <f>'TTTL tổ 11'!A72</f>
        <v>63</v>
      </c>
      <c r="B68" s="8" t="str">
        <f>'TTTL tổ 11'!B72</f>
        <v>Thi Tha</v>
      </c>
      <c r="C68" s="15"/>
      <c r="D68" s="12">
        <v>1</v>
      </c>
      <c r="E68" s="13">
        <v>5</v>
      </c>
      <c r="F68" s="14"/>
      <c r="G68" s="13"/>
      <c r="H68" s="13">
        <f t="shared" si="1"/>
        <v>6</v>
      </c>
      <c r="I68" s="19">
        <f t="shared" si="2"/>
        <v>450000</v>
      </c>
      <c r="J68" s="20"/>
      <c r="L68" s="18"/>
    </row>
    <row r="69" spans="1:12" ht="15.75">
      <c r="A69" s="7">
        <f>'TTTL tổ 11'!A73</f>
        <v>64</v>
      </c>
      <c r="B69" s="8" t="str">
        <f>'TTTL tổ 11'!B73</f>
        <v>Đoc Khlay</v>
      </c>
      <c r="C69" s="15"/>
      <c r="D69" s="12">
        <v>1</v>
      </c>
      <c r="E69" s="13">
        <v>5</v>
      </c>
      <c r="F69" s="14"/>
      <c r="G69" s="13"/>
      <c r="H69" s="13">
        <f t="shared" si="1"/>
        <v>6</v>
      </c>
      <c r="I69" s="19">
        <f t="shared" si="2"/>
        <v>450000</v>
      </c>
      <c r="J69" s="20"/>
      <c r="L69" s="18"/>
    </row>
    <row r="70" spans="1:12" ht="15.75">
      <c r="A70" s="7">
        <f>'TTTL tổ 11'!A74</f>
        <v>65</v>
      </c>
      <c r="B70" s="8" t="str">
        <f>'TTTL tổ 11'!B74</f>
        <v>Mit Kiêm</v>
      </c>
      <c r="C70" s="15"/>
      <c r="D70" s="12">
        <v>1</v>
      </c>
      <c r="E70" s="13">
        <v>5</v>
      </c>
      <c r="F70" s="14"/>
      <c r="G70" s="13"/>
      <c r="H70" s="13">
        <f t="shared" si="1"/>
        <v>6</v>
      </c>
      <c r="I70" s="19">
        <f t="shared" si="2"/>
        <v>450000</v>
      </c>
      <c r="J70" s="20"/>
      <c r="L70" s="18"/>
    </row>
    <row r="71" spans="1:12" ht="15.75">
      <c r="A71" s="7">
        <f>'TTTL tổ 11'!A75</f>
        <v>66</v>
      </c>
      <c r="B71" s="8" t="str">
        <f>'TTTL tổ 11'!B75</f>
        <v>Kan Khêt</v>
      </c>
      <c r="C71" s="15"/>
      <c r="D71" s="12">
        <v>1</v>
      </c>
      <c r="E71" s="13">
        <v>8</v>
      </c>
      <c r="F71" s="14"/>
      <c r="G71" s="13">
        <f t="shared" si="0"/>
        <v>8</v>
      </c>
      <c r="H71" s="13">
        <f t="shared" si="1"/>
        <v>9</v>
      </c>
      <c r="I71" s="19">
        <f t="shared" si="2"/>
        <v>675000</v>
      </c>
      <c r="J71" s="20"/>
      <c r="L71" s="18" t="str">
        <f>'[2]TTL tổ 11'!B69</f>
        <v>Miêt Thi</v>
      </c>
    </row>
    <row r="72" spans="1:12" ht="15.75">
      <c r="A72" s="7">
        <f>'TTTL tổ 11'!A76</f>
        <v>67</v>
      </c>
      <c r="B72" s="8" t="str">
        <f>'TTTL tổ 11'!B76</f>
        <v>Um Ra</v>
      </c>
      <c r="C72" s="15"/>
      <c r="D72" s="12">
        <v>1</v>
      </c>
      <c r="E72" s="13">
        <v>6</v>
      </c>
      <c r="F72" s="14"/>
      <c r="G72" s="13">
        <f t="shared" si="0"/>
        <v>6</v>
      </c>
      <c r="H72" s="13">
        <f t="shared" si="1"/>
        <v>7</v>
      </c>
      <c r="I72" s="19">
        <f t="shared" si="2"/>
        <v>525000</v>
      </c>
      <c r="J72" s="20"/>
      <c r="L72" s="18" t="str">
        <f>'[2]TTL tổ 11'!B70</f>
        <v>Chres Ron</v>
      </c>
    </row>
    <row r="73" spans="1:12" ht="15.75">
      <c r="A73" s="7">
        <f>'TTTL tổ 11'!A77</f>
        <v>68</v>
      </c>
      <c r="B73" s="8" t="str">
        <f>'TTTL tổ 11'!B77</f>
        <v>Moi Poi</v>
      </c>
      <c r="C73" s="15"/>
      <c r="D73" s="12">
        <v>1</v>
      </c>
      <c r="E73" s="13">
        <v>6</v>
      </c>
      <c r="F73" s="14">
        <v>2</v>
      </c>
      <c r="G73" s="13">
        <f t="shared" si="0"/>
        <v>8</v>
      </c>
      <c r="H73" s="13">
        <f t="shared" si="1"/>
        <v>7</v>
      </c>
      <c r="I73" s="19">
        <f t="shared" si="2"/>
        <v>525000</v>
      </c>
      <c r="J73" s="20"/>
      <c r="L73" s="18" t="str">
        <f>'[2]TTL tổ 11'!B71</f>
        <v>Sương Săm</v>
      </c>
    </row>
    <row r="74" spans="1:12" ht="15.75">
      <c r="A74" s="7">
        <f>'TTTL tổ 11'!A78</f>
        <v>69</v>
      </c>
      <c r="B74" s="8" t="str">
        <f>'TTTL tổ 11'!B78</f>
        <v>San Sinh</v>
      </c>
      <c r="C74" s="15"/>
      <c r="D74" s="12">
        <v>1</v>
      </c>
      <c r="E74" s="13">
        <v>6</v>
      </c>
      <c r="F74" s="14"/>
      <c r="G74" s="13">
        <f t="shared" si="0"/>
        <v>6</v>
      </c>
      <c r="H74" s="13">
        <f t="shared" si="1"/>
        <v>7</v>
      </c>
      <c r="I74" s="19">
        <f t="shared" si="2"/>
        <v>525000</v>
      </c>
      <c r="J74" s="20"/>
      <c r="L74" s="18" t="str">
        <f>'[2]TTL tổ 11'!B72</f>
        <v>Mia Ni</v>
      </c>
    </row>
    <row r="75" spans="1:12" ht="15.75">
      <c r="A75" s="7">
        <f>'TTTL tổ 11'!A79</f>
        <v>70</v>
      </c>
      <c r="B75" s="8" t="str">
        <f>'TTTL tổ 11'!B79</f>
        <v>Nhoc Nho</v>
      </c>
      <c r="C75" s="15"/>
      <c r="D75" s="12">
        <v>1</v>
      </c>
      <c r="E75" s="13">
        <v>6</v>
      </c>
      <c r="F75" s="14"/>
      <c r="G75" s="13">
        <f t="shared" si="0"/>
        <v>6</v>
      </c>
      <c r="H75" s="13">
        <f t="shared" si="1"/>
        <v>7</v>
      </c>
      <c r="I75" s="19">
        <f t="shared" si="2"/>
        <v>525000</v>
      </c>
      <c r="J75" s="20"/>
      <c r="L75" s="18" t="str">
        <f>'[2]TTL tổ 11'!B73</f>
        <v>Vy Na</v>
      </c>
    </row>
    <row r="76" spans="1:12" ht="15.75">
      <c r="A76" s="7">
        <f>'TTTL tổ 11'!A80</f>
        <v>71</v>
      </c>
      <c r="B76" s="8" t="str">
        <f>'TTTL tổ 11'!B80</f>
        <v>Khet Hên</v>
      </c>
      <c r="C76" s="15"/>
      <c r="D76" s="12">
        <v>1</v>
      </c>
      <c r="E76" s="13">
        <v>6</v>
      </c>
      <c r="F76" s="14"/>
      <c r="G76" s="13">
        <f t="shared" si="0"/>
        <v>6</v>
      </c>
      <c r="H76" s="13">
        <f t="shared" si="1"/>
        <v>7</v>
      </c>
      <c r="I76" s="19">
        <f t="shared" si="2"/>
        <v>525000</v>
      </c>
      <c r="J76" s="20"/>
      <c r="L76" s="18" t="str">
        <f>'[2]TTL tổ 11'!B74</f>
        <v>Han Kia</v>
      </c>
    </row>
    <row r="77" spans="1:12" ht="15.75">
      <c r="A77" s="7">
        <f>'TTTL tổ 11'!A81</f>
        <v>72</v>
      </c>
      <c r="B77" s="8" t="str">
        <f>'TTTL tổ 11'!B81</f>
        <v>Sau Pư</v>
      </c>
      <c r="C77" s="15"/>
      <c r="D77" s="12">
        <v>1</v>
      </c>
      <c r="E77" s="13">
        <v>6</v>
      </c>
      <c r="F77" s="14"/>
      <c r="G77" s="13">
        <f t="shared" si="0"/>
        <v>6</v>
      </c>
      <c r="H77" s="13">
        <f t="shared" si="1"/>
        <v>7</v>
      </c>
      <c r="I77" s="19">
        <f t="shared" si="2"/>
        <v>525000</v>
      </c>
      <c r="J77" s="20"/>
      <c r="L77" s="18" t="str">
        <f>'[2]TTL tổ 11'!B75</f>
        <v>Suy Nan</v>
      </c>
    </row>
    <row r="78" spans="1:12" ht="15.75">
      <c r="A78" s="7">
        <f>'TTTL tổ 11'!A82</f>
        <v>73</v>
      </c>
      <c r="B78" s="8" t="str">
        <f>'TTTL tổ 11'!B82</f>
        <v>Pư Nha</v>
      </c>
      <c r="C78" s="15"/>
      <c r="D78" s="12">
        <v>1</v>
      </c>
      <c r="E78" s="13">
        <v>6</v>
      </c>
      <c r="F78" s="14"/>
      <c r="G78" s="13">
        <f t="shared" si="0"/>
        <v>6</v>
      </c>
      <c r="H78" s="13">
        <f t="shared" si="1"/>
        <v>7</v>
      </c>
      <c r="I78" s="19">
        <f t="shared" si="2"/>
        <v>525000</v>
      </c>
      <c r="J78" s="20"/>
      <c r="L78" s="18" t="str">
        <f>'[2]TTL tổ 11'!B76</f>
        <v>Toch Chia</v>
      </c>
    </row>
    <row r="79" spans="1:12" ht="15.75">
      <c r="A79" s="7">
        <f>'TTTL tổ 11'!A83</f>
        <v>74</v>
      </c>
      <c r="B79" s="8" t="str">
        <f>'TTTL tổ 11'!B83</f>
        <v xml:space="preserve">Noi Hên </v>
      </c>
      <c r="C79" s="15"/>
      <c r="D79" s="12">
        <v>1</v>
      </c>
      <c r="E79" s="13">
        <v>6</v>
      </c>
      <c r="F79" s="14"/>
      <c r="G79" s="13">
        <f t="shared" ref="G79:G145" si="3">E79+F79</f>
        <v>6</v>
      </c>
      <c r="H79" s="13">
        <f t="shared" ref="H79:H145" si="4">D79+E79</f>
        <v>7</v>
      </c>
      <c r="I79" s="19">
        <f t="shared" ref="I79:I145" si="5">H79*75000</f>
        <v>525000</v>
      </c>
      <c r="J79" s="20"/>
      <c r="L79" s="18" t="str">
        <f>'[2]TTL tổ 11'!B77</f>
        <v>Kon La</v>
      </c>
    </row>
    <row r="80" spans="1:12" ht="15.75">
      <c r="A80" s="7">
        <f>'TTTL tổ 11'!A84</f>
        <v>75</v>
      </c>
      <c r="B80" s="8" t="str">
        <f>'TTTL tổ 11'!B84</f>
        <v>Noi Hiên</v>
      </c>
      <c r="C80" s="15"/>
      <c r="D80" s="12">
        <v>1</v>
      </c>
      <c r="E80" s="13">
        <v>6</v>
      </c>
      <c r="F80" s="14"/>
      <c r="G80" s="13">
        <f t="shared" si="3"/>
        <v>6</v>
      </c>
      <c r="H80" s="13">
        <f t="shared" si="4"/>
        <v>7</v>
      </c>
      <c r="I80" s="19">
        <f t="shared" si="5"/>
        <v>525000</v>
      </c>
      <c r="J80" s="20"/>
      <c r="L80" s="18" t="str">
        <f>'[2]TTL tổ 11'!B78</f>
        <v>Sun Đon</v>
      </c>
    </row>
    <row r="81" spans="1:12" ht="15.75">
      <c r="A81" s="7">
        <f>'TTTL tổ 11'!A85</f>
        <v>76</v>
      </c>
      <c r="B81" s="8" t="str">
        <f>'TTTL tổ 11'!B85</f>
        <v>Đa Linh</v>
      </c>
      <c r="C81" s="15"/>
      <c r="D81" s="12">
        <v>1</v>
      </c>
      <c r="E81" s="13">
        <v>6</v>
      </c>
      <c r="F81" s="14"/>
      <c r="G81" s="13">
        <f t="shared" si="3"/>
        <v>6</v>
      </c>
      <c r="H81" s="13">
        <f t="shared" si="4"/>
        <v>7</v>
      </c>
      <c r="I81" s="19">
        <f t="shared" si="5"/>
        <v>525000</v>
      </c>
      <c r="J81" s="20"/>
      <c r="L81" s="18" t="str">
        <f>'[2]TTL tổ 11'!B79</f>
        <v>Non Art</v>
      </c>
    </row>
    <row r="82" spans="1:12" ht="15.75">
      <c r="A82" s="7">
        <f>'TTTL tổ 11'!A86</f>
        <v>77</v>
      </c>
      <c r="B82" s="8" t="str">
        <f>'TTTL tổ 11'!B86</f>
        <v>Khach Năk</v>
      </c>
      <c r="C82" s="15"/>
      <c r="D82" s="12">
        <v>1</v>
      </c>
      <c r="E82" s="13">
        <v>6</v>
      </c>
      <c r="F82" s="14"/>
      <c r="G82" s="13">
        <f t="shared" si="3"/>
        <v>6</v>
      </c>
      <c r="H82" s="13">
        <f t="shared" si="4"/>
        <v>7</v>
      </c>
      <c r="I82" s="19">
        <f t="shared" si="5"/>
        <v>525000</v>
      </c>
      <c r="J82" s="20"/>
      <c r="L82" s="18" t="str">
        <f>'[2]TTL tổ 11'!B80</f>
        <v>Em Nau</v>
      </c>
    </row>
    <row r="83" spans="1:12" ht="15.75">
      <c r="A83" s="7">
        <f>'TTTL tổ 11'!A87</f>
        <v>78</v>
      </c>
      <c r="B83" s="8" t="str">
        <f>'TTTL tổ 11'!B87</f>
        <v>Soc Liêp</v>
      </c>
      <c r="C83" s="15"/>
      <c r="D83" s="12">
        <v>1</v>
      </c>
      <c r="E83" s="13">
        <v>6</v>
      </c>
      <c r="F83" s="14"/>
      <c r="G83" s="13">
        <f t="shared" si="3"/>
        <v>6</v>
      </c>
      <c r="H83" s="13">
        <f t="shared" si="4"/>
        <v>7</v>
      </c>
      <c r="I83" s="19">
        <f t="shared" si="5"/>
        <v>525000</v>
      </c>
      <c r="J83" s="20"/>
      <c r="L83" s="18" t="str">
        <f>'[2]TTL tổ 11'!B81</f>
        <v>Danh Vy ra</v>
      </c>
    </row>
    <row r="84" spans="1:12" ht="15.75">
      <c r="A84" s="7">
        <f>'TTTL tổ 11'!A88</f>
        <v>79</v>
      </c>
      <c r="B84" s="8" t="str">
        <f>'TTTL tổ 11'!B88</f>
        <v>Som Phos</v>
      </c>
      <c r="C84" s="15"/>
      <c r="D84" s="12">
        <v>1</v>
      </c>
      <c r="E84" s="13">
        <v>6</v>
      </c>
      <c r="F84" s="14"/>
      <c r="G84" s="13">
        <f t="shared" si="3"/>
        <v>6</v>
      </c>
      <c r="H84" s="13">
        <f t="shared" si="4"/>
        <v>7</v>
      </c>
      <c r="I84" s="19">
        <f t="shared" si="5"/>
        <v>525000</v>
      </c>
      <c r="J84" s="20"/>
      <c r="L84" s="18" t="str">
        <f>'[2]TTL tổ 11'!B82</f>
        <v>Han Sây Ha</v>
      </c>
    </row>
    <row r="85" spans="1:12" ht="15.75">
      <c r="A85" s="7">
        <f>'TTTL tổ 11'!A89</f>
        <v>80</v>
      </c>
      <c r="B85" s="8" t="str">
        <f>'TTTL tổ 11'!B89</f>
        <v>An Tich</v>
      </c>
      <c r="C85" s="15"/>
      <c r="D85" s="12">
        <v>1</v>
      </c>
      <c r="E85" s="13">
        <v>6</v>
      </c>
      <c r="F85" s="14"/>
      <c r="G85" s="13">
        <f t="shared" si="3"/>
        <v>6</v>
      </c>
      <c r="H85" s="13">
        <f t="shared" si="4"/>
        <v>7</v>
      </c>
      <c r="I85" s="19">
        <f t="shared" si="5"/>
        <v>525000</v>
      </c>
      <c r="J85" s="20"/>
      <c r="L85" s="18" t="str">
        <f>'[2]TTL tổ 11'!B83</f>
        <v>At Thi Đa</v>
      </c>
    </row>
    <row r="86" spans="1:12" ht="15.75">
      <c r="A86" s="7">
        <f>'TTTL tổ 11'!A90</f>
        <v>81</v>
      </c>
      <c r="B86" s="8" t="str">
        <f>'TTTL tổ 11'!B90</f>
        <v>Khu Khia</v>
      </c>
      <c r="C86" s="15"/>
      <c r="D86" s="12">
        <v>1</v>
      </c>
      <c r="E86" s="13">
        <v>6</v>
      </c>
      <c r="F86" s="14"/>
      <c r="G86" s="13">
        <f t="shared" si="3"/>
        <v>6</v>
      </c>
      <c r="H86" s="13">
        <f t="shared" si="4"/>
        <v>7</v>
      </c>
      <c r="I86" s="19">
        <f t="shared" si="5"/>
        <v>525000</v>
      </c>
      <c r="J86" s="20"/>
      <c r="L86" s="18" t="str">
        <f>'[2]TTL tổ 11'!B84</f>
        <v>So Nha</v>
      </c>
    </row>
    <row r="87" spans="1:12" ht="15.75">
      <c r="A87" s="7">
        <f>'TTTL tổ 11'!A91</f>
        <v>82</v>
      </c>
      <c r="B87" s="8" t="str">
        <f>'TTTL tổ 11'!B91</f>
        <v>Chom Chau</v>
      </c>
      <c r="C87" s="15"/>
      <c r="D87" s="12">
        <v>1</v>
      </c>
      <c r="E87" s="13">
        <v>6</v>
      </c>
      <c r="F87" s="14"/>
      <c r="G87" s="13">
        <f t="shared" si="3"/>
        <v>6</v>
      </c>
      <c r="H87" s="13">
        <f t="shared" si="4"/>
        <v>7</v>
      </c>
      <c r="I87" s="19">
        <f t="shared" si="5"/>
        <v>525000</v>
      </c>
      <c r="J87" s="20"/>
      <c r="L87" s="18" t="str">
        <f>'[2]TTL tổ 11'!B85</f>
        <v>Seng Pang</v>
      </c>
    </row>
    <row r="88" spans="1:12" ht="15.75">
      <c r="A88" s="7">
        <f>'TTTL tổ 11'!A92</f>
        <v>83</v>
      </c>
      <c r="B88" s="8" t="str">
        <f>'TTTL tổ 11'!B92</f>
        <v>La Chanh Đa</v>
      </c>
      <c r="C88" s="15"/>
      <c r="D88" s="15">
        <v>1</v>
      </c>
      <c r="E88" s="13">
        <v>6</v>
      </c>
      <c r="F88" s="14">
        <v>1</v>
      </c>
      <c r="G88" s="13">
        <f t="shared" si="3"/>
        <v>7</v>
      </c>
      <c r="H88" s="13">
        <f t="shared" si="4"/>
        <v>7</v>
      </c>
      <c r="I88" s="19">
        <f t="shared" si="5"/>
        <v>525000</v>
      </c>
      <c r="J88" s="20"/>
      <c r="L88" s="18"/>
    </row>
    <row r="89" spans="1:12" ht="15.75">
      <c r="A89" s="7">
        <f>'TTTL tổ 11'!A93</f>
        <v>84</v>
      </c>
      <c r="B89" s="8" t="str">
        <f>'TTTL tổ 11'!B93</f>
        <v>Mat Khanh</v>
      </c>
      <c r="C89" s="15"/>
      <c r="D89" s="15">
        <v>1</v>
      </c>
      <c r="E89" s="13">
        <v>6</v>
      </c>
      <c r="F89" s="14"/>
      <c r="G89" s="13">
        <f t="shared" si="3"/>
        <v>6</v>
      </c>
      <c r="H89" s="13">
        <f t="shared" si="4"/>
        <v>7</v>
      </c>
      <c r="I89" s="19">
        <f t="shared" si="5"/>
        <v>525000</v>
      </c>
      <c r="J89" s="20"/>
      <c r="L89" s="18"/>
    </row>
    <row r="90" spans="1:12" ht="15.75">
      <c r="A90" s="7">
        <f>'TTTL tổ 11'!A94</f>
        <v>85</v>
      </c>
      <c r="B90" s="8" t="str">
        <f>'TTTL tổ 11'!B94</f>
        <v>Dang Sô Da</v>
      </c>
      <c r="C90" s="15"/>
      <c r="D90" s="15">
        <v>1</v>
      </c>
      <c r="E90" s="13">
        <v>6</v>
      </c>
      <c r="F90" s="14"/>
      <c r="G90" s="13">
        <f t="shared" si="3"/>
        <v>6</v>
      </c>
      <c r="H90" s="13">
        <f t="shared" si="4"/>
        <v>7</v>
      </c>
      <c r="I90" s="19">
        <f t="shared" si="5"/>
        <v>525000</v>
      </c>
      <c r="J90" s="20"/>
      <c r="L90" s="18"/>
    </row>
    <row r="91" spans="1:12" ht="15.75">
      <c r="A91" s="7">
        <f>'TTTL tổ 11'!A95</f>
        <v>86</v>
      </c>
      <c r="B91" s="8" t="str">
        <f>'TTTL tổ 11'!B95</f>
        <v>Hon Sua</v>
      </c>
      <c r="C91" s="15"/>
      <c r="D91" s="12">
        <v>1</v>
      </c>
      <c r="E91" s="13">
        <v>6</v>
      </c>
      <c r="F91" s="14">
        <v>1</v>
      </c>
      <c r="G91" s="13">
        <f t="shared" si="3"/>
        <v>7</v>
      </c>
      <c r="H91" s="13">
        <f t="shared" si="4"/>
        <v>7</v>
      </c>
      <c r="I91" s="19">
        <f t="shared" si="5"/>
        <v>525000</v>
      </c>
      <c r="J91" s="20"/>
      <c r="L91" s="18"/>
    </row>
    <row r="92" spans="1:12" ht="15.75">
      <c r="A92" s="7">
        <f>'TTTL tổ 11'!A96</f>
        <v>87</v>
      </c>
      <c r="B92" s="8" t="str">
        <f>'TTTL tổ 11'!B96</f>
        <v>Đoc Sreng</v>
      </c>
      <c r="C92" s="15"/>
      <c r="D92" s="12">
        <v>1</v>
      </c>
      <c r="E92" s="13">
        <v>5</v>
      </c>
      <c r="F92" s="14"/>
      <c r="G92" s="13">
        <f t="shared" si="3"/>
        <v>5</v>
      </c>
      <c r="H92" s="13">
        <f t="shared" si="4"/>
        <v>6</v>
      </c>
      <c r="I92" s="19">
        <f t="shared" si="5"/>
        <v>450000</v>
      </c>
      <c r="J92" s="20"/>
      <c r="L92" s="18"/>
    </row>
    <row r="93" spans="1:12" ht="15.75">
      <c r="A93" s="7">
        <f>'TTTL tổ 11'!A97</f>
        <v>88</v>
      </c>
      <c r="B93" s="8" t="str">
        <f>'TTTL tổ 11'!B97</f>
        <v>Vit Kim</v>
      </c>
      <c r="C93" s="15"/>
      <c r="D93" s="12">
        <v>1</v>
      </c>
      <c r="E93" s="13">
        <v>5</v>
      </c>
      <c r="F93" s="14"/>
      <c r="G93" s="13">
        <f t="shared" si="3"/>
        <v>5</v>
      </c>
      <c r="H93" s="13">
        <f t="shared" si="4"/>
        <v>6</v>
      </c>
      <c r="I93" s="19">
        <f t="shared" si="5"/>
        <v>450000</v>
      </c>
      <c r="J93" s="20"/>
      <c r="L93" s="18"/>
    </row>
    <row r="94" spans="1:12" ht="15.75">
      <c r="A94" s="7">
        <f>'TTTL tổ 11'!A98</f>
        <v>89</v>
      </c>
      <c r="B94" s="8" t="str">
        <f>'TTTL tổ 11'!B98</f>
        <v>Ko Kot</v>
      </c>
      <c r="C94" s="15"/>
      <c r="D94" s="12">
        <v>1</v>
      </c>
      <c r="E94" s="13">
        <v>5</v>
      </c>
      <c r="F94" s="14"/>
      <c r="G94" s="13">
        <f t="shared" si="3"/>
        <v>5</v>
      </c>
      <c r="H94" s="13">
        <f t="shared" si="4"/>
        <v>6</v>
      </c>
      <c r="I94" s="19">
        <f t="shared" si="5"/>
        <v>450000</v>
      </c>
      <c r="J94" s="20"/>
      <c r="L94" s="18"/>
    </row>
    <row r="95" spans="1:12" ht="15.75">
      <c r="A95" s="7">
        <f>'TTTL tổ 11'!A99</f>
        <v>90</v>
      </c>
      <c r="B95" s="8" t="str">
        <f>'TTTL tổ 11'!B99</f>
        <v>Nay Phi</v>
      </c>
      <c r="C95" s="15"/>
      <c r="D95" s="15">
        <v>1</v>
      </c>
      <c r="E95" s="13">
        <v>5</v>
      </c>
      <c r="F95" s="14"/>
      <c r="G95" s="13">
        <f t="shared" si="3"/>
        <v>5</v>
      </c>
      <c r="H95" s="13">
        <f t="shared" si="4"/>
        <v>6</v>
      </c>
      <c r="I95" s="19">
        <f t="shared" si="5"/>
        <v>450000</v>
      </c>
      <c r="J95" s="20"/>
      <c r="L95" s="18"/>
    </row>
    <row r="96" spans="1:12" ht="15.75">
      <c r="A96" s="7">
        <f>'TTTL tổ 11'!A100</f>
        <v>91</v>
      </c>
      <c r="B96" s="8" t="str">
        <f>'TTTL tổ 11'!B100</f>
        <v>Chên Nôn</v>
      </c>
      <c r="C96" s="15"/>
      <c r="D96" s="12">
        <v>1</v>
      </c>
      <c r="E96" s="13">
        <v>5</v>
      </c>
      <c r="F96" s="14"/>
      <c r="G96" s="13">
        <f t="shared" si="3"/>
        <v>5</v>
      </c>
      <c r="H96" s="13">
        <f t="shared" si="4"/>
        <v>6</v>
      </c>
      <c r="I96" s="19">
        <f t="shared" si="5"/>
        <v>450000</v>
      </c>
      <c r="J96" s="20"/>
      <c r="L96" s="18"/>
    </row>
    <row r="97" spans="1:12" ht="15.75">
      <c r="A97" s="7">
        <f>'TTTL tổ 11'!A101</f>
        <v>92</v>
      </c>
      <c r="B97" s="8" t="str">
        <f>'TTTL tổ 11'!B101</f>
        <v>Sau So Rây Nuch</v>
      </c>
      <c r="C97" s="15"/>
      <c r="D97" s="12">
        <v>1</v>
      </c>
      <c r="E97" s="13">
        <v>5</v>
      </c>
      <c r="F97" s="14">
        <v>2</v>
      </c>
      <c r="G97" s="13">
        <f t="shared" si="3"/>
        <v>7</v>
      </c>
      <c r="H97" s="13">
        <f t="shared" si="4"/>
        <v>6</v>
      </c>
      <c r="I97" s="19">
        <f t="shared" si="5"/>
        <v>450000</v>
      </c>
      <c r="J97" s="20"/>
      <c r="L97" s="18"/>
    </row>
    <row r="98" spans="1:12" ht="15.75">
      <c r="A98" s="7">
        <f>'TTTL tổ 11'!A102</f>
        <v>93</v>
      </c>
      <c r="B98" s="8" t="str">
        <f>'TTTL tổ 11'!B102</f>
        <v>Muôn Khut</v>
      </c>
      <c r="C98" s="15"/>
      <c r="D98" s="12">
        <v>1</v>
      </c>
      <c r="E98" s="13">
        <v>5</v>
      </c>
      <c r="F98" s="14">
        <v>2</v>
      </c>
      <c r="G98" s="13">
        <f t="shared" si="3"/>
        <v>7</v>
      </c>
      <c r="H98" s="13">
        <f t="shared" si="4"/>
        <v>6</v>
      </c>
      <c r="I98" s="19">
        <f t="shared" si="5"/>
        <v>450000</v>
      </c>
      <c r="J98" s="20"/>
      <c r="L98" s="18"/>
    </row>
    <row r="99" spans="1:12" ht="15.75">
      <c r="A99" s="7">
        <f>'TTTL tổ 11'!A103</f>
        <v>94</v>
      </c>
      <c r="B99" s="8" t="str">
        <f>'TTTL tổ 11'!B103</f>
        <v>Phuc Phơm</v>
      </c>
      <c r="C99" s="15"/>
      <c r="D99" s="12">
        <v>1</v>
      </c>
      <c r="E99" s="13">
        <v>5</v>
      </c>
      <c r="F99" s="14">
        <v>1</v>
      </c>
      <c r="G99" s="13">
        <f t="shared" si="3"/>
        <v>6</v>
      </c>
      <c r="H99" s="13">
        <f t="shared" si="4"/>
        <v>6</v>
      </c>
      <c r="I99" s="19">
        <f t="shared" si="5"/>
        <v>450000</v>
      </c>
      <c r="J99" s="20"/>
      <c r="L99" s="18"/>
    </row>
    <row r="100" spans="1:12" ht="15.75">
      <c r="A100" s="7">
        <f>'TTTL tổ 11'!A104</f>
        <v>95</v>
      </c>
      <c r="B100" s="8" t="str">
        <f>'TTTL tổ 11'!B104</f>
        <v>Nha Phol</v>
      </c>
      <c r="C100" s="15"/>
      <c r="D100" s="12">
        <v>1</v>
      </c>
      <c r="E100" s="13">
        <v>5</v>
      </c>
      <c r="F100" s="14"/>
      <c r="G100" s="13">
        <f t="shared" si="3"/>
        <v>5</v>
      </c>
      <c r="H100" s="13">
        <f t="shared" si="4"/>
        <v>6</v>
      </c>
      <c r="I100" s="19">
        <f t="shared" si="5"/>
        <v>450000</v>
      </c>
      <c r="J100" s="20"/>
      <c r="L100" s="18"/>
    </row>
    <row r="101" spans="1:12" ht="15.75">
      <c r="A101" s="7">
        <f>'TTTL tổ 11'!A105</f>
        <v>96</v>
      </c>
      <c r="B101" s="8" t="str">
        <f>'TTTL tổ 11'!B105</f>
        <v>Phan Hum</v>
      </c>
      <c r="C101" s="15"/>
      <c r="D101" s="12">
        <v>1</v>
      </c>
      <c r="E101" s="13">
        <v>5</v>
      </c>
      <c r="F101" s="14"/>
      <c r="G101" s="13">
        <f t="shared" si="3"/>
        <v>5</v>
      </c>
      <c r="H101" s="13">
        <f t="shared" si="4"/>
        <v>6</v>
      </c>
      <c r="I101" s="19">
        <f t="shared" si="5"/>
        <v>450000</v>
      </c>
      <c r="J101" s="20"/>
      <c r="L101" s="18"/>
    </row>
    <row r="102" spans="1:12" ht="15.75">
      <c r="A102" s="7">
        <f>'TTTL tổ 11'!A106</f>
        <v>97</v>
      </c>
      <c r="B102" s="8" t="str">
        <f>'TTTL tổ 11'!B106</f>
        <v>Mau Nêng</v>
      </c>
      <c r="C102" s="15"/>
      <c r="D102" s="12">
        <v>1</v>
      </c>
      <c r="E102" s="13">
        <v>5</v>
      </c>
      <c r="F102" s="14"/>
      <c r="G102" s="13">
        <f t="shared" si="3"/>
        <v>5</v>
      </c>
      <c r="H102" s="13">
        <f t="shared" si="4"/>
        <v>6</v>
      </c>
      <c r="I102" s="19">
        <f t="shared" si="5"/>
        <v>450000</v>
      </c>
      <c r="J102" s="20"/>
      <c r="L102" s="18"/>
    </row>
    <row r="103" spans="1:12" ht="15.75">
      <c r="A103" s="7">
        <f>'TTTL tổ 11'!A107</f>
        <v>98</v>
      </c>
      <c r="B103" s="8" t="str">
        <f>'TTTL tổ 11'!B107</f>
        <v>Soc Kon</v>
      </c>
      <c r="C103" s="15"/>
      <c r="D103" s="12">
        <v>1</v>
      </c>
      <c r="E103" s="13">
        <v>5</v>
      </c>
      <c r="F103" s="14"/>
      <c r="G103" s="13">
        <f t="shared" si="3"/>
        <v>5</v>
      </c>
      <c r="H103" s="13">
        <f t="shared" si="4"/>
        <v>6</v>
      </c>
      <c r="I103" s="19">
        <f t="shared" si="5"/>
        <v>450000</v>
      </c>
      <c r="J103" s="20"/>
      <c r="L103" s="18"/>
    </row>
    <row r="104" spans="1:12" ht="15.75">
      <c r="A104" s="7">
        <f>'TTTL tổ 11'!A108</f>
        <v>99</v>
      </c>
      <c r="B104" s="8" t="str">
        <f>'TTTL tổ 11'!B108</f>
        <v>Mau Sau</v>
      </c>
      <c r="C104" s="15"/>
      <c r="D104" s="12">
        <v>1</v>
      </c>
      <c r="E104" s="13">
        <v>5</v>
      </c>
      <c r="F104" s="14">
        <v>4</v>
      </c>
      <c r="G104" s="13">
        <f t="shared" si="3"/>
        <v>9</v>
      </c>
      <c r="H104" s="13">
        <f t="shared" si="4"/>
        <v>6</v>
      </c>
      <c r="I104" s="19">
        <f t="shared" si="5"/>
        <v>450000</v>
      </c>
      <c r="J104" s="20"/>
      <c r="L104" s="18"/>
    </row>
    <row r="105" spans="1:12" ht="15.75">
      <c r="A105" s="7">
        <f>'TTTL tổ 11'!A109</f>
        <v>100</v>
      </c>
      <c r="B105" s="8" t="str">
        <f>'TTTL tổ 11'!B109</f>
        <v>ưa Im</v>
      </c>
      <c r="C105" s="15"/>
      <c r="D105" s="12">
        <v>1</v>
      </c>
      <c r="E105" s="13">
        <v>5</v>
      </c>
      <c r="F105" s="14">
        <v>4</v>
      </c>
      <c r="G105" s="13">
        <f t="shared" si="3"/>
        <v>9</v>
      </c>
      <c r="H105" s="13">
        <f t="shared" si="4"/>
        <v>6</v>
      </c>
      <c r="I105" s="19">
        <f t="shared" si="5"/>
        <v>450000</v>
      </c>
      <c r="J105" s="20"/>
      <c r="L105" s="18"/>
    </row>
    <row r="106" spans="1:12" ht="15.75">
      <c r="A106" s="7">
        <f>'TTTL tổ 11'!A110</f>
        <v>101</v>
      </c>
      <c r="B106" s="8" t="str">
        <f>'TTTL tổ 11'!B110</f>
        <v>Sa Rinh</v>
      </c>
      <c r="C106" s="15"/>
      <c r="D106" s="12">
        <v>1</v>
      </c>
      <c r="E106" s="13">
        <v>5</v>
      </c>
      <c r="F106" s="14"/>
      <c r="G106" s="13">
        <f t="shared" si="3"/>
        <v>5</v>
      </c>
      <c r="H106" s="13">
        <f t="shared" si="4"/>
        <v>6</v>
      </c>
      <c r="I106" s="19">
        <f t="shared" si="5"/>
        <v>450000</v>
      </c>
      <c r="J106" s="20"/>
      <c r="L106" s="18"/>
    </row>
    <row r="107" spans="1:12" ht="15.75">
      <c r="A107" s="7">
        <f>'TTTL tổ 11'!A111</f>
        <v>102</v>
      </c>
      <c r="B107" s="8" t="str">
        <f>'TTTL tổ 11'!B111</f>
        <v>Na Som Ol</v>
      </c>
      <c r="C107" s="15"/>
      <c r="D107" s="12">
        <v>1</v>
      </c>
      <c r="E107" s="13">
        <v>5</v>
      </c>
      <c r="F107" s="14"/>
      <c r="G107" s="13">
        <f t="shared" si="3"/>
        <v>5</v>
      </c>
      <c r="H107" s="13">
        <f t="shared" si="4"/>
        <v>6</v>
      </c>
      <c r="I107" s="19">
        <f t="shared" si="5"/>
        <v>450000</v>
      </c>
      <c r="J107" s="20"/>
      <c r="L107" s="18"/>
    </row>
    <row r="108" spans="1:12" ht="15.75">
      <c r="A108" s="7">
        <f>'TTTL tổ 11'!A112</f>
        <v>103</v>
      </c>
      <c r="B108" s="8" t="str">
        <f>'TTTL tổ 11'!B112</f>
        <v>Song Sat</v>
      </c>
      <c r="C108" s="15"/>
      <c r="D108" s="12">
        <v>1</v>
      </c>
      <c r="E108" s="13">
        <v>5</v>
      </c>
      <c r="F108" s="14">
        <v>2</v>
      </c>
      <c r="G108" s="13">
        <f t="shared" si="3"/>
        <v>7</v>
      </c>
      <c r="H108" s="13">
        <f t="shared" si="4"/>
        <v>6</v>
      </c>
      <c r="I108" s="19">
        <f t="shared" si="5"/>
        <v>450000</v>
      </c>
      <c r="J108" s="20"/>
      <c r="L108" s="18"/>
    </row>
    <row r="109" spans="1:12" ht="15.75">
      <c r="A109" s="7">
        <f>'TTTL tổ 11'!A113</f>
        <v>104</v>
      </c>
      <c r="B109" s="8" t="str">
        <f>'TTTL tổ 11'!B113</f>
        <v>Kom Tum</v>
      </c>
      <c r="C109" s="15"/>
      <c r="D109" s="12">
        <v>1</v>
      </c>
      <c r="E109" s="13">
        <v>4</v>
      </c>
      <c r="F109" s="14"/>
      <c r="G109" s="13">
        <f t="shared" si="3"/>
        <v>4</v>
      </c>
      <c r="H109" s="13">
        <f t="shared" si="4"/>
        <v>5</v>
      </c>
      <c r="I109" s="19">
        <f t="shared" si="5"/>
        <v>375000</v>
      </c>
      <c r="J109" s="20"/>
      <c r="L109" s="18"/>
    </row>
    <row r="110" spans="1:12" ht="15.75">
      <c r="A110" s="7">
        <f>'TTTL tổ 11'!A114</f>
        <v>105</v>
      </c>
      <c r="B110" s="8" t="str">
        <f>'TTTL tổ 11'!B114</f>
        <v>Lay Pư</v>
      </c>
      <c r="C110" s="15"/>
      <c r="D110" s="12">
        <v>1</v>
      </c>
      <c r="E110" s="13">
        <v>7</v>
      </c>
      <c r="F110" s="14">
        <v>2</v>
      </c>
      <c r="G110" s="13">
        <f t="shared" si="3"/>
        <v>9</v>
      </c>
      <c r="H110" s="13">
        <f t="shared" si="4"/>
        <v>8</v>
      </c>
      <c r="I110" s="19">
        <f t="shared" si="5"/>
        <v>600000</v>
      </c>
      <c r="J110" s="20"/>
      <c r="L110" s="18"/>
    </row>
    <row r="111" spans="1:12" ht="15.75">
      <c r="A111" s="7">
        <f>'TTTL tổ 11'!A115</f>
        <v>106</v>
      </c>
      <c r="B111" s="8" t="str">
        <f>'TTTL tổ 11'!B115</f>
        <v>Doi Sang</v>
      </c>
      <c r="C111" s="15"/>
      <c r="D111" s="12">
        <v>1</v>
      </c>
      <c r="E111" s="13">
        <v>7</v>
      </c>
      <c r="F111" s="14">
        <v>2</v>
      </c>
      <c r="G111" s="13">
        <f t="shared" si="3"/>
        <v>9</v>
      </c>
      <c r="H111" s="13">
        <f t="shared" si="4"/>
        <v>8</v>
      </c>
      <c r="I111" s="19">
        <f t="shared" si="5"/>
        <v>600000</v>
      </c>
      <c r="J111" s="20"/>
      <c r="L111" s="18"/>
    </row>
    <row r="112" spans="1:12" ht="15.75">
      <c r="A112" s="7">
        <f>'TTTL tổ 11'!A116</f>
        <v>107</v>
      </c>
      <c r="B112" s="8" t="str">
        <f>'TTTL tổ 11'!B116</f>
        <v>Tol Kha</v>
      </c>
      <c r="C112" s="15"/>
      <c r="D112" s="12">
        <v>1</v>
      </c>
      <c r="E112" s="13">
        <v>6</v>
      </c>
      <c r="F112" s="14"/>
      <c r="G112" s="13">
        <f t="shared" si="3"/>
        <v>6</v>
      </c>
      <c r="H112" s="13">
        <f t="shared" si="4"/>
        <v>7</v>
      </c>
      <c r="I112" s="19">
        <f t="shared" si="5"/>
        <v>525000</v>
      </c>
      <c r="J112" s="20"/>
    </row>
    <row r="113" spans="1:10" ht="15.75">
      <c r="A113" s="7">
        <f>'TTTL tổ 11'!A117</f>
        <v>108</v>
      </c>
      <c r="B113" s="8" t="str">
        <f>'TTTL tổ 11'!B117</f>
        <v>Son Lay</v>
      </c>
      <c r="C113" s="15"/>
      <c r="D113" s="12">
        <v>1</v>
      </c>
      <c r="E113" s="13">
        <v>6</v>
      </c>
      <c r="F113" s="14"/>
      <c r="G113" s="13">
        <f t="shared" si="3"/>
        <v>6</v>
      </c>
      <c r="H113" s="13">
        <f t="shared" si="4"/>
        <v>7</v>
      </c>
      <c r="I113" s="19">
        <f t="shared" si="5"/>
        <v>525000</v>
      </c>
      <c r="J113" s="20"/>
    </row>
    <row r="114" spans="1:10" ht="15.75">
      <c r="A114" s="7">
        <f>'TTTL tổ 11'!A118</f>
        <v>109</v>
      </c>
      <c r="B114" s="8" t="str">
        <f>'TTTL tổ 11'!B118</f>
        <v>Bôi Sât</v>
      </c>
      <c r="C114" s="15"/>
      <c r="D114" s="12">
        <v>1</v>
      </c>
      <c r="E114" s="13">
        <v>6</v>
      </c>
      <c r="F114" s="14"/>
      <c r="G114" s="13">
        <f t="shared" si="3"/>
        <v>6</v>
      </c>
      <c r="H114" s="13">
        <f t="shared" si="4"/>
        <v>7</v>
      </c>
      <c r="I114" s="19">
        <f t="shared" si="5"/>
        <v>525000</v>
      </c>
      <c r="J114" s="20"/>
    </row>
    <row r="115" spans="1:10" ht="15.75">
      <c r="A115" s="7">
        <f>'TTTL tổ 11'!A119</f>
        <v>110</v>
      </c>
      <c r="B115" s="8" t="str">
        <f>'TTTL tổ 11'!B119</f>
        <v>Cuông Số Khôn</v>
      </c>
      <c r="C115" s="15"/>
      <c r="D115" s="12">
        <v>1</v>
      </c>
      <c r="E115" s="13">
        <v>6</v>
      </c>
      <c r="F115" s="14">
        <v>2</v>
      </c>
      <c r="G115" s="13">
        <f t="shared" si="3"/>
        <v>8</v>
      </c>
      <c r="H115" s="13">
        <f t="shared" si="4"/>
        <v>7</v>
      </c>
      <c r="I115" s="19">
        <f t="shared" si="5"/>
        <v>525000</v>
      </c>
      <c r="J115" s="20"/>
    </row>
    <row r="116" spans="1:10" ht="15.75">
      <c r="A116" s="7">
        <f>'TTTL tổ 11'!A120</f>
        <v>111</v>
      </c>
      <c r="B116" s="8" t="str">
        <f>'TTTL tổ 11'!B120</f>
        <v>Cuông Số Kia</v>
      </c>
      <c r="C116" s="15"/>
      <c r="D116" s="12">
        <v>1</v>
      </c>
      <c r="E116" s="13">
        <v>6</v>
      </c>
      <c r="F116" s="14"/>
      <c r="G116" s="13">
        <f t="shared" si="3"/>
        <v>6</v>
      </c>
      <c r="H116" s="13">
        <f t="shared" si="4"/>
        <v>7</v>
      </c>
      <c r="I116" s="19">
        <f t="shared" si="5"/>
        <v>525000</v>
      </c>
      <c r="J116" s="20"/>
    </row>
    <row r="117" spans="1:10" ht="15.75">
      <c r="A117" s="7">
        <f>'TTTL tổ 11'!A121</f>
        <v>112</v>
      </c>
      <c r="B117" s="8" t="str">
        <f>'TTTL tổ 11'!B121</f>
        <v>Cuông Số Khôm</v>
      </c>
      <c r="C117" s="15"/>
      <c r="D117" s="12">
        <v>1</v>
      </c>
      <c r="E117" s="13">
        <v>6</v>
      </c>
      <c r="F117" s="14"/>
      <c r="G117" s="13">
        <f t="shared" si="3"/>
        <v>6</v>
      </c>
      <c r="H117" s="13">
        <f t="shared" si="4"/>
        <v>7</v>
      </c>
      <c r="I117" s="19">
        <f t="shared" si="5"/>
        <v>525000</v>
      </c>
      <c r="J117" s="20"/>
    </row>
    <row r="118" spans="1:10" ht="15.75">
      <c r="A118" s="7">
        <f>'TTTL tổ 11'!A122</f>
        <v>113</v>
      </c>
      <c r="B118" s="8" t="str">
        <f>'TTTL tổ 11'!B122</f>
        <v>Cuông Số Khêng</v>
      </c>
      <c r="C118" s="15"/>
      <c r="D118" s="12">
        <v>1</v>
      </c>
      <c r="E118" s="13">
        <v>6</v>
      </c>
      <c r="F118" s="14"/>
      <c r="G118" s="13">
        <f t="shared" si="3"/>
        <v>6</v>
      </c>
      <c r="H118" s="13">
        <f t="shared" si="4"/>
        <v>7</v>
      </c>
      <c r="I118" s="19">
        <f t="shared" si="5"/>
        <v>525000</v>
      </c>
      <c r="J118" s="20"/>
    </row>
    <row r="119" spans="1:10" ht="15.75">
      <c r="A119" s="7">
        <f>'TTTL tổ 11'!A123</f>
        <v>114</v>
      </c>
      <c r="B119" s="8" t="str">
        <f>'TTTL tổ 11'!B123</f>
        <v>Tha Phea Rum</v>
      </c>
      <c r="C119" s="15"/>
      <c r="D119" s="12">
        <v>1</v>
      </c>
      <c r="E119" s="13">
        <v>6</v>
      </c>
      <c r="F119" s="14">
        <v>2</v>
      </c>
      <c r="G119" s="13">
        <f t="shared" si="3"/>
        <v>8</v>
      </c>
      <c r="H119" s="13">
        <f t="shared" si="4"/>
        <v>7</v>
      </c>
      <c r="I119" s="19">
        <f t="shared" si="5"/>
        <v>525000</v>
      </c>
      <c r="J119" s="20"/>
    </row>
    <row r="120" spans="1:10" ht="15.75">
      <c r="A120" s="7">
        <f>'TTTL tổ 11'!A124</f>
        <v>115</v>
      </c>
      <c r="B120" s="8" t="str">
        <f>'TTTL tổ 11'!B124</f>
        <v>Hiêng Số Chea</v>
      </c>
      <c r="C120" s="15"/>
      <c r="D120" s="12">
        <v>1</v>
      </c>
      <c r="E120" s="13">
        <v>4</v>
      </c>
      <c r="F120" s="14"/>
      <c r="G120" s="13">
        <f t="shared" si="3"/>
        <v>4</v>
      </c>
      <c r="H120" s="13">
        <f t="shared" si="4"/>
        <v>5</v>
      </c>
      <c r="I120" s="19">
        <f t="shared" si="5"/>
        <v>375000</v>
      </c>
      <c r="J120" s="20"/>
    </row>
    <row r="121" spans="1:10" ht="15.75">
      <c r="A121" s="7">
        <f>'TTTL tổ 11'!A125</f>
        <v>116</v>
      </c>
      <c r="B121" s="8" t="str">
        <f>'TTTL tổ 11'!B125</f>
        <v>Sat Nơ</v>
      </c>
      <c r="C121" s="15"/>
      <c r="D121" s="12">
        <v>1</v>
      </c>
      <c r="E121" s="13">
        <v>4</v>
      </c>
      <c r="F121" s="14"/>
      <c r="G121" s="13">
        <f t="shared" si="3"/>
        <v>4</v>
      </c>
      <c r="H121" s="13">
        <f t="shared" si="4"/>
        <v>5</v>
      </c>
      <c r="I121" s="19">
        <f t="shared" si="5"/>
        <v>375000</v>
      </c>
      <c r="J121" s="20"/>
    </row>
    <row r="122" spans="1:10" ht="15.75">
      <c r="A122" s="7">
        <f>'TTTL tổ 11'!A126</f>
        <v>117</v>
      </c>
      <c r="B122" s="8" t="str">
        <f>'TTTL tổ 11'!B126</f>
        <v>Ươn Phea Rum</v>
      </c>
      <c r="C122" s="15"/>
      <c r="D122" s="12">
        <v>1</v>
      </c>
      <c r="E122" s="13">
        <v>4</v>
      </c>
      <c r="F122" s="14"/>
      <c r="G122" s="13">
        <f t="shared" si="3"/>
        <v>4</v>
      </c>
      <c r="H122" s="13">
        <f t="shared" si="4"/>
        <v>5</v>
      </c>
      <c r="I122" s="19">
        <f t="shared" si="5"/>
        <v>375000</v>
      </c>
      <c r="J122" s="20"/>
    </row>
    <row r="123" spans="1:10" ht="15.75">
      <c r="A123" s="7">
        <f>'TTTL tổ 11'!A127</f>
        <v>118</v>
      </c>
      <c r="B123" s="8" t="str">
        <f>'TTTL tổ 11'!B127</f>
        <v>Đông Số Cư</v>
      </c>
      <c r="C123" s="15"/>
      <c r="D123" s="12">
        <v>1</v>
      </c>
      <c r="E123" s="13">
        <v>4</v>
      </c>
      <c r="F123" s="14"/>
      <c r="G123" s="13">
        <f t="shared" si="3"/>
        <v>4</v>
      </c>
      <c r="H123" s="13">
        <f t="shared" si="4"/>
        <v>5</v>
      </c>
      <c r="I123" s="19">
        <f t="shared" si="5"/>
        <v>375000</v>
      </c>
      <c r="J123" s="20"/>
    </row>
    <row r="124" spans="1:10" ht="15.75">
      <c r="A124" s="7">
        <f>'TTTL tổ 11'!A128</f>
        <v>119</v>
      </c>
      <c r="B124" s="8" t="str">
        <f>'TTTL tổ 11'!B128</f>
        <v>Su Số Sêng</v>
      </c>
      <c r="C124" s="15"/>
      <c r="D124" s="12">
        <v>1</v>
      </c>
      <c r="E124" s="13">
        <v>4</v>
      </c>
      <c r="F124" s="14"/>
      <c r="G124" s="13">
        <f t="shared" si="3"/>
        <v>4</v>
      </c>
      <c r="H124" s="13">
        <f t="shared" si="4"/>
        <v>5</v>
      </c>
      <c r="I124" s="19">
        <f t="shared" si="5"/>
        <v>375000</v>
      </c>
      <c r="J124" s="20"/>
    </row>
    <row r="125" spans="1:10" ht="15.75">
      <c r="A125" s="7">
        <f>'TTTL tổ 11'!A129</f>
        <v>120</v>
      </c>
      <c r="B125" s="8" t="str">
        <f>'TTTL tổ 11'!B129</f>
        <v>Cư So Rây Nich</v>
      </c>
      <c r="C125" s="15"/>
      <c r="D125" s="12">
        <v>1</v>
      </c>
      <c r="E125" s="13">
        <v>4</v>
      </c>
      <c r="F125" s="14"/>
      <c r="G125" s="13">
        <f t="shared" si="3"/>
        <v>4</v>
      </c>
      <c r="H125" s="13">
        <f t="shared" si="4"/>
        <v>5</v>
      </c>
      <c r="I125" s="19">
        <f t="shared" si="5"/>
        <v>375000</v>
      </c>
      <c r="J125" s="20"/>
    </row>
    <row r="126" spans="1:10" ht="15.75">
      <c r="A126" s="7">
        <f>'TTTL tổ 11'!A130</f>
        <v>121</v>
      </c>
      <c r="B126" s="8" t="str">
        <f>'TTTL tổ 11'!B130</f>
        <v>Tô Ria Sam</v>
      </c>
      <c r="C126" s="15"/>
      <c r="D126" s="12">
        <v>1</v>
      </c>
      <c r="E126" s="13">
        <v>4</v>
      </c>
      <c r="F126" s="14"/>
      <c r="G126" s="13">
        <f t="shared" si="3"/>
        <v>4</v>
      </c>
      <c r="H126" s="13">
        <f t="shared" si="4"/>
        <v>5</v>
      </c>
      <c r="I126" s="19">
        <f t="shared" si="5"/>
        <v>375000</v>
      </c>
      <c r="J126" s="20"/>
    </row>
    <row r="127" spans="1:10" ht="15.75">
      <c r="A127" s="7">
        <f>'TTTL tổ 11'!A131</f>
        <v>122</v>
      </c>
      <c r="B127" s="8" t="str">
        <f>'TTTL tổ 11'!B131</f>
        <v>Đông Chân Na</v>
      </c>
      <c r="C127" s="15"/>
      <c r="D127" s="12">
        <v>1</v>
      </c>
      <c r="E127" s="13">
        <v>4</v>
      </c>
      <c r="F127" s="14">
        <v>4</v>
      </c>
      <c r="G127" s="13">
        <f t="shared" si="3"/>
        <v>8</v>
      </c>
      <c r="H127" s="13">
        <f t="shared" si="4"/>
        <v>5</v>
      </c>
      <c r="I127" s="19">
        <f t="shared" si="5"/>
        <v>375000</v>
      </c>
      <c r="J127" s="20"/>
    </row>
    <row r="128" spans="1:10" ht="15.75">
      <c r="A128" s="7">
        <f>'TTTL tổ 11'!A132</f>
        <v>123</v>
      </c>
      <c r="B128" s="8" t="str">
        <f>'TTTL tổ 11'!B132</f>
        <v>Đông Chơm Rơn</v>
      </c>
      <c r="C128" s="15"/>
      <c r="D128" s="12">
        <v>1</v>
      </c>
      <c r="E128" s="13">
        <v>4</v>
      </c>
      <c r="F128" s="14">
        <v>4</v>
      </c>
      <c r="G128" s="13">
        <f t="shared" si="3"/>
        <v>8</v>
      </c>
      <c r="H128" s="13">
        <f t="shared" si="4"/>
        <v>5</v>
      </c>
      <c r="I128" s="19">
        <f t="shared" si="5"/>
        <v>375000</v>
      </c>
      <c r="J128" s="20"/>
    </row>
    <row r="129" spans="1:10" ht="15.75">
      <c r="A129" s="7">
        <f>'TTTL tổ 11'!A133</f>
        <v>124</v>
      </c>
      <c r="B129" s="8" t="str">
        <f>'TTTL tổ 11'!B133</f>
        <v>Đông Số Chân</v>
      </c>
      <c r="C129" s="15"/>
      <c r="D129" s="12">
        <v>1</v>
      </c>
      <c r="E129" s="13">
        <v>4</v>
      </c>
      <c r="F129" s="14"/>
      <c r="G129" s="13">
        <f t="shared" si="3"/>
        <v>4</v>
      </c>
      <c r="H129" s="13">
        <f t="shared" si="4"/>
        <v>5</v>
      </c>
      <c r="I129" s="19">
        <f t="shared" si="5"/>
        <v>375000</v>
      </c>
      <c r="J129" s="20"/>
    </row>
    <row r="130" spans="1:10" ht="15.75">
      <c r="A130" s="7">
        <f>'TTTL tổ 11'!A134</f>
        <v>125</v>
      </c>
      <c r="B130" s="8" t="str">
        <f>'TTTL tổ 11'!B134</f>
        <v>Bu San</v>
      </c>
      <c r="C130" s="15"/>
      <c r="D130" s="12">
        <v>1</v>
      </c>
      <c r="E130" s="13">
        <v>4</v>
      </c>
      <c r="F130" s="14"/>
      <c r="G130" s="13">
        <f t="shared" si="3"/>
        <v>4</v>
      </c>
      <c r="H130" s="13">
        <f t="shared" si="4"/>
        <v>5</v>
      </c>
      <c r="I130" s="19">
        <f t="shared" si="5"/>
        <v>375000</v>
      </c>
      <c r="J130" s="20"/>
    </row>
    <row r="131" spans="1:10" ht="15.75">
      <c r="A131" s="7">
        <f>'TTTL tổ 11'!A135</f>
        <v>126</v>
      </c>
      <c r="B131" s="8" t="str">
        <f>'TTTL tổ 11'!B135</f>
        <v>Chôn Số Rây</v>
      </c>
      <c r="C131" s="15"/>
      <c r="D131" s="12">
        <v>1</v>
      </c>
      <c r="E131" s="13">
        <v>4</v>
      </c>
      <c r="F131" s="14"/>
      <c r="G131" s="13">
        <f t="shared" si="3"/>
        <v>4</v>
      </c>
      <c r="H131" s="13">
        <f t="shared" si="4"/>
        <v>5</v>
      </c>
      <c r="I131" s="19">
        <f t="shared" si="5"/>
        <v>375000</v>
      </c>
      <c r="J131" s="20"/>
    </row>
    <row r="132" spans="1:10" ht="15.75">
      <c r="A132" s="7">
        <f>'TTTL tổ 11'!A136</f>
        <v>127</v>
      </c>
      <c r="B132" s="8" t="str">
        <f>'TTTL tổ 11'!B136</f>
        <v>Su Số Si</v>
      </c>
      <c r="C132" s="15"/>
      <c r="D132" s="12">
        <v>1</v>
      </c>
      <c r="E132" s="13">
        <v>4</v>
      </c>
      <c r="F132" s="14"/>
      <c r="G132" s="13">
        <f t="shared" si="3"/>
        <v>4</v>
      </c>
      <c r="H132" s="13">
        <f t="shared" si="4"/>
        <v>5</v>
      </c>
      <c r="I132" s="19">
        <f t="shared" si="5"/>
        <v>375000</v>
      </c>
      <c r="J132" s="20"/>
    </row>
    <row r="133" spans="1:10" ht="15.75">
      <c r="A133" s="7">
        <f>'TTTL tổ 11'!A137</f>
        <v>128</v>
      </c>
      <c r="B133" s="8" t="str">
        <f>'TTTL tổ 11'!B137</f>
        <v>Hông Som Nang</v>
      </c>
      <c r="C133" s="15"/>
      <c r="D133" s="12">
        <v>1</v>
      </c>
      <c r="E133" s="13">
        <v>4</v>
      </c>
      <c r="F133" s="14"/>
      <c r="G133" s="13">
        <f t="shared" si="3"/>
        <v>4</v>
      </c>
      <c r="H133" s="13">
        <f t="shared" si="4"/>
        <v>5</v>
      </c>
      <c r="I133" s="19">
        <f t="shared" si="5"/>
        <v>375000</v>
      </c>
      <c r="J133" s="20"/>
    </row>
    <row r="134" spans="1:10" ht="15.75">
      <c r="A134" s="7">
        <f>'TTTL tổ 11'!A138</f>
        <v>129</v>
      </c>
      <c r="B134" s="8" t="str">
        <f>'TTTL tổ 11'!B138</f>
        <v>Chem Dôn</v>
      </c>
      <c r="C134" s="15"/>
      <c r="D134" s="12">
        <v>1</v>
      </c>
      <c r="E134" s="13">
        <v>4</v>
      </c>
      <c r="F134" s="14"/>
      <c r="G134" s="13">
        <f t="shared" si="3"/>
        <v>4</v>
      </c>
      <c r="H134" s="13">
        <f t="shared" si="4"/>
        <v>5</v>
      </c>
      <c r="I134" s="19">
        <f t="shared" si="5"/>
        <v>375000</v>
      </c>
      <c r="J134" s="20"/>
    </row>
    <row r="135" spans="1:10" ht="15.75">
      <c r="A135" s="7">
        <f>'TTTL tổ 11'!A139</f>
        <v>130</v>
      </c>
      <c r="B135" s="8" t="str">
        <f>'TTTL tổ 11'!B139</f>
        <v>Hiêng Số Thum</v>
      </c>
      <c r="C135" s="15"/>
      <c r="D135" s="12">
        <v>1</v>
      </c>
      <c r="E135" s="13">
        <v>4</v>
      </c>
      <c r="F135" s="14">
        <v>2</v>
      </c>
      <c r="G135" s="13">
        <f t="shared" si="3"/>
        <v>6</v>
      </c>
      <c r="H135" s="13">
        <f t="shared" si="4"/>
        <v>5</v>
      </c>
      <c r="I135" s="19">
        <f t="shared" si="5"/>
        <v>375000</v>
      </c>
      <c r="J135" s="20"/>
    </row>
    <row r="136" spans="1:10" ht="15.75">
      <c r="A136" s="7">
        <f>'TTTL tổ 11'!A140</f>
        <v>131</v>
      </c>
      <c r="B136" s="8" t="str">
        <f>'TTTL tổ 11'!B140</f>
        <v>Suông Thin</v>
      </c>
      <c r="C136" s="15"/>
      <c r="D136" s="12">
        <v>1</v>
      </c>
      <c r="E136" s="13">
        <v>4</v>
      </c>
      <c r="F136" s="14"/>
      <c r="G136" s="13">
        <f t="shared" si="3"/>
        <v>4</v>
      </c>
      <c r="H136" s="13">
        <f t="shared" si="4"/>
        <v>5</v>
      </c>
      <c r="I136" s="19">
        <f t="shared" si="5"/>
        <v>375000</v>
      </c>
      <c r="J136" s="20"/>
    </row>
    <row r="137" spans="1:10" ht="15.75">
      <c r="A137" s="7">
        <f>'TTTL tổ 11'!A141</f>
        <v>132</v>
      </c>
      <c r="B137" s="8" t="str">
        <f>'TTTL tổ 11'!B141</f>
        <v>Kông Long</v>
      </c>
      <c r="C137" s="15"/>
      <c r="D137" s="12">
        <v>1</v>
      </c>
      <c r="E137" s="13">
        <v>4</v>
      </c>
      <c r="F137" s="14">
        <v>2</v>
      </c>
      <c r="G137" s="13">
        <f t="shared" si="3"/>
        <v>6</v>
      </c>
      <c r="H137" s="13">
        <f t="shared" si="4"/>
        <v>5</v>
      </c>
      <c r="I137" s="19">
        <f t="shared" si="5"/>
        <v>375000</v>
      </c>
      <c r="J137" s="20"/>
    </row>
    <row r="138" spans="1:10" ht="15.75">
      <c r="A138" s="7">
        <f>'TTTL tổ 11'!A142</f>
        <v>133</v>
      </c>
      <c r="B138" s="8" t="str">
        <f>'TTTL tổ 11'!B142</f>
        <v>Dưm Sim</v>
      </c>
      <c r="C138" s="15"/>
      <c r="D138" s="12">
        <v>1</v>
      </c>
      <c r="E138" s="13">
        <v>4</v>
      </c>
      <c r="F138" s="14"/>
      <c r="G138" s="13">
        <f t="shared" si="3"/>
        <v>4</v>
      </c>
      <c r="H138" s="13">
        <f t="shared" si="4"/>
        <v>5</v>
      </c>
      <c r="I138" s="19">
        <f t="shared" si="5"/>
        <v>375000</v>
      </c>
      <c r="J138" s="20"/>
    </row>
    <row r="139" spans="1:10" ht="15.75">
      <c r="A139" s="7">
        <f>'TTTL tổ 11'!A143</f>
        <v>134</v>
      </c>
      <c r="B139" s="8" t="str">
        <f>'TTTL tổ 11'!B143</f>
        <v>Sat Nin</v>
      </c>
      <c r="C139" s="15"/>
      <c r="D139" s="12">
        <v>1</v>
      </c>
      <c r="E139" s="13">
        <v>4</v>
      </c>
      <c r="F139" s="14"/>
      <c r="G139" s="13">
        <f t="shared" si="3"/>
        <v>4</v>
      </c>
      <c r="H139" s="13">
        <f t="shared" si="4"/>
        <v>5</v>
      </c>
      <c r="I139" s="19">
        <f t="shared" si="5"/>
        <v>375000</v>
      </c>
      <c r="J139" s="20"/>
    </row>
    <row r="140" spans="1:10" ht="28.5">
      <c r="A140" s="7">
        <f>'TTTL tổ 11'!A144</f>
        <v>135</v>
      </c>
      <c r="B140" s="8" t="str">
        <f>'TTTL tổ 11'!B144</f>
        <v>Ngat Chhay So Rêng</v>
      </c>
      <c r="C140" s="15"/>
      <c r="D140" s="12">
        <v>1</v>
      </c>
      <c r="E140" s="13">
        <v>4</v>
      </c>
      <c r="F140" s="14"/>
      <c r="G140" s="13">
        <f t="shared" si="3"/>
        <v>4</v>
      </c>
      <c r="H140" s="13">
        <f t="shared" si="4"/>
        <v>5</v>
      </c>
      <c r="I140" s="19">
        <f t="shared" si="5"/>
        <v>375000</v>
      </c>
      <c r="J140" s="20"/>
    </row>
    <row r="141" spans="1:10" ht="15.75">
      <c r="A141" s="7">
        <f>'TTTL tổ 11'!A145</f>
        <v>136</v>
      </c>
      <c r="B141" s="8" t="str">
        <f>'TTTL tổ 11'!B145</f>
        <v>Dêt Số Khăn</v>
      </c>
      <c r="C141" s="15"/>
      <c r="D141" s="12">
        <v>1</v>
      </c>
      <c r="E141" s="13">
        <v>3</v>
      </c>
      <c r="F141" s="14"/>
      <c r="G141" s="13">
        <f t="shared" si="3"/>
        <v>3</v>
      </c>
      <c r="H141" s="13">
        <f t="shared" si="4"/>
        <v>4</v>
      </c>
      <c r="I141" s="19">
        <f t="shared" si="5"/>
        <v>300000</v>
      </c>
      <c r="J141" s="20"/>
    </row>
    <row r="142" spans="1:10" s="4" customFormat="1">
      <c r="A142" s="7">
        <f>'TTTL tổ 11'!A146</f>
        <v>137</v>
      </c>
      <c r="B142" s="8" t="str">
        <f>'TTTL tổ 11'!B146</f>
        <v>Chuôn Số May</v>
      </c>
      <c r="C142" s="21"/>
      <c r="D142" s="12">
        <v>1</v>
      </c>
      <c r="E142" s="13">
        <v>3</v>
      </c>
      <c r="F142" s="22"/>
      <c r="G142" s="13">
        <f t="shared" si="3"/>
        <v>3</v>
      </c>
      <c r="H142" s="13">
        <f t="shared" si="4"/>
        <v>4</v>
      </c>
      <c r="I142" s="19">
        <f t="shared" si="5"/>
        <v>300000</v>
      </c>
      <c r="J142" s="25"/>
    </row>
    <row r="143" spans="1:10" ht="15.75">
      <c r="A143" s="7">
        <f>'TTTL tổ 11'!A147</f>
        <v>138</v>
      </c>
      <c r="B143" s="8" t="str">
        <f>'TTTL tổ 11'!B147</f>
        <v>Su Si Pâu</v>
      </c>
      <c r="C143" s="15"/>
      <c r="D143" s="12">
        <v>1</v>
      </c>
      <c r="E143" s="13">
        <v>3</v>
      </c>
      <c r="F143" s="14"/>
      <c r="G143" s="13">
        <f t="shared" si="3"/>
        <v>3</v>
      </c>
      <c r="H143" s="13">
        <f t="shared" si="4"/>
        <v>4</v>
      </c>
      <c r="I143" s="19">
        <f t="shared" si="5"/>
        <v>300000</v>
      </c>
      <c r="J143" s="20"/>
    </row>
    <row r="144" spans="1:10" ht="15.75">
      <c r="A144" s="7">
        <f>'TTTL tổ 11'!A148</f>
        <v>139</v>
      </c>
      <c r="B144" s="8" t="str">
        <f>'TTTL tổ 11'!B148</f>
        <v>Hôi Rot Tha</v>
      </c>
      <c r="C144" s="15"/>
      <c r="D144" s="12">
        <v>1</v>
      </c>
      <c r="E144" s="13">
        <v>3</v>
      </c>
      <c r="F144" s="14">
        <v>3</v>
      </c>
      <c r="G144" s="13">
        <f t="shared" si="3"/>
        <v>6</v>
      </c>
      <c r="H144" s="13">
        <f t="shared" si="4"/>
        <v>4</v>
      </c>
      <c r="I144" s="19">
        <f t="shared" si="5"/>
        <v>300000</v>
      </c>
      <c r="J144" s="20"/>
    </row>
    <row r="145" spans="1:10" ht="15.75">
      <c r="A145" s="7">
        <f>'TTTL tổ 11'!A149</f>
        <v>140</v>
      </c>
      <c r="B145" s="8" t="str">
        <f>'TTTL tổ 11'!B149</f>
        <v>Chôn Số Chea</v>
      </c>
      <c r="C145" s="15"/>
      <c r="D145" s="12">
        <v>1</v>
      </c>
      <c r="E145" s="13">
        <v>3</v>
      </c>
      <c r="F145" s="14"/>
      <c r="G145" s="13">
        <f t="shared" si="3"/>
        <v>3</v>
      </c>
      <c r="H145" s="13">
        <f t="shared" si="4"/>
        <v>4</v>
      </c>
      <c r="I145" s="19">
        <f t="shared" si="5"/>
        <v>300000</v>
      </c>
      <c r="J145" s="20"/>
    </row>
    <row r="146" spans="1:10" ht="15.75">
      <c r="A146" s="7">
        <f>'TTTL tổ 11'!A150</f>
        <v>141</v>
      </c>
      <c r="B146" s="8" t="str">
        <f>'TTTL tổ 11'!B150</f>
        <v>Chôn Số Chên</v>
      </c>
      <c r="C146" s="15"/>
      <c r="D146" s="12">
        <v>1</v>
      </c>
      <c r="E146" s="13">
        <v>3</v>
      </c>
      <c r="F146" s="14">
        <v>2</v>
      </c>
      <c r="G146" s="13">
        <f t="shared" ref="G146:G155" si="6">E146+F146</f>
        <v>5</v>
      </c>
      <c r="H146" s="13">
        <f t="shared" ref="H146:H155" si="7">D146+E146</f>
        <v>4</v>
      </c>
      <c r="I146" s="19">
        <f t="shared" ref="I146:I155" si="8">H146*75000</f>
        <v>300000</v>
      </c>
      <c r="J146" s="20"/>
    </row>
    <row r="147" spans="1:10" ht="15.75">
      <c r="A147" s="7">
        <f>'TTTL tổ 11'!A151</f>
        <v>142</v>
      </c>
      <c r="B147" s="8" t="str">
        <f>'TTTL tổ 11'!B151</f>
        <v>Don Rot</v>
      </c>
      <c r="C147" s="15"/>
      <c r="D147" s="12">
        <v>1</v>
      </c>
      <c r="E147" s="13">
        <v>3</v>
      </c>
      <c r="F147" s="14"/>
      <c r="G147" s="13">
        <f t="shared" si="6"/>
        <v>3</v>
      </c>
      <c r="H147" s="13">
        <f t="shared" si="7"/>
        <v>4</v>
      </c>
      <c r="I147" s="19">
        <f t="shared" si="8"/>
        <v>300000</v>
      </c>
      <c r="J147" s="20"/>
    </row>
    <row r="148" spans="1:10" ht="15.75">
      <c r="A148" s="7">
        <f>'TTTL tổ 11'!A152</f>
        <v>143</v>
      </c>
      <c r="B148" s="8" t="str">
        <f>'TTTL tổ 11'!B152</f>
        <v xml:space="preserve">Don So Rây </v>
      </c>
      <c r="C148" s="15"/>
      <c r="D148" s="12">
        <v>1</v>
      </c>
      <c r="E148" s="13">
        <v>3</v>
      </c>
      <c r="F148" s="14"/>
      <c r="G148" s="13">
        <f t="shared" si="6"/>
        <v>3</v>
      </c>
      <c r="H148" s="13">
        <f t="shared" si="7"/>
        <v>4</v>
      </c>
      <c r="I148" s="19">
        <f t="shared" si="8"/>
        <v>300000</v>
      </c>
      <c r="J148" s="20"/>
    </row>
    <row r="149" spans="1:10" ht="15.75">
      <c r="A149" s="7">
        <f>'TTTL tổ 11'!A153</f>
        <v>144</v>
      </c>
      <c r="B149" s="8" t="str">
        <f>'TTTL tổ 11'!B153</f>
        <v>Kuông Som Ươn</v>
      </c>
      <c r="C149" s="15"/>
      <c r="D149" s="12">
        <v>1</v>
      </c>
      <c r="E149" s="13">
        <v>3</v>
      </c>
      <c r="F149" s="14"/>
      <c r="G149" s="13">
        <f t="shared" si="6"/>
        <v>3</v>
      </c>
      <c r="H149" s="13">
        <f t="shared" si="7"/>
        <v>4</v>
      </c>
      <c r="I149" s="19">
        <f t="shared" si="8"/>
        <v>300000</v>
      </c>
      <c r="J149" s="20"/>
    </row>
    <row r="150" spans="1:10" ht="15.75">
      <c r="A150" s="7">
        <f>'TTTL tổ 11'!A154</f>
        <v>145</v>
      </c>
      <c r="B150" s="8" t="str">
        <f>'TTTL tổ 11'!B154</f>
        <v>Manh Mêt</v>
      </c>
      <c r="C150" s="15"/>
      <c r="D150" s="12">
        <v>1</v>
      </c>
      <c r="E150" s="13">
        <v>3</v>
      </c>
      <c r="F150" s="14">
        <v>1</v>
      </c>
      <c r="G150" s="13">
        <f t="shared" si="6"/>
        <v>4</v>
      </c>
      <c r="H150" s="13">
        <f t="shared" si="7"/>
        <v>4</v>
      </c>
      <c r="I150" s="19">
        <f t="shared" si="8"/>
        <v>300000</v>
      </c>
      <c r="J150" s="20"/>
    </row>
    <row r="151" spans="1:10" ht="15.75">
      <c r="A151" s="7">
        <f>'TTTL tổ 11'!A155</f>
        <v>146</v>
      </c>
      <c r="B151" s="8" t="str">
        <f>'TTTL tổ 11'!B155</f>
        <v>Manh Mon</v>
      </c>
      <c r="C151" s="15"/>
      <c r="D151" s="12">
        <v>1</v>
      </c>
      <c r="E151" s="13">
        <v>3</v>
      </c>
      <c r="F151" s="14"/>
      <c r="G151" s="13">
        <f t="shared" si="6"/>
        <v>3</v>
      </c>
      <c r="H151" s="13">
        <f t="shared" si="7"/>
        <v>4</v>
      </c>
      <c r="I151" s="19">
        <f t="shared" si="8"/>
        <v>300000</v>
      </c>
      <c r="J151" s="20"/>
    </row>
    <row r="152" spans="1:10" ht="15.75">
      <c r="A152" s="7">
        <f>'TTTL tổ 11'!A156</f>
        <v>147</v>
      </c>
      <c r="B152" s="8" t="str">
        <f>'TTTL tổ 11'!B156</f>
        <v>Kuông Thươn</v>
      </c>
      <c r="C152" s="15"/>
      <c r="D152" s="12">
        <v>1</v>
      </c>
      <c r="E152" s="13">
        <v>3</v>
      </c>
      <c r="F152" s="14">
        <v>2</v>
      </c>
      <c r="G152" s="13">
        <f t="shared" si="6"/>
        <v>5</v>
      </c>
      <c r="H152" s="13">
        <f t="shared" si="7"/>
        <v>4</v>
      </c>
      <c r="I152" s="19">
        <f t="shared" si="8"/>
        <v>300000</v>
      </c>
      <c r="J152" s="20"/>
    </row>
    <row r="153" spans="1:10" ht="15.75">
      <c r="A153" s="7">
        <f>'TTTL tổ 11'!A157</f>
        <v>148</v>
      </c>
      <c r="B153" s="8" t="str">
        <f>'TTTL tổ 11'!B157</f>
        <v>Manh So Rây Răn</v>
      </c>
      <c r="C153" s="15"/>
      <c r="D153" s="12">
        <v>1</v>
      </c>
      <c r="E153" s="13">
        <v>3</v>
      </c>
      <c r="F153" s="14"/>
      <c r="G153" s="13">
        <f t="shared" si="6"/>
        <v>3</v>
      </c>
      <c r="H153" s="13">
        <f t="shared" si="7"/>
        <v>4</v>
      </c>
      <c r="I153" s="19">
        <f t="shared" si="8"/>
        <v>300000</v>
      </c>
      <c r="J153" s="20"/>
    </row>
    <row r="154" spans="1:10" ht="15.75">
      <c r="A154" s="7">
        <f>'TTTL tổ 11'!A158</f>
        <v>150</v>
      </c>
      <c r="B154" s="8" t="str">
        <f>'TTTL tổ 11'!B158</f>
        <v>Sau Chon Rôn</v>
      </c>
      <c r="C154" s="15"/>
      <c r="D154" s="12">
        <v>1</v>
      </c>
      <c r="E154" s="13">
        <v>3</v>
      </c>
      <c r="F154" s="14"/>
      <c r="G154" s="13">
        <f t="shared" si="6"/>
        <v>3</v>
      </c>
      <c r="H154" s="13">
        <f t="shared" si="7"/>
        <v>4</v>
      </c>
      <c r="I154" s="19">
        <f t="shared" si="8"/>
        <v>300000</v>
      </c>
      <c r="J154" s="20"/>
    </row>
    <row r="155" spans="1:10" ht="15.75">
      <c r="A155" s="7">
        <f>'TTTL tổ 11'!A159</f>
        <v>151</v>
      </c>
      <c r="B155" s="8" t="str">
        <f>'TTTL tổ 11'!B159</f>
        <v>Chhôn Chhên</v>
      </c>
      <c r="C155" s="15"/>
      <c r="D155" s="12">
        <v>1</v>
      </c>
      <c r="E155" s="13">
        <v>3</v>
      </c>
      <c r="F155" s="14"/>
      <c r="G155" s="13">
        <f t="shared" si="6"/>
        <v>3</v>
      </c>
      <c r="H155" s="13">
        <f t="shared" si="7"/>
        <v>4</v>
      </c>
      <c r="I155" s="19">
        <f t="shared" si="8"/>
        <v>300000</v>
      </c>
      <c r="J155" s="20"/>
    </row>
    <row r="156" spans="1:10" ht="15.75">
      <c r="A156" s="1017" t="s">
        <v>267</v>
      </c>
      <c r="B156" s="1018"/>
      <c r="C156" s="23">
        <f t="shared" ref="C156:I156" si="9">SUM(C6:C155)</f>
        <v>3</v>
      </c>
      <c r="D156" s="23">
        <f t="shared" si="9"/>
        <v>150</v>
      </c>
      <c r="E156" s="23">
        <f t="shared" si="9"/>
        <v>731</v>
      </c>
      <c r="F156" s="23">
        <f t="shared" si="9"/>
        <v>71</v>
      </c>
      <c r="G156" s="23">
        <f t="shared" si="9"/>
        <v>759</v>
      </c>
      <c r="H156" s="23">
        <f t="shared" si="9"/>
        <v>881</v>
      </c>
      <c r="I156" s="23">
        <f t="shared" si="9"/>
        <v>66075000</v>
      </c>
      <c r="J156" s="26"/>
    </row>
    <row r="158" spans="1:10">
      <c r="E158" s="24"/>
      <c r="F158" s="24"/>
      <c r="G158" s="24"/>
      <c r="H158" s="932" t="s">
        <v>833</v>
      </c>
      <c r="I158" s="932"/>
      <c r="J158" s="932"/>
    </row>
    <row r="159" spans="1:10">
      <c r="E159" s="3"/>
      <c r="F159" s="3"/>
      <c r="G159" s="3"/>
      <c r="H159" s="933" t="s">
        <v>269</v>
      </c>
      <c r="I159" s="933"/>
      <c r="J159" s="933"/>
    </row>
  </sheetData>
  <mergeCells count="12">
    <mergeCell ref="A1:J1"/>
    <mergeCell ref="A2:J2"/>
    <mergeCell ref="C4:D4"/>
    <mergeCell ref="E4:G4"/>
    <mergeCell ref="A156:B156"/>
    <mergeCell ref="H158:J158"/>
    <mergeCell ref="H159:J159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28</vt:i4>
      </vt:variant>
    </vt:vector>
  </HeadingPairs>
  <TitlesOfParts>
    <vt:vector size="57" baseType="lpstr">
      <vt:lpstr>CDCN- VCKD</vt:lpstr>
      <vt:lpstr>KL VCKD chung</vt:lpstr>
      <vt:lpstr>TTTL VCKD chung</vt:lpstr>
      <vt:lpstr>PTL VCKD 1</vt:lpstr>
      <vt:lpstr>Kiểm tra</vt:lpstr>
      <vt:lpstr>KL tổ 4</vt:lpstr>
      <vt:lpstr>TTTL tổ 4</vt:lpstr>
      <vt:lpstr>Gia cảnh 4</vt:lpstr>
      <vt:lpstr>KL tổ 3</vt:lpstr>
      <vt:lpstr>TTTL tổ 3</vt:lpstr>
      <vt:lpstr>Gia cảnh 3</vt:lpstr>
      <vt:lpstr>KL tổ 10</vt:lpstr>
      <vt:lpstr>TTTL tổ 10</vt:lpstr>
      <vt:lpstr>Gia cảnh 10</vt:lpstr>
      <vt:lpstr>KL Tổ BVTX </vt:lpstr>
      <vt:lpstr>TTTL tổ BVTX</vt:lpstr>
      <vt:lpstr>Gia cảnh BVTX </vt:lpstr>
      <vt:lpstr>KL tổ 5</vt:lpstr>
      <vt:lpstr>TTTL tổ 5</vt:lpstr>
      <vt:lpstr>Gia cảnh 5</vt:lpstr>
      <vt:lpstr>KL tổ 6</vt:lpstr>
      <vt:lpstr>TTTL tổ 6</vt:lpstr>
      <vt:lpstr>Gia cảnh 6</vt:lpstr>
      <vt:lpstr>KL tổ 9</vt:lpstr>
      <vt:lpstr>TTTL tổ 9</vt:lpstr>
      <vt:lpstr>Gia cảnh 9</vt:lpstr>
      <vt:lpstr>KL tổ 11</vt:lpstr>
      <vt:lpstr>TTTL tổ 11</vt:lpstr>
      <vt:lpstr>Gia cảnh 11</vt:lpstr>
      <vt:lpstr>'CDCN- VCKD'!Print_Area</vt:lpstr>
      <vt:lpstr>'Kiểm tra'!Print_Area</vt:lpstr>
      <vt:lpstr>'KL tổ 10'!Print_Area</vt:lpstr>
      <vt:lpstr>'KL tổ 3'!Print_Area</vt:lpstr>
      <vt:lpstr>'KL tổ 4'!Print_Area</vt:lpstr>
      <vt:lpstr>'KL tổ 5'!Print_Area</vt:lpstr>
      <vt:lpstr>'KL Tổ BVTX '!Print_Area</vt:lpstr>
      <vt:lpstr>'KL VCKD chung'!Print_Area</vt:lpstr>
      <vt:lpstr>'PTL VCKD 1'!Print_Area</vt:lpstr>
      <vt:lpstr>'TTTL tổ BVTX'!Print_Area</vt:lpstr>
      <vt:lpstr>'TTTL VCKD chung'!Print_Area</vt:lpstr>
      <vt:lpstr>'KL tổ 10'!Print_Titles</vt:lpstr>
      <vt:lpstr>'KL tổ 3'!Print_Titles</vt:lpstr>
      <vt:lpstr>'KL tổ 4'!Print_Titles</vt:lpstr>
      <vt:lpstr>'KL tổ 5'!Print_Titles</vt:lpstr>
      <vt:lpstr>'KL tổ 6'!Print_Titles</vt:lpstr>
      <vt:lpstr>'KL tổ 9'!Print_Titles</vt:lpstr>
      <vt:lpstr>'KL Tổ BVTX '!Print_Titles</vt:lpstr>
      <vt:lpstr>'KL VCKD chung'!Print_Titles</vt:lpstr>
      <vt:lpstr>'PTL VCKD 1'!Print_Titles</vt:lpstr>
      <vt:lpstr>'TTTL tổ 10'!Print_Titles</vt:lpstr>
      <vt:lpstr>'TTTL tổ 3'!Print_Titles</vt:lpstr>
      <vt:lpstr>'TTTL tổ 4'!Print_Titles</vt:lpstr>
      <vt:lpstr>'TTTL tổ 5'!Print_Titles</vt:lpstr>
      <vt:lpstr>'TTTL tổ 6'!Print_Titles</vt:lpstr>
      <vt:lpstr>'TTTL tổ 9'!Print_Titles</vt:lpstr>
      <vt:lpstr>'TTTL tổ BVTX'!Print_Titles</vt:lpstr>
      <vt:lpstr>'TTTL VCKD chung'!Print_Titles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HP_MAV</cp:lastModifiedBy>
  <cp:lastPrinted>2026-01-15T08:22:23Z</cp:lastPrinted>
  <dcterms:created xsi:type="dcterms:W3CDTF">2013-06-28T15:43:00Z</dcterms:created>
  <dcterms:modified xsi:type="dcterms:W3CDTF">2026-02-06T01:27:59Z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